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Y:\Schools and Fair Funding Team Documents\Web Uploads Budgets\Early Years 2024-25 Upload\"/>
    </mc:Choice>
  </mc:AlternateContent>
  <xr:revisionPtr revIDLastSave="0" documentId="13_ncr:1_{1279961D-25BB-409B-9D43-AE8E7D1C42FD}" xr6:coauthVersionLast="47" xr6:coauthVersionMax="47" xr10:uidLastSave="{00000000-0000-0000-0000-000000000000}"/>
  <workbookProtection workbookAlgorithmName="SHA-512" workbookHashValue="hUMKmHgyC2DjwMBOxiOYB6JK8I1swvaeh8N7gvQsif832B2LcADNzVORDqJ+Ykl0z9IMCr94yqQyiGxV/U3NMg==" workbookSaltValue="IPYclK12ceVF5K3FxC9B1Q==" workbookSpinCount="100000" lockStructure="1"/>
  <bookViews>
    <workbookView xWindow="28680" yWindow="-120" windowWidth="29040" windowHeight="15840" firstSheet="3" activeTab="3" xr2:uid="{CEE1E15A-7861-4B4D-8902-BBC1DE56A7C2}"/>
  </bookViews>
  <sheets>
    <sheet name="Data EYFSS Actual Old" sheetId="1" state="hidden" r:id="rId1"/>
    <sheet name="Data EYFSS Indica" sheetId="3" state="hidden" r:id="rId2"/>
    <sheet name="Summary" sheetId="23" state="hidden" r:id="rId3"/>
    <sheet name="EYFSS " sheetId="2" r:id="rId4"/>
    <sheet name="Budget" sheetId="10" state="hidden" r:id="rId5"/>
    <sheet name="rates 24.25" sheetId="18" state="hidden" r:id="rId6"/>
    <sheet name="Rates" sheetId="11" state="hidden" r:id="rId7"/>
    <sheet name="MNS FUNDING" sheetId="16" state="hidden" r:id="rId8"/>
    <sheet name="MNS calc" sheetId="17" state="hidden" r:id="rId9"/>
    <sheet name="EY Modelling" sheetId="20" state="hidden" r:id="rId10"/>
    <sheet name="DfE EY Block" sheetId="21" state="hidden" r:id="rId11"/>
    <sheet name="EY DSG allocation" sheetId="19" state="hidden" r:id="rId12"/>
    <sheet name="Deprivation" sheetId="12" state="hidden" r:id="rId13"/>
    <sheet name="FSM" sheetId="14" state="hidden" r:id="rId14"/>
    <sheet name="DSG EY Allocation Dec 2022" sheetId="13" state="hidden" r:id="rId15"/>
    <sheet name="Spring 2023 School" sheetId="7" state="hidden" r:id="rId16"/>
    <sheet name="Summer 2023 School" sheetId="8" state="hidden" r:id="rId17"/>
    <sheet name="Autumn 2023 School" sheetId="9" state="hidden" r:id="rId18"/>
    <sheet name="Vlookup" sheetId="15" state="hidden" r:id="rId19"/>
    <sheet name="Spring 2023 PVI" sheetId="4" state="hidden" r:id="rId20"/>
    <sheet name="Summer 2023 PVI" sheetId="5" state="hidden" r:id="rId21"/>
    <sheet name="Autumn 2023 PVI" sheetId="6" state="hidden" r:id="rId22"/>
  </sheets>
  <externalReferences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</externalReferences>
  <definedNames>
    <definedName name="\">#REF!</definedName>
    <definedName name="\a">#REF!</definedName>
    <definedName name="\b">#REF!</definedName>
    <definedName name="\c">#REF!</definedName>
    <definedName name="\d" localSheetId="11">[1]keybud!#REF!</definedName>
    <definedName name="\d" localSheetId="9">[1]keybud!#REF!</definedName>
    <definedName name="\d">#REF!</definedName>
    <definedName name="\e" localSheetId="11">[1]keybud!#REF!</definedName>
    <definedName name="\e" localSheetId="9">[1]keybud!#REF!</definedName>
    <definedName name="\e">#REF!</definedName>
    <definedName name="\f" localSheetId="11">[1]keybud!#REF!</definedName>
    <definedName name="\f" localSheetId="9">[1]keybud!#REF!</definedName>
    <definedName name="\f">#REF!</definedName>
    <definedName name="\g" localSheetId="11">[1]keybud!#REF!</definedName>
    <definedName name="\g" localSheetId="9">[1]keybud!#REF!</definedName>
    <definedName name="\g">#REF!</definedName>
    <definedName name="\h" localSheetId="11">[1]keybud!#REF!</definedName>
    <definedName name="\h" localSheetId="9">[1]keybud!#REF!</definedName>
    <definedName name="\h">#REF!</definedName>
    <definedName name="\i" localSheetId="11">[1]keybud!#REF!</definedName>
    <definedName name="\i" localSheetId="9">[1]keybud!#REF!</definedName>
    <definedName name="\i">#REF!</definedName>
    <definedName name="\j" localSheetId="11">[1]keybud!#REF!</definedName>
    <definedName name="\j" localSheetId="9">[1]keybud!#REF!</definedName>
    <definedName name="\j">#REF!</definedName>
    <definedName name="\k" localSheetId="11">[1]keybud!#REF!</definedName>
    <definedName name="\k" localSheetId="9">[1]keybud!#REF!</definedName>
    <definedName name="\k">#REF!</definedName>
    <definedName name="\l" localSheetId="11">[1]keybud!#REF!</definedName>
    <definedName name="\l" localSheetId="9">[1]keybud!#REF!</definedName>
    <definedName name="\l">#REF!</definedName>
    <definedName name="\m" localSheetId="11">[1]keybud!#REF!</definedName>
    <definedName name="\m" localSheetId="9">[1]keybud!#REF!</definedName>
    <definedName name="\m">#REF!</definedName>
    <definedName name="\n" localSheetId="11">[1]keybud!#REF!</definedName>
    <definedName name="\n" localSheetId="9">[1]keybud!#REF!</definedName>
    <definedName name="\n">#REF!</definedName>
    <definedName name="\o" localSheetId="11">[1]keybud!#REF!</definedName>
    <definedName name="\o" localSheetId="9">[1]keybud!#REF!</definedName>
    <definedName name="\o">#REF!</definedName>
    <definedName name="\p" localSheetId="11">#REF!</definedName>
    <definedName name="\p" localSheetId="9">#REF!</definedName>
    <definedName name="\p">#REF!</definedName>
    <definedName name="\w">#N/A</definedName>
    <definedName name="______fsm3" localSheetId="11">'[2]Table4 EYSFF Pilot-Pathfinders'!#REF!</definedName>
    <definedName name="______fsm3" localSheetId="9">'[2]Table4 EYSFF Pilot-Pathfinders'!#REF!</definedName>
    <definedName name="______fsm3">#REF!</definedName>
    <definedName name="_____fsm3" localSheetId="11">'[2]Table4 EYSFF Pilot-Pathfinders'!#REF!</definedName>
    <definedName name="_____fsm3" localSheetId="9">'[2]Table4 EYSFF Pilot-Pathfinders'!#REF!</definedName>
    <definedName name="_____fsm3">#REF!</definedName>
    <definedName name="____fsm3" localSheetId="11">'[2]Table4 EYSFF Pilot-Pathfinders'!#REF!</definedName>
    <definedName name="____fsm3" localSheetId="9">'[2]Table4 EYSFF Pilot-Pathfinders'!#REF!</definedName>
    <definedName name="____fsm3">#REF!</definedName>
    <definedName name="___fsm3" localSheetId="11">'[2]Table4 EYSFF Pilot-Pathfinders'!#REF!</definedName>
    <definedName name="___fsm3" localSheetId="9">'[2]Table4 EYSFF Pilot-Pathfinders'!#REF!</definedName>
    <definedName name="___fsm3">#REF!</definedName>
    <definedName name="__fsm3" localSheetId="11">'[2]Table4 EYSFF Pilot-Pathfinders'!#REF!</definedName>
    <definedName name="__fsm3" localSheetId="9">'[2]Table4 EYSFF Pilot-Pathfinders'!#REF!</definedName>
    <definedName name="__fsm3">#REF!</definedName>
    <definedName name="__SEC2" localSheetId="11">#REF!</definedName>
    <definedName name="__SEC2" localSheetId="9">#REF!</definedName>
    <definedName name="__SEC2">#REF!</definedName>
    <definedName name="__SEC3" localSheetId="11">#REF!</definedName>
    <definedName name="__SEC3" localSheetId="9">#REF!</definedName>
    <definedName name="__SEC3">#REF!</definedName>
    <definedName name="_10">#N/A</definedName>
    <definedName name="_11">#N/A</definedName>
    <definedName name="_12">#N/A</definedName>
    <definedName name="_13">#N/A</definedName>
    <definedName name="_14">#N/A</definedName>
    <definedName name="_15">#N/A</definedName>
    <definedName name="_3_dis" localSheetId="11">#REF!</definedName>
    <definedName name="_3_dis" localSheetId="9">#REF!</definedName>
    <definedName name="_3_dis">#REF!</definedName>
    <definedName name="_6">#N/A</definedName>
    <definedName name="_8">#N/A</definedName>
    <definedName name="_9">#N/A</definedName>
    <definedName name="_DAT10">#REF!</definedName>
    <definedName name="_fsm3" localSheetId="11">'[2]Table4 EYSFF Pilot-Pathfinders'!#REF!</definedName>
    <definedName name="_fsm3" localSheetId="9">'[2]Table4 EYSFF Pilot-Pathfinders'!#REF!</definedName>
    <definedName name="_fsm3">#REF!</definedName>
    <definedName name="_Key1" localSheetId="11" hidden="1">#REF!</definedName>
    <definedName name="_Key1" localSheetId="9" hidden="1">#REF!</definedName>
    <definedName name="_Key1" hidden="1">#REF!</definedName>
    <definedName name="_Key2" localSheetId="11" hidden="1">#REF!</definedName>
    <definedName name="_Key2" localSheetId="9" hidden="1">#REF!</definedName>
    <definedName name="_Key2" hidden="1">#REF!</definedName>
    <definedName name="_not6" localSheetId="11">#REF!</definedName>
    <definedName name="_not6" localSheetId="9">#REF!</definedName>
    <definedName name="_not6">#REF!</definedName>
    <definedName name="_Order1" hidden="1">255</definedName>
    <definedName name="_Order2" hidden="1">255</definedName>
    <definedName name="_R11VUR">#REF!</definedName>
    <definedName name="_R16VUR">#REF!</definedName>
    <definedName name="_Sort" hidden="1">#REF!</definedName>
    <definedName name="_SP110">#REF!</definedName>
    <definedName name="Accruals">#REF!</definedName>
    <definedName name="ACTEXP">#N/A</definedName>
    <definedName name="ACTINC">#N/A</definedName>
    <definedName name="ADDRESS">#N/A</definedName>
    <definedName name="Adjustments_To_PY_SBS" localSheetId="11">'[3]Local Factors'!$AA$5</definedName>
    <definedName name="Adjustments_To_PY_SBS" localSheetId="9">'[3]Local Factors'!$AA$5</definedName>
    <definedName name="Adjustments_To_PY_SBS">#REF!</definedName>
    <definedName name="aenawpu" localSheetId="11">#REF!</definedName>
    <definedName name="aenawpu" localSheetId="9">#REF!</definedName>
    <definedName name="aenawpu">#REF!</definedName>
    <definedName name="aenfsm" localSheetId="11">#REF!</definedName>
    <definedName name="aenfsm" localSheetId="9">#REF!</definedName>
    <definedName name="aenfsm">#REF!</definedName>
    <definedName name="aenfurth" localSheetId="11">#REF!</definedName>
    <definedName name="aenfurth" localSheetId="9">#REF!</definedName>
    <definedName name="aenfurth">#REF!</definedName>
    <definedName name="aenks2">#REF!</definedName>
    <definedName name="aenprem">#REF!</definedName>
    <definedName name="aensafe">#REF!</definedName>
    <definedName name="Age_weighted_funding">#REF!</definedName>
    <definedName name="All_dist_taper" localSheetId="11">[3]Proforma!$J$49</definedName>
    <definedName name="All_dist_taper" localSheetId="9">[3]Proforma!$J$49</definedName>
    <definedName name="All_dist_taper">#REF!</definedName>
    <definedName name="All_distance_threshold" localSheetId="11">[3]Proforma!$D$49</definedName>
    <definedName name="All_distance_threshold" localSheetId="9">[3]Proforma!$D$49</definedName>
    <definedName name="All_distance_threshold">#REF!</definedName>
    <definedName name="All_PupilNo_threshold" localSheetId="11">[3]Proforma!$G$49</definedName>
    <definedName name="All_PupilNo_threshold" localSheetId="9">[3]Proforma!$G$49</definedName>
    <definedName name="All_PupilNo_threshold">#REF!</definedName>
    <definedName name="anteprevious_year" localSheetId="11">[4]Cover!$T$11</definedName>
    <definedName name="anteprevious_year" localSheetId="9">[4]Cover!$T$11</definedName>
    <definedName name="anteprevious_year">#REF!</definedName>
    <definedName name="APList" localSheetId="11">'[5]PCN Lookups'!$R$6:$R$7</definedName>
    <definedName name="APList" localSheetId="9">'[5]PCN Lookups'!$R$6:$R$7</definedName>
    <definedName name="APList">#REF!</definedName>
    <definedName name="asd" localSheetId="11">#REF!</definedName>
    <definedName name="asd" localSheetId="9">#REF!</definedName>
    <definedName name="asd">#REF!</definedName>
    <definedName name="Attend" localSheetId="11">#REF!</definedName>
    <definedName name="Attend" localSheetId="9">#REF!</definedName>
    <definedName name="Attend">#REF!</definedName>
    <definedName name="AV9_15">#N/A</definedName>
    <definedName name="AWPU_KS3_Rate" localSheetId="11">[3]Proforma!$E$15</definedName>
    <definedName name="AWPU_KS3_Rate" localSheetId="9">[3]Proforma!$E$15</definedName>
    <definedName name="AWPU_KS3_Rate">#REF!</definedName>
    <definedName name="AWPU_KS4_Rate" localSheetId="11">[3]Proforma!$E$16</definedName>
    <definedName name="AWPU_KS4_Rate" localSheetId="9">[3]Proforma!$E$16</definedName>
    <definedName name="AWPU_KS4_Rate">#REF!</definedName>
    <definedName name="AWPU_Pri_Rate" localSheetId="11">[3]Proforma!$E$14</definedName>
    <definedName name="AWPU_Pri_Rate" localSheetId="9">[3]Proforma!$E$14</definedName>
    <definedName name="AWPU_Pri_Rate">#REF!</definedName>
    <definedName name="AWPU_Primary_DD_rate" localSheetId="11">'[3]De Delegation'!$X$8</definedName>
    <definedName name="AWPU_Primary_DD_rate" localSheetId="9">'[3]De Delegation'!$X$8</definedName>
    <definedName name="AWPU_Primary_DD_rate">#REF!</definedName>
    <definedName name="AWPU_Sec_DD_rate" localSheetId="11">'[3]De Delegation'!$Y$9</definedName>
    <definedName name="AWPU_Sec_DD_rate" localSheetId="9">'[3]De Delegation'!$Y$9</definedName>
    <definedName name="AWPU_Sec_DD_rate">#REF!</definedName>
    <definedName name="BASS" localSheetId="11">[6]T4mergeschool!#REF!</definedName>
    <definedName name="BASS" localSheetId="9">[6]T4mergeschool!#REF!</definedName>
    <definedName name="BASS">#REF!</definedName>
    <definedName name="Bespoke" localSheetId="11">'[5]Place Change Notification (PCN)'!$BP$30:$BP$35</definedName>
    <definedName name="Bespoke" localSheetId="9">'[5]Place Change Notification (PCN)'!$BP$30:$BP$35</definedName>
    <definedName name="Bespoke">#REF!</definedName>
    <definedName name="BIFundsCenter" localSheetId="11">#REF!</definedName>
    <definedName name="BIFundsCenter" localSheetId="9">#REF!</definedName>
    <definedName name="BIFundsCenter">#REF!</definedName>
    <definedName name="Blank" localSheetId="11">[7]Data!$B$2</definedName>
    <definedName name="Blank" localSheetId="9">[7]Data!$B$2</definedName>
    <definedName name="Blank">#REF!</definedName>
    <definedName name="BlockTransfersDSGSchoolsBlock" localSheetId="11">'[3]Block transfers'!$I$5</definedName>
    <definedName name="BlockTransfersDSGSchoolsBlock" localSheetId="9">'[3]Block transfers'!$I$5</definedName>
    <definedName name="BlockTransfersDSGSchoolsBlock">#REF!</definedName>
    <definedName name="Borer" localSheetId="11">#REF!</definedName>
    <definedName name="Borer" localSheetId="9">#REF!</definedName>
    <definedName name="Borer">#REF!</definedName>
    <definedName name="BriefingList" localSheetId="11">#REF!</definedName>
    <definedName name="BriefingList" localSheetId="9">#REF!</definedName>
    <definedName name="BriefingList">#REF!</definedName>
    <definedName name="bss" localSheetId="11">#REF!</definedName>
    <definedName name="bss" localSheetId="9">#REF!</definedName>
    <definedName name="bss">#REF!</definedName>
    <definedName name="BUD">#N/A</definedName>
    <definedName name="BUDGET">#REF!</definedName>
    <definedName name="BudgetTracker">#REF!</definedName>
    <definedName name="BusinessArea" localSheetId="11">[7]Form!$F$45</definedName>
    <definedName name="BusinessArea" localSheetId="9">[7]Form!$F$45</definedName>
    <definedName name="BusinessArea">#REF!</definedName>
    <definedName name="BusinessUnit" localSheetId="11">#REF!</definedName>
    <definedName name="BusinessUnit" localSheetId="9">#REF!</definedName>
    <definedName name="BusinessUnit">#REF!</definedName>
    <definedName name="c_cnon" localSheetId="11">#REF!</definedName>
    <definedName name="c_cnon" localSheetId="9">#REF!</definedName>
    <definedName name="c_cnon">#REF!</definedName>
    <definedName name="Capping_Scaling_YesNo" localSheetId="11">[3]Proforma!$J$71</definedName>
    <definedName name="Capping_Scaling_YesNo" localSheetId="9">[3]Proforma!$J$71</definedName>
    <definedName name="Capping_Scaling_YesNo">#REF!</definedName>
    <definedName name="CAREA">#N/A</definedName>
    <definedName name="Category" localSheetId="11">[8]Lists!$B$25:$B$30</definedName>
    <definedName name="Category" localSheetId="9">[8]Lists!$B$25:$B$30</definedName>
    <definedName name="Category">#REF!</definedName>
    <definedName name="CB" localSheetId="11">#REF!</definedName>
    <definedName name="CB" localSheetId="9">#REF!</definedName>
    <definedName name="CB">#REF!</definedName>
    <definedName name="CEBP" localSheetId="11">[6]T4mergeschool!#REF!</definedName>
    <definedName name="CEBP" localSheetId="9">[6]T4mergeschool!#REF!</definedName>
    <definedName name="CEBP">#REF!</definedName>
    <definedName name="cebpawpu" localSheetId="11">#REF!</definedName>
    <definedName name="cebpawpu" localSheetId="9">#REF!</definedName>
    <definedName name="cebpawpu">#REF!</definedName>
    <definedName name="cebplump" localSheetId="11">#REF!</definedName>
    <definedName name="cebplump" localSheetId="9">#REF!</definedName>
    <definedName name="cebplump">#REF!</definedName>
    <definedName name="CEBUDGET">#N/A</definedName>
    <definedName name="Ceiling" localSheetId="11">[3]Proforma!$D$72</definedName>
    <definedName name="Ceiling" localSheetId="9">[3]Proforma!$D$72</definedName>
    <definedName name="Ceiling">#REF!</definedName>
    <definedName name="CELTRay" localSheetId="11">#REF!</definedName>
    <definedName name="CELTRay" localSheetId="9">#REF!</definedName>
    <definedName name="CELTRay">#REF!</definedName>
    <definedName name="CF">#N/A</definedName>
    <definedName name="Chatfield" localSheetId="11">#REF!</definedName>
    <definedName name="Chatfield" localSheetId="9">#REF!</definedName>
    <definedName name="Chatfield">#REF!</definedName>
    <definedName name="ChrisN" localSheetId="11">#REF!</definedName>
    <definedName name="ChrisN" localSheetId="9">#REF!</definedName>
    <definedName name="ChrisN">#REF!</definedName>
    <definedName name="CL">#N/A</definedName>
    <definedName name="claw_4">#REF!</definedName>
    <definedName name="claw16">#REF!</definedName>
    <definedName name="clawdec">#REF!</definedName>
    <definedName name="ClockCards">#REF!</definedName>
    <definedName name="CLUSTERS">#REF!</definedName>
    <definedName name="cmis_admission">#REF!</definedName>
    <definedName name="cmis_class">#REF!</definedName>
    <definedName name="cmis_dob">#REF!</definedName>
    <definedName name="cmis_forename">#REF!</definedName>
    <definedName name="cmis_incare">#REF!</definedName>
    <definedName name="cmis_ncyear">#REF!</definedName>
    <definedName name="cmis_need1">#REF!</definedName>
    <definedName name="cmis_need2">#REF!</definedName>
    <definedName name="cmis_need3">#REF!</definedName>
    <definedName name="cmis_postcode">#REF!</definedName>
    <definedName name="cmis_surname">#REF!</definedName>
    <definedName name="cmis_upn">#REF!</definedName>
    <definedName name="cmis_upn2">#REF!</definedName>
    <definedName name="cmis_upn3">#REF!</definedName>
    <definedName name="cmisid" localSheetId="11">[9]Sheet1!$E$2:$F$943</definedName>
    <definedName name="cmisid" localSheetId="9">[9]Sheet1!$E$2:$F$943</definedName>
    <definedName name="cmisid">#REF!</definedName>
    <definedName name="CODED" localSheetId="11">#REF!</definedName>
    <definedName name="CODED" localSheetId="9">#REF!</definedName>
    <definedName name="CODED">#REF!</definedName>
    <definedName name="Codes" localSheetId="11">'[10]Strategic Tracker'!$AD$4:$AD$14</definedName>
    <definedName name="Codes" localSheetId="9">'[10]Strategic Tracker'!$AD$4:$AD$14</definedName>
    <definedName name="Codes">#REF!</definedName>
    <definedName name="COMMED" localSheetId="11">[6]T4mergeschool!#REF!</definedName>
    <definedName name="COMMED" localSheetId="9">[6]T4mergeschool!#REF!</definedName>
    <definedName name="COMMED">#REF!</definedName>
    <definedName name="CommentaryAdditionalFundingFromHN" localSheetId="11">[3]Commentary!$C$40</definedName>
    <definedName name="CommentaryAdditionalFundingFromHN" localSheetId="9">[3]Commentary!$C$40</definedName>
    <definedName name="CommentaryAdditionalFundingFromHN">#REF!</definedName>
    <definedName name="CommentaryFallingRollsFund" localSheetId="11">[3]Commentary!$C$41</definedName>
    <definedName name="CommentaryFallingRollsFund" localSheetId="9">[3]Commentary!$C$41</definedName>
    <definedName name="CommentaryFallingRollsFund">#REF!</definedName>
    <definedName name="CommentaryGrowth" localSheetId="11">[3]Commentary!$C$39</definedName>
    <definedName name="CommentaryGrowth" localSheetId="9">[3]Commentary!$C$39</definedName>
    <definedName name="CommentaryGrowth">#REF!</definedName>
    <definedName name="CommentaryPFI" localSheetId="11">[3]Commentary!$C$43</definedName>
    <definedName name="CommentaryPFI" localSheetId="9">[3]Commentary!$C$43</definedName>
    <definedName name="CommentaryPFI">#REF!</definedName>
    <definedName name="CommentarySplitSites" localSheetId="11">[3]Commentary!$C$42</definedName>
    <definedName name="CommentarySplitSites" localSheetId="9">[3]Commentary!$C$42</definedName>
    <definedName name="CommentarySplitSites">#REF!</definedName>
    <definedName name="Constituency" localSheetId="11">'[11]EFA Guidance'!#REF!</definedName>
    <definedName name="Constituency" localSheetId="9">'[11]EFA Guidance'!#REF!</definedName>
    <definedName name="Constituency">#REF!</definedName>
    <definedName name="costc" localSheetId="11">'[12]cost centre lookup'!$H$2:$J$1854</definedName>
    <definedName name="costc" localSheetId="9">'[12]cost centre lookup'!$H$2:$J$1854</definedName>
    <definedName name="costc">#REF!</definedName>
    <definedName name="COUNTER" localSheetId="11">[1]keybud!#REF!</definedName>
    <definedName name="COUNTER" localSheetId="9">[1]keybud!#REF!</definedName>
    <definedName name="COUNTER">#REF!</definedName>
    <definedName name="CriteriaResults" localSheetId="11">'[11]Search Results'!$B$11:$B$50</definedName>
    <definedName name="CriteriaResults" localSheetId="9">'[11]Search Results'!$B$11:$B$50</definedName>
    <definedName name="CriteriaResults">#REF!</definedName>
    <definedName name="CSFP" localSheetId="11">#REF!</definedName>
    <definedName name="CSFP" localSheetId="9">#REF!</definedName>
    <definedName name="CSFP">#REF!</definedName>
    <definedName name="CTACC">#N/A</definedName>
    <definedName name="current_year" localSheetId="11">[3]Cover!$T$7</definedName>
    <definedName name="current_year" localSheetId="9">[3]Cover!$T$7</definedName>
    <definedName name="current_year">#REF!</definedName>
    <definedName name="current_year_full" localSheetId="11">[3]Cover!$T$18</definedName>
    <definedName name="current_year_full" localSheetId="9">[3]Cover!$T$18</definedName>
    <definedName name="current_year_full">#REF!</definedName>
    <definedName name="CY_MFG_Exclusion_Totals" localSheetId="11">'[3]Local Factors'!$AK$5:$AS$5</definedName>
    <definedName name="CY_MFG_Exclusion_Totals" localSheetId="9">'[3]Local Factors'!$AK$5:$AS$5</definedName>
    <definedName name="CY_MFG_Exclusion_Totals">#REF!</definedName>
    <definedName name="D11VUR" localSheetId="11">#REF!</definedName>
    <definedName name="D11VUR" localSheetId="9">#REF!</definedName>
    <definedName name="D11VUR">#REF!</definedName>
    <definedName name="D16VUR" localSheetId="11">#REF!</definedName>
    <definedName name="D16VUR" localSheetId="9">#REF!</definedName>
    <definedName name="D16VUR">#REF!</definedName>
    <definedName name="DATA1" localSheetId="11">#REF!</definedName>
    <definedName name="DATA1" localSheetId="9">#REF!</definedName>
    <definedName name="DATA1">#REF!</definedName>
    <definedName name="DATA10">#REF!</definedName>
    <definedName name="DATA11">#REF!</definedName>
    <definedName name="DATA12">#REF!</definedName>
    <definedName name="DATA2">#REF!</definedName>
    <definedName name="DATA3">#REF!</definedName>
    <definedName name="DATA4">#REF!</definedName>
    <definedName name="DATA5">#REF!</definedName>
    <definedName name="DATA6">#REF!</definedName>
    <definedName name="DATA7">#REF!</definedName>
    <definedName name="DATA8">#REF!</definedName>
    <definedName name="DATA9">#REF!</definedName>
    <definedName name="DayDate">#REF!</definedName>
    <definedName name="DayDates">#REF!</definedName>
    <definedName name="DDELSUM" localSheetId="11">[1]keybud!#REF!</definedName>
    <definedName name="DDELSUM" localSheetId="9">[1]keybud!#REF!</definedName>
    <definedName name="DDELSUM">#REF!</definedName>
    <definedName name="DDETAIL" localSheetId="11">[1]keybud!#REF!</definedName>
    <definedName name="DDETAIL" localSheetId="9">[1]keybud!#REF!</definedName>
    <definedName name="DDETAIL">#REF!</definedName>
    <definedName name="Dec" localSheetId="11">[5]Cover!$B$1</definedName>
    <definedName name="Dec" localSheetId="9">[5]Cover!$B$1</definedName>
    <definedName name="Dec">#REF!</definedName>
    <definedName name="DeskNotes" localSheetId="11">#REF!</definedName>
    <definedName name="DeskNotes" localSheetId="9">#REF!</definedName>
    <definedName name="DeskNotes">#REF!</definedName>
    <definedName name="DETAIL" localSheetId="11">#REF!</definedName>
    <definedName name="DETAIL" localSheetId="9">#REF!</definedName>
    <definedName name="DETAIL">#REF!</definedName>
    <definedName name="DetailList" localSheetId="11">#REF!</definedName>
    <definedName name="DetailList" localSheetId="9">#REF!</definedName>
    <definedName name="DetailList">#REF!</definedName>
    <definedName name="DetailListBI" localSheetId="11">[13]Lookups!#REF!</definedName>
    <definedName name="DetailListBI" localSheetId="9">[13]Lookups!#REF!</definedName>
    <definedName name="DetailListBI">#REF!</definedName>
    <definedName name="DfEE" localSheetId="11">#REF!</definedName>
    <definedName name="DfEE" localSheetId="9">#REF!</definedName>
    <definedName name="DfEE">#REF!</definedName>
    <definedName name="DirectorateOptions" localSheetId="11">[7]!Table413[Directorate]</definedName>
    <definedName name="DirectorateOptions" localSheetId="9">[7]!Table413[Directorate]</definedName>
    <definedName name="DirectorateOptions">#REF!</definedName>
    <definedName name="Districts" localSheetId="11">'[14]Data Validation'!$H$3:$H$12</definedName>
    <definedName name="Districts" localSheetId="9">'[14]Data Validation'!$H$3:$H$12</definedName>
    <definedName name="Districts">#REF!</definedName>
    <definedName name="DNDELSUM" localSheetId="11">[1]keybud!#REF!</definedName>
    <definedName name="DNDELSUM" localSheetId="9">[1]keybud!#REF!</definedName>
    <definedName name="DNDELSUM">#REF!</definedName>
    <definedName name="DOT_MENU" localSheetId="11">[1]keybud!#REF!</definedName>
    <definedName name="DOT_MENU" localSheetId="9">[1]keybud!#REF!</definedName>
    <definedName name="DOT_MENU">#REF!</definedName>
    <definedName name="DPVUR" localSheetId="11">#REF!</definedName>
    <definedName name="DPVUR" localSheetId="9">#REF!</definedName>
    <definedName name="DPVUR">#REF!</definedName>
    <definedName name="DSM">#N/A</definedName>
    <definedName name="DTSUM" localSheetId="11">[1]keybud!#REF!</definedName>
    <definedName name="DTSUM" localSheetId="9">[1]keybud!#REF!</definedName>
    <definedName name="DTSUM">#REF!</definedName>
    <definedName name="EAL_Pri" localSheetId="11">[3]Proforma!$E$28</definedName>
    <definedName name="EAL_Pri" localSheetId="9">[3]Proforma!$E$28</definedName>
    <definedName name="EAL_Pri">#REF!</definedName>
    <definedName name="EAL_Pri_DD_rate" localSheetId="11">'[3]De Delegation'!$X$21</definedName>
    <definedName name="EAL_Pri_DD_rate" localSheetId="9">'[3]De Delegation'!$X$21</definedName>
    <definedName name="EAL_Pri_DD_rate">#REF!</definedName>
    <definedName name="EAL_Pri_Option" localSheetId="11">[3]Proforma!$D$28</definedName>
    <definedName name="EAL_Pri_Option" localSheetId="9">[3]Proforma!$D$28</definedName>
    <definedName name="EAL_Pri_Option">#REF!</definedName>
    <definedName name="EAL_Sec" localSheetId="11">[3]Proforma!$F$29</definedName>
    <definedName name="EAL_Sec" localSheetId="9">[3]Proforma!$F$29</definedName>
    <definedName name="EAL_Sec">#REF!</definedName>
    <definedName name="EAL_Sec_DD_rate" localSheetId="11">'[3]De Delegation'!$Y$22</definedName>
    <definedName name="EAL_Sec_DD_rate" localSheetId="9">'[3]De Delegation'!$Y$22</definedName>
    <definedName name="EAL_Sec_DD_rate">#REF!</definedName>
    <definedName name="EAL_Sec_Option" localSheetId="11">[3]Proforma!$D$29</definedName>
    <definedName name="EAL_Sec_Option" localSheetId="9">[3]Proforma!$D$29</definedName>
    <definedName name="EAL_Sec_Option">#REF!</definedName>
    <definedName name="EASTER" localSheetId="11">#REF!</definedName>
    <definedName name="EASTER" localSheetId="9">#REF!</definedName>
    <definedName name="EASTER">#REF!</definedName>
    <definedName name="Ecode" localSheetId="11">#REF!</definedName>
    <definedName name="Ecode" localSheetId="9">#REF!</definedName>
    <definedName name="Ecode">#REF!</definedName>
    <definedName name="EDIT" localSheetId="11">[6]T4mergeschool!#REF!</definedName>
    <definedName name="EDIT" localSheetId="9">[6]T4mergeschool!#REF!</definedName>
    <definedName name="EDIT">#REF!</definedName>
    <definedName name="EMPMON" localSheetId="11">#REF!</definedName>
    <definedName name="EMPMON" localSheetId="9">#REF!</definedName>
    <definedName name="EMPMON">#REF!</definedName>
    <definedName name="end" localSheetId="11">#REF!</definedName>
    <definedName name="end" localSheetId="9">#REF!</definedName>
    <definedName name="end">#REF!</definedName>
    <definedName name="energy" localSheetId="11">#REF!</definedName>
    <definedName name="energy" localSheetId="9">#REF!</definedName>
    <definedName name="energy">#REF!</definedName>
    <definedName name="energyawpu">#REF!</definedName>
    <definedName name="energynon">#REF!</definedName>
    <definedName name="Esthablishments">#REF!</definedName>
    <definedName name="ETH_ACH" localSheetId="11">[6]T4mergeschool!#REF!</definedName>
    <definedName name="ETH_ACH" localSheetId="9">[6]T4mergeschool!#REF!</definedName>
    <definedName name="ETH_ACH">#REF!</definedName>
    <definedName name="ETH_X" localSheetId="11">[6]T4mergeschool!#REF!</definedName>
    <definedName name="ETH_X" localSheetId="9">[6]T4mergeschool!#REF!</definedName>
    <definedName name="ETH_X">#REF!</definedName>
    <definedName name="Ever6_Pri_DD_Rate" localSheetId="11">'[3]De Delegation'!$X$11</definedName>
    <definedName name="Ever6_Pri_DD_Rate" localSheetId="9">'[3]De Delegation'!$X$11</definedName>
    <definedName name="Ever6_Pri_DD_Rate">#REF!</definedName>
    <definedName name="Ever6_pri_rate" localSheetId="11">[3]Proforma!$E$19</definedName>
    <definedName name="Ever6_pri_rate" localSheetId="9">[3]Proforma!$E$19</definedName>
    <definedName name="Ever6_pri_rate">#REF!</definedName>
    <definedName name="Ever6_Sec_DD_Rate" localSheetId="11">'[3]De Delegation'!$Y$11</definedName>
    <definedName name="Ever6_Sec_DD_Rate" localSheetId="9">'[3]De Delegation'!$Y$11</definedName>
    <definedName name="Ever6_Sec_DD_Rate">#REF!</definedName>
    <definedName name="Ever6_sec_rate" localSheetId="11">[3]Proforma!$F$19</definedName>
    <definedName name="Ever6_sec_rate" localSheetId="9">[3]Proforma!$F$19</definedName>
    <definedName name="Ever6_sec_rate">#REF!</definedName>
    <definedName name="Ex_GM" localSheetId="11">#REF!</definedName>
    <definedName name="Ex_GM" localSheetId="9">#REF!</definedName>
    <definedName name="Ex_GM">#REF!</definedName>
    <definedName name="Exc_Cir1_Total" localSheetId="11">'[3]New ISB'!$AN$5</definedName>
    <definedName name="Exc_Cir1_Total" localSheetId="9">'[3]New ISB'!$AN$5</definedName>
    <definedName name="Exc_Cir1_Total">#REF!</definedName>
    <definedName name="Exc_Cir2_Total" localSheetId="11">'[3]New ISB'!$AO$5</definedName>
    <definedName name="Exc_Cir2_Total" localSheetId="9">'[3]New ISB'!$AO$5</definedName>
    <definedName name="Exc_Cir2_Total">#REF!</definedName>
    <definedName name="Exc_Cir3_Total" localSheetId="11">'[3]New ISB'!$AP$5</definedName>
    <definedName name="Exc_Cir3_Total" localSheetId="9">'[3]New ISB'!$AP$5</definedName>
    <definedName name="Exc_Cir3_Total">#REF!</definedName>
    <definedName name="Exc_Cir4_Total" localSheetId="11">'[3]New ISB'!$AQ$5</definedName>
    <definedName name="Exc_Cir4_Total" localSheetId="9">'[3]New ISB'!$AQ$5</definedName>
    <definedName name="Exc_Cir4_Total">#REF!</definedName>
    <definedName name="Exc_Cir5_Total" localSheetId="11">'[3]New ISB'!$AR$5</definedName>
    <definedName name="Exc_Cir5_Total" localSheetId="9">'[3]New ISB'!$AR$5</definedName>
    <definedName name="Exc_Cir5_Total">#REF!</definedName>
    <definedName name="Exc_Cir6_Total" localSheetId="11">'[3]New ISB'!$AS$5</definedName>
    <definedName name="Exc_Cir6_Total" localSheetId="9">'[3]New ISB'!$AS$5</definedName>
    <definedName name="Exc_Cir6_Total">#REF!</definedName>
    <definedName name="Exc_Cir7_Total" localSheetId="11">'[3]New ISB'!$AT$5</definedName>
    <definedName name="Exc_Cir7_Total" localSheetId="9">'[3]New ISB'!$AT$5</definedName>
    <definedName name="Exc_Cir7_Total">#REF!</definedName>
    <definedName name="excepcov" localSheetId="11">#REF!</definedName>
    <definedName name="excepcov" localSheetId="9">#REF!</definedName>
    <definedName name="excepcov">#REF!</definedName>
    <definedName name="excessen" localSheetId="11">#REF!</definedName>
    <definedName name="excessen" localSheetId="9">#REF!</definedName>
    <definedName name="excessen">#REF!</definedName>
    <definedName name="EXPENDITURE">#N/A</definedName>
    <definedName name="F1_">#N/A</definedName>
    <definedName name="F7_FSM_K" localSheetId="11">[6]T4mergeschool!#REF!</definedName>
    <definedName name="F7_FSM_K" localSheetId="9">[6]T4mergeschool!#REF!</definedName>
    <definedName name="F7_FSM_K">#REF!</definedName>
    <definedName name="FEList" localSheetId="11">'[5]PCN Lookups'!$Q$6:$Q$10</definedName>
    <definedName name="FEList" localSheetId="9">'[5]PCN Lookups'!$Q$6:$Q$10</definedName>
    <definedName name="FEList">#REF!</definedName>
    <definedName name="FMP">#N/A</definedName>
    <definedName name="FOR" localSheetId="11">#REF!</definedName>
    <definedName name="FOR" localSheetId="9">#REF!</definedName>
    <definedName name="FOR">#REF!</definedName>
    <definedName name="Fringe_Total" localSheetId="11">'[3]New ISB'!$AJ$5</definedName>
    <definedName name="Fringe_Total" localSheetId="9">'[3]New ISB'!$AJ$5</definedName>
    <definedName name="Fringe_Total">#REF!</definedName>
    <definedName name="From" localSheetId="11">'[14]Data Validation'!$N$2:$N$6</definedName>
    <definedName name="From" localSheetId="9">'[14]Data Validation'!$N$2:$N$6</definedName>
    <definedName name="From">#REF!</definedName>
    <definedName name="fsm" localSheetId="11">'[15]Table4 EYSFF Pilots-Pathfinders'!#REF!</definedName>
    <definedName name="fsm" localSheetId="9">'[15]Table4 EYSFF Pilots-Pathfinders'!#REF!</definedName>
    <definedName name="fsm">#REF!</definedName>
    <definedName name="FSM_Pri_DD_rate" localSheetId="11">'[3]De Delegation'!$X$10</definedName>
    <definedName name="FSM_Pri_DD_rate" localSheetId="9">'[3]De Delegation'!$X$10</definedName>
    <definedName name="FSM_Pri_DD_rate">#REF!</definedName>
    <definedName name="FSM_Pri_Option" localSheetId="11">[16]Proforma!$D$15</definedName>
    <definedName name="FSM_Pri_Option" localSheetId="9">[16]Proforma!$D$15</definedName>
    <definedName name="FSM_Pri_Option">#REF!</definedName>
    <definedName name="FSM_Pri_Rate" localSheetId="11">[3]Proforma!$E$18</definedName>
    <definedName name="FSM_Pri_Rate" localSheetId="9">[3]Proforma!$E$18</definedName>
    <definedName name="FSM_Pri_Rate">#REF!</definedName>
    <definedName name="FSM_Sec_DD_rate" localSheetId="11">'[3]De Delegation'!$Y$10</definedName>
    <definedName name="FSM_Sec_DD_rate" localSheetId="9">'[3]De Delegation'!$Y$10</definedName>
    <definedName name="FSM_Sec_DD_rate">#REF!</definedName>
    <definedName name="FSM_Sec_Option" localSheetId="11">[16]Proforma!$D$16</definedName>
    <definedName name="FSM_Sec_Option" localSheetId="9">[16]Proforma!$D$16</definedName>
    <definedName name="FSM_Sec_Option">#REF!</definedName>
    <definedName name="FSM_Sec_Rate" localSheetId="11">[3]Proforma!$F$18</definedName>
    <definedName name="FSM_Sec_Rate" localSheetId="9">[3]Proforma!$F$18</definedName>
    <definedName name="FSM_Sec_Rate">#REF!</definedName>
    <definedName name="Funding_Category" localSheetId="11">'[17]School Data Entry Proforma'!$AB$228:$AB$248</definedName>
    <definedName name="Funding_Category" localSheetId="9">'[17]School Data Entry Proforma'!$AB$228:$AB$248</definedName>
    <definedName name="Funding_Category">#REF!</definedName>
    <definedName name="Garden2" localSheetId="11">[18]LISTS!#REF!</definedName>
    <definedName name="Garden2" localSheetId="9">[18]LISTS!#REF!</definedName>
    <definedName name="Garden2">#REF!</definedName>
    <definedName name="GLAMIS" localSheetId="11">#REF!</definedName>
    <definedName name="GLAMIS" localSheetId="9">#REF!</definedName>
    <definedName name="GLAMIS">#REF!</definedName>
    <definedName name="Gmbal" localSheetId="11">#REF!</definedName>
    <definedName name="Gmbal" localSheetId="9">#REF!</definedName>
    <definedName name="Gmbal">#REF!</definedName>
    <definedName name="GMProt" localSheetId="11">#REF!</definedName>
    <definedName name="GMProt" localSheetId="9">#REF!</definedName>
    <definedName name="GMProt">#REF!</definedName>
    <definedName name="gmtot">#REF!</definedName>
    <definedName name="GRANTP">#REF!</definedName>
    <definedName name="GRANTS">#REF!</definedName>
    <definedName name="grounds">#REF!</definedName>
    <definedName name="GTU" localSheetId="11">[6]T4mergeschool!#REF!</definedName>
    <definedName name="GTU" localSheetId="9">[6]T4mergeschool!#REF!</definedName>
    <definedName name="GTU">#REF!</definedName>
    <definedName name="H1Tot" localSheetId="11">#REF!</definedName>
    <definedName name="H1Tot" localSheetId="9">#REF!</definedName>
    <definedName name="H1Tot">#REF!</definedName>
    <definedName name="H2Tot" localSheetId="11">#REF!</definedName>
    <definedName name="H2Tot" localSheetId="9">#REF!</definedName>
    <definedName name="H2Tot">#REF!</definedName>
    <definedName name="Header" localSheetId="11">#REF!</definedName>
    <definedName name="Header" localSheetId="9">#REF!</definedName>
    <definedName name="Header">#REF!</definedName>
    <definedName name="HEALTH" localSheetId="11">[6]T4mergeschool!#REF!</definedName>
    <definedName name="HEALTH" localSheetId="9">[6]T4mergeschool!#REF!</definedName>
    <definedName name="HEALTH">#REF!</definedName>
    <definedName name="HEDec" localSheetId="11">'[5]Hospital Education Template'!$E$1</definedName>
    <definedName name="HEDec" localSheetId="9">'[5]Hospital Education Template'!$E$1</definedName>
    <definedName name="HEDec">#REF!</definedName>
    <definedName name="HEPD" localSheetId="11">'[5]Hospital Education Template'!$A$25:$E$32</definedName>
    <definedName name="HEPD" localSheetId="9">'[5]Hospital Education Template'!$A$25:$E$32</definedName>
    <definedName name="HEPD">#REF!</definedName>
    <definedName name="HEPDc" localSheetId="11">'[5]Hospital Education Template'!$A$36</definedName>
    <definedName name="HEPDc" localSheetId="9">'[5]Hospital Education Template'!$A$36</definedName>
    <definedName name="HEPDc">#REF!</definedName>
    <definedName name="HGFTeam" localSheetId="11">#REF!</definedName>
    <definedName name="HGFTeam" localSheetId="9">#REF!</definedName>
    <definedName name="HGFTeam">#REF!</definedName>
    <definedName name="HlessGroup" localSheetId="11">#REF!</definedName>
    <definedName name="HlessGroup" localSheetId="9">#REF!</definedName>
    <definedName name="HlessGroup">#REF!</definedName>
    <definedName name="HoCFDaily" localSheetId="11">#REF!</definedName>
    <definedName name="HoCFDaily" localSheetId="9">#REF!</definedName>
    <definedName name="HoCFDaily">#REF!</definedName>
    <definedName name="Holding">#REF!</definedName>
    <definedName name="HPD" localSheetId="11">'[5]Hospital Education Template'!$A$9:$E$16</definedName>
    <definedName name="HPD" localSheetId="9">'[5]Hospital Education Template'!$A$9:$E$16</definedName>
    <definedName name="HPD">#REF!</definedName>
    <definedName name="HPDc" localSheetId="11">'[5]Hospital Education Template'!$A$19</definedName>
    <definedName name="HPDc" localSheetId="9">'[5]Hospital Education Template'!$A$19</definedName>
    <definedName name="HPDc">#REF!</definedName>
    <definedName name="HVUR" localSheetId="11">#REF!</definedName>
    <definedName name="HVUR" localSheetId="9">#REF!</definedName>
    <definedName name="HVUR">#REF!</definedName>
    <definedName name="IDACI_B1_Pri" localSheetId="11">[3]Proforma!$E$20</definedName>
    <definedName name="IDACI_B1_Pri" localSheetId="9">[3]Proforma!$E$20</definedName>
    <definedName name="IDACI_B1_Pri">#REF!</definedName>
    <definedName name="IDACI_B1_Pri_DD_rate" localSheetId="11">'[3]De Delegation'!$X$12</definedName>
    <definedName name="IDACI_B1_Pri_DD_rate" localSheetId="9">'[3]De Delegation'!$X$12</definedName>
    <definedName name="IDACI_B1_Pri_DD_rate">#REF!</definedName>
    <definedName name="IDACI_B1_Sec" localSheetId="11">[3]Proforma!$F$20</definedName>
    <definedName name="IDACI_B1_Sec" localSheetId="9">[3]Proforma!$F$20</definedName>
    <definedName name="IDACI_B1_Sec">#REF!</definedName>
    <definedName name="IDACI_B1_Sec_DD_rate" localSheetId="11">'[3]De Delegation'!$Y$12</definedName>
    <definedName name="IDACI_B1_Sec_DD_rate" localSheetId="9">'[3]De Delegation'!$Y$12</definedName>
    <definedName name="IDACI_B1_Sec_DD_rate">#REF!</definedName>
    <definedName name="IDACI_B2_Pri" localSheetId="11">[3]Proforma!$E$21</definedName>
    <definedName name="IDACI_B2_Pri" localSheetId="9">[3]Proforma!$E$21</definedName>
    <definedName name="IDACI_B2_Pri">#REF!</definedName>
    <definedName name="IDACI_B2_Pri_DD_rate" localSheetId="11">'[3]De Delegation'!$X$13</definedName>
    <definedName name="IDACI_B2_Pri_DD_rate" localSheetId="9">'[3]De Delegation'!$X$13</definedName>
    <definedName name="IDACI_B2_Pri_DD_rate">#REF!</definedName>
    <definedName name="IDACI_B2_Sec" localSheetId="11">[3]Proforma!$F$21</definedName>
    <definedName name="IDACI_B2_Sec" localSheetId="9">[3]Proforma!$F$21</definedName>
    <definedName name="IDACI_B2_Sec">#REF!</definedName>
    <definedName name="IDACI_B2_Sec_DD_rate" localSheetId="11">'[3]De Delegation'!$Y$13</definedName>
    <definedName name="IDACI_B2_Sec_DD_rate" localSheetId="9">'[3]De Delegation'!$Y$13</definedName>
    <definedName name="IDACI_B2_Sec_DD_rate">#REF!</definedName>
    <definedName name="IDACI_B3_Pri" localSheetId="11">[3]Proforma!$E$22</definedName>
    <definedName name="IDACI_B3_Pri" localSheetId="9">[3]Proforma!$E$22</definedName>
    <definedName name="IDACI_B3_Pri">#REF!</definedName>
    <definedName name="IDACI_B3_Pri_DD_rate" localSheetId="11">'[3]De Delegation'!$X$14</definedName>
    <definedName name="IDACI_B3_Pri_DD_rate" localSheetId="9">'[3]De Delegation'!$X$14</definedName>
    <definedName name="IDACI_B3_Pri_DD_rate">#REF!</definedName>
    <definedName name="IDACI_B3_Sec" localSheetId="11">[3]Proforma!$F$22</definedName>
    <definedName name="IDACI_B3_Sec" localSheetId="9">[3]Proforma!$F$22</definedName>
    <definedName name="IDACI_B3_Sec">#REF!</definedName>
    <definedName name="IDACI_B3_Sec_DD_rate" localSheetId="11">'[3]De Delegation'!$Y$14</definedName>
    <definedName name="IDACI_B3_Sec_DD_rate" localSheetId="9">'[3]De Delegation'!$Y$14</definedName>
    <definedName name="IDACI_B3_Sec_DD_rate">#REF!</definedName>
    <definedName name="IDACI_B4_Pri" localSheetId="11">[3]Proforma!$E$23</definedName>
    <definedName name="IDACI_B4_Pri" localSheetId="9">[3]Proforma!$E$23</definedName>
    <definedName name="IDACI_B4_Pri">#REF!</definedName>
    <definedName name="IDACI_B4_Pri_DD_rate" localSheetId="11">'[3]De Delegation'!$X$15</definedName>
    <definedName name="IDACI_B4_Pri_DD_rate" localSheetId="9">'[3]De Delegation'!$X$15</definedName>
    <definedName name="IDACI_B4_Pri_DD_rate">#REF!</definedName>
    <definedName name="IDACI_B4_Sec" localSheetId="11">[3]Proforma!$F$23</definedName>
    <definedName name="IDACI_B4_Sec" localSheetId="9">[3]Proforma!$F$23</definedName>
    <definedName name="IDACI_B4_Sec">#REF!</definedName>
    <definedName name="IDACI_B4_Sec_DD_rate" localSheetId="11">'[3]De Delegation'!$Y$15</definedName>
    <definedName name="IDACI_B4_Sec_DD_rate" localSheetId="9">'[3]De Delegation'!$Y$15</definedName>
    <definedName name="IDACI_B4_Sec_DD_rate">#REF!</definedName>
    <definedName name="IDACI_B5_Pri" localSheetId="11">[3]Proforma!$E$24</definedName>
    <definedName name="IDACI_B5_Pri" localSheetId="9">[3]Proforma!$E$24</definedName>
    <definedName name="IDACI_B5_Pri">#REF!</definedName>
    <definedName name="IDACI_B5_Pri_DD_rate" localSheetId="11">'[3]De Delegation'!$X$16</definedName>
    <definedName name="IDACI_B5_Pri_DD_rate" localSheetId="9">'[3]De Delegation'!$X$16</definedName>
    <definedName name="IDACI_B5_Pri_DD_rate">#REF!</definedName>
    <definedName name="IDACI_B5_Sec" localSheetId="11">[3]Proforma!$F$24</definedName>
    <definedName name="IDACI_B5_Sec" localSheetId="9">[3]Proforma!$F$24</definedName>
    <definedName name="IDACI_B5_Sec">#REF!</definedName>
    <definedName name="IDACI_B5_Sec_DD_rate" localSheetId="11">'[3]De Delegation'!$Y$16</definedName>
    <definedName name="IDACI_B5_Sec_DD_rate" localSheetId="9">'[3]De Delegation'!$Y$16</definedName>
    <definedName name="IDACI_B5_Sec_DD_rate">#REF!</definedName>
    <definedName name="IDACI_B6_Pri" localSheetId="11">[3]Proforma!$E$25</definedName>
    <definedName name="IDACI_B6_Pri" localSheetId="9">[3]Proforma!$E$25</definedName>
    <definedName name="IDACI_B6_Pri">#REF!</definedName>
    <definedName name="IDACI_B6_Pri_DD_rate" localSheetId="11">'[3]De Delegation'!$X$17</definedName>
    <definedName name="IDACI_B6_Pri_DD_rate" localSheetId="9">'[3]De Delegation'!$X$17</definedName>
    <definedName name="IDACI_B6_Pri_DD_rate">#REF!</definedName>
    <definedName name="IDACI_B6_Sec" localSheetId="11">[3]Proforma!$F$25</definedName>
    <definedName name="IDACI_B6_Sec" localSheetId="9">[3]Proforma!$F$25</definedName>
    <definedName name="IDACI_B6_Sec">#REF!</definedName>
    <definedName name="IDACI_B6_Sec_DD_rate" localSheetId="11">'[3]De Delegation'!$Y$17</definedName>
    <definedName name="IDACI_B6_Sec_DD_rate" localSheetId="9">'[3]De Delegation'!$Y$17</definedName>
    <definedName name="IDACI_B6_Sec_DD_rate">#REF!</definedName>
    <definedName name="IDELSUM" localSheetId="11">[1]keybud!#REF!</definedName>
    <definedName name="IDELSUM" localSheetId="9">[1]keybud!#REF!</definedName>
    <definedName name="IDELSUM">#REF!</definedName>
    <definedName name="IDETAIL" localSheetId="11">[1]keybud!#REF!</definedName>
    <definedName name="IDETAIL" localSheetId="9">[1]keybud!#REF!</definedName>
    <definedName name="IDETAIL">#REF!</definedName>
    <definedName name="IMLTP" localSheetId="11">#REF!</definedName>
    <definedName name="IMLTP" localSheetId="9">#REF!</definedName>
    <definedName name="IMLTP">#REF!</definedName>
    <definedName name="IMPRESS_MENU" localSheetId="11">[1]keybud!#REF!</definedName>
    <definedName name="IMPRESS_MENU" localSheetId="9">[1]keybud!#REF!</definedName>
    <definedName name="IMPRESS_MENU">#REF!</definedName>
    <definedName name="INCOME">#N/A</definedName>
    <definedName name="INDELSUM" localSheetId="11">[1]keybud!#REF!</definedName>
    <definedName name="INDELSUM" localSheetId="9">[1]keybud!#REF!</definedName>
    <definedName name="INDELSUM">#REF!</definedName>
    <definedName name="infant" localSheetId="11">#REF!</definedName>
    <definedName name="infant" localSheetId="9">#REF!</definedName>
    <definedName name="infant">#REF!</definedName>
    <definedName name="inset" localSheetId="11">#REF!</definedName>
    <definedName name="inset" localSheetId="9">#REF!</definedName>
    <definedName name="inset">#REF!</definedName>
    <definedName name="InstantYellowBook" localSheetId="11">#REF!</definedName>
    <definedName name="InstantYellowBook" localSheetId="9">#REF!</definedName>
    <definedName name="InstantYellowBook">#REF!</definedName>
    <definedName name="InstType1" localSheetId="11">'[5]PCN Lookups'!$I$10:$I$24</definedName>
    <definedName name="InstType1" localSheetId="9">'[5]PCN Lookups'!$I$10:$I$24</definedName>
    <definedName name="InstType1">#REF!</definedName>
    <definedName name="InstType2" localSheetId="11">'[5]PCN Lookups'!$J$10:$J$23</definedName>
    <definedName name="InstType2" localSheetId="9">'[5]PCN Lookups'!$J$10:$J$23</definedName>
    <definedName name="InstType2">#REF!</definedName>
    <definedName name="IssuesPage" localSheetId="11">#REF!</definedName>
    <definedName name="IssuesPage" localSheetId="9">#REF!</definedName>
    <definedName name="IssuesPage">#REF!</definedName>
    <definedName name="ITSUM" localSheetId="11">[1]keybud!#REF!</definedName>
    <definedName name="ITSUM" localSheetId="9">[1]keybud!#REF!</definedName>
    <definedName name="ITSUM">#REF!</definedName>
    <definedName name="JI" localSheetId="11">#REF!</definedName>
    <definedName name="JI" localSheetId="9">#REF!</definedName>
    <definedName name="JI">#REF!</definedName>
    <definedName name="JOURNALS" localSheetId="11">#REF!</definedName>
    <definedName name="JOURNALS" localSheetId="9">#REF!</definedName>
    <definedName name="JOURNALS">#REF!</definedName>
    <definedName name="JTOT">#N/A</definedName>
    <definedName name="LA_Code" localSheetId="11">[3]Cover!$C$4</definedName>
    <definedName name="LA_Code" localSheetId="9">[3]Cover!$C$4</definedName>
    <definedName name="LA_Code">#REF!</definedName>
    <definedName name="LA_Name" localSheetId="11">[3]Cover!$C$3</definedName>
    <definedName name="LA_Name" localSheetId="9">[3]Cover!$C$3</definedName>
    <definedName name="LA_Name">#REF!</definedName>
    <definedName name="LAC" localSheetId="11">'[19]Validation lists'!$F$3:$F$4</definedName>
    <definedName name="LAC" localSheetId="9">'[19]Validation lists'!$F$3:$F$4</definedName>
    <definedName name="LAC">#REF!</definedName>
    <definedName name="LAC_Pri_DD_rate" localSheetId="11">'[3]De Delegation'!$X$18</definedName>
    <definedName name="LAC_Pri_DD_rate" localSheetId="9">'[3]De Delegation'!$X$18</definedName>
    <definedName name="LAC_Pri_DD_rate">#REF!</definedName>
    <definedName name="LAC_Rate" localSheetId="11">[3]Proforma!$E$27</definedName>
    <definedName name="LAC_Rate" localSheetId="9">[3]Proforma!$E$27</definedName>
    <definedName name="LAC_Rate">#REF!</definedName>
    <definedName name="LAC_Sec_DD_rate" localSheetId="11">'[3]De Delegation'!$Y$18</definedName>
    <definedName name="LAC_Sec_DD_rate" localSheetId="9">'[3]De Delegation'!$Y$18</definedName>
    <definedName name="LAC_Sec_DD_rate">#REF!</definedName>
    <definedName name="LANumber" localSheetId="11">'[20]Cover Sheet'!$C$12</definedName>
    <definedName name="LANumber" localSheetId="9">'[20]Cover Sheet'!$C$12</definedName>
    <definedName name="LANumber">#REF!</definedName>
    <definedName name="LCHI_Pri" localSheetId="11">[3]Proforma!$F$32</definedName>
    <definedName name="LCHI_Pri" localSheetId="9">[3]Proforma!$F$32</definedName>
    <definedName name="LCHI_Pri">#REF!</definedName>
    <definedName name="LCHI_Pri_DD_rate" localSheetId="11">'[3]De Delegation'!$X$19</definedName>
    <definedName name="LCHI_Pri_DD_rate" localSheetId="9">'[3]De Delegation'!$X$19</definedName>
    <definedName name="LCHI_Pri_DD_rate">#REF!</definedName>
    <definedName name="LCHI_Pri_Option" localSheetId="11">[16]Proforma!$D$30</definedName>
    <definedName name="LCHI_Pri_Option" localSheetId="9">[16]Proforma!$D$30</definedName>
    <definedName name="LCHI_Pri_Option">#REF!</definedName>
    <definedName name="LCHI_Sec" localSheetId="11">[3]Proforma!$F$33</definedName>
    <definedName name="LCHI_Sec" localSheetId="9">[3]Proforma!$F$33</definedName>
    <definedName name="LCHI_Sec">#REF!</definedName>
    <definedName name="LCHI_Sec_DD_rate" localSheetId="11">'[3]De Delegation'!$Y$20</definedName>
    <definedName name="LCHI_Sec_DD_rate" localSheetId="9">'[3]De Delegation'!$Y$20</definedName>
    <definedName name="LCHI_Sec_DD_rate">#REF!</definedName>
    <definedName name="LEDGER" localSheetId="11">#REF!</definedName>
    <definedName name="LEDGER" localSheetId="9">#REF!</definedName>
    <definedName name="LEDGER">#REF!</definedName>
    <definedName name="LETTER">#N/A</definedName>
    <definedName name="libawpu" localSheetId="11">#REF!</definedName>
    <definedName name="libawpu" localSheetId="9">#REF!</definedName>
    <definedName name="libawpu">#REF!</definedName>
    <definedName name="libfix" localSheetId="11">#REF!</definedName>
    <definedName name="libfix" localSheetId="9">#REF!</definedName>
    <definedName name="libfix">#REF!</definedName>
    <definedName name="liblump">#REF!</definedName>
    <definedName name="libvar">#REF!</definedName>
    <definedName name="LicensingP">#REF!</definedName>
    <definedName name="longname">#REF!</definedName>
    <definedName name="LOOKUP" localSheetId="11">[21]Sheet3!$A$1:$B$73</definedName>
    <definedName name="LOOKUP" localSheetId="9">[21]Sheet3!$A$1:$B$73</definedName>
    <definedName name="LOOKUP">#REF!</definedName>
    <definedName name="LOV_DesktopQuickInvoicesPageDef_AssetBookTypeCode" localSheetId="11" hidden="1">[22]_ADFDI_LOV!$C$20</definedName>
    <definedName name="LOV_DesktopQuickInvoicesPageDef_AssetBookTypeCode" localSheetId="9" hidden="1">[22]_ADFDI_LOV!$C$20</definedName>
    <definedName name="LOV_DesktopQuickInvoicesPageDef_AssetBookTypeCode" hidden="1">#REF!</definedName>
    <definedName name="LOV_DesktopQuickInvoicesPageDef_ExclusivePaymentFlag" localSheetId="11" hidden="1">[22]_ADFDI_LOV!$C$12:$E$12</definedName>
    <definedName name="LOV_DesktopQuickInvoicesPageDef_ExclusivePaymentFlag" localSheetId="9" hidden="1">[22]_ADFDI_LOV!$C$12:$E$12</definedName>
    <definedName name="LOV_DesktopQuickInvoicesPageDef_ExclusivePaymentFlag" hidden="1">#REF!</definedName>
    <definedName name="LOV_DesktopQuickInvoicesPageDef_FiscalChargeType" localSheetId="11" hidden="1">[22]_ADFDI_LOV!$C$22:$H$22</definedName>
    <definedName name="LOV_DesktopQuickInvoicesPageDef_FiscalChargeType" localSheetId="9" hidden="1">[22]_ADFDI_LOV!$C$22:$H$22</definedName>
    <definedName name="LOV_DesktopQuickInvoicesPageDef_FiscalChargeType" hidden="1">#REF!</definedName>
    <definedName name="LOV_DesktopQuickInvoicesPageDef_IncomeTaxRegion" localSheetId="11" hidden="1">[22]_ADFDI_LOV!$C$18:$BG$18</definedName>
    <definedName name="LOV_DesktopQuickInvoicesPageDef_IncomeTaxRegion" localSheetId="9" hidden="1">[22]_ADFDI_LOV!$C$18:$BG$18</definedName>
    <definedName name="LOV_DesktopQuickInvoicesPageDef_IncomeTaxRegion" hidden="1">#REF!</definedName>
    <definedName name="LOV_DesktopQuickInvoicesPageDef_InvoiceCurrencyCode" localSheetId="11" hidden="1">[22]_ADFDI_LOV!$C$4:$E$4</definedName>
    <definedName name="LOV_DesktopQuickInvoicesPageDef_InvoiceCurrencyCode" localSheetId="9" hidden="1">[22]_ADFDI_LOV!$C$4:$E$4</definedName>
    <definedName name="LOV_DesktopQuickInvoicesPageDef_InvoiceCurrencyCode" hidden="1">#REF!</definedName>
    <definedName name="LOV_DesktopQuickInvoicesPageDef_InvoiceIncludesPrepayFlag" localSheetId="11" hidden="1">[22]_ADFDI_LOV!$C$10:$E$10</definedName>
    <definedName name="LOV_DesktopQuickInvoicesPageDef_InvoiceIncludesPrepayFlag" localSheetId="9" hidden="1">[22]_ADFDI_LOV!$C$10:$E$10</definedName>
    <definedName name="LOV_DesktopQuickInvoicesPageDef_InvoiceIncludesPrepayFlag" hidden="1">#REF!</definedName>
    <definedName name="LOV_DesktopQuickInvoicesPageDef_InvoiceTypeLookupCode" localSheetId="11" hidden="1">[22]_ADFDI_LOV!$D$8:$F$8</definedName>
    <definedName name="LOV_DesktopQuickInvoicesPageDef_InvoiceTypeLookupCode" localSheetId="9" hidden="1">[22]_ADFDI_LOV!$D$8:$F$8</definedName>
    <definedName name="LOV_DesktopQuickInvoicesPageDef_InvoiceTypeLookupCode" hidden="1">#REF!</definedName>
    <definedName name="LOV_DesktopQuickInvoicesPageDef_LcmEnabledFlag" localSheetId="11" hidden="1">[22]_ADFDI_LOV!$C$16:$E$16</definedName>
    <definedName name="LOV_DesktopQuickInvoicesPageDef_LcmEnabledFlag" localSheetId="9" hidden="1">[22]_ADFDI_LOV!$C$16:$E$16</definedName>
    <definedName name="LOV_DesktopQuickInvoicesPageDef_LcmEnabledFlag" hidden="1">#REF!</definedName>
    <definedName name="LOV_DesktopQuickInvoicesPageDef_LineTypeLookupCode" localSheetId="11" hidden="1">[22]_ADFDI_LOV!$C$14:$G$14</definedName>
    <definedName name="LOV_DesktopQuickInvoicesPageDef_LineTypeLookupCode" localSheetId="9" hidden="1">[22]_ADFDI_LOV!$C$14:$G$14</definedName>
    <definedName name="LOV_DesktopQuickInvoicesPageDef_LineTypeLookupCode" hidden="1">#REF!</definedName>
    <definedName name="LOV_DesktopQuickInvoicesPageDef_OperatingUnit" localSheetId="11" hidden="1">[22]_ADFDI_LOV!$C$2:$G$2</definedName>
    <definedName name="LOV_DesktopQuickInvoicesPageDef_OperatingUnit" localSheetId="9" hidden="1">[22]_ADFDI_LOV!$C$2:$G$2</definedName>
    <definedName name="LOV_DesktopQuickInvoicesPageDef_OperatingUnit" hidden="1">#REF!</definedName>
    <definedName name="LOV_DesktopQuickInvoicesPageDef_PaymentCurrencyCode" localSheetId="11" hidden="1">[22]_ADFDI_LOV!$C$6:$E$6</definedName>
    <definedName name="LOV_DesktopQuickInvoicesPageDef_PaymentCurrencyCode" localSheetId="9" hidden="1">[22]_ADFDI_LOV!$C$6:$E$6</definedName>
    <definedName name="LOV_DesktopQuickInvoicesPageDef_PaymentCurrencyCode" hidden="1">#REF!</definedName>
    <definedName name="LPPC" localSheetId="11">#REF!</definedName>
    <definedName name="LPPC" localSheetId="9">#REF!</definedName>
    <definedName name="LPPC">#REF!</definedName>
    <definedName name="LS" localSheetId="11">[6]T4mergeschool!#REF!</definedName>
    <definedName name="LS" localSheetId="9">[6]T4mergeschool!#REF!</definedName>
    <definedName name="LS">#REF!</definedName>
    <definedName name="Lump_sum_Pri_DD_rate" localSheetId="11">'[3]De Delegation'!$X$24</definedName>
    <definedName name="Lump_sum_Pri_DD_rate" localSheetId="9">'[3]De Delegation'!$X$24</definedName>
    <definedName name="Lump_sum_Pri_DD_rate">#REF!</definedName>
    <definedName name="Lump_sum_Sec_DD_rate" localSheetId="11">'[3]De Delegation'!$Y$24</definedName>
    <definedName name="Lump_sum_Sec_DD_rate" localSheetId="9">'[3]De Delegation'!$Y$24</definedName>
    <definedName name="Lump_sum_Sec_DD_rate">#REF!</definedName>
    <definedName name="Lump_Sum_total" localSheetId="11">'[3]New ISB'!$AH$5</definedName>
    <definedName name="Lump_Sum_total" localSheetId="9">'[3]New ISB'!$AH$5</definedName>
    <definedName name="Lump_Sum_total">#REF!</definedName>
    <definedName name="MACRO" localSheetId="11">#REF!</definedName>
    <definedName name="MACRO" localSheetId="9">#REF!</definedName>
    <definedName name="MACRO">#REF!</definedName>
    <definedName name="MAT" localSheetId="11">#REF!</definedName>
    <definedName name="MAT" localSheetId="9">#REF!</definedName>
    <definedName name="MAT">#REF!</definedName>
    <definedName name="mealkitch" localSheetId="11">#REF!</definedName>
    <definedName name="mealkitch" localSheetId="9">#REF!</definedName>
    <definedName name="mealkitch">#REF!</definedName>
    <definedName name="mealsawpu">#REF!</definedName>
    <definedName name="mealslump">#REF!</definedName>
    <definedName name="mealsprov">#REF!</definedName>
    <definedName name="mealsSafety">#REF!</definedName>
    <definedName name="MeetingNotes">#REF!</definedName>
    <definedName name="Meetings">#REF!</definedName>
    <definedName name="MFG_Rate" localSheetId="11">[3]Proforma!$H$69</definedName>
    <definedName name="MFG_Rate" localSheetId="9">[3]Proforma!$H$69</definedName>
    <definedName name="MFG_Rate">#REF!</definedName>
    <definedName name="MFG_Total" localSheetId="11">'[3]New ISB'!$BO$5</definedName>
    <definedName name="MFG_Total" localSheetId="9">'[3]New ISB'!$BO$5</definedName>
    <definedName name="MFG_Total">#REF!</definedName>
    <definedName name="Mid_dist_taper" localSheetId="11">[3]Proforma!$J$48</definedName>
    <definedName name="Mid_dist_taper" localSheetId="9">[3]Proforma!$J$48</definedName>
    <definedName name="Mid_dist_taper">#REF!</definedName>
    <definedName name="Mid_distance_threshold" localSheetId="11">[3]Proforma!$D$48</definedName>
    <definedName name="Mid_distance_threshold" localSheetId="9">[3]Proforma!$D$48</definedName>
    <definedName name="Mid_distance_threshold">#REF!</definedName>
    <definedName name="Mid_PupilNo_threshold" localSheetId="11">[3]Proforma!$G$48</definedName>
    <definedName name="Mid_PupilNo_threshold" localSheetId="9">[3]Proforma!$G$48</definedName>
    <definedName name="Mid_PupilNo_threshold">#REF!</definedName>
    <definedName name="Mile_Radius" localSheetId="11">'[11]EFA Guidance'!#REF!</definedName>
    <definedName name="Mile_Radius" localSheetId="9">'[11]EFA Guidance'!#REF!</definedName>
    <definedName name="Mile_Radius">#REF!</definedName>
    <definedName name="MileRadius" localSheetId="11">'[11]EFA Guidance'!#REF!</definedName>
    <definedName name="MileRadius" localSheetId="9">'[11]EFA Guidance'!#REF!</definedName>
    <definedName name="MileRadius">#REF!</definedName>
    <definedName name="min_pupil_rate_KS3" localSheetId="11">[3]Proforma!$E$9</definedName>
    <definedName name="min_pupil_rate_KS3" localSheetId="9">[3]Proforma!$E$9</definedName>
    <definedName name="min_pupil_rate_KS3">#REF!</definedName>
    <definedName name="min_pupil_rate_KS4" localSheetId="11">[3]Proforma!$G$9</definedName>
    <definedName name="min_pupil_rate_KS4" localSheetId="9">[3]Proforma!$G$9</definedName>
    <definedName name="min_pupil_rate_KS4">#REF!</definedName>
    <definedName name="min_pupil_rate_pri" localSheetId="11">[3]Proforma!$D$9</definedName>
    <definedName name="min_pupil_rate_pri" localSheetId="9">[3]Proforma!$D$9</definedName>
    <definedName name="min_pupil_rate_pri">#REF!</definedName>
    <definedName name="min_pupil_rate_sec" localSheetId="11">[3]Proforma!$I$9</definedName>
    <definedName name="min_pupil_rate_sec" localSheetId="9">[3]Proforma!$I$9</definedName>
    <definedName name="min_pupil_rate_sec">#REF!</definedName>
    <definedName name="MISCO">#N/A</definedName>
    <definedName name="MList" localSheetId="11">'[5]PCN Lookups'!$S$6:$S$10</definedName>
    <definedName name="MList" localSheetId="9">'[5]PCN Lookups'!$S$6:$S$10</definedName>
    <definedName name="MList">#REF!</definedName>
    <definedName name="Mobility_Pri" localSheetId="11">[3]Proforma!$E$30</definedName>
    <definedName name="Mobility_Pri" localSheetId="9">[3]Proforma!$E$30</definedName>
    <definedName name="Mobility_Pri">#REF!</definedName>
    <definedName name="Mobility_Pri_DD_Rate" localSheetId="11">'[3]De Delegation'!$X$23</definedName>
    <definedName name="Mobility_Pri_DD_Rate" localSheetId="9">'[3]De Delegation'!$X$23</definedName>
    <definedName name="Mobility_Pri_DD_Rate">#REF!</definedName>
    <definedName name="Mobility_Sec" localSheetId="11">[3]Proforma!$F$30</definedName>
    <definedName name="Mobility_Sec" localSheetId="9">[3]Proforma!$F$30</definedName>
    <definedName name="Mobility_Sec">#REF!</definedName>
    <definedName name="Mobility_Sec_DD_Rate" localSheetId="11">'[3]De Delegation'!$Y$23</definedName>
    <definedName name="Mobility_Sec_DD_Rate" localSheetId="9">'[3]De Delegation'!$Y$23</definedName>
    <definedName name="Mobility_Sec_DD_Rate">#REF!</definedName>
    <definedName name="MON" localSheetId="11">[23]STAG98!#REF!</definedName>
    <definedName name="MON" localSheetId="9">[23]STAG98!#REF!</definedName>
    <definedName name="MON">#REF!</definedName>
    <definedName name="Monitoring" localSheetId="11">[24]Lookups!$C$67:$C$74</definedName>
    <definedName name="Monitoring" localSheetId="9">[24]Lookups!$C$67:$C$74</definedName>
    <definedName name="Monitoring">#REF!</definedName>
    <definedName name="MonitoringMonth" localSheetId="11">#REF!</definedName>
    <definedName name="MonitoringMonth" localSheetId="9">#REF!</definedName>
    <definedName name="MonitoringMonth">#REF!</definedName>
    <definedName name="MorsCorsP" localSheetId="11">#REF!</definedName>
    <definedName name="MorsCorsP" localSheetId="9">#REF!</definedName>
    <definedName name="MorsCorsP">#REF!</definedName>
    <definedName name="mppf_pri" localSheetId="11">'[3]New ISB'!$BC$5</definedName>
    <definedName name="mppf_pri" localSheetId="9">'[3]New ISB'!$BC$5</definedName>
    <definedName name="mppf_pri">#REF!</definedName>
    <definedName name="mppf_sec" localSheetId="11">'[3]New ISB'!$BD$5</definedName>
    <definedName name="mppf_sec" localSheetId="9">'[3]New ISB'!$BD$5</definedName>
    <definedName name="mppf_sec">#REF!</definedName>
    <definedName name="music" localSheetId="11">#REF!</definedName>
    <definedName name="music" localSheetId="9">#REF!</definedName>
    <definedName name="music">#REF!</definedName>
    <definedName name="narr" localSheetId="11">#REF!</definedName>
    <definedName name="narr" localSheetId="9">#REF!</definedName>
    <definedName name="narr">#REF!</definedName>
    <definedName name="NASS">#REF!</definedName>
    <definedName name="Need" localSheetId="11">'[17]School Data Entry Proforma'!$AB$16:$AB$25</definedName>
    <definedName name="Need" localSheetId="9">'[17]School Data Entry Proforma'!$AB$16:$AB$25</definedName>
    <definedName name="Need">#REF!</definedName>
    <definedName name="NewsFile" localSheetId="11">#REF!</definedName>
    <definedName name="NewsFile" localSheetId="9">#REF!</definedName>
    <definedName name="NewsFile">#REF!</definedName>
    <definedName name="NewsHome" localSheetId="11">#REF!</definedName>
    <definedName name="NewsHome" localSheetId="9">#REF!</definedName>
    <definedName name="NewsHome">#REF!</definedName>
    <definedName name="NI" localSheetId="11">#REF!</definedName>
    <definedName name="NI" localSheetId="9">#REF!</definedName>
    <definedName name="NI">#REF!</definedName>
    <definedName name="NLUMP" localSheetId="11">[6]T4mergeschool!#REF!</definedName>
    <definedName name="NLUMP" localSheetId="9">[6]T4mergeschool!#REF!</definedName>
    <definedName name="NLUMP">#REF!</definedName>
    <definedName name="nndr" localSheetId="11">#REF!</definedName>
    <definedName name="nndr" localSheetId="9">#REF!</definedName>
    <definedName name="nndr">#REF!</definedName>
    <definedName name="Notional_SEN_AWPU_KS3" localSheetId="11">[3]Proforma!$L$15</definedName>
    <definedName name="Notional_SEN_AWPU_KS3" localSheetId="9">[3]Proforma!$L$15</definedName>
    <definedName name="Notional_SEN_AWPU_KS3">#REF!</definedName>
    <definedName name="Notional_SEN_AWPU_KS4" localSheetId="11">[3]Proforma!$L$16</definedName>
    <definedName name="Notional_SEN_AWPU_KS4" localSheetId="9">[3]Proforma!$L$16</definedName>
    <definedName name="Notional_SEN_AWPU_KS4">#REF!</definedName>
    <definedName name="Notional_SEN_AWPU_Pri" localSheetId="11">[3]Proforma!$L$14</definedName>
    <definedName name="Notional_SEN_AWPU_Pri" localSheetId="9">[3]Proforma!$L$14</definedName>
    <definedName name="Notional_SEN_AWPU_Pri">#REF!</definedName>
    <definedName name="Notional_SEN_EAL_Pri" localSheetId="11">[3]Proforma!$L$28</definedName>
    <definedName name="Notional_SEN_EAL_Pri" localSheetId="9">[3]Proforma!$L$28</definedName>
    <definedName name="Notional_SEN_EAL_Pri">#REF!</definedName>
    <definedName name="Notional_SEN_EAL_Sec" localSheetId="11">[3]Proforma!$M$29</definedName>
    <definedName name="Notional_SEN_EAL_Sec" localSheetId="9">[3]Proforma!$M$29</definedName>
    <definedName name="Notional_SEN_EAL_Sec">#REF!</definedName>
    <definedName name="Notional_SEN_Ever6_Pri" localSheetId="11">[3]Proforma!$L$19</definedName>
    <definedName name="Notional_SEN_Ever6_Pri" localSheetId="9">[3]Proforma!$L$19</definedName>
    <definedName name="Notional_SEN_Ever6_Pri">#REF!</definedName>
    <definedName name="Notional_SEN_Ever6_Sec" localSheetId="11">[3]Proforma!$M$19</definedName>
    <definedName name="Notional_SEN_Ever6_Sec" localSheetId="9">[3]Proforma!$M$19</definedName>
    <definedName name="Notional_SEN_Ever6_Sec">#REF!</definedName>
    <definedName name="Notional_SEN_ExCir2" localSheetId="11">[3]Proforma!$L$57</definedName>
    <definedName name="Notional_SEN_ExCir2" localSheetId="9">[3]Proforma!$L$57</definedName>
    <definedName name="Notional_SEN_ExCir2">#REF!</definedName>
    <definedName name="Notional_SEN_ExCir3" localSheetId="11">[3]Proforma!$L$58</definedName>
    <definedName name="Notional_SEN_ExCir3" localSheetId="9">[3]Proforma!$L$58</definedName>
    <definedName name="Notional_SEN_ExCir3">#REF!</definedName>
    <definedName name="Notional_SEN_ExCir4" localSheetId="11">[3]Proforma!$L$59</definedName>
    <definedName name="Notional_SEN_ExCir4" localSheetId="9">[3]Proforma!$L$59</definedName>
    <definedName name="Notional_SEN_ExCir4">#REF!</definedName>
    <definedName name="Notional_SEN_ExCir5" localSheetId="11">[3]Proforma!$L$60</definedName>
    <definedName name="Notional_SEN_ExCir5" localSheetId="9">[3]Proforma!$L$60</definedName>
    <definedName name="Notional_SEN_ExCir5">#REF!</definedName>
    <definedName name="Notional_SEN_ExCir6" localSheetId="11">[3]Proforma!$L$61</definedName>
    <definedName name="Notional_SEN_ExCir6" localSheetId="9">[3]Proforma!$L$61</definedName>
    <definedName name="Notional_SEN_ExCir6">#REF!</definedName>
    <definedName name="Notional_SEN_ExCir7" localSheetId="11">[3]Proforma!$L$62</definedName>
    <definedName name="Notional_SEN_ExCir7" localSheetId="9">[3]Proforma!$L$62</definedName>
    <definedName name="Notional_SEN_ExCir7">#REF!</definedName>
    <definedName name="Notional_SEN_FSM_Pri" localSheetId="11">[3]Proforma!$L$18</definedName>
    <definedName name="Notional_SEN_FSM_Pri" localSheetId="9">[3]Proforma!$L$18</definedName>
    <definedName name="Notional_SEN_FSM_Pri">#REF!</definedName>
    <definedName name="Notional_SEN_FSM_Sec" localSheetId="11">[3]Proforma!$M$18</definedName>
    <definedName name="Notional_SEN_FSM_Sec" localSheetId="9">[3]Proforma!$M$18</definedName>
    <definedName name="Notional_SEN_FSM_Sec">#REF!</definedName>
    <definedName name="Notional_SEN_IDACI_B1_Pri" localSheetId="11">[3]Proforma!$L$20</definedName>
    <definedName name="Notional_SEN_IDACI_B1_Pri" localSheetId="9">[3]Proforma!$L$20</definedName>
    <definedName name="Notional_SEN_IDACI_B1_Pri">#REF!</definedName>
    <definedName name="Notional_SEN_IDACI_B1_Sec" localSheetId="11">[3]Proforma!$M$20</definedName>
    <definedName name="Notional_SEN_IDACI_B1_Sec" localSheetId="9">[3]Proforma!$M$20</definedName>
    <definedName name="Notional_SEN_IDACI_B1_Sec">#REF!</definedName>
    <definedName name="Notional_SEN_IDACI_B2_Pri" localSheetId="11">[3]Proforma!$L$21</definedName>
    <definedName name="Notional_SEN_IDACI_B2_Pri" localSheetId="9">[3]Proforma!$L$21</definedName>
    <definedName name="Notional_SEN_IDACI_B2_Pri">#REF!</definedName>
    <definedName name="Notional_SEN_IDACI_B2_Sec" localSheetId="11">[3]Proforma!$M$21</definedName>
    <definedName name="Notional_SEN_IDACI_B2_Sec" localSheetId="9">[3]Proforma!$M$21</definedName>
    <definedName name="Notional_SEN_IDACI_B2_Sec">#REF!</definedName>
    <definedName name="Notional_SEN_IDACI_B3_Pri" localSheetId="11">[3]Proforma!$L$22</definedName>
    <definedName name="Notional_SEN_IDACI_B3_Pri" localSheetId="9">[3]Proforma!$L$22</definedName>
    <definedName name="Notional_SEN_IDACI_B3_Pri">#REF!</definedName>
    <definedName name="Notional_SEN_IDACI_B3_Sec" localSheetId="11">[3]Proforma!$M$22</definedName>
    <definedName name="Notional_SEN_IDACI_B3_Sec" localSheetId="9">[3]Proforma!$M$22</definedName>
    <definedName name="Notional_SEN_IDACI_B3_Sec">#REF!</definedName>
    <definedName name="Notional_SEN_IDACI_B4_Pri" localSheetId="11">[3]Proforma!$L$23</definedName>
    <definedName name="Notional_SEN_IDACI_B4_Pri" localSheetId="9">[3]Proforma!$L$23</definedName>
    <definedName name="Notional_SEN_IDACI_B4_Pri">#REF!</definedName>
    <definedName name="Notional_SEN_IDACI_B4_Sec" localSheetId="11">[3]Proforma!$M$23</definedName>
    <definedName name="Notional_SEN_IDACI_B4_Sec" localSheetId="9">[3]Proforma!$M$23</definedName>
    <definedName name="Notional_SEN_IDACI_B4_Sec">#REF!</definedName>
    <definedName name="Notional_SEN_IDACI_B5_Pri" localSheetId="11">[3]Proforma!$L$24</definedName>
    <definedName name="Notional_SEN_IDACI_B5_Pri" localSheetId="9">[3]Proforma!$L$24</definedName>
    <definedName name="Notional_SEN_IDACI_B5_Pri">#REF!</definedName>
    <definedName name="Notional_SEN_IDACI_B5_Sec" localSheetId="11">[3]Proforma!$M$24</definedName>
    <definedName name="Notional_SEN_IDACI_B5_Sec" localSheetId="9">[3]Proforma!$M$24</definedName>
    <definedName name="Notional_SEN_IDACI_B5_Sec">#REF!</definedName>
    <definedName name="Notional_SEN_IDACI_B6_Pri" localSheetId="11">[3]Proforma!$L$25</definedName>
    <definedName name="Notional_SEN_IDACI_B6_Pri" localSheetId="9">[3]Proforma!$L$25</definedName>
    <definedName name="Notional_SEN_IDACI_B6_Pri">#REF!</definedName>
    <definedName name="Notional_SEN_IDACI_B6_Sec" localSheetId="11">[3]Proforma!$M$25</definedName>
    <definedName name="Notional_SEN_IDACI_B6_Sec" localSheetId="9">[3]Proforma!$M$25</definedName>
    <definedName name="Notional_SEN_IDACI_B6_Sec">#REF!</definedName>
    <definedName name="Notional_SEN_LAC" localSheetId="11">[3]Proforma!$L$27</definedName>
    <definedName name="Notional_SEN_LAC" localSheetId="9">[3]Proforma!$L$27</definedName>
    <definedName name="Notional_SEN_LAC">#REF!</definedName>
    <definedName name="Notional_SEN_LCHI_Pri" localSheetId="11">[3]Proforma!$L$32</definedName>
    <definedName name="Notional_SEN_LCHI_Pri" localSheetId="9">[3]Proforma!$L$32</definedName>
    <definedName name="Notional_SEN_LCHI_Pri">#REF!</definedName>
    <definedName name="Notional_SEN_LCHI_Sec" localSheetId="11">[3]Proforma!$M$33</definedName>
    <definedName name="Notional_SEN_LCHI_Sec" localSheetId="9">[3]Proforma!$M$33</definedName>
    <definedName name="Notional_SEN_LCHI_Sec">#REF!</definedName>
    <definedName name="Notional_SEN_Lump_sum_Pri" localSheetId="11">[3]Proforma!$L$43</definedName>
    <definedName name="Notional_SEN_Lump_sum_Pri" localSheetId="9">[3]Proforma!$L$43</definedName>
    <definedName name="Notional_SEN_Lump_sum_Pri">#REF!</definedName>
    <definedName name="Notional_SEN_Lump_sum_Sec" localSheetId="11">[3]Proforma!$M$43</definedName>
    <definedName name="Notional_SEN_Lump_sum_Sec" localSheetId="9">[3]Proforma!$M$43</definedName>
    <definedName name="Notional_SEN_Lump_sum_Sec">#REF!</definedName>
    <definedName name="Notional_SEN_MFG" localSheetId="11">[3]Proforma!$L$76</definedName>
    <definedName name="Notional_SEN_MFG" localSheetId="9">[3]Proforma!$L$76</definedName>
    <definedName name="Notional_SEN_MFG">#REF!</definedName>
    <definedName name="Notional_SEN_Mobility_Pri" localSheetId="11">[3]Proforma!$L$30</definedName>
    <definedName name="Notional_SEN_Mobility_Pri" localSheetId="9">[3]Proforma!$L$30</definedName>
    <definedName name="Notional_SEN_Mobility_Pri">#REF!</definedName>
    <definedName name="Notional_SEN_Mobility_Sec" localSheetId="11">[3]Proforma!$M$30</definedName>
    <definedName name="Notional_SEN_Mobility_Sec" localSheetId="9">[3]Proforma!$M$30</definedName>
    <definedName name="Notional_SEN_Mobility_Sec">#REF!</definedName>
    <definedName name="Notional_SEN_MPPF" localSheetId="11">[3]Proforma!$L$66</definedName>
    <definedName name="Notional_SEN_MPPF" localSheetId="9">[3]Proforma!$L$66</definedName>
    <definedName name="Notional_SEN_MPPF">#REF!</definedName>
    <definedName name="Notional_SEN_PFI" localSheetId="11">[3]Proforma!$L$53</definedName>
    <definedName name="Notional_SEN_PFI" localSheetId="9">[3]Proforma!$L$53</definedName>
    <definedName name="Notional_SEN_PFI">#REF!</definedName>
    <definedName name="Notional_SEN_Rates" localSheetId="11">[3]Proforma!$L$52</definedName>
    <definedName name="Notional_SEN_Rates" localSheetId="9">[3]Proforma!$L$52</definedName>
    <definedName name="Notional_SEN_Rates">#REF!</definedName>
    <definedName name="Notional_SEN_Sparsity_Pri" localSheetId="11">[3]Proforma!$L$44</definedName>
    <definedName name="Notional_SEN_Sparsity_Pri" localSheetId="9">[3]Proforma!$L$44</definedName>
    <definedName name="Notional_SEN_Sparsity_Pri">#REF!</definedName>
    <definedName name="Notional_SEN_Sparsity_Sec" localSheetId="11">[3]Proforma!$M$44</definedName>
    <definedName name="Notional_SEN_Sparsity_Sec" localSheetId="9">[3]Proforma!$M$44</definedName>
    <definedName name="Notional_SEN_Sparsity_Sec">#REF!</definedName>
    <definedName name="Notional_SEN_Split_sites" localSheetId="11">[3]Proforma!$L$51</definedName>
    <definedName name="Notional_SEN_Split_sites" localSheetId="9">[3]Proforma!$L$51</definedName>
    <definedName name="Notional_SEN_Split_sites">#REF!</definedName>
    <definedName name="Office" localSheetId="11">[25]Data!#REF!</definedName>
    <definedName name="Office" localSheetId="9">[25]Data!#REF!</definedName>
    <definedName name="Office">#REF!</definedName>
    <definedName name="Ofsted" localSheetId="11">'[11]Data Validation'!$J$12:$J$16</definedName>
    <definedName name="Ofsted" localSheetId="9">'[11]Data Validation'!$J$12:$J$16</definedName>
    <definedName name="Ofsted">#REF!</definedName>
    <definedName name="OneToOne" localSheetId="11">#REF!</definedName>
    <definedName name="OneToOne" localSheetId="9">#REF!</definedName>
    <definedName name="OneToOne">#REF!</definedName>
    <definedName name="OPCC" localSheetId="11">#REF!</definedName>
    <definedName name="OPCC" localSheetId="9">#REF!</definedName>
    <definedName name="OPCC">#REF!</definedName>
    <definedName name="ORIGEXP">#N/A</definedName>
    <definedName name="ORIGINC">#N/A</definedName>
    <definedName name="OutofSchool" localSheetId="11">'[19]Validation lists'!$E$3:$E$4</definedName>
    <definedName name="OutofSchool" localSheetId="9">'[19]Validation lists'!$E$3:$E$4</definedName>
    <definedName name="OutofSchool">#REF!</definedName>
    <definedName name="p">#N/A</definedName>
    <definedName name="p_area_mi" localSheetId="11">#REF!</definedName>
    <definedName name="p_area_mi" localSheetId="9">#REF!</definedName>
    <definedName name="p_area_mi">#REF!</definedName>
    <definedName name="PCAP">#N/A</definedName>
    <definedName name="PCODE">#N/A</definedName>
    <definedName name="PERFMAN" localSheetId="11">[6]T4mergeschool!#REF!</definedName>
    <definedName name="PERFMAN" localSheetId="9">[6]T4mergeschool!#REF!</definedName>
    <definedName name="PERFMAN">#REF!</definedName>
    <definedName name="PeriodNumber" localSheetId="11">#REF!</definedName>
    <definedName name="PeriodNumber" localSheetId="9">#REF!</definedName>
    <definedName name="PeriodNumber">#REF!</definedName>
    <definedName name="PERPAY" localSheetId="11">[6]T4mergeschool!#REF!</definedName>
    <definedName name="PERPAY" localSheetId="9">[6]T4mergeschool!#REF!</definedName>
    <definedName name="PERPAY">#REF!</definedName>
    <definedName name="PFI_Total" localSheetId="11">'[3]New ISB'!$AM$5</definedName>
    <definedName name="PFI_Total" localSheetId="9">'[3]New ISB'!$AM$5</definedName>
    <definedName name="PFI_Total">#REF!</definedName>
    <definedName name="Phase" localSheetId="11">'[11]Data Validation'!$G$12:$G$20</definedName>
    <definedName name="Phase" localSheetId="9">'[11]Data Validation'!$G$12:$G$20</definedName>
    <definedName name="Phase">#REF!</definedName>
    <definedName name="Phone" localSheetId="11">[18]LISTS!#REF!</definedName>
    <definedName name="Phone" localSheetId="9">[18]LISTS!#REF!</definedName>
    <definedName name="Phone">#REF!</definedName>
    <definedName name="PicTable" localSheetId="11">'[14]Data Validation'!$Q$1:$R$10</definedName>
    <definedName name="PicTable" localSheetId="9">'[14]Data Validation'!$Q$1:$R$10</definedName>
    <definedName name="PicTable">#REF!</definedName>
    <definedName name="POCAP" localSheetId="11">#REF!</definedName>
    <definedName name="POCAP" localSheetId="9">#REF!</definedName>
    <definedName name="POCAP">#REF!</definedName>
    <definedName name="POinitials" localSheetId="11">'[19]Validation lists'!$B$3:$B$15</definedName>
    <definedName name="POinitials" localSheetId="9">'[19]Validation lists'!$B$3:$B$15</definedName>
    <definedName name="POinitials">#REF!</definedName>
    <definedName name="POINT">#N/A</definedName>
    <definedName name="ppp" localSheetId="11">#REF!</definedName>
    <definedName name="ppp" localSheetId="9">#REF!</definedName>
    <definedName name="ppp">#REF!</definedName>
    <definedName name="Preference" localSheetId="11">'[19]Validation lists'!$C$3:$C$5</definedName>
    <definedName name="Preference" localSheetId="9">'[19]Validation lists'!$C$3:$C$5</definedName>
    <definedName name="Preference">#REF!</definedName>
    <definedName name="PREMIUM">#N/A</definedName>
    <definedName name="PrepFollow" localSheetId="11">#REF!</definedName>
    <definedName name="PrepFollow" localSheetId="9">#REF!</definedName>
    <definedName name="PrepFollow">#REF!</definedName>
    <definedName name="previous_year" localSheetId="11">[4]Cover!$T$9</definedName>
    <definedName name="previous_year" localSheetId="9">[4]Cover!$T$9</definedName>
    <definedName name="previous_year">#REF!</definedName>
    <definedName name="previous_year_full" localSheetId="11">[3]Cover!$T$16</definedName>
    <definedName name="previous_year_full" localSheetId="9">[3]Cover!$T$16</definedName>
    <definedName name="previous_year_full">#REF!</definedName>
    <definedName name="Pri_dist_taper" localSheetId="11">[3]Proforma!$J$46</definedName>
    <definedName name="Pri_dist_taper" localSheetId="9">[3]Proforma!$J$46</definedName>
    <definedName name="Pri_dist_taper">#REF!</definedName>
    <definedName name="Pri_distance_threshold" localSheetId="11">[3]Proforma!$D$46</definedName>
    <definedName name="Pri_distance_threshold" localSheetId="9">[3]Proforma!$D$46</definedName>
    <definedName name="Pri_distance_threshold">#REF!</definedName>
    <definedName name="Pri_PupilNo_threshold" localSheetId="11">[3]Proforma!$G$46</definedName>
    <definedName name="Pri_PupilNo_threshold" localSheetId="9">[3]Proforma!$G$46</definedName>
    <definedName name="Pri_PupilNo_threshold">#REF!</definedName>
    <definedName name="PRIM2" localSheetId="11">#REF!</definedName>
    <definedName name="PRIM2" localSheetId="9">#REF!</definedName>
    <definedName name="PRIM2">#REF!</definedName>
    <definedName name="PRIM3" localSheetId="11">#REF!</definedName>
    <definedName name="PRIM3" localSheetId="9">#REF!</definedName>
    <definedName name="PRIM3">#REF!</definedName>
    <definedName name="Primary_Lump_sum" localSheetId="11">[3]Proforma!$F$43</definedName>
    <definedName name="Primary_Lump_sum" localSheetId="9">[3]Proforma!$F$43</definedName>
    <definedName name="Primary_Lump_sum">#REF!</definedName>
    <definedName name="PrimaryList" localSheetId="11">#REF!</definedName>
    <definedName name="PrimaryList" localSheetId="9">#REF!</definedName>
    <definedName name="PrimaryList">#REF!</definedName>
    <definedName name="_xlnm.Print_Area" localSheetId="11">#REF!</definedName>
    <definedName name="_xlnm.Print_Area" localSheetId="9">#REF!</definedName>
    <definedName name="_xlnm.Print_Area">#REF!</definedName>
    <definedName name="PRINT_AREA_H2O" localSheetId="11">#REF!</definedName>
    <definedName name="PRINT_AREA_H2O" localSheetId="9">#REF!</definedName>
    <definedName name="PRINT_AREA_H2O">#REF!</definedName>
    <definedName name="Print_Area_MI">#REF!</definedName>
    <definedName name="PRINT_MENU" localSheetId="11">[1]keybud!#REF!</definedName>
    <definedName name="PRINT_MENU" localSheetId="9">[1]keybud!#REF!</definedName>
    <definedName name="PRINT_MENU">#REF!</definedName>
    <definedName name="Print_Titles_MI" localSheetId="11">#REF!</definedName>
    <definedName name="Print_Titles_MI" localSheetId="9">#REF!</definedName>
    <definedName name="Print_Titles_MI">#REF!</definedName>
    <definedName name="Printer" localSheetId="11">#REF!</definedName>
    <definedName name="Printer" localSheetId="9">#REF!</definedName>
    <definedName name="Printer">#REF!</definedName>
    <definedName name="PRINTS" localSheetId="11">[1]keybud!#REF!</definedName>
    <definedName name="PRINTS" localSheetId="9">[1]keybud!#REF!</definedName>
    <definedName name="PRINTS">#REF!</definedName>
    <definedName name="Profiles" localSheetId="11">#REF!</definedName>
    <definedName name="Profiles" localSheetId="9">#REF!</definedName>
    <definedName name="Profiles">#REF!</definedName>
    <definedName name="ProformaAdditionalFundingFromHN" localSheetId="11">[3]Proforma!$J$80</definedName>
    <definedName name="ProformaAdditionalFundingFromHN" localSheetId="9">[3]Proforma!$J$80</definedName>
    <definedName name="ProformaAdditionalFundingFromHN">#REF!</definedName>
    <definedName name="ProformaExceptionalCircumstanceTotals" localSheetId="11">[3]Proforma!$J$56:$J$62</definedName>
    <definedName name="ProformaExceptionalCircumstanceTotals" localSheetId="9">[3]Proforma!$J$56:$J$62</definedName>
    <definedName name="ProformaExceptionalCircumstanceTotals">#REF!</definedName>
    <definedName name="ProformaFallingRollsFund" localSheetId="11">[3]Proforma!$J$82</definedName>
    <definedName name="ProformaFallingRollsFund" localSheetId="9">[3]Proforma!$J$82</definedName>
    <definedName name="ProformaFallingRollsFund">#REF!</definedName>
    <definedName name="ProformaGrowthFund" localSheetId="11">[3]Proforma!$J$81</definedName>
    <definedName name="ProformaGrowthFund" localSheetId="9">[3]Proforma!$J$81</definedName>
    <definedName name="ProformaGrowthFund">#REF!</definedName>
    <definedName name="ProformaHNThreshold" localSheetId="11">[3]Proforma!$J$79</definedName>
    <definedName name="ProformaHNThreshold" localSheetId="9">[3]Proforma!$J$79</definedName>
    <definedName name="ProformaHNThreshold">#REF!</definedName>
    <definedName name="ProgramOfWorks" localSheetId="11">'[11]EFA Guidance'!#REF!</definedName>
    <definedName name="ProgramOfWorks" localSheetId="9">'[11]EFA Guidance'!#REF!</definedName>
    <definedName name="ProgramOfWorks">#REF!</definedName>
    <definedName name="PRYBASE">#N/A</definedName>
    <definedName name="PSGTTE" localSheetId="11">[6]T4mergeschool!#REF!</definedName>
    <definedName name="PSGTTE" localSheetId="9">[6]T4mergeschool!#REF!</definedName>
    <definedName name="PSGTTE">#REF!</definedName>
    <definedName name="pss" localSheetId="11">#REF!</definedName>
    <definedName name="pss" localSheetId="9">#REF!</definedName>
    <definedName name="pss">#REF!</definedName>
    <definedName name="pupnur" localSheetId="11">'[26]Table 3a'!#REF!</definedName>
    <definedName name="pupnur" localSheetId="9">'[26]Table 3a'!#REF!</definedName>
    <definedName name="pupnur">'[26]Table 3a'!#REF!</definedName>
    <definedName name="PVEP" localSheetId="11">#REF!</definedName>
    <definedName name="PVEP" localSheetId="9">#REF!</definedName>
    <definedName name="PVEP">#REF!</definedName>
    <definedName name="PY_MFG_Exclusion_Totals" localSheetId="11">'[3]21-22 final baselines'!$W$5:$AC$5</definedName>
    <definedName name="PY_MFG_Exclusion_Totals" localSheetId="9">'[3]21-22 final baselines'!$W$5:$AC$5</definedName>
    <definedName name="PY_MFG_Exclusion_Totals">#REF!</definedName>
    <definedName name="Q_Count_of_NCY_for_all_schools" localSheetId="11">#REF!</definedName>
    <definedName name="Q_Count_of_NCY_for_all_schools" localSheetId="9">#REF!</definedName>
    <definedName name="Q_Count_of_NCY_for_all_schools">#REF!</definedName>
    <definedName name="r_mkitch" localSheetId="11">#REF!</definedName>
    <definedName name="r_mkitch" localSheetId="9">#REF!</definedName>
    <definedName name="r_mkitch">#REF!</definedName>
    <definedName name="r_mlump" localSheetId="11">#REF!</definedName>
    <definedName name="r_mlump" localSheetId="9">#REF!</definedName>
    <definedName name="r_mlump">#REF!</definedName>
    <definedName name="r_mnon">#REF!</definedName>
    <definedName name="r_mstruct">#REF!</definedName>
    <definedName name="range">#REF!</definedName>
    <definedName name="range2">#REF!</definedName>
    <definedName name="Rates_Total" localSheetId="11">'[3]New ISB'!$AL$5</definedName>
    <definedName name="Rates_Total" localSheetId="9">'[3]New ISB'!$AL$5</definedName>
    <definedName name="Rates_Total">#REF!</definedName>
    <definedName name="RawData" localSheetId="11">#REF!</definedName>
    <definedName name="RawData" localSheetId="9">#REF!</definedName>
    <definedName name="RawData">#REF!</definedName>
    <definedName name="RawHeader" localSheetId="11">#REF!</definedName>
    <definedName name="RawHeader" localSheetId="9">#REF!</definedName>
    <definedName name="RawHeader">#REF!</definedName>
    <definedName name="Reasons" localSheetId="11">#REF!</definedName>
    <definedName name="Reasons" localSheetId="9">#REF!</definedName>
    <definedName name="Reasons">#REF!</definedName>
    <definedName name="Reasons_list" localSheetId="11">'[3]Inputs &amp; Adjustments'!$DC$6:$DC$13</definedName>
    <definedName name="Reasons_list" localSheetId="9">'[3]Inputs &amp; Adjustments'!$DC$6:$DC$13</definedName>
    <definedName name="Reasons_list">#REF!</definedName>
    <definedName name="REC_COMM" localSheetId="11">#REF!</definedName>
    <definedName name="REC_COMM" localSheetId="9">#REF!</definedName>
    <definedName name="REC_COMM">#REF!</definedName>
    <definedName name="Reception_Uplift_YesNo" localSheetId="11">[3]Proforma!$E$12</definedName>
    <definedName name="Reception_Uplift_YesNo" localSheetId="9">[3]Proforma!$E$12</definedName>
    <definedName name="Reception_Uplift_YesNo">#REF!</definedName>
    <definedName name="Recharges" localSheetId="11">#REF!</definedName>
    <definedName name="Recharges" localSheetId="9">#REF!</definedName>
    <definedName name="Recharges">#REF!</definedName>
    <definedName name="Referral_Status" localSheetId="11">'[17]School Data Entry Proforma'!$AB$6:$AB$8</definedName>
    <definedName name="Referral_Status" localSheetId="9">'[17]School Data Entry Proforma'!$AB$6:$AB$8</definedName>
    <definedName name="Referral_Status">#REF!</definedName>
    <definedName name="refuse" localSheetId="11">#REF!</definedName>
    <definedName name="refuse" localSheetId="9">#REF!</definedName>
    <definedName name="refuse">#REF!</definedName>
    <definedName name="RegServices" localSheetId="11">#REF!</definedName>
    <definedName name="RegServices" localSheetId="9">#REF!</definedName>
    <definedName name="RegServices">#REF!</definedName>
    <definedName name="RegServs" localSheetId="11">#REF!</definedName>
    <definedName name="RegServs" localSheetId="9">#REF!</definedName>
    <definedName name="RegServs">#REF!</definedName>
    <definedName name="REP">#N/A</definedName>
    <definedName name="Res" localSheetId="11">'[5]Hospital Education Template'!$A$48:$D$57</definedName>
    <definedName name="Res" localSheetId="9">'[5]Hospital Education Template'!$A$48:$D$57</definedName>
    <definedName name="Res">#REF!</definedName>
    <definedName name="Residential_Home" localSheetId="11">'[17]School Data Entry Proforma'!$AB$40:$AB$54</definedName>
    <definedName name="Residential_Home" localSheetId="9">'[17]School Data Entry Proforma'!$AB$40:$AB$54</definedName>
    <definedName name="Residential_Home">#REF!</definedName>
    <definedName name="ResidentialorDay" localSheetId="11">'[19]Validation lists'!$G$3:$G$4</definedName>
    <definedName name="ResidentialorDay" localSheetId="9">'[19]Validation lists'!$G$3:$G$4</definedName>
    <definedName name="ResidentialorDay">#REF!</definedName>
    <definedName name="RMP">#N/A</definedName>
    <definedName name="RMV">#N/A</definedName>
    <definedName name="Role" localSheetId="11">[7]Form!$F$47</definedName>
    <definedName name="Role" localSheetId="9">[7]Form!$F$47</definedName>
    <definedName name="Role">#REF!</definedName>
    <definedName name="RPVUR" localSheetId="11">#REF!</definedName>
    <definedName name="RPVUR" localSheetId="9">#REF!</definedName>
    <definedName name="RPVUR">#REF!</definedName>
    <definedName name="RT" localSheetId="11">'[5]Hospital Education Template'!$C$58</definedName>
    <definedName name="RT" localSheetId="9">'[5]Hospital Education Template'!$C$58</definedName>
    <definedName name="RT">#REF!</definedName>
    <definedName name="SAL" localSheetId="11">#REF!</definedName>
    <definedName name="SAL" localSheetId="9">#REF!</definedName>
    <definedName name="SAL">#REF!</definedName>
    <definedName name="SBHRota" localSheetId="11">#REF!</definedName>
    <definedName name="SBHRota" localSheetId="9">#REF!</definedName>
    <definedName name="SBHRota">#REF!</definedName>
    <definedName name="Scaling_Factor" localSheetId="11">[3]Proforma!$G$72</definedName>
    <definedName name="Scaling_Factor" localSheetId="9">[3]Proforma!$G$72</definedName>
    <definedName name="Scaling_Factor">#REF!</definedName>
    <definedName name="ScambusterP" localSheetId="11">#REF!</definedName>
    <definedName name="ScambusterP" localSheetId="9">#REF!</definedName>
    <definedName name="ScambusterP">#REF!</definedName>
    <definedName name="Scambusters" localSheetId="11">#REF!</definedName>
    <definedName name="Scambusters" localSheetId="9">#REF!</definedName>
    <definedName name="Scambusters">#REF!</definedName>
    <definedName name="Schd3Cont" localSheetId="11">#REF!</definedName>
    <definedName name="Schd3Cont" localSheetId="9">#REF!</definedName>
    <definedName name="Schd3Cont">#REF!</definedName>
    <definedName name="schedule4">#REF!</definedName>
    <definedName name="SCHIMP" localSheetId="11">[6]T4mergeschool!#REF!</definedName>
    <definedName name="SCHIMP" localSheetId="9">[6]T4mergeschool!#REF!</definedName>
    <definedName name="SCHIMP">#REF!</definedName>
    <definedName name="School" localSheetId="11">#REF!</definedName>
    <definedName name="School" localSheetId="9">#REF!</definedName>
    <definedName name="School">#REF!</definedName>
    <definedName name="School_list" localSheetId="11">'[3]New ISB'!$C$6:$C$661</definedName>
    <definedName name="School_list" localSheetId="9">'[3]New ISB'!$C$6:$C$661</definedName>
    <definedName name="School_list">#REF!</definedName>
    <definedName name="Schools" localSheetId="11">#REF!</definedName>
    <definedName name="Schools" localSheetId="9">#REF!</definedName>
    <definedName name="Schools">#REF!</definedName>
    <definedName name="SCHSERV" localSheetId="11">[6]T4mergeschool!#REF!</definedName>
    <definedName name="SCHSERV" localSheetId="9">[6]T4mergeschool!#REF!</definedName>
    <definedName name="SCHSERV">#REF!</definedName>
    <definedName name="SCODE">#N/A</definedName>
    <definedName name="Sec_dist_taper" localSheetId="11">[3]Proforma!$J$47</definedName>
    <definedName name="Sec_dist_taper" localSheetId="9">[3]Proforma!$J$47</definedName>
    <definedName name="Sec_dist_taper">#REF!</definedName>
    <definedName name="Sec_distance_threshold" localSheetId="11">[3]Proforma!$D$47</definedName>
    <definedName name="Sec_distance_threshold" localSheetId="9">[3]Proforma!$D$47</definedName>
    <definedName name="Sec_distance_threshold">#REF!</definedName>
    <definedName name="Sec_PupilNo_threshold" localSheetId="11">[3]Proforma!$G$47</definedName>
    <definedName name="Sec_PupilNo_threshold" localSheetId="9">[3]Proforma!$G$47</definedName>
    <definedName name="Sec_PupilNo_threshold">#REF!</definedName>
    <definedName name="SECBASE">#N/A</definedName>
    <definedName name="SECO" localSheetId="11">#REF!</definedName>
    <definedName name="SECO" localSheetId="9">#REF!</definedName>
    <definedName name="SECO">#REF!</definedName>
    <definedName name="Secondary_Lump_Sum" localSheetId="11">[3]Proforma!$G$43</definedName>
    <definedName name="Secondary_Lump_Sum" localSheetId="9">[3]Proforma!$G$43</definedName>
    <definedName name="Secondary_Lump_Sum">#REF!</definedName>
    <definedName name="SecondaryList" localSheetId="11">#REF!</definedName>
    <definedName name="SecondaryList" localSheetId="9">#REF!</definedName>
    <definedName name="SecondaryList">#REF!</definedName>
    <definedName name="SecondaryListBI" localSheetId="11">[13]Lookups!#REF!</definedName>
    <definedName name="SecondaryListBI" localSheetId="9">[13]Lookups!#REF!</definedName>
    <definedName name="SecondaryListBI">#REF!</definedName>
    <definedName name="SEN" localSheetId="11">#REF!</definedName>
    <definedName name="SEN" localSheetId="9">#REF!</definedName>
    <definedName name="SEN">#REF!</definedName>
    <definedName name="senaudit" localSheetId="11">#REF!</definedName>
    <definedName name="senaudit" localSheetId="9">#REF!</definedName>
    <definedName name="senaudit">#REF!</definedName>
    <definedName name="Service" localSheetId="11">[27]Virement!$I$37:$I$39</definedName>
    <definedName name="Service" localSheetId="9">[27]Virement!$I$37:$I$39</definedName>
    <definedName name="Service">#REF!</definedName>
    <definedName name="ServiceUnit" localSheetId="11">#REF!</definedName>
    <definedName name="ServiceUnit" localSheetId="9">#REF!</definedName>
    <definedName name="ServiceUnit">#REF!</definedName>
    <definedName name="SFS" localSheetId="11">[6]T4mergeschool!#REF!</definedName>
    <definedName name="SFS" localSheetId="9">[6]T4mergeschool!#REF!</definedName>
    <definedName name="SFS">#REF!</definedName>
    <definedName name="SLUMP" localSheetId="11">[6]T4mergeschool!#REF!</definedName>
    <definedName name="SLUMP" localSheetId="9">[6]T4mergeschool!#REF!</definedName>
    <definedName name="SLUMP">#REF!</definedName>
    <definedName name="SM_KITCH_X" localSheetId="11">[6]T4mergeschool!#REF!</definedName>
    <definedName name="SM_KITCH_X" localSheetId="9">[6]T4mergeschool!#REF!</definedName>
    <definedName name="SM_KITCH_X">#REF!</definedName>
    <definedName name="Solihull" localSheetId="11">#REF!</definedName>
    <definedName name="Solihull" localSheetId="9">#REF!</definedName>
    <definedName name="Solihull">#REF!</definedName>
    <definedName name="SORT" localSheetId="11">'[28]rates bills'!$C$12:$U$575</definedName>
    <definedName name="SORT" localSheetId="9">'[28]rates bills'!$C$12:$U$575</definedName>
    <definedName name="SORT">#REF!</definedName>
    <definedName name="Sparsity_All_lump_sum" localSheetId="11">[3]Proforma!$I$44</definedName>
    <definedName name="Sparsity_All_lump_sum" localSheetId="9">[3]Proforma!$I$44</definedName>
    <definedName name="Sparsity_All_lump_sum">#REF!</definedName>
    <definedName name="Sparsity_Mid_lump_sum" localSheetId="11">[3]Proforma!$H$44</definedName>
    <definedName name="Sparsity_Mid_lump_sum" localSheetId="9">[3]Proforma!$H$44</definedName>
    <definedName name="Sparsity_Mid_lump_sum">#REF!</definedName>
    <definedName name="Sparsity_Pri_DD_percentage" localSheetId="11">'[3]De Delegation'!$X$26</definedName>
    <definedName name="Sparsity_Pri_DD_percentage" localSheetId="9">'[3]De Delegation'!$X$26</definedName>
    <definedName name="Sparsity_Pri_DD_percentage">#REF!</definedName>
    <definedName name="Sparsity_Pri_lump_sum" localSheetId="11">[3]Proforma!$F$44</definedName>
    <definedName name="Sparsity_Pri_lump_sum" localSheetId="9">[3]Proforma!$F$44</definedName>
    <definedName name="Sparsity_Pri_lump_sum">#REF!</definedName>
    <definedName name="Sparsity_Sec_DD_percentage" localSheetId="11">'[3]De Delegation'!$Y$26</definedName>
    <definedName name="Sparsity_Sec_DD_percentage" localSheetId="9">'[3]De Delegation'!$Y$26</definedName>
    <definedName name="Sparsity_Sec_DD_percentage">#REF!</definedName>
    <definedName name="Sparsity_Sec_lump_sum" localSheetId="11">[3]Proforma!$G$44</definedName>
    <definedName name="Sparsity_Sec_lump_sum" localSheetId="9">[3]Proforma!$G$44</definedName>
    <definedName name="Sparsity_Sec_lump_sum">#REF!</definedName>
    <definedName name="Sparsity_Total" localSheetId="11">'[3]New ISB'!$AI$5</definedName>
    <definedName name="Sparsity_Total" localSheetId="9">'[3]New ISB'!$AI$5</definedName>
    <definedName name="Sparsity_Total">#REF!</definedName>
    <definedName name="SPClusters" localSheetId="11">#REF!</definedName>
    <definedName name="SPClusters" localSheetId="9">#REF!</definedName>
    <definedName name="SPClusters">#REF!</definedName>
    <definedName name="SPLead" localSheetId="11">#REF!</definedName>
    <definedName name="SPLead" localSheetId="9">#REF!</definedName>
    <definedName name="SPLead">#REF!</definedName>
    <definedName name="SpList" localSheetId="11">'[5]PCN Lookups'!$T$6:$T$8</definedName>
    <definedName name="SpList" localSheetId="9">'[5]PCN Lookups'!$T$6:$T$8</definedName>
    <definedName name="SpList">#REF!</definedName>
    <definedName name="Split_Sites_Total" localSheetId="11">'[3]New ISB'!$AK$5</definedName>
    <definedName name="Split_Sites_Total" localSheetId="9">'[3]New ISB'!$AK$5</definedName>
    <definedName name="Split_Sites_Total">#REF!</definedName>
    <definedName name="SPMatrix" localSheetId="11">#REF!</definedName>
    <definedName name="SPMatrix" localSheetId="9">#REF!</definedName>
    <definedName name="SPMatrix">#REF!</definedName>
    <definedName name="SPOCC" localSheetId="11">#REF!</definedName>
    <definedName name="SPOCC" localSheetId="9">#REF!</definedName>
    <definedName name="SPOCC">#REF!</definedName>
    <definedName name="SPPayment" localSheetId="11">#REF!</definedName>
    <definedName name="SPPayment" localSheetId="9">#REF!</definedName>
    <definedName name="SPPayment">#REF!</definedName>
    <definedName name="SPRecon">#REF!</definedName>
    <definedName name="SPReport">#REF!</definedName>
    <definedName name="SPsecure">#REF!</definedName>
    <definedName name="spunit">#REF!</definedName>
    <definedName name="spunnon">#REF!</definedName>
    <definedName name="spunplace">#REF!</definedName>
    <definedName name="spunpup">#REF!</definedName>
    <definedName name="SRC_COUNT" localSheetId="11">[6]T4mergeschool!#REF!</definedName>
    <definedName name="SRC_COUNT" localSheetId="9">[6]T4mergeschool!#REF!</definedName>
    <definedName name="SRC_COUNT">#REF!</definedName>
    <definedName name="STAFF" localSheetId="11">#REF!</definedName>
    <definedName name="STAFF" localSheetId="9">#REF!</definedName>
    <definedName name="STAFF">#REF!</definedName>
    <definedName name="start" localSheetId="11">#REF!</definedName>
    <definedName name="start" localSheetId="9">#REF!</definedName>
    <definedName name="start">#REF!</definedName>
    <definedName name="Status" localSheetId="11">'[11]Data Validation'!$C$12:$C$30</definedName>
    <definedName name="Status" localSheetId="9">'[11]Data Validation'!$C$12:$C$30</definedName>
    <definedName name="Status">#REF!</definedName>
    <definedName name="StatusOptions" localSheetId="11">[7]Data!$C$59:$C$61</definedName>
    <definedName name="StatusOptions" localSheetId="9">[7]Data!$C$59:$C$61</definedName>
    <definedName name="StatusOptions">#REF!</definedName>
    <definedName name="STEP" localSheetId="11">[6]T4mergeschool!#REF!</definedName>
    <definedName name="STEP" localSheetId="9">[6]T4mergeschool!#REF!</definedName>
    <definedName name="STEP">#REF!</definedName>
    <definedName name="SubDetail" localSheetId="11">#REF!</definedName>
    <definedName name="SubDetail" localSheetId="9">#REF!</definedName>
    <definedName name="SubDetail">#REF!</definedName>
    <definedName name="SUPER" localSheetId="11">#REF!</definedName>
    <definedName name="SUPER" localSheetId="9">#REF!</definedName>
    <definedName name="SUPER">#REF!</definedName>
    <definedName name="T1_Notes" localSheetId="11">[29]Sheet1!$D$13:$P$53</definedName>
    <definedName name="T1_Notes" localSheetId="9">[29]Sheet1!$D$13:$P$53</definedName>
    <definedName name="T1_Notes">#REF!</definedName>
    <definedName name="TABLE1" localSheetId="11">#REF!</definedName>
    <definedName name="TABLE1" localSheetId="9">#REF!</definedName>
    <definedName name="TABLE1">#REF!</definedName>
    <definedName name="TABLE2" localSheetId="11">#REF!</definedName>
    <definedName name="TABLE2" localSheetId="9">#REF!</definedName>
    <definedName name="TABLE2">#REF!</definedName>
    <definedName name="TakeTin" localSheetId="11">#REF!</definedName>
    <definedName name="TakeTin" localSheetId="9">#REF!</definedName>
    <definedName name="TakeTin">#REF!</definedName>
    <definedName name="Tapered_all_lump_sum" localSheetId="11">[3]Proforma!$L$49</definedName>
    <definedName name="Tapered_all_lump_sum" localSheetId="9">[3]Proforma!$L$49</definedName>
    <definedName name="Tapered_all_lump_sum">#REF!</definedName>
    <definedName name="Tapered_mid_lump_sum" localSheetId="11">[3]Proforma!$L$48</definedName>
    <definedName name="Tapered_mid_lump_sum" localSheetId="9">[3]Proforma!$L$48</definedName>
    <definedName name="Tapered_mid_lump_sum">#REF!</definedName>
    <definedName name="Tapered_primary_lump_sum" localSheetId="11">[3]Proforma!$L$46</definedName>
    <definedName name="Tapered_primary_lump_sum" localSheetId="9">[3]Proforma!$L$46</definedName>
    <definedName name="Tapered_primary_lump_sum">#REF!</definedName>
    <definedName name="Tapered_secondary_lump_sum" localSheetId="11">[3]Proforma!$L$47</definedName>
    <definedName name="Tapered_secondary_lump_sum" localSheetId="9">[3]Proforma!$L$47</definedName>
    <definedName name="Tapered_secondary_lump_sum">#REF!</definedName>
    <definedName name="TASTATS" localSheetId="11">#REF!</definedName>
    <definedName name="TASTATS" localSheetId="9">#REF!</definedName>
    <definedName name="TASTATS">#REF!</definedName>
    <definedName name="TB3School1" localSheetId="11">#REF!</definedName>
    <definedName name="TB3School1" localSheetId="9">#REF!</definedName>
    <definedName name="TB3School1">#REF!</definedName>
    <definedName name="Team" localSheetId="11">#REF!</definedName>
    <definedName name="Team" localSheetId="9">#REF!</definedName>
    <definedName name="Team">#REF!</definedName>
    <definedName name="TeamMeeting" localSheetId="11">'[30]#REF'!$D$53:$D$55</definedName>
    <definedName name="TeamMeeting" localSheetId="9">'[30]#REF'!$D$53:$D$55</definedName>
    <definedName name="TeamMeeting">#REF!</definedName>
    <definedName name="TeamWeekly" localSheetId="11">#REF!</definedName>
    <definedName name="TeamWeekly" localSheetId="9">#REF!</definedName>
    <definedName name="TeamWeekly">#REF!</definedName>
    <definedName name="Template3iii" localSheetId="11">#REF!</definedName>
    <definedName name="Template3iii" localSheetId="9">#REF!</definedName>
    <definedName name="Template3iii">#REF!</definedName>
    <definedName name="TEST0" localSheetId="11">#REF!</definedName>
    <definedName name="TEST0" localSheetId="9">#REF!</definedName>
    <definedName name="TEST0">#REF!</definedName>
    <definedName name="TESTHKEY">#REF!</definedName>
    <definedName name="TESTKEYS">#REF!</definedName>
    <definedName name="TESTVKEY">#REF!</definedName>
    <definedName name="Thompson">#REF!</definedName>
    <definedName name="Timesheet">#REF!</definedName>
    <definedName name="TOT">#N/A</definedName>
    <definedName name="TOTA" localSheetId="11">'[31]4%'!#REF!</definedName>
    <definedName name="TOTA" localSheetId="9">'[31]4%'!#REF!</definedName>
    <definedName name="TOTA">#REF!</definedName>
    <definedName name="Total_Notional_SEN" localSheetId="11">'[3]New ISB'!$AX$5</definedName>
    <definedName name="Total_Notional_SEN" localSheetId="9">'[3]New ISB'!$AX$5</definedName>
    <definedName name="Total_Notional_SEN">#REF!</definedName>
    <definedName name="Total_Primary_funding" localSheetId="11">'[3]New ISB'!$BF$5</definedName>
    <definedName name="Total_Primary_funding" localSheetId="9">'[3]New ISB'!$BF$5</definedName>
    <definedName name="Total_Primary_funding">#REF!</definedName>
    <definedName name="Total_Secondary_Funding" localSheetId="11">'[3]New ISB'!$BG$5</definedName>
    <definedName name="Total_Secondary_Funding" localSheetId="9">'[3]New ISB'!$BG$5</definedName>
    <definedName name="Total_Secondary_Funding">#REF!</definedName>
    <definedName name="Total1" localSheetId="11">#REF!</definedName>
    <definedName name="Total1" localSheetId="9">'[32]EY Proforma 21.22 Budget'!$Q$10</definedName>
    <definedName name="Total1">#REF!</definedName>
    <definedName name="Total10" localSheetId="11">#REF!</definedName>
    <definedName name="Total10" localSheetId="9">'[32]EY Proforma 21.22 Budget'!$Q$32</definedName>
    <definedName name="Total10">#REF!</definedName>
    <definedName name="Total11" localSheetId="11">#REF!</definedName>
    <definedName name="Total11" localSheetId="9">'[32]EY Proforma 21.22 Budget'!$Q$35</definedName>
    <definedName name="Total11">#REF!</definedName>
    <definedName name="Total1a" localSheetId="11">#REF!</definedName>
    <definedName name="Total1a" localSheetId="9">'[32]EY Proforma 21.22 Budget'!$H$10:$M$10</definedName>
    <definedName name="Total1a">#REF!</definedName>
    <definedName name="Total2" localSheetId="11">#REF!</definedName>
    <definedName name="Total2" localSheetId="9">'[32]EY Proforma 21.22 Budget'!$Q$13:$Q$13</definedName>
    <definedName name="Total2">#REF!</definedName>
    <definedName name="Total3" localSheetId="11">#REF!</definedName>
    <definedName name="Total3" localSheetId="9">'[32]EY Proforma 21.22 Budget'!$Q$16:$Q$16</definedName>
    <definedName name="Total3">#REF!</definedName>
    <definedName name="Total37a8" localSheetId="11">#REF!,#REF!,#REF!</definedName>
    <definedName name="Total37a8" localSheetId="9">'[32]EY Proforma 21.22 Budget'!$Q$16,'[32]EY Proforma 21.22 Budget'!$Q$24:$Q$24,'[32]EY Proforma 21.22 Budget'!$Q$27</definedName>
    <definedName name="Total37a8">#REF!,#REF!,#REF!</definedName>
    <definedName name="Total6" localSheetId="11">#REF!</definedName>
    <definedName name="Total6" localSheetId="9">'[32]EY Proforma 21.22 Budget'!$Q$27:$Q$27</definedName>
    <definedName name="Total6">#REF!</definedName>
    <definedName name="Total7" localSheetId="11">#REF!</definedName>
    <definedName name="Total7" localSheetId="9">'[32]EY Proforma 21.22 Budget'!$Q$29:$Q$29</definedName>
    <definedName name="Total7">#REF!</definedName>
    <definedName name="totcebp" localSheetId="11">#REF!</definedName>
    <definedName name="totcebp" localSheetId="9">#REF!</definedName>
    <definedName name="totcebp">#REF!</definedName>
    <definedName name="totclaw" localSheetId="11">#REF!</definedName>
    <definedName name="totclaw" localSheetId="9">#REF!</definedName>
    <definedName name="totclaw">#REF!</definedName>
    <definedName name="totenergy">#REF!</definedName>
    <definedName name="totlib">#REF!</definedName>
    <definedName name="totmeals">#REF!</definedName>
    <definedName name="totnot">#REF!</definedName>
    <definedName name="totprem">#REF!</definedName>
    <definedName name="totr_m">#REF!</definedName>
    <definedName name="totspun">#REF!</definedName>
    <definedName name="totstrucrm">#REF!</definedName>
    <definedName name="TRIAL">#REF!</definedName>
    <definedName name="Tribunal" localSheetId="11">'[19]Validation lists'!$D$3:$D$4</definedName>
    <definedName name="Tribunal" localSheetId="9">'[19]Validation lists'!$D$3:$D$4</definedName>
    <definedName name="Tribunal">#REF!</definedName>
    <definedName name="TwoMonth" localSheetId="11">#REF!</definedName>
    <definedName name="TwoMonth" localSheetId="9">#REF!</definedName>
    <definedName name="TwoMonth">#REF!</definedName>
    <definedName name="Type" localSheetId="11">#REF!</definedName>
    <definedName name="Type" localSheetId="9">#REF!</definedName>
    <definedName name="Type">#REF!</definedName>
    <definedName name="U11VUR" localSheetId="11">#REF!</definedName>
    <definedName name="U11VUR" localSheetId="9">#REF!</definedName>
    <definedName name="U11VUR">#REF!</definedName>
    <definedName name="U16VUR">#REF!</definedName>
    <definedName name="unwater">#REF!</definedName>
    <definedName name="UPVUR">#REF!</definedName>
    <definedName name="URGENT">#REF!</definedName>
    <definedName name="V9K3">#REF!</definedName>
    <definedName name="ValidationList1" localSheetId="11">'[3]Validation sheet'!$D$4:$D$37</definedName>
    <definedName name="ValidationList1" localSheetId="9">'[3]Validation sheet'!$D$4:$D$37</definedName>
    <definedName name="ValidationList1">#REF!</definedName>
    <definedName name="ValidationList2" localSheetId="11">'[3]Validation sheet'!$C$40:$Z$40</definedName>
    <definedName name="ValidationList2" localSheetId="9">'[3]Validation sheet'!$C$40:$Z$40</definedName>
    <definedName name="ValidationList2">#REF!</definedName>
    <definedName name="VCodeList" localSheetId="11">#REF!</definedName>
    <definedName name="VCodeList" localSheetId="9">#REF!</definedName>
    <definedName name="VCodeList">#REF!</definedName>
    <definedName name="VirementChecklist" localSheetId="11">#REF!</definedName>
    <definedName name="VirementChecklist" localSheetId="9">#REF!</definedName>
    <definedName name="VirementChecklist">#REF!</definedName>
    <definedName name="VIREMENTS" localSheetId="11">#REF!</definedName>
    <definedName name="VIREMENTS" localSheetId="9">#REF!</definedName>
    <definedName name="VIREMENTS">#REF!</definedName>
    <definedName name="VireType" localSheetId="11">[27]Virement!$J$37:$J$39</definedName>
    <definedName name="VireType" localSheetId="9">[27]Virement!$J$37:$J$39</definedName>
    <definedName name="VireType">#REF!</definedName>
    <definedName name="vo_s" localSheetId="11">#REF!</definedName>
    <definedName name="vo_s" localSheetId="9">#REF!</definedName>
    <definedName name="vo_s">#REF!</definedName>
    <definedName name="VType" localSheetId="11">[27]Virement!#REF!</definedName>
    <definedName name="VType" localSheetId="9">[27]Virement!#REF!</definedName>
    <definedName name="VType">#REF!</definedName>
    <definedName name="Wallchart" localSheetId="11">#REF!</definedName>
    <definedName name="Wallchart" localSheetId="9">#REF!</definedName>
    <definedName name="Wallchart">#REF!</definedName>
    <definedName name="WallPlanner" localSheetId="11">#REF!</definedName>
    <definedName name="WallPlanner" localSheetId="9">#REF!</definedName>
    <definedName name="WallPlanner">#REF!</definedName>
    <definedName name="WARD" localSheetId="11">[6]T4mergeschool!#REF!</definedName>
    <definedName name="WARD" localSheetId="9">[6]T4mergeschool!#REF!</definedName>
    <definedName name="WARD">#REF!</definedName>
    <definedName name="water" localSheetId="11">#REF!</definedName>
    <definedName name="water" localSheetId="9">#REF!</definedName>
    <definedName name="water">#REF!</definedName>
    <definedName name="WDELSUM" localSheetId="11">[1]keybud!#REF!</definedName>
    <definedName name="WDELSUM" localSheetId="9">[1]keybud!#REF!</definedName>
    <definedName name="WDELSUM">#REF!</definedName>
    <definedName name="WDETAIL" localSheetId="11">[1]keybud!#REF!</definedName>
    <definedName name="WDETAIL" localSheetId="9">[1]keybud!#REF!</definedName>
    <definedName name="WDETAIL">#REF!</definedName>
    <definedName name="WFService" localSheetId="11">'[33]WORKFORCE-TeamCopy'!$D$144:$D$156</definedName>
    <definedName name="WFService" localSheetId="9">'[33]WORKFORCE-TeamCopy'!$D$144:$D$156</definedName>
    <definedName name="WFService">#REF!</definedName>
    <definedName name="WFWhatFor" localSheetId="11">'[33]WORKFORCE-TeamCopy'!$F$144:$F$156</definedName>
    <definedName name="WFWhatFor" localSheetId="9">'[33]WORKFORCE-TeamCopy'!$F$144:$F$156</definedName>
    <definedName name="WFWhatFor">#REF!</definedName>
    <definedName name="WMACRO">#N/A</definedName>
    <definedName name="WMEALS">#N/A</definedName>
    <definedName name="WNDELSUM" localSheetId="11">[1]keybud!#REF!</definedName>
    <definedName name="WNDELSUM" localSheetId="9">[1]keybud!#REF!</definedName>
    <definedName name="WNDELSUM">#REF!</definedName>
    <definedName name="Workbooks" localSheetId="11">#REF!</definedName>
    <definedName name="Workbooks" localSheetId="9">#REF!</definedName>
    <definedName name="Workbooks">#REF!</definedName>
    <definedName name="Worklist" localSheetId="11">#REF!</definedName>
    <definedName name="Worklist" localSheetId="9">#REF!</definedName>
    <definedName name="Worklist">#REF!</definedName>
    <definedName name="WTSUM" localSheetId="11">[1]keybud!#REF!</definedName>
    <definedName name="WTSUM" localSheetId="9">[1]keybud!#REF!</definedName>
    <definedName name="WTSUM">#REF!</definedName>
    <definedName name="WYSIWYG_MENU" localSheetId="11">[1]keybud!#REF!</definedName>
    <definedName name="WYSIWYG_MENU" localSheetId="9">[1]keybud!#REF!</definedName>
    <definedName name="WYSIWYG_MENU">#REF!</definedName>
    <definedName name="Year_Groups" localSheetId="11">'[17]School Data Entry Proforma'!$AC$6:$AC$23</definedName>
    <definedName name="Year_Groups" localSheetId="9">'[17]School Data Entry Proforma'!$AC$6:$AC$23</definedName>
    <definedName name="Year_Groups">#REF!</definedName>
    <definedName name="YearGroup" localSheetId="11">'[19]Validation lists'!$A$3:$A$18</definedName>
    <definedName name="YearGroup" localSheetId="9">'[19]Validation lists'!$A$3:$A$18</definedName>
    <definedName name="YearGroup">#REF!</definedName>
    <definedName name="YesNo" localSheetId="11">[3]Cover!$T$21:$T$22</definedName>
    <definedName name="YesNo" localSheetId="9">[3]Cover!$T$21:$T$22</definedName>
    <definedName name="YesNo">#REF!</definedName>
    <definedName name="Z">#N/A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7" i="2" l="1"/>
  <c r="L69" i="2"/>
  <c r="L64" i="2"/>
  <c r="I57" i="2"/>
  <c r="H57" i="2"/>
  <c r="G57" i="2"/>
  <c r="I45" i="2"/>
  <c r="H45" i="2"/>
  <c r="I43" i="2"/>
  <c r="H43" i="2"/>
  <c r="G45" i="2"/>
  <c r="G43" i="2"/>
  <c r="I36" i="2"/>
  <c r="I31" i="2"/>
  <c r="H31" i="2"/>
  <c r="G31" i="2"/>
  <c r="I19" i="2"/>
  <c r="H19" i="2"/>
  <c r="G19" i="2"/>
  <c r="I18" i="2"/>
  <c r="H18" i="2"/>
  <c r="G18" i="2"/>
  <c r="I17" i="2"/>
  <c r="H17" i="2"/>
  <c r="G17" i="2"/>
  <c r="I16" i="2"/>
  <c r="H16" i="2"/>
  <c r="G16" i="2"/>
  <c r="I30" i="2"/>
  <c r="H30" i="2"/>
  <c r="G30" i="2"/>
  <c r="AH211" i="10"/>
  <c r="Q211" i="10"/>
  <c r="Q212" i="10"/>
  <c r="Q213" i="10"/>
  <c r="Q214" i="10"/>
  <c r="Q215" i="10"/>
  <c r="Q216" i="10"/>
  <c r="Q217" i="10"/>
  <c r="Q218" i="10"/>
  <c r="Q219" i="10"/>
  <c r="Q220" i="10"/>
  <c r="Q221" i="10"/>
  <c r="Q222" i="10"/>
  <c r="Q223" i="10"/>
  <c r="Q224" i="10"/>
  <c r="Q225" i="10"/>
  <c r="Q226" i="10"/>
  <c r="Q227" i="10"/>
  <c r="Q228" i="10"/>
  <c r="Q229" i="10"/>
  <c r="Q230" i="10"/>
  <c r="Q231" i="10"/>
  <c r="Q232" i="10"/>
  <c r="Q233" i="10"/>
  <c r="Q234" i="10"/>
  <c r="Q235" i="10"/>
  <c r="Q236" i="10"/>
  <c r="Q237" i="10"/>
  <c r="Q238" i="10"/>
  <c r="Q239" i="10"/>
  <c r="Q240" i="10"/>
  <c r="Q241" i="10"/>
  <c r="Q242" i="10"/>
  <c r="Q243" i="10"/>
  <c r="Q244" i="10"/>
  <c r="Q245" i="10"/>
  <c r="Q246" i="10"/>
  <c r="Q247" i="10"/>
  <c r="Q248" i="10"/>
  <c r="Q249" i="10"/>
  <c r="Q250" i="10"/>
  <c r="Q251" i="10"/>
  <c r="Q252" i="10"/>
  <c r="Q253" i="10"/>
  <c r="Q254" i="10"/>
  <c r="Q255" i="10"/>
  <c r="Q256" i="10"/>
  <c r="Q257" i="10"/>
  <c r="Q258" i="10"/>
  <c r="Q259" i="10"/>
  <c r="Q260" i="10"/>
  <c r="Q261" i="10"/>
  <c r="Q262" i="10"/>
  <c r="Q263" i="10"/>
  <c r="Q264" i="10"/>
  <c r="Q265" i="10"/>
  <c r="Q266" i="10"/>
  <c r="Q267" i="10"/>
  <c r="Q268" i="10"/>
  <c r="Q269" i="10"/>
  <c r="Q270" i="10"/>
  <c r="Q271" i="10"/>
  <c r="Q272" i="10"/>
  <c r="Q273" i="10"/>
  <c r="Q274" i="10"/>
  <c r="Q275" i="10"/>
  <c r="Q276" i="10"/>
  <c r="Q277" i="10"/>
  <c r="Q278" i="10"/>
  <c r="Q279" i="10"/>
  <c r="Q280" i="10"/>
  <c r="Q281" i="10"/>
  <c r="Q282" i="10"/>
  <c r="Q283" i="10"/>
  <c r="Q284" i="10"/>
  <c r="Q285" i="10"/>
  <c r="Q286" i="10"/>
  <c r="Q287" i="10"/>
  <c r="Q288" i="10"/>
  <c r="Q289" i="10"/>
  <c r="Q290" i="10"/>
  <c r="Q291" i="10"/>
  <c r="Q292" i="10"/>
  <c r="Q293" i="10"/>
  <c r="Q294" i="10"/>
  <c r="Q295" i="10"/>
  <c r="Q296" i="10"/>
  <c r="Q297" i="10"/>
  <c r="Q298" i="10"/>
  <c r="Q299" i="10"/>
  <c r="Q300" i="10"/>
  <c r="Q301" i="10"/>
  <c r="Q302" i="10"/>
  <c r="Q303" i="10"/>
  <c r="Q304" i="10"/>
  <c r="Q305" i="10"/>
  <c r="Q306" i="10"/>
  <c r="Q307" i="10"/>
  <c r="Q308" i="10"/>
  <c r="Q309" i="10"/>
  <c r="Q310" i="10"/>
  <c r="Q311" i="10"/>
  <c r="Q312" i="10"/>
  <c r="Q313" i="10"/>
  <c r="Q314" i="10"/>
  <c r="Q315" i="10"/>
  <c r="Q316" i="10"/>
  <c r="Q317" i="10"/>
  <c r="Q318" i="10"/>
  <c r="Q319" i="10"/>
  <c r="Q320" i="10"/>
  <c r="Q321" i="10"/>
  <c r="Q322" i="10"/>
  <c r="Q323" i="10"/>
  <c r="Q324" i="10"/>
  <c r="Q325" i="10"/>
  <c r="Q326" i="10"/>
  <c r="Q327" i="10"/>
  <c r="Q328" i="10"/>
  <c r="Q329" i="10"/>
  <c r="Q330" i="10"/>
  <c r="Q331" i="10"/>
  <c r="Q332" i="10"/>
  <c r="Q333" i="10"/>
  <c r="Q334" i="10"/>
  <c r="Q335" i="10"/>
  <c r="Q336" i="10"/>
  <c r="Q337" i="10"/>
  <c r="Q338" i="10"/>
  <c r="Q339" i="10"/>
  <c r="Q340" i="10"/>
  <c r="Q341" i="10"/>
  <c r="Q342" i="10"/>
  <c r="Q343" i="10"/>
  <c r="Q344" i="10"/>
  <c r="Q345" i="10"/>
  <c r="Q346" i="10"/>
  <c r="Q347" i="10"/>
  <c r="Q348" i="10"/>
  <c r="Q349" i="10"/>
  <c r="Q350" i="10"/>
  <c r="Q351" i="10"/>
  <c r="Q352" i="10"/>
  <c r="Q353" i="10"/>
  <c r="Q354" i="10"/>
  <c r="Q355" i="10"/>
  <c r="Q356" i="10"/>
  <c r="Q357" i="10"/>
  <c r="Q358" i="10"/>
  <c r="Q359" i="10"/>
  <c r="Q360" i="10"/>
  <c r="Q361" i="10"/>
  <c r="Q362" i="10"/>
  <c r="Q363" i="10"/>
  <c r="Q364" i="10"/>
  <c r="Q365" i="10"/>
  <c r="Q366" i="10"/>
  <c r="Q367" i="10"/>
  <c r="Q368" i="10"/>
  <c r="Q369" i="10"/>
  <c r="Q370" i="10"/>
  <c r="Q371" i="10"/>
  <c r="Q372" i="10"/>
  <c r="Q373" i="10"/>
  <c r="Q374" i="10"/>
  <c r="Q375" i="10"/>
  <c r="Q376" i="10"/>
  <c r="Q377" i="10"/>
  <c r="Q378" i="10"/>
  <c r="Q379" i="10"/>
  <c r="Q380" i="10"/>
  <c r="Q381" i="10"/>
  <c r="Q382" i="10"/>
  <c r="Q383" i="10"/>
  <c r="Q384" i="10"/>
  <c r="Q385" i="10"/>
  <c r="Q386" i="10"/>
  <c r="Q387" i="10"/>
  <c r="Q388" i="10"/>
  <c r="Q389" i="10"/>
  <c r="Q390" i="10"/>
  <c r="Q391" i="10"/>
  <c r="Q392" i="10"/>
  <c r="Q393" i="10"/>
  <c r="Q394" i="10"/>
  <c r="Q395" i="10"/>
  <c r="Q396" i="10"/>
  <c r="Q397" i="10"/>
  <c r="Q398" i="10"/>
  <c r="Q399" i="10"/>
  <c r="Q400" i="10"/>
  <c r="Q401" i="10"/>
  <c r="Q402" i="10"/>
  <c r="Q403" i="10"/>
  <c r="Q404" i="10"/>
  <c r="Q405" i="10"/>
  <c r="Q406" i="10"/>
  <c r="Q407" i="10"/>
  <c r="Q408" i="10"/>
  <c r="Q409" i="10"/>
  <c r="Q410" i="10"/>
  <c r="Q411" i="10"/>
  <c r="Q412" i="10"/>
  <c r="Q413" i="10"/>
  <c r="Q414" i="10"/>
  <c r="Q415" i="10"/>
  <c r="Q416" i="10"/>
  <c r="Q417" i="10"/>
  <c r="Q418" i="10"/>
  <c r="Q419" i="10"/>
  <c r="Q420" i="10"/>
  <c r="Q421" i="10"/>
  <c r="Q422" i="10"/>
  <c r="Q423" i="10"/>
  <c r="Q424" i="10"/>
  <c r="Q425" i="10"/>
  <c r="Q426" i="10"/>
  <c r="Q427" i="10"/>
  <c r="Q428" i="10"/>
  <c r="Q429" i="10"/>
  <c r="Q430" i="10"/>
  <c r="Q431" i="10"/>
  <c r="Q432" i="10"/>
  <c r="Q433" i="10"/>
  <c r="Q434" i="10"/>
  <c r="Q435" i="10"/>
  <c r="Q436" i="10"/>
  <c r="Q437" i="10"/>
  <c r="Q438" i="10"/>
  <c r="Q439" i="10"/>
  <c r="Q440" i="10"/>
  <c r="Q441" i="10"/>
  <c r="Q442" i="10"/>
  <c r="Q443" i="10"/>
  <c r="Q444" i="10"/>
  <c r="Q445" i="10"/>
  <c r="Q446" i="10"/>
  <c r="Q447" i="10"/>
  <c r="Q448" i="10"/>
  <c r="Q449" i="10"/>
  <c r="Q450" i="10"/>
  <c r="Q451" i="10"/>
  <c r="Q452" i="10"/>
  <c r="Q453" i="10"/>
  <c r="Q454" i="10"/>
  <c r="Q455" i="10"/>
  <c r="Q456" i="10"/>
  <c r="Q457" i="10"/>
  <c r="Q458" i="10"/>
  <c r="Q459" i="10"/>
  <c r="Q460" i="10"/>
  <c r="Q461" i="10"/>
  <c r="Q462" i="10"/>
  <c r="Q463" i="10"/>
  <c r="Q464" i="10"/>
  <c r="Q465" i="10"/>
  <c r="Q466" i="10"/>
  <c r="Q467" i="10"/>
  <c r="Q468" i="10"/>
  <c r="Q469" i="10"/>
  <c r="Q470" i="10"/>
  <c r="Q471" i="10"/>
  <c r="Q472" i="10"/>
  <c r="Q473" i="10"/>
  <c r="Q474" i="10"/>
  <c r="Q475" i="10"/>
  <c r="Q476" i="10"/>
  <c r="Q477" i="10"/>
  <c r="Q478" i="10"/>
  <c r="Q479" i="10"/>
  <c r="Q480" i="10"/>
  <c r="Q481" i="10"/>
  <c r="Q482" i="10"/>
  <c r="Q483" i="10"/>
  <c r="Q484" i="10"/>
  <c r="Q485" i="10"/>
  <c r="Q486" i="10"/>
  <c r="Q487" i="10"/>
  <c r="Q488" i="10"/>
  <c r="Q489" i="10"/>
  <c r="Q490" i="10"/>
  <c r="Q491" i="10"/>
  <c r="Q492" i="10"/>
  <c r="Q493" i="10"/>
  <c r="Q494" i="10"/>
  <c r="Q495" i="10"/>
  <c r="Q496" i="10"/>
  <c r="Q497" i="10"/>
  <c r="Q498" i="10"/>
  <c r="Q499" i="10"/>
  <c r="Q500" i="10"/>
  <c r="Q501" i="10"/>
  <c r="Q502" i="10"/>
  <c r="Q503" i="10"/>
  <c r="Q504" i="10"/>
  <c r="Q505" i="10"/>
  <c r="Q506" i="10"/>
  <c r="Q507" i="10"/>
  <c r="Q508" i="10"/>
  <c r="Q509" i="10"/>
  <c r="Q510" i="10"/>
  <c r="Q511" i="10"/>
  <c r="Q512" i="10"/>
  <c r="Q513" i="10"/>
  <c r="Q514" i="10"/>
  <c r="Q515" i="10"/>
  <c r="Q516" i="10"/>
  <c r="Q517" i="10"/>
  <c r="Q518" i="10"/>
  <c r="Q519" i="10"/>
  <c r="Q520" i="10"/>
  <c r="Q521" i="10"/>
  <c r="Q522" i="10"/>
  <c r="Q523" i="10"/>
  <c r="Q524" i="10"/>
  <c r="Q525" i="10"/>
  <c r="Q526" i="10"/>
  <c r="Q527" i="10"/>
  <c r="Q528" i="10"/>
  <c r="Q529" i="10"/>
  <c r="Q530" i="10"/>
  <c r="Q531" i="10"/>
  <c r="Q532" i="10"/>
  <c r="Q533" i="10"/>
  <c r="Q534" i="10"/>
  <c r="Q535" i="10"/>
  <c r="Q536" i="10"/>
  <c r="Q537" i="10"/>
  <c r="Q538" i="10"/>
  <c r="Q539" i="10"/>
  <c r="Q540" i="10"/>
  <c r="Q541" i="10"/>
  <c r="Q542" i="10"/>
  <c r="Q543" i="10"/>
  <c r="Q544" i="10"/>
  <c r="Q545" i="10"/>
  <c r="Q546" i="10"/>
  <c r="Q547" i="10"/>
  <c r="Q548" i="10"/>
  <c r="Q549" i="10"/>
  <c r="Q550" i="10"/>
  <c r="Q551" i="10"/>
  <c r="Q552" i="10"/>
  <c r="Q553" i="10"/>
  <c r="Q554" i="10"/>
  <c r="Q555" i="10"/>
  <c r="Q556" i="10"/>
  <c r="Q557" i="10"/>
  <c r="Q558" i="10"/>
  <c r="Q559" i="10"/>
  <c r="Q560" i="10"/>
  <c r="Q561" i="10"/>
  <c r="Q562" i="10"/>
  <c r="Q563" i="10"/>
  <c r="Q564" i="10"/>
  <c r="Q565" i="10"/>
  <c r="Q566" i="10"/>
  <c r="Q567" i="10"/>
  <c r="Q568" i="10"/>
  <c r="Q569" i="10"/>
  <c r="Q570" i="10"/>
  <c r="Q571" i="10"/>
  <c r="Q572" i="10"/>
  <c r="Q573" i="10"/>
  <c r="Q574" i="10"/>
  <c r="Q575" i="10"/>
  <c r="Q576" i="10"/>
  <c r="Q577" i="10"/>
  <c r="Q578" i="10"/>
  <c r="Q579" i="10"/>
  <c r="Q580" i="10"/>
  <c r="Q581" i="10"/>
  <c r="Q582" i="10"/>
  <c r="Q583" i="10"/>
  <c r="Q584" i="10"/>
  <c r="Q585" i="10"/>
  <c r="Q586" i="10"/>
  <c r="Q587" i="10"/>
  <c r="Q588" i="10"/>
  <c r="Q589" i="10"/>
  <c r="Q590" i="10"/>
  <c r="Q591" i="10"/>
  <c r="Q592" i="10"/>
  <c r="Q593" i="10"/>
  <c r="Q594" i="10"/>
  <c r="Q595" i="10"/>
  <c r="Q596" i="10"/>
  <c r="Q597" i="10"/>
  <c r="Q598" i="10"/>
  <c r="Q599" i="10"/>
  <c r="Q600" i="10"/>
  <c r="Q601" i="10"/>
  <c r="Q602" i="10"/>
  <c r="Q603" i="10"/>
  <c r="Q604" i="10"/>
  <c r="Q605" i="10"/>
  <c r="Q606" i="10"/>
  <c r="Q607" i="10"/>
  <c r="Q608" i="10"/>
  <c r="Q609" i="10"/>
  <c r="Q610" i="10"/>
  <c r="Q611" i="10"/>
  <c r="Q612" i="10"/>
  <c r="Q613" i="10"/>
  <c r="Q614" i="10"/>
  <c r="Q615" i="10"/>
  <c r="Q616" i="10"/>
  <c r="Q617" i="10"/>
  <c r="Q618" i="10"/>
  <c r="Q619" i="10"/>
  <c r="Q620" i="10"/>
  <c r="Q621" i="10"/>
  <c r="Q622" i="10"/>
  <c r="Q623" i="10"/>
  <c r="Q624" i="10"/>
  <c r="Q625" i="10"/>
  <c r="Q626" i="10"/>
  <c r="Q627" i="10"/>
  <c r="Q628" i="10"/>
  <c r="Q629" i="10"/>
  <c r="Q630" i="10"/>
  <c r="Q631" i="10"/>
  <c r="Q632" i="10"/>
  <c r="Q633" i="10"/>
  <c r="Q634" i="10"/>
  <c r="Q635" i="10"/>
  <c r="Q636" i="10"/>
  <c r="Q637" i="10"/>
  <c r="Q638" i="10"/>
  <c r="Q639" i="10"/>
  <c r="Q640" i="10"/>
  <c r="Q641" i="10"/>
  <c r="Q642" i="10"/>
  <c r="Q643" i="10"/>
  <c r="Q644" i="10"/>
  <c r="Q645" i="10"/>
  <c r="Q646" i="10"/>
  <c r="Q647" i="10"/>
  <c r="Q648" i="10"/>
  <c r="Q649" i="10"/>
  <c r="Q650" i="10"/>
  <c r="Q651" i="10"/>
  <c r="Q652" i="10"/>
  <c r="Q653" i="10"/>
  <c r="Q654" i="10"/>
  <c r="Q655" i="10"/>
  <c r="Q656" i="10"/>
  <c r="Q657" i="10"/>
  <c r="Q658" i="10"/>
  <c r="Q659" i="10"/>
  <c r="Q660" i="10"/>
  <c r="Q661" i="10"/>
  <c r="Q662" i="10"/>
  <c r="Q663" i="10"/>
  <c r="Q664" i="10"/>
  <c r="Q665" i="10"/>
  <c r="Q666" i="10"/>
  <c r="Q667" i="10"/>
  <c r="Q668" i="10"/>
  <c r="Q669" i="10"/>
  <c r="Q670" i="10"/>
  <c r="Q671" i="10"/>
  <c r="Q672" i="10"/>
  <c r="Q673" i="10"/>
  <c r="Q674" i="10"/>
  <c r="Q675" i="10"/>
  <c r="Q676" i="10"/>
  <c r="Q677" i="10"/>
  <c r="Q678" i="10"/>
  <c r="Q679" i="10"/>
  <c r="Q680" i="10"/>
  <c r="Q681" i="10"/>
  <c r="Q682" i="10"/>
  <c r="Q683" i="10"/>
  <c r="Q684" i="10"/>
  <c r="Q685" i="10"/>
  <c r="Q686" i="10"/>
  <c r="Q687" i="10"/>
  <c r="Q688" i="10"/>
  <c r="Q689" i="10"/>
  <c r="Q690" i="10"/>
  <c r="Q691" i="10"/>
  <c r="Q692" i="10"/>
  <c r="Q693" i="10"/>
  <c r="Q694" i="10"/>
  <c r="Q695" i="10"/>
  <c r="Q696" i="10"/>
  <c r="Q697" i="10"/>
  <c r="Q698" i="10"/>
  <c r="Q699" i="10"/>
  <c r="Q700" i="10"/>
  <c r="Q701" i="10"/>
  <c r="Q702" i="10"/>
  <c r="Q703" i="10"/>
  <c r="Q704" i="10"/>
  <c r="Q705" i="10"/>
  <c r="Q706" i="10"/>
  <c r="Q707" i="10"/>
  <c r="Q708" i="10"/>
  <c r="Q709" i="10"/>
  <c r="Q710" i="10"/>
  <c r="Q711" i="10"/>
  <c r="Q712" i="10"/>
  <c r="Q713" i="10"/>
  <c r="Q714" i="10"/>
  <c r="Q715" i="10"/>
  <c r="Q716" i="10"/>
  <c r="Q717" i="10"/>
  <c r="Q718" i="10"/>
  <c r="Q719" i="10"/>
  <c r="Q720" i="10"/>
  <c r="Q721" i="10"/>
  <c r="Q722" i="10"/>
  <c r="Q723" i="10"/>
  <c r="Q724" i="10"/>
  <c r="Q725" i="10"/>
  <c r="Q726" i="10"/>
  <c r="Q727" i="10"/>
  <c r="Q728" i="10"/>
  <c r="Q729" i="10"/>
  <c r="Q730" i="10"/>
  <c r="Q731" i="10"/>
  <c r="Q732" i="10"/>
  <c r="Q733" i="10"/>
  <c r="Q734" i="10"/>
  <c r="Q735" i="10"/>
  <c r="Q736" i="10"/>
  <c r="Q737" i="10"/>
  <c r="Q738" i="10"/>
  <c r="Q739" i="10"/>
  <c r="Q740" i="10"/>
  <c r="Q741" i="10"/>
  <c r="Q742" i="10"/>
  <c r="Q743" i="10"/>
  <c r="Q744" i="10"/>
  <c r="Q745" i="10"/>
  <c r="Q746" i="10"/>
  <c r="Q747" i="10"/>
  <c r="Q748" i="10"/>
  <c r="Q749" i="10"/>
  <c r="Q750" i="10"/>
  <c r="Q751" i="10"/>
  <c r="Q752" i="10"/>
  <c r="Q753" i="10"/>
  <c r="Q210" i="10"/>
  <c r="AM753" i="10"/>
  <c r="AL753" i="10"/>
  <c r="AC753" i="10"/>
  <c r="AB753" i="10"/>
  <c r="AA753" i="10"/>
  <c r="Z753" i="10"/>
  <c r="Y753" i="10"/>
  <c r="X753" i="10"/>
  <c r="W753" i="10"/>
  <c r="V753" i="10"/>
  <c r="U753" i="10"/>
  <c r="T753" i="10"/>
  <c r="S753" i="10"/>
  <c r="R753" i="10"/>
  <c r="P753" i="10"/>
  <c r="O753" i="10"/>
  <c r="N753" i="10"/>
  <c r="M753" i="10"/>
  <c r="L753" i="10"/>
  <c r="K753" i="10"/>
  <c r="J753" i="10"/>
  <c r="I753" i="10"/>
  <c r="AM752" i="10"/>
  <c r="AL752" i="10"/>
  <c r="AC752" i="10"/>
  <c r="AB752" i="10"/>
  <c r="AA752" i="10"/>
  <c r="Z752" i="10"/>
  <c r="Y752" i="10"/>
  <c r="X752" i="10"/>
  <c r="W752" i="10"/>
  <c r="V752" i="10"/>
  <c r="U752" i="10"/>
  <c r="T752" i="10"/>
  <c r="S752" i="10"/>
  <c r="R752" i="10"/>
  <c r="P752" i="10"/>
  <c r="O752" i="10"/>
  <c r="N752" i="10"/>
  <c r="M752" i="10"/>
  <c r="L752" i="10"/>
  <c r="K752" i="10"/>
  <c r="J752" i="10"/>
  <c r="I752" i="10"/>
  <c r="AM751" i="10"/>
  <c r="AL751" i="10"/>
  <c r="AC751" i="10"/>
  <c r="AB751" i="10"/>
  <c r="AA751" i="10"/>
  <c r="Z751" i="10"/>
  <c r="Y751" i="10"/>
  <c r="X751" i="10"/>
  <c r="W751" i="10"/>
  <c r="V751" i="10"/>
  <c r="U751" i="10"/>
  <c r="T751" i="10"/>
  <c r="S751" i="10"/>
  <c r="R751" i="10"/>
  <c r="P751" i="10"/>
  <c r="O751" i="10"/>
  <c r="N751" i="10"/>
  <c r="M751" i="10"/>
  <c r="L751" i="10"/>
  <c r="K751" i="10"/>
  <c r="J751" i="10"/>
  <c r="I751" i="10"/>
  <c r="AM750" i="10"/>
  <c r="AL750" i="10"/>
  <c r="AC750" i="10"/>
  <c r="AB750" i="10"/>
  <c r="AA750" i="10"/>
  <c r="Z750" i="10"/>
  <c r="Y750" i="10"/>
  <c r="X750" i="10"/>
  <c r="W750" i="10"/>
  <c r="V750" i="10"/>
  <c r="U750" i="10"/>
  <c r="T750" i="10"/>
  <c r="S750" i="10"/>
  <c r="R750" i="10"/>
  <c r="P750" i="10"/>
  <c r="O750" i="10"/>
  <c r="N750" i="10"/>
  <c r="M750" i="10"/>
  <c r="L750" i="10"/>
  <c r="K750" i="10"/>
  <c r="J750" i="10"/>
  <c r="I750" i="10"/>
  <c r="AM749" i="10"/>
  <c r="AL749" i="10"/>
  <c r="AC749" i="10"/>
  <c r="AB749" i="10"/>
  <c r="AA749" i="10"/>
  <c r="Z749" i="10"/>
  <c r="Y749" i="10"/>
  <c r="X749" i="10"/>
  <c r="W749" i="10"/>
  <c r="V749" i="10"/>
  <c r="U749" i="10"/>
  <c r="T749" i="10"/>
  <c r="S749" i="10"/>
  <c r="R749" i="10"/>
  <c r="P749" i="10"/>
  <c r="O749" i="10"/>
  <c r="N749" i="10"/>
  <c r="M749" i="10"/>
  <c r="L749" i="10"/>
  <c r="K749" i="10"/>
  <c r="J749" i="10"/>
  <c r="I749" i="10"/>
  <c r="AM748" i="10"/>
  <c r="AL748" i="10"/>
  <c r="AC748" i="10"/>
  <c r="AB748" i="10"/>
  <c r="AA748" i="10"/>
  <c r="Z748" i="10"/>
  <c r="Y748" i="10"/>
  <c r="X748" i="10"/>
  <c r="W748" i="10"/>
  <c r="V748" i="10"/>
  <c r="U748" i="10"/>
  <c r="T748" i="10"/>
  <c r="S748" i="10"/>
  <c r="R748" i="10"/>
  <c r="P748" i="10"/>
  <c r="O748" i="10"/>
  <c r="N748" i="10"/>
  <c r="M748" i="10"/>
  <c r="L748" i="10"/>
  <c r="K748" i="10"/>
  <c r="J748" i="10"/>
  <c r="I748" i="10"/>
  <c r="AM747" i="10"/>
  <c r="AL747" i="10"/>
  <c r="AC747" i="10"/>
  <c r="AB747" i="10"/>
  <c r="AA747" i="10"/>
  <c r="Z747" i="10"/>
  <c r="Y747" i="10"/>
  <c r="X747" i="10"/>
  <c r="W747" i="10"/>
  <c r="V747" i="10"/>
  <c r="U747" i="10"/>
  <c r="T747" i="10"/>
  <c r="S747" i="10"/>
  <c r="R747" i="10"/>
  <c r="P747" i="10"/>
  <c r="O747" i="10"/>
  <c r="N747" i="10"/>
  <c r="M747" i="10"/>
  <c r="L747" i="10"/>
  <c r="K747" i="10"/>
  <c r="J747" i="10"/>
  <c r="I747" i="10"/>
  <c r="AM746" i="10"/>
  <c r="AL746" i="10"/>
  <c r="AC746" i="10"/>
  <c r="AB746" i="10"/>
  <c r="AA746" i="10"/>
  <c r="Z746" i="10"/>
  <c r="Y746" i="10"/>
  <c r="X746" i="10"/>
  <c r="W746" i="10"/>
  <c r="V746" i="10"/>
  <c r="U746" i="10"/>
  <c r="T746" i="10"/>
  <c r="S746" i="10"/>
  <c r="R746" i="10"/>
  <c r="P746" i="10"/>
  <c r="O746" i="10"/>
  <c r="N746" i="10"/>
  <c r="M746" i="10"/>
  <c r="L746" i="10"/>
  <c r="K746" i="10"/>
  <c r="J746" i="10"/>
  <c r="I746" i="10"/>
  <c r="AM745" i="10"/>
  <c r="AL745" i="10"/>
  <c r="AC745" i="10"/>
  <c r="AB745" i="10"/>
  <c r="AA745" i="10"/>
  <c r="Z745" i="10"/>
  <c r="Y745" i="10"/>
  <c r="X745" i="10"/>
  <c r="W745" i="10"/>
  <c r="V745" i="10"/>
  <c r="U745" i="10"/>
  <c r="T745" i="10"/>
  <c r="S745" i="10"/>
  <c r="R745" i="10"/>
  <c r="P745" i="10"/>
  <c r="O745" i="10"/>
  <c r="N745" i="10"/>
  <c r="M745" i="10"/>
  <c r="L745" i="10"/>
  <c r="K745" i="10"/>
  <c r="J745" i="10"/>
  <c r="I745" i="10"/>
  <c r="AM744" i="10"/>
  <c r="AL744" i="10"/>
  <c r="AC744" i="10"/>
  <c r="AB744" i="10"/>
  <c r="AA744" i="10"/>
  <c r="Z744" i="10"/>
  <c r="Y744" i="10"/>
  <c r="X744" i="10"/>
  <c r="W744" i="10"/>
  <c r="V744" i="10"/>
  <c r="U744" i="10"/>
  <c r="T744" i="10"/>
  <c r="S744" i="10"/>
  <c r="R744" i="10"/>
  <c r="P744" i="10"/>
  <c r="O744" i="10"/>
  <c r="N744" i="10"/>
  <c r="M744" i="10"/>
  <c r="L744" i="10"/>
  <c r="K744" i="10"/>
  <c r="J744" i="10"/>
  <c r="I744" i="10"/>
  <c r="AM743" i="10"/>
  <c r="AL743" i="10"/>
  <c r="AC743" i="10"/>
  <c r="AB743" i="10"/>
  <c r="AA743" i="10"/>
  <c r="Z743" i="10"/>
  <c r="Y743" i="10"/>
  <c r="X743" i="10"/>
  <c r="W743" i="10"/>
  <c r="V743" i="10"/>
  <c r="U743" i="10"/>
  <c r="T743" i="10"/>
  <c r="S743" i="10"/>
  <c r="R743" i="10"/>
  <c r="P743" i="10"/>
  <c r="O743" i="10"/>
  <c r="N743" i="10"/>
  <c r="M743" i="10"/>
  <c r="L743" i="10"/>
  <c r="K743" i="10"/>
  <c r="J743" i="10"/>
  <c r="I743" i="10"/>
  <c r="AM742" i="10"/>
  <c r="AL742" i="10"/>
  <c r="AC742" i="10"/>
  <c r="AB742" i="10"/>
  <c r="AA742" i="10"/>
  <c r="Z742" i="10"/>
  <c r="Y742" i="10"/>
  <c r="X742" i="10"/>
  <c r="W742" i="10"/>
  <c r="V742" i="10"/>
  <c r="U742" i="10"/>
  <c r="T742" i="10"/>
  <c r="S742" i="10"/>
  <c r="R742" i="10"/>
  <c r="P742" i="10"/>
  <c r="O742" i="10"/>
  <c r="N742" i="10"/>
  <c r="M742" i="10"/>
  <c r="L742" i="10"/>
  <c r="K742" i="10"/>
  <c r="J742" i="10"/>
  <c r="I742" i="10"/>
  <c r="AM741" i="10"/>
  <c r="AL741" i="10"/>
  <c r="AC741" i="10"/>
  <c r="AB741" i="10"/>
  <c r="AA741" i="10"/>
  <c r="Z741" i="10"/>
  <c r="Y741" i="10"/>
  <c r="X741" i="10"/>
  <c r="W741" i="10"/>
  <c r="V741" i="10"/>
  <c r="U741" i="10"/>
  <c r="T741" i="10"/>
  <c r="S741" i="10"/>
  <c r="R741" i="10"/>
  <c r="P741" i="10"/>
  <c r="O741" i="10"/>
  <c r="N741" i="10"/>
  <c r="M741" i="10"/>
  <c r="L741" i="10"/>
  <c r="K741" i="10"/>
  <c r="J741" i="10"/>
  <c r="I741" i="10"/>
  <c r="AM740" i="10"/>
  <c r="AL740" i="10"/>
  <c r="AC740" i="10"/>
  <c r="AB740" i="10"/>
  <c r="AA740" i="10"/>
  <c r="Z740" i="10"/>
  <c r="Y740" i="10"/>
  <c r="X740" i="10"/>
  <c r="W740" i="10"/>
  <c r="V740" i="10"/>
  <c r="U740" i="10"/>
  <c r="T740" i="10"/>
  <c r="S740" i="10"/>
  <c r="R740" i="10"/>
  <c r="P740" i="10"/>
  <c r="O740" i="10"/>
  <c r="N740" i="10"/>
  <c r="M740" i="10"/>
  <c r="L740" i="10"/>
  <c r="K740" i="10"/>
  <c r="J740" i="10"/>
  <c r="I740" i="10"/>
  <c r="AM739" i="10"/>
  <c r="AL739" i="10"/>
  <c r="AC739" i="10"/>
  <c r="AB739" i="10"/>
  <c r="AA739" i="10"/>
  <c r="Z739" i="10"/>
  <c r="Y739" i="10"/>
  <c r="X739" i="10"/>
  <c r="W739" i="10"/>
  <c r="V739" i="10"/>
  <c r="U739" i="10"/>
  <c r="T739" i="10"/>
  <c r="S739" i="10"/>
  <c r="R739" i="10"/>
  <c r="P739" i="10"/>
  <c r="O739" i="10"/>
  <c r="N739" i="10"/>
  <c r="M739" i="10"/>
  <c r="L739" i="10"/>
  <c r="K739" i="10"/>
  <c r="J739" i="10"/>
  <c r="I739" i="10"/>
  <c r="AM738" i="10"/>
  <c r="AL738" i="10"/>
  <c r="AC738" i="10"/>
  <c r="AB738" i="10"/>
  <c r="AA738" i="10"/>
  <c r="Z738" i="10"/>
  <c r="Y738" i="10"/>
  <c r="X738" i="10"/>
  <c r="W738" i="10"/>
  <c r="V738" i="10"/>
  <c r="U738" i="10"/>
  <c r="T738" i="10"/>
  <c r="S738" i="10"/>
  <c r="R738" i="10"/>
  <c r="P738" i="10"/>
  <c r="O738" i="10"/>
  <c r="N738" i="10"/>
  <c r="M738" i="10"/>
  <c r="L738" i="10"/>
  <c r="K738" i="10"/>
  <c r="J738" i="10"/>
  <c r="I738" i="10"/>
  <c r="AM737" i="10"/>
  <c r="AL737" i="10"/>
  <c r="AC737" i="10"/>
  <c r="AB737" i="10"/>
  <c r="AA737" i="10"/>
  <c r="Z737" i="10"/>
  <c r="Y737" i="10"/>
  <c r="X737" i="10"/>
  <c r="W737" i="10"/>
  <c r="V737" i="10"/>
  <c r="U737" i="10"/>
  <c r="T737" i="10"/>
  <c r="S737" i="10"/>
  <c r="R737" i="10"/>
  <c r="P737" i="10"/>
  <c r="O737" i="10"/>
  <c r="N737" i="10"/>
  <c r="M737" i="10"/>
  <c r="L737" i="10"/>
  <c r="K737" i="10"/>
  <c r="J737" i="10"/>
  <c r="I737" i="10"/>
  <c r="AM736" i="10"/>
  <c r="AL736" i="10"/>
  <c r="AC736" i="10"/>
  <c r="AB736" i="10"/>
  <c r="AA736" i="10"/>
  <c r="Z736" i="10"/>
  <c r="Y736" i="10"/>
  <c r="X736" i="10"/>
  <c r="W736" i="10"/>
  <c r="V736" i="10"/>
  <c r="U736" i="10"/>
  <c r="T736" i="10"/>
  <c r="S736" i="10"/>
  <c r="R736" i="10"/>
  <c r="P736" i="10"/>
  <c r="O736" i="10"/>
  <c r="N736" i="10"/>
  <c r="M736" i="10"/>
  <c r="L736" i="10"/>
  <c r="K736" i="10"/>
  <c r="J736" i="10"/>
  <c r="I736" i="10"/>
  <c r="AM735" i="10"/>
  <c r="AL735" i="10"/>
  <c r="AC735" i="10"/>
  <c r="AB735" i="10"/>
  <c r="AA735" i="10"/>
  <c r="Z735" i="10"/>
  <c r="Y735" i="10"/>
  <c r="X735" i="10"/>
  <c r="W735" i="10"/>
  <c r="V735" i="10"/>
  <c r="U735" i="10"/>
  <c r="T735" i="10"/>
  <c r="S735" i="10"/>
  <c r="R735" i="10"/>
  <c r="P735" i="10"/>
  <c r="O735" i="10"/>
  <c r="N735" i="10"/>
  <c r="M735" i="10"/>
  <c r="L735" i="10"/>
  <c r="K735" i="10"/>
  <c r="J735" i="10"/>
  <c r="I735" i="10"/>
  <c r="AM734" i="10"/>
  <c r="AL734" i="10"/>
  <c r="AC734" i="10"/>
  <c r="AB734" i="10"/>
  <c r="AA734" i="10"/>
  <c r="Z734" i="10"/>
  <c r="Y734" i="10"/>
  <c r="X734" i="10"/>
  <c r="W734" i="10"/>
  <c r="V734" i="10"/>
  <c r="U734" i="10"/>
  <c r="T734" i="10"/>
  <c r="S734" i="10"/>
  <c r="R734" i="10"/>
  <c r="P734" i="10"/>
  <c r="O734" i="10"/>
  <c r="N734" i="10"/>
  <c r="M734" i="10"/>
  <c r="L734" i="10"/>
  <c r="K734" i="10"/>
  <c r="J734" i="10"/>
  <c r="I734" i="10"/>
  <c r="AM733" i="10"/>
  <c r="AL733" i="10"/>
  <c r="AC733" i="10"/>
  <c r="AB733" i="10"/>
  <c r="AA733" i="10"/>
  <c r="Z733" i="10"/>
  <c r="Y733" i="10"/>
  <c r="X733" i="10"/>
  <c r="W733" i="10"/>
  <c r="V733" i="10"/>
  <c r="U733" i="10"/>
  <c r="T733" i="10"/>
  <c r="S733" i="10"/>
  <c r="R733" i="10"/>
  <c r="P733" i="10"/>
  <c r="O733" i="10"/>
  <c r="N733" i="10"/>
  <c r="M733" i="10"/>
  <c r="L733" i="10"/>
  <c r="K733" i="10"/>
  <c r="J733" i="10"/>
  <c r="I733" i="10"/>
  <c r="AM732" i="10"/>
  <c r="AL732" i="10"/>
  <c r="AC732" i="10"/>
  <c r="AB732" i="10"/>
  <c r="AA732" i="10"/>
  <c r="Z732" i="10"/>
  <c r="Y732" i="10"/>
  <c r="X732" i="10"/>
  <c r="W732" i="10"/>
  <c r="V732" i="10"/>
  <c r="U732" i="10"/>
  <c r="T732" i="10"/>
  <c r="S732" i="10"/>
  <c r="R732" i="10"/>
  <c r="P732" i="10"/>
  <c r="O732" i="10"/>
  <c r="N732" i="10"/>
  <c r="M732" i="10"/>
  <c r="L732" i="10"/>
  <c r="K732" i="10"/>
  <c r="J732" i="10"/>
  <c r="I732" i="10"/>
  <c r="AM731" i="10"/>
  <c r="AL731" i="10"/>
  <c r="AC731" i="10"/>
  <c r="AB731" i="10"/>
  <c r="AA731" i="10"/>
  <c r="Z731" i="10"/>
  <c r="Y731" i="10"/>
  <c r="X731" i="10"/>
  <c r="W731" i="10"/>
  <c r="V731" i="10"/>
  <c r="U731" i="10"/>
  <c r="T731" i="10"/>
  <c r="S731" i="10"/>
  <c r="R731" i="10"/>
  <c r="P731" i="10"/>
  <c r="O731" i="10"/>
  <c r="N731" i="10"/>
  <c r="M731" i="10"/>
  <c r="L731" i="10"/>
  <c r="K731" i="10"/>
  <c r="J731" i="10"/>
  <c r="I731" i="10"/>
  <c r="AM730" i="10"/>
  <c r="AL730" i="10"/>
  <c r="AC730" i="10"/>
  <c r="AB730" i="10"/>
  <c r="AA730" i="10"/>
  <c r="Z730" i="10"/>
  <c r="Y730" i="10"/>
  <c r="X730" i="10"/>
  <c r="W730" i="10"/>
  <c r="V730" i="10"/>
  <c r="U730" i="10"/>
  <c r="T730" i="10"/>
  <c r="S730" i="10"/>
  <c r="R730" i="10"/>
  <c r="P730" i="10"/>
  <c r="O730" i="10"/>
  <c r="N730" i="10"/>
  <c r="M730" i="10"/>
  <c r="L730" i="10"/>
  <c r="K730" i="10"/>
  <c r="J730" i="10"/>
  <c r="I730" i="10"/>
  <c r="AM729" i="10"/>
  <c r="AL729" i="10"/>
  <c r="AC729" i="10"/>
  <c r="AB729" i="10"/>
  <c r="AA729" i="10"/>
  <c r="Z729" i="10"/>
  <c r="Y729" i="10"/>
  <c r="X729" i="10"/>
  <c r="W729" i="10"/>
  <c r="V729" i="10"/>
  <c r="U729" i="10"/>
  <c r="T729" i="10"/>
  <c r="S729" i="10"/>
  <c r="R729" i="10"/>
  <c r="P729" i="10"/>
  <c r="O729" i="10"/>
  <c r="N729" i="10"/>
  <c r="M729" i="10"/>
  <c r="L729" i="10"/>
  <c r="K729" i="10"/>
  <c r="J729" i="10"/>
  <c r="I729" i="10"/>
  <c r="AM728" i="10"/>
  <c r="AL728" i="10"/>
  <c r="AC728" i="10"/>
  <c r="AB728" i="10"/>
  <c r="AA728" i="10"/>
  <c r="Z728" i="10"/>
  <c r="Y728" i="10"/>
  <c r="X728" i="10"/>
  <c r="W728" i="10"/>
  <c r="V728" i="10"/>
  <c r="U728" i="10"/>
  <c r="T728" i="10"/>
  <c r="S728" i="10"/>
  <c r="R728" i="10"/>
  <c r="P728" i="10"/>
  <c r="O728" i="10"/>
  <c r="N728" i="10"/>
  <c r="M728" i="10"/>
  <c r="L728" i="10"/>
  <c r="K728" i="10"/>
  <c r="J728" i="10"/>
  <c r="I728" i="10"/>
  <c r="AM727" i="10"/>
  <c r="AL727" i="10"/>
  <c r="AC727" i="10"/>
  <c r="AB727" i="10"/>
  <c r="AA727" i="10"/>
  <c r="Z727" i="10"/>
  <c r="Y727" i="10"/>
  <c r="X727" i="10"/>
  <c r="W727" i="10"/>
  <c r="V727" i="10"/>
  <c r="U727" i="10"/>
  <c r="T727" i="10"/>
  <c r="S727" i="10"/>
  <c r="R727" i="10"/>
  <c r="P727" i="10"/>
  <c r="O727" i="10"/>
  <c r="N727" i="10"/>
  <c r="M727" i="10"/>
  <c r="L727" i="10"/>
  <c r="K727" i="10"/>
  <c r="J727" i="10"/>
  <c r="I727" i="10"/>
  <c r="AM726" i="10"/>
  <c r="AL726" i="10"/>
  <c r="AC726" i="10"/>
  <c r="AB726" i="10"/>
  <c r="AA726" i="10"/>
  <c r="Z726" i="10"/>
  <c r="Y726" i="10"/>
  <c r="X726" i="10"/>
  <c r="W726" i="10"/>
  <c r="V726" i="10"/>
  <c r="U726" i="10"/>
  <c r="T726" i="10"/>
  <c r="S726" i="10"/>
  <c r="R726" i="10"/>
  <c r="P726" i="10"/>
  <c r="O726" i="10"/>
  <c r="N726" i="10"/>
  <c r="M726" i="10"/>
  <c r="L726" i="10"/>
  <c r="K726" i="10"/>
  <c r="J726" i="10"/>
  <c r="I726" i="10"/>
  <c r="AM725" i="10"/>
  <c r="AL725" i="10"/>
  <c r="AC725" i="10"/>
  <c r="AB725" i="10"/>
  <c r="AA725" i="10"/>
  <c r="Z725" i="10"/>
  <c r="Y725" i="10"/>
  <c r="X725" i="10"/>
  <c r="W725" i="10"/>
  <c r="V725" i="10"/>
  <c r="U725" i="10"/>
  <c r="T725" i="10"/>
  <c r="S725" i="10"/>
  <c r="R725" i="10"/>
  <c r="P725" i="10"/>
  <c r="O725" i="10"/>
  <c r="N725" i="10"/>
  <c r="M725" i="10"/>
  <c r="L725" i="10"/>
  <c r="K725" i="10"/>
  <c r="J725" i="10"/>
  <c r="I725" i="10"/>
  <c r="AM724" i="10"/>
  <c r="AL724" i="10"/>
  <c r="AC724" i="10"/>
  <c r="AB724" i="10"/>
  <c r="AA724" i="10"/>
  <c r="Z724" i="10"/>
  <c r="Y724" i="10"/>
  <c r="X724" i="10"/>
  <c r="W724" i="10"/>
  <c r="V724" i="10"/>
  <c r="U724" i="10"/>
  <c r="T724" i="10"/>
  <c r="S724" i="10"/>
  <c r="R724" i="10"/>
  <c r="P724" i="10"/>
  <c r="O724" i="10"/>
  <c r="N724" i="10"/>
  <c r="M724" i="10"/>
  <c r="L724" i="10"/>
  <c r="K724" i="10"/>
  <c r="J724" i="10"/>
  <c r="I724" i="10"/>
  <c r="AM723" i="10"/>
  <c r="AL723" i="10"/>
  <c r="AC723" i="10"/>
  <c r="AB723" i="10"/>
  <c r="AA723" i="10"/>
  <c r="Z723" i="10"/>
  <c r="Y723" i="10"/>
  <c r="X723" i="10"/>
  <c r="W723" i="10"/>
  <c r="V723" i="10"/>
  <c r="U723" i="10"/>
  <c r="T723" i="10"/>
  <c r="S723" i="10"/>
  <c r="R723" i="10"/>
  <c r="P723" i="10"/>
  <c r="O723" i="10"/>
  <c r="N723" i="10"/>
  <c r="M723" i="10"/>
  <c r="L723" i="10"/>
  <c r="K723" i="10"/>
  <c r="J723" i="10"/>
  <c r="I723" i="10"/>
  <c r="AM722" i="10"/>
  <c r="AL722" i="10"/>
  <c r="AC722" i="10"/>
  <c r="AB722" i="10"/>
  <c r="AA722" i="10"/>
  <c r="Z722" i="10"/>
  <c r="Y722" i="10"/>
  <c r="X722" i="10"/>
  <c r="W722" i="10"/>
  <c r="V722" i="10"/>
  <c r="U722" i="10"/>
  <c r="T722" i="10"/>
  <c r="S722" i="10"/>
  <c r="R722" i="10"/>
  <c r="P722" i="10"/>
  <c r="O722" i="10"/>
  <c r="N722" i="10"/>
  <c r="M722" i="10"/>
  <c r="L722" i="10"/>
  <c r="K722" i="10"/>
  <c r="J722" i="10"/>
  <c r="I722" i="10"/>
  <c r="AM721" i="10"/>
  <c r="AL721" i="10"/>
  <c r="AC721" i="10"/>
  <c r="AB721" i="10"/>
  <c r="AA721" i="10"/>
  <c r="Z721" i="10"/>
  <c r="Y721" i="10"/>
  <c r="X721" i="10"/>
  <c r="W721" i="10"/>
  <c r="V721" i="10"/>
  <c r="U721" i="10"/>
  <c r="T721" i="10"/>
  <c r="S721" i="10"/>
  <c r="R721" i="10"/>
  <c r="P721" i="10"/>
  <c r="O721" i="10"/>
  <c r="N721" i="10"/>
  <c r="M721" i="10"/>
  <c r="L721" i="10"/>
  <c r="K721" i="10"/>
  <c r="J721" i="10"/>
  <c r="I721" i="10"/>
  <c r="AM720" i="10"/>
  <c r="AL720" i="10"/>
  <c r="AC720" i="10"/>
  <c r="AB720" i="10"/>
  <c r="AA720" i="10"/>
  <c r="Z720" i="10"/>
  <c r="Y720" i="10"/>
  <c r="X720" i="10"/>
  <c r="W720" i="10"/>
  <c r="V720" i="10"/>
  <c r="U720" i="10"/>
  <c r="T720" i="10"/>
  <c r="S720" i="10"/>
  <c r="R720" i="10"/>
  <c r="P720" i="10"/>
  <c r="O720" i="10"/>
  <c r="N720" i="10"/>
  <c r="M720" i="10"/>
  <c r="L720" i="10"/>
  <c r="K720" i="10"/>
  <c r="J720" i="10"/>
  <c r="I720" i="10"/>
  <c r="AM719" i="10"/>
  <c r="AL719" i="10"/>
  <c r="AC719" i="10"/>
  <c r="AB719" i="10"/>
  <c r="AA719" i="10"/>
  <c r="Z719" i="10"/>
  <c r="Y719" i="10"/>
  <c r="X719" i="10"/>
  <c r="W719" i="10"/>
  <c r="V719" i="10"/>
  <c r="U719" i="10"/>
  <c r="T719" i="10"/>
  <c r="S719" i="10"/>
  <c r="R719" i="10"/>
  <c r="P719" i="10"/>
  <c r="O719" i="10"/>
  <c r="N719" i="10"/>
  <c r="M719" i="10"/>
  <c r="L719" i="10"/>
  <c r="K719" i="10"/>
  <c r="J719" i="10"/>
  <c r="I719" i="10"/>
  <c r="AM718" i="10"/>
  <c r="AL718" i="10"/>
  <c r="AC718" i="10"/>
  <c r="AB718" i="10"/>
  <c r="AA718" i="10"/>
  <c r="Z718" i="10"/>
  <c r="Y718" i="10"/>
  <c r="X718" i="10"/>
  <c r="W718" i="10"/>
  <c r="V718" i="10"/>
  <c r="U718" i="10"/>
  <c r="T718" i="10"/>
  <c r="S718" i="10"/>
  <c r="R718" i="10"/>
  <c r="P718" i="10"/>
  <c r="O718" i="10"/>
  <c r="N718" i="10"/>
  <c r="M718" i="10"/>
  <c r="L718" i="10"/>
  <c r="K718" i="10"/>
  <c r="J718" i="10"/>
  <c r="I718" i="10"/>
  <c r="AM717" i="10"/>
  <c r="AL717" i="10"/>
  <c r="AC717" i="10"/>
  <c r="AB717" i="10"/>
  <c r="AA717" i="10"/>
  <c r="Z717" i="10"/>
  <c r="Y717" i="10"/>
  <c r="X717" i="10"/>
  <c r="W717" i="10"/>
  <c r="V717" i="10"/>
  <c r="U717" i="10"/>
  <c r="T717" i="10"/>
  <c r="S717" i="10"/>
  <c r="R717" i="10"/>
  <c r="P717" i="10"/>
  <c r="O717" i="10"/>
  <c r="N717" i="10"/>
  <c r="M717" i="10"/>
  <c r="L717" i="10"/>
  <c r="K717" i="10"/>
  <c r="J717" i="10"/>
  <c r="I717" i="10"/>
  <c r="AM716" i="10"/>
  <c r="AL716" i="10"/>
  <c r="AC716" i="10"/>
  <c r="AB716" i="10"/>
  <c r="AA716" i="10"/>
  <c r="Z716" i="10"/>
  <c r="Y716" i="10"/>
  <c r="X716" i="10"/>
  <c r="W716" i="10"/>
  <c r="V716" i="10"/>
  <c r="U716" i="10"/>
  <c r="T716" i="10"/>
  <c r="S716" i="10"/>
  <c r="R716" i="10"/>
  <c r="P716" i="10"/>
  <c r="O716" i="10"/>
  <c r="N716" i="10"/>
  <c r="M716" i="10"/>
  <c r="L716" i="10"/>
  <c r="K716" i="10"/>
  <c r="J716" i="10"/>
  <c r="I716" i="10"/>
  <c r="AM715" i="10"/>
  <c r="AL715" i="10"/>
  <c r="AC715" i="10"/>
  <c r="AB715" i="10"/>
  <c r="AA715" i="10"/>
  <c r="Z715" i="10"/>
  <c r="Y715" i="10"/>
  <c r="X715" i="10"/>
  <c r="W715" i="10"/>
  <c r="V715" i="10"/>
  <c r="U715" i="10"/>
  <c r="T715" i="10"/>
  <c r="S715" i="10"/>
  <c r="R715" i="10"/>
  <c r="P715" i="10"/>
  <c r="O715" i="10"/>
  <c r="N715" i="10"/>
  <c r="M715" i="10"/>
  <c r="L715" i="10"/>
  <c r="K715" i="10"/>
  <c r="J715" i="10"/>
  <c r="I715" i="10"/>
  <c r="AM714" i="10"/>
  <c r="AL714" i="10"/>
  <c r="AC714" i="10"/>
  <c r="AB714" i="10"/>
  <c r="AA714" i="10"/>
  <c r="Z714" i="10"/>
  <c r="Y714" i="10"/>
  <c r="X714" i="10"/>
  <c r="W714" i="10"/>
  <c r="V714" i="10"/>
  <c r="U714" i="10"/>
  <c r="T714" i="10"/>
  <c r="S714" i="10"/>
  <c r="R714" i="10"/>
  <c r="P714" i="10"/>
  <c r="O714" i="10"/>
  <c r="N714" i="10"/>
  <c r="M714" i="10"/>
  <c r="L714" i="10"/>
  <c r="K714" i="10"/>
  <c r="J714" i="10"/>
  <c r="I714" i="10"/>
  <c r="AM713" i="10"/>
  <c r="AL713" i="10"/>
  <c r="AC713" i="10"/>
  <c r="AB713" i="10"/>
  <c r="AA713" i="10"/>
  <c r="Z713" i="10"/>
  <c r="Y713" i="10"/>
  <c r="X713" i="10"/>
  <c r="W713" i="10"/>
  <c r="V713" i="10"/>
  <c r="U713" i="10"/>
  <c r="T713" i="10"/>
  <c r="S713" i="10"/>
  <c r="R713" i="10"/>
  <c r="P713" i="10"/>
  <c r="O713" i="10"/>
  <c r="N713" i="10"/>
  <c r="M713" i="10"/>
  <c r="L713" i="10"/>
  <c r="K713" i="10"/>
  <c r="J713" i="10"/>
  <c r="I713" i="10"/>
  <c r="AM712" i="10"/>
  <c r="AL712" i="10"/>
  <c r="AC712" i="10"/>
  <c r="AB712" i="10"/>
  <c r="AA712" i="10"/>
  <c r="Z712" i="10"/>
  <c r="Y712" i="10"/>
  <c r="X712" i="10"/>
  <c r="W712" i="10"/>
  <c r="V712" i="10"/>
  <c r="U712" i="10"/>
  <c r="T712" i="10"/>
  <c r="S712" i="10"/>
  <c r="R712" i="10"/>
  <c r="P712" i="10"/>
  <c r="O712" i="10"/>
  <c r="N712" i="10"/>
  <c r="M712" i="10"/>
  <c r="L712" i="10"/>
  <c r="K712" i="10"/>
  <c r="J712" i="10"/>
  <c r="I712" i="10"/>
  <c r="AM711" i="10"/>
  <c r="AL711" i="10"/>
  <c r="AC711" i="10"/>
  <c r="AB711" i="10"/>
  <c r="AA711" i="10"/>
  <c r="Z711" i="10"/>
  <c r="Y711" i="10"/>
  <c r="X711" i="10"/>
  <c r="W711" i="10"/>
  <c r="V711" i="10"/>
  <c r="U711" i="10"/>
  <c r="T711" i="10"/>
  <c r="S711" i="10"/>
  <c r="R711" i="10"/>
  <c r="P711" i="10"/>
  <c r="O711" i="10"/>
  <c r="N711" i="10"/>
  <c r="M711" i="10"/>
  <c r="L711" i="10"/>
  <c r="K711" i="10"/>
  <c r="J711" i="10"/>
  <c r="I711" i="10"/>
  <c r="AM710" i="10"/>
  <c r="AL710" i="10"/>
  <c r="AC710" i="10"/>
  <c r="AB710" i="10"/>
  <c r="AA710" i="10"/>
  <c r="Z710" i="10"/>
  <c r="Y710" i="10"/>
  <c r="X710" i="10"/>
  <c r="W710" i="10"/>
  <c r="V710" i="10"/>
  <c r="U710" i="10"/>
  <c r="T710" i="10"/>
  <c r="S710" i="10"/>
  <c r="R710" i="10"/>
  <c r="P710" i="10"/>
  <c r="O710" i="10"/>
  <c r="N710" i="10"/>
  <c r="M710" i="10"/>
  <c r="L710" i="10"/>
  <c r="K710" i="10"/>
  <c r="J710" i="10"/>
  <c r="I710" i="10"/>
  <c r="AM709" i="10"/>
  <c r="AL709" i="10"/>
  <c r="AC709" i="10"/>
  <c r="AB709" i="10"/>
  <c r="AA709" i="10"/>
  <c r="Z709" i="10"/>
  <c r="Y709" i="10"/>
  <c r="X709" i="10"/>
  <c r="W709" i="10"/>
  <c r="V709" i="10"/>
  <c r="U709" i="10"/>
  <c r="T709" i="10"/>
  <c r="S709" i="10"/>
  <c r="R709" i="10"/>
  <c r="P709" i="10"/>
  <c r="O709" i="10"/>
  <c r="N709" i="10"/>
  <c r="M709" i="10"/>
  <c r="L709" i="10"/>
  <c r="K709" i="10"/>
  <c r="J709" i="10"/>
  <c r="I709" i="10"/>
  <c r="AM708" i="10"/>
  <c r="AL708" i="10"/>
  <c r="AC708" i="10"/>
  <c r="AB708" i="10"/>
  <c r="AA708" i="10"/>
  <c r="Z708" i="10"/>
  <c r="Y708" i="10"/>
  <c r="X708" i="10"/>
  <c r="W708" i="10"/>
  <c r="V708" i="10"/>
  <c r="U708" i="10"/>
  <c r="T708" i="10"/>
  <c r="S708" i="10"/>
  <c r="R708" i="10"/>
  <c r="P708" i="10"/>
  <c r="O708" i="10"/>
  <c r="N708" i="10"/>
  <c r="M708" i="10"/>
  <c r="L708" i="10"/>
  <c r="K708" i="10"/>
  <c r="J708" i="10"/>
  <c r="I708" i="10"/>
  <c r="AM707" i="10"/>
  <c r="AL707" i="10"/>
  <c r="AC707" i="10"/>
  <c r="AB707" i="10"/>
  <c r="AA707" i="10"/>
  <c r="Z707" i="10"/>
  <c r="Y707" i="10"/>
  <c r="X707" i="10"/>
  <c r="W707" i="10"/>
  <c r="V707" i="10"/>
  <c r="U707" i="10"/>
  <c r="T707" i="10"/>
  <c r="S707" i="10"/>
  <c r="R707" i="10"/>
  <c r="P707" i="10"/>
  <c r="O707" i="10"/>
  <c r="N707" i="10"/>
  <c r="M707" i="10"/>
  <c r="L707" i="10"/>
  <c r="K707" i="10"/>
  <c r="J707" i="10"/>
  <c r="I707" i="10"/>
  <c r="AM706" i="10"/>
  <c r="AL706" i="10"/>
  <c r="AC706" i="10"/>
  <c r="AB706" i="10"/>
  <c r="AA706" i="10"/>
  <c r="Z706" i="10"/>
  <c r="Y706" i="10"/>
  <c r="X706" i="10"/>
  <c r="W706" i="10"/>
  <c r="V706" i="10"/>
  <c r="U706" i="10"/>
  <c r="T706" i="10"/>
  <c r="S706" i="10"/>
  <c r="R706" i="10"/>
  <c r="P706" i="10"/>
  <c r="O706" i="10"/>
  <c r="N706" i="10"/>
  <c r="M706" i="10"/>
  <c r="L706" i="10"/>
  <c r="K706" i="10"/>
  <c r="J706" i="10"/>
  <c r="I706" i="10"/>
  <c r="AM705" i="10"/>
  <c r="AL705" i="10"/>
  <c r="AC705" i="10"/>
  <c r="AB705" i="10"/>
  <c r="AA705" i="10"/>
  <c r="Z705" i="10"/>
  <c r="Y705" i="10"/>
  <c r="X705" i="10"/>
  <c r="W705" i="10"/>
  <c r="V705" i="10"/>
  <c r="U705" i="10"/>
  <c r="T705" i="10"/>
  <c r="S705" i="10"/>
  <c r="R705" i="10"/>
  <c r="P705" i="10"/>
  <c r="O705" i="10"/>
  <c r="N705" i="10"/>
  <c r="M705" i="10"/>
  <c r="L705" i="10"/>
  <c r="K705" i="10"/>
  <c r="J705" i="10"/>
  <c r="I705" i="10"/>
  <c r="AM704" i="10"/>
  <c r="AL704" i="10"/>
  <c r="AC704" i="10"/>
  <c r="AB704" i="10"/>
  <c r="AA704" i="10"/>
  <c r="Z704" i="10"/>
  <c r="Y704" i="10"/>
  <c r="X704" i="10"/>
  <c r="W704" i="10"/>
  <c r="V704" i="10"/>
  <c r="U704" i="10"/>
  <c r="T704" i="10"/>
  <c r="S704" i="10"/>
  <c r="R704" i="10"/>
  <c r="P704" i="10"/>
  <c r="O704" i="10"/>
  <c r="N704" i="10"/>
  <c r="M704" i="10"/>
  <c r="L704" i="10"/>
  <c r="K704" i="10"/>
  <c r="J704" i="10"/>
  <c r="I704" i="10"/>
  <c r="AM703" i="10"/>
  <c r="AL703" i="10"/>
  <c r="AC703" i="10"/>
  <c r="AB703" i="10"/>
  <c r="AA703" i="10"/>
  <c r="Z703" i="10"/>
  <c r="Y703" i="10"/>
  <c r="X703" i="10"/>
  <c r="W703" i="10"/>
  <c r="V703" i="10"/>
  <c r="U703" i="10"/>
  <c r="T703" i="10"/>
  <c r="S703" i="10"/>
  <c r="R703" i="10"/>
  <c r="P703" i="10"/>
  <c r="O703" i="10"/>
  <c r="N703" i="10"/>
  <c r="M703" i="10"/>
  <c r="L703" i="10"/>
  <c r="K703" i="10"/>
  <c r="J703" i="10"/>
  <c r="I703" i="10"/>
  <c r="AM702" i="10"/>
  <c r="AL702" i="10"/>
  <c r="AC702" i="10"/>
  <c r="AB702" i="10"/>
  <c r="AA702" i="10"/>
  <c r="Z702" i="10"/>
  <c r="Y702" i="10"/>
  <c r="X702" i="10"/>
  <c r="W702" i="10"/>
  <c r="V702" i="10"/>
  <c r="U702" i="10"/>
  <c r="T702" i="10"/>
  <c r="S702" i="10"/>
  <c r="R702" i="10"/>
  <c r="P702" i="10"/>
  <c r="O702" i="10"/>
  <c r="N702" i="10"/>
  <c r="M702" i="10"/>
  <c r="L702" i="10"/>
  <c r="K702" i="10"/>
  <c r="J702" i="10"/>
  <c r="I702" i="10"/>
  <c r="AM701" i="10"/>
  <c r="AL701" i="10"/>
  <c r="AC701" i="10"/>
  <c r="AB701" i="10"/>
  <c r="AA701" i="10"/>
  <c r="Z701" i="10"/>
  <c r="Y701" i="10"/>
  <c r="X701" i="10"/>
  <c r="W701" i="10"/>
  <c r="V701" i="10"/>
  <c r="U701" i="10"/>
  <c r="T701" i="10"/>
  <c r="S701" i="10"/>
  <c r="R701" i="10"/>
  <c r="P701" i="10"/>
  <c r="O701" i="10"/>
  <c r="N701" i="10"/>
  <c r="M701" i="10"/>
  <c r="L701" i="10"/>
  <c r="K701" i="10"/>
  <c r="J701" i="10"/>
  <c r="I701" i="10"/>
  <c r="AM700" i="10"/>
  <c r="AL700" i="10"/>
  <c r="AC700" i="10"/>
  <c r="AB700" i="10"/>
  <c r="AA700" i="10"/>
  <c r="Z700" i="10"/>
  <c r="Y700" i="10"/>
  <c r="X700" i="10"/>
  <c r="W700" i="10"/>
  <c r="V700" i="10"/>
  <c r="U700" i="10"/>
  <c r="T700" i="10"/>
  <c r="S700" i="10"/>
  <c r="R700" i="10"/>
  <c r="P700" i="10"/>
  <c r="O700" i="10"/>
  <c r="N700" i="10"/>
  <c r="M700" i="10"/>
  <c r="L700" i="10"/>
  <c r="K700" i="10"/>
  <c r="J700" i="10"/>
  <c r="I700" i="10"/>
  <c r="AM699" i="10"/>
  <c r="AL699" i="10"/>
  <c r="AC699" i="10"/>
  <c r="AB699" i="10"/>
  <c r="AA699" i="10"/>
  <c r="Z699" i="10"/>
  <c r="Y699" i="10"/>
  <c r="X699" i="10"/>
  <c r="W699" i="10"/>
  <c r="V699" i="10"/>
  <c r="U699" i="10"/>
  <c r="T699" i="10"/>
  <c r="S699" i="10"/>
  <c r="R699" i="10"/>
  <c r="P699" i="10"/>
  <c r="O699" i="10"/>
  <c r="N699" i="10"/>
  <c r="M699" i="10"/>
  <c r="L699" i="10"/>
  <c r="K699" i="10"/>
  <c r="J699" i="10"/>
  <c r="I699" i="10"/>
  <c r="AM698" i="10"/>
  <c r="AL698" i="10"/>
  <c r="AC698" i="10"/>
  <c r="AB698" i="10"/>
  <c r="AA698" i="10"/>
  <c r="Z698" i="10"/>
  <c r="Y698" i="10"/>
  <c r="X698" i="10"/>
  <c r="W698" i="10"/>
  <c r="V698" i="10"/>
  <c r="U698" i="10"/>
  <c r="T698" i="10"/>
  <c r="S698" i="10"/>
  <c r="R698" i="10"/>
  <c r="P698" i="10"/>
  <c r="O698" i="10"/>
  <c r="N698" i="10"/>
  <c r="M698" i="10"/>
  <c r="L698" i="10"/>
  <c r="K698" i="10"/>
  <c r="J698" i="10"/>
  <c r="I698" i="10"/>
  <c r="AM697" i="10"/>
  <c r="AL697" i="10"/>
  <c r="AC697" i="10"/>
  <c r="AB697" i="10"/>
  <c r="AA697" i="10"/>
  <c r="Z697" i="10"/>
  <c r="Y697" i="10"/>
  <c r="X697" i="10"/>
  <c r="W697" i="10"/>
  <c r="V697" i="10"/>
  <c r="U697" i="10"/>
  <c r="T697" i="10"/>
  <c r="S697" i="10"/>
  <c r="R697" i="10"/>
  <c r="P697" i="10"/>
  <c r="O697" i="10"/>
  <c r="N697" i="10"/>
  <c r="M697" i="10"/>
  <c r="L697" i="10"/>
  <c r="K697" i="10"/>
  <c r="J697" i="10"/>
  <c r="I697" i="10"/>
  <c r="AM696" i="10"/>
  <c r="AL696" i="10"/>
  <c r="AC696" i="10"/>
  <c r="AB696" i="10"/>
  <c r="AA696" i="10"/>
  <c r="Z696" i="10"/>
  <c r="Y696" i="10"/>
  <c r="X696" i="10"/>
  <c r="W696" i="10"/>
  <c r="V696" i="10"/>
  <c r="U696" i="10"/>
  <c r="T696" i="10"/>
  <c r="S696" i="10"/>
  <c r="R696" i="10"/>
  <c r="P696" i="10"/>
  <c r="O696" i="10"/>
  <c r="N696" i="10"/>
  <c r="M696" i="10"/>
  <c r="L696" i="10"/>
  <c r="K696" i="10"/>
  <c r="J696" i="10"/>
  <c r="I696" i="10"/>
  <c r="AM695" i="10"/>
  <c r="AL695" i="10"/>
  <c r="AC695" i="10"/>
  <c r="AB695" i="10"/>
  <c r="AA695" i="10"/>
  <c r="Z695" i="10"/>
  <c r="Y695" i="10"/>
  <c r="X695" i="10"/>
  <c r="W695" i="10"/>
  <c r="V695" i="10"/>
  <c r="U695" i="10"/>
  <c r="T695" i="10"/>
  <c r="S695" i="10"/>
  <c r="R695" i="10"/>
  <c r="P695" i="10"/>
  <c r="O695" i="10"/>
  <c r="N695" i="10"/>
  <c r="M695" i="10"/>
  <c r="L695" i="10"/>
  <c r="K695" i="10"/>
  <c r="J695" i="10"/>
  <c r="I695" i="10"/>
  <c r="AM694" i="10"/>
  <c r="AL694" i="10"/>
  <c r="AC694" i="10"/>
  <c r="AB694" i="10"/>
  <c r="AA694" i="10"/>
  <c r="Z694" i="10"/>
  <c r="Y694" i="10"/>
  <c r="X694" i="10"/>
  <c r="W694" i="10"/>
  <c r="V694" i="10"/>
  <c r="U694" i="10"/>
  <c r="T694" i="10"/>
  <c r="S694" i="10"/>
  <c r="R694" i="10"/>
  <c r="P694" i="10"/>
  <c r="O694" i="10"/>
  <c r="N694" i="10"/>
  <c r="M694" i="10"/>
  <c r="L694" i="10"/>
  <c r="K694" i="10"/>
  <c r="J694" i="10"/>
  <c r="I694" i="10"/>
  <c r="AM693" i="10"/>
  <c r="AL693" i="10"/>
  <c r="AC693" i="10"/>
  <c r="AB693" i="10"/>
  <c r="AA693" i="10"/>
  <c r="Z693" i="10"/>
  <c r="Y693" i="10"/>
  <c r="X693" i="10"/>
  <c r="W693" i="10"/>
  <c r="V693" i="10"/>
  <c r="U693" i="10"/>
  <c r="T693" i="10"/>
  <c r="S693" i="10"/>
  <c r="R693" i="10"/>
  <c r="P693" i="10"/>
  <c r="O693" i="10"/>
  <c r="N693" i="10"/>
  <c r="M693" i="10"/>
  <c r="L693" i="10"/>
  <c r="K693" i="10"/>
  <c r="J693" i="10"/>
  <c r="I693" i="10"/>
  <c r="AM692" i="10"/>
  <c r="AL692" i="10"/>
  <c r="AC692" i="10"/>
  <c r="AB692" i="10"/>
  <c r="AA692" i="10"/>
  <c r="Z692" i="10"/>
  <c r="Y692" i="10"/>
  <c r="X692" i="10"/>
  <c r="W692" i="10"/>
  <c r="V692" i="10"/>
  <c r="U692" i="10"/>
  <c r="T692" i="10"/>
  <c r="S692" i="10"/>
  <c r="R692" i="10"/>
  <c r="P692" i="10"/>
  <c r="O692" i="10"/>
  <c r="N692" i="10"/>
  <c r="M692" i="10"/>
  <c r="L692" i="10"/>
  <c r="K692" i="10"/>
  <c r="J692" i="10"/>
  <c r="I692" i="10"/>
  <c r="AM691" i="10"/>
  <c r="AL691" i="10"/>
  <c r="AC691" i="10"/>
  <c r="AB691" i="10"/>
  <c r="AA691" i="10"/>
  <c r="Z691" i="10"/>
  <c r="Y691" i="10"/>
  <c r="X691" i="10"/>
  <c r="W691" i="10"/>
  <c r="V691" i="10"/>
  <c r="U691" i="10"/>
  <c r="T691" i="10"/>
  <c r="S691" i="10"/>
  <c r="R691" i="10"/>
  <c r="P691" i="10"/>
  <c r="O691" i="10"/>
  <c r="N691" i="10"/>
  <c r="M691" i="10"/>
  <c r="L691" i="10"/>
  <c r="K691" i="10"/>
  <c r="J691" i="10"/>
  <c r="I691" i="10"/>
  <c r="AM690" i="10"/>
  <c r="AL690" i="10"/>
  <c r="AC690" i="10"/>
  <c r="AB690" i="10"/>
  <c r="AA690" i="10"/>
  <c r="Z690" i="10"/>
  <c r="Y690" i="10"/>
  <c r="X690" i="10"/>
  <c r="W690" i="10"/>
  <c r="V690" i="10"/>
  <c r="U690" i="10"/>
  <c r="T690" i="10"/>
  <c r="S690" i="10"/>
  <c r="R690" i="10"/>
  <c r="P690" i="10"/>
  <c r="O690" i="10"/>
  <c r="N690" i="10"/>
  <c r="M690" i="10"/>
  <c r="L690" i="10"/>
  <c r="K690" i="10"/>
  <c r="J690" i="10"/>
  <c r="I690" i="10"/>
  <c r="AM689" i="10"/>
  <c r="AL689" i="10"/>
  <c r="AC689" i="10"/>
  <c r="AB689" i="10"/>
  <c r="AA689" i="10"/>
  <c r="Z689" i="10"/>
  <c r="Y689" i="10"/>
  <c r="X689" i="10"/>
  <c r="W689" i="10"/>
  <c r="V689" i="10"/>
  <c r="U689" i="10"/>
  <c r="T689" i="10"/>
  <c r="S689" i="10"/>
  <c r="R689" i="10"/>
  <c r="P689" i="10"/>
  <c r="O689" i="10"/>
  <c r="N689" i="10"/>
  <c r="M689" i="10"/>
  <c r="L689" i="10"/>
  <c r="K689" i="10"/>
  <c r="J689" i="10"/>
  <c r="I689" i="10"/>
  <c r="AM688" i="10"/>
  <c r="AL688" i="10"/>
  <c r="AC688" i="10"/>
  <c r="AB688" i="10"/>
  <c r="AA688" i="10"/>
  <c r="Z688" i="10"/>
  <c r="Y688" i="10"/>
  <c r="X688" i="10"/>
  <c r="W688" i="10"/>
  <c r="V688" i="10"/>
  <c r="U688" i="10"/>
  <c r="T688" i="10"/>
  <c r="S688" i="10"/>
  <c r="R688" i="10"/>
  <c r="P688" i="10"/>
  <c r="O688" i="10"/>
  <c r="N688" i="10"/>
  <c r="M688" i="10"/>
  <c r="L688" i="10"/>
  <c r="K688" i="10"/>
  <c r="J688" i="10"/>
  <c r="I688" i="10"/>
  <c r="AM687" i="10"/>
  <c r="AL687" i="10"/>
  <c r="AC687" i="10"/>
  <c r="AB687" i="10"/>
  <c r="AA687" i="10"/>
  <c r="Z687" i="10"/>
  <c r="Y687" i="10"/>
  <c r="X687" i="10"/>
  <c r="W687" i="10"/>
  <c r="V687" i="10"/>
  <c r="U687" i="10"/>
  <c r="T687" i="10"/>
  <c r="S687" i="10"/>
  <c r="R687" i="10"/>
  <c r="P687" i="10"/>
  <c r="O687" i="10"/>
  <c r="N687" i="10"/>
  <c r="M687" i="10"/>
  <c r="L687" i="10"/>
  <c r="K687" i="10"/>
  <c r="J687" i="10"/>
  <c r="I687" i="10"/>
  <c r="AM686" i="10"/>
  <c r="AL686" i="10"/>
  <c r="AC686" i="10"/>
  <c r="AB686" i="10"/>
  <c r="AA686" i="10"/>
  <c r="Z686" i="10"/>
  <c r="Y686" i="10"/>
  <c r="X686" i="10"/>
  <c r="W686" i="10"/>
  <c r="V686" i="10"/>
  <c r="U686" i="10"/>
  <c r="T686" i="10"/>
  <c r="S686" i="10"/>
  <c r="R686" i="10"/>
  <c r="P686" i="10"/>
  <c r="O686" i="10"/>
  <c r="N686" i="10"/>
  <c r="M686" i="10"/>
  <c r="L686" i="10"/>
  <c r="K686" i="10"/>
  <c r="J686" i="10"/>
  <c r="I686" i="10"/>
  <c r="AM685" i="10"/>
  <c r="AL685" i="10"/>
  <c r="AC685" i="10"/>
  <c r="AB685" i="10"/>
  <c r="AA685" i="10"/>
  <c r="Z685" i="10"/>
  <c r="Y685" i="10"/>
  <c r="X685" i="10"/>
  <c r="W685" i="10"/>
  <c r="V685" i="10"/>
  <c r="U685" i="10"/>
  <c r="T685" i="10"/>
  <c r="S685" i="10"/>
  <c r="R685" i="10"/>
  <c r="P685" i="10"/>
  <c r="O685" i="10"/>
  <c r="N685" i="10"/>
  <c r="M685" i="10"/>
  <c r="L685" i="10"/>
  <c r="K685" i="10"/>
  <c r="J685" i="10"/>
  <c r="I685" i="10"/>
  <c r="AM684" i="10"/>
  <c r="AL684" i="10"/>
  <c r="AC684" i="10"/>
  <c r="AB684" i="10"/>
  <c r="AA684" i="10"/>
  <c r="Z684" i="10"/>
  <c r="Y684" i="10"/>
  <c r="X684" i="10"/>
  <c r="W684" i="10"/>
  <c r="V684" i="10"/>
  <c r="U684" i="10"/>
  <c r="T684" i="10"/>
  <c r="S684" i="10"/>
  <c r="R684" i="10"/>
  <c r="P684" i="10"/>
  <c r="O684" i="10"/>
  <c r="N684" i="10"/>
  <c r="M684" i="10"/>
  <c r="L684" i="10"/>
  <c r="K684" i="10"/>
  <c r="J684" i="10"/>
  <c r="I684" i="10"/>
  <c r="AM683" i="10"/>
  <c r="AL683" i="10"/>
  <c r="AC683" i="10"/>
  <c r="AB683" i="10"/>
  <c r="AA683" i="10"/>
  <c r="Z683" i="10"/>
  <c r="Y683" i="10"/>
  <c r="X683" i="10"/>
  <c r="W683" i="10"/>
  <c r="V683" i="10"/>
  <c r="U683" i="10"/>
  <c r="T683" i="10"/>
  <c r="S683" i="10"/>
  <c r="R683" i="10"/>
  <c r="P683" i="10"/>
  <c r="O683" i="10"/>
  <c r="N683" i="10"/>
  <c r="M683" i="10"/>
  <c r="L683" i="10"/>
  <c r="K683" i="10"/>
  <c r="J683" i="10"/>
  <c r="I683" i="10"/>
  <c r="AM682" i="10"/>
  <c r="AL682" i="10"/>
  <c r="AC682" i="10"/>
  <c r="AB682" i="10"/>
  <c r="AA682" i="10"/>
  <c r="Z682" i="10"/>
  <c r="Y682" i="10"/>
  <c r="X682" i="10"/>
  <c r="W682" i="10"/>
  <c r="V682" i="10"/>
  <c r="U682" i="10"/>
  <c r="T682" i="10"/>
  <c r="S682" i="10"/>
  <c r="R682" i="10"/>
  <c r="P682" i="10"/>
  <c r="O682" i="10"/>
  <c r="N682" i="10"/>
  <c r="M682" i="10"/>
  <c r="L682" i="10"/>
  <c r="K682" i="10"/>
  <c r="J682" i="10"/>
  <c r="I682" i="10"/>
  <c r="AM681" i="10"/>
  <c r="AL681" i="10"/>
  <c r="AC681" i="10"/>
  <c r="AB681" i="10"/>
  <c r="AA681" i="10"/>
  <c r="Z681" i="10"/>
  <c r="Y681" i="10"/>
  <c r="X681" i="10"/>
  <c r="W681" i="10"/>
  <c r="V681" i="10"/>
  <c r="U681" i="10"/>
  <c r="T681" i="10"/>
  <c r="S681" i="10"/>
  <c r="R681" i="10"/>
  <c r="P681" i="10"/>
  <c r="O681" i="10"/>
  <c r="N681" i="10"/>
  <c r="M681" i="10"/>
  <c r="L681" i="10"/>
  <c r="K681" i="10"/>
  <c r="J681" i="10"/>
  <c r="I681" i="10"/>
  <c r="AM680" i="10"/>
  <c r="AL680" i="10"/>
  <c r="AC680" i="10"/>
  <c r="AB680" i="10"/>
  <c r="AA680" i="10"/>
  <c r="Z680" i="10"/>
  <c r="Y680" i="10"/>
  <c r="X680" i="10"/>
  <c r="W680" i="10"/>
  <c r="V680" i="10"/>
  <c r="U680" i="10"/>
  <c r="T680" i="10"/>
  <c r="S680" i="10"/>
  <c r="R680" i="10"/>
  <c r="P680" i="10"/>
  <c r="O680" i="10"/>
  <c r="N680" i="10"/>
  <c r="M680" i="10"/>
  <c r="L680" i="10"/>
  <c r="K680" i="10"/>
  <c r="J680" i="10"/>
  <c r="I680" i="10"/>
  <c r="AM679" i="10"/>
  <c r="AL679" i="10"/>
  <c r="AC679" i="10"/>
  <c r="AB679" i="10"/>
  <c r="AA679" i="10"/>
  <c r="Z679" i="10"/>
  <c r="Y679" i="10"/>
  <c r="X679" i="10"/>
  <c r="W679" i="10"/>
  <c r="V679" i="10"/>
  <c r="U679" i="10"/>
  <c r="T679" i="10"/>
  <c r="S679" i="10"/>
  <c r="R679" i="10"/>
  <c r="P679" i="10"/>
  <c r="O679" i="10"/>
  <c r="N679" i="10"/>
  <c r="M679" i="10"/>
  <c r="L679" i="10"/>
  <c r="K679" i="10"/>
  <c r="J679" i="10"/>
  <c r="I679" i="10"/>
  <c r="AM678" i="10"/>
  <c r="AL678" i="10"/>
  <c r="AC678" i="10"/>
  <c r="AB678" i="10"/>
  <c r="AA678" i="10"/>
  <c r="Z678" i="10"/>
  <c r="Y678" i="10"/>
  <c r="X678" i="10"/>
  <c r="W678" i="10"/>
  <c r="V678" i="10"/>
  <c r="U678" i="10"/>
  <c r="T678" i="10"/>
  <c r="S678" i="10"/>
  <c r="R678" i="10"/>
  <c r="P678" i="10"/>
  <c r="O678" i="10"/>
  <c r="N678" i="10"/>
  <c r="M678" i="10"/>
  <c r="L678" i="10"/>
  <c r="K678" i="10"/>
  <c r="J678" i="10"/>
  <c r="I678" i="10"/>
  <c r="AM677" i="10"/>
  <c r="AL677" i="10"/>
  <c r="AC677" i="10"/>
  <c r="AB677" i="10"/>
  <c r="AA677" i="10"/>
  <c r="Z677" i="10"/>
  <c r="Y677" i="10"/>
  <c r="X677" i="10"/>
  <c r="W677" i="10"/>
  <c r="V677" i="10"/>
  <c r="U677" i="10"/>
  <c r="T677" i="10"/>
  <c r="S677" i="10"/>
  <c r="R677" i="10"/>
  <c r="P677" i="10"/>
  <c r="O677" i="10"/>
  <c r="N677" i="10"/>
  <c r="M677" i="10"/>
  <c r="L677" i="10"/>
  <c r="K677" i="10"/>
  <c r="J677" i="10"/>
  <c r="I677" i="10"/>
  <c r="AM676" i="10"/>
  <c r="AL676" i="10"/>
  <c r="AC676" i="10"/>
  <c r="AB676" i="10"/>
  <c r="AA676" i="10"/>
  <c r="Z676" i="10"/>
  <c r="Y676" i="10"/>
  <c r="X676" i="10"/>
  <c r="W676" i="10"/>
  <c r="V676" i="10"/>
  <c r="U676" i="10"/>
  <c r="T676" i="10"/>
  <c r="S676" i="10"/>
  <c r="R676" i="10"/>
  <c r="P676" i="10"/>
  <c r="O676" i="10"/>
  <c r="N676" i="10"/>
  <c r="M676" i="10"/>
  <c r="L676" i="10"/>
  <c r="K676" i="10"/>
  <c r="J676" i="10"/>
  <c r="I676" i="10"/>
  <c r="AM675" i="10"/>
  <c r="AL675" i="10"/>
  <c r="AC675" i="10"/>
  <c r="AB675" i="10"/>
  <c r="AA675" i="10"/>
  <c r="Z675" i="10"/>
  <c r="Y675" i="10"/>
  <c r="X675" i="10"/>
  <c r="W675" i="10"/>
  <c r="V675" i="10"/>
  <c r="U675" i="10"/>
  <c r="T675" i="10"/>
  <c r="S675" i="10"/>
  <c r="R675" i="10"/>
  <c r="P675" i="10"/>
  <c r="O675" i="10"/>
  <c r="N675" i="10"/>
  <c r="M675" i="10"/>
  <c r="L675" i="10"/>
  <c r="K675" i="10"/>
  <c r="J675" i="10"/>
  <c r="I675" i="10"/>
  <c r="AM674" i="10"/>
  <c r="AL674" i="10"/>
  <c r="AC674" i="10"/>
  <c r="AB674" i="10"/>
  <c r="AA674" i="10"/>
  <c r="Z674" i="10"/>
  <c r="Y674" i="10"/>
  <c r="X674" i="10"/>
  <c r="W674" i="10"/>
  <c r="V674" i="10"/>
  <c r="U674" i="10"/>
  <c r="T674" i="10"/>
  <c r="S674" i="10"/>
  <c r="R674" i="10"/>
  <c r="P674" i="10"/>
  <c r="O674" i="10"/>
  <c r="N674" i="10"/>
  <c r="M674" i="10"/>
  <c r="L674" i="10"/>
  <c r="K674" i="10"/>
  <c r="J674" i="10"/>
  <c r="I674" i="10"/>
  <c r="AM673" i="10"/>
  <c r="AL673" i="10"/>
  <c r="AC673" i="10"/>
  <c r="AB673" i="10"/>
  <c r="AA673" i="10"/>
  <c r="Z673" i="10"/>
  <c r="Y673" i="10"/>
  <c r="X673" i="10"/>
  <c r="W673" i="10"/>
  <c r="V673" i="10"/>
  <c r="U673" i="10"/>
  <c r="T673" i="10"/>
  <c r="S673" i="10"/>
  <c r="R673" i="10"/>
  <c r="P673" i="10"/>
  <c r="O673" i="10"/>
  <c r="N673" i="10"/>
  <c r="M673" i="10"/>
  <c r="L673" i="10"/>
  <c r="K673" i="10"/>
  <c r="J673" i="10"/>
  <c r="I673" i="10"/>
  <c r="AM672" i="10"/>
  <c r="AL672" i="10"/>
  <c r="AC672" i="10"/>
  <c r="AB672" i="10"/>
  <c r="AA672" i="10"/>
  <c r="Z672" i="10"/>
  <c r="Y672" i="10"/>
  <c r="X672" i="10"/>
  <c r="W672" i="10"/>
  <c r="V672" i="10"/>
  <c r="U672" i="10"/>
  <c r="T672" i="10"/>
  <c r="S672" i="10"/>
  <c r="R672" i="10"/>
  <c r="P672" i="10"/>
  <c r="O672" i="10"/>
  <c r="N672" i="10"/>
  <c r="M672" i="10"/>
  <c r="L672" i="10"/>
  <c r="K672" i="10"/>
  <c r="J672" i="10"/>
  <c r="I672" i="10"/>
  <c r="AM671" i="10"/>
  <c r="AL671" i="10"/>
  <c r="AC671" i="10"/>
  <c r="AB671" i="10"/>
  <c r="AA671" i="10"/>
  <c r="Z671" i="10"/>
  <c r="Y671" i="10"/>
  <c r="X671" i="10"/>
  <c r="W671" i="10"/>
  <c r="V671" i="10"/>
  <c r="U671" i="10"/>
  <c r="T671" i="10"/>
  <c r="S671" i="10"/>
  <c r="R671" i="10"/>
  <c r="P671" i="10"/>
  <c r="O671" i="10"/>
  <c r="N671" i="10"/>
  <c r="M671" i="10"/>
  <c r="L671" i="10"/>
  <c r="K671" i="10"/>
  <c r="J671" i="10"/>
  <c r="I671" i="10"/>
  <c r="AM670" i="10"/>
  <c r="AL670" i="10"/>
  <c r="AC670" i="10"/>
  <c r="AB670" i="10"/>
  <c r="AA670" i="10"/>
  <c r="Z670" i="10"/>
  <c r="Y670" i="10"/>
  <c r="X670" i="10"/>
  <c r="W670" i="10"/>
  <c r="V670" i="10"/>
  <c r="U670" i="10"/>
  <c r="T670" i="10"/>
  <c r="S670" i="10"/>
  <c r="R670" i="10"/>
  <c r="P670" i="10"/>
  <c r="O670" i="10"/>
  <c r="N670" i="10"/>
  <c r="M670" i="10"/>
  <c r="L670" i="10"/>
  <c r="K670" i="10"/>
  <c r="J670" i="10"/>
  <c r="I670" i="10"/>
  <c r="AM669" i="10"/>
  <c r="AL669" i="10"/>
  <c r="AC669" i="10"/>
  <c r="AB669" i="10"/>
  <c r="AA669" i="10"/>
  <c r="Z669" i="10"/>
  <c r="Y669" i="10"/>
  <c r="X669" i="10"/>
  <c r="W669" i="10"/>
  <c r="V669" i="10"/>
  <c r="U669" i="10"/>
  <c r="T669" i="10"/>
  <c r="S669" i="10"/>
  <c r="R669" i="10"/>
  <c r="P669" i="10"/>
  <c r="O669" i="10"/>
  <c r="N669" i="10"/>
  <c r="M669" i="10"/>
  <c r="L669" i="10"/>
  <c r="K669" i="10"/>
  <c r="J669" i="10"/>
  <c r="I669" i="10"/>
  <c r="AM668" i="10"/>
  <c r="AL668" i="10"/>
  <c r="AC668" i="10"/>
  <c r="AB668" i="10"/>
  <c r="AA668" i="10"/>
  <c r="Z668" i="10"/>
  <c r="Y668" i="10"/>
  <c r="X668" i="10"/>
  <c r="W668" i="10"/>
  <c r="V668" i="10"/>
  <c r="U668" i="10"/>
  <c r="T668" i="10"/>
  <c r="S668" i="10"/>
  <c r="R668" i="10"/>
  <c r="P668" i="10"/>
  <c r="O668" i="10"/>
  <c r="N668" i="10"/>
  <c r="M668" i="10"/>
  <c r="L668" i="10"/>
  <c r="K668" i="10"/>
  <c r="J668" i="10"/>
  <c r="I668" i="10"/>
  <c r="AM667" i="10"/>
  <c r="AL667" i="10"/>
  <c r="AC667" i="10"/>
  <c r="AB667" i="10"/>
  <c r="AA667" i="10"/>
  <c r="Z667" i="10"/>
  <c r="Y667" i="10"/>
  <c r="X667" i="10"/>
  <c r="W667" i="10"/>
  <c r="V667" i="10"/>
  <c r="U667" i="10"/>
  <c r="T667" i="10"/>
  <c r="S667" i="10"/>
  <c r="R667" i="10"/>
  <c r="P667" i="10"/>
  <c r="O667" i="10"/>
  <c r="N667" i="10"/>
  <c r="M667" i="10"/>
  <c r="L667" i="10"/>
  <c r="K667" i="10"/>
  <c r="J667" i="10"/>
  <c r="I667" i="10"/>
  <c r="AM666" i="10"/>
  <c r="AL666" i="10"/>
  <c r="AC666" i="10"/>
  <c r="AB666" i="10"/>
  <c r="AA666" i="10"/>
  <c r="Z666" i="10"/>
  <c r="Y666" i="10"/>
  <c r="X666" i="10"/>
  <c r="W666" i="10"/>
  <c r="V666" i="10"/>
  <c r="U666" i="10"/>
  <c r="T666" i="10"/>
  <c r="S666" i="10"/>
  <c r="R666" i="10"/>
  <c r="P666" i="10"/>
  <c r="O666" i="10"/>
  <c r="N666" i="10"/>
  <c r="M666" i="10"/>
  <c r="L666" i="10"/>
  <c r="K666" i="10"/>
  <c r="J666" i="10"/>
  <c r="I666" i="10"/>
  <c r="AM665" i="10"/>
  <c r="AL665" i="10"/>
  <c r="AC665" i="10"/>
  <c r="AB665" i="10"/>
  <c r="AA665" i="10"/>
  <c r="Z665" i="10"/>
  <c r="Y665" i="10"/>
  <c r="X665" i="10"/>
  <c r="W665" i="10"/>
  <c r="V665" i="10"/>
  <c r="U665" i="10"/>
  <c r="T665" i="10"/>
  <c r="S665" i="10"/>
  <c r="R665" i="10"/>
  <c r="P665" i="10"/>
  <c r="O665" i="10"/>
  <c r="N665" i="10"/>
  <c r="M665" i="10"/>
  <c r="L665" i="10"/>
  <c r="K665" i="10"/>
  <c r="J665" i="10"/>
  <c r="I665" i="10"/>
  <c r="AM664" i="10"/>
  <c r="AL664" i="10"/>
  <c r="AC664" i="10"/>
  <c r="AB664" i="10"/>
  <c r="AA664" i="10"/>
  <c r="Z664" i="10"/>
  <c r="Y664" i="10"/>
  <c r="X664" i="10"/>
  <c r="W664" i="10"/>
  <c r="V664" i="10"/>
  <c r="U664" i="10"/>
  <c r="T664" i="10"/>
  <c r="S664" i="10"/>
  <c r="R664" i="10"/>
  <c r="P664" i="10"/>
  <c r="O664" i="10"/>
  <c r="N664" i="10"/>
  <c r="M664" i="10"/>
  <c r="L664" i="10"/>
  <c r="K664" i="10"/>
  <c r="J664" i="10"/>
  <c r="I664" i="10"/>
  <c r="AM663" i="10"/>
  <c r="AL663" i="10"/>
  <c r="AC663" i="10"/>
  <c r="AB663" i="10"/>
  <c r="AA663" i="10"/>
  <c r="Z663" i="10"/>
  <c r="Y663" i="10"/>
  <c r="X663" i="10"/>
  <c r="W663" i="10"/>
  <c r="V663" i="10"/>
  <c r="U663" i="10"/>
  <c r="T663" i="10"/>
  <c r="S663" i="10"/>
  <c r="R663" i="10"/>
  <c r="P663" i="10"/>
  <c r="O663" i="10"/>
  <c r="N663" i="10"/>
  <c r="M663" i="10"/>
  <c r="L663" i="10"/>
  <c r="K663" i="10"/>
  <c r="J663" i="10"/>
  <c r="I663" i="10"/>
  <c r="AM662" i="10"/>
  <c r="AL662" i="10"/>
  <c r="AC662" i="10"/>
  <c r="AB662" i="10"/>
  <c r="AA662" i="10"/>
  <c r="Z662" i="10"/>
  <c r="Y662" i="10"/>
  <c r="X662" i="10"/>
  <c r="W662" i="10"/>
  <c r="V662" i="10"/>
  <c r="U662" i="10"/>
  <c r="T662" i="10"/>
  <c r="S662" i="10"/>
  <c r="R662" i="10"/>
  <c r="P662" i="10"/>
  <c r="O662" i="10"/>
  <c r="N662" i="10"/>
  <c r="M662" i="10"/>
  <c r="L662" i="10"/>
  <c r="K662" i="10"/>
  <c r="J662" i="10"/>
  <c r="I662" i="10"/>
  <c r="AM661" i="10"/>
  <c r="AL661" i="10"/>
  <c r="AC661" i="10"/>
  <c r="AB661" i="10"/>
  <c r="AA661" i="10"/>
  <c r="Z661" i="10"/>
  <c r="Y661" i="10"/>
  <c r="X661" i="10"/>
  <c r="W661" i="10"/>
  <c r="V661" i="10"/>
  <c r="U661" i="10"/>
  <c r="T661" i="10"/>
  <c r="S661" i="10"/>
  <c r="R661" i="10"/>
  <c r="P661" i="10"/>
  <c r="O661" i="10"/>
  <c r="N661" i="10"/>
  <c r="M661" i="10"/>
  <c r="L661" i="10"/>
  <c r="K661" i="10"/>
  <c r="J661" i="10"/>
  <c r="I661" i="10"/>
  <c r="AM660" i="10"/>
  <c r="AL660" i="10"/>
  <c r="AC660" i="10"/>
  <c r="AB660" i="10"/>
  <c r="AA660" i="10"/>
  <c r="Z660" i="10"/>
  <c r="Y660" i="10"/>
  <c r="X660" i="10"/>
  <c r="W660" i="10"/>
  <c r="V660" i="10"/>
  <c r="U660" i="10"/>
  <c r="T660" i="10"/>
  <c r="S660" i="10"/>
  <c r="R660" i="10"/>
  <c r="P660" i="10"/>
  <c r="O660" i="10"/>
  <c r="N660" i="10"/>
  <c r="M660" i="10"/>
  <c r="L660" i="10"/>
  <c r="K660" i="10"/>
  <c r="J660" i="10"/>
  <c r="I660" i="10"/>
  <c r="AM659" i="10"/>
  <c r="AL659" i="10"/>
  <c r="AC659" i="10"/>
  <c r="AB659" i="10"/>
  <c r="AA659" i="10"/>
  <c r="Z659" i="10"/>
  <c r="Y659" i="10"/>
  <c r="X659" i="10"/>
  <c r="W659" i="10"/>
  <c r="V659" i="10"/>
  <c r="U659" i="10"/>
  <c r="T659" i="10"/>
  <c r="S659" i="10"/>
  <c r="R659" i="10"/>
  <c r="P659" i="10"/>
  <c r="O659" i="10"/>
  <c r="N659" i="10"/>
  <c r="M659" i="10"/>
  <c r="L659" i="10"/>
  <c r="K659" i="10"/>
  <c r="J659" i="10"/>
  <c r="I659" i="10"/>
  <c r="AM658" i="10"/>
  <c r="AL658" i="10"/>
  <c r="AC658" i="10"/>
  <c r="AB658" i="10"/>
  <c r="AA658" i="10"/>
  <c r="Z658" i="10"/>
  <c r="Y658" i="10"/>
  <c r="X658" i="10"/>
  <c r="W658" i="10"/>
  <c r="V658" i="10"/>
  <c r="U658" i="10"/>
  <c r="T658" i="10"/>
  <c r="S658" i="10"/>
  <c r="R658" i="10"/>
  <c r="P658" i="10"/>
  <c r="O658" i="10"/>
  <c r="N658" i="10"/>
  <c r="M658" i="10"/>
  <c r="L658" i="10"/>
  <c r="K658" i="10"/>
  <c r="J658" i="10"/>
  <c r="I658" i="10"/>
  <c r="AM657" i="10"/>
  <c r="AL657" i="10"/>
  <c r="AC657" i="10"/>
  <c r="AB657" i="10"/>
  <c r="AA657" i="10"/>
  <c r="Z657" i="10"/>
  <c r="Y657" i="10"/>
  <c r="X657" i="10"/>
  <c r="W657" i="10"/>
  <c r="V657" i="10"/>
  <c r="U657" i="10"/>
  <c r="T657" i="10"/>
  <c r="S657" i="10"/>
  <c r="R657" i="10"/>
  <c r="P657" i="10"/>
  <c r="O657" i="10"/>
  <c r="N657" i="10"/>
  <c r="M657" i="10"/>
  <c r="L657" i="10"/>
  <c r="K657" i="10"/>
  <c r="J657" i="10"/>
  <c r="I657" i="10"/>
  <c r="AM656" i="10"/>
  <c r="AL656" i="10"/>
  <c r="AC656" i="10"/>
  <c r="AB656" i="10"/>
  <c r="AA656" i="10"/>
  <c r="Z656" i="10"/>
  <c r="Y656" i="10"/>
  <c r="X656" i="10"/>
  <c r="W656" i="10"/>
  <c r="V656" i="10"/>
  <c r="U656" i="10"/>
  <c r="T656" i="10"/>
  <c r="S656" i="10"/>
  <c r="R656" i="10"/>
  <c r="P656" i="10"/>
  <c r="O656" i="10"/>
  <c r="N656" i="10"/>
  <c r="M656" i="10"/>
  <c r="L656" i="10"/>
  <c r="K656" i="10"/>
  <c r="J656" i="10"/>
  <c r="I656" i="10"/>
  <c r="AM655" i="10"/>
  <c r="AL655" i="10"/>
  <c r="AC655" i="10"/>
  <c r="AB655" i="10"/>
  <c r="AA655" i="10"/>
  <c r="Z655" i="10"/>
  <c r="Y655" i="10"/>
  <c r="X655" i="10"/>
  <c r="W655" i="10"/>
  <c r="V655" i="10"/>
  <c r="U655" i="10"/>
  <c r="T655" i="10"/>
  <c r="S655" i="10"/>
  <c r="R655" i="10"/>
  <c r="P655" i="10"/>
  <c r="O655" i="10"/>
  <c r="N655" i="10"/>
  <c r="M655" i="10"/>
  <c r="L655" i="10"/>
  <c r="K655" i="10"/>
  <c r="J655" i="10"/>
  <c r="I655" i="10"/>
  <c r="AM654" i="10"/>
  <c r="AL654" i="10"/>
  <c r="AC654" i="10"/>
  <c r="AB654" i="10"/>
  <c r="AA654" i="10"/>
  <c r="Z654" i="10"/>
  <c r="Y654" i="10"/>
  <c r="X654" i="10"/>
  <c r="W654" i="10"/>
  <c r="V654" i="10"/>
  <c r="U654" i="10"/>
  <c r="T654" i="10"/>
  <c r="S654" i="10"/>
  <c r="R654" i="10"/>
  <c r="P654" i="10"/>
  <c r="O654" i="10"/>
  <c r="N654" i="10"/>
  <c r="M654" i="10"/>
  <c r="L654" i="10"/>
  <c r="K654" i="10"/>
  <c r="J654" i="10"/>
  <c r="I654" i="10"/>
  <c r="AM653" i="10"/>
  <c r="AL653" i="10"/>
  <c r="AC653" i="10"/>
  <c r="AB653" i="10"/>
  <c r="AA653" i="10"/>
  <c r="Z653" i="10"/>
  <c r="Y653" i="10"/>
  <c r="X653" i="10"/>
  <c r="W653" i="10"/>
  <c r="V653" i="10"/>
  <c r="U653" i="10"/>
  <c r="T653" i="10"/>
  <c r="S653" i="10"/>
  <c r="R653" i="10"/>
  <c r="P653" i="10"/>
  <c r="O653" i="10"/>
  <c r="N653" i="10"/>
  <c r="M653" i="10"/>
  <c r="L653" i="10"/>
  <c r="K653" i="10"/>
  <c r="J653" i="10"/>
  <c r="I653" i="10"/>
  <c r="AM652" i="10"/>
  <c r="AL652" i="10"/>
  <c r="AC652" i="10"/>
  <c r="AB652" i="10"/>
  <c r="AA652" i="10"/>
  <c r="Z652" i="10"/>
  <c r="Y652" i="10"/>
  <c r="X652" i="10"/>
  <c r="W652" i="10"/>
  <c r="V652" i="10"/>
  <c r="U652" i="10"/>
  <c r="T652" i="10"/>
  <c r="S652" i="10"/>
  <c r="R652" i="10"/>
  <c r="P652" i="10"/>
  <c r="O652" i="10"/>
  <c r="N652" i="10"/>
  <c r="M652" i="10"/>
  <c r="L652" i="10"/>
  <c r="K652" i="10"/>
  <c r="J652" i="10"/>
  <c r="I652" i="10"/>
  <c r="AM651" i="10"/>
  <c r="AL651" i="10"/>
  <c r="AC651" i="10"/>
  <c r="AB651" i="10"/>
  <c r="AA651" i="10"/>
  <c r="Z651" i="10"/>
  <c r="Y651" i="10"/>
  <c r="X651" i="10"/>
  <c r="W651" i="10"/>
  <c r="V651" i="10"/>
  <c r="U651" i="10"/>
  <c r="T651" i="10"/>
  <c r="S651" i="10"/>
  <c r="R651" i="10"/>
  <c r="P651" i="10"/>
  <c r="O651" i="10"/>
  <c r="N651" i="10"/>
  <c r="M651" i="10"/>
  <c r="L651" i="10"/>
  <c r="K651" i="10"/>
  <c r="J651" i="10"/>
  <c r="I651" i="10"/>
  <c r="AM650" i="10"/>
  <c r="AL650" i="10"/>
  <c r="AC650" i="10"/>
  <c r="AB650" i="10"/>
  <c r="AA650" i="10"/>
  <c r="Z650" i="10"/>
  <c r="Y650" i="10"/>
  <c r="X650" i="10"/>
  <c r="W650" i="10"/>
  <c r="V650" i="10"/>
  <c r="U650" i="10"/>
  <c r="T650" i="10"/>
  <c r="S650" i="10"/>
  <c r="R650" i="10"/>
  <c r="P650" i="10"/>
  <c r="O650" i="10"/>
  <c r="N650" i="10"/>
  <c r="M650" i="10"/>
  <c r="L650" i="10"/>
  <c r="K650" i="10"/>
  <c r="J650" i="10"/>
  <c r="I650" i="10"/>
  <c r="AM649" i="10"/>
  <c r="AL649" i="10"/>
  <c r="AC649" i="10"/>
  <c r="AB649" i="10"/>
  <c r="AA649" i="10"/>
  <c r="Z649" i="10"/>
  <c r="Y649" i="10"/>
  <c r="X649" i="10"/>
  <c r="W649" i="10"/>
  <c r="V649" i="10"/>
  <c r="U649" i="10"/>
  <c r="T649" i="10"/>
  <c r="S649" i="10"/>
  <c r="R649" i="10"/>
  <c r="P649" i="10"/>
  <c r="O649" i="10"/>
  <c r="N649" i="10"/>
  <c r="M649" i="10"/>
  <c r="L649" i="10"/>
  <c r="K649" i="10"/>
  <c r="J649" i="10"/>
  <c r="I649" i="10"/>
  <c r="AM648" i="10"/>
  <c r="AL648" i="10"/>
  <c r="AC648" i="10"/>
  <c r="AB648" i="10"/>
  <c r="AA648" i="10"/>
  <c r="Z648" i="10"/>
  <c r="Y648" i="10"/>
  <c r="X648" i="10"/>
  <c r="W648" i="10"/>
  <c r="V648" i="10"/>
  <c r="U648" i="10"/>
  <c r="T648" i="10"/>
  <c r="S648" i="10"/>
  <c r="R648" i="10"/>
  <c r="P648" i="10"/>
  <c r="O648" i="10"/>
  <c r="N648" i="10"/>
  <c r="M648" i="10"/>
  <c r="L648" i="10"/>
  <c r="K648" i="10"/>
  <c r="J648" i="10"/>
  <c r="I648" i="10"/>
  <c r="AM647" i="10"/>
  <c r="AL647" i="10"/>
  <c r="AC647" i="10"/>
  <c r="AB647" i="10"/>
  <c r="AA647" i="10"/>
  <c r="Z647" i="10"/>
  <c r="Y647" i="10"/>
  <c r="X647" i="10"/>
  <c r="W647" i="10"/>
  <c r="V647" i="10"/>
  <c r="U647" i="10"/>
  <c r="T647" i="10"/>
  <c r="S647" i="10"/>
  <c r="R647" i="10"/>
  <c r="P647" i="10"/>
  <c r="O647" i="10"/>
  <c r="N647" i="10"/>
  <c r="M647" i="10"/>
  <c r="L647" i="10"/>
  <c r="K647" i="10"/>
  <c r="J647" i="10"/>
  <c r="I647" i="10"/>
  <c r="AM646" i="10"/>
  <c r="AL646" i="10"/>
  <c r="AC646" i="10"/>
  <c r="AB646" i="10"/>
  <c r="AA646" i="10"/>
  <c r="Z646" i="10"/>
  <c r="Y646" i="10"/>
  <c r="X646" i="10"/>
  <c r="W646" i="10"/>
  <c r="V646" i="10"/>
  <c r="U646" i="10"/>
  <c r="T646" i="10"/>
  <c r="S646" i="10"/>
  <c r="R646" i="10"/>
  <c r="P646" i="10"/>
  <c r="O646" i="10"/>
  <c r="N646" i="10"/>
  <c r="M646" i="10"/>
  <c r="L646" i="10"/>
  <c r="K646" i="10"/>
  <c r="J646" i="10"/>
  <c r="I646" i="10"/>
  <c r="AM645" i="10"/>
  <c r="AL645" i="10"/>
  <c r="AC645" i="10"/>
  <c r="AB645" i="10"/>
  <c r="AA645" i="10"/>
  <c r="Z645" i="10"/>
  <c r="Y645" i="10"/>
  <c r="X645" i="10"/>
  <c r="W645" i="10"/>
  <c r="V645" i="10"/>
  <c r="U645" i="10"/>
  <c r="T645" i="10"/>
  <c r="S645" i="10"/>
  <c r="R645" i="10"/>
  <c r="P645" i="10"/>
  <c r="O645" i="10"/>
  <c r="N645" i="10"/>
  <c r="M645" i="10"/>
  <c r="L645" i="10"/>
  <c r="K645" i="10"/>
  <c r="J645" i="10"/>
  <c r="I645" i="10"/>
  <c r="AM644" i="10"/>
  <c r="AL644" i="10"/>
  <c r="AC644" i="10"/>
  <c r="AB644" i="10"/>
  <c r="AA644" i="10"/>
  <c r="Z644" i="10"/>
  <c r="Y644" i="10"/>
  <c r="X644" i="10"/>
  <c r="W644" i="10"/>
  <c r="V644" i="10"/>
  <c r="U644" i="10"/>
  <c r="T644" i="10"/>
  <c r="S644" i="10"/>
  <c r="R644" i="10"/>
  <c r="P644" i="10"/>
  <c r="O644" i="10"/>
  <c r="N644" i="10"/>
  <c r="M644" i="10"/>
  <c r="L644" i="10"/>
  <c r="K644" i="10"/>
  <c r="J644" i="10"/>
  <c r="I644" i="10"/>
  <c r="AM643" i="10"/>
  <c r="AL643" i="10"/>
  <c r="AC643" i="10"/>
  <c r="AB643" i="10"/>
  <c r="AA643" i="10"/>
  <c r="Z643" i="10"/>
  <c r="Y643" i="10"/>
  <c r="X643" i="10"/>
  <c r="W643" i="10"/>
  <c r="V643" i="10"/>
  <c r="U643" i="10"/>
  <c r="T643" i="10"/>
  <c r="S643" i="10"/>
  <c r="R643" i="10"/>
  <c r="P643" i="10"/>
  <c r="O643" i="10"/>
  <c r="N643" i="10"/>
  <c r="M643" i="10"/>
  <c r="L643" i="10"/>
  <c r="K643" i="10"/>
  <c r="J643" i="10"/>
  <c r="I643" i="10"/>
  <c r="AM642" i="10"/>
  <c r="AL642" i="10"/>
  <c r="AC642" i="10"/>
  <c r="AB642" i="10"/>
  <c r="AA642" i="10"/>
  <c r="Z642" i="10"/>
  <c r="Y642" i="10"/>
  <c r="X642" i="10"/>
  <c r="W642" i="10"/>
  <c r="V642" i="10"/>
  <c r="U642" i="10"/>
  <c r="T642" i="10"/>
  <c r="S642" i="10"/>
  <c r="R642" i="10"/>
  <c r="P642" i="10"/>
  <c r="O642" i="10"/>
  <c r="N642" i="10"/>
  <c r="M642" i="10"/>
  <c r="L642" i="10"/>
  <c r="K642" i="10"/>
  <c r="J642" i="10"/>
  <c r="I642" i="10"/>
  <c r="AM641" i="10"/>
  <c r="AL641" i="10"/>
  <c r="AC641" i="10"/>
  <c r="AB641" i="10"/>
  <c r="AA641" i="10"/>
  <c r="Z641" i="10"/>
  <c r="Y641" i="10"/>
  <c r="X641" i="10"/>
  <c r="W641" i="10"/>
  <c r="V641" i="10"/>
  <c r="U641" i="10"/>
  <c r="T641" i="10"/>
  <c r="S641" i="10"/>
  <c r="R641" i="10"/>
  <c r="P641" i="10"/>
  <c r="O641" i="10"/>
  <c r="N641" i="10"/>
  <c r="M641" i="10"/>
  <c r="L641" i="10"/>
  <c r="K641" i="10"/>
  <c r="J641" i="10"/>
  <c r="I641" i="10"/>
  <c r="AM640" i="10"/>
  <c r="AL640" i="10"/>
  <c r="AC640" i="10"/>
  <c r="AB640" i="10"/>
  <c r="AA640" i="10"/>
  <c r="Z640" i="10"/>
  <c r="Y640" i="10"/>
  <c r="X640" i="10"/>
  <c r="W640" i="10"/>
  <c r="V640" i="10"/>
  <c r="U640" i="10"/>
  <c r="T640" i="10"/>
  <c r="S640" i="10"/>
  <c r="R640" i="10"/>
  <c r="P640" i="10"/>
  <c r="O640" i="10"/>
  <c r="N640" i="10"/>
  <c r="M640" i="10"/>
  <c r="L640" i="10"/>
  <c r="K640" i="10"/>
  <c r="J640" i="10"/>
  <c r="I640" i="10"/>
  <c r="AM639" i="10"/>
  <c r="AL639" i="10"/>
  <c r="AC639" i="10"/>
  <c r="AB639" i="10"/>
  <c r="AA639" i="10"/>
  <c r="Z639" i="10"/>
  <c r="Y639" i="10"/>
  <c r="X639" i="10"/>
  <c r="W639" i="10"/>
  <c r="V639" i="10"/>
  <c r="U639" i="10"/>
  <c r="T639" i="10"/>
  <c r="S639" i="10"/>
  <c r="R639" i="10"/>
  <c r="P639" i="10"/>
  <c r="O639" i="10"/>
  <c r="N639" i="10"/>
  <c r="M639" i="10"/>
  <c r="L639" i="10"/>
  <c r="K639" i="10"/>
  <c r="J639" i="10"/>
  <c r="I639" i="10"/>
  <c r="AM638" i="10"/>
  <c r="AL638" i="10"/>
  <c r="AC638" i="10"/>
  <c r="AB638" i="10"/>
  <c r="AA638" i="10"/>
  <c r="Z638" i="10"/>
  <c r="Y638" i="10"/>
  <c r="X638" i="10"/>
  <c r="W638" i="10"/>
  <c r="V638" i="10"/>
  <c r="U638" i="10"/>
  <c r="T638" i="10"/>
  <c r="S638" i="10"/>
  <c r="R638" i="10"/>
  <c r="P638" i="10"/>
  <c r="O638" i="10"/>
  <c r="N638" i="10"/>
  <c r="M638" i="10"/>
  <c r="L638" i="10"/>
  <c r="K638" i="10"/>
  <c r="J638" i="10"/>
  <c r="I638" i="10"/>
  <c r="AM637" i="10"/>
  <c r="AL637" i="10"/>
  <c r="AC637" i="10"/>
  <c r="AB637" i="10"/>
  <c r="AA637" i="10"/>
  <c r="Z637" i="10"/>
  <c r="Y637" i="10"/>
  <c r="X637" i="10"/>
  <c r="W637" i="10"/>
  <c r="V637" i="10"/>
  <c r="U637" i="10"/>
  <c r="T637" i="10"/>
  <c r="S637" i="10"/>
  <c r="R637" i="10"/>
  <c r="P637" i="10"/>
  <c r="O637" i="10"/>
  <c r="N637" i="10"/>
  <c r="M637" i="10"/>
  <c r="L637" i="10"/>
  <c r="K637" i="10"/>
  <c r="J637" i="10"/>
  <c r="I637" i="10"/>
  <c r="AM636" i="10"/>
  <c r="AL636" i="10"/>
  <c r="AC636" i="10"/>
  <c r="AB636" i="10"/>
  <c r="AA636" i="10"/>
  <c r="Z636" i="10"/>
  <c r="Y636" i="10"/>
  <c r="X636" i="10"/>
  <c r="W636" i="10"/>
  <c r="V636" i="10"/>
  <c r="U636" i="10"/>
  <c r="T636" i="10"/>
  <c r="S636" i="10"/>
  <c r="R636" i="10"/>
  <c r="P636" i="10"/>
  <c r="O636" i="10"/>
  <c r="N636" i="10"/>
  <c r="M636" i="10"/>
  <c r="L636" i="10"/>
  <c r="K636" i="10"/>
  <c r="J636" i="10"/>
  <c r="I636" i="10"/>
  <c r="AM635" i="10"/>
  <c r="AL635" i="10"/>
  <c r="AC635" i="10"/>
  <c r="AB635" i="10"/>
  <c r="AA635" i="10"/>
  <c r="Z635" i="10"/>
  <c r="Y635" i="10"/>
  <c r="X635" i="10"/>
  <c r="W635" i="10"/>
  <c r="V635" i="10"/>
  <c r="U635" i="10"/>
  <c r="T635" i="10"/>
  <c r="S635" i="10"/>
  <c r="R635" i="10"/>
  <c r="P635" i="10"/>
  <c r="O635" i="10"/>
  <c r="N635" i="10"/>
  <c r="M635" i="10"/>
  <c r="L635" i="10"/>
  <c r="K635" i="10"/>
  <c r="J635" i="10"/>
  <c r="I635" i="10"/>
  <c r="AM634" i="10"/>
  <c r="AL634" i="10"/>
  <c r="AC634" i="10"/>
  <c r="AB634" i="10"/>
  <c r="AA634" i="10"/>
  <c r="Z634" i="10"/>
  <c r="Y634" i="10"/>
  <c r="X634" i="10"/>
  <c r="W634" i="10"/>
  <c r="V634" i="10"/>
  <c r="U634" i="10"/>
  <c r="T634" i="10"/>
  <c r="S634" i="10"/>
  <c r="R634" i="10"/>
  <c r="P634" i="10"/>
  <c r="O634" i="10"/>
  <c r="N634" i="10"/>
  <c r="M634" i="10"/>
  <c r="L634" i="10"/>
  <c r="K634" i="10"/>
  <c r="J634" i="10"/>
  <c r="I634" i="10"/>
  <c r="AM633" i="10"/>
  <c r="AL633" i="10"/>
  <c r="AC633" i="10"/>
  <c r="AB633" i="10"/>
  <c r="AA633" i="10"/>
  <c r="Z633" i="10"/>
  <c r="Y633" i="10"/>
  <c r="X633" i="10"/>
  <c r="W633" i="10"/>
  <c r="V633" i="10"/>
  <c r="U633" i="10"/>
  <c r="T633" i="10"/>
  <c r="S633" i="10"/>
  <c r="R633" i="10"/>
  <c r="P633" i="10"/>
  <c r="O633" i="10"/>
  <c r="N633" i="10"/>
  <c r="M633" i="10"/>
  <c r="L633" i="10"/>
  <c r="K633" i="10"/>
  <c r="J633" i="10"/>
  <c r="I633" i="10"/>
  <c r="AM632" i="10"/>
  <c r="AL632" i="10"/>
  <c r="AC632" i="10"/>
  <c r="AB632" i="10"/>
  <c r="AA632" i="10"/>
  <c r="Z632" i="10"/>
  <c r="Y632" i="10"/>
  <c r="X632" i="10"/>
  <c r="W632" i="10"/>
  <c r="V632" i="10"/>
  <c r="U632" i="10"/>
  <c r="T632" i="10"/>
  <c r="S632" i="10"/>
  <c r="R632" i="10"/>
  <c r="P632" i="10"/>
  <c r="O632" i="10"/>
  <c r="N632" i="10"/>
  <c r="M632" i="10"/>
  <c r="L632" i="10"/>
  <c r="K632" i="10"/>
  <c r="J632" i="10"/>
  <c r="I632" i="10"/>
  <c r="AM631" i="10"/>
  <c r="AL631" i="10"/>
  <c r="AC631" i="10"/>
  <c r="AB631" i="10"/>
  <c r="AA631" i="10"/>
  <c r="Z631" i="10"/>
  <c r="Y631" i="10"/>
  <c r="X631" i="10"/>
  <c r="W631" i="10"/>
  <c r="V631" i="10"/>
  <c r="U631" i="10"/>
  <c r="T631" i="10"/>
  <c r="S631" i="10"/>
  <c r="R631" i="10"/>
  <c r="P631" i="10"/>
  <c r="O631" i="10"/>
  <c r="N631" i="10"/>
  <c r="M631" i="10"/>
  <c r="L631" i="10"/>
  <c r="K631" i="10"/>
  <c r="J631" i="10"/>
  <c r="I631" i="10"/>
  <c r="AM630" i="10"/>
  <c r="AL630" i="10"/>
  <c r="AC630" i="10"/>
  <c r="AB630" i="10"/>
  <c r="AA630" i="10"/>
  <c r="Z630" i="10"/>
  <c r="Y630" i="10"/>
  <c r="X630" i="10"/>
  <c r="W630" i="10"/>
  <c r="V630" i="10"/>
  <c r="U630" i="10"/>
  <c r="T630" i="10"/>
  <c r="S630" i="10"/>
  <c r="R630" i="10"/>
  <c r="P630" i="10"/>
  <c r="O630" i="10"/>
  <c r="N630" i="10"/>
  <c r="M630" i="10"/>
  <c r="L630" i="10"/>
  <c r="K630" i="10"/>
  <c r="J630" i="10"/>
  <c r="I630" i="10"/>
  <c r="AM629" i="10"/>
  <c r="AL629" i="10"/>
  <c r="AC629" i="10"/>
  <c r="AB629" i="10"/>
  <c r="AA629" i="10"/>
  <c r="Z629" i="10"/>
  <c r="Y629" i="10"/>
  <c r="X629" i="10"/>
  <c r="W629" i="10"/>
  <c r="V629" i="10"/>
  <c r="U629" i="10"/>
  <c r="T629" i="10"/>
  <c r="S629" i="10"/>
  <c r="R629" i="10"/>
  <c r="P629" i="10"/>
  <c r="O629" i="10"/>
  <c r="N629" i="10"/>
  <c r="M629" i="10"/>
  <c r="L629" i="10"/>
  <c r="K629" i="10"/>
  <c r="J629" i="10"/>
  <c r="I629" i="10"/>
  <c r="AM628" i="10"/>
  <c r="AL628" i="10"/>
  <c r="AC628" i="10"/>
  <c r="AB628" i="10"/>
  <c r="AA628" i="10"/>
  <c r="Z628" i="10"/>
  <c r="Y628" i="10"/>
  <c r="X628" i="10"/>
  <c r="W628" i="10"/>
  <c r="V628" i="10"/>
  <c r="U628" i="10"/>
  <c r="T628" i="10"/>
  <c r="S628" i="10"/>
  <c r="R628" i="10"/>
  <c r="P628" i="10"/>
  <c r="O628" i="10"/>
  <c r="N628" i="10"/>
  <c r="M628" i="10"/>
  <c r="L628" i="10"/>
  <c r="K628" i="10"/>
  <c r="J628" i="10"/>
  <c r="I628" i="10"/>
  <c r="AM627" i="10"/>
  <c r="AL627" i="10"/>
  <c r="AC627" i="10"/>
  <c r="AB627" i="10"/>
  <c r="AA627" i="10"/>
  <c r="Z627" i="10"/>
  <c r="Y627" i="10"/>
  <c r="X627" i="10"/>
  <c r="W627" i="10"/>
  <c r="V627" i="10"/>
  <c r="U627" i="10"/>
  <c r="T627" i="10"/>
  <c r="S627" i="10"/>
  <c r="R627" i="10"/>
  <c r="P627" i="10"/>
  <c r="O627" i="10"/>
  <c r="N627" i="10"/>
  <c r="M627" i="10"/>
  <c r="L627" i="10"/>
  <c r="K627" i="10"/>
  <c r="J627" i="10"/>
  <c r="I627" i="10"/>
  <c r="AM626" i="10"/>
  <c r="AL626" i="10"/>
  <c r="AC626" i="10"/>
  <c r="AB626" i="10"/>
  <c r="AA626" i="10"/>
  <c r="Z626" i="10"/>
  <c r="Y626" i="10"/>
  <c r="X626" i="10"/>
  <c r="W626" i="10"/>
  <c r="V626" i="10"/>
  <c r="U626" i="10"/>
  <c r="T626" i="10"/>
  <c r="S626" i="10"/>
  <c r="R626" i="10"/>
  <c r="P626" i="10"/>
  <c r="O626" i="10"/>
  <c r="N626" i="10"/>
  <c r="M626" i="10"/>
  <c r="L626" i="10"/>
  <c r="K626" i="10"/>
  <c r="J626" i="10"/>
  <c r="I626" i="10"/>
  <c r="AM625" i="10"/>
  <c r="AL625" i="10"/>
  <c r="AC625" i="10"/>
  <c r="AB625" i="10"/>
  <c r="AA625" i="10"/>
  <c r="Z625" i="10"/>
  <c r="Y625" i="10"/>
  <c r="X625" i="10"/>
  <c r="W625" i="10"/>
  <c r="V625" i="10"/>
  <c r="U625" i="10"/>
  <c r="T625" i="10"/>
  <c r="S625" i="10"/>
  <c r="R625" i="10"/>
  <c r="P625" i="10"/>
  <c r="O625" i="10"/>
  <c r="N625" i="10"/>
  <c r="M625" i="10"/>
  <c r="L625" i="10"/>
  <c r="K625" i="10"/>
  <c r="J625" i="10"/>
  <c r="I625" i="10"/>
  <c r="AM624" i="10"/>
  <c r="AL624" i="10"/>
  <c r="AC624" i="10"/>
  <c r="AB624" i="10"/>
  <c r="AA624" i="10"/>
  <c r="Z624" i="10"/>
  <c r="Y624" i="10"/>
  <c r="X624" i="10"/>
  <c r="W624" i="10"/>
  <c r="V624" i="10"/>
  <c r="U624" i="10"/>
  <c r="T624" i="10"/>
  <c r="S624" i="10"/>
  <c r="R624" i="10"/>
  <c r="P624" i="10"/>
  <c r="O624" i="10"/>
  <c r="N624" i="10"/>
  <c r="M624" i="10"/>
  <c r="L624" i="10"/>
  <c r="K624" i="10"/>
  <c r="J624" i="10"/>
  <c r="I624" i="10"/>
  <c r="AM623" i="10"/>
  <c r="AL623" i="10"/>
  <c r="AC623" i="10"/>
  <c r="AB623" i="10"/>
  <c r="AA623" i="10"/>
  <c r="Z623" i="10"/>
  <c r="Y623" i="10"/>
  <c r="X623" i="10"/>
  <c r="W623" i="10"/>
  <c r="V623" i="10"/>
  <c r="U623" i="10"/>
  <c r="T623" i="10"/>
  <c r="S623" i="10"/>
  <c r="R623" i="10"/>
  <c r="P623" i="10"/>
  <c r="O623" i="10"/>
  <c r="N623" i="10"/>
  <c r="M623" i="10"/>
  <c r="L623" i="10"/>
  <c r="K623" i="10"/>
  <c r="J623" i="10"/>
  <c r="I623" i="10"/>
  <c r="AM622" i="10"/>
  <c r="AL622" i="10"/>
  <c r="AC622" i="10"/>
  <c r="AB622" i="10"/>
  <c r="AA622" i="10"/>
  <c r="Z622" i="10"/>
  <c r="Y622" i="10"/>
  <c r="X622" i="10"/>
  <c r="W622" i="10"/>
  <c r="V622" i="10"/>
  <c r="U622" i="10"/>
  <c r="T622" i="10"/>
  <c r="S622" i="10"/>
  <c r="R622" i="10"/>
  <c r="P622" i="10"/>
  <c r="O622" i="10"/>
  <c r="N622" i="10"/>
  <c r="M622" i="10"/>
  <c r="L622" i="10"/>
  <c r="K622" i="10"/>
  <c r="J622" i="10"/>
  <c r="I622" i="10"/>
  <c r="AM621" i="10"/>
  <c r="AL621" i="10"/>
  <c r="AC621" i="10"/>
  <c r="AB621" i="10"/>
  <c r="AA621" i="10"/>
  <c r="Z621" i="10"/>
  <c r="Y621" i="10"/>
  <c r="X621" i="10"/>
  <c r="W621" i="10"/>
  <c r="V621" i="10"/>
  <c r="U621" i="10"/>
  <c r="T621" i="10"/>
  <c r="S621" i="10"/>
  <c r="R621" i="10"/>
  <c r="P621" i="10"/>
  <c r="O621" i="10"/>
  <c r="N621" i="10"/>
  <c r="M621" i="10"/>
  <c r="L621" i="10"/>
  <c r="K621" i="10"/>
  <c r="J621" i="10"/>
  <c r="I621" i="10"/>
  <c r="AM620" i="10"/>
  <c r="AL620" i="10"/>
  <c r="AC620" i="10"/>
  <c r="AB620" i="10"/>
  <c r="AA620" i="10"/>
  <c r="Z620" i="10"/>
  <c r="Y620" i="10"/>
  <c r="X620" i="10"/>
  <c r="W620" i="10"/>
  <c r="V620" i="10"/>
  <c r="U620" i="10"/>
  <c r="T620" i="10"/>
  <c r="S620" i="10"/>
  <c r="R620" i="10"/>
  <c r="P620" i="10"/>
  <c r="O620" i="10"/>
  <c r="N620" i="10"/>
  <c r="M620" i="10"/>
  <c r="L620" i="10"/>
  <c r="K620" i="10"/>
  <c r="J620" i="10"/>
  <c r="I620" i="10"/>
  <c r="AM619" i="10"/>
  <c r="AL619" i="10"/>
  <c r="AC619" i="10"/>
  <c r="AB619" i="10"/>
  <c r="AA619" i="10"/>
  <c r="Z619" i="10"/>
  <c r="Y619" i="10"/>
  <c r="X619" i="10"/>
  <c r="W619" i="10"/>
  <c r="V619" i="10"/>
  <c r="U619" i="10"/>
  <c r="T619" i="10"/>
  <c r="S619" i="10"/>
  <c r="R619" i="10"/>
  <c r="P619" i="10"/>
  <c r="O619" i="10"/>
  <c r="N619" i="10"/>
  <c r="M619" i="10"/>
  <c r="L619" i="10"/>
  <c r="K619" i="10"/>
  <c r="J619" i="10"/>
  <c r="I619" i="10"/>
  <c r="AM618" i="10"/>
  <c r="AL618" i="10"/>
  <c r="AC618" i="10"/>
  <c r="AB618" i="10"/>
  <c r="AA618" i="10"/>
  <c r="Z618" i="10"/>
  <c r="Y618" i="10"/>
  <c r="X618" i="10"/>
  <c r="W618" i="10"/>
  <c r="V618" i="10"/>
  <c r="U618" i="10"/>
  <c r="T618" i="10"/>
  <c r="S618" i="10"/>
  <c r="R618" i="10"/>
  <c r="P618" i="10"/>
  <c r="O618" i="10"/>
  <c r="N618" i="10"/>
  <c r="M618" i="10"/>
  <c r="L618" i="10"/>
  <c r="K618" i="10"/>
  <c r="J618" i="10"/>
  <c r="I618" i="10"/>
  <c r="AM617" i="10"/>
  <c r="AL617" i="10"/>
  <c r="AC617" i="10"/>
  <c r="AB617" i="10"/>
  <c r="AA617" i="10"/>
  <c r="Z617" i="10"/>
  <c r="Y617" i="10"/>
  <c r="X617" i="10"/>
  <c r="W617" i="10"/>
  <c r="V617" i="10"/>
  <c r="U617" i="10"/>
  <c r="T617" i="10"/>
  <c r="S617" i="10"/>
  <c r="R617" i="10"/>
  <c r="P617" i="10"/>
  <c r="O617" i="10"/>
  <c r="N617" i="10"/>
  <c r="M617" i="10"/>
  <c r="L617" i="10"/>
  <c r="K617" i="10"/>
  <c r="J617" i="10"/>
  <c r="I617" i="10"/>
  <c r="AM616" i="10"/>
  <c r="AL616" i="10"/>
  <c r="AC616" i="10"/>
  <c r="AB616" i="10"/>
  <c r="AA616" i="10"/>
  <c r="Z616" i="10"/>
  <c r="Y616" i="10"/>
  <c r="X616" i="10"/>
  <c r="W616" i="10"/>
  <c r="V616" i="10"/>
  <c r="U616" i="10"/>
  <c r="T616" i="10"/>
  <c r="S616" i="10"/>
  <c r="R616" i="10"/>
  <c r="P616" i="10"/>
  <c r="O616" i="10"/>
  <c r="N616" i="10"/>
  <c r="M616" i="10"/>
  <c r="L616" i="10"/>
  <c r="K616" i="10"/>
  <c r="J616" i="10"/>
  <c r="I616" i="10"/>
  <c r="AM615" i="10"/>
  <c r="AL615" i="10"/>
  <c r="AC615" i="10"/>
  <c r="AB615" i="10"/>
  <c r="AA615" i="10"/>
  <c r="Z615" i="10"/>
  <c r="Y615" i="10"/>
  <c r="X615" i="10"/>
  <c r="W615" i="10"/>
  <c r="V615" i="10"/>
  <c r="U615" i="10"/>
  <c r="T615" i="10"/>
  <c r="S615" i="10"/>
  <c r="R615" i="10"/>
  <c r="P615" i="10"/>
  <c r="O615" i="10"/>
  <c r="N615" i="10"/>
  <c r="M615" i="10"/>
  <c r="L615" i="10"/>
  <c r="K615" i="10"/>
  <c r="J615" i="10"/>
  <c r="I615" i="10"/>
  <c r="AM614" i="10"/>
  <c r="AL614" i="10"/>
  <c r="AC614" i="10"/>
  <c r="AB614" i="10"/>
  <c r="AA614" i="10"/>
  <c r="Z614" i="10"/>
  <c r="Y614" i="10"/>
  <c r="X614" i="10"/>
  <c r="W614" i="10"/>
  <c r="V614" i="10"/>
  <c r="U614" i="10"/>
  <c r="T614" i="10"/>
  <c r="S614" i="10"/>
  <c r="R614" i="10"/>
  <c r="P614" i="10"/>
  <c r="O614" i="10"/>
  <c r="N614" i="10"/>
  <c r="M614" i="10"/>
  <c r="L614" i="10"/>
  <c r="K614" i="10"/>
  <c r="J614" i="10"/>
  <c r="I614" i="10"/>
  <c r="AM613" i="10"/>
  <c r="AL613" i="10"/>
  <c r="AC613" i="10"/>
  <c r="AB613" i="10"/>
  <c r="AA613" i="10"/>
  <c r="Z613" i="10"/>
  <c r="Y613" i="10"/>
  <c r="X613" i="10"/>
  <c r="W613" i="10"/>
  <c r="V613" i="10"/>
  <c r="U613" i="10"/>
  <c r="T613" i="10"/>
  <c r="S613" i="10"/>
  <c r="R613" i="10"/>
  <c r="P613" i="10"/>
  <c r="O613" i="10"/>
  <c r="N613" i="10"/>
  <c r="M613" i="10"/>
  <c r="L613" i="10"/>
  <c r="K613" i="10"/>
  <c r="J613" i="10"/>
  <c r="I613" i="10"/>
  <c r="AM612" i="10"/>
  <c r="AL612" i="10"/>
  <c r="AC612" i="10"/>
  <c r="AB612" i="10"/>
  <c r="AA612" i="10"/>
  <c r="Z612" i="10"/>
  <c r="Y612" i="10"/>
  <c r="X612" i="10"/>
  <c r="W612" i="10"/>
  <c r="V612" i="10"/>
  <c r="U612" i="10"/>
  <c r="T612" i="10"/>
  <c r="S612" i="10"/>
  <c r="R612" i="10"/>
  <c r="P612" i="10"/>
  <c r="O612" i="10"/>
  <c r="N612" i="10"/>
  <c r="M612" i="10"/>
  <c r="L612" i="10"/>
  <c r="K612" i="10"/>
  <c r="J612" i="10"/>
  <c r="I612" i="10"/>
  <c r="AM611" i="10"/>
  <c r="AL611" i="10"/>
  <c r="AC611" i="10"/>
  <c r="AB611" i="10"/>
  <c r="AA611" i="10"/>
  <c r="Z611" i="10"/>
  <c r="Y611" i="10"/>
  <c r="X611" i="10"/>
  <c r="W611" i="10"/>
  <c r="V611" i="10"/>
  <c r="U611" i="10"/>
  <c r="T611" i="10"/>
  <c r="S611" i="10"/>
  <c r="R611" i="10"/>
  <c r="P611" i="10"/>
  <c r="O611" i="10"/>
  <c r="N611" i="10"/>
  <c r="M611" i="10"/>
  <c r="L611" i="10"/>
  <c r="K611" i="10"/>
  <c r="J611" i="10"/>
  <c r="I611" i="10"/>
  <c r="AM610" i="10"/>
  <c r="AL610" i="10"/>
  <c r="AC610" i="10"/>
  <c r="AB610" i="10"/>
  <c r="AA610" i="10"/>
  <c r="Z610" i="10"/>
  <c r="Y610" i="10"/>
  <c r="X610" i="10"/>
  <c r="W610" i="10"/>
  <c r="V610" i="10"/>
  <c r="U610" i="10"/>
  <c r="T610" i="10"/>
  <c r="S610" i="10"/>
  <c r="R610" i="10"/>
  <c r="P610" i="10"/>
  <c r="O610" i="10"/>
  <c r="N610" i="10"/>
  <c r="M610" i="10"/>
  <c r="L610" i="10"/>
  <c r="K610" i="10"/>
  <c r="J610" i="10"/>
  <c r="I610" i="10"/>
  <c r="AM609" i="10"/>
  <c r="AL609" i="10"/>
  <c r="AC609" i="10"/>
  <c r="AB609" i="10"/>
  <c r="AA609" i="10"/>
  <c r="Z609" i="10"/>
  <c r="Y609" i="10"/>
  <c r="X609" i="10"/>
  <c r="W609" i="10"/>
  <c r="V609" i="10"/>
  <c r="U609" i="10"/>
  <c r="T609" i="10"/>
  <c r="S609" i="10"/>
  <c r="R609" i="10"/>
  <c r="P609" i="10"/>
  <c r="O609" i="10"/>
  <c r="N609" i="10"/>
  <c r="M609" i="10"/>
  <c r="L609" i="10"/>
  <c r="K609" i="10"/>
  <c r="J609" i="10"/>
  <c r="I609" i="10"/>
  <c r="AM608" i="10"/>
  <c r="AL608" i="10"/>
  <c r="AC608" i="10"/>
  <c r="AB608" i="10"/>
  <c r="AA608" i="10"/>
  <c r="Z608" i="10"/>
  <c r="Y608" i="10"/>
  <c r="X608" i="10"/>
  <c r="W608" i="10"/>
  <c r="V608" i="10"/>
  <c r="U608" i="10"/>
  <c r="T608" i="10"/>
  <c r="S608" i="10"/>
  <c r="R608" i="10"/>
  <c r="P608" i="10"/>
  <c r="O608" i="10"/>
  <c r="N608" i="10"/>
  <c r="M608" i="10"/>
  <c r="L608" i="10"/>
  <c r="K608" i="10"/>
  <c r="J608" i="10"/>
  <c r="I608" i="10"/>
  <c r="AM607" i="10"/>
  <c r="AL607" i="10"/>
  <c r="AC607" i="10"/>
  <c r="AB607" i="10"/>
  <c r="AA607" i="10"/>
  <c r="Z607" i="10"/>
  <c r="Y607" i="10"/>
  <c r="X607" i="10"/>
  <c r="W607" i="10"/>
  <c r="V607" i="10"/>
  <c r="U607" i="10"/>
  <c r="T607" i="10"/>
  <c r="S607" i="10"/>
  <c r="R607" i="10"/>
  <c r="P607" i="10"/>
  <c r="O607" i="10"/>
  <c r="N607" i="10"/>
  <c r="M607" i="10"/>
  <c r="L607" i="10"/>
  <c r="K607" i="10"/>
  <c r="J607" i="10"/>
  <c r="I607" i="10"/>
  <c r="AM606" i="10"/>
  <c r="AL606" i="10"/>
  <c r="AC606" i="10"/>
  <c r="AB606" i="10"/>
  <c r="AA606" i="10"/>
  <c r="Z606" i="10"/>
  <c r="Y606" i="10"/>
  <c r="X606" i="10"/>
  <c r="W606" i="10"/>
  <c r="V606" i="10"/>
  <c r="U606" i="10"/>
  <c r="T606" i="10"/>
  <c r="S606" i="10"/>
  <c r="R606" i="10"/>
  <c r="P606" i="10"/>
  <c r="O606" i="10"/>
  <c r="N606" i="10"/>
  <c r="M606" i="10"/>
  <c r="L606" i="10"/>
  <c r="K606" i="10"/>
  <c r="J606" i="10"/>
  <c r="I606" i="10"/>
  <c r="AM605" i="10"/>
  <c r="AL605" i="10"/>
  <c r="AC605" i="10"/>
  <c r="AB605" i="10"/>
  <c r="AA605" i="10"/>
  <c r="Z605" i="10"/>
  <c r="Y605" i="10"/>
  <c r="X605" i="10"/>
  <c r="W605" i="10"/>
  <c r="V605" i="10"/>
  <c r="U605" i="10"/>
  <c r="T605" i="10"/>
  <c r="S605" i="10"/>
  <c r="R605" i="10"/>
  <c r="P605" i="10"/>
  <c r="O605" i="10"/>
  <c r="N605" i="10"/>
  <c r="M605" i="10"/>
  <c r="L605" i="10"/>
  <c r="K605" i="10"/>
  <c r="J605" i="10"/>
  <c r="I605" i="10"/>
  <c r="AM604" i="10"/>
  <c r="AL604" i="10"/>
  <c r="AC604" i="10"/>
  <c r="AB604" i="10"/>
  <c r="AA604" i="10"/>
  <c r="Z604" i="10"/>
  <c r="Y604" i="10"/>
  <c r="X604" i="10"/>
  <c r="W604" i="10"/>
  <c r="V604" i="10"/>
  <c r="U604" i="10"/>
  <c r="T604" i="10"/>
  <c r="S604" i="10"/>
  <c r="R604" i="10"/>
  <c r="P604" i="10"/>
  <c r="O604" i="10"/>
  <c r="N604" i="10"/>
  <c r="M604" i="10"/>
  <c r="L604" i="10"/>
  <c r="K604" i="10"/>
  <c r="J604" i="10"/>
  <c r="I604" i="10"/>
  <c r="AM603" i="10"/>
  <c r="AL603" i="10"/>
  <c r="AC603" i="10"/>
  <c r="AB603" i="10"/>
  <c r="AA603" i="10"/>
  <c r="Z603" i="10"/>
  <c r="Y603" i="10"/>
  <c r="X603" i="10"/>
  <c r="W603" i="10"/>
  <c r="V603" i="10"/>
  <c r="U603" i="10"/>
  <c r="T603" i="10"/>
  <c r="S603" i="10"/>
  <c r="R603" i="10"/>
  <c r="P603" i="10"/>
  <c r="O603" i="10"/>
  <c r="N603" i="10"/>
  <c r="M603" i="10"/>
  <c r="L603" i="10"/>
  <c r="K603" i="10"/>
  <c r="J603" i="10"/>
  <c r="I603" i="10"/>
  <c r="AM602" i="10"/>
  <c r="AL602" i="10"/>
  <c r="AC602" i="10"/>
  <c r="AB602" i="10"/>
  <c r="AA602" i="10"/>
  <c r="Z602" i="10"/>
  <c r="Y602" i="10"/>
  <c r="X602" i="10"/>
  <c r="W602" i="10"/>
  <c r="V602" i="10"/>
  <c r="U602" i="10"/>
  <c r="T602" i="10"/>
  <c r="S602" i="10"/>
  <c r="R602" i="10"/>
  <c r="P602" i="10"/>
  <c r="O602" i="10"/>
  <c r="N602" i="10"/>
  <c r="M602" i="10"/>
  <c r="L602" i="10"/>
  <c r="K602" i="10"/>
  <c r="J602" i="10"/>
  <c r="I602" i="10"/>
  <c r="AM601" i="10"/>
  <c r="AL601" i="10"/>
  <c r="AC601" i="10"/>
  <c r="AB601" i="10"/>
  <c r="AA601" i="10"/>
  <c r="Z601" i="10"/>
  <c r="Y601" i="10"/>
  <c r="X601" i="10"/>
  <c r="W601" i="10"/>
  <c r="V601" i="10"/>
  <c r="U601" i="10"/>
  <c r="T601" i="10"/>
  <c r="S601" i="10"/>
  <c r="R601" i="10"/>
  <c r="P601" i="10"/>
  <c r="O601" i="10"/>
  <c r="N601" i="10"/>
  <c r="M601" i="10"/>
  <c r="L601" i="10"/>
  <c r="K601" i="10"/>
  <c r="J601" i="10"/>
  <c r="I601" i="10"/>
  <c r="AM600" i="10"/>
  <c r="AL600" i="10"/>
  <c r="AC600" i="10"/>
  <c r="AB600" i="10"/>
  <c r="AA600" i="10"/>
  <c r="Z600" i="10"/>
  <c r="Y600" i="10"/>
  <c r="X600" i="10"/>
  <c r="W600" i="10"/>
  <c r="V600" i="10"/>
  <c r="U600" i="10"/>
  <c r="T600" i="10"/>
  <c r="S600" i="10"/>
  <c r="R600" i="10"/>
  <c r="P600" i="10"/>
  <c r="O600" i="10"/>
  <c r="N600" i="10"/>
  <c r="M600" i="10"/>
  <c r="L600" i="10"/>
  <c r="K600" i="10"/>
  <c r="J600" i="10"/>
  <c r="I600" i="10"/>
  <c r="AM599" i="10"/>
  <c r="AL599" i="10"/>
  <c r="AC599" i="10"/>
  <c r="AB599" i="10"/>
  <c r="AA599" i="10"/>
  <c r="Z599" i="10"/>
  <c r="Y599" i="10"/>
  <c r="X599" i="10"/>
  <c r="W599" i="10"/>
  <c r="V599" i="10"/>
  <c r="U599" i="10"/>
  <c r="T599" i="10"/>
  <c r="S599" i="10"/>
  <c r="R599" i="10"/>
  <c r="P599" i="10"/>
  <c r="O599" i="10"/>
  <c r="N599" i="10"/>
  <c r="M599" i="10"/>
  <c r="L599" i="10"/>
  <c r="K599" i="10"/>
  <c r="J599" i="10"/>
  <c r="I599" i="10"/>
  <c r="AM598" i="10"/>
  <c r="AL598" i="10"/>
  <c r="AC598" i="10"/>
  <c r="AB598" i="10"/>
  <c r="AA598" i="10"/>
  <c r="Z598" i="10"/>
  <c r="Y598" i="10"/>
  <c r="X598" i="10"/>
  <c r="W598" i="10"/>
  <c r="V598" i="10"/>
  <c r="U598" i="10"/>
  <c r="T598" i="10"/>
  <c r="S598" i="10"/>
  <c r="R598" i="10"/>
  <c r="P598" i="10"/>
  <c r="O598" i="10"/>
  <c r="N598" i="10"/>
  <c r="M598" i="10"/>
  <c r="L598" i="10"/>
  <c r="K598" i="10"/>
  <c r="J598" i="10"/>
  <c r="I598" i="10"/>
  <c r="AM597" i="10"/>
  <c r="AL597" i="10"/>
  <c r="AC597" i="10"/>
  <c r="AB597" i="10"/>
  <c r="AA597" i="10"/>
  <c r="Z597" i="10"/>
  <c r="Y597" i="10"/>
  <c r="X597" i="10"/>
  <c r="W597" i="10"/>
  <c r="V597" i="10"/>
  <c r="U597" i="10"/>
  <c r="T597" i="10"/>
  <c r="S597" i="10"/>
  <c r="R597" i="10"/>
  <c r="P597" i="10"/>
  <c r="O597" i="10"/>
  <c r="N597" i="10"/>
  <c r="M597" i="10"/>
  <c r="L597" i="10"/>
  <c r="K597" i="10"/>
  <c r="J597" i="10"/>
  <c r="I597" i="10"/>
  <c r="AM596" i="10"/>
  <c r="AL596" i="10"/>
  <c r="AC596" i="10"/>
  <c r="AB596" i="10"/>
  <c r="AA596" i="10"/>
  <c r="Z596" i="10"/>
  <c r="Y596" i="10"/>
  <c r="X596" i="10"/>
  <c r="W596" i="10"/>
  <c r="V596" i="10"/>
  <c r="U596" i="10"/>
  <c r="T596" i="10"/>
  <c r="S596" i="10"/>
  <c r="R596" i="10"/>
  <c r="P596" i="10"/>
  <c r="O596" i="10"/>
  <c r="N596" i="10"/>
  <c r="M596" i="10"/>
  <c r="L596" i="10"/>
  <c r="K596" i="10"/>
  <c r="J596" i="10"/>
  <c r="I596" i="10"/>
  <c r="AM595" i="10"/>
  <c r="AL595" i="10"/>
  <c r="AC595" i="10"/>
  <c r="AB595" i="10"/>
  <c r="AA595" i="10"/>
  <c r="Z595" i="10"/>
  <c r="Y595" i="10"/>
  <c r="X595" i="10"/>
  <c r="W595" i="10"/>
  <c r="V595" i="10"/>
  <c r="U595" i="10"/>
  <c r="T595" i="10"/>
  <c r="S595" i="10"/>
  <c r="R595" i="10"/>
  <c r="P595" i="10"/>
  <c r="O595" i="10"/>
  <c r="N595" i="10"/>
  <c r="M595" i="10"/>
  <c r="L595" i="10"/>
  <c r="K595" i="10"/>
  <c r="J595" i="10"/>
  <c r="I595" i="10"/>
  <c r="AM594" i="10"/>
  <c r="AL594" i="10"/>
  <c r="AC594" i="10"/>
  <c r="AB594" i="10"/>
  <c r="AA594" i="10"/>
  <c r="Z594" i="10"/>
  <c r="Y594" i="10"/>
  <c r="X594" i="10"/>
  <c r="W594" i="10"/>
  <c r="V594" i="10"/>
  <c r="U594" i="10"/>
  <c r="T594" i="10"/>
  <c r="S594" i="10"/>
  <c r="R594" i="10"/>
  <c r="P594" i="10"/>
  <c r="O594" i="10"/>
  <c r="N594" i="10"/>
  <c r="M594" i="10"/>
  <c r="L594" i="10"/>
  <c r="K594" i="10"/>
  <c r="J594" i="10"/>
  <c r="I594" i="10"/>
  <c r="AM593" i="10"/>
  <c r="AL593" i="10"/>
  <c r="AC593" i="10"/>
  <c r="AB593" i="10"/>
  <c r="AA593" i="10"/>
  <c r="Z593" i="10"/>
  <c r="Y593" i="10"/>
  <c r="X593" i="10"/>
  <c r="W593" i="10"/>
  <c r="V593" i="10"/>
  <c r="U593" i="10"/>
  <c r="T593" i="10"/>
  <c r="S593" i="10"/>
  <c r="R593" i="10"/>
  <c r="P593" i="10"/>
  <c r="O593" i="10"/>
  <c r="N593" i="10"/>
  <c r="M593" i="10"/>
  <c r="L593" i="10"/>
  <c r="K593" i="10"/>
  <c r="J593" i="10"/>
  <c r="I593" i="10"/>
  <c r="AM592" i="10"/>
  <c r="AL592" i="10"/>
  <c r="AC592" i="10"/>
  <c r="AB592" i="10"/>
  <c r="AA592" i="10"/>
  <c r="Z592" i="10"/>
  <c r="Y592" i="10"/>
  <c r="X592" i="10"/>
  <c r="W592" i="10"/>
  <c r="V592" i="10"/>
  <c r="U592" i="10"/>
  <c r="T592" i="10"/>
  <c r="S592" i="10"/>
  <c r="R592" i="10"/>
  <c r="P592" i="10"/>
  <c r="O592" i="10"/>
  <c r="N592" i="10"/>
  <c r="M592" i="10"/>
  <c r="L592" i="10"/>
  <c r="K592" i="10"/>
  <c r="J592" i="10"/>
  <c r="I592" i="10"/>
  <c r="AM591" i="10"/>
  <c r="AL591" i="10"/>
  <c r="AC591" i="10"/>
  <c r="AB591" i="10"/>
  <c r="AA591" i="10"/>
  <c r="Z591" i="10"/>
  <c r="Y591" i="10"/>
  <c r="X591" i="10"/>
  <c r="W591" i="10"/>
  <c r="V591" i="10"/>
  <c r="U591" i="10"/>
  <c r="T591" i="10"/>
  <c r="S591" i="10"/>
  <c r="R591" i="10"/>
  <c r="P591" i="10"/>
  <c r="O591" i="10"/>
  <c r="N591" i="10"/>
  <c r="M591" i="10"/>
  <c r="L591" i="10"/>
  <c r="K591" i="10"/>
  <c r="J591" i="10"/>
  <c r="I591" i="10"/>
  <c r="AM590" i="10"/>
  <c r="AL590" i="10"/>
  <c r="AC590" i="10"/>
  <c r="AB590" i="10"/>
  <c r="AA590" i="10"/>
  <c r="Z590" i="10"/>
  <c r="Y590" i="10"/>
  <c r="X590" i="10"/>
  <c r="W590" i="10"/>
  <c r="V590" i="10"/>
  <c r="U590" i="10"/>
  <c r="T590" i="10"/>
  <c r="S590" i="10"/>
  <c r="R590" i="10"/>
  <c r="P590" i="10"/>
  <c r="O590" i="10"/>
  <c r="N590" i="10"/>
  <c r="M590" i="10"/>
  <c r="L590" i="10"/>
  <c r="K590" i="10"/>
  <c r="J590" i="10"/>
  <c r="I590" i="10"/>
  <c r="AM589" i="10"/>
  <c r="AL589" i="10"/>
  <c r="AC589" i="10"/>
  <c r="AB589" i="10"/>
  <c r="AA589" i="10"/>
  <c r="Z589" i="10"/>
  <c r="Y589" i="10"/>
  <c r="X589" i="10"/>
  <c r="W589" i="10"/>
  <c r="V589" i="10"/>
  <c r="U589" i="10"/>
  <c r="T589" i="10"/>
  <c r="S589" i="10"/>
  <c r="R589" i="10"/>
  <c r="P589" i="10"/>
  <c r="O589" i="10"/>
  <c r="N589" i="10"/>
  <c r="M589" i="10"/>
  <c r="L589" i="10"/>
  <c r="K589" i="10"/>
  <c r="J589" i="10"/>
  <c r="I589" i="10"/>
  <c r="AM588" i="10"/>
  <c r="AL588" i="10"/>
  <c r="AC588" i="10"/>
  <c r="AB588" i="10"/>
  <c r="AA588" i="10"/>
  <c r="Z588" i="10"/>
  <c r="Y588" i="10"/>
  <c r="X588" i="10"/>
  <c r="W588" i="10"/>
  <c r="V588" i="10"/>
  <c r="U588" i="10"/>
  <c r="T588" i="10"/>
  <c r="S588" i="10"/>
  <c r="R588" i="10"/>
  <c r="P588" i="10"/>
  <c r="O588" i="10"/>
  <c r="N588" i="10"/>
  <c r="M588" i="10"/>
  <c r="L588" i="10"/>
  <c r="K588" i="10"/>
  <c r="J588" i="10"/>
  <c r="I588" i="10"/>
  <c r="AM587" i="10"/>
  <c r="AL587" i="10"/>
  <c r="AC587" i="10"/>
  <c r="AB587" i="10"/>
  <c r="AA587" i="10"/>
  <c r="Z587" i="10"/>
  <c r="Y587" i="10"/>
  <c r="X587" i="10"/>
  <c r="W587" i="10"/>
  <c r="V587" i="10"/>
  <c r="U587" i="10"/>
  <c r="T587" i="10"/>
  <c r="S587" i="10"/>
  <c r="R587" i="10"/>
  <c r="P587" i="10"/>
  <c r="O587" i="10"/>
  <c r="N587" i="10"/>
  <c r="M587" i="10"/>
  <c r="L587" i="10"/>
  <c r="K587" i="10"/>
  <c r="J587" i="10"/>
  <c r="I587" i="10"/>
  <c r="AM586" i="10"/>
  <c r="AL586" i="10"/>
  <c r="AC586" i="10"/>
  <c r="AB586" i="10"/>
  <c r="AA586" i="10"/>
  <c r="Z586" i="10"/>
  <c r="Y586" i="10"/>
  <c r="X586" i="10"/>
  <c r="W586" i="10"/>
  <c r="V586" i="10"/>
  <c r="U586" i="10"/>
  <c r="T586" i="10"/>
  <c r="S586" i="10"/>
  <c r="R586" i="10"/>
  <c r="P586" i="10"/>
  <c r="O586" i="10"/>
  <c r="N586" i="10"/>
  <c r="M586" i="10"/>
  <c r="L586" i="10"/>
  <c r="K586" i="10"/>
  <c r="J586" i="10"/>
  <c r="I586" i="10"/>
  <c r="AM585" i="10"/>
  <c r="AL585" i="10"/>
  <c r="AC585" i="10"/>
  <c r="AB585" i="10"/>
  <c r="AA585" i="10"/>
  <c r="Z585" i="10"/>
  <c r="Y585" i="10"/>
  <c r="X585" i="10"/>
  <c r="W585" i="10"/>
  <c r="V585" i="10"/>
  <c r="U585" i="10"/>
  <c r="T585" i="10"/>
  <c r="S585" i="10"/>
  <c r="R585" i="10"/>
  <c r="P585" i="10"/>
  <c r="O585" i="10"/>
  <c r="N585" i="10"/>
  <c r="M585" i="10"/>
  <c r="L585" i="10"/>
  <c r="K585" i="10"/>
  <c r="J585" i="10"/>
  <c r="I585" i="10"/>
  <c r="AM584" i="10"/>
  <c r="AL584" i="10"/>
  <c r="AC584" i="10"/>
  <c r="AB584" i="10"/>
  <c r="AA584" i="10"/>
  <c r="Z584" i="10"/>
  <c r="Y584" i="10"/>
  <c r="X584" i="10"/>
  <c r="W584" i="10"/>
  <c r="V584" i="10"/>
  <c r="U584" i="10"/>
  <c r="T584" i="10"/>
  <c r="S584" i="10"/>
  <c r="R584" i="10"/>
  <c r="P584" i="10"/>
  <c r="O584" i="10"/>
  <c r="N584" i="10"/>
  <c r="M584" i="10"/>
  <c r="L584" i="10"/>
  <c r="K584" i="10"/>
  <c r="J584" i="10"/>
  <c r="I584" i="10"/>
  <c r="AM583" i="10"/>
  <c r="AL583" i="10"/>
  <c r="AC583" i="10"/>
  <c r="AB583" i="10"/>
  <c r="AA583" i="10"/>
  <c r="Z583" i="10"/>
  <c r="Y583" i="10"/>
  <c r="X583" i="10"/>
  <c r="W583" i="10"/>
  <c r="V583" i="10"/>
  <c r="U583" i="10"/>
  <c r="T583" i="10"/>
  <c r="S583" i="10"/>
  <c r="R583" i="10"/>
  <c r="P583" i="10"/>
  <c r="O583" i="10"/>
  <c r="N583" i="10"/>
  <c r="M583" i="10"/>
  <c r="L583" i="10"/>
  <c r="K583" i="10"/>
  <c r="J583" i="10"/>
  <c r="I583" i="10"/>
  <c r="AM582" i="10"/>
  <c r="AL582" i="10"/>
  <c r="AC582" i="10"/>
  <c r="AB582" i="10"/>
  <c r="AA582" i="10"/>
  <c r="Z582" i="10"/>
  <c r="Y582" i="10"/>
  <c r="X582" i="10"/>
  <c r="W582" i="10"/>
  <c r="V582" i="10"/>
  <c r="U582" i="10"/>
  <c r="T582" i="10"/>
  <c r="S582" i="10"/>
  <c r="R582" i="10"/>
  <c r="P582" i="10"/>
  <c r="O582" i="10"/>
  <c r="N582" i="10"/>
  <c r="M582" i="10"/>
  <c r="L582" i="10"/>
  <c r="K582" i="10"/>
  <c r="J582" i="10"/>
  <c r="I582" i="10"/>
  <c r="AM581" i="10"/>
  <c r="AL581" i="10"/>
  <c r="AC581" i="10"/>
  <c r="AB581" i="10"/>
  <c r="AA581" i="10"/>
  <c r="Z581" i="10"/>
  <c r="Y581" i="10"/>
  <c r="X581" i="10"/>
  <c r="W581" i="10"/>
  <c r="V581" i="10"/>
  <c r="U581" i="10"/>
  <c r="T581" i="10"/>
  <c r="S581" i="10"/>
  <c r="R581" i="10"/>
  <c r="P581" i="10"/>
  <c r="O581" i="10"/>
  <c r="N581" i="10"/>
  <c r="M581" i="10"/>
  <c r="L581" i="10"/>
  <c r="K581" i="10"/>
  <c r="J581" i="10"/>
  <c r="I581" i="10"/>
  <c r="AM580" i="10"/>
  <c r="AL580" i="10"/>
  <c r="AC580" i="10"/>
  <c r="AB580" i="10"/>
  <c r="AA580" i="10"/>
  <c r="Z580" i="10"/>
  <c r="Y580" i="10"/>
  <c r="X580" i="10"/>
  <c r="W580" i="10"/>
  <c r="V580" i="10"/>
  <c r="U580" i="10"/>
  <c r="T580" i="10"/>
  <c r="S580" i="10"/>
  <c r="R580" i="10"/>
  <c r="P580" i="10"/>
  <c r="O580" i="10"/>
  <c r="N580" i="10"/>
  <c r="M580" i="10"/>
  <c r="L580" i="10"/>
  <c r="K580" i="10"/>
  <c r="J580" i="10"/>
  <c r="I580" i="10"/>
  <c r="AM579" i="10"/>
  <c r="AL579" i="10"/>
  <c r="AC579" i="10"/>
  <c r="AB579" i="10"/>
  <c r="AA579" i="10"/>
  <c r="Z579" i="10"/>
  <c r="Y579" i="10"/>
  <c r="X579" i="10"/>
  <c r="W579" i="10"/>
  <c r="V579" i="10"/>
  <c r="U579" i="10"/>
  <c r="T579" i="10"/>
  <c r="S579" i="10"/>
  <c r="R579" i="10"/>
  <c r="P579" i="10"/>
  <c r="O579" i="10"/>
  <c r="N579" i="10"/>
  <c r="M579" i="10"/>
  <c r="L579" i="10"/>
  <c r="K579" i="10"/>
  <c r="J579" i="10"/>
  <c r="I579" i="10"/>
  <c r="AM578" i="10"/>
  <c r="AL578" i="10"/>
  <c r="AC578" i="10"/>
  <c r="AB578" i="10"/>
  <c r="AA578" i="10"/>
  <c r="Z578" i="10"/>
  <c r="Y578" i="10"/>
  <c r="X578" i="10"/>
  <c r="W578" i="10"/>
  <c r="V578" i="10"/>
  <c r="U578" i="10"/>
  <c r="T578" i="10"/>
  <c r="S578" i="10"/>
  <c r="R578" i="10"/>
  <c r="P578" i="10"/>
  <c r="O578" i="10"/>
  <c r="N578" i="10"/>
  <c r="M578" i="10"/>
  <c r="L578" i="10"/>
  <c r="K578" i="10"/>
  <c r="J578" i="10"/>
  <c r="I578" i="10"/>
  <c r="AM577" i="10"/>
  <c r="AL577" i="10"/>
  <c r="AC577" i="10"/>
  <c r="AB577" i="10"/>
  <c r="AA577" i="10"/>
  <c r="Z577" i="10"/>
  <c r="Y577" i="10"/>
  <c r="X577" i="10"/>
  <c r="W577" i="10"/>
  <c r="V577" i="10"/>
  <c r="U577" i="10"/>
  <c r="T577" i="10"/>
  <c r="S577" i="10"/>
  <c r="R577" i="10"/>
  <c r="P577" i="10"/>
  <c r="O577" i="10"/>
  <c r="N577" i="10"/>
  <c r="M577" i="10"/>
  <c r="L577" i="10"/>
  <c r="K577" i="10"/>
  <c r="J577" i="10"/>
  <c r="I577" i="10"/>
  <c r="AM576" i="10"/>
  <c r="AL576" i="10"/>
  <c r="AC576" i="10"/>
  <c r="AB576" i="10"/>
  <c r="AA576" i="10"/>
  <c r="Z576" i="10"/>
  <c r="Y576" i="10"/>
  <c r="X576" i="10"/>
  <c r="W576" i="10"/>
  <c r="V576" i="10"/>
  <c r="U576" i="10"/>
  <c r="T576" i="10"/>
  <c r="S576" i="10"/>
  <c r="R576" i="10"/>
  <c r="P576" i="10"/>
  <c r="O576" i="10"/>
  <c r="N576" i="10"/>
  <c r="M576" i="10"/>
  <c r="L576" i="10"/>
  <c r="K576" i="10"/>
  <c r="J576" i="10"/>
  <c r="I576" i="10"/>
  <c r="AM575" i="10"/>
  <c r="AL575" i="10"/>
  <c r="AC575" i="10"/>
  <c r="AB575" i="10"/>
  <c r="AA575" i="10"/>
  <c r="Z575" i="10"/>
  <c r="Y575" i="10"/>
  <c r="X575" i="10"/>
  <c r="W575" i="10"/>
  <c r="V575" i="10"/>
  <c r="U575" i="10"/>
  <c r="T575" i="10"/>
  <c r="S575" i="10"/>
  <c r="R575" i="10"/>
  <c r="P575" i="10"/>
  <c r="O575" i="10"/>
  <c r="N575" i="10"/>
  <c r="M575" i="10"/>
  <c r="L575" i="10"/>
  <c r="K575" i="10"/>
  <c r="J575" i="10"/>
  <c r="I575" i="10"/>
  <c r="AM574" i="10"/>
  <c r="AL574" i="10"/>
  <c r="AC574" i="10"/>
  <c r="AB574" i="10"/>
  <c r="AA574" i="10"/>
  <c r="Z574" i="10"/>
  <c r="Y574" i="10"/>
  <c r="X574" i="10"/>
  <c r="W574" i="10"/>
  <c r="V574" i="10"/>
  <c r="U574" i="10"/>
  <c r="T574" i="10"/>
  <c r="S574" i="10"/>
  <c r="R574" i="10"/>
  <c r="P574" i="10"/>
  <c r="O574" i="10"/>
  <c r="N574" i="10"/>
  <c r="M574" i="10"/>
  <c r="L574" i="10"/>
  <c r="K574" i="10"/>
  <c r="J574" i="10"/>
  <c r="I574" i="10"/>
  <c r="AM573" i="10"/>
  <c r="AL573" i="10"/>
  <c r="AC573" i="10"/>
  <c r="AB573" i="10"/>
  <c r="AA573" i="10"/>
  <c r="Z573" i="10"/>
  <c r="Y573" i="10"/>
  <c r="X573" i="10"/>
  <c r="W573" i="10"/>
  <c r="V573" i="10"/>
  <c r="U573" i="10"/>
  <c r="T573" i="10"/>
  <c r="S573" i="10"/>
  <c r="R573" i="10"/>
  <c r="P573" i="10"/>
  <c r="O573" i="10"/>
  <c r="N573" i="10"/>
  <c r="M573" i="10"/>
  <c r="L573" i="10"/>
  <c r="K573" i="10"/>
  <c r="J573" i="10"/>
  <c r="I573" i="10"/>
  <c r="AM572" i="10"/>
  <c r="AL572" i="10"/>
  <c r="AC572" i="10"/>
  <c r="AB572" i="10"/>
  <c r="AA572" i="10"/>
  <c r="Z572" i="10"/>
  <c r="Y572" i="10"/>
  <c r="X572" i="10"/>
  <c r="W572" i="10"/>
  <c r="V572" i="10"/>
  <c r="U572" i="10"/>
  <c r="T572" i="10"/>
  <c r="S572" i="10"/>
  <c r="R572" i="10"/>
  <c r="P572" i="10"/>
  <c r="O572" i="10"/>
  <c r="N572" i="10"/>
  <c r="M572" i="10"/>
  <c r="L572" i="10"/>
  <c r="K572" i="10"/>
  <c r="J572" i="10"/>
  <c r="I572" i="10"/>
  <c r="AM571" i="10"/>
  <c r="AL571" i="10"/>
  <c r="AC571" i="10"/>
  <c r="AB571" i="10"/>
  <c r="AA571" i="10"/>
  <c r="Z571" i="10"/>
  <c r="Y571" i="10"/>
  <c r="X571" i="10"/>
  <c r="W571" i="10"/>
  <c r="V571" i="10"/>
  <c r="U571" i="10"/>
  <c r="T571" i="10"/>
  <c r="S571" i="10"/>
  <c r="R571" i="10"/>
  <c r="P571" i="10"/>
  <c r="O571" i="10"/>
  <c r="N571" i="10"/>
  <c r="M571" i="10"/>
  <c r="L571" i="10"/>
  <c r="K571" i="10"/>
  <c r="J571" i="10"/>
  <c r="I571" i="10"/>
  <c r="AM570" i="10"/>
  <c r="AL570" i="10"/>
  <c r="AC570" i="10"/>
  <c r="AB570" i="10"/>
  <c r="AA570" i="10"/>
  <c r="Z570" i="10"/>
  <c r="Y570" i="10"/>
  <c r="X570" i="10"/>
  <c r="W570" i="10"/>
  <c r="V570" i="10"/>
  <c r="U570" i="10"/>
  <c r="T570" i="10"/>
  <c r="S570" i="10"/>
  <c r="R570" i="10"/>
  <c r="P570" i="10"/>
  <c r="O570" i="10"/>
  <c r="N570" i="10"/>
  <c r="M570" i="10"/>
  <c r="L570" i="10"/>
  <c r="K570" i="10"/>
  <c r="J570" i="10"/>
  <c r="I570" i="10"/>
  <c r="AM569" i="10"/>
  <c r="AL569" i="10"/>
  <c r="AC569" i="10"/>
  <c r="AB569" i="10"/>
  <c r="AA569" i="10"/>
  <c r="Z569" i="10"/>
  <c r="Y569" i="10"/>
  <c r="X569" i="10"/>
  <c r="W569" i="10"/>
  <c r="V569" i="10"/>
  <c r="U569" i="10"/>
  <c r="T569" i="10"/>
  <c r="S569" i="10"/>
  <c r="R569" i="10"/>
  <c r="P569" i="10"/>
  <c r="O569" i="10"/>
  <c r="N569" i="10"/>
  <c r="M569" i="10"/>
  <c r="L569" i="10"/>
  <c r="K569" i="10"/>
  <c r="J569" i="10"/>
  <c r="I569" i="10"/>
  <c r="AM568" i="10"/>
  <c r="AL568" i="10"/>
  <c r="AC568" i="10"/>
  <c r="AB568" i="10"/>
  <c r="AA568" i="10"/>
  <c r="Z568" i="10"/>
  <c r="Y568" i="10"/>
  <c r="X568" i="10"/>
  <c r="W568" i="10"/>
  <c r="V568" i="10"/>
  <c r="U568" i="10"/>
  <c r="T568" i="10"/>
  <c r="S568" i="10"/>
  <c r="R568" i="10"/>
  <c r="P568" i="10"/>
  <c r="O568" i="10"/>
  <c r="N568" i="10"/>
  <c r="M568" i="10"/>
  <c r="L568" i="10"/>
  <c r="K568" i="10"/>
  <c r="J568" i="10"/>
  <c r="I568" i="10"/>
  <c r="AM567" i="10"/>
  <c r="AL567" i="10"/>
  <c r="AC567" i="10"/>
  <c r="AB567" i="10"/>
  <c r="AA567" i="10"/>
  <c r="Z567" i="10"/>
  <c r="Y567" i="10"/>
  <c r="X567" i="10"/>
  <c r="W567" i="10"/>
  <c r="V567" i="10"/>
  <c r="U567" i="10"/>
  <c r="T567" i="10"/>
  <c r="S567" i="10"/>
  <c r="R567" i="10"/>
  <c r="P567" i="10"/>
  <c r="O567" i="10"/>
  <c r="N567" i="10"/>
  <c r="M567" i="10"/>
  <c r="L567" i="10"/>
  <c r="K567" i="10"/>
  <c r="J567" i="10"/>
  <c r="I567" i="10"/>
  <c r="AM566" i="10"/>
  <c r="AL566" i="10"/>
  <c r="AC566" i="10"/>
  <c r="AB566" i="10"/>
  <c r="AA566" i="10"/>
  <c r="Z566" i="10"/>
  <c r="Y566" i="10"/>
  <c r="X566" i="10"/>
  <c r="W566" i="10"/>
  <c r="V566" i="10"/>
  <c r="U566" i="10"/>
  <c r="T566" i="10"/>
  <c r="S566" i="10"/>
  <c r="R566" i="10"/>
  <c r="P566" i="10"/>
  <c r="O566" i="10"/>
  <c r="N566" i="10"/>
  <c r="M566" i="10"/>
  <c r="L566" i="10"/>
  <c r="K566" i="10"/>
  <c r="J566" i="10"/>
  <c r="I566" i="10"/>
  <c r="AM565" i="10"/>
  <c r="AL565" i="10"/>
  <c r="AC565" i="10"/>
  <c r="AB565" i="10"/>
  <c r="AA565" i="10"/>
  <c r="Z565" i="10"/>
  <c r="Y565" i="10"/>
  <c r="X565" i="10"/>
  <c r="W565" i="10"/>
  <c r="V565" i="10"/>
  <c r="U565" i="10"/>
  <c r="T565" i="10"/>
  <c r="S565" i="10"/>
  <c r="R565" i="10"/>
  <c r="P565" i="10"/>
  <c r="O565" i="10"/>
  <c r="N565" i="10"/>
  <c r="M565" i="10"/>
  <c r="L565" i="10"/>
  <c r="K565" i="10"/>
  <c r="J565" i="10"/>
  <c r="I565" i="10"/>
  <c r="AM564" i="10"/>
  <c r="AL564" i="10"/>
  <c r="AC564" i="10"/>
  <c r="AB564" i="10"/>
  <c r="AA564" i="10"/>
  <c r="Z564" i="10"/>
  <c r="Y564" i="10"/>
  <c r="X564" i="10"/>
  <c r="W564" i="10"/>
  <c r="V564" i="10"/>
  <c r="U564" i="10"/>
  <c r="T564" i="10"/>
  <c r="S564" i="10"/>
  <c r="R564" i="10"/>
  <c r="P564" i="10"/>
  <c r="O564" i="10"/>
  <c r="N564" i="10"/>
  <c r="M564" i="10"/>
  <c r="L564" i="10"/>
  <c r="K564" i="10"/>
  <c r="J564" i="10"/>
  <c r="I564" i="10"/>
  <c r="AM563" i="10"/>
  <c r="AL563" i="10"/>
  <c r="AC563" i="10"/>
  <c r="AB563" i="10"/>
  <c r="AA563" i="10"/>
  <c r="Z563" i="10"/>
  <c r="Y563" i="10"/>
  <c r="X563" i="10"/>
  <c r="W563" i="10"/>
  <c r="V563" i="10"/>
  <c r="U563" i="10"/>
  <c r="T563" i="10"/>
  <c r="S563" i="10"/>
  <c r="R563" i="10"/>
  <c r="P563" i="10"/>
  <c r="O563" i="10"/>
  <c r="N563" i="10"/>
  <c r="M563" i="10"/>
  <c r="L563" i="10"/>
  <c r="K563" i="10"/>
  <c r="J563" i="10"/>
  <c r="I563" i="10"/>
  <c r="AM562" i="10"/>
  <c r="AL562" i="10"/>
  <c r="AC562" i="10"/>
  <c r="AB562" i="10"/>
  <c r="AA562" i="10"/>
  <c r="Z562" i="10"/>
  <c r="Y562" i="10"/>
  <c r="X562" i="10"/>
  <c r="W562" i="10"/>
  <c r="V562" i="10"/>
  <c r="U562" i="10"/>
  <c r="T562" i="10"/>
  <c r="S562" i="10"/>
  <c r="R562" i="10"/>
  <c r="P562" i="10"/>
  <c r="O562" i="10"/>
  <c r="N562" i="10"/>
  <c r="M562" i="10"/>
  <c r="L562" i="10"/>
  <c r="K562" i="10"/>
  <c r="J562" i="10"/>
  <c r="I562" i="10"/>
  <c r="AM561" i="10"/>
  <c r="AL561" i="10"/>
  <c r="AC561" i="10"/>
  <c r="AB561" i="10"/>
  <c r="AA561" i="10"/>
  <c r="Z561" i="10"/>
  <c r="Y561" i="10"/>
  <c r="X561" i="10"/>
  <c r="W561" i="10"/>
  <c r="V561" i="10"/>
  <c r="U561" i="10"/>
  <c r="T561" i="10"/>
  <c r="S561" i="10"/>
  <c r="R561" i="10"/>
  <c r="P561" i="10"/>
  <c r="O561" i="10"/>
  <c r="N561" i="10"/>
  <c r="M561" i="10"/>
  <c r="L561" i="10"/>
  <c r="K561" i="10"/>
  <c r="J561" i="10"/>
  <c r="I561" i="10"/>
  <c r="AM560" i="10"/>
  <c r="AL560" i="10"/>
  <c r="AC560" i="10"/>
  <c r="AB560" i="10"/>
  <c r="AA560" i="10"/>
  <c r="Z560" i="10"/>
  <c r="Y560" i="10"/>
  <c r="X560" i="10"/>
  <c r="W560" i="10"/>
  <c r="V560" i="10"/>
  <c r="U560" i="10"/>
  <c r="T560" i="10"/>
  <c r="S560" i="10"/>
  <c r="R560" i="10"/>
  <c r="P560" i="10"/>
  <c r="O560" i="10"/>
  <c r="N560" i="10"/>
  <c r="M560" i="10"/>
  <c r="L560" i="10"/>
  <c r="K560" i="10"/>
  <c r="J560" i="10"/>
  <c r="I560" i="10"/>
  <c r="AM559" i="10"/>
  <c r="AL559" i="10"/>
  <c r="AC559" i="10"/>
  <c r="AB559" i="10"/>
  <c r="AA559" i="10"/>
  <c r="Z559" i="10"/>
  <c r="Y559" i="10"/>
  <c r="X559" i="10"/>
  <c r="W559" i="10"/>
  <c r="V559" i="10"/>
  <c r="U559" i="10"/>
  <c r="T559" i="10"/>
  <c r="S559" i="10"/>
  <c r="R559" i="10"/>
  <c r="P559" i="10"/>
  <c r="O559" i="10"/>
  <c r="N559" i="10"/>
  <c r="M559" i="10"/>
  <c r="L559" i="10"/>
  <c r="K559" i="10"/>
  <c r="J559" i="10"/>
  <c r="I559" i="10"/>
  <c r="AM558" i="10"/>
  <c r="AL558" i="10"/>
  <c r="AC558" i="10"/>
  <c r="AB558" i="10"/>
  <c r="AA558" i="10"/>
  <c r="Z558" i="10"/>
  <c r="Y558" i="10"/>
  <c r="X558" i="10"/>
  <c r="W558" i="10"/>
  <c r="V558" i="10"/>
  <c r="U558" i="10"/>
  <c r="T558" i="10"/>
  <c r="S558" i="10"/>
  <c r="R558" i="10"/>
  <c r="P558" i="10"/>
  <c r="O558" i="10"/>
  <c r="N558" i="10"/>
  <c r="M558" i="10"/>
  <c r="L558" i="10"/>
  <c r="K558" i="10"/>
  <c r="J558" i="10"/>
  <c r="I558" i="10"/>
  <c r="AM557" i="10"/>
  <c r="AL557" i="10"/>
  <c r="AC557" i="10"/>
  <c r="AB557" i="10"/>
  <c r="AA557" i="10"/>
  <c r="Z557" i="10"/>
  <c r="Y557" i="10"/>
  <c r="X557" i="10"/>
  <c r="W557" i="10"/>
  <c r="V557" i="10"/>
  <c r="U557" i="10"/>
  <c r="T557" i="10"/>
  <c r="S557" i="10"/>
  <c r="R557" i="10"/>
  <c r="P557" i="10"/>
  <c r="O557" i="10"/>
  <c r="N557" i="10"/>
  <c r="M557" i="10"/>
  <c r="L557" i="10"/>
  <c r="K557" i="10"/>
  <c r="J557" i="10"/>
  <c r="I557" i="10"/>
  <c r="AM556" i="10"/>
  <c r="AL556" i="10"/>
  <c r="AC556" i="10"/>
  <c r="AB556" i="10"/>
  <c r="AA556" i="10"/>
  <c r="Z556" i="10"/>
  <c r="Y556" i="10"/>
  <c r="X556" i="10"/>
  <c r="W556" i="10"/>
  <c r="V556" i="10"/>
  <c r="U556" i="10"/>
  <c r="T556" i="10"/>
  <c r="S556" i="10"/>
  <c r="R556" i="10"/>
  <c r="P556" i="10"/>
  <c r="O556" i="10"/>
  <c r="N556" i="10"/>
  <c r="M556" i="10"/>
  <c r="L556" i="10"/>
  <c r="K556" i="10"/>
  <c r="J556" i="10"/>
  <c r="I556" i="10"/>
  <c r="AM555" i="10"/>
  <c r="AL555" i="10"/>
  <c r="AC555" i="10"/>
  <c r="AB555" i="10"/>
  <c r="AA555" i="10"/>
  <c r="Z555" i="10"/>
  <c r="Y555" i="10"/>
  <c r="X555" i="10"/>
  <c r="W555" i="10"/>
  <c r="V555" i="10"/>
  <c r="U555" i="10"/>
  <c r="T555" i="10"/>
  <c r="S555" i="10"/>
  <c r="R555" i="10"/>
  <c r="P555" i="10"/>
  <c r="O555" i="10"/>
  <c r="N555" i="10"/>
  <c r="M555" i="10"/>
  <c r="L555" i="10"/>
  <c r="K555" i="10"/>
  <c r="J555" i="10"/>
  <c r="I555" i="10"/>
  <c r="AM554" i="10"/>
  <c r="AL554" i="10"/>
  <c r="AC554" i="10"/>
  <c r="AB554" i="10"/>
  <c r="AA554" i="10"/>
  <c r="Z554" i="10"/>
  <c r="Y554" i="10"/>
  <c r="X554" i="10"/>
  <c r="W554" i="10"/>
  <c r="V554" i="10"/>
  <c r="U554" i="10"/>
  <c r="T554" i="10"/>
  <c r="S554" i="10"/>
  <c r="R554" i="10"/>
  <c r="P554" i="10"/>
  <c r="O554" i="10"/>
  <c r="N554" i="10"/>
  <c r="M554" i="10"/>
  <c r="L554" i="10"/>
  <c r="K554" i="10"/>
  <c r="J554" i="10"/>
  <c r="I554" i="10"/>
  <c r="AM553" i="10"/>
  <c r="AL553" i="10"/>
  <c r="AC553" i="10"/>
  <c r="AB553" i="10"/>
  <c r="AA553" i="10"/>
  <c r="Z553" i="10"/>
  <c r="Y553" i="10"/>
  <c r="X553" i="10"/>
  <c r="W553" i="10"/>
  <c r="V553" i="10"/>
  <c r="U553" i="10"/>
  <c r="T553" i="10"/>
  <c r="S553" i="10"/>
  <c r="R553" i="10"/>
  <c r="P553" i="10"/>
  <c r="O553" i="10"/>
  <c r="N553" i="10"/>
  <c r="M553" i="10"/>
  <c r="L553" i="10"/>
  <c r="K553" i="10"/>
  <c r="J553" i="10"/>
  <c r="I553" i="10"/>
  <c r="AM552" i="10"/>
  <c r="AL552" i="10"/>
  <c r="AC552" i="10"/>
  <c r="AB552" i="10"/>
  <c r="AA552" i="10"/>
  <c r="Z552" i="10"/>
  <c r="Y552" i="10"/>
  <c r="X552" i="10"/>
  <c r="W552" i="10"/>
  <c r="V552" i="10"/>
  <c r="U552" i="10"/>
  <c r="T552" i="10"/>
  <c r="S552" i="10"/>
  <c r="R552" i="10"/>
  <c r="P552" i="10"/>
  <c r="O552" i="10"/>
  <c r="N552" i="10"/>
  <c r="M552" i="10"/>
  <c r="L552" i="10"/>
  <c r="K552" i="10"/>
  <c r="J552" i="10"/>
  <c r="I552" i="10"/>
  <c r="AM551" i="10"/>
  <c r="AL551" i="10"/>
  <c r="AC551" i="10"/>
  <c r="AB551" i="10"/>
  <c r="AA551" i="10"/>
  <c r="Z551" i="10"/>
  <c r="Y551" i="10"/>
  <c r="X551" i="10"/>
  <c r="W551" i="10"/>
  <c r="V551" i="10"/>
  <c r="U551" i="10"/>
  <c r="T551" i="10"/>
  <c r="S551" i="10"/>
  <c r="R551" i="10"/>
  <c r="P551" i="10"/>
  <c r="O551" i="10"/>
  <c r="N551" i="10"/>
  <c r="M551" i="10"/>
  <c r="L551" i="10"/>
  <c r="K551" i="10"/>
  <c r="J551" i="10"/>
  <c r="I551" i="10"/>
  <c r="AM550" i="10"/>
  <c r="AL550" i="10"/>
  <c r="AC550" i="10"/>
  <c r="AB550" i="10"/>
  <c r="AA550" i="10"/>
  <c r="Z550" i="10"/>
  <c r="Y550" i="10"/>
  <c r="X550" i="10"/>
  <c r="W550" i="10"/>
  <c r="V550" i="10"/>
  <c r="U550" i="10"/>
  <c r="T550" i="10"/>
  <c r="S550" i="10"/>
  <c r="R550" i="10"/>
  <c r="P550" i="10"/>
  <c r="O550" i="10"/>
  <c r="N550" i="10"/>
  <c r="M550" i="10"/>
  <c r="L550" i="10"/>
  <c r="K550" i="10"/>
  <c r="J550" i="10"/>
  <c r="I550" i="10"/>
  <c r="AM549" i="10"/>
  <c r="AL549" i="10"/>
  <c r="AC549" i="10"/>
  <c r="AB549" i="10"/>
  <c r="AA549" i="10"/>
  <c r="Z549" i="10"/>
  <c r="Y549" i="10"/>
  <c r="X549" i="10"/>
  <c r="W549" i="10"/>
  <c r="V549" i="10"/>
  <c r="U549" i="10"/>
  <c r="T549" i="10"/>
  <c r="S549" i="10"/>
  <c r="R549" i="10"/>
  <c r="P549" i="10"/>
  <c r="O549" i="10"/>
  <c r="N549" i="10"/>
  <c r="M549" i="10"/>
  <c r="L549" i="10"/>
  <c r="K549" i="10"/>
  <c r="J549" i="10"/>
  <c r="I549" i="10"/>
  <c r="AM548" i="10"/>
  <c r="AL548" i="10"/>
  <c r="AC548" i="10"/>
  <c r="AB548" i="10"/>
  <c r="AA548" i="10"/>
  <c r="Z548" i="10"/>
  <c r="Y548" i="10"/>
  <c r="X548" i="10"/>
  <c r="W548" i="10"/>
  <c r="V548" i="10"/>
  <c r="U548" i="10"/>
  <c r="T548" i="10"/>
  <c r="S548" i="10"/>
  <c r="R548" i="10"/>
  <c r="P548" i="10"/>
  <c r="O548" i="10"/>
  <c r="N548" i="10"/>
  <c r="M548" i="10"/>
  <c r="L548" i="10"/>
  <c r="K548" i="10"/>
  <c r="J548" i="10"/>
  <c r="I548" i="10"/>
  <c r="AM547" i="10"/>
  <c r="AL547" i="10"/>
  <c r="AC547" i="10"/>
  <c r="AB547" i="10"/>
  <c r="AA547" i="10"/>
  <c r="Z547" i="10"/>
  <c r="Y547" i="10"/>
  <c r="X547" i="10"/>
  <c r="W547" i="10"/>
  <c r="V547" i="10"/>
  <c r="U547" i="10"/>
  <c r="T547" i="10"/>
  <c r="S547" i="10"/>
  <c r="R547" i="10"/>
  <c r="P547" i="10"/>
  <c r="O547" i="10"/>
  <c r="N547" i="10"/>
  <c r="M547" i="10"/>
  <c r="L547" i="10"/>
  <c r="K547" i="10"/>
  <c r="J547" i="10"/>
  <c r="I547" i="10"/>
  <c r="AM546" i="10"/>
  <c r="AL546" i="10"/>
  <c r="AC546" i="10"/>
  <c r="AB546" i="10"/>
  <c r="AA546" i="10"/>
  <c r="Z546" i="10"/>
  <c r="Y546" i="10"/>
  <c r="X546" i="10"/>
  <c r="W546" i="10"/>
  <c r="V546" i="10"/>
  <c r="U546" i="10"/>
  <c r="T546" i="10"/>
  <c r="S546" i="10"/>
  <c r="R546" i="10"/>
  <c r="P546" i="10"/>
  <c r="O546" i="10"/>
  <c r="N546" i="10"/>
  <c r="M546" i="10"/>
  <c r="L546" i="10"/>
  <c r="K546" i="10"/>
  <c r="J546" i="10"/>
  <c r="I546" i="10"/>
  <c r="AM545" i="10"/>
  <c r="AL545" i="10"/>
  <c r="AC545" i="10"/>
  <c r="AB545" i="10"/>
  <c r="AA545" i="10"/>
  <c r="Z545" i="10"/>
  <c r="Y545" i="10"/>
  <c r="X545" i="10"/>
  <c r="W545" i="10"/>
  <c r="V545" i="10"/>
  <c r="U545" i="10"/>
  <c r="T545" i="10"/>
  <c r="S545" i="10"/>
  <c r="R545" i="10"/>
  <c r="P545" i="10"/>
  <c r="O545" i="10"/>
  <c r="N545" i="10"/>
  <c r="M545" i="10"/>
  <c r="L545" i="10"/>
  <c r="K545" i="10"/>
  <c r="J545" i="10"/>
  <c r="I545" i="10"/>
  <c r="AM544" i="10"/>
  <c r="AL544" i="10"/>
  <c r="AC544" i="10"/>
  <c r="AB544" i="10"/>
  <c r="AA544" i="10"/>
  <c r="Z544" i="10"/>
  <c r="Y544" i="10"/>
  <c r="X544" i="10"/>
  <c r="W544" i="10"/>
  <c r="V544" i="10"/>
  <c r="U544" i="10"/>
  <c r="T544" i="10"/>
  <c r="S544" i="10"/>
  <c r="R544" i="10"/>
  <c r="P544" i="10"/>
  <c r="O544" i="10"/>
  <c r="N544" i="10"/>
  <c r="M544" i="10"/>
  <c r="L544" i="10"/>
  <c r="K544" i="10"/>
  <c r="J544" i="10"/>
  <c r="I544" i="10"/>
  <c r="AM543" i="10"/>
  <c r="AL543" i="10"/>
  <c r="AC543" i="10"/>
  <c r="AB543" i="10"/>
  <c r="AA543" i="10"/>
  <c r="Z543" i="10"/>
  <c r="Y543" i="10"/>
  <c r="X543" i="10"/>
  <c r="W543" i="10"/>
  <c r="V543" i="10"/>
  <c r="U543" i="10"/>
  <c r="T543" i="10"/>
  <c r="S543" i="10"/>
  <c r="R543" i="10"/>
  <c r="P543" i="10"/>
  <c r="O543" i="10"/>
  <c r="N543" i="10"/>
  <c r="M543" i="10"/>
  <c r="L543" i="10"/>
  <c r="K543" i="10"/>
  <c r="J543" i="10"/>
  <c r="I543" i="10"/>
  <c r="AM542" i="10"/>
  <c r="AL542" i="10"/>
  <c r="AC542" i="10"/>
  <c r="AB542" i="10"/>
  <c r="AA542" i="10"/>
  <c r="Z542" i="10"/>
  <c r="Y542" i="10"/>
  <c r="X542" i="10"/>
  <c r="W542" i="10"/>
  <c r="V542" i="10"/>
  <c r="U542" i="10"/>
  <c r="T542" i="10"/>
  <c r="S542" i="10"/>
  <c r="R542" i="10"/>
  <c r="P542" i="10"/>
  <c r="O542" i="10"/>
  <c r="N542" i="10"/>
  <c r="M542" i="10"/>
  <c r="L542" i="10"/>
  <c r="K542" i="10"/>
  <c r="J542" i="10"/>
  <c r="I542" i="10"/>
  <c r="AM541" i="10"/>
  <c r="AL541" i="10"/>
  <c r="AC541" i="10"/>
  <c r="AB541" i="10"/>
  <c r="AA541" i="10"/>
  <c r="Z541" i="10"/>
  <c r="Y541" i="10"/>
  <c r="X541" i="10"/>
  <c r="W541" i="10"/>
  <c r="V541" i="10"/>
  <c r="U541" i="10"/>
  <c r="T541" i="10"/>
  <c r="S541" i="10"/>
  <c r="R541" i="10"/>
  <c r="P541" i="10"/>
  <c r="O541" i="10"/>
  <c r="N541" i="10"/>
  <c r="M541" i="10"/>
  <c r="L541" i="10"/>
  <c r="K541" i="10"/>
  <c r="J541" i="10"/>
  <c r="I541" i="10"/>
  <c r="AM540" i="10"/>
  <c r="AL540" i="10"/>
  <c r="AC540" i="10"/>
  <c r="AB540" i="10"/>
  <c r="AA540" i="10"/>
  <c r="Z540" i="10"/>
  <c r="Y540" i="10"/>
  <c r="X540" i="10"/>
  <c r="W540" i="10"/>
  <c r="V540" i="10"/>
  <c r="U540" i="10"/>
  <c r="T540" i="10"/>
  <c r="S540" i="10"/>
  <c r="R540" i="10"/>
  <c r="P540" i="10"/>
  <c r="O540" i="10"/>
  <c r="N540" i="10"/>
  <c r="M540" i="10"/>
  <c r="L540" i="10"/>
  <c r="K540" i="10"/>
  <c r="J540" i="10"/>
  <c r="I540" i="10"/>
  <c r="AM539" i="10"/>
  <c r="AL539" i="10"/>
  <c r="AC539" i="10"/>
  <c r="AB539" i="10"/>
  <c r="AA539" i="10"/>
  <c r="Z539" i="10"/>
  <c r="Y539" i="10"/>
  <c r="X539" i="10"/>
  <c r="W539" i="10"/>
  <c r="V539" i="10"/>
  <c r="U539" i="10"/>
  <c r="T539" i="10"/>
  <c r="S539" i="10"/>
  <c r="R539" i="10"/>
  <c r="P539" i="10"/>
  <c r="O539" i="10"/>
  <c r="N539" i="10"/>
  <c r="M539" i="10"/>
  <c r="L539" i="10"/>
  <c r="K539" i="10"/>
  <c r="J539" i="10"/>
  <c r="I539" i="10"/>
  <c r="AM538" i="10"/>
  <c r="AL538" i="10"/>
  <c r="AC538" i="10"/>
  <c r="AB538" i="10"/>
  <c r="AA538" i="10"/>
  <c r="Z538" i="10"/>
  <c r="Y538" i="10"/>
  <c r="X538" i="10"/>
  <c r="W538" i="10"/>
  <c r="V538" i="10"/>
  <c r="U538" i="10"/>
  <c r="T538" i="10"/>
  <c r="S538" i="10"/>
  <c r="R538" i="10"/>
  <c r="P538" i="10"/>
  <c r="O538" i="10"/>
  <c r="N538" i="10"/>
  <c r="M538" i="10"/>
  <c r="L538" i="10"/>
  <c r="K538" i="10"/>
  <c r="J538" i="10"/>
  <c r="I538" i="10"/>
  <c r="AM537" i="10"/>
  <c r="AL537" i="10"/>
  <c r="AC537" i="10"/>
  <c r="AB537" i="10"/>
  <c r="AA537" i="10"/>
  <c r="Z537" i="10"/>
  <c r="Y537" i="10"/>
  <c r="X537" i="10"/>
  <c r="W537" i="10"/>
  <c r="V537" i="10"/>
  <c r="U537" i="10"/>
  <c r="T537" i="10"/>
  <c r="S537" i="10"/>
  <c r="R537" i="10"/>
  <c r="P537" i="10"/>
  <c r="O537" i="10"/>
  <c r="N537" i="10"/>
  <c r="M537" i="10"/>
  <c r="L537" i="10"/>
  <c r="K537" i="10"/>
  <c r="J537" i="10"/>
  <c r="I537" i="10"/>
  <c r="AM536" i="10"/>
  <c r="AL536" i="10"/>
  <c r="AC536" i="10"/>
  <c r="AB536" i="10"/>
  <c r="AA536" i="10"/>
  <c r="Z536" i="10"/>
  <c r="Y536" i="10"/>
  <c r="X536" i="10"/>
  <c r="W536" i="10"/>
  <c r="V536" i="10"/>
  <c r="U536" i="10"/>
  <c r="T536" i="10"/>
  <c r="S536" i="10"/>
  <c r="R536" i="10"/>
  <c r="P536" i="10"/>
  <c r="O536" i="10"/>
  <c r="N536" i="10"/>
  <c r="M536" i="10"/>
  <c r="L536" i="10"/>
  <c r="K536" i="10"/>
  <c r="J536" i="10"/>
  <c r="I536" i="10"/>
  <c r="AM535" i="10"/>
  <c r="AL535" i="10"/>
  <c r="AC535" i="10"/>
  <c r="AB535" i="10"/>
  <c r="AA535" i="10"/>
  <c r="Z535" i="10"/>
  <c r="Y535" i="10"/>
  <c r="X535" i="10"/>
  <c r="W535" i="10"/>
  <c r="V535" i="10"/>
  <c r="U535" i="10"/>
  <c r="T535" i="10"/>
  <c r="S535" i="10"/>
  <c r="R535" i="10"/>
  <c r="P535" i="10"/>
  <c r="O535" i="10"/>
  <c r="N535" i="10"/>
  <c r="M535" i="10"/>
  <c r="L535" i="10"/>
  <c r="K535" i="10"/>
  <c r="J535" i="10"/>
  <c r="I535" i="10"/>
  <c r="AM534" i="10"/>
  <c r="AL534" i="10"/>
  <c r="AC534" i="10"/>
  <c r="AB534" i="10"/>
  <c r="AA534" i="10"/>
  <c r="Z534" i="10"/>
  <c r="Y534" i="10"/>
  <c r="X534" i="10"/>
  <c r="W534" i="10"/>
  <c r="V534" i="10"/>
  <c r="U534" i="10"/>
  <c r="T534" i="10"/>
  <c r="S534" i="10"/>
  <c r="R534" i="10"/>
  <c r="P534" i="10"/>
  <c r="O534" i="10"/>
  <c r="N534" i="10"/>
  <c r="M534" i="10"/>
  <c r="L534" i="10"/>
  <c r="K534" i="10"/>
  <c r="J534" i="10"/>
  <c r="I534" i="10"/>
  <c r="AM533" i="10"/>
  <c r="AL533" i="10"/>
  <c r="AC533" i="10"/>
  <c r="AB533" i="10"/>
  <c r="AA533" i="10"/>
  <c r="Z533" i="10"/>
  <c r="Y533" i="10"/>
  <c r="X533" i="10"/>
  <c r="W533" i="10"/>
  <c r="V533" i="10"/>
  <c r="U533" i="10"/>
  <c r="T533" i="10"/>
  <c r="S533" i="10"/>
  <c r="R533" i="10"/>
  <c r="P533" i="10"/>
  <c r="O533" i="10"/>
  <c r="N533" i="10"/>
  <c r="M533" i="10"/>
  <c r="L533" i="10"/>
  <c r="K533" i="10"/>
  <c r="J533" i="10"/>
  <c r="I533" i="10"/>
  <c r="AM532" i="10"/>
  <c r="AL532" i="10"/>
  <c r="AC532" i="10"/>
  <c r="AB532" i="10"/>
  <c r="AA532" i="10"/>
  <c r="Z532" i="10"/>
  <c r="Y532" i="10"/>
  <c r="X532" i="10"/>
  <c r="W532" i="10"/>
  <c r="V532" i="10"/>
  <c r="U532" i="10"/>
  <c r="T532" i="10"/>
  <c r="S532" i="10"/>
  <c r="R532" i="10"/>
  <c r="P532" i="10"/>
  <c r="O532" i="10"/>
  <c r="N532" i="10"/>
  <c r="M532" i="10"/>
  <c r="L532" i="10"/>
  <c r="K532" i="10"/>
  <c r="J532" i="10"/>
  <c r="I532" i="10"/>
  <c r="AM531" i="10"/>
  <c r="AL531" i="10"/>
  <c r="AC531" i="10"/>
  <c r="AB531" i="10"/>
  <c r="AA531" i="10"/>
  <c r="Z531" i="10"/>
  <c r="Y531" i="10"/>
  <c r="X531" i="10"/>
  <c r="W531" i="10"/>
  <c r="V531" i="10"/>
  <c r="U531" i="10"/>
  <c r="T531" i="10"/>
  <c r="S531" i="10"/>
  <c r="R531" i="10"/>
  <c r="P531" i="10"/>
  <c r="O531" i="10"/>
  <c r="N531" i="10"/>
  <c r="M531" i="10"/>
  <c r="L531" i="10"/>
  <c r="K531" i="10"/>
  <c r="J531" i="10"/>
  <c r="I531" i="10"/>
  <c r="AM530" i="10"/>
  <c r="AL530" i="10"/>
  <c r="AC530" i="10"/>
  <c r="AB530" i="10"/>
  <c r="AA530" i="10"/>
  <c r="Z530" i="10"/>
  <c r="Y530" i="10"/>
  <c r="X530" i="10"/>
  <c r="W530" i="10"/>
  <c r="V530" i="10"/>
  <c r="U530" i="10"/>
  <c r="T530" i="10"/>
  <c r="S530" i="10"/>
  <c r="R530" i="10"/>
  <c r="P530" i="10"/>
  <c r="O530" i="10"/>
  <c r="N530" i="10"/>
  <c r="M530" i="10"/>
  <c r="L530" i="10"/>
  <c r="K530" i="10"/>
  <c r="J530" i="10"/>
  <c r="I530" i="10"/>
  <c r="AM529" i="10"/>
  <c r="AL529" i="10"/>
  <c r="AC529" i="10"/>
  <c r="AB529" i="10"/>
  <c r="AA529" i="10"/>
  <c r="Z529" i="10"/>
  <c r="Y529" i="10"/>
  <c r="X529" i="10"/>
  <c r="W529" i="10"/>
  <c r="V529" i="10"/>
  <c r="U529" i="10"/>
  <c r="T529" i="10"/>
  <c r="S529" i="10"/>
  <c r="R529" i="10"/>
  <c r="P529" i="10"/>
  <c r="O529" i="10"/>
  <c r="N529" i="10"/>
  <c r="M529" i="10"/>
  <c r="L529" i="10"/>
  <c r="K529" i="10"/>
  <c r="J529" i="10"/>
  <c r="I529" i="10"/>
  <c r="AM528" i="10"/>
  <c r="AL528" i="10"/>
  <c r="AC528" i="10"/>
  <c r="AB528" i="10"/>
  <c r="AA528" i="10"/>
  <c r="Z528" i="10"/>
  <c r="Y528" i="10"/>
  <c r="X528" i="10"/>
  <c r="W528" i="10"/>
  <c r="V528" i="10"/>
  <c r="U528" i="10"/>
  <c r="T528" i="10"/>
  <c r="S528" i="10"/>
  <c r="R528" i="10"/>
  <c r="P528" i="10"/>
  <c r="O528" i="10"/>
  <c r="N528" i="10"/>
  <c r="M528" i="10"/>
  <c r="L528" i="10"/>
  <c r="K528" i="10"/>
  <c r="J528" i="10"/>
  <c r="I528" i="10"/>
  <c r="AM527" i="10"/>
  <c r="AL527" i="10"/>
  <c r="AC527" i="10"/>
  <c r="AB527" i="10"/>
  <c r="AA527" i="10"/>
  <c r="Z527" i="10"/>
  <c r="Y527" i="10"/>
  <c r="X527" i="10"/>
  <c r="W527" i="10"/>
  <c r="V527" i="10"/>
  <c r="U527" i="10"/>
  <c r="T527" i="10"/>
  <c r="S527" i="10"/>
  <c r="R527" i="10"/>
  <c r="P527" i="10"/>
  <c r="O527" i="10"/>
  <c r="N527" i="10"/>
  <c r="M527" i="10"/>
  <c r="L527" i="10"/>
  <c r="K527" i="10"/>
  <c r="J527" i="10"/>
  <c r="I527" i="10"/>
  <c r="AM526" i="10"/>
  <c r="AL526" i="10"/>
  <c r="AC526" i="10"/>
  <c r="AB526" i="10"/>
  <c r="AA526" i="10"/>
  <c r="Z526" i="10"/>
  <c r="Y526" i="10"/>
  <c r="X526" i="10"/>
  <c r="W526" i="10"/>
  <c r="V526" i="10"/>
  <c r="U526" i="10"/>
  <c r="T526" i="10"/>
  <c r="S526" i="10"/>
  <c r="R526" i="10"/>
  <c r="P526" i="10"/>
  <c r="O526" i="10"/>
  <c r="N526" i="10"/>
  <c r="M526" i="10"/>
  <c r="L526" i="10"/>
  <c r="K526" i="10"/>
  <c r="J526" i="10"/>
  <c r="I526" i="10"/>
  <c r="AM525" i="10"/>
  <c r="AL525" i="10"/>
  <c r="AC525" i="10"/>
  <c r="AB525" i="10"/>
  <c r="AA525" i="10"/>
  <c r="Z525" i="10"/>
  <c r="Y525" i="10"/>
  <c r="X525" i="10"/>
  <c r="W525" i="10"/>
  <c r="V525" i="10"/>
  <c r="U525" i="10"/>
  <c r="T525" i="10"/>
  <c r="S525" i="10"/>
  <c r="R525" i="10"/>
  <c r="P525" i="10"/>
  <c r="O525" i="10"/>
  <c r="N525" i="10"/>
  <c r="M525" i="10"/>
  <c r="L525" i="10"/>
  <c r="K525" i="10"/>
  <c r="J525" i="10"/>
  <c r="I525" i="10"/>
  <c r="AM524" i="10"/>
  <c r="AL524" i="10"/>
  <c r="AC524" i="10"/>
  <c r="AB524" i="10"/>
  <c r="AA524" i="10"/>
  <c r="Z524" i="10"/>
  <c r="Y524" i="10"/>
  <c r="X524" i="10"/>
  <c r="W524" i="10"/>
  <c r="V524" i="10"/>
  <c r="U524" i="10"/>
  <c r="T524" i="10"/>
  <c r="S524" i="10"/>
  <c r="R524" i="10"/>
  <c r="P524" i="10"/>
  <c r="O524" i="10"/>
  <c r="N524" i="10"/>
  <c r="M524" i="10"/>
  <c r="L524" i="10"/>
  <c r="K524" i="10"/>
  <c r="J524" i="10"/>
  <c r="I524" i="10"/>
  <c r="AM523" i="10"/>
  <c r="AL523" i="10"/>
  <c r="AC523" i="10"/>
  <c r="AB523" i="10"/>
  <c r="AA523" i="10"/>
  <c r="Z523" i="10"/>
  <c r="Y523" i="10"/>
  <c r="X523" i="10"/>
  <c r="W523" i="10"/>
  <c r="V523" i="10"/>
  <c r="U523" i="10"/>
  <c r="T523" i="10"/>
  <c r="S523" i="10"/>
  <c r="R523" i="10"/>
  <c r="P523" i="10"/>
  <c r="O523" i="10"/>
  <c r="N523" i="10"/>
  <c r="M523" i="10"/>
  <c r="L523" i="10"/>
  <c r="K523" i="10"/>
  <c r="J523" i="10"/>
  <c r="I523" i="10"/>
  <c r="AM522" i="10"/>
  <c r="AL522" i="10"/>
  <c r="AC522" i="10"/>
  <c r="AB522" i="10"/>
  <c r="AA522" i="10"/>
  <c r="Z522" i="10"/>
  <c r="Y522" i="10"/>
  <c r="X522" i="10"/>
  <c r="W522" i="10"/>
  <c r="V522" i="10"/>
  <c r="U522" i="10"/>
  <c r="T522" i="10"/>
  <c r="S522" i="10"/>
  <c r="R522" i="10"/>
  <c r="P522" i="10"/>
  <c r="O522" i="10"/>
  <c r="N522" i="10"/>
  <c r="M522" i="10"/>
  <c r="L522" i="10"/>
  <c r="K522" i="10"/>
  <c r="J522" i="10"/>
  <c r="I522" i="10"/>
  <c r="AM521" i="10"/>
  <c r="AL521" i="10"/>
  <c r="AC521" i="10"/>
  <c r="AB521" i="10"/>
  <c r="AA521" i="10"/>
  <c r="Z521" i="10"/>
  <c r="Y521" i="10"/>
  <c r="X521" i="10"/>
  <c r="W521" i="10"/>
  <c r="V521" i="10"/>
  <c r="U521" i="10"/>
  <c r="T521" i="10"/>
  <c r="S521" i="10"/>
  <c r="R521" i="10"/>
  <c r="P521" i="10"/>
  <c r="O521" i="10"/>
  <c r="N521" i="10"/>
  <c r="M521" i="10"/>
  <c r="L521" i="10"/>
  <c r="K521" i="10"/>
  <c r="J521" i="10"/>
  <c r="I521" i="10"/>
  <c r="AM520" i="10"/>
  <c r="AL520" i="10"/>
  <c r="AC520" i="10"/>
  <c r="AB520" i="10"/>
  <c r="AA520" i="10"/>
  <c r="Z520" i="10"/>
  <c r="Y520" i="10"/>
  <c r="X520" i="10"/>
  <c r="W520" i="10"/>
  <c r="V520" i="10"/>
  <c r="U520" i="10"/>
  <c r="T520" i="10"/>
  <c r="S520" i="10"/>
  <c r="R520" i="10"/>
  <c r="P520" i="10"/>
  <c r="O520" i="10"/>
  <c r="N520" i="10"/>
  <c r="M520" i="10"/>
  <c r="L520" i="10"/>
  <c r="K520" i="10"/>
  <c r="J520" i="10"/>
  <c r="I520" i="10"/>
  <c r="AM519" i="10"/>
  <c r="AL519" i="10"/>
  <c r="AC519" i="10"/>
  <c r="AB519" i="10"/>
  <c r="AA519" i="10"/>
  <c r="Z519" i="10"/>
  <c r="Y519" i="10"/>
  <c r="X519" i="10"/>
  <c r="W519" i="10"/>
  <c r="V519" i="10"/>
  <c r="U519" i="10"/>
  <c r="T519" i="10"/>
  <c r="S519" i="10"/>
  <c r="R519" i="10"/>
  <c r="P519" i="10"/>
  <c r="O519" i="10"/>
  <c r="N519" i="10"/>
  <c r="M519" i="10"/>
  <c r="L519" i="10"/>
  <c r="K519" i="10"/>
  <c r="J519" i="10"/>
  <c r="I519" i="10"/>
  <c r="AM518" i="10"/>
  <c r="AL518" i="10"/>
  <c r="AC518" i="10"/>
  <c r="AB518" i="10"/>
  <c r="AA518" i="10"/>
  <c r="Z518" i="10"/>
  <c r="Y518" i="10"/>
  <c r="X518" i="10"/>
  <c r="W518" i="10"/>
  <c r="V518" i="10"/>
  <c r="U518" i="10"/>
  <c r="T518" i="10"/>
  <c r="S518" i="10"/>
  <c r="R518" i="10"/>
  <c r="P518" i="10"/>
  <c r="O518" i="10"/>
  <c r="N518" i="10"/>
  <c r="M518" i="10"/>
  <c r="L518" i="10"/>
  <c r="K518" i="10"/>
  <c r="J518" i="10"/>
  <c r="I518" i="10"/>
  <c r="AM517" i="10"/>
  <c r="AL517" i="10"/>
  <c r="AC517" i="10"/>
  <c r="AB517" i="10"/>
  <c r="AA517" i="10"/>
  <c r="Z517" i="10"/>
  <c r="Y517" i="10"/>
  <c r="X517" i="10"/>
  <c r="W517" i="10"/>
  <c r="V517" i="10"/>
  <c r="U517" i="10"/>
  <c r="T517" i="10"/>
  <c r="S517" i="10"/>
  <c r="R517" i="10"/>
  <c r="P517" i="10"/>
  <c r="O517" i="10"/>
  <c r="N517" i="10"/>
  <c r="M517" i="10"/>
  <c r="L517" i="10"/>
  <c r="K517" i="10"/>
  <c r="J517" i="10"/>
  <c r="I517" i="10"/>
  <c r="AM516" i="10"/>
  <c r="AL516" i="10"/>
  <c r="AC516" i="10"/>
  <c r="AB516" i="10"/>
  <c r="AA516" i="10"/>
  <c r="Z516" i="10"/>
  <c r="Y516" i="10"/>
  <c r="X516" i="10"/>
  <c r="W516" i="10"/>
  <c r="V516" i="10"/>
  <c r="U516" i="10"/>
  <c r="T516" i="10"/>
  <c r="S516" i="10"/>
  <c r="R516" i="10"/>
  <c r="P516" i="10"/>
  <c r="O516" i="10"/>
  <c r="N516" i="10"/>
  <c r="M516" i="10"/>
  <c r="L516" i="10"/>
  <c r="K516" i="10"/>
  <c r="J516" i="10"/>
  <c r="I516" i="10"/>
  <c r="AM515" i="10"/>
  <c r="AL515" i="10"/>
  <c r="AC515" i="10"/>
  <c r="AB515" i="10"/>
  <c r="AA515" i="10"/>
  <c r="Z515" i="10"/>
  <c r="Y515" i="10"/>
  <c r="X515" i="10"/>
  <c r="W515" i="10"/>
  <c r="V515" i="10"/>
  <c r="U515" i="10"/>
  <c r="T515" i="10"/>
  <c r="S515" i="10"/>
  <c r="R515" i="10"/>
  <c r="P515" i="10"/>
  <c r="O515" i="10"/>
  <c r="N515" i="10"/>
  <c r="M515" i="10"/>
  <c r="L515" i="10"/>
  <c r="K515" i="10"/>
  <c r="J515" i="10"/>
  <c r="I515" i="10"/>
  <c r="AM514" i="10"/>
  <c r="AL514" i="10"/>
  <c r="AC514" i="10"/>
  <c r="AB514" i="10"/>
  <c r="AA514" i="10"/>
  <c r="Z514" i="10"/>
  <c r="Y514" i="10"/>
  <c r="X514" i="10"/>
  <c r="W514" i="10"/>
  <c r="V514" i="10"/>
  <c r="U514" i="10"/>
  <c r="T514" i="10"/>
  <c r="S514" i="10"/>
  <c r="R514" i="10"/>
  <c r="P514" i="10"/>
  <c r="O514" i="10"/>
  <c r="N514" i="10"/>
  <c r="M514" i="10"/>
  <c r="L514" i="10"/>
  <c r="K514" i="10"/>
  <c r="J514" i="10"/>
  <c r="I514" i="10"/>
  <c r="AM513" i="10"/>
  <c r="AL513" i="10"/>
  <c r="AC513" i="10"/>
  <c r="AB513" i="10"/>
  <c r="AA513" i="10"/>
  <c r="Z513" i="10"/>
  <c r="Y513" i="10"/>
  <c r="X513" i="10"/>
  <c r="W513" i="10"/>
  <c r="V513" i="10"/>
  <c r="U513" i="10"/>
  <c r="T513" i="10"/>
  <c r="S513" i="10"/>
  <c r="R513" i="10"/>
  <c r="P513" i="10"/>
  <c r="O513" i="10"/>
  <c r="N513" i="10"/>
  <c r="M513" i="10"/>
  <c r="L513" i="10"/>
  <c r="K513" i="10"/>
  <c r="J513" i="10"/>
  <c r="I513" i="10"/>
  <c r="AM512" i="10"/>
  <c r="AL512" i="10"/>
  <c r="AC512" i="10"/>
  <c r="AB512" i="10"/>
  <c r="AA512" i="10"/>
  <c r="Z512" i="10"/>
  <c r="Y512" i="10"/>
  <c r="X512" i="10"/>
  <c r="W512" i="10"/>
  <c r="V512" i="10"/>
  <c r="U512" i="10"/>
  <c r="T512" i="10"/>
  <c r="S512" i="10"/>
  <c r="R512" i="10"/>
  <c r="P512" i="10"/>
  <c r="O512" i="10"/>
  <c r="N512" i="10"/>
  <c r="M512" i="10"/>
  <c r="L512" i="10"/>
  <c r="K512" i="10"/>
  <c r="J512" i="10"/>
  <c r="I512" i="10"/>
  <c r="AM511" i="10"/>
  <c r="AL511" i="10"/>
  <c r="AC511" i="10"/>
  <c r="AB511" i="10"/>
  <c r="AA511" i="10"/>
  <c r="Z511" i="10"/>
  <c r="Y511" i="10"/>
  <c r="X511" i="10"/>
  <c r="W511" i="10"/>
  <c r="V511" i="10"/>
  <c r="U511" i="10"/>
  <c r="T511" i="10"/>
  <c r="S511" i="10"/>
  <c r="R511" i="10"/>
  <c r="P511" i="10"/>
  <c r="O511" i="10"/>
  <c r="N511" i="10"/>
  <c r="M511" i="10"/>
  <c r="L511" i="10"/>
  <c r="K511" i="10"/>
  <c r="J511" i="10"/>
  <c r="I511" i="10"/>
  <c r="AM510" i="10"/>
  <c r="AL510" i="10"/>
  <c r="AC510" i="10"/>
  <c r="AB510" i="10"/>
  <c r="AA510" i="10"/>
  <c r="Z510" i="10"/>
  <c r="Y510" i="10"/>
  <c r="X510" i="10"/>
  <c r="W510" i="10"/>
  <c r="V510" i="10"/>
  <c r="U510" i="10"/>
  <c r="T510" i="10"/>
  <c r="S510" i="10"/>
  <c r="R510" i="10"/>
  <c r="P510" i="10"/>
  <c r="O510" i="10"/>
  <c r="N510" i="10"/>
  <c r="M510" i="10"/>
  <c r="L510" i="10"/>
  <c r="K510" i="10"/>
  <c r="J510" i="10"/>
  <c r="I510" i="10"/>
  <c r="AM509" i="10"/>
  <c r="AL509" i="10"/>
  <c r="AC509" i="10"/>
  <c r="AB509" i="10"/>
  <c r="AA509" i="10"/>
  <c r="Z509" i="10"/>
  <c r="Y509" i="10"/>
  <c r="X509" i="10"/>
  <c r="W509" i="10"/>
  <c r="V509" i="10"/>
  <c r="U509" i="10"/>
  <c r="T509" i="10"/>
  <c r="S509" i="10"/>
  <c r="R509" i="10"/>
  <c r="P509" i="10"/>
  <c r="O509" i="10"/>
  <c r="N509" i="10"/>
  <c r="M509" i="10"/>
  <c r="L509" i="10"/>
  <c r="K509" i="10"/>
  <c r="J509" i="10"/>
  <c r="I509" i="10"/>
  <c r="AM508" i="10"/>
  <c r="AL508" i="10"/>
  <c r="AC508" i="10"/>
  <c r="AB508" i="10"/>
  <c r="AA508" i="10"/>
  <c r="Z508" i="10"/>
  <c r="Y508" i="10"/>
  <c r="X508" i="10"/>
  <c r="W508" i="10"/>
  <c r="V508" i="10"/>
  <c r="U508" i="10"/>
  <c r="T508" i="10"/>
  <c r="S508" i="10"/>
  <c r="R508" i="10"/>
  <c r="P508" i="10"/>
  <c r="O508" i="10"/>
  <c r="N508" i="10"/>
  <c r="M508" i="10"/>
  <c r="L508" i="10"/>
  <c r="K508" i="10"/>
  <c r="J508" i="10"/>
  <c r="I508" i="10"/>
  <c r="AM507" i="10"/>
  <c r="AL507" i="10"/>
  <c r="AC507" i="10"/>
  <c r="AB507" i="10"/>
  <c r="AA507" i="10"/>
  <c r="Z507" i="10"/>
  <c r="Y507" i="10"/>
  <c r="X507" i="10"/>
  <c r="W507" i="10"/>
  <c r="V507" i="10"/>
  <c r="U507" i="10"/>
  <c r="T507" i="10"/>
  <c r="S507" i="10"/>
  <c r="R507" i="10"/>
  <c r="P507" i="10"/>
  <c r="O507" i="10"/>
  <c r="N507" i="10"/>
  <c r="M507" i="10"/>
  <c r="L507" i="10"/>
  <c r="K507" i="10"/>
  <c r="J507" i="10"/>
  <c r="I507" i="10"/>
  <c r="AM506" i="10"/>
  <c r="AL506" i="10"/>
  <c r="AC506" i="10"/>
  <c r="AB506" i="10"/>
  <c r="AA506" i="10"/>
  <c r="Z506" i="10"/>
  <c r="Y506" i="10"/>
  <c r="X506" i="10"/>
  <c r="W506" i="10"/>
  <c r="V506" i="10"/>
  <c r="U506" i="10"/>
  <c r="T506" i="10"/>
  <c r="S506" i="10"/>
  <c r="R506" i="10"/>
  <c r="P506" i="10"/>
  <c r="O506" i="10"/>
  <c r="N506" i="10"/>
  <c r="M506" i="10"/>
  <c r="L506" i="10"/>
  <c r="K506" i="10"/>
  <c r="J506" i="10"/>
  <c r="I506" i="10"/>
  <c r="AM505" i="10"/>
  <c r="AL505" i="10"/>
  <c r="AC505" i="10"/>
  <c r="AB505" i="10"/>
  <c r="AA505" i="10"/>
  <c r="Z505" i="10"/>
  <c r="Y505" i="10"/>
  <c r="X505" i="10"/>
  <c r="W505" i="10"/>
  <c r="V505" i="10"/>
  <c r="U505" i="10"/>
  <c r="T505" i="10"/>
  <c r="S505" i="10"/>
  <c r="R505" i="10"/>
  <c r="P505" i="10"/>
  <c r="O505" i="10"/>
  <c r="N505" i="10"/>
  <c r="M505" i="10"/>
  <c r="L505" i="10"/>
  <c r="K505" i="10"/>
  <c r="J505" i="10"/>
  <c r="I505" i="10"/>
  <c r="AM504" i="10"/>
  <c r="AL504" i="10"/>
  <c r="AC504" i="10"/>
  <c r="AB504" i="10"/>
  <c r="AA504" i="10"/>
  <c r="Z504" i="10"/>
  <c r="Y504" i="10"/>
  <c r="X504" i="10"/>
  <c r="W504" i="10"/>
  <c r="V504" i="10"/>
  <c r="U504" i="10"/>
  <c r="T504" i="10"/>
  <c r="S504" i="10"/>
  <c r="R504" i="10"/>
  <c r="P504" i="10"/>
  <c r="O504" i="10"/>
  <c r="N504" i="10"/>
  <c r="M504" i="10"/>
  <c r="L504" i="10"/>
  <c r="K504" i="10"/>
  <c r="J504" i="10"/>
  <c r="I504" i="10"/>
  <c r="AM503" i="10"/>
  <c r="AL503" i="10"/>
  <c r="AC503" i="10"/>
  <c r="AB503" i="10"/>
  <c r="AA503" i="10"/>
  <c r="Z503" i="10"/>
  <c r="Y503" i="10"/>
  <c r="X503" i="10"/>
  <c r="W503" i="10"/>
  <c r="V503" i="10"/>
  <c r="U503" i="10"/>
  <c r="T503" i="10"/>
  <c r="S503" i="10"/>
  <c r="R503" i="10"/>
  <c r="P503" i="10"/>
  <c r="O503" i="10"/>
  <c r="N503" i="10"/>
  <c r="M503" i="10"/>
  <c r="L503" i="10"/>
  <c r="K503" i="10"/>
  <c r="J503" i="10"/>
  <c r="I503" i="10"/>
  <c r="AM502" i="10"/>
  <c r="AL502" i="10"/>
  <c r="AC502" i="10"/>
  <c r="AB502" i="10"/>
  <c r="AA502" i="10"/>
  <c r="Z502" i="10"/>
  <c r="Y502" i="10"/>
  <c r="X502" i="10"/>
  <c r="W502" i="10"/>
  <c r="V502" i="10"/>
  <c r="U502" i="10"/>
  <c r="T502" i="10"/>
  <c r="S502" i="10"/>
  <c r="R502" i="10"/>
  <c r="P502" i="10"/>
  <c r="O502" i="10"/>
  <c r="N502" i="10"/>
  <c r="M502" i="10"/>
  <c r="L502" i="10"/>
  <c r="K502" i="10"/>
  <c r="J502" i="10"/>
  <c r="I502" i="10"/>
  <c r="AM501" i="10"/>
  <c r="AL501" i="10"/>
  <c r="AC501" i="10"/>
  <c r="AB501" i="10"/>
  <c r="AA501" i="10"/>
  <c r="Z501" i="10"/>
  <c r="Y501" i="10"/>
  <c r="X501" i="10"/>
  <c r="W501" i="10"/>
  <c r="V501" i="10"/>
  <c r="U501" i="10"/>
  <c r="T501" i="10"/>
  <c r="S501" i="10"/>
  <c r="R501" i="10"/>
  <c r="P501" i="10"/>
  <c r="O501" i="10"/>
  <c r="N501" i="10"/>
  <c r="M501" i="10"/>
  <c r="L501" i="10"/>
  <c r="K501" i="10"/>
  <c r="J501" i="10"/>
  <c r="I501" i="10"/>
  <c r="AM500" i="10"/>
  <c r="AL500" i="10"/>
  <c r="AC500" i="10"/>
  <c r="AB500" i="10"/>
  <c r="AA500" i="10"/>
  <c r="Z500" i="10"/>
  <c r="Y500" i="10"/>
  <c r="X500" i="10"/>
  <c r="W500" i="10"/>
  <c r="V500" i="10"/>
  <c r="U500" i="10"/>
  <c r="T500" i="10"/>
  <c r="S500" i="10"/>
  <c r="R500" i="10"/>
  <c r="P500" i="10"/>
  <c r="O500" i="10"/>
  <c r="N500" i="10"/>
  <c r="M500" i="10"/>
  <c r="L500" i="10"/>
  <c r="K500" i="10"/>
  <c r="J500" i="10"/>
  <c r="I500" i="10"/>
  <c r="AM499" i="10"/>
  <c r="AL499" i="10"/>
  <c r="AC499" i="10"/>
  <c r="AB499" i="10"/>
  <c r="AA499" i="10"/>
  <c r="Z499" i="10"/>
  <c r="Y499" i="10"/>
  <c r="X499" i="10"/>
  <c r="W499" i="10"/>
  <c r="V499" i="10"/>
  <c r="U499" i="10"/>
  <c r="T499" i="10"/>
  <c r="S499" i="10"/>
  <c r="R499" i="10"/>
  <c r="P499" i="10"/>
  <c r="O499" i="10"/>
  <c r="N499" i="10"/>
  <c r="M499" i="10"/>
  <c r="L499" i="10"/>
  <c r="K499" i="10"/>
  <c r="J499" i="10"/>
  <c r="I499" i="10"/>
  <c r="AM498" i="10"/>
  <c r="AL498" i="10"/>
  <c r="AC498" i="10"/>
  <c r="AB498" i="10"/>
  <c r="AA498" i="10"/>
  <c r="Z498" i="10"/>
  <c r="Y498" i="10"/>
  <c r="X498" i="10"/>
  <c r="W498" i="10"/>
  <c r="V498" i="10"/>
  <c r="U498" i="10"/>
  <c r="T498" i="10"/>
  <c r="S498" i="10"/>
  <c r="R498" i="10"/>
  <c r="P498" i="10"/>
  <c r="O498" i="10"/>
  <c r="N498" i="10"/>
  <c r="M498" i="10"/>
  <c r="L498" i="10"/>
  <c r="K498" i="10"/>
  <c r="J498" i="10"/>
  <c r="I498" i="10"/>
  <c r="AM497" i="10"/>
  <c r="AL497" i="10"/>
  <c r="AC497" i="10"/>
  <c r="AB497" i="10"/>
  <c r="AA497" i="10"/>
  <c r="Z497" i="10"/>
  <c r="Y497" i="10"/>
  <c r="X497" i="10"/>
  <c r="W497" i="10"/>
  <c r="V497" i="10"/>
  <c r="U497" i="10"/>
  <c r="T497" i="10"/>
  <c r="S497" i="10"/>
  <c r="R497" i="10"/>
  <c r="P497" i="10"/>
  <c r="O497" i="10"/>
  <c r="N497" i="10"/>
  <c r="M497" i="10"/>
  <c r="L497" i="10"/>
  <c r="K497" i="10"/>
  <c r="J497" i="10"/>
  <c r="I497" i="10"/>
  <c r="AM496" i="10"/>
  <c r="AL496" i="10"/>
  <c r="AC496" i="10"/>
  <c r="AB496" i="10"/>
  <c r="AA496" i="10"/>
  <c r="Z496" i="10"/>
  <c r="Y496" i="10"/>
  <c r="X496" i="10"/>
  <c r="W496" i="10"/>
  <c r="V496" i="10"/>
  <c r="U496" i="10"/>
  <c r="T496" i="10"/>
  <c r="S496" i="10"/>
  <c r="R496" i="10"/>
  <c r="P496" i="10"/>
  <c r="O496" i="10"/>
  <c r="N496" i="10"/>
  <c r="M496" i="10"/>
  <c r="L496" i="10"/>
  <c r="K496" i="10"/>
  <c r="J496" i="10"/>
  <c r="I496" i="10"/>
  <c r="AM495" i="10"/>
  <c r="AL495" i="10"/>
  <c r="AC495" i="10"/>
  <c r="AB495" i="10"/>
  <c r="AA495" i="10"/>
  <c r="Z495" i="10"/>
  <c r="Y495" i="10"/>
  <c r="X495" i="10"/>
  <c r="W495" i="10"/>
  <c r="V495" i="10"/>
  <c r="U495" i="10"/>
  <c r="T495" i="10"/>
  <c r="S495" i="10"/>
  <c r="R495" i="10"/>
  <c r="P495" i="10"/>
  <c r="O495" i="10"/>
  <c r="N495" i="10"/>
  <c r="M495" i="10"/>
  <c r="L495" i="10"/>
  <c r="K495" i="10"/>
  <c r="J495" i="10"/>
  <c r="I495" i="10"/>
  <c r="AM494" i="10"/>
  <c r="AL494" i="10"/>
  <c r="AC494" i="10"/>
  <c r="AB494" i="10"/>
  <c r="AA494" i="10"/>
  <c r="Z494" i="10"/>
  <c r="Y494" i="10"/>
  <c r="X494" i="10"/>
  <c r="W494" i="10"/>
  <c r="V494" i="10"/>
  <c r="U494" i="10"/>
  <c r="T494" i="10"/>
  <c r="S494" i="10"/>
  <c r="R494" i="10"/>
  <c r="P494" i="10"/>
  <c r="O494" i="10"/>
  <c r="N494" i="10"/>
  <c r="M494" i="10"/>
  <c r="L494" i="10"/>
  <c r="K494" i="10"/>
  <c r="J494" i="10"/>
  <c r="I494" i="10"/>
  <c r="AM493" i="10"/>
  <c r="AL493" i="10"/>
  <c r="AC493" i="10"/>
  <c r="AB493" i="10"/>
  <c r="AA493" i="10"/>
  <c r="Z493" i="10"/>
  <c r="Y493" i="10"/>
  <c r="X493" i="10"/>
  <c r="W493" i="10"/>
  <c r="V493" i="10"/>
  <c r="U493" i="10"/>
  <c r="T493" i="10"/>
  <c r="S493" i="10"/>
  <c r="R493" i="10"/>
  <c r="P493" i="10"/>
  <c r="O493" i="10"/>
  <c r="N493" i="10"/>
  <c r="M493" i="10"/>
  <c r="L493" i="10"/>
  <c r="K493" i="10"/>
  <c r="J493" i="10"/>
  <c r="I493" i="10"/>
  <c r="AM492" i="10"/>
  <c r="AL492" i="10"/>
  <c r="AC492" i="10"/>
  <c r="AB492" i="10"/>
  <c r="AA492" i="10"/>
  <c r="Z492" i="10"/>
  <c r="Y492" i="10"/>
  <c r="X492" i="10"/>
  <c r="W492" i="10"/>
  <c r="V492" i="10"/>
  <c r="U492" i="10"/>
  <c r="T492" i="10"/>
  <c r="S492" i="10"/>
  <c r="R492" i="10"/>
  <c r="P492" i="10"/>
  <c r="O492" i="10"/>
  <c r="N492" i="10"/>
  <c r="M492" i="10"/>
  <c r="L492" i="10"/>
  <c r="K492" i="10"/>
  <c r="J492" i="10"/>
  <c r="I492" i="10"/>
  <c r="AM491" i="10"/>
  <c r="AL491" i="10"/>
  <c r="AC491" i="10"/>
  <c r="AB491" i="10"/>
  <c r="AA491" i="10"/>
  <c r="Z491" i="10"/>
  <c r="Y491" i="10"/>
  <c r="X491" i="10"/>
  <c r="W491" i="10"/>
  <c r="V491" i="10"/>
  <c r="U491" i="10"/>
  <c r="T491" i="10"/>
  <c r="S491" i="10"/>
  <c r="R491" i="10"/>
  <c r="P491" i="10"/>
  <c r="O491" i="10"/>
  <c r="N491" i="10"/>
  <c r="M491" i="10"/>
  <c r="L491" i="10"/>
  <c r="K491" i="10"/>
  <c r="J491" i="10"/>
  <c r="I491" i="10"/>
  <c r="AM490" i="10"/>
  <c r="AL490" i="10"/>
  <c r="AC490" i="10"/>
  <c r="AB490" i="10"/>
  <c r="AA490" i="10"/>
  <c r="Z490" i="10"/>
  <c r="Y490" i="10"/>
  <c r="X490" i="10"/>
  <c r="W490" i="10"/>
  <c r="V490" i="10"/>
  <c r="U490" i="10"/>
  <c r="T490" i="10"/>
  <c r="S490" i="10"/>
  <c r="R490" i="10"/>
  <c r="P490" i="10"/>
  <c r="O490" i="10"/>
  <c r="N490" i="10"/>
  <c r="M490" i="10"/>
  <c r="L490" i="10"/>
  <c r="K490" i="10"/>
  <c r="J490" i="10"/>
  <c r="I490" i="10"/>
  <c r="AM489" i="10"/>
  <c r="AL489" i="10"/>
  <c r="AC489" i="10"/>
  <c r="AB489" i="10"/>
  <c r="AA489" i="10"/>
  <c r="Z489" i="10"/>
  <c r="Y489" i="10"/>
  <c r="X489" i="10"/>
  <c r="W489" i="10"/>
  <c r="V489" i="10"/>
  <c r="U489" i="10"/>
  <c r="T489" i="10"/>
  <c r="S489" i="10"/>
  <c r="R489" i="10"/>
  <c r="P489" i="10"/>
  <c r="O489" i="10"/>
  <c r="N489" i="10"/>
  <c r="M489" i="10"/>
  <c r="L489" i="10"/>
  <c r="K489" i="10"/>
  <c r="J489" i="10"/>
  <c r="I489" i="10"/>
  <c r="AM488" i="10"/>
  <c r="AL488" i="10"/>
  <c r="AC488" i="10"/>
  <c r="AB488" i="10"/>
  <c r="AA488" i="10"/>
  <c r="Z488" i="10"/>
  <c r="Y488" i="10"/>
  <c r="X488" i="10"/>
  <c r="W488" i="10"/>
  <c r="V488" i="10"/>
  <c r="U488" i="10"/>
  <c r="T488" i="10"/>
  <c r="S488" i="10"/>
  <c r="R488" i="10"/>
  <c r="P488" i="10"/>
  <c r="O488" i="10"/>
  <c r="N488" i="10"/>
  <c r="M488" i="10"/>
  <c r="L488" i="10"/>
  <c r="K488" i="10"/>
  <c r="J488" i="10"/>
  <c r="I488" i="10"/>
  <c r="AM487" i="10"/>
  <c r="AL487" i="10"/>
  <c r="AC487" i="10"/>
  <c r="AB487" i="10"/>
  <c r="AA487" i="10"/>
  <c r="Z487" i="10"/>
  <c r="Y487" i="10"/>
  <c r="X487" i="10"/>
  <c r="W487" i="10"/>
  <c r="V487" i="10"/>
  <c r="U487" i="10"/>
  <c r="T487" i="10"/>
  <c r="S487" i="10"/>
  <c r="R487" i="10"/>
  <c r="P487" i="10"/>
  <c r="O487" i="10"/>
  <c r="N487" i="10"/>
  <c r="M487" i="10"/>
  <c r="L487" i="10"/>
  <c r="K487" i="10"/>
  <c r="J487" i="10"/>
  <c r="I487" i="10"/>
  <c r="AM486" i="10"/>
  <c r="AL486" i="10"/>
  <c r="AC486" i="10"/>
  <c r="AB486" i="10"/>
  <c r="AA486" i="10"/>
  <c r="Z486" i="10"/>
  <c r="Y486" i="10"/>
  <c r="X486" i="10"/>
  <c r="W486" i="10"/>
  <c r="V486" i="10"/>
  <c r="U486" i="10"/>
  <c r="T486" i="10"/>
  <c r="S486" i="10"/>
  <c r="R486" i="10"/>
  <c r="P486" i="10"/>
  <c r="O486" i="10"/>
  <c r="N486" i="10"/>
  <c r="M486" i="10"/>
  <c r="L486" i="10"/>
  <c r="K486" i="10"/>
  <c r="J486" i="10"/>
  <c r="I486" i="10"/>
  <c r="AM485" i="10"/>
  <c r="AL485" i="10"/>
  <c r="AC485" i="10"/>
  <c r="AB485" i="10"/>
  <c r="AA485" i="10"/>
  <c r="Z485" i="10"/>
  <c r="Y485" i="10"/>
  <c r="X485" i="10"/>
  <c r="W485" i="10"/>
  <c r="V485" i="10"/>
  <c r="U485" i="10"/>
  <c r="T485" i="10"/>
  <c r="S485" i="10"/>
  <c r="R485" i="10"/>
  <c r="P485" i="10"/>
  <c r="O485" i="10"/>
  <c r="N485" i="10"/>
  <c r="M485" i="10"/>
  <c r="L485" i="10"/>
  <c r="K485" i="10"/>
  <c r="J485" i="10"/>
  <c r="I485" i="10"/>
  <c r="AM484" i="10"/>
  <c r="AL484" i="10"/>
  <c r="AC484" i="10"/>
  <c r="AB484" i="10"/>
  <c r="AA484" i="10"/>
  <c r="Z484" i="10"/>
  <c r="Y484" i="10"/>
  <c r="X484" i="10"/>
  <c r="W484" i="10"/>
  <c r="V484" i="10"/>
  <c r="U484" i="10"/>
  <c r="T484" i="10"/>
  <c r="S484" i="10"/>
  <c r="R484" i="10"/>
  <c r="P484" i="10"/>
  <c r="O484" i="10"/>
  <c r="N484" i="10"/>
  <c r="M484" i="10"/>
  <c r="L484" i="10"/>
  <c r="K484" i="10"/>
  <c r="J484" i="10"/>
  <c r="I484" i="10"/>
  <c r="AM483" i="10"/>
  <c r="AL483" i="10"/>
  <c r="AC483" i="10"/>
  <c r="AB483" i="10"/>
  <c r="AA483" i="10"/>
  <c r="Z483" i="10"/>
  <c r="Y483" i="10"/>
  <c r="X483" i="10"/>
  <c r="W483" i="10"/>
  <c r="V483" i="10"/>
  <c r="U483" i="10"/>
  <c r="T483" i="10"/>
  <c r="S483" i="10"/>
  <c r="R483" i="10"/>
  <c r="P483" i="10"/>
  <c r="O483" i="10"/>
  <c r="N483" i="10"/>
  <c r="M483" i="10"/>
  <c r="L483" i="10"/>
  <c r="K483" i="10"/>
  <c r="J483" i="10"/>
  <c r="I483" i="10"/>
  <c r="AM482" i="10"/>
  <c r="AL482" i="10"/>
  <c r="AC482" i="10"/>
  <c r="AB482" i="10"/>
  <c r="AA482" i="10"/>
  <c r="Z482" i="10"/>
  <c r="Y482" i="10"/>
  <c r="X482" i="10"/>
  <c r="W482" i="10"/>
  <c r="V482" i="10"/>
  <c r="U482" i="10"/>
  <c r="T482" i="10"/>
  <c r="S482" i="10"/>
  <c r="R482" i="10"/>
  <c r="P482" i="10"/>
  <c r="O482" i="10"/>
  <c r="N482" i="10"/>
  <c r="M482" i="10"/>
  <c r="L482" i="10"/>
  <c r="K482" i="10"/>
  <c r="J482" i="10"/>
  <c r="I482" i="10"/>
  <c r="AM481" i="10"/>
  <c r="AL481" i="10"/>
  <c r="AC481" i="10"/>
  <c r="AB481" i="10"/>
  <c r="AA481" i="10"/>
  <c r="Z481" i="10"/>
  <c r="Y481" i="10"/>
  <c r="X481" i="10"/>
  <c r="W481" i="10"/>
  <c r="V481" i="10"/>
  <c r="U481" i="10"/>
  <c r="T481" i="10"/>
  <c r="S481" i="10"/>
  <c r="R481" i="10"/>
  <c r="P481" i="10"/>
  <c r="O481" i="10"/>
  <c r="N481" i="10"/>
  <c r="M481" i="10"/>
  <c r="L481" i="10"/>
  <c r="K481" i="10"/>
  <c r="J481" i="10"/>
  <c r="I481" i="10"/>
  <c r="AM480" i="10"/>
  <c r="AL480" i="10"/>
  <c r="AC480" i="10"/>
  <c r="AB480" i="10"/>
  <c r="AA480" i="10"/>
  <c r="Z480" i="10"/>
  <c r="Y480" i="10"/>
  <c r="X480" i="10"/>
  <c r="W480" i="10"/>
  <c r="V480" i="10"/>
  <c r="U480" i="10"/>
  <c r="T480" i="10"/>
  <c r="S480" i="10"/>
  <c r="R480" i="10"/>
  <c r="P480" i="10"/>
  <c r="O480" i="10"/>
  <c r="N480" i="10"/>
  <c r="M480" i="10"/>
  <c r="L480" i="10"/>
  <c r="K480" i="10"/>
  <c r="J480" i="10"/>
  <c r="I480" i="10"/>
  <c r="AM479" i="10"/>
  <c r="AL479" i="10"/>
  <c r="AC479" i="10"/>
  <c r="AB479" i="10"/>
  <c r="AA479" i="10"/>
  <c r="Z479" i="10"/>
  <c r="Y479" i="10"/>
  <c r="X479" i="10"/>
  <c r="W479" i="10"/>
  <c r="V479" i="10"/>
  <c r="U479" i="10"/>
  <c r="T479" i="10"/>
  <c r="S479" i="10"/>
  <c r="R479" i="10"/>
  <c r="P479" i="10"/>
  <c r="O479" i="10"/>
  <c r="N479" i="10"/>
  <c r="M479" i="10"/>
  <c r="L479" i="10"/>
  <c r="K479" i="10"/>
  <c r="J479" i="10"/>
  <c r="I479" i="10"/>
  <c r="AM478" i="10"/>
  <c r="AL478" i="10"/>
  <c r="AC478" i="10"/>
  <c r="AB478" i="10"/>
  <c r="AA478" i="10"/>
  <c r="Z478" i="10"/>
  <c r="Y478" i="10"/>
  <c r="X478" i="10"/>
  <c r="W478" i="10"/>
  <c r="V478" i="10"/>
  <c r="U478" i="10"/>
  <c r="T478" i="10"/>
  <c r="S478" i="10"/>
  <c r="R478" i="10"/>
  <c r="P478" i="10"/>
  <c r="O478" i="10"/>
  <c r="N478" i="10"/>
  <c r="M478" i="10"/>
  <c r="L478" i="10"/>
  <c r="K478" i="10"/>
  <c r="J478" i="10"/>
  <c r="I478" i="10"/>
  <c r="AM477" i="10"/>
  <c r="AL477" i="10"/>
  <c r="AC477" i="10"/>
  <c r="AB477" i="10"/>
  <c r="AA477" i="10"/>
  <c r="Z477" i="10"/>
  <c r="Y477" i="10"/>
  <c r="X477" i="10"/>
  <c r="W477" i="10"/>
  <c r="V477" i="10"/>
  <c r="U477" i="10"/>
  <c r="T477" i="10"/>
  <c r="S477" i="10"/>
  <c r="R477" i="10"/>
  <c r="P477" i="10"/>
  <c r="O477" i="10"/>
  <c r="N477" i="10"/>
  <c r="M477" i="10"/>
  <c r="L477" i="10"/>
  <c r="K477" i="10"/>
  <c r="J477" i="10"/>
  <c r="I477" i="10"/>
  <c r="AM476" i="10"/>
  <c r="AL476" i="10"/>
  <c r="AC476" i="10"/>
  <c r="AB476" i="10"/>
  <c r="AA476" i="10"/>
  <c r="Z476" i="10"/>
  <c r="Y476" i="10"/>
  <c r="X476" i="10"/>
  <c r="W476" i="10"/>
  <c r="V476" i="10"/>
  <c r="U476" i="10"/>
  <c r="T476" i="10"/>
  <c r="S476" i="10"/>
  <c r="R476" i="10"/>
  <c r="P476" i="10"/>
  <c r="O476" i="10"/>
  <c r="N476" i="10"/>
  <c r="M476" i="10"/>
  <c r="L476" i="10"/>
  <c r="K476" i="10"/>
  <c r="J476" i="10"/>
  <c r="I476" i="10"/>
  <c r="AM475" i="10"/>
  <c r="AL475" i="10"/>
  <c r="AC475" i="10"/>
  <c r="AB475" i="10"/>
  <c r="AA475" i="10"/>
  <c r="Z475" i="10"/>
  <c r="Y475" i="10"/>
  <c r="X475" i="10"/>
  <c r="W475" i="10"/>
  <c r="V475" i="10"/>
  <c r="U475" i="10"/>
  <c r="T475" i="10"/>
  <c r="S475" i="10"/>
  <c r="R475" i="10"/>
  <c r="P475" i="10"/>
  <c r="O475" i="10"/>
  <c r="N475" i="10"/>
  <c r="M475" i="10"/>
  <c r="L475" i="10"/>
  <c r="K475" i="10"/>
  <c r="J475" i="10"/>
  <c r="I475" i="10"/>
  <c r="AM474" i="10"/>
  <c r="AL474" i="10"/>
  <c r="AC474" i="10"/>
  <c r="AB474" i="10"/>
  <c r="AA474" i="10"/>
  <c r="Z474" i="10"/>
  <c r="Y474" i="10"/>
  <c r="X474" i="10"/>
  <c r="W474" i="10"/>
  <c r="V474" i="10"/>
  <c r="U474" i="10"/>
  <c r="T474" i="10"/>
  <c r="S474" i="10"/>
  <c r="R474" i="10"/>
  <c r="P474" i="10"/>
  <c r="O474" i="10"/>
  <c r="N474" i="10"/>
  <c r="M474" i="10"/>
  <c r="L474" i="10"/>
  <c r="K474" i="10"/>
  <c r="J474" i="10"/>
  <c r="I474" i="10"/>
  <c r="AM473" i="10"/>
  <c r="AL473" i="10"/>
  <c r="AC473" i="10"/>
  <c r="AB473" i="10"/>
  <c r="AA473" i="10"/>
  <c r="Z473" i="10"/>
  <c r="Y473" i="10"/>
  <c r="X473" i="10"/>
  <c r="W473" i="10"/>
  <c r="V473" i="10"/>
  <c r="U473" i="10"/>
  <c r="T473" i="10"/>
  <c r="S473" i="10"/>
  <c r="R473" i="10"/>
  <c r="P473" i="10"/>
  <c r="O473" i="10"/>
  <c r="N473" i="10"/>
  <c r="M473" i="10"/>
  <c r="L473" i="10"/>
  <c r="K473" i="10"/>
  <c r="J473" i="10"/>
  <c r="I473" i="10"/>
  <c r="AM472" i="10"/>
  <c r="AL472" i="10"/>
  <c r="AC472" i="10"/>
  <c r="AB472" i="10"/>
  <c r="AA472" i="10"/>
  <c r="Z472" i="10"/>
  <c r="Y472" i="10"/>
  <c r="X472" i="10"/>
  <c r="W472" i="10"/>
  <c r="V472" i="10"/>
  <c r="U472" i="10"/>
  <c r="T472" i="10"/>
  <c r="S472" i="10"/>
  <c r="R472" i="10"/>
  <c r="P472" i="10"/>
  <c r="O472" i="10"/>
  <c r="N472" i="10"/>
  <c r="M472" i="10"/>
  <c r="L472" i="10"/>
  <c r="K472" i="10"/>
  <c r="J472" i="10"/>
  <c r="I472" i="10"/>
  <c r="AM471" i="10"/>
  <c r="AL471" i="10"/>
  <c r="AC471" i="10"/>
  <c r="AB471" i="10"/>
  <c r="AA471" i="10"/>
  <c r="Z471" i="10"/>
  <c r="Y471" i="10"/>
  <c r="X471" i="10"/>
  <c r="W471" i="10"/>
  <c r="V471" i="10"/>
  <c r="U471" i="10"/>
  <c r="T471" i="10"/>
  <c r="S471" i="10"/>
  <c r="R471" i="10"/>
  <c r="P471" i="10"/>
  <c r="O471" i="10"/>
  <c r="N471" i="10"/>
  <c r="M471" i="10"/>
  <c r="L471" i="10"/>
  <c r="K471" i="10"/>
  <c r="J471" i="10"/>
  <c r="I471" i="10"/>
  <c r="AM470" i="10"/>
  <c r="AL470" i="10"/>
  <c r="AC470" i="10"/>
  <c r="AB470" i="10"/>
  <c r="AA470" i="10"/>
  <c r="Z470" i="10"/>
  <c r="Y470" i="10"/>
  <c r="X470" i="10"/>
  <c r="W470" i="10"/>
  <c r="V470" i="10"/>
  <c r="U470" i="10"/>
  <c r="T470" i="10"/>
  <c r="S470" i="10"/>
  <c r="R470" i="10"/>
  <c r="P470" i="10"/>
  <c r="O470" i="10"/>
  <c r="N470" i="10"/>
  <c r="M470" i="10"/>
  <c r="L470" i="10"/>
  <c r="K470" i="10"/>
  <c r="J470" i="10"/>
  <c r="I470" i="10"/>
  <c r="AM469" i="10"/>
  <c r="AL469" i="10"/>
  <c r="AC469" i="10"/>
  <c r="AB469" i="10"/>
  <c r="AA469" i="10"/>
  <c r="Z469" i="10"/>
  <c r="Y469" i="10"/>
  <c r="X469" i="10"/>
  <c r="W469" i="10"/>
  <c r="V469" i="10"/>
  <c r="U469" i="10"/>
  <c r="T469" i="10"/>
  <c r="S469" i="10"/>
  <c r="R469" i="10"/>
  <c r="P469" i="10"/>
  <c r="O469" i="10"/>
  <c r="N469" i="10"/>
  <c r="M469" i="10"/>
  <c r="L469" i="10"/>
  <c r="K469" i="10"/>
  <c r="J469" i="10"/>
  <c r="I469" i="10"/>
  <c r="AM468" i="10"/>
  <c r="AL468" i="10"/>
  <c r="AC468" i="10"/>
  <c r="AB468" i="10"/>
  <c r="AA468" i="10"/>
  <c r="Z468" i="10"/>
  <c r="Y468" i="10"/>
  <c r="X468" i="10"/>
  <c r="W468" i="10"/>
  <c r="V468" i="10"/>
  <c r="U468" i="10"/>
  <c r="T468" i="10"/>
  <c r="S468" i="10"/>
  <c r="R468" i="10"/>
  <c r="P468" i="10"/>
  <c r="O468" i="10"/>
  <c r="N468" i="10"/>
  <c r="M468" i="10"/>
  <c r="L468" i="10"/>
  <c r="K468" i="10"/>
  <c r="J468" i="10"/>
  <c r="I468" i="10"/>
  <c r="AM467" i="10"/>
  <c r="AL467" i="10"/>
  <c r="AC467" i="10"/>
  <c r="AB467" i="10"/>
  <c r="AA467" i="10"/>
  <c r="Z467" i="10"/>
  <c r="Y467" i="10"/>
  <c r="X467" i="10"/>
  <c r="W467" i="10"/>
  <c r="V467" i="10"/>
  <c r="U467" i="10"/>
  <c r="T467" i="10"/>
  <c r="S467" i="10"/>
  <c r="R467" i="10"/>
  <c r="P467" i="10"/>
  <c r="O467" i="10"/>
  <c r="N467" i="10"/>
  <c r="M467" i="10"/>
  <c r="L467" i="10"/>
  <c r="K467" i="10"/>
  <c r="J467" i="10"/>
  <c r="I467" i="10"/>
  <c r="AM466" i="10"/>
  <c r="AL466" i="10"/>
  <c r="AC466" i="10"/>
  <c r="AB466" i="10"/>
  <c r="AA466" i="10"/>
  <c r="Z466" i="10"/>
  <c r="Y466" i="10"/>
  <c r="X466" i="10"/>
  <c r="W466" i="10"/>
  <c r="V466" i="10"/>
  <c r="U466" i="10"/>
  <c r="T466" i="10"/>
  <c r="S466" i="10"/>
  <c r="R466" i="10"/>
  <c r="P466" i="10"/>
  <c r="O466" i="10"/>
  <c r="N466" i="10"/>
  <c r="M466" i="10"/>
  <c r="L466" i="10"/>
  <c r="K466" i="10"/>
  <c r="J466" i="10"/>
  <c r="I466" i="10"/>
  <c r="AM465" i="10"/>
  <c r="AL465" i="10"/>
  <c r="AC465" i="10"/>
  <c r="AB465" i="10"/>
  <c r="AA465" i="10"/>
  <c r="Z465" i="10"/>
  <c r="Y465" i="10"/>
  <c r="X465" i="10"/>
  <c r="W465" i="10"/>
  <c r="V465" i="10"/>
  <c r="U465" i="10"/>
  <c r="T465" i="10"/>
  <c r="S465" i="10"/>
  <c r="R465" i="10"/>
  <c r="P465" i="10"/>
  <c r="O465" i="10"/>
  <c r="N465" i="10"/>
  <c r="M465" i="10"/>
  <c r="L465" i="10"/>
  <c r="K465" i="10"/>
  <c r="J465" i="10"/>
  <c r="I465" i="10"/>
  <c r="AM464" i="10"/>
  <c r="AL464" i="10"/>
  <c r="AC464" i="10"/>
  <c r="AB464" i="10"/>
  <c r="AA464" i="10"/>
  <c r="Z464" i="10"/>
  <c r="Y464" i="10"/>
  <c r="X464" i="10"/>
  <c r="W464" i="10"/>
  <c r="V464" i="10"/>
  <c r="U464" i="10"/>
  <c r="T464" i="10"/>
  <c r="S464" i="10"/>
  <c r="R464" i="10"/>
  <c r="P464" i="10"/>
  <c r="O464" i="10"/>
  <c r="N464" i="10"/>
  <c r="M464" i="10"/>
  <c r="L464" i="10"/>
  <c r="K464" i="10"/>
  <c r="J464" i="10"/>
  <c r="I464" i="10"/>
  <c r="AM463" i="10"/>
  <c r="AL463" i="10"/>
  <c r="AC463" i="10"/>
  <c r="AB463" i="10"/>
  <c r="AA463" i="10"/>
  <c r="Z463" i="10"/>
  <c r="Y463" i="10"/>
  <c r="X463" i="10"/>
  <c r="W463" i="10"/>
  <c r="V463" i="10"/>
  <c r="U463" i="10"/>
  <c r="T463" i="10"/>
  <c r="S463" i="10"/>
  <c r="R463" i="10"/>
  <c r="P463" i="10"/>
  <c r="O463" i="10"/>
  <c r="N463" i="10"/>
  <c r="M463" i="10"/>
  <c r="L463" i="10"/>
  <c r="K463" i="10"/>
  <c r="J463" i="10"/>
  <c r="I463" i="10"/>
  <c r="AM462" i="10"/>
  <c r="AL462" i="10"/>
  <c r="AC462" i="10"/>
  <c r="AB462" i="10"/>
  <c r="AA462" i="10"/>
  <c r="Z462" i="10"/>
  <c r="Y462" i="10"/>
  <c r="X462" i="10"/>
  <c r="W462" i="10"/>
  <c r="V462" i="10"/>
  <c r="U462" i="10"/>
  <c r="T462" i="10"/>
  <c r="S462" i="10"/>
  <c r="R462" i="10"/>
  <c r="P462" i="10"/>
  <c r="O462" i="10"/>
  <c r="N462" i="10"/>
  <c r="M462" i="10"/>
  <c r="L462" i="10"/>
  <c r="K462" i="10"/>
  <c r="J462" i="10"/>
  <c r="I462" i="10"/>
  <c r="AM461" i="10"/>
  <c r="AL461" i="10"/>
  <c r="AC461" i="10"/>
  <c r="AB461" i="10"/>
  <c r="AA461" i="10"/>
  <c r="Z461" i="10"/>
  <c r="Y461" i="10"/>
  <c r="X461" i="10"/>
  <c r="W461" i="10"/>
  <c r="V461" i="10"/>
  <c r="U461" i="10"/>
  <c r="T461" i="10"/>
  <c r="S461" i="10"/>
  <c r="R461" i="10"/>
  <c r="P461" i="10"/>
  <c r="O461" i="10"/>
  <c r="N461" i="10"/>
  <c r="M461" i="10"/>
  <c r="L461" i="10"/>
  <c r="K461" i="10"/>
  <c r="J461" i="10"/>
  <c r="I461" i="10"/>
  <c r="AM460" i="10"/>
  <c r="AL460" i="10"/>
  <c r="AC460" i="10"/>
  <c r="AB460" i="10"/>
  <c r="AA460" i="10"/>
  <c r="Z460" i="10"/>
  <c r="Y460" i="10"/>
  <c r="X460" i="10"/>
  <c r="W460" i="10"/>
  <c r="V460" i="10"/>
  <c r="U460" i="10"/>
  <c r="T460" i="10"/>
  <c r="S460" i="10"/>
  <c r="R460" i="10"/>
  <c r="P460" i="10"/>
  <c r="O460" i="10"/>
  <c r="N460" i="10"/>
  <c r="M460" i="10"/>
  <c r="L460" i="10"/>
  <c r="K460" i="10"/>
  <c r="J460" i="10"/>
  <c r="I460" i="10"/>
  <c r="AM459" i="10"/>
  <c r="AL459" i="10"/>
  <c r="AC459" i="10"/>
  <c r="AB459" i="10"/>
  <c r="AA459" i="10"/>
  <c r="Z459" i="10"/>
  <c r="Y459" i="10"/>
  <c r="X459" i="10"/>
  <c r="W459" i="10"/>
  <c r="V459" i="10"/>
  <c r="U459" i="10"/>
  <c r="T459" i="10"/>
  <c r="S459" i="10"/>
  <c r="R459" i="10"/>
  <c r="P459" i="10"/>
  <c r="O459" i="10"/>
  <c r="N459" i="10"/>
  <c r="M459" i="10"/>
  <c r="L459" i="10"/>
  <c r="K459" i="10"/>
  <c r="J459" i="10"/>
  <c r="I459" i="10"/>
  <c r="AM458" i="10"/>
  <c r="AL458" i="10"/>
  <c r="AC458" i="10"/>
  <c r="AB458" i="10"/>
  <c r="AA458" i="10"/>
  <c r="Z458" i="10"/>
  <c r="Y458" i="10"/>
  <c r="X458" i="10"/>
  <c r="W458" i="10"/>
  <c r="V458" i="10"/>
  <c r="U458" i="10"/>
  <c r="T458" i="10"/>
  <c r="S458" i="10"/>
  <c r="R458" i="10"/>
  <c r="P458" i="10"/>
  <c r="O458" i="10"/>
  <c r="N458" i="10"/>
  <c r="M458" i="10"/>
  <c r="L458" i="10"/>
  <c r="K458" i="10"/>
  <c r="J458" i="10"/>
  <c r="I458" i="10"/>
  <c r="AM457" i="10"/>
  <c r="AL457" i="10"/>
  <c r="AC457" i="10"/>
  <c r="AB457" i="10"/>
  <c r="AA457" i="10"/>
  <c r="Z457" i="10"/>
  <c r="Y457" i="10"/>
  <c r="X457" i="10"/>
  <c r="W457" i="10"/>
  <c r="V457" i="10"/>
  <c r="U457" i="10"/>
  <c r="T457" i="10"/>
  <c r="S457" i="10"/>
  <c r="R457" i="10"/>
  <c r="P457" i="10"/>
  <c r="O457" i="10"/>
  <c r="N457" i="10"/>
  <c r="M457" i="10"/>
  <c r="L457" i="10"/>
  <c r="K457" i="10"/>
  <c r="J457" i="10"/>
  <c r="I457" i="10"/>
  <c r="AM456" i="10"/>
  <c r="AL456" i="10"/>
  <c r="AC456" i="10"/>
  <c r="AB456" i="10"/>
  <c r="AA456" i="10"/>
  <c r="Z456" i="10"/>
  <c r="Y456" i="10"/>
  <c r="X456" i="10"/>
  <c r="W456" i="10"/>
  <c r="V456" i="10"/>
  <c r="U456" i="10"/>
  <c r="T456" i="10"/>
  <c r="S456" i="10"/>
  <c r="R456" i="10"/>
  <c r="P456" i="10"/>
  <c r="O456" i="10"/>
  <c r="N456" i="10"/>
  <c r="M456" i="10"/>
  <c r="L456" i="10"/>
  <c r="K456" i="10"/>
  <c r="J456" i="10"/>
  <c r="I456" i="10"/>
  <c r="AM455" i="10"/>
  <c r="AL455" i="10"/>
  <c r="AC455" i="10"/>
  <c r="AB455" i="10"/>
  <c r="AA455" i="10"/>
  <c r="Z455" i="10"/>
  <c r="Y455" i="10"/>
  <c r="X455" i="10"/>
  <c r="W455" i="10"/>
  <c r="V455" i="10"/>
  <c r="U455" i="10"/>
  <c r="T455" i="10"/>
  <c r="S455" i="10"/>
  <c r="R455" i="10"/>
  <c r="P455" i="10"/>
  <c r="O455" i="10"/>
  <c r="N455" i="10"/>
  <c r="M455" i="10"/>
  <c r="L455" i="10"/>
  <c r="K455" i="10"/>
  <c r="J455" i="10"/>
  <c r="I455" i="10"/>
  <c r="AM454" i="10"/>
  <c r="AL454" i="10"/>
  <c r="AC454" i="10"/>
  <c r="AB454" i="10"/>
  <c r="AA454" i="10"/>
  <c r="Z454" i="10"/>
  <c r="Y454" i="10"/>
  <c r="X454" i="10"/>
  <c r="W454" i="10"/>
  <c r="V454" i="10"/>
  <c r="U454" i="10"/>
  <c r="T454" i="10"/>
  <c r="S454" i="10"/>
  <c r="R454" i="10"/>
  <c r="P454" i="10"/>
  <c r="O454" i="10"/>
  <c r="N454" i="10"/>
  <c r="M454" i="10"/>
  <c r="L454" i="10"/>
  <c r="K454" i="10"/>
  <c r="J454" i="10"/>
  <c r="I454" i="10"/>
  <c r="AM453" i="10"/>
  <c r="AL453" i="10"/>
  <c r="AC453" i="10"/>
  <c r="AB453" i="10"/>
  <c r="AA453" i="10"/>
  <c r="Z453" i="10"/>
  <c r="Y453" i="10"/>
  <c r="X453" i="10"/>
  <c r="W453" i="10"/>
  <c r="V453" i="10"/>
  <c r="U453" i="10"/>
  <c r="T453" i="10"/>
  <c r="S453" i="10"/>
  <c r="R453" i="10"/>
  <c r="P453" i="10"/>
  <c r="O453" i="10"/>
  <c r="N453" i="10"/>
  <c r="M453" i="10"/>
  <c r="L453" i="10"/>
  <c r="K453" i="10"/>
  <c r="J453" i="10"/>
  <c r="I453" i="10"/>
  <c r="AM452" i="10"/>
  <c r="AL452" i="10"/>
  <c r="AC452" i="10"/>
  <c r="AB452" i="10"/>
  <c r="AA452" i="10"/>
  <c r="Z452" i="10"/>
  <c r="Y452" i="10"/>
  <c r="X452" i="10"/>
  <c r="W452" i="10"/>
  <c r="V452" i="10"/>
  <c r="U452" i="10"/>
  <c r="T452" i="10"/>
  <c r="S452" i="10"/>
  <c r="R452" i="10"/>
  <c r="P452" i="10"/>
  <c r="O452" i="10"/>
  <c r="N452" i="10"/>
  <c r="M452" i="10"/>
  <c r="L452" i="10"/>
  <c r="K452" i="10"/>
  <c r="J452" i="10"/>
  <c r="I452" i="10"/>
  <c r="AM451" i="10"/>
  <c r="AL451" i="10"/>
  <c r="AC451" i="10"/>
  <c r="AB451" i="10"/>
  <c r="AA451" i="10"/>
  <c r="Z451" i="10"/>
  <c r="Y451" i="10"/>
  <c r="X451" i="10"/>
  <c r="W451" i="10"/>
  <c r="V451" i="10"/>
  <c r="U451" i="10"/>
  <c r="T451" i="10"/>
  <c r="S451" i="10"/>
  <c r="R451" i="10"/>
  <c r="P451" i="10"/>
  <c r="O451" i="10"/>
  <c r="N451" i="10"/>
  <c r="M451" i="10"/>
  <c r="L451" i="10"/>
  <c r="K451" i="10"/>
  <c r="J451" i="10"/>
  <c r="I451" i="10"/>
  <c r="AM450" i="10"/>
  <c r="AL450" i="10"/>
  <c r="AC450" i="10"/>
  <c r="AB450" i="10"/>
  <c r="AA450" i="10"/>
  <c r="Z450" i="10"/>
  <c r="Y450" i="10"/>
  <c r="X450" i="10"/>
  <c r="W450" i="10"/>
  <c r="V450" i="10"/>
  <c r="U450" i="10"/>
  <c r="T450" i="10"/>
  <c r="S450" i="10"/>
  <c r="R450" i="10"/>
  <c r="P450" i="10"/>
  <c r="O450" i="10"/>
  <c r="N450" i="10"/>
  <c r="M450" i="10"/>
  <c r="L450" i="10"/>
  <c r="K450" i="10"/>
  <c r="J450" i="10"/>
  <c r="I450" i="10"/>
  <c r="AM449" i="10"/>
  <c r="AL449" i="10"/>
  <c r="AC449" i="10"/>
  <c r="AB449" i="10"/>
  <c r="AA449" i="10"/>
  <c r="Z449" i="10"/>
  <c r="Y449" i="10"/>
  <c r="X449" i="10"/>
  <c r="W449" i="10"/>
  <c r="V449" i="10"/>
  <c r="U449" i="10"/>
  <c r="T449" i="10"/>
  <c r="S449" i="10"/>
  <c r="R449" i="10"/>
  <c r="P449" i="10"/>
  <c r="O449" i="10"/>
  <c r="N449" i="10"/>
  <c r="M449" i="10"/>
  <c r="L449" i="10"/>
  <c r="K449" i="10"/>
  <c r="J449" i="10"/>
  <c r="I449" i="10"/>
  <c r="AM448" i="10"/>
  <c r="AL448" i="10"/>
  <c r="AC448" i="10"/>
  <c r="AB448" i="10"/>
  <c r="AA448" i="10"/>
  <c r="Z448" i="10"/>
  <c r="Y448" i="10"/>
  <c r="X448" i="10"/>
  <c r="W448" i="10"/>
  <c r="V448" i="10"/>
  <c r="U448" i="10"/>
  <c r="T448" i="10"/>
  <c r="S448" i="10"/>
  <c r="R448" i="10"/>
  <c r="P448" i="10"/>
  <c r="O448" i="10"/>
  <c r="N448" i="10"/>
  <c r="M448" i="10"/>
  <c r="L448" i="10"/>
  <c r="K448" i="10"/>
  <c r="J448" i="10"/>
  <c r="I448" i="10"/>
  <c r="AM447" i="10"/>
  <c r="AL447" i="10"/>
  <c r="AC447" i="10"/>
  <c r="AB447" i="10"/>
  <c r="AA447" i="10"/>
  <c r="Z447" i="10"/>
  <c r="Y447" i="10"/>
  <c r="X447" i="10"/>
  <c r="W447" i="10"/>
  <c r="V447" i="10"/>
  <c r="U447" i="10"/>
  <c r="T447" i="10"/>
  <c r="S447" i="10"/>
  <c r="R447" i="10"/>
  <c r="P447" i="10"/>
  <c r="O447" i="10"/>
  <c r="N447" i="10"/>
  <c r="M447" i="10"/>
  <c r="L447" i="10"/>
  <c r="K447" i="10"/>
  <c r="J447" i="10"/>
  <c r="I447" i="10"/>
  <c r="AM446" i="10"/>
  <c r="AL446" i="10"/>
  <c r="AC446" i="10"/>
  <c r="AB446" i="10"/>
  <c r="AA446" i="10"/>
  <c r="Z446" i="10"/>
  <c r="Y446" i="10"/>
  <c r="X446" i="10"/>
  <c r="W446" i="10"/>
  <c r="V446" i="10"/>
  <c r="U446" i="10"/>
  <c r="T446" i="10"/>
  <c r="S446" i="10"/>
  <c r="R446" i="10"/>
  <c r="P446" i="10"/>
  <c r="O446" i="10"/>
  <c r="N446" i="10"/>
  <c r="M446" i="10"/>
  <c r="L446" i="10"/>
  <c r="K446" i="10"/>
  <c r="J446" i="10"/>
  <c r="I446" i="10"/>
  <c r="AM445" i="10"/>
  <c r="AL445" i="10"/>
  <c r="AC445" i="10"/>
  <c r="AB445" i="10"/>
  <c r="AA445" i="10"/>
  <c r="Z445" i="10"/>
  <c r="Y445" i="10"/>
  <c r="X445" i="10"/>
  <c r="W445" i="10"/>
  <c r="V445" i="10"/>
  <c r="U445" i="10"/>
  <c r="T445" i="10"/>
  <c r="S445" i="10"/>
  <c r="R445" i="10"/>
  <c r="P445" i="10"/>
  <c r="O445" i="10"/>
  <c r="N445" i="10"/>
  <c r="M445" i="10"/>
  <c r="L445" i="10"/>
  <c r="K445" i="10"/>
  <c r="J445" i="10"/>
  <c r="I445" i="10"/>
  <c r="AM444" i="10"/>
  <c r="AL444" i="10"/>
  <c r="AC444" i="10"/>
  <c r="AB444" i="10"/>
  <c r="AA444" i="10"/>
  <c r="Z444" i="10"/>
  <c r="Y444" i="10"/>
  <c r="X444" i="10"/>
  <c r="W444" i="10"/>
  <c r="V444" i="10"/>
  <c r="U444" i="10"/>
  <c r="T444" i="10"/>
  <c r="S444" i="10"/>
  <c r="R444" i="10"/>
  <c r="P444" i="10"/>
  <c r="O444" i="10"/>
  <c r="N444" i="10"/>
  <c r="M444" i="10"/>
  <c r="L444" i="10"/>
  <c r="K444" i="10"/>
  <c r="J444" i="10"/>
  <c r="I444" i="10"/>
  <c r="AM443" i="10"/>
  <c r="AL443" i="10"/>
  <c r="AC443" i="10"/>
  <c r="AB443" i="10"/>
  <c r="AA443" i="10"/>
  <c r="Z443" i="10"/>
  <c r="Y443" i="10"/>
  <c r="X443" i="10"/>
  <c r="W443" i="10"/>
  <c r="V443" i="10"/>
  <c r="U443" i="10"/>
  <c r="T443" i="10"/>
  <c r="S443" i="10"/>
  <c r="R443" i="10"/>
  <c r="P443" i="10"/>
  <c r="O443" i="10"/>
  <c r="N443" i="10"/>
  <c r="M443" i="10"/>
  <c r="L443" i="10"/>
  <c r="K443" i="10"/>
  <c r="J443" i="10"/>
  <c r="I443" i="10"/>
  <c r="AM442" i="10"/>
  <c r="AL442" i="10"/>
  <c r="AC442" i="10"/>
  <c r="AB442" i="10"/>
  <c r="AA442" i="10"/>
  <c r="Z442" i="10"/>
  <c r="Y442" i="10"/>
  <c r="X442" i="10"/>
  <c r="W442" i="10"/>
  <c r="V442" i="10"/>
  <c r="U442" i="10"/>
  <c r="T442" i="10"/>
  <c r="S442" i="10"/>
  <c r="R442" i="10"/>
  <c r="P442" i="10"/>
  <c r="O442" i="10"/>
  <c r="N442" i="10"/>
  <c r="M442" i="10"/>
  <c r="L442" i="10"/>
  <c r="K442" i="10"/>
  <c r="J442" i="10"/>
  <c r="I442" i="10"/>
  <c r="AM441" i="10"/>
  <c r="AL441" i="10"/>
  <c r="AC441" i="10"/>
  <c r="AB441" i="10"/>
  <c r="AA441" i="10"/>
  <c r="Z441" i="10"/>
  <c r="Y441" i="10"/>
  <c r="X441" i="10"/>
  <c r="W441" i="10"/>
  <c r="V441" i="10"/>
  <c r="U441" i="10"/>
  <c r="T441" i="10"/>
  <c r="S441" i="10"/>
  <c r="R441" i="10"/>
  <c r="P441" i="10"/>
  <c r="O441" i="10"/>
  <c r="N441" i="10"/>
  <c r="M441" i="10"/>
  <c r="L441" i="10"/>
  <c r="K441" i="10"/>
  <c r="J441" i="10"/>
  <c r="I441" i="10"/>
  <c r="AM440" i="10"/>
  <c r="AL440" i="10"/>
  <c r="AC440" i="10"/>
  <c r="AB440" i="10"/>
  <c r="AA440" i="10"/>
  <c r="Z440" i="10"/>
  <c r="Y440" i="10"/>
  <c r="X440" i="10"/>
  <c r="W440" i="10"/>
  <c r="V440" i="10"/>
  <c r="U440" i="10"/>
  <c r="T440" i="10"/>
  <c r="S440" i="10"/>
  <c r="R440" i="10"/>
  <c r="P440" i="10"/>
  <c r="O440" i="10"/>
  <c r="N440" i="10"/>
  <c r="M440" i="10"/>
  <c r="L440" i="10"/>
  <c r="K440" i="10"/>
  <c r="J440" i="10"/>
  <c r="I440" i="10"/>
  <c r="AM439" i="10"/>
  <c r="AL439" i="10"/>
  <c r="AC439" i="10"/>
  <c r="AB439" i="10"/>
  <c r="AA439" i="10"/>
  <c r="Z439" i="10"/>
  <c r="Y439" i="10"/>
  <c r="X439" i="10"/>
  <c r="W439" i="10"/>
  <c r="V439" i="10"/>
  <c r="U439" i="10"/>
  <c r="T439" i="10"/>
  <c r="S439" i="10"/>
  <c r="R439" i="10"/>
  <c r="P439" i="10"/>
  <c r="O439" i="10"/>
  <c r="N439" i="10"/>
  <c r="M439" i="10"/>
  <c r="L439" i="10"/>
  <c r="K439" i="10"/>
  <c r="J439" i="10"/>
  <c r="I439" i="10"/>
  <c r="AM438" i="10"/>
  <c r="AL438" i="10"/>
  <c r="AC438" i="10"/>
  <c r="AB438" i="10"/>
  <c r="AA438" i="10"/>
  <c r="Z438" i="10"/>
  <c r="Y438" i="10"/>
  <c r="X438" i="10"/>
  <c r="W438" i="10"/>
  <c r="V438" i="10"/>
  <c r="U438" i="10"/>
  <c r="T438" i="10"/>
  <c r="S438" i="10"/>
  <c r="R438" i="10"/>
  <c r="P438" i="10"/>
  <c r="O438" i="10"/>
  <c r="N438" i="10"/>
  <c r="M438" i="10"/>
  <c r="L438" i="10"/>
  <c r="K438" i="10"/>
  <c r="J438" i="10"/>
  <c r="I438" i="10"/>
  <c r="AM437" i="10"/>
  <c r="AL437" i="10"/>
  <c r="AC437" i="10"/>
  <c r="AB437" i="10"/>
  <c r="AA437" i="10"/>
  <c r="Z437" i="10"/>
  <c r="Y437" i="10"/>
  <c r="X437" i="10"/>
  <c r="W437" i="10"/>
  <c r="V437" i="10"/>
  <c r="U437" i="10"/>
  <c r="T437" i="10"/>
  <c r="S437" i="10"/>
  <c r="R437" i="10"/>
  <c r="P437" i="10"/>
  <c r="O437" i="10"/>
  <c r="N437" i="10"/>
  <c r="M437" i="10"/>
  <c r="L437" i="10"/>
  <c r="K437" i="10"/>
  <c r="J437" i="10"/>
  <c r="I437" i="10"/>
  <c r="AM436" i="10"/>
  <c r="AL436" i="10"/>
  <c r="AC436" i="10"/>
  <c r="AB436" i="10"/>
  <c r="AA436" i="10"/>
  <c r="Z436" i="10"/>
  <c r="Y436" i="10"/>
  <c r="X436" i="10"/>
  <c r="W436" i="10"/>
  <c r="V436" i="10"/>
  <c r="U436" i="10"/>
  <c r="T436" i="10"/>
  <c r="S436" i="10"/>
  <c r="R436" i="10"/>
  <c r="P436" i="10"/>
  <c r="O436" i="10"/>
  <c r="N436" i="10"/>
  <c r="M436" i="10"/>
  <c r="L436" i="10"/>
  <c r="K436" i="10"/>
  <c r="J436" i="10"/>
  <c r="I436" i="10"/>
  <c r="AM435" i="10"/>
  <c r="AL435" i="10"/>
  <c r="AC435" i="10"/>
  <c r="AB435" i="10"/>
  <c r="AA435" i="10"/>
  <c r="Z435" i="10"/>
  <c r="Y435" i="10"/>
  <c r="X435" i="10"/>
  <c r="W435" i="10"/>
  <c r="V435" i="10"/>
  <c r="U435" i="10"/>
  <c r="T435" i="10"/>
  <c r="S435" i="10"/>
  <c r="R435" i="10"/>
  <c r="P435" i="10"/>
  <c r="O435" i="10"/>
  <c r="N435" i="10"/>
  <c r="M435" i="10"/>
  <c r="L435" i="10"/>
  <c r="K435" i="10"/>
  <c r="J435" i="10"/>
  <c r="I435" i="10"/>
  <c r="AM434" i="10"/>
  <c r="AL434" i="10"/>
  <c r="AC434" i="10"/>
  <c r="AB434" i="10"/>
  <c r="AA434" i="10"/>
  <c r="Z434" i="10"/>
  <c r="Y434" i="10"/>
  <c r="X434" i="10"/>
  <c r="W434" i="10"/>
  <c r="V434" i="10"/>
  <c r="U434" i="10"/>
  <c r="T434" i="10"/>
  <c r="S434" i="10"/>
  <c r="R434" i="10"/>
  <c r="P434" i="10"/>
  <c r="O434" i="10"/>
  <c r="N434" i="10"/>
  <c r="M434" i="10"/>
  <c r="L434" i="10"/>
  <c r="K434" i="10"/>
  <c r="J434" i="10"/>
  <c r="I434" i="10"/>
  <c r="AM433" i="10"/>
  <c r="AL433" i="10"/>
  <c r="AC433" i="10"/>
  <c r="AB433" i="10"/>
  <c r="AA433" i="10"/>
  <c r="Z433" i="10"/>
  <c r="Y433" i="10"/>
  <c r="X433" i="10"/>
  <c r="W433" i="10"/>
  <c r="V433" i="10"/>
  <c r="U433" i="10"/>
  <c r="T433" i="10"/>
  <c r="S433" i="10"/>
  <c r="R433" i="10"/>
  <c r="P433" i="10"/>
  <c r="O433" i="10"/>
  <c r="N433" i="10"/>
  <c r="M433" i="10"/>
  <c r="L433" i="10"/>
  <c r="K433" i="10"/>
  <c r="J433" i="10"/>
  <c r="I433" i="10"/>
  <c r="AM432" i="10"/>
  <c r="AL432" i="10"/>
  <c r="AC432" i="10"/>
  <c r="AB432" i="10"/>
  <c r="AA432" i="10"/>
  <c r="Z432" i="10"/>
  <c r="Y432" i="10"/>
  <c r="X432" i="10"/>
  <c r="W432" i="10"/>
  <c r="V432" i="10"/>
  <c r="U432" i="10"/>
  <c r="T432" i="10"/>
  <c r="S432" i="10"/>
  <c r="R432" i="10"/>
  <c r="P432" i="10"/>
  <c r="O432" i="10"/>
  <c r="N432" i="10"/>
  <c r="M432" i="10"/>
  <c r="L432" i="10"/>
  <c r="K432" i="10"/>
  <c r="J432" i="10"/>
  <c r="I432" i="10"/>
  <c r="AM431" i="10"/>
  <c r="AL431" i="10"/>
  <c r="AC431" i="10"/>
  <c r="AB431" i="10"/>
  <c r="AA431" i="10"/>
  <c r="Z431" i="10"/>
  <c r="Y431" i="10"/>
  <c r="X431" i="10"/>
  <c r="W431" i="10"/>
  <c r="V431" i="10"/>
  <c r="U431" i="10"/>
  <c r="T431" i="10"/>
  <c r="S431" i="10"/>
  <c r="R431" i="10"/>
  <c r="P431" i="10"/>
  <c r="O431" i="10"/>
  <c r="N431" i="10"/>
  <c r="M431" i="10"/>
  <c r="L431" i="10"/>
  <c r="K431" i="10"/>
  <c r="J431" i="10"/>
  <c r="I431" i="10"/>
  <c r="AM430" i="10"/>
  <c r="AL430" i="10"/>
  <c r="AC430" i="10"/>
  <c r="AB430" i="10"/>
  <c r="AA430" i="10"/>
  <c r="Z430" i="10"/>
  <c r="Y430" i="10"/>
  <c r="X430" i="10"/>
  <c r="W430" i="10"/>
  <c r="V430" i="10"/>
  <c r="U430" i="10"/>
  <c r="T430" i="10"/>
  <c r="S430" i="10"/>
  <c r="R430" i="10"/>
  <c r="P430" i="10"/>
  <c r="O430" i="10"/>
  <c r="N430" i="10"/>
  <c r="M430" i="10"/>
  <c r="L430" i="10"/>
  <c r="K430" i="10"/>
  <c r="J430" i="10"/>
  <c r="I430" i="10"/>
  <c r="AM429" i="10"/>
  <c r="AL429" i="10"/>
  <c r="AC429" i="10"/>
  <c r="AB429" i="10"/>
  <c r="AA429" i="10"/>
  <c r="Z429" i="10"/>
  <c r="Y429" i="10"/>
  <c r="X429" i="10"/>
  <c r="W429" i="10"/>
  <c r="V429" i="10"/>
  <c r="U429" i="10"/>
  <c r="T429" i="10"/>
  <c r="S429" i="10"/>
  <c r="R429" i="10"/>
  <c r="P429" i="10"/>
  <c r="O429" i="10"/>
  <c r="N429" i="10"/>
  <c r="M429" i="10"/>
  <c r="L429" i="10"/>
  <c r="K429" i="10"/>
  <c r="J429" i="10"/>
  <c r="I429" i="10"/>
  <c r="AM428" i="10"/>
  <c r="AL428" i="10"/>
  <c r="AC428" i="10"/>
  <c r="AB428" i="10"/>
  <c r="AA428" i="10"/>
  <c r="Z428" i="10"/>
  <c r="Y428" i="10"/>
  <c r="X428" i="10"/>
  <c r="W428" i="10"/>
  <c r="V428" i="10"/>
  <c r="U428" i="10"/>
  <c r="T428" i="10"/>
  <c r="S428" i="10"/>
  <c r="R428" i="10"/>
  <c r="P428" i="10"/>
  <c r="O428" i="10"/>
  <c r="N428" i="10"/>
  <c r="M428" i="10"/>
  <c r="L428" i="10"/>
  <c r="K428" i="10"/>
  <c r="J428" i="10"/>
  <c r="I428" i="10"/>
  <c r="AM427" i="10"/>
  <c r="AL427" i="10"/>
  <c r="AC427" i="10"/>
  <c r="AB427" i="10"/>
  <c r="AA427" i="10"/>
  <c r="Z427" i="10"/>
  <c r="Y427" i="10"/>
  <c r="X427" i="10"/>
  <c r="W427" i="10"/>
  <c r="V427" i="10"/>
  <c r="U427" i="10"/>
  <c r="T427" i="10"/>
  <c r="S427" i="10"/>
  <c r="R427" i="10"/>
  <c r="P427" i="10"/>
  <c r="O427" i="10"/>
  <c r="N427" i="10"/>
  <c r="M427" i="10"/>
  <c r="L427" i="10"/>
  <c r="K427" i="10"/>
  <c r="J427" i="10"/>
  <c r="I427" i="10"/>
  <c r="AM426" i="10"/>
  <c r="AL426" i="10"/>
  <c r="AC426" i="10"/>
  <c r="AB426" i="10"/>
  <c r="AA426" i="10"/>
  <c r="Z426" i="10"/>
  <c r="Y426" i="10"/>
  <c r="X426" i="10"/>
  <c r="W426" i="10"/>
  <c r="V426" i="10"/>
  <c r="U426" i="10"/>
  <c r="T426" i="10"/>
  <c r="S426" i="10"/>
  <c r="R426" i="10"/>
  <c r="P426" i="10"/>
  <c r="O426" i="10"/>
  <c r="N426" i="10"/>
  <c r="M426" i="10"/>
  <c r="L426" i="10"/>
  <c r="K426" i="10"/>
  <c r="J426" i="10"/>
  <c r="I426" i="10"/>
  <c r="AM425" i="10"/>
  <c r="AL425" i="10"/>
  <c r="AC425" i="10"/>
  <c r="AB425" i="10"/>
  <c r="AA425" i="10"/>
  <c r="Z425" i="10"/>
  <c r="Y425" i="10"/>
  <c r="X425" i="10"/>
  <c r="W425" i="10"/>
  <c r="V425" i="10"/>
  <c r="U425" i="10"/>
  <c r="T425" i="10"/>
  <c r="S425" i="10"/>
  <c r="R425" i="10"/>
  <c r="P425" i="10"/>
  <c r="O425" i="10"/>
  <c r="N425" i="10"/>
  <c r="M425" i="10"/>
  <c r="L425" i="10"/>
  <c r="K425" i="10"/>
  <c r="J425" i="10"/>
  <c r="I425" i="10"/>
  <c r="AM424" i="10"/>
  <c r="AL424" i="10"/>
  <c r="AC424" i="10"/>
  <c r="AB424" i="10"/>
  <c r="AA424" i="10"/>
  <c r="Z424" i="10"/>
  <c r="Y424" i="10"/>
  <c r="X424" i="10"/>
  <c r="W424" i="10"/>
  <c r="V424" i="10"/>
  <c r="U424" i="10"/>
  <c r="T424" i="10"/>
  <c r="S424" i="10"/>
  <c r="R424" i="10"/>
  <c r="P424" i="10"/>
  <c r="O424" i="10"/>
  <c r="N424" i="10"/>
  <c r="M424" i="10"/>
  <c r="L424" i="10"/>
  <c r="K424" i="10"/>
  <c r="J424" i="10"/>
  <c r="I424" i="10"/>
  <c r="AM423" i="10"/>
  <c r="AL423" i="10"/>
  <c r="AC423" i="10"/>
  <c r="AB423" i="10"/>
  <c r="AA423" i="10"/>
  <c r="Z423" i="10"/>
  <c r="Y423" i="10"/>
  <c r="X423" i="10"/>
  <c r="W423" i="10"/>
  <c r="V423" i="10"/>
  <c r="U423" i="10"/>
  <c r="T423" i="10"/>
  <c r="S423" i="10"/>
  <c r="R423" i="10"/>
  <c r="P423" i="10"/>
  <c r="O423" i="10"/>
  <c r="N423" i="10"/>
  <c r="M423" i="10"/>
  <c r="L423" i="10"/>
  <c r="K423" i="10"/>
  <c r="J423" i="10"/>
  <c r="I423" i="10"/>
  <c r="AM422" i="10"/>
  <c r="AL422" i="10"/>
  <c r="AC422" i="10"/>
  <c r="AB422" i="10"/>
  <c r="AA422" i="10"/>
  <c r="Z422" i="10"/>
  <c r="Y422" i="10"/>
  <c r="X422" i="10"/>
  <c r="W422" i="10"/>
  <c r="V422" i="10"/>
  <c r="U422" i="10"/>
  <c r="T422" i="10"/>
  <c r="S422" i="10"/>
  <c r="R422" i="10"/>
  <c r="P422" i="10"/>
  <c r="O422" i="10"/>
  <c r="N422" i="10"/>
  <c r="M422" i="10"/>
  <c r="L422" i="10"/>
  <c r="K422" i="10"/>
  <c r="J422" i="10"/>
  <c r="I422" i="10"/>
  <c r="AM421" i="10"/>
  <c r="AL421" i="10"/>
  <c r="AC421" i="10"/>
  <c r="AB421" i="10"/>
  <c r="AA421" i="10"/>
  <c r="Z421" i="10"/>
  <c r="Y421" i="10"/>
  <c r="X421" i="10"/>
  <c r="W421" i="10"/>
  <c r="V421" i="10"/>
  <c r="U421" i="10"/>
  <c r="T421" i="10"/>
  <c r="S421" i="10"/>
  <c r="R421" i="10"/>
  <c r="P421" i="10"/>
  <c r="O421" i="10"/>
  <c r="N421" i="10"/>
  <c r="M421" i="10"/>
  <c r="L421" i="10"/>
  <c r="K421" i="10"/>
  <c r="J421" i="10"/>
  <c r="I421" i="10"/>
  <c r="AM420" i="10"/>
  <c r="AL420" i="10"/>
  <c r="AC420" i="10"/>
  <c r="AB420" i="10"/>
  <c r="AA420" i="10"/>
  <c r="Z420" i="10"/>
  <c r="Y420" i="10"/>
  <c r="X420" i="10"/>
  <c r="W420" i="10"/>
  <c r="V420" i="10"/>
  <c r="U420" i="10"/>
  <c r="T420" i="10"/>
  <c r="S420" i="10"/>
  <c r="R420" i="10"/>
  <c r="P420" i="10"/>
  <c r="O420" i="10"/>
  <c r="N420" i="10"/>
  <c r="M420" i="10"/>
  <c r="L420" i="10"/>
  <c r="K420" i="10"/>
  <c r="J420" i="10"/>
  <c r="I420" i="10"/>
  <c r="AM419" i="10"/>
  <c r="AL419" i="10"/>
  <c r="AC419" i="10"/>
  <c r="AB419" i="10"/>
  <c r="AA419" i="10"/>
  <c r="Z419" i="10"/>
  <c r="Y419" i="10"/>
  <c r="X419" i="10"/>
  <c r="W419" i="10"/>
  <c r="V419" i="10"/>
  <c r="U419" i="10"/>
  <c r="T419" i="10"/>
  <c r="S419" i="10"/>
  <c r="R419" i="10"/>
  <c r="P419" i="10"/>
  <c r="O419" i="10"/>
  <c r="N419" i="10"/>
  <c r="M419" i="10"/>
  <c r="L419" i="10"/>
  <c r="K419" i="10"/>
  <c r="J419" i="10"/>
  <c r="I419" i="10"/>
  <c r="AM418" i="10"/>
  <c r="AL418" i="10"/>
  <c r="AC418" i="10"/>
  <c r="AB418" i="10"/>
  <c r="AA418" i="10"/>
  <c r="Z418" i="10"/>
  <c r="Y418" i="10"/>
  <c r="X418" i="10"/>
  <c r="W418" i="10"/>
  <c r="V418" i="10"/>
  <c r="U418" i="10"/>
  <c r="T418" i="10"/>
  <c r="S418" i="10"/>
  <c r="R418" i="10"/>
  <c r="P418" i="10"/>
  <c r="O418" i="10"/>
  <c r="N418" i="10"/>
  <c r="M418" i="10"/>
  <c r="L418" i="10"/>
  <c r="K418" i="10"/>
  <c r="J418" i="10"/>
  <c r="I418" i="10"/>
  <c r="AM417" i="10"/>
  <c r="AL417" i="10"/>
  <c r="AC417" i="10"/>
  <c r="AB417" i="10"/>
  <c r="AA417" i="10"/>
  <c r="Z417" i="10"/>
  <c r="Y417" i="10"/>
  <c r="X417" i="10"/>
  <c r="W417" i="10"/>
  <c r="V417" i="10"/>
  <c r="U417" i="10"/>
  <c r="T417" i="10"/>
  <c r="S417" i="10"/>
  <c r="R417" i="10"/>
  <c r="P417" i="10"/>
  <c r="O417" i="10"/>
  <c r="N417" i="10"/>
  <c r="M417" i="10"/>
  <c r="L417" i="10"/>
  <c r="K417" i="10"/>
  <c r="J417" i="10"/>
  <c r="I417" i="10"/>
  <c r="AM416" i="10"/>
  <c r="AL416" i="10"/>
  <c r="AC416" i="10"/>
  <c r="AB416" i="10"/>
  <c r="AA416" i="10"/>
  <c r="Z416" i="10"/>
  <c r="Y416" i="10"/>
  <c r="X416" i="10"/>
  <c r="W416" i="10"/>
  <c r="V416" i="10"/>
  <c r="U416" i="10"/>
  <c r="T416" i="10"/>
  <c r="S416" i="10"/>
  <c r="R416" i="10"/>
  <c r="P416" i="10"/>
  <c r="O416" i="10"/>
  <c r="N416" i="10"/>
  <c r="M416" i="10"/>
  <c r="L416" i="10"/>
  <c r="K416" i="10"/>
  <c r="J416" i="10"/>
  <c r="I416" i="10"/>
  <c r="AM415" i="10"/>
  <c r="AL415" i="10"/>
  <c r="AC415" i="10"/>
  <c r="AB415" i="10"/>
  <c r="AA415" i="10"/>
  <c r="Z415" i="10"/>
  <c r="Y415" i="10"/>
  <c r="X415" i="10"/>
  <c r="W415" i="10"/>
  <c r="V415" i="10"/>
  <c r="U415" i="10"/>
  <c r="T415" i="10"/>
  <c r="S415" i="10"/>
  <c r="R415" i="10"/>
  <c r="P415" i="10"/>
  <c r="O415" i="10"/>
  <c r="N415" i="10"/>
  <c r="M415" i="10"/>
  <c r="L415" i="10"/>
  <c r="K415" i="10"/>
  <c r="J415" i="10"/>
  <c r="I415" i="10"/>
  <c r="AM414" i="10"/>
  <c r="AL414" i="10"/>
  <c r="AC414" i="10"/>
  <c r="AB414" i="10"/>
  <c r="AA414" i="10"/>
  <c r="Z414" i="10"/>
  <c r="Y414" i="10"/>
  <c r="X414" i="10"/>
  <c r="W414" i="10"/>
  <c r="V414" i="10"/>
  <c r="U414" i="10"/>
  <c r="T414" i="10"/>
  <c r="S414" i="10"/>
  <c r="R414" i="10"/>
  <c r="P414" i="10"/>
  <c r="O414" i="10"/>
  <c r="N414" i="10"/>
  <c r="M414" i="10"/>
  <c r="L414" i="10"/>
  <c r="K414" i="10"/>
  <c r="J414" i="10"/>
  <c r="I414" i="10"/>
  <c r="AM413" i="10"/>
  <c r="AL413" i="10"/>
  <c r="AC413" i="10"/>
  <c r="AB413" i="10"/>
  <c r="AA413" i="10"/>
  <c r="Z413" i="10"/>
  <c r="Y413" i="10"/>
  <c r="X413" i="10"/>
  <c r="W413" i="10"/>
  <c r="V413" i="10"/>
  <c r="U413" i="10"/>
  <c r="T413" i="10"/>
  <c r="S413" i="10"/>
  <c r="R413" i="10"/>
  <c r="P413" i="10"/>
  <c r="O413" i="10"/>
  <c r="N413" i="10"/>
  <c r="M413" i="10"/>
  <c r="L413" i="10"/>
  <c r="K413" i="10"/>
  <c r="J413" i="10"/>
  <c r="I413" i="10"/>
  <c r="AM412" i="10"/>
  <c r="AL412" i="10"/>
  <c r="AC412" i="10"/>
  <c r="AB412" i="10"/>
  <c r="AA412" i="10"/>
  <c r="Z412" i="10"/>
  <c r="Y412" i="10"/>
  <c r="X412" i="10"/>
  <c r="W412" i="10"/>
  <c r="V412" i="10"/>
  <c r="U412" i="10"/>
  <c r="T412" i="10"/>
  <c r="S412" i="10"/>
  <c r="R412" i="10"/>
  <c r="P412" i="10"/>
  <c r="O412" i="10"/>
  <c r="N412" i="10"/>
  <c r="M412" i="10"/>
  <c r="L412" i="10"/>
  <c r="K412" i="10"/>
  <c r="J412" i="10"/>
  <c r="I412" i="10"/>
  <c r="AM411" i="10"/>
  <c r="AL411" i="10"/>
  <c r="AC411" i="10"/>
  <c r="AB411" i="10"/>
  <c r="AA411" i="10"/>
  <c r="Z411" i="10"/>
  <c r="Y411" i="10"/>
  <c r="X411" i="10"/>
  <c r="W411" i="10"/>
  <c r="V411" i="10"/>
  <c r="U411" i="10"/>
  <c r="T411" i="10"/>
  <c r="S411" i="10"/>
  <c r="R411" i="10"/>
  <c r="P411" i="10"/>
  <c r="O411" i="10"/>
  <c r="N411" i="10"/>
  <c r="M411" i="10"/>
  <c r="L411" i="10"/>
  <c r="K411" i="10"/>
  <c r="J411" i="10"/>
  <c r="I411" i="10"/>
  <c r="AM410" i="10"/>
  <c r="AL410" i="10"/>
  <c r="AC410" i="10"/>
  <c r="AB410" i="10"/>
  <c r="AA410" i="10"/>
  <c r="Z410" i="10"/>
  <c r="Y410" i="10"/>
  <c r="X410" i="10"/>
  <c r="W410" i="10"/>
  <c r="V410" i="10"/>
  <c r="U410" i="10"/>
  <c r="T410" i="10"/>
  <c r="S410" i="10"/>
  <c r="R410" i="10"/>
  <c r="P410" i="10"/>
  <c r="O410" i="10"/>
  <c r="N410" i="10"/>
  <c r="M410" i="10"/>
  <c r="L410" i="10"/>
  <c r="K410" i="10"/>
  <c r="J410" i="10"/>
  <c r="I410" i="10"/>
  <c r="AM409" i="10"/>
  <c r="AL409" i="10"/>
  <c r="AC409" i="10"/>
  <c r="AB409" i="10"/>
  <c r="AA409" i="10"/>
  <c r="Z409" i="10"/>
  <c r="Y409" i="10"/>
  <c r="X409" i="10"/>
  <c r="W409" i="10"/>
  <c r="V409" i="10"/>
  <c r="U409" i="10"/>
  <c r="T409" i="10"/>
  <c r="S409" i="10"/>
  <c r="R409" i="10"/>
  <c r="P409" i="10"/>
  <c r="O409" i="10"/>
  <c r="N409" i="10"/>
  <c r="M409" i="10"/>
  <c r="L409" i="10"/>
  <c r="K409" i="10"/>
  <c r="J409" i="10"/>
  <c r="I409" i="10"/>
  <c r="AM408" i="10"/>
  <c r="AL408" i="10"/>
  <c r="AC408" i="10"/>
  <c r="AB408" i="10"/>
  <c r="AA408" i="10"/>
  <c r="Z408" i="10"/>
  <c r="Y408" i="10"/>
  <c r="X408" i="10"/>
  <c r="W408" i="10"/>
  <c r="V408" i="10"/>
  <c r="U408" i="10"/>
  <c r="T408" i="10"/>
  <c r="S408" i="10"/>
  <c r="R408" i="10"/>
  <c r="P408" i="10"/>
  <c r="O408" i="10"/>
  <c r="N408" i="10"/>
  <c r="M408" i="10"/>
  <c r="L408" i="10"/>
  <c r="K408" i="10"/>
  <c r="J408" i="10"/>
  <c r="I408" i="10"/>
  <c r="AM407" i="10"/>
  <c r="AL407" i="10"/>
  <c r="AC407" i="10"/>
  <c r="AB407" i="10"/>
  <c r="AA407" i="10"/>
  <c r="Z407" i="10"/>
  <c r="Y407" i="10"/>
  <c r="X407" i="10"/>
  <c r="W407" i="10"/>
  <c r="V407" i="10"/>
  <c r="U407" i="10"/>
  <c r="T407" i="10"/>
  <c r="S407" i="10"/>
  <c r="R407" i="10"/>
  <c r="P407" i="10"/>
  <c r="O407" i="10"/>
  <c r="N407" i="10"/>
  <c r="M407" i="10"/>
  <c r="L407" i="10"/>
  <c r="K407" i="10"/>
  <c r="J407" i="10"/>
  <c r="I407" i="10"/>
  <c r="AM406" i="10"/>
  <c r="AL406" i="10"/>
  <c r="AC406" i="10"/>
  <c r="AB406" i="10"/>
  <c r="AA406" i="10"/>
  <c r="Z406" i="10"/>
  <c r="Y406" i="10"/>
  <c r="X406" i="10"/>
  <c r="W406" i="10"/>
  <c r="V406" i="10"/>
  <c r="U406" i="10"/>
  <c r="T406" i="10"/>
  <c r="S406" i="10"/>
  <c r="R406" i="10"/>
  <c r="P406" i="10"/>
  <c r="O406" i="10"/>
  <c r="N406" i="10"/>
  <c r="M406" i="10"/>
  <c r="L406" i="10"/>
  <c r="K406" i="10"/>
  <c r="J406" i="10"/>
  <c r="I406" i="10"/>
  <c r="AM405" i="10"/>
  <c r="AL405" i="10"/>
  <c r="AC405" i="10"/>
  <c r="AB405" i="10"/>
  <c r="AA405" i="10"/>
  <c r="Z405" i="10"/>
  <c r="Y405" i="10"/>
  <c r="X405" i="10"/>
  <c r="W405" i="10"/>
  <c r="V405" i="10"/>
  <c r="U405" i="10"/>
  <c r="T405" i="10"/>
  <c r="S405" i="10"/>
  <c r="R405" i="10"/>
  <c r="P405" i="10"/>
  <c r="O405" i="10"/>
  <c r="N405" i="10"/>
  <c r="M405" i="10"/>
  <c r="L405" i="10"/>
  <c r="K405" i="10"/>
  <c r="J405" i="10"/>
  <c r="I405" i="10"/>
  <c r="AM404" i="10"/>
  <c r="AL404" i="10"/>
  <c r="AC404" i="10"/>
  <c r="AB404" i="10"/>
  <c r="AA404" i="10"/>
  <c r="Z404" i="10"/>
  <c r="Y404" i="10"/>
  <c r="X404" i="10"/>
  <c r="W404" i="10"/>
  <c r="V404" i="10"/>
  <c r="U404" i="10"/>
  <c r="T404" i="10"/>
  <c r="S404" i="10"/>
  <c r="R404" i="10"/>
  <c r="P404" i="10"/>
  <c r="O404" i="10"/>
  <c r="N404" i="10"/>
  <c r="M404" i="10"/>
  <c r="L404" i="10"/>
  <c r="K404" i="10"/>
  <c r="J404" i="10"/>
  <c r="I404" i="10"/>
  <c r="AM403" i="10"/>
  <c r="AL403" i="10"/>
  <c r="AC403" i="10"/>
  <c r="AB403" i="10"/>
  <c r="AA403" i="10"/>
  <c r="Z403" i="10"/>
  <c r="Y403" i="10"/>
  <c r="X403" i="10"/>
  <c r="W403" i="10"/>
  <c r="V403" i="10"/>
  <c r="U403" i="10"/>
  <c r="T403" i="10"/>
  <c r="S403" i="10"/>
  <c r="R403" i="10"/>
  <c r="P403" i="10"/>
  <c r="O403" i="10"/>
  <c r="N403" i="10"/>
  <c r="M403" i="10"/>
  <c r="L403" i="10"/>
  <c r="K403" i="10"/>
  <c r="J403" i="10"/>
  <c r="I403" i="10"/>
  <c r="AM402" i="10"/>
  <c r="AL402" i="10"/>
  <c r="AC402" i="10"/>
  <c r="AB402" i="10"/>
  <c r="AA402" i="10"/>
  <c r="Z402" i="10"/>
  <c r="Y402" i="10"/>
  <c r="X402" i="10"/>
  <c r="W402" i="10"/>
  <c r="V402" i="10"/>
  <c r="U402" i="10"/>
  <c r="T402" i="10"/>
  <c r="S402" i="10"/>
  <c r="R402" i="10"/>
  <c r="P402" i="10"/>
  <c r="O402" i="10"/>
  <c r="N402" i="10"/>
  <c r="M402" i="10"/>
  <c r="L402" i="10"/>
  <c r="K402" i="10"/>
  <c r="J402" i="10"/>
  <c r="I402" i="10"/>
  <c r="AM401" i="10"/>
  <c r="AL401" i="10"/>
  <c r="AC401" i="10"/>
  <c r="AB401" i="10"/>
  <c r="AA401" i="10"/>
  <c r="Z401" i="10"/>
  <c r="Y401" i="10"/>
  <c r="X401" i="10"/>
  <c r="W401" i="10"/>
  <c r="V401" i="10"/>
  <c r="U401" i="10"/>
  <c r="T401" i="10"/>
  <c r="S401" i="10"/>
  <c r="R401" i="10"/>
  <c r="P401" i="10"/>
  <c r="O401" i="10"/>
  <c r="N401" i="10"/>
  <c r="M401" i="10"/>
  <c r="L401" i="10"/>
  <c r="K401" i="10"/>
  <c r="J401" i="10"/>
  <c r="I401" i="10"/>
  <c r="AM400" i="10"/>
  <c r="AL400" i="10"/>
  <c r="AC400" i="10"/>
  <c r="AB400" i="10"/>
  <c r="AA400" i="10"/>
  <c r="Z400" i="10"/>
  <c r="Y400" i="10"/>
  <c r="X400" i="10"/>
  <c r="W400" i="10"/>
  <c r="V400" i="10"/>
  <c r="U400" i="10"/>
  <c r="T400" i="10"/>
  <c r="S400" i="10"/>
  <c r="R400" i="10"/>
  <c r="P400" i="10"/>
  <c r="O400" i="10"/>
  <c r="N400" i="10"/>
  <c r="M400" i="10"/>
  <c r="L400" i="10"/>
  <c r="K400" i="10"/>
  <c r="J400" i="10"/>
  <c r="I400" i="10"/>
  <c r="AM399" i="10"/>
  <c r="AL399" i="10"/>
  <c r="AC399" i="10"/>
  <c r="AB399" i="10"/>
  <c r="AA399" i="10"/>
  <c r="Z399" i="10"/>
  <c r="Y399" i="10"/>
  <c r="X399" i="10"/>
  <c r="W399" i="10"/>
  <c r="V399" i="10"/>
  <c r="U399" i="10"/>
  <c r="T399" i="10"/>
  <c r="S399" i="10"/>
  <c r="R399" i="10"/>
  <c r="P399" i="10"/>
  <c r="O399" i="10"/>
  <c r="N399" i="10"/>
  <c r="M399" i="10"/>
  <c r="L399" i="10"/>
  <c r="K399" i="10"/>
  <c r="J399" i="10"/>
  <c r="I399" i="10"/>
  <c r="AM398" i="10"/>
  <c r="AL398" i="10"/>
  <c r="AC398" i="10"/>
  <c r="AB398" i="10"/>
  <c r="AA398" i="10"/>
  <c r="Z398" i="10"/>
  <c r="Y398" i="10"/>
  <c r="X398" i="10"/>
  <c r="W398" i="10"/>
  <c r="V398" i="10"/>
  <c r="U398" i="10"/>
  <c r="T398" i="10"/>
  <c r="S398" i="10"/>
  <c r="R398" i="10"/>
  <c r="P398" i="10"/>
  <c r="O398" i="10"/>
  <c r="N398" i="10"/>
  <c r="M398" i="10"/>
  <c r="L398" i="10"/>
  <c r="K398" i="10"/>
  <c r="J398" i="10"/>
  <c r="I398" i="10"/>
  <c r="AM397" i="10"/>
  <c r="AL397" i="10"/>
  <c r="AC397" i="10"/>
  <c r="AB397" i="10"/>
  <c r="AA397" i="10"/>
  <c r="Z397" i="10"/>
  <c r="Y397" i="10"/>
  <c r="X397" i="10"/>
  <c r="W397" i="10"/>
  <c r="V397" i="10"/>
  <c r="U397" i="10"/>
  <c r="T397" i="10"/>
  <c r="S397" i="10"/>
  <c r="R397" i="10"/>
  <c r="P397" i="10"/>
  <c r="O397" i="10"/>
  <c r="N397" i="10"/>
  <c r="M397" i="10"/>
  <c r="L397" i="10"/>
  <c r="K397" i="10"/>
  <c r="J397" i="10"/>
  <c r="I397" i="10"/>
  <c r="AM396" i="10"/>
  <c r="AL396" i="10"/>
  <c r="AC396" i="10"/>
  <c r="AB396" i="10"/>
  <c r="AA396" i="10"/>
  <c r="Z396" i="10"/>
  <c r="Y396" i="10"/>
  <c r="X396" i="10"/>
  <c r="W396" i="10"/>
  <c r="V396" i="10"/>
  <c r="U396" i="10"/>
  <c r="T396" i="10"/>
  <c r="S396" i="10"/>
  <c r="R396" i="10"/>
  <c r="P396" i="10"/>
  <c r="O396" i="10"/>
  <c r="N396" i="10"/>
  <c r="M396" i="10"/>
  <c r="L396" i="10"/>
  <c r="K396" i="10"/>
  <c r="J396" i="10"/>
  <c r="I396" i="10"/>
  <c r="AM395" i="10"/>
  <c r="AL395" i="10"/>
  <c r="AC395" i="10"/>
  <c r="AB395" i="10"/>
  <c r="AA395" i="10"/>
  <c r="Z395" i="10"/>
  <c r="Y395" i="10"/>
  <c r="X395" i="10"/>
  <c r="W395" i="10"/>
  <c r="V395" i="10"/>
  <c r="U395" i="10"/>
  <c r="T395" i="10"/>
  <c r="S395" i="10"/>
  <c r="R395" i="10"/>
  <c r="P395" i="10"/>
  <c r="O395" i="10"/>
  <c r="N395" i="10"/>
  <c r="M395" i="10"/>
  <c r="L395" i="10"/>
  <c r="K395" i="10"/>
  <c r="J395" i="10"/>
  <c r="I395" i="10"/>
  <c r="AM394" i="10"/>
  <c r="AL394" i="10"/>
  <c r="AC394" i="10"/>
  <c r="AB394" i="10"/>
  <c r="AA394" i="10"/>
  <c r="Z394" i="10"/>
  <c r="Y394" i="10"/>
  <c r="X394" i="10"/>
  <c r="W394" i="10"/>
  <c r="V394" i="10"/>
  <c r="U394" i="10"/>
  <c r="T394" i="10"/>
  <c r="S394" i="10"/>
  <c r="R394" i="10"/>
  <c r="P394" i="10"/>
  <c r="O394" i="10"/>
  <c r="N394" i="10"/>
  <c r="M394" i="10"/>
  <c r="L394" i="10"/>
  <c r="K394" i="10"/>
  <c r="J394" i="10"/>
  <c r="I394" i="10"/>
  <c r="AM393" i="10"/>
  <c r="AL393" i="10"/>
  <c r="AC393" i="10"/>
  <c r="AB393" i="10"/>
  <c r="AA393" i="10"/>
  <c r="Z393" i="10"/>
  <c r="Y393" i="10"/>
  <c r="X393" i="10"/>
  <c r="W393" i="10"/>
  <c r="V393" i="10"/>
  <c r="U393" i="10"/>
  <c r="T393" i="10"/>
  <c r="S393" i="10"/>
  <c r="R393" i="10"/>
  <c r="P393" i="10"/>
  <c r="O393" i="10"/>
  <c r="N393" i="10"/>
  <c r="M393" i="10"/>
  <c r="L393" i="10"/>
  <c r="K393" i="10"/>
  <c r="J393" i="10"/>
  <c r="I393" i="10"/>
  <c r="AM392" i="10"/>
  <c r="AL392" i="10"/>
  <c r="AC392" i="10"/>
  <c r="AB392" i="10"/>
  <c r="AA392" i="10"/>
  <c r="Z392" i="10"/>
  <c r="Y392" i="10"/>
  <c r="X392" i="10"/>
  <c r="W392" i="10"/>
  <c r="V392" i="10"/>
  <c r="U392" i="10"/>
  <c r="T392" i="10"/>
  <c r="S392" i="10"/>
  <c r="R392" i="10"/>
  <c r="P392" i="10"/>
  <c r="O392" i="10"/>
  <c r="N392" i="10"/>
  <c r="M392" i="10"/>
  <c r="L392" i="10"/>
  <c r="K392" i="10"/>
  <c r="J392" i="10"/>
  <c r="I392" i="10"/>
  <c r="AM391" i="10"/>
  <c r="AL391" i="10"/>
  <c r="AC391" i="10"/>
  <c r="AB391" i="10"/>
  <c r="AA391" i="10"/>
  <c r="Z391" i="10"/>
  <c r="Y391" i="10"/>
  <c r="X391" i="10"/>
  <c r="W391" i="10"/>
  <c r="V391" i="10"/>
  <c r="U391" i="10"/>
  <c r="T391" i="10"/>
  <c r="S391" i="10"/>
  <c r="R391" i="10"/>
  <c r="P391" i="10"/>
  <c r="O391" i="10"/>
  <c r="N391" i="10"/>
  <c r="M391" i="10"/>
  <c r="L391" i="10"/>
  <c r="K391" i="10"/>
  <c r="J391" i="10"/>
  <c r="I391" i="10"/>
  <c r="AM390" i="10"/>
  <c r="AL390" i="10"/>
  <c r="AC390" i="10"/>
  <c r="AB390" i="10"/>
  <c r="AA390" i="10"/>
  <c r="Z390" i="10"/>
  <c r="Y390" i="10"/>
  <c r="X390" i="10"/>
  <c r="W390" i="10"/>
  <c r="V390" i="10"/>
  <c r="U390" i="10"/>
  <c r="T390" i="10"/>
  <c r="S390" i="10"/>
  <c r="R390" i="10"/>
  <c r="P390" i="10"/>
  <c r="O390" i="10"/>
  <c r="N390" i="10"/>
  <c r="M390" i="10"/>
  <c r="L390" i="10"/>
  <c r="K390" i="10"/>
  <c r="J390" i="10"/>
  <c r="I390" i="10"/>
  <c r="AM389" i="10"/>
  <c r="AL389" i="10"/>
  <c r="AC389" i="10"/>
  <c r="AB389" i="10"/>
  <c r="AA389" i="10"/>
  <c r="Z389" i="10"/>
  <c r="Y389" i="10"/>
  <c r="X389" i="10"/>
  <c r="W389" i="10"/>
  <c r="V389" i="10"/>
  <c r="U389" i="10"/>
  <c r="T389" i="10"/>
  <c r="S389" i="10"/>
  <c r="R389" i="10"/>
  <c r="P389" i="10"/>
  <c r="O389" i="10"/>
  <c r="N389" i="10"/>
  <c r="M389" i="10"/>
  <c r="L389" i="10"/>
  <c r="K389" i="10"/>
  <c r="J389" i="10"/>
  <c r="I389" i="10"/>
  <c r="AM388" i="10"/>
  <c r="AL388" i="10"/>
  <c r="AC388" i="10"/>
  <c r="AB388" i="10"/>
  <c r="AA388" i="10"/>
  <c r="Z388" i="10"/>
  <c r="Y388" i="10"/>
  <c r="X388" i="10"/>
  <c r="W388" i="10"/>
  <c r="V388" i="10"/>
  <c r="U388" i="10"/>
  <c r="T388" i="10"/>
  <c r="S388" i="10"/>
  <c r="R388" i="10"/>
  <c r="P388" i="10"/>
  <c r="O388" i="10"/>
  <c r="N388" i="10"/>
  <c r="M388" i="10"/>
  <c r="L388" i="10"/>
  <c r="K388" i="10"/>
  <c r="J388" i="10"/>
  <c r="I388" i="10"/>
  <c r="AM387" i="10"/>
  <c r="AL387" i="10"/>
  <c r="AC387" i="10"/>
  <c r="AB387" i="10"/>
  <c r="AA387" i="10"/>
  <c r="Z387" i="10"/>
  <c r="Y387" i="10"/>
  <c r="X387" i="10"/>
  <c r="W387" i="10"/>
  <c r="V387" i="10"/>
  <c r="U387" i="10"/>
  <c r="T387" i="10"/>
  <c r="S387" i="10"/>
  <c r="R387" i="10"/>
  <c r="P387" i="10"/>
  <c r="O387" i="10"/>
  <c r="N387" i="10"/>
  <c r="M387" i="10"/>
  <c r="L387" i="10"/>
  <c r="K387" i="10"/>
  <c r="J387" i="10"/>
  <c r="I387" i="10"/>
  <c r="AM386" i="10"/>
  <c r="AL386" i="10"/>
  <c r="AC386" i="10"/>
  <c r="AB386" i="10"/>
  <c r="AA386" i="10"/>
  <c r="Z386" i="10"/>
  <c r="Y386" i="10"/>
  <c r="X386" i="10"/>
  <c r="W386" i="10"/>
  <c r="V386" i="10"/>
  <c r="U386" i="10"/>
  <c r="T386" i="10"/>
  <c r="S386" i="10"/>
  <c r="R386" i="10"/>
  <c r="P386" i="10"/>
  <c r="O386" i="10"/>
  <c r="N386" i="10"/>
  <c r="M386" i="10"/>
  <c r="L386" i="10"/>
  <c r="K386" i="10"/>
  <c r="J386" i="10"/>
  <c r="I386" i="10"/>
  <c r="AM385" i="10"/>
  <c r="AL385" i="10"/>
  <c r="AC385" i="10"/>
  <c r="AB385" i="10"/>
  <c r="AA385" i="10"/>
  <c r="Z385" i="10"/>
  <c r="Y385" i="10"/>
  <c r="X385" i="10"/>
  <c r="W385" i="10"/>
  <c r="V385" i="10"/>
  <c r="U385" i="10"/>
  <c r="T385" i="10"/>
  <c r="S385" i="10"/>
  <c r="R385" i="10"/>
  <c r="P385" i="10"/>
  <c r="O385" i="10"/>
  <c r="N385" i="10"/>
  <c r="M385" i="10"/>
  <c r="L385" i="10"/>
  <c r="K385" i="10"/>
  <c r="J385" i="10"/>
  <c r="I385" i="10"/>
  <c r="AM384" i="10"/>
  <c r="AL384" i="10"/>
  <c r="AC384" i="10"/>
  <c r="AB384" i="10"/>
  <c r="AA384" i="10"/>
  <c r="Z384" i="10"/>
  <c r="Y384" i="10"/>
  <c r="X384" i="10"/>
  <c r="W384" i="10"/>
  <c r="V384" i="10"/>
  <c r="U384" i="10"/>
  <c r="T384" i="10"/>
  <c r="S384" i="10"/>
  <c r="R384" i="10"/>
  <c r="P384" i="10"/>
  <c r="O384" i="10"/>
  <c r="N384" i="10"/>
  <c r="M384" i="10"/>
  <c r="L384" i="10"/>
  <c r="K384" i="10"/>
  <c r="J384" i="10"/>
  <c r="I384" i="10"/>
  <c r="AM383" i="10"/>
  <c r="AL383" i="10"/>
  <c r="AC383" i="10"/>
  <c r="AB383" i="10"/>
  <c r="AA383" i="10"/>
  <c r="Z383" i="10"/>
  <c r="Y383" i="10"/>
  <c r="X383" i="10"/>
  <c r="W383" i="10"/>
  <c r="V383" i="10"/>
  <c r="U383" i="10"/>
  <c r="T383" i="10"/>
  <c r="S383" i="10"/>
  <c r="R383" i="10"/>
  <c r="P383" i="10"/>
  <c r="O383" i="10"/>
  <c r="N383" i="10"/>
  <c r="M383" i="10"/>
  <c r="L383" i="10"/>
  <c r="K383" i="10"/>
  <c r="J383" i="10"/>
  <c r="I383" i="10"/>
  <c r="AM382" i="10"/>
  <c r="AL382" i="10"/>
  <c r="AC382" i="10"/>
  <c r="AB382" i="10"/>
  <c r="AA382" i="10"/>
  <c r="Z382" i="10"/>
  <c r="Y382" i="10"/>
  <c r="X382" i="10"/>
  <c r="W382" i="10"/>
  <c r="V382" i="10"/>
  <c r="U382" i="10"/>
  <c r="T382" i="10"/>
  <c r="S382" i="10"/>
  <c r="R382" i="10"/>
  <c r="P382" i="10"/>
  <c r="O382" i="10"/>
  <c r="N382" i="10"/>
  <c r="M382" i="10"/>
  <c r="L382" i="10"/>
  <c r="K382" i="10"/>
  <c r="J382" i="10"/>
  <c r="I382" i="10"/>
  <c r="AM381" i="10"/>
  <c r="AL381" i="10"/>
  <c r="AC381" i="10"/>
  <c r="AB381" i="10"/>
  <c r="AA381" i="10"/>
  <c r="Z381" i="10"/>
  <c r="Y381" i="10"/>
  <c r="X381" i="10"/>
  <c r="W381" i="10"/>
  <c r="V381" i="10"/>
  <c r="U381" i="10"/>
  <c r="T381" i="10"/>
  <c r="S381" i="10"/>
  <c r="R381" i="10"/>
  <c r="P381" i="10"/>
  <c r="O381" i="10"/>
  <c r="N381" i="10"/>
  <c r="M381" i="10"/>
  <c r="L381" i="10"/>
  <c r="K381" i="10"/>
  <c r="J381" i="10"/>
  <c r="I381" i="10"/>
  <c r="AM380" i="10"/>
  <c r="AL380" i="10"/>
  <c r="AC380" i="10"/>
  <c r="AB380" i="10"/>
  <c r="AA380" i="10"/>
  <c r="Z380" i="10"/>
  <c r="Y380" i="10"/>
  <c r="X380" i="10"/>
  <c r="W380" i="10"/>
  <c r="V380" i="10"/>
  <c r="U380" i="10"/>
  <c r="T380" i="10"/>
  <c r="S380" i="10"/>
  <c r="R380" i="10"/>
  <c r="P380" i="10"/>
  <c r="O380" i="10"/>
  <c r="N380" i="10"/>
  <c r="M380" i="10"/>
  <c r="L380" i="10"/>
  <c r="K380" i="10"/>
  <c r="J380" i="10"/>
  <c r="I380" i="10"/>
  <c r="AM379" i="10"/>
  <c r="AL379" i="10"/>
  <c r="AC379" i="10"/>
  <c r="AB379" i="10"/>
  <c r="AA379" i="10"/>
  <c r="Z379" i="10"/>
  <c r="Y379" i="10"/>
  <c r="X379" i="10"/>
  <c r="W379" i="10"/>
  <c r="V379" i="10"/>
  <c r="U379" i="10"/>
  <c r="T379" i="10"/>
  <c r="S379" i="10"/>
  <c r="R379" i="10"/>
  <c r="P379" i="10"/>
  <c r="O379" i="10"/>
  <c r="N379" i="10"/>
  <c r="M379" i="10"/>
  <c r="L379" i="10"/>
  <c r="K379" i="10"/>
  <c r="J379" i="10"/>
  <c r="I379" i="10"/>
  <c r="AM378" i="10"/>
  <c r="AL378" i="10"/>
  <c r="AC378" i="10"/>
  <c r="AB378" i="10"/>
  <c r="AA378" i="10"/>
  <c r="Z378" i="10"/>
  <c r="Y378" i="10"/>
  <c r="X378" i="10"/>
  <c r="W378" i="10"/>
  <c r="V378" i="10"/>
  <c r="U378" i="10"/>
  <c r="T378" i="10"/>
  <c r="S378" i="10"/>
  <c r="R378" i="10"/>
  <c r="P378" i="10"/>
  <c r="O378" i="10"/>
  <c r="N378" i="10"/>
  <c r="M378" i="10"/>
  <c r="L378" i="10"/>
  <c r="K378" i="10"/>
  <c r="J378" i="10"/>
  <c r="I378" i="10"/>
  <c r="AM377" i="10"/>
  <c r="AL377" i="10"/>
  <c r="AC377" i="10"/>
  <c r="AB377" i="10"/>
  <c r="AA377" i="10"/>
  <c r="Z377" i="10"/>
  <c r="Y377" i="10"/>
  <c r="X377" i="10"/>
  <c r="W377" i="10"/>
  <c r="V377" i="10"/>
  <c r="U377" i="10"/>
  <c r="T377" i="10"/>
  <c r="S377" i="10"/>
  <c r="R377" i="10"/>
  <c r="P377" i="10"/>
  <c r="O377" i="10"/>
  <c r="N377" i="10"/>
  <c r="M377" i="10"/>
  <c r="L377" i="10"/>
  <c r="K377" i="10"/>
  <c r="J377" i="10"/>
  <c r="I377" i="10"/>
  <c r="AM376" i="10"/>
  <c r="AL376" i="10"/>
  <c r="AC376" i="10"/>
  <c r="AB376" i="10"/>
  <c r="AA376" i="10"/>
  <c r="Z376" i="10"/>
  <c r="Y376" i="10"/>
  <c r="X376" i="10"/>
  <c r="W376" i="10"/>
  <c r="V376" i="10"/>
  <c r="U376" i="10"/>
  <c r="T376" i="10"/>
  <c r="S376" i="10"/>
  <c r="R376" i="10"/>
  <c r="P376" i="10"/>
  <c r="O376" i="10"/>
  <c r="N376" i="10"/>
  <c r="M376" i="10"/>
  <c r="L376" i="10"/>
  <c r="K376" i="10"/>
  <c r="J376" i="10"/>
  <c r="I376" i="10"/>
  <c r="AM375" i="10"/>
  <c r="AL375" i="10"/>
  <c r="AC375" i="10"/>
  <c r="AB375" i="10"/>
  <c r="AA375" i="10"/>
  <c r="Z375" i="10"/>
  <c r="Y375" i="10"/>
  <c r="X375" i="10"/>
  <c r="W375" i="10"/>
  <c r="V375" i="10"/>
  <c r="U375" i="10"/>
  <c r="T375" i="10"/>
  <c r="S375" i="10"/>
  <c r="R375" i="10"/>
  <c r="P375" i="10"/>
  <c r="O375" i="10"/>
  <c r="N375" i="10"/>
  <c r="M375" i="10"/>
  <c r="L375" i="10"/>
  <c r="K375" i="10"/>
  <c r="J375" i="10"/>
  <c r="I375" i="10"/>
  <c r="AM374" i="10"/>
  <c r="AL374" i="10"/>
  <c r="AC374" i="10"/>
  <c r="AB374" i="10"/>
  <c r="AA374" i="10"/>
  <c r="Z374" i="10"/>
  <c r="Y374" i="10"/>
  <c r="X374" i="10"/>
  <c r="W374" i="10"/>
  <c r="V374" i="10"/>
  <c r="U374" i="10"/>
  <c r="T374" i="10"/>
  <c r="S374" i="10"/>
  <c r="R374" i="10"/>
  <c r="P374" i="10"/>
  <c r="O374" i="10"/>
  <c r="N374" i="10"/>
  <c r="M374" i="10"/>
  <c r="L374" i="10"/>
  <c r="K374" i="10"/>
  <c r="J374" i="10"/>
  <c r="I374" i="10"/>
  <c r="AM373" i="10"/>
  <c r="AL373" i="10"/>
  <c r="AC373" i="10"/>
  <c r="AB373" i="10"/>
  <c r="AA373" i="10"/>
  <c r="Z373" i="10"/>
  <c r="Y373" i="10"/>
  <c r="X373" i="10"/>
  <c r="W373" i="10"/>
  <c r="V373" i="10"/>
  <c r="U373" i="10"/>
  <c r="T373" i="10"/>
  <c r="S373" i="10"/>
  <c r="R373" i="10"/>
  <c r="P373" i="10"/>
  <c r="O373" i="10"/>
  <c r="N373" i="10"/>
  <c r="M373" i="10"/>
  <c r="L373" i="10"/>
  <c r="K373" i="10"/>
  <c r="J373" i="10"/>
  <c r="I373" i="10"/>
  <c r="AM372" i="10"/>
  <c r="AL372" i="10"/>
  <c r="AC372" i="10"/>
  <c r="AB372" i="10"/>
  <c r="AA372" i="10"/>
  <c r="Z372" i="10"/>
  <c r="Y372" i="10"/>
  <c r="X372" i="10"/>
  <c r="W372" i="10"/>
  <c r="V372" i="10"/>
  <c r="U372" i="10"/>
  <c r="T372" i="10"/>
  <c r="S372" i="10"/>
  <c r="R372" i="10"/>
  <c r="P372" i="10"/>
  <c r="O372" i="10"/>
  <c r="N372" i="10"/>
  <c r="M372" i="10"/>
  <c r="L372" i="10"/>
  <c r="K372" i="10"/>
  <c r="J372" i="10"/>
  <c r="I372" i="10"/>
  <c r="AM371" i="10"/>
  <c r="AL371" i="10"/>
  <c r="AC371" i="10"/>
  <c r="AB371" i="10"/>
  <c r="AA371" i="10"/>
  <c r="Z371" i="10"/>
  <c r="Y371" i="10"/>
  <c r="X371" i="10"/>
  <c r="W371" i="10"/>
  <c r="V371" i="10"/>
  <c r="U371" i="10"/>
  <c r="T371" i="10"/>
  <c r="S371" i="10"/>
  <c r="R371" i="10"/>
  <c r="P371" i="10"/>
  <c r="O371" i="10"/>
  <c r="N371" i="10"/>
  <c r="M371" i="10"/>
  <c r="L371" i="10"/>
  <c r="K371" i="10"/>
  <c r="J371" i="10"/>
  <c r="I371" i="10"/>
  <c r="AM370" i="10"/>
  <c r="AL370" i="10"/>
  <c r="AC370" i="10"/>
  <c r="AB370" i="10"/>
  <c r="AA370" i="10"/>
  <c r="Z370" i="10"/>
  <c r="Y370" i="10"/>
  <c r="X370" i="10"/>
  <c r="W370" i="10"/>
  <c r="V370" i="10"/>
  <c r="U370" i="10"/>
  <c r="T370" i="10"/>
  <c r="S370" i="10"/>
  <c r="R370" i="10"/>
  <c r="P370" i="10"/>
  <c r="O370" i="10"/>
  <c r="N370" i="10"/>
  <c r="M370" i="10"/>
  <c r="L370" i="10"/>
  <c r="K370" i="10"/>
  <c r="J370" i="10"/>
  <c r="I370" i="10"/>
  <c r="AM369" i="10"/>
  <c r="AL369" i="10"/>
  <c r="AC369" i="10"/>
  <c r="AB369" i="10"/>
  <c r="AA369" i="10"/>
  <c r="Z369" i="10"/>
  <c r="Y369" i="10"/>
  <c r="X369" i="10"/>
  <c r="W369" i="10"/>
  <c r="V369" i="10"/>
  <c r="U369" i="10"/>
  <c r="T369" i="10"/>
  <c r="S369" i="10"/>
  <c r="R369" i="10"/>
  <c r="P369" i="10"/>
  <c r="O369" i="10"/>
  <c r="N369" i="10"/>
  <c r="M369" i="10"/>
  <c r="L369" i="10"/>
  <c r="K369" i="10"/>
  <c r="J369" i="10"/>
  <c r="I369" i="10"/>
  <c r="AM368" i="10"/>
  <c r="AL368" i="10"/>
  <c r="AC368" i="10"/>
  <c r="AB368" i="10"/>
  <c r="AA368" i="10"/>
  <c r="Z368" i="10"/>
  <c r="Y368" i="10"/>
  <c r="X368" i="10"/>
  <c r="W368" i="10"/>
  <c r="V368" i="10"/>
  <c r="U368" i="10"/>
  <c r="T368" i="10"/>
  <c r="S368" i="10"/>
  <c r="R368" i="10"/>
  <c r="P368" i="10"/>
  <c r="O368" i="10"/>
  <c r="N368" i="10"/>
  <c r="M368" i="10"/>
  <c r="L368" i="10"/>
  <c r="K368" i="10"/>
  <c r="J368" i="10"/>
  <c r="I368" i="10"/>
  <c r="AM367" i="10"/>
  <c r="AL367" i="10"/>
  <c r="AC367" i="10"/>
  <c r="AB367" i="10"/>
  <c r="AA367" i="10"/>
  <c r="Z367" i="10"/>
  <c r="Y367" i="10"/>
  <c r="X367" i="10"/>
  <c r="W367" i="10"/>
  <c r="V367" i="10"/>
  <c r="U367" i="10"/>
  <c r="T367" i="10"/>
  <c r="S367" i="10"/>
  <c r="R367" i="10"/>
  <c r="P367" i="10"/>
  <c r="O367" i="10"/>
  <c r="N367" i="10"/>
  <c r="M367" i="10"/>
  <c r="L367" i="10"/>
  <c r="K367" i="10"/>
  <c r="J367" i="10"/>
  <c r="I367" i="10"/>
  <c r="AM366" i="10"/>
  <c r="AL366" i="10"/>
  <c r="AC366" i="10"/>
  <c r="AB366" i="10"/>
  <c r="AA366" i="10"/>
  <c r="Z366" i="10"/>
  <c r="Y366" i="10"/>
  <c r="X366" i="10"/>
  <c r="W366" i="10"/>
  <c r="V366" i="10"/>
  <c r="U366" i="10"/>
  <c r="T366" i="10"/>
  <c r="S366" i="10"/>
  <c r="R366" i="10"/>
  <c r="P366" i="10"/>
  <c r="O366" i="10"/>
  <c r="N366" i="10"/>
  <c r="M366" i="10"/>
  <c r="L366" i="10"/>
  <c r="K366" i="10"/>
  <c r="J366" i="10"/>
  <c r="I366" i="10"/>
  <c r="AM365" i="10"/>
  <c r="AL365" i="10"/>
  <c r="AC365" i="10"/>
  <c r="AB365" i="10"/>
  <c r="AA365" i="10"/>
  <c r="Z365" i="10"/>
  <c r="Y365" i="10"/>
  <c r="X365" i="10"/>
  <c r="W365" i="10"/>
  <c r="V365" i="10"/>
  <c r="U365" i="10"/>
  <c r="T365" i="10"/>
  <c r="S365" i="10"/>
  <c r="R365" i="10"/>
  <c r="P365" i="10"/>
  <c r="O365" i="10"/>
  <c r="N365" i="10"/>
  <c r="M365" i="10"/>
  <c r="L365" i="10"/>
  <c r="K365" i="10"/>
  <c r="J365" i="10"/>
  <c r="I365" i="10"/>
  <c r="AM364" i="10"/>
  <c r="AL364" i="10"/>
  <c r="AC364" i="10"/>
  <c r="AB364" i="10"/>
  <c r="AA364" i="10"/>
  <c r="Z364" i="10"/>
  <c r="Y364" i="10"/>
  <c r="X364" i="10"/>
  <c r="W364" i="10"/>
  <c r="V364" i="10"/>
  <c r="U364" i="10"/>
  <c r="T364" i="10"/>
  <c r="S364" i="10"/>
  <c r="R364" i="10"/>
  <c r="P364" i="10"/>
  <c r="O364" i="10"/>
  <c r="N364" i="10"/>
  <c r="M364" i="10"/>
  <c r="L364" i="10"/>
  <c r="K364" i="10"/>
  <c r="J364" i="10"/>
  <c r="I364" i="10"/>
  <c r="AM363" i="10"/>
  <c r="AL363" i="10"/>
  <c r="AC363" i="10"/>
  <c r="AB363" i="10"/>
  <c r="AA363" i="10"/>
  <c r="Z363" i="10"/>
  <c r="Y363" i="10"/>
  <c r="X363" i="10"/>
  <c r="W363" i="10"/>
  <c r="V363" i="10"/>
  <c r="U363" i="10"/>
  <c r="T363" i="10"/>
  <c r="S363" i="10"/>
  <c r="R363" i="10"/>
  <c r="P363" i="10"/>
  <c r="O363" i="10"/>
  <c r="N363" i="10"/>
  <c r="M363" i="10"/>
  <c r="L363" i="10"/>
  <c r="K363" i="10"/>
  <c r="J363" i="10"/>
  <c r="I363" i="10"/>
  <c r="AM362" i="10"/>
  <c r="AL362" i="10"/>
  <c r="AC362" i="10"/>
  <c r="AB362" i="10"/>
  <c r="AA362" i="10"/>
  <c r="Z362" i="10"/>
  <c r="Y362" i="10"/>
  <c r="X362" i="10"/>
  <c r="W362" i="10"/>
  <c r="V362" i="10"/>
  <c r="U362" i="10"/>
  <c r="T362" i="10"/>
  <c r="S362" i="10"/>
  <c r="R362" i="10"/>
  <c r="P362" i="10"/>
  <c r="O362" i="10"/>
  <c r="N362" i="10"/>
  <c r="M362" i="10"/>
  <c r="L362" i="10"/>
  <c r="K362" i="10"/>
  <c r="J362" i="10"/>
  <c r="I362" i="10"/>
  <c r="AM361" i="10"/>
  <c r="AL361" i="10"/>
  <c r="AC361" i="10"/>
  <c r="AB361" i="10"/>
  <c r="AA361" i="10"/>
  <c r="Z361" i="10"/>
  <c r="Y361" i="10"/>
  <c r="X361" i="10"/>
  <c r="W361" i="10"/>
  <c r="V361" i="10"/>
  <c r="U361" i="10"/>
  <c r="T361" i="10"/>
  <c r="S361" i="10"/>
  <c r="R361" i="10"/>
  <c r="P361" i="10"/>
  <c r="O361" i="10"/>
  <c r="N361" i="10"/>
  <c r="M361" i="10"/>
  <c r="L361" i="10"/>
  <c r="K361" i="10"/>
  <c r="J361" i="10"/>
  <c r="I361" i="10"/>
  <c r="AM360" i="10"/>
  <c r="AL360" i="10"/>
  <c r="AC360" i="10"/>
  <c r="AB360" i="10"/>
  <c r="AA360" i="10"/>
  <c r="Z360" i="10"/>
  <c r="Y360" i="10"/>
  <c r="X360" i="10"/>
  <c r="W360" i="10"/>
  <c r="V360" i="10"/>
  <c r="U360" i="10"/>
  <c r="T360" i="10"/>
  <c r="S360" i="10"/>
  <c r="R360" i="10"/>
  <c r="P360" i="10"/>
  <c r="O360" i="10"/>
  <c r="N360" i="10"/>
  <c r="M360" i="10"/>
  <c r="L360" i="10"/>
  <c r="K360" i="10"/>
  <c r="J360" i="10"/>
  <c r="I360" i="10"/>
  <c r="AM359" i="10"/>
  <c r="AL359" i="10"/>
  <c r="AC359" i="10"/>
  <c r="AB359" i="10"/>
  <c r="AA359" i="10"/>
  <c r="Z359" i="10"/>
  <c r="Y359" i="10"/>
  <c r="X359" i="10"/>
  <c r="W359" i="10"/>
  <c r="V359" i="10"/>
  <c r="U359" i="10"/>
  <c r="T359" i="10"/>
  <c r="S359" i="10"/>
  <c r="R359" i="10"/>
  <c r="P359" i="10"/>
  <c r="O359" i="10"/>
  <c r="N359" i="10"/>
  <c r="M359" i="10"/>
  <c r="L359" i="10"/>
  <c r="K359" i="10"/>
  <c r="J359" i="10"/>
  <c r="I359" i="10"/>
  <c r="AM358" i="10"/>
  <c r="AL358" i="10"/>
  <c r="AC358" i="10"/>
  <c r="AB358" i="10"/>
  <c r="AA358" i="10"/>
  <c r="Z358" i="10"/>
  <c r="Y358" i="10"/>
  <c r="X358" i="10"/>
  <c r="W358" i="10"/>
  <c r="V358" i="10"/>
  <c r="U358" i="10"/>
  <c r="T358" i="10"/>
  <c r="S358" i="10"/>
  <c r="R358" i="10"/>
  <c r="P358" i="10"/>
  <c r="O358" i="10"/>
  <c r="N358" i="10"/>
  <c r="M358" i="10"/>
  <c r="L358" i="10"/>
  <c r="K358" i="10"/>
  <c r="J358" i="10"/>
  <c r="I358" i="10"/>
  <c r="AM357" i="10"/>
  <c r="AL357" i="10"/>
  <c r="AC357" i="10"/>
  <c r="AB357" i="10"/>
  <c r="AA357" i="10"/>
  <c r="Z357" i="10"/>
  <c r="Y357" i="10"/>
  <c r="X357" i="10"/>
  <c r="W357" i="10"/>
  <c r="V357" i="10"/>
  <c r="U357" i="10"/>
  <c r="T357" i="10"/>
  <c r="S357" i="10"/>
  <c r="R357" i="10"/>
  <c r="P357" i="10"/>
  <c r="O357" i="10"/>
  <c r="N357" i="10"/>
  <c r="M357" i="10"/>
  <c r="L357" i="10"/>
  <c r="K357" i="10"/>
  <c r="J357" i="10"/>
  <c r="I357" i="10"/>
  <c r="AM356" i="10"/>
  <c r="AL356" i="10"/>
  <c r="AC356" i="10"/>
  <c r="AB356" i="10"/>
  <c r="AA356" i="10"/>
  <c r="Z356" i="10"/>
  <c r="Y356" i="10"/>
  <c r="X356" i="10"/>
  <c r="W356" i="10"/>
  <c r="V356" i="10"/>
  <c r="U356" i="10"/>
  <c r="T356" i="10"/>
  <c r="S356" i="10"/>
  <c r="R356" i="10"/>
  <c r="P356" i="10"/>
  <c r="O356" i="10"/>
  <c r="N356" i="10"/>
  <c r="M356" i="10"/>
  <c r="L356" i="10"/>
  <c r="K356" i="10"/>
  <c r="J356" i="10"/>
  <c r="I356" i="10"/>
  <c r="AM355" i="10"/>
  <c r="AL355" i="10"/>
  <c r="AC355" i="10"/>
  <c r="AB355" i="10"/>
  <c r="AA355" i="10"/>
  <c r="Z355" i="10"/>
  <c r="Y355" i="10"/>
  <c r="X355" i="10"/>
  <c r="W355" i="10"/>
  <c r="V355" i="10"/>
  <c r="U355" i="10"/>
  <c r="T355" i="10"/>
  <c r="S355" i="10"/>
  <c r="R355" i="10"/>
  <c r="P355" i="10"/>
  <c r="O355" i="10"/>
  <c r="N355" i="10"/>
  <c r="M355" i="10"/>
  <c r="L355" i="10"/>
  <c r="K355" i="10"/>
  <c r="J355" i="10"/>
  <c r="I355" i="10"/>
  <c r="AM354" i="10"/>
  <c r="AL354" i="10"/>
  <c r="AC354" i="10"/>
  <c r="AB354" i="10"/>
  <c r="AA354" i="10"/>
  <c r="Z354" i="10"/>
  <c r="Y354" i="10"/>
  <c r="X354" i="10"/>
  <c r="W354" i="10"/>
  <c r="V354" i="10"/>
  <c r="U354" i="10"/>
  <c r="T354" i="10"/>
  <c r="S354" i="10"/>
  <c r="R354" i="10"/>
  <c r="P354" i="10"/>
  <c r="O354" i="10"/>
  <c r="N354" i="10"/>
  <c r="M354" i="10"/>
  <c r="L354" i="10"/>
  <c r="K354" i="10"/>
  <c r="J354" i="10"/>
  <c r="I354" i="10"/>
  <c r="AM353" i="10"/>
  <c r="AL353" i="10"/>
  <c r="AC353" i="10"/>
  <c r="AB353" i="10"/>
  <c r="AA353" i="10"/>
  <c r="Z353" i="10"/>
  <c r="Y353" i="10"/>
  <c r="X353" i="10"/>
  <c r="W353" i="10"/>
  <c r="V353" i="10"/>
  <c r="U353" i="10"/>
  <c r="T353" i="10"/>
  <c r="S353" i="10"/>
  <c r="R353" i="10"/>
  <c r="P353" i="10"/>
  <c r="O353" i="10"/>
  <c r="N353" i="10"/>
  <c r="M353" i="10"/>
  <c r="L353" i="10"/>
  <c r="K353" i="10"/>
  <c r="J353" i="10"/>
  <c r="I353" i="10"/>
  <c r="AM352" i="10"/>
  <c r="AL352" i="10"/>
  <c r="AC352" i="10"/>
  <c r="AB352" i="10"/>
  <c r="AA352" i="10"/>
  <c r="Z352" i="10"/>
  <c r="Y352" i="10"/>
  <c r="X352" i="10"/>
  <c r="W352" i="10"/>
  <c r="V352" i="10"/>
  <c r="U352" i="10"/>
  <c r="T352" i="10"/>
  <c r="S352" i="10"/>
  <c r="R352" i="10"/>
  <c r="P352" i="10"/>
  <c r="O352" i="10"/>
  <c r="N352" i="10"/>
  <c r="M352" i="10"/>
  <c r="L352" i="10"/>
  <c r="K352" i="10"/>
  <c r="J352" i="10"/>
  <c r="I352" i="10"/>
  <c r="AM351" i="10"/>
  <c r="AL351" i="10"/>
  <c r="AC351" i="10"/>
  <c r="AB351" i="10"/>
  <c r="AA351" i="10"/>
  <c r="Z351" i="10"/>
  <c r="Y351" i="10"/>
  <c r="X351" i="10"/>
  <c r="W351" i="10"/>
  <c r="V351" i="10"/>
  <c r="U351" i="10"/>
  <c r="T351" i="10"/>
  <c r="S351" i="10"/>
  <c r="R351" i="10"/>
  <c r="P351" i="10"/>
  <c r="O351" i="10"/>
  <c r="N351" i="10"/>
  <c r="M351" i="10"/>
  <c r="L351" i="10"/>
  <c r="K351" i="10"/>
  <c r="J351" i="10"/>
  <c r="I351" i="10"/>
  <c r="AM350" i="10"/>
  <c r="AL350" i="10"/>
  <c r="AC350" i="10"/>
  <c r="AB350" i="10"/>
  <c r="AA350" i="10"/>
  <c r="Z350" i="10"/>
  <c r="Y350" i="10"/>
  <c r="X350" i="10"/>
  <c r="W350" i="10"/>
  <c r="V350" i="10"/>
  <c r="U350" i="10"/>
  <c r="T350" i="10"/>
  <c r="S350" i="10"/>
  <c r="R350" i="10"/>
  <c r="P350" i="10"/>
  <c r="O350" i="10"/>
  <c r="N350" i="10"/>
  <c r="M350" i="10"/>
  <c r="L350" i="10"/>
  <c r="K350" i="10"/>
  <c r="J350" i="10"/>
  <c r="I350" i="10"/>
  <c r="AM349" i="10"/>
  <c r="AL349" i="10"/>
  <c r="AC349" i="10"/>
  <c r="AB349" i="10"/>
  <c r="AA349" i="10"/>
  <c r="Z349" i="10"/>
  <c r="Y349" i="10"/>
  <c r="X349" i="10"/>
  <c r="W349" i="10"/>
  <c r="V349" i="10"/>
  <c r="U349" i="10"/>
  <c r="T349" i="10"/>
  <c r="S349" i="10"/>
  <c r="R349" i="10"/>
  <c r="P349" i="10"/>
  <c r="O349" i="10"/>
  <c r="N349" i="10"/>
  <c r="M349" i="10"/>
  <c r="L349" i="10"/>
  <c r="K349" i="10"/>
  <c r="J349" i="10"/>
  <c r="I349" i="10"/>
  <c r="AM348" i="10"/>
  <c r="AL348" i="10"/>
  <c r="AC348" i="10"/>
  <c r="AB348" i="10"/>
  <c r="AA348" i="10"/>
  <c r="Z348" i="10"/>
  <c r="Y348" i="10"/>
  <c r="X348" i="10"/>
  <c r="W348" i="10"/>
  <c r="V348" i="10"/>
  <c r="U348" i="10"/>
  <c r="T348" i="10"/>
  <c r="S348" i="10"/>
  <c r="R348" i="10"/>
  <c r="P348" i="10"/>
  <c r="O348" i="10"/>
  <c r="N348" i="10"/>
  <c r="M348" i="10"/>
  <c r="L348" i="10"/>
  <c r="K348" i="10"/>
  <c r="J348" i="10"/>
  <c r="I348" i="10"/>
  <c r="AM347" i="10"/>
  <c r="AL347" i="10"/>
  <c r="AC347" i="10"/>
  <c r="AB347" i="10"/>
  <c r="AA347" i="10"/>
  <c r="Z347" i="10"/>
  <c r="Y347" i="10"/>
  <c r="X347" i="10"/>
  <c r="W347" i="10"/>
  <c r="V347" i="10"/>
  <c r="U347" i="10"/>
  <c r="T347" i="10"/>
  <c r="S347" i="10"/>
  <c r="R347" i="10"/>
  <c r="P347" i="10"/>
  <c r="O347" i="10"/>
  <c r="N347" i="10"/>
  <c r="M347" i="10"/>
  <c r="L347" i="10"/>
  <c r="K347" i="10"/>
  <c r="J347" i="10"/>
  <c r="I347" i="10"/>
  <c r="AM346" i="10"/>
  <c r="AL346" i="10"/>
  <c r="AC346" i="10"/>
  <c r="AB346" i="10"/>
  <c r="AA346" i="10"/>
  <c r="Z346" i="10"/>
  <c r="Y346" i="10"/>
  <c r="X346" i="10"/>
  <c r="W346" i="10"/>
  <c r="V346" i="10"/>
  <c r="U346" i="10"/>
  <c r="T346" i="10"/>
  <c r="S346" i="10"/>
  <c r="R346" i="10"/>
  <c r="P346" i="10"/>
  <c r="O346" i="10"/>
  <c r="N346" i="10"/>
  <c r="M346" i="10"/>
  <c r="L346" i="10"/>
  <c r="K346" i="10"/>
  <c r="J346" i="10"/>
  <c r="I346" i="10"/>
  <c r="AM345" i="10"/>
  <c r="AL345" i="10"/>
  <c r="AC345" i="10"/>
  <c r="AB345" i="10"/>
  <c r="AA345" i="10"/>
  <c r="Z345" i="10"/>
  <c r="Y345" i="10"/>
  <c r="X345" i="10"/>
  <c r="W345" i="10"/>
  <c r="V345" i="10"/>
  <c r="U345" i="10"/>
  <c r="T345" i="10"/>
  <c r="S345" i="10"/>
  <c r="R345" i="10"/>
  <c r="P345" i="10"/>
  <c r="O345" i="10"/>
  <c r="N345" i="10"/>
  <c r="M345" i="10"/>
  <c r="L345" i="10"/>
  <c r="K345" i="10"/>
  <c r="J345" i="10"/>
  <c r="I345" i="10"/>
  <c r="AM344" i="10"/>
  <c r="AL344" i="10"/>
  <c r="AC344" i="10"/>
  <c r="AB344" i="10"/>
  <c r="AA344" i="10"/>
  <c r="Z344" i="10"/>
  <c r="Y344" i="10"/>
  <c r="X344" i="10"/>
  <c r="W344" i="10"/>
  <c r="V344" i="10"/>
  <c r="U344" i="10"/>
  <c r="T344" i="10"/>
  <c r="S344" i="10"/>
  <c r="R344" i="10"/>
  <c r="P344" i="10"/>
  <c r="O344" i="10"/>
  <c r="N344" i="10"/>
  <c r="M344" i="10"/>
  <c r="L344" i="10"/>
  <c r="K344" i="10"/>
  <c r="J344" i="10"/>
  <c r="I344" i="10"/>
  <c r="AM343" i="10"/>
  <c r="AL343" i="10"/>
  <c r="AC343" i="10"/>
  <c r="AB343" i="10"/>
  <c r="AA343" i="10"/>
  <c r="Z343" i="10"/>
  <c r="Y343" i="10"/>
  <c r="X343" i="10"/>
  <c r="W343" i="10"/>
  <c r="V343" i="10"/>
  <c r="U343" i="10"/>
  <c r="T343" i="10"/>
  <c r="S343" i="10"/>
  <c r="R343" i="10"/>
  <c r="P343" i="10"/>
  <c r="O343" i="10"/>
  <c r="N343" i="10"/>
  <c r="M343" i="10"/>
  <c r="L343" i="10"/>
  <c r="K343" i="10"/>
  <c r="J343" i="10"/>
  <c r="I343" i="10"/>
  <c r="AM342" i="10"/>
  <c r="AL342" i="10"/>
  <c r="AC342" i="10"/>
  <c r="AB342" i="10"/>
  <c r="AA342" i="10"/>
  <c r="Z342" i="10"/>
  <c r="Y342" i="10"/>
  <c r="X342" i="10"/>
  <c r="W342" i="10"/>
  <c r="V342" i="10"/>
  <c r="U342" i="10"/>
  <c r="T342" i="10"/>
  <c r="S342" i="10"/>
  <c r="R342" i="10"/>
  <c r="P342" i="10"/>
  <c r="O342" i="10"/>
  <c r="N342" i="10"/>
  <c r="M342" i="10"/>
  <c r="L342" i="10"/>
  <c r="K342" i="10"/>
  <c r="J342" i="10"/>
  <c r="I342" i="10"/>
  <c r="AM341" i="10"/>
  <c r="AL341" i="10"/>
  <c r="AC341" i="10"/>
  <c r="AB341" i="10"/>
  <c r="AA341" i="10"/>
  <c r="Z341" i="10"/>
  <c r="Y341" i="10"/>
  <c r="X341" i="10"/>
  <c r="W341" i="10"/>
  <c r="V341" i="10"/>
  <c r="U341" i="10"/>
  <c r="T341" i="10"/>
  <c r="S341" i="10"/>
  <c r="R341" i="10"/>
  <c r="P341" i="10"/>
  <c r="O341" i="10"/>
  <c r="N341" i="10"/>
  <c r="M341" i="10"/>
  <c r="L341" i="10"/>
  <c r="K341" i="10"/>
  <c r="J341" i="10"/>
  <c r="I341" i="10"/>
  <c r="AM340" i="10"/>
  <c r="AL340" i="10"/>
  <c r="AC340" i="10"/>
  <c r="AB340" i="10"/>
  <c r="AA340" i="10"/>
  <c r="Z340" i="10"/>
  <c r="Y340" i="10"/>
  <c r="X340" i="10"/>
  <c r="W340" i="10"/>
  <c r="V340" i="10"/>
  <c r="U340" i="10"/>
  <c r="T340" i="10"/>
  <c r="S340" i="10"/>
  <c r="R340" i="10"/>
  <c r="P340" i="10"/>
  <c r="O340" i="10"/>
  <c r="N340" i="10"/>
  <c r="M340" i="10"/>
  <c r="L340" i="10"/>
  <c r="K340" i="10"/>
  <c r="J340" i="10"/>
  <c r="I340" i="10"/>
  <c r="AM339" i="10"/>
  <c r="AL339" i="10"/>
  <c r="AC339" i="10"/>
  <c r="AB339" i="10"/>
  <c r="AA339" i="10"/>
  <c r="Z339" i="10"/>
  <c r="Y339" i="10"/>
  <c r="X339" i="10"/>
  <c r="W339" i="10"/>
  <c r="V339" i="10"/>
  <c r="U339" i="10"/>
  <c r="T339" i="10"/>
  <c r="S339" i="10"/>
  <c r="R339" i="10"/>
  <c r="P339" i="10"/>
  <c r="O339" i="10"/>
  <c r="N339" i="10"/>
  <c r="M339" i="10"/>
  <c r="L339" i="10"/>
  <c r="K339" i="10"/>
  <c r="J339" i="10"/>
  <c r="I339" i="10"/>
  <c r="AM338" i="10"/>
  <c r="AL338" i="10"/>
  <c r="AC338" i="10"/>
  <c r="AB338" i="10"/>
  <c r="AA338" i="10"/>
  <c r="Z338" i="10"/>
  <c r="Y338" i="10"/>
  <c r="X338" i="10"/>
  <c r="W338" i="10"/>
  <c r="V338" i="10"/>
  <c r="U338" i="10"/>
  <c r="T338" i="10"/>
  <c r="S338" i="10"/>
  <c r="R338" i="10"/>
  <c r="P338" i="10"/>
  <c r="O338" i="10"/>
  <c r="N338" i="10"/>
  <c r="M338" i="10"/>
  <c r="L338" i="10"/>
  <c r="K338" i="10"/>
  <c r="J338" i="10"/>
  <c r="I338" i="10"/>
  <c r="AM337" i="10"/>
  <c r="AL337" i="10"/>
  <c r="AC337" i="10"/>
  <c r="AB337" i="10"/>
  <c r="AA337" i="10"/>
  <c r="Z337" i="10"/>
  <c r="Y337" i="10"/>
  <c r="X337" i="10"/>
  <c r="W337" i="10"/>
  <c r="V337" i="10"/>
  <c r="U337" i="10"/>
  <c r="T337" i="10"/>
  <c r="S337" i="10"/>
  <c r="R337" i="10"/>
  <c r="P337" i="10"/>
  <c r="O337" i="10"/>
  <c r="N337" i="10"/>
  <c r="M337" i="10"/>
  <c r="L337" i="10"/>
  <c r="K337" i="10"/>
  <c r="J337" i="10"/>
  <c r="I337" i="10"/>
  <c r="AM336" i="10"/>
  <c r="AL336" i="10"/>
  <c r="AC336" i="10"/>
  <c r="AB336" i="10"/>
  <c r="AA336" i="10"/>
  <c r="Z336" i="10"/>
  <c r="Y336" i="10"/>
  <c r="X336" i="10"/>
  <c r="W336" i="10"/>
  <c r="V336" i="10"/>
  <c r="U336" i="10"/>
  <c r="T336" i="10"/>
  <c r="S336" i="10"/>
  <c r="R336" i="10"/>
  <c r="P336" i="10"/>
  <c r="O336" i="10"/>
  <c r="N336" i="10"/>
  <c r="M336" i="10"/>
  <c r="L336" i="10"/>
  <c r="K336" i="10"/>
  <c r="J336" i="10"/>
  <c r="I336" i="10"/>
  <c r="AM335" i="10"/>
  <c r="AL335" i="10"/>
  <c r="AC335" i="10"/>
  <c r="AB335" i="10"/>
  <c r="AA335" i="10"/>
  <c r="Z335" i="10"/>
  <c r="Y335" i="10"/>
  <c r="X335" i="10"/>
  <c r="W335" i="10"/>
  <c r="V335" i="10"/>
  <c r="U335" i="10"/>
  <c r="T335" i="10"/>
  <c r="S335" i="10"/>
  <c r="R335" i="10"/>
  <c r="P335" i="10"/>
  <c r="O335" i="10"/>
  <c r="N335" i="10"/>
  <c r="M335" i="10"/>
  <c r="L335" i="10"/>
  <c r="K335" i="10"/>
  <c r="J335" i="10"/>
  <c r="I335" i="10"/>
  <c r="AM334" i="10"/>
  <c r="AL334" i="10"/>
  <c r="AC334" i="10"/>
  <c r="AB334" i="10"/>
  <c r="AA334" i="10"/>
  <c r="Z334" i="10"/>
  <c r="Y334" i="10"/>
  <c r="X334" i="10"/>
  <c r="W334" i="10"/>
  <c r="V334" i="10"/>
  <c r="U334" i="10"/>
  <c r="T334" i="10"/>
  <c r="S334" i="10"/>
  <c r="R334" i="10"/>
  <c r="P334" i="10"/>
  <c r="O334" i="10"/>
  <c r="N334" i="10"/>
  <c r="M334" i="10"/>
  <c r="L334" i="10"/>
  <c r="K334" i="10"/>
  <c r="J334" i="10"/>
  <c r="I334" i="10"/>
  <c r="AM333" i="10"/>
  <c r="AL333" i="10"/>
  <c r="AC333" i="10"/>
  <c r="AB333" i="10"/>
  <c r="AA333" i="10"/>
  <c r="Z333" i="10"/>
  <c r="Y333" i="10"/>
  <c r="X333" i="10"/>
  <c r="W333" i="10"/>
  <c r="V333" i="10"/>
  <c r="U333" i="10"/>
  <c r="T333" i="10"/>
  <c r="S333" i="10"/>
  <c r="R333" i="10"/>
  <c r="P333" i="10"/>
  <c r="O333" i="10"/>
  <c r="N333" i="10"/>
  <c r="M333" i="10"/>
  <c r="L333" i="10"/>
  <c r="K333" i="10"/>
  <c r="J333" i="10"/>
  <c r="I333" i="10"/>
  <c r="AM332" i="10"/>
  <c r="AL332" i="10"/>
  <c r="AC332" i="10"/>
  <c r="AB332" i="10"/>
  <c r="AA332" i="10"/>
  <c r="Z332" i="10"/>
  <c r="Y332" i="10"/>
  <c r="X332" i="10"/>
  <c r="W332" i="10"/>
  <c r="V332" i="10"/>
  <c r="U332" i="10"/>
  <c r="T332" i="10"/>
  <c r="S332" i="10"/>
  <c r="R332" i="10"/>
  <c r="P332" i="10"/>
  <c r="O332" i="10"/>
  <c r="N332" i="10"/>
  <c r="M332" i="10"/>
  <c r="L332" i="10"/>
  <c r="K332" i="10"/>
  <c r="J332" i="10"/>
  <c r="I332" i="10"/>
  <c r="AM331" i="10"/>
  <c r="AL331" i="10"/>
  <c r="AC331" i="10"/>
  <c r="AB331" i="10"/>
  <c r="AA331" i="10"/>
  <c r="Z331" i="10"/>
  <c r="Y331" i="10"/>
  <c r="X331" i="10"/>
  <c r="W331" i="10"/>
  <c r="V331" i="10"/>
  <c r="U331" i="10"/>
  <c r="T331" i="10"/>
  <c r="S331" i="10"/>
  <c r="R331" i="10"/>
  <c r="P331" i="10"/>
  <c r="O331" i="10"/>
  <c r="N331" i="10"/>
  <c r="M331" i="10"/>
  <c r="L331" i="10"/>
  <c r="K331" i="10"/>
  <c r="J331" i="10"/>
  <c r="I331" i="10"/>
  <c r="AM330" i="10"/>
  <c r="AL330" i="10"/>
  <c r="AC330" i="10"/>
  <c r="AB330" i="10"/>
  <c r="AA330" i="10"/>
  <c r="Z330" i="10"/>
  <c r="Y330" i="10"/>
  <c r="X330" i="10"/>
  <c r="W330" i="10"/>
  <c r="V330" i="10"/>
  <c r="U330" i="10"/>
  <c r="T330" i="10"/>
  <c r="S330" i="10"/>
  <c r="R330" i="10"/>
  <c r="P330" i="10"/>
  <c r="O330" i="10"/>
  <c r="N330" i="10"/>
  <c r="M330" i="10"/>
  <c r="L330" i="10"/>
  <c r="K330" i="10"/>
  <c r="J330" i="10"/>
  <c r="I330" i="10"/>
  <c r="AM329" i="10"/>
  <c r="AL329" i="10"/>
  <c r="AC329" i="10"/>
  <c r="AB329" i="10"/>
  <c r="AA329" i="10"/>
  <c r="Z329" i="10"/>
  <c r="Y329" i="10"/>
  <c r="X329" i="10"/>
  <c r="W329" i="10"/>
  <c r="V329" i="10"/>
  <c r="U329" i="10"/>
  <c r="T329" i="10"/>
  <c r="S329" i="10"/>
  <c r="R329" i="10"/>
  <c r="P329" i="10"/>
  <c r="O329" i="10"/>
  <c r="N329" i="10"/>
  <c r="M329" i="10"/>
  <c r="L329" i="10"/>
  <c r="K329" i="10"/>
  <c r="J329" i="10"/>
  <c r="I329" i="10"/>
  <c r="AM328" i="10"/>
  <c r="AL328" i="10"/>
  <c r="AC328" i="10"/>
  <c r="AB328" i="10"/>
  <c r="AA328" i="10"/>
  <c r="Z328" i="10"/>
  <c r="Y328" i="10"/>
  <c r="X328" i="10"/>
  <c r="W328" i="10"/>
  <c r="V328" i="10"/>
  <c r="U328" i="10"/>
  <c r="T328" i="10"/>
  <c r="S328" i="10"/>
  <c r="R328" i="10"/>
  <c r="P328" i="10"/>
  <c r="O328" i="10"/>
  <c r="N328" i="10"/>
  <c r="M328" i="10"/>
  <c r="L328" i="10"/>
  <c r="K328" i="10"/>
  <c r="J328" i="10"/>
  <c r="I328" i="10"/>
  <c r="AM327" i="10"/>
  <c r="AL327" i="10"/>
  <c r="AC327" i="10"/>
  <c r="AB327" i="10"/>
  <c r="AA327" i="10"/>
  <c r="Z327" i="10"/>
  <c r="Y327" i="10"/>
  <c r="X327" i="10"/>
  <c r="W327" i="10"/>
  <c r="V327" i="10"/>
  <c r="U327" i="10"/>
  <c r="T327" i="10"/>
  <c r="S327" i="10"/>
  <c r="R327" i="10"/>
  <c r="P327" i="10"/>
  <c r="O327" i="10"/>
  <c r="N327" i="10"/>
  <c r="M327" i="10"/>
  <c r="L327" i="10"/>
  <c r="K327" i="10"/>
  <c r="J327" i="10"/>
  <c r="I327" i="10"/>
  <c r="AM326" i="10"/>
  <c r="AL326" i="10"/>
  <c r="AC326" i="10"/>
  <c r="AB326" i="10"/>
  <c r="AA326" i="10"/>
  <c r="Z326" i="10"/>
  <c r="Y326" i="10"/>
  <c r="X326" i="10"/>
  <c r="W326" i="10"/>
  <c r="V326" i="10"/>
  <c r="U326" i="10"/>
  <c r="T326" i="10"/>
  <c r="S326" i="10"/>
  <c r="R326" i="10"/>
  <c r="P326" i="10"/>
  <c r="O326" i="10"/>
  <c r="N326" i="10"/>
  <c r="M326" i="10"/>
  <c r="L326" i="10"/>
  <c r="K326" i="10"/>
  <c r="J326" i="10"/>
  <c r="I326" i="10"/>
  <c r="AM325" i="10"/>
  <c r="AL325" i="10"/>
  <c r="AC325" i="10"/>
  <c r="AB325" i="10"/>
  <c r="AA325" i="10"/>
  <c r="Z325" i="10"/>
  <c r="Y325" i="10"/>
  <c r="X325" i="10"/>
  <c r="W325" i="10"/>
  <c r="V325" i="10"/>
  <c r="U325" i="10"/>
  <c r="T325" i="10"/>
  <c r="S325" i="10"/>
  <c r="R325" i="10"/>
  <c r="P325" i="10"/>
  <c r="O325" i="10"/>
  <c r="N325" i="10"/>
  <c r="M325" i="10"/>
  <c r="L325" i="10"/>
  <c r="K325" i="10"/>
  <c r="J325" i="10"/>
  <c r="I325" i="10"/>
  <c r="AM324" i="10"/>
  <c r="AL324" i="10"/>
  <c r="AC324" i="10"/>
  <c r="AB324" i="10"/>
  <c r="AA324" i="10"/>
  <c r="Z324" i="10"/>
  <c r="Y324" i="10"/>
  <c r="X324" i="10"/>
  <c r="W324" i="10"/>
  <c r="V324" i="10"/>
  <c r="U324" i="10"/>
  <c r="T324" i="10"/>
  <c r="S324" i="10"/>
  <c r="R324" i="10"/>
  <c r="P324" i="10"/>
  <c r="O324" i="10"/>
  <c r="N324" i="10"/>
  <c r="M324" i="10"/>
  <c r="L324" i="10"/>
  <c r="K324" i="10"/>
  <c r="J324" i="10"/>
  <c r="I324" i="10"/>
  <c r="AM323" i="10"/>
  <c r="AL323" i="10"/>
  <c r="AC323" i="10"/>
  <c r="AB323" i="10"/>
  <c r="AA323" i="10"/>
  <c r="Z323" i="10"/>
  <c r="Y323" i="10"/>
  <c r="X323" i="10"/>
  <c r="W323" i="10"/>
  <c r="V323" i="10"/>
  <c r="U323" i="10"/>
  <c r="T323" i="10"/>
  <c r="S323" i="10"/>
  <c r="R323" i="10"/>
  <c r="P323" i="10"/>
  <c r="O323" i="10"/>
  <c r="N323" i="10"/>
  <c r="M323" i="10"/>
  <c r="L323" i="10"/>
  <c r="K323" i="10"/>
  <c r="J323" i="10"/>
  <c r="I323" i="10"/>
  <c r="AM322" i="10"/>
  <c r="AL322" i="10"/>
  <c r="AC322" i="10"/>
  <c r="AB322" i="10"/>
  <c r="AA322" i="10"/>
  <c r="Z322" i="10"/>
  <c r="Y322" i="10"/>
  <c r="X322" i="10"/>
  <c r="W322" i="10"/>
  <c r="V322" i="10"/>
  <c r="U322" i="10"/>
  <c r="T322" i="10"/>
  <c r="S322" i="10"/>
  <c r="R322" i="10"/>
  <c r="P322" i="10"/>
  <c r="O322" i="10"/>
  <c r="N322" i="10"/>
  <c r="M322" i="10"/>
  <c r="L322" i="10"/>
  <c r="K322" i="10"/>
  <c r="J322" i="10"/>
  <c r="I322" i="10"/>
  <c r="AM321" i="10"/>
  <c r="AL321" i="10"/>
  <c r="AC321" i="10"/>
  <c r="AB321" i="10"/>
  <c r="AA321" i="10"/>
  <c r="Z321" i="10"/>
  <c r="Y321" i="10"/>
  <c r="X321" i="10"/>
  <c r="W321" i="10"/>
  <c r="V321" i="10"/>
  <c r="U321" i="10"/>
  <c r="T321" i="10"/>
  <c r="S321" i="10"/>
  <c r="R321" i="10"/>
  <c r="P321" i="10"/>
  <c r="O321" i="10"/>
  <c r="N321" i="10"/>
  <c r="M321" i="10"/>
  <c r="L321" i="10"/>
  <c r="K321" i="10"/>
  <c r="J321" i="10"/>
  <c r="I321" i="10"/>
  <c r="AM320" i="10"/>
  <c r="AL320" i="10"/>
  <c r="AC320" i="10"/>
  <c r="AB320" i="10"/>
  <c r="AA320" i="10"/>
  <c r="Z320" i="10"/>
  <c r="Y320" i="10"/>
  <c r="X320" i="10"/>
  <c r="W320" i="10"/>
  <c r="V320" i="10"/>
  <c r="U320" i="10"/>
  <c r="T320" i="10"/>
  <c r="S320" i="10"/>
  <c r="R320" i="10"/>
  <c r="P320" i="10"/>
  <c r="O320" i="10"/>
  <c r="N320" i="10"/>
  <c r="M320" i="10"/>
  <c r="L320" i="10"/>
  <c r="K320" i="10"/>
  <c r="J320" i="10"/>
  <c r="I320" i="10"/>
  <c r="AM319" i="10"/>
  <c r="AL319" i="10"/>
  <c r="AC319" i="10"/>
  <c r="AB319" i="10"/>
  <c r="AA319" i="10"/>
  <c r="Z319" i="10"/>
  <c r="Y319" i="10"/>
  <c r="X319" i="10"/>
  <c r="W319" i="10"/>
  <c r="V319" i="10"/>
  <c r="U319" i="10"/>
  <c r="T319" i="10"/>
  <c r="S319" i="10"/>
  <c r="R319" i="10"/>
  <c r="P319" i="10"/>
  <c r="O319" i="10"/>
  <c r="N319" i="10"/>
  <c r="M319" i="10"/>
  <c r="L319" i="10"/>
  <c r="K319" i="10"/>
  <c r="J319" i="10"/>
  <c r="I319" i="10"/>
  <c r="AM318" i="10"/>
  <c r="AL318" i="10"/>
  <c r="AC318" i="10"/>
  <c r="AB318" i="10"/>
  <c r="AA318" i="10"/>
  <c r="Z318" i="10"/>
  <c r="Y318" i="10"/>
  <c r="X318" i="10"/>
  <c r="W318" i="10"/>
  <c r="V318" i="10"/>
  <c r="U318" i="10"/>
  <c r="T318" i="10"/>
  <c r="S318" i="10"/>
  <c r="R318" i="10"/>
  <c r="P318" i="10"/>
  <c r="O318" i="10"/>
  <c r="N318" i="10"/>
  <c r="M318" i="10"/>
  <c r="L318" i="10"/>
  <c r="K318" i="10"/>
  <c r="J318" i="10"/>
  <c r="I318" i="10"/>
  <c r="AM317" i="10"/>
  <c r="AL317" i="10"/>
  <c r="AC317" i="10"/>
  <c r="AB317" i="10"/>
  <c r="AA317" i="10"/>
  <c r="Z317" i="10"/>
  <c r="Y317" i="10"/>
  <c r="X317" i="10"/>
  <c r="W317" i="10"/>
  <c r="V317" i="10"/>
  <c r="U317" i="10"/>
  <c r="T317" i="10"/>
  <c r="S317" i="10"/>
  <c r="R317" i="10"/>
  <c r="P317" i="10"/>
  <c r="O317" i="10"/>
  <c r="N317" i="10"/>
  <c r="M317" i="10"/>
  <c r="L317" i="10"/>
  <c r="K317" i="10"/>
  <c r="J317" i="10"/>
  <c r="I317" i="10"/>
  <c r="AM316" i="10"/>
  <c r="AL316" i="10"/>
  <c r="AC316" i="10"/>
  <c r="AB316" i="10"/>
  <c r="AA316" i="10"/>
  <c r="Z316" i="10"/>
  <c r="Y316" i="10"/>
  <c r="X316" i="10"/>
  <c r="W316" i="10"/>
  <c r="V316" i="10"/>
  <c r="U316" i="10"/>
  <c r="T316" i="10"/>
  <c r="S316" i="10"/>
  <c r="R316" i="10"/>
  <c r="P316" i="10"/>
  <c r="O316" i="10"/>
  <c r="N316" i="10"/>
  <c r="M316" i="10"/>
  <c r="L316" i="10"/>
  <c r="K316" i="10"/>
  <c r="J316" i="10"/>
  <c r="I316" i="10"/>
  <c r="AM315" i="10"/>
  <c r="AL315" i="10"/>
  <c r="AC315" i="10"/>
  <c r="AB315" i="10"/>
  <c r="AA315" i="10"/>
  <c r="Z315" i="10"/>
  <c r="Y315" i="10"/>
  <c r="X315" i="10"/>
  <c r="W315" i="10"/>
  <c r="V315" i="10"/>
  <c r="U315" i="10"/>
  <c r="T315" i="10"/>
  <c r="S315" i="10"/>
  <c r="R315" i="10"/>
  <c r="P315" i="10"/>
  <c r="O315" i="10"/>
  <c r="N315" i="10"/>
  <c r="M315" i="10"/>
  <c r="L315" i="10"/>
  <c r="K315" i="10"/>
  <c r="J315" i="10"/>
  <c r="I315" i="10"/>
  <c r="AM314" i="10"/>
  <c r="AL314" i="10"/>
  <c r="AC314" i="10"/>
  <c r="AB314" i="10"/>
  <c r="AA314" i="10"/>
  <c r="Z314" i="10"/>
  <c r="Y314" i="10"/>
  <c r="X314" i="10"/>
  <c r="W314" i="10"/>
  <c r="V314" i="10"/>
  <c r="U314" i="10"/>
  <c r="T314" i="10"/>
  <c r="S314" i="10"/>
  <c r="R314" i="10"/>
  <c r="P314" i="10"/>
  <c r="O314" i="10"/>
  <c r="N314" i="10"/>
  <c r="M314" i="10"/>
  <c r="L314" i="10"/>
  <c r="K314" i="10"/>
  <c r="J314" i="10"/>
  <c r="I314" i="10"/>
  <c r="AM313" i="10"/>
  <c r="AL313" i="10"/>
  <c r="AC313" i="10"/>
  <c r="AB313" i="10"/>
  <c r="AA313" i="10"/>
  <c r="Z313" i="10"/>
  <c r="Y313" i="10"/>
  <c r="X313" i="10"/>
  <c r="W313" i="10"/>
  <c r="V313" i="10"/>
  <c r="U313" i="10"/>
  <c r="T313" i="10"/>
  <c r="S313" i="10"/>
  <c r="R313" i="10"/>
  <c r="P313" i="10"/>
  <c r="O313" i="10"/>
  <c r="N313" i="10"/>
  <c r="M313" i="10"/>
  <c r="L313" i="10"/>
  <c r="K313" i="10"/>
  <c r="J313" i="10"/>
  <c r="I313" i="10"/>
  <c r="AM312" i="10"/>
  <c r="AL312" i="10"/>
  <c r="AC312" i="10"/>
  <c r="AB312" i="10"/>
  <c r="AA312" i="10"/>
  <c r="Z312" i="10"/>
  <c r="Y312" i="10"/>
  <c r="X312" i="10"/>
  <c r="W312" i="10"/>
  <c r="V312" i="10"/>
  <c r="U312" i="10"/>
  <c r="T312" i="10"/>
  <c r="S312" i="10"/>
  <c r="R312" i="10"/>
  <c r="P312" i="10"/>
  <c r="O312" i="10"/>
  <c r="N312" i="10"/>
  <c r="M312" i="10"/>
  <c r="L312" i="10"/>
  <c r="K312" i="10"/>
  <c r="J312" i="10"/>
  <c r="I312" i="10"/>
  <c r="AM311" i="10"/>
  <c r="AL311" i="10"/>
  <c r="AC311" i="10"/>
  <c r="AB311" i="10"/>
  <c r="AA311" i="10"/>
  <c r="Z311" i="10"/>
  <c r="Y311" i="10"/>
  <c r="X311" i="10"/>
  <c r="W311" i="10"/>
  <c r="V311" i="10"/>
  <c r="U311" i="10"/>
  <c r="T311" i="10"/>
  <c r="S311" i="10"/>
  <c r="R311" i="10"/>
  <c r="P311" i="10"/>
  <c r="O311" i="10"/>
  <c r="N311" i="10"/>
  <c r="M311" i="10"/>
  <c r="L311" i="10"/>
  <c r="K311" i="10"/>
  <c r="J311" i="10"/>
  <c r="I311" i="10"/>
  <c r="AM310" i="10"/>
  <c r="AL310" i="10"/>
  <c r="AC310" i="10"/>
  <c r="AB310" i="10"/>
  <c r="AA310" i="10"/>
  <c r="Z310" i="10"/>
  <c r="Y310" i="10"/>
  <c r="X310" i="10"/>
  <c r="W310" i="10"/>
  <c r="V310" i="10"/>
  <c r="U310" i="10"/>
  <c r="T310" i="10"/>
  <c r="S310" i="10"/>
  <c r="R310" i="10"/>
  <c r="P310" i="10"/>
  <c r="O310" i="10"/>
  <c r="N310" i="10"/>
  <c r="M310" i="10"/>
  <c r="L310" i="10"/>
  <c r="K310" i="10"/>
  <c r="J310" i="10"/>
  <c r="I310" i="10"/>
  <c r="AM309" i="10"/>
  <c r="AL309" i="10"/>
  <c r="AC309" i="10"/>
  <c r="AB309" i="10"/>
  <c r="AA309" i="10"/>
  <c r="Z309" i="10"/>
  <c r="Y309" i="10"/>
  <c r="X309" i="10"/>
  <c r="W309" i="10"/>
  <c r="V309" i="10"/>
  <c r="U309" i="10"/>
  <c r="T309" i="10"/>
  <c r="S309" i="10"/>
  <c r="R309" i="10"/>
  <c r="P309" i="10"/>
  <c r="O309" i="10"/>
  <c r="N309" i="10"/>
  <c r="M309" i="10"/>
  <c r="L309" i="10"/>
  <c r="K309" i="10"/>
  <c r="J309" i="10"/>
  <c r="I309" i="10"/>
  <c r="AM308" i="10"/>
  <c r="AL308" i="10"/>
  <c r="AC308" i="10"/>
  <c r="AB308" i="10"/>
  <c r="AA308" i="10"/>
  <c r="Z308" i="10"/>
  <c r="Y308" i="10"/>
  <c r="X308" i="10"/>
  <c r="W308" i="10"/>
  <c r="V308" i="10"/>
  <c r="U308" i="10"/>
  <c r="T308" i="10"/>
  <c r="S308" i="10"/>
  <c r="R308" i="10"/>
  <c r="P308" i="10"/>
  <c r="O308" i="10"/>
  <c r="N308" i="10"/>
  <c r="M308" i="10"/>
  <c r="L308" i="10"/>
  <c r="K308" i="10"/>
  <c r="J308" i="10"/>
  <c r="I308" i="10"/>
  <c r="AM307" i="10"/>
  <c r="AL307" i="10"/>
  <c r="AC307" i="10"/>
  <c r="AB307" i="10"/>
  <c r="AA307" i="10"/>
  <c r="Z307" i="10"/>
  <c r="Y307" i="10"/>
  <c r="X307" i="10"/>
  <c r="W307" i="10"/>
  <c r="V307" i="10"/>
  <c r="U307" i="10"/>
  <c r="T307" i="10"/>
  <c r="S307" i="10"/>
  <c r="R307" i="10"/>
  <c r="P307" i="10"/>
  <c r="O307" i="10"/>
  <c r="N307" i="10"/>
  <c r="M307" i="10"/>
  <c r="L307" i="10"/>
  <c r="K307" i="10"/>
  <c r="J307" i="10"/>
  <c r="I307" i="10"/>
  <c r="AM306" i="10"/>
  <c r="AL306" i="10"/>
  <c r="AC306" i="10"/>
  <c r="AB306" i="10"/>
  <c r="AA306" i="10"/>
  <c r="Z306" i="10"/>
  <c r="Y306" i="10"/>
  <c r="X306" i="10"/>
  <c r="W306" i="10"/>
  <c r="V306" i="10"/>
  <c r="U306" i="10"/>
  <c r="T306" i="10"/>
  <c r="S306" i="10"/>
  <c r="R306" i="10"/>
  <c r="P306" i="10"/>
  <c r="O306" i="10"/>
  <c r="N306" i="10"/>
  <c r="M306" i="10"/>
  <c r="L306" i="10"/>
  <c r="K306" i="10"/>
  <c r="J306" i="10"/>
  <c r="I306" i="10"/>
  <c r="AM305" i="10"/>
  <c r="AL305" i="10"/>
  <c r="AC305" i="10"/>
  <c r="AB305" i="10"/>
  <c r="AA305" i="10"/>
  <c r="Z305" i="10"/>
  <c r="Y305" i="10"/>
  <c r="X305" i="10"/>
  <c r="W305" i="10"/>
  <c r="V305" i="10"/>
  <c r="U305" i="10"/>
  <c r="T305" i="10"/>
  <c r="S305" i="10"/>
  <c r="R305" i="10"/>
  <c r="P305" i="10"/>
  <c r="O305" i="10"/>
  <c r="N305" i="10"/>
  <c r="M305" i="10"/>
  <c r="L305" i="10"/>
  <c r="K305" i="10"/>
  <c r="J305" i="10"/>
  <c r="I305" i="10"/>
  <c r="AM304" i="10"/>
  <c r="AL304" i="10"/>
  <c r="AC304" i="10"/>
  <c r="AB304" i="10"/>
  <c r="AA304" i="10"/>
  <c r="Z304" i="10"/>
  <c r="Y304" i="10"/>
  <c r="X304" i="10"/>
  <c r="W304" i="10"/>
  <c r="V304" i="10"/>
  <c r="U304" i="10"/>
  <c r="T304" i="10"/>
  <c r="S304" i="10"/>
  <c r="R304" i="10"/>
  <c r="P304" i="10"/>
  <c r="O304" i="10"/>
  <c r="N304" i="10"/>
  <c r="M304" i="10"/>
  <c r="L304" i="10"/>
  <c r="K304" i="10"/>
  <c r="J304" i="10"/>
  <c r="I304" i="10"/>
  <c r="AM303" i="10"/>
  <c r="AL303" i="10"/>
  <c r="AC303" i="10"/>
  <c r="AB303" i="10"/>
  <c r="AA303" i="10"/>
  <c r="Z303" i="10"/>
  <c r="Y303" i="10"/>
  <c r="X303" i="10"/>
  <c r="W303" i="10"/>
  <c r="V303" i="10"/>
  <c r="U303" i="10"/>
  <c r="T303" i="10"/>
  <c r="S303" i="10"/>
  <c r="R303" i="10"/>
  <c r="P303" i="10"/>
  <c r="O303" i="10"/>
  <c r="N303" i="10"/>
  <c r="M303" i="10"/>
  <c r="L303" i="10"/>
  <c r="K303" i="10"/>
  <c r="J303" i="10"/>
  <c r="I303" i="10"/>
  <c r="AM302" i="10"/>
  <c r="AL302" i="10"/>
  <c r="AC302" i="10"/>
  <c r="AB302" i="10"/>
  <c r="AA302" i="10"/>
  <c r="Z302" i="10"/>
  <c r="Y302" i="10"/>
  <c r="X302" i="10"/>
  <c r="W302" i="10"/>
  <c r="V302" i="10"/>
  <c r="U302" i="10"/>
  <c r="T302" i="10"/>
  <c r="S302" i="10"/>
  <c r="R302" i="10"/>
  <c r="P302" i="10"/>
  <c r="O302" i="10"/>
  <c r="N302" i="10"/>
  <c r="M302" i="10"/>
  <c r="L302" i="10"/>
  <c r="K302" i="10"/>
  <c r="J302" i="10"/>
  <c r="I302" i="10"/>
  <c r="AM301" i="10"/>
  <c r="AL301" i="10"/>
  <c r="AC301" i="10"/>
  <c r="AB301" i="10"/>
  <c r="AA301" i="10"/>
  <c r="Z301" i="10"/>
  <c r="Y301" i="10"/>
  <c r="X301" i="10"/>
  <c r="W301" i="10"/>
  <c r="V301" i="10"/>
  <c r="U301" i="10"/>
  <c r="T301" i="10"/>
  <c r="S301" i="10"/>
  <c r="R301" i="10"/>
  <c r="P301" i="10"/>
  <c r="O301" i="10"/>
  <c r="N301" i="10"/>
  <c r="M301" i="10"/>
  <c r="L301" i="10"/>
  <c r="K301" i="10"/>
  <c r="J301" i="10"/>
  <c r="I301" i="10"/>
  <c r="AM300" i="10"/>
  <c r="AL300" i="10"/>
  <c r="AC300" i="10"/>
  <c r="AB300" i="10"/>
  <c r="AA300" i="10"/>
  <c r="Z300" i="10"/>
  <c r="Y300" i="10"/>
  <c r="X300" i="10"/>
  <c r="W300" i="10"/>
  <c r="V300" i="10"/>
  <c r="U300" i="10"/>
  <c r="T300" i="10"/>
  <c r="S300" i="10"/>
  <c r="R300" i="10"/>
  <c r="P300" i="10"/>
  <c r="O300" i="10"/>
  <c r="N300" i="10"/>
  <c r="M300" i="10"/>
  <c r="L300" i="10"/>
  <c r="K300" i="10"/>
  <c r="J300" i="10"/>
  <c r="I300" i="10"/>
  <c r="AM299" i="10"/>
  <c r="AL299" i="10"/>
  <c r="AC299" i="10"/>
  <c r="AB299" i="10"/>
  <c r="AA299" i="10"/>
  <c r="Z299" i="10"/>
  <c r="Y299" i="10"/>
  <c r="X299" i="10"/>
  <c r="W299" i="10"/>
  <c r="V299" i="10"/>
  <c r="U299" i="10"/>
  <c r="T299" i="10"/>
  <c r="S299" i="10"/>
  <c r="R299" i="10"/>
  <c r="P299" i="10"/>
  <c r="O299" i="10"/>
  <c r="N299" i="10"/>
  <c r="M299" i="10"/>
  <c r="L299" i="10"/>
  <c r="K299" i="10"/>
  <c r="J299" i="10"/>
  <c r="I299" i="10"/>
  <c r="AM298" i="10"/>
  <c r="AL298" i="10"/>
  <c r="AC298" i="10"/>
  <c r="AB298" i="10"/>
  <c r="AA298" i="10"/>
  <c r="Z298" i="10"/>
  <c r="Y298" i="10"/>
  <c r="X298" i="10"/>
  <c r="W298" i="10"/>
  <c r="V298" i="10"/>
  <c r="U298" i="10"/>
  <c r="T298" i="10"/>
  <c r="S298" i="10"/>
  <c r="R298" i="10"/>
  <c r="P298" i="10"/>
  <c r="O298" i="10"/>
  <c r="N298" i="10"/>
  <c r="M298" i="10"/>
  <c r="L298" i="10"/>
  <c r="K298" i="10"/>
  <c r="J298" i="10"/>
  <c r="I298" i="10"/>
  <c r="AM297" i="10"/>
  <c r="AL297" i="10"/>
  <c r="AC297" i="10"/>
  <c r="AB297" i="10"/>
  <c r="AA297" i="10"/>
  <c r="Z297" i="10"/>
  <c r="Y297" i="10"/>
  <c r="X297" i="10"/>
  <c r="W297" i="10"/>
  <c r="V297" i="10"/>
  <c r="U297" i="10"/>
  <c r="T297" i="10"/>
  <c r="S297" i="10"/>
  <c r="R297" i="10"/>
  <c r="P297" i="10"/>
  <c r="O297" i="10"/>
  <c r="N297" i="10"/>
  <c r="M297" i="10"/>
  <c r="L297" i="10"/>
  <c r="K297" i="10"/>
  <c r="J297" i="10"/>
  <c r="I297" i="10"/>
  <c r="AM296" i="10"/>
  <c r="AL296" i="10"/>
  <c r="AC296" i="10"/>
  <c r="AB296" i="10"/>
  <c r="AA296" i="10"/>
  <c r="Z296" i="10"/>
  <c r="Y296" i="10"/>
  <c r="X296" i="10"/>
  <c r="W296" i="10"/>
  <c r="V296" i="10"/>
  <c r="U296" i="10"/>
  <c r="T296" i="10"/>
  <c r="S296" i="10"/>
  <c r="R296" i="10"/>
  <c r="P296" i="10"/>
  <c r="O296" i="10"/>
  <c r="N296" i="10"/>
  <c r="M296" i="10"/>
  <c r="L296" i="10"/>
  <c r="K296" i="10"/>
  <c r="J296" i="10"/>
  <c r="I296" i="10"/>
  <c r="AM295" i="10"/>
  <c r="AL295" i="10"/>
  <c r="AC295" i="10"/>
  <c r="AB295" i="10"/>
  <c r="AA295" i="10"/>
  <c r="Z295" i="10"/>
  <c r="Y295" i="10"/>
  <c r="X295" i="10"/>
  <c r="W295" i="10"/>
  <c r="V295" i="10"/>
  <c r="U295" i="10"/>
  <c r="T295" i="10"/>
  <c r="S295" i="10"/>
  <c r="R295" i="10"/>
  <c r="P295" i="10"/>
  <c r="O295" i="10"/>
  <c r="N295" i="10"/>
  <c r="M295" i="10"/>
  <c r="L295" i="10"/>
  <c r="K295" i="10"/>
  <c r="J295" i="10"/>
  <c r="I295" i="10"/>
  <c r="AM294" i="10"/>
  <c r="AL294" i="10"/>
  <c r="AC294" i="10"/>
  <c r="AB294" i="10"/>
  <c r="AA294" i="10"/>
  <c r="Z294" i="10"/>
  <c r="Y294" i="10"/>
  <c r="X294" i="10"/>
  <c r="W294" i="10"/>
  <c r="V294" i="10"/>
  <c r="U294" i="10"/>
  <c r="T294" i="10"/>
  <c r="S294" i="10"/>
  <c r="R294" i="10"/>
  <c r="P294" i="10"/>
  <c r="O294" i="10"/>
  <c r="N294" i="10"/>
  <c r="M294" i="10"/>
  <c r="L294" i="10"/>
  <c r="K294" i="10"/>
  <c r="J294" i="10"/>
  <c r="I294" i="10"/>
  <c r="AM293" i="10"/>
  <c r="AL293" i="10"/>
  <c r="AC293" i="10"/>
  <c r="AB293" i="10"/>
  <c r="AA293" i="10"/>
  <c r="Z293" i="10"/>
  <c r="Y293" i="10"/>
  <c r="X293" i="10"/>
  <c r="W293" i="10"/>
  <c r="V293" i="10"/>
  <c r="U293" i="10"/>
  <c r="T293" i="10"/>
  <c r="S293" i="10"/>
  <c r="R293" i="10"/>
  <c r="P293" i="10"/>
  <c r="O293" i="10"/>
  <c r="N293" i="10"/>
  <c r="M293" i="10"/>
  <c r="L293" i="10"/>
  <c r="K293" i="10"/>
  <c r="J293" i="10"/>
  <c r="I293" i="10"/>
  <c r="AM292" i="10"/>
  <c r="AL292" i="10"/>
  <c r="AC292" i="10"/>
  <c r="AB292" i="10"/>
  <c r="AA292" i="10"/>
  <c r="Z292" i="10"/>
  <c r="Y292" i="10"/>
  <c r="X292" i="10"/>
  <c r="W292" i="10"/>
  <c r="V292" i="10"/>
  <c r="U292" i="10"/>
  <c r="T292" i="10"/>
  <c r="S292" i="10"/>
  <c r="R292" i="10"/>
  <c r="P292" i="10"/>
  <c r="O292" i="10"/>
  <c r="N292" i="10"/>
  <c r="M292" i="10"/>
  <c r="L292" i="10"/>
  <c r="K292" i="10"/>
  <c r="J292" i="10"/>
  <c r="I292" i="10"/>
  <c r="AM291" i="10"/>
  <c r="AL291" i="10"/>
  <c r="AC291" i="10"/>
  <c r="AB291" i="10"/>
  <c r="AA291" i="10"/>
  <c r="Z291" i="10"/>
  <c r="Y291" i="10"/>
  <c r="X291" i="10"/>
  <c r="W291" i="10"/>
  <c r="V291" i="10"/>
  <c r="U291" i="10"/>
  <c r="T291" i="10"/>
  <c r="S291" i="10"/>
  <c r="R291" i="10"/>
  <c r="P291" i="10"/>
  <c r="O291" i="10"/>
  <c r="N291" i="10"/>
  <c r="M291" i="10"/>
  <c r="L291" i="10"/>
  <c r="K291" i="10"/>
  <c r="J291" i="10"/>
  <c r="I291" i="10"/>
  <c r="AM290" i="10"/>
  <c r="AL290" i="10"/>
  <c r="AC290" i="10"/>
  <c r="AB290" i="10"/>
  <c r="AA290" i="10"/>
  <c r="Z290" i="10"/>
  <c r="Y290" i="10"/>
  <c r="X290" i="10"/>
  <c r="W290" i="10"/>
  <c r="V290" i="10"/>
  <c r="U290" i="10"/>
  <c r="T290" i="10"/>
  <c r="S290" i="10"/>
  <c r="R290" i="10"/>
  <c r="P290" i="10"/>
  <c r="O290" i="10"/>
  <c r="N290" i="10"/>
  <c r="M290" i="10"/>
  <c r="L290" i="10"/>
  <c r="K290" i="10"/>
  <c r="J290" i="10"/>
  <c r="I290" i="10"/>
  <c r="AM289" i="10"/>
  <c r="AL289" i="10"/>
  <c r="AC289" i="10"/>
  <c r="AB289" i="10"/>
  <c r="AA289" i="10"/>
  <c r="Z289" i="10"/>
  <c r="Y289" i="10"/>
  <c r="X289" i="10"/>
  <c r="W289" i="10"/>
  <c r="V289" i="10"/>
  <c r="U289" i="10"/>
  <c r="T289" i="10"/>
  <c r="S289" i="10"/>
  <c r="R289" i="10"/>
  <c r="P289" i="10"/>
  <c r="O289" i="10"/>
  <c r="N289" i="10"/>
  <c r="M289" i="10"/>
  <c r="L289" i="10"/>
  <c r="K289" i="10"/>
  <c r="J289" i="10"/>
  <c r="I289" i="10"/>
  <c r="AM288" i="10"/>
  <c r="AL288" i="10"/>
  <c r="AC288" i="10"/>
  <c r="AB288" i="10"/>
  <c r="AA288" i="10"/>
  <c r="Z288" i="10"/>
  <c r="Y288" i="10"/>
  <c r="X288" i="10"/>
  <c r="W288" i="10"/>
  <c r="V288" i="10"/>
  <c r="U288" i="10"/>
  <c r="T288" i="10"/>
  <c r="S288" i="10"/>
  <c r="R288" i="10"/>
  <c r="P288" i="10"/>
  <c r="O288" i="10"/>
  <c r="N288" i="10"/>
  <c r="M288" i="10"/>
  <c r="L288" i="10"/>
  <c r="K288" i="10"/>
  <c r="J288" i="10"/>
  <c r="I288" i="10"/>
  <c r="AM287" i="10"/>
  <c r="AL287" i="10"/>
  <c r="AC287" i="10"/>
  <c r="AB287" i="10"/>
  <c r="AA287" i="10"/>
  <c r="Z287" i="10"/>
  <c r="Y287" i="10"/>
  <c r="X287" i="10"/>
  <c r="W287" i="10"/>
  <c r="V287" i="10"/>
  <c r="U287" i="10"/>
  <c r="T287" i="10"/>
  <c r="S287" i="10"/>
  <c r="R287" i="10"/>
  <c r="P287" i="10"/>
  <c r="O287" i="10"/>
  <c r="N287" i="10"/>
  <c r="M287" i="10"/>
  <c r="L287" i="10"/>
  <c r="K287" i="10"/>
  <c r="J287" i="10"/>
  <c r="I287" i="10"/>
  <c r="AM286" i="10"/>
  <c r="AL286" i="10"/>
  <c r="AC286" i="10"/>
  <c r="AB286" i="10"/>
  <c r="AA286" i="10"/>
  <c r="Z286" i="10"/>
  <c r="Y286" i="10"/>
  <c r="X286" i="10"/>
  <c r="W286" i="10"/>
  <c r="V286" i="10"/>
  <c r="U286" i="10"/>
  <c r="T286" i="10"/>
  <c r="S286" i="10"/>
  <c r="R286" i="10"/>
  <c r="P286" i="10"/>
  <c r="O286" i="10"/>
  <c r="N286" i="10"/>
  <c r="M286" i="10"/>
  <c r="L286" i="10"/>
  <c r="K286" i="10"/>
  <c r="J286" i="10"/>
  <c r="I286" i="10"/>
  <c r="AM285" i="10"/>
  <c r="AL285" i="10"/>
  <c r="AC285" i="10"/>
  <c r="AB285" i="10"/>
  <c r="AA285" i="10"/>
  <c r="Z285" i="10"/>
  <c r="Y285" i="10"/>
  <c r="X285" i="10"/>
  <c r="W285" i="10"/>
  <c r="V285" i="10"/>
  <c r="U285" i="10"/>
  <c r="T285" i="10"/>
  <c r="S285" i="10"/>
  <c r="R285" i="10"/>
  <c r="P285" i="10"/>
  <c r="O285" i="10"/>
  <c r="N285" i="10"/>
  <c r="M285" i="10"/>
  <c r="L285" i="10"/>
  <c r="K285" i="10"/>
  <c r="J285" i="10"/>
  <c r="I285" i="10"/>
  <c r="AM284" i="10"/>
  <c r="AL284" i="10"/>
  <c r="AC284" i="10"/>
  <c r="AB284" i="10"/>
  <c r="AA284" i="10"/>
  <c r="Z284" i="10"/>
  <c r="Y284" i="10"/>
  <c r="X284" i="10"/>
  <c r="W284" i="10"/>
  <c r="V284" i="10"/>
  <c r="U284" i="10"/>
  <c r="T284" i="10"/>
  <c r="S284" i="10"/>
  <c r="R284" i="10"/>
  <c r="P284" i="10"/>
  <c r="O284" i="10"/>
  <c r="N284" i="10"/>
  <c r="M284" i="10"/>
  <c r="L284" i="10"/>
  <c r="K284" i="10"/>
  <c r="J284" i="10"/>
  <c r="I284" i="10"/>
  <c r="AM283" i="10"/>
  <c r="AL283" i="10"/>
  <c r="AC283" i="10"/>
  <c r="AB283" i="10"/>
  <c r="AA283" i="10"/>
  <c r="Z283" i="10"/>
  <c r="Y283" i="10"/>
  <c r="X283" i="10"/>
  <c r="W283" i="10"/>
  <c r="V283" i="10"/>
  <c r="U283" i="10"/>
  <c r="T283" i="10"/>
  <c r="S283" i="10"/>
  <c r="R283" i="10"/>
  <c r="P283" i="10"/>
  <c r="O283" i="10"/>
  <c r="N283" i="10"/>
  <c r="M283" i="10"/>
  <c r="L283" i="10"/>
  <c r="K283" i="10"/>
  <c r="J283" i="10"/>
  <c r="I283" i="10"/>
  <c r="AM282" i="10"/>
  <c r="AL282" i="10"/>
  <c r="AC282" i="10"/>
  <c r="AB282" i="10"/>
  <c r="AA282" i="10"/>
  <c r="Z282" i="10"/>
  <c r="Y282" i="10"/>
  <c r="X282" i="10"/>
  <c r="W282" i="10"/>
  <c r="V282" i="10"/>
  <c r="U282" i="10"/>
  <c r="T282" i="10"/>
  <c r="S282" i="10"/>
  <c r="R282" i="10"/>
  <c r="P282" i="10"/>
  <c r="O282" i="10"/>
  <c r="N282" i="10"/>
  <c r="M282" i="10"/>
  <c r="L282" i="10"/>
  <c r="K282" i="10"/>
  <c r="J282" i="10"/>
  <c r="I282" i="10"/>
  <c r="AM281" i="10"/>
  <c r="AL281" i="10"/>
  <c r="AC281" i="10"/>
  <c r="AB281" i="10"/>
  <c r="AA281" i="10"/>
  <c r="Z281" i="10"/>
  <c r="Y281" i="10"/>
  <c r="X281" i="10"/>
  <c r="W281" i="10"/>
  <c r="V281" i="10"/>
  <c r="U281" i="10"/>
  <c r="T281" i="10"/>
  <c r="S281" i="10"/>
  <c r="R281" i="10"/>
  <c r="P281" i="10"/>
  <c r="O281" i="10"/>
  <c r="N281" i="10"/>
  <c r="M281" i="10"/>
  <c r="L281" i="10"/>
  <c r="K281" i="10"/>
  <c r="J281" i="10"/>
  <c r="I281" i="10"/>
  <c r="AM280" i="10"/>
  <c r="AL280" i="10"/>
  <c r="AC280" i="10"/>
  <c r="AB280" i="10"/>
  <c r="AA280" i="10"/>
  <c r="Z280" i="10"/>
  <c r="Y280" i="10"/>
  <c r="X280" i="10"/>
  <c r="W280" i="10"/>
  <c r="V280" i="10"/>
  <c r="U280" i="10"/>
  <c r="T280" i="10"/>
  <c r="S280" i="10"/>
  <c r="R280" i="10"/>
  <c r="P280" i="10"/>
  <c r="O280" i="10"/>
  <c r="N280" i="10"/>
  <c r="M280" i="10"/>
  <c r="L280" i="10"/>
  <c r="K280" i="10"/>
  <c r="J280" i="10"/>
  <c r="I280" i="10"/>
  <c r="AM279" i="10"/>
  <c r="AL279" i="10"/>
  <c r="AC279" i="10"/>
  <c r="AB279" i="10"/>
  <c r="AA279" i="10"/>
  <c r="Z279" i="10"/>
  <c r="Y279" i="10"/>
  <c r="X279" i="10"/>
  <c r="W279" i="10"/>
  <c r="V279" i="10"/>
  <c r="U279" i="10"/>
  <c r="T279" i="10"/>
  <c r="S279" i="10"/>
  <c r="R279" i="10"/>
  <c r="P279" i="10"/>
  <c r="O279" i="10"/>
  <c r="N279" i="10"/>
  <c r="M279" i="10"/>
  <c r="L279" i="10"/>
  <c r="K279" i="10"/>
  <c r="J279" i="10"/>
  <c r="I279" i="10"/>
  <c r="AM278" i="10"/>
  <c r="AL278" i="10"/>
  <c r="AC278" i="10"/>
  <c r="AB278" i="10"/>
  <c r="AA278" i="10"/>
  <c r="Z278" i="10"/>
  <c r="Y278" i="10"/>
  <c r="X278" i="10"/>
  <c r="W278" i="10"/>
  <c r="V278" i="10"/>
  <c r="U278" i="10"/>
  <c r="T278" i="10"/>
  <c r="S278" i="10"/>
  <c r="R278" i="10"/>
  <c r="P278" i="10"/>
  <c r="O278" i="10"/>
  <c r="N278" i="10"/>
  <c r="M278" i="10"/>
  <c r="L278" i="10"/>
  <c r="K278" i="10"/>
  <c r="J278" i="10"/>
  <c r="I278" i="10"/>
  <c r="AM277" i="10"/>
  <c r="AL277" i="10"/>
  <c r="AC277" i="10"/>
  <c r="AB277" i="10"/>
  <c r="AA277" i="10"/>
  <c r="Z277" i="10"/>
  <c r="Y277" i="10"/>
  <c r="X277" i="10"/>
  <c r="W277" i="10"/>
  <c r="V277" i="10"/>
  <c r="U277" i="10"/>
  <c r="T277" i="10"/>
  <c r="S277" i="10"/>
  <c r="R277" i="10"/>
  <c r="P277" i="10"/>
  <c r="O277" i="10"/>
  <c r="N277" i="10"/>
  <c r="M277" i="10"/>
  <c r="L277" i="10"/>
  <c r="K277" i="10"/>
  <c r="J277" i="10"/>
  <c r="I277" i="10"/>
  <c r="AM276" i="10"/>
  <c r="AL276" i="10"/>
  <c r="AC276" i="10"/>
  <c r="AB276" i="10"/>
  <c r="AA276" i="10"/>
  <c r="Z276" i="10"/>
  <c r="Y276" i="10"/>
  <c r="X276" i="10"/>
  <c r="W276" i="10"/>
  <c r="V276" i="10"/>
  <c r="U276" i="10"/>
  <c r="T276" i="10"/>
  <c r="S276" i="10"/>
  <c r="R276" i="10"/>
  <c r="P276" i="10"/>
  <c r="O276" i="10"/>
  <c r="N276" i="10"/>
  <c r="M276" i="10"/>
  <c r="L276" i="10"/>
  <c r="K276" i="10"/>
  <c r="J276" i="10"/>
  <c r="I276" i="10"/>
  <c r="AM275" i="10"/>
  <c r="AL275" i="10"/>
  <c r="AC275" i="10"/>
  <c r="AB275" i="10"/>
  <c r="AA275" i="10"/>
  <c r="Z275" i="10"/>
  <c r="Y275" i="10"/>
  <c r="X275" i="10"/>
  <c r="W275" i="10"/>
  <c r="V275" i="10"/>
  <c r="U275" i="10"/>
  <c r="T275" i="10"/>
  <c r="S275" i="10"/>
  <c r="R275" i="10"/>
  <c r="P275" i="10"/>
  <c r="O275" i="10"/>
  <c r="N275" i="10"/>
  <c r="M275" i="10"/>
  <c r="L275" i="10"/>
  <c r="K275" i="10"/>
  <c r="J275" i="10"/>
  <c r="I275" i="10"/>
  <c r="AM274" i="10"/>
  <c r="AL274" i="10"/>
  <c r="AC274" i="10"/>
  <c r="AB274" i="10"/>
  <c r="AA274" i="10"/>
  <c r="Z274" i="10"/>
  <c r="Y274" i="10"/>
  <c r="X274" i="10"/>
  <c r="W274" i="10"/>
  <c r="V274" i="10"/>
  <c r="U274" i="10"/>
  <c r="T274" i="10"/>
  <c r="S274" i="10"/>
  <c r="R274" i="10"/>
  <c r="P274" i="10"/>
  <c r="O274" i="10"/>
  <c r="N274" i="10"/>
  <c r="M274" i="10"/>
  <c r="L274" i="10"/>
  <c r="K274" i="10"/>
  <c r="J274" i="10"/>
  <c r="I274" i="10"/>
  <c r="AM273" i="10"/>
  <c r="AL273" i="10"/>
  <c r="AC273" i="10"/>
  <c r="AB273" i="10"/>
  <c r="AA273" i="10"/>
  <c r="Z273" i="10"/>
  <c r="Y273" i="10"/>
  <c r="X273" i="10"/>
  <c r="W273" i="10"/>
  <c r="V273" i="10"/>
  <c r="U273" i="10"/>
  <c r="T273" i="10"/>
  <c r="S273" i="10"/>
  <c r="R273" i="10"/>
  <c r="P273" i="10"/>
  <c r="O273" i="10"/>
  <c r="N273" i="10"/>
  <c r="M273" i="10"/>
  <c r="L273" i="10"/>
  <c r="K273" i="10"/>
  <c r="J273" i="10"/>
  <c r="I273" i="10"/>
  <c r="AM272" i="10"/>
  <c r="AL272" i="10"/>
  <c r="AC272" i="10"/>
  <c r="AB272" i="10"/>
  <c r="AA272" i="10"/>
  <c r="Z272" i="10"/>
  <c r="Y272" i="10"/>
  <c r="X272" i="10"/>
  <c r="W272" i="10"/>
  <c r="V272" i="10"/>
  <c r="U272" i="10"/>
  <c r="T272" i="10"/>
  <c r="S272" i="10"/>
  <c r="R272" i="10"/>
  <c r="P272" i="10"/>
  <c r="O272" i="10"/>
  <c r="N272" i="10"/>
  <c r="M272" i="10"/>
  <c r="L272" i="10"/>
  <c r="K272" i="10"/>
  <c r="J272" i="10"/>
  <c r="I272" i="10"/>
  <c r="AM271" i="10"/>
  <c r="AL271" i="10"/>
  <c r="AC271" i="10"/>
  <c r="AB271" i="10"/>
  <c r="AA271" i="10"/>
  <c r="Z271" i="10"/>
  <c r="Y271" i="10"/>
  <c r="X271" i="10"/>
  <c r="W271" i="10"/>
  <c r="V271" i="10"/>
  <c r="U271" i="10"/>
  <c r="T271" i="10"/>
  <c r="S271" i="10"/>
  <c r="R271" i="10"/>
  <c r="P271" i="10"/>
  <c r="O271" i="10"/>
  <c r="N271" i="10"/>
  <c r="M271" i="10"/>
  <c r="L271" i="10"/>
  <c r="K271" i="10"/>
  <c r="J271" i="10"/>
  <c r="I271" i="10"/>
  <c r="AM270" i="10"/>
  <c r="AL270" i="10"/>
  <c r="AC270" i="10"/>
  <c r="AB270" i="10"/>
  <c r="AA270" i="10"/>
  <c r="Z270" i="10"/>
  <c r="Y270" i="10"/>
  <c r="X270" i="10"/>
  <c r="W270" i="10"/>
  <c r="V270" i="10"/>
  <c r="U270" i="10"/>
  <c r="T270" i="10"/>
  <c r="S270" i="10"/>
  <c r="R270" i="10"/>
  <c r="P270" i="10"/>
  <c r="O270" i="10"/>
  <c r="N270" i="10"/>
  <c r="M270" i="10"/>
  <c r="L270" i="10"/>
  <c r="K270" i="10"/>
  <c r="J270" i="10"/>
  <c r="I270" i="10"/>
  <c r="AM269" i="10"/>
  <c r="AL269" i="10"/>
  <c r="AC269" i="10"/>
  <c r="AB269" i="10"/>
  <c r="AA269" i="10"/>
  <c r="Z269" i="10"/>
  <c r="Y269" i="10"/>
  <c r="X269" i="10"/>
  <c r="W269" i="10"/>
  <c r="V269" i="10"/>
  <c r="U269" i="10"/>
  <c r="T269" i="10"/>
  <c r="S269" i="10"/>
  <c r="R269" i="10"/>
  <c r="P269" i="10"/>
  <c r="O269" i="10"/>
  <c r="N269" i="10"/>
  <c r="M269" i="10"/>
  <c r="L269" i="10"/>
  <c r="K269" i="10"/>
  <c r="J269" i="10"/>
  <c r="I269" i="10"/>
  <c r="AM268" i="10"/>
  <c r="AL268" i="10"/>
  <c r="AC268" i="10"/>
  <c r="AB268" i="10"/>
  <c r="AA268" i="10"/>
  <c r="Z268" i="10"/>
  <c r="Y268" i="10"/>
  <c r="X268" i="10"/>
  <c r="W268" i="10"/>
  <c r="V268" i="10"/>
  <c r="U268" i="10"/>
  <c r="T268" i="10"/>
  <c r="S268" i="10"/>
  <c r="R268" i="10"/>
  <c r="P268" i="10"/>
  <c r="O268" i="10"/>
  <c r="N268" i="10"/>
  <c r="M268" i="10"/>
  <c r="L268" i="10"/>
  <c r="K268" i="10"/>
  <c r="J268" i="10"/>
  <c r="I268" i="10"/>
  <c r="AM267" i="10"/>
  <c r="AL267" i="10"/>
  <c r="AC267" i="10"/>
  <c r="AB267" i="10"/>
  <c r="AA267" i="10"/>
  <c r="Z267" i="10"/>
  <c r="Y267" i="10"/>
  <c r="X267" i="10"/>
  <c r="W267" i="10"/>
  <c r="V267" i="10"/>
  <c r="U267" i="10"/>
  <c r="T267" i="10"/>
  <c r="S267" i="10"/>
  <c r="R267" i="10"/>
  <c r="P267" i="10"/>
  <c r="O267" i="10"/>
  <c r="N267" i="10"/>
  <c r="M267" i="10"/>
  <c r="L267" i="10"/>
  <c r="K267" i="10"/>
  <c r="J267" i="10"/>
  <c r="I267" i="10"/>
  <c r="AM266" i="10"/>
  <c r="AL266" i="10"/>
  <c r="AC266" i="10"/>
  <c r="AB266" i="10"/>
  <c r="AA266" i="10"/>
  <c r="Z266" i="10"/>
  <c r="Y266" i="10"/>
  <c r="X266" i="10"/>
  <c r="W266" i="10"/>
  <c r="V266" i="10"/>
  <c r="U266" i="10"/>
  <c r="T266" i="10"/>
  <c r="S266" i="10"/>
  <c r="R266" i="10"/>
  <c r="P266" i="10"/>
  <c r="O266" i="10"/>
  <c r="N266" i="10"/>
  <c r="M266" i="10"/>
  <c r="L266" i="10"/>
  <c r="K266" i="10"/>
  <c r="J266" i="10"/>
  <c r="I266" i="10"/>
  <c r="AM265" i="10"/>
  <c r="AL265" i="10"/>
  <c r="AC265" i="10"/>
  <c r="AB265" i="10"/>
  <c r="AA265" i="10"/>
  <c r="Z265" i="10"/>
  <c r="Y265" i="10"/>
  <c r="X265" i="10"/>
  <c r="W265" i="10"/>
  <c r="V265" i="10"/>
  <c r="U265" i="10"/>
  <c r="T265" i="10"/>
  <c r="S265" i="10"/>
  <c r="R265" i="10"/>
  <c r="P265" i="10"/>
  <c r="O265" i="10"/>
  <c r="N265" i="10"/>
  <c r="M265" i="10"/>
  <c r="L265" i="10"/>
  <c r="K265" i="10"/>
  <c r="J265" i="10"/>
  <c r="I265" i="10"/>
  <c r="AM264" i="10"/>
  <c r="AL264" i="10"/>
  <c r="AC264" i="10"/>
  <c r="AB264" i="10"/>
  <c r="AA264" i="10"/>
  <c r="Z264" i="10"/>
  <c r="Y264" i="10"/>
  <c r="X264" i="10"/>
  <c r="W264" i="10"/>
  <c r="V264" i="10"/>
  <c r="U264" i="10"/>
  <c r="T264" i="10"/>
  <c r="S264" i="10"/>
  <c r="R264" i="10"/>
  <c r="P264" i="10"/>
  <c r="O264" i="10"/>
  <c r="N264" i="10"/>
  <c r="M264" i="10"/>
  <c r="L264" i="10"/>
  <c r="K264" i="10"/>
  <c r="J264" i="10"/>
  <c r="I264" i="10"/>
  <c r="AM263" i="10"/>
  <c r="AL263" i="10"/>
  <c r="AC263" i="10"/>
  <c r="AB263" i="10"/>
  <c r="AA263" i="10"/>
  <c r="Z263" i="10"/>
  <c r="Y263" i="10"/>
  <c r="X263" i="10"/>
  <c r="W263" i="10"/>
  <c r="V263" i="10"/>
  <c r="U263" i="10"/>
  <c r="T263" i="10"/>
  <c r="S263" i="10"/>
  <c r="R263" i="10"/>
  <c r="P263" i="10"/>
  <c r="O263" i="10"/>
  <c r="N263" i="10"/>
  <c r="M263" i="10"/>
  <c r="L263" i="10"/>
  <c r="K263" i="10"/>
  <c r="J263" i="10"/>
  <c r="I263" i="10"/>
  <c r="AM262" i="10"/>
  <c r="AL262" i="10"/>
  <c r="AC262" i="10"/>
  <c r="AB262" i="10"/>
  <c r="AA262" i="10"/>
  <c r="Z262" i="10"/>
  <c r="Y262" i="10"/>
  <c r="X262" i="10"/>
  <c r="W262" i="10"/>
  <c r="V262" i="10"/>
  <c r="U262" i="10"/>
  <c r="T262" i="10"/>
  <c r="S262" i="10"/>
  <c r="R262" i="10"/>
  <c r="P262" i="10"/>
  <c r="O262" i="10"/>
  <c r="N262" i="10"/>
  <c r="M262" i="10"/>
  <c r="L262" i="10"/>
  <c r="K262" i="10"/>
  <c r="J262" i="10"/>
  <c r="I262" i="10"/>
  <c r="AM261" i="10"/>
  <c r="AL261" i="10"/>
  <c r="AC261" i="10"/>
  <c r="AB261" i="10"/>
  <c r="AA261" i="10"/>
  <c r="Z261" i="10"/>
  <c r="Y261" i="10"/>
  <c r="X261" i="10"/>
  <c r="W261" i="10"/>
  <c r="V261" i="10"/>
  <c r="U261" i="10"/>
  <c r="T261" i="10"/>
  <c r="S261" i="10"/>
  <c r="R261" i="10"/>
  <c r="P261" i="10"/>
  <c r="O261" i="10"/>
  <c r="N261" i="10"/>
  <c r="M261" i="10"/>
  <c r="L261" i="10"/>
  <c r="K261" i="10"/>
  <c r="J261" i="10"/>
  <c r="I261" i="10"/>
  <c r="AM260" i="10"/>
  <c r="AL260" i="10"/>
  <c r="AC260" i="10"/>
  <c r="AB260" i="10"/>
  <c r="AA260" i="10"/>
  <c r="Z260" i="10"/>
  <c r="Y260" i="10"/>
  <c r="X260" i="10"/>
  <c r="W260" i="10"/>
  <c r="V260" i="10"/>
  <c r="U260" i="10"/>
  <c r="T260" i="10"/>
  <c r="S260" i="10"/>
  <c r="R260" i="10"/>
  <c r="P260" i="10"/>
  <c r="O260" i="10"/>
  <c r="N260" i="10"/>
  <c r="M260" i="10"/>
  <c r="L260" i="10"/>
  <c r="K260" i="10"/>
  <c r="J260" i="10"/>
  <c r="I260" i="10"/>
  <c r="AM259" i="10"/>
  <c r="AL259" i="10"/>
  <c r="AC259" i="10"/>
  <c r="AB259" i="10"/>
  <c r="AA259" i="10"/>
  <c r="Z259" i="10"/>
  <c r="Y259" i="10"/>
  <c r="X259" i="10"/>
  <c r="W259" i="10"/>
  <c r="V259" i="10"/>
  <c r="U259" i="10"/>
  <c r="T259" i="10"/>
  <c r="S259" i="10"/>
  <c r="R259" i="10"/>
  <c r="P259" i="10"/>
  <c r="O259" i="10"/>
  <c r="N259" i="10"/>
  <c r="M259" i="10"/>
  <c r="L259" i="10"/>
  <c r="K259" i="10"/>
  <c r="J259" i="10"/>
  <c r="I259" i="10"/>
  <c r="AM258" i="10"/>
  <c r="AL258" i="10"/>
  <c r="AC258" i="10"/>
  <c r="AB258" i="10"/>
  <c r="AA258" i="10"/>
  <c r="Z258" i="10"/>
  <c r="Y258" i="10"/>
  <c r="X258" i="10"/>
  <c r="W258" i="10"/>
  <c r="V258" i="10"/>
  <c r="U258" i="10"/>
  <c r="T258" i="10"/>
  <c r="S258" i="10"/>
  <c r="R258" i="10"/>
  <c r="P258" i="10"/>
  <c r="O258" i="10"/>
  <c r="N258" i="10"/>
  <c r="M258" i="10"/>
  <c r="L258" i="10"/>
  <c r="K258" i="10"/>
  <c r="J258" i="10"/>
  <c r="I258" i="10"/>
  <c r="AM257" i="10"/>
  <c r="AL257" i="10"/>
  <c r="AC257" i="10"/>
  <c r="AB257" i="10"/>
  <c r="AA257" i="10"/>
  <c r="Z257" i="10"/>
  <c r="Y257" i="10"/>
  <c r="X257" i="10"/>
  <c r="W257" i="10"/>
  <c r="V257" i="10"/>
  <c r="U257" i="10"/>
  <c r="T257" i="10"/>
  <c r="S257" i="10"/>
  <c r="R257" i="10"/>
  <c r="P257" i="10"/>
  <c r="O257" i="10"/>
  <c r="N257" i="10"/>
  <c r="M257" i="10"/>
  <c r="L257" i="10"/>
  <c r="K257" i="10"/>
  <c r="J257" i="10"/>
  <c r="I257" i="10"/>
  <c r="AM256" i="10"/>
  <c r="AL256" i="10"/>
  <c r="AC256" i="10"/>
  <c r="AB256" i="10"/>
  <c r="AA256" i="10"/>
  <c r="Z256" i="10"/>
  <c r="Y256" i="10"/>
  <c r="X256" i="10"/>
  <c r="W256" i="10"/>
  <c r="V256" i="10"/>
  <c r="U256" i="10"/>
  <c r="T256" i="10"/>
  <c r="S256" i="10"/>
  <c r="R256" i="10"/>
  <c r="P256" i="10"/>
  <c r="O256" i="10"/>
  <c r="N256" i="10"/>
  <c r="M256" i="10"/>
  <c r="L256" i="10"/>
  <c r="K256" i="10"/>
  <c r="J256" i="10"/>
  <c r="I256" i="10"/>
  <c r="AM255" i="10"/>
  <c r="AL255" i="10"/>
  <c r="AC255" i="10"/>
  <c r="AB255" i="10"/>
  <c r="AA255" i="10"/>
  <c r="Z255" i="10"/>
  <c r="Y255" i="10"/>
  <c r="X255" i="10"/>
  <c r="W255" i="10"/>
  <c r="V255" i="10"/>
  <c r="U255" i="10"/>
  <c r="T255" i="10"/>
  <c r="S255" i="10"/>
  <c r="R255" i="10"/>
  <c r="P255" i="10"/>
  <c r="O255" i="10"/>
  <c r="N255" i="10"/>
  <c r="M255" i="10"/>
  <c r="L255" i="10"/>
  <c r="K255" i="10"/>
  <c r="J255" i="10"/>
  <c r="I255" i="10"/>
  <c r="AM254" i="10"/>
  <c r="AL254" i="10"/>
  <c r="AC254" i="10"/>
  <c r="AB254" i="10"/>
  <c r="AA254" i="10"/>
  <c r="Z254" i="10"/>
  <c r="Y254" i="10"/>
  <c r="X254" i="10"/>
  <c r="W254" i="10"/>
  <c r="V254" i="10"/>
  <c r="U254" i="10"/>
  <c r="T254" i="10"/>
  <c r="S254" i="10"/>
  <c r="R254" i="10"/>
  <c r="P254" i="10"/>
  <c r="O254" i="10"/>
  <c r="N254" i="10"/>
  <c r="M254" i="10"/>
  <c r="L254" i="10"/>
  <c r="K254" i="10"/>
  <c r="J254" i="10"/>
  <c r="I254" i="10"/>
  <c r="AM253" i="10"/>
  <c r="AL253" i="10"/>
  <c r="AC253" i="10"/>
  <c r="AB253" i="10"/>
  <c r="AA253" i="10"/>
  <c r="Z253" i="10"/>
  <c r="Y253" i="10"/>
  <c r="X253" i="10"/>
  <c r="W253" i="10"/>
  <c r="V253" i="10"/>
  <c r="U253" i="10"/>
  <c r="T253" i="10"/>
  <c r="S253" i="10"/>
  <c r="R253" i="10"/>
  <c r="P253" i="10"/>
  <c r="O253" i="10"/>
  <c r="N253" i="10"/>
  <c r="M253" i="10"/>
  <c r="L253" i="10"/>
  <c r="K253" i="10"/>
  <c r="J253" i="10"/>
  <c r="I253" i="10"/>
  <c r="AM252" i="10"/>
  <c r="AL252" i="10"/>
  <c r="AC252" i="10"/>
  <c r="AB252" i="10"/>
  <c r="AA252" i="10"/>
  <c r="Z252" i="10"/>
  <c r="Y252" i="10"/>
  <c r="X252" i="10"/>
  <c r="W252" i="10"/>
  <c r="V252" i="10"/>
  <c r="U252" i="10"/>
  <c r="T252" i="10"/>
  <c r="S252" i="10"/>
  <c r="R252" i="10"/>
  <c r="P252" i="10"/>
  <c r="O252" i="10"/>
  <c r="N252" i="10"/>
  <c r="M252" i="10"/>
  <c r="L252" i="10"/>
  <c r="K252" i="10"/>
  <c r="J252" i="10"/>
  <c r="I252" i="10"/>
  <c r="AM251" i="10"/>
  <c r="AL251" i="10"/>
  <c r="AC251" i="10"/>
  <c r="AB251" i="10"/>
  <c r="AA251" i="10"/>
  <c r="Z251" i="10"/>
  <c r="Y251" i="10"/>
  <c r="X251" i="10"/>
  <c r="W251" i="10"/>
  <c r="V251" i="10"/>
  <c r="U251" i="10"/>
  <c r="T251" i="10"/>
  <c r="S251" i="10"/>
  <c r="R251" i="10"/>
  <c r="P251" i="10"/>
  <c r="O251" i="10"/>
  <c r="N251" i="10"/>
  <c r="M251" i="10"/>
  <c r="L251" i="10"/>
  <c r="K251" i="10"/>
  <c r="J251" i="10"/>
  <c r="I251" i="10"/>
  <c r="AM250" i="10"/>
  <c r="AL250" i="10"/>
  <c r="AC250" i="10"/>
  <c r="AB250" i="10"/>
  <c r="AA250" i="10"/>
  <c r="Z250" i="10"/>
  <c r="Y250" i="10"/>
  <c r="X250" i="10"/>
  <c r="W250" i="10"/>
  <c r="V250" i="10"/>
  <c r="U250" i="10"/>
  <c r="T250" i="10"/>
  <c r="S250" i="10"/>
  <c r="R250" i="10"/>
  <c r="P250" i="10"/>
  <c r="O250" i="10"/>
  <c r="N250" i="10"/>
  <c r="M250" i="10"/>
  <c r="L250" i="10"/>
  <c r="K250" i="10"/>
  <c r="J250" i="10"/>
  <c r="I250" i="10"/>
  <c r="AM249" i="10"/>
  <c r="AL249" i="10"/>
  <c r="AC249" i="10"/>
  <c r="AB249" i="10"/>
  <c r="AA249" i="10"/>
  <c r="Z249" i="10"/>
  <c r="Y249" i="10"/>
  <c r="X249" i="10"/>
  <c r="W249" i="10"/>
  <c r="V249" i="10"/>
  <c r="U249" i="10"/>
  <c r="T249" i="10"/>
  <c r="S249" i="10"/>
  <c r="R249" i="10"/>
  <c r="P249" i="10"/>
  <c r="O249" i="10"/>
  <c r="N249" i="10"/>
  <c r="M249" i="10"/>
  <c r="L249" i="10"/>
  <c r="K249" i="10"/>
  <c r="J249" i="10"/>
  <c r="I249" i="10"/>
  <c r="AM248" i="10"/>
  <c r="AL248" i="10"/>
  <c r="AC248" i="10"/>
  <c r="AB248" i="10"/>
  <c r="AA248" i="10"/>
  <c r="Z248" i="10"/>
  <c r="Y248" i="10"/>
  <c r="X248" i="10"/>
  <c r="W248" i="10"/>
  <c r="V248" i="10"/>
  <c r="U248" i="10"/>
  <c r="T248" i="10"/>
  <c r="S248" i="10"/>
  <c r="R248" i="10"/>
  <c r="P248" i="10"/>
  <c r="O248" i="10"/>
  <c r="N248" i="10"/>
  <c r="M248" i="10"/>
  <c r="L248" i="10"/>
  <c r="K248" i="10"/>
  <c r="J248" i="10"/>
  <c r="I248" i="10"/>
  <c r="AM247" i="10"/>
  <c r="AL247" i="10"/>
  <c r="AC247" i="10"/>
  <c r="AB247" i="10"/>
  <c r="AA247" i="10"/>
  <c r="Z247" i="10"/>
  <c r="Y247" i="10"/>
  <c r="X247" i="10"/>
  <c r="W247" i="10"/>
  <c r="V247" i="10"/>
  <c r="U247" i="10"/>
  <c r="T247" i="10"/>
  <c r="S247" i="10"/>
  <c r="R247" i="10"/>
  <c r="P247" i="10"/>
  <c r="O247" i="10"/>
  <c r="N247" i="10"/>
  <c r="M247" i="10"/>
  <c r="L247" i="10"/>
  <c r="K247" i="10"/>
  <c r="J247" i="10"/>
  <c r="I247" i="10"/>
  <c r="AM246" i="10"/>
  <c r="AL246" i="10"/>
  <c r="AC246" i="10"/>
  <c r="AB246" i="10"/>
  <c r="AA246" i="10"/>
  <c r="Z246" i="10"/>
  <c r="Y246" i="10"/>
  <c r="X246" i="10"/>
  <c r="W246" i="10"/>
  <c r="V246" i="10"/>
  <c r="U246" i="10"/>
  <c r="T246" i="10"/>
  <c r="S246" i="10"/>
  <c r="R246" i="10"/>
  <c r="P246" i="10"/>
  <c r="O246" i="10"/>
  <c r="N246" i="10"/>
  <c r="M246" i="10"/>
  <c r="L246" i="10"/>
  <c r="K246" i="10"/>
  <c r="J246" i="10"/>
  <c r="I246" i="10"/>
  <c r="AM245" i="10"/>
  <c r="AL245" i="10"/>
  <c r="AC245" i="10"/>
  <c r="AB245" i="10"/>
  <c r="AA245" i="10"/>
  <c r="Z245" i="10"/>
  <c r="Y245" i="10"/>
  <c r="X245" i="10"/>
  <c r="W245" i="10"/>
  <c r="V245" i="10"/>
  <c r="U245" i="10"/>
  <c r="T245" i="10"/>
  <c r="S245" i="10"/>
  <c r="R245" i="10"/>
  <c r="P245" i="10"/>
  <c r="O245" i="10"/>
  <c r="N245" i="10"/>
  <c r="M245" i="10"/>
  <c r="L245" i="10"/>
  <c r="K245" i="10"/>
  <c r="J245" i="10"/>
  <c r="I245" i="10"/>
  <c r="AM244" i="10"/>
  <c r="AL244" i="10"/>
  <c r="AC244" i="10"/>
  <c r="AB244" i="10"/>
  <c r="AA244" i="10"/>
  <c r="Z244" i="10"/>
  <c r="Y244" i="10"/>
  <c r="X244" i="10"/>
  <c r="W244" i="10"/>
  <c r="V244" i="10"/>
  <c r="U244" i="10"/>
  <c r="T244" i="10"/>
  <c r="S244" i="10"/>
  <c r="R244" i="10"/>
  <c r="P244" i="10"/>
  <c r="O244" i="10"/>
  <c r="N244" i="10"/>
  <c r="M244" i="10"/>
  <c r="L244" i="10"/>
  <c r="K244" i="10"/>
  <c r="J244" i="10"/>
  <c r="I244" i="10"/>
  <c r="AM243" i="10"/>
  <c r="AL243" i="10"/>
  <c r="AC243" i="10"/>
  <c r="AB243" i="10"/>
  <c r="AA243" i="10"/>
  <c r="Z243" i="10"/>
  <c r="Y243" i="10"/>
  <c r="X243" i="10"/>
  <c r="W243" i="10"/>
  <c r="V243" i="10"/>
  <c r="U243" i="10"/>
  <c r="T243" i="10"/>
  <c r="S243" i="10"/>
  <c r="R243" i="10"/>
  <c r="P243" i="10"/>
  <c r="O243" i="10"/>
  <c r="N243" i="10"/>
  <c r="M243" i="10"/>
  <c r="L243" i="10"/>
  <c r="K243" i="10"/>
  <c r="J243" i="10"/>
  <c r="I243" i="10"/>
  <c r="AM242" i="10"/>
  <c r="AL242" i="10"/>
  <c r="AC242" i="10"/>
  <c r="AB242" i="10"/>
  <c r="AA242" i="10"/>
  <c r="Z242" i="10"/>
  <c r="Y242" i="10"/>
  <c r="X242" i="10"/>
  <c r="W242" i="10"/>
  <c r="V242" i="10"/>
  <c r="U242" i="10"/>
  <c r="T242" i="10"/>
  <c r="S242" i="10"/>
  <c r="R242" i="10"/>
  <c r="P242" i="10"/>
  <c r="O242" i="10"/>
  <c r="N242" i="10"/>
  <c r="M242" i="10"/>
  <c r="L242" i="10"/>
  <c r="K242" i="10"/>
  <c r="J242" i="10"/>
  <c r="I242" i="10"/>
  <c r="AM241" i="10"/>
  <c r="AL241" i="10"/>
  <c r="AC241" i="10"/>
  <c r="AB241" i="10"/>
  <c r="AA241" i="10"/>
  <c r="Z241" i="10"/>
  <c r="Y241" i="10"/>
  <c r="X241" i="10"/>
  <c r="W241" i="10"/>
  <c r="V241" i="10"/>
  <c r="U241" i="10"/>
  <c r="T241" i="10"/>
  <c r="S241" i="10"/>
  <c r="R241" i="10"/>
  <c r="P241" i="10"/>
  <c r="O241" i="10"/>
  <c r="N241" i="10"/>
  <c r="M241" i="10"/>
  <c r="L241" i="10"/>
  <c r="K241" i="10"/>
  <c r="J241" i="10"/>
  <c r="I241" i="10"/>
  <c r="AM240" i="10"/>
  <c r="AL240" i="10"/>
  <c r="AC240" i="10"/>
  <c r="AB240" i="10"/>
  <c r="AA240" i="10"/>
  <c r="Z240" i="10"/>
  <c r="Y240" i="10"/>
  <c r="X240" i="10"/>
  <c r="W240" i="10"/>
  <c r="V240" i="10"/>
  <c r="U240" i="10"/>
  <c r="T240" i="10"/>
  <c r="S240" i="10"/>
  <c r="R240" i="10"/>
  <c r="P240" i="10"/>
  <c r="O240" i="10"/>
  <c r="N240" i="10"/>
  <c r="M240" i="10"/>
  <c r="L240" i="10"/>
  <c r="K240" i="10"/>
  <c r="J240" i="10"/>
  <c r="I240" i="10"/>
  <c r="AM239" i="10"/>
  <c r="AL239" i="10"/>
  <c r="AC239" i="10"/>
  <c r="AB239" i="10"/>
  <c r="AA239" i="10"/>
  <c r="Z239" i="10"/>
  <c r="Y239" i="10"/>
  <c r="X239" i="10"/>
  <c r="W239" i="10"/>
  <c r="V239" i="10"/>
  <c r="U239" i="10"/>
  <c r="T239" i="10"/>
  <c r="S239" i="10"/>
  <c r="R239" i="10"/>
  <c r="P239" i="10"/>
  <c r="O239" i="10"/>
  <c r="N239" i="10"/>
  <c r="M239" i="10"/>
  <c r="L239" i="10"/>
  <c r="K239" i="10"/>
  <c r="J239" i="10"/>
  <c r="I239" i="10"/>
  <c r="AM238" i="10"/>
  <c r="AL238" i="10"/>
  <c r="AC238" i="10"/>
  <c r="AB238" i="10"/>
  <c r="AA238" i="10"/>
  <c r="Z238" i="10"/>
  <c r="Y238" i="10"/>
  <c r="X238" i="10"/>
  <c r="W238" i="10"/>
  <c r="V238" i="10"/>
  <c r="U238" i="10"/>
  <c r="T238" i="10"/>
  <c r="S238" i="10"/>
  <c r="R238" i="10"/>
  <c r="P238" i="10"/>
  <c r="O238" i="10"/>
  <c r="N238" i="10"/>
  <c r="M238" i="10"/>
  <c r="L238" i="10"/>
  <c r="K238" i="10"/>
  <c r="J238" i="10"/>
  <c r="I238" i="10"/>
  <c r="AM237" i="10"/>
  <c r="AL237" i="10"/>
  <c r="AC237" i="10"/>
  <c r="AB237" i="10"/>
  <c r="AA237" i="10"/>
  <c r="Z237" i="10"/>
  <c r="Y237" i="10"/>
  <c r="X237" i="10"/>
  <c r="W237" i="10"/>
  <c r="V237" i="10"/>
  <c r="U237" i="10"/>
  <c r="T237" i="10"/>
  <c r="S237" i="10"/>
  <c r="R237" i="10"/>
  <c r="P237" i="10"/>
  <c r="O237" i="10"/>
  <c r="N237" i="10"/>
  <c r="M237" i="10"/>
  <c r="L237" i="10"/>
  <c r="K237" i="10"/>
  <c r="J237" i="10"/>
  <c r="I237" i="10"/>
  <c r="AM236" i="10"/>
  <c r="AL236" i="10"/>
  <c r="AC236" i="10"/>
  <c r="AB236" i="10"/>
  <c r="AA236" i="10"/>
  <c r="Z236" i="10"/>
  <c r="Y236" i="10"/>
  <c r="X236" i="10"/>
  <c r="W236" i="10"/>
  <c r="V236" i="10"/>
  <c r="U236" i="10"/>
  <c r="T236" i="10"/>
  <c r="S236" i="10"/>
  <c r="R236" i="10"/>
  <c r="P236" i="10"/>
  <c r="O236" i="10"/>
  <c r="N236" i="10"/>
  <c r="M236" i="10"/>
  <c r="L236" i="10"/>
  <c r="K236" i="10"/>
  <c r="J236" i="10"/>
  <c r="I236" i="10"/>
  <c r="AM235" i="10"/>
  <c r="AL235" i="10"/>
  <c r="AC235" i="10"/>
  <c r="AB235" i="10"/>
  <c r="AA235" i="10"/>
  <c r="Z235" i="10"/>
  <c r="Y235" i="10"/>
  <c r="X235" i="10"/>
  <c r="W235" i="10"/>
  <c r="V235" i="10"/>
  <c r="U235" i="10"/>
  <c r="T235" i="10"/>
  <c r="S235" i="10"/>
  <c r="R235" i="10"/>
  <c r="P235" i="10"/>
  <c r="O235" i="10"/>
  <c r="N235" i="10"/>
  <c r="M235" i="10"/>
  <c r="L235" i="10"/>
  <c r="K235" i="10"/>
  <c r="J235" i="10"/>
  <c r="I235" i="10"/>
  <c r="AM234" i="10"/>
  <c r="AL234" i="10"/>
  <c r="AC234" i="10"/>
  <c r="AB234" i="10"/>
  <c r="AA234" i="10"/>
  <c r="Z234" i="10"/>
  <c r="Y234" i="10"/>
  <c r="X234" i="10"/>
  <c r="W234" i="10"/>
  <c r="V234" i="10"/>
  <c r="U234" i="10"/>
  <c r="T234" i="10"/>
  <c r="S234" i="10"/>
  <c r="R234" i="10"/>
  <c r="P234" i="10"/>
  <c r="O234" i="10"/>
  <c r="N234" i="10"/>
  <c r="M234" i="10"/>
  <c r="L234" i="10"/>
  <c r="K234" i="10"/>
  <c r="J234" i="10"/>
  <c r="I234" i="10"/>
  <c r="AM233" i="10"/>
  <c r="AL233" i="10"/>
  <c r="AC233" i="10"/>
  <c r="AB233" i="10"/>
  <c r="AA233" i="10"/>
  <c r="Z233" i="10"/>
  <c r="Y233" i="10"/>
  <c r="X233" i="10"/>
  <c r="W233" i="10"/>
  <c r="V233" i="10"/>
  <c r="U233" i="10"/>
  <c r="T233" i="10"/>
  <c r="S233" i="10"/>
  <c r="R233" i="10"/>
  <c r="P233" i="10"/>
  <c r="O233" i="10"/>
  <c r="N233" i="10"/>
  <c r="M233" i="10"/>
  <c r="L233" i="10"/>
  <c r="K233" i="10"/>
  <c r="J233" i="10"/>
  <c r="I233" i="10"/>
  <c r="AM232" i="10"/>
  <c r="AL232" i="10"/>
  <c r="AC232" i="10"/>
  <c r="AB232" i="10"/>
  <c r="AA232" i="10"/>
  <c r="Z232" i="10"/>
  <c r="Y232" i="10"/>
  <c r="X232" i="10"/>
  <c r="W232" i="10"/>
  <c r="V232" i="10"/>
  <c r="U232" i="10"/>
  <c r="T232" i="10"/>
  <c r="S232" i="10"/>
  <c r="R232" i="10"/>
  <c r="P232" i="10"/>
  <c r="O232" i="10"/>
  <c r="N232" i="10"/>
  <c r="M232" i="10"/>
  <c r="L232" i="10"/>
  <c r="K232" i="10"/>
  <c r="J232" i="10"/>
  <c r="I232" i="10"/>
  <c r="AM231" i="10"/>
  <c r="AL231" i="10"/>
  <c r="AC231" i="10"/>
  <c r="AB231" i="10"/>
  <c r="AA231" i="10"/>
  <c r="Z231" i="10"/>
  <c r="Y231" i="10"/>
  <c r="X231" i="10"/>
  <c r="W231" i="10"/>
  <c r="V231" i="10"/>
  <c r="U231" i="10"/>
  <c r="T231" i="10"/>
  <c r="S231" i="10"/>
  <c r="R231" i="10"/>
  <c r="P231" i="10"/>
  <c r="O231" i="10"/>
  <c r="N231" i="10"/>
  <c r="M231" i="10"/>
  <c r="L231" i="10"/>
  <c r="K231" i="10"/>
  <c r="J231" i="10"/>
  <c r="I231" i="10"/>
  <c r="AM230" i="10"/>
  <c r="AL230" i="10"/>
  <c r="AC230" i="10"/>
  <c r="AB230" i="10"/>
  <c r="AA230" i="10"/>
  <c r="Z230" i="10"/>
  <c r="Y230" i="10"/>
  <c r="X230" i="10"/>
  <c r="W230" i="10"/>
  <c r="V230" i="10"/>
  <c r="U230" i="10"/>
  <c r="T230" i="10"/>
  <c r="S230" i="10"/>
  <c r="R230" i="10"/>
  <c r="P230" i="10"/>
  <c r="O230" i="10"/>
  <c r="N230" i="10"/>
  <c r="M230" i="10"/>
  <c r="L230" i="10"/>
  <c r="K230" i="10"/>
  <c r="J230" i="10"/>
  <c r="I230" i="10"/>
  <c r="AM229" i="10"/>
  <c r="AL229" i="10"/>
  <c r="AC229" i="10"/>
  <c r="AB229" i="10"/>
  <c r="AA229" i="10"/>
  <c r="Z229" i="10"/>
  <c r="Y229" i="10"/>
  <c r="X229" i="10"/>
  <c r="W229" i="10"/>
  <c r="V229" i="10"/>
  <c r="U229" i="10"/>
  <c r="T229" i="10"/>
  <c r="S229" i="10"/>
  <c r="R229" i="10"/>
  <c r="P229" i="10"/>
  <c r="O229" i="10"/>
  <c r="N229" i="10"/>
  <c r="M229" i="10"/>
  <c r="L229" i="10"/>
  <c r="K229" i="10"/>
  <c r="J229" i="10"/>
  <c r="I229" i="10"/>
  <c r="AM228" i="10"/>
  <c r="AL228" i="10"/>
  <c r="AC228" i="10"/>
  <c r="AB228" i="10"/>
  <c r="AA228" i="10"/>
  <c r="Z228" i="10"/>
  <c r="Y228" i="10"/>
  <c r="X228" i="10"/>
  <c r="W228" i="10"/>
  <c r="V228" i="10"/>
  <c r="U228" i="10"/>
  <c r="T228" i="10"/>
  <c r="S228" i="10"/>
  <c r="R228" i="10"/>
  <c r="P228" i="10"/>
  <c r="O228" i="10"/>
  <c r="N228" i="10"/>
  <c r="M228" i="10"/>
  <c r="L228" i="10"/>
  <c r="K228" i="10"/>
  <c r="J228" i="10"/>
  <c r="I228" i="10"/>
  <c r="AM227" i="10"/>
  <c r="AL227" i="10"/>
  <c r="AC227" i="10"/>
  <c r="AB227" i="10"/>
  <c r="AA227" i="10"/>
  <c r="Z227" i="10"/>
  <c r="Y227" i="10"/>
  <c r="X227" i="10"/>
  <c r="W227" i="10"/>
  <c r="V227" i="10"/>
  <c r="U227" i="10"/>
  <c r="T227" i="10"/>
  <c r="S227" i="10"/>
  <c r="R227" i="10"/>
  <c r="P227" i="10"/>
  <c r="O227" i="10"/>
  <c r="N227" i="10"/>
  <c r="M227" i="10"/>
  <c r="L227" i="10"/>
  <c r="K227" i="10"/>
  <c r="J227" i="10"/>
  <c r="I227" i="10"/>
  <c r="AM226" i="10"/>
  <c r="AL226" i="10"/>
  <c r="AC226" i="10"/>
  <c r="AB226" i="10"/>
  <c r="AA226" i="10"/>
  <c r="Z226" i="10"/>
  <c r="Y226" i="10"/>
  <c r="X226" i="10"/>
  <c r="W226" i="10"/>
  <c r="V226" i="10"/>
  <c r="U226" i="10"/>
  <c r="T226" i="10"/>
  <c r="S226" i="10"/>
  <c r="R226" i="10"/>
  <c r="P226" i="10"/>
  <c r="O226" i="10"/>
  <c r="N226" i="10"/>
  <c r="M226" i="10"/>
  <c r="L226" i="10"/>
  <c r="K226" i="10"/>
  <c r="J226" i="10"/>
  <c r="I226" i="10"/>
  <c r="AM225" i="10"/>
  <c r="AL225" i="10"/>
  <c r="AC225" i="10"/>
  <c r="AB225" i="10"/>
  <c r="AA225" i="10"/>
  <c r="Z225" i="10"/>
  <c r="Y225" i="10"/>
  <c r="X225" i="10"/>
  <c r="W225" i="10"/>
  <c r="V225" i="10"/>
  <c r="U225" i="10"/>
  <c r="T225" i="10"/>
  <c r="S225" i="10"/>
  <c r="R225" i="10"/>
  <c r="P225" i="10"/>
  <c r="O225" i="10"/>
  <c r="N225" i="10"/>
  <c r="M225" i="10"/>
  <c r="L225" i="10"/>
  <c r="K225" i="10"/>
  <c r="J225" i="10"/>
  <c r="I225" i="10"/>
  <c r="AM224" i="10"/>
  <c r="AL224" i="10"/>
  <c r="AC224" i="10"/>
  <c r="AB224" i="10"/>
  <c r="AA224" i="10"/>
  <c r="Z224" i="10"/>
  <c r="Y224" i="10"/>
  <c r="X224" i="10"/>
  <c r="W224" i="10"/>
  <c r="V224" i="10"/>
  <c r="U224" i="10"/>
  <c r="T224" i="10"/>
  <c r="S224" i="10"/>
  <c r="R224" i="10"/>
  <c r="P224" i="10"/>
  <c r="O224" i="10"/>
  <c r="N224" i="10"/>
  <c r="M224" i="10"/>
  <c r="L224" i="10"/>
  <c r="K224" i="10"/>
  <c r="J224" i="10"/>
  <c r="I224" i="10"/>
  <c r="AM223" i="10"/>
  <c r="AL223" i="10"/>
  <c r="AC223" i="10"/>
  <c r="AB223" i="10"/>
  <c r="AA223" i="10"/>
  <c r="Z223" i="10"/>
  <c r="Y223" i="10"/>
  <c r="X223" i="10"/>
  <c r="W223" i="10"/>
  <c r="V223" i="10"/>
  <c r="U223" i="10"/>
  <c r="T223" i="10"/>
  <c r="S223" i="10"/>
  <c r="R223" i="10"/>
  <c r="P223" i="10"/>
  <c r="O223" i="10"/>
  <c r="N223" i="10"/>
  <c r="M223" i="10"/>
  <c r="L223" i="10"/>
  <c r="K223" i="10"/>
  <c r="J223" i="10"/>
  <c r="I223" i="10"/>
  <c r="AM222" i="10"/>
  <c r="AL222" i="10"/>
  <c r="AC222" i="10"/>
  <c r="AB222" i="10"/>
  <c r="AA222" i="10"/>
  <c r="Z222" i="10"/>
  <c r="Y222" i="10"/>
  <c r="X222" i="10"/>
  <c r="W222" i="10"/>
  <c r="V222" i="10"/>
  <c r="U222" i="10"/>
  <c r="T222" i="10"/>
  <c r="S222" i="10"/>
  <c r="R222" i="10"/>
  <c r="P222" i="10"/>
  <c r="O222" i="10"/>
  <c r="N222" i="10"/>
  <c r="M222" i="10"/>
  <c r="L222" i="10"/>
  <c r="K222" i="10"/>
  <c r="J222" i="10"/>
  <c r="I222" i="10"/>
  <c r="AM221" i="10"/>
  <c r="AL221" i="10"/>
  <c r="AC221" i="10"/>
  <c r="AB221" i="10"/>
  <c r="AA221" i="10"/>
  <c r="Z221" i="10"/>
  <c r="Y221" i="10"/>
  <c r="X221" i="10"/>
  <c r="W221" i="10"/>
  <c r="V221" i="10"/>
  <c r="U221" i="10"/>
  <c r="T221" i="10"/>
  <c r="S221" i="10"/>
  <c r="R221" i="10"/>
  <c r="P221" i="10"/>
  <c r="O221" i="10"/>
  <c r="N221" i="10"/>
  <c r="M221" i="10"/>
  <c r="L221" i="10"/>
  <c r="K221" i="10"/>
  <c r="J221" i="10"/>
  <c r="I221" i="10"/>
  <c r="AM220" i="10"/>
  <c r="AL220" i="10"/>
  <c r="AC220" i="10"/>
  <c r="AB220" i="10"/>
  <c r="AA220" i="10"/>
  <c r="Z220" i="10"/>
  <c r="Y220" i="10"/>
  <c r="X220" i="10"/>
  <c r="W220" i="10"/>
  <c r="V220" i="10"/>
  <c r="U220" i="10"/>
  <c r="T220" i="10"/>
  <c r="S220" i="10"/>
  <c r="R220" i="10"/>
  <c r="P220" i="10"/>
  <c r="O220" i="10"/>
  <c r="N220" i="10"/>
  <c r="M220" i="10"/>
  <c r="L220" i="10"/>
  <c r="K220" i="10"/>
  <c r="J220" i="10"/>
  <c r="I220" i="10"/>
  <c r="AM219" i="10"/>
  <c r="AL219" i="10"/>
  <c r="AC219" i="10"/>
  <c r="AB219" i="10"/>
  <c r="AA219" i="10"/>
  <c r="Z219" i="10"/>
  <c r="Y219" i="10"/>
  <c r="X219" i="10"/>
  <c r="W219" i="10"/>
  <c r="V219" i="10"/>
  <c r="U219" i="10"/>
  <c r="T219" i="10"/>
  <c r="S219" i="10"/>
  <c r="R219" i="10"/>
  <c r="P219" i="10"/>
  <c r="O219" i="10"/>
  <c r="N219" i="10"/>
  <c r="M219" i="10"/>
  <c r="L219" i="10"/>
  <c r="K219" i="10"/>
  <c r="J219" i="10"/>
  <c r="I219" i="10"/>
  <c r="AM218" i="10"/>
  <c r="AL218" i="10"/>
  <c r="AC218" i="10"/>
  <c r="AB218" i="10"/>
  <c r="AA218" i="10"/>
  <c r="Z218" i="10"/>
  <c r="Y218" i="10"/>
  <c r="X218" i="10"/>
  <c r="W218" i="10"/>
  <c r="V218" i="10"/>
  <c r="U218" i="10"/>
  <c r="T218" i="10"/>
  <c r="S218" i="10"/>
  <c r="R218" i="10"/>
  <c r="P218" i="10"/>
  <c r="O218" i="10"/>
  <c r="N218" i="10"/>
  <c r="M218" i="10"/>
  <c r="L218" i="10"/>
  <c r="K218" i="10"/>
  <c r="J218" i="10"/>
  <c r="I218" i="10"/>
  <c r="AM217" i="10"/>
  <c r="AL217" i="10"/>
  <c r="AC217" i="10"/>
  <c r="AB217" i="10"/>
  <c r="AA217" i="10"/>
  <c r="Z217" i="10"/>
  <c r="Y217" i="10"/>
  <c r="X217" i="10"/>
  <c r="W217" i="10"/>
  <c r="V217" i="10"/>
  <c r="U217" i="10"/>
  <c r="T217" i="10"/>
  <c r="S217" i="10"/>
  <c r="R217" i="10"/>
  <c r="P217" i="10"/>
  <c r="O217" i="10"/>
  <c r="N217" i="10"/>
  <c r="M217" i="10"/>
  <c r="L217" i="10"/>
  <c r="K217" i="10"/>
  <c r="J217" i="10"/>
  <c r="I217" i="10"/>
  <c r="AM216" i="10"/>
  <c r="AL216" i="10"/>
  <c r="AC216" i="10"/>
  <c r="AB216" i="10"/>
  <c r="AA216" i="10"/>
  <c r="Z216" i="10"/>
  <c r="Y216" i="10"/>
  <c r="X216" i="10"/>
  <c r="W216" i="10"/>
  <c r="V216" i="10"/>
  <c r="U216" i="10"/>
  <c r="T216" i="10"/>
  <c r="S216" i="10"/>
  <c r="R216" i="10"/>
  <c r="P216" i="10"/>
  <c r="O216" i="10"/>
  <c r="N216" i="10"/>
  <c r="M216" i="10"/>
  <c r="L216" i="10"/>
  <c r="K216" i="10"/>
  <c r="J216" i="10"/>
  <c r="I216" i="10"/>
  <c r="AM215" i="10"/>
  <c r="AL215" i="10"/>
  <c r="AC215" i="10"/>
  <c r="AB215" i="10"/>
  <c r="AA215" i="10"/>
  <c r="Z215" i="10"/>
  <c r="Y215" i="10"/>
  <c r="X215" i="10"/>
  <c r="W215" i="10"/>
  <c r="V215" i="10"/>
  <c r="U215" i="10"/>
  <c r="T215" i="10"/>
  <c r="S215" i="10"/>
  <c r="R215" i="10"/>
  <c r="P215" i="10"/>
  <c r="O215" i="10"/>
  <c r="N215" i="10"/>
  <c r="M215" i="10"/>
  <c r="L215" i="10"/>
  <c r="K215" i="10"/>
  <c r="J215" i="10"/>
  <c r="I215" i="10"/>
  <c r="AM214" i="10"/>
  <c r="AL214" i="10"/>
  <c r="AC214" i="10"/>
  <c r="AB214" i="10"/>
  <c r="AA214" i="10"/>
  <c r="Z214" i="10"/>
  <c r="Y214" i="10"/>
  <c r="X214" i="10"/>
  <c r="W214" i="10"/>
  <c r="V214" i="10"/>
  <c r="U214" i="10"/>
  <c r="T214" i="10"/>
  <c r="S214" i="10"/>
  <c r="R214" i="10"/>
  <c r="P214" i="10"/>
  <c r="O214" i="10"/>
  <c r="N214" i="10"/>
  <c r="M214" i="10"/>
  <c r="L214" i="10"/>
  <c r="K214" i="10"/>
  <c r="J214" i="10"/>
  <c r="I214" i="10"/>
  <c r="AM213" i="10"/>
  <c r="AL213" i="10"/>
  <c r="AC213" i="10"/>
  <c r="AB213" i="10"/>
  <c r="AA213" i="10"/>
  <c r="Z213" i="10"/>
  <c r="Y213" i="10"/>
  <c r="X213" i="10"/>
  <c r="W213" i="10"/>
  <c r="V213" i="10"/>
  <c r="U213" i="10"/>
  <c r="T213" i="10"/>
  <c r="S213" i="10"/>
  <c r="R213" i="10"/>
  <c r="P213" i="10"/>
  <c r="O213" i="10"/>
  <c r="N213" i="10"/>
  <c r="M213" i="10"/>
  <c r="L213" i="10"/>
  <c r="K213" i="10"/>
  <c r="J213" i="10"/>
  <c r="I213" i="10"/>
  <c r="AM212" i="10"/>
  <c r="AL212" i="10"/>
  <c r="AC212" i="10"/>
  <c r="AB212" i="10"/>
  <c r="AA212" i="10"/>
  <c r="Z212" i="10"/>
  <c r="Y212" i="10"/>
  <c r="X212" i="10"/>
  <c r="W212" i="10"/>
  <c r="V212" i="10"/>
  <c r="U212" i="10"/>
  <c r="T212" i="10"/>
  <c r="S212" i="10"/>
  <c r="R212" i="10"/>
  <c r="P212" i="10"/>
  <c r="O212" i="10"/>
  <c r="N212" i="10"/>
  <c r="M212" i="10"/>
  <c r="L212" i="10"/>
  <c r="K212" i="10"/>
  <c r="J212" i="10"/>
  <c r="I212" i="10"/>
  <c r="AM211" i="10"/>
  <c r="AL211" i="10"/>
  <c r="AC211" i="10"/>
  <c r="AB211" i="10"/>
  <c r="AA211" i="10"/>
  <c r="Z211" i="10"/>
  <c r="Y211" i="10"/>
  <c r="X211" i="10"/>
  <c r="W211" i="10"/>
  <c r="V211" i="10"/>
  <c r="U211" i="10"/>
  <c r="T211" i="10"/>
  <c r="S211" i="10"/>
  <c r="R211" i="10"/>
  <c r="P211" i="10"/>
  <c r="O211" i="10"/>
  <c r="N211" i="10"/>
  <c r="M211" i="10"/>
  <c r="L211" i="10"/>
  <c r="K211" i="10"/>
  <c r="J211" i="10"/>
  <c r="I211" i="10"/>
  <c r="AM210" i="10"/>
  <c r="AL210" i="10"/>
  <c r="AC210" i="10"/>
  <c r="AB210" i="10"/>
  <c r="AA210" i="10"/>
  <c r="Z210" i="10"/>
  <c r="Y210" i="10"/>
  <c r="X210" i="10"/>
  <c r="W210" i="10"/>
  <c r="V210" i="10"/>
  <c r="U210" i="10"/>
  <c r="T210" i="10"/>
  <c r="S210" i="10"/>
  <c r="R210" i="10"/>
  <c r="P210" i="10"/>
  <c r="O210" i="10"/>
  <c r="N210" i="10"/>
  <c r="M210" i="10"/>
  <c r="L210" i="10"/>
  <c r="K210" i="10"/>
  <c r="J210" i="10"/>
  <c r="I210" i="10"/>
  <c r="H211" i="10"/>
  <c r="H212" i="10"/>
  <c r="H213" i="10"/>
  <c r="H214" i="10"/>
  <c r="H215" i="10"/>
  <c r="H216" i="10"/>
  <c r="H217" i="10"/>
  <c r="H218" i="10"/>
  <c r="H219" i="10"/>
  <c r="H220" i="10"/>
  <c r="H221" i="10"/>
  <c r="H222" i="10"/>
  <c r="H223" i="10"/>
  <c r="H224" i="10"/>
  <c r="H225" i="10"/>
  <c r="H226" i="10"/>
  <c r="H227" i="10"/>
  <c r="H228" i="10"/>
  <c r="H229" i="10"/>
  <c r="H230" i="10"/>
  <c r="H231" i="10"/>
  <c r="H232" i="10"/>
  <c r="H233" i="10"/>
  <c r="H234" i="10"/>
  <c r="H235" i="10"/>
  <c r="H236" i="10"/>
  <c r="H237" i="10"/>
  <c r="H238" i="10"/>
  <c r="H239" i="10"/>
  <c r="H240" i="10"/>
  <c r="H241" i="10"/>
  <c r="H242" i="10"/>
  <c r="H243" i="10"/>
  <c r="H244" i="10"/>
  <c r="H245" i="10"/>
  <c r="H246" i="10"/>
  <c r="H247" i="10"/>
  <c r="H248" i="10"/>
  <c r="H249" i="10"/>
  <c r="H250" i="10"/>
  <c r="H251" i="10"/>
  <c r="H252" i="10"/>
  <c r="H253" i="10"/>
  <c r="H254" i="10"/>
  <c r="H255" i="10"/>
  <c r="H256" i="10"/>
  <c r="H257" i="10"/>
  <c r="H258" i="10"/>
  <c r="H259" i="10"/>
  <c r="H260" i="10"/>
  <c r="H261" i="10"/>
  <c r="H262" i="10"/>
  <c r="H263" i="10"/>
  <c r="H264" i="10"/>
  <c r="H265" i="10"/>
  <c r="H266" i="10"/>
  <c r="H267" i="10"/>
  <c r="H268" i="10"/>
  <c r="H269" i="10"/>
  <c r="H270" i="10"/>
  <c r="H271" i="10"/>
  <c r="H272" i="10"/>
  <c r="H273" i="10"/>
  <c r="H274" i="10"/>
  <c r="H275" i="10"/>
  <c r="H276" i="10"/>
  <c r="H277" i="10"/>
  <c r="H278" i="10"/>
  <c r="H279" i="10"/>
  <c r="H280" i="10"/>
  <c r="H281" i="10"/>
  <c r="H282" i="10"/>
  <c r="H283" i="10"/>
  <c r="H284" i="10"/>
  <c r="H285" i="10"/>
  <c r="H286" i="10"/>
  <c r="H287" i="10"/>
  <c r="H288" i="10"/>
  <c r="H289" i="10"/>
  <c r="H290" i="10"/>
  <c r="H291" i="10"/>
  <c r="H292" i="10"/>
  <c r="H293" i="10"/>
  <c r="H294" i="10"/>
  <c r="H295" i="10"/>
  <c r="H296" i="10"/>
  <c r="H297" i="10"/>
  <c r="H298" i="10"/>
  <c r="H299" i="10"/>
  <c r="H300" i="10"/>
  <c r="H301" i="10"/>
  <c r="H302" i="10"/>
  <c r="H303" i="10"/>
  <c r="H304" i="10"/>
  <c r="H305" i="10"/>
  <c r="H306" i="10"/>
  <c r="H307" i="10"/>
  <c r="H308" i="10"/>
  <c r="H309" i="10"/>
  <c r="H310" i="10"/>
  <c r="H311" i="10"/>
  <c r="H312" i="10"/>
  <c r="H313" i="10"/>
  <c r="H314" i="10"/>
  <c r="H315" i="10"/>
  <c r="H316" i="10"/>
  <c r="H317" i="10"/>
  <c r="H318" i="10"/>
  <c r="H319" i="10"/>
  <c r="H320" i="10"/>
  <c r="H321" i="10"/>
  <c r="H322" i="10"/>
  <c r="H323" i="10"/>
  <c r="H324" i="10"/>
  <c r="H325" i="10"/>
  <c r="H326" i="10"/>
  <c r="H327" i="10"/>
  <c r="H328" i="10"/>
  <c r="H329" i="10"/>
  <c r="H330" i="10"/>
  <c r="H331" i="10"/>
  <c r="H332" i="10"/>
  <c r="H333" i="10"/>
  <c r="H334" i="10"/>
  <c r="H335" i="10"/>
  <c r="H336" i="10"/>
  <c r="H337" i="10"/>
  <c r="H338" i="10"/>
  <c r="H339" i="10"/>
  <c r="H340" i="10"/>
  <c r="H341" i="10"/>
  <c r="H342" i="10"/>
  <c r="H343" i="10"/>
  <c r="H344" i="10"/>
  <c r="H345" i="10"/>
  <c r="H346" i="10"/>
  <c r="H347" i="10"/>
  <c r="H348" i="10"/>
  <c r="H349" i="10"/>
  <c r="H350" i="10"/>
  <c r="H351" i="10"/>
  <c r="H352" i="10"/>
  <c r="H353" i="10"/>
  <c r="H354" i="10"/>
  <c r="H355" i="10"/>
  <c r="H356" i="10"/>
  <c r="H357" i="10"/>
  <c r="H358" i="10"/>
  <c r="H359" i="10"/>
  <c r="H360" i="10"/>
  <c r="H361" i="10"/>
  <c r="H362" i="10"/>
  <c r="H363" i="10"/>
  <c r="H364" i="10"/>
  <c r="H365" i="10"/>
  <c r="H366" i="10"/>
  <c r="H367" i="10"/>
  <c r="H368" i="10"/>
  <c r="H369" i="10"/>
  <c r="H370" i="10"/>
  <c r="H371" i="10"/>
  <c r="H372" i="10"/>
  <c r="H373" i="10"/>
  <c r="H374" i="10"/>
  <c r="H375" i="10"/>
  <c r="H376" i="10"/>
  <c r="H377" i="10"/>
  <c r="H378" i="10"/>
  <c r="H379" i="10"/>
  <c r="H380" i="10"/>
  <c r="H381" i="10"/>
  <c r="H382" i="10"/>
  <c r="H383" i="10"/>
  <c r="H384" i="10"/>
  <c r="H385" i="10"/>
  <c r="H386" i="10"/>
  <c r="H387" i="10"/>
  <c r="H388" i="10"/>
  <c r="H389" i="10"/>
  <c r="H390" i="10"/>
  <c r="H391" i="10"/>
  <c r="H392" i="10"/>
  <c r="H393" i="10"/>
  <c r="H394" i="10"/>
  <c r="H395" i="10"/>
  <c r="H396" i="10"/>
  <c r="H397" i="10"/>
  <c r="H398" i="10"/>
  <c r="H399" i="10"/>
  <c r="H400" i="10"/>
  <c r="H401" i="10"/>
  <c r="H402" i="10"/>
  <c r="H403" i="10"/>
  <c r="H404" i="10"/>
  <c r="H405" i="10"/>
  <c r="H406" i="10"/>
  <c r="H407" i="10"/>
  <c r="H408" i="10"/>
  <c r="H409" i="10"/>
  <c r="H410" i="10"/>
  <c r="H411" i="10"/>
  <c r="H412" i="10"/>
  <c r="H413" i="10"/>
  <c r="H414" i="10"/>
  <c r="H415" i="10"/>
  <c r="H416" i="10"/>
  <c r="H417" i="10"/>
  <c r="H418" i="10"/>
  <c r="H419" i="10"/>
  <c r="H420" i="10"/>
  <c r="H421" i="10"/>
  <c r="H422" i="10"/>
  <c r="H423" i="10"/>
  <c r="H424" i="10"/>
  <c r="H425" i="10"/>
  <c r="H426" i="10"/>
  <c r="H427" i="10"/>
  <c r="H428" i="10"/>
  <c r="H429" i="10"/>
  <c r="H430" i="10"/>
  <c r="H431" i="10"/>
  <c r="H432" i="10"/>
  <c r="H433" i="10"/>
  <c r="H434" i="10"/>
  <c r="H435" i="10"/>
  <c r="H436" i="10"/>
  <c r="H437" i="10"/>
  <c r="H438" i="10"/>
  <c r="H439" i="10"/>
  <c r="H440" i="10"/>
  <c r="H441" i="10"/>
  <c r="H442" i="10"/>
  <c r="H443" i="10"/>
  <c r="H444" i="10"/>
  <c r="H445" i="10"/>
  <c r="H446" i="10"/>
  <c r="H447" i="10"/>
  <c r="H448" i="10"/>
  <c r="H449" i="10"/>
  <c r="H450" i="10"/>
  <c r="H451" i="10"/>
  <c r="H452" i="10"/>
  <c r="H453" i="10"/>
  <c r="H454" i="10"/>
  <c r="H455" i="10"/>
  <c r="H456" i="10"/>
  <c r="H457" i="10"/>
  <c r="H458" i="10"/>
  <c r="H459" i="10"/>
  <c r="H460" i="10"/>
  <c r="H461" i="10"/>
  <c r="H462" i="10"/>
  <c r="H463" i="10"/>
  <c r="H464" i="10"/>
  <c r="H465" i="10"/>
  <c r="H466" i="10"/>
  <c r="H467" i="10"/>
  <c r="H468" i="10"/>
  <c r="H469" i="10"/>
  <c r="H470" i="10"/>
  <c r="H471" i="10"/>
  <c r="H472" i="10"/>
  <c r="H473" i="10"/>
  <c r="H474" i="10"/>
  <c r="H475" i="10"/>
  <c r="H476" i="10"/>
  <c r="H477" i="10"/>
  <c r="H478" i="10"/>
  <c r="H479" i="10"/>
  <c r="H480" i="10"/>
  <c r="H481" i="10"/>
  <c r="H482" i="10"/>
  <c r="H483" i="10"/>
  <c r="H484" i="10"/>
  <c r="H485" i="10"/>
  <c r="H486" i="10"/>
  <c r="H487" i="10"/>
  <c r="H488" i="10"/>
  <c r="H489" i="10"/>
  <c r="H490" i="10"/>
  <c r="H491" i="10"/>
  <c r="H492" i="10"/>
  <c r="H493" i="10"/>
  <c r="H494" i="10"/>
  <c r="H495" i="10"/>
  <c r="H496" i="10"/>
  <c r="H497" i="10"/>
  <c r="H498" i="10"/>
  <c r="H499" i="10"/>
  <c r="H500" i="10"/>
  <c r="H501" i="10"/>
  <c r="H502" i="10"/>
  <c r="H503" i="10"/>
  <c r="H504" i="10"/>
  <c r="H505" i="10"/>
  <c r="H506" i="10"/>
  <c r="H507" i="10"/>
  <c r="H508" i="10"/>
  <c r="H509" i="10"/>
  <c r="H510" i="10"/>
  <c r="H511" i="10"/>
  <c r="H512" i="10"/>
  <c r="H513" i="10"/>
  <c r="H514" i="10"/>
  <c r="H515" i="10"/>
  <c r="H516" i="10"/>
  <c r="H517" i="10"/>
  <c r="H518" i="10"/>
  <c r="H519" i="10"/>
  <c r="H520" i="10"/>
  <c r="H521" i="10"/>
  <c r="H522" i="10"/>
  <c r="H523" i="10"/>
  <c r="H524" i="10"/>
  <c r="H525" i="10"/>
  <c r="H526" i="10"/>
  <c r="H527" i="10"/>
  <c r="H528" i="10"/>
  <c r="H529" i="10"/>
  <c r="H530" i="10"/>
  <c r="H531" i="10"/>
  <c r="H532" i="10"/>
  <c r="H533" i="10"/>
  <c r="H534" i="10"/>
  <c r="H535" i="10"/>
  <c r="H536" i="10"/>
  <c r="H537" i="10"/>
  <c r="H538" i="10"/>
  <c r="H539" i="10"/>
  <c r="H540" i="10"/>
  <c r="H541" i="10"/>
  <c r="H542" i="10"/>
  <c r="H543" i="10"/>
  <c r="H544" i="10"/>
  <c r="H545" i="10"/>
  <c r="H546" i="10"/>
  <c r="H547" i="10"/>
  <c r="H548" i="10"/>
  <c r="H549" i="10"/>
  <c r="H550" i="10"/>
  <c r="H551" i="10"/>
  <c r="H552" i="10"/>
  <c r="H553" i="10"/>
  <c r="H554" i="10"/>
  <c r="H555" i="10"/>
  <c r="H556" i="10"/>
  <c r="H557" i="10"/>
  <c r="H558" i="10"/>
  <c r="H559" i="10"/>
  <c r="H560" i="10"/>
  <c r="H561" i="10"/>
  <c r="H562" i="10"/>
  <c r="H563" i="10"/>
  <c r="H564" i="10"/>
  <c r="H565" i="10"/>
  <c r="H566" i="10"/>
  <c r="H567" i="10"/>
  <c r="H568" i="10"/>
  <c r="H569" i="10"/>
  <c r="H570" i="10"/>
  <c r="H571" i="10"/>
  <c r="H572" i="10"/>
  <c r="H573" i="10"/>
  <c r="H574" i="10"/>
  <c r="H575" i="10"/>
  <c r="H576" i="10"/>
  <c r="H577" i="10"/>
  <c r="H578" i="10"/>
  <c r="H579" i="10"/>
  <c r="H580" i="10"/>
  <c r="H581" i="10"/>
  <c r="H582" i="10"/>
  <c r="H583" i="10"/>
  <c r="H584" i="10"/>
  <c r="H585" i="10"/>
  <c r="H586" i="10"/>
  <c r="H587" i="10"/>
  <c r="H588" i="10"/>
  <c r="H589" i="10"/>
  <c r="H590" i="10"/>
  <c r="H591" i="10"/>
  <c r="H592" i="10"/>
  <c r="H593" i="10"/>
  <c r="H594" i="10"/>
  <c r="H595" i="10"/>
  <c r="H596" i="10"/>
  <c r="H597" i="10"/>
  <c r="H598" i="10"/>
  <c r="H599" i="10"/>
  <c r="H600" i="10"/>
  <c r="H601" i="10"/>
  <c r="H602" i="10"/>
  <c r="H603" i="10"/>
  <c r="H604" i="10"/>
  <c r="H605" i="10"/>
  <c r="H606" i="10"/>
  <c r="H607" i="10"/>
  <c r="H608" i="10"/>
  <c r="H609" i="10"/>
  <c r="H610" i="10"/>
  <c r="H611" i="10"/>
  <c r="H612" i="10"/>
  <c r="H613" i="10"/>
  <c r="H614" i="10"/>
  <c r="H615" i="10"/>
  <c r="H616" i="10"/>
  <c r="H617" i="10"/>
  <c r="H618" i="10"/>
  <c r="H619" i="10"/>
  <c r="H620" i="10"/>
  <c r="H621" i="10"/>
  <c r="H622" i="10"/>
  <c r="H623" i="10"/>
  <c r="H624" i="10"/>
  <c r="H625" i="10"/>
  <c r="H626" i="10"/>
  <c r="H627" i="10"/>
  <c r="H628" i="10"/>
  <c r="H629" i="10"/>
  <c r="H630" i="10"/>
  <c r="H631" i="10"/>
  <c r="H632" i="10"/>
  <c r="H633" i="10"/>
  <c r="H634" i="10"/>
  <c r="H635" i="10"/>
  <c r="H636" i="10"/>
  <c r="H637" i="10"/>
  <c r="H638" i="10"/>
  <c r="H639" i="10"/>
  <c r="H640" i="10"/>
  <c r="H641" i="10"/>
  <c r="H642" i="10"/>
  <c r="H643" i="10"/>
  <c r="H644" i="10"/>
  <c r="H645" i="10"/>
  <c r="H646" i="10"/>
  <c r="H647" i="10"/>
  <c r="H648" i="10"/>
  <c r="H649" i="10"/>
  <c r="H650" i="10"/>
  <c r="H651" i="10"/>
  <c r="H652" i="10"/>
  <c r="H653" i="10"/>
  <c r="H654" i="10"/>
  <c r="H655" i="10"/>
  <c r="H656" i="10"/>
  <c r="H657" i="10"/>
  <c r="H658" i="10"/>
  <c r="H659" i="10"/>
  <c r="H660" i="10"/>
  <c r="H661" i="10"/>
  <c r="H662" i="10"/>
  <c r="H663" i="10"/>
  <c r="H664" i="10"/>
  <c r="H665" i="10"/>
  <c r="H666" i="10"/>
  <c r="H667" i="10"/>
  <c r="H668" i="10"/>
  <c r="H669" i="10"/>
  <c r="H670" i="10"/>
  <c r="H671" i="10"/>
  <c r="H672" i="10"/>
  <c r="H673" i="10"/>
  <c r="H674" i="10"/>
  <c r="H675" i="10"/>
  <c r="H676" i="10"/>
  <c r="H677" i="10"/>
  <c r="H678" i="10"/>
  <c r="H679" i="10"/>
  <c r="H680" i="10"/>
  <c r="H681" i="10"/>
  <c r="H682" i="10"/>
  <c r="H683" i="10"/>
  <c r="H684" i="10"/>
  <c r="H685" i="10"/>
  <c r="H686" i="10"/>
  <c r="H687" i="10"/>
  <c r="H688" i="10"/>
  <c r="H689" i="10"/>
  <c r="H690" i="10"/>
  <c r="H691" i="10"/>
  <c r="H692" i="10"/>
  <c r="H693" i="10"/>
  <c r="H694" i="10"/>
  <c r="H695" i="10"/>
  <c r="H696" i="10"/>
  <c r="H697" i="10"/>
  <c r="H698" i="10"/>
  <c r="H699" i="10"/>
  <c r="H700" i="10"/>
  <c r="H701" i="10"/>
  <c r="H702" i="10"/>
  <c r="H703" i="10"/>
  <c r="H704" i="10"/>
  <c r="H705" i="10"/>
  <c r="H706" i="10"/>
  <c r="H707" i="10"/>
  <c r="H708" i="10"/>
  <c r="H709" i="10"/>
  <c r="H710" i="10"/>
  <c r="H711" i="10"/>
  <c r="H712" i="10"/>
  <c r="H713" i="10"/>
  <c r="H714" i="10"/>
  <c r="H715" i="10"/>
  <c r="H716" i="10"/>
  <c r="H717" i="10"/>
  <c r="H718" i="10"/>
  <c r="H719" i="10"/>
  <c r="H720" i="10"/>
  <c r="H721" i="10"/>
  <c r="H722" i="10"/>
  <c r="H723" i="10"/>
  <c r="H724" i="10"/>
  <c r="H725" i="10"/>
  <c r="H726" i="10"/>
  <c r="H727" i="10"/>
  <c r="H728" i="10"/>
  <c r="H729" i="10"/>
  <c r="H730" i="10"/>
  <c r="H731" i="10"/>
  <c r="H732" i="10"/>
  <c r="H733" i="10"/>
  <c r="H734" i="10"/>
  <c r="H735" i="10"/>
  <c r="H736" i="10"/>
  <c r="H737" i="10"/>
  <c r="H738" i="10"/>
  <c r="H739" i="10"/>
  <c r="H740" i="10"/>
  <c r="H741" i="10"/>
  <c r="H742" i="10"/>
  <c r="H743" i="10"/>
  <c r="H744" i="10"/>
  <c r="H745" i="10"/>
  <c r="H746" i="10"/>
  <c r="H747" i="10"/>
  <c r="H748" i="10"/>
  <c r="H749" i="10"/>
  <c r="H750" i="10"/>
  <c r="H751" i="10"/>
  <c r="H752" i="10"/>
  <c r="H753" i="10"/>
  <c r="H210" i="10"/>
  <c r="G211" i="10"/>
  <c r="G212" i="10"/>
  <c r="G213" i="10"/>
  <c r="G214" i="10"/>
  <c r="G215" i="10"/>
  <c r="G216" i="10"/>
  <c r="G217" i="10"/>
  <c r="G218" i="10"/>
  <c r="G219" i="10"/>
  <c r="G220" i="10"/>
  <c r="G221" i="10"/>
  <c r="G222" i="10"/>
  <c r="G223" i="10"/>
  <c r="G224" i="10"/>
  <c r="G225" i="10"/>
  <c r="G226" i="10"/>
  <c r="G227" i="10"/>
  <c r="G228" i="10"/>
  <c r="G229" i="10"/>
  <c r="G230" i="10"/>
  <c r="G231" i="10"/>
  <c r="G232" i="10"/>
  <c r="G233" i="10"/>
  <c r="G234" i="10"/>
  <c r="G235" i="10"/>
  <c r="G236" i="10"/>
  <c r="G237" i="10"/>
  <c r="G238" i="10"/>
  <c r="G239" i="10"/>
  <c r="G240" i="10"/>
  <c r="G241" i="10"/>
  <c r="G242" i="10"/>
  <c r="G243" i="10"/>
  <c r="G244" i="10"/>
  <c r="G245" i="10"/>
  <c r="G246" i="10"/>
  <c r="G247" i="10"/>
  <c r="G248" i="10"/>
  <c r="G249" i="10"/>
  <c r="G250" i="10"/>
  <c r="G251" i="10"/>
  <c r="G252" i="10"/>
  <c r="G253" i="10"/>
  <c r="G254" i="10"/>
  <c r="G255" i="10"/>
  <c r="G256" i="10"/>
  <c r="G257" i="10"/>
  <c r="G258" i="10"/>
  <c r="G259" i="10"/>
  <c r="G260" i="10"/>
  <c r="G261" i="10"/>
  <c r="G262" i="10"/>
  <c r="G263" i="10"/>
  <c r="G264" i="10"/>
  <c r="G265" i="10"/>
  <c r="G266" i="10"/>
  <c r="G267" i="10"/>
  <c r="G268" i="10"/>
  <c r="G269" i="10"/>
  <c r="G270" i="10"/>
  <c r="G271" i="10"/>
  <c r="G272" i="10"/>
  <c r="G273" i="10"/>
  <c r="G274" i="10"/>
  <c r="G275" i="10"/>
  <c r="G276" i="10"/>
  <c r="G277" i="10"/>
  <c r="G278" i="10"/>
  <c r="G279" i="10"/>
  <c r="G280" i="10"/>
  <c r="G281" i="10"/>
  <c r="G282" i="10"/>
  <c r="G283" i="10"/>
  <c r="G284" i="10"/>
  <c r="G285" i="10"/>
  <c r="G286" i="10"/>
  <c r="G287" i="10"/>
  <c r="G288" i="10"/>
  <c r="G289" i="10"/>
  <c r="G290" i="10"/>
  <c r="G291" i="10"/>
  <c r="G292" i="10"/>
  <c r="G293" i="10"/>
  <c r="G294" i="10"/>
  <c r="G295" i="10"/>
  <c r="G296" i="10"/>
  <c r="G297" i="10"/>
  <c r="G298" i="10"/>
  <c r="G299" i="10"/>
  <c r="G300" i="10"/>
  <c r="G301" i="10"/>
  <c r="G302" i="10"/>
  <c r="G303" i="10"/>
  <c r="G304" i="10"/>
  <c r="G305" i="10"/>
  <c r="G306" i="10"/>
  <c r="G307" i="10"/>
  <c r="G308" i="10"/>
  <c r="G309" i="10"/>
  <c r="G310" i="10"/>
  <c r="G311" i="10"/>
  <c r="G312" i="10"/>
  <c r="G313" i="10"/>
  <c r="G314" i="10"/>
  <c r="G315" i="10"/>
  <c r="G316" i="10"/>
  <c r="G317" i="10"/>
  <c r="G318" i="10"/>
  <c r="G319" i="10"/>
  <c r="G320" i="10"/>
  <c r="G321" i="10"/>
  <c r="G322" i="10"/>
  <c r="G323" i="10"/>
  <c r="G324" i="10"/>
  <c r="G325" i="10"/>
  <c r="G326" i="10"/>
  <c r="G327" i="10"/>
  <c r="G328" i="10"/>
  <c r="G329" i="10"/>
  <c r="G330" i="10"/>
  <c r="G331" i="10"/>
  <c r="G332" i="10"/>
  <c r="G333" i="10"/>
  <c r="G334" i="10"/>
  <c r="G335" i="10"/>
  <c r="G336" i="10"/>
  <c r="G337" i="10"/>
  <c r="G338" i="10"/>
  <c r="G339" i="10"/>
  <c r="G340" i="10"/>
  <c r="G341" i="10"/>
  <c r="G342" i="10"/>
  <c r="G343" i="10"/>
  <c r="G344" i="10"/>
  <c r="G345" i="10"/>
  <c r="G346" i="10"/>
  <c r="G347" i="10"/>
  <c r="G348" i="10"/>
  <c r="G349" i="10"/>
  <c r="G350" i="10"/>
  <c r="G351" i="10"/>
  <c r="G352" i="10"/>
  <c r="G353" i="10"/>
  <c r="G354" i="10"/>
  <c r="G355" i="10"/>
  <c r="G356" i="10"/>
  <c r="G357" i="10"/>
  <c r="G358" i="10"/>
  <c r="G359" i="10"/>
  <c r="G360" i="10"/>
  <c r="G361" i="10"/>
  <c r="G362" i="10"/>
  <c r="G363" i="10"/>
  <c r="G364" i="10"/>
  <c r="G365" i="10"/>
  <c r="G366" i="10"/>
  <c r="G367" i="10"/>
  <c r="G368" i="10"/>
  <c r="G369" i="10"/>
  <c r="G370" i="10"/>
  <c r="G371" i="10"/>
  <c r="G372" i="10"/>
  <c r="G373" i="10"/>
  <c r="G374" i="10"/>
  <c r="G375" i="10"/>
  <c r="G376" i="10"/>
  <c r="G377" i="10"/>
  <c r="G378" i="10"/>
  <c r="G379" i="10"/>
  <c r="G380" i="10"/>
  <c r="G381" i="10"/>
  <c r="G382" i="10"/>
  <c r="G383" i="10"/>
  <c r="G384" i="10"/>
  <c r="G385" i="10"/>
  <c r="G386" i="10"/>
  <c r="G387" i="10"/>
  <c r="G388" i="10"/>
  <c r="G389" i="10"/>
  <c r="G390" i="10"/>
  <c r="G391" i="10"/>
  <c r="G392" i="10"/>
  <c r="G393" i="10"/>
  <c r="G394" i="10"/>
  <c r="G395" i="10"/>
  <c r="G396" i="10"/>
  <c r="G397" i="10"/>
  <c r="G398" i="10"/>
  <c r="G399" i="10"/>
  <c r="G400" i="10"/>
  <c r="G401" i="10"/>
  <c r="G402" i="10"/>
  <c r="G403" i="10"/>
  <c r="G404" i="10"/>
  <c r="G405" i="10"/>
  <c r="G406" i="10"/>
  <c r="G407" i="10"/>
  <c r="G408" i="10"/>
  <c r="G409" i="10"/>
  <c r="G410" i="10"/>
  <c r="G411" i="10"/>
  <c r="G412" i="10"/>
  <c r="G413" i="10"/>
  <c r="G414" i="10"/>
  <c r="G415" i="10"/>
  <c r="G416" i="10"/>
  <c r="G417" i="10"/>
  <c r="G418" i="10"/>
  <c r="G419" i="10"/>
  <c r="G420" i="10"/>
  <c r="G421" i="10"/>
  <c r="G422" i="10"/>
  <c r="G423" i="10"/>
  <c r="G424" i="10"/>
  <c r="G425" i="10"/>
  <c r="G426" i="10"/>
  <c r="G427" i="10"/>
  <c r="G428" i="10"/>
  <c r="G429" i="10"/>
  <c r="G430" i="10"/>
  <c r="G431" i="10"/>
  <c r="G432" i="10"/>
  <c r="G433" i="10"/>
  <c r="G434" i="10"/>
  <c r="G435" i="10"/>
  <c r="G436" i="10"/>
  <c r="G437" i="10"/>
  <c r="G438" i="10"/>
  <c r="G439" i="10"/>
  <c r="G440" i="10"/>
  <c r="G441" i="10"/>
  <c r="G442" i="10"/>
  <c r="G443" i="10"/>
  <c r="G444" i="10"/>
  <c r="G445" i="10"/>
  <c r="G446" i="10"/>
  <c r="G447" i="10"/>
  <c r="G448" i="10"/>
  <c r="G449" i="10"/>
  <c r="G450" i="10"/>
  <c r="G451" i="10"/>
  <c r="G452" i="10"/>
  <c r="G453" i="10"/>
  <c r="G454" i="10"/>
  <c r="G455" i="10"/>
  <c r="G456" i="10"/>
  <c r="G457" i="10"/>
  <c r="G458" i="10"/>
  <c r="G459" i="10"/>
  <c r="G460" i="10"/>
  <c r="G461" i="10"/>
  <c r="G462" i="10"/>
  <c r="G463" i="10"/>
  <c r="G464" i="10"/>
  <c r="G465" i="10"/>
  <c r="G466" i="10"/>
  <c r="G467" i="10"/>
  <c r="G468" i="10"/>
  <c r="G469" i="10"/>
  <c r="G470" i="10"/>
  <c r="G471" i="10"/>
  <c r="G472" i="10"/>
  <c r="G473" i="10"/>
  <c r="G474" i="10"/>
  <c r="G475" i="10"/>
  <c r="G476" i="10"/>
  <c r="G477" i="10"/>
  <c r="G478" i="10"/>
  <c r="G479" i="10"/>
  <c r="G480" i="10"/>
  <c r="G481" i="10"/>
  <c r="G482" i="10"/>
  <c r="G483" i="10"/>
  <c r="G484" i="10"/>
  <c r="G485" i="10"/>
  <c r="G486" i="10"/>
  <c r="G487" i="10"/>
  <c r="G488" i="10"/>
  <c r="G489" i="10"/>
  <c r="G490" i="10"/>
  <c r="G491" i="10"/>
  <c r="G492" i="10"/>
  <c r="G493" i="10"/>
  <c r="G494" i="10"/>
  <c r="G495" i="10"/>
  <c r="G496" i="10"/>
  <c r="G497" i="10"/>
  <c r="G498" i="10"/>
  <c r="G499" i="10"/>
  <c r="G500" i="10"/>
  <c r="G501" i="10"/>
  <c r="G502" i="10"/>
  <c r="G503" i="10"/>
  <c r="G504" i="10"/>
  <c r="G505" i="10"/>
  <c r="G506" i="10"/>
  <c r="G507" i="10"/>
  <c r="G508" i="10"/>
  <c r="G509" i="10"/>
  <c r="G510" i="10"/>
  <c r="G511" i="10"/>
  <c r="G512" i="10"/>
  <c r="G513" i="10"/>
  <c r="G514" i="10"/>
  <c r="G515" i="10"/>
  <c r="G516" i="10"/>
  <c r="G517" i="10"/>
  <c r="G518" i="10"/>
  <c r="G519" i="10"/>
  <c r="G520" i="10"/>
  <c r="G521" i="10"/>
  <c r="G522" i="10"/>
  <c r="G523" i="10"/>
  <c r="G524" i="10"/>
  <c r="G525" i="10"/>
  <c r="G526" i="10"/>
  <c r="G527" i="10"/>
  <c r="G528" i="10"/>
  <c r="G529" i="10"/>
  <c r="G530" i="10"/>
  <c r="G531" i="10"/>
  <c r="G532" i="10"/>
  <c r="G533" i="10"/>
  <c r="G534" i="10"/>
  <c r="G535" i="10"/>
  <c r="G536" i="10"/>
  <c r="G537" i="10"/>
  <c r="G538" i="10"/>
  <c r="G539" i="10"/>
  <c r="G540" i="10"/>
  <c r="G541" i="10"/>
  <c r="G542" i="10"/>
  <c r="G543" i="10"/>
  <c r="G544" i="10"/>
  <c r="G545" i="10"/>
  <c r="G546" i="10"/>
  <c r="G547" i="10"/>
  <c r="G548" i="10"/>
  <c r="G549" i="10"/>
  <c r="G550" i="10"/>
  <c r="G551" i="10"/>
  <c r="G552" i="10"/>
  <c r="G553" i="10"/>
  <c r="G554" i="10"/>
  <c r="G555" i="10"/>
  <c r="G556" i="10"/>
  <c r="G557" i="10"/>
  <c r="G558" i="10"/>
  <c r="G559" i="10"/>
  <c r="G560" i="10"/>
  <c r="G561" i="10"/>
  <c r="G562" i="10"/>
  <c r="G563" i="10"/>
  <c r="G564" i="10"/>
  <c r="G565" i="10"/>
  <c r="G566" i="10"/>
  <c r="G567" i="10"/>
  <c r="G568" i="10"/>
  <c r="G569" i="10"/>
  <c r="G570" i="10"/>
  <c r="G571" i="10"/>
  <c r="G572" i="10"/>
  <c r="G573" i="10"/>
  <c r="G574" i="10"/>
  <c r="G575" i="10"/>
  <c r="G576" i="10"/>
  <c r="G577" i="10"/>
  <c r="G578" i="10"/>
  <c r="G579" i="10"/>
  <c r="G580" i="10"/>
  <c r="G581" i="10"/>
  <c r="G582" i="10"/>
  <c r="G583" i="10"/>
  <c r="G584" i="10"/>
  <c r="G585" i="10"/>
  <c r="G586" i="10"/>
  <c r="G587" i="10"/>
  <c r="G588" i="10"/>
  <c r="G589" i="10"/>
  <c r="G590" i="10"/>
  <c r="G591" i="10"/>
  <c r="G592" i="10"/>
  <c r="G593" i="10"/>
  <c r="G594" i="10"/>
  <c r="G595" i="10"/>
  <c r="G596" i="10"/>
  <c r="G597" i="10"/>
  <c r="G598" i="10"/>
  <c r="G599" i="10"/>
  <c r="G600" i="10"/>
  <c r="G601" i="10"/>
  <c r="G602" i="10"/>
  <c r="G603" i="10"/>
  <c r="G604" i="10"/>
  <c r="G605" i="10"/>
  <c r="G606" i="10"/>
  <c r="G607" i="10"/>
  <c r="G608" i="10"/>
  <c r="G609" i="10"/>
  <c r="G610" i="10"/>
  <c r="G611" i="10"/>
  <c r="G612" i="10"/>
  <c r="G613" i="10"/>
  <c r="G614" i="10"/>
  <c r="G615" i="10"/>
  <c r="G616" i="10"/>
  <c r="G617" i="10"/>
  <c r="G618" i="10"/>
  <c r="G619" i="10"/>
  <c r="G620" i="10"/>
  <c r="G621" i="10"/>
  <c r="G622" i="10"/>
  <c r="G623" i="10"/>
  <c r="G624" i="10"/>
  <c r="G625" i="10"/>
  <c r="G626" i="10"/>
  <c r="G627" i="10"/>
  <c r="G628" i="10"/>
  <c r="G629" i="10"/>
  <c r="G630" i="10"/>
  <c r="G631" i="10"/>
  <c r="G632" i="10"/>
  <c r="G633" i="10"/>
  <c r="G634" i="10"/>
  <c r="G635" i="10"/>
  <c r="G636" i="10"/>
  <c r="G637" i="10"/>
  <c r="G638" i="10"/>
  <c r="G639" i="10"/>
  <c r="G640" i="10"/>
  <c r="G641" i="10"/>
  <c r="G642" i="10"/>
  <c r="G643" i="10"/>
  <c r="G644" i="10"/>
  <c r="G645" i="10"/>
  <c r="G646" i="10"/>
  <c r="G647" i="10"/>
  <c r="G648" i="10"/>
  <c r="G649" i="10"/>
  <c r="G650" i="10"/>
  <c r="G651" i="10"/>
  <c r="G652" i="10"/>
  <c r="G653" i="10"/>
  <c r="G654" i="10"/>
  <c r="G655" i="10"/>
  <c r="G656" i="10"/>
  <c r="G657" i="10"/>
  <c r="G658" i="10"/>
  <c r="G659" i="10"/>
  <c r="G660" i="10"/>
  <c r="G661" i="10"/>
  <c r="G662" i="10"/>
  <c r="G663" i="10"/>
  <c r="G664" i="10"/>
  <c r="G665" i="10"/>
  <c r="G666" i="10"/>
  <c r="G667" i="10"/>
  <c r="G668" i="10"/>
  <c r="G669" i="10"/>
  <c r="G670" i="10"/>
  <c r="G671" i="10"/>
  <c r="G672" i="10"/>
  <c r="G673" i="10"/>
  <c r="G674" i="10"/>
  <c r="G675" i="10"/>
  <c r="G676" i="10"/>
  <c r="G677" i="10"/>
  <c r="G678" i="10"/>
  <c r="G679" i="10"/>
  <c r="G680" i="10"/>
  <c r="G681" i="10"/>
  <c r="G682" i="10"/>
  <c r="G683" i="10"/>
  <c r="G684" i="10"/>
  <c r="G685" i="10"/>
  <c r="G686" i="10"/>
  <c r="G687" i="10"/>
  <c r="G688" i="10"/>
  <c r="G689" i="10"/>
  <c r="G690" i="10"/>
  <c r="G691" i="10"/>
  <c r="G692" i="10"/>
  <c r="G693" i="10"/>
  <c r="G694" i="10"/>
  <c r="G695" i="10"/>
  <c r="G696" i="10"/>
  <c r="G697" i="10"/>
  <c r="G698" i="10"/>
  <c r="G699" i="10"/>
  <c r="G700" i="10"/>
  <c r="G701" i="10"/>
  <c r="G702" i="10"/>
  <c r="G703" i="10"/>
  <c r="G704" i="10"/>
  <c r="G705" i="10"/>
  <c r="G706" i="10"/>
  <c r="G707" i="10"/>
  <c r="G708" i="10"/>
  <c r="G709" i="10"/>
  <c r="G710" i="10"/>
  <c r="G711" i="10"/>
  <c r="G712" i="10"/>
  <c r="G713" i="10"/>
  <c r="G714" i="10"/>
  <c r="G715" i="10"/>
  <c r="G716" i="10"/>
  <c r="G717" i="10"/>
  <c r="G718" i="10"/>
  <c r="G719" i="10"/>
  <c r="G720" i="10"/>
  <c r="G721" i="10"/>
  <c r="G722" i="10"/>
  <c r="G723" i="10"/>
  <c r="G724" i="10"/>
  <c r="G725" i="10"/>
  <c r="G726" i="10"/>
  <c r="G727" i="10"/>
  <c r="G728" i="10"/>
  <c r="G729" i="10"/>
  <c r="G730" i="10"/>
  <c r="G731" i="10"/>
  <c r="G732" i="10"/>
  <c r="G733" i="10"/>
  <c r="G734" i="10"/>
  <c r="G735" i="10"/>
  <c r="G736" i="10"/>
  <c r="G737" i="10"/>
  <c r="G738" i="10"/>
  <c r="G739" i="10"/>
  <c r="G740" i="10"/>
  <c r="G741" i="10"/>
  <c r="G742" i="10"/>
  <c r="G743" i="10"/>
  <c r="G744" i="10"/>
  <c r="G745" i="10"/>
  <c r="G746" i="10"/>
  <c r="G747" i="10"/>
  <c r="G748" i="10"/>
  <c r="G749" i="10"/>
  <c r="G750" i="10"/>
  <c r="G751" i="10"/>
  <c r="G752" i="10"/>
  <c r="G753" i="10"/>
  <c r="G210" i="10"/>
  <c r="F211" i="10"/>
  <c r="F212" i="10"/>
  <c r="F213" i="10"/>
  <c r="F214" i="10"/>
  <c r="F215" i="10"/>
  <c r="F216" i="10"/>
  <c r="F217" i="10"/>
  <c r="F218" i="10"/>
  <c r="F219" i="10"/>
  <c r="F220" i="10"/>
  <c r="F221" i="10"/>
  <c r="F222" i="10"/>
  <c r="F223" i="10"/>
  <c r="F224" i="10"/>
  <c r="F225" i="10"/>
  <c r="F226" i="10"/>
  <c r="F227" i="10"/>
  <c r="F228" i="10"/>
  <c r="F229" i="10"/>
  <c r="F230" i="10"/>
  <c r="F231" i="10"/>
  <c r="F232" i="10"/>
  <c r="F233" i="10"/>
  <c r="F234" i="10"/>
  <c r="F235" i="10"/>
  <c r="F236" i="10"/>
  <c r="F237" i="10"/>
  <c r="F238" i="10"/>
  <c r="F239" i="10"/>
  <c r="F240" i="10"/>
  <c r="F241" i="10"/>
  <c r="F242" i="10"/>
  <c r="F243" i="10"/>
  <c r="F244" i="10"/>
  <c r="F245" i="10"/>
  <c r="F246" i="10"/>
  <c r="F247" i="10"/>
  <c r="F248" i="10"/>
  <c r="F249" i="10"/>
  <c r="F250" i="10"/>
  <c r="F251" i="10"/>
  <c r="F252" i="10"/>
  <c r="F253" i="10"/>
  <c r="F254" i="10"/>
  <c r="F255" i="10"/>
  <c r="F256" i="10"/>
  <c r="F257" i="10"/>
  <c r="F258" i="10"/>
  <c r="F259" i="10"/>
  <c r="F260" i="10"/>
  <c r="F261" i="10"/>
  <c r="F262" i="10"/>
  <c r="F263" i="10"/>
  <c r="F264" i="10"/>
  <c r="F265" i="10"/>
  <c r="F266" i="10"/>
  <c r="F267" i="10"/>
  <c r="F268" i="10"/>
  <c r="F269" i="10"/>
  <c r="F270" i="10"/>
  <c r="F271" i="10"/>
  <c r="F272" i="10"/>
  <c r="F273" i="10"/>
  <c r="F274" i="10"/>
  <c r="F275" i="10"/>
  <c r="F276" i="10"/>
  <c r="F277" i="10"/>
  <c r="F278" i="10"/>
  <c r="F279" i="10"/>
  <c r="F280" i="10"/>
  <c r="F281" i="10"/>
  <c r="F282" i="10"/>
  <c r="F283" i="10"/>
  <c r="F284" i="10"/>
  <c r="F285" i="10"/>
  <c r="F286" i="10"/>
  <c r="F287" i="10"/>
  <c r="F288" i="10"/>
  <c r="F289" i="10"/>
  <c r="F290" i="10"/>
  <c r="F291" i="10"/>
  <c r="F292" i="10"/>
  <c r="F293" i="10"/>
  <c r="F294" i="10"/>
  <c r="F295" i="10"/>
  <c r="F296" i="10"/>
  <c r="F297" i="10"/>
  <c r="F298" i="10"/>
  <c r="F299" i="10"/>
  <c r="F300" i="10"/>
  <c r="F301" i="10"/>
  <c r="F302" i="10"/>
  <c r="F303" i="10"/>
  <c r="F304" i="10"/>
  <c r="F305" i="10"/>
  <c r="F306" i="10"/>
  <c r="F307" i="10"/>
  <c r="F308" i="10"/>
  <c r="F309" i="10"/>
  <c r="F310" i="10"/>
  <c r="F311" i="10"/>
  <c r="F312" i="10"/>
  <c r="F313" i="10"/>
  <c r="F314" i="10"/>
  <c r="F315" i="10"/>
  <c r="F316" i="10"/>
  <c r="F317" i="10"/>
  <c r="F318" i="10"/>
  <c r="F319" i="10"/>
  <c r="F320" i="10"/>
  <c r="F321" i="10"/>
  <c r="F322" i="10"/>
  <c r="F323" i="10"/>
  <c r="F324" i="10"/>
  <c r="F325" i="10"/>
  <c r="F326" i="10"/>
  <c r="F327" i="10"/>
  <c r="F328" i="10"/>
  <c r="F329" i="10"/>
  <c r="F330" i="10"/>
  <c r="F331" i="10"/>
  <c r="F332" i="10"/>
  <c r="F333" i="10"/>
  <c r="F334" i="10"/>
  <c r="F335" i="10"/>
  <c r="F336" i="10"/>
  <c r="F337" i="10"/>
  <c r="F338" i="10"/>
  <c r="F339" i="10"/>
  <c r="F340" i="10"/>
  <c r="F341" i="10"/>
  <c r="F342" i="10"/>
  <c r="F343" i="10"/>
  <c r="F344" i="10"/>
  <c r="F345" i="10"/>
  <c r="F346" i="10"/>
  <c r="F347" i="10"/>
  <c r="F348" i="10"/>
  <c r="F349" i="10"/>
  <c r="F350" i="10"/>
  <c r="F351" i="10"/>
  <c r="F352" i="10"/>
  <c r="F353" i="10"/>
  <c r="F354" i="10"/>
  <c r="F355" i="10"/>
  <c r="F356" i="10"/>
  <c r="F357" i="10"/>
  <c r="F358" i="10"/>
  <c r="F359" i="10"/>
  <c r="F360" i="10"/>
  <c r="F361" i="10"/>
  <c r="F362" i="10"/>
  <c r="F363" i="10"/>
  <c r="F364" i="10"/>
  <c r="F365" i="10"/>
  <c r="F366" i="10"/>
  <c r="F367" i="10"/>
  <c r="F368" i="10"/>
  <c r="F369" i="10"/>
  <c r="F370" i="10"/>
  <c r="F371" i="10"/>
  <c r="F372" i="10"/>
  <c r="F373" i="10"/>
  <c r="F374" i="10"/>
  <c r="F375" i="10"/>
  <c r="F376" i="10"/>
  <c r="F377" i="10"/>
  <c r="F378" i="10"/>
  <c r="F379" i="10"/>
  <c r="F380" i="10"/>
  <c r="F381" i="10"/>
  <c r="F382" i="10"/>
  <c r="F383" i="10"/>
  <c r="F384" i="10"/>
  <c r="F385" i="10"/>
  <c r="F386" i="10"/>
  <c r="F387" i="10"/>
  <c r="F388" i="10"/>
  <c r="F389" i="10"/>
  <c r="F390" i="10"/>
  <c r="F391" i="10"/>
  <c r="F392" i="10"/>
  <c r="F393" i="10"/>
  <c r="F394" i="10"/>
  <c r="F395" i="10"/>
  <c r="F396" i="10"/>
  <c r="F397" i="10"/>
  <c r="F398" i="10"/>
  <c r="F399" i="10"/>
  <c r="F400" i="10"/>
  <c r="F401" i="10"/>
  <c r="F402" i="10"/>
  <c r="F403" i="10"/>
  <c r="F404" i="10"/>
  <c r="F405" i="10"/>
  <c r="F406" i="10"/>
  <c r="F407" i="10"/>
  <c r="F408" i="10"/>
  <c r="F409" i="10"/>
  <c r="F410" i="10"/>
  <c r="F411" i="10"/>
  <c r="F412" i="10"/>
  <c r="F413" i="10"/>
  <c r="F414" i="10"/>
  <c r="F415" i="10"/>
  <c r="F416" i="10"/>
  <c r="F417" i="10"/>
  <c r="F418" i="10"/>
  <c r="F419" i="10"/>
  <c r="F420" i="10"/>
  <c r="F421" i="10"/>
  <c r="F422" i="10"/>
  <c r="F423" i="10"/>
  <c r="F424" i="10"/>
  <c r="F425" i="10"/>
  <c r="F426" i="10"/>
  <c r="F427" i="10"/>
  <c r="F428" i="10"/>
  <c r="F429" i="10"/>
  <c r="F430" i="10"/>
  <c r="F431" i="10"/>
  <c r="F432" i="10"/>
  <c r="F433" i="10"/>
  <c r="F434" i="10"/>
  <c r="F435" i="10"/>
  <c r="F436" i="10"/>
  <c r="F437" i="10"/>
  <c r="F438" i="10"/>
  <c r="F439" i="10"/>
  <c r="F440" i="10"/>
  <c r="F441" i="10"/>
  <c r="F442" i="10"/>
  <c r="F443" i="10"/>
  <c r="F444" i="10"/>
  <c r="F445" i="10"/>
  <c r="F446" i="10"/>
  <c r="F447" i="10"/>
  <c r="F448" i="10"/>
  <c r="F449" i="10"/>
  <c r="F450" i="10"/>
  <c r="F451" i="10"/>
  <c r="F452" i="10"/>
  <c r="F453" i="10"/>
  <c r="F454" i="10"/>
  <c r="F455" i="10"/>
  <c r="F456" i="10"/>
  <c r="F457" i="10"/>
  <c r="F458" i="10"/>
  <c r="F459" i="10"/>
  <c r="F460" i="10"/>
  <c r="F461" i="10"/>
  <c r="F462" i="10"/>
  <c r="F463" i="10"/>
  <c r="F464" i="10"/>
  <c r="F465" i="10"/>
  <c r="F466" i="10"/>
  <c r="F467" i="10"/>
  <c r="F468" i="10"/>
  <c r="F469" i="10"/>
  <c r="F470" i="10"/>
  <c r="F471" i="10"/>
  <c r="F472" i="10"/>
  <c r="F473" i="10"/>
  <c r="F474" i="10"/>
  <c r="F475" i="10"/>
  <c r="F476" i="10"/>
  <c r="F477" i="10"/>
  <c r="F478" i="10"/>
  <c r="F479" i="10"/>
  <c r="F480" i="10"/>
  <c r="F481" i="10"/>
  <c r="F482" i="10"/>
  <c r="F483" i="10"/>
  <c r="F484" i="10"/>
  <c r="F485" i="10"/>
  <c r="F486" i="10"/>
  <c r="F487" i="10"/>
  <c r="F488" i="10"/>
  <c r="F489" i="10"/>
  <c r="F490" i="10"/>
  <c r="F491" i="10"/>
  <c r="F492" i="10"/>
  <c r="F493" i="10"/>
  <c r="F494" i="10"/>
  <c r="F495" i="10"/>
  <c r="F496" i="10"/>
  <c r="F497" i="10"/>
  <c r="F498" i="10"/>
  <c r="F499" i="10"/>
  <c r="F500" i="10"/>
  <c r="F501" i="10"/>
  <c r="F502" i="10"/>
  <c r="F503" i="10"/>
  <c r="F504" i="10"/>
  <c r="F505" i="10"/>
  <c r="F506" i="10"/>
  <c r="F507" i="10"/>
  <c r="F508" i="10"/>
  <c r="F509" i="10"/>
  <c r="F510" i="10"/>
  <c r="F511" i="10"/>
  <c r="F512" i="10"/>
  <c r="F513" i="10"/>
  <c r="F514" i="10"/>
  <c r="F515" i="10"/>
  <c r="F516" i="10"/>
  <c r="F517" i="10"/>
  <c r="F518" i="10"/>
  <c r="F519" i="10"/>
  <c r="F520" i="10"/>
  <c r="F521" i="10"/>
  <c r="F522" i="10"/>
  <c r="F523" i="10"/>
  <c r="F524" i="10"/>
  <c r="F525" i="10"/>
  <c r="F526" i="10"/>
  <c r="F527" i="10"/>
  <c r="F528" i="10"/>
  <c r="F529" i="10"/>
  <c r="F530" i="10"/>
  <c r="F531" i="10"/>
  <c r="F532" i="10"/>
  <c r="F533" i="10"/>
  <c r="F534" i="10"/>
  <c r="F535" i="10"/>
  <c r="F536" i="10"/>
  <c r="F537" i="10"/>
  <c r="F538" i="10"/>
  <c r="F539" i="10"/>
  <c r="F540" i="10"/>
  <c r="F541" i="10"/>
  <c r="F542" i="10"/>
  <c r="F543" i="10"/>
  <c r="F544" i="10"/>
  <c r="F545" i="10"/>
  <c r="F546" i="10"/>
  <c r="F547" i="10"/>
  <c r="F548" i="10"/>
  <c r="F549" i="10"/>
  <c r="F550" i="10"/>
  <c r="F551" i="10"/>
  <c r="F552" i="10"/>
  <c r="F553" i="10"/>
  <c r="F554" i="10"/>
  <c r="F555" i="10"/>
  <c r="F556" i="10"/>
  <c r="F557" i="10"/>
  <c r="F558" i="10"/>
  <c r="F559" i="10"/>
  <c r="F560" i="10"/>
  <c r="F561" i="10"/>
  <c r="F562" i="10"/>
  <c r="F563" i="10"/>
  <c r="F564" i="10"/>
  <c r="F565" i="10"/>
  <c r="F566" i="10"/>
  <c r="F567" i="10"/>
  <c r="F568" i="10"/>
  <c r="F569" i="10"/>
  <c r="F570" i="10"/>
  <c r="F571" i="10"/>
  <c r="F572" i="10"/>
  <c r="F573" i="10"/>
  <c r="F574" i="10"/>
  <c r="F575" i="10"/>
  <c r="F576" i="10"/>
  <c r="F577" i="10"/>
  <c r="F578" i="10"/>
  <c r="F579" i="10"/>
  <c r="F580" i="10"/>
  <c r="F581" i="10"/>
  <c r="F582" i="10"/>
  <c r="F583" i="10"/>
  <c r="F584" i="10"/>
  <c r="F585" i="10"/>
  <c r="F586" i="10"/>
  <c r="F587" i="10"/>
  <c r="F588" i="10"/>
  <c r="F589" i="10"/>
  <c r="F590" i="10"/>
  <c r="F591" i="10"/>
  <c r="F592" i="10"/>
  <c r="F593" i="10"/>
  <c r="F594" i="10"/>
  <c r="F595" i="10"/>
  <c r="F596" i="10"/>
  <c r="F597" i="10"/>
  <c r="F598" i="10"/>
  <c r="F599" i="10"/>
  <c r="F600" i="10"/>
  <c r="F601" i="10"/>
  <c r="F602" i="10"/>
  <c r="F603" i="10"/>
  <c r="F604" i="10"/>
  <c r="F605" i="10"/>
  <c r="F606" i="10"/>
  <c r="F607" i="10"/>
  <c r="F608" i="10"/>
  <c r="F609" i="10"/>
  <c r="F610" i="10"/>
  <c r="F611" i="10"/>
  <c r="F612" i="10"/>
  <c r="F613" i="10"/>
  <c r="F614" i="10"/>
  <c r="F615" i="10"/>
  <c r="F616" i="10"/>
  <c r="F617" i="10"/>
  <c r="F618" i="10"/>
  <c r="F619" i="10"/>
  <c r="F620" i="10"/>
  <c r="F621" i="10"/>
  <c r="F622" i="10"/>
  <c r="F623" i="10"/>
  <c r="F624" i="10"/>
  <c r="F625" i="10"/>
  <c r="F626" i="10"/>
  <c r="F627" i="10"/>
  <c r="F628" i="10"/>
  <c r="F629" i="10"/>
  <c r="F630" i="10"/>
  <c r="F631" i="10"/>
  <c r="F632" i="10"/>
  <c r="F633" i="10"/>
  <c r="F634" i="10"/>
  <c r="F635" i="10"/>
  <c r="F636" i="10"/>
  <c r="F637" i="10"/>
  <c r="F638" i="10"/>
  <c r="F639" i="10"/>
  <c r="F640" i="10"/>
  <c r="F641" i="10"/>
  <c r="F642" i="10"/>
  <c r="F643" i="10"/>
  <c r="F644" i="10"/>
  <c r="F645" i="10"/>
  <c r="F646" i="10"/>
  <c r="F647" i="10"/>
  <c r="F648" i="10"/>
  <c r="F649" i="10"/>
  <c r="F650" i="10"/>
  <c r="F651" i="10"/>
  <c r="F652" i="10"/>
  <c r="F653" i="10"/>
  <c r="F654" i="10"/>
  <c r="F655" i="10"/>
  <c r="F656" i="10"/>
  <c r="F657" i="10"/>
  <c r="F658" i="10"/>
  <c r="F659" i="10"/>
  <c r="F660" i="10"/>
  <c r="F661" i="10"/>
  <c r="F662" i="10"/>
  <c r="F663" i="10"/>
  <c r="F664" i="10"/>
  <c r="F665" i="10"/>
  <c r="F666" i="10"/>
  <c r="F667" i="10"/>
  <c r="F668" i="10"/>
  <c r="F669" i="10"/>
  <c r="F670" i="10"/>
  <c r="F671" i="10"/>
  <c r="F672" i="10"/>
  <c r="F673" i="10"/>
  <c r="F674" i="10"/>
  <c r="F675" i="10"/>
  <c r="F676" i="10"/>
  <c r="F677" i="10"/>
  <c r="F678" i="10"/>
  <c r="F679" i="10"/>
  <c r="F680" i="10"/>
  <c r="F681" i="10"/>
  <c r="F682" i="10"/>
  <c r="F683" i="10"/>
  <c r="F684" i="10"/>
  <c r="F685" i="10"/>
  <c r="F686" i="10"/>
  <c r="F687" i="10"/>
  <c r="F688" i="10"/>
  <c r="F689" i="10"/>
  <c r="F690" i="10"/>
  <c r="F691" i="10"/>
  <c r="F692" i="10"/>
  <c r="F693" i="10"/>
  <c r="F694" i="10"/>
  <c r="F695" i="10"/>
  <c r="F696" i="10"/>
  <c r="F697" i="10"/>
  <c r="F698" i="10"/>
  <c r="F699" i="10"/>
  <c r="F700" i="10"/>
  <c r="F701" i="10"/>
  <c r="F702" i="10"/>
  <c r="F703" i="10"/>
  <c r="F704" i="10"/>
  <c r="F705" i="10"/>
  <c r="F706" i="10"/>
  <c r="F707" i="10"/>
  <c r="F708" i="10"/>
  <c r="F709" i="10"/>
  <c r="F710" i="10"/>
  <c r="F711" i="10"/>
  <c r="F712" i="10"/>
  <c r="F713" i="10"/>
  <c r="F714" i="10"/>
  <c r="F715" i="10"/>
  <c r="F716" i="10"/>
  <c r="F717" i="10"/>
  <c r="F718" i="10"/>
  <c r="F719" i="10"/>
  <c r="F720" i="10"/>
  <c r="F721" i="10"/>
  <c r="F722" i="10"/>
  <c r="F723" i="10"/>
  <c r="F724" i="10"/>
  <c r="F725" i="10"/>
  <c r="F726" i="10"/>
  <c r="F727" i="10"/>
  <c r="F728" i="10"/>
  <c r="F729" i="10"/>
  <c r="F730" i="10"/>
  <c r="F731" i="10"/>
  <c r="F732" i="10"/>
  <c r="F733" i="10"/>
  <c r="F734" i="10"/>
  <c r="F735" i="10"/>
  <c r="F736" i="10"/>
  <c r="F737" i="10"/>
  <c r="F738" i="10"/>
  <c r="F739" i="10"/>
  <c r="F740" i="10"/>
  <c r="F741" i="10"/>
  <c r="F742" i="10"/>
  <c r="F743" i="10"/>
  <c r="F744" i="10"/>
  <c r="F745" i="10"/>
  <c r="F746" i="10"/>
  <c r="F747" i="10"/>
  <c r="F748" i="10"/>
  <c r="F749" i="10"/>
  <c r="F750" i="10"/>
  <c r="F751" i="10"/>
  <c r="F752" i="10"/>
  <c r="F753" i="10"/>
  <c r="F210" i="10"/>
  <c r="E211" i="10" l="1"/>
  <c r="E212" i="10"/>
  <c r="E213" i="10"/>
  <c r="E214" i="10"/>
  <c r="E215" i="10"/>
  <c r="E216" i="10"/>
  <c r="E217" i="10"/>
  <c r="E218" i="10"/>
  <c r="E219" i="10"/>
  <c r="E220" i="10"/>
  <c r="E221" i="10"/>
  <c r="E222" i="10"/>
  <c r="E223" i="10"/>
  <c r="E224" i="10"/>
  <c r="E225" i="10"/>
  <c r="E226" i="10"/>
  <c r="E227" i="10"/>
  <c r="E228" i="10"/>
  <c r="E229" i="10"/>
  <c r="E230" i="10"/>
  <c r="E231" i="10"/>
  <c r="E232" i="10"/>
  <c r="E233" i="10"/>
  <c r="E234" i="10"/>
  <c r="E235" i="10"/>
  <c r="E236" i="10"/>
  <c r="E237" i="10"/>
  <c r="E238" i="10"/>
  <c r="E239" i="10"/>
  <c r="E240" i="10"/>
  <c r="E241" i="10"/>
  <c r="E242" i="10"/>
  <c r="E243" i="10"/>
  <c r="E244" i="10"/>
  <c r="E245" i="10"/>
  <c r="E246" i="10"/>
  <c r="E247" i="10"/>
  <c r="E248" i="10"/>
  <c r="E249" i="10"/>
  <c r="E250" i="10"/>
  <c r="E251" i="10"/>
  <c r="E252" i="10"/>
  <c r="E253" i="10"/>
  <c r="E254" i="10"/>
  <c r="E255" i="10"/>
  <c r="E256" i="10"/>
  <c r="E257" i="10"/>
  <c r="E258" i="10"/>
  <c r="E259" i="10"/>
  <c r="E260" i="10"/>
  <c r="E261" i="10"/>
  <c r="E262" i="10"/>
  <c r="E263" i="10"/>
  <c r="E264" i="10"/>
  <c r="E265" i="10"/>
  <c r="E266" i="10"/>
  <c r="E267" i="10"/>
  <c r="E268" i="10"/>
  <c r="E269" i="10"/>
  <c r="E270" i="10"/>
  <c r="E271" i="10"/>
  <c r="E272" i="10"/>
  <c r="E273" i="10"/>
  <c r="E274" i="10"/>
  <c r="E275" i="10"/>
  <c r="E276" i="10"/>
  <c r="E277" i="10"/>
  <c r="E278" i="10"/>
  <c r="E279" i="10"/>
  <c r="E280" i="10"/>
  <c r="E281" i="10"/>
  <c r="E282" i="10"/>
  <c r="E283" i="10"/>
  <c r="E284" i="10"/>
  <c r="E285" i="10"/>
  <c r="E286" i="10"/>
  <c r="E287" i="10"/>
  <c r="E288" i="10"/>
  <c r="E289" i="10"/>
  <c r="E290" i="10"/>
  <c r="E291" i="10"/>
  <c r="E292" i="10"/>
  <c r="E293" i="10"/>
  <c r="E294" i="10"/>
  <c r="E295" i="10"/>
  <c r="E296" i="10"/>
  <c r="E297" i="10"/>
  <c r="E298" i="10"/>
  <c r="E299" i="10"/>
  <c r="E300" i="10"/>
  <c r="E301" i="10"/>
  <c r="E302" i="10"/>
  <c r="E303" i="10"/>
  <c r="E304" i="10"/>
  <c r="E305" i="10"/>
  <c r="E306" i="10"/>
  <c r="E307" i="10"/>
  <c r="E308" i="10"/>
  <c r="E309" i="10"/>
  <c r="E310" i="10"/>
  <c r="E311" i="10"/>
  <c r="E312" i="10"/>
  <c r="E313" i="10"/>
  <c r="E314" i="10"/>
  <c r="E315" i="10"/>
  <c r="E316" i="10"/>
  <c r="E317" i="10"/>
  <c r="E318" i="10"/>
  <c r="E319" i="10"/>
  <c r="E320" i="10"/>
  <c r="E321" i="10"/>
  <c r="E322" i="10"/>
  <c r="E323" i="10"/>
  <c r="E324" i="10"/>
  <c r="E325" i="10"/>
  <c r="E326" i="10"/>
  <c r="E327" i="10"/>
  <c r="E328" i="10"/>
  <c r="E329" i="10"/>
  <c r="E330" i="10"/>
  <c r="E331" i="10"/>
  <c r="E332" i="10"/>
  <c r="E333" i="10"/>
  <c r="E334" i="10"/>
  <c r="E335" i="10"/>
  <c r="E336" i="10"/>
  <c r="E337" i="10"/>
  <c r="E338" i="10"/>
  <c r="E339" i="10"/>
  <c r="E340" i="10"/>
  <c r="E341" i="10"/>
  <c r="E342" i="10"/>
  <c r="E343" i="10"/>
  <c r="E344" i="10"/>
  <c r="E345" i="10"/>
  <c r="E346" i="10"/>
  <c r="E347" i="10"/>
  <c r="E348" i="10"/>
  <c r="E349" i="10"/>
  <c r="E350" i="10"/>
  <c r="E351" i="10"/>
  <c r="E352" i="10"/>
  <c r="E353" i="10"/>
  <c r="E354" i="10"/>
  <c r="E355" i="10"/>
  <c r="E356" i="10"/>
  <c r="E357" i="10"/>
  <c r="E358" i="10"/>
  <c r="E359" i="10"/>
  <c r="E360" i="10"/>
  <c r="E361" i="10"/>
  <c r="E362" i="10"/>
  <c r="E363" i="10"/>
  <c r="E364" i="10"/>
  <c r="E365" i="10"/>
  <c r="E366" i="10"/>
  <c r="E367" i="10"/>
  <c r="E368" i="10"/>
  <c r="E369" i="10"/>
  <c r="E370" i="10"/>
  <c r="E371" i="10"/>
  <c r="E372" i="10"/>
  <c r="E373" i="10"/>
  <c r="E374" i="10"/>
  <c r="E375" i="10"/>
  <c r="E376" i="10"/>
  <c r="E377" i="10"/>
  <c r="E378" i="10"/>
  <c r="E379" i="10"/>
  <c r="E380" i="10"/>
  <c r="E381" i="10"/>
  <c r="E382" i="10"/>
  <c r="E383" i="10"/>
  <c r="E384" i="10"/>
  <c r="E385" i="10"/>
  <c r="E386" i="10"/>
  <c r="E387" i="10"/>
  <c r="E388" i="10"/>
  <c r="E389" i="10"/>
  <c r="E390" i="10"/>
  <c r="E391" i="10"/>
  <c r="E392" i="10"/>
  <c r="E393" i="10"/>
  <c r="E394" i="10"/>
  <c r="E395" i="10"/>
  <c r="E396" i="10"/>
  <c r="E397" i="10"/>
  <c r="E398" i="10"/>
  <c r="E399" i="10"/>
  <c r="E400" i="10"/>
  <c r="E401" i="10"/>
  <c r="E402" i="10"/>
  <c r="E403" i="10"/>
  <c r="E404" i="10"/>
  <c r="E405" i="10"/>
  <c r="E406" i="10"/>
  <c r="E407" i="10"/>
  <c r="E408" i="10"/>
  <c r="E409" i="10"/>
  <c r="E410" i="10"/>
  <c r="E411" i="10"/>
  <c r="E412" i="10"/>
  <c r="E413" i="10"/>
  <c r="E414" i="10"/>
  <c r="E415" i="10"/>
  <c r="E416" i="10"/>
  <c r="E417" i="10"/>
  <c r="E418" i="10"/>
  <c r="E419" i="10"/>
  <c r="E420" i="10"/>
  <c r="E421" i="10"/>
  <c r="E422" i="10"/>
  <c r="E423" i="10"/>
  <c r="E424" i="10"/>
  <c r="E425" i="10"/>
  <c r="E426" i="10"/>
  <c r="E427" i="10"/>
  <c r="E428" i="10"/>
  <c r="E429" i="10"/>
  <c r="E430" i="10"/>
  <c r="E431" i="10"/>
  <c r="E432" i="10"/>
  <c r="E433" i="10"/>
  <c r="E434" i="10"/>
  <c r="E435" i="10"/>
  <c r="E436" i="10"/>
  <c r="E437" i="10"/>
  <c r="E438" i="10"/>
  <c r="E439" i="10"/>
  <c r="E440" i="10"/>
  <c r="E441" i="10"/>
  <c r="E442" i="10"/>
  <c r="E443" i="10"/>
  <c r="E444" i="10"/>
  <c r="E445" i="10"/>
  <c r="E446" i="10"/>
  <c r="E447" i="10"/>
  <c r="E448" i="10"/>
  <c r="E449" i="10"/>
  <c r="E450" i="10"/>
  <c r="E451" i="10"/>
  <c r="E452" i="10"/>
  <c r="E453" i="10"/>
  <c r="E454" i="10"/>
  <c r="E455" i="10"/>
  <c r="E456" i="10"/>
  <c r="E457" i="10"/>
  <c r="E458" i="10"/>
  <c r="E459" i="10"/>
  <c r="E460" i="10"/>
  <c r="E461" i="10"/>
  <c r="E462" i="10"/>
  <c r="E463" i="10"/>
  <c r="E464" i="10"/>
  <c r="E465" i="10"/>
  <c r="E466" i="10"/>
  <c r="E467" i="10"/>
  <c r="E468" i="10"/>
  <c r="E469" i="10"/>
  <c r="E470" i="10"/>
  <c r="E471" i="10"/>
  <c r="E472" i="10"/>
  <c r="E473" i="10"/>
  <c r="E474" i="10"/>
  <c r="E475" i="10"/>
  <c r="E476" i="10"/>
  <c r="E477" i="10"/>
  <c r="E478" i="10"/>
  <c r="E479" i="10"/>
  <c r="E480" i="10"/>
  <c r="E481" i="10"/>
  <c r="E482" i="10"/>
  <c r="E483" i="10"/>
  <c r="E484" i="10"/>
  <c r="E485" i="10"/>
  <c r="E486" i="10"/>
  <c r="E487" i="10"/>
  <c r="E488" i="10"/>
  <c r="E489" i="10"/>
  <c r="E490" i="10"/>
  <c r="E491" i="10"/>
  <c r="E492" i="10"/>
  <c r="E493" i="10"/>
  <c r="E494" i="10"/>
  <c r="E495" i="10"/>
  <c r="E496" i="10"/>
  <c r="E497" i="10"/>
  <c r="E498" i="10"/>
  <c r="E499" i="10"/>
  <c r="E500" i="10"/>
  <c r="E501" i="10"/>
  <c r="E502" i="10"/>
  <c r="E503" i="10"/>
  <c r="E504" i="10"/>
  <c r="E505" i="10"/>
  <c r="E506" i="10"/>
  <c r="E507" i="10"/>
  <c r="E508" i="10"/>
  <c r="E509" i="10"/>
  <c r="E510" i="10"/>
  <c r="E511" i="10"/>
  <c r="E512" i="10"/>
  <c r="E513" i="10"/>
  <c r="E514" i="10"/>
  <c r="E515" i="10"/>
  <c r="E516" i="10"/>
  <c r="E517" i="10"/>
  <c r="E518" i="10"/>
  <c r="E519" i="10"/>
  <c r="E520" i="10"/>
  <c r="E521" i="10"/>
  <c r="E522" i="10"/>
  <c r="E523" i="10"/>
  <c r="E524" i="10"/>
  <c r="E525" i="10"/>
  <c r="E526" i="10"/>
  <c r="E527" i="10"/>
  <c r="E528" i="10"/>
  <c r="E529" i="10"/>
  <c r="E530" i="10"/>
  <c r="E531" i="10"/>
  <c r="E532" i="10"/>
  <c r="E533" i="10"/>
  <c r="E534" i="10"/>
  <c r="E535" i="10"/>
  <c r="E536" i="10"/>
  <c r="E537" i="10"/>
  <c r="E538" i="10"/>
  <c r="E539" i="10"/>
  <c r="E540" i="10"/>
  <c r="E541" i="10"/>
  <c r="E542" i="10"/>
  <c r="E543" i="10"/>
  <c r="E544" i="10"/>
  <c r="E545" i="10"/>
  <c r="E546" i="10"/>
  <c r="E547" i="10"/>
  <c r="E548" i="10"/>
  <c r="E549" i="10"/>
  <c r="E550" i="10"/>
  <c r="E551" i="10"/>
  <c r="E552" i="10"/>
  <c r="E553" i="10"/>
  <c r="E554" i="10"/>
  <c r="E555" i="10"/>
  <c r="E556" i="10"/>
  <c r="E557" i="10"/>
  <c r="E558" i="10"/>
  <c r="E559" i="10"/>
  <c r="E560" i="10"/>
  <c r="E561" i="10"/>
  <c r="E562" i="10"/>
  <c r="E563" i="10"/>
  <c r="E564" i="10"/>
  <c r="E565" i="10"/>
  <c r="E566" i="10"/>
  <c r="E567" i="10"/>
  <c r="E568" i="10"/>
  <c r="E569" i="10"/>
  <c r="E570" i="10"/>
  <c r="E571" i="10"/>
  <c r="E572" i="10"/>
  <c r="E573" i="10"/>
  <c r="E574" i="10"/>
  <c r="E575" i="10"/>
  <c r="E576" i="10"/>
  <c r="E577" i="10"/>
  <c r="E578" i="10"/>
  <c r="E579" i="10"/>
  <c r="E580" i="10"/>
  <c r="E581" i="10"/>
  <c r="E582" i="10"/>
  <c r="E583" i="10"/>
  <c r="E584" i="10"/>
  <c r="E585" i="10"/>
  <c r="E586" i="10"/>
  <c r="E587" i="10"/>
  <c r="E588" i="10"/>
  <c r="E589" i="10"/>
  <c r="E590" i="10"/>
  <c r="E591" i="10"/>
  <c r="E592" i="10"/>
  <c r="E593" i="10"/>
  <c r="E594" i="10"/>
  <c r="E595" i="10"/>
  <c r="E596" i="10"/>
  <c r="E597" i="10"/>
  <c r="E598" i="10"/>
  <c r="E599" i="10"/>
  <c r="E600" i="10"/>
  <c r="E601" i="10"/>
  <c r="E602" i="10"/>
  <c r="E603" i="10"/>
  <c r="E604" i="10"/>
  <c r="E605" i="10"/>
  <c r="E606" i="10"/>
  <c r="E607" i="10"/>
  <c r="E608" i="10"/>
  <c r="E609" i="10"/>
  <c r="E610" i="10"/>
  <c r="E611" i="10"/>
  <c r="E612" i="10"/>
  <c r="E613" i="10"/>
  <c r="E614" i="10"/>
  <c r="E615" i="10"/>
  <c r="E616" i="10"/>
  <c r="E617" i="10"/>
  <c r="E618" i="10"/>
  <c r="E619" i="10"/>
  <c r="E620" i="10"/>
  <c r="E621" i="10"/>
  <c r="E622" i="10"/>
  <c r="E623" i="10"/>
  <c r="E624" i="10"/>
  <c r="E625" i="10"/>
  <c r="E626" i="10"/>
  <c r="E627" i="10"/>
  <c r="E628" i="10"/>
  <c r="E629" i="10"/>
  <c r="E630" i="10"/>
  <c r="E631" i="10"/>
  <c r="E632" i="10"/>
  <c r="E633" i="10"/>
  <c r="E634" i="10"/>
  <c r="E635" i="10"/>
  <c r="E636" i="10"/>
  <c r="E637" i="10"/>
  <c r="E638" i="10"/>
  <c r="E639" i="10"/>
  <c r="E640" i="10"/>
  <c r="E641" i="10"/>
  <c r="E642" i="10"/>
  <c r="E643" i="10"/>
  <c r="E644" i="10"/>
  <c r="E645" i="10"/>
  <c r="E646" i="10"/>
  <c r="E647" i="10"/>
  <c r="E648" i="10"/>
  <c r="E649" i="10"/>
  <c r="E650" i="10"/>
  <c r="E651" i="10"/>
  <c r="E652" i="10"/>
  <c r="E653" i="10"/>
  <c r="E654" i="10"/>
  <c r="E655" i="10"/>
  <c r="E656" i="10"/>
  <c r="E657" i="10"/>
  <c r="E658" i="10"/>
  <c r="E659" i="10"/>
  <c r="E660" i="10"/>
  <c r="E661" i="10"/>
  <c r="E662" i="10"/>
  <c r="E663" i="10"/>
  <c r="E664" i="10"/>
  <c r="E665" i="10"/>
  <c r="E666" i="10"/>
  <c r="E667" i="10"/>
  <c r="E668" i="10"/>
  <c r="E669" i="10"/>
  <c r="E670" i="10"/>
  <c r="E671" i="10"/>
  <c r="E672" i="10"/>
  <c r="E673" i="10"/>
  <c r="E674" i="10"/>
  <c r="E675" i="10"/>
  <c r="E676" i="10"/>
  <c r="E677" i="10"/>
  <c r="E678" i="10"/>
  <c r="E679" i="10"/>
  <c r="E680" i="10"/>
  <c r="E681" i="10"/>
  <c r="E682" i="10"/>
  <c r="E683" i="10"/>
  <c r="E684" i="10"/>
  <c r="E685" i="10"/>
  <c r="E686" i="10"/>
  <c r="E687" i="10"/>
  <c r="E688" i="10"/>
  <c r="E689" i="10"/>
  <c r="E690" i="10"/>
  <c r="E691" i="10"/>
  <c r="E692" i="10"/>
  <c r="E693" i="10"/>
  <c r="E694" i="10"/>
  <c r="E695" i="10"/>
  <c r="E696" i="10"/>
  <c r="E697" i="10"/>
  <c r="E698" i="10"/>
  <c r="E699" i="10"/>
  <c r="E700" i="10"/>
  <c r="E701" i="10"/>
  <c r="E702" i="10"/>
  <c r="E703" i="10"/>
  <c r="E704" i="10"/>
  <c r="E705" i="10"/>
  <c r="E706" i="10"/>
  <c r="E707" i="10"/>
  <c r="E708" i="10"/>
  <c r="E709" i="10"/>
  <c r="E710" i="10"/>
  <c r="E711" i="10"/>
  <c r="E712" i="10"/>
  <c r="E713" i="10"/>
  <c r="E714" i="10"/>
  <c r="E715" i="10"/>
  <c r="E716" i="10"/>
  <c r="E717" i="10"/>
  <c r="E718" i="10"/>
  <c r="E719" i="10"/>
  <c r="E720" i="10"/>
  <c r="E721" i="10"/>
  <c r="E722" i="10"/>
  <c r="E723" i="10"/>
  <c r="E724" i="10"/>
  <c r="E725" i="10"/>
  <c r="E726" i="10"/>
  <c r="E727" i="10"/>
  <c r="E728" i="10"/>
  <c r="E729" i="10"/>
  <c r="E730" i="10"/>
  <c r="E731" i="10"/>
  <c r="E732" i="10"/>
  <c r="E733" i="10"/>
  <c r="E734" i="10"/>
  <c r="E735" i="10"/>
  <c r="E736" i="10"/>
  <c r="E737" i="10"/>
  <c r="E738" i="10"/>
  <c r="E739" i="10"/>
  <c r="E740" i="10"/>
  <c r="E741" i="10"/>
  <c r="E742" i="10"/>
  <c r="E743" i="10"/>
  <c r="E744" i="10"/>
  <c r="E745" i="10"/>
  <c r="E746" i="10"/>
  <c r="E747" i="10"/>
  <c r="E748" i="10"/>
  <c r="E749" i="10"/>
  <c r="E750" i="10"/>
  <c r="E751" i="10"/>
  <c r="E752" i="10"/>
  <c r="E753" i="10"/>
  <c r="E210" i="10"/>
  <c r="D211" i="10"/>
  <c r="D212" i="10"/>
  <c r="D213" i="10"/>
  <c r="D214" i="10"/>
  <c r="D215" i="10"/>
  <c r="D216" i="10"/>
  <c r="D217" i="10"/>
  <c r="D218" i="10"/>
  <c r="D219" i="10"/>
  <c r="D220" i="10"/>
  <c r="D221" i="10"/>
  <c r="D222" i="10"/>
  <c r="D223" i="10"/>
  <c r="D224" i="10"/>
  <c r="D225" i="10"/>
  <c r="D226" i="10"/>
  <c r="D227" i="10"/>
  <c r="D228" i="10"/>
  <c r="D229" i="10"/>
  <c r="D230" i="10"/>
  <c r="D231" i="10"/>
  <c r="D232" i="10"/>
  <c r="D233" i="10"/>
  <c r="D234" i="10"/>
  <c r="D235" i="10"/>
  <c r="D236" i="10"/>
  <c r="D237" i="10"/>
  <c r="D238" i="10"/>
  <c r="D239" i="10"/>
  <c r="D240" i="10"/>
  <c r="D241" i="10"/>
  <c r="D242" i="10"/>
  <c r="D243" i="10"/>
  <c r="D244" i="10"/>
  <c r="D245" i="10"/>
  <c r="D246" i="10"/>
  <c r="D247" i="10"/>
  <c r="D248" i="10"/>
  <c r="D249" i="10"/>
  <c r="D250" i="10"/>
  <c r="D251" i="10"/>
  <c r="D252" i="10"/>
  <c r="D253" i="10"/>
  <c r="D254" i="10"/>
  <c r="D255" i="10"/>
  <c r="D256" i="10"/>
  <c r="D257" i="10"/>
  <c r="D258" i="10"/>
  <c r="D259" i="10"/>
  <c r="D260" i="10"/>
  <c r="D261" i="10"/>
  <c r="D262" i="10"/>
  <c r="D263" i="10"/>
  <c r="D264" i="10"/>
  <c r="D265" i="10"/>
  <c r="D266" i="10"/>
  <c r="D267" i="10"/>
  <c r="D268" i="10"/>
  <c r="D269" i="10"/>
  <c r="D270" i="10"/>
  <c r="D271" i="10"/>
  <c r="D272" i="10"/>
  <c r="D273" i="10"/>
  <c r="D274" i="10"/>
  <c r="D275" i="10"/>
  <c r="D276" i="10"/>
  <c r="D277" i="10"/>
  <c r="D278" i="10"/>
  <c r="D279" i="10"/>
  <c r="D280" i="10"/>
  <c r="D281" i="10"/>
  <c r="D282" i="10"/>
  <c r="D283" i="10"/>
  <c r="D284" i="10"/>
  <c r="D285" i="10"/>
  <c r="D286" i="10"/>
  <c r="D287" i="10"/>
  <c r="D288" i="10"/>
  <c r="D289" i="10"/>
  <c r="D290" i="10"/>
  <c r="D291" i="10"/>
  <c r="D292" i="10"/>
  <c r="D293" i="10"/>
  <c r="D294" i="10"/>
  <c r="D295" i="10"/>
  <c r="D296" i="10"/>
  <c r="D297" i="10"/>
  <c r="D298" i="10"/>
  <c r="D299" i="10"/>
  <c r="D300" i="10"/>
  <c r="D301" i="10"/>
  <c r="D302" i="10"/>
  <c r="D303" i="10"/>
  <c r="D304" i="10"/>
  <c r="D305" i="10"/>
  <c r="D306" i="10"/>
  <c r="D307" i="10"/>
  <c r="D308" i="10"/>
  <c r="D309" i="10"/>
  <c r="D310" i="10"/>
  <c r="D311" i="10"/>
  <c r="D312" i="10"/>
  <c r="D313" i="10"/>
  <c r="D314" i="10"/>
  <c r="D315" i="10"/>
  <c r="D316" i="10"/>
  <c r="D317" i="10"/>
  <c r="D318" i="10"/>
  <c r="D319" i="10"/>
  <c r="D320" i="10"/>
  <c r="D321" i="10"/>
  <c r="D322" i="10"/>
  <c r="D323" i="10"/>
  <c r="D324" i="10"/>
  <c r="D325" i="10"/>
  <c r="D326" i="10"/>
  <c r="D327" i="10"/>
  <c r="D328" i="10"/>
  <c r="D329" i="10"/>
  <c r="D330" i="10"/>
  <c r="D331" i="10"/>
  <c r="D332" i="10"/>
  <c r="D333" i="10"/>
  <c r="D334" i="10"/>
  <c r="D335" i="10"/>
  <c r="D336" i="10"/>
  <c r="D337" i="10"/>
  <c r="D338" i="10"/>
  <c r="D339" i="10"/>
  <c r="D340" i="10"/>
  <c r="D341" i="10"/>
  <c r="D342" i="10"/>
  <c r="D343" i="10"/>
  <c r="D344" i="10"/>
  <c r="D345" i="10"/>
  <c r="D346" i="10"/>
  <c r="D347" i="10"/>
  <c r="D348" i="10"/>
  <c r="D349" i="10"/>
  <c r="D350" i="10"/>
  <c r="D351" i="10"/>
  <c r="D352" i="10"/>
  <c r="D353" i="10"/>
  <c r="D354" i="10"/>
  <c r="D355" i="10"/>
  <c r="D356" i="10"/>
  <c r="D357" i="10"/>
  <c r="D358" i="10"/>
  <c r="D359" i="10"/>
  <c r="D360" i="10"/>
  <c r="D361" i="10"/>
  <c r="D362" i="10"/>
  <c r="D363" i="10"/>
  <c r="D364" i="10"/>
  <c r="D365" i="10"/>
  <c r="D366" i="10"/>
  <c r="D367" i="10"/>
  <c r="D368" i="10"/>
  <c r="D369" i="10"/>
  <c r="D370" i="10"/>
  <c r="D371" i="10"/>
  <c r="D372" i="10"/>
  <c r="D373" i="10"/>
  <c r="D374" i="10"/>
  <c r="D375" i="10"/>
  <c r="D376" i="10"/>
  <c r="D377" i="10"/>
  <c r="D378" i="10"/>
  <c r="D379" i="10"/>
  <c r="D380" i="10"/>
  <c r="D381" i="10"/>
  <c r="D382" i="10"/>
  <c r="D383" i="10"/>
  <c r="D384" i="10"/>
  <c r="D385" i="10"/>
  <c r="D386" i="10"/>
  <c r="D387" i="10"/>
  <c r="D388" i="10"/>
  <c r="D389" i="10"/>
  <c r="D390" i="10"/>
  <c r="D391" i="10"/>
  <c r="D392" i="10"/>
  <c r="D393" i="10"/>
  <c r="D394" i="10"/>
  <c r="D395" i="10"/>
  <c r="D396" i="10"/>
  <c r="D397" i="10"/>
  <c r="D398" i="10"/>
  <c r="D399" i="10"/>
  <c r="D400" i="10"/>
  <c r="D401" i="10"/>
  <c r="D402" i="10"/>
  <c r="D403" i="10"/>
  <c r="D404" i="10"/>
  <c r="D405" i="10"/>
  <c r="D406" i="10"/>
  <c r="D407" i="10"/>
  <c r="D408" i="10"/>
  <c r="D409" i="10"/>
  <c r="D410" i="10"/>
  <c r="D411" i="10"/>
  <c r="D412" i="10"/>
  <c r="D413" i="10"/>
  <c r="D414" i="10"/>
  <c r="D415" i="10"/>
  <c r="D416" i="10"/>
  <c r="D417" i="10"/>
  <c r="D418" i="10"/>
  <c r="D419" i="10"/>
  <c r="D420" i="10"/>
  <c r="D421" i="10"/>
  <c r="D422" i="10"/>
  <c r="D423" i="10"/>
  <c r="D424" i="10"/>
  <c r="D425" i="10"/>
  <c r="D426" i="10"/>
  <c r="D427" i="10"/>
  <c r="D428" i="10"/>
  <c r="D429" i="10"/>
  <c r="D430" i="10"/>
  <c r="D431" i="10"/>
  <c r="D432" i="10"/>
  <c r="D433" i="10"/>
  <c r="D434" i="10"/>
  <c r="D435" i="10"/>
  <c r="D436" i="10"/>
  <c r="D437" i="10"/>
  <c r="D438" i="10"/>
  <c r="D439" i="10"/>
  <c r="D440" i="10"/>
  <c r="D441" i="10"/>
  <c r="D442" i="10"/>
  <c r="D443" i="10"/>
  <c r="D444" i="10"/>
  <c r="D445" i="10"/>
  <c r="D446" i="10"/>
  <c r="D447" i="10"/>
  <c r="D448" i="10"/>
  <c r="D449" i="10"/>
  <c r="D450" i="10"/>
  <c r="D451" i="10"/>
  <c r="D452" i="10"/>
  <c r="D453" i="10"/>
  <c r="D454" i="10"/>
  <c r="D455" i="10"/>
  <c r="D456" i="10"/>
  <c r="D457" i="10"/>
  <c r="D458" i="10"/>
  <c r="D459" i="10"/>
  <c r="D460" i="10"/>
  <c r="D461" i="10"/>
  <c r="D462" i="10"/>
  <c r="D463" i="10"/>
  <c r="D464" i="10"/>
  <c r="D465" i="10"/>
  <c r="D466" i="10"/>
  <c r="D467" i="10"/>
  <c r="D468" i="10"/>
  <c r="D469" i="10"/>
  <c r="D470" i="10"/>
  <c r="D471" i="10"/>
  <c r="D472" i="10"/>
  <c r="D473" i="10"/>
  <c r="D474" i="10"/>
  <c r="D475" i="10"/>
  <c r="D476" i="10"/>
  <c r="D477" i="10"/>
  <c r="D478" i="10"/>
  <c r="D479" i="10"/>
  <c r="D480" i="10"/>
  <c r="D481" i="10"/>
  <c r="D482" i="10"/>
  <c r="D483" i="10"/>
  <c r="D484" i="10"/>
  <c r="D485" i="10"/>
  <c r="D486" i="10"/>
  <c r="D487" i="10"/>
  <c r="D488" i="10"/>
  <c r="D489" i="10"/>
  <c r="D490" i="10"/>
  <c r="D491" i="10"/>
  <c r="D492" i="10"/>
  <c r="D493" i="10"/>
  <c r="D494" i="10"/>
  <c r="D495" i="10"/>
  <c r="D496" i="10"/>
  <c r="D497" i="10"/>
  <c r="D498" i="10"/>
  <c r="D499" i="10"/>
  <c r="D500" i="10"/>
  <c r="D501" i="10"/>
  <c r="D502" i="10"/>
  <c r="D503" i="10"/>
  <c r="D504" i="10"/>
  <c r="D505" i="10"/>
  <c r="D506" i="10"/>
  <c r="D507" i="10"/>
  <c r="D508" i="10"/>
  <c r="D509" i="10"/>
  <c r="D510" i="10"/>
  <c r="D511" i="10"/>
  <c r="D512" i="10"/>
  <c r="D513" i="10"/>
  <c r="D514" i="10"/>
  <c r="D515" i="10"/>
  <c r="D516" i="10"/>
  <c r="D517" i="10"/>
  <c r="D518" i="10"/>
  <c r="D519" i="10"/>
  <c r="D520" i="10"/>
  <c r="D521" i="10"/>
  <c r="D522" i="10"/>
  <c r="D523" i="10"/>
  <c r="D524" i="10"/>
  <c r="D525" i="10"/>
  <c r="D526" i="10"/>
  <c r="D527" i="10"/>
  <c r="D528" i="10"/>
  <c r="D529" i="10"/>
  <c r="D530" i="10"/>
  <c r="D531" i="10"/>
  <c r="D532" i="10"/>
  <c r="D533" i="10"/>
  <c r="D534" i="10"/>
  <c r="D535" i="10"/>
  <c r="D536" i="10"/>
  <c r="D537" i="10"/>
  <c r="D538" i="10"/>
  <c r="D539" i="10"/>
  <c r="D540" i="10"/>
  <c r="D541" i="10"/>
  <c r="D542" i="10"/>
  <c r="D543" i="10"/>
  <c r="D544" i="10"/>
  <c r="D545" i="10"/>
  <c r="D546" i="10"/>
  <c r="D547" i="10"/>
  <c r="D548" i="10"/>
  <c r="D549" i="10"/>
  <c r="D550" i="10"/>
  <c r="D551" i="10"/>
  <c r="D552" i="10"/>
  <c r="D553" i="10"/>
  <c r="D554" i="10"/>
  <c r="D555" i="10"/>
  <c r="D556" i="10"/>
  <c r="D557" i="10"/>
  <c r="D558" i="10"/>
  <c r="D559" i="10"/>
  <c r="D560" i="10"/>
  <c r="D561" i="10"/>
  <c r="D562" i="10"/>
  <c r="D563" i="10"/>
  <c r="D564" i="10"/>
  <c r="D565" i="10"/>
  <c r="D566" i="10"/>
  <c r="D567" i="10"/>
  <c r="D568" i="10"/>
  <c r="D569" i="10"/>
  <c r="D570" i="10"/>
  <c r="D571" i="10"/>
  <c r="D572" i="10"/>
  <c r="D573" i="10"/>
  <c r="D574" i="10"/>
  <c r="D575" i="10"/>
  <c r="D576" i="10"/>
  <c r="D577" i="10"/>
  <c r="D578" i="10"/>
  <c r="D579" i="10"/>
  <c r="D580" i="10"/>
  <c r="D581" i="10"/>
  <c r="D582" i="10"/>
  <c r="D583" i="10"/>
  <c r="D584" i="10"/>
  <c r="D585" i="10"/>
  <c r="D586" i="10"/>
  <c r="D587" i="10"/>
  <c r="D588" i="10"/>
  <c r="D589" i="10"/>
  <c r="D590" i="10"/>
  <c r="D591" i="10"/>
  <c r="D592" i="10"/>
  <c r="D593" i="10"/>
  <c r="D594" i="10"/>
  <c r="D595" i="10"/>
  <c r="D596" i="10"/>
  <c r="D597" i="10"/>
  <c r="D598" i="10"/>
  <c r="D599" i="10"/>
  <c r="D600" i="10"/>
  <c r="D601" i="10"/>
  <c r="D602" i="10"/>
  <c r="D603" i="10"/>
  <c r="D604" i="10"/>
  <c r="D605" i="10"/>
  <c r="D606" i="10"/>
  <c r="D607" i="10"/>
  <c r="D608" i="10"/>
  <c r="D609" i="10"/>
  <c r="D610" i="10"/>
  <c r="D611" i="10"/>
  <c r="D612" i="10"/>
  <c r="D613" i="10"/>
  <c r="D614" i="10"/>
  <c r="D615" i="10"/>
  <c r="D616" i="10"/>
  <c r="D617" i="10"/>
  <c r="D618" i="10"/>
  <c r="D619" i="10"/>
  <c r="D620" i="10"/>
  <c r="D621" i="10"/>
  <c r="D622" i="10"/>
  <c r="D623" i="10"/>
  <c r="D624" i="10"/>
  <c r="D625" i="10"/>
  <c r="D626" i="10"/>
  <c r="D627" i="10"/>
  <c r="D628" i="10"/>
  <c r="D629" i="10"/>
  <c r="D630" i="10"/>
  <c r="D631" i="10"/>
  <c r="D632" i="10"/>
  <c r="D633" i="10"/>
  <c r="D634" i="10"/>
  <c r="D635" i="10"/>
  <c r="D636" i="10"/>
  <c r="D637" i="10"/>
  <c r="D638" i="10"/>
  <c r="D639" i="10"/>
  <c r="D640" i="10"/>
  <c r="D641" i="10"/>
  <c r="D642" i="10"/>
  <c r="D643" i="10"/>
  <c r="D644" i="10"/>
  <c r="D645" i="10"/>
  <c r="D646" i="10"/>
  <c r="D647" i="10"/>
  <c r="D648" i="10"/>
  <c r="D649" i="10"/>
  <c r="D650" i="10"/>
  <c r="D651" i="10"/>
  <c r="D652" i="10"/>
  <c r="D653" i="10"/>
  <c r="D654" i="10"/>
  <c r="D655" i="10"/>
  <c r="D656" i="10"/>
  <c r="D657" i="10"/>
  <c r="D658" i="10"/>
  <c r="D659" i="10"/>
  <c r="D660" i="10"/>
  <c r="D661" i="10"/>
  <c r="D662" i="10"/>
  <c r="D663" i="10"/>
  <c r="D664" i="10"/>
  <c r="D665" i="10"/>
  <c r="D666" i="10"/>
  <c r="D667" i="10"/>
  <c r="D668" i="10"/>
  <c r="D669" i="10"/>
  <c r="D670" i="10"/>
  <c r="D671" i="10"/>
  <c r="D672" i="10"/>
  <c r="D673" i="10"/>
  <c r="D674" i="10"/>
  <c r="D675" i="10"/>
  <c r="D676" i="10"/>
  <c r="D677" i="10"/>
  <c r="D678" i="10"/>
  <c r="D679" i="10"/>
  <c r="D680" i="10"/>
  <c r="D681" i="10"/>
  <c r="D682" i="10"/>
  <c r="D683" i="10"/>
  <c r="D684" i="10"/>
  <c r="D685" i="10"/>
  <c r="D686" i="10"/>
  <c r="D687" i="10"/>
  <c r="D688" i="10"/>
  <c r="D689" i="10"/>
  <c r="D690" i="10"/>
  <c r="D691" i="10"/>
  <c r="D692" i="10"/>
  <c r="D693" i="10"/>
  <c r="D694" i="10"/>
  <c r="D695" i="10"/>
  <c r="D696" i="10"/>
  <c r="D697" i="10"/>
  <c r="D698" i="10"/>
  <c r="D699" i="10"/>
  <c r="D700" i="10"/>
  <c r="D701" i="10"/>
  <c r="D702" i="10"/>
  <c r="D703" i="10"/>
  <c r="D704" i="10"/>
  <c r="D705" i="10"/>
  <c r="D706" i="10"/>
  <c r="D707" i="10"/>
  <c r="D708" i="10"/>
  <c r="D709" i="10"/>
  <c r="D710" i="10"/>
  <c r="D711" i="10"/>
  <c r="D712" i="10"/>
  <c r="D713" i="10"/>
  <c r="D714" i="10"/>
  <c r="D715" i="10"/>
  <c r="D716" i="10"/>
  <c r="D717" i="10"/>
  <c r="D718" i="10"/>
  <c r="D719" i="10"/>
  <c r="D720" i="10"/>
  <c r="D721" i="10"/>
  <c r="D722" i="10"/>
  <c r="D723" i="10"/>
  <c r="D724" i="10"/>
  <c r="D725" i="10"/>
  <c r="D726" i="10"/>
  <c r="D727" i="10"/>
  <c r="D728" i="10"/>
  <c r="D729" i="10"/>
  <c r="D730" i="10"/>
  <c r="D731" i="10"/>
  <c r="D732" i="10"/>
  <c r="D733" i="10"/>
  <c r="D734" i="10"/>
  <c r="D735" i="10"/>
  <c r="D736" i="10"/>
  <c r="D737" i="10"/>
  <c r="D738" i="10"/>
  <c r="D739" i="10"/>
  <c r="D740" i="10"/>
  <c r="D741" i="10"/>
  <c r="D742" i="10"/>
  <c r="D743" i="10"/>
  <c r="D744" i="10"/>
  <c r="D745" i="10"/>
  <c r="D746" i="10"/>
  <c r="D747" i="10"/>
  <c r="D748" i="10"/>
  <c r="D749" i="10"/>
  <c r="D750" i="10"/>
  <c r="D751" i="10"/>
  <c r="D752" i="10"/>
  <c r="D753" i="10"/>
  <c r="D210" i="10"/>
  <c r="D208" i="10" s="1"/>
  <c r="C211" i="10"/>
  <c r="C212" i="10"/>
  <c r="C213" i="10"/>
  <c r="C214" i="10"/>
  <c r="C215" i="10"/>
  <c r="C216" i="10"/>
  <c r="C217" i="10"/>
  <c r="C218" i="10"/>
  <c r="C219" i="10"/>
  <c r="C220" i="10"/>
  <c r="C221" i="10"/>
  <c r="C222" i="10"/>
  <c r="C223" i="10"/>
  <c r="C224" i="10"/>
  <c r="C225" i="10"/>
  <c r="C226" i="10"/>
  <c r="C227" i="10"/>
  <c r="C228" i="10"/>
  <c r="C229" i="10"/>
  <c r="C230" i="10"/>
  <c r="C231" i="10"/>
  <c r="C232" i="10"/>
  <c r="C233" i="10"/>
  <c r="C234" i="10"/>
  <c r="C235" i="10"/>
  <c r="C236" i="10"/>
  <c r="C237" i="10"/>
  <c r="C238" i="10"/>
  <c r="C239" i="10"/>
  <c r="C240" i="10"/>
  <c r="C241" i="10"/>
  <c r="C242" i="10"/>
  <c r="C243" i="10"/>
  <c r="C244" i="10"/>
  <c r="C245" i="10"/>
  <c r="C246" i="10"/>
  <c r="C247" i="10"/>
  <c r="C248" i="10"/>
  <c r="C249" i="10"/>
  <c r="C250" i="10"/>
  <c r="C251" i="10"/>
  <c r="C252" i="10"/>
  <c r="C253" i="10"/>
  <c r="C254" i="10"/>
  <c r="C255" i="10"/>
  <c r="C256" i="10"/>
  <c r="C257" i="10"/>
  <c r="C258" i="10"/>
  <c r="C259" i="10"/>
  <c r="C260" i="10"/>
  <c r="C261" i="10"/>
  <c r="C262" i="10"/>
  <c r="C263" i="10"/>
  <c r="C264" i="10"/>
  <c r="C265" i="10"/>
  <c r="C266" i="10"/>
  <c r="C267" i="10"/>
  <c r="C268" i="10"/>
  <c r="C269" i="10"/>
  <c r="C270" i="10"/>
  <c r="C271" i="10"/>
  <c r="C272" i="10"/>
  <c r="C273" i="10"/>
  <c r="C274" i="10"/>
  <c r="C275" i="10"/>
  <c r="C276" i="10"/>
  <c r="C277" i="10"/>
  <c r="C278" i="10"/>
  <c r="C279" i="10"/>
  <c r="C280" i="10"/>
  <c r="C281" i="10"/>
  <c r="C282" i="10"/>
  <c r="C283" i="10"/>
  <c r="C284" i="10"/>
  <c r="C285" i="10"/>
  <c r="C286" i="10"/>
  <c r="C287" i="10"/>
  <c r="C288" i="10"/>
  <c r="C289" i="10"/>
  <c r="C290" i="10"/>
  <c r="C291" i="10"/>
  <c r="C292" i="10"/>
  <c r="C293" i="10"/>
  <c r="C294" i="10"/>
  <c r="C295" i="10"/>
  <c r="C296" i="10"/>
  <c r="C297" i="10"/>
  <c r="C298" i="10"/>
  <c r="C299" i="10"/>
  <c r="C300" i="10"/>
  <c r="C301" i="10"/>
  <c r="C302" i="10"/>
  <c r="C303" i="10"/>
  <c r="C304" i="10"/>
  <c r="C305" i="10"/>
  <c r="C306" i="10"/>
  <c r="C307" i="10"/>
  <c r="C308" i="10"/>
  <c r="C309" i="10"/>
  <c r="C310" i="10"/>
  <c r="C311" i="10"/>
  <c r="C312" i="10"/>
  <c r="C313" i="10"/>
  <c r="C314" i="10"/>
  <c r="C315" i="10"/>
  <c r="C316" i="10"/>
  <c r="C317" i="10"/>
  <c r="C318" i="10"/>
  <c r="C319" i="10"/>
  <c r="C320" i="10"/>
  <c r="C321" i="10"/>
  <c r="C322" i="10"/>
  <c r="C323" i="10"/>
  <c r="C324" i="10"/>
  <c r="C325" i="10"/>
  <c r="C326" i="10"/>
  <c r="C327" i="10"/>
  <c r="C328" i="10"/>
  <c r="C329" i="10"/>
  <c r="C330" i="10"/>
  <c r="C331" i="10"/>
  <c r="C332" i="10"/>
  <c r="C333" i="10"/>
  <c r="C334" i="10"/>
  <c r="C335" i="10"/>
  <c r="C336" i="10"/>
  <c r="C337" i="10"/>
  <c r="C338" i="10"/>
  <c r="C339" i="10"/>
  <c r="C340" i="10"/>
  <c r="C341" i="10"/>
  <c r="C342" i="10"/>
  <c r="C343" i="10"/>
  <c r="C344" i="10"/>
  <c r="C345" i="10"/>
  <c r="C346" i="10"/>
  <c r="C347" i="10"/>
  <c r="C348" i="10"/>
  <c r="C349" i="10"/>
  <c r="C350" i="10"/>
  <c r="C351" i="10"/>
  <c r="C352" i="10"/>
  <c r="C353" i="10"/>
  <c r="C354" i="10"/>
  <c r="C355" i="10"/>
  <c r="C356" i="10"/>
  <c r="C357" i="10"/>
  <c r="C358" i="10"/>
  <c r="C359" i="10"/>
  <c r="C360" i="10"/>
  <c r="C361" i="10"/>
  <c r="C362" i="10"/>
  <c r="C363" i="10"/>
  <c r="C364" i="10"/>
  <c r="C365" i="10"/>
  <c r="C366" i="10"/>
  <c r="C367" i="10"/>
  <c r="C368" i="10"/>
  <c r="C369" i="10"/>
  <c r="C370" i="10"/>
  <c r="C371" i="10"/>
  <c r="C372" i="10"/>
  <c r="C373" i="10"/>
  <c r="C374" i="10"/>
  <c r="C375" i="10"/>
  <c r="C376" i="10"/>
  <c r="C377" i="10"/>
  <c r="C378" i="10"/>
  <c r="C379" i="10"/>
  <c r="C380" i="10"/>
  <c r="C381" i="10"/>
  <c r="C382" i="10"/>
  <c r="C383" i="10"/>
  <c r="C384" i="10"/>
  <c r="C385" i="10"/>
  <c r="C386" i="10"/>
  <c r="C387" i="10"/>
  <c r="C388" i="10"/>
  <c r="C389" i="10"/>
  <c r="C390" i="10"/>
  <c r="C391" i="10"/>
  <c r="C392" i="10"/>
  <c r="C393" i="10"/>
  <c r="C394" i="10"/>
  <c r="C395" i="10"/>
  <c r="C396" i="10"/>
  <c r="C397" i="10"/>
  <c r="C398" i="10"/>
  <c r="C399" i="10"/>
  <c r="C400" i="10"/>
  <c r="C401" i="10"/>
  <c r="C402" i="10"/>
  <c r="C403" i="10"/>
  <c r="C404" i="10"/>
  <c r="C405" i="10"/>
  <c r="C406" i="10"/>
  <c r="C407" i="10"/>
  <c r="C408" i="10"/>
  <c r="C409" i="10"/>
  <c r="C410" i="10"/>
  <c r="C411" i="10"/>
  <c r="C412" i="10"/>
  <c r="C413" i="10"/>
  <c r="C414" i="10"/>
  <c r="C415" i="10"/>
  <c r="C416" i="10"/>
  <c r="C417" i="10"/>
  <c r="C418" i="10"/>
  <c r="C419" i="10"/>
  <c r="C420" i="10"/>
  <c r="C421" i="10"/>
  <c r="C422" i="10"/>
  <c r="C423" i="10"/>
  <c r="C424" i="10"/>
  <c r="C425" i="10"/>
  <c r="C426" i="10"/>
  <c r="C427" i="10"/>
  <c r="C428" i="10"/>
  <c r="C429" i="10"/>
  <c r="C430" i="10"/>
  <c r="C431" i="10"/>
  <c r="C432" i="10"/>
  <c r="C433" i="10"/>
  <c r="C434" i="10"/>
  <c r="C435" i="10"/>
  <c r="C436" i="10"/>
  <c r="C437" i="10"/>
  <c r="C438" i="10"/>
  <c r="C439" i="10"/>
  <c r="C440" i="10"/>
  <c r="C441" i="10"/>
  <c r="C442" i="10"/>
  <c r="C443" i="10"/>
  <c r="C444" i="10"/>
  <c r="C445" i="10"/>
  <c r="C446" i="10"/>
  <c r="C447" i="10"/>
  <c r="C448" i="10"/>
  <c r="C449" i="10"/>
  <c r="C450" i="10"/>
  <c r="C451" i="10"/>
  <c r="C452" i="10"/>
  <c r="C453" i="10"/>
  <c r="C454" i="10"/>
  <c r="C455" i="10"/>
  <c r="C456" i="10"/>
  <c r="C457" i="10"/>
  <c r="C458" i="10"/>
  <c r="C459" i="10"/>
  <c r="C460" i="10"/>
  <c r="C461" i="10"/>
  <c r="C462" i="10"/>
  <c r="C463" i="10"/>
  <c r="C464" i="10"/>
  <c r="C465" i="10"/>
  <c r="C466" i="10"/>
  <c r="C467" i="10"/>
  <c r="C468" i="10"/>
  <c r="C469" i="10"/>
  <c r="C470" i="10"/>
  <c r="C471" i="10"/>
  <c r="C472" i="10"/>
  <c r="C473" i="10"/>
  <c r="C474" i="10"/>
  <c r="C475" i="10"/>
  <c r="C476" i="10"/>
  <c r="C477" i="10"/>
  <c r="C478" i="10"/>
  <c r="C479" i="10"/>
  <c r="C480" i="10"/>
  <c r="C481" i="10"/>
  <c r="C482" i="10"/>
  <c r="C483" i="10"/>
  <c r="C484" i="10"/>
  <c r="C485" i="10"/>
  <c r="C486" i="10"/>
  <c r="C487" i="10"/>
  <c r="C488" i="10"/>
  <c r="C489" i="10"/>
  <c r="C490" i="10"/>
  <c r="C491" i="10"/>
  <c r="C492" i="10"/>
  <c r="C493" i="10"/>
  <c r="C494" i="10"/>
  <c r="C495" i="10"/>
  <c r="C496" i="10"/>
  <c r="C497" i="10"/>
  <c r="C498" i="10"/>
  <c r="C499" i="10"/>
  <c r="C500" i="10"/>
  <c r="C501" i="10"/>
  <c r="C502" i="10"/>
  <c r="C503" i="10"/>
  <c r="C504" i="10"/>
  <c r="C505" i="10"/>
  <c r="C506" i="10"/>
  <c r="C507" i="10"/>
  <c r="C508" i="10"/>
  <c r="C509" i="10"/>
  <c r="C510" i="10"/>
  <c r="C511" i="10"/>
  <c r="C512" i="10"/>
  <c r="C513" i="10"/>
  <c r="C514" i="10"/>
  <c r="C515" i="10"/>
  <c r="C516" i="10"/>
  <c r="C517" i="10"/>
  <c r="C518" i="10"/>
  <c r="C519" i="10"/>
  <c r="C520" i="10"/>
  <c r="C521" i="10"/>
  <c r="C522" i="10"/>
  <c r="C523" i="10"/>
  <c r="C524" i="10"/>
  <c r="C525" i="10"/>
  <c r="C526" i="10"/>
  <c r="C527" i="10"/>
  <c r="C528" i="10"/>
  <c r="C529" i="10"/>
  <c r="C530" i="10"/>
  <c r="C531" i="10"/>
  <c r="C532" i="10"/>
  <c r="C533" i="10"/>
  <c r="C534" i="10"/>
  <c r="C535" i="10"/>
  <c r="C536" i="10"/>
  <c r="C537" i="10"/>
  <c r="C538" i="10"/>
  <c r="C539" i="10"/>
  <c r="C540" i="10"/>
  <c r="C541" i="10"/>
  <c r="C542" i="10"/>
  <c r="C543" i="10"/>
  <c r="C544" i="10"/>
  <c r="C545" i="10"/>
  <c r="C546" i="10"/>
  <c r="C547" i="10"/>
  <c r="C548" i="10"/>
  <c r="C549" i="10"/>
  <c r="C550" i="10"/>
  <c r="C551" i="10"/>
  <c r="C552" i="10"/>
  <c r="C553" i="10"/>
  <c r="C554" i="10"/>
  <c r="C555" i="10"/>
  <c r="C556" i="10"/>
  <c r="C557" i="10"/>
  <c r="C558" i="10"/>
  <c r="C559" i="10"/>
  <c r="C560" i="10"/>
  <c r="C561" i="10"/>
  <c r="C562" i="10"/>
  <c r="C563" i="10"/>
  <c r="C564" i="10"/>
  <c r="C565" i="10"/>
  <c r="C566" i="10"/>
  <c r="C567" i="10"/>
  <c r="C568" i="10"/>
  <c r="C569" i="10"/>
  <c r="C570" i="10"/>
  <c r="C571" i="10"/>
  <c r="C572" i="10"/>
  <c r="C573" i="10"/>
  <c r="C574" i="10"/>
  <c r="C575" i="10"/>
  <c r="C576" i="10"/>
  <c r="C577" i="10"/>
  <c r="C578" i="10"/>
  <c r="C579" i="10"/>
  <c r="C580" i="10"/>
  <c r="C581" i="10"/>
  <c r="C582" i="10"/>
  <c r="C583" i="10"/>
  <c r="C584" i="10"/>
  <c r="C585" i="10"/>
  <c r="C586" i="10"/>
  <c r="C587" i="10"/>
  <c r="C588" i="10"/>
  <c r="C589" i="10"/>
  <c r="C590" i="10"/>
  <c r="C591" i="10"/>
  <c r="C592" i="10"/>
  <c r="C593" i="10"/>
  <c r="C594" i="10"/>
  <c r="C595" i="10"/>
  <c r="C596" i="10"/>
  <c r="C597" i="10"/>
  <c r="C598" i="10"/>
  <c r="C599" i="10"/>
  <c r="C600" i="10"/>
  <c r="C601" i="10"/>
  <c r="C602" i="10"/>
  <c r="C603" i="10"/>
  <c r="C604" i="10"/>
  <c r="C605" i="10"/>
  <c r="C606" i="10"/>
  <c r="C607" i="10"/>
  <c r="C608" i="10"/>
  <c r="C609" i="10"/>
  <c r="C610" i="10"/>
  <c r="C611" i="10"/>
  <c r="C612" i="10"/>
  <c r="C613" i="10"/>
  <c r="C614" i="10"/>
  <c r="C615" i="10"/>
  <c r="C616" i="10"/>
  <c r="C617" i="10"/>
  <c r="C618" i="10"/>
  <c r="C619" i="10"/>
  <c r="C620" i="10"/>
  <c r="C621" i="10"/>
  <c r="C622" i="10"/>
  <c r="C623" i="10"/>
  <c r="C624" i="10"/>
  <c r="C625" i="10"/>
  <c r="C626" i="10"/>
  <c r="C627" i="10"/>
  <c r="C628" i="10"/>
  <c r="C629" i="10"/>
  <c r="C630" i="10"/>
  <c r="C631" i="10"/>
  <c r="C632" i="10"/>
  <c r="C633" i="10"/>
  <c r="C634" i="10"/>
  <c r="C635" i="10"/>
  <c r="C636" i="10"/>
  <c r="C637" i="10"/>
  <c r="C638" i="10"/>
  <c r="C639" i="10"/>
  <c r="C640" i="10"/>
  <c r="C641" i="10"/>
  <c r="C642" i="10"/>
  <c r="C643" i="10"/>
  <c r="C644" i="10"/>
  <c r="C645" i="10"/>
  <c r="C646" i="10"/>
  <c r="C647" i="10"/>
  <c r="C648" i="10"/>
  <c r="C649" i="10"/>
  <c r="C650" i="10"/>
  <c r="C651" i="10"/>
  <c r="C652" i="10"/>
  <c r="C653" i="10"/>
  <c r="C654" i="10"/>
  <c r="C655" i="10"/>
  <c r="C656" i="10"/>
  <c r="C657" i="10"/>
  <c r="C658" i="10"/>
  <c r="C659" i="10"/>
  <c r="C660" i="10"/>
  <c r="C661" i="10"/>
  <c r="C662" i="10"/>
  <c r="C663" i="10"/>
  <c r="C664" i="10"/>
  <c r="C665" i="10"/>
  <c r="C666" i="10"/>
  <c r="C667" i="10"/>
  <c r="C668" i="10"/>
  <c r="C669" i="10"/>
  <c r="C670" i="10"/>
  <c r="C671" i="10"/>
  <c r="C672" i="10"/>
  <c r="C673" i="10"/>
  <c r="C674" i="10"/>
  <c r="C675" i="10"/>
  <c r="C676" i="10"/>
  <c r="C677" i="10"/>
  <c r="C678" i="10"/>
  <c r="C679" i="10"/>
  <c r="C680" i="10"/>
  <c r="C681" i="10"/>
  <c r="C682" i="10"/>
  <c r="C683" i="10"/>
  <c r="C684" i="10"/>
  <c r="C685" i="10"/>
  <c r="C686" i="10"/>
  <c r="C687" i="10"/>
  <c r="C688" i="10"/>
  <c r="C689" i="10"/>
  <c r="C690" i="10"/>
  <c r="C691" i="10"/>
  <c r="C692" i="10"/>
  <c r="C693" i="10"/>
  <c r="C694" i="10"/>
  <c r="C695" i="10"/>
  <c r="C696" i="10"/>
  <c r="C697" i="10"/>
  <c r="C698" i="10"/>
  <c r="C699" i="10"/>
  <c r="C700" i="10"/>
  <c r="C701" i="10"/>
  <c r="C702" i="10"/>
  <c r="C703" i="10"/>
  <c r="C704" i="10"/>
  <c r="C705" i="10"/>
  <c r="C706" i="10"/>
  <c r="C707" i="10"/>
  <c r="C708" i="10"/>
  <c r="C709" i="10"/>
  <c r="C710" i="10"/>
  <c r="C711" i="10"/>
  <c r="C712" i="10"/>
  <c r="C713" i="10"/>
  <c r="C714" i="10"/>
  <c r="C715" i="10"/>
  <c r="C716" i="10"/>
  <c r="C717" i="10"/>
  <c r="C718" i="10"/>
  <c r="C719" i="10"/>
  <c r="C720" i="10"/>
  <c r="C721" i="10"/>
  <c r="C722" i="10"/>
  <c r="C723" i="10"/>
  <c r="C724" i="10"/>
  <c r="C725" i="10"/>
  <c r="C726" i="10"/>
  <c r="C727" i="10"/>
  <c r="C728" i="10"/>
  <c r="C729" i="10"/>
  <c r="C730" i="10"/>
  <c r="C731" i="10"/>
  <c r="C732" i="10"/>
  <c r="C733" i="10"/>
  <c r="C734" i="10"/>
  <c r="C735" i="10"/>
  <c r="C736" i="10"/>
  <c r="C737" i="10"/>
  <c r="C738" i="10"/>
  <c r="C739" i="10"/>
  <c r="C740" i="10"/>
  <c r="C741" i="10"/>
  <c r="C742" i="10"/>
  <c r="C743" i="10"/>
  <c r="C744" i="10"/>
  <c r="C745" i="10"/>
  <c r="C746" i="10"/>
  <c r="C747" i="10"/>
  <c r="C748" i="10"/>
  <c r="C749" i="10"/>
  <c r="C750" i="10"/>
  <c r="C751" i="10"/>
  <c r="C752" i="10"/>
  <c r="C753" i="10"/>
  <c r="C210" i="10"/>
  <c r="C208" i="10" s="1"/>
  <c r="U208" i="10"/>
  <c r="T208" i="10"/>
  <c r="S208" i="10"/>
  <c r="R208" i="10"/>
  <c r="Q208" i="10"/>
  <c r="P208" i="10"/>
  <c r="O208" i="10"/>
  <c r="N208" i="10"/>
  <c r="M208" i="10"/>
  <c r="L208" i="10"/>
  <c r="K208" i="10"/>
  <c r="J208" i="10"/>
  <c r="I208" i="10"/>
  <c r="H208" i="10"/>
  <c r="G208" i="10"/>
  <c r="F208" i="10"/>
  <c r="AE208" i="10"/>
  <c r="AF208" i="10"/>
  <c r="AG208" i="10"/>
  <c r="AL208" i="10"/>
  <c r="AM208" i="10"/>
  <c r="AQ208" i="10"/>
  <c r="AR208" i="10"/>
  <c r="AS208" i="10"/>
  <c r="AT208" i="10"/>
  <c r="AU208" i="10"/>
  <c r="AZ208" i="10"/>
  <c r="BA208" i="10"/>
  <c r="BB208" i="10"/>
  <c r="BC208" i="10"/>
  <c r="BD208" i="10"/>
  <c r="BE208" i="10"/>
  <c r="BF208" i="10"/>
  <c r="BG208" i="10"/>
  <c r="BH208" i="10"/>
  <c r="E208" i="10" l="1"/>
  <c r="AJ120" i="10" l="1"/>
  <c r="AJ126" i="10"/>
  <c r="AJ186" i="10"/>
  <c r="AJ199" i="10"/>
  <c r="AJ204" i="10"/>
  <c r="AI120" i="10"/>
  <c r="AI126" i="10"/>
  <c r="AI186" i="10"/>
  <c r="AI199" i="10"/>
  <c r="AI203" i="10"/>
  <c r="AI204" i="10"/>
  <c r="AH120" i="10"/>
  <c r="AH126" i="10"/>
  <c r="AH186" i="10"/>
  <c r="AH199" i="10"/>
  <c r="AH204" i="10"/>
  <c r="AG6" i="10"/>
  <c r="AJ6" i="10" s="1"/>
  <c r="AG7" i="10"/>
  <c r="AJ7" i="10" s="1"/>
  <c r="AG8" i="10"/>
  <c r="AJ8" i="10" s="1"/>
  <c r="AG9" i="10"/>
  <c r="AJ9" i="10" s="1"/>
  <c r="AG10" i="10"/>
  <c r="AJ10" i="10" s="1"/>
  <c r="AG11" i="10"/>
  <c r="AJ11" i="10" s="1"/>
  <c r="AG12" i="10"/>
  <c r="AJ12" i="10" s="1"/>
  <c r="AG13" i="10"/>
  <c r="AJ13" i="10" s="1"/>
  <c r="AG14" i="10"/>
  <c r="AJ14" i="10" s="1"/>
  <c r="AG15" i="10"/>
  <c r="AJ15" i="10" s="1"/>
  <c r="AG16" i="10"/>
  <c r="AJ16" i="10" s="1"/>
  <c r="AG17" i="10"/>
  <c r="AJ17" i="10" s="1"/>
  <c r="AG18" i="10"/>
  <c r="AJ18" i="10" s="1"/>
  <c r="AG19" i="10"/>
  <c r="AJ19" i="10" s="1"/>
  <c r="AG20" i="10"/>
  <c r="AJ20" i="10" s="1"/>
  <c r="AG21" i="10"/>
  <c r="AJ21" i="10" s="1"/>
  <c r="AG22" i="10"/>
  <c r="AJ22" i="10" s="1"/>
  <c r="AG23" i="10"/>
  <c r="AJ23" i="10" s="1"/>
  <c r="AG24" i="10"/>
  <c r="AJ24" i="10" s="1"/>
  <c r="AG25" i="10"/>
  <c r="AJ25" i="10" s="1"/>
  <c r="AG26" i="10"/>
  <c r="AJ26" i="10" s="1"/>
  <c r="AG27" i="10"/>
  <c r="AJ27" i="10" s="1"/>
  <c r="AG28" i="10"/>
  <c r="AJ28" i="10" s="1"/>
  <c r="AG29" i="10"/>
  <c r="AJ29" i="10" s="1"/>
  <c r="AG30" i="10"/>
  <c r="AJ30" i="10" s="1"/>
  <c r="AG31" i="10"/>
  <c r="AJ31" i="10" s="1"/>
  <c r="AG32" i="10"/>
  <c r="AJ32" i="10" s="1"/>
  <c r="AG33" i="10"/>
  <c r="AJ33" i="10" s="1"/>
  <c r="AG34" i="10"/>
  <c r="AJ34" i="10" s="1"/>
  <c r="AG35" i="10"/>
  <c r="AJ35" i="10" s="1"/>
  <c r="AG36" i="10"/>
  <c r="AJ36" i="10" s="1"/>
  <c r="AG37" i="10"/>
  <c r="AJ37" i="10" s="1"/>
  <c r="AG38" i="10"/>
  <c r="AJ38" i="10" s="1"/>
  <c r="AG39" i="10"/>
  <c r="AJ39" i="10" s="1"/>
  <c r="AG40" i="10"/>
  <c r="AJ40" i="10" s="1"/>
  <c r="AG41" i="10"/>
  <c r="AJ41" i="10" s="1"/>
  <c r="AG42" i="10"/>
  <c r="AJ42" i="10" s="1"/>
  <c r="AG43" i="10"/>
  <c r="AJ43" i="10" s="1"/>
  <c r="AG44" i="10"/>
  <c r="AJ44" i="10" s="1"/>
  <c r="AG45" i="10"/>
  <c r="AJ45" i="10" s="1"/>
  <c r="AG46" i="10"/>
  <c r="AJ46" i="10" s="1"/>
  <c r="AG47" i="10"/>
  <c r="AJ47" i="10" s="1"/>
  <c r="AG48" i="10"/>
  <c r="AJ48" i="10" s="1"/>
  <c r="AG49" i="10"/>
  <c r="AJ49" i="10" s="1"/>
  <c r="AG50" i="10"/>
  <c r="AJ50" i="10" s="1"/>
  <c r="AG51" i="10"/>
  <c r="AJ51" i="10" s="1"/>
  <c r="AG52" i="10"/>
  <c r="AJ52" i="10" s="1"/>
  <c r="AG53" i="10"/>
  <c r="AJ53" i="10" s="1"/>
  <c r="AG54" i="10"/>
  <c r="AJ54" i="10" s="1"/>
  <c r="AG55" i="10"/>
  <c r="AJ55" i="10" s="1"/>
  <c r="AG56" i="10"/>
  <c r="AJ56" i="10" s="1"/>
  <c r="AG57" i="10"/>
  <c r="AJ57" i="10" s="1"/>
  <c r="AG58" i="10"/>
  <c r="AJ58" i="10" s="1"/>
  <c r="AG59" i="10"/>
  <c r="AJ59" i="10" s="1"/>
  <c r="AG60" i="10"/>
  <c r="AJ60" i="10" s="1"/>
  <c r="AG61" i="10"/>
  <c r="AJ61" i="10" s="1"/>
  <c r="AG62" i="10"/>
  <c r="AJ62" i="10" s="1"/>
  <c r="AG63" i="10"/>
  <c r="AJ63" i="10" s="1"/>
  <c r="AG64" i="10"/>
  <c r="AJ64" i="10" s="1"/>
  <c r="AG65" i="10"/>
  <c r="AJ65" i="10" s="1"/>
  <c r="AG66" i="10"/>
  <c r="AJ66" i="10" s="1"/>
  <c r="AG67" i="10"/>
  <c r="AJ67" i="10" s="1"/>
  <c r="AG68" i="10"/>
  <c r="AJ68" i="10" s="1"/>
  <c r="AG69" i="10"/>
  <c r="AJ69" i="10" s="1"/>
  <c r="AG70" i="10"/>
  <c r="AJ70" i="10" s="1"/>
  <c r="AG71" i="10"/>
  <c r="AJ71" i="10" s="1"/>
  <c r="AG72" i="10"/>
  <c r="AJ72" i="10" s="1"/>
  <c r="AG73" i="10"/>
  <c r="AJ73" i="10" s="1"/>
  <c r="AG74" i="10"/>
  <c r="AJ74" i="10" s="1"/>
  <c r="AG75" i="10"/>
  <c r="AJ75" i="10" s="1"/>
  <c r="AG76" i="10"/>
  <c r="AJ76" i="10" s="1"/>
  <c r="AG77" i="10"/>
  <c r="AJ77" i="10" s="1"/>
  <c r="AG78" i="10"/>
  <c r="AJ78" i="10" s="1"/>
  <c r="AG79" i="10"/>
  <c r="AJ79" i="10" s="1"/>
  <c r="AG80" i="10"/>
  <c r="AJ80" i="10" s="1"/>
  <c r="AG81" i="10"/>
  <c r="AJ81" i="10" s="1"/>
  <c r="AG82" i="10"/>
  <c r="AJ82" i="10" s="1"/>
  <c r="AG83" i="10"/>
  <c r="AJ83" i="10" s="1"/>
  <c r="AG84" i="10"/>
  <c r="AJ84" i="10" s="1"/>
  <c r="AG85" i="10"/>
  <c r="AJ85" i="10" s="1"/>
  <c r="AG86" i="10"/>
  <c r="AJ86" i="10" s="1"/>
  <c r="AG87" i="10"/>
  <c r="AJ87" i="10" s="1"/>
  <c r="AG88" i="10"/>
  <c r="AJ88" i="10" s="1"/>
  <c r="AG89" i="10"/>
  <c r="AJ89" i="10" s="1"/>
  <c r="AG90" i="10"/>
  <c r="AJ90" i="10" s="1"/>
  <c r="AG91" i="10"/>
  <c r="AJ91" i="10" s="1"/>
  <c r="AG92" i="10"/>
  <c r="AJ92" i="10" s="1"/>
  <c r="AG93" i="10"/>
  <c r="AJ93" i="10" s="1"/>
  <c r="AG94" i="10"/>
  <c r="AJ94" i="10" s="1"/>
  <c r="AG95" i="10"/>
  <c r="AJ95" i="10" s="1"/>
  <c r="AG96" i="10"/>
  <c r="AJ96" i="10" s="1"/>
  <c r="AG97" i="10"/>
  <c r="AJ97" i="10" s="1"/>
  <c r="AG98" i="10"/>
  <c r="AJ98" i="10" s="1"/>
  <c r="AG99" i="10"/>
  <c r="AJ99" i="10" s="1"/>
  <c r="AG100" i="10"/>
  <c r="AJ100" i="10" s="1"/>
  <c r="AG101" i="10"/>
  <c r="AJ101" i="10" s="1"/>
  <c r="AG102" i="10"/>
  <c r="AJ102" i="10" s="1"/>
  <c r="AG103" i="10"/>
  <c r="AJ103" i="10" s="1"/>
  <c r="AG104" i="10"/>
  <c r="AJ104" i="10" s="1"/>
  <c r="AG105" i="10"/>
  <c r="AJ105" i="10" s="1"/>
  <c r="AG106" i="10"/>
  <c r="AJ106" i="10" s="1"/>
  <c r="AG107" i="10"/>
  <c r="AJ107" i="10" s="1"/>
  <c r="AG108" i="10"/>
  <c r="AJ108" i="10" s="1"/>
  <c r="AG109" i="10"/>
  <c r="AJ109" i="10" s="1"/>
  <c r="AG110" i="10"/>
  <c r="AJ110" i="10" s="1"/>
  <c r="AG111" i="10"/>
  <c r="AJ111" i="10" s="1"/>
  <c r="AG112" i="10"/>
  <c r="AJ112" i="10" s="1"/>
  <c r="AG113" i="10"/>
  <c r="AJ113" i="10" s="1"/>
  <c r="AG114" i="10"/>
  <c r="AJ114" i="10" s="1"/>
  <c r="AG115" i="10"/>
  <c r="AJ115" i="10" s="1"/>
  <c r="AG116" i="10"/>
  <c r="AJ116" i="10" s="1"/>
  <c r="AG117" i="10"/>
  <c r="AJ117" i="10" s="1"/>
  <c r="AG118" i="10"/>
  <c r="AJ118" i="10" s="1"/>
  <c r="AG119" i="10"/>
  <c r="AJ119" i="10" s="1"/>
  <c r="AG121" i="10"/>
  <c r="AJ121" i="10" s="1"/>
  <c r="AG122" i="10"/>
  <c r="AJ122" i="10" s="1"/>
  <c r="AG123" i="10"/>
  <c r="AJ123" i="10" s="1"/>
  <c r="AG124" i="10"/>
  <c r="AJ124" i="10" s="1"/>
  <c r="AG125" i="10"/>
  <c r="AJ125" i="10" s="1"/>
  <c r="AG127" i="10"/>
  <c r="AJ127" i="10" s="1"/>
  <c r="AG128" i="10"/>
  <c r="AJ128" i="10" s="1"/>
  <c r="AG129" i="10"/>
  <c r="AJ129" i="10" s="1"/>
  <c r="AG130" i="10"/>
  <c r="AJ130" i="10" s="1"/>
  <c r="AG131" i="10"/>
  <c r="AJ131" i="10" s="1"/>
  <c r="AG132" i="10"/>
  <c r="AJ132" i="10" s="1"/>
  <c r="AG133" i="10"/>
  <c r="AJ133" i="10" s="1"/>
  <c r="AG134" i="10"/>
  <c r="AJ134" i="10" s="1"/>
  <c r="AG135" i="10"/>
  <c r="AJ135" i="10" s="1"/>
  <c r="AG136" i="10"/>
  <c r="AJ136" i="10" s="1"/>
  <c r="AG137" i="10"/>
  <c r="AJ137" i="10" s="1"/>
  <c r="AG138" i="10"/>
  <c r="AJ138" i="10" s="1"/>
  <c r="AG139" i="10"/>
  <c r="AJ139" i="10" s="1"/>
  <c r="AG140" i="10"/>
  <c r="AJ140" i="10" s="1"/>
  <c r="AG141" i="10"/>
  <c r="AJ141" i="10" s="1"/>
  <c r="AG142" i="10"/>
  <c r="AJ142" i="10" s="1"/>
  <c r="AG143" i="10"/>
  <c r="AJ143" i="10" s="1"/>
  <c r="AG144" i="10"/>
  <c r="AJ144" i="10" s="1"/>
  <c r="AG145" i="10"/>
  <c r="AJ145" i="10" s="1"/>
  <c r="AG146" i="10"/>
  <c r="AJ146" i="10" s="1"/>
  <c r="AG147" i="10"/>
  <c r="AJ147" i="10" s="1"/>
  <c r="AG148" i="10"/>
  <c r="AJ148" i="10" s="1"/>
  <c r="AG149" i="10"/>
  <c r="AJ149" i="10" s="1"/>
  <c r="AG150" i="10"/>
  <c r="AJ150" i="10" s="1"/>
  <c r="AG151" i="10"/>
  <c r="AJ151" i="10" s="1"/>
  <c r="AG152" i="10"/>
  <c r="AJ152" i="10" s="1"/>
  <c r="AG153" i="10"/>
  <c r="AJ153" i="10" s="1"/>
  <c r="AG154" i="10"/>
  <c r="AJ154" i="10" s="1"/>
  <c r="AG155" i="10"/>
  <c r="AJ155" i="10" s="1"/>
  <c r="AG156" i="10"/>
  <c r="AJ156" i="10" s="1"/>
  <c r="AG157" i="10"/>
  <c r="AJ157" i="10" s="1"/>
  <c r="AG158" i="10"/>
  <c r="AJ158" i="10" s="1"/>
  <c r="AG159" i="10"/>
  <c r="AJ159" i="10" s="1"/>
  <c r="AG160" i="10"/>
  <c r="AJ160" i="10" s="1"/>
  <c r="AG161" i="10"/>
  <c r="AJ161" i="10" s="1"/>
  <c r="AG162" i="10"/>
  <c r="AJ162" i="10" s="1"/>
  <c r="AG163" i="10"/>
  <c r="AJ163" i="10" s="1"/>
  <c r="AG164" i="10"/>
  <c r="AJ164" i="10" s="1"/>
  <c r="AG165" i="10"/>
  <c r="AJ165" i="10" s="1"/>
  <c r="AG166" i="10"/>
  <c r="AJ166" i="10" s="1"/>
  <c r="AG167" i="10"/>
  <c r="AJ167" i="10" s="1"/>
  <c r="AG168" i="10"/>
  <c r="AJ168" i="10" s="1"/>
  <c r="AG169" i="10"/>
  <c r="AJ169" i="10" s="1"/>
  <c r="AG170" i="10"/>
  <c r="AJ170" i="10" s="1"/>
  <c r="AG171" i="10"/>
  <c r="AJ171" i="10" s="1"/>
  <c r="AG172" i="10"/>
  <c r="AJ172" i="10" s="1"/>
  <c r="AG173" i="10"/>
  <c r="AJ173" i="10" s="1"/>
  <c r="AG174" i="10"/>
  <c r="AJ174" i="10" s="1"/>
  <c r="AG175" i="10"/>
  <c r="AJ175" i="10" s="1"/>
  <c r="AG176" i="10"/>
  <c r="AJ176" i="10" s="1"/>
  <c r="AG177" i="10"/>
  <c r="AJ177" i="10" s="1"/>
  <c r="AG178" i="10"/>
  <c r="AJ178" i="10" s="1"/>
  <c r="AG179" i="10"/>
  <c r="AJ179" i="10" s="1"/>
  <c r="AG180" i="10"/>
  <c r="AJ180" i="10" s="1"/>
  <c r="AG181" i="10"/>
  <c r="AJ181" i="10" s="1"/>
  <c r="AG182" i="10"/>
  <c r="AJ182" i="10" s="1"/>
  <c r="AG183" i="10"/>
  <c r="AJ183" i="10" s="1"/>
  <c r="AG184" i="10"/>
  <c r="AJ184" i="10" s="1"/>
  <c r="AG185" i="10"/>
  <c r="AJ185" i="10" s="1"/>
  <c r="AG187" i="10"/>
  <c r="AJ187" i="10" s="1"/>
  <c r="AG188" i="10"/>
  <c r="AJ188" i="10" s="1"/>
  <c r="AG189" i="10"/>
  <c r="AJ189" i="10" s="1"/>
  <c r="AG190" i="10"/>
  <c r="AJ190" i="10" s="1"/>
  <c r="AG191" i="10"/>
  <c r="AJ191" i="10" s="1"/>
  <c r="AG192" i="10"/>
  <c r="AJ192" i="10" s="1"/>
  <c r="AG193" i="10"/>
  <c r="AJ193" i="10" s="1"/>
  <c r="AG194" i="10"/>
  <c r="AJ194" i="10" s="1"/>
  <c r="AG195" i="10"/>
  <c r="AJ195" i="10" s="1"/>
  <c r="AG196" i="10"/>
  <c r="AJ196" i="10" s="1"/>
  <c r="AG197" i="10"/>
  <c r="AJ197" i="10" s="1"/>
  <c r="AG198" i="10"/>
  <c r="AJ198" i="10" s="1"/>
  <c r="AG200" i="10"/>
  <c r="AJ200" i="10" s="1"/>
  <c r="AG201" i="10"/>
  <c r="AJ201" i="10" s="1"/>
  <c r="AG202" i="10"/>
  <c r="AJ202" i="10" s="1"/>
  <c r="AG203" i="10"/>
  <c r="AJ203" i="10" s="1"/>
  <c r="AG5" i="10"/>
  <c r="AJ5" i="10" s="1"/>
  <c r="AF129" i="10"/>
  <c r="AI129" i="10" s="1"/>
  <c r="AF130" i="10"/>
  <c r="AI130" i="10" s="1"/>
  <c r="AF131" i="10"/>
  <c r="AI131" i="10" s="1"/>
  <c r="AF132" i="10"/>
  <c r="AI132" i="10" s="1"/>
  <c r="AF133" i="10"/>
  <c r="AI133" i="10" s="1"/>
  <c r="AF134" i="10"/>
  <c r="AI134" i="10" s="1"/>
  <c r="AF135" i="10"/>
  <c r="AI135" i="10" s="1"/>
  <c r="AF136" i="10"/>
  <c r="AI136" i="10" s="1"/>
  <c r="AF137" i="10"/>
  <c r="AI137" i="10" s="1"/>
  <c r="AF138" i="10"/>
  <c r="AI138" i="10" s="1"/>
  <c r="AF139" i="10"/>
  <c r="AI139" i="10" s="1"/>
  <c r="AF140" i="10"/>
  <c r="AI140" i="10" s="1"/>
  <c r="AF141" i="10"/>
  <c r="AI141" i="10" s="1"/>
  <c r="AF142" i="10"/>
  <c r="AI142" i="10" s="1"/>
  <c r="AF143" i="10"/>
  <c r="AI143" i="10" s="1"/>
  <c r="AF144" i="10"/>
  <c r="AI144" i="10" s="1"/>
  <c r="AF145" i="10"/>
  <c r="AI145" i="10" s="1"/>
  <c r="AF146" i="10"/>
  <c r="AI146" i="10" s="1"/>
  <c r="AF147" i="10"/>
  <c r="AI147" i="10" s="1"/>
  <c r="AF148" i="10"/>
  <c r="AI148" i="10" s="1"/>
  <c r="AF149" i="10"/>
  <c r="AI149" i="10" s="1"/>
  <c r="AF150" i="10"/>
  <c r="AI150" i="10" s="1"/>
  <c r="AF151" i="10"/>
  <c r="AI151" i="10" s="1"/>
  <c r="AF152" i="10"/>
  <c r="AI152" i="10" s="1"/>
  <c r="AF153" i="10"/>
  <c r="AI153" i="10" s="1"/>
  <c r="AF154" i="10"/>
  <c r="AI154" i="10" s="1"/>
  <c r="AF155" i="10"/>
  <c r="AI155" i="10" s="1"/>
  <c r="AF156" i="10"/>
  <c r="AI156" i="10" s="1"/>
  <c r="AF157" i="10"/>
  <c r="AI157" i="10" s="1"/>
  <c r="AF158" i="10"/>
  <c r="AI158" i="10" s="1"/>
  <c r="AF159" i="10"/>
  <c r="AI159" i="10" s="1"/>
  <c r="AF160" i="10"/>
  <c r="AI160" i="10" s="1"/>
  <c r="AF161" i="10"/>
  <c r="AI161" i="10" s="1"/>
  <c r="AF162" i="10"/>
  <c r="AI162" i="10" s="1"/>
  <c r="AF163" i="10"/>
  <c r="AI163" i="10" s="1"/>
  <c r="AF164" i="10"/>
  <c r="AI164" i="10" s="1"/>
  <c r="AF165" i="10"/>
  <c r="AI165" i="10" s="1"/>
  <c r="AF166" i="10"/>
  <c r="AI166" i="10" s="1"/>
  <c r="AF167" i="10"/>
  <c r="AI167" i="10" s="1"/>
  <c r="AF168" i="10"/>
  <c r="AI168" i="10" s="1"/>
  <c r="AF169" i="10"/>
  <c r="AI169" i="10" s="1"/>
  <c r="AF170" i="10"/>
  <c r="AI170" i="10" s="1"/>
  <c r="AF171" i="10"/>
  <c r="AI171" i="10" s="1"/>
  <c r="AF172" i="10"/>
  <c r="AI172" i="10" s="1"/>
  <c r="AF173" i="10"/>
  <c r="AI173" i="10" s="1"/>
  <c r="AF174" i="10"/>
  <c r="AI174" i="10" s="1"/>
  <c r="AF175" i="10"/>
  <c r="AI175" i="10" s="1"/>
  <c r="AF176" i="10"/>
  <c r="AI176" i="10" s="1"/>
  <c r="AF177" i="10"/>
  <c r="AI177" i="10" s="1"/>
  <c r="AF178" i="10"/>
  <c r="AI178" i="10" s="1"/>
  <c r="AF179" i="10"/>
  <c r="AI179" i="10" s="1"/>
  <c r="AF180" i="10"/>
  <c r="AI180" i="10" s="1"/>
  <c r="AF181" i="10"/>
  <c r="AI181" i="10" s="1"/>
  <c r="AF182" i="10"/>
  <c r="AI182" i="10" s="1"/>
  <c r="AF183" i="10"/>
  <c r="AI183" i="10" s="1"/>
  <c r="AF184" i="10"/>
  <c r="AI184" i="10" s="1"/>
  <c r="AF185" i="10"/>
  <c r="AI185" i="10" s="1"/>
  <c r="AF187" i="10"/>
  <c r="AI187" i="10" s="1"/>
  <c r="AF188" i="10"/>
  <c r="AI188" i="10" s="1"/>
  <c r="AF189" i="10"/>
  <c r="AI189" i="10" s="1"/>
  <c r="AF190" i="10"/>
  <c r="AI190" i="10" s="1"/>
  <c r="AF191" i="10"/>
  <c r="AI191" i="10" s="1"/>
  <c r="AF192" i="10"/>
  <c r="AI192" i="10" s="1"/>
  <c r="AF193" i="10"/>
  <c r="AI193" i="10" s="1"/>
  <c r="AF194" i="10"/>
  <c r="AI194" i="10" s="1"/>
  <c r="AF195" i="10"/>
  <c r="AI195" i="10" s="1"/>
  <c r="AF196" i="10"/>
  <c r="AI196" i="10" s="1"/>
  <c r="AF197" i="10"/>
  <c r="AI197" i="10" s="1"/>
  <c r="AF198" i="10"/>
  <c r="AI198" i="10" s="1"/>
  <c r="AF200" i="10"/>
  <c r="AI200" i="10" s="1"/>
  <c r="AF201" i="10"/>
  <c r="AI201" i="10" s="1"/>
  <c r="AF202" i="10"/>
  <c r="AI202" i="10" s="1"/>
  <c r="AF119" i="10"/>
  <c r="AI119" i="10" s="1"/>
  <c r="AF121" i="10"/>
  <c r="AI121" i="10" s="1"/>
  <c r="AF122" i="10"/>
  <c r="AI122" i="10" s="1"/>
  <c r="AF123" i="10"/>
  <c r="AI123" i="10" s="1"/>
  <c r="AF124" i="10"/>
  <c r="AI124" i="10" s="1"/>
  <c r="AF125" i="10"/>
  <c r="AI125" i="10" s="1"/>
  <c r="AF127" i="10"/>
  <c r="AI127" i="10" s="1"/>
  <c r="AF128" i="10"/>
  <c r="AI128" i="10" s="1"/>
  <c r="AF103" i="10"/>
  <c r="AI103" i="10" s="1"/>
  <c r="AF104" i="10"/>
  <c r="AI104" i="10" s="1"/>
  <c r="AF105" i="10"/>
  <c r="AI105" i="10" s="1"/>
  <c r="AF106" i="10"/>
  <c r="AI106" i="10" s="1"/>
  <c r="AF107" i="10"/>
  <c r="AI107" i="10" s="1"/>
  <c r="AF108" i="10"/>
  <c r="AI108" i="10" s="1"/>
  <c r="AF109" i="10"/>
  <c r="AI109" i="10" s="1"/>
  <c r="AF110" i="10"/>
  <c r="AI110" i="10" s="1"/>
  <c r="AF111" i="10"/>
  <c r="AI111" i="10" s="1"/>
  <c r="AF112" i="10"/>
  <c r="AI112" i="10" s="1"/>
  <c r="AF113" i="10"/>
  <c r="AI113" i="10" s="1"/>
  <c r="AF114" i="10"/>
  <c r="AI114" i="10" s="1"/>
  <c r="AF115" i="10"/>
  <c r="AI115" i="10" s="1"/>
  <c r="AF116" i="10"/>
  <c r="AI116" i="10" s="1"/>
  <c r="AF117" i="10"/>
  <c r="AI117" i="10" s="1"/>
  <c r="AF118" i="10"/>
  <c r="AI118" i="10" s="1"/>
  <c r="AF89" i="10"/>
  <c r="AI89" i="10" s="1"/>
  <c r="AF90" i="10"/>
  <c r="AI90" i="10" s="1"/>
  <c r="AF91" i="10"/>
  <c r="AI91" i="10" s="1"/>
  <c r="AF92" i="10"/>
  <c r="AI92" i="10" s="1"/>
  <c r="AF93" i="10"/>
  <c r="AI93" i="10" s="1"/>
  <c r="AF94" i="10"/>
  <c r="AI94" i="10" s="1"/>
  <c r="AF95" i="10"/>
  <c r="AI95" i="10" s="1"/>
  <c r="AF96" i="10"/>
  <c r="AI96" i="10" s="1"/>
  <c r="AF97" i="10"/>
  <c r="AI97" i="10" s="1"/>
  <c r="AF98" i="10"/>
  <c r="AI98" i="10" s="1"/>
  <c r="AF99" i="10"/>
  <c r="AI99" i="10" s="1"/>
  <c r="AF100" i="10"/>
  <c r="AI100" i="10" s="1"/>
  <c r="AF101" i="10"/>
  <c r="AI101" i="10" s="1"/>
  <c r="AF102" i="10"/>
  <c r="AI102" i="10" s="1"/>
  <c r="AF74" i="10"/>
  <c r="AI74" i="10" s="1"/>
  <c r="AF75" i="10"/>
  <c r="AI75" i="10" s="1"/>
  <c r="AF76" i="10"/>
  <c r="AI76" i="10" s="1"/>
  <c r="AF77" i="10"/>
  <c r="AI77" i="10" s="1"/>
  <c r="AF78" i="10"/>
  <c r="AI78" i="10" s="1"/>
  <c r="AF79" i="10"/>
  <c r="AI79" i="10" s="1"/>
  <c r="AF80" i="10"/>
  <c r="AI80" i="10" s="1"/>
  <c r="AF81" i="10"/>
  <c r="AI81" i="10" s="1"/>
  <c r="AF82" i="10"/>
  <c r="AI82" i="10" s="1"/>
  <c r="AF83" i="10"/>
  <c r="AI83" i="10" s="1"/>
  <c r="AF84" i="10"/>
  <c r="AI84" i="10" s="1"/>
  <c r="AF85" i="10"/>
  <c r="AI85" i="10" s="1"/>
  <c r="AF86" i="10"/>
  <c r="AI86" i="10" s="1"/>
  <c r="AF87" i="10"/>
  <c r="AI87" i="10" s="1"/>
  <c r="AF88" i="10"/>
  <c r="AI88" i="10" s="1"/>
  <c r="AF62" i="10"/>
  <c r="AI62" i="10" s="1"/>
  <c r="AF63" i="10"/>
  <c r="AI63" i="10" s="1"/>
  <c r="AF64" i="10"/>
  <c r="AI64" i="10" s="1"/>
  <c r="AF65" i="10"/>
  <c r="AI65" i="10" s="1"/>
  <c r="AF66" i="10"/>
  <c r="AI66" i="10" s="1"/>
  <c r="AF67" i="10"/>
  <c r="AI67" i="10" s="1"/>
  <c r="AF68" i="10"/>
  <c r="AI68" i="10" s="1"/>
  <c r="AF69" i="10"/>
  <c r="AI69" i="10" s="1"/>
  <c r="AF70" i="10"/>
  <c r="AI70" i="10" s="1"/>
  <c r="AF71" i="10"/>
  <c r="AI71" i="10" s="1"/>
  <c r="AF72" i="10"/>
  <c r="AI72" i="10" s="1"/>
  <c r="AF73" i="10"/>
  <c r="AI73" i="10" s="1"/>
  <c r="AF49" i="10"/>
  <c r="AI49" i="10" s="1"/>
  <c r="AF50" i="10"/>
  <c r="AI50" i="10" s="1"/>
  <c r="AF51" i="10"/>
  <c r="AI51" i="10" s="1"/>
  <c r="AF52" i="10"/>
  <c r="AI52" i="10" s="1"/>
  <c r="AF53" i="10"/>
  <c r="AI53" i="10" s="1"/>
  <c r="AF54" i="10"/>
  <c r="AI54" i="10" s="1"/>
  <c r="AF55" i="10"/>
  <c r="AI55" i="10" s="1"/>
  <c r="AF56" i="10"/>
  <c r="AI56" i="10" s="1"/>
  <c r="AF57" i="10"/>
  <c r="AI57" i="10" s="1"/>
  <c r="AF58" i="10"/>
  <c r="AI58" i="10" s="1"/>
  <c r="AF59" i="10"/>
  <c r="AI59" i="10" s="1"/>
  <c r="AF60" i="10"/>
  <c r="AI60" i="10" s="1"/>
  <c r="AF61" i="10"/>
  <c r="AI61" i="10" s="1"/>
  <c r="AF32" i="10"/>
  <c r="AI32" i="10" s="1"/>
  <c r="AF33" i="10"/>
  <c r="AI33" i="10" s="1"/>
  <c r="AF34" i="10"/>
  <c r="AI34" i="10" s="1"/>
  <c r="AF35" i="10"/>
  <c r="AI35" i="10" s="1"/>
  <c r="AF36" i="10"/>
  <c r="AI36" i="10" s="1"/>
  <c r="AF37" i="10"/>
  <c r="AI37" i="10" s="1"/>
  <c r="AF38" i="10"/>
  <c r="AI38" i="10" s="1"/>
  <c r="AF39" i="10"/>
  <c r="AI39" i="10" s="1"/>
  <c r="AF40" i="10"/>
  <c r="AI40" i="10" s="1"/>
  <c r="AF41" i="10"/>
  <c r="AI41" i="10" s="1"/>
  <c r="AF42" i="10"/>
  <c r="AI42" i="10" s="1"/>
  <c r="AF43" i="10"/>
  <c r="AI43" i="10" s="1"/>
  <c r="AF44" i="10"/>
  <c r="AI44" i="10" s="1"/>
  <c r="AF45" i="10"/>
  <c r="AI45" i="10" s="1"/>
  <c r="AF46" i="10"/>
  <c r="AI46" i="10" s="1"/>
  <c r="AF47" i="10"/>
  <c r="AI47" i="10" s="1"/>
  <c r="AF48" i="10"/>
  <c r="AI48" i="10" s="1"/>
  <c r="AF6" i="10"/>
  <c r="AI6" i="10" s="1"/>
  <c r="AF7" i="10"/>
  <c r="AI7" i="10" s="1"/>
  <c r="AF8" i="10"/>
  <c r="AI8" i="10" s="1"/>
  <c r="AF9" i="10"/>
  <c r="AI9" i="10" s="1"/>
  <c r="AF10" i="10"/>
  <c r="AI10" i="10" s="1"/>
  <c r="AF11" i="10"/>
  <c r="AI11" i="10" s="1"/>
  <c r="AF12" i="10"/>
  <c r="AI12" i="10" s="1"/>
  <c r="AF13" i="10"/>
  <c r="AI13" i="10" s="1"/>
  <c r="AF14" i="10"/>
  <c r="AI14" i="10" s="1"/>
  <c r="AF15" i="10"/>
  <c r="AI15" i="10" s="1"/>
  <c r="AF16" i="10"/>
  <c r="AI16" i="10" s="1"/>
  <c r="AF17" i="10"/>
  <c r="AI17" i="10" s="1"/>
  <c r="AF18" i="10"/>
  <c r="AI18" i="10" s="1"/>
  <c r="AF19" i="10"/>
  <c r="AI19" i="10" s="1"/>
  <c r="AF20" i="10"/>
  <c r="AI20" i="10" s="1"/>
  <c r="AF21" i="10"/>
  <c r="AI21" i="10" s="1"/>
  <c r="AF22" i="10"/>
  <c r="AI22" i="10" s="1"/>
  <c r="AF23" i="10"/>
  <c r="AI23" i="10" s="1"/>
  <c r="AF24" i="10"/>
  <c r="AI24" i="10" s="1"/>
  <c r="AF25" i="10"/>
  <c r="AI25" i="10" s="1"/>
  <c r="AF26" i="10"/>
  <c r="AI26" i="10" s="1"/>
  <c r="AF27" i="10"/>
  <c r="AI27" i="10" s="1"/>
  <c r="AF28" i="10"/>
  <c r="AI28" i="10" s="1"/>
  <c r="AF29" i="10"/>
  <c r="AI29" i="10" s="1"/>
  <c r="AF30" i="10"/>
  <c r="AI30" i="10" s="1"/>
  <c r="AF31" i="10"/>
  <c r="AI31" i="10" s="1"/>
  <c r="AF5" i="10"/>
  <c r="AI5" i="10" s="1"/>
  <c r="AE203" i="10"/>
  <c r="AH203" i="10" s="1"/>
  <c r="AE137" i="10"/>
  <c r="AH137" i="10" s="1"/>
  <c r="AE138" i="10"/>
  <c r="AH138" i="10" s="1"/>
  <c r="AE139" i="10"/>
  <c r="AH139" i="10" s="1"/>
  <c r="AE140" i="10"/>
  <c r="AH140" i="10" s="1"/>
  <c r="AE141" i="10"/>
  <c r="AH141" i="10" s="1"/>
  <c r="AE142" i="10"/>
  <c r="AH142" i="10" s="1"/>
  <c r="AE143" i="10"/>
  <c r="AH143" i="10" s="1"/>
  <c r="AE144" i="10"/>
  <c r="AH144" i="10" s="1"/>
  <c r="AE145" i="10"/>
  <c r="AH145" i="10" s="1"/>
  <c r="AE146" i="10"/>
  <c r="AH146" i="10" s="1"/>
  <c r="AE147" i="10"/>
  <c r="AH147" i="10" s="1"/>
  <c r="AE148" i="10"/>
  <c r="AH148" i="10" s="1"/>
  <c r="AE149" i="10"/>
  <c r="AH149" i="10" s="1"/>
  <c r="AE150" i="10"/>
  <c r="AH150" i="10" s="1"/>
  <c r="AE151" i="10"/>
  <c r="AH151" i="10" s="1"/>
  <c r="AE152" i="10"/>
  <c r="AH152" i="10" s="1"/>
  <c r="AE153" i="10"/>
  <c r="AH153" i="10" s="1"/>
  <c r="AE154" i="10"/>
  <c r="AH154" i="10" s="1"/>
  <c r="AE155" i="10"/>
  <c r="AH155" i="10" s="1"/>
  <c r="AE156" i="10"/>
  <c r="AH156" i="10" s="1"/>
  <c r="AE157" i="10"/>
  <c r="AH157" i="10" s="1"/>
  <c r="AE158" i="10"/>
  <c r="AH158" i="10" s="1"/>
  <c r="AE159" i="10"/>
  <c r="AH159" i="10" s="1"/>
  <c r="AE160" i="10"/>
  <c r="AH160" i="10" s="1"/>
  <c r="AE161" i="10"/>
  <c r="AH161" i="10" s="1"/>
  <c r="AE162" i="10"/>
  <c r="AH162" i="10" s="1"/>
  <c r="AE163" i="10"/>
  <c r="AH163" i="10" s="1"/>
  <c r="AE164" i="10"/>
  <c r="AH164" i="10" s="1"/>
  <c r="AE165" i="10"/>
  <c r="AH165" i="10" s="1"/>
  <c r="AE166" i="10"/>
  <c r="AH166" i="10" s="1"/>
  <c r="AE167" i="10"/>
  <c r="AH167" i="10" s="1"/>
  <c r="AE168" i="10"/>
  <c r="AH168" i="10" s="1"/>
  <c r="AE169" i="10"/>
  <c r="AH169" i="10" s="1"/>
  <c r="AE170" i="10"/>
  <c r="AH170" i="10" s="1"/>
  <c r="AE171" i="10"/>
  <c r="AH171" i="10" s="1"/>
  <c r="AE172" i="10"/>
  <c r="AH172" i="10" s="1"/>
  <c r="AE173" i="10"/>
  <c r="AH173" i="10" s="1"/>
  <c r="AE174" i="10"/>
  <c r="AH174" i="10" s="1"/>
  <c r="AE175" i="10"/>
  <c r="AH175" i="10" s="1"/>
  <c r="AE176" i="10"/>
  <c r="AH176" i="10" s="1"/>
  <c r="AE177" i="10"/>
  <c r="AH177" i="10" s="1"/>
  <c r="AE178" i="10"/>
  <c r="AH178" i="10" s="1"/>
  <c r="AE179" i="10"/>
  <c r="AH179" i="10" s="1"/>
  <c r="AE180" i="10"/>
  <c r="AH180" i="10" s="1"/>
  <c r="AE181" i="10"/>
  <c r="AH181" i="10" s="1"/>
  <c r="AE182" i="10"/>
  <c r="AH182" i="10" s="1"/>
  <c r="AE183" i="10"/>
  <c r="AH183" i="10" s="1"/>
  <c r="AE184" i="10"/>
  <c r="AH184" i="10" s="1"/>
  <c r="AE185" i="10"/>
  <c r="AH185" i="10" s="1"/>
  <c r="AE187" i="10"/>
  <c r="AH187" i="10" s="1"/>
  <c r="AE188" i="10"/>
  <c r="AH188" i="10" s="1"/>
  <c r="AE189" i="10"/>
  <c r="AH189" i="10" s="1"/>
  <c r="AE190" i="10"/>
  <c r="AH190" i="10" s="1"/>
  <c r="AE191" i="10"/>
  <c r="AH191" i="10" s="1"/>
  <c r="AE192" i="10"/>
  <c r="AH192" i="10" s="1"/>
  <c r="AE193" i="10"/>
  <c r="AH193" i="10" s="1"/>
  <c r="AE194" i="10"/>
  <c r="AH194" i="10" s="1"/>
  <c r="AE195" i="10"/>
  <c r="AH195" i="10" s="1"/>
  <c r="AE196" i="10"/>
  <c r="AH196" i="10" s="1"/>
  <c r="AE197" i="10"/>
  <c r="AH197" i="10" s="1"/>
  <c r="AE198" i="10"/>
  <c r="AH198" i="10" s="1"/>
  <c r="AE200" i="10"/>
  <c r="AH200" i="10" s="1"/>
  <c r="AE201" i="10"/>
  <c r="AH201" i="10" s="1"/>
  <c r="AE202" i="10"/>
  <c r="AH202" i="10" s="1"/>
  <c r="AE121" i="10"/>
  <c r="AH121" i="10" s="1"/>
  <c r="AE122" i="10"/>
  <c r="AH122" i="10" s="1"/>
  <c r="AE123" i="10"/>
  <c r="AH123" i="10" s="1"/>
  <c r="AE124" i="10"/>
  <c r="AH124" i="10" s="1"/>
  <c r="AE125" i="10"/>
  <c r="AH125" i="10" s="1"/>
  <c r="AE127" i="10"/>
  <c r="AH127" i="10" s="1"/>
  <c r="AE128" i="10"/>
  <c r="AH128" i="10" s="1"/>
  <c r="AE129" i="10"/>
  <c r="AH129" i="10" s="1"/>
  <c r="AE130" i="10"/>
  <c r="AH130" i="10" s="1"/>
  <c r="AE131" i="10"/>
  <c r="AH131" i="10" s="1"/>
  <c r="AE132" i="10"/>
  <c r="AH132" i="10" s="1"/>
  <c r="AE133" i="10"/>
  <c r="AH133" i="10" s="1"/>
  <c r="AE134" i="10"/>
  <c r="AH134" i="10" s="1"/>
  <c r="AE135" i="10"/>
  <c r="AH135" i="10" s="1"/>
  <c r="AE136" i="10"/>
  <c r="AH136" i="10" s="1"/>
  <c r="AE107" i="10"/>
  <c r="AH107" i="10" s="1"/>
  <c r="AE108" i="10"/>
  <c r="AH108" i="10" s="1"/>
  <c r="AE109" i="10"/>
  <c r="AH109" i="10" s="1"/>
  <c r="AE110" i="10"/>
  <c r="AH110" i="10" s="1"/>
  <c r="AE111" i="10"/>
  <c r="AH111" i="10" s="1"/>
  <c r="AE112" i="10"/>
  <c r="AH112" i="10" s="1"/>
  <c r="AE113" i="10"/>
  <c r="AH113" i="10" s="1"/>
  <c r="AE114" i="10"/>
  <c r="AH114" i="10" s="1"/>
  <c r="AE115" i="10"/>
  <c r="AH115" i="10" s="1"/>
  <c r="AE116" i="10"/>
  <c r="AH116" i="10" s="1"/>
  <c r="AE117" i="10"/>
  <c r="AH117" i="10" s="1"/>
  <c r="AE118" i="10"/>
  <c r="AH118" i="10" s="1"/>
  <c r="AE119" i="10"/>
  <c r="AH119" i="10" s="1"/>
  <c r="AE82" i="10"/>
  <c r="AH82" i="10" s="1"/>
  <c r="AE83" i="10"/>
  <c r="AH83" i="10" s="1"/>
  <c r="AE84" i="10"/>
  <c r="AH84" i="10" s="1"/>
  <c r="AE85" i="10"/>
  <c r="AH85" i="10" s="1"/>
  <c r="AE86" i="10"/>
  <c r="AH86" i="10" s="1"/>
  <c r="AE87" i="10"/>
  <c r="AH87" i="10" s="1"/>
  <c r="AE88" i="10"/>
  <c r="AH88" i="10" s="1"/>
  <c r="AE89" i="10"/>
  <c r="AH89" i="10" s="1"/>
  <c r="AE90" i="10"/>
  <c r="AH90" i="10" s="1"/>
  <c r="AE91" i="10"/>
  <c r="AH91" i="10" s="1"/>
  <c r="AE92" i="10"/>
  <c r="AH92" i="10" s="1"/>
  <c r="AE93" i="10"/>
  <c r="AH93" i="10" s="1"/>
  <c r="AE94" i="10"/>
  <c r="AH94" i="10" s="1"/>
  <c r="AE95" i="10"/>
  <c r="AH95" i="10" s="1"/>
  <c r="AE96" i="10"/>
  <c r="AH96" i="10" s="1"/>
  <c r="AE97" i="10"/>
  <c r="AH97" i="10" s="1"/>
  <c r="AE98" i="10"/>
  <c r="AH98" i="10" s="1"/>
  <c r="AE99" i="10"/>
  <c r="AH99" i="10" s="1"/>
  <c r="AE100" i="10"/>
  <c r="AH100" i="10" s="1"/>
  <c r="AE101" i="10"/>
  <c r="AH101" i="10" s="1"/>
  <c r="AE102" i="10"/>
  <c r="AH102" i="10" s="1"/>
  <c r="AE103" i="10"/>
  <c r="AH103" i="10" s="1"/>
  <c r="AE104" i="10"/>
  <c r="AH104" i="10" s="1"/>
  <c r="AE105" i="10"/>
  <c r="AH105" i="10" s="1"/>
  <c r="AE106" i="10"/>
  <c r="AH106" i="10" s="1"/>
  <c r="AE66" i="10"/>
  <c r="AH66" i="10" s="1"/>
  <c r="AE67" i="10"/>
  <c r="AH67" i="10" s="1"/>
  <c r="AE68" i="10"/>
  <c r="AH68" i="10" s="1"/>
  <c r="AE69" i="10"/>
  <c r="AH69" i="10" s="1"/>
  <c r="AE70" i="10"/>
  <c r="AH70" i="10" s="1"/>
  <c r="AE71" i="10"/>
  <c r="AH71" i="10" s="1"/>
  <c r="AE72" i="10"/>
  <c r="AH72" i="10" s="1"/>
  <c r="AE73" i="10"/>
  <c r="AH73" i="10" s="1"/>
  <c r="AE74" i="10"/>
  <c r="AH74" i="10" s="1"/>
  <c r="AE75" i="10"/>
  <c r="AH75" i="10" s="1"/>
  <c r="AE76" i="10"/>
  <c r="AH76" i="10" s="1"/>
  <c r="AE77" i="10"/>
  <c r="AH77" i="10" s="1"/>
  <c r="AE78" i="10"/>
  <c r="AH78" i="10" s="1"/>
  <c r="AE79" i="10"/>
  <c r="AH79" i="10" s="1"/>
  <c r="AE80" i="10"/>
  <c r="AH80" i="10" s="1"/>
  <c r="AE81" i="10"/>
  <c r="AH81" i="10" s="1"/>
  <c r="AE51" i="10"/>
  <c r="AH51" i="10" s="1"/>
  <c r="AE52" i="10"/>
  <c r="AH52" i="10" s="1"/>
  <c r="AE53" i="10"/>
  <c r="AH53" i="10" s="1"/>
  <c r="AE54" i="10"/>
  <c r="AH54" i="10" s="1"/>
  <c r="AE55" i="10"/>
  <c r="AH55" i="10" s="1"/>
  <c r="AE56" i="10"/>
  <c r="AH56" i="10" s="1"/>
  <c r="AE57" i="10"/>
  <c r="AH57" i="10" s="1"/>
  <c r="AE58" i="10"/>
  <c r="AH58" i="10" s="1"/>
  <c r="AE59" i="10"/>
  <c r="AH59" i="10" s="1"/>
  <c r="AE60" i="10"/>
  <c r="AH60" i="10" s="1"/>
  <c r="AE61" i="10"/>
  <c r="AH61" i="10" s="1"/>
  <c r="AE62" i="10"/>
  <c r="AH62" i="10" s="1"/>
  <c r="AE63" i="10"/>
  <c r="AH63" i="10" s="1"/>
  <c r="AE64" i="10"/>
  <c r="AH64" i="10" s="1"/>
  <c r="AE65" i="10"/>
  <c r="AH65" i="10" s="1"/>
  <c r="AE36" i="10"/>
  <c r="AH36" i="10" s="1"/>
  <c r="AE37" i="10"/>
  <c r="AH37" i="10" s="1"/>
  <c r="AE38" i="10"/>
  <c r="AH38" i="10" s="1"/>
  <c r="AE39" i="10"/>
  <c r="AH39" i="10" s="1"/>
  <c r="AE40" i="10"/>
  <c r="AH40" i="10" s="1"/>
  <c r="AE41" i="10"/>
  <c r="AH41" i="10" s="1"/>
  <c r="AE42" i="10"/>
  <c r="AH42" i="10" s="1"/>
  <c r="AE43" i="10"/>
  <c r="AH43" i="10" s="1"/>
  <c r="AE44" i="10"/>
  <c r="AH44" i="10" s="1"/>
  <c r="AE45" i="10"/>
  <c r="AH45" i="10" s="1"/>
  <c r="AE46" i="10"/>
  <c r="AH46" i="10" s="1"/>
  <c r="AE47" i="10"/>
  <c r="AH47" i="10" s="1"/>
  <c r="AE48" i="10"/>
  <c r="AH48" i="10" s="1"/>
  <c r="AE49" i="10"/>
  <c r="AH49" i="10" s="1"/>
  <c r="AE50" i="10"/>
  <c r="AH50" i="10" s="1"/>
  <c r="AE19" i="10"/>
  <c r="AH19" i="10" s="1"/>
  <c r="AE20" i="10"/>
  <c r="AH20" i="10" s="1"/>
  <c r="AE21" i="10"/>
  <c r="AH21" i="10" s="1"/>
  <c r="AE22" i="10"/>
  <c r="AH22" i="10" s="1"/>
  <c r="AE23" i="10"/>
  <c r="AH23" i="10" s="1"/>
  <c r="AE24" i="10"/>
  <c r="AH24" i="10" s="1"/>
  <c r="AE25" i="10"/>
  <c r="AH25" i="10" s="1"/>
  <c r="AE26" i="10"/>
  <c r="AH26" i="10" s="1"/>
  <c r="AE27" i="10"/>
  <c r="AH27" i="10" s="1"/>
  <c r="AE28" i="10"/>
  <c r="AH28" i="10" s="1"/>
  <c r="AE29" i="10"/>
  <c r="AH29" i="10" s="1"/>
  <c r="AE30" i="10"/>
  <c r="AH30" i="10" s="1"/>
  <c r="AE31" i="10"/>
  <c r="AH31" i="10" s="1"/>
  <c r="AE32" i="10"/>
  <c r="AH32" i="10" s="1"/>
  <c r="AE33" i="10"/>
  <c r="AH33" i="10" s="1"/>
  <c r="AE34" i="10"/>
  <c r="AH34" i="10" s="1"/>
  <c r="AE35" i="10"/>
  <c r="AH35" i="10" s="1"/>
  <c r="AE6" i="10"/>
  <c r="AH6" i="10" s="1"/>
  <c r="AE7" i="10"/>
  <c r="AH7" i="10" s="1"/>
  <c r="AE8" i="10"/>
  <c r="AH8" i="10" s="1"/>
  <c r="AE9" i="10"/>
  <c r="AH9" i="10" s="1"/>
  <c r="AE10" i="10"/>
  <c r="AH10" i="10" s="1"/>
  <c r="AE11" i="10"/>
  <c r="AH11" i="10" s="1"/>
  <c r="AE12" i="10"/>
  <c r="AH12" i="10" s="1"/>
  <c r="AE13" i="10"/>
  <c r="AH13" i="10" s="1"/>
  <c r="AE14" i="10"/>
  <c r="AH14" i="10" s="1"/>
  <c r="AE15" i="10"/>
  <c r="AH15" i="10" s="1"/>
  <c r="AE16" i="10"/>
  <c r="AH16" i="10" s="1"/>
  <c r="AE17" i="10"/>
  <c r="AH17" i="10" s="1"/>
  <c r="AE18" i="10"/>
  <c r="AH18" i="10" s="1"/>
  <c r="AE5" i="10"/>
  <c r="AH5" i="10" s="1"/>
  <c r="Y5" i="10" l="1"/>
  <c r="K6" i="10"/>
  <c r="K7" i="10"/>
  <c r="K8" i="10"/>
  <c r="K9" i="10"/>
  <c r="K10" i="10"/>
  <c r="K11" i="10"/>
  <c r="K12" i="10"/>
  <c r="K13" i="10"/>
  <c r="K14" i="10"/>
  <c r="K15" i="10"/>
  <c r="K16" i="10"/>
  <c r="K17" i="10"/>
  <c r="K18" i="10"/>
  <c r="K19" i="10"/>
  <c r="K20" i="10"/>
  <c r="K21" i="10"/>
  <c r="K22" i="10"/>
  <c r="K23" i="10"/>
  <c r="K24" i="10"/>
  <c r="K25" i="10"/>
  <c r="K26" i="10"/>
  <c r="K27" i="10"/>
  <c r="K28" i="10"/>
  <c r="K29" i="10"/>
  <c r="K30" i="10"/>
  <c r="K31" i="10"/>
  <c r="K32" i="10"/>
  <c r="K33" i="10"/>
  <c r="K34" i="10"/>
  <c r="K35" i="10"/>
  <c r="K36" i="10"/>
  <c r="K37" i="10"/>
  <c r="K38" i="10"/>
  <c r="K39" i="10"/>
  <c r="K40" i="10"/>
  <c r="K41" i="10"/>
  <c r="K42" i="10"/>
  <c r="K43" i="10"/>
  <c r="K44" i="10"/>
  <c r="K45" i="10"/>
  <c r="K46" i="10"/>
  <c r="K47" i="10"/>
  <c r="K48" i="10"/>
  <c r="K49" i="10"/>
  <c r="K50" i="10"/>
  <c r="K51" i="10"/>
  <c r="K52" i="10"/>
  <c r="K53" i="10"/>
  <c r="K54" i="10"/>
  <c r="K55" i="10"/>
  <c r="K56" i="10"/>
  <c r="K57" i="10"/>
  <c r="K58" i="10"/>
  <c r="K59" i="10"/>
  <c r="K60" i="10"/>
  <c r="K61" i="10"/>
  <c r="K62" i="10"/>
  <c r="K63" i="10"/>
  <c r="K64" i="10"/>
  <c r="K65" i="10"/>
  <c r="K66" i="10"/>
  <c r="K67" i="10"/>
  <c r="K68" i="10"/>
  <c r="K69" i="10"/>
  <c r="K70" i="10"/>
  <c r="K71" i="10"/>
  <c r="K72" i="10"/>
  <c r="K73" i="10"/>
  <c r="K74" i="10"/>
  <c r="K75" i="10"/>
  <c r="K76" i="10"/>
  <c r="K77" i="10"/>
  <c r="K78" i="10"/>
  <c r="K79" i="10"/>
  <c r="K80" i="10"/>
  <c r="K81" i="10"/>
  <c r="K82" i="10"/>
  <c r="K83" i="10"/>
  <c r="K84" i="10"/>
  <c r="K85" i="10"/>
  <c r="K86" i="10"/>
  <c r="K87" i="10"/>
  <c r="K88" i="10"/>
  <c r="K89" i="10"/>
  <c r="K90" i="10"/>
  <c r="K91" i="10"/>
  <c r="K92" i="10"/>
  <c r="K93" i="10"/>
  <c r="K94" i="10"/>
  <c r="K95" i="10"/>
  <c r="K96" i="10"/>
  <c r="K97" i="10"/>
  <c r="K98" i="10"/>
  <c r="K99" i="10"/>
  <c r="K100" i="10"/>
  <c r="K101" i="10"/>
  <c r="K102" i="10"/>
  <c r="K103" i="10"/>
  <c r="K104" i="10"/>
  <c r="K105" i="10"/>
  <c r="K106" i="10"/>
  <c r="K107" i="10"/>
  <c r="K108" i="10"/>
  <c r="K109" i="10"/>
  <c r="K110" i="10"/>
  <c r="K111" i="10"/>
  <c r="K112" i="10"/>
  <c r="K113" i="10"/>
  <c r="K114" i="10"/>
  <c r="K115" i="10"/>
  <c r="K116" i="10"/>
  <c r="K117" i="10"/>
  <c r="K118" i="10"/>
  <c r="K119" i="10"/>
  <c r="K120" i="10"/>
  <c r="K121" i="10"/>
  <c r="K122" i="10"/>
  <c r="K123" i="10"/>
  <c r="K124" i="10"/>
  <c r="K125" i="10"/>
  <c r="K126" i="10"/>
  <c r="K127" i="10"/>
  <c r="K128" i="10"/>
  <c r="K129" i="10"/>
  <c r="K130" i="10"/>
  <c r="K131" i="10"/>
  <c r="K132" i="10"/>
  <c r="K133" i="10"/>
  <c r="K134" i="10"/>
  <c r="K135" i="10"/>
  <c r="K136" i="10"/>
  <c r="K137" i="10"/>
  <c r="K138" i="10"/>
  <c r="K139" i="10"/>
  <c r="K140" i="10"/>
  <c r="K141" i="10"/>
  <c r="K142" i="10"/>
  <c r="K143" i="10"/>
  <c r="K144" i="10"/>
  <c r="K145" i="10"/>
  <c r="K146" i="10"/>
  <c r="K147" i="10"/>
  <c r="K148" i="10"/>
  <c r="K149" i="10"/>
  <c r="K150" i="10"/>
  <c r="K151" i="10"/>
  <c r="K152" i="10"/>
  <c r="K153" i="10"/>
  <c r="K154" i="10"/>
  <c r="K155" i="10"/>
  <c r="K156" i="10"/>
  <c r="K157" i="10"/>
  <c r="K158" i="10"/>
  <c r="K159" i="10"/>
  <c r="K160" i="10"/>
  <c r="K161" i="10"/>
  <c r="K162" i="10"/>
  <c r="K163" i="10"/>
  <c r="K164" i="10"/>
  <c r="K165" i="10"/>
  <c r="K166" i="10"/>
  <c r="K167" i="10"/>
  <c r="K168" i="10"/>
  <c r="K169" i="10"/>
  <c r="K170" i="10"/>
  <c r="K171" i="10"/>
  <c r="K172" i="10"/>
  <c r="K173" i="10"/>
  <c r="K174" i="10"/>
  <c r="K175" i="10"/>
  <c r="K176" i="10"/>
  <c r="K177" i="10"/>
  <c r="K178" i="10"/>
  <c r="K179" i="10"/>
  <c r="K180" i="10"/>
  <c r="K181" i="10"/>
  <c r="K182" i="10"/>
  <c r="K183" i="10"/>
  <c r="K184" i="10"/>
  <c r="K185" i="10"/>
  <c r="K186" i="10"/>
  <c r="K187" i="10"/>
  <c r="K188" i="10"/>
  <c r="K189" i="10"/>
  <c r="K190" i="10"/>
  <c r="K191" i="10"/>
  <c r="K192" i="10"/>
  <c r="K193" i="10"/>
  <c r="K194" i="10"/>
  <c r="K195" i="10"/>
  <c r="K196" i="10"/>
  <c r="K197" i="10"/>
  <c r="K198" i="10"/>
  <c r="K199" i="10"/>
  <c r="K200" i="10"/>
  <c r="K201" i="10"/>
  <c r="K202" i="10"/>
  <c r="K203" i="10"/>
  <c r="K5" i="10"/>
  <c r="H28" i="10"/>
  <c r="H29" i="10"/>
  <c r="H30" i="10"/>
  <c r="H31" i="10"/>
  <c r="H32" i="10"/>
  <c r="H33" i="10"/>
  <c r="H34" i="10"/>
  <c r="H35" i="10"/>
  <c r="H36" i="10"/>
  <c r="H37" i="10"/>
  <c r="H38" i="10"/>
  <c r="H39" i="10"/>
  <c r="H40" i="10"/>
  <c r="H41" i="10"/>
  <c r="H42" i="10"/>
  <c r="H43" i="10"/>
  <c r="H44" i="10"/>
  <c r="H45" i="10"/>
  <c r="H46" i="10"/>
  <c r="H47" i="10"/>
  <c r="H48" i="10"/>
  <c r="H49" i="10"/>
  <c r="H50" i="10"/>
  <c r="H51" i="10"/>
  <c r="H52" i="10"/>
  <c r="H53" i="10"/>
  <c r="H54" i="10"/>
  <c r="H55" i="10"/>
  <c r="H56" i="10"/>
  <c r="H57" i="10"/>
  <c r="H58" i="10"/>
  <c r="H59" i="10"/>
  <c r="H60" i="10"/>
  <c r="H61" i="10"/>
  <c r="H62" i="10"/>
  <c r="H63" i="10"/>
  <c r="H64" i="10"/>
  <c r="H65" i="10"/>
  <c r="H66" i="10"/>
  <c r="H67" i="10"/>
  <c r="H68" i="10"/>
  <c r="H69" i="10"/>
  <c r="H70" i="10"/>
  <c r="H71" i="10"/>
  <c r="H72" i="10"/>
  <c r="H73" i="10"/>
  <c r="H74" i="10"/>
  <c r="H75" i="10"/>
  <c r="H76" i="10"/>
  <c r="H77" i="10"/>
  <c r="H78" i="10"/>
  <c r="H79" i="10"/>
  <c r="H80" i="10"/>
  <c r="H81" i="10"/>
  <c r="H82" i="10"/>
  <c r="H83" i="10"/>
  <c r="H84" i="10"/>
  <c r="H85" i="10"/>
  <c r="H86" i="10"/>
  <c r="H87" i="10"/>
  <c r="H88" i="10"/>
  <c r="H89" i="10"/>
  <c r="H90" i="10"/>
  <c r="H91" i="10"/>
  <c r="H92" i="10"/>
  <c r="H93" i="10"/>
  <c r="H94" i="10"/>
  <c r="H95" i="10"/>
  <c r="H96" i="10"/>
  <c r="H97" i="10"/>
  <c r="H98" i="10"/>
  <c r="H99" i="10"/>
  <c r="H100" i="10"/>
  <c r="H101" i="10"/>
  <c r="H102" i="10"/>
  <c r="H103" i="10"/>
  <c r="H104" i="10"/>
  <c r="H105" i="10"/>
  <c r="H106" i="10"/>
  <c r="H107" i="10"/>
  <c r="H108" i="10"/>
  <c r="H109" i="10"/>
  <c r="H110" i="10"/>
  <c r="H111" i="10"/>
  <c r="H112" i="10"/>
  <c r="H113" i="10"/>
  <c r="H114" i="10"/>
  <c r="H115" i="10"/>
  <c r="H116" i="10"/>
  <c r="H117" i="10"/>
  <c r="H118" i="10"/>
  <c r="H119" i="10"/>
  <c r="H120" i="10"/>
  <c r="H121" i="10"/>
  <c r="H122" i="10"/>
  <c r="H123" i="10"/>
  <c r="H124" i="10"/>
  <c r="H125" i="10"/>
  <c r="H126" i="10"/>
  <c r="H127" i="10"/>
  <c r="H128" i="10"/>
  <c r="H129" i="10"/>
  <c r="H130" i="10"/>
  <c r="H131" i="10"/>
  <c r="H132" i="10"/>
  <c r="H133" i="10"/>
  <c r="H134" i="10"/>
  <c r="H135" i="10"/>
  <c r="H136" i="10"/>
  <c r="H137" i="10"/>
  <c r="H138" i="10"/>
  <c r="H139" i="10"/>
  <c r="H140" i="10"/>
  <c r="H141" i="10"/>
  <c r="H142" i="10"/>
  <c r="H143" i="10"/>
  <c r="H144" i="10"/>
  <c r="H145" i="10"/>
  <c r="H146" i="10"/>
  <c r="H147" i="10"/>
  <c r="H148" i="10"/>
  <c r="H149" i="10"/>
  <c r="H150" i="10"/>
  <c r="H151" i="10"/>
  <c r="H152" i="10"/>
  <c r="H153" i="10"/>
  <c r="H154" i="10"/>
  <c r="H155" i="10"/>
  <c r="H156" i="10"/>
  <c r="H157" i="10"/>
  <c r="H158" i="10"/>
  <c r="H159" i="10"/>
  <c r="H160" i="10"/>
  <c r="H161" i="10"/>
  <c r="H162" i="10"/>
  <c r="H163" i="10"/>
  <c r="H164" i="10"/>
  <c r="H165" i="10"/>
  <c r="H166" i="10"/>
  <c r="H167" i="10"/>
  <c r="H168" i="10"/>
  <c r="H169" i="10"/>
  <c r="H170" i="10"/>
  <c r="H171" i="10"/>
  <c r="H172" i="10"/>
  <c r="H173" i="10"/>
  <c r="H174" i="10"/>
  <c r="H175" i="10"/>
  <c r="H176" i="10"/>
  <c r="H177" i="10"/>
  <c r="H178" i="10"/>
  <c r="H179" i="10"/>
  <c r="H180" i="10"/>
  <c r="H181" i="10"/>
  <c r="H182" i="10"/>
  <c r="H183" i="10"/>
  <c r="H184" i="10"/>
  <c r="H185" i="10"/>
  <c r="H186" i="10"/>
  <c r="H187" i="10"/>
  <c r="H188" i="10"/>
  <c r="H189" i="10"/>
  <c r="H190" i="10"/>
  <c r="H191" i="10"/>
  <c r="H192" i="10"/>
  <c r="H193" i="10"/>
  <c r="H194" i="10"/>
  <c r="H195" i="10"/>
  <c r="H196" i="10"/>
  <c r="H197" i="10"/>
  <c r="H198" i="10"/>
  <c r="H199" i="10"/>
  <c r="H200" i="10"/>
  <c r="H201" i="10"/>
  <c r="H202" i="10"/>
  <c r="H203" i="10"/>
  <c r="H6" i="10"/>
  <c r="H7" i="10"/>
  <c r="H8" i="10"/>
  <c r="H9" i="10"/>
  <c r="H10" i="10"/>
  <c r="H11" i="10"/>
  <c r="H12" i="10"/>
  <c r="H13" i="10"/>
  <c r="H14" i="10"/>
  <c r="H15" i="10"/>
  <c r="H16" i="10"/>
  <c r="H17" i="10"/>
  <c r="H18" i="10"/>
  <c r="H19" i="10"/>
  <c r="H20" i="10"/>
  <c r="H21" i="10"/>
  <c r="H22" i="10"/>
  <c r="H23" i="10"/>
  <c r="H24" i="10"/>
  <c r="H25" i="10"/>
  <c r="H26" i="10"/>
  <c r="H27" i="10"/>
  <c r="H5" i="10"/>
  <c r="F5" i="10"/>
  <c r="E6" i="10"/>
  <c r="E7" i="10"/>
  <c r="E8" i="10"/>
  <c r="E9" i="10"/>
  <c r="E10" i="10"/>
  <c r="E11" i="10"/>
  <c r="E12" i="10"/>
  <c r="E13" i="10"/>
  <c r="E14" i="10"/>
  <c r="E15" i="10"/>
  <c r="E16" i="10"/>
  <c r="E17" i="10"/>
  <c r="E18" i="10"/>
  <c r="E19" i="10"/>
  <c r="E20" i="10"/>
  <c r="E21" i="10"/>
  <c r="E22" i="10"/>
  <c r="E23" i="10"/>
  <c r="E24" i="10"/>
  <c r="E25" i="10"/>
  <c r="E26" i="10"/>
  <c r="E27" i="10"/>
  <c r="E28" i="10"/>
  <c r="E29" i="10"/>
  <c r="E30" i="10"/>
  <c r="E31" i="10"/>
  <c r="E32" i="10"/>
  <c r="E33" i="10"/>
  <c r="E34" i="10"/>
  <c r="E35" i="10"/>
  <c r="E36" i="10"/>
  <c r="E37" i="10"/>
  <c r="E38" i="10"/>
  <c r="E39" i="10"/>
  <c r="E40" i="10"/>
  <c r="E41" i="10"/>
  <c r="E42" i="10"/>
  <c r="E43" i="10"/>
  <c r="E44" i="10"/>
  <c r="E45" i="10"/>
  <c r="E46" i="10"/>
  <c r="E47" i="10"/>
  <c r="E48" i="10"/>
  <c r="E49" i="10"/>
  <c r="E50" i="10"/>
  <c r="E51" i="10"/>
  <c r="E52" i="10"/>
  <c r="E53" i="10"/>
  <c r="E54" i="10"/>
  <c r="E55" i="10"/>
  <c r="E56" i="10"/>
  <c r="E57" i="10"/>
  <c r="E58" i="10"/>
  <c r="E59" i="10"/>
  <c r="E60" i="10"/>
  <c r="E61" i="10"/>
  <c r="E62" i="10"/>
  <c r="E63" i="10"/>
  <c r="E64" i="10"/>
  <c r="E65" i="10"/>
  <c r="E66" i="10"/>
  <c r="E67" i="10"/>
  <c r="E68" i="10"/>
  <c r="E69" i="10"/>
  <c r="E70" i="10"/>
  <c r="E71" i="10"/>
  <c r="E72" i="10"/>
  <c r="E73" i="10"/>
  <c r="E74" i="10"/>
  <c r="E75" i="10"/>
  <c r="E76" i="10"/>
  <c r="E77" i="10"/>
  <c r="E78" i="10"/>
  <c r="E79" i="10"/>
  <c r="E80" i="10"/>
  <c r="E81" i="10"/>
  <c r="E82" i="10"/>
  <c r="E83" i="10"/>
  <c r="E84" i="10"/>
  <c r="E85" i="10"/>
  <c r="E86" i="10"/>
  <c r="E87" i="10"/>
  <c r="E88" i="10"/>
  <c r="E89" i="10"/>
  <c r="E90" i="10"/>
  <c r="E91" i="10"/>
  <c r="E92" i="10"/>
  <c r="E93" i="10"/>
  <c r="E94" i="10"/>
  <c r="E95" i="10"/>
  <c r="E96" i="10"/>
  <c r="E97" i="10"/>
  <c r="E98" i="10"/>
  <c r="E99" i="10"/>
  <c r="E100" i="10"/>
  <c r="E101" i="10"/>
  <c r="E102" i="10"/>
  <c r="E103" i="10"/>
  <c r="E104" i="10"/>
  <c r="E105" i="10"/>
  <c r="E106" i="10"/>
  <c r="E107" i="10"/>
  <c r="E108" i="10"/>
  <c r="E109" i="10"/>
  <c r="E110" i="10"/>
  <c r="E111" i="10"/>
  <c r="E112" i="10"/>
  <c r="E113" i="10"/>
  <c r="E114" i="10"/>
  <c r="E115" i="10"/>
  <c r="E116" i="10"/>
  <c r="E117" i="10"/>
  <c r="E118" i="10"/>
  <c r="E119" i="10"/>
  <c r="E120" i="10"/>
  <c r="E121" i="10"/>
  <c r="E122" i="10"/>
  <c r="E123" i="10"/>
  <c r="E124" i="10"/>
  <c r="E125" i="10"/>
  <c r="E126" i="10"/>
  <c r="E127" i="10"/>
  <c r="E128" i="10"/>
  <c r="E129" i="10"/>
  <c r="E130" i="10"/>
  <c r="E131" i="10"/>
  <c r="E132" i="10"/>
  <c r="E133" i="10"/>
  <c r="E134" i="10"/>
  <c r="E135" i="10"/>
  <c r="E136" i="10"/>
  <c r="E137" i="10"/>
  <c r="E138" i="10"/>
  <c r="E139" i="10"/>
  <c r="E140" i="10"/>
  <c r="E141" i="10"/>
  <c r="E142" i="10"/>
  <c r="E143" i="10"/>
  <c r="E144" i="10"/>
  <c r="E145" i="10"/>
  <c r="E146" i="10"/>
  <c r="E147" i="10"/>
  <c r="E148" i="10"/>
  <c r="E149" i="10"/>
  <c r="E150" i="10"/>
  <c r="E151" i="10"/>
  <c r="E152" i="10"/>
  <c r="E153" i="10"/>
  <c r="E154" i="10"/>
  <c r="E155" i="10"/>
  <c r="E156" i="10"/>
  <c r="E157" i="10"/>
  <c r="E158" i="10"/>
  <c r="E159" i="10"/>
  <c r="E160" i="10"/>
  <c r="E161" i="10"/>
  <c r="E162" i="10"/>
  <c r="E163" i="10"/>
  <c r="E164" i="10"/>
  <c r="E165" i="10"/>
  <c r="E166" i="10"/>
  <c r="E167" i="10"/>
  <c r="E168" i="10"/>
  <c r="E169" i="10"/>
  <c r="E170" i="10"/>
  <c r="E171" i="10"/>
  <c r="E172" i="10"/>
  <c r="E173" i="10"/>
  <c r="E174" i="10"/>
  <c r="E175" i="10"/>
  <c r="E176" i="10"/>
  <c r="E177" i="10"/>
  <c r="E178" i="10"/>
  <c r="E179" i="10"/>
  <c r="E180" i="10"/>
  <c r="E181" i="10"/>
  <c r="E182" i="10"/>
  <c r="E183" i="10"/>
  <c r="E184" i="10"/>
  <c r="E185" i="10"/>
  <c r="E186" i="10"/>
  <c r="E187" i="10"/>
  <c r="E188" i="10"/>
  <c r="E189" i="10"/>
  <c r="E190" i="10"/>
  <c r="E191" i="10"/>
  <c r="E192" i="10"/>
  <c r="E193" i="10"/>
  <c r="E194" i="10"/>
  <c r="E195" i="10"/>
  <c r="E196" i="10"/>
  <c r="E197" i="10"/>
  <c r="E198" i="10"/>
  <c r="E199" i="10"/>
  <c r="E200" i="10"/>
  <c r="E201" i="10"/>
  <c r="E202" i="10"/>
  <c r="E203" i="10"/>
  <c r="E204" i="10"/>
  <c r="E5" i="10"/>
  <c r="AU14" i="10" l="1"/>
  <c r="AU15" i="10"/>
  <c r="AU16" i="10"/>
  <c r="AU17" i="10"/>
  <c r="AU18" i="10"/>
  <c r="AU19" i="10"/>
  <c r="AU20" i="10"/>
  <c r="AU21" i="10"/>
  <c r="AU22" i="10"/>
  <c r="AU23" i="10"/>
  <c r="AU24" i="10"/>
  <c r="AU25" i="10"/>
  <c r="AU26" i="10"/>
  <c r="AU27" i="10"/>
  <c r="AU28" i="10"/>
  <c r="AU29" i="10"/>
  <c r="AU30" i="10"/>
  <c r="AU31" i="10"/>
  <c r="AU6" i="10"/>
  <c r="AU7" i="10"/>
  <c r="AU8" i="10"/>
  <c r="AU9" i="10"/>
  <c r="AU10" i="10"/>
  <c r="AU11" i="10"/>
  <c r="AU12" i="10"/>
  <c r="AU13" i="10"/>
  <c r="AU5" i="10"/>
  <c r="AS17" i="10"/>
  <c r="AS18" i="10"/>
  <c r="AS19" i="10"/>
  <c r="AS20" i="10"/>
  <c r="AS21" i="10"/>
  <c r="AS22" i="10"/>
  <c r="AS23" i="10"/>
  <c r="AS24" i="10"/>
  <c r="AS25" i="10"/>
  <c r="AS26" i="10"/>
  <c r="AS27" i="10"/>
  <c r="AS28" i="10"/>
  <c r="AS29" i="10"/>
  <c r="AS30" i="10"/>
  <c r="AS31" i="10"/>
  <c r="AS32" i="10"/>
  <c r="AS33" i="10"/>
  <c r="AS34" i="10"/>
  <c r="AS35" i="10"/>
  <c r="AS36" i="10"/>
  <c r="AS37" i="10"/>
  <c r="AS38" i="10"/>
  <c r="AS39" i="10"/>
  <c r="AS40" i="10"/>
  <c r="AS41" i="10"/>
  <c r="AS43" i="10"/>
  <c r="AS44" i="10"/>
  <c r="AS45" i="10"/>
  <c r="AS46" i="10"/>
  <c r="AS47" i="10"/>
  <c r="AS48" i="10"/>
  <c r="AS49" i="10"/>
  <c r="AS50" i="10"/>
  <c r="AS51" i="10"/>
  <c r="AS52" i="10"/>
  <c r="AS53" i="10"/>
  <c r="AS54" i="10"/>
  <c r="AS55" i="10"/>
  <c r="AS56" i="10"/>
  <c r="AS57" i="10"/>
  <c r="AS58" i="10"/>
  <c r="AS59" i="10"/>
  <c r="AS60" i="10"/>
  <c r="AS61" i="10"/>
  <c r="AS62" i="10"/>
  <c r="AS63" i="10"/>
  <c r="AS64" i="10"/>
  <c r="AS65" i="10"/>
  <c r="AS66" i="10"/>
  <c r="AS67" i="10"/>
  <c r="AS69" i="10"/>
  <c r="AS70" i="10"/>
  <c r="AS71" i="10"/>
  <c r="AS72" i="10"/>
  <c r="AS73" i="10"/>
  <c r="AS74" i="10"/>
  <c r="AS75" i="10"/>
  <c r="AS76" i="10"/>
  <c r="AS77" i="10"/>
  <c r="AS78" i="10"/>
  <c r="AS79" i="10"/>
  <c r="AS80" i="10"/>
  <c r="AS81" i="10"/>
  <c r="AS82" i="10"/>
  <c r="AS83" i="10"/>
  <c r="AS84" i="10"/>
  <c r="AS85" i="10"/>
  <c r="AS86" i="10"/>
  <c r="AS87" i="10"/>
  <c r="AS88" i="10"/>
  <c r="AS89" i="10"/>
  <c r="AS90" i="10"/>
  <c r="AS91" i="10"/>
  <c r="AS92" i="10"/>
  <c r="AS93" i="10"/>
  <c r="AS94" i="10"/>
  <c r="AS95" i="10"/>
  <c r="AS96" i="10"/>
  <c r="AS97" i="10"/>
  <c r="AS98" i="10"/>
  <c r="AS99" i="10"/>
  <c r="AS100" i="10"/>
  <c r="AS101" i="10"/>
  <c r="AS102" i="10"/>
  <c r="AS103" i="10"/>
  <c r="AS104" i="10"/>
  <c r="AS105" i="10"/>
  <c r="AS106" i="10"/>
  <c r="AS107" i="10"/>
  <c r="AS108" i="10"/>
  <c r="AS109" i="10"/>
  <c r="AS110" i="10"/>
  <c r="AS111" i="10"/>
  <c r="AS112" i="10"/>
  <c r="AS113" i="10"/>
  <c r="AS114" i="10"/>
  <c r="AS115" i="10"/>
  <c r="AS116" i="10"/>
  <c r="AS117" i="10"/>
  <c r="AS118" i="10"/>
  <c r="AS119" i="10"/>
  <c r="AS120" i="10"/>
  <c r="AS121" i="10"/>
  <c r="AS122" i="10"/>
  <c r="AS124" i="10"/>
  <c r="AS125" i="10"/>
  <c r="AS126" i="10"/>
  <c r="AS127" i="10"/>
  <c r="AS128" i="10"/>
  <c r="AS129" i="10"/>
  <c r="AS130" i="10"/>
  <c r="AS131" i="10"/>
  <c r="AS132" i="10"/>
  <c r="AS133" i="10"/>
  <c r="AS134" i="10"/>
  <c r="AS135" i="10"/>
  <c r="AS136" i="10"/>
  <c r="AS137" i="10"/>
  <c r="AS138" i="10"/>
  <c r="AS139" i="10"/>
  <c r="AS140" i="10"/>
  <c r="AS141" i="10"/>
  <c r="AS142" i="10"/>
  <c r="AS143" i="10"/>
  <c r="AS144" i="10"/>
  <c r="AS145" i="10"/>
  <c r="AS146" i="10"/>
  <c r="AS147" i="10"/>
  <c r="AS148" i="10"/>
  <c r="AS149" i="10"/>
  <c r="AS150" i="10"/>
  <c r="AS151" i="10"/>
  <c r="AS152" i="10"/>
  <c r="AS153" i="10"/>
  <c r="AS154" i="10"/>
  <c r="AS155" i="10"/>
  <c r="AS156" i="10"/>
  <c r="AS157" i="10"/>
  <c r="AS158" i="10"/>
  <c r="AS159" i="10"/>
  <c r="AS160" i="10"/>
  <c r="AS161" i="10"/>
  <c r="AS162" i="10"/>
  <c r="AS163" i="10"/>
  <c r="AS164" i="10"/>
  <c r="AS165" i="10"/>
  <c r="AS166" i="10"/>
  <c r="AS167" i="10"/>
  <c r="AS168" i="10"/>
  <c r="AS169" i="10"/>
  <c r="AS170" i="10"/>
  <c r="AS171" i="10"/>
  <c r="AS173" i="10"/>
  <c r="AS174" i="10"/>
  <c r="AS175" i="10"/>
  <c r="AS176" i="10"/>
  <c r="AS177" i="10"/>
  <c r="AS178" i="10"/>
  <c r="AS179" i="10"/>
  <c r="AS180" i="10"/>
  <c r="AS181" i="10"/>
  <c r="AS182" i="10"/>
  <c r="AS183" i="10"/>
  <c r="AS184" i="10"/>
  <c r="AS185" i="10"/>
  <c r="AS186" i="10"/>
  <c r="AS187" i="10"/>
  <c r="AS188" i="10"/>
  <c r="AS189" i="10"/>
  <c r="AS190" i="10"/>
  <c r="AS191" i="10"/>
  <c r="AS192" i="10"/>
  <c r="AS193" i="10"/>
  <c r="AS194" i="10"/>
  <c r="AS195" i="10"/>
  <c r="AS196" i="10"/>
  <c r="AS197" i="10"/>
  <c r="AS198" i="10"/>
  <c r="AS200" i="10"/>
  <c r="AS201" i="10"/>
  <c r="AS6" i="10"/>
  <c r="AS7" i="10"/>
  <c r="AS8" i="10"/>
  <c r="AS9" i="10"/>
  <c r="AS10" i="10"/>
  <c r="AS11" i="10"/>
  <c r="AS12" i="10"/>
  <c r="AS13" i="10"/>
  <c r="AS14" i="10"/>
  <c r="AS15" i="10"/>
  <c r="AS16" i="10"/>
  <c r="AS5" i="10"/>
  <c r="AR6" i="10"/>
  <c r="AR7" i="10"/>
  <c r="AR8" i="10"/>
  <c r="AR9" i="10"/>
  <c r="AR10" i="10"/>
  <c r="AR11" i="10"/>
  <c r="AR12" i="10"/>
  <c r="AR13" i="10"/>
  <c r="AR14" i="10"/>
  <c r="AR15" i="10"/>
  <c r="AR16" i="10"/>
  <c r="AR17" i="10"/>
  <c r="AR18" i="10"/>
  <c r="AR19" i="10"/>
  <c r="AR20" i="10"/>
  <c r="AR21" i="10"/>
  <c r="AR22" i="10"/>
  <c r="AR23" i="10"/>
  <c r="AR24" i="10"/>
  <c r="AR25" i="10"/>
  <c r="AR26" i="10"/>
  <c r="AR27" i="10"/>
  <c r="AR28" i="10"/>
  <c r="AR29" i="10"/>
  <c r="AR30" i="10"/>
  <c r="AR31" i="10"/>
  <c r="AR32" i="10"/>
  <c r="AR33" i="10"/>
  <c r="AR34" i="10"/>
  <c r="AR35" i="10"/>
  <c r="AR36" i="10"/>
  <c r="AR37" i="10"/>
  <c r="AR38" i="10"/>
  <c r="AR39" i="10"/>
  <c r="AR40" i="10"/>
  <c r="AR41" i="10"/>
  <c r="AR42" i="10"/>
  <c r="AR43" i="10"/>
  <c r="AR44" i="10"/>
  <c r="AR45" i="10"/>
  <c r="AR46" i="10"/>
  <c r="AR47" i="10"/>
  <c r="AR48" i="10"/>
  <c r="AR49" i="10"/>
  <c r="AR50" i="10"/>
  <c r="AR51" i="10"/>
  <c r="AR52" i="10"/>
  <c r="AR53" i="10"/>
  <c r="AR54" i="10"/>
  <c r="AR55" i="10"/>
  <c r="AR56" i="10"/>
  <c r="AR57" i="10"/>
  <c r="AR58" i="10"/>
  <c r="AR59" i="10"/>
  <c r="AR60" i="10"/>
  <c r="AR61" i="10"/>
  <c r="AR62" i="10"/>
  <c r="AR63" i="10"/>
  <c r="AR64" i="10"/>
  <c r="AR65" i="10"/>
  <c r="AR66" i="10"/>
  <c r="AR67" i="10"/>
  <c r="AR68" i="10"/>
  <c r="AR69" i="10"/>
  <c r="AR70" i="10"/>
  <c r="AR71" i="10"/>
  <c r="AR72" i="10"/>
  <c r="AR73" i="10"/>
  <c r="AR74" i="10"/>
  <c r="AR75" i="10"/>
  <c r="AR76" i="10"/>
  <c r="AR77" i="10"/>
  <c r="AR78" i="10"/>
  <c r="AR79" i="10"/>
  <c r="AR80" i="10"/>
  <c r="AR81" i="10"/>
  <c r="AR82" i="10"/>
  <c r="AR83" i="10"/>
  <c r="AR84" i="10"/>
  <c r="AR85" i="10"/>
  <c r="AR86" i="10"/>
  <c r="AR87" i="10"/>
  <c r="AR88" i="10"/>
  <c r="AR89" i="10"/>
  <c r="AR90" i="10"/>
  <c r="AR91" i="10"/>
  <c r="AR92" i="10"/>
  <c r="AR93" i="10"/>
  <c r="AR94" i="10"/>
  <c r="AR95" i="10"/>
  <c r="AR96" i="10"/>
  <c r="AR97" i="10"/>
  <c r="AR98" i="10"/>
  <c r="AR99" i="10"/>
  <c r="AR100" i="10"/>
  <c r="AR101" i="10"/>
  <c r="AR102" i="10"/>
  <c r="AR103" i="10"/>
  <c r="AR104" i="10"/>
  <c r="AR105" i="10"/>
  <c r="AR106" i="10"/>
  <c r="AR107" i="10"/>
  <c r="AR108" i="10"/>
  <c r="AR109" i="10"/>
  <c r="AR110" i="10"/>
  <c r="AR111" i="10"/>
  <c r="AR112" i="10"/>
  <c r="AR113" i="10"/>
  <c r="AR114" i="10"/>
  <c r="AR115" i="10"/>
  <c r="AR116" i="10"/>
  <c r="AR117" i="10"/>
  <c r="AR118" i="10"/>
  <c r="AR119" i="10"/>
  <c r="AR120" i="10"/>
  <c r="AR121" i="10"/>
  <c r="AR122" i="10"/>
  <c r="AR123" i="10"/>
  <c r="AR124" i="10"/>
  <c r="AR125" i="10"/>
  <c r="AR126" i="10"/>
  <c r="AR127" i="10"/>
  <c r="AR128" i="10"/>
  <c r="AR129" i="10"/>
  <c r="AR130" i="10"/>
  <c r="AR131" i="10"/>
  <c r="AR132" i="10"/>
  <c r="AR133" i="10"/>
  <c r="AR134" i="10"/>
  <c r="AR135" i="10"/>
  <c r="AR136" i="10"/>
  <c r="AR137" i="10"/>
  <c r="AR138" i="10"/>
  <c r="AR139" i="10"/>
  <c r="AR140" i="10"/>
  <c r="AR141" i="10"/>
  <c r="AR142" i="10"/>
  <c r="AR143" i="10"/>
  <c r="AR144" i="10"/>
  <c r="AR145" i="10"/>
  <c r="AR146" i="10"/>
  <c r="AR147" i="10"/>
  <c r="AR148" i="10"/>
  <c r="AR149" i="10"/>
  <c r="AR150" i="10"/>
  <c r="AR151" i="10"/>
  <c r="AR152" i="10"/>
  <c r="AR153" i="10"/>
  <c r="AR154" i="10"/>
  <c r="AR155" i="10"/>
  <c r="AR156" i="10"/>
  <c r="AR157" i="10"/>
  <c r="AR158" i="10"/>
  <c r="AR159" i="10"/>
  <c r="AR160" i="10"/>
  <c r="AR161" i="10"/>
  <c r="AR162" i="10"/>
  <c r="AR163" i="10"/>
  <c r="AR164" i="10"/>
  <c r="AR165" i="10"/>
  <c r="AR166" i="10"/>
  <c r="AR167" i="10"/>
  <c r="AR168" i="10"/>
  <c r="AR169" i="10"/>
  <c r="AR170" i="10"/>
  <c r="AR171" i="10"/>
  <c r="AR172" i="10"/>
  <c r="AR173" i="10"/>
  <c r="AR174" i="10"/>
  <c r="AR175" i="10"/>
  <c r="AR176" i="10"/>
  <c r="AR177" i="10"/>
  <c r="AR178" i="10"/>
  <c r="AR179" i="10"/>
  <c r="AR180" i="10"/>
  <c r="AR181" i="10"/>
  <c r="AR182" i="10"/>
  <c r="AR183" i="10"/>
  <c r="AR184" i="10"/>
  <c r="AR185" i="10"/>
  <c r="AR186" i="10"/>
  <c r="AR187" i="10"/>
  <c r="AR188" i="10"/>
  <c r="AR189" i="10"/>
  <c r="AR190" i="10"/>
  <c r="AR191" i="10"/>
  <c r="AR192" i="10"/>
  <c r="AR193" i="10"/>
  <c r="AR194" i="10"/>
  <c r="AR195" i="10"/>
  <c r="AR196" i="10"/>
  <c r="AR197" i="10"/>
  <c r="AR198" i="10"/>
  <c r="AR199" i="10"/>
  <c r="AR200" i="10"/>
  <c r="AR201" i="10"/>
  <c r="AR202" i="10"/>
  <c r="AR203" i="10"/>
  <c r="AR5" i="10"/>
  <c r="AQ6" i="10"/>
  <c r="AQ7" i="10"/>
  <c r="AQ8" i="10"/>
  <c r="AQ9" i="10"/>
  <c r="AQ10" i="10"/>
  <c r="AQ11" i="10"/>
  <c r="AQ12" i="10"/>
  <c r="AQ13" i="10"/>
  <c r="AQ14" i="10"/>
  <c r="AQ15" i="10"/>
  <c r="AQ16" i="10"/>
  <c r="AQ17" i="10"/>
  <c r="AQ18" i="10"/>
  <c r="AQ19" i="10"/>
  <c r="AQ20" i="10"/>
  <c r="AQ21" i="10"/>
  <c r="AQ22" i="10"/>
  <c r="AQ23" i="10"/>
  <c r="AQ24" i="10"/>
  <c r="AQ25" i="10"/>
  <c r="AQ26" i="10"/>
  <c r="AQ27" i="10"/>
  <c r="AQ28" i="10"/>
  <c r="AQ29" i="10"/>
  <c r="AQ30" i="10"/>
  <c r="AQ31" i="10"/>
  <c r="AQ32" i="10"/>
  <c r="AQ33" i="10"/>
  <c r="AQ34" i="10"/>
  <c r="AQ35" i="10"/>
  <c r="AQ36" i="10"/>
  <c r="AQ37" i="10"/>
  <c r="AQ38" i="10"/>
  <c r="AQ39" i="10"/>
  <c r="AQ40" i="10"/>
  <c r="AQ41" i="10"/>
  <c r="AQ42" i="10"/>
  <c r="AQ43" i="10"/>
  <c r="AQ44" i="10"/>
  <c r="AQ45" i="10"/>
  <c r="AQ46" i="10"/>
  <c r="AQ47" i="10"/>
  <c r="AQ48" i="10"/>
  <c r="AQ49" i="10"/>
  <c r="AQ50" i="10"/>
  <c r="AQ51" i="10"/>
  <c r="AQ52" i="10"/>
  <c r="AQ53" i="10"/>
  <c r="AQ54" i="10"/>
  <c r="AQ55" i="10"/>
  <c r="AQ56" i="10"/>
  <c r="AQ57" i="10"/>
  <c r="AQ58" i="10"/>
  <c r="AQ59" i="10"/>
  <c r="AQ60" i="10"/>
  <c r="AQ61" i="10"/>
  <c r="AQ62" i="10"/>
  <c r="AQ63" i="10"/>
  <c r="AQ64" i="10"/>
  <c r="AQ65" i="10"/>
  <c r="AQ66" i="10"/>
  <c r="AQ67" i="10"/>
  <c r="AQ68" i="10"/>
  <c r="AQ69" i="10"/>
  <c r="AQ70" i="10"/>
  <c r="AQ71" i="10"/>
  <c r="AQ72" i="10"/>
  <c r="AQ73" i="10"/>
  <c r="AQ74" i="10"/>
  <c r="AQ75" i="10"/>
  <c r="AQ76" i="10"/>
  <c r="AQ77" i="10"/>
  <c r="AQ78" i="10"/>
  <c r="AQ79" i="10"/>
  <c r="AQ80" i="10"/>
  <c r="AQ81" i="10"/>
  <c r="AQ82" i="10"/>
  <c r="AQ83" i="10"/>
  <c r="AQ84" i="10"/>
  <c r="AQ85" i="10"/>
  <c r="AQ86" i="10"/>
  <c r="AQ87" i="10"/>
  <c r="AQ88" i="10"/>
  <c r="AQ89" i="10"/>
  <c r="AQ90" i="10"/>
  <c r="AQ91" i="10"/>
  <c r="AQ92" i="10"/>
  <c r="AQ93" i="10"/>
  <c r="AQ94" i="10"/>
  <c r="AQ95" i="10"/>
  <c r="AQ96" i="10"/>
  <c r="AQ97" i="10"/>
  <c r="AQ98" i="10"/>
  <c r="AQ99" i="10"/>
  <c r="AQ100" i="10"/>
  <c r="AQ101" i="10"/>
  <c r="AQ102" i="10"/>
  <c r="AQ103" i="10"/>
  <c r="AQ104" i="10"/>
  <c r="AQ105" i="10"/>
  <c r="AQ106" i="10"/>
  <c r="AQ107" i="10"/>
  <c r="AQ108" i="10"/>
  <c r="AQ109" i="10"/>
  <c r="AQ110" i="10"/>
  <c r="AQ111" i="10"/>
  <c r="AQ112" i="10"/>
  <c r="AQ113" i="10"/>
  <c r="AQ114" i="10"/>
  <c r="AQ115" i="10"/>
  <c r="AQ116" i="10"/>
  <c r="AQ117" i="10"/>
  <c r="AQ118" i="10"/>
  <c r="AQ119" i="10"/>
  <c r="AQ120" i="10"/>
  <c r="AQ121" i="10"/>
  <c r="AQ122" i="10"/>
  <c r="AQ123" i="10"/>
  <c r="AQ124" i="10"/>
  <c r="AQ125" i="10"/>
  <c r="AQ126" i="10"/>
  <c r="AQ127" i="10"/>
  <c r="AQ128" i="10"/>
  <c r="AQ129" i="10"/>
  <c r="AQ130" i="10"/>
  <c r="AQ131" i="10"/>
  <c r="AQ132" i="10"/>
  <c r="AQ133" i="10"/>
  <c r="AQ134" i="10"/>
  <c r="AQ135" i="10"/>
  <c r="AQ136" i="10"/>
  <c r="AQ137" i="10"/>
  <c r="AQ138" i="10"/>
  <c r="AQ139" i="10"/>
  <c r="AQ140" i="10"/>
  <c r="AQ141" i="10"/>
  <c r="AQ142" i="10"/>
  <c r="AQ143" i="10"/>
  <c r="AQ144" i="10"/>
  <c r="AQ145" i="10"/>
  <c r="AQ146" i="10"/>
  <c r="AQ147" i="10"/>
  <c r="AQ148" i="10"/>
  <c r="AQ149" i="10"/>
  <c r="AQ150" i="10"/>
  <c r="AQ151" i="10"/>
  <c r="AQ152" i="10"/>
  <c r="AQ153" i="10"/>
  <c r="AQ154" i="10"/>
  <c r="AQ155" i="10"/>
  <c r="AQ156" i="10"/>
  <c r="AQ157" i="10"/>
  <c r="AQ158" i="10"/>
  <c r="AQ159" i="10"/>
  <c r="AQ160" i="10"/>
  <c r="AQ161" i="10"/>
  <c r="AQ162" i="10"/>
  <c r="AQ163" i="10"/>
  <c r="AQ164" i="10"/>
  <c r="AQ165" i="10"/>
  <c r="AQ166" i="10"/>
  <c r="AQ167" i="10"/>
  <c r="AQ168" i="10"/>
  <c r="AQ169" i="10"/>
  <c r="AQ170" i="10"/>
  <c r="AQ171" i="10"/>
  <c r="AQ172" i="10"/>
  <c r="AQ173" i="10"/>
  <c r="AQ174" i="10"/>
  <c r="AQ175" i="10"/>
  <c r="AQ176" i="10"/>
  <c r="AQ177" i="10"/>
  <c r="AQ178" i="10"/>
  <c r="AQ179" i="10"/>
  <c r="AQ180" i="10"/>
  <c r="AQ181" i="10"/>
  <c r="AQ182" i="10"/>
  <c r="AQ183" i="10"/>
  <c r="AQ184" i="10"/>
  <c r="AQ185" i="10"/>
  <c r="AQ186" i="10"/>
  <c r="AQ187" i="10"/>
  <c r="AQ188" i="10"/>
  <c r="AQ189" i="10"/>
  <c r="AQ190" i="10"/>
  <c r="AQ191" i="10"/>
  <c r="AQ192" i="10"/>
  <c r="AQ193" i="10"/>
  <c r="AQ194" i="10"/>
  <c r="AQ195" i="10"/>
  <c r="AQ196" i="10"/>
  <c r="AQ197" i="10"/>
  <c r="AQ198" i="10"/>
  <c r="AQ200" i="10"/>
  <c r="AQ201" i="10"/>
  <c r="AQ202" i="10"/>
  <c r="AQ203" i="10"/>
  <c r="AQ5" i="10"/>
  <c r="AH210" i="10" l="1"/>
  <c r="AI210" i="10"/>
  <c r="AJ210" i="10"/>
  <c r="AN210" i="10"/>
  <c r="AR210" i="10"/>
  <c r="AT210" i="10" s="1"/>
  <c r="AS210" i="10"/>
  <c r="AU210" i="10"/>
  <c r="AZ210" i="10"/>
  <c r="BA210" i="10" s="1"/>
  <c r="AI211" i="10"/>
  <c r="AN211" i="10"/>
  <c r="AR211" i="10"/>
  <c r="AS211" i="10"/>
  <c r="AU211" i="10"/>
  <c r="AZ211" i="10"/>
  <c r="BA211" i="10" s="1"/>
  <c r="BJ211" i="10"/>
  <c r="AH212" i="10"/>
  <c r="AI212" i="10"/>
  <c r="AJ212" i="10"/>
  <c r="AN212" i="10"/>
  <c r="AR212" i="10"/>
  <c r="AS212" i="10"/>
  <c r="AU212" i="10"/>
  <c r="AZ212" i="10"/>
  <c r="BA212" i="10" s="1"/>
  <c r="AH213" i="10"/>
  <c r="AJ213" i="10"/>
  <c r="AN213" i="10"/>
  <c r="AR213" i="10"/>
  <c r="AS213" i="10"/>
  <c r="AU213" i="10"/>
  <c r="AZ213" i="10"/>
  <c r="BA213" i="10" s="1"/>
  <c r="AH214" i="10"/>
  <c r="AI214" i="10"/>
  <c r="AN214" i="10"/>
  <c r="AR214" i="10"/>
  <c r="AS214" i="10"/>
  <c r="AU214" i="10"/>
  <c r="AZ214" i="10"/>
  <c r="BA214" i="10" s="1"/>
  <c r="AI215" i="10"/>
  <c r="AJ215" i="10"/>
  <c r="AN215" i="10"/>
  <c r="AR215" i="10"/>
  <c r="AS215" i="10"/>
  <c r="AU215" i="10"/>
  <c r="AZ215" i="10"/>
  <c r="BA215" i="10" s="1"/>
  <c r="AH216" i="10"/>
  <c r="AI216" i="10"/>
  <c r="AJ216" i="10"/>
  <c r="AN216" i="10"/>
  <c r="AR216" i="10"/>
  <c r="AS216" i="10"/>
  <c r="AU216" i="10"/>
  <c r="AZ216" i="10"/>
  <c r="BA216" i="10" s="1"/>
  <c r="AH217" i="10"/>
  <c r="AJ217" i="10"/>
  <c r="AN217" i="10"/>
  <c r="AR217" i="10"/>
  <c r="AS217" i="10"/>
  <c r="AU217" i="10"/>
  <c r="AZ217" i="10"/>
  <c r="BA217" i="10" s="1"/>
  <c r="AH218" i="10"/>
  <c r="AN218" i="10"/>
  <c r="AR218" i="10"/>
  <c r="AS218" i="10"/>
  <c r="AU218" i="10"/>
  <c r="AZ218" i="10"/>
  <c r="BA218" i="10"/>
  <c r="AH219" i="10"/>
  <c r="AI219" i="10"/>
  <c r="AJ219" i="10"/>
  <c r="AN219" i="10"/>
  <c r="AR219" i="10"/>
  <c r="AS219" i="10"/>
  <c r="AU219" i="10"/>
  <c r="AZ219" i="10"/>
  <c r="BA219" i="10" s="1"/>
  <c r="AH220" i="10"/>
  <c r="AI220" i="10"/>
  <c r="AJ220" i="10"/>
  <c r="AN220" i="10"/>
  <c r="AR220" i="10"/>
  <c r="AS220" i="10"/>
  <c r="AU220" i="10"/>
  <c r="AZ220" i="10"/>
  <c r="BA220" i="10" s="1"/>
  <c r="AJ221" i="10"/>
  <c r="AN221" i="10"/>
  <c r="AR221" i="10"/>
  <c r="AS221" i="10"/>
  <c r="AU221" i="10"/>
  <c r="AZ221" i="10"/>
  <c r="BA221" i="10" s="1"/>
  <c r="AH222" i="10"/>
  <c r="AN222" i="10"/>
  <c r="AR222" i="10"/>
  <c r="AS222" i="10"/>
  <c r="AU222" i="10"/>
  <c r="AZ222" i="10"/>
  <c r="BA222" i="10" s="1"/>
  <c r="AH223" i="10"/>
  <c r="AI223" i="10"/>
  <c r="AJ223" i="10"/>
  <c r="AN223" i="10"/>
  <c r="AR223" i="10"/>
  <c r="AS223" i="10"/>
  <c r="AU223" i="10"/>
  <c r="AZ223" i="10"/>
  <c r="BA223" i="10" s="1"/>
  <c r="BK223" i="10"/>
  <c r="AH224" i="10"/>
  <c r="AI224" i="10"/>
  <c r="AJ224" i="10"/>
  <c r="AN224" i="10"/>
  <c r="AR224" i="10"/>
  <c r="AS224" i="10"/>
  <c r="AU224" i="10"/>
  <c r="AZ224" i="10"/>
  <c r="BA224" i="10" s="1"/>
  <c r="AJ225" i="10"/>
  <c r="AN225" i="10"/>
  <c r="AR225" i="10"/>
  <c r="AS225" i="10"/>
  <c r="AU225" i="10"/>
  <c r="AZ225" i="10"/>
  <c r="BA225" i="10" s="1"/>
  <c r="AH226" i="10"/>
  <c r="AJ226" i="10"/>
  <c r="AN226" i="10"/>
  <c r="AR226" i="10"/>
  <c r="AS226" i="10"/>
  <c r="AU226" i="10"/>
  <c r="AZ226" i="10"/>
  <c r="BA226" i="10" s="1"/>
  <c r="AH227" i="10"/>
  <c r="AI227" i="10"/>
  <c r="AJ227" i="10"/>
  <c r="AN227" i="10"/>
  <c r="AR227" i="10"/>
  <c r="AS227" i="10"/>
  <c r="AT227" i="10" s="1"/>
  <c r="AU227" i="10"/>
  <c r="AZ227" i="10"/>
  <c r="BA227" i="10" s="1"/>
  <c r="AH228" i="10"/>
  <c r="AI228" i="10"/>
  <c r="AJ228" i="10"/>
  <c r="AN228" i="10"/>
  <c r="AR228" i="10"/>
  <c r="AS228" i="10"/>
  <c r="AU228" i="10"/>
  <c r="AZ228" i="10"/>
  <c r="BA228" i="10" s="1"/>
  <c r="AH229" i="10"/>
  <c r="AJ229" i="10"/>
  <c r="AN229" i="10"/>
  <c r="AR229" i="10"/>
  <c r="AS229" i="10"/>
  <c r="AU229" i="10"/>
  <c r="AZ229" i="10"/>
  <c r="BA229" i="10" s="1"/>
  <c r="AH230" i="10"/>
  <c r="AI230" i="10"/>
  <c r="AJ230" i="10"/>
  <c r="AN230" i="10"/>
  <c r="AR230" i="10"/>
  <c r="AS230" i="10"/>
  <c r="AU230" i="10"/>
  <c r="AZ230" i="10"/>
  <c r="BA230" i="10" s="1"/>
  <c r="AH231" i="10"/>
  <c r="AI231" i="10"/>
  <c r="AJ231" i="10"/>
  <c r="AN231" i="10"/>
  <c r="AR231" i="10"/>
  <c r="AS231" i="10"/>
  <c r="AU231" i="10"/>
  <c r="AZ231" i="10"/>
  <c r="BA231" i="10" s="1"/>
  <c r="AH232" i="10"/>
  <c r="AI232" i="10"/>
  <c r="AJ232" i="10"/>
  <c r="AN232" i="10"/>
  <c r="AR232" i="10"/>
  <c r="AS232" i="10"/>
  <c r="AU232" i="10"/>
  <c r="AZ232" i="10"/>
  <c r="BA232" i="10" s="1"/>
  <c r="BJ232" i="10"/>
  <c r="AH233" i="10"/>
  <c r="AN233" i="10"/>
  <c r="AR233" i="10"/>
  <c r="AS233" i="10"/>
  <c r="AU233" i="10"/>
  <c r="AZ233" i="10"/>
  <c r="BA233" i="10" s="1"/>
  <c r="AH234" i="10"/>
  <c r="AI234" i="10"/>
  <c r="AJ234" i="10"/>
  <c r="AN234" i="10"/>
  <c r="AR234" i="10"/>
  <c r="AS234" i="10"/>
  <c r="AU234" i="10"/>
  <c r="AZ234" i="10"/>
  <c r="BA234" i="10" s="1"/>
  <c r="BJ234" i="10"/>
  <c r="AH235" i="10"/>
  <c r="AI235" i="10"/>
  <c r="AJ235" i="10"/>
  <c r="AN235" i="10"/>
  <c r="AR235" i="10"/>
  <c r="AS235" i="10"/>
  <c r="AU235" i="10"/>
  <c r="AZ235" i="10"/>
  <c r="BA235" i="10" s="1"/>
  <c r="AI236" i="10"/>
  <c r="AJ236" i="10"/>
  <c r="AN236" i="10"/>
  <c r="AR236" i="10"/>
  <c r="AT236" i="10" s="1"/>
  <c r="AS236" i="10"/>
  <c r="AU236" i="10"/>
  <c r="AZ236" i="10"/>
  <c r="BA236" i="10" s="1"/>
  <c r="BJ236" i="10"/>
  <c r="AH237" i="10"/>
  <c r="AN237" i="10"/>
  <c r="AR237" i="10"/>
  <c r="AS237" i="10"/>
  <c r="AU237" i="10"/>
  <c r="AZ237" i="10"/>
  <c r="BA237" i="10" s="1"/>
  <c r="AH238" i="10"/>
  <c r="AN238" i="10"/>
  <c r="AR238" i="10"/>
  <c r="AS238" i="10"/>
  <c r="AU238" i="10"/>
  <c r="AZ238" i="10"/>
  <c r="BA238" i="10" s="1"/>
  <c r="AH239" i="10"/>
  <c r="AI239" i="10"/>
  <c r="AJ239" i="10"/>
  <c r="AN239" i="10"/>
  <c r="AR239" i="10"/>
  <c r="AS239" i="10"/>
  <c r="AU239" i="10"/>
  <c r="AZ239" i="10"/>
  <c r="BA239" i="10" s="1"/>
  <c r="AJ240" i="10"/>
  <c r="AN240" i="10"/>
  <c r="AR240" i="10"/>
  <c r="AS240" i="10"/>
  <c r="AU240" i="10"/>
  <c r="AZ240" i="10"/>
  <c r="BA240" i="10" s="1"/>
  <c r="AH241" i="10"/>
  <c r="AJ241" i="10"/>
  <c r="AN241" i="10"/>
  <c r="AR241" i="10"/>
  <c r="AS241" i="10"/>
  <c r="AU241" i="10"/>
  <c r="AZ241" i="10"/>
  <c r="BA241" i="10" s="1"/>
  <c r="AH242" i="10"/>
  <c r="AI242" i="10"/>
  <c r="AN242" i="10"/>
  <c r="AR242" i="10"/>
  <c r="AS242" i="10"/>
  <c r="AU242" i="10"/>
  <c r="AZ242" i="10"/>
  <c r="BA242" i="10" s="1"/>
  <c r="AH243" i="10"/>
  <c r="AI243" i="10"/>
  <c r="AN243" i="10"/>
  <c r="AR243" i="10"/>
  <c r="AS243" i="10"/>
  <c r="AU243" i="10"/>
  <c r="AZ243" i="10"/>
  <c r="BA243" i="10" s="1"/>
  <c r="AH244" i="10"/>
  <c r="AI244" i="10"/>
  <c r="AJ244" i="10"/>
  <c r="AN244" i="10"/>
  <c r="AR244" i="10"/>
  <c r="AS244" i="10"/>
  <c r="AU244" i="10"/>
  <c r="AZ244" i="10"/>
  <c r="BA244" i="10" s="1"/>
  <c r="AI245" i="10"/>
  <c r="AN245" i="10"/>
  <c r="AR245" i="10"/>
  <c r="AS245" i="10"/>
  <c r="AU245" i="10"/>
  <c r="AZ245" i="10"/>
  <c r="BA245" i="10" s="1"/>
  <c r="BJ245" i="10"/>
  <c r="AH246" i="10"/>
  <c r="AI246" i="10"/>
  <c r="AJ246" i="10"/>
  <c r="AN246" i="10"/>
  <c r="AR246" i="10"/>
  <c r="AS246" i="10"/>
  <c r="AU246" i="10"/>
  <c r="AZ246" i="10"/>
  <c r="BA246" i="10" s="1"/>
  <c r="AH247" i="10"/>
  <c r="AJ247" i="10"/>
  <c r="AN247" i="10"/>
  <c r="AR247" i="10"/>
  <c r="AS247" i="10"/>
  <c r="AU247" i="10"/>
  <c r="AZ247" i="10"/>
  <c r="BA247" i="10" s="1"/>
  <c r="AH248" i="10"/>
  <c r="AI248" i="10"/>
  <c r="AJ248" i="10"/>
  <c r="AN248" i="10"/>
  <c r="AR248" i="10"/>
  <c r="AS248" i="10"/>
  <c r="AU248" i="10"/>
  <c r="AZ248" i="10"/>
  <c r="BA248" i="10" s="1"/>
  <c r="AI249" i="10"/>
  <c r="AJ249" i="10"/>
  <c r="AN249" i="10"/>
  <c r="AR249" i="10"/>
  <c r="AS249" i="10"/>
  <c r="AU249" i="10"/>
  <c r="AZ249" i="10"/>
  <c r="BA249" i="10" s="1"/>
  <c r="AH250" i="10"/>
  <c r="AI250" i="10"/>
  <c r="AJ250" i="10"/>
  <c r="AN250" i="10"/>
  <c r="AR250" i="10"/>
  <c r="AS250" i="10"/>
  <c r="AU250" i="10"/>
  <c r="AZ250" i="10"/>
  <c r="BA250" i="10" s="1"/>
  <c r="BJ250" i="10"/>
  <c r="AH251" i="10"/>
  <c r="AI251" i="10"/>
  <c r="AJ251" i="10"/>
  <c r="AN251" i="10"/>
  <c r="AR251" i="10"/>
  <c r="AS251" i="10"/>
  <c r="AU251" i="10"/>
  <c r="AZ251" i="10"/>
  <c r="BA251" i="10" s="1"/>
  <c r="AH252" i="10"/>
  <c r="AI252" i="10"/>
  <c r="AN252" i="10"/>
  <c r="AR252" i="10"/>
  <c r="AS252" i="10"/>
  <c r="AU252" i="10"/>
  <c r="AZ252" i="10"/>
  <c r="BA252" i="10" s="1"/>
  <c r="BJ252" i="10"/>
  <c r="AH253" i="10"/>
  <c r="AI253" i="10"/>
  <c r="AN253" i="10"/>
  <c r="AR253" i="10"/>
  <c r="AS253" i="10"/>
  <c r="AU253" i="10"/>
  <c r="AZ253" i="10"/>
  <c r="BA253" i="10" s="1"/>
  <c r="AH254" i="10"/>
  <c r="AI254" i="10"/>
  <c r="AN254" i="10"/>
  <c r="AR254" i="10"/>
  <c r="AT254" i="10" s="1"/>
  <c r="AS254" i="10"/>
  <c r="AU254" i="10"/>
  <c r="AZ254" i="10"/>
  <c r="BA254" i="10" s="1"/>
  <c r="AH255" i="10"/>
  <c r="AJ255" i="10"/>
  <c r="AN255" i="10"/>
  <c r="AR255" i="10"/>
  <c r="AS255" i="10"/>
  <c r="AU255" i="10"/>
  <c r="AZ255" i="10"/>
  <c r="BA255" i="10" s="1"/>
  <c r="AI256" i="10"/>
  <c r="AJ256" i="10"/>
  <c r="AN256" i="10"/>
  <c r="AR256" i="10"/>
  <c r="AS256" i="10"/>
  <c r="AU256" i="10"/>
  <c r="AZ256" i="10"/>
  <c r="BA256" i="10" s="1"/>
  <c r="AH257" i="10"/>
  <c r="AJ257" i="10"/>
  <c r="AN257" i="10"/>
  <c r="AR257" i="10"/>
  <c r="AS257" i="10"/>
  <c r="AU257" i="10"/>
  <c r="AZ257" i="10"/>
  <c r="BA257" i="10" s="1"/>
  <c r="AI258" i="10"/>
  <c r="AJ258" i="10"/>
  <c r="AN258" i="10"/>
  <c r="AR258" i="10"/>
  <c r="AS258" i="10"/>
  <c r="AU258" i="10"/>
  <c r="AZ258" i="10"/>
  <c r="BA258" i="10" s="1"/>
  <c r="AH259" i="10"/>
  <c r="AI259" i="10"/>
  <c r="AN259" i="10"/>
  <c r="AR259" i="10"/>
  <c r="AS259" i="10"/>
  <c r="AU259" i="10"/>
  <c r="AZ259" i="10"/>
  <c r="BA259" i="10" s="1"/>
  <c r="AH260" i="10"/>
  <c r="AN260" i="10"/>
  <c r="AR260" i="10"/>
  <c r="AS260" i="10"/>
  <c r="AU260" i="10"/>
  <c r="AZ260" i="10"/>
  <c r="BA260" i="10" s="1"/>
  <c r="AH261" i="10"/>
  <c r="AJ261" i="10"/>
  <c r="AN261" i="10"/>
  <c r="AR261" i="10"/>
  <c r="AS261" i="10"/>
  <c r="AU261" i="10"/>
  <c r="AZ261" i="10"/>
  <c r="BA261" i="10" s="1"/>
  <c r="AI262" i="10"/>
  <c r="AJ262" i="10"/>
  <c r="AN262" i="10"/>
  <c r="AR262" i="10"/>
  <c r="AS262" i="10"/>
  <c r="AU262" i="10"/>
  <c r="AZ262" i="10"/>
  <c r="BA262" i="10" s="1"/>
  <c r="AI263" i="10"/>
  <c r="AJ263" i="10"/>
  <c r="AN263" i="10"/>
  <c r="AR263" i="10"/>
  <c r="AS263" i="10"/>
  <c r="AU263" i="10"/>
  <c r="AZ263" i="10"/>
  <c r="BA263" i="10" s="1"/>
  <c r="AH264" i="10"/>
  <c r="AJ264" i="10"/>
  <c r="AN264" i="10"/>
  <c r="AR264" i="10"/>
  <c r="AS264" i="10"/>
  <c r="AU264" i="10"/>
  <c r="AZ264" i="10"/>
  <c r="BA264" i="10" s="1"/>
  <c r="AH265" i="10"/>
  <c r="AJ265" i="10"/>
  <c r="AN265" i="10"/>
  <c r="AR265" i="10"/>
  <c r="AS265" i="10"/>
  <c r="AU265" i="10"/>
  <c r="AZ265" i="10"/>
  <c r="BA265" i="10" s="1"/>
  <c r="AI266" i="10"/>
  <c r="AJ266" i="10"/>
  <c r="AN266" i="10"/>
  <c r="AR266" i="10"/>
  <c r="AS266" i="10"/>
  <c r="AU266" i="10"/>
  <c r="AZ266" i="10"/>
  <c r="BA266" i="10" s="1"/>
  <c r="AH267" i="10"/>
  <c r="AI267" i="10"/>
  <c r="AJ267" i="10"/>
  <c r="AN267" i="10"/>
  <c r="AR267" i="10"/>
  <c r="AS267" i="10"/>
  <c r="AU267" i="10"/>
  <c r="AZ267" i="10"/>
  <c r="BA267" i="10" s="1"/>
  <c r="AH268" i="10"/>
  <c r="AI268" i="10"/>
  <c r="AJ268" i="10"/>
  <c r="AN268" i="10"/>
  <c r="AR268" i="10"/>
  <c r="AS268" i="10"/>
  <c r="AU268" i="10"/>
  <c r="AZ268" i="10"/>
  <c r="BA268" i="10" s="1"/>
  <c r="AI269" i="10"/>
  <c r="AJ269" i="10"/>
  <c r="AN269" i="10"/>
  <c r="AR269" i="10"/>
  <c r="AS269" i="10"/>
  <c r="AU269" i="10"/>
  <c r="AZ269" i="10"/>
  <c r="BA269" i="10" s="1"/>
  <c r="AI270" i="10"/>
  <c r="AJ270" i="10"/>
  <c r="AN270" i="10"/>
  <c r="AR270" i="10"/>
  <c r="AS270" i="10"/>
  <c r="AU270" i="10"/>
  <c r="AZ270" i="10"/>
  <c r="BA270" i="10" s="1"/>
  <c r="AI271" i="10"/>
  <c r="AJ271" i="10"/>
  <c r="AN271" i="10"/>
  <c r="AR271" i="10"/>
  <c r="AS271" i="10"/>
  <c r="AU271" i="10"/>
  <c r="AZ271" i="10"/>
  <c r="BA271" i="10" s="1"/>
  <c r="AH272" i="10"/>
  <c r="AI272" i="10"/>
  <c r="AJ272" i="10"/>
  <c r="AN272" i="10"/>
  <c r="AR272" i="10"/>
  <c r="AS272" i="10"/>
  <c r="AU272" i="10"/>
  <c r="AZ272" i="10"/>
  <c r="BA272" i="10" s="1"/>
  <c r="AH273" i="10"/>
  <c r="AJ273" i="10"/>
  <c r="AN273" i="10"/>
  <c r="AR273" i="10"/>
  <c r="AS273" i="10"/>
  <c r="AU273" i="10"/>
  <c r="AZ273" i="10"/>
  <c r="BA273" i="10" s="1"/>
  <c r="AH274" i="10"/>
  <c r="AI274" i="10"/>
  <c r="AJ274" i="10"/>
  <c r="AN274" i="10"/>
  <c r="AR274" i="10"/>
  <c r="AS274" i="10"/>
  <c r="AU274" i="10"/>
  <c r="AZ274" i="10"/>
  <c r="BA274" i="10" s="1"/>
  <c r="AI275" i="10"/>
  <c r="AJ275" i="10"/>
  <c r="AN275" i="10"/>
  <c r="AR275" i="10"/>
  <c r="AS275" i="10"/>
  <c r="AU275" i="10"/>
  <c r="AZ275" i="10"/>
  <c r="BA275" i="10" s="1"/>
  <c r="AH276" i="10"/>
  <c r="AI276" i="10"/>
  <c r="AN276" i="10"/>
  <c r="AR276" i="10"/>
  <c r="AS276" i="10"/>
  <c r="AU276" i="10"/>
  <c r="AZ276" i="10"/>
  <c r="BA276" i="10" s="1"/>
  <c r="AH277" i="10"/>
  <c r="AI277" i="10"/>
  <c r="AJ277" i="10"/>
  <c r="AN277" i="10"/>
  <c r="AR277" i="10"/>
  <c r="AS277" i="10"/>
  <c r="AU277" i="10"/>
  <c r="AZ277" i="10"/>
  <c r="BA277" i="10" s="1"/>
  <c r="AI278" i="10"/>
  <c r="AJ278" i="10"/>
  <c r="AN278" i="10"/>
  <c r="AR278" i="10"/>
  <c r="AS278" i="10"/>
  <c r="AU278" i="10"/>
  <c r="AZ278" i="10"/>
  <c r="BA278" i="10" s="1"/>
  <c r="AH279" i="10"/>
  <c r="AI279" i="10"/>
  <c r="AJ279" i="10"/>
  <c r="AN279" i="10"/>
  <c r="AR279" i="10"/>
  <c r="AS279" i="10"/>
  <c r="AU279" i="10"/>
  <c r="AZ279" i="10"/>
  <c r="BA279" i="10" s="1"/>
  <c r="AH280" i="10"/>
  <c r="AI280" i="10"/>
  <c r="AN280" i="10"/>
  <c r="AR280" i="10"/>
  <c r="AS280" i="10"/>
  <c r="AU280" i="10"/>
  <c r="AZ280" i="10"/>
  <c r="BA280" i="10" s="1"/>
  <c r="AH281" i="10"/>
  <c r="AI281" i="10"/>
  <c r="AJ281" i="10"/>
  <c r="AN281" i="10"/>
  <c r="AR281" i="10"/>
  <c r="AS281" i="10"/>
  <c r="AU281" i="10"/>
  <c r="AZ281" i="10"/>
  <c r="BA281" i="10" s="1"/>
  <c r="AH282" i="10"/>
  <c r="AI282" i="10"/>
  <c r="AJ282" i="10"/>
  <c r="AN282" i="10"/>
  <c r="AR282" i="10"/>
  <c r="AS282" i="10"/>
  <c r="AU282" i="10"/>
  <c r="AZ282" i="10"/>
  <c r="BA282" i="10" s="1"/>
  <c r="AH283" i="10"/>
  <c r="AI283" i="10"/>
  <c r="AJ283" i="10"/>
  <c r="AN283" i="10"/>
  <c r="AR283" i="10"/>
  <c r="AS283" i="10"/>
  <c r="AU283" i="10"/>
  <c r="AZ283" i="10"/>
  <c r="BA283" i="10" s="1"/>
  <c r="AH284" i="10"/>
  <c r="AI284" i="10"/>
  <c r="AN284" i="10"/>
  <c r="AR284" i="10"/>
  <c r="AS284" i="10"/>
  <c r="AU284" i="10"/>
  <c r="AZ284" i="10"/>
  <c r="BA284" i="10" s="1"/>
  <c r="BJ284" i="10"/>
  <c r="AH285" i="10"/>
  <c r="AI285" i="10"/>
  <c r="AJ285" i="10"/>
  <c r="AN285" i="10"/>
  <c r="AR285" i="10"/>
  <c r="AS285" i="10"/>
  <c r="AU285" i="10"/>
  <c r="AZ285" i="10"/>
  <c r="BA285" i="10" s="1"/>
  <c r="AH286" i="10"/>
  <c r="AI286" i="10"/>
  <c r="AJ286" i="10"/>
  <c r="AN286" i="10"/>
  <c r="AR286" i="10"/>
  <c r="AS286" i="10"/>
  <c r="AU286" i="10"/>
  <c r="AZ286" i="10"/>
  <c r="BA286" i="10" s="1"/>
  <c r="AH287" i="10"/>
  <c r="AI287" i="10"/>
  <c r="AJ287" i="10"/>
  <c r="AN287" i="10"/>
  <c r="AR287" i="10"/>
  <c r="AS287" i="10"/>
  <c r="AU287" i="10"/>
  <c r="AZ287" i="10"/>
  <c r="BA287" i="10" s="1"/>
  <c r="BJ287" i="10"/>
  <c r="BK287" i="10"/>
  <c r="AH288" i="10"/>
  <c r="AI288" i="10"/>
  <c r="AN288" i="10"/>
  <c r="AR288" i="10"/>
  <c r="AS288" i="10"/>
  <c r="AU288" i="10"/>
  <c r="AZ288" i="10"/>
  <c r="BA288" i="10" s="1"/>
  <c r="AH289" i="10"/>
  <c r="AI289" i="10"/>
  <c r="AJ289" i="10"/>
  <c r="AN289" i="10"/>
  <c r="AR289" i="10"/>
  <c r="AS289" i="10"/>
  <c r="AU289" i="10"/>
  <c r="AZ289" i="10"/>
  <c r="BA289" i="10" s="1"/>
  <c r="AI290" i="10"/>
  <c r="AJ290" i="10"/>
  <c r="AN290" i="10"/>
  <c r="AR290" i="10"/>
  <c r="AS290" i="10"/>
  <c r="AU290" i="10"/>
  <c r="AZ290" i="10"/>
  <c r="BA290" i="10" s="1"/>
  <c r="AI291" i="10"/>
  <c r="AJ291" i="10"/>
  <c r="AN291" i="10"/>
  <c r="AR291" i="10"/>
  <c r="AS291" i="10"/>
  <c r="AU291" i="10"/>
  <c r="AZ291" i="10"/>
  <c r="BA291" i="10" s="1"/>
  <c r="AI292" i="10"/>
  <c r="AN292" i="10"/>
  <c r="AR292" i="10"/>
  <c r="AS292" i="10"/>
  <c r="AU292" i="10"/>
  <c r="AZ292" i="10"/>
  <c r="BA292" i="10" s="1"/>
  <c r="AH293" i="10"/>
  <c r="AI293" i="10"/>
  <c r="AJ293" i="10"/>
  <c r="AN293" i="10"/>
  <c r="AR293" i="10"/>
  <c r="AS293" i="10"/>
  <c r="AU293" i="10"/>
  <c r="AZ293" i="10"/>
  <c r="BA293" i="10" s="1"/>
  <c r="AJ294" i="10"/>
  <c r="AN294" i="10"/>
  <c r="AR294" i="10"/>
  <c r="AS294" i="10"/>
  <c r="AU294" i="10"/>
  <c r="AZ294" i="10"/>
  <c r="BA294" i="10" s="1"/>
  <c r="AI295" i="10"/>
  <c r="AJ295" i="10"/>
  <c r="AN295" i="10"/>
  <c r="AR295" i="10"/>
  <c r="AS295" i="10"/>
  <c r="AU295" i="10"/>
  <c r="AZ295" i="10"/>
  <c r="BA295" i="10" s="1"/>
  <c r="BJ295" i="10"/>
  <c r="BK295" i="10"/>
  <c r="AH296" i="10"/>
  <c r="AI296" i="10"/>
  <c r="AJ296" i="10"/>
  <c r="AN296" i="10"/>
  <c r="AR296" i="10"/>
  <c r="AS296" i="10"/>
  <c r="AU296" i="10"/>
  <c r="AZ296" i="10"/>
  <c r="BA296" i="10" s="1"/>
  <c r="AH297" i="10"/>
  <c r="AJ297" i="10"/>
  <c r="AN297" i="10"/>
  <c r="AR297" i="10"/>
  <c r="AS297" i="10"/>
  <c r="AU297" i="10"/>
  <c r="AZ297" i="10"/>
  <c r="BA297" i="10" s="1"/>
  <c r="AI298" i="10"/>
  <c r="AJ298" i="10"/>
  <c r="AN298" i="10"/>
  <c r="AR298" i="10"/>
  <c r="AS298" i="10"/>
  <c r="AU298" i="10"/>
  <c r="AZ298" i="10"/>
  <c r="BA298" i="10" s="1"/>
  <c r="AI299" i="10"/>
  <c r="AN299" i="10"/>
  <c r="AR299" i="10"/>
  <c r="AS299" i="10"/>
  <c r="AU299" i="10"/>
  <c r="AZ299" i="10"/>
  <c r="BA299" i="10" s="1"/>
  <c r="AH300" i="10"/>
  <c r="AN300" i="10"/>
  <c r="AR300" i="10"/>
  <c r="AS300" i="10"/>
  <c r="AU300" i="10"/>
  <c r="AZ300" i="10"/>
  <c r="BA300" i="10" s="1"/>
  <c r="AH301" i="10"/>
  <c r="AJ301" i="10"/>
  <c r="AN301" i="10"/>
  <c r="AR301" i="10"/>
  <c r="AS301" i="10"/>
  <c r="AU301" i="10"/>
  <c r="AZ301" i="10"/>
  <c r="BA301" i="10" s="1"/>
  <c r="AI302" i="10"/>
  <c r="AJ302" i="10"/>
  <c r="AN302" i="10"/>
  <c r="AR302" i="10"/>
  <c r="AS302" i="10"/>
  <c r="AU302" i="10"/>
  <c r="AZ302" i="10"/>
  <c r="BA302" i="10" s="1"/>
  <c r="AI303" i="10"/>
  <c r="AN303" i="10"/>
  <c r="AR303" i="10"/>
  <c r="AS303" i="10"/>
  <c r="AU303" i="10"/>
  <c r="AZ303" i="10"/>
  <c r="BA303" i="10" s="1"/>
  <c r="AH304" i="10"/>
  <c r="AI304" i="10"/>
  <c r="AN304" i="10"/>
  <c r="AR304" i="10"/>
  <c r="AT304" i="10" s="1"/>
  <c r="AS304" i="10"/>
  <c r="AU304" i="10"/>
  <c r="AZ304" i="10"/>
  <c r="BA304" i="10" s="1"/>
  <c r="AH305" i="10"/>
  <c r="AJ305" i="10"/>
  <c r="AN305" i="10"/>
  <c r="AR305" i="10"/>
  <c r="AS305" i="10"/>
  <c r="AU305" i="10"/>
  <c r="AZ305" i="10"/>
  <c r="BA305" i="10" s="1"/>
  <c r="AH306" i="10"/>
  <c r="AI306" i="10"/>
  <c r="AJ306" i="10"/>
  <c r="AN306" i="10"/>
  <c r="AR306" i="10"/>
  <c r="AS306" i="10"/>
  <c r="AU306" i="10"/>
  <c r="AZ306" i="10"/>
  <c r="BA306" i="10" s="1"/>
  <c r="AH307" i="10"/>
  <c r="AI307" i="10"/>
  <c r="AN307" i="10"/>
  <c r="AR307" i="10"/>
  <c r="AS307" i="10"/>
  <c r="AU307" i="10"/>
  <c r="AZ307" i="10"/>
  <c r="BA307" i="10" s="1"/>
  <c r="AH308" i="10"/>
  <c r="AI308" i="10"/>
  <c r="AN308" i="10"/>
  <c r="AR308" i="10"/>
  <c r="AS308" i="10"/>
  <c r="AU308" i="10"/>
  <c r="AZ308" i="10"/>
  <c r="BA308" i="10" s="1"/>
  <c r="BJ308" i="10"/>
  <c r="AH309" i="10"/>
  <c r="AN309" i="10"/>
  <c r="AR309" i="10"/>
  <c r="AS309" i="10"/>
  <c r="AU309" i="10"/>
  <c r="AZ309" i="10"/>
  <c r="BA309" i="10" s="1"/>
  <c r="AI310" i="10"/>
  <c r="AJ310" i="10"/>
  <c r="AN310" i="10"/>
  <c r="AR310" i="10"/>
  <c r="AS310" i="10"/>
  <c r="AU310" i="10"/>
  <c r="AZ310" i="10"/>
  <c r="BA310" i="10"/>
  <c r="AN311" i="10"/>
  <c r="AR311" i="10"/>
  <c r="AS311" i="10"/>
  <c r="AU311" i="10"/>
  <c r="AZ311" i="10"/>
  <c r="BA311" i="10" s="1"/>
  <c r="AH312" i="10"/>
  <c r="AI312" i="10"/>
  <c r="AN312" i="10"/>
  <c r="AR312" i="10"/>
  <c r="AS312" i="10"/>
  <c r="AU312" i="10"/>
  <c r="AZ312" i="10"/>
  <c r="BA312" i="10" s="1"/>
  <c r="BJ312" i="10"/>
  <c r="AH313" i="10"/>
  <c r="AJ313" i="10"/>
  <c r="AN313" i="10"/>
  <c r="AR313" i="10"/>
  <c r="AS313" i="10"/>
  <c r="AU313" i="10"/>
  <c r="AZ313" i="10"/>
  <c r="BA313" i="10" s="1"/>
  <c r="AI314" i="10"/>
  <c r="AJ314" i="10"/>
  <c r="AN314" i="10"/>
  <c r="AR314" i="10"/>
  <c r="AS314" i="10"/>
  <c r="AU314" i="10"/>
  <c r="AZ314" i="10"/>
  <c r="BA314" i="10" s="1"/>
  <c r="AI315" i="10"/>
  <c r="AN315" i="10"/>
  <c r="AR315" i="10"/>
  <c r="AS315" i="10"/>
  <c r="AU315" i="10"/>
  <c r="AZ315" i="10"/>
  <c r="BA315" i="10" s="1"/>
  <c r="BJ315" i="10"/>
  <c r="AH316" i="10"/>
  <c r="AI316" i="10"/>
  <c r="AN316" i="10"/>
  <c r="AR316" i="10"/>
  <c r="AS316" i="10"/>
  <c r="AU316" i="10"/>
  <c r="AZ316" i="10"/>
  <c r="BA316" i="10" s="1"/>
  <c r="AH317" i="10"/>
  <c r="AJ317" i="10"/>
  <c r="AN317" i="10"/>
  <c r="AR317" i="10"/>
  <c r="AS317" i="10"/>
  <c r="AU317" i="10"/>
  <c r="AZ317" i="10"/>
  <c r="BA317" i="10" s="1"/>
  <c r="AI318" i="10"/>
  <c r="AJ318" i="10"/>
  <c r="AN318" i="10"/>
  <c r="AR318" i="10"/>
  <c r="AS318" i="10"/>
  <c r="AU318" i="10"/>
  <c r="AZ318" i="10"/>
  <c r="BA318" i="10" s="1"/>
  <c r="AI319" i="10"/>
  <c r="AN319" i="10"/>
  <c r="AR319" i="10"/>
  <c r="AS319" i="10"/>
  <c r="AU319" i="10"/>
  <c r="AZ319" i="10"/>
  <c r="BA319" i="10" s="1"/>
  <c r="AH320" i="10"/>
  <c r="AI320" i="10"/>
  <c r="AN320" i="10"/>
  <c r="AR320" i="10"/>
  <c r="AS320" i="10"/>
  <c r="AU320" i="10"/>
  <c r="AZ320" i="10"/>
  <c r="BA320" i="10" s="1"/>
  <c r="AH321" i="10"/>
  <c r="AJ321" i="10"/>
  <c r="AN321" i="10"/>
  <c r="AR321" i="10"/>
  <c r="AS321" i="10"/>
  <c r="AU321" i="10"/>
  <c r="AZ321" i="10"/>
  <c r="BA321" i="10" s="1"/>
  <c r="AI322" i="10"/>
  <c r="AJ322" i="10"/>
  <c r="AN322" i="10"/>
  <c r="AR322" i="10"/>
  <c r="AS322" i="10"/>
  <c r="AU322" i="10"/>
  <c r="AZ322" i="10"/>
  <c r="BA322" i="10" s="1"/>
  <c r="AI323" i="10"/>
  <c r="AJ323" i="10"/>
  <c r="AN323" i="10"/>
  <c r="AR323" i="10"/>
  <c r="AS323" i="10"/>
  <c r="AU323" i="10"/>
  <c r="AZ323" i="10"/>
  <c r="BA323" i="10" s="1"/>
  <c r="AH324" i="10"/>
  <c r="AI324" i="10"/>
  <c r="AN324" i="10"/>
  <c r="AR324" i="10"/>
  <c r="AS324" i="10"/>
  <c r="AU324" i="10"/>
  <c r="AZ324" i="10"/>
  <c r="BA324" i="10" s="1"/>
  <c r="AH325" i="10"/>
  <c r="AI325" i="10"/>
  <c r="AJ325" i="10"/>
  <c r="AN325" i="10"/>
  <c r="AR325" i="10"/>
  <c r="AS325" i="10"/>
  <c r="AU325" i="10"/>
  <c r="AZ325" i="10"/>
  <c r="BA325" i="10" s="1"/>
  <c r="AH326" i="10"/>
  <c r="AI326" i="10"/>
  <c r="AJ326" i="10"/>
  <c r="AN326" i="10"/>
  <c r="AR326" i="10"/>
  <c r="AS326" i="10"/>
  <c r="AU326" i="10"/>
  <c r="AZ326" i="10"/>
  <c r="BA326" i="10" s="1"/>
  <c r="AI327" i="10"/>
  <c r="AN327" i="10"/>
  <c r="AR327" i="10"/>
  <c r="AS327" i="10"/>
  <c r="AU327" i="10"/>
  <c r="AZ327" i="10"/>
  <c r="BA327" i="10" s="1"/>
  <c r="AH328" i="10"/>
  <c r="AI328" i="10"/>
  <c r="AN328" i="10"/>
  <c r="AR328" i="10"/>
  <c r="AS328" i="10"/>
  <c r="AU328" i="10"/>
  <c r="AZ328" i="10"/>
  <c r="BA328" i="10" s="1"/>
  <c r="AH329" i="10"/>
  <c r="AI329" i="10"/>
  <c r="AN329" i="10"/>
  <c r="AR329" i="10"/>
  <c r="AS329" i="10"/>
  <c r="AU329" i="10"/>
  <c r="AZ329" i="10"/>
  <c r="BA329" i="10" s="1"/>
  <c r="BI330" i="10"/>
  <c r="AI330" i="10"/>
  <c r="AJ330" i="10"/>
  <c r="AN330" i="10"/>
  <c r="AR330" i="10"/>
  <c r="AS330" i="10"/>
  <c r="AU330" i="10"/>
  <c r="AZ330" i="10"/>
  <c r="BA330" i="10" s="1"/>
  <c r="AI331" i="10"/>
  <c r="AJ331" i="10"/>
  <c r="AN331" i="10"/>
  <c r="AR331" i="10"/>
  <c r="AS331" i="10"/>
  <c r="AU331" i="10"/>
  <c r="AZ331" i="10"/>
  <c r="BA331" i="10" s="1"/>
  <c r="AH332" i="10"/>
  <c r="AN332" i="10"/>
  <c r="AR332" i="10"/>
  <c r="AS332" i="10"/>
  <c r="AU332" i="10"/>
  <c r="AZ332" i="10"/>
  <c r="BA332" i="10" s="1"/>
  <c r="AH333" i="10"/>
  <c r="AI333" i="10"/>
  <c r="AJ333" i="10"/>
  <c r="AN333" i="10"/>
  <c r="AR333" i="10"/>
  <c r="AS333" i="10"/>
  <c r="AU333" i="10"/>
  <c r="AZ333" i="10"/>
  <c r="BA333" i="10" s="1"/>
  <c r="AH334" i="10"/>
  <c r="AI334" i="10"/>
  <c r="AJ334" i="10"/>
  <c r="AN334" i="10"/>
  <c r="AR334" i="10"/>
  <c r="AS334" i="10"/>
  <c r="AU334" i="10"/>
  <c r="AZ334" i="10"/>
  <c r="BA334" i="10" s="1"/>
  <c r="AI335" i="10"/>
  <c r="AJ335" i="10"/>
  <c r="AN335" i="10"/>
  <c r="AR335" i="10"/>
  <c r="AS335" i="10"/>
  <c r="AU335" i="10"/>
  <c r="AZ335" i="10"/>
  <c r="BA335" i="10" s="1"/>
  <c r="BJ335" i="10"/>
  <c r="AH336" i="10"/>
  <c r="AI336" i="10"/>
  <c r="AN336" i="10"/>
  <c r="AR336" i="10"/>
  <c r="AS336" i="10"/>
  <c r="AU336" i="10"/>
  <c r="AZ336" i="10"/>
  <c r="BA336" i="10" s="1"/>
  <c r="AH337" i="10"/>
  <c r="AJ337" i="10"/>
  <c r="AN337" i="10"/>
  <c r="AR337" i="10"/>
  <c r="AS337" i="10"/>
  <c r="AU337" i="10"/>
  <c r="AZ337" i="10"/>
  <c r="BA337" i="10" s="1"/>
  <c r="AI338" i="10"/>
  <c r="AJ338" i="10"/>
  <c r="AN338" i="10"/>
  <c r="AR338" i="10"/>
  <c r="AS338" i="10"/>
  <c r="AU338" i="10"/>
  <c r="AZ338" i="10"/>
  <c r="BA338" i="10" s="1"/>
  <c r="BJ338" i="10"/>
  <c r="AI339" i="10"/>
  <c r="AJ339" i="10"/>
  <c r="AN339" i="10"/>
  <c r="AR339" i="10"/>
  <c r="AS339" i="10"/>
  <c r="AU339" i="10"/>
  <c r="AZ339" i="10"/>
  <c r="BA339" i="10" s="1"/>
  <c r="AH340" i="10"/>
  <c r="AN340" i="10"/>
  <c r="AR340" i="10"/>
  <c r="AS340" i="10"/>
  <c r="AU340" i="10"/>
  <c r="AZ340" i="10"/>
  <c r="BA340" i="10" s="1"/>
  <c r="AJ341" i="10"/>
  <c r="AN341" i="10"/>
  <c r="AR341" i="10"/>
  <c r="AS341" i="10"/>
  <c r="AU341" i="10"/>
  <c r="AZ341" i="10"/>
  <c r="BA341" i="10" s="1"/>
  <c r="AH342" i="10"/>
  <c r="AI342" i="10"/>
  <c r="AJ342" i="10"/>
  <c r="AN342" i="10"/>
  <c r="AR342" i="10"/>
  <c r="AS342" i="10"/>
  <c r="AU342" i="10"/>
  <c r="AZ342" i="10"/>
  <c r="BA342" i="10" s="1"/>
  <c r="AI343" i="10"/>
  <c r="AJ343" i="10"/>
  <c r="AN343" i="10"/>
  <c r="AR343" i="10"/>
  <c r="AS343" i="10"/>
  <c r="AU343" i="10"/>
  <c r="AZ343" i="10"/>
  <c r="BA343" i="10" s="1"/>
  <c r="BJ343" i="10"/>
  <c r="AH344" i="10"/>
  <c r="AN344" i="10"/>
  <c r="AR344" i="10"/>
  <c r="AS344" i="10"/>
  <c r="AU344" i="10"/>
  <c r="AZ344" i="10"/>
  <c r="BA344" i="10" s="1"/>
  <c r="AH345" i="10"/>
  <c r="AJ345" i="10"/>
  <c r="AN345" i="10"/>
  <c r="AR345" i="10"/>
  <c r="AS345" i="10"/>
  <c r="AU345" i="10"/>
  <c r="AZ345" i="10"/>
  <c r="BA345" i="10" s="1"/>
  <c r="AH346" i="10"/>
  <c r="AI346" i="10"/>
  <c r="AJ346" i="10"/>
  <c r="AN346" i="10"/>
  <c r="AR346" i="10"/>
  <c r="AS346" i="10"/>
  <c r="AU346" i="10"/>
  <c r="AZ346" i="10"/>
  <c r="BA346" i="10" s="1"/>
  <c r="AI347" i="10"/>
  <c r="AJ347" i="10"/>
  <c r="AN347" i="10"/>
  <c r="AR347" i="10"/>
  <c r="AS347" i="10"/>
  <c r="AU347" i="10"/>
  <c r="AZ347" i="10"/>
  <c r="BA347" i="10" s="1"/>
  <c r="AH348" i="10"/>
  <c r="AI348" i="10"/>
  <c r="AN348" i="10"/>
  <c r="AR348" i="10"/>
  <c r="AS348" i="10"/>
  <c r="AU348" i="10"/>
  <c r="AZ348" i="10"/>
  <c r="BA348" i="10" s="1"/>
  <c r="AJ349" i="10"/>
  <c r="AN349" i="10"/>
  <c r="AR349" i="10"/>
  <c r="AS349" i="10"/>
  <c r="AU349" i="10"/>
  <c r="AZ349" i="10"/>
  <c r="BA349" i="10" s="1"/>
  <c r="AH350" i="10"/>
  <c r="AI350" i="10"/>
  <c r="AN350" i="10"/>
  <c r="AR350" i="10"/>
  <c r="AS350" i="10"/>
  <c r="AU350" i="10"/>
  <c r="AZ350" i="10"/>
  <c r="BA350" i="10" s="1"/>
  <c r="AH351" i="10"/>
  <c r="AI351" i="10"/>
  <c r="AJ351" i="10"/>
  <c r="AN351" i="10"/>
  <c r="AR351" i="10"/>
  <c r="AS351" i="10"/>
  <c r="AU351" i="10"/>
  <c r="AZ351" i="10"/>
  <c r="BA351" i="10" s="1"/>
  <c r="AH352" i="10"/>
  <c r="AJ352" i="10"/>
  <c r="AN352" i="10"/>
  <c r="AR352" i="10"/>
  <c r="AS352" i="10"/>
  <c r="AU352" i="10"/>
  <c r="AZ352" i="10"/>
  <c r="BA352" i="10" s="1"/>
  <c r="AH353" i="10"/>
  <c r="AJ353" i="10"/>
  <c r="AN353" i="10"/>
  <c r="AR353" i="10"/>
  <c r="AS353" i="10"/>
  <c r="AU353" i="10"/>
  <c r="AZ353" i="10"/>
  <c r="BA353" i="10" s="1"/>
  <c r="AI354" i="10"/>
  <c r="AN354" i="10"/>
  <c r="AR354" i="10"/>
  <c r="AS354" i="10"/>
  <c r="AU354" i="10"/>
  <c r="AZ354" i="10"/>
  <c r="BA354" i="10" s="1"/>
  <c r="BJ354" i="10"/>
  <c r="AH355" i="10"/>
  <c r="AI355" i="10"/>
  <c r="AN355" i="10"/>
  <c r="AR355" i="10"/>
  <c r="AS355" i="10"/>
  <c r="AU355" i="10"/>
  <c r="AZ355" i="10"/>
  <c r="BA355" i="10" s="1"/>
  <c r="AH356" i="10"/>
  <c r="AI356" i="10"/>
  <c r="AJ356" i="10"/>
  <c r="AN356" i="10"/>
  <c r="AR356" i="10"/>
  <c r="AS356" i="10"/>
  <c r="AU356" i="10"/>
  <c r="AZ356" i="10"/>
  <c r="BA356" i="10" s="1"/>
  <c r="AH357" i="10"/>
  <c r="AI357" i="10"/>
  <c r="AJ357" i="10"/>
  <c r="AN357" i="10"/>
  <c r="AR357" i="10"/>
  <c r="AS357" i="10"/>
  <c r="AU357" i="10"/>
  <c r="AZ357" i="10"/>
  <c r="BA357" i="10" s="1"/>
  <c r="AJ358" i="10"/>
  <c r="AN358" i="10"/>
  <c r="AR358" i="10"/>
  <c r="AS358" i="10"/>
  <c r="AU358" i="10"/>
  <c r="AZ358" i="10"/>
  <c r="BA358" i="10" s="1"/>
  <c r="AI359" i="10"/>
  <c r="AN359" i="10"/>
  <c r="AR359" i="10"/>
  <c r="AS359" i="10"/>
  <c r="AU359" i="10"/>
  <c r="AZ359" i="10"/>
  <c r="BA359" i="10" s="1"/>
  <c r="AH360" i="10"/>
  <c r="AN360" i="10"/>
  <c r="AR360" i="10"/>
  <c r="AS360" i="10"/>
  <c r="AU360" i="10"/>
  <c r="AZ360" i="10"/>
  <c r="BA360" i="10" s="1"/>
  <c r="AH361" i="10"/>
  <c r="AI361" i="10"/>
  <c r="AJ361" i="10"/>
  <c r="AN361" i="10"/>
  <c r="AR361" i="10"/>
  <c r="AS361" i="10"/>
  <c r="AU361" i="10"/>
  <c r="AZ361" i="10"/>
  <c r="BA361" i="10" s="1"/>
  <c r="AI362" i="10"/>
  <c r="AJ362" i="10"/>
  <c r="AN362" i="10"/>
  <c r="AR362" i="10"/>
  <c r="AS362" i="10"/>
  <c r="AU362" i="10"/>
  <c r="AZ362" i="10"/>
  <c r="BA362" i="10" s="1"/>
  <c r="AI363" i="10"/>
  <c r="AN363" i="10"/>
  <c r="AR363" i="10"/>
  <c r="AS363" i="10"/>
  <c r="AU363" i="10"/>
  <c r="AZ363" i="10"/>
  <c r="BA363" i="10" s="1"/>
  <c r="AH364" i="10"/>
  <c r="AI364" i="10"/>
  <c r="AN364" i="10"/>
  <c r="AR364" i="10"/>
  <c r="AS364" i="10"/>
  <c r="AU364" i="10"/>
  <c r="AZ364" i="10"/>
  <c r="BA364" i="10" s="1"/>
  <c r="AH365" i="10"/>
  <c r="AI365" i="10"/>
  <c r="AJ365" i="10"/>
  <c r="AN365" i="10"/>
  <c r="AR365" i="10"/>
  <c r="AS365" i="10"/>
  <c r="AU365" i="10"/>
  <c r="AZ365" i="10"/>
  <c r="BA365" i="10" s="1"/>
  <c r="AI366" i="10"/>
  <c r="AJ366" i="10"/>
  <c r="AN366" i="10"/>
  <c r="AR366" i="10"/>
  <c r="AS366" i="10"/>
  <c r="AU366" i="10"/>
  <c r="AZ366" i="10"/>
  <c r="BA366" i="10" s="1"/>
  <c r="AI367" i="10"/>
  <c r="AN367" i="10"/>
  <c r="AR367" i="10"/>
  <c r="AS367" i="10"/>
  <c r="AU367" i="10"/>
  <c r="AZ367" i="10"/>
  <c r="BA367" i="10" s="1"/>
  <c r="AH368" i="10"/>
  <c r="AI368" i="10"/>
  <c r="AN368" i="10"/>
  <c r="AR368" i="10"/>
  <c r="AS368" i="10"/>
  <c r="AU368" i="10"/>
  <c r="AZ368" i="10"/>
  <c r="BA368" i="10" s="1"/>
  <c r="BJ368" i="10"/>
  <c r="AH369" i="10"/>
  <c r="AI369" i="10"/>
  <c r="AJ369" i="10"/>
  <c r="AN369" i="10"/>
  <c r="AR369" i="10"/>
  <c r="AS369" i="10"/>
  <c r="AU369" i="10"/>
  <c r="AZ369" i="10"/>
  <c r="BA369" i="10" s="1"/>
  <c r="AI370" i="10"/>
  <c r="AJ370" i="10"/>
  <c r="AN370" i="10"/>
  <c r="AR370" i="10"/>
  <c r="AS370" i="10"/>
  <c r="AU370" i="10"/>
  <c r="AZ370" i="10"/>
  <c r="BA370" i="10" s="1"/>
  <c r="BJ370" i="10"/>
  <c r="AI371" i="10"/>
  <c r="AN371" i="10"/>
  <c r="AR371" i="10"/>
  <c r="AS371" i="10"/>
  <c r="AU371" i="10"/>
  <c r="AZ371" i="10"/>
  <c r="BA371" i="10" s="1"/>
  <c r="AH372" i="10"/>
  <c r="AI372" i="10"/>
  <c r="AN372" i="10"/>
  <c r="AR372" i="10"/>
  <c r="AS372" i="10"/>
  <c r="AU372" i="10"/>
  <c r="AZ372" i="10"/>
  <c r="BA372" i="10" s="1"/>
  <c r="AH373" i="10"/>
  <c r="AI373" i="10"/>
  <c r="AJ373" i="10"/>
  <c r="AN373" i="10"/>
  <c r="AR373" i="10"/>
  <c r="AS373" i="10"/>
  <c r="AU373" i="10"/>
  <c r="AZ373" i="10"/>
  <c r="BA373" i="10" s="1"/>
  <c r="AI374" i="10"/>
  <c r="AJ374" i="10"/>
  <c r="AN374" i="10"/>
  <c r="AR374" i="10"/>
  <c r="AS374" i="10"/>
  <c r="AU374" i="10"/>
  <c r="AZ374" i="10"/>
  <c r="BA374" i="10" s="1"/>
  <c r="AI375" i="10"/>
  <c r="AN375" i="10"/>
  <c r="AR375" i="10"/>
  <c r="AS375" i="10"/>
  <c r="AU375" i="10"/>
  <c r="AZ375" i="10"/>
  <c r="BA375" i="10" s="1"/>
  <c r="AH376" i="10"/>
  <c r="AI376" i="10"/>
  <c r="AN376" i="10"/>
  <c r="AR376" i="10"/>
  <c r="AS376" i="10"/>
  <c r="AU376" i="10"/>
  <c r="AZ376" i="10"/>
  <c r="BA376" i="10" s="1"/>
  <c r="BJ376" i="10"/>
  <c r="AH377" i="10"/>
  <c r="AI377" i="10"/>
  <c r="AJ377" i="10"/>
  <c r="AN377" i="10"/>
  <c r="AR377" i="10"/>
  <c r="AS377" i="10"/>
  <c r="AU377" i="10"/>
  <c r="AZ377" i="10"/>
  <c r="BA377" i="10" s="1"/>
  <c r="BJ377" i="10"/>
  <c r="AI378" i="10"/>
  <c r="AJ378" i="10"/>
  <c r="AN378" i="10"/>
  <c r="AR378" i="10"/>
  <c r="AS378" i="10"/>
  <c r="AU378" i="10"/>
  <c r="AZ378" i="10"/>
  <c r="BA378" i="10" s="1"/>
  <c r="AI379" i="10"/>
  <c r="AJ379" i="10"/>
  <c r="AN379" i="10"/>
  <c r="AR379" i="10"/>
  <c r="AS379" i="10"/>
  <c r="AT379" i="10" s="1"/>
  <c r="AU379" i="10"/>
  <c r="AZ379" i="10"/>
  <c r="BA379" i="10" s="1"/>
  <c r="AH380" i="10"/>
  <c r="AI380" i="10"/>
  <c r="AN380" i="10"/>
  <c r="AR380" i="10"/>
  <c r="AS380" i="10"/>
  <c r="AU380" i="10"/>
  <c r="AZ380" i="10"/>
  <c r="BA380" i="10" s="1"/>
  <c r="AH381" i="10"/>
  <c r="AJ381" i="10"/>
  <c r="AN381" i="10"/>
  <c r="AR381" i="10"/>
  <c r="AS381" i="10"/>
  <c r="AU381" i="10"/>
  <c r="AZ381" i="10"/>
  <c r="BA381" i="10" s="1"/>
  <c r="AH382" i="10"/>
  <c r="AI382" i="10"/>
  <c r="AJ382" i="10"/>
  <c r="AN382" i="10"/>
  <c r="AR382" i="10"/>
  <c r="AS382" i="10"/>
  <c r="AU382" i="10"/>
  <c r="AZ382" i="10"/>
  <c r="BA382" i="10" s="1"/>
  <c r="AI383" i="10"/>
  <c r="AJ383" i="10"/>
  <c r="AN383" i="10"/>
  <c r="AR383" i="10"/>
  <c r="AS383" i="10"/>
  <c r="AU383" i="10"/>
  <c r="AZ383" i="10"/>
  <c r="BA383" i="10" s="1"/>
  <c r="AH384" i="10"/>
  <c r="AI384" i="10"/>
  <c r="AJ384" i="10"/>
  <c r="AN384" i="10"/>
  <c r="AR384" i="10"/>
  <c r="AS384" i="10"/>
  <c r="AU384" i="10"/>
  <c r="AZ384" i="10"/>
  <c r="BA384" i="10" s="1"/>
  <c r="AH385" i="10"/>
  <c r="AJ385" i="10"/>
  <c r="AN385" i="10"/>
  <c r="AR385" i="10"/>
  <c r="AS385" i="10"/>
  <c r="AU385" i="10"/>
  <c r="AZ385" i="10"/>
  <c r="BA385" i="10" s="1"/>
  <c r="AH386" i="10"/>
  <c r="AI386" i="10"/>
  <c r="AJ386" i="10"/>
  <c r="AN386" i="10"/>
  <c r="AR386" i="10"/>
  <c r="AS386" i="10"/>
  <c r="AU386" i="10"/>
  <c r="AZ386" i="10"/>
  <c r="BA386" i="10" s="1"/>
  <c r="AH387" i="10"/>
  <c r="AI387" i="10"/>
  <c r="AJ387" i="10"/>
  <c r="AN387" i="10"/>
  <c r="AR387" i="10"/>
  <c r="AS387" i="10"/>
  <c r="AU387" i="10"/>
  <c r="AZ387" i="10"/>
  <c r="BA387" i="10" s="1"/>
  <c r="AI388" i="10"/>
  <c r="AJ388" i="10"/>
  <c r="AN388" i="10"/>
  <c r="AR388" i="10"/>
  <c r="AS388" i="10"/>
  <c r="AU388" i="10"/>
  <c r="AZ388" i="10"/>
  <c r="BA388" i="10" s="1"/>
  <c r="AH389" i="10"/>
  <c r="AI389" i="10"/>
  <c r="AJ389" i="10"/>
  <c r="AN389" i="10"/>
  <c r="AR389" i="10"/>
  <c r="AS389" i="10"/>
  <c r="AU389" i="10"/>
  <c r="AZ389" i="10"/>
  <c r="BA389" i="10" s="1"/>
  <c r="AH390" i="10"/>
  <c r="AI390" i="10"/>
  <c r="AN390" i="10"/>
  <c r="AR390" i="10"/>
  <c r="AS390" i="10"/>
  <c r="AU390" i="10"/>
  <c r="AZ390" i="10"/>
  <c r="BA390" i="10" s="1"/>
  <c r="AH391" i="10"/>
  <c r="AI391" i="10"/>
  <c r="AN391" i="10"/>
  <c r="AR391" i="10"/>
  <c r="AS391" i="10"/>
  <c r="AU391" i="10"/>
  <c r="AZ391" i="10"/>
  <c r="BA391" i="10" s="1"/>
  <c r="BJ391" i="10"/>
  <c r="AH392" i="10"/>
  <c r="AJ392" i="10"/>
  <c r="AN392" i="10"/>
  <c r="AR392" i="10"/>
  <c r="AS392" i="10"/>
  <c r="AU392" i="10"/>
  <c r="AZ392" i="10"/>
  <c r="BA392" i="10" s="1"/>
  <c r="AH393" i="10"/>
  <c r="AJ393" i="10"/>
  <c r="AN393" i="10"/>
  <c r="AR393" i="10"/>
  <c r="AS393" i="10"/>
  <c r="AU393" i="10"/>
  <c r="AZ393" i="10"/>
  <c r="BA393" i="10" s="1"/>
  <c r="AI394" i="10"/>
  <c r="AJ394" i="10"/>
  <c r="AN394" i="10"/>
  <c r="AR394" i="10"/>
  <c r="AS394" i="10"/>
  <c r="AU394" i="10"/>
  <c r="AZ394" i="10"/>
  <c r="BA394" i="10" s="1"/>
  <c r="AH395" i="10"/>
  <c r="AI395" i="10"/>
  <c r="AJ395" i="10"/>
  <c r="AN395" i="10"/>
  <c r="AR395" i="10"/>
  <c r="AS395" i="10"/>
  <c r="AU395" i="10"/>
  <c r="AZ395" i="10"/>
  <c r="BA395" i="10" s="1"/>
  <c r="AH396" i="10"/>
  <c r="AJ396" i="10"/>
  <c r="AN396" i="10"/>
  <c r="AR396" i="10"/>
  <c r="AS396" i="10"/>
  <c r="AU396" i="10"/>
  <c r="AZ396" i="10"/>
  <c r="BA396" i="10" s="1"/>
  <c r="AH397" i="10"/>
  <c r="AJ397" i="10"/>
  <c r="AN397" i="10"/>
  <c r="AR397" i="10"/>
  <c r="AS397" i="10"/>
  <c r="AU397" i="10"/>
  <c r="AZ397" i="10"/>
  <c r="BA397" i="10" s="1"/>
  <c r="AH398" i="10"/>
  <c r="AI398" i="10"/>
  <c r="AJ398" i="10"/>
  <c r="AN398" i="10"/>
  <c r="AR398" i="10"/>
  <c r="AS398" i="10"/>
  <c r="AU398" i="10"/>
  <c r="AZ398" i="10"/>
  <c r="BA398" i="10" s="1"/>
  <c r="AH399" i="10"/>
  <c r="AI399" i="10"/>
  <c r="AJ399" i="10"/>
  <c r="AN399" i="10"/>
  <c r="AR399" i="10"/>
  <c r="AS399" i="10"/>
  <c r="AU399" i="10"/>
  <c r="AZ399" i="10"/>
  <c r="BA399" i="10" s="1"/>
  <c r="AH400" i="10"/>
  <c r="AJ400" i="10"/>
  <c r="AN400" i="10"/>
  <c r="AR400" i="10"/>
  <c r="AS400" i="10"/>
  <c r="AU400" i="10"/>
  <c r="AZ400" i="10"/>
  <c r="BA400" i="10" s="1"/>
  <c r="AJ401" i="10"/>
  <c r="AN401" i="10"/>
  <c r="AR401" i="10"/>
  <c r="AS401" i="10"/>
  <c r="AU401" i="10"/>
  <c r="AZ401" i="10"/>
  <c r="BA401" i="10" s="1"/>
  <c r="AH402" i="10"/>
  <c r="AI402" i="10"/>
  <c r="AJ402" i="10"/>
  <c r="AN402" i="10"/>
  <c r="AR402" i="10"/>
  <c r="AS402" i="10"/>
  <c r="AU402" i="10"/>
  <c r="AZ402" i="10"/>
  <c r="BA402" i="10" s="1"/>
  <c r="AH403" i="10"/>
  <c r="AI403" i="10"/>
  <c r="AJ403" i="10"/>
  <c r="AN403" i="10"/>
  <c r="AR403" i="10"/>
  <c r="AS403" i="10"/>
  <c r="AU403" i="10"/>
  <c r="AZ403" i="10"/>
  <c r="BA403" i="10" s="1"/>
  <c r="BJ403" i="10"/>
  <c r="AH404" i="10"/>
  <c r="AJ404" i="10"/>
  <c r="AN404" i="10"/>
  <c r="AR404" i="10"/>
  <c r="AS404" i="10"/>
  <c r="AU404" i="10"/>
  <c r="AZ404" i="10"/>
  <c r="BA404" i="10" s="1"/>
  <c r="AH405" i="10"/>
  <c r="AJ405" i="10"/>
  <c r="AN405" i="10"/>
  <c r="AR405" i="10"/>
  <c r="AS405" i="10"/>
  <c r="AU405" i="10"/>
  <c r="AZ405" i="10"/>
  <c r="BA405" i="10" s="1"/>
  <c r="AH406" i="10"/>
  <c r="AI406" i="10"/>
  <c r="AJ406" i="10"/>
  <c r="AN406" i="10"/>
  <c r="AR406" i="10"/>
  <c r="AS406" i="10"/>
  <c r="AU406" i="10"/>
  <c r="AZ406" i="10"/>
  <c r="BA406" i="10" s="1"/>
  <c r="AH407" i="10"/>
  <c r="AI407" i="10"/>
  <c r="AJ407" i="10"/>
  <c r="AN407" i="10"/>
  <c r="AR407" i="10"/>
  <c r="AS407" i="10"/>
  <c r="AU407" i="10"/>
  <c r="AZ407" i="10"/>
  <c r="BA407" i="10" s="1"/>
  <c r="AH408" i="10"/>
  <c r="AJ408" i="10"/>
  <c r="AN408" i="10"/>
  <c r="AR408" i="10"/>
  <c r="AS408" i="10"/>
  <c r="AU408" i="10"/>
  <c r="AZ408" i="10"/>
  <c r="BA408" i="10" s="1"/>
  <c r="AH409" i="10"/>
  <c r="AJ409" i="10"/>
  <c r="AN409" i="10"/>
  <c r="AR409" i="10"/>
  <c r="AS409" i="10"/>
  <c r="AU409" i="10"/>
  <c r="AZ409" i="10"/>
  <c r="BA409" i="10" s="1"/>
  <c r="AH410" i="10"/>
  <c r="AI410" i="10"/>
  <c r="AJ410" i="10"/>
  <c r="AN410" i="10"/>
  <c r="AR410" i="10"/>
  <c r="AS410" i="10"/>
  <c r="AU410" i="10"/>
  <c r="AZ410" i="10"/>
  <c r="BA410" i="10" s="1"/>
  <c r="AH411" i="10"/>
  <c r="AI411" i="10"/>
  <c r="AJ411" i="10"/>
  <c r="AN411" i="10"/>
  <c r="AR411" i="10"/>
  <c r="AS411" i="10"/>
  <c r="AU411" i="10"/>
  <c r="AZ411" i="10"/>
  <c r="BA411" i="10" s="1"/>
  <c r="AH412" i="10"/>
  <c r="AJ412" i="10"/>
  <c r="AN412" i="10"/>
  <c r="AR412" i="10"/>
  <c r="AS412" i="10"/>
  <c r="AU412" i="10"/>
  <c r="AZ412" i="10"/>
  <c r="BA412" i="10" s="1"/>
  <c r="AI413" i="10"/>
  <c r="AJ413" i="10"/>
  <c r="AN413" i="10"/>
  <c r="AR413" i="10"/>
  <c r="AS413" i="10"/>
  <c r="AU413" i="10"/>
  <c r="AZ413" i="10"/>
  <c r="BA413" i="10" s="1"/>
  <c r="AH414" i="10"/>
  <c r="AI414" i="10"/>
  <c r="AN414" i="10"/>
  <c r="AR414" i="10"/>
  <c r="AS414" i="10"/>
  <c r="AU414" i="10"/>
  <c r="AZ414" i="10"/>
  <c r="BA414" i="10" s="1"/>
  <c r="AH415" i="10"/>
  <c r="AI415" i="10"/>
  <c r="AJ415" i="10"/>
  <c r="AN415" i="10"/>
  <c r="AR415" i="10"/>
  <c r="AS415" i="10"/>
  <c r="AU415" i="10"/>
  <c r="AZ415" i="10"/>
  <c r="BA415" i="10" s="1"/>
  <c r="AH416" i="10"/>
  <c r="AJ416" i="10"/>
  <c r="AN416" i="10"/>
  <c r="AR416" i="10"/>
  <c r="AS416" i="10"/>
  <c r="AU416" i="10"/>
  <c r="AZ416" i="10"/>
  <c r="BA416" i="10" s="1"/>
  <c r="AJ417" i="10"/>
  <c r="AN417" i="10"/>
  <c r="AR417" i="10"/>
  <c r="AS417" i="10"/>
  <c r="AU417" i="10"/>
  <c r="AZ417" i="10"/>
  <c r="BA417" i="10" s="1"/>
  <c r="AH418" i="10"/>
  <c r="AI418" i="10"/>
  <c r="AN418" i="10"/>
  <c r="AR418" i="10"/>
  <c r="AS418" i="10"/>
  <c r="AU418" i="10"/>
  <c r="AZ418" i="10"/>
  <c r="BA418" i="10" s="1"/>
  <c r="AH419" i="10"/>
  <c r="AI419" i="10"/>
  <c r="AJ419" i="10"/>
  <c r="AN419" i="10"/>
  <c r="AR419" i="10"/>
  <c r="AS419" i="10"/>
  <c r="AU419" i="10"/>
  <c r="AZ419" i="10"/>
  <c r="BA419" i="10" s="1"/>
  <c r="AH420" i="10"/>
  <c r="AI420" i="10"/>
  <c r="AJ420" i="10"/>
  <c r="AN420" i="10"/>
  <c r="AR420" i="10"/>
  <c r="AS420" i="10"/>
  <c r="AU420" i="10"/>
  <c r="AZ420" i="10"/>
  <c r="BA420" i="10" s="1"/>
  <c r="BJ420" i="10"/>
  <c r="AI421" i="10"/>
  <c r="AJ421" i="10"/>
  <c r="AN421" i="10"/>
  <c r="AR421" i="10"/>
  <c r="AS421" i="10"/>
  <c r="AU421" i="10"/>
  <c r="AZ421" i="10"/>
  <c r="BA421" i="10" s="1"/>
  <c r="AH422" i="10"/>
  <c r="AI422" i="10"/>
  <c r="AN422" i="10"/>
  <c r="AR422" i="10"/>
  <c r="AS422" i="10"/>
  <c r="AU422" i="10"/>
  <c r="AZ422" i="10"/>
  <c r="BA422" i="10" s="1"/>
  <c r="AH423" i="10"/>
  <c r="AI423" i="10"/>
  <c r="AN423" i="10"/>
  <c r="AR423" i="10"/>
  <c r="AS423" i="10"/>
  <c r="AU423" i="10"/>
  <c r="AZ423" i="10"/>
  <c r="BA423" i="10" s="1"/>
  <c r="AH424" i="10"/>
  <c r="AI424" i="10"/>
  <c r="AJ424" i="10"/>
  <c r="AN424" i="10"/>
  <c r="AR424" i="10"/>
  <c r="AS424" i="10"/>
  <c r="AU424" i="10"/>
  <c r="AZ424" i="10"/>
  <c r="BA424" i="10" s="1"/>
  <c r="AI425" i="10"/>
  <c r="AJ425" i="10"/>
  <c r="AN425" i="10"/>
  <c r="AR425" i="10"/>
  <c r="AS425" i="10"/>
  <c r="AU425" i="10"/>
  <c r="AZ425" i="10"/>
  <c r="BA425" i="10" s="1"/>
  <c r="AI426" i="10"/>
  <c r="AN426" i="10"/>
  <c r="AR426" i="10"/>
  <c r="AS426" i="10"/>
  <c r="AU426" i="10"/>
  <c r="AZ426" i="10"/>
  <c r="BA426" i="10" s="1"/>
  <c r="AH427" i="10"/>
  <c r="AI427" i="10"/>
  <c r="AJ427" i="10"/>
  <c r="AN427" i="10"/>
  <c r="AR427" i="10"/>
  <c r="AS427" i="10"/>
  <c r="AU427" i="10"/>
  <c r="AZ427" i="10"/>
  <c r="BA427" i="10" s="1"/>
  <c r="AH428" i="10"/>
  <c r="AI428" i="10"/>
  <c r="AN428" i="10"/>
  <c r="AR428" i="10"/>
  <c r="AS428" i="10"/>
  <c r="AU428" i="10"/>
  <c r="AZ428" i="10"/>
  <c r="BA428" i="10" s="1"/>
  <c r="AH429" i="10"/>
  <c r="AI429" i="10"/>
  <c r="AJ429" i="10"/>
  <c r="AN429" i="10"/>
  <c r="AR429" i="10"/>
  <c r="AS429" i="10"/>
  <c r="AU429" i="10"/>
  <c r="AZ429" i="10"/>
  <c r="BA429" i="10" s="1"/>
  <c r="BJ429" i="10"/>
  <c r="AH430" i="10"/>
  <c r="AN430" i="10"/>
  <c r="AR430" i="10"/>
  <c r="AS430" i="10"/>
  <c r="AU430" i="10"/>
  <c r="AZ430" i="10"/>
  <c r="BA430" i="10" s="1"/>
  <c r="AJ431" i="10"/>
  <c r="AN431" i="10"/>
  <c r="AR431" i="10"/>
  <c r="AS431" i="10"/>
  <c r="AU431" i="10"/>
  <c r="AZ431" i="10"/>
  <c r="BA431" i="10" s="1"/>
  <c r="AH432" i="10"/>
  <c r="AI432" i="10"/>
  <c r="AN432" i="10"/>
  <c r="AR432" i="10"/>
  <c r="AS432" i="10"/>
  <c r="AU432" i="10"/>
  <c r="AZ432" i="10"/>
  <c r="BA432" i="10" s="1"/>
  <c r="AI433" i="10"/>
  <c r="AJ433" i="10"/>
  <c r="AN433" i="10"/>
  <c r="AR433" i="10"/>
  <c r="AS433" i="10"/>
  <c r="AU433" i="10"/>
  <c r="AZ433" i="10"/>
  <c r="BA433" i="10" s="1"/>
  <c r="AH434" i="10"/>
  <c r="AI434" i="10"/>
  <c r="AJ434" i="10"/>
  <c r="AN434" i="10"/>
  <c r="AR434" i="10"/>
  <c r="AS434" i="10"/>
  <c r="AU434" i="10"/>
  <c r="AZ434" i="10"/>
  <c r="BA434" i="10" s="1"/>
  <c r="AI435" i="10"/>
  <c r="AJ435" i="10"/>
  <c r="AN435" i="10"/>
  <c r="AR435" i="10"/>
  <c r="AS435" i="10"/>
  <c r="AU435" i="10"/>
  <c r="AZ435" i="10"/>
  <c r="BA435" i="10" s="1"/>
  <c r="BJ435" i="10"/>
  <c r="AH436" i="10"/>
  <c r="AI436" i="10"/>
  <c r="AN436" i="10"/>
  <c r="AR436" i="10"/>
  <c r="AS436" i="10"/>
  <c r="AU436" i="10"/>
  <c r="AZ436" i="10"/>
  <c r="BA436" i="10" s="1"/>
  <c r="AH437" i="10"/>
  <c r="AI437" i="10"/>
  <c r="AN437" i="10"/>
  <c r="AR437" i="10"/>
  <c r="AS437" i="10"/>
  <c r="AU437" i="10"/>
  <c r="AZ437" i="10"/>
  <c r="BA437" i="10" s="1"/>
  <c r="AH438" i="10"/>
  <c r="AI438" i="10"/>
  <c r="AJ438" i="10"/>
  <c r="AN438" i="10"/>
  <c r="AR438" i="10"/>
  <c r="AS438" i="10"/>
  <c r="AU438" i="10"/>
  <c r="AZ438" i="10"/>
  <c r="BA438" i="10" s="1"/>
  <c r="AI439" i="10"/>
  <c r="AJ439" i="10"/>
  <c r="AN439" i="10"/>
  <c r="AR439" i="10"/>
  <c r="AS439" i="10"/>
  <c r="AU439" i="10"/>
  <c r="AZ439" i="10"/>
  <c r="BA439" i="10" s="1"/>
  <c r="BJ439" i="10"/>
  <c r="AH440" i="10"/>
  <c r="AI440" i="10"/>
  <c r="AN440" i="10"/>
  <c r="AR440" i="10"/>
  <c r="AS440" i="10"/>
  <c r="AU440" i="10"/>
  <c r="AZ440" i="10"/>
  <c r="BA440" i="10" s="1"/>
  <c r="AI441" i="10"/>
  <c r="AN441" i="10"/>
  <c r="AR441" i="10"/>
  <c r="AS441" i="10"/>
  <c r="AU441" i="10"/>
  <c r="AZ441" i="10"/>
  <c r="BA441" i="10" s="1"/>
  <c r="AI442" i="10"/>
  <c r="AJ442" i="10"/>
  <c r="AN442" i="10"/>
  <c r="AR442" i="10"/>
  <c r="AS442" i="10"/>
  <c r="AU442" i="10"/>
  <c r="AZ442" i="10"/>
  <c r="BA442" i="10" s="1"/>
  <c r="AI443" i="10"/>
  <c r="AJ443" i="10"/>
  <c r="AN443" i="10"/>
  <c r="AR443" i="10"/>
  <c r="AS443" i="10"/>
  <c r="AU443" i="10"/>
  <c r="AZ443" i="10"/>
  <c r="BA443" i="10" s="1"/>
  <c r="AH444" i="10"/>
  <c r="AI444" i="10"/>
  <c r="AN444" i="10"/>
  <c r="AR444" i="10"/>
  <c r="AS444" i="10"/>
  <c r="AU444" i="10"/>
  <c r="AZ444" i="10"/>
  <c r="BA444" i="10" s="1"/>
  <c r="AI445" i="10"/>
  <c r="AN445" i="10"/>
  <c r="AR445" i="10"/>
  <c r="AS445" i="10"/>
  <c r="AU445" i="10"/>
  <c r="AZ445" i="10"/>
  <c r="BA445" i="10" s="1"/>
  <c r="AI446" i="10"/>
  <c r="AJ446" i="10"/>
  <c r="AN446" i="10"/>
  <c r="AR446" i="10"/>
  <c r="AS446" i="10"/>
  <c r="AU446" i="10"/>
  <c r="AZ446" i="10"/>
  <c r="BA446" i="10" s="1"/>
  <c r="AI447" i="10"/>
  <c r="AJ447" i="10"/>
  <c r="AN447" i="10"/>
  <c r="AR447" i="10"/>
  <c r="AS447" i="10"/>
  <c r="AU447" i="10"/>
  <c r="AZ447" i="10"/>
  <c r="BA447" i="10" s="1"/>
  <c r="AH448" i="10"/>
  <c r="AI448" i="10"/>
  <c r="AN448" i="10"/>
  <c r="AR448" i="10"/>
  <c r="AS448" i="10"/>
  <c r="AU448" i="10"/>
  <c r="AZ448" i="10"/>
  <c r="BA448" i="10" s="1"/>
  <c r="AI449" i="10"/>
  <c r="AN449" i="10"/>
  <c r="AR449" i="10"/>
  <c r="AS449" i="10"/>
  <c r="AU449" i="10"/>
  <c r="AZ449" i="10"/>
  <c r="BA449" i="10" s="1"/>
  <c r="AI450" i="10"/>
  <c r="AJ450" i="10"/>
  <c r="AN450" i="10"/>
  <c r="AR450" i="10"/>
  <c r="AS450" i="10"/>
  <c r="AU450" i="10"/>
  <c r="AZ450" i="10"/>
  <c r="BA450" i="10" s="1"/>
  <c r="AI451" i="10"/>
  <c r="AJ451" i="10"/>
  <c r="AN451" i="10"/>
  <c r="AR451" i="10"/>
  <c r="AS451" i="10"/>
  <c r="AU451" i="10"/>
  <c r="AZ451" i="10"/>
  <c r="BA451" i="10" s="1"/>
  <c r="AH452" i="10"/>
  <c r="AI452" i="10"/>
  <c r="AN452" i="10"/>
  <c r="AR452" i="10"/>
  <c r="AS452" i="10"/>
  <c r="AU452" i="10"/>
  <c r="AZ452" i="10"/>
  <c r="BA452" i="10" s="1"/>
  <c r="BJ452" i="10"/>
  <c r="AH453" i="10"/>
  <c r="AJ453" i="10"/>
  <c r="AN453" i="10"/>
  <c r="AR453" i="10"/>
  <c r="AS453" i="10"/>
  <c r="AU453" i="10"/>
  <c r="AZ453" i="10"/>
  <c r="BA453" i="10" s="1"/>
  <c r="AI454" i="10"/>
  <c r="AJ454" i="10"/>
  <c r="AN454" i="10"/>
  <c r="AR454" i="10"/>
  <c r="AS454" i="10"/>
  <c r="AU454" i="10"/>
  <c r="AZ454" i="10"/>
  <c r="BA454" i="10" s="1"/>
  <c r="AI455" i="10"/>
  <c r="AJ455" i="10"/>
  <c r="AN455" i="10"/>
  <c r="AR455" i="10"/>
  <c r="AS455" i="10"/>
  <c r="AU455" i="10"/>
  <c r="AZ455" i="10"/>
  <c r="BA455" i="10" s="1"/>
  <c r="AH456" i="10"/>
  <c r="AN456" i="10"/>
  <c r="AR456" i="10"/>
  <c r="AS456" i="10"/>
  <c r="AU456" i="10"/>
  <c r="AZ456" i="10"/>
  <c r="BA456" i="10" s="1"/>
  <c r="AH457" i="10"/>
  <c r="AN457" i="10"/>
  <c r="AR457" i="10"/>
  <c r="AS457" i="10"/>
  <c r="AU457" i="10"/>
  <c r="AZ457" i="10"/>
  <c r="BA457" i="10" s="1"/>
  <c r="AI458" i="10"/>
  <c r="AJ458" i="10"/>
  <c r="AN458" i="10"/>
  <c r="AR458" i="10"/>
  <c r="AS458" i="10"/>
  <c r="AU458" i="10"/>
  <c r="AZ458" i="10"/>
  <c r="BA458" i="10" s="1"/>
  <c r="AN459" i="10"/>
  <c r="AR459" i="10"/>
  <c r="AS459" i="10"/>
  <c r="AU459" i="10"/>
  <c r="AZ459" i="10"/>
  <c r="BA459" i="10" s="1"/>
  <c r="AH460" i="10"/>
  <c r="AI460" i="10"/>
  <c r="AN460" i="10"/>
  <c r="AR460" i="10"/>
  <c r="AS460" i="10"/>
  <c r="AU460" i="10"/>
  <c r="AZ460" i="10"/>
  <c r="BA460" i="10" s="1"/>
  <c r="AH461" i="10"/>
  <c r="AI461" i="10"/>
  <c r="AJ461" i="10"/>
  <c r="AN461" i="10"/>
  <c r="AR461" i="10"/>
  <c r="AS461" i="10"/>
  <c r="AU461" i="10"/>
  <c r="AZ461" i="10"/>
  <c r="BA461" i="10" s="1"/>
  <c r="AI462" i="10"/>
  <c r="AJ462" i="10"/>
  <c r="AN462" i="10"/>
  <c r="AR462" i="10"/>
  <c r="AS462" i="10"/>
  <c r="AU462" i="10"/>
  <c r="AZ462" i="10"/>
  <c r="BA462" i="10" s="1"/>
  <c r="AI463" i="10"/>
  <c r="AJ463" i="10"/>
  <c r="AN463" i="10"/>
  <c r="AR463" i="10"/>
  <c r="AS463" i="10"/>
  <c r="AU463" i="10"/>
  <c r="AZ463" i="10"/>
  <c r="BA463" i="10" s="1"/>
  <c r="AH464" i="10"/>
  <c r="AI464" i="10"/>
  <c r="AN464" i="10"/>
  <c r="AR464" i="10"/>
  <c r="AS464" i="10"/>
  <c r="AU464" i="10"/>
  <c r="AZ464" i="10"/>
  <c r="BA464" i="10" s="1"/>
  <c r="AH465" i="10"/>
  <c r="AJ465" i="10"/>
  <c r="AN465" i="10"/>
  <c r="AR465" i="10"/>
  <c r="AS465" i="10"/>
  <c r="AU465" i="10"/>
  <c r="AZ465" i="10"/>
  <c r="BA465" i="10" s="1"/>
  <c r="AH466" i="10"/>
  <c r="AI466" i="10"/>
  <c r="AJ466" i="10"/>
  <c r="AN466" i="10"/>
  <c r="AR466" i="10"/>
  <c r="AS466" i="10"/>
  <c r="AU466" i="10"/>
  <c r="AZ466" i="10"/>
  <c r="BA466" i="10" s="1"/>
  <c r="AI467" i="10"/>
  <c r="AJ467" i="10"/>
  <c r="AN467" i="10"/>
  <c r="AR467" i="10"/>
  <c r="AS467" i="10"/>
  <c r="AU467" i="10"/>
  <c r="AZ467" i="10"/>
  <c r="BA467" i="10" s="1"/>
  <c r="BJ467" i="10"/>
  <c r="AH468" i="10"/>
  <c r="AI468" i="10"/>
  <c r="AN468" i="10"/>
  <c r="AR468" i="10"/>
  <c r="AS468" i="10"/>
  <c r="AU468" i="10"/>
  <c r="AZ468" i="10"/>
  <c r="BA468" i="10" s="1"/>
  <c r="AH469" i="10"/>
  <c r="AI469" i="10"/>
  <c r="AJ469" i="10"/>
  <c r="AN469" i="10"/>
  <c r="AR469" i="10"/>
  <c r="AS469" i="10"/>
  <c r="AU469" i="10"/>
  <c r="AZ469" i="10"/>
  <c r="BA469" i="10" s="1"/>
  <c r="AH470" i="10"/>
  <c r="AI470" i="10"/>
  <c r="AJ470" i="10"/>
  <c r="AN470" i="10"/>
  <c r="AR470" i="10"/>
  <c r="AS470" i="10"/>
  <c r="AU470" i="10"/>
  <c r="AZ470" i="10"/>
  <c r="BA470" i="10" s="1"/>
  <c r="AI471" i="10"/>
  <c r="AJ471" i="10"/>
  <c r="AN471" i="10"/>
  <c r="AR471" i="10"/>
  <c r="AS471" i="10"/>
  <c r="AU471" i="10"/>
  <c r="AZ471" i="10"/>
  <c r="BA471" i="10" s="1"/>
  <c r="AH472" i="10"/>
  <c r="AI472" i="10"/>
  <c r="AN472" i="10"/>
  <c r="AR472" i="10"/>
  <c r="AS472" i="10"/>
  <c r="AU472" i="10"/>
  <c r="AZ472" i="10"/>
  <c r="BA472" i="10" s="1"/>
  <c r="AH473" i="10"/>
  <c r="AI473" i="10"/>
  <c r="AJ473" i="10"/>
  <c r="AN473" i="10"/>
  <c r="AR473" i="10"/>
  <c r="AS473" i="10"/>
  <c r="AU473" i="10"/>
  <c r="AZ473" i="10"/>
  <c r="BA473" i="10" s="1"/>
  <c r="AH474" i="10"/>
  <c r="AI474" i="10"/>
  <c r="AJ474" i="10"/>
  <c r="AN474" i="10"/>
  <c r="AR474" i="10"/>
  <c r="AS474" i="10"/>
  <c r="AU474" i="10"/>
  <c r="AZ474" i="10"/>
  <c r="BA474" i="10" s="1"/>
  <c r="BJ474" i="10"/>
  <c r="AI475" i="10"/>
  <c r="AJ475" i="10"/>
  <c r="AN475" i="10"/>
  <c r="AR475" i="10"/>
  <c r="AS475" i="10"/>
  <c r="AU475" i="10"/>
  <c r="AZ475" i="10"/>
  <c r="BA475" i="10" s="1"/>
  <c r="BJ475" i="10"/>
  <c r="AH476" i="10"/>
  <c r="AI476" i="10"/>
  <c r="AN476" i="10"/>
  <c r="AR476" i="10"/>
  <c r="AS476" i="10"/>
  <c r="AU476" i="10"/>
  <c r="AZ476" i="10"/>
  <c r="BA476" i="10" s="1"/>
  <c r="AH477" i="10"/>
  <c r="AI477" i="10"/>
  <c r="AJ477" i="10"/>
  <c r="AN477" i="10"/>
  <c r="AR477" i="10"/>
  <c r="AS477" i="10"/>
  <c r="AU477" i="10"/>
  <c r="AZ477" i="10"/>
  <c r="BA477" i="10" s="1"/>
  <c r="AH478" i="10"/>
  <c r="AI478" i="10"/>
  <c r="AJ478" i="10"/>
  <c r="AN478" i="10"/>
  <c r="AR478" i="10"/>
  <c r="AS478" i="10"/>
  <c r="AU478" i="10"/>
  <c r="AZ478" i="10"/>
  <c r="BA478" i="10" s="1"/>
  <c r="AI479" i="10"/>
  <c r="AJ479" i="10"/>
  <c r="AN479" i="10"/>
  <c r="AR479" i="10"/>
  <c r="AS479" i="10"/>
  <c r="AU479" i="10"/>
  <c r="AZ479" i="10"/>
  <c r="BA479" i="10" s="1"/>
  <c r="BJ479" i="10"/>
  <c r="AH480" i="10"/>
  <c r="AI480" i="10"/>
  <c r="AN480" i="10"/>
  <c r="AR480" i="10"/>
  <c r="AS480" i="10"/>
  <c r="AU480" i="10"/>
  <c r="AZ480" i="10"/>
  <c r="BA480" i="10" s="1"/>
  <c r="AH481" i="10"/>
  <c r="AI481" i="10"/>
  <c r="AJ481" i="10"/>
  <c r="AN481" i="10"/>
  <c r="AR481" i="10"/>
  <c r="AS481" i="10"/>
  <c r="AU481" i="10"/>
  <c r="AZ481" i="10"/>
  <c r="BA481" i="10" s="1"/>
  <c r="AH482" i="10"/>
  <c r="AI482" i="10"/>
  <c r="AJ482" i="10"/>
  <c r="AN482" i="10"/>
  <c r="AR482" i="10"/>
  <c r="AS482" i="10"/>
  <c r="AU482" i="10"/>
  <c r="AZ482" i="10"/>
  <c r="BA482" i="10" s="1"/>
  <c r="AI483" i="10"/>
  <c r="AN483" i="10"/>
  <c r="AR483" i="10"/>
  <c r="AS483" i="10"/>
  <c r="AU483" i="10"/>
  <c r="AZ483" i="10"/>
  <c r="BA483" i="10" s="1"/>
  <c r="AH484" i="10"/>
  <c r="AN484" i="10"/>
  <c r="AR484" i="10"/>
  <c r="AS484" i="10"/>
  <c r="AU484" i="10"/>
  <c r="AZ484" i="10"/>
  <c r="BA484" i="10" s="1"/>
  <c r="AH485" i="10"/>
  <c r="AI485" i="10"/>
  <c r="AJ485" i="10"/>
  <c r="AN485" i="10"/>
  <c r="AR485" i="10"/>
  <c r="AS485" i="10"/>
  <c r="AU485" i="10"/>
  <c r="AZ485" i="10"/>
  <c r="BA485" i="10" s="1"/>
  <c r="BJ485" i="10"/>
  <c r="AH486" i="10"/>
  <c r="AJ486" i="10"/>
  <c r="AN486" i="10"/>
  <c r="AR486" i="10"/>
  <c r="AS486" i="10"/>
  <c r="AU486" i="10"/>
  <c r="AZ486" i="10"/>
  <c r="BA486" i="10" s="1"/>
  <c r="AH487" i="10"/>
  <c r="AI487" i="10"/>
  <c r="AJ487" i="10"/>
  <c r="AN487" i="10"/>
  <c r="AR487" i="10"/>
  <c r="AS487" i="10"/>
  <c r="AU487" i="10"/>
  <c r="AZ487" i="10"/>
  <c r="BA487" i="10" s="1"/>
  <c r="AH488" i="10"/>
  <c r="AI488" i="10"/>
  <c r="AJ488" i="10"/>
  <c r="AN488" i="10"/>
  <c r="AR488" i="10"/>
  <c r="AS488" i="10"/>
  <c r="AU488" i="10"/>
  <c r="AZ488" i="10"/>
  <c r="BA488" i="10" s="1"/>
  <c r="AH489" i="10"/>
  <c r="AI489" i="10"/>
  <c r="AJ489" i="10"/>
  <c r="AN489" i="10"/>
  <c r="AR489" i="10"/>
  <c r="AS489" i="10"/>
  <c r="AU489" i="10"/>
  <c r="AZ489" i="10"/>
  <c r="BA489" i="10" s="1"/>
  <c r="AH490" i="10"/>
  <c r="AI490" i="10"/>
  <c r="AJ490" i="10"/>
  <c r="AN490" i="10"/>
  <c r="AR490" i="10"/>
  <c r="AS490" i="10"/>
  <c r="AU490" i="10"/>
  <c r="AZ490" i="10"/>
  <c r="BA490" i="10" s="1"/>
  <c r="AH491" i="10"/>
  <c r="AI491" i="10"/>
  <c r="AJ491" i="10"/>
  <c r="AN491" i="10"/>
  <c r="AR491" i="10"/>
  <c r="AS491" i="10"/>
  <c r="AU491" i="10"/>
  <c r="AZ491" i="10"/>
  <c r="BA491" i="10" s="1"/>
  <c r="AH492" i="10"/>
  <c r="AJ492" i="10"/>
  <c r="AN492" i="10"/>
  <c r="AR492" i="10"/>
  <c r="AS492" i="10"/>
  <c r="AU492" i="10"/>
  <c r="AZ492" i="10"/>
  <c r="BA492" i="10" s="1"/>
  <c r="AJ493" i="10"/>
  <c r="AN493" i="10"/>
  <c r="AR493" i="10"/>
  <c r="AS493" i="10"/>
  <c r="AU493" i="10"/>
  <c r="AZ493" i="10"/>
  <c r="BA493" i="10" s="1"/>
  <c r="AI494" i="10"/>
  <c r="AN494" i="10"/>
  <c r="AR494" i="10"/>
  <c r="AS494" i="10"/>
  <c r="AU494" i="10"/>
  <c r="AZ494" i="10"/>
  <c r="BA494" i="10" s="1"/>
  <c r="BJ494" i="10"/>
  <c r="AI495" i="10"/>
  <c r="AN495" i="10"/>
  <c r="AR495" i="10"/>
  <c r="AS495" i="10"/>
  <c r="AU495" i="10"/>
  <c r="AZ495" i="10"/>
  <c r="BA495" i="10" s="1"/>
  <c r="AH496" i="10"/>
  <c r="AI496" i="10"/>
  <c r="AN496" i="10"/>
  <c r="AR496" i="10"/>
  <c r="AS496" i="10"/>
  <c r="AU496" i="10"/>
  <c r="AZ496" i="10"/>
  <c r="BA496" i="10" s="1"/>
  <c r="AH497" i="10"/>
  <c r="AN497" i="10"/>
  <c r="AR497" i="10"/>
  <c r="AS497" i="10"/>
  <c r="AU497" i="10"/>
  <c r="AZ497" i="10"/>
  <c r="BA497" i="10" s="1"/>
  <c r="AI498" i="10"/>
  <c r="AJ498" i="10"/>
  <c r="AN498" i="10"/>
  <c r="AR498" i="10"/>
  <c r="AS498" i="10"/>
  <c r="AU498" i="10"/>
  <c r="AZ498" i="10"/>
  <c r="BA498" i="10" s="1"/>
  <c r="AI499" i="10"/>
  <c r="AN499" i="10"/>
  <c r="AR499" i="10"/>
  <c r="AS499" i="10"/>
  <c r="AU499" i="10"/>
  <c r="AZ499" i="10"/>
  <c r="BA499" i="10" s="1"/>
  <c r="AH500" i="10"/>
  <c r="AN500" i="10"/>
  <c r="AR500" i="10"/>
  <c r="AS500" i="10"/>
  <c r="AU500" i="10"/>
  <c r="AZ500" i="10"/>
  <c r="BA500" i="10" s="1"/>
  <c r="AH501" i="10"/>
  <c r="AI501" i="10"/>
  <c r="AN501" i="10"/>
  <c r="AR501" i="10"/>
  <c r="AS501" i="10"/>
  <c r="AU501" i="10"/>
  <c r="AZ501" i="10"/>
  <c r="BA501" i="10" s="1"/>
  <c r="AI502" i="10"/>
  <c r="AJ502" i="10"/>
  <c r="AN502" i="10"/>
  <c r="AR502" i="10"/>
  <c r="AS502" i="10"/>
  <c r="AU502" i="10"/>
  <c r="AZ502" i="10"/>
  <c r="BA502" i="10" s="1"/>
  <c r="AI503" i="10"/>
  <c r="AN503" i="10"/>
  <c r="AR503" i="10"/>
  <c r="AS503" i="10"/>
  <c r="AU503" i="10"/>
  <c r="AZ503" i="10"/>
  <c r="BA503" i="10" s="1"/>
  <c r="AH504" i="10"/>
  <c r="AN504" i="10"/>
  <c r="AR504" i="10"/>
  <c r="AS504" i="10"/>
  <c r="AU504" i="10"/>
  <c r="AZ504" i="10"/>
  <c r="BA504" i="10" s="1"/>
  <c r="AH505" i="10"/>
  <c r="AN505" i="10"/>
  <c r="AR505" i="10"/>
  <c r="AS505" i="10"/>
  <c r="AU505" i="10"/>
  <c r="AZ505" i="10"/>
  <c r="BA505" i="10" s="1"/>
  <c r="AI506" i="10"/>
  <c r="AJ506" i="10"/>
  <c r="AN506" i="10"/>
  <c r="AR506" i="10"/>
  <c r="AS506" i="10"/>
  <c r="AU506" i="10"/>
  <c r="AZ506" i="10"/>
  <c r="BA506" i="10" s="1"/>
  <c r="AI507" i="10"/>
  <c r="AN507" i="10"/>
  <c r="AR507" i="10"/>
  <c r="AS507" i="10"/>
  <c r="AU507" i="10"/>
  <c r="AZ507" i="10"/>
  <c r="BA507" i="10" s="1"/>
  <c r="AN508" i="10"/>
  <c r="AR508" i="10"/>
  <c r="AS508" i="10"/>
  <c r="AU508" i="10"/>
  <c r="AZ508" i="10"/>
  <c r="BA508" i="10" s="1"/>
  <c r="AH509" i="10"/>
  <c r="AN509" i="10"/>
  <c r="AR509" i="10"/>
  <c r="AS509" i="10"/>
  <c r="AU509" i="10"/>
  <c r="AZ509" i="10"/>
  <c r="BA509" i="10" s="1"/>
  <c r="AI510" i="10"/>
  <c r="AJ510" i="10"/>
  <c r="AN510" i="10"/>
  <c r="AR510" i="10"/>
  <c r="AS510" i="10"/>
  <c r="AU510" i="10"/>
  <c r="AZ510" i="10"/>
  <c r="BA510" i="10" s="1"/>
  <c r="AI511" i="10"/>
  <c r="AN511" i="10"/>
  <c r="AR511" i="10"/>
  <c r="AS511" i="10"/>
  <c r="AU511" i="10"/>
  <c r="AZ511" i="10"/>
  <c r="BA511" i="10" s="1"/>
  <c r="AH512" i="10"/>
  <c r="AI512" i="10"/>
  <c r="AN512" i="10"/>
  <c r="AR512" i="10"/>
  <c r="AS512" i="10"/>
  <c r="AU512" i="10"/>
  <c r="AZ512" i="10"/>
  <c r="BA512" i="10" s="1"/>
  <c r="AH513" i="10"/>
  <c r="AI513" i="10"/>
  <c r="AJ513" i="10"/>
  <c r="AN513" i="10"/>
  <c r="AR513" i="10"/>
  <c r="AS513" i="10"/>
  <c r="AU513" i="10"/>
  <c r="AZ513" i="10"/>
  <c r="BA513" i="10" s="1"/>
  <c r="BJ513" i="10"/>
  <c r="AJ514" i="10"/>
  <c r="AN514" i="10"/>
  <c r="AR514" i="10"/>
  <c r="AS514" i="10"/>
  <c r="AU514" i="10"/>
  <c r="AZ514" i="10"/>
  <c r="BA514" i="10" s="1"/>
  <c r="AI515" i="10"/>
  <c r="AN515" i="10"/>
  <c r="AR515" i="10"/>
  <c r="AS515" i="10"/>
  <c r="AU515" i="10"/>
  <c r="AZ515" i="10"/>
  <c r="BA515" i="10" s="1"/>
  <c r="BJ515" i="10"/>
  <c r="AN516" i="10"/>
  <c r="AR516" i="10"/>
  <c r="AS516" i="10"/>
  <c r="AU516" i="10"/>
  <c r="AZ516" i="10"/>
  <c r="BA516" i="10" s="1"/>
  <c r="AH517" i="10"/>
  <c r="AJ517" i="10"/>
  <c r="AN517" i="10"/>
  <c r="AR517" i="10"/>
  <c r="AS517" i="10"/>
  <c r="AU517" i="10"/>
  <c r="AZ517" i="10"/>
  <c r="BA517" i="10" s="1"/>
  <c r="AI518" i="10"/>
  <c r="AJ518" i="10"/>
  <c r="AN518" i="10"/>
  <c r="AR518" i="10"/>
  <c r="AS518" i="10"/>
  <c r="AU518" i="10"/>
  <c r="AZ518" i="10"/>
  <c r="BA518" i="10" s="1"/>
  <c r="AN519" i="10"/>
  <c r="AR519" i="10"/>
  <c r="AS519" i="10"/>
  <c r="AU519" i="10"/>
  <c r="AZ519" i="10"/>
  <c r="BA519" i="10" s="1"/>
  <c r="AN520" i="10"/>
  <c r="AR520" i="10"/>
  <c r="AS520" i="10"/>
  <c r="AU520" i="10"/>
  <c r="AZ520" i="10"/>
  <c r="BA520" i="10" s="1"/>
  <c r="AI521" i="10"/>
  <c r="AJ521" i="10"/>
  <c r="AN521" i="10"/>
  <c r="AR521" i="10"/>
  <c r="AS521" i="10"/>
  <c r="AU521" i="10"/>
  <c r="AZ521" i="10"/>
  <c r="BA521" i="10" s="1"/>
  <c r="AI522" i="10"/>
  <c r="AJ522" i="10"/>
  <c r="AN522" i="10"/>
  <c r="AR522" i="10"/>
  <c r="AS522" i="10"/>
  <c r="AU522" i="10"/>
  <c r="AZ522" i="10"/>
  <c r="BA522" i="10" s="1"/>
  <c r="BJ522" i="10"/>
  <c r="AI523" i="10"/>
  <c r="AN523" i="10"/>
  <c r="AR523" i="10"/>
  <c r="AS523" i="10"/>
  <c r="AU523" i="10"/>
  <c r="AZ523" i="10"/>
  <c r="BA523" i="10" s="1"/>
  <c r="AH524" i="10"/>
  <c r="AN524" i="10"/>
  <c r="AR524" i="10"/>
  <c r="AS524" i="10"/>
  <c r="AU524" i="10"/>
  <c r="AZ524" i="10"/>
  <c r="BA524" i="10" s="1"/>
  <c r="AH525" i="10"/>
  <c r="AI525" i="10"/>
  <c r="AJ525" i="10"/>
  <c r="AN525" i="10"/>
  <c r="AR525" i="10"/>
  <c r="AS525" i="10"/>
  <c r="AU525" i="10"/>
  <c r="AZ525" i="10"/>
  <c r="BA525" i="10" s="1"/>
  <c r="AI526" i="10"/>
  <c r="AJ526" i="10"/>
  <c r="AN526" i="10"/>
  <c r="AR526" i="10"/>
  <c r="AS526" i="10"/>
  <c r="AU526" i="10"/>
  <c r="AZ526" i="10"/>
  <c r="BA526" i="10" s="1"/>
  <c r="BJ526" i="10"/>
  <c r="AI527" i="10"/>
  <c r="AN527" i="10"/>
  <c r="AR527" i="10"/>
  <c r="AS527" i="10"/>
  <c r="AU527" i="10"/>
  <c r="AZ527" i="10"/>
  <c r="BA527" i="10" s="1"/>
  <c r="BJ527" i="10"/>
  <c r="AN528" i="10"/>
  <c r="AR528" i="10"/>
  <c r="AS528" i="10"/>
  <c r="AU528" i="10"/>
  <c r="AZ528" i="10"/>
  <c r="BA528" i="10" s="1"/>
  <c r="AH529" i="10"/>
  <c r="AJ529" i="10"/>
  <c r="AN529" i="10"/>
  <c r="AR529" i="10"/>
  <c r="AS529" i="10"/>
  <c r="AU529" i="10"/>
  <c r="AZ529" i="10"/>
  <c r="BA529" i="10" s="1"/>
  <c r="AI530" i="10"/>
  <c r="AJ530" i="10"/>
  <c r="AN530" i="10"/>
  <c r="AR530" i="10"/>
  <c r="AS530" i="10"/>
  <c r="AU530" i="10"/>
  <c r="AZ530" i="10"/>
  <c r="BA530" i="10" s="1"/>
  <c r="AI531" i="10"/>
  <c r="AN531" i="10"/>
  <c r="AR531" i="10"/>
  <c r="AS531" i="10"/>
  <c r="AU531" i="10"/>
  <c r="AZ531" i="10"/>
  <c r="BA531" i="10" s="1"/>
  <c r="AH532" i="10"/>
  <c r="AI532" i="10"/>
  <c r="AN532" i="10"/>
  <c r="AR532" i="10"/>
  <c r="AS532" i="10"/>
  <c r="AU532" i="10"/>
  <c r="AZ532" i="10"/>
  <c r="BA532" i="10" s="1"/>
  <c r="AH533" i="10"/>
  <c r="AI533" i="10"/>
  <c r="AJ533" i="10"/>
  <c r="AN533" i="10"/>
  <c r="AR533" i="10"/>
  <c r="AS533" i="10"/>
  <c r="AU533" i="10"/>
  <c r="AZ533" i="10"/>
  <c r="BA533" i="10" s="1"/>
  <c r="AI534" i="10"/>
  <c r="AJ534" i="10"/>
  <c r="AN534" i="10"/>
  <c r="AR534" i="10"/>
  <c r="AS534" i="10"/>
  <c r="AU534" i="10"/>
  <c r="AZ534" i="10"/>
  <c r="BA534" i="10" s="1"/>
  <c r="AI535" i="10"/>
  <c r="AN535" i="10"/>
  <c r="AR535" i="10"/>
  <c r="AS535" i="10"/>
  <c r="AU535" i="10"/>
  <c r="AZ535" i="10"/>
  <c r="BA535" i="10" s="1"/>
  <c r="AH536" i="10"/>
  <c r="AN536" i="10"/>
  <c r="AR536" i="10"/>
  <c r="AS536" i="10"/>
  <c r="AU536" i="10"/>
  <c r="AZ536" i="10"/>
  <c r="BA536" i="10" s="1"/>
  <c r="AH537" i="10"/>
  <c r="AI537" i="10"/>
  <c r="AN537" i="10"/>
  <c r="AR537" i="10"/>
  <c r="AS537" i="10"/>
  <c r="AU537" i="10"/>
  <c r="AZ537" i="10"/>
  <c r="BA537" i="10" s="1"/>
  <c r="BJ537" i="10"/>
  <c r="AJ538" i="10"/>
  <c r="AN538" i="10"/>
  <c r="AR538" i="10"/>
  <c r="AS538" i="10"/>
  <c r="AU538" i="10"/>
  <c r="AZ538" i="10"/>
  <c r="BA538" i="10" s="1"/>
  <c r="AN539" i="10"/>
  <c r="AR539" i="10"/>
  <c r="AS539" i="10"/>
  <c r="AU539" i="10"/>
  <c r="AZ539" i="10"/>
  <c r="BA539" i="10" s="1"/>
  <c r="AH540" i="10"/>
  <c r="AN540" i="10"/>
  <c r="AR540" i="10"/>
  <c r="AS540" i="10"/>
  <c r="AU540" i="10"/>
  <c r="AZ540" i="10"/>
  <c r="BA540" i="10" s="1"/>
  <c r="AH541" i="10"/>
  <c r="AI541" i="10"/>
  <c r="AJ541" i="10"/>
  <c r="AN541" i="10"/>
  <c r="AR541" i="10"/>
  <c r="AS541" i="10"/>
  <c r="AU541" i="10"/>
  <c r="AZ541" i="10"/>
  <c r="BA541" i="10" s="1"/>
  <c r="AJ542" i="10"/>
  <c r="AN542" i="10"/>
  <c r="AR542" i="10"/>
  <c r="AS542" i="10"/>
  <c r="AU542" i="10"/>
  <c r="AZ542" i="10"/>
  <c r="BA542" i="10" s="1"/>
  <c r="AI543" i="10"/>
  <c r="AN543" i="10"/>
  <c r="AR543" i="10"/>
  <c r="AS543" i="10"/>
  <c r="AU543" i="10"/>
  <c r="AZ543" i="10"/>
  <c r="BA543" i="10" s="1"/>
  <c r="AH544" i="10"/>
  <c r="AJ544" i="10"/>
  <c r="AN544" i="10"/>
  <c r="AR544" i="10"/>
  <c r="AS544" i="10"/>
  <c r="AU544" i="10"/>
  <c r="AZ544" i="10"/>
  <c r="BA544" i="10" s="1"/>
  <c r="AH545" i="10"/>
  <c r="AI545" i="10"/>
  <c r="AJ545" i="10"/>
  <c r="AN545" i="10"/>
  <c r="AR545" i="10"/>
  <c r="AS545" i="10"/>
  <c r="AU545" i="10"/>
  <c r="AZ545" i="10"/>
  <c r="BA545" i="10" s="1"/>
  <c r="AI546" i="10"/>
  <c r="AJ546" i="10"/>
  <c r="AN546" i="10"/>
  <c r="AR546" i="10"/>
  <c r="AS546" i="10"/>
  <c r="AU546" i="10"/>
  <c r="AZ546" i="10"/>
  <c r="BA546" i="10" s="1"/>
  <c r="AH547" i="10"/>
  <c r="AI547" i="10"/>
  <c r="AN547" i="10"/>
  <c r="AR547" i="10"/>
  <c r="AS547" i="10"/>
  <c r="AU547" i="10"/>
  <c r="AZ547" i="10"/>
  <c r="BA547" i="10" s="1"/>
  <c r="AJ548" i="10"/>
  <c r="AN548" i="10"/>
  <c r="AR548" i="10"/>
  <c r="AS548" i="10"/>
  <c r="AU548" i="10"/>
  <c r="AZ548" i="10"/>
  <c r="BA548" i="10" s="1"/>
  <c r="AH549" i="10"/>
  <c r="AN549" i="10"/>
  <c r="AR549" i="10"/>
  <c r="AS549" i="10"/>
  <c r="AU549" i="10"/>
  <c r="AZ549" i="10"/>
  <c r="BA549" i="10" s="1"/>
  <c r="AI550" i="10"/>
  <c r="AJ550" i="10"/>
  <c r="AN550" i="10"/>
  <c r="AR550" i="10"/>
  <c r="AS550" i="10"/>
  <c r="AU550" i="10"/>
  <c r="AZ550" i="10"/>
  <c r="BA550" i="10" s="1"/>
  <c r="AH551" i="10"/>
  <c r="AN551" i="10"/>
  <c r="AR551" i="10"/>
  <c r="AS551" i="10"/>
  <c r="AU551" i="10"/>
  <c r="AZ551" i="10"/>
  <c r="BA551" i="10" s="1"/>
  <c r="AJ552" i="10"/>
  <c r="AN552" i="10"/>
  <c r="AR552" i="10"/>
  <c r="AS552" i="10"/>
  <c r="AU552" i="10"/>
  <c r="AZ552" i="10"/>
  <c r="BA552" i="10" s="1"/>
  <c r="AH553" i="10"/>
  <c r="AI553" i="10"/>
  <c r="AJ553" i="10"/>
  <c r="AN553" i="10"/>
  <c r="AR553" i="10"/>
  <c r="AS553" i="10"/>
  <c r="AU553" i="10"/>
  <c r="AZ553" i="10"/>
  <c r="BA553" i="10" s="1"/>
  <c r="AI554" i="10"/>
  <c r="AJ554" i="10"/>
  <c r="AN554" i="10"/>
  <c r="AR554" i="10"/>
  <c r="AS554" i="10"/>
  <c r="AU554" i="10"/>
  <c r="AZ554" i="10"/>
  <c r="BA554" i="10" s="1"/>
  <c r="AH555" i="10"/>
  <c r="AI555" i="10"/>
  <c r="AN555" i="10"/>
  <c r="AR555" i="10"/>
  <c r="AS555" i="10"/>
  <c r="AU555" i="10"/>
  <c r="AZ555" i="10"/>
  <c r="BA555" i="10" s="1"/>
  <c r="AI556" i="10"/>
  <c r="AJ556" i="10"/>
  <c r="AN556" i="10"/>
  <c r="AR556" i="10"/>
  <c r="AS556" i="10"/>
  <c r="AU556" i="10"/>
  <c r="AZ556" i="10"/>
  <c r="BA556" i="10" s="1"/>
  <c r="AH557" i="10"/>
  <c r="AI557" i="10"/>
  <c r="AJ557" i="10"/>
  <c r="AN557" i="10"/>
  <c r="AR557" i="10"/>
  <c r="AS557" i="10"/>
  <c r="AU557" i="10"/>
  <c r="AZ557" i="10"/>
  <c r="BA557" i="10" s="1"/>
  <c r="AH558" i="10"/>
  <c r="AI558" i="10"/>
  <c r="AJ558" i="10"/>
  <c r="AN558" i="10"/>
  <c r="AR558" i="10"/>
  <c r="AS558" i="10"/>
  <c r="AU558" i="10"/>
  <c r="AZ558" i="10"/>
  <c r="BA558" i="10" s="1"/>
  <c r="AH559" i="10"/>
  <c r="AI559" i="10"/>
  <c r="AJ559" i="10"/>
  <c r="AN559" i="10"/>
  <c r="AR559" i="10"/>
  <c r="AS559" i="10"/>
  <c r="AU559" i="10"/>
  <c r="AZ559" i="10"/>
  <c r="BA559" i="10" s="1"/>
  <c r="AI560" i="10"/>
  <c r="AJ560" i="10"/>
  <c r="AN560" i="10"/>
  <c r="AR560" i="10"/>
  <c r="AS560" i="10"/>
  <c r="AU560" i="10"/>
  <c r="AZ560" i="10"/>
  <c r="BA560" i="10" s="1"/>
  <c r="AH561" i="10"/>
  <c r="AI561" i="10"/>
  <c r="AJ561" i="10"/>
  <c r="AN561" i="10"/>
  <c r="AR561" i="10"/>
  <c r="AS561" i="10"/>
  <c r="AU561" i="10"/>
  <c r="AZ561" i="10"/>
  <c r="BA561" i="10" s="1"/>
  <c r="AH562" i="10"/>
  <c r="AI562" i="10"/>
  <c r="AN562" i="10"/>
  <c r="AR562" i="10"/>
  <c r="AS562" i="10"/>
  <c r="AU562" i="10"/>
  <c r="AZ562" i="10"/>
  <c r="BA562" i="10" s="1"/>
  <c r="AH563" i="10"/>
  <c r="AI563" i="10"/>
  <c r="AJ563" i="10"/>
  <c r="AN563" i="10"/>
  <c r="AR563" i="10"/>
  <c r="AS563" i="10"/>
  <c r="AU563" i="10"/>
  <c r="AZ563" i="10"/>
  <c r="BA563" i="10" s="1"/>
  <c r="AH564" i="10"/>
  <c r="AJ564" i="10"/>
  <c r="AN564" i="10"/>
  <c r="AR564" i="10"/>
  <c r="AS564" i="10"/>
  <c r="AU564" i="10"/>
  <c r="AZ564" i="10"/>
  <c r="BA564" i="10" s="1"/>
  <c r="AJ565" i="10"/>
  <c r="AN565" i="10"/>
  <c r="AR565" i="10"/>
  <c r="AS565" i="10"/>
  <c r="AU565" i="10"/>
  <c r="AZ565" i="10"/>
  <c r="BA565" i="10" s="1"/>
  <c r="AJ566" i="10"/>
  <c r="AN566" i="10"/>
  <c r="AR566" i="10"/>
  <c r="AS566" i="10"/>
  <c r="AU566" i="10"/>
  <c r="AZ566" i="10"/>
  <c r="BA566" i="10" s="1"/>
  <c r="AI567" i="10"/>
  <c r="AN567" i="10"/>
  <c r="AR567" i="10"/>
  <c r="AS567" i="10"/>
  <c r="AU567" i="10"/>
  <c r="AZ567" i="10"/>
  <c r="BA567" i="10" s="1"/>
  <c r="AH568" i="10"/>
  <c r="AI568" i="10"/>
  <c r="AN568" i="10"/>
  <c r="AR568" i="10"/>
  <c r="AS568" i="10"/>
  <c r="AU568" i="10"/>
  <c r="AZ568" i="10"/>
  <c r="BA568" i="10" s="1"/>
  <c r="AI569" i="10"/>
  <c r="AJ569" i="10"/>
  <c r="AN569" i="10"/>
  <c r="AR569" i="10"/>
  <c r="AS569" i="10"/>
  <c r="AU569" i="10"/>
  <c r="AZ569" i="10"/>
  <c r="BA569" i="10" s="1"/>
  <c r="AI570" i="10"/>
  <c r="AJ570" i="10"/>
  <c r="AN570" i="10"/>
  <c r="AR570" i="10"/>
  <c r="AS570" i="10"/>
  <c r="AU570" i="10"/>
  <c r="AZ570" i="10"/>
  <c r="BA570" i="10" s="1"/>
  <c r="AI571" i="10"/>
  <c r="AN571" i="10"/>
  <c r="AR571" i="10"/>
  <c r="AS571" i="10"/>
  <c r="AU571" i="10"/>
  <c r="AZ571" i="10"/>
  <c r="BA571" i="10" s="1"/>
  <c r="AH572" i="10"/>
  <c r="AI572" i="10"/>
  <c r="AN572" i="10"/>
  <c r="AR572" i="10"/>
  <c r="AS572" i="10"/>
  <c r="AU572" i="10"/>
  <c r="AZ572" i="10"/>
  <c r="BA572" i="10" s="1"/>
  <c r="AH573" i="10"/>
  <c r="AI573" i="10"/>
  <c r="AJ573" i="10"/>
  <c r="AN573" i="10"/>
  <c r="AR573" i="10"/>
  <c r="AS573" i="10"/>
  <c r="AU573" i="10"/>
  <c r="AZ573" i="10"/>
  <c r="BA573" i="10" s="1"/>
  <c r="AN574" i="10"/>
  <c r="AR574" i="10"/>
  <c r="AS574" i="10"/>
  <c r="AU574" i="10"/>
  <c r="AZ574" i="10"/>
  <c r="BA574" i="10" s="1"/>
  <c r="AI575" i="10"/>
  <c r="AN575" i="10"/>
  <c r="AR575" i="10"/>
  <c r="AS575" i="10"/>
  <c r="AU575" i="10"/>
  <c r="AZ575" i="10"/>
  <c r="BA575" i="10" s="1"/>
  <c r="AH576" i="10"/>
  <c r="AN576" i="10"/>
  <c r="AR576" i="10"/>
  <c r="AS576" i="10"/>
  <c r="AU576" i="10"/>
  <c r="AZ576" i="10"/>
  <c r="BA576" i="10" s="1"/>
  <c r="AI577" i="10"/>
  <c r="AJ577" i="10"/>
  <c r="AN577" i="10"/>
  <c r="AR577" i="10"/>
  <c r="AS577" i="10"/>
  <c r="AU577" i="10"/>
  <c r="AZ577" i="10"/>
  <c r="BA577" i="10" s="1"/>
  <c r="AH578" i="10"/>
  <c r="AI578" i="10"/>
  <c r="AN578" i="10"/>
  <c r="AR578" i="10"/>
  <c r="AS578" i="10"/>
  <c r="AU578" i="10"/>
  <c r="AZ578" i="10"/>
  <c r="BA578" i="10" s="1"/>
  <c r="BJ578" i="10"/>
  <c r="AI579" i="10"/>
  <c r="AN579" i="10"/>
  <c r="AR579" i="10"/>
  <c r="AS579" i="10"/>
  <c r="AU579" i="10"/>
  <c r="AZ579" i="10"/>
  <c r="BA579" i="10" s="1"/>
  <c r="BJ579" i="10"/>
  <c r="AH580" i="10"/>
  <c r="AI580" i="10"/>
  <c r="AN580" i="10"/>
  <c r="AR580" i="10"/>
  <c r="AS580" i="10"/>
  <c r="AU580" i="10"/>
  <c r="AZ580" i="10"/>
  <c r="BA580" i="10" s="1"/>
  <c r="AH581" i="10"/>
  <c r="AI581" i="10"/>
  <c r="AJ581" i="10"/>
  <c r="AN581" i="10"/>
  <c r="AR581" i="10"/>
  <c r="AS581" i="10"/>
  <c r="AU581" i="10"/>
  <c r="AZ581" i="10"/>
  <c r="BA581" i="10" s="1"/>
  <c r="AI582" i="10"/>
  <c r="AN582" i="10"/>
  <c r="AR582" i="10"/>
  <c r="AS582" i="10"/>
  <c r="AU582" i="10"/>
  <c r="AZ582" i="10"/>
  <c r="BA582" i="10" s="1"/>
  <c r="AI583" i="10"/>
  <c r="AN583" i="10"/>
  <c r="AR583" i="10"/>
  <c r="AS583" i="10"/>
  <c r="AU583" i="10"/>
  <c r="AZ583" i="10"/>
  <c r="BA583" i="10" s="1"/>
  <c r="AH584" i="10"/>
  <c r="AI584" i="10"/>
  <c r="AN584" i="10"/>
  <c r="AR584" i="10"/>
  <c r="AS584" i="10"/>
  <c r="AU584" i="10"/>
  <c r="AZ584" i="10"/>
  <c r="BA584" i="10" s="1"/>
  <c r="BJ584" i="10"/>
  <c r="AH585" i="10"/>
  <c r="AI585" i="10"/>
  <c r="AJ585" i="10"/>
  <c r="AN585" i="10"/>
  <c r="AR585" i="10"/>
  <c r="AS585" i="10"/>
  <c r="AU585" i="10"/>
  <c r="AZ585" i="10"/>
  <c r="BA585" i="10" s="1"/>
  <c r="AJ586" i="10"/>
  <c r="AN586" i="10"/>
  <c r="AR586" i="10"/>
  <c r="AS586" i="10"/>
  <c r="AU586" i="10"/>
  <c r="AZ586" i="10"/>
  <c r="BA586" i="10" s="1"/>
  <c r="AI587" i="10"/>
  <c r="AJ587" i="10"/>
  <c r="AN587" i="10"/>
  <c r="AR587" i="10"/>
  <c r="AS587" i="10"/>
  <c r="AU587" i="10"/>
  <c r="AZ587" i="10"/>
  <c r="BA587" i="10" s="1"/>
  <c r="BJ587" i="10"/>
  <c r="AH588" i="10"/>
  <c r="AI588" i="10"/>
  <c r="AN588" i="10"/>
  <c r="AR588" i="10"/>
  <c r="AS588" i="10"/>
  <c r="AU588" i="10"/>
  <c r="AZ588" i="10"/>
  <c r="BA588" i="10" s="1"/>
  <c r="BJ588" i="10"/>
  <c r="AH589" i="10"/>
  <c r="AJ589" i="10"/>
  <c r="AN589" i="10"/>
  <c r="AR589" i="10"/>
  <c r="AS589" i="10"/>
  <c r="AU589" i="10"/>
  <c r="AZ589" i="10"/>
  <c r="BA589" i="10" s="1"/>
  <c r="AN590" i="10"/>
  <c r="AR590" i="10"/>
  <c r="AS590" i="10"/>
  <c r="AU590" i="10"/>
  <c r="AZ590" i="10"/>
  <c r="BA590" i="10" s="1"/>
  <c r="AH591" i="10"/>
  <c r="AI591" i="10"/>
  <c r="AN591" i="10"/>
  <c r="AR591" i="10"/>
  <c r="AS591" i="10"/>
  <c r="AU591" i="10"/>
  <c r="AZ591" i="10"/>
  <c r="BA591" i="10" s="1"/>
  <c r="BJ591" i="10"/>
  <c r="AH592" i="10"/>
  <c r="AI592" i="10"/>
  <c r="AJ592" i="10"/>
  <c r="AN592" i="10"/>
  <c r="AR592" i="10"/>
  <c r="AS592" i="10"/>
  <c r="AU592" i="10"/>
  <c r="AZ592" i="10"/>
  <c r="BA592" i="10" s="1"/>
  <c r="BJ592" i="10"/>
  <c r="AH593" i="10"/>
  <c r="AJ593" i="10"/>
  <c r="AN593" i="10"/>
  <c r="AR593" i="10"/>
  <c r="AS593" i="10"/>
  <c r="AU593" i="10"/>
  <c r="AZ593" i="10"/>
  <c r="BA593" i="10" s="1"/>
  <c r="AI594" i="10"/>
  <c r="AJ594" i="10"/>
  <c r="AN594" i="10"/>
  <c r="AR594" i="10"/>
  <c r="AS594" i="10"/>
  <c r="AU594" i="10"/>
  <c r="AZ594" i="10"/>
  <c r="BA594" i="10" s="1"/>
  <c r="AH595" i="10"/>
  <c r="AI595" i="10"/>
  <c r="AN595" i="10"/>
  <c r="AR595" i="10"/>
  <c r="AS595" i="10"/>
  <c r="AU595" i="10"/>
  <c r="AZ595" i="10"/>
  <c r="BA595" i="10" s="1"/>
  <c r="AH596" i="10"/>
  <c r="AJ596" i="10"/>
  <c r="AN596" i="10"/>
  <c r="AR596" i="10"/>
  <c r="AS596" i="10"/>
  <c r="AU596" i="10"/>
  <c r="AZ596" i="10"/>
  <c r="BA596" i="10" s="1"/>
  <c r="BK596" i="10"/>
  <c r="AH597" i="10"/>
  <c r="AI597" i="10"/>
  <c r="AJ597" i="10"/>
  <c r="AN597" i="10"/>
  <c r="AR597" i="10"/>
  <c r="AS597" i="10"/>
  <c r="AU597" i="10"/>
  <c r="AZ597" i="10"/>
  <c r="BA597" i="10" s="1"/>
  <c r="AH598" i="10"/>
  <c r="AJ598" i="10"/>
  <c r="AN598" i="10"/>
  <c r="AR598" i="10"/>
  <c r="AS598" i="10"/>
  <c r="AU598" i="10"/>
  <c r="AZ598" i="10"/>
  <c r="BA598" i="10" s="1"/>
  <c r="AH599" i="10"/>
  <c r="AI599" i="10"/>
  <c r="AN599" i="10"/>
  <c r="AR599" i="10"/>
  <c r="AS599" i="10"/>
  <c r="AU599" i="10"/>
  <c r="AZ599" i="10"/>
  <c r="BA599" i="10" s="1"/>
  <c r="AH600" i="10"/>
  <c r="AI600" i="10"/>
  <c r="AJ600" i="10"/>
  <c r="AN600" i="10"/>
  <c r="AR600" i="10"/>
  <c r="AS600" i="10"/>
  <c r="AU600" i="10"/>
  <c r="AZ600" i="10"/>
  <c r="BA600" i="10" s="1"/>
  <c r="BJ600" i="10"/>
  <c r="BK600" i="10"/>
  <c r="AH601" i="10"/>
  <c r="AJ601" i="10"/>
  <c r="AN601" i="10"/>
  <c r="AR601" i="10"/>
  <c r="AS601" i="10"/>
  <c r="AU601" i="10"/>
  <c r="AZ601" i="10"/>
  <c r="BA601" i="10" s="1"/>
  <c r="AJ602" i="10"/>
  <c r="AN602" i="10"/>
  <c r="AR602" i="10"/>
  <c r="AS602" i="10"/>
  <c r="AU602" i="10"/>
  <c r="AZ602" i="10"/>
  <c r="BA602" i="10" s="1"/>
  <c r="AH603" i="10"/>
  <c r="AI603" i="10"/>
  <c r="AN603" i="10"/>
  <c r="AR603" i="10"/>
  <c r="AS603" i="10"/>
  <c r="AU603" i="10"/>
  <c r="AZ603" i="10"/>
  <c r="BA603" i="10" s="1"/>
  <c r="AH604" i="10"/>
  <c r="AI604" i="10"/>
  <c r="AJ604" i="10"/>
  <c r="AN604" i="10"/>
  <c r="AR604" i="10"/>
  <c r="AS604" i="10"/>
  <c r="AU604" i="10"/>
  <c r="AZ604" i="10"/>
  <c r="BA604" i="10" s="1"/>
  <c r="BJ604" i="10"/>
  <c r="AH605" i="10"/>
  <c r="AJ605" i="10"/>
  <c r="AN605" i="10"/>
  <c r="AR605" i="10"/>
  <c r="AS605" i="10"/>
  <c r="AU605" i="10"/>
  <c r="AZ605" i="10"/>
  <c r="BA605" i="10" s="1"/>
  <c r="AJ606" i="10"/>
  <c r="AN606" i="10"/>
  <c r="AR606" i="10"/>
  <c r="AS606" i="10"/>
  <c r="AU606" i="10"/>
  <c r="AZ606" i="10"/>
  <c r="BA606" i="10" s="1"/>
  <c r="AH607" i="10"/>
  <c r="AI607" i="10"/>
  <c r="AN607" i="10"/>
  <c r="AR607" i="10"/>
  <c r="AS607" i="10"/>
  <c r="AU607" i="10"/>
  <c r="AZ607" i="10"/>
  <c r="BA607" i="10" s="1"/>
  <c r="BJ607" i="10"/>
  <c r="AH608" i="10"/>
  <c r="AI608" i="10"/>
  <c r="AJ608" i="10"/>
  <c r="AN608" i="10"/>
  <c r="AR608" i="10"/>
  <c r="AS608" i="10"/>
  <c r="AU608" i="10"/>
  <c r="AZ608" i="10"/>
  <c r="BA608" i="10" s="1"/>
  <c r="AH609" i="10"/>
  <c r="AJ609" i="10"/>
  <c r="AN609" i="10"/>
  <c r="AR609" i="10"/>
  <c r="AS609" i="10"/>
  <c r="AU609" i="10"/>
  <c r="AZ609" i="10"/>
  <c r="BA609" i="10" s="1"/>
  <c r="AJ610" i="10"/>
  <c r="AN610" i="10"/>
  <c r="AR610" i="10"/>
  <c r="AS610" i="10"/>
  <c r="AU610" i="10"/>
  <c r="AZ610" i="10"/>
  <c r="BA610" i="10" s="1"/>
  <c r="AH611" i="10"/>
  <c r="AI611" i="10"/>
  <c r="AN611" i="10"/>
  <c r="AR611" i="10"/>
  <c r="AS611" i="10"/>
  <c r="AU611" i="10"/>
  <c r="AZ611" i="10"/>
  <c r="BA611" i="10" s="1"/>
  <c r="AH612" i="10"/>
  <c r="AI612" i="10"/>
  <c r="AJ612" i="10"/>
  <c r="AN612" i="10"/>
  <c r="AR612" i="10"/>
  <c r="AS612" i="10"/>
  <c r="AU612" i="10"/>
  <c r="AZ612" i="10"/>
  <c r="BA612" i="10" s="1"/>
  <c r="AJ613" i="10"/>
  <c r="AN613" i="10"/>
  <c r="AR613" i="10"/>
  <c r="AS613" i="10"/>
  <c r="AU613" i="10"/>
  <c r="AZ613" i="10"/>
  <c r="BA613" i="10" s="1"/>
  <c r="AN614" i="10"/>
  <c r="AR614" i="10"/>
  <c r="AS614" i="10"/>
  <c r="AU614" i="10"/>
  <c r="AZ614" i="10"/>
  <c r="BA614" i="10" s="1"/>
  <c r="AH615" i="10"/>
  <c r="AN615" i="10"/>
  <c r="AR615" i="10"/>
  <c r="AS615" i="10"/>
  <c r="AU615" i="10"/>
  <c r="AZ615" i="10"/>
  <c r="BA615" i="10" s="1"/>
  <c r="AH616" i="10"/>
  <c r="AI616" i="10"/>
  <c r="AJ616" i="10"/>
  <c r="AN616" i="10"/>
  <c r="AR616" i="10"/>
  <c r="AS616" i="10"/>
  <c r="AU616" i="10"/>
  <c r="AZ616" i="10"/>
  <c r="BA616" i="10" s="1"/>
  <c r="BJ616" i="10"/>
  <c r="AI617" i="10"/>
  <c r="AJ617" i="10"/>
  <c r="AN617" i="10"/>
  <c r="AR617" i="10"/>
  <c r="AS617" i="10"/>
  <c r="AU617" i="10"/>
  <c r="AZ617" i="10"/>
  <c r="BA617" i="10" s="1"/>
  <c r="AJ618" i="10"/>
  <c r="AN618" i="10"/>
  <c r="AR618" i="10"/>
  <c r="AS618" i="10"/>
  <c r="AU618" i="10"/>
  <c r="AZ618" i="10"/>
  <c r="BA618" i="10" s="1"/>
  <c r="AH619" i="10"/>
  <c r="AI619" i="10"/>
  <c r="AN619" i="10"/>
  <c r="AR619" i="10"/>
  <c r="AS619" i="10"/>
  <c r="AU619" i="10"/>
  <c r="AZ619" i="10"/>
  <c r="BA619" i="10" s="1"/>
  <c r="AH620" i="10"/>
  <c r="AI620" i="10"/>
  <c r="AJ620" i="10"/>
  <c r="AN620" i="10"/>
  <c r="AR620" i="10"/>
  <c r="AS620" i="10"/>
  <c r="AU620" i="10"/>
  <c r="AZ620" i="10"/>
  <c r="BA620" i="10" s="1"/>
  <c r="AJ621" i="10"/>
  <c r="AN621" i="10"/>
  <c r="AR621" i="10"/>
  <c r="AS621" i="10"/>
  <c r="AU621" i="10"/>
  <c r="AZ621" i="10"/>
  <c r="BA621" i="10" s="1"/>
  <c r="AN622" i="10"/>
  <c r="AR622" i="10"/>
  <c r="AS622" i="10"/>
  <c r="AU622" i="10"/>
  <c r="AZ622" i="10"/>
  <c r="BA622" i="10" s="1"/>
  <c r="AN623" i="10"/>
  <c r="AR623" i="10"/>
  <c r="AS623" i="10"/>
  <c r="AU623" i="10"/>
  <c r="AZ623" i="10"/>
  <c r="BA623" i="10" s="1"/>
  <c r="AH624" i="10"/>
  <c r="AI624" i="10"/>
  <c r="AN624" i="10"/>
  <c r="AR624" i="10"/>
  <c r="AS624" i="10"/>
  <c r="AU624" i="10"/>
  <c r="AZ624" i="10"/>
  <c r="BA624" i="10" s="1"/>
  <c r="BJ624" i="10"/>
  <c r="AJ625" i="10"/>
  <c r="AN625" i="10"/>
  <c r="AR625" i="10"/>
  <c r="AS625" i="10"/>
  <c r="AU625" i="10"/>
  <c r="AZ625" i="10"/>
  <c r="BA625" i="10" s="1"/>
  <c r="AN626" i="10"/>
  <c r="AR626" i="10"/>
  <c r="AS626" i="10"/>
  <c r="AU626" i="10"/>
  <c r="AZ626" i="10"/>
  <c r="BA626" i="10" s="1"/>
  <c r="AN627" i="10"/>
  <c r="AR627" i="10"/>
  <c r="AS627" i="10"/>
  <c r="AU627" i="10"/>
  <c r="AZ627" i="10"/>
  <c r="BA627" i="10" s="1"/>
  <c r="AH628" i="10"/>
  <c r="AI628" i="10"/>
  <c r="AN628" i="10"/>
  <c r="AR628" i="10"/>
  <c r="AS628" i="10"/>
  <c r="AU628" i="10"/>
  <c r="AZ628" i="10"/>
  <c r="BA628" i="10" s="1"/>
  <c r="AJ629" i="10"/>
  <c r="AN629" i="10"/>
  <c r="AR629" i="10"/>
  <c r="AS629" i="10"/>
  <c r="AU629" i="10"/>
  <c r="AZ629" i="10"/>
  <c r="BA629" i="10" s="1"/>
  <c r="AJ630" i="10"/>
  <c r="AN630" i="10"/>
  <c r="AR630" i="10"/>
  <c r="AS630" i="10"/>
  <c r="AU630" i="10"/>
  <c r="AZ630" i="10"/>
  <c r="BA630" i="10" s="1"/>
  <c r="AI631" i="10"/>
  <c r="AN631" i="10"/>
  <c r="AR631" i="10"/>
  <c r="AS631" i="10"/>
  <c r="AU631" i="10"/>
  <c r="AZ631" i="10"/>
  <c r="BA631" i="10" s="1"/>
  <c r="AH632" i="10"/>
  <c r="AI632" i="10"/>
  <c r="AN632" i="10"/>
  <c r="AR632" i="10"/>
  <c r="AS632" i="10"/>
  <c r="AU632" i="10"/>
  <c r="AZ632" i="10"/>
  <c r="BA632" i="10" s="1"/>
  <c r="AJ633" i="10"/>
  <c r="AN633" i="10"/>
  <c r="AR633" i="10"/>
  <c r="AS633" i="10"/>
  <c r="AU633" i="10"/>
  <c r="AZ633" i="10"/>
  <c r="BA633" i="10" s="1"/>
  <c r="AI634" i="10"/>
  <c r="AJ634" i="10"/>
  <c r="AN634" i="10"/>
  <c r="AR634" i="10"/>
  <c r="AS634" i="10"/>
  <c r="AU634" i="10"/>
  <c r="AZ634" i="10"/>
  <c r="BA634" i="10" s="1"/>
  <c r="AN635" i="10"/>
  <c r="AR635" i="10"/>
  <c r="AS635" i="10"/>
  <c r="AU635" i="10"/>
  <c r="AZ635" i="10"/>
  <c r="BA635" i="10" s="1"/>
  <c r="AH636" i="10"/>
  <c r="AI636" i="10"/>
  <c r="AN636" i="10"/>
  <c r="AR636" i="10"/>
  <c r="AS636" i="10"/>
  <c r="AU636" i="10"/>
  <c r="AZ636" i="10"/>
  <c r="BA636" i="10" s="1"/>
  <c r="AH637" i="10"/>
  <c r="AI637" i="10"/>
  <c r="AJ637" i="10"/>
  <c r="AN637" i="10"/>
  <c r="AR637" i="10"/>
  <c r="AS637" i="10"/>
  <c r="AU637" i="10"/>
  <c r="AZ637" i="10"/>
  <c r="BA637" i="10" s="1"/>
  <c r="AI638" i="10"/>
  <c r="AN638" i="10"/>
  <c r="AR638" i="10"/>
  <c r="AS638" i="10"/>
  <c r="AU638" i="10"/>
  <c r="AZ638" i="10"/>
  <c r="BA638" i="10" s="1"/>
  <c r="AI639" i="10"/>
  <c r="AN639" i="10"/>
  <c r="AR639" i="10"/>
  <c r="AS639" i="10"/>
  <c r="AU639" i="10"/>
  <c r="AZ639" i="10"/>
  <c r="BA639" i="10" s="1"/>
  <c r="AH640" i="10"/>
  <c r="AI640" i="10"/>
  <c r="AN640" i="10"/>
  <c r="AR640" i="10"/>
  <c r="AS640" i="10"/>
  <c r="AU640" i="10"/>
  <c r="AZ640" i="10"/>
  <c r="BA640" i="10" s="1"/>
  <c r="AH641" i="10"/>
  <c r="AI641" i="10"/>
  <c r="AJ641" i="10"/>
  <c r="AN641" i="10"/>
  <c r="AR641" i="10"/>
  <c r="AS641" i="10"/>
  <c r="AU641" i="10"/>
  <c r="AZ641" i="10"/>
  <c r="BA641" i="10" s="1"/>
  <c r="AI642" i="10"/>
  <c r="AN642" i="10"/>
  <c r="AR642" i="10"/>
  <c r="AS642" i="10"/>
  <c r="AU642" i="10"/>
  <c r="AZ642" i="10"/>
  <c r="BA642" i="10" s="1"/>
  <c r="AI643" i="10"/>
  <c r="AN643" i="10"/>
  <c r="AR643" i="10"/>
  <c r="AS643" i="10"/>
  <c r="AU643" i="10"/>
  <c r="AZ643" i="10"/>
  <c r="BA643" i="10" s="1"/>
  <c r="AH644" i="10"/>
  <c r="AI644" i="10"/>
  <c r="AN644" i="10"/>
  <c r="AR644" i="10"/>
  <c r="AS644" i="10"/>
  <c r="AU644" i="10"/>
  <c r="AZ644" i="10"/>
  <c r="BA644" i="10" s="1"/>
  <c r="AH645" i="10"/>
  <c r="AI645" i="10"/>
  <c r="AJ645" i="10"/>
  <c r="AN645" i="10"/>
  <c r="AR645" i="10"/>
  <c r="AS645" i="10"/>
  <c r="AU645" i="10"/>
  <c r="AZ645" i="10"/>
  <c r="BA645" i="10" s="1"/>
  <c r="AI646" i="10"/>
  <c r="AN646" i="10"/>
  <c r="AR646" i="10"/>
  <c r="AS646" i="10"/>
  <c r="AU646" i="10"/>
  <c r="AZ646" i="10"/>
  <c r="BA646" i="10" s="1"/>
  <c r="AH647" i="10"/>
  <c r="AI647" i="10"/>
  <c r="AN647" i="10"/>
  <c r="AR647" i="10"/>
  <c r="AS647" i="10"/>
  <c r="AU647" i="10"/>
  <c r="AZ647" i="10"/>
  <c r="BA647" i="10" s="1"/>
  <c r="AH648" i="10"/>
  <c r="AI648" i="10"/>
  <c r="AJ648" i="10"/>
  <c r="AN648" i="10"/>
  <c r="AR648" i="10"/>
  <c r="AS648" i="10"/>
  <c r="AU648" i="10"/>
  <c r="AZ648" i="10"/>
  <c r="BA648" i="10" s="1"/>
  <c r="AI649" i="10"/>
  <c r="AJ649" i="10"/>
  <c r="AN649" i="10"/>
  <c r="AR649" i="10"/>
  <c r="AS649" i="10"/>
  <c r="AU649" i="10"/>
  <c r="AZ649" i="10"/>
  <c r="BA649" i="10" s="1"/>
  <c r="AH650" i="10"/>
  <c r="AI650" i="10"/>
  <c r="AJ650" i="10"/>
  <c r="AN650" i="10"/>
  <c r="AR650" i="10"/>
  <c r="AS650" i="10"/>
  <c r="AU650" i="10"/>
  <c r="AZ650" i="10"/>
  <c r="BA650" i="10" s="1"/>
  <c r="AH651" i="10"/>
  <c r="AI651" i="10"/>
  <c r="AJ651" i="10"/>
  <c r="AN651" i="10"/>
  <c r="AR651" i="10"/>
  <c r="AS651" i="10"/>
  <c r="AU651" i="10"/>
  <c r="AZ651" i="10"/>
  <c r="BA651" i="10" s="1"/>
  <c r="AH652" i="10"/>
  <c r="AI652" i="10"/>
  <c r="AJ652" i="10"/>
  <c r="AN652" i="10"/>
  <c r="AR652" i="10"/>
  <c r="AS652" i="10"/>
  <c r="AU652" i="10"/>
  <c r="AZ652" i="10"/>
  <c r="BA652" i="10" s="1"/>
  <c r="AI653" i="10"/>
  <c r="AJ653" i="10"/>
  <c r="AN653" i="10"/>
  <c r="AR653" i="10"/>
  <c r="AS653" i="10"/>
  <c r="AU653" i="10"/>
  <c r="AZ653" i="10"/>
  <c r="BA653" i="10" s="1"/>
  <c r="AI654" i="10"/>
  <c r="AJ654" i="10"/>
  <c r="AN654" i="10"/>
  <c r="AR654" i="10"/>
  <c r="AS654" i="10"/>
  <c r="AU654" i="10"/>
  <c r="AZ654" i="10"/>
  <c r="BA654" i="10" s="1"/>
  <c r="AH655" i="10"/>
  <c r="AI655" i="10"/>
  <c r="AN655" i="10"/>
  <c r="AR655" i="10"/>
  <c r="AS655" i="10"/>
  <c r="AU655" i="10"/>
  <c r="AZ655" i="10"/>
  <c r="BA655" i="10" s="1"/>
  <c r="AH656" i="10"/>
  <c r="AI656" i="10"/>
  <c r="AN656" i="10"/>
  <c r="AR656" i="10"/>
  <c r="AS656" i="10"/>
  <c r="AU656" i="10"/>
  <c r="AZ656" i="10"/>
  <c r="BA656" i="10" s="1"/>
  <c r="AH657" i="10"/>
  <c r="AI657" i="10"/>
  <c r="AJ657" i="10"/>
  <c r="AN657" i="10"/>
  <c r="AR657" i="10"/>
  <c r="AS657" i="10"/>
  <c r="AU657" i="10"/>
  <c r="AZ657" i="10"/>
  <c r="BA657" i="10" s="1"/>
  <c r="AI658" i="10"/>
  <c r="AJ658" i="10"/>
  <c r="AN658" i="10"/>
  <c r="AR658" i="10"/>
  <c r="AS658" i="10"/>
  <c r="AU658" i="10"/>
  <c r="AZ658" i="10"/>
  <c r="BA658" i="10" s="1"/>
  <c r="AO659" i="10"/>
  <c r="AI659" i="10"/>
  <c r="AN659" i="10"/>
  <c r="AR659" i="10"/>
  <c r="AS659" i="10"/>
  <c r="AU659" i="10"/>
  <c r="AZ659" i="10"/>
  <c r="BA659" i="10" s="1"/>
  <c r="AH660" i="10"/>
  <c r="AI660" i="10"/>
  <c r="AN660" i="10"/>
  <c r="AR660" i="10"/>
  <c r="AS660" i="10"/>
  <c r="AU660" i="10"/>
  <c r="AZ660" i="10"/>
  <c r="BA660" i="10" s="1"/>
  <c r="AH661" i="10"/>
  <c r="AJ661" i="10"/>
  <c r="AN661" i="10"/>
  <c r="AR661" i="10"/>
  <c r="AS661" i="10"/>
  <c r="AU661" i="10"/>
  <c r="AZ661" i="10"/>
  <c r="BA661" i="10" s="1"/>
  <c r="AI662" i="10"/>
  <c r="AJ662" i="10"/>
  <c r="AN662" i="10"/>
  <c r="AR662" i="10"/>
  <c r="AS662" i="10"/>
  <c r="AU662" i="10"/>
  <c r="AZ662" i="10"/>
  <c r="BA662" i="10" s="1"/>
  <c r="AI663" i="10"/>
  <c r="AN663" i="10"/>
  <c r="AR663" i="10"/>
  <c r="AS663" i="10"/>
  <c r="AU663" i="10"/>
  <c r="AZ663" i="10"/>
  <c r="BA663" i="10" s="1"/>
  <c r="BJ663" i="10"/>
  <c r="AH664" i="10"/>
  <c r="AI664" i="10"/>
  <c r="AN664" i="10"/>
  <c r="AR664" i="10"/>
  <c r="AS664" i="10"/>
  <c r="AU664" i="10"/>
  <c r="AZ664" i="10"/>
  <c r="BA664" i="10" s="1"/>
  <c r="AH665" i="10"/>
  <c r="AJ665" i="10"/>
  <c r="AN665" i="10"/>
  <c r="AR665" i="10"/>
  <c r="AS665" i="10"/>
  <c r="AU665" i="10"/>
  <c r="AZ665" i="10"/>
  <c r="BA665" i="10" s="1"/>
  <c r="AI666" i="10"/>
  <c r="AJ666" i="10"/>
  <c r="AN666" i="10"/>
  <c r="AR666" i="10"/>
  <c r="AS666" i="10"/>
  <c r="AU666" i="10"/>
  <c r="AZ666" i="10"/>
  <c r="BA666" i="10" s="1"/>
  <c r="AI667" i="10"/>
  <c r="AN667" i="10"/>
  <c r="AR667" i="10"/>
  <c r="AS667" i="10"/>
  <c r="AU667" i="10"/>
  <c r="AZ667" i="10"/>
  <c r="BA667" i="10" s="1"/>
  <c r="AH668" i="10"/>
  <c r="AI668" i="10"/>
  <c r="AN668" i="10"/>
  <c r="AR668" i="10"/>
  <c r="AS668" i="10"/>
  <c r="AU668" i="10"/>
  <c r="AZ668" i="10"/>
  <c r="BA668" i="10" s="1"/>
  <c r="BJ668" i="10"/>
  <c r="AH669" i="10"/>
  <c r="AJ669" i="10"/>
  <c r="AN669" i="10"/>
  <c r="AR669" i="10"/>
  <c r="AS669" i="10"/>
  <c r="AU669" i="10"/>
  <c r="AZ669" i="10"/>
  <c r="BA669" i="10" s="1"/>
  <c r="AI670" i="10"/>
  <c r="AJ670" i="10"/>
  <c r="AN670" i="10"/>
  <c r="AR670" i="10"/>
  <c r="AS670" i="10"/>
  <c r="AU670" i="10"/>
  <c r="AZ670" i="10"/>
  <c r="BA670" i="10" s="1"/>
  <c r="AI671" i="10"/>
  <c r="AN671" i="10"/>
  <c r="AR671" i="10"/>
  <c r="AS671" i="10"/>
  <c r="AU671" i="10"/>
  <c r="AZ671" i="10"/>
  <c r="BA671" i="10" s="1"/>
  <c r="BJ671" i="10"/>
  <c r="AH672" i="10"/>
  <c r="AI672" i="10"/>
  <c r="AN672" i="10"/>
  <c r="AR672" i="10"/>
  <c r="AS672" i="10"/>
  <c r="AU672" i="10"/>
  <c r="AZ672" i="10"/>
  <c r="BA672" i="10" s="1"/>
  <c r="AH673" i="10"/>
  <c r="AJ673" i="10"/>
  <c r="AN673" i="10"/>
  <c r="AR673" i="10"/>
  <c r="AS673" i="10"/>
  <c r="AU673" i="10"/>
  <c r="AZ673" i="10"/>
  <c r="BA673" i="10" s="1"/>
  <c r="AI674" i="10"/>
  <c r="AJ674" i="10"/>
  <c r="AN674" i="10"/>
  <c r="AR674" i="10"/>
  <c r="AS674" i="10"/>
  <c r="AU674" i="10"/>
  <c r="AZ674" i="10"/>
  <c r="BA674" i="10" s="1"/>
  <c r="BJ674" i="10"/>
  <c r="AI675" i="10"/>
  <c r="AN675" i="10"/>
  <c r="AR675" i="10"/>
  <c r="AS675" i="10"/>
  <c r="AU675" i="10"/>
  <c r="AZ675" i="10"/>
  <c r="BA675" i="10" s="1"/>
  <c r="BJ675" i="10"/>
  <c r="AH676" i="10"/>
  <c r="AI676" i="10"/>
  <c r="AN676" i="10"/>
  <c r="AR676" i="10"/>
  <c r="AS676" i="10"/>
  <c r="AU676" i="10"/>
  <c r="AZ676" i="10"/>
  <c r="BA676" i="10" s="1"/>
  <c r="AH677" i="10"/>
  <c r="AJ677" i="10"/>
  <c r="AN677" i="10"/>
  <c r="AR677" i="10"/>
  <c r="AS677" i="10"/>
  <c r="AU677" i="10"/>
  <c r="AZ677" i="10"/>
  <c r="BA677" i="10" s="1"/>
  <c r="AI678" i="10"/>
  <c r="AJ678" i="10"/>
  <c r="AN678" i="10"/>
  <c r="AR678" i="10"/>
  <c r="AT678" i="10" s="1"/>
  <c r="AS678" i="10"/>
  <c r="AU678" i="10"/>
  <c r="AZ678" i="10"/>
  <c r="BA678" i="10" s="1"/>
  <c r="AI679" i="10"/>
  <c r="AN679" i="10"/>
  <c r="AR679" i="10"/>
  <c r="AT679" i="10" s="1"/>
  <c r="AS679" i="10"/>
  <c r="AU679" i="10"/>
  <c r="AZ679" i="10"/>
  <c r="BA679" i="10" s="1"/>
  <c r="AH680" i="10"/>
  <c r="AI680" i="10"/>
  <c r="AN680" i="10"/>
  <c r="AR680" i="10"/>
  <c r="AS680" i="10"/>
  <c r="AU680" i="10"/>
  <c r="AZ680" i="10"/>
  <c r="BA680" i="10" s="1"/>
  <c r="AH681" i="10"/>
  <c r="AJ681" i="10"/>
  <c r="AN681" i="10"/>
  <c r="AR681" i="10"/>
  <c r="AS681" i="10"/>
  <c r="AU681" i="10"/>
  <c r="AZ681" i="10"/>
  <c r="BA681" i="10" s="1"/>
  <c r="AI682" i="10"/>
  <c r="AJ682" i="10"/>
  <c r="AN682" i="10"/>
  <c r="AR682" i="10"/>
  <c r="AS682" i="10"/>
  <c r="AU682" i="10"/>
  <c r="AZ682" i="10"/>
  <c r="BA682" i="10" s="1"/>
  <c r="AN683" i="10"/>
  <c r="AR683" i="10"/>
  <c r="AS683" i="10"/>
  <c r="AU683" i="10"/>
  <c r="AZ683" i="10"/>
  <c r="BA683" i="10" s="1"/>
  <c r="AH684" i="10"/>
  <c r="AN684" i="10"/>
  <c r="AR684" i="10"/>
  <c r="AS684" i="10"/>
  <c r="AU684" i="10"/>
  <c r="AZ684" i="10"/>
  <c r="BA684" i="10" s="1"/>
  <c r="AH685" i="10"/>
  <c r="AI685" i="10"/>
  <c r="AJ685" i="10"/>
  <c r="AN685" i="10"/>
  <c r="AR685" i="10"/>
  <c r="AS685" i="10"/>
  <c r="AU685" i="10"/>
  <c r="AZ685" i="10"/>
  <c r="BA685" i="10" s="1"/>
  <c r="AJ686" i="10"/>
  <c r="AN686" i="10"/>
  <c r="AR686" i="10"/>
  <c r="AS686" i="10"/>
  <c r="AU686" i="10"/>
  <c r="AZ686" i="10"/>
  <c r="BA686" i="10" s="1"/>
  <c r="AN687" i="10"/>
  <c r="AR687" i="10"/>
  <c r="AS687" i="10"/>
  <c r="AU687" i="10"/>
  <c r="AZ687" i="10"/>
  <c r="BA687" i="10" s="1"/>
  <c r="AH688" i="10"/>
  <c r="AN688" i="10"/>
  <c r="AR688" i="10"/>
  <c r="AS688" i="10"/>
  <c r="AU688" i="10"/>
  <c r="AZ688" i="10"/>
  <c r="BA688" i="10" s="1"/>
  <c r="AH689" i="10"/>
  <c r="AJ689" i="10"/>
  <c r="AN689" i="10"/>
  <c r="AR689" i="10"/>
  <c r="AS689" i="10"/>
  <c r="AU689" i="10"/>
  <c r="AZ689" i="10"/>
  <c r="BA689" i="10" s="1"/>
  <c r="AJ690" i="10"/>
  <c r="AN690" i="10"/>
  <c r="AR690" i="10"/>
  <c r="AS690" i="10"/>
  <c r="AU690" i="10"/>
  <c r="AZ690" i="10"/>
  <c r="BA690" i="10" s="1"/>
  <c r="AN691" i="10"/>
  <c r="AR691" i="10"/>
  <c r="AS691" i="10"/>
  <c r="AU691" i="10"/>
  <c r="AZ691" i="10"/>
  <c r="BA691" i="10" s="1"/>
  <c r="AH692" i="10"/>
  <c r="AN692" i="10"/>
  <c r="AR692" i="10"/>
  <c r="AS692" i="10"/>
  <c r="AU692" i="10"/>
  <c r="AZ692" i="10"/>
  <c r="BA692" i="10" s="1"/>
  <c r="AH693" i="10"/>
  <c r="AJ693" i="10"/>
  <c r="AN693" i="10"/>
  <c r="AR693" i="10"/>
  <c r="AS693" i="10"/>
  <c r="AU693" i="10"/>
  <c r="AZ693" i="10"/>
  <c r="BA693" i="10" s="1"/>
  <c r="AI694" i="10"/>
  <c r="AJ694" i="10"/>
  <c r="AN694" i="10"/>
  <c r="AR694" i="10"/>
  <c r="AT694" i="10" s="1"/>
  <c r="AS694" i="10"/>
  <c r="AU694" i="10"/>
  <c r="AZ694" i="10"/>
  <c r="BA694" i="10" s="1"/>
  <c r="AI695" i="10"/>
  <c r="AN695" i="10"/>
  <c r="AR695" i="10"/>
  <c r="AS695" i="10"/>
  <c r="AU695" i="10"/>
  <c r="AZ695" i="10"/>
  <c r="BA695" i="10" s="1"/>
  <c r="AH696" i="10"/>
  <c r="AI696" i="10"/>
  <c r="AN696" i="10"/>
  <c r="AR696" i="10"/>
  <c r="AT696" i="10" s="1"/>
  <c r="AS696" i="10"/>
  <c r="AU696" i="10"/>
  <c r="AZ696" i="10"/>
  <c r="BA696" i="10" s="1"/>
  <c r="AH697" i="10"/>
  <c r="AI697" i="10"/>
  <c r="AJ697" i="10"/>
  <c r="AN697" i="10"/>
  <c r="AR697" i="10"/>
  <c r="AS697" i="10"/>
  <c r="AU697" i="10"/>
  <c r="AZ697" i="10"/>
  <c r="BA697" i="10" s="1"/>
  <c r="AI698" i="10"/>
  <c r="AJ698" i="10"/>
  <c r="AN698" i="10"/>
  <c r="AR698" i="10"/>
  <c r="AS698" i="10"/>
  <c r="AU698" i="10"/>
  <c r="AZ698" i="10"/>
  <c r="BA698" i="10" s="1"/>
  <c r="AI699" i="10"/>
  <c r="AN699" i="10"/>
  <c r="AR699" i="10"/>
  <c r="AS699" i="10"/>
  <c r="AU699" i="10"/>
  <c r="AZ699" i="10"/>
  <c r="BA699" i="10" s="1"/>
  <c r="AH700" i="10"/>
  <c r="AI700" i="10"/>
  <c r="AN700" i="10"/>
  <c r="AR700" i="10"/>
  <c r="AS700" i="10"/>
  <c r="AU700" i="10"/>
  <c r="AZ700" i="10"/>
  <c r="BA700" i="10" s="1"/>
  <c r="AH701" i="10"/>
  <c r="AI701" i="10"/>
  <c r="AJ701" i="10"/>
  <c r="AN701" i="10"/>
  <c r="AR701" i="10"/>
  <c r="AT701" i="10" s="1"/>
  <c r="AS701" i="10"/>
  <c r="AU701" i="10"/>
  <c r="AZ701" i="10"/>
  <c r="BA701" i="10" s="1"/>
  <c r="AI702" i="10"/>
  <c r="AJ702" i="10"/>
  <c r="AN702" i="10"/>
  <c r="AR702" i="10"/>
  <c r="AS702" i="10"/>
  <c r="AU702" i="10"/>
  <c r="AZ702" i="10"/>
  <c r="BA702" i="10" s="1"/>
  <c r="AI703" i="10"/>
  <c r="AN703" i="10"/>
  <c r="AR703" i="10"/>
  <c r="AS703" i="10"/>
  <c r="AU703" i="10"/>
  <c r="AZ703" i="10"/>
  <c r="BA703" i="10" s="1"/>
  <c r="AH704" i="10"/>
  <c r="AI704" i="10"/>
  <c r="AN704" i="10"/>
  <c r="AR704" i="10"/>
  <c r="AS704" i="10"/>
  <c r="AU704" i="10"/>
  <c r="AZ704" i="10"/>
  <c r="BA704" i="10" s="1"/>
  <c r="AH705" i="10"/>
  <c r="AI705" i="10"/>
  <c r="AJ705" i="10"/>
  <c r="AN705" i="10"/>
  <c r="AR705" i="10"/>
  <c r="AS705" i="10"/>
  <c r="AU705" i="10"/>
  <c r="AZ705" i="10"/>
  <c r="BA705" i="10" s="1"/>
  <c r="AI706" i="10"/>
  <c r="AJ706" i="10"/>
  <c r="AN706" i="10"/>
  <c r="AR706" i="10"/>
  <c r="AS706" i="10"/>
  <c r="AU706" i="10"/>
  <c r="AZ706" i="10"/>
  <c r="BA706" i="10" s="1"/>
  <c r="AI707" i="10"/>
  <c r="AN707" i="10"/>
  <c r="AR707" i="10"/>
  <c r="AS707" i="10"/>
  <c r="AU707" i="10"/>
  <c r="AZ707" i="10"/>
  <c r="BA707" i="10" s="1"/>
  <c r="AH708" i="10"/>
  <c r="AI708" i="10"/>
  <c r="AN708" i="10"/>
  <c r="AR708" i="10"/>
  <c r="AS708" i="10"/>
  <c r="AU708" i="10"/>
  <c r="AZ708" i="10"/>
  <c r="BA708" i="10" s="1"/>
  <c r="AH709" i="10"/>
  <c r="AI709" i="10"/>
  <c r="AJ709" i="10"/>
  <c r="AN709" i="10"/>
  <c r="AR709" i="10"/>
  <c r="AT709" i="10" s="1"/>
  <c r="AS709" i="10"/>
  <c r="AU709" i="10"/>
  <c r="AZ709" i="10"/>
  <c r="BA709" i="10" s="1"/>
  <c r="AI710" i="10"/>
  <c r="AJ710" i="10"/>
  <c r="AN710" i="10"/>
  <c r="AR710" i="10"/>
  <c r="AS710" i="10"/>
  <c r="AU710" i="10"/>
  <c r="AZ710" i="10"/>
  <c r="BA710" i="10" s="1"/>
  <c r="AH711" i="10"/>
  <c r="AI711" i="10"/>
  <c r="AN711" i="10"/>
  <c r="AR711" i="10"/>
  <c r="AS711" i="10"/>
  <c r="AU711" i="10"/>
  <c r="AZ711" i="10"/>
  <c r="BA711" i="10" s="1"/>
  <c r="AH712" i="10"/>
  <c r="AI712" i="10"/>
  <c r="AJ712" i="10"/>
  <c r="AN712" i="10"/>
  <c r="AR712" i="10"/>
  <c r="AS712" i="10"/>
  <c r="AU712" i="10"/>
  <c r="AZ712" i="10"/>
  <c r="BA712" i="10" s="1"/>
  <c r="AH713" i="10"/>
  <c r="AJ713" i="10"/>
  <c r="AN713" i="10"/>
  <c r="AR713" i="10"/>
  <c r="AS713" i="10"/>
  <c r="AU713" i="10"/>
  <c r="AZ713" i="10"/>
  <c r="BA713" i="10" s="1"/>
  <c r="AH714" i="10"/>
  <c r="AJ714" i="10"/>
  <c r="AN714" i="10"/>
  <c r="AR714" i="10"/>
  <c r="AT714" i="10" s="1"/>
  <c r="AS714" i="10"/>
  <c r="AU714" i="10"/>
  <c r="AZ714" i="10"/>
  <c r="BA714" i="10" s="1"/>
  <c r="AH715" i="10"/>
  <c r="AI715" i="10"/>
  <c r="AJ715" i="10"/>
  <c r="AN715" i="10"/>
  <c r="AR715" i="10"/>
  <c r="AS715" i="10"/>
  <c r="AU715" i="10"/>
  <c r="AZ715" i="10"/>
  <c r="BA715" i="10" s="1"/>
  <c r="AH716" i="10"/>
  <c r="AI716" i="10"/>
  <c r="AJ716" i="10"/>
  <c r="AN716" i="10"/>
  <c r="AR716" i="10"/>
  <c r="AS716" i="10"/>
  <c r="AU716" i="10"/>
  <c r="AZ716" i="10"/>
  <c r="BA716" i="10" s="1"/>
  <c r="AH717" i="10"/>
  <c r="AI717" i="10"/>
  <c r="AJ717" i="10"/>
  <c r="AN717" i="10"/>
  <c r="AR717" i="10"/>
  <c r="AS717" i="10"/>
  <c r="AU717" i="10"/>
  <c r="AZ717" i="10"/>
  <c r="BA717" i="10" s="1"/>
  <c r="AH718" i="10"/>
  <c r="AI718" i="10"/>
  <c r="AJ718" i="10"/>
  <c r="AN718" i="10"/>
  <c r="AR718" i="10"/>
  <c r="AS718" i="10"/>
  <c r="AU718" i="10"/>
  <c r="AZ718" i="10"/>
  <c r="BA718" i="10" s="1"/>
  <c r="AH719" i="10"/>
  <c r="AI719" i="10"/>
  <c r="AN719" i="10"/>
  <c r="AR719" i="10"/>
  <c r="AS719" i="10"/>
  <c r="AU719" i="10"/>
  <c r="AZ719" i="10"/>
  <c r="BA719" i="10" s="1"/>
  <c r="BJ719" i="10"/>
  <c r="AH720" i="10"/>
  <c r="AI720" i="10"/>
  <c r="AJ720" i="10"/>
  <c r="AN720" i="10"/>
  <c r="AR720" i="10"/>
  <c r="AS720" i="10"/>
  <c r="AU720" i="10"/>
  <c r="AZ720" i="10"/>
  <c r="BA720" i="10" s="1"/>
  <c r="AH721" i="10"/>
  <c r="AJ721" i="10"/>
  <c r="AN721" i="10"/>
  <c r="AR721" i="10"/>
  <c r="AS721" i="10"/>
  <c r="AU721" i="10"/>
  <c r="AZ721" i="10"/>
  <c r="BA721" i="10" s="1"/>
  <c r="AI722" i="10"/>
  <c r="AN722" i="10"/>
  <c r="AR722" i="10"/>
  <c r="AS722" i="10"/>
  <c r="AU722" i="10"/>
  <c r="AZ722" i="10"/>
  <c r="BA722" i="10" s="1"/>
  <c r="AH723" i="10"/>
  <c r="AI723" i="10"/>
  <c r="AJ723" i="10"/>
  <c r="AN723" i="10"/>
  <c r="AR723" i="10"/>
  <c r="AS723" i="10"/>
  <c r="AU723" i="10"/>
  <c r="AZ723" i="10"/>
  <c r="BA723" i="10" s="1"/>
  <c r="AH724" i="10"/>
  <c r="AJ724" i="10"/>
  <c r="AN724" i="10"/>
  <c r="AR724" i="10"/>
  <c r="AS724" i="10"/>
  <c r="AU724" i="10"/>
  <c r="AZ724" i="10"/>
  <c r="BA724" i="10" s="1"/>
  <c r="AH725" i="10"/>
  <c r="AI725" i="10"/>
  <c r="AJ725" i="10"/>
  <c r="AN725" i="10"/>
  <c r="AR725" i="10"/>
  <c r="AS725" i="10"/>
  <c r="AU725" i="10"/>
  <c r="AZ725" i="10"/>
  <c r="BA725" i="10" s="1"/>
  <c r="AH726" i="10"/>
  <c r="AI726" i="10"/>
  <c r="AJ726" i="10"/>
  <c r="AN726" i="10"/>
  <c r="AR726" i="10"/>
  <c r="AS726" i="10"/>
  <c r="AU726" i="10"/>
  <c r="AH727" i="10"/>
  <c r="AN727" i="10"/>
  <c r="AR727" i="10"/>
  <c r="AS727" i="10"/>
  <c r="AU727" i="10"/>
  <c r="AI728" i="10"/>
  <c r="AJ728" i="10"/>
  <c r="AN728" i="10"/>
  <c r="AR728" i="10"/>
  <c r="AS728" i="10"/>
  <c r="AU728" i="10"/>
  <c r="AH729" i="10"/>
  <c r="AN729" i="10"/>
  <c r="AR729" i="10"/>
  <c r="AS729" i="10"/>
  <c r="AU729" i="10"/>
  <c r="BI729" i="10"/>
  <c r="AH730" i="10"/>
  <c r="AI730" i="10"/>
  <c r="AJ730" i="10"/>
  <c r="AN730" i="10"/>
  <c r="AR730" i="10"/>
  <c r="AS730" i="10"/>
  <c r="AU730" i="10"/>
  <c r="AH731" i="10"/>
  <c r="AN731" i="10"/>
  <c r="AR731" i="10"/>
  <c r="AS731" i="10"/>
  <c r="AU731" i="10"/>
  <c r="AH732" i="10"/>
  <c r="AI732" i="10"/>
  <c r="AJ732" i="10"/>
  <c r="AN732" i="10"/>
  <c r="AR732" i="10"/>
  <c r="AS732" i="10"/>
  <c r="AU732" i="10"/>
  <c r="AH733" i="10"/>
  <c r="AN733" i="10"/>
  <c r="AR733" i="10"/>
  <c r="AS733" i="10"/>
  <c r="AU733" i="10"/>
  <c r="AH734" i="10"/>
  <c r="AI734" i="10"/>
  <c r="AJ734" i="10"/>
  <c r="AN734" i="10"/>
  <c r="AR734" i="10"/>
  <c r="AS734" i="10"/>
  <c r="AU734" i="10"/>
  <c r="AH735" i="10"/>
  <c r="AN735" i="10"/>
  <c r="AR735" i="10"/>
  <c r="AS735" i="10"/>
  <c r="AU735" i="10"/>
  <c r="AH736" i="10"/>
  <c r="AI736" i="10"/>
  <c r="AJ736" i="10"/>
  <c r="AN736" i="10"/>
  <c r="AR736" i="10"/>
  <c r="AS736" i="10"/>
  <c r="AU736" i="10"/>
  <c r="AH737" i="10"/>
  <c r="AN737" i="10"/>
  <c r="AR737" i="10"/>
  <c r="AS737" i="10"/>
  <c r="AU737" i="10"/>
  <c r="AH738" i="10"/>
  <c r="AI738" i="10"/>
  <c r="AN738" i="10"/>
  <c r="AR738" i="10"/>
  <c r="AS738" i="10"/>
  <c r="AT738" i="10" s="1"/>
  <c r="AU738" i="10"/>
  <c r="AH739" i="10"/>
  <c r="AN739" i="10"/>
  <c r="AR739" i="10"/>
  <c r="AS739" i="10"/>
  <c r="AU739" i="10"/>
  <c r="BI739" i="10"/>
  <c r="AH740" i="10"/>
  <c r="AI740" i="10"/>
  <c r="AN740" i="10"/>
  <c r="AR740" i="10"/>
  <c r="AS740" i="10"/>
  <c r="AU740" i="10"/>
  <c r="AH741" i="10"/>
  <c r="AN741" i="10"/>
  <c r="AR741" i="10"/>
  <c r="AS741" i="10"/>
  <c r="AU741" i="10"/>
  <c r="AH742" i="10"/>
  <c r="AI742" i="10"/>
  <c r="AN742" i="10"/>
  <c r="AR742" i="10"/>
  <c r="AS742" i="10"/>
  <c r="AU742" i="10"/>
  <c r="AN743" i="10"/>
  <c r="AR743" i="10"/>
  <c r="AS743" i="10"/>
  <c r="AU743" i="10"/>
  <c r="AH744" i="10"/>
  <c r="AI744" i="10"/>
  <c r="AJ744" i="10"/>
  <c r="AN744" i="10"/>
  <c r="AR744" i="10"/>
  <c r="AS744" i="10"/>
  <c r="AU744" i="10"/>
  <c r="AH745" i="10"/>
  <c r="AN745" i="10"/>
  <c r="AR745" i="10"/>
  <c r="AS745" i="10"/>
  <c r="AU745" i="10"/>
  <c r="AH746" i="10"/>
  <c r="AI746" i="10"/>
  <c r="AJ746" i="10"/>
  <c r="AN746" i="10"/>
  <c r="AR746" i="10"/>
  <c r="AS746" i="10"/>
  <c r="AU746" i="10"/>
  <c r="AH747" i="10"/>
  <c r="AN747" i="10"/>
  <c r="AR747" i="10"/>
  <c r="AS747" i="10"/>
  <c r="AU747" i="10"/>
  <c r="AH748" i="10"/>
  <c r="AI748" i="10"/>
  <c r="AJ748" i="10"/>
  <c r="AN748" i="10"/>
  <c r="AR748" i="10"/>
  <c r="AS748" i="10"/>
  <c r="AU748" i="10"/>
  <c r="AH749" i="10"/>
  <c r="AJ749" i="10"/>
  <c r="AN749" i="10"/>
  <c r="AR749" i="10"/>
  <c r="AS749" i="10"/>
  <c r="AU749" i="10"/>
  <c r="AH750" i="10"/>
  <c r="AI750" i="10"/>
  <c r="AJ750" i="10"/>
  <c r="AN750" i="10"/>
  <c r="AR750" i="10"/>
  <c r="AS750" i="10"/>
  <c r="AU750" i="10"/>
  <c r="AH751" i="10"/>
  <c r="AI751" i="10"/>
  <c r="AN751" i="10"/>
  <c r="AR751" i="10"/>
  <c r="AS751" i="10"/>
  <c r="AU751" i="10"/>
  <c r="AH752" i="10"/>
  <c r="AI752" i="10"/>
  <c r="AJ752" i="10"/>
  <c r="AN752" i="10"/>
  <c r="AR752" i="10"/>
  <c r="AS752" i="10"/>
  <c r="AU752" i="10"/>
  <c r="AH753" i="10"/>
  <c r="AI753" i="10"/>
  <c r="AN753" i="10"/>
  <c r="AR753" i="10"/>
  <c r="AS753" i="10"/>
  <c r="AU753" i="10"/>
  <c r="BI203" i="10"/>
  <c r="N189" i="10"/>
  <c r="N190" i="10"/>
  <c r="N191" i="10"/>
  <c r="N192" i="10"/>
  <c r="N193" i="10"/>
  <c r="N194" i="10"/>
  <c r="N195" i="10"/>
  <c r="N196" i="10"/>
  <c r="N197" i="10"/>
  <c r="N198" i="10"/>
  <c r="N199" i="10"/>
  <c r="N200" i="10"/>
  <c r="N201" i="10"/>
  <c r="N202" i="10"/>
  <c r="N203" i="10"/>
  <c r="N173" i="10"/>
  <c r="N174" i="10"/>
  <c r="N175" i="10"/>
  <c r="N176" i="10"/>
  <c r="N177" i="10"/>
  <c r="N178" i="10"/>
  <c r="N179" i="10"/>
  <c r="N180" i="10"/>
  <c r="N181" i="10"/>
  <c r="N182" i="10"/>
  <c r="N183" i="10"/>
  <c r="N184" i="10"/>
  <c r="N185" i="10"/>
  <c r="N186" i="10"/>
  <c r="N187" i="10"/>
  <c r="N188" i="10"/>
  <c r="N156" i="10"/>
  <c r="N157" i="10"/>
  <c r="N158" i="10"/>
  <c r="N159" i="10"/>
  <c r="N160" i="10"/>
  <c r="N161" i="10"/>
  <c r="N162" i="10"/>
  <c r="N163" i="10"/>
  <c r="N164" i="10"/>
  <c r="N165" i="10"/>
  <c r="N166" i="10"/>
  <c r="N167" i="10"/>
  <c r="N168" i="10"/>
  <c r="N169" i="10"/>
  <c r="N170" i="10"/>
  <c r="N171" i="10"/>
  <c r="N172" i="10"/>
  <c r="N140" i="10"/>
  <c r="N141" i="10"/>
  <c r="N142" i="10"/>
  <c r="N143" i="10"/>
  <c r="N144" i="10"/>
  <c r="N145" i="10"/>
  <c r="N146" i="10"/>
  <c r="N147" i="10"/>
  <c r="N148" i="10"/>
  <c r="N149" i="10"/>
  <c r="N150" i="10"/>
  <c r="N151" i="10"/>
  <c r="N152" i="10"/>
  <c r="N153" i="10"/>
  <c r="N154" i="10"/>
  <c r="N155" i="10"/>
  <c r="N124" i="10"/>
  <c r="N125" i="10"/>
  <c r="N126" i="10"/>
  <c r="N127" i="10"/>
  <c r="N128" i="10"/>
  <c r="N129" i="10"/>
  <c r="N130" i="10"/>
  <c r="N131" i="10"/>
  <c r="N132" i="10"/>
  <c r="N133" i="10"/>
  <c r="N134" i="10"/>
  <c r="N135" i="10"/>
  <c r="N136" i="10"/>
  <c r="N137" i="10"/>
  <c r="N138" i="10"/>
  <c r="N139" i="10"/>
  <c r="N112" i="10"/>
  <c r="N113" i="10"/>
  <c r="N114" i="10"/>
  <c r="N115" i="10"/>
  <c r="N116" i="10"/>
  <c r="N117" i="10"/>
  <c r="N118" i="10"/>
  <c r="N119" i="10"/>
  <c r="N120" i="10"/>
  <c r="N121" i="10"/>
  <c r="N122" i="10"/>
  <c r="N123" i="10"/>
  <c r="N99" i="10"/>
  <c r="N100" i="10"/>
  <c r="N101" i="10"/>
  <c r="N102" i="10"/>
  <c r="N103" i="10"/>
  <c r="N104" i="10"/>
  <c r="N105" i="10"/>
  <c r="N106" i="10"/>
  <c r="N107" i="10"/>
  <c r="N108" i="10"/>
  <c r="N109" i="10"/>
  <c r="N110" i="10"/>
  <c r="N111" i="10"/>
  <c r="N83" i="10"/>
  <c r="N84" i="10"/>
  <c r="N85" i="10"/>
  <c r="N86" i="10"/>
  <c r="N87" i="10"/>
  <c r="N88" i="10"/>
  <c r="N89" i="10"/>
  <c r="N90" i="10"/>
  <c r="N91" i="10"/>
  <c r="N92" i="10"/>
  <c r="N93" i="10"/>
  <c r="N94" i="10"/>
  <c r="N95" i="10"/>
  <c r="N96" i="10"/>
  <c r="N97" i="10"/>
  <c r="N98" i="10"/>
  <c r="N71" i="10"/>
  <c r="N72" i="10"/>
  <c r="N73" i="10"/>
  <c r="N74" i="10"/>
  <c r="N75" i="10"/>
  <c r="N76" i="10"/>
  <c r="N77" i="10"/>
  <c r="N78" i="10"/>
  <c r="N79" i="10"/>
  <c r="N80" i="10"/>
  <c r="N81" i="10"/>
  <c r="N82" i="10"/>
  <c r="N58" i="10"/>
  <c r="N59" i="10"/>
  <c r="N60" i="10"/>
  <c r="N61" i="10"/>
  <c r="N62" i="10"/>
  <c r="N63" i="10"/>
  <c r="N64" i="10"/>
  <c r="N65" i="10"/>
  <c r="N66" i="10"/>
  <c r="N67" i="10"/>
  <c r="N68" i="10"/>
  <c r="N69" i="10"/>
  <c r="N70" i="10"/>
  <c r="N44" i="10"/>
  <c r="N45" i="10"/>
  <c r="N46" i="10"/>
  <c r="N47" i="10"/>
  <c r="N48" i="10"/>
  <c r="N49" i="10"/>
  <c r="N50" i="10"/>
  <c r="N51" i="10"/>
  <c r="N52" i="10"/>
  <c r="N53" i="10"/>
  <c r="N54" i="10"/>
  <c r="N55" i="10"/>
  <c r="N56" i="10"/>
  <c r="N57" i="10"/>
  <c r="N29" i="10"/>
  <c r="N30" i="10"/>
  <c r="N31" i="10"/>
  <c r="N32" i="10"/>
  <c r="N33" i="10"/>
  <c r="N34" i="10"/>
  <c r="N35" i="10"/>
  <c r="N36" i="10"/>
  <c r="N37" i="10"/>
  <c r="N38" i="10"/>
  <c r="N39" i="10"/>
  <c r="N40" i="10"/>
  <c r="N41" i="10"/>
  <c r="N42" i="10"/>
  <c r="N43" i="10"/>
  <c r="N6" i="10"/>
  <c r="N7" i="10"/>
  <c r="N8" i="10"/>
  <c r="N9" i="10"/>
  <c r="N10" i="10"/>
  <c r="N11" i="10"/>
  <c r="N12" i="10"/>
  <c r="N13" i="10"/>
  <c r="N14" i="10"/>
  <c r="N15" i="10"/>
  <c r="N16" i="10"/>
  <c r="N17" i="10"/>
  <c r="N18" i="10"/>
  <c r="N19" i="10"/>
  <c r="N20" i="10"/>
  <c r="N21" i="10"/>
  <c r="N22" i="10"/>
  <c r="N23" i="10"/>
  <c r="N24" i="10"/>
  <c r="N25" i="10"/>
  <c r="N26" i="10"/>
  <c r="N27" i="10"/>
  <c r="N28" i="10"/>
  <c r="N204" i="10"/>
  <c r="N5" i="10"/>
  <c r="C204" i="10"/>
  <c r="D204" i="10"/>
  <c r="F204" i="10"/>
  <c r="G204" i="10"/>
  <c r="H204" i="10"/>
  <c r="I204" i="10"/>
  <c r="J204" i="10"/>
  <c r="K204" i="10"/>
  <c r="L204" i="10"/>
  <c r="M204" i="10"/>
  <c r="O204" i="10"/>
  <c r="P204" i="10"/>
  <c r="Q204" i="10"/>
  <c r="R204" i="10"/>
  <c r="S204" i="10"/>
  <c r="T204" i="10"/>
  <c r="U204" i="10"/>
  <c r="V204" i="10"/>
  <c r="W204" i="10"/>
  <c r="X204" i="10"/>
  <c r="Y204" i="10"/>
  <c r="Z204" i="10"/>
  <c r="AA204" i="10"/>
  <c r="AB204" i="10"/>
  <c r="AC204" i="10"/>
  <c r="AL204" i="10"/>
  <c r="AN204" i="10" s="1"/>
  <c r="AM204" i="10"/>
  <c r="AR204" i="10"/>
  <c r="AS204" i="10"/>
  <c r="AU204" i="10"/>
  <c r="AZ204" i="10"/>
  <c r="BA204" i="10" s="1"/>
  <c r="AN208" i="10" l="1"/>
  <c r="X208" i="10"/>
  <c r="BJ649" i="10"/>
  <c r="BJ428" i="10"/>
  <c r="AT670" i="10"/>
  <c r="AT560" i="10"/>
  <c r="AT539" i="10"/>
  <c r="W208" i="10"/>
  <c r="AO560" i="10"/>
  <c r="AO382" i="10"/>
  <c r="AT211" i="10"/>
  <c r="V208" i="10"/>
  <c r="BJ331" i="10"/>
  <c r="AT700" i="10"/>
  <c r="AT644" i="10"/>
  <c r="AO608" i="10"/>
  <c r="AT511" i="10"/>
  <c r="AC208" i="10"/>
  <c r="BJ628" i="10"/>
  <c r="BJ546" i="10"/>
  <c r="BJ503" i="10"/>
  <c r="BJ498" i="10"/>
  <c r="AT649" i="10"/>
  <c r="BI609" i="10"/>
  <c r="AT389" i="10"/>
  <c r="AB208" i="10"/>
  <c r="BI573" i="10"/>
  <c r="AA208" i="10"/>
  <c r="BJ676" i="10"/>
  <c r="BJ458" i="10"/>
  <c r="AT722" i="10"/>
  <c r="BK721" i="10"/>
  <c r="AT712" i="10"/>
  <c r="AO215" i="10"/>
  <c r="Z208" i="10"/>
  <c r="BK674" i="10"/>
  <c r="BJ567" i="10"/>
  <c r="AT532" i="10"/>
  <c r="BI438" i="10"/>
  <c r="BK282" i="10"/>
  <c r="Y208" i="10"/>
  <c r="AT346" i="10"/>
  <c r="AO552" i="10"/>
  <c r="AT544" i="10"/>
  <c r="AT456" i="10"/>
  <c r="BK455" i="10"/>
  <c r="BK247" i="10"/>
  <c r="AT238" i="10"/>
  <c r="AT665" i="10"/>
  <c r="AT448" i="10"/>
  <c r="AO388" i="10"/>
  <c r="AT614" i="10"/>
  <c r="BK594" i="10"/>
  <c r="AT581" i="10"/>
  <c r="AO569" i="10"/>
  <c r="AT558" i="10"/>
  <c r="AO558" i="10"/>
  <c r="AT505" i="10"/>
  <c r="AO503" i="10"/>
  <c r="AT500" i="10"/>
  <c r="BI412" i="10"/>
  <c r="AT400" i="10"/>
  <c r="AT375" i="10"/>
  <c r="AT357" i="10"/>
  <c r="AT278" i="10"/>
  <c r="AT691" i="10"/>
  <c r="BK226" i="10"/>
  <c r="BI436" i="10"/>
  <c r="AT680" i="10"/>
  <c r="AT673" i="10"/>
  <c r="AT671" i="10"/>
  <c r="AO671" i="10"/>
  <c r="BK670" i="10"/>
  <c r="AT646" i="10"/>
  <c r="AT547" i="10"/>
  <c r="AT628" i="10"/>
  <c r="AO544" i="10"/>
  <c r="AT481" i="10"/>
  <c r="AT439" i="10"/>
  <c r="AO439" i="10"/>
  <c r="AT435" i="10"/>
  <c r="AT326" i="10"/>
  <c r="BK325" i="10"/>
  <c r="AT312" i="10"/>
  <c r="AO305" i="10"/>
  <c r="BK227" i="10"/>
  <c r="AT226" i="10"/>
  <c r="BJ510" i="10"/>
  <c r="AT731" i="10"/>
  <c r="AO661" i="10"/>
  <c r="AT658" i="10"/>
  <c r="AO648" i="10"/>
  <c r="AT618" i="10"/>
  <c r="AT594" i="10"/>
  <c r="AO531" i="10"/>
  <c r="BK525" i="10"/>
  <c r="AO520" i="10"/>
  <c r="AO464" i="10"/>
  <c r="BI460" i="10"/>
  <c r="AT449" i="10"/>
  <c r="AT441" i="10"/>
  <c r="AT432" i="10"/>
  <c r="AT410" i="10"/>
  <c r="AT340" i="10"/>
  <c r="AD305" i="10"/>
  <c r="BK521" i="10"/>
  <c r="BI235" i="10"/>
  <c r="AT234" i="10"/>
  <c r="AT225" i="10"/>
  <c r="BJ571" i="10"/>
  <c r="AT717" i="10"/>
  <c r="AO696" i="10"/>
  <c r="AO580" i="10"/>
  <c r="BI572" i="10"/>
  <c r="AT540" i="10"/>
  <c r="AT497" i="10"/>
  <c r="BK433" i="10"/>
  <c r="AT320" i="10"/>
  <c r="AT250" i="10"/>
  <c r="BK249" i="10"/>
  <c r="BI233" i="10"/>
  <c r="BJ620" i="10"/>
  <c r="AO641" i="10"/>
  <c r="AT460" i="10"/>
  <c r="AT359" i="10"/>
  <c r="AO357" i="10"/>
  <c r="BJ667" i="10"/>
  <c r="AT718" i="10"/>
  <c r="AO695" i="10"/>
  <c r="BI751" i="10"/>
  <c r="AO749" i="10"/>
  <c r="AT737" i="10"/>
  <c r="AT529" i="10"/>
  <c r="AT431" i="10"/>
  <c r="AT419" i="10"/>
  <c r="AT327" i="10"/>
  <c r="AT322" i="10"/>
  <c r="BI316" i="10"/>
  <c r="AT308" i="10"/>
  <c r="AO638" i="10"/>
  <c r="AT562" i="10"/>
  <c r="AT496" i="10"/>
  <c r="AT310" i="10"/>
  <c r="BJ302" i="10"/>
  <c r="AO264" i="10"/>
  <c r="AT719" i="10"/>
  <c r="AO701" i="10"/>
  <c r="AO692" i="10"/>
  <c r="AO669" i="10"/>
  <c r="AT662" i="10"/>
  <c r="AT660" i="10"/>
  <c r="AT631" i="10"/>
  <c r="AT620" i="10"/>
  <c r="BI619" i="10"/>
  <c r="AT608" i="10"/>
  <c r="AT568" i="10"/>
  <c r="AT556" i="10"/>
  <c r="AT534" i="10"/>
  <c r="AO530" i="10"/>
  <c r="AT523" i="10"/>
  <c r="AO479" i="10"/>
  <c r="BK453" i="10"/>
  <c r="AT444" i="10"/>
  <c r="AT433" i="10"/>
  <c r="AT426" i="10"/>
  <c r="AT423" i="10"/>
  <c r="AT421" i="10"/>
  <c r="BK413" i="10"/>
  <c r="AO402" i="10"/>
  <c r="AT399" i="10"/>
  <c r="BI398" i="10"/>
  <c r="AO355" i="10"/>
  <c r="AT334" i="10"/>
  <c r="AT306" i="10"/>
  <c r="BK283" i="10"/>
  <c r="AT247" i="10"/>
  <c r="AO219" i="10"/>
  <c r="AT743" i="10"/>
  <c r="BJ720" i="10"/>
  <c r="AO704" i="10"/>
  <c r="BJ685" i="10"/>
  <c r="AO563" i="10"/>
  <c r="AO523" i="10"/>
  <c r="AD452" i="10"/>
  <c r="AD439" i="10"/>
  <c r="AT277" i="10"/>
  <c r="AT251" i="10"/>
  <c r="AO232" i="10"/>
  <c r="AT221" i="10"/>
  <c r="AO745" i="10"/>
  <c r="AO631" i="10"/>
  <c r="BK602" i="10"/>
  <c r="AT599" i="10"/>
  <c r="BK598" i="10"/>
  <c r="AT553" i="10"/>
  <c r="AT543" i="10"/>
  <c r="AT525" i="10"/>
  <c r="AO502" i="10"/>
  <c r="BK473" i="10"/>
  <c r="BK471" i="10"/>
  <c r="AT416" i="10"/>
  <c r="AT406" i="10"/>
  <c r="AT391" i="10"/>
  <c r="BK388" i="10"/>
  <c r="AO387" i="10"/>
  <c r="AT384" i="10"/>
  <c r="AO343" i="10"/>
  <c r="AT297" i="10"/>
  <c r="AT279" i="10"/>
  <c r="AT229" i="10"/>
  <c r="BJ612" i="10"/>
  <c r="AT753" i="10"/>
  <c r="AT746" i="10"/>
  <c r="AD725" i="10"/>
  <c r="AO689" i="10"/>
  <c r="BI733" i="10"/>
  <c r="BJ715" i="10"/>
  <c r="AT745" i="10"/>
  <c r="BJ680" i="10"/>
  <c r="AT666" i="10"/>
  <c r="BK654" i="10"/>
  <c r="AT640" i="10"/>
  <c r="AT619" i="10"/>
  <c r="AT533" i="10"/>
  <c r="AO495" i="10"/>
  <c r="AT425" i="10"/>
  <c r="AO416" i="10"/>
  <c r="AT364" i="10"/>
  <c r="AT299" i="10"/>
  <c r="AT283" i="10"/>
  <c r="AT263" i="10"/>
  <c r="AO253" i="10"/>
  <c r="BI243" i="10"/>
  <c r="BJ483" i="10"/>
  <c r="BJ582" i="10"/>
  <c r="AO748" i="10"/>
  <c r="BI753" i="10"/>
  <c r="AT744" i="10"/>
  <c r="AT726" i="10"/>
  <c r="BI721" i="10"/>
  <c r="AO708" i="10"/>
  <c r="AT697" i="10"/>
  <c r="AT687" i="10"/>
  <c r="AO668" i="10"/>
  <c r="BK658" i="10"/>
  <c r="AT642" i="10"/>
  <c r="AT639" i="10"/>
  <c r="BI595" i="10"/>
  <c r="BI589" i="10"/>
  <c r="AT575" i="10"/>
  <c r="AT557" i="10"/>
  <c r="AO555" i="10"/>
  <c r="AT552" i="10"/>
  <c r="AT537" i="10"/>
  <c r="AT513" i="10"/>
  <c r="AT492" i="10"/>
  <c r="AT469" i="10"/>
  <c r="BI456" i="10"/>
  <c r="AT455" i="10"/>
  <c r="AT420" i="10"/>
  <c r="BK419" i="10"/>
  <c r="BJ389" i="10"/>
  <c r="AT381" i="10"/>
  <c r="AT344" i="10"/>
  <c r="AT732" i="10"/>
  <c r="AT634" i="10"/>
  <c r="BI593" i="10"/>
  <c r="BJ580" i="10"/>
  <c r="BJ572" i="10"/>
  <c r="AT530" i="10"/>
  <c r="BJ495" i="10"/>
  <c r="BI476" i="10"/>
  <c r="BI472" i="10"/>
  <c r="BI430" i="10"/>
  <c r="BI345" i="10"/>
  <c r="AT275" i="10"/>
  <c r="AT750" i="10"/>
  <c r="AT740" i="10"/>
  <c r="AO740" i="10"/>
  <c r="AT730" i="10"/>
  <c r="AO716" i="10"/>
  <c r="AO711" i="10"/>
  <c r="AT699" i="10"/>
  <c r="AT695" i="10"/>
  <c r="AT693" i="10"/>
  <c r="AO688" i="10"/>
  <c r="AT677" i="10"/>
  <c r="AT675" i="10"/>
  <c r="AO675" i="10"/>
  <c r="AT667" i="10"/>
  <c r="BK666" i="10"/>
  <c r="AT657" i="10"/>
  <c r="AO650" i="10"/>
  <c r="AT648" i="10"/>
  <c r="AI635" i="10"/>
  <c r="BJ635" i="10"/>
  <c r="AO519" i="10"/>
  <c r="AO718" i="10"/>
  <c r="AO693" i="10"/>
  <c r="AD688" i="10"/>
  <c r="AD683" i="10"/>
  <c r="AJ309" i="10"/>
  <c r="BK309" i="10"/>
  <c r="BI736" i="10"/>
  <c r="BJ751" i="10"/>
  <c r="BJ718" i="10"/>
  <c r="AT708" i="10"/>
  <c r="AO703" i="10"/>
  <c r="AT682" i="10"/>
  <c r="AT664" i="10"/>
  <c r="AO657" i="10"/>
  <c r="AJ578" i="10"/>
  <c r="AK578" i="10" s="1"/>
  <c r="BK578" i="10"/>
  <c r="BK570" i="10"/>
  <c r="AI492" i="10"/>
  <c r="AK492" i="10" s="1"/>
  <c r="BJ492" i="10"/>
  <c r="AT749" i="10"/>
  <c r="AO729" i="10"/>
  <c r="AT698" i="10"/>
  <c r="AT672" i="10"/>
  <c r="AO540" i="10"/>
  <c r="AD722" i="10"/>
  <c r="AT720" i="10"/>
  <c r="AO705" i="10"/>
  <c r="AT686" i="10"/>
  <c r="BJ679" i="10"/>
  <c r="AT674" i="10"/>
  <c r="AO670" i="10"/>
  <c r="AD670" i="10"/>
  <c r="AO660" i="10"/>
  <c r="BJ659" i="10"/>
  <c r="AT617" i="10"/>
  <c r="AO554" i="10"/>
  <c r="BK545" i="10"/>
  <c r="AT748" i="10"/>
  <c r="AD692" i="10"/>
  <c r="AO642" i="10"/>
  <c r="AO639" i="10"/>
  <c r="AO635" i="10"/>
  <c r="AT582" i="10"/>
  <c r="BK581" i="10"/>
  <c r="AT467" i="10"/>
  <c r="AO753" i="10"/>
  <c r="AO741" i="10"/>
  <c r="BI734" i="10"/>
  <c r="BI752" i="10"/>
  <c r="AT747" i="10"/>
  <c r="AT741" i="10"/>
  <c r="AO731" i="10"/>
  <c r="AD729" i="10"/>
  <c r="AT725" i="10"/>
  <c r="AT723" i="10"/>
  <c r="BI719" i="10"/>
  <c r="AT707" i="10"/>
  <c r="AT669" i="10"/>
  <c r="AT661" i="10"/>
  <c r="AT653" i="10"/>
  <c r="AO644" i="10"/>
  <c r="AO623" i="10"/>
  <c r="AO524" i="10"/>
  <c r="AT269" i="10"/>
  <c r="AT257" i="10"/>
  <c r="AD255" i="10"/>
  <c r="AT252" i="10"/>
  <c r="AT239" i="10"/>
  <c r="AO239" i="10"/>
  <c r="BJ231" i="10"/>
  <c r="AO218" i="10"/>
  <c r="AT215" i="10"/>
  <c r="AT504" i="10"/>
  <c r="AT486" i="10"/>
  <c r="AO475" i="10"/>
  <c r="AT473" i="10"/>
  <c r="AT471" i="10"/>
  <c r="AO458" i="10"/>
  <c r="AD444" i="10"/>
  <c r="AO426" i="10"/>
  <c r="AO411" i="10"/>
  <c r="AT403" i="10"/>
  <c r="AT393" i="10"/>
  <c r="AT382" i="10"/>
  <c r="AO379" i="10"/>
  <c r="AT361" i="10"/>
  <c r="AT352" i="10"/>
  <c r="AT347" i="10"/>
  <c r="AT341" i="10"/>
  <c r="AT333" i="10"/>
  <c r="AO331" i="10"/>
  <c r="AO321" i="10"/>
  <c r="AT318" i="10"/>
  <c r="AT296" i="10"/>
  <c r="AT645" i="10"/>
  <c r="AT641" i="10"/>
  <c r="AD630" i="10"/>
  <c r="AT621" i="10"/>
  <c r="AO617" i="10"/>
  <c r="AO602" i="10"/>
  <c r="AT600" i="10"/>
  <c r="BI599" i="10"/>
  <c r="AT598" i="10"/>
  <c r="AT588" i="10"/>
  <c r="BI585" i="10"/>
  <c r="AD577" i="10"/>
  <c r="AT576" i="10"/>
  <c r="BK573" i="10"/>
  <c r="AT564" i="10"/>
  <c r="AO556" i="10"/>
  <c r="BJ534" i="10"/>
  <c r="AT527" i="10"/>
  <c r="AO522" i="10"/>
  <c r="AO514" i="10"/>
  <c r="AO512" i="10"/>
  <c r="BJ511" i="10"/>
  <c r="AT508" i="10"/>
  <c r="BJ507" i="10"/>
  <c r="BJ501" i="10"/>
  <c r="AT488" i="10"/>
  <c r="AO486" i="10"/>
  <c r="AT479" i="10"/>
  <c r="AO469" i="10"/>
  <c r="AO460" i="10"/>
  <c r="AT451" i="10"/>
  <c r="AO446" i="10"/>
  <c r="AD446" i="10"/>
  <c r="AT428" i="10"/>
  <c r="AT417" i="10"/>
  <c r="AT415" i="10"/>
  <c r="AO398" i="10"/>
  <c r="AT380" i="10"/>
  <c r="BJ374" i="10"/>
  <c r="AT367" i="10"/>
  <c r="BJ364" i="10"/>
  <c r="AT356" i="10"/>
  <c r="BK353" i="10"/>
  <c r="BK342" i="10"/>
  <c r="AT328" i="10"/>
  <c r="AT302" i="10"/>
  <c r="AT300" i="10"/>
  <c r="AT294" i="10"/>
  <c r="AT285" i="10"/>
  <c r="AO281" i="10"/>
  <c r="AO277" i="10"/>
  <c r="AD272" i="10"/>
  <c r="AT271" i="10"/>
  <c r="AO259" i="10"/>
  <c r="BI255" i="10"/>
  <c r="AO244" i="10"/>
  <c r="AD232" i="10"/>
  <c r="AO224" i="10"/>
  <c r="AT217" i="10"/>
  <c r="AD632" i="10"/>
  <c r="AO604" i="10"/>
  <c r="AO516" i="10"/>
  <c r="AO400" i="10"/>
  <c r="AO386" i="10"/>
  <c r="AO358" i="10"/>
  <c r="AD318" i="10"/>
  <c r="AD317" i="10"/>
  <c r="AD316" i="10"/>
  <c r="AD304" i="10"/>
  <c r="AO274" i="10"/>
  <c r="AO235" i="10"/>
  <c r="AT683" i="10"/>
  <c r="AT681" i="10"/>
  <c r="AT668" i="10"/>
  <c r="AO656" i="10"/>
  <c r="AD653" i="10"/>
  <c r="AT651" i="10"/>
  <c r="AT647" i="10"/>
  <c r="AT629" i="10"/>
  <c r="AT622" i="10"/>
  <c r="AO597" i="10"/>
  <c r="AT578" i="10"/>
  <c r="AO572" i="10"/>
  <c r="AT570" i="10"/>
  <c r="AT549" i="10"/>
  <c r="AT541" i="10"/>
  <c r="AO539" i="10"/>
  <c r="AT536" i="10"/>
  <c r="AO518" i="10"/>
  <c r="AT503" i="10"/>
  <c r="AO488" i="10"/>
  <c r="AT485" i="10"/>
  <c r="BI482" i="10"/>
  <c r="AT474" i="10"/>
  <c r="AT470" i="10"/>
  <c r="AO470" i="10"/>
  <c r="AO466" i="10"/>
  <c r="AT461" i="10"/>
  <c r="AT459" i="10"/>
  <c r="AT445" i="10"/>
  <c r="AT440" i="10"/>
  <c r="AT436" i="10"/>
  <c r="AT414" i="10"/>
  <c r="AT407" i="10"/>
  <c r="AT397" i="10"/>
  <c r="AT383" i="10"/>
  <c r="BJ375" i="10"/>
  <c r="AD371" i="10"/>
  <c r="AT360" i="10"/>
  <c r="AT338" i="10"/>
  <c r="BI337" i="10"/>
  <c r="BI333" i="10"/>
  <c r="AT332" i="10"/>
  <c r="AO327" i="10"/>
  <c r="AO313" i="10"/>
  <c r="BJ310" i="10"/>
  <c r="AT273" i="10"/>
  <c r="AT268" i="10"/>
  <c r="BI257" i="10"/>
  <c r="BI250" i="10"/>
  <c r="BJ246" i="10"/>
  <c r="AO241" i="10"/>
  <c r="AO210" i="10"/>
  <c r="AO640" i="10"/>
  <c r="AT637" i="10"/>
  <c r="AO637" i="10"/>
  <c r="AT633" i="10"/>
  <c r="AO627" i="10"/>
  <c r="AT611" i="10"/>
  <c r="BJ608" i="10"/>
  <c r="AO595" i="10"/>
  <c r="AT563" i="10"/>
  <c r="AT538" i="10"/>
  <c r="BI524" i="10"/>
  <c r="BI512" i="10"/>
  <c r="AT501" i="10"/>
  <c r="AO270" i="10"/>
  <c r="AO263" i="10"/>
  <c r="AT260" i="10"/>
  <c r="AT255" i="10"/>
  <c r="AO587" i="10"/>
  <c r="AD529" i="10"/>
  <c r="AT487" i="10"/>
  <c r="AO450" i="10"/>
  <c r="AO442" i="10"/>
  <c r="AD440" i="10"/>
  <c r="AT418" i="10"/>
  <c r="BK417" i="10"/>
  <c r="BK415" i="10"/>
  <c r="AO383" i="10"/>
  <c r="BJ369" i="10"/>
  <c r="AT353" i="10"/>
  <c r="AO329" i="10"/>
  <c r="AO322" i="10"/>
  <c r="AO297" i="10"/>
  <c r="BK294" i="10"/>
  <c r="BK285" i="10"/>
  <c r="AT284" i="10"/>
  <c r="AD263" i="10"/>
  <c r="AO231" i="10"/>
  <c r="AO223" i="10"/>
  <c r="AT220" i="10"/>
  <c r="AO220" i="10"/>
  <c r="AT214" i="10"/>
  <c r="AO624" i="10"/>
  <c r="BK606" i="10"/>
  <c r="AO605" i="10"/>
  <c r="AT593" i="10"/>
  <c r="AO581" i="10"/>
  <c r="AT577" i="10"/>
  <c r="AT573" i="10"/>
  <c r="AT565" i="10"/>
  <c r="AT548" i="10"/>
  <c r="AO532" i="10"/>
  <c r="AT521" i="10"/>
  <c r="AD520" i="10"/>
  <c r="AT519" i="10"/>
  <c r="AT517" i="10"/>
  <c r="AO511" i="10"/>
  <c r="BI500" i="10"/>
  <c r="AT499" i="10"/>
  <c r="AT491" i="10"/>
  <c r="AO482" i="10"/>
  <c r="AO480" i="10"/>
  <c r="AO456" i="10"/>
  <c r="AO381" i="10"/>
  <c r="AO372" i="10"/>
  <c r="AT329" i="10"/>
  <c r="AT324" i="10"/>
  <c r="AO301" i="10"/>
  <c r="AO260" i="10"/>
  <c r="AT232" i="10"/>
  <c r="AO216" i="10"/>
  <c r="AH743" i="10"/>
  <c r="BI743" i="10"/>
  <c r="BJ745" i="10"/>
  <c r="AI745" i="10"/>
  <c r="AT751" i="10"/>
  <c r="BK747" i="10"/>
  <c r="AJ747" i="10"/>
  <c r="AO746" i="10"/>
  <c r="BK742" i="10"/>
  <c r="AJ742" i="10"/>
  <c r="AD739" i="10"/>
  <c r="AO751" i="10"/>
  <c r="BI747" i="10"/>
  <c r="BJ747" i="10"/>
  <c r="AI747" i="10"/>
  <c r="AK747" i="10" s="1"/>
  <c r="BK739" i="10"/>
  <c r="AJ739" i="10"/>
  <c r="BJ737" i="10"/>
  <c r="AI737" i="10"/>
  <c r="BK730" i="10"/>
  <c r="BI728" i="10"/>
  <c r="AH728" i="10"/>
  <c r="BK727" i="10"/>
  <c r="AJ727" i="10"/>
  <c r="BJ713" i="10"/>
  <c r="AI713" i="10"/>
  <c r="AO712" i="10"/>
  <c r="BK704" i="10"/>
  <c r="AJ704" i="10"/>
  <c r="AK704" i="10" s="1"/>
  <c r="AO700" i="10"/>
  <c r="BI694" i="10"/>
  <c r="AH694" i="10"/>
  <c r="AK694" i="10" s="1"/>
  <c r="AD693" i="10"/>
  <c r="AT692" i="10"/>
  <c r="BJ691" i="10"/>
  <c r="AI691" i="10"/>
  <c r="BK688" i="10"/>
  <c r="AJ688" i="10"/>
  <c r="BI686" i="10"/>
  <c r="AH686" i="10"/>
  <c r="AO685" i="10"/>
  <c r="BK683" i="10"/>
  <c r="AJ683" i="10"/>
  <c r="BI682" i="10"/>
  <c r="AH682" i="10"/>
  <c r="AK682" i="10" s="1"/>
  <c r="AO680" i="10"/>
  <c r="BK679" i="10"/>
  <c r="AJ679" i="10"/>
  <c r="BI678" i="10"/>
  <c r="AH678" i="10"/>
  <c r="AO677" i="10"/>
  <c r="AO674" i="10"/>
  <c r="BJ670" i="10"/>
  <c r="BJ669" i="10"/>
  <c r="AI669" i="10"/>
  <c r="AK669" i="10" s="1"/>
  <c r="AO667" i="10"/>
  <c r="BJ666" i="10"/>
  <c r="BK663" i="10"/>
  <c r="AJ663" i="10"/>
  <c r="BI658" i="10"/>
  <c r="AH658" i="10"/>
  <c r="BK656" i="10"/>
  <c r="AJ656" i="10"/>
  <c r="AK656" i="10" s="1"/>
  <c r="AT655" i="10"/>
  <c r="AO646" i="10"/>
  <c r="BI639" i="10"/>
  <c r="AH639" i="10"/>
  <c r="BK635" i="10"/>
  <c r="AJ635" i="10"/>
  <c r="BJ629" i="10"/>
  <c r="AI629" i="10"/>
  <c r="BK627" i="10"/>
  <c r="AJ627" i="10"/>
  <c r="BI617" i="10"/>
  <c r="AH617" i="10"/>
  <c r="AO616" i="10"/>
  <c r="AO614" i="10"/>
  <c r="BI613" i="10"/>
  <c r="AH613" i="10"/>
  <c r="BJ609" i="10"/>
  <c r="AI609" i="10"/>
  <c r="AK609" i="10" s="1"/>
  <c r="BI603" i="10"/>
  <c r="BK603" i="10"/>
  <c r="AJ603" i="10"/>
  <c r="AT596" i="10"/>
  <c r="BJ594" i="10"/>
  <c r="BJ593" i="10"/>
  <c r="AI593" i="10"/>
  <c r="AK593" i="10" s="1"/>
  <c r="AT592" i="10"/>
  <c r="BJ589" i="10"/>
  <c r="AI589" i="10"/>
  <c r="AK589" i="10" s="1"/>
  <c r="AD580" i="10"/>
  <c r="BI571" i="10"/>
  <c r="AH571" i="10"/>
  <c r="AD563" i="10"/>
  <c r="AO562" i="10"/>
  <c r="BI560" i="10"/>
  <c r="AH560" i="10"/>
  <c r="AO546" i="10"/>
  <c r="BJ545" i="10"/>
  <c r="BJ544" i="10"/>
  <c r="AI544" i="10"/>
  <c r="AK544" i="10" s="1"/>
  <c r="AO543" i="10"/>
  <c r="BJ542" i="10"/>
  <c r="AI542" i="10"/>
  <c r="BI540" i="10"/>
  <c r="AD540" i="10"/>
  <c r="BJ538" i="10"/>
  <c r="AI538" i="10"/>
  <c r="BI536" i="10"/>
  <c r="BI535" i="10"/>
  <c r="AH535" i="10"/>
  <c r="AO534" i="10"/>
  <c r="BK533" i="10"/>
  <c r="BI532" i="10"/>
  <c r="BI531" i="10"/>
  <c r="AH531" i="10"/>
  <c r="BJ529" i="10"/>
  <c r="AI529" i="10"/>
  <c r="AK529" i="10" s="1"/>
  <c r="AO528" i="10"/>
  <c r="BI527" i="10"/>
  <c r="AH527" i="10"/>
  <c r="BJ524" i="10"/>
  <c r="AI524" i="10"/>
  <c r="BI523" i="10"/>
  <c r="AH523" i="10"/>
  <c r="BJ520" i="10"/>
  <c r="AI520" i="10"/>
  <c r="BI518" i="10"/>
  <c r="AH518" i="10"/>
  <c r="AD517" i="10"/>
  <c r="AD515" i="10"/>
  <c r="BI511" i="10"/>
  <c r="AH511" i="10"/>
  <c r="AO510" i="10"/>
  <c r="AD508" i="10"/>
  <c r="BI507" i="10"/>
  <c r="AH507" i="10"/>
  <c r="BK503" i="10"/>
  <c r="AJ503" i="10"/>
  <c r="BI502" i="10"/>
  <c r="AH502" i="10"/>
  <c r="AO500" i="10"/>
  <c r="BJ497" i="10"/>
  <c r="AI497" i="10"/>
  <c r="AD475" i="10"/>
  <c r="AH445" i="10"/>
  <c r="BJ392" i="10"/>
  <c r="AI392" i="10"/>
  <c r="AK392" i="10" s="1"/>
  <c r="AT735" i="10"/>
  <c r="AT733" i="10"/>
  <c r="BI732" i="10"/>
  <c r="AT728" i="10"/>
  <c r="BJ727" i="10"/>
  <c r="AI727" i="10"/>
  <c r="AD726" i="10"/>
  <c r="BK725" i="10"/>
  <c r="AT724" i="10"/>
  <c r="AO707" i="10"/>
  <c r="AT705" i="10"/>
  <c r="AT703" i="10"/>
  <c r="BI699" i="10"/>
  <c r="AH699" i="10"/>
  <c r="AO698" i="10"/>
  <c r="BI691" i="10"/>
  <c r="AH691" i="10"/>
  <c r="AD690" i="10"/>
  <c r="AT689" i="10"/>
  <c r="BJ688" i="10"/>
  <c r="AI688" i="10"/>
  <c r="AO687" i="10"/>
  <c r="AT684" i="10"/>
  <c r="BJ683" i="10"/>
  <c r="AI683" i="10"/>
  <c r="BJ673" i="10"/>
  <c r="AI673" i="10"/>
  <c r="AK673" i="10" s="1"/>
  <c r="AD671" i="10"/>
  <c r="AO664" i="10"/>
  <c r="BI662" i="10"/>
  <c r="AH662" i="10"/>
  <c r="AK662" i="10" s="1"/>
  <c r="BI659" i="10"/>
  <c r="AH659" i="10"/>
  <c r="AO655" i="10"/>
  <c r="AO651" i="10"/>
  <c r="BK648" i="10"/>
  <c r="AT643" i="10"/>
  <c r="AO643" i="10"/>
  <c r="BJ633" i="10"/>
  <c r="AI633" i="10"/>
  <c r="AO632" i="10"/>
  <c r="BI631" i="10"/>
  <c r="AH631" i="10"/>
  <c r="BI629" i="10"/>
  <c r="AH629" i="10"/>
  <c r="AO628" i="10"/>
  <c r="BJ627" i="10"/>
  <c r="AI627" i="10"/>
  <c r="BJ625" i="10"/>
  <c r="AI625" i="10"/>
  <c r="AT624" i="10"/>
  <c r="BK623" i="10"/>
  <c r="AJ623" i="10"/>
  <c r="AD621" i="10"/>
  <c r="AD618" i="10"/>
  <c r="AD614" i="10"/>
  <c r="BJ606" i="10"/>
  <c r="AI606" i="10"/>
  <c r="BK604" i="10"/>
  <c r="BI601" i="10"/>
  <c r="AO596" i="10"/>
  <c r="BJ595" i="10"/>
  <c r="BI587" i="10"/>
  <c r="AH587" i="10"/>
  <c r="AD584" i="10"/>
  <c r="BK582" i="10"/>
  <c r="AJ582" i="10"/>
  <c r="AT580" i="10"/>
  <c r="BK579" i="10"/>
  <c r="AJ579" i="10"/>
  <c r="AO577" i="10"/>
  <c r="BK575" i="10"/>
  <c r="AJ575" i="10"/>
  <c r="AT574" i="10"/>
  <c r="BK567" i="10"/>
  <c r="AJ567" i="10"/>
  <c r="AT566" i="10"/>
  <c r="BJ565" i="10"/>
  <c r="AI565" i="10"/>
  <c r="AT555" i="10"/>
  <c r="AD552" i="10"/>
  <c r="AT551" i="10"/>
  <c r="BJ548" i="10"/>
  <c r="AI548" i="10"/>
  <c r="BI542" i="10"/>
  <c r="AH542" i="10"/>
  <c r="AO541" i="10"/>
  <c r="BK540" i="10"/>
  <c r="AJ540" i="10"/>
  <c r="BI538" i="10"/>
  <c r="AH538" i="10"/>
  <c r="AO537" i="10"/>
  <c r="BJ533" i="10"/>
  <c r="AO526" i="10"/>
  <c r="BJ525" i="10"/>
  <c r="AT524" i="10"/>
  <c r="BI520" i="10"/>
  <c r="AH520" i="10"/>
  <c r="AT516" i="10"/>
  <c r="BK515" i="10"/>
  <c r="AJ515" i="10"/>
  <c r="AO513" i="10"/>
  <c r="AD513" i="10"/>
  <c r="BK512" i="10"/>
  <c r="AJ512" i="10"/>
  <c r="AK512" i="10" s="1"/>
  <c r="BK508" i="10"/>
  <c r="AJ508" i="10"/>
  <c r="AO501" i="10"/>
  <c r="AD501" i="10"/>
  <c r="BI499" i="10"/>
  <c r="AH499" i="10"/>
  <c r="AH494" i="10"/>
  <c r="BI486" i="10"/>
  <c r="BJ486" i="10"/>
  <c r="AI486" i="10"/>
  <c r="AK486" i="10" s="1"/>
  <c r="BI484" i="10"/>
  <c r="BK484" i="10"/>
  <c r="AJ484" i="10"/>
  <c r="AT483" i="10"/>
  <c r="BJ472" i="10"/>
  <c r="BK472" i="10"/>
  <c r="AJ472" i="10"/>
  <c r="AK472" i="10" s="1"/>
  <c r="BI471" i="10"/>
  <c r="AH471" i="10"/>
  <c r="AI456" i="10"/>
  <c r="BJ456" i="10"/>
  <c r="AH454" i="10"/>
  <c r="AK454" i="10" s="1"/>
  <c r="BI454" i="10"/>
  <c r="AH450" i="10"/>
  <c r="AK450" i="10" s="1"/>
  <c r="BI450" i="10"/>
  <c r="AH442" i="10"/>
  <c r="AK442" i="10" s="1"/>
  <c r="BI442" i="10"/>
  <c r="AI431" i="10"/>
  <c r="BJ431" i="10"/>
  <c r="BJ412" i="10"/>
  <c r="AI412" i="10"/>
  <c r="AT408" i="10"/>
  <c r="BK741" i="10"/>
  <c r="AJ741" i="10"/>
  <c r="BK738" i="10"/>
  <c r="AJ738" i="10"/>
  <c r="AO709" i="10"/>
  <c r="BK708" i="10"/>
  <c r="AJ708" i="10"/>
  <c r="AK708" i="10" s="1"/>
  <c r="BK695" i="10"/>
  <c r="AJ695" i="10"/>
  <c r="BJ693" i="10"/>
  <c r="AI693" i="10"/>
  <c r="AK693" i="10" s="1"/>
  <c r="AD687" i="10"/>
  <c r="BI683" i="10"/>
  <c r="AH683" i="10"/>
  <c r="BK680" i="10"/>
  <c r="AJ680" i="10"/>
  <c r="AK680" i="10" s="1"/>
  <c r="BI679" i="10"/>
  <c r="AH679" i="10"/>
  <c r="BK675" i="10"/>
  <c r="AJ675" i="10"/>
  <c r="BK671" i="10"/>
  <c r="AJ671" i="10"/>
  <c r="BK667" i="10"/>
  <c r="AJ667" i="10"/>
  <c r="BI663" i="10"/>
  <c r="AH663" i="10"/>
  <c r="BK660" i="10"/>
  <c r="AJ660" i="10"/>
  <c r="BI654" i="10"/>
  <c r="AH654" i="10"/>
  <c r="AK654" i="10" s="1"/>
  <c r="AO647" i="10"/>
  <c r="BK644" i="10"/>
  <c r="AJ644" i="10"/>
  <c r="BK642" i="10"/>
  <c r="AJ642" i="10"/>
  <c r="BK636" i="10"/>
  <c r="AJ636" i="10"/>
  <c r="AK636" i="10" s="1"/>
  <c r="BI635" i="10"/>
  <c r="AH635" i="10"/>
  <c r="BI633" i="10"/>
  <c r="AH633" i="10"/>
  <c r="BI627" i="10"/>
  <c r="AH627" i="10"/>
  <c r="BI625" i="10"/>
  <c r="AH625" i="10"/>
  <c r="BJ623" i="10"/>
  <c r="AI623" i="10"/>
  <c r="BK614" i="10"/>
  <c r="AJ614" i="10"/>
  <c r="BI606" i="10"/>
  <c r="AH606" i="10"/>
  <c r="BJ601" i="10"/>
  <c r="AI601" i="10"/>
  <c r="AK601" i="10" s="1"/>
  <c r="BK595" i="10"/>
  <c r="AJ595" i="10"/>
  <c r="BK590" i="10"/>
  <c r="AJ590" i="10"/>
  <c r="BK584" i="10"/>
  <c r="AJ584" i="10"/>
  <c r="AK584" i="10" s="1"/>
  <c r="BK572" i="10"/>
  <c r="AJ572" i="10"/>
  <c r="BI565" i="10"/>
  <c r="AH565" i="10"/>
  <c r="BI548" i="10"/>
  <c r="AH548" i="10"/>
  <c r="BJ540" i="10"/>
  <c r="AI540" i="10"/>
  <c r="BK536" i="10"/>
  <c r="AJ536" i="10"/>
  <c r="AT535" i="10"/>
  <c r="AO535" i="10"/>
  <c r="BK532" i="10"/>
  <c r="AJ532" i="10"/>
  <c r="AK532" i="10" s="1"/>
  <c r="AT531" i="10"/>
  <c r="BK528" i="10"/>
  <c r="AJ528" i="10"/>
  <c r="AD526" i="10"/>
  <c r="AT520" i="10"/>
  <c r="AD519" i="10"/>
  <c r="BJ517" i="10"/>
  <c r="AI517" i="10"/>
  <c r="AK517" i="10" s="1"/>
  <c r="BK513" i="10"/>
  <c r="AT509" i="10"/>
  <c r="BJ508" i="10"/>
  <c r="AI508" i="10"/>
  <c r="AT507" i="10"/>
  <c r="AO504" i="10"/>
  <c r="BI503" i="10"/>
  <c r="AH503" i="10"/>
  <c r="AK503" i="10" s="1"/>
  <c r="BK500" i="10"/>
  <c r="AJ500" i="10"/>
  <c r="BJ484" i="10"/>
  <c r="AI484" i="10"/>
  <c r="AK484" i="10" s="1"/>
  <c r="BJ482" i="10"/>
  <c r="BJ465" i="10"/>
  <c r="AI465" i="10"/>
  <c r="BI463" i="10"/>
  <c r="AH463" i="10"/>
  <c r="AK463" i="10" s="1"/>
  <c r="AD462" i="10"/>
  <c r="BK460" i="10"/>
  <c r="AJ460" i="10"/>
  <c r="AK460" i="10" s="1"/>
  <c r="BI447" i="10"/>
  <c r="AH447" i="10"/>
  <c r="AO432" i="10"/>
  <c r="BK753" i="10"/>
  <c r="AJ753" i="10"/>
  <c r="AK753" i="10" s="1"/>
  <c r="AT752" i="10"/>
  <c r="AO750" i="10"/>
  <c r="AT742" i="10"/>
  <c r="BJ741" i="10"/>
  <c r="AI741" i="10"/>
  <c r="AT739" i="10"/>
  <c r="BK731" i="10"/>
  <c r="AJ731" i="10"/>
  <c r="BK729" i="10"/>
  <c r="AJ729" i="10"/>
  <c r="BJ721" i="10"/>
  <c r="AI721" i="10"/>
  <c r="AK721" i="10" s="1"/>
  <c r="BK719" i="10"/>
  <c r="AJ719" i="10"/>
  <c r="AK719" i="10" s="1"/>
  <c r="BI706" i="10"/>
  <c r="AH706" i="10"/>
  <c r="AK706" i="10" s="1"/>
  <c r="BI702" i="10"/>
  <c r="AH702" i="10"/>
  <c r="BK700" i="10"/>
  <c r="AJ700" i="10"/>
  <c r="AK700" i="10" s="1"/>
  <c r="BJ690" i="10"/>
  <c r="AI690" i="10"/>
  <c r="BK687" i="10"/>
  <c r="AJ687" i="10"/>
  <c r="AO684" i="10"/>
  <c r="BI681" i="10"/>
  <c r="AO681" i="10"/>
  <c r="AO678" i="10"/>
  <c r="BI677" i="10"/>
  <c r="BJ677" i="10"/>
  <c r="AI677" i="10"/>
  <c r="AK677" i="10" s="1"/>
  <c r="AT676" i="10"/>
  <c r="AO676" i="10"/>
  <c r="AO672" i="10"/>
  <c r="BI670" i="10"/>
  <c r="AH670" i="10"/>
  <c r="AK670" i="10" s="1"/>
  <c r="BI666" i="10"/>
  <c r="AH666" i="10"/>
  <c r="AO665" i="10"/>
  <c r="BJ664" i="10"/>
  <c r="BK664" i="10"/>
  <c r="AJ664" i="10"/>
  <c r="AT659" i="10"/>
  <c r="BI657" i="10"/>
  <c r="BK655" i="10"/>
  <c r="AJ655" i="10"/>
  <c r="AK655" i="10" s="1"/>
  <c r="AO653" i="10"/>
  <c r="BK646" i="10"/>
  <c r="AJ646" i="10"/>
  <c r="BK640" i="10"/>
  <c r="AJ640" i="10"/>
  <c r="AK640" i="10" s="1"/>
  <c r="BK638" i="10"/>
  <c r="AJ638" i="10"/>
  <c r="AT635" i="10"/>
  <c r="BK632" i="10"/>
  <c r="AJ632" i="10"/>
  <c r="AK632" i="10" s="1"/>
  <c r="BK628" i="10"/>
  <c r="AJ628" i="10"/>
  <c r="BI623" i="10"/>
  <c r="AH623" i="10"/>
  <c r="BJ621" i="10"/>
  <c r="AI621" i="10"/>
  <c r="BJ618" i="10"/>
  <c r="AI618" i="10"/>
  <c r="BJ614" i="10"/>
  <c r="AI614" i="10"/>
  <c r="AT613" i="10"/>
  <c r="BK610" i="10"/>
  <c r="BJ610" i="10"/>
  <c r="AI610" i="10"/>
  <c r="BJ598" i="10"/>
  <c r="AI598" i="10"/>
  <c r="AK598" i="10" s="1"/>
  <c r="AT597" i="10"/>
  <c r="BI594" i="10"/>
  <c r="AH594" i="10"/>
  <c r="AK594" i="10" s="1"/>
  <c r="BJ590" i="10"/>
  <c r="AI590" i="10"/>
  <c r="BK588" i="10"/>
  <c r="AJ588" i="10"/>
  <c r="AK588" i="10" s="1"/>
  <c r="BJ586" i="10"/>
  <c r="AI586" i="10"/>
  <c r="AT585" i="10"/>
  <c r="BI582" i="10"/>
  <c r="AH582" i="10"/>
  <c r="BI579" i="10"/>
  <c r="AH579" i="10"/>
  <c r="BI575" i="10"/>
  <c r="AH575" i="10"/>
  <c r="AO574" i="10"/>
  <c r="AT571" i="10"/>
  <c r="BI569" i="10"/>
  <c r="AH569" i="10"/>
  <c r="AK569" i="10" s="1"/>
  <c r="AO568" i="10"/>
  <c r="BI567" i="10"/>
  <c r="AH567" i="10"/>
  <c r="AO566" i="10"/>
  <c r="AO564" i="10"/>
  <c r="BI556" i="10"/>
  <c r="AH556" i="10"/>
  <c r="AK556" i="10" s="1"/>
  <c r="BJ552" i="10"/>
  <c r="AI552" i="10"/>
  <c r="AO551" i="10"/>
  <c r="BI550" i="10"/>
  <c r="AH550" i="10"/>
  <c r="AD539" i="10"/>
  <c r="BK537" i="10"/>
  <c r="AJ537" i="10"/>
  <c r="AK537" i="10" s="1"/>
  <c r="BJ536" i="10"/>
  <c r="AI536" i="10"/>
  <c r="BJ528" i="10"/>
  <c r="AI528" i="10"/>
  <c r="AH521" i="10"/>
  <c r="AK521" i="10" s="1"/>
  <c r="BK519" i="10"/>
  <c r="AJ519" i="10"/>
  <c r="BI515" i="10"/>
  <c r="AH515" i="10"/>
  <c r="BI508" i="10"/>
  <c r="AH508" i="10"/>
  <c r="BI506" i="10"/>
  <c r="AH506" i="10"/>
  <c r="AK506" i="10" s="1"/>
  <c r="BI504" i="10"/>
  <c r="BK501" i="10"/>
  <c r="AJ501" i="10"/>
  <c r="AK501" i="10" s="1"/>
  <c r="BJ500" i="10"/>
  <c r="AI500" i="10"/>
  <c r="BK495" i="10"/>
  <c r="AJ495" i="10"/>
  <c r="BJ493" i="10"/>
  <c r="AI493" i="10"/>
  <c r="AT478" i="10"/>
  <c r="AO476" i="10"/>
  <c r="BI475" i="10"/>
  <c r="AH475" i="10"/>
  <c r="AK475" i="10" s="1"/>
  <c r="AH458" i="10"/>
  <c r="BI458" i="10"/>
  <c r="AD436" i="10"/>
  <c r="AO434" i="10"/>
  <c r="AD434" i="10"/>
  <c r="AJ423" i="10"/>
  <c r="AK423" i="10" s="1"/>
  <c r="BK423" i="10"/>
  <c r="AO422" i="10"/>
  <c r="AO752" i="10"/>
  <c r="AO744" i="10"/>
  <c r="BK743" i="10"/>
  <c r="AJ743" i="10"/>
  <c r="BK740" i="10"/>
  <c r="AJ740" i="10"/>
  <c r="AK740" i="10" s="1"/>
  <c r="AO739" i="10"/>
  <c r="BK733" i="10"/>
  <c r="AJ733" i="10"/>
  <c r="BJ731" i="10"/>
  <c r="AI731" i="10"/>
  <c r="AK731" i="10" s="1"/>
  <c r="AO730" i="10"/>
  <c r="BJ729" i="10"/>
  <c r="AI729" i="10"/>
  <c r="AO728" i="10"/>
  <c r="BJ714" i="10"/>
  <c r="AI714" i="10"/>
  <c r="AT713" i="10"/>
  <c r="AT704" i="10"/>
  <c r="BK703" i="10"/>
  <c r="AJ703" i="10"/>
  <c r="AO699" i="10"/>
  <c r="BI695" i="10"/>
  <c r="AH695" i="10"/>
  <c r="BK692" i="10"/>
  <c r="AJ692" i="10"/>
  <c r="BI690" i="10"/>
  <c r="AH690" i="10"/>
  <c r="AT688" i="10"/>
  <c r="BJ687" i="10"/>
  <c r="AI687" i="10"/>
  <c r="AD684" i="10"/>
  <c r="AD681" i="10"/>
  <c r="BI675" i="10"/>
  <c r="AH675" i="10"/>
  <c r="BI674" i="10"/>
  <c r="AH674" i="10"/>
  <c r="AK674" i="10" s="1"/>
  <c r="BI671" i="10"/>
  <c r="AH671" i="10"/>
  <c r="BI667" i="10"/>
  <c r="AH667" i="10"/>
  <c r="AO645" i="10"/>
  <c r="BI642" i="10"/>
  <c r="AH642" i="10"/>
  <c r="AK642" i="10" s="1"/>
  <c r="BJ630" i="10"/>
  <c r="AI630" i="10"/>
  <c r="BK626" i="10"/>
  <c r="AJ626" i="10"/>
  <c r="BK624" i="10"/>
  <c r="AJ624" i="10"/>
  <c r="AK624" i="10" s="1"/>
  <c r="BI621" i="10"/>
  <c r="AH621" i="10"/>
  <c r="AO619" i="10"/>
  <c r="BI618" i="10"/>
  <c r="AH618" i="10"/>
  <c r="AO615" i="10"/>
  <c r="BI614" i="10"/>
  <c r="AH614" i="10"/>
  <c r="AK614" i="10" s="1"/>
  <c r="AO613" i="10"/>
  <c r="AO611" i="10"/>
  <c r="BI610" i="10"/>
  <c r="AH610" i="10"/>
  <c r="AT609" i="10"/>
  <c r="BK608" i="10"/>
  <c r="BI607" i="10"/>
  <c r="BK607" i="10"/>
  <c r="AJ607" i="10"/>
  <c r="AK607" i="10" s="1"/>
  <c r="AP607" i="10" s="1"/>
  <c r="AD599" i="10"/>
  <c r="BI590" i="10"/>
  <c r="AH590" i="10"/>
  <c r="AT589" i="10"/>
  <c r="AT587" i="10"/>
  <c r="BI586" i="10"/>
  <c r="AH586" i="10"/>
  <c r="AO585" i="10"/>
  <c r="AO576" i="10"/>
  <c r="BJ570" i="10"/>
  <c r="AD568" i="10"/>
  <c r="BK562" i="10"/>
  <c r="AJ562" i="10"/>
  <c r="AK562" i="10" s="1"/>
  <c r="AT561" i="10"/>
  <c r="BI554" i="10"/>
  <c r="AH554" i="10"/>
  <c r="AK554" i="10" s="1"/>
  <c r="BI552" i="10"/>
  <c r="AH552" i="10"/>
  <c r="AD549" i="10"/>
  <c r="AO547" i="10"/>
  <c r="BI546" i="10"/>
  <c r="AH546" i="10"/>
  <c r="AT545" i="10"/>
  <c r="BK543" i="10"/>
  <c r="AJ543" i="10"/>
  <c r="AO542" i="10"/>
  <c r="BK539" i="10"/>
  <c r="AJ539" i="10"/>
  <c r="AO538" i="10"/>
  <c r="BI528" i="10"/>
  <c r="AH528" i="10"/>
  <c r="AK528" i="10" s="1"/>
  <c r="AO527" i="10"/>
  <c r="BJ523" i="10"/>
  <c r="BJ519" i="10"/>
  <c r="AI519" i="10"/>
  <c r="AD516" i="10"/>
  <c r="AD514" i="10"/>
  <c r="BI510" i="10"/>
  <c r="AH510" i="10"/>
  <c r="AK510" i="10" s="1"/>
  <c r="AO509" i="10"/>
  <c r="AO505" i="10"/>
  <c r="AD505" i="10"/>
  <c r="BK504" i="10"/>
  <c r="AJ504" i="10"/>
  <c r="AO499" i="10"/>
  <c r="BI496" i="10"/>
  <c r="AO496" i="10"/>
  <c r="AT494" i="10"/>
  <c r="BI493" i="10"/>
  <c r="AH493" i="10"/>
  <c r="AO478" i="10"/>
  <c r="AO474" i="10"/>
  <c r="BJ473" i="10"/>
  <c r="AO471" i="10"/>
  <c r="AD471" i="10"/>
  <c r="BJ470" i="10"/>
  <c r="AJ457" i="10"/>
  <c r="BK457" i="10"/>
  <c r="AH449" i="10"/>
  <c r="AD448" i="10"/>
  <c r="BI435" i="10"/>
  <c r="AH435" i="10"/>
  <c r="AH401" i="10"/>
  <c r="BI401" i="10"/>
  <c r="BJ749" i="10"/>
  <c r="AI749" i="10"/>
  <c r="AK749" i="10" s="1"/>
  <c r="BJ739" i="10"/>
  <c r="AI739" i="10"/>
  <c r="BK751" i="10"/>
  <c r="AJ751" i="10"/>
  <c r="BK745" i="10"/>
  <c r="AJ745" i="10"/>
  <c r="AK745" i="10" s="1"/>
  <c r="BJ743" i="10"/>
  <c r="AI743" i="10"/>
  <c r="AO742" i="10"/>
  <c r="BK735" i="10"/>
  <c r="AJ735" i="10"/>
  <c r="AT734" i="10"/>
  <c r="BJ733" i="10"/>
  <c r="AI733" i="10"/>
  <c r="AO732" i="10"/>
  <c r="AD728" i="10"/>
  <c r="AT727" i="10"/>
  <c r="BK726" i="10"/>
  <c r="BK722" i="10"/>
  <c r="AJ722" i="10"/>
  <c r="AO713" i="10"/>
  <c r="BI710" i="10"/>
  <c r="AH710" i="10"/>
  <c r="AK710" i="10" s="1"/>
  <c r="BK707" i="10"/>
  <c r="AJ707" i="10"/>
  <c r="AT706" i="10"/>
  <c r="AT702" i="10"/>
  <c r="BJ692" i="10"/>
  <c r="AI692" i="10"/>
  <c r="AK692" i="10" s="1"/>
  <c r="AO691" i="10"/>
  <c r="BI687" i="10"/>
  <c r="AH687" i="10"/>
  <c r="AD686" i="10"/>
  <c r="BK684" i="10"/>
  <c r="AJ684" i="10"/>
  <c r="BJ682" i="10"/>
  <c r="BK678" i="10"/>
  <c r="AD676" i="10"/>
  <c r="AO673" i="10"/>
  <c r="BJ672" i="10"/>
  <c r="BK672" i="10"/>
  <c r="AJ672" i="10"/>
  <c r="BK668" i="10"/>
  <c r="AJ668" i="10"/>
  <c r="AT663" i="10"/>
  <c r="BK662" i="10"/>
  <c r="BJ658" i="10"/>
  <c r="AT656" i="10"/>
  <c r="AT652" i="10"/>
  <c r="BI646" i="10"/>
  <c r="AH646" i="10"/>
  <c r="BK643" i="10"/>
  <c r="AJ643" i="10"/>
  <c r="BI638" i="10"/>
  <c r="AH638" i="10"/>
  <c r="AT636" i="10"/>
  <c r="BI630" i="10"/>
  <c r="AH630" i="10"/>
  <c r="AO629" i="10"/>
  <c r="BJ626" i="10"/>
  <c r="AI626" i="10"/>
  <c r="AT625" i="10"/>
  <c r="BK622" i="10"/>
  <c r="AJ622" i="10"/>
  <c r="BJ619" i="10"/>
  <c r="AD617" i="10"/>
  <c r="BI605" i="10"/>
  <c r="BJ605" i="10"/>
  <c r="AI605" i="10"/>
  <c r="AK605" i="10" s="1"/>
  <c r="AT604" i="10"/>
  <c r="BJ602" i="10"/>
  <c r="AI602" i="10"/>
  <c r="AT601" i="10"/>
  <c r="BJ599" i="10"/>
  <c r="BK599" i="10"/>
  <c r="AJ599" i="10"/>
  <c r="BJ596" i="10"/>
  <c r="AI596" i="10"/>
  <c r="AK596" i="10" s="1"/>
  <c r="AO593" i="10"/>
  <c r="AO591" i="10"/>
  <c r="AO589" i="10"/>
  <c r="BK583" i="10"/>
  <c r="AJ583" i="10"/>
  <c r="BK580" i="10"/>
  <c r="AJ580" i="10"/>
  <c r="AK580" i="10" s="1"/>
  <c r="AP580" i="10" s="1"/>
  <c r="BI577" i="10"/>
  <c r="AH577" i="10"/>
  <c r="AK577" i="10" s="1"/>
  <c r="AD576" i="10"/>
  <c r="AO575" i="10"/>
  <c r="BK574" i="10"/>
  <c r="AJ574" i="10"/>
  <c r="AT569" i="10"/>
  <c r="BK568" i="10"/>
  <c r="AJ568" i="10"/>
  <c r="AK568" i="10" s="1"/>
  <c r="BI564" i="10"/>
  <c r="BK555" i="10"/>
  <c r="AJ555" i="10"/>
  <c r="AT554" i="10"/>
  <c r="AD551" i="10"/>
  <c r="BK549" i="10"/>
  <c r="AJ549" i="10"/>
  <c r="AO548" i="10"/>
  <c r="BJ547" i="10"/>
  <c r="BJ539" i="10"/>
  <c r="AI539" i="10"/>
  <c r="BI534" i="10"/>
  <c r="AH534" i="10"/>
  <c r="BI530" i="10"/>
  <c r="AH530" i="10"/>
  <c r="AK530" i="10" s="1"/>
  <c r="BI526" i="10"/>
  <c r="AH526" i="10"/>
  <c r="BI522" i="10"/>
  <c r="AH522" i="10"/>
  <c r="AK522" i="10" s="1"/>
  <c r="BI519" i="10"/>
  <c r="AH519" i="10"/>
  <c r="BK516" i="10"/>
  <c r="AJ516" i="10"/>
  <c r="AT515" i="10"/>
  <c r="AT512" i="10"/>
  <c r="AD507" i="10"/>
  <c r="BJ504" i="10"/>
  <c r="AI504" i="10"/>
  <c r="BJ502" i="10"/>
  <c r="BI498" i="10"/>
  <c r="AH498" i="10"/>
  <c r="AK498" i="10" s="1"/>
  <c r="AO497" i="10"/>
  <c r="AD497" i="10"/>
  <c r="BI495" i="10"/>
  <c r="AH495" i="10"/>
  <c r="AD492" i="10"/>
  <c r="BK483" i="10"/>
  <c r="AJ483" i="10"/>
  <c r="BI480" i="10"/>
  <c r="BK480" i="10"/>
  <c r="AJ480" i="10"/>
  <c r="AK480" i="10" s="1"/>
  <c r="BI479" i="10"/>
  <c r="AH479" i="10"/>
  <c r="AK479" i="10" s="1"/>
  <c r="AT477" i="10"/>
  <c r="BK476" i="10"/>
  <c r="AJ476" i="10"/>
  <c r="AT475" i="10"/>
  <c r="BI467" i="10"/>
  <c r="AH467" i="10"/>
  <c r="AK467" i="10" s="1"/>
  <c r="AJ459" i="10"/>
  <c r="BK459" i="10"/>
  <c r="AD450" i="10"/>
  <c r="AH446" i="10"/>
  <c r="BI446" i="10"/>
  <c r="AD442" i="10"/>
  <c r="AH441" i="10"/>
  <c r="BI421" i="10"/>
  <c r="AH421" i="10"/>
  <c r="BJ735" i="10"/>
  <c r="AI735" i="10"/>
  <c r="AO734" i="10"/>
  <c r="BJ724" i="10"/>
  <c r="AI724" i="10"/>
  <c r="AT721" i="10"/>
  <c r="BJ717" i="10"/>
  <c r="AT710" i="10"/>
  <c r="BI703" i="10"/>
  <c r="AH703" i="10"/>
  <c r="BI698" i="10"/>
  <c r="AH698" i="10"/>
  <c r="AO697" i="10"/>
  <c r="BK696" i="10"/>
  <c r="AJ696" i="10"/>
  <c r="AK696" i="10" s="1"/>
  <c r="AD691" i="10"/>
  <c r="AT690" i="10"/>
  <c r="BJ689" i="10"/>
  <c r="AI689" i="10"/>
  <c r="AK689" i="10" s="1"/>
  <c r="AT685" i="10"/>
  <c r="BJ684" i="10"/>
  <c r="AI684" i="10"/>
  <c r="AO683" i="10"/>
  <c r="BJ681" i="10"/>
  <c r="AI681" i="10"/>
  <c r="AK681" i="10" s="1"/>
  <c r="AP681" i="10" s="1"/>
  <c r="AV681" i="10" s="1"/>
  <c r="AO679" i="10"/>
  <c r="BJ678" i="10"/>
  <c r="BK676" i="10"/>
  <c r="AJ676" i="10"/>
  <c r="AK676" i="10" s="1"/>
  <c r="BI665" i="10"/>
  <c r="AO663" i="10"/>
  <c r="BJ662" i="10"/>
  <c r="AD659" i="10"/>
  <c r="BI649" i="10"/>
  <c r="AH649" i="10"/>
  <c r="BK647" i="10"/>
  <c r="AJ647" i="10"/>
  <c r="BK639" i="10"/>
  <c r="AJ639" i="10"/>
  <c r="AO633" i="10"/>
  <c r="AD629" i="10"/>
  <c r="BI626" i="10"/>
  <c r="AH626" i="10"/>
  <c r="BJ622" i="10"/>
  <c r="AI622" i="10"/>
  <c r="AO620" i="10"/>
  <c r="BK619" i="10"/>
  <c r="AJ619" i="10"/>
  <c r="AK619" i="10" s="1"/>
  <c r="BK615" i="10"/>
  <c r="AJ615" i="10"/>
  <c r="BK611" i="10"/>
  <c r="AJ611" i="10"/>
  <c r="BI602" i="10"/>
  <c r="AH602" i="10"/>
  <c r="AT586" i="10"/>
  <c r="AT584" i="10"/>
  <c r="AT579" i="10"/>
  <c r="BK576" i="10"/>
  <c r="AJ576" i="10"/>
  <c r="BJ574" i="10"/>
  <c r="AI574" i="10"/>
  <c r="BK571" i="10"/>
  <c r="AJ571" i="10"/>
  <c r="BJ566" i="10"/>
  <c r="AI566" i="10"/>
  <c r="AO565" i="10"/>
  <c r="BJ564" i="10"/>
  <c r="AI564" i="10"/>
  <c r="AK564" i="10" s="1"/>
  <c r="AT559" i="10"/>
  <c r="BK551" i="10"/>
  <c r="AJ551" i="10"/>
  <c r="BJ549" i="10"/>
  <c r="AI549" i="10"/>
  <c r="BK547" i="10"/>
  <c r="AJ547" i="10"/>
  <c r="BI543" i="10"/>
  <c r="AH543" i="10"/>
  <c r="BI539" i="10"/>
  <c r="AH539" i="10"/>
  <c r="AD538" i="10"/>
  <c r="BK535" i="10"/>
  <c r="AJ535" i="10"/>
  <c r="BK531" i="10"/>
  <c r="AJ531" i="10"/>
  <c r="BK527" i="10"/>
  <c r="AJ527" i="10"/>
  <c r="BK523" i="10"/>
  <c r="AJ523" i="10"/>
  <c r="BJ516" i="10"/>
  <c r="AI516" i="10"/>
  <c r="BJ514" i="10"/>
  <c r="AI514" i="10"/>
  <c r="BK511" i="10"/>
  <c r="AJ511" i="10"/>
  <c r="BK509" i="10"/>
  <c r="AJ509" i="10"/>
  <c r="BK507" i="10"/>
  <c r="AJ507" i="10"/>
  <c r="BK505" i="10"/>
  <c r="AJ505" i="10"/>
  <c r="BK496" i="10"/>
  <c r="AJ496" i="10"/>
  <c r="AK496" i="10" s="1"/>
  <c r="BK468" i="10"/>
  <c r="AJ468" i="10"/>
  <c r="AK468" i="10" s="1"/>
  <c r="AT465" i="10"/>
  <c r="BI451" i="10"/>
  <c r="AH451" i="10"/>
  <c r="BI443" i="10"/>
  <c r="AH443" i="10"/>
  <c r="AK443" i="10" s="1"/>
  <c r="AO424" i="10"/>
  <c r="BI737" i="10"/>
  <c r="BK737" i="10"/>
  <c r="AJ737" i="10"/>
  <c r="AT736" i="10"/>
  <c r="BI722" i="10"/>
  <c r="AH722" i="10"/>
  <c r="BK711" i="10"/>
  <c r="AJ711" i="10"/>
  <c r="BI707" i="10"/>
  <c r="AH707" i="10"/>
  <c r="BK699" i="10"/>
  <c r="AJ699" i="10"/>
  <c r="BK691" i="10"/>
  <c r="AJ691" i="10"/>
  <c r="BJ686" i="10"/>
  <c r="AI686" i="10"/>
  <c r="BJ665" i="10"/>
  <c r="AI665" i="10"/>
  <c r="AK665" i="10" s="1"/>
  <c r="BJ661" i="10"/>
  <c r="AI661" i="10"/>
  <c r="BK659" i="10"/>
  <c r="AJ659" i="10"/>
  <c r="BI653" i="10"/>
  <c r="AH653" i="10"/>
  <c r="AK653" i="10" s="1"/>
  <c r="BI643" i="10"/>
  <c r="AH643" i="10"/>
  <c r="AT638" i="10"/>
  <c r="AO636" i="10"/>
  <c r="BI634" i="10"/>
  <c r="AH634" i="10"/>
  <c r="AT632" i="10"/>
  <c r="BK631" i="10"/>
  <c r="AJ631" i="10"/>
  <c r="AT630" i="10"/>
  <c r="AT626" i="10"/>
  <c r="BI622" i="10"/>
  <c r="AH622" i="10"/>
  <c r="BK620" i="10"/>
  <c r="AT616" i="10"/>
  <c r="BI615" i="10"/>
  <c r="BJ615" i="10"/>
  <c r="AI615" i="10"/>
  <c r="BJ613" i="10"/>
  <c r="AI613" i="10"/>
  <c r="AT610" i="10"/>
  <c r="AD606" i="10"/>
  <c r="BJ603" i="10"/>
  <c r="AT595" i="10"/>
  <c r="BK591" i="10"/>
  <c r="AJ591" i="10"/>
  <c r="BI583" i="10"/>
  <c r="AH583" i="10"/>
  <c r="BJ576" i="10"/>
  <c r="AI576" i="10"/>
  <c r="BI574" i="10"/>
  <c r="AH574" i="10"/>
  <c r="AT572" i="10"/>
  <c r="BI570" i="10"/>
  <c r="AH570" i="10"/>
  <c r="AK570" i="10" s="1"/>
  <c r="BI566" i="10"/>
  <c r="AH566" i="10"/>
  <c r="BJ551" i="10"/>
  <c r="AI551" i="10"/>
  <c r="AO550" i="10"/>
  <c r="AT528" i="10"/>
  <c r="BK524" i="10"/>
  <c r="AJ524" i="10"/>
  <c r="AK524" i="10" s="1"/>
  <c r="BK520" i="10"/>
  <c r="AJ520" i="10"/>
  <c r="BI516" i="10"/>
  <c r="AH516" i="10"/>
  <c r="AK516" i="10" s="1"/>
  <c r="AO515" i="10"/>
  <c r="BI514" i="10"/>
  <c r="AH514" i="10"/>
  <c r="BJ509" i="10"/>
  <c r="AI509" i="10"/>
  <c r="AO508" i="10"/>
  <c r="BJ505" i="10"/>
  <c r="AI505" i="10"/>
  <c r="BJ499" i="10"/>
  <c r="BK499" i="10"/>
  <c r="AJ499" i="10"/>
  <c r="BK497" i="10"/>
  <c r="AJ497" i="10"/>
  <c r="AT495" i="10"/>
  <c r="BK494" i="10"/>
  <c r="AJ494" i="10"/>
  <c r="AT489" i="10"/>
  <c r="AO484" i="10"/>
  <c r="BI483" i="10"/>
  <c r="AH483" i="10"/>
  <c r="AT482" i="10"/>
  <c r="BK481" i="10"/>
  <c r="BI474" i="10"/>
  <c r="AO472" i="10"/>
  <c r="BJ471" i="10"/>
  <c r="BI459" i="10"/>
  <c r="AH459" i="10"/>
  <c r="BI425" i="10"/>
  <c r="AH425" i="10"/>
  <c r="BI417" i="10"/>
  <c r="AH417" i="10"/>
  <c r="AD404" i="10"/>
  <c r="BK375" i="10"/>
  <c r="AJ375" i="10"/>
  <c r="BI358" i="10"/>
  <c r="AH358" i="10"/>
  <c r="BK350" i="10"/>
  <c r="AJ350" i="10"/>
  <c r="AK350" i="10" s="1"/>
  <c r="BK348" i="10"/>
  <c r="AJ348" i="10"/>
  <c r="AK348" i="10" s="1"/>
  <c r="BK344" i="10"/>
  <c r="AJ344" i="10"/>
  <c r="BI341" i="10"/>
  <c r="AH341" i="10"/>
  <c r="BI339" i="10"/>
  <c r="AH339" i="10"/>
  <c r="BI327" i="10"/>
  <c r="AH327" i="10"/>
  <c r="BK320" i="10"/>
  <c r="AJ320" i="10"/>
  <c r="AK320" i="10" s="1"/>
  <c r="BJ311" i="10"/>
  <c r="AI311" i="10"/>
  <c r="BI302" i="10"/>
  <c r="AH302" i="10"/>
  <c r="AK302" i="10" s="1"/>
  <c r="BJ300" i="10"/>
  <c r="AI300" i="10"/>
  <c r="BI295" i="10"/>
  <c r="AH295" i="10"/>
  <c r="AK295" i="10" s="1"/>
  <c r="BI275" i="10"/>
  <c r="AH275" i="10"/>
  <c r="AK275" i="10" s="1"/>
  <c r="BI271" i="10"/>
  <c r="AH271" i="10"/>
  <c r="BI266" i="10"/>
  <c r="AH266" i="10"/>
  <c r="AK266" i="10" s="1"/>
  <c r="BJ260" i="10"/>
  <c r="AI260" i="10"/>
  <c r="BK252" i="10"/>
  <c r="AJ252" i="10"/>
  <c r="AT248" i="10"/>
  <c r="AT243" i="10"/>
  <c r="BI240" i="10"/>
  <c r="AH240" i="10"/>
  <c r="AO237" i="10"/>
  <c r="BI236" i="10"/>
  <c r="AH236" i="10"/>
  <c r="AK236" i="10" s="1"/>
  <c r="AD234" i="10"/>
  <c r="BK233" i="10"/>
  <c r="AJ233" i="10"/>
  <c r="AT230" i="10"/>
  <c r="BJ229" i="10"/>
  <c r="AI229" i="10"/>
  <c r="AK229" i="10" s="1"/>
  <c r="AO228" i="10"/>
  <c r="BJ226" i="10"/>
  <c r="AI226" i="10"/>
  <c r="AK226" i="10" s="1"/>
  <c r="BI221" i="10"/>
  <c r="AH221" i="10"/>
  <c r="BK214" i="10"/>
  <c r="AJ214" i="10"/>
  <c r="AK214" i="10" s="1"/>
  <c r="AT213" i="10"/>
  <c r="AO462" i="10"/>
  <c r="AD460" i="10"/>
  <c r="BJ457" i="10"/>
  <c r="AI457" i="10"/>
  <c r="BK448" i="10"/>
  <c r="AJ448" i="10"/>
  <c r="AT447" i="10"/>
  <c r="AO447" i="10"/>
  <c r="BK444" i="10"/>
  <c r="AJ444" i="10"/>
  <c r="AK444" i="10" s="1"/>
  <c r="AT443" i="10"/>
  <c r="AO443" i="10"/>
  <c r="BK440" i="10"/>
  <c r="AJ440" i="10"/>
  <c r="AT437" i="10"/>
  <c r="AO436" i="10"/>
  <c r="BK418" i="10"/>
  <c r="AJ418" i="10"/>
  <c r="AK418" i="10" s="1"/>
  <c r="BJ415" i="10"/>
  <c r="BJ409" i="10"/>
  <c r="AI409" i="10"/>
  <c r="AK409" i="10" s="1"/>
  <c r="AO406" i="10"/>
  <c r="AO404" i="10"/>
  <c r="AD400" i="10"/>
  <c r="AT395" i="10"/>
  <c r="AO389" i="10"/>
  <c r="AD389" i="10"/>
  <c r="BI388" i="10"/>
  <c r="AH388" i="10"/>
  <c r="AI381" i="10"/>
  <c r="AK381" i="10" s="1"/>
  <c r="BJ378" i="10"/>
  <c r="AT372" i="10"/>
  <c r="BK371" i="10"/>
  <c r="AJ371" i="10"/>
  <c r="AD369" i="10"/>
  <c r="BJ366" i="10"/>
  <c r="BI363" i="10"/>
  <c r="AH363" i="10"/>
  <c r="AT362" i="10"/>
  <c r="BK359" i="10"/>
  <c r="AJ359" i="10"/>
  <c r="AT358" i="10"/>
  <c r="BI354" i="10"/>
  <c r="AH354" i="10"/>
  <c r="AO353" i="10"/>
  <c r="BI352" i="10"/>
  <c r="AT351" i="10"/>
  <c r="AO349" i="10"/>
  <c r="BI348" i="10"/>
  <c r="AT345" i="10"/>
  <c r="BJ344" i="10"/>
  <c r="AI344" i="10"/>
  <c r="AO340" i="10"/>
  <c r="BJ337" i="10"/>
  <c r="AI337" i="10"/>
  <c r="AK337" i="10" s="1"/>
  <c r="BI335" i="10"/>
  <c r="AH335" i="10"/>
  <c r="AK335" i="10" s="1"/>
  <c r="AH330" i="10"/>
  <c r="AK330" i="10" s="1"/>
  <c r="BJ328" i="10"/>
  <c r="BK328" i="10"/>
  <c r="AJ328" i="10"/>
  <c r="AK328" i="10" s="1"/>
  <c r="AO326" i="10"/>
  <c r="BI322" i="10"/>
  <c r="AH322" i="10"/>
  <c r="AK322" i="10" s="1"/>
  <c r="AO319" i="10"/>
  <c r="BJ318" i="10"/>
  <c r="BK316" i="10"/>
  <c r="AJ316" i="10"/>
  <c r="AT315" i="10"/>
  <c r="AT313" i="10"/>
  <c r="BI311" i="10"/>
  <c r="AH311" i="10"/>
  <c r="BI303" i="10"/>
  <c r="AH303" i="10"/>
  <c r="AD301" i="10"/>
  <c r="BI298" i="10"/>
  <c r="AH298" i="10"/>
  <c r="AK298" i="10" s="1"/>
  <c r="BK292" i="10"/>
  <c r="AJ292" i="10"/>
  <c r="AD290" i="10"/>
  <c r="BK288" i="10"/>
  <c r="AJ288" i="10"/>
  <c r="AT280" i="10"/>
  <c r="AO278" i="10"/>
  <c r="BI262" i="10"/>
  <c r="AH262" i="10"/>
  <c r="AD259" i="10"/>
  <c r="AT256" i="10"/>
  <c r="BJ247" i="10"/>
  <c r="AI247" i="10"/>
  <c r="BJ233" i="10"/>
  <c r="AI233" i="10"/>
  <c r="BJ227" i="10"/>
  <c r="BK222" i="10"/>
  <c r="AJ222" i="10"/>
  <c r="AT216" i="10"/>
  <c r="AO211" i="10"/>
  <c r="AO408" i="10"/>
  <c r="BJ396" i="10"/>
  <c r="AI396" i="10"/>
  <c r="AH394" i="10"/>
  <c r="AK394" i="10" s="1"/>
  <c r="BK376" i="10"/>
  <c r="AJ376" i="10"/>
  <c r="AK376" i="10" s="1"/>
  <c r="BI375" i="10"/>
  <c r="AH375" i="10"/>
  <c r="BK364" i="10"/>
  <c r="AJ364" i="10"/>
  <c r="AK364" i="10" s="1"/>
  <c r="AO362" i="10"/>
  <c r="BJ352" i="10"/>
  <c r="AI352" i="10"/>
  <c r="AK352" i="10" s="1"/>
  <c r="AO351" i="10"/>
  <c r="AD324" i="10"/>
  <c r="BK307" i="10"/>
  <c r="AJ307" i="10"/>
  <c r="BK304" i="10"/>
  <c r="AJ304" i="10"/>
  <c r="AK304" i="10" s="1"/>
  <c r="AD285" i="10"/>
  <c r="AD278" i="10"/>
  <c r="BK276" i="10"/>
  <c r="AJ276" i="10"/>
  <c r="AK276" i="10" s="1"/>
  <c r="AO269" i="10"/>
  <c r="BJ265" i="10"/>
  <c r="AI265" i="10"/>
  <c r="AK265" i="10" s="1"/>
  <c r="AD261" i="10"/>
  <c r="BK259" i="10"/>
  <c r="AJ259" i="10"/>
  <c r="AK259" i="10" s="1"/>
  <c r="BJ257" i="10"/>
  <c r="AI257" i="10"/>
  <c r="AK257" i="10" s="1"/>
  <c r="BJ255" i="10"/>
  <c r="AI255" i="10"/>
  <c r="BI249" i="10"/>
  <c r="AH249" i="10"/>
  <c r="AT246" i="10"/>
  <c r="AO246" i="10"/>
  <c r="BK245" i="10"/>
  <c r="AJ245" i="10"/>
  <c r="BK237" i="10"/>
  <c r="AJ237" i="10"/>
  <c r="AT235" i="10"/>
  <c r="BK234" i="10"/>
  <c r="BK230" i="10"/>
  <c r="AT224" i="10"/>
  <c r="BJ222" i="10"/>
  <c r="AI222" i="10"/>
  <c r="BJ217" i="10"/>
  <c r="AI217" i="10"/>
  <c r="AD211" i="10"/>
  <c r="BK436" i="10"/>
  <c r="AJ436" i="10"/>
  <c r="AK436" i="10" s="1"/>
  <c r="AH433" i="10"/>
  <c r="AK433" i="10" s="1"/>
  <c r="AD432" i="10"/>
  <c r="BI431" i="10"/>
  <c r="AH431" i="10"/>
  <c r="AO420" i="10"/>
  <c r="BJ419" i="10"/>
  <c r="BI416" i="10"/>
  <c r="AT412" i="10"/>
  <c r="AO410" i="10"/>
  <c r="AT405" i="10"/>
  <c r="BI404" i="10"/>
  <c r="BJ404" i="10"/>
  <c r="AI404" i="10"/>
  <c r="AT401" i="10"/>
  <c r="BJ400" i="10"/>
  <c r="AI400" i="10"/>
  <c r="AK400" i="10" s="1"/>
  <c r="AD392" i="10"/>
  <c r="BK391" i="10"/>
  <c r="AJ391" i="10"/>
  <c r="AK391" i="10" s="1"/>
  <c r="AT390" i="10"/>
  <c r="BJ385" i="10"/>
  <c r="AI385" i="10"/>
  <c r="AK385" i="10" s="1"/>
  <c r="AO380" i="10"/>
  <c r="BI378" i="10"/>
  <c r="AH378" i="10"/>
  <c r="AK378" i="10" s="1"/>
  <c r="AT377" i="10"/>
  <c r="AO377" i="10"/>
  <c r="AO374" i="10"/>
  <c r="BI371" i="10"/>
  <c r="AH371" i="10"/>
  <c r="AO370" i="10"/>
  <c r="AT368" i="10"/>
  <c r="AO368" i="10"/>
  <c r="BJ367" i="10"/>
  <c r="BI366" i="10"/>
  <c r="AH366" i="10"/>
  <c r="AK366" i="10" s="1"/>
  <c r="AT363" i="10"/>
  <c r="AD360" i="10"/>
  <c r="BI359" i="10"/>
  <c r="AH359" i="10"/>
  <c r="BK355" i="10"/>
  <c r="AJ355" i="10"/>
  <c r="AK355" i="10" s="1"/>
  <c r="AO345" i="10"/>
  <c r="BI340" i="10"/>
  <c r="BK340" i="10"/>
  <c r="AJ340" i="10"/>
  <c r="BK336" i="10"/>
  <c r="AJ336" i="10"/>
  <c r="AK336" i="10" s="1"/>
  <c r="AO335" i="10"/>
  <c r="AO334" i="10"/>
  <c r="BJ326" i="10"/>
  <c r="BI318" i="10"/>
  <c r="AH318" i="10"/>
  <c r="AK318" i="10" s="1"/>
  <c r="AO317" i="10"/>
  <c r="BI314" i="10"/>
  <c r="AH314" i="10"/>
  <c r="AK314" i="10" s="1"/>
  <c r="BK312" i="10"/>
  <c r="AJ312" i="10"/>
  <c r="AK312" i="10" s="1"/>
  <c r="AT311" i="10"/>
  <c r="BJ309" i="10"/>
  <c r="AI309" i="10"/>
  <c r="BK301" i="10"/>
  <c r="BJ301" i="10"/>
  <c r="AI301" i="10"/>
  <c r="AK301" i="10" s="1"/>
  <c r="AD300" i="10"/>
  <c r="BK299" i="10"/>
  <c r="AJ299" i="10"/>
  <c r="AT298" i="10"/>
  <c r="AT293" i="10"/>
  <c r="AH292" i="10"/>
  <c r="AO291" i="10"/>
  <c r="AT289" i="10"/>
  <c r="AO289" i="10"/>
  <c r="BI286" i="10"/>
  <c r="BK284" i="10"/>
  <c r="AJ284" i="10"/>
  <c r="AK284" i="10" s="1"/>
  <c r="BI270" i="10"/>
  <c r="AH270" i="10"/>
  <c r="AK270" i="10" s="1"/>
  <c r="AD253" i="10"/>
  <c r="AO251" i="10"/>
  <c r="AD251" i="10"/>
  <c r="AT240" i="10"/>
  <c r="BJ237" i="10"/>
  <c r="AI237" i="10"/>
  <c r="BK235" i="10"/>
  <c r="BK231" i="10"/>
  <c r="BI230" i="10"/>
  <c r="BJ215" i="10"/>
  <c r="BK211" i="10"/>
  <c r="AJ211" i="10"/>
  <c r="AK211" i="10" s="1"/>
  <c r="BK464" i="10"/>
  <c r="AJ464" i="10"/>
  <c r="AK464" i="10" s="1"/>
  <c r="AT463" i="10"/>
  <c r="AT457" i="10"/>
  <c r="BI455" i="10"/>
  <c r="AH455" i="10"/>
  <c r="AK455" i="10" s="1"/>
  <c r="BJ453" i="10"/>
  <c r="AI453" i="10"/>
  <c r="AK453" i="10" s="1"/>
  <c r="AT452" i="10"/>
  <c r="AO452" i="10"/>
  <c r="BK449" i="10"/>
  <c r="AJ449" i="10"/>
  <c r="BK445" i="10"/>
  <c r="AJ445" i="10"/>
  <c r="BK441" i="10"/>
  <c r="AJ441" i="10"/>
  <c r="BK432" i="10"/>
  <c r="AJ432" i="10"/>
  <c r="BK426" i="10"/>
  <c r="AJ426" i="10"/>
  <c r="BK422" i="10"/>
  <c r="AJ422" i="10"/>
  <c r="AK422" i="10" s="1"/>
  <c r="BJ416" i="10"/>
  <c r="AI416" i="10"/>
  <c r="AK416" i="10" s="1"/>
  <c r="AO405" i="10"/>
  <c r="AO401" i="10"/>
  <c r="AO399" i="10"/>
  <c r="AT392" i="10"/>
  <c r="AT388" i="10"/>
  <c r="AD372" i="10"/>
  <c r="BK367" i="10"/>
  <c r="AJ367" i="10"/>
  <c r="BJ362" i="10"/>
  <c r="BK360" i="10"/>
  <c r="AJ360" i="10"/>
  <c r="AT354" i="10"/>
  <c r="BJ340" i="10"/>
  <c r="AI340" i="10"/>
  <c r="AO339" i="10"/>
  <c r="AT337" i="10"/>
  <c r="AT335" i="10"/>
  <c r="BK334" i="10"/>
  <c r="BI331" i="10"/>
  <c r="AH331" i="10"/>
  <c r="AK331" i="10" s="1"/>
  <c r="AT330" i="10"/>
  <c r="AD330" i="10"/>
  <c r="BJ329" i="10"/>
  <c r="BK329" i="10"/>
  <c r="AJ329" i="10"/>
  <c r="AK329" i="10" s="1"/>
  <c r="AT325" i="10"/>
  <c r="BI323" i="10"/>
  <c r="AH323" i="10"/>
  <c r="AK323" i="10" s="1"/>
  <c r="BK319" i="10"/>
  <c r="AJ319" i="10"/>
  <c r="AO311" i="10"/>
  <c r="AD308" i="10"/>
  <c r="BK305" i="10"/>
  <c r="AO303" i="10"/>
  <c r="BK297" i="10"/>
  <c r="AD297" i="10"/>
  <c r="BJ294" i="10"/>
  <c r="AI294" i="10"/>
  <c r="AO293" i="10"/>
  <c r="BI290" i="10"/>
  <c r="AH290" i="10"/>
  <c r="AK290" i="10" s="1"/>
  <c r="AO287" i="10"/>
  <c r="AD287" i="10"/>
  <c r="AO285" i="10"/>
  <c r="AT281" i="10"/>
  <c r="BK280" i="10"/>
  <c r="AJ280" i="10"/>
  <c r="AO275" i="10"/>
  <c r="AO271" i="10"/>
  <c r="AD264" i="10"/>
  <c r="BI263" i="10"/>
  <c r="AH263" i="10"/>
  <c r="AK263" i="10" s="1"/>
  <c r="BI261" i="10"/>
  <c r="BJ261" i="10"/>
  <c r="AI261" i="10"/>
  <c r="BJ253" i="10"/>
  <c r="BK253" i="10"/>
  <c r="AJ253" i="10"/>
  <c r="AK253" i="10" s="1"/>
  <c r="AO249" i="10"/>
  <c r="AO247" i="10"/>
  <c r="BI245" i="10"/>
  <c r="AH245" i="10"/>
  <c r="BJ243" i="10"/>
  <c r="BK243" i="10"/>
  <c r="AJ243" i="10"/>
  <c r="AK243" i="10" s="1"/>
  <c r="BI241" i="10"/>
  <c r="BJ241" i="10"/>
  <c r="AI241" i="10"/>
  <c r="AK241" i="10" s="1"/>
  <c r="AO240" i="10"/>
  <c r="AO236" i="10"/>
  <c r="BJ235" i="10"/>
  <c r="AD235" i="10"/>
  <c r="BJ225" i="10"/>
  <c r="AI225" i="10"/>
  <c r="AD219" i="10"/>
  <c r="AT212" i="10"/>
  <c r="AO212" i="10"/>
  <c r="AO467" i="10"/>
  <c r="AO465" i="10"/>
  <c r="BI462" i="10"/>
  <c r="AH462" i="10"/>
  <c r="AK462" i="10" s="1"/>
  <c r="BK456" i="10"/>
  <c r="AJ456" i="10"/>
  <c r="BK437" i="10"/>
  <c r="AJ437" i="10"/>
  <c r="AK437" i="10" s="1"/>
  <c r="AD435" i="10"/>
  <c r="BI434" i="10"/>
  <c r="BK430" i="10"/>
  <c r="AJ430" i="10"/>
  <c r="AT429" i="10"/>
  <c r="BK428" i="10"/>
  <c r="AJ428" i="10"/>
  <c r="AK428" i="10" s="1"/>
  <c r="AO421" i="10"/>
  <c r="AO414" i="10"/>
  <c r="BI413" i="10"/>
  <c r="AH413" i="10"/>
  <c r="AK413" i="10" s="1"/>
  <c r="AO412" i="10"/>
  <c r="AT409" i="10"/>
  <c r="BJ408" i="10"/>
  <c r="AI408" i="10"/>
  <c r="AO403" i="10"/>
  <c r="AD396" i="10"/>
  <c r="BJ393" i="10"/>
  <c r="AI393" i="10"/>
  <c r="AK393" i="10" s="1"/>
  <c r="AD390" i="10"/>
  <c r="BK372" i="10"/>
  <c r="AJ372" i="10"/>
  <c r="AK372" i="10" s="1"/>
  <c r="BJ360" i="10"/>
  <c r="AI360" i="10"/>
  <c r="BJ353" i="10"/>
  <c r="AI353" i="10"/>
  <c r="BJ349" i="10"/>
  <c r="AI349" i="10"/>
  <c r="BI347" i="10"/>
  <c r="AH347" i="10"/>
  <c r="AD341" i="10"/>
  <c r="AH338" i="10"/>
  <c r="AK338" i="10" s="1"/>
  <c r="BK332" i="10"/>
  <c r="AJ332" i="10"/>
  <c r="BJ321" i="10"/>
  <c r="AI321" i="10"/>
  <c r="AK321" i="10" s="1"/>
  <c r="BK315" i="10"/>
  <c r="AJ315" i="10"/>
  <c r="AD302" i="10"/>
  <c r="BI299" i="10"/>
  <c r="AH299" i="10"/>
  <c r="BI294" i="10"/>
  <c r="AH294" i="10"/>
  <c r="AD289" i="10"/>
  <c r="AD281" i="10"/>
  <c r="BI278" i="10"/>
  <c r="AH278" i="10"/>
  <c r="AK278" i="10" s="1"/>
  <c r="AP278" i="10" s="1"/>
  <c r="AV278" i="10" s="1"/>
  <c r="BK256" i="10"/>
  <c r="BI253" i="10"/>
  <c r="BI251" i="10"/>
  <c r="BI225" i="10"/>
  <c r="AH225" i="10"/>
  <c r="BK218" i="10"/>
  <c r="AJ218" i="10"/>
  <c r="BJ213" i="10"/>
  <c r="AI213" i="10"/>
  <c r="AK213" i="10" s="1"/>
  <c r="BJ430" i="10"/>
  <c r="AI430" i="10"/>
  <c r="BI426" i="10"/>
  <c r="AH426" i="10"/>
  <c r="AO418" i="10"/>
  <c r="BI414" i="10"/>
  <c r="AT411" i="10"/>
  <c r="AO407" i="10"/>
  <c r="AT396" i="10"/>
  <c r="BK390" i="10"/>
  <c r="AJ390" i="10"/>
  <c r="AK390" i="10" s="1"/>
  <c r="AO384" i="10"/>
  <c r="BK380" i="10"/>
  <c r="AJ380" i="10"/>
  <c r="BI379" i="10"/>
  <c r="AH379" i="10"/>
  <c r="AT378" i="10"/>
  <c r="BK368" i="10"/>
  <c r="AJ368" i="10"/>
  <c r="AK368" i="10" s="1"/>
  <c r="BI367" i="10"/>
  <c r="AH367" i="10"/>
  <c r="BI362" i="10"/>
  <c r="AH362" i="10"/>
  <c r="AK362" i="10" s="1"/>
  <c r="AO350" i="10"/>
  <c r="AD350" i="10"/>
  <c r="BI349" i="10"/>
  <c r="AH349" i="10"/>
  <c r="AO348" i="10"/>
  <c r="AO346" i="10"/>
  <c r="BJ345" i="10"/>
  <c r="AI345" i="10"/>
  <c r="AK345" i="10" s="1"/>
  <c r="AO344" i="10"/>
  <c r="AT342" i="10"/>
  <c r="AO337" i="10"/>
  <c r="BJ332" i="10"/>
  <c r="AI332" i="10"/>
  <c r="AO328" i="10"/>
  <c r="BJ327" i="10"/>
  <c r="BK327" i="10"/>
  <c r="AJ327" i="10"/>
  <c r="AO325" i="10"/>
  <c r="BJ324" i="10"/>
  <c r="BK324" i="10"/>
  <c r="AJ324" i="10"/>
  <c r="AK324" i="10" s="1"/>
  <c r="AT323" i="10"/>
  <c r="AD320" i="10"/>
  <c r="BI319" i="10"/>
  <c r="AH319" i="10"/>
  <c r="BJ317" i="10"/>
  <c r="AI317" i="10"/>
  <c r="AT316" i="10"/>
  <c r="AO316" i="10"/>
  <c r="AT314" i="10"/>
  <c r="BJ313" i="10"/>
  <c r="AI313" i="10"/>
  <c r="AK313" i="10" s="1"/>
  <c r="AT309" i="10"/>
  <c r="BK308" i="10"/>
  <c r="AJ308" i="10"/>
  <c r="AT307" i="10"/>
  <c r="BJ305" i="10"/>
  <c r="AI305" i="10"/>
  <c r="AK305" i="10" s="1"/>
  <c r="AD303" i="10"/>
  <c r="BJ297" i="10"/>
  <c r="AI297" i="10"/>
  <c r="AK297" i="10" s="1"/>
  <c r="BK291" i="10"/>
  <c r="AT290" i="10"/>
  <c r="AT288" i="10"/>
  <c r="AT272" i="10"/>
  <c r="BI269" i="10"/>
  <c r="AH269" i="10"/>
  <c r="AK269" i="10" s="1"/>
  <c r="AT265" i="10"/>
  <c r="BJ264" i="10"/>
  <c r="AI264" i="10"/>
  <c r="AD260" i="10"/>
  <c r="BI256" i="10"/>
  <c r="AH256" i="10"/>
  <c r="AK256" i="10" s="1"/>
  <c r="BJ254" i="10"/>
  <c r="AD254" i="10"/>
  <c r="AD244" i="10"/>
  <c r="AD242" i="10"/>
  <c r="BK238" i="10"/>
  <c r="AJ238" i="10"/>
  <c r="AT222" i="10"/>
  <c r="BJ218" i="10"/>
  <c r="AI218" i="10"/>
  <c r="AH215" i="10"/>
  <c r="AK215" i="10" s="1"/>
  <c r="AO214" i="10"/>
  <c r="AD212" i="10"/>
  <c r="AT464" i="10"/>
  <c r="BJ459" i="10"/>
  <c r="AI459" i="10"/>
  <c r="AT453" i="10"/>
  <c r="BK452" i="10"/>
  <c r="AJ452" i="10"/>
  <c r="AK452" i="10" s="1"/>
  <c r="AO448" i="10"/>
  <c r="AO444" i="10"/>
  <c r="AO440" i="10"/>
  <c r="BI439" i="10"/>
  <c r="AH439" i="10"/>
  <c r="AK439" i="10" s="1"/>
  <c r="AO438" i="10"/>
  <c r="AD438" i="10"/>
  <c r="AO431" i="10"/>
  <c r="AO429" i="10"/>
  <c r="AT424" i="10"/>
  <c r="AT422" i="10"/>
  <c r="BJ417" i="10"/>
  <c r="AI417" i="10"/>
  <c r="AK417" i="10" s="1"/>
  <c r="BK414" i="10"/>
  <c r="AJ414" i="10"/>
  <c r="AK414" i="10" s="1"/>
  <c r="AT413" i="10"/>
  <c r="BJ405" i="10"/>
  <c r="AI405" i="10"/>
  <c r="AT404" i="10"/>
  <c r="BJ401" i="10"/>
  <c r="AI401" i="10"/>
  <c r="AK401" i="10" s="1"/>
  <c r="AT398" i="10"/>
  <c r="BJ397" i="10"/>
  <c r="AI397" i="10"/>
  <c r="AK397" i="10" s="1"/>
  <c r="AT387" i="10"/>
  <c r="BJ386" i="10"/>
  <c r="BJ384" i="10"/>
  <c r="BI383" i="10"/>
  <c r="AH383" i="10"/>
  <c r="AK383" i="10" s="1"/>
  <c r="AO378" i="10"/>
  <c r="AT376" i="10"/>
  <c r="AO376" i="10"/>
  <c r="BI374" i="10"/>
  <c r="AH374" i="10"/>
  <c r="BI370" i="10"/>
  <c r="AH370" i="10"/>
  <c r="AT369" i="10"/>
  <c r="AO369" i="10"/>
  <c r="AO366" i="10"/>
  <c r="AO364" i="10"/>
  <c r="BJ363" i="10"/>
  <c r="BK363" i="10"/>
  <c r="AJ363" i="10"/>
  <c r="AO359" i="10"/>
  <c r="BJ358" i="10"/>
  <c r="AI358" i="10"/>
  <c r="BJ356" i="10"/>
  <c r="BK354" i="10"/>
  <c r="AJ354" i="10"/>
  <c r="AK354" i="10" s="1"/>
  <c r="AO352" i="10"/>
  <c r="AO347" i="10"/>
  <c r="AD344" i="10"/>
  <c r="BI343" i="10"/>
  <c r="AH343" i="10"/>
  <c r="AK343" i="10" s="1"/>
  <c r="BJ341" i="10"/>
  <c r="AI341" i="10"/>
  <c r="AO336" i="10"/>
  <c r="BJ330" i="10"/>
  <c r="AT321" i="10"/>
  <c r="BI315" i="10"/>
  <c r="AH315" i="10"/>
  <c r="AO314" i="10"/>
  <c r="BK311" i="10"/>
  <c r="AJ311" i="10"/>
  <c r="BI310" i="10"/>
  <c r="AH310" i="10"/>
  <c r="AO309" i="10"/>
  <c r="AO307" i="10"/>
  <c r="BJ306" i="10"/>
  <c r="BJ303" i="10"/>
  <c r="BK303" i="10"/>
  <c r="AJ303" i="10"/>
  <c r="AK303" i="10" s="1"/>
  <c r="AT301" i="10"/>
  <c r="BI300" i="10"/>
  <c r="BK300" i="10"/>
  <c r="AJ300" i="10"/>
  <c r="AO296" i="10"/>
  <c r="BI291" i="10"/>
  <c r="AH291" i="10"/>
  <c r="AK291" i="10" s="1"/>
  <c r="BK289" i="10"/>
  <c r="AT286" i="10"/>
  <c r="AO284" i="10"/>
  <c r="AD284" i="10"/>
  <c r="BK275" i="10"/>
  <c r="BJ273" i="10"/>
  <c r="AI273" i="10"/>
  <c r="AK273" i="10" s="1"/>
  <c r="AO272" i="10"/>
  <c r="AT267" i="10"/>
  <c r="AT261" i="10"/>
  <c r="BK260" i="10"/>
  <c r="AJ260" i="10"/>
  <c r="AT259" i="10"/>
  <c r="BI258" i="10"/>
  <c r="AH258" i="10"/>
  <c r="AK258" i="10" s="1"/>
  <c r="AD257" i="10"/>
  <c r="BI254" i="10"/>
  <c r="BK254" i="10"/>
  <c r="AJ254" i="10"/>
  <c r="AO245" i="10"/>
  <c r="BI244" i="10"/>
  <c r="BK242" i="10"/>
  <c r="AJ242" i="10"/>
  <c r="AK242" i="10" s="1"/>
  <c r="BJ240" i="10"/>
  <c r="AI240" i="10"/>
  <c r="BJ238" i="10"/>
  <c r="AI238" i="10"/>
  <c r="AT228" i="10"/>
  <c r="AO227" i="10"/>
  <c r="BJ221" i="10"/>
  <c r="AI221" i="10"/>
  <c r="AD751" i="10"/>
  <c r="BI745" i="10"/>
  <c r="BI741" i="10"/>
  <c r="AD732" i="10"/>
  <c r="BI731" i="10"/>
  <c r="AD731" i="10"/>
  <c r="BJ700" i="10"/>
  <c r="BI661" i="10"/>
  <c r="BI641" i="10"/>
  <c r="BJ518" i="10"/>
  <c r="BJ642" i="10"/>
  <c r="BI749" i="10"/>
  <c r="AK744" i="10"/>
  <c r="AO743" i="10"/>
  <c r="BI738" i="10"/>
  <c r="AD738" i="10"/>
  <c r="AD730" i="10"/>
  <c r="BK728" i="10"/>
  <c r="AO727" i="10"/>
  <c r="BI726" i="10"/>
  <c r="AO726" i="10"/>
  <c r="BI725" i="10"/>
  <c r="BI724" i="10"/>
  <c r="AK709" i="10"/>
  <c r="AK705" i="10"/>
  <c r="AK697" i="10"/>
  <c r="AD675" i="10"/>
  <c r="BJ651" i="10"/>
  <c r="BJ648" i="10"/>
  <c r="BK634" i="10"/>
  <c r="AD620" i="10"/>
  <c r="BJ611" i="10"/>
  <c r="BJ725" i="10"/>
  <c r="AD749" i="10"/>
  <c r="AD745" i="10"/>
  <c r="AD741" i="10"/>
  <c r="AO747" i="10"/>
  <c r="BI750" i="10"/>
  <c r="AD750" i="10"/>
  <c r="BI746" i="10"/>
  <c r="AD746" i="10"/>
  <c r="AD742" i="10"/>
  <c r="AO736" i="10"/>
  <c r="BI735" i="10"/>
  <c r="AD735" i="10"/>
  <c r="AK734" i="10"/>
  <c r="AO733" i="10"/>
  <c r="BI727" i="10"/>
  <c r="AD727" i="10"/>
  <c r="AO720" i="10"/>
  <c r="AO719" i="10"/>
  <c r="AO717" i="10"/>
  <c r="BJ716" i="10"/>
  <c r="BJ712" i="10"/>
  <c r="BJ698" i="10"/>
  <c r="AD678" i="10"/>
  <c r="BJ646" i="10"/>
  <c r="BJ644" i="10"/>
  <c r="BI637" i="10"/>
  <c r="AK637" i="10"/>
  <c r="BJ632" i="10"/>
  <c r="AO621" i="10"/>
  <c r="BJ597" i="10"/>
  <c r="AD747" i="10"/>
  <c r="AD743" i="10"/>
  <c r="AO737" i="10"/>
  <c r="AD736" i="10"/>
  <c r="AK725" i="10"/>
  <c r="BK723" i="10"/>
  <c r="AO722" i="10"/>
  <c r="AD720" i="10"/>
  <c r="BJ710" i="10"/>
  <c r="BJ701" i="10"/>
  <c r="BJ699" i="10"/>
  <c r="BJ640" i="10"/>
  <c r="AO625" i="10"/>
  <c r="BJ583" i="10"/>
  <c r="AD733" i="10"/>
  <c r="AK732" i="10"/>
  <c r="AK728" i="10"/>
  <c r="AO721" i="10"/>
  <c r="AT715" i="10"/>
  <c r="AO662" i="10"/>
  <c r="AD662" i="10"/>
  <c r="BJ652" i="10"/>
  <c r="BJ638" i="10"/>
  <c r="AD625" i="10"/>
  <c r="BJ617" i="10"/>
  <c r="BK612" i="10"/>
  <c r="AO600" i="10"/>
  <c r="AD752" i="10"/>
  <c r="AD740" i="10"/>
  <c r="BJ753" i="10"/>
  <c r="BI748" i="10"/>
  <c r="AD748" i="10"/>
  <c r="BI744" i="10"/>
  <c r="AD744" i="10"/>
  <c r="AT729" i="10"/>
  <c r="AK722" i="10"/>
  <c r="AD721" i="10"/>
  <c r="AD714" i="10"/>
  <c r="BJ655" i="10"/>
  <c r="BJ636" i="10"/>
  <c r="BK618" i="10"/>
  <c r="AD753" i="10"/>
  <c r="AO738" i="10"/>
  <c r="AD737" i="10"/>
  <c r="AO735" i="10"/>
  <c r="AD734" i="10"/>
  <c r="BI730" i="10"/>
  <c r="BK724" i="10"/>
  <c r="BI723" i="10"/>
  <c r="AK723" i="10"/>
  <c r="BJ711" i="10"/>
  <c r="BK682" i="10"/>
  <c r="BJ657" i="10"/>
  <c r="BJ653" i="10"/>
  <c r="BI645" i="10"/>
  <c r="AD689" i="10"/>
  <c r="AD685" i="10"/>
  <c r="AD682" i="10"/>
  <c r="AD680" i="10"/>
  <c r="AD679" i="10"/>
  <c r="BI673" i="10"/>
  <c r="BI669" i="10"/>
  <c r="AD667" i="10"/>
  <c r="AO666" i="10"/>
  <c r="AD666" i="10"/>
  <c r="AD663" i="10"/>
  <c r="AO654" i="10"/>
  <c r="AD647" i="10"/>
  <c r="AD643" i="10"/>
  <c r="AD639" i="10"/>
  <c r="AD635" i="10"/>
  <c r="AK633" i="10"/>
  <c r="AD633" i="10"/>
  <c r="AD628" i="10"/>
  <c r="AD626" i="10"/>
  <c r="AD624" i="10"/>
  <c r="AD622" i="10"/>
  <c r="AD613" i="10"/>
  <c r="AO607" i="10"/>
  <c r="AO601" i="10"/>
  <c r="AK597" i="10"/>
  <c r="AP597" i="10" s="1"/>
  <c r="BI597" i="10"/>
  <c r="BK587" i="10"/>
  <c r="AO573" i="10"/>
  <c r="BJ555" i="10"/>
  <c r="BJ541" i="10"/>
  <c r="BJ532" i="10"/>
  <c r="BK565" i="10"/>
  <c r="BJ560" i="10"/>
  <c r="BJ477" i="10"/>
  <c r="BK475" i="10"/>
  <c r="BJ451" i="10"/>
  <c r="BK447" i="10"/>
  <c r="BJ434" i="10"/>
  <c r="BJ427" i="10"/>
  <c r="BK425" i="10"/>
  <c r="AO725" i="10"/>
  <c r="AO724" i="10"/>
  <c r="AO723" i="10"/>
  <c r="AD723" i="10"/>
  <c r="AK720" i="10"/>
  <c r="AO710" i="10"/>
  <c r="BJ709" i="10"/>
  <c r="BJ708" i="10"/>
  <c r="BJ707" i="10"/>
  <c r="BJ706" i="10"/>
  <c r="AO706" i="10"/>
  <c r="BJ705" i="10"/>
  <c r="BJ704" i="10"/>
  <c r="BJ703" i="10"/>
  <c r="BJ702" i="10"/>
  <c r="AO702" i="10"/>
  <c r="AD677" i="10"/>
  <c r="AD674" i="10"/>
  <c r="AD672" i="10"/>
  <c r="AD668" i="10"/>
  <c r="AD664" i="10"/>
  <c r="BJ660" i="10"/>
  <c r="AO658" i="10"/>
  <c r="AD658" i="10"/>
  <c r="AD655" i="10"/>
  <c r="AO652" i="10"/>
  <c r="AO649" i="10"/>
  <c r="AD631" i="10"/>
  <c r="AT627" i="10"/>
  <c r="AT623" i="10"/>
  <c r="AO609" i="10"/>
  <c r="AD608" i="10"/>
  <c r="AT605" i="10"/>
  <c r="AD602" i="10"/>
  <c r="BI598" i="10"/>
  <c r="AO588" i="10"/>
  <c r="AD585" i="10"/>
  <c r="BI578" i="10"/>
  <c r="AK553" i="10"/>
  <c r="BK517" i="10"/>
  <c r="BI490" i="10"/>
  <c r="BJ488" i="10"/>
  <c r="AD724" i="10"/>
  <c r="AO715" i="10"/>
  <c r="AO714" i="10"/>
  <c r="BJ697" i="10"/>
  <c r="AD673" i="10"/>
  <c r="AD669" i="10"/>
  <c r="AD665" i="10"/>
  <c r="AK661" i="10"/>
  <c r="AD660" i="10"/>
  <c r="BJ656" i="10"/>
  <c r="BI655" i="10"/>
  <c r="AD654" i="10"/>
  <c r="BJ650" i="10"/>
  <c r="AD650" i="10"/>
  <c r="BJ647" i="10"/>
  <c r="BJ645" i="10"/>
  <c r="BJ643" i="10"/>
  <c r="BJ641" i="10"/>
  <c r="BJ639" i="10"/>
  <c r="BJ637" i="10"/>
  <c r="BJ634" i="10"/>
  <c r="AD627" i="10"/>
  <c r="AD623" i="10"/>
  <c r="AT612" i="10"/>
  <c r="AO610" i="10"/>
  <c r="AD609" i="10"/>
  <c r="AT606" i="10"/>
  <c r="AO603" i="10"/>
  <c r="AD596" i="10"/>
  <c r="AD588" i="10"/>
  <c r="BK563" i="10"/>
  <c r="AO536" i="10"/>
  <c r="AD710" i="10"/>
  <c r="AD709" i="10"/>
  <c r="AD708" i="10"/>
  <c r="AD707" i="10"/>
  <c r="AD706" i="10"/>
  <c r="AD705" i="10"/>
  <c r="AD704" i="10"/>
  <c r="AD703" i="10"/>
  <c r="AD702" i="10"/>
  <c r="BJ696" i="10"/>
  <c r="BJ695" i="10"/>
  <c r="BJ694" i="10"/>
  <c r="AO694" i="10"/>
  <c r="AD661" i="10"/>
  <c r="AD656" i="10"/>
  <c r="BK652" i="10"/>
  <c r="AO634" i="10"/>
  <c r="BK630" i="10"/>
  <c r="AK620" i="10"/>
  <c r="AD616" i="10"/>
  <c r="AD610" i="10"/>
  <c r="AO592" i="10"/>
  <c r="AD592" i="10"/>
  <c r="AO582" i="10"/>
  <c r="AD582" i="10"/>
  <c r="BI581" i="10"/>
  <c r="AO579" i="10"/>
  <c r="BK577" i="10"/>
  <c r="BJ556" i="10"/>
  <c r="BI544" i="10"/>
  <c r="BJ531" i="10"/>
  <c r="AD712" i="10"/>
  <c r="AD701" i="10"/>
  <c r="AD700" i="10"/>
  <c r="AD699" i="10"/>
  <c r="AD698" i="10"/>
  <c r="AO690" i="10"/>
  <c r="AO686" i="10"/>
  <c r="AD657" i="10"/>
  <c r="AD652" i="10"/>
  <c r="AD651" i="10"/>
  <c r="AD644" i="10"/>
  <c r="AD642" i="10"/>
  <c r="AD640" i="10"/>
  <c r="AD638" i="10"/>
  <c r="AD636" i="10"/>
  <c r="BJ631" i="10"/>
  <c r="AO630" i="10"/>
  <c r="AD619" i="10"/>
  <c r="AK616" i="10"/>
  <c r="BK616" i="10"/>
  <c r="AO612" i="10"/>
  <c r="BI611" i="10"/>
  <c r="AD604" i="10"/>
  <c r="BK586" i="10"/>
  <c r="BI580" i="10"/>
  <c r="BJ568" i="10"/>
  <c r="BK566" i="10"/>
  <c r="BJ559" i="10"/>
  <c r="BK529" i="10"/>
  <c r="AD697" i="10"/>
  <c r="AD696" i="10"/>
  <c r="AD695" i="10"/>
  <c r="AD694" i="10"/>
  <c r="AO682" i="10"/>
  <c r="AD645" i="10"/>
  <c r="AD641" i="10"/>
  <c r="AD637" i="10"/>
  <c r="AD634" i="10"/>
  <c r="AO626" i="10"/>
  <c r="AO622" i="10"/>
  <c r="AT615" i="10"/>
  <c r="AD615" i="10"/>
  <c r="AD612" i="10"/>
  <c r="AO606" i="10"/>
  <c r="AD605" i="10"/>
  <c r="AT602" i="10"/>
  <c r="AO598" i="10"/>
  <c r="AO584" i="10"/>
  <c r="AD572" i="10"/>
  <c r="BJ550" i="10"/>
  <c r="BI576" i="10"/>
  <c r="BJ575" i="10"/>
  <c r="AO571" i="10"/>
  <c r="AD569" i="10"/>
  <c r="AD566" i="10"/>
  <c r="AD556" i="10"/>
  <c r="AD555" i="10"/>
  <c r="AO549" i="10"/>
  <c r="AD541" i="10"/>
  <c r="AD532" i="10"/>
  <c r="AD531" i="10"/>
  <c r="AO529" i="10"/>
  <c r="AT522" i="10"/>
  <c r="AD518" i="10"/>
  <c r="AO517" i="10"/>
  <c r="AO507" i="10"/>
  <c r="AD499" i="10"/>
  <c r="BI466" i="10"/>
  <c r="BJ448" i="10"/>
  <c r="AK446" i="10"/>
  <c r="BJ436" i="10"/>
  <c r="BJ411" i="10"/>
  <c r="BI409" i="10"/>
  <c r="AD574" i="10"/>
  <c r="AD564" i="10"/>
  <c r="AT542" i="10"/>
  <c r="AK533" i="10"/>
  <c r="AD509" i="10"/>
  <c r="BJ490" i="10"/>
  <c r="AO483" i="10"/>
  <c r="BI464" i="10"/>
  <c r="BJ444" i="10"/>
  <c r="BJ442" i="10"/>
  <c r="BJ413" i="10"/>
  <c r="AD601" i="10"/>
  <c r="AD600" i="10"/>
  <c r="AO599" i="10"/>
  <c r="AD595" i="10"/>
  <c r="AD579" i="10"/>
  <c r="AT567" i="10"/>
  <c r="AO567" i="10"/>
  <c r="AT550" i="10"/>
  <c r="AK541" i="10"/>
  <c r="AD537" i="10"/>
  <c r="BJ535" i="10"/>
  <c r="AD528" i="10"/>
  <c r="AD527" i="10"/>
  <c r="AO525" i="10"/>
  <c r="AT518" i="10"/>
  <c r="AT506" i="10"/>
  <c r="AO498" i="10"/>
  <c r="BI488" i="10"/>
  <c r="AO468" i="10"/>
  <c r="BJ461" i="10"/>
  <c r="BK443" i="10"/>
  <c r="BJ440" i="10"/>
  <c r="AD573" i="10"/>
  <c r="BK569" i="10"/>
  <c r="AD548" i="10"/>
  <c r="AD547" i="10"/>
  <c r="BK541" i="10"/>
  <c r="AD534" i="10"/>
  <c r="AD525" i="10"/>
  <c r="BJ521" i="10"/>
  <c r="AD512" i="10"/>
  <c r="AD511" i="10"/>
  <c r="BJ496" i="10"/>
  <c r="BJ463" i="10"/>
  <c r="BJ438" i="10"/>
  <c r="BK435" i="10"/>
  <c r="AK432" i="10"/>
  <c r="BI432" i="10"/>
  <c r="AD598" i="10"/>
  <c r="AT591" i="10"/>
  <c r="AO583" i="10"/>
  <c r="AD581" i="10"/>
  <c r="AO570" i="10"/>
  <c r="AD570" i="10"/>
  <c r="BJ561" i="10"/>
  <c r="AO561" i="10"/>
  <c r="BJ557" i="10"/>
  <c r="AO557" i="10"/>
  <c r="BJ553" i="10"/>
  <c r="AO553" i="10"/>
  <c r="BJ543" i="10"/>
  <c r="AD536" i="10"/>
  <c r="AD535" i="10"/>
  <c r="AO533" i="10"/>
  <c r="AT526" i="10"/>
  <c r="AD522" i="10"/>
  <c r="AT510" i="10"/>
  <c r="AO506" i="10"/>
  <c r="AD504" i="10"/>
  <c r="BJ489" i="10"/>
  <c r="BK487" i="10"/>
  <c r="AD484" i="10"/>
  <c r="AO618" i="10"/>
  <c r="AD611" i="10"/>
  <c r="AT607" i="10"/>
  <c r="AD607" i="10"/>
  <c r="AK604" i="10"/>
  <c r="AT603" i="10"/>
  <c r="AD603" i="10"/>
  <c r="AD597" i="10"/>
  <c r="AO578" i="10"/>
  <c r="AD578" i="10"/>
  <c r="AO559" i="10"/>
  <c r="BJ558" i="10"/>
  <c r="BJ554" i="10"/>
  <c r="AT546" i="10"/>
  <c r="AD542" i="10"/>
  <c r="AD533" i="10"/>
  <c r="BJ530" i="10"/>
  <c r="AD524" i="10"/>
  <c r="AD523" i="10"/>
  <c r="AO521" i="10"/>
  <c r="AK513" i="10"/>
  <c r="BJ512" i="10"/>
  <c r="AD506" i="10"/>
  <c r="BJ487" i="10"/>
  <c r="BJ476" i="10"/>
  <c r="BJ450" i="10"/>
  <c r="BK439" i="10"/>
  <c r="BI568" i="10"/>
  <c r="BK564" i="10"/>
  <c r="BJ562" i="10"/>
  <c r="AD562" i="10"/>
  <c r="AD558" i="10"/>
  <c r="AD557" i="10"/>
  <c r="AD554" i="10"/>
  <c r="AD544" i="10"/>
  <c r="AD543" i="10"/>
  <c r="AD530" i="10"/>
  <c r="AK525" i="10"/>
  <c r="AD521" i="10"/>
  <c r="BJ506" i="10"/>
  <c r="AO492" i="10"/>
  <c r="AD485" i="10"/>
  <c r="BJ478" i="10"/>
  <c r="BJ446" i="10"/>
  <c r="AD503" i="10"/>
  <c r="BI494" i="10"/>
  <c r="BK493" i="10"/>
  <c r="AD483" i="10"/>
  <c r="AO481" i="10"/>
  <c r="BJ480" i="10"/>
  <c r="BK479" i="10"/>
  <c r="AT476" i="10"/>
  <c r="AD474" i="10"/>
  <c r="AD473" i="10"/>
  <c r="AD472" i="10"/>
  <c r="BI470" i="10"/>
  <c r="BK467" i="10"/>
  <c r="AT462" i="10"/>
  <c r="AK461" i="10"/>
  <c r="AD458" i="10"/>
  <c r="AD457" i="10"/>
  <c r="BJ455" i="10"/>
  <c r="AO455" i="10"/>
  <c r="AD455" i="10"/>
  <c r="BJ454" i="10"/>
  <c r="AO453" i="10"/>
  <c r="AT450" i="10"/>
  <c r="AT446" i="10"/>
  <c r="AT442" i="10"/>
  <c r="AT438" i="10"/>
  <c r="AT434" i="10"/>
  <c r="AD428" i="10"/>
  <c r="BJ425" i="10"/>
  <c r="AO415" i="10"/>
  <c r="AD415" i="10"/>
  <c r="AD408" i="10"/>
  <c r="AO396" i="10"/>
  <c r="AD495" i="10"/>
  <c r="AO494" i="10"/>
  <c r="AD494" i="10"/>
  <c r="BJ481" i="10"/>
  <c r="AK474" i="10"/>
  <c r="BK469" i="10"/>
  <c r="BJ468" i="10"/>
  <c r="AD467" i="10"/>
  <c r="BJ466" i="10"/>
  <c r="BJ464" i="10"/>
  <c r="AK458" i="10"/>
  <c r="AD456" i="10"/>
  <c r="AO454" i="10"/>
  <c r="BI452" i="10"/>
  <c r="AD421" i="10"/>
  <c r="BI418" i="10"/>
  <c r="BK410" i="10"/>
  <c r="AK403" i="10"/>
  <c r="AD355" i="10"/>
  <c r="BI326" i="10"/>
  <c r="AK326" i="10"/>
  <c r="AT514" i="10"/>
  <c r="AD510" i="10"/>
  <c r="AT502" i="10"/>
  <c r="AD502" i="10"/>
  <c r="AD500" i="10"/>
  <c r="AD496" i="10"/>
  <c r="BK489" i="10"/>
  <c r="AO489" i="10"/>
  <c r="AT484" i="10"/>
  <c r="AD482" i="10"/>
  <c r="AD481" i="10"/>
  <c r="AD480" i="10"/>
  <c r="BI478" i="10"/>
  <c r="BJ469" i="10"/>
  <c r="BI468" i="10"/>
  <c r="AD468" i="10"/>
  <c r="BK465" i="10"/>
  <c r="BK463" i="10"/>
  <c r="AT458" i="10"/>
  <c r="AD454" i="10"/>
  <c r="AD453" i="10"/>
  <c r="BK451" i="10"/>
  <c r="AO449" i="10"/>
  <c r="AO445" i="10"/>
  <c r="AO441" i="10"/>
  <c r="AO437" i="10"/>
  <c r="AO433" i="10"/>
  <c r="BK429" i="10"/>
  <c r="BI428" i="10"/>
  <c r="BJ423" i="10"/>
  <c r="BI406" i="10"/>
  <c r="BJ371" i="10"/>
  <c r="AT498" i="10"/>
  <c r="AD498" i="10"/>
  <c r="AO491" i="10"/>
  <c r="AO490" i="10"/>
  <c r="AO487" i="10"/>
  <c r="AK482" i="10"/>
  <c r="AD479" i="10"/>
  <c r="BK477" i="10"/>
  <c r="AO477" i="10"/>
  <c r="AT472" i="10"/>
  <c r="AD470" i="10"/>
  <c r="AD469" i="10"/>
  <c r="AD465" i="10"/>
  <c r="AO463" i="10"/>
  <c r="AD463" i="10"/>
  <c r="BJ462" i="10"/>
  <c r="AO461" i="10"/>
  <c r="BJ460" i="10"/>
  <c r="AO451" i="10"/>
  <c r="AD451" i="10"/>
  <c r="BI448" i="10"/>
  <c r="BI444" i="10"/>
  <c r="BI440" i="10"/>
  <c r="BK431" i="10"/>
  <c r="AD431" i="10"/>
  <c r="AO430" i="10"/>
  <c r="AD429" i="10"/>
  <c r="BI420" i="10"/>
  <c r="BI410" i="10"/>
  <c r="AD488" i="10"/>
  <c r="AK470" i="10"/>
  <c r="AD466" i="10"/>
  <c r="AD464" i="10"/>
  <c r="BK461" i="10"/>
  <c r="AD449" i="10"/>
  <c r="AD447" i="10"/>
  <c r="AD445" i="10"/>
  <c r="AD443" i="10"/>
  <c r="AD441" i="10"/>
  <c r="AD437" i="10"/>
  <c r="AD433" i="10"/>
  <c r="BI402" i="10"/>
  <c r="BJ348" i="10"/>
  <c r="AO493" i="10"/>
  <c r="AD487" i="10"/>
  <c r="BK485" i="10"/>
  <c r="AO485" i="10"/>
  <c r="AT480" i="10"/>
  <c r="AD478" i="10"/>
  <c r="AD477" i="10"/>
  <c r="AD476" i="10"/>
  <c r="AK466" i="10"/>
  <c r="AD461" i="10"/>
  <c r="AO459" i="10"/>
  <c r="AD459" i="10"/>
  <c r="AT454" i="10"/>
  <c r="BJ447" i="10"/>
  <c r="BJ443" i="10"/>
  <c r="AK438" i="10"/>
  <c r="AO435" i="10"/>
  <c r="BJ424" i="10"/>
  <c r="BJ421" i="10"/>
  <c r="BK409" i="10"/>
  <c r="BK389" i="10"/>
  <c r="AO385" i="10"/>
  <c r="AT371" i="10"/>
  <c r="AK478" i="10"/>
  <c r="AO473" i="10"/>
  <c r="AT468" i="10"/>
  <c r="AT466" i="10"/>
  <c r="AK465" i="10"/>
  <c r="AO457" i="10"/>
  <c r="BK427" i="10"/>
  <c r="BI424" i="10"/>
  <c r="BI422" i="10"/>
  <c r="AO419" i="10"/>
  <c r="AD419" i="10"/>
  <c r="AK405" i="10"/>
  <c r="BI405" i="10"/>
  <c r="AO392" i="10"/>
  <c r="BJ372" i="10"/>
  <c r="AK429" i="10"/>
  <c r="AO428" i="10"/>
  <c r="AO425" i="10"/>
  <c r="AD425" i="10"/>
  <c r="AO423" i="10"/>
  <c r="AD423" i="10"/>
  <c r="BK421" i="10"/>
  <c r="AD420" i="10"/>
  <c r="AT402" i="10"/>
  <c r="AD397" i="10"/>
  <c r="BI396" i="10"/>
  <c r="BK395" i="10"/>
  <c r="BK394" i="10"/>
  <c r="BK393" i="10"/>
  <c r="AD393" i="10"/>
  <c r="BI392" i="10"/>
  <c r="BJ383" i="10"/>
  <c r="AO375" i="10"/>
  <c r="AD374" i="10"/>
  <c r="AT370" i="10"/>
  <c r="AO367" i="10"/>
  <c r="BI353" i="10"/>
  <c r="BJ351" i="10"/>
  <c r="BK317" i="10"/>
  <c r="AO427" i="10"/>
  <c r="AD427" i="10"/>
  <c r="AD424" i="10"/>
  <c r="AD418" i="10"/>
  <c r="AK415" i="10"/>
  <c r="BK411" i="10"/>
  <c r="BK407" i="10"/>
  <c r="BK406" i="10"/>
  <c r="AD401" i="10"/>
  <c r="BI400" i="10"/>
  <c r="BK399" i="10"/>
  <c r="BK398" i="10"/>
  <c r="BK397" i="10"/>
  <c r="AO397" i="10"/>
  <c r="BJ395" i="10"/>
  <c r="AO395" i="10"/>
  <c r="AD395" i="10"/>
  <c r="BI394" i="10"/>
  <c r="AO394" i="10"/>
  <c r="BI393" i="10"/>
  <c r="AO393" i="10"/>
  <c r="AO391" i="10"/>
  <c r="AD391" i="10"/>
  <c r="AK389" i="10"/>
  <c r="AD385" i="10"/>
  <c r="BJ382" i="10"/>
  <c r="BJ381" i="10"/>
  <c r="BJ380" i="10"/>
  <c r="BJ379" i="10"/>
  <c r="AD376" i="10"/>
  <c r="AD375" i="10"/>
  <c r="AD368" i="10"/>
  <c r="AD367" i="10"/>
  <c r="BJ361" i="10"/>
  <c r="AD361" i="10"/>
  <c r="BJ336" i="10"/>
  <c r="AD334" i="10"/>
  <c r="BJ333" i="10"/>
  <c r="AK333" i="10"/>
  <c r="AO332" i="10"/>
  <c r="AD328" i="10"/>
  <c r="BI324" i="10"/>
  <c r="AT319" i="10"/>
  <c r="AD312" i="10"/>
  <c r="AD309" i="10"/>
  <c r="AD422" i="10"/>
  <c r="AD411" i="10"/>
  <c r="AO409" i="10"/>
  <c r="AD409" i="10"/>
  <c r="BI408" i="10"/>
  <c r="BJ407" i="10"/>
  <c r="AD407" i="10"/>
  <c r="BK405" i="10"/>
  <c r="AD405" i="10"/>
  <c r="BK403" i="10"/>
  <c r="BK402" i="10"/>
  <c r="BK401" i="10"/>
  <c r="BJ399" i="10"/>
  <c r="AD399" i="10"/>
  <c r="BI397" i="10"/>
  <c r="AD394" i="10"/>
  <c r="AD377" i="10"/>
  <c r="AD370" i="10"/>
  <c r="BI357" i="10"/>
  <c r="AK357" i="10"/>
  <c r="BK349" i="10"/>
  <c r="BJ347" i="10"/>
  <c r="BI344" i="10"/>
  <c r="BJ342" i="10"/>
  <c r="BK337" i="10"/>
  <c r="BJ320" i="10"/>
  <c r="AK419" i="10"/>
  <c r="AO413" i="10"/>
  <c r="AD413" i="10"/>
  <c r="AD412" i="10"/>
  <c r="AD403" i="10"/>
  <c r="AP403" i="10" s="1"/>
  <c r="AD398" i="10"/>
  <c r="AD387" i="10"/>
  <c r="AD383" i="10"/>
  <c r="AD382" i="10"/>
  <c r="AD381" i="10"/>
  <c r="AT373" i="10"/>
  <c r="AT365" i="10"/>
  <c r="AO363" i="10"/>
  <c r="AT348" i="10"/>
  <c r="AD335" i="10"/>
  <c r="AD329" i="10"/>
  <c r="BK323" i="10"/>
  <c r="BI306" i="10"/>
  <c r="AD410" i="10"/>
  <c r="AD406" i="10"/>
  <c r="AD402" i="10"/>
  <c r="AO390" i="10"/>
  <c r="AD379" i="10"/>
  <c r="AD378" i="10"/>
  <c r="AT374" i="10"/>
  <c r="AO373" i="10"/>
  <c r="AO371" i="10"/>
  <c r="AT366" i="10"/>
  <c r="AO365" i="10"/>
  <c r="AD363" i="10"/>
  <c r="AD359" i="10"/>
  <c r="AD356" i="10"/>
  <c r="AT336" i="10"/>
  <c r="AK395" i="10"/>
  <c r="AD364" i="10"/>
  <c r="BJ350" i="10"/>
  <c r="AT349" i="10"/>
  <c r="BI332" i="10"/>
  <c r="AD319" i="10"/>
  <c r="BJ304" i="10"/>
  <c r="AT303" i="10"/>
  <c r="AO417" i="10"/>
  <c r="AD417" i="10"/>
  <c r="AD416" i="10"/>
  <c r="AD414" i="10"/>
  <c r="AK411" i="10"/>
  <c r="AK407" i="10"/>
  <c r="AK402" i="10"/>
  <c r="AK399" i="10"/>
  <c r="AT394" i="10"/>
  <c r="BJ373" i="10"/>
  <c r="AD373" i="10"/>
  <c r="AD366" i="10"/>
  <c r="BJ365" i="10"/>
  <c r="AD365" i="10"/>
  <c r="BJ359" i="10"/>
  <c r="AT355" i="10"/>
  <c r="AD351" i="10"/>
  <c r="BK346" i="10"/>
  <c r="BI307" i="10"/>
  <c r="BJ290" i="10"/>
  <c r="BI282" i="10"/>
  <c r="BI277" i="10"/>
  <c r="BJ275" i="10"/>
  <c r="BK273" i="10"/>
  <c r="BJ268" i="10"/>
  <c r="BJ266" i="10"/>
  <c r="BI248" i="10"/>
  <c r="AD348" i="10"/>
  <c r="AD345" i="10"/>
  <c r="AK342" i="10"/>
  <c r="AT339" i="10"/>
  <c r="AD325" i="10"/>
  <c r="AD315" i="10"/>
  <c r="AD314" i="10"/>
  <c r="AO310" i="10"/>
  <c r="BI308" i="10"/>
  <c r="AO300" i="10"/>
  <c r="BJ299" i="10"/>
  <c r="AO294" i="10"/>
  <c r="BI280" i="10"/>
  <c r="BI264" i="10"/>
  <c r="BJ259" i="10"/>
  <c r="BK257" i="10"/>
  <c r="BJ242" i="10"/>
  <c r="AK361" i="10"/>
  <c r="AD358" i="10"/>
  <c r="AO356" i="10"/>
  <c r="BJ355" i="10"/>
  <c r="AO354" i="10"/>
  <c r="AD354" i="10"/>
  <c r="AD349" i="10"/>
  <c r="AK346" i="10"/>
  <c r="AT343" i="10"/>
  <c r="BK338" i="10"/>
  <c r="BJ334" i="10"/>
  <c r="BK333" i="10"/>
  <c r="AD331" i="10"/>
  <c r="AD321" i="10"/>
  <c r="AT317" i="10"/>
  <c r="AD311" i="10"/>
  <c r="AD310" i="10"/>
  <c r="AO308" i="10"/>
  <c r="BJ307" i="10"/>
  <c r="AO299" i="10"/>
  <c r="AO298" i="10"/>
  <c r="BI296" i="10"/>
  <c r="AT292" i="10"/>
  <c r="AO292" i="10"/>
  <c r="AD292" i="10"/>
  <c r="BJ288" i="10"/>
  <c r="BJ283" i="10"/>
  <c r="AT282" i="10"/>
  <c r="BK278" i="10"/>
  <c r="BJ276" i="10"/>
  <c r="AD250" i="10"/>
  <c r="AD298" i="10"/>
  <c r="BK290" i="10"/>
  <c r="BI287" i="10"/>
  <c r="AK287" i="10"/>
  <c r="BI283" i="10"/>
  <c r="AO280" i="10"/>
  <c r="AD280" i="10"/>
  <c r="BI276" i="10"/>
  <c r="BK274" i="10"/>
  <c r="BK267" i="10"/>
  <c r="AT264" i="10"/>
  <c r="AD362" i="10"/>
  <c r="AD352" i="10"/>
  <c r="BK341" i="10"/>
  <c r="AD339" i="10"/>
  <c r="AO338" i="10"/>
  <c r="AD338" i="10"/>
  <c r="AO330" i="10"/>
  <c r="BJ325" i="10"/>
  <c r="AO324" i="10"/>
  <c r="BJ323" i="10"/>
  <c r="AD313" i="10"/>
  <c r="AO306" i="10"/>
  <c r="BI304" i="10"/>
  <c r="AD299" i="10"/>
  <c r="BJ291" i="10"/>
  <c r="AD291" i="10"/>
  <c r="AK288" i="10"/>
  <c r="BI288" i="10"/>
  <c r="BJ279" i="10"/>
  <c r="BJ271" i="10"/>
  <c r="BJ269" i="10"/>
  <c r="BJ267" i="10"/>
  <c r="BK263" i="10"/>
  <c r="BK258" i="10"/>
  <c r="AO361" i="10"/>
  <c r="AO360" i="10"/>
  <c r="BJ346" i="10"/>
  <c r="BK345" i="10"/>
  <c r="AD343" i="10"/>
  <c r="AO342" i="10"/>
  <c r="AD342" i="10"/>
  <c r="BJ339" i="10"/>
  <c r="BI336" i="10"/>
  <c r="AO333" i="10"/>
  <c r="AD332" i="10"/>
  <c r="AD326" i="10"/>
  <c r="BJ322" i="10"/>
  <c r="BK321" i="10"/>
  <c r="BI320" i="10"/>
  <c r="AO320" i="10"/>
  <c r="BJ319" i="10"/>
  <c r="BJ316" i="10"/>
  <c r="AD307" i="10"/>
  <c r="AD306" i="10"/>
  <c r="AO304" i="10"/>
  <c r="AK296" i="10"/>
  <c r="AT295" i="10"/>
  <c r="BJ292" i="10"/>
  <c r="AK281" i="10"/>
  <c r="BI281" i="10"/>
  <c r="BK279" i="10"/>
  <c r="AD277" i="10"/>
  <c r="BI265" i="10"/>
  <c r="BJ263" i="10"/>
  <c r="AT242" i="10"/>
  <c r="AK230" i="10"/>
  <c r="AD347" i="10"/>
  <c r="AD346" i="10"/>
  <c r="AD336" i="10"/>
  <c r="AD333" i="10"/>
  <c r="AK308" i="10"/>
  <c r="BI292" i="10"/>
  <c r="AK289" i="10"/>
  <c r="BI289" i="10"/>
  <c r="AO288" i="10"/>
  <c r="AD288" i="10"/>
  <c r="BI285" i="10"/>
  <c r="BK277" i="10"/>
  <c r="AO341" i="10"/>
  <c r="AD340" i="10"/>
  <c r="AD337" i="10"/>
  <c r="AK334" i="10"/>
  <c r="AT331" i="10"/>
  <c r="AD322" i="10"/>
  <c r="AO318" i="10"/>
  <c r="AO315" i="10"/>
  <c r="BJ314" i="10"/>
  <c r="BK313" i="10"/>
  <c r="BI312" i="10"/>
  <c r="AO312" i="10"/>
  <c r="AT305" i="10"/>
  <c r="AO302" i="10"/>
  <c r="BI279" i="10"/>
  <c r="AK279" i="10"/>
  <c r="BJ270" i="10"/>
  <c r="BK268" i="10"/>
  <c r="BK261" i="10"/>
  <c r="BI260" i="10"/>
  <c r="AD286" i="10"/>
  <c r="AO282" i="10"/>
  <c r="AO279" i="10"/>
  <c r="AD279" i="10"/>
  <c r="AO273" i="10"/>
  <c r="AD273" i="10"/>
  <c r="BK270" i="10"/>
  <c r="AO268" i="10"/>
  <c r="AD268" i="10"/>
  <c r="BK266" i="10"/>
  <c r="AO265" i="10"/>
  <c r="AO254" i="10"/>
  <c r="AO242" i="10"/>
  <c r="BI238" i="10"/>
  <c r="AD238" i="10"/>
  <c r="BI237" i="10"/>
  <c r="BK236" i="10"/>
  <c r="AD231" i="10"/>
  <c r="AO222" i="10"/>
  <c r="AD220" i="10"/>
  <c r="BI218" i="10"/>
  <c r="AD218" i="10"/>
  <c r="BI217" i="10"/>
  <c r="AO217" i="10"/>
  <c r="BJ216" i="10"/>
  <c r="BJ214" i="10"/>
  <c r="AD282" i="10"/>
  <c r="AD275" i="10"/>
  <c r="AD274" i="10"/>
  <c r="BI273" i="10"/>
  <c r="BK262" i="10"/>
  <c r="AO243" i="10"/>
  <c r="AD243" i="10"/>
  <c r="AK234" i="10"/>
  <c r="AK217" i="10"/>
  <c r="AD216" i="10"/>
  <c r="BI214" i="10"/>
  <c r="AD214" i="10"/>
  <c r="BI213" i="10"/>
  <c r="AO213" i="10"/>
  <c r="BJ212" i="10"/>
  <c r="AD271" i="10"/>
  <c r="AD269" i="10"/>
  <c r="AO255" i="10"/>
  <c r="AD247" i="10"/>
  <c r="AD227" i="10"/>
  <c r="AT223" i="10"/>
  <c r="AD217" i="10"/>
  <c r="AD236" i="10"/>
  <c r="AO233" i="10"/>
  <c r="BJ230" i="10"/>
  <c r="AD223" i="10"/>
  <c r="AT219" i="10"/>
  <c r="AD213" i="10"/>
  <c r="AD239" i="10"/>
  <c r="AD210" i="10"/>
  <c r="BK286" i="10"/>
  <c r="AT276" i="10"/>
  <c r="AO276" i="10"/>
  <c r="AD276" i="10"/>
  <c r="AD265" i="10"/>
  <c r="AO250" i="10"/>
  <c r="BJ249" i="10"/>
  <c r="BJ248" i="10"/>
  <c r="BI246" i="10"/>
  <c r="AK238" i="10"/>
  <c r="BI234" i="10"/>
  <c r="AD233" i="10"/>
  <c r="AD230" i="10"/>
  <c r="BI229" i="10"/>
  <c r="AO229" i="10"/>
  <c r="BJ228" i="10"/>
  <c r="AD215" i="10"/>
  <c r="AK212" i="10"/>
  <c r="AP212" i="10" s="1"/>
  <c r="AT253" i="10"/>
  <c r="AD246" i="10"/>
  <c r="AD228" i="10"/>
  <c r="BI226" i="10"/>
  <c r="AO225" i="10"/>
  <c r="BJ224" i="10"/>
  <c r="BJ223" i="10"/>
  <c r="BK219" i="10"/>
  <c r="AD296" i="10"/>
  <c r="AO295" i="10"/>
  <c r="AD295" i="10"/>
  <c r="AD293" i="10"/>
  <c r="AO290" i="10"/>
  <c r="AO286" i="10"/>
  <c r="BI284" i="10"/>
  <c r="AO283" i="10"/>
  <c r="AD283" i="10"/>
  <c r="BK281" i="10"/>
  <c r="BJ280" i="10"/>
  <c r="AO267" i="10"/>
  <c r="AD267" i="10"/>
  <c r="BK265" i="10"/>
  <c r="BK264" i="10"/>
  <c r="AD249" i="10"/>
  <c r="AO248" i="10"/>
  <c r="AD248" i="10"/>
  <c r="AT244" i="10"/>
  <c r="BI239" i="10"/>
  <c r="AK235" i="10"/>
  <c r="AT231" i="10"/>
  <c r="AO226" i="10"/>
  <c r="AD224" i="10"/>
  <c r="BI222" i="10"/>
  <c r="AO221" i="10"/>
  <c r="BJ220" i="10"/>
  <c r="BJ219" i="10"/>
  <c r="BK215" i="10"/>
  <c r="AK750" i="10"/>
  <c r="AK742" i="10"/>
  <c r="AP742" i="10" s="1"/>
  <c r="AV742" i="10" s="1"/>
  <c r="AK736" i="10"/>
  <c r="AK730" i="10"/>
  <c r="AK752" i="10"/>
  <c r="AK738" i="10"/>
  <c r="AK726" i="10"/>
  <c r="AP726" i="10" s="1"/>
  <c r="AK746" i="10"/>
  <c r="AK748" i="10"/>
  <c r="AK751" i="10"/>
  <c r="AK735" i="10"/>
  <c r="BJ722" i="10"/>
  <c r="BK718" i="10"/>
  <c r="AD718" i="10"/>
  <c r="AD716" i="10"/>
  <c r="AK701" i="10"/>
  <c r="BK752" i="10"/>
  <c r="BK750" i="10"/>
  <c r="BK748" i="10"/>
  <c r="BK746" i="10"/>
  <c r="BK744" i="10"/>
  <c r="BK736" i="10"/>
  <c r="BK734" i="10"/>
  <c r="BK732" i="10"/>
  <c r="AD719" i="10"/>
  <c r="BK716" i="10"/>
  <c r="BI712" i="10"/>
  <c r="AD711" i="10"/>
  <c r="BJ750" i="10"/>
  <c r="BJ748" i="10"/>
  <c r="BJ746" i="10"/>
  <c r="BJ744" i="10"/>
  <c r="BJ742" i="10"/>
  <c r="BJ740" i="10"/>
  <c r="BJ738" i="10"/>
  <c r="BJ736" i="10"/>
  <c r="BJ734" i="10"/>
  <c r="BJ732" i="10"/>
  <c r="BJ730" i="10"/>
  <c r="BJ728" i="10"/>
  <c r="BJ726" i="10"/>
  <c r="BJ723" i="10"/>
  <c r="BI714" i="10"/>
  <c r="AK714" i="10"/>
  <c r="BI742" i="10"/>
  <c r="BI740" i="10"/>
  <c r="BK720" i="10"/>
  <c r="BI718" i="10"/>
  <c r="AK718" i="10"/>
  <c r="AT716" i="10"/>
  <c r="AK716" i="10"/>
  <c r="BI716" i="10"/>
  <c r="AD713" i="10"/>
  <c r="AK685" i="10"/>
  <c r="BJ752" i="10"/>
  <c r="AD717" i="10"/>
  <c r="AD715" i="10"/>
  <c r="AK713" i="10"/>
  <c r="BK713" i="10"/>
  <c r="AT711" i="10"/>
  <c r="BI711" i="10"/>
  <c r="AK657" i="10"/>
  <c r="BK749" i="10"/>
  <c r="BI720" i="10"/>
  <c r="BK717" i="10"/>
  <c r="BK715" i="10"/>
  <c r="AK652" i="10"/>
  <c r="AK717" i="10"/>
  <c r="BI717" i="10"/>
  <c r="BI715" i="10"/>
  <c r="AK715" i="10"/>
  <c r="BK712" i="10"/>
  <c r="BK709" i="10"/>
  <c r="BI708" i="10"/>
  <c r="BK705" i="10"/>
  <c r="BI704" i="10"/>
  <c r="AK702" i="10"/>
  <c r="BK701" i="10"/>
  <c r="BI700" i="10"/>
  <c r="AK698" i="10"/>
  <c r="BK697" i="10"/>
  <c r="BI696" i="10"/>
  <c r="BK693" i="10"/>
  <c r="BI692" i="10"/>
  <c r="BK689" i="10"/>
  <c r="BI688" i="10"/>
  <c r="BK685" i="10"/>
  <c r="BI684" i="10"/>
  <c r="BK681" i="10"/>
  <c r="BI680" i="10"/>
  <c r="AK678" i="10"/>
  <c r="BK677" i="10"/>
  <c r="BI676" i="10"/>
  <c r="BK673" i="10"/>
  <c r="BI672" i="10"/>
  <c r="BK669" i="10"/>
  <c r="BI668" i="10"/>
  <c r="AK666" i="10"/>
  <c r="BK665" i="10"/>
  <c r="BI664" i="10"/>
  <c r="BK661" i="10"/>
  <c r="BI660" i="10"/>
  <c r="AK658" i="10"/>
  <c r="BK657" i="10"/>
  <c r="BI656" i="10"/>
  <c r="BJ654" i="10"/>
  <c r="BI650" i="10"/>
  <c r="AK650" i="10"/>
  <c r="BI647" i="10"/>
  <c r="BI644" i="10"/>
  <c r="BI652" i="10"/>
  <c r="AD646" i="10"/>
  <c r="BK714" i="10"/>
  <c r="BI713" i="10"/>
  <c r="BK710" i="10"/>
  <c r="BI709" i="10"/>
  <c r="BK706" i="10"/>
  <c r="BI705" i="10"/>
  <c r="BK702" i="10"/>
  <c r="BI701" i="10"/>
  <c r="BK698" i="10"/>
  <c r="BI697" i="10"/>
  <c r="BK694" i="10"/>
  <c r="BI693" i="10"/>
  <c r="BK690" i="10"/>
  <c r="BI689" i="10"/>
  <c r="AK688" i="10"/>
  <c r="AP688" i="10" s="1"/>
  <c r="AV688" i="10" s="1"/>
  <c r="BK686" i="10"/>
  <c r="BI685" i="10"/>
  <c r="AK672" i="10"/>
  <c r="AK668" i="10"/>
  <c r="AK664" i="10"/>
  <c r="AK660" i="10"/>
  <c r="AT654" i="10"/>
  <c r="BK653" i="10"/>
  <c r="AD648" i="10"/>
  <c r="AK641" i="10"/>
  <c r="BI651" i="10"/>
  <c r="BK650" i="10"/>
  <c r="AD649" i="10"/>
  <c r="AK629" i="10"/>
  <c r="AP629" i="10" s="1"/>
  <c r="AV629" i="10" s="1"/>
  <c r="BK651" i="10"/>
  <c r="AK651" i="10"/>
  <c r="AK649" i="10"/>
  <c r="BK649" i="10"/>
  <c r="BI648" i="10"/>
  <c r="AK617" i="10"/>
  <c r="AP617" i="10" s="1"/>
  <c r="AV617" i="10" s="1"/>
  <c r="AK608" i="10"/>
  <c r="AT650" i="10"/>
  <c r="AK645" i="10"/>
  <c r="BK645" i="10"/>
  <c r="AK612" i="10"/>
  <c r="AK600" i="10"/>
  <c r="AP600" i="10" s="1"/>
  <c r="AV600" i="10" s="1"/>
  <c r="BK641" i="10"/>
  <c r="BI640" i="10"/>
  <c r="BK637" i="10"/>
  <c r="BI636" i="10"/>
  <c r="AK634" i="10"/>
  <c r="BK633" i="10"/>
  <c r="BI632" i="10"/>
  <c r="BK629" i="10"/>
  <c r="BI628" i="10"/>
  <c r="BK625" i="10"/>
  <c r="BI624" i="10"/>
  <c r="BK621" i="10"/>
  <c r="BI620" i="10"/>
  <c r="BK617" i="10"/>
  <c r="BI616" i="10"/>
  <c r="AK615" i="10"/>
  <c r="BK613" i="10"/>
  <c r="BI612" i="10"/>
  <c r="AK611" i="10"/>
  <c r="BK609" i="10"/>
  <c r="BI608" i="10"/>
  <c r="BK605" i="10"/>
  <c r="BI604" i="10"/>
  <c r="AK603" i="10"/>
  <c r="BK601" i="10"/>
  <c r="BI600" i="10"/>
  <c r="AK599" i="10"/>
  <c r="BK597" i="10"/>
  <c r="BI596" i="10"/>
  <c r="AD571" i="10"/>
  <c r="BI558" i="10"/>
  <c r="BK592" i="10"/>
  <c r="AD583" i="10"/>
  <c r="AK563" i="10"/>
  <c r="AK628" i="10"/>
  <c r="AK623" i="10"/>
  <c r="AD587" i="10"/>
  <c r="AO594" i="10"/>
  <c r="AD594" i="10"/>
  <c r="BK593" i="10"/>
  <c r="AK592" i="10"/>
  <c r="AO590" i="10"/>
  <c r="AD590" i="10"/>
  <c r="BK589" i="10"/>
  <c r="BJ577" i="10"/>
  <c r="AD575" i="10"/>
  <c r="AK595" i="10"/>
  <c r="AD593" i="10"/>
  <c r="BI592" i="10"/>
  <c r="AD591" i="10"/>
  <c r="AT590" i="10"/>
  <c r="AD589" i="10"/>
  <c r="BI588" i="10"/>
  <c r="AT583" i="10"/>
  <c r="BJ569" i="10"/>
  <c r="AD567" i="10"/>
  <c r="BI584" i="10"/>
  <c r="BI591" i="10"/>
  <c r="AK591" i="10"/>
  <c r="AO586" i="10"/>
  <c r="AD586" i="10"/>
  <c r="BK585" i="10"/>
  <c r="AK585" i="10"/>
  <c r="BJ585" i="10"/>
  <c r="AK581" i="10"/>
  <c r="BJ581" i="10"/>
  <c r="AK573" i="10"/>
  <c r="BJ573" i="10"/>
  <c r="BJ563" i="10"/>
  <c r="AD561" i="10"/>
  <c r="BK552" i="10"/>
  <c r="AO545" i="10"/>
  <c r="AK587" i="10"/>
  <c r="AK583" i="10"/>
  <c r="AK576" i="10"/>
  <c r="AK572" i="10"/>
  <c r="AK571" i="10"/>
  <c r="BI563" i="10"/>
  <c r="AD559" i="10"/>
  <c r="AD545" i="10"/>
  <c r="BI562" i="10"/>
  <c r="BK559" i="10"/>
  <c r="AK557" i="10"/>
  <c r="BI557" i="10"/>
  <c r="BI555" i="10"/>
  <c r="AD550" i="10"/>
  <c r="AK565" i="10"/>
  <c r="AD565" i="10"/>
  <c r="AK561" i="10"/>
  <c r="BI561" i="10"/>
  <c r="AD553" i="10"/>
  <c r="BI551" i="10"/>
  <c r="BK548" i="10"/>
  <c r="BI559" i="10"/>
  <c r="AK545" i="10"/>
  <c r="AD560" i="10"/>
  <c r="BK558" i="10"/>
  <c r="BK556" i="10"/>
  <c r="AD546" i="10"/>
  <c r="BK560" i="10"/>
  <c r="AK560" i="10"/>
  <c r="BI547" i="10"/>
  <c r="BK544" i="10"/>
  <c r="AD489" i="10"/>
  <c r="AK456" i="10"/>
  <c r="BK561" i="10"/>
  <c r="BK557" i="10"/>
  <c r="BK553" i="10"/>
  <c r="AK546" i="10"/>
  <c r="AK534" i="10"/>
  <c r="AK526" i="10"/>
  <c r="AK518" i="10"/>
  <c r="AK502" i="10"/>
  <c r="AT493" i="10"/>
  <c r="AD493" i="10"/>
  <c r="BI492" i="10"/>
  <c r="BI487" i="10"/>
  <c r="AK487" i="10"/>
  <c r="AP487" i="10" s="1"/>
  <c r="AV487" i="10" s="1"/>
  <c r="BK554" i="10"/>
  <c r="BI553" i="10"/>
  <c r="BK550" i="10"/>
  <c r="BI549" i="10"/>
  <c r="BK546" i="10"/>
  <c r="BI545" i="10"/>
  <c r="BK542" i="10"/>
  <c r="BI541" i="10"/>
  <c r="BK538" i="10"/>
  <c r="BI537" i="10"/>
  <c r="BK534" i="10"/>
  <c r="BI533" i="10"/>
  <c r="BK530" i="10"/>
  <c r="BI529" i="10"/>
  <c r="BK526" i="10"/>
  <c r="BI525" i="10"/>
  <c r="AK523" i="10"/>
  <c r="BK522" i="10"/>
  <c r="BI521" i="10"/>
  <c r="BK518" i="10"/>
  <c r="BI517" i="10"/>
  <c r="BK514" i="10"/>
  <c r="BI513" i="10"/>
  <c r="BK510" i="10"/>
  <c r="BI509" i="10"/>
  <c r="AK507" i="10"/>
  <c r="BK506" i="10"/>
  <c r="BI505" i="10"/>
  <c r="AK504" i="10"/>
  <c r="BK502" i="10"/>
  <c r="BI501" i="10"/>
  <c r="BK498" i="10"/>
  <c r="BI497" i="10"/>
  <c r="BK491" i="10"/>
  <c r="AD490" i="10"/>
  <c r="AK489" i="10"/>
  <c r="BI489" i="10"/>
  <c r="AD486" i="10"/>
  <c r="AK434" i="10"/>
  <c r="BK492" i="10"/>
  <c r="BJ491" i="10"/>
  <c r="AD491" i="10"/>
  <c r="AT490" i="10"/>
  <c r="AK490" i="10"/>
  <c r="BK490" i="10"/>
  <c r="BK488" i="10"/>
  <c r="AK488" i="10"/>
  <c r="BI491" i="10"/>
  <c r="AK491" i="10"/>
  <c r="AK485" i="10"/>
  <c r="AK481" i="10"/>
  <c r="AK477" i="10"/>
  <c r="AK473" i="10"/>
  <c r="AK469" i="10"/>
  <c r="AP469" i="10" s="1"/>
  <c r="AV469" i="10" s="1"/>
  <c r="BJ432" i="10"/>
  <c r="BI429" i="10"/>
  <c r="AK424" i="10"/>
  <c r="AK406" i="10"/>
  <c r="AK398" i="10"/>
  <c r="BJ449" i="10"/>
  <c r="BJ445" i="10"/>
  <c r="BJ441" i="10"/>
  <c r="BJ437" i="10"/>
  <c r="BJ433" i="10"/>
  <c r="BI427" i="10"/>
  <c r="BK486" i="10"/>
  <c r="BI485" i="10"/>
  <c r="BK482" i="10"/>
  <c r="BI481" i="10"/>
  <c r="BK478" i="10"/>
  <c r="BI477" i="10"/>
  <c r="AK476" i="10"/>
  <c r="BK474" i="10"/>
  <c r="BI473" i="10"/>
  <c r="AK471" i="10"/>
  <c r="BK470" i="10"/>
  <c r="BI469" i="10"/>
  <c r="BK466" i="10"/>
  <c r="BI465" i="10"/>
  <c r="BK462" i="10"/>
  <c r="BI461" i="10"/>
  <c r="BK458" i="10"/>
  <c r="BI457" i="10"/>
  <c r="BK454" i="10"/>
  <c r="BI453" i="10"/>
  <c r="AK451" i="10"/>
  <c r="BK450" i="10"/>
  <c r="BI449" i="10"/>
  <c r="AK448" i="10"/>
  <c r="AK447" i="10"/>
  <c r="BK446" i="10"/>
  <c r="BI445" i="10"/>
  <c r="BK442" i="10"/>
  <c r="BI441" i="10"/>
  <c r="AK440" i="10"/>
  <c r="BK438" i="10"/>
  <c r="BI437" i="10"/>
  <c r="AK435" i="10"/>
  <c r="BK434" i="10"/>
  <c r="BI433" i="10"/>
  <c r="AT427" i="10"/>
  <c r="AD426" i="10"/>
  <c r="AK410" i="10"/>
  <c r="AK387" i="10"/>
  <c r="AK420" i="10"/>
  <c r="AK408" i="10"/>
  <c r="AT430" i="10"/>
  <c r="AD430" i="10"/>
  <c r="BJ426" i="10"/>
  <c r="BJ422" i="10"/>
  <c r="BJ418" i="10"/>
  <c r="BJ414" i="10"/>
  <c r="AK412" i="10"/>
  <c r="BJ410" i="10"/>
  <c r="BJ406" i="10"/>
  <c r="AK404" i="10"/>
  <c r="BJ402" i="10"/>
  <c r="BJ398" i="10"/>
  <c r="AK396" i="10"/>
  <c r="BJ394" i="10"/>
  <c r="BJ390" i="10"/>
  <c r="BJ388" i="10"/>
  <c r="AT385" i="10"/>
  <c r="BI382" i="10"/>
  <c r="AK382" i="10"/>
  <c r="AD380" i="10"/>
  <c r="BI390" i="10"/>
  <c r="AD386" i="10"/>
  <c r="AD384" i="10"/>
  <c r="BK387" i="10"/>
  <c r="BK386" i="10"/>
  <c r="BK384" i="10"/>
  <c r="AK384" i="10"/>
  <c r="AK425" i="10"/>
  <c r="BK424" i="10"/>
  <c r="BI423" i="10"/>
  <c r="AK421" i="10"/>
  <c r="AP421" i="10" s="1"/>
  <c r="AV421" i="10" s="1"/>
  <c r="BK420" i="10"/>
  <c r="BI419" i="10"/>
  <c r="BK416" i="10"/>
  <c r="BI415" i="10"/>
  <c r="BK412" i="10"/>
  <c r="BI411" i="10"/>
  <c r="BK408" i="10"/>
  <c r="BI407" i="10"/>
  <c r="BK404" i="10"/>
  <c r="BI403" i="10"/>
  <c r="BK400" i="10"/>
  <c r="BI399" i="10"/>
  <c r="BK396" i="10"/>
  <c r="BI395" i="10"/>
  <c r="BK392" i="10"/>
  <c r="BI391" i="10"/>
  <c r="AK388" i="10"/>
  <c r="AD388" i="10"/>
  <c r="BJ387" i="10"/>
  <c r="AK373" i="10"/>
  <c r="AK365" i="10"/>
  <c r="BI387" i="10"/>
  <c r="AT386" i="10"/>
  <c r="BI386" i="10"/>
  <c r="BK379" i="10"/>
  <c r="BI389" i="10"/>
  <c r="BK383" i="10"/>
  <c r="AK377" i="10"/>
  <c r="AK369" i="10"/>
  <c r="BK385" i="10"/>
  <c r="BI384" i="10"/>
  <c r="BK381" i="10"/>
  <c r="BI380" i="10"/>
  <c r="BK377" i="10"/>
  <c r="BI376" i="10"/>
  <c r="AK374" i="10"/>
  <c r="BK373" i="10"/>
  <c r="BI372" i="10"/>
  <c r="AK370" i="10"/>
  <c r="BK369" i="10"/>
  <c r="BI368" i="10"/>
  <c r="BK365" i="10"/>
  <c r="BI364" i="10"/>
  <c r="BK361" i="10"/>
  <c r="BI360" i="10"/>
  <c r="BK357" i="10"/>
  <c r="AD353" i="10"/>
  <c r="BJ357" i="10"/>
  <c r="BI385" i="10"/>
  <c r="BK382" i="10"/>
  <c r="BI381" i="10"/>
  <c r="AK380" i="10"/>
  <c r="BK378" i="10"/>
  <c r="BI377" i="10"/>
  <c r="BK374" i="10"/>
  <c r="BI373" i="10"/>
  <c r="BK370" i="10"/>
  <c r="BI369" i="10"/>
  <c r="BK366" i="10"/>
  <c r="BI365" i="10"/>
  <c r="BK362" i="10"/>
  <c r="BI361" i="10"/>
  <c r="AK360" i="10"/>
  <c r="BK358" i="10"/>
  <c r="BK356" i="10"/>
  <c r="AD357" i="10"/>
  <c r="BI355" i="10"/>
  <c r="BK352" i="10"/>
  <c r="BI356" i="10"/>
  <c r="AK356" i="10"/>
  <c r="BI351" i="10"/>
  <c r="AK351" i="10"/>
  <c r="AT350" i="10"/>
  <c r="BI329" i="10"/>
  <c r="AK347" i="10"/>
  <c r="AK339" i="10"/>
  <c r="BK330" i="10"/>
  <c r="BI328" i="10"/>
  <c r="BK326" i="10"/>
  <c r="AK316" i="10"/>
  <c r="AK310" i="10"/>
  <c r="BK351" i="10"/>
  <c r="BI350" i="10"/>
  <c r="BK347" i="10"/>
  <c r="BI346" i="10"/>
  <c r="BK343" i="10"/>
  <c r="BI342" i="10"/>
  <c r="BK339" i="10"/>
  <c r="BI338" i="10"/>
  <c r="BK335" i="10"/>
  <c r="BI334" i="10"/>
  <c r="BK331" i="10"/>
  <c r="AD327" i="10"/>
  <c r="AK325" i="10"/>
  <c r="BI325" i="10"/>
  <c r="AK306" i="10"/>
  <c r="AO323" i="10"/>
  <c r="AD323" i="10"/>
  <c r="BK322" i="10"/>
  <c r="BI321" i="10"/>
  <c r="BK318" i="10"/>
  <c r="BI317" i="10"/>
  <c r="BK314" i="10"/>
  <c r="BI313" i="10"/>
  <c r="BK310" i="10"/>
  <c r="BI309" i="10"/>
  <c r="BK306" i="10"/>
  <c r="BI305" i="10"/>
  <c r="BK302" i="10"/>
  <c r="BI301" i="10"/>
  <c r="BK298" i="10"/>
  <c r="BI297" i="10"/>
  <c r="AD294" i="10"/>
  <c r="BJ293" i="10"/>
  <c r="AK293" i="10"/>
  <c r="AT291" i="10"/>
  <c r="AK285" i="10"/>
  <c r="BJ278" i="10"/>
  <c r="BJ298" i="10"/>
  <c r="BI293" i="10"/>
  <c r="BI274" i="10"/>
  <c r="AK274" i="10"/>
  <c r="AK280" i="10"/>
  <c r="AK277" i="10"/>
  <c r="AK317" i="10"/>
  <c r="AK309" i="10"/>
  <c r="AT287" i="10"/>
  <c r="AK267" i="10"/>
  <c r="BK296" i="10"/>
  <c r="BJ289" i="10"/>
  <c r="AK272" i="10"/>
  <c r="AK255" i="10"/>
  <c r="BI252" i="10"/>
  <c r="AK252" i="10"/>
  <c r="BJ296" i="10"/>
  <c r="BK269" i="10"/>
  <c r="BJ286" i="10"/>
  <c r="AK286" i="10"/>
  <c r="AK271" i="10"/>
  <c r="BJ256" i="10"/>
  <c r="BK255" i="10"/>
  <c r="BK293" i="10"/>
  <c r="BJ282" i="10"/>
  <c r="AK282" i="10"/>
  <c r="BK271" i="10"/>
  <c r="BI259" i="10"/>
  <c r="BJ258" i="10"/>
  <c r="AT258" i="10"/>
  <c r="AO257" i="10"/>
  <c r="AO256" i="10"/>
  <c r="AD256" i="10"/>
  <c r="BJ251" i="10"/>
  <c r="AK251" i="10"/>
  <c r="AK249" i="10"/>
  <c r="BJ285" i="10"/>
  <c r="BJ281" i="10"/>
  <c r="BJ277" i="10"/>
  <c r="AK250" i="10"/>
  <c r="BK240" i="10"/>
  <c r="BK246" i="10"/>
  <c r="AK246" i="10"/>
  <c r="BK241" i="10"/>
  <c r="BJ274" i="10"/>
  <c r="BK272" i="10"/>
  <c r="BI268" i="10"/>
  <c r="AO266" i="10"/>
  <c r="AK248" i="10"/>
  <c r="BJ239" i="10"/>
  <c r="BJ272" i="10"/>
  <c r="AT270" i="10"/>
  <c r="BI267" i="10"/>
  <c r="AD266" i="10"/>
  <c r="AO262" i="10"/>
  <c r="AK239" i="10"/>
  <c r="AP239" i="10" s="1"/>
  <c r="AV239" i="10" s="1"/>
  <c r="BI272" i="10"/>
  <c r="AD270" i="10"/>
  <c r="AT266" i="10"/>
  <c r="AK264" i="10"/>
  <c r="AP264" i="10" s="1"/>
  <c r="AK262" i="10"/>
  <c r="AD262" i="10"/>
  <c r="AK261" i="10"/>
  <c r="AO258" i="10"/>
  <c r="BJ244" i="10"/>
  <c r="AT274" i="10"/>
  <c r="AK268" i="10"/>
  <c r="BJ262" i="10"/>
  <c r="AT262" i="10"/>
  <c r="AO261" i="10"/>
  <c r="AD258" i="10"/>
  <c r="AK254" i="10"/>
  <c r="AO252" i="10"/>
  <c r="AD252" i="10"/>
  <c r="BK251" i="10"/>
  <c r="AK244" i="10"/>
  <c r="BI247" i="10"/>
  <c r="AD245" i="10"/>
  <c r="BI242" i="10"/>
  <c r="BK232" i="10"/>
  <c r="AD226" i="10"/>
  <c r="AK224" i="10"/>
  <c r="AK216" i="10"/>
  <c r="BK250" i="10"/>
  <c r="AT249" i="10"/>
  <c r="BK248" i="10"/>
  <c r="AK247" i="10"/>
  <c r="AK227" i="10"/>
  <c r="BI227" i="10"/>
  <c r="AD222" i="10"/>
  <c r="AK210" i="10"/>
  <c r="AK232" i="10"/>
  <c r="BI232" i="10"/>
  <c r="AK223" i="10"/>
  <c r="BI223" i="10"/>
  <c r="AO238" i="10"/>
  <c r="AT237" i="10"/>
  <c r="AK237" i="10"/>
  <c r="AD237" i="10"/>
  <c r="AD229" i="10"/>
  <c r="AK219" i="10"/>
  <c r="BI219" i="10"/>
  <c r="AT241" i="10"/>
  <c r="BK239" i="10"/>
  <c r="AK233" i="10"/>
  <c r="BK229" i="10"/>
  <c r="AD225" i="10"/>
  <c r="AD241" i="10"/>
  <c r="AD240" i="10"/>
  <c r="AK231" i="10"/>
  <c r="BI231" i="10"/>
  <c r="AK228" i="10"/>
  <c r="BK228" i="10"/>
  <c r="AD221" i="10"/>
  <c r="AO234" i="10"/>
  <c r="AP234" i="10" s="1"/>
  <c r="AV234" i="10" s="1"/>
  <c r="AT233" i="10"/>
  <c r="AO230" i="10"/>
  <c r="BK224" i="10"/>
  <c r="AT245" i="10"/>
  <c r="BK244" i="10"/>
  <c r="AK220" i="10"/>
  <c r="BK220" i="10"/>
  <c r="AT218" i="10"/>
  <c r="BK216" i="10"/>
  <c r="BI215" i="10"/>
  <c r="BK212" i="10"/>
  <c r="BI211" i="10"/>
  <c r="BI228" i="10"/>
  <c r="BK225" i="10"/>
  <c r="BI224" i="10"/>
  <c r="BK221" i="10"/>
  <c r="BI220" i="10"/>
  <c r="BK217" i="10"/>
  <c r="BI216" i="10"/>
  <c r="BK213" i="10"/>
  <c r="BI212" i="10"/>
  <c r="AD204" i="10"/>
  <c r="AK204" i="10"/>
  <c r="AT204" i="10"/>
  <c r="AO204" i="10"/>
  <c r="AG514" i="5"/>
  <c r="AZ6" i="10"/>
  <c r="BA6" i="10" s="1"/>
  <c r="AZ7" i="10"/>
  <c r="BA7" i="10" s="1"/>
  <c r="AZ8" i="10"/>
  <c r="BA8" i="10" s="1"/>
  <c r="AZ9" i="10"/>
  <c r="BA9" i="10" s="1"/>
  <c r="AZ10" i="10"/>
  <c r="BA10" i="10" s="1"/>
  <c r="AZ11" i="10"/>
  <c r="BA11" i="10" s="1"/>
  <c r="AZ12" i="10"/>
  <c r="BA12" i="10" s="1"/>
  <c r="AZ13" i="10"/>
  <c r="BA13" i="10" s="1"/>
  <c r="AZ14" i="10"/>
  <c r="BA14" i="10" s="1"/>
  <c r="AZ15" i="10"/>
  <c r="BA15" i="10" s="1"/>
  <c r="AZ16" i="10"/>
  <c r="BA16" i="10" s="1"/>
  <c r="AZ17" i="10"/>
  <c r="BA17" i="10" s="1"/>
  <c r="AZ18" i="10"/>
  <c r="BA18" i="10" s="1"/>
  <c r="AZ19" i="10"/>
  <c r="BA19" i="10" s="1"/>
  <c r="AZ20" i="10"/>
  <c r="BA20" i="10" s="1"/>
  <c r="AZ21" i="10"/>
  <c r="BA21" i="10" s="1"/>
  <c r="AZ22" i="10"/>
  <c r="BA22" i="10" s="1"/>
  <c r="AZ23" i="10"/>
  <c r="BA23" i="10" s="1"/>
  <c r="AZ24" i="10"/>
  <c r="BA24" i="10" s="1"/>
  <c r="AZ25" i="10"/>
  <c r="BA25" i="10" s="1"/>
  <c r="AZ26" i="10"/>
  <c r="BA26" i="10" s="1"/>
  <c r="AZ27" i="10"/>
  <c r="BA27" i="10" s="1"/>
  <c r="AZ28" i="10"/>
  <c r="BA28" i="10" s="1"/>
  <c r="AZ29" i="10"/>
  <c r="BA29" i="10" s="1"/>
  <c r="AZ30" i="10"/>
  <c r="BA30" i="10" s="1"/>
  <c r="AZ31" i="10"/>
  <c r="BA31" i="10" s="1"/>
  <c r="AZ32" i="10"/>
  <c r="BA32" i="10" s="1"/>
  <c r="AZ33" i="10"/>
  <c r="BA33" i="10" s="1"/>
  <c r="AZ34" i="10"/>
  <c r="BA34" i="10" s="1"/>
  <c r="AZ35" i="10"/>
  <c r="BA35" i="10" s="1"/>
  <c r="AZ36" i="10"/>
  <c r="BA36" i="10" s="1"/>
  <c r="AZ37" i="10"/>
  <c r="BA37" i="10" s="1"/>
  <c r="AZ38" i="10"/>
  <c r="BA38" i="10" s="1"/>
  <c r="AZ39" i="10"/>
  <c r="BA39" i="10" s="1"/>
  <c r="AZ40" i="10"/>
  <c r="BA40" i="10" s="1"/>
  <c r="AZ41" i="10"/>
  <c r="BA41" i="10" s="1"/>
  <c r="AZ42" i="10"/>
  <c r="BA42" i="10" s="1"/>
  <c r="AZ43" i="10"/>
  <c r="BA43" i="10" s="1"/>
  <c r="AZ44" i="10"/>
  <c r="BA44" i="10" s="1"/>
  <c r="AZ45" i="10"/>
  <c r="BA45" i="10" s="1"/>
  <c r="AZ46" i="10"/>
  <c r="BA46" i="10" s="1"/>
  <c r="AZ47" i="10"/>
  <c r="BA47" i="10" s="1"/>
  <c r="AZ48" i="10"/>
  <c r="BA48" i="10" s="1"/>
  <c r="AZ49" i="10"/>
  <c r="BA49" i="10" s="1"/>
  <c r="AZ50" i="10"/>
  <c r="BA50" i="10" s="1"/>
  <c r="AZ51" i="10"/>
  <c r="BA51" i="10" s="1"/>
  <c r="AZ52" i="10"/>
  <c r="BA52" i="10" s="1"/>
  <c r="AZ53" i="10"/>
  <c r="BA53" i="10" s="1"/>
  <c r="AZ54" i="10"/>
  <c r="BA54" i="10" s="1"/>
  <c r="AZ55" i="10"/>
  <c r="BA55" i="10" s="1"/>
  <c r="AZ56" i="10"/>
  <c r="BA56" i="10" s="1"/>
  <c r="AZ57" i="10"/>
  <c r="BA57" i="10" s="1"/>
  <c r="AZ58" i="10"/>
  <c r="BA58" i="10" s="1"/>
  <c r="AZ59" i="10"/>
  <c r="BA59" i="10" s="1"/>
  <c r="AZ60" i="10"/>
  <c r="BA60" i="10" s="1"/>
  <c r="AZ61" i="10"/>
  <c r="BA61" i="10" s="1"/>
  <c r="AZ62" i="10"/>
  <c r="BA62" i="10" s="1"/>
  <c r="AZ63" i="10"/>
  <c r="BA63" i="10" s="1"/>
  <c r="AZ64" i="10"/>
  <c r="BA64" i="10" s="1"/>
  <c r="AZ65" i="10"/>
  <c r="BA65" i="10" s="1"/>
  <c r="AZ66" i="10"/>
  <c r="BA66" i="10" s="1"/>
  <c r="AZ67" i="10"/>
  <c r="BA67" i="10" s="1"/>
  <c r="AZ68" i="10"/>
  <c r="BA68" i="10" s="1"/>
  <c r="AZ69" i="10"/>
  <c r="BA69" i="10" s="1"/>
  <c r="AZ70" i="10"/>
  <c r="BA70" i="10" s="1"/>
  <c r="AZ71" i="10"/>
  <c r="BA71" i="10" s="1"/>
  <c r="AZ72" i="10"/>
  <c r="BA72" i="10" s="1"/>
  <c r="AZ73" i="10"/>
  <c r="BA73" i="10" s="1"/>
  <c r="AZ74" i="10"/>
  <c r="BA74" i="10" s="1"/>
  <c r="AZ75" i="10"/>
  <c r="BA75" i="10" s="1"/>
  <c r="AZ76" i="10"/>
  <c r="BA76" i="10" s="1"/>
  <c r="AZ77" i="10"/>
  <c r="BA77" i="10" s="1"/>
  <c r="AZ78" i="10"/>
  <c r="BA78" i="10" s="1"/>
  <c r="AZ79" i="10"/>
  <c r="BA79" i="10" s="1"/>
  <c r="AZ80" i="10"/>
  <c r="BA80" i="10" s="1"/>
  <c r="AZ81" i="10"/>
  <c r="BA81" i="10" s="1"/>
  <c r="AZ82" i="10"/>
  <c r="BA82" i="10" s="1"/>
  <c r="AZ83" i="10"/>
  <c r="BA83" i="10" s="1"/>
  <c r="AZ84" i="10"/>
  <c r="BA84" i="10" s="1"/>
  <c r="AZ85" i="10"/>
  <c r="BA85" i="10" s="1"/>
  <c r="AZ86" i="10"/>
  <c r="BA86" i="10" s="1"/>
  <c r="AZ87" i="10"/>
  <c r="BA87" i="10" s="1"/>
  <c r="AZ88" i="10"/>
  <c r="BA88" i="10" s="1"/>
  <c r="AZ89" i="10"/>
  <c r="BA89" i="10" s="1"/>
  <c r="AZ90" i="10"/>
  <c r="BA90" i="10" s="1"/>
  <c r="AZ91" i="10"/>
  <c r="BA91" i="10" s="1"/>
  <c r="AZ92" i="10"/>
  <c r="BA92" i="10" s="1"/>
  <c r="AZ93" i="10"/>
  <c r="BA93" i="10" s="1"/>
  <c r="AZ94" i="10"/>
  <c r="BA94" i="10" s="1"/>
  <c r="AZ95" i="10"/>
  <c r="BA95" i="10" s="1"/>
  <c r="AZ96" i="10"/>
  <c r="BA96" i="10" s="1"/>
  <c r="AZ97" i="10"/>
  <c r="BA97" i="10" s="1"/>
  <c r="AZ98" i="10"/>
  <c r="BA98" i="10" s="1"/>
  <c r="AZ99" i="10"/>
  <c r="BA99" i="10" s="1"/>
  <c r="AZ100" i="10"/>
  <c r="BA100" i="10" s="1"/>
  <c r="AZ101" i="10"/>
  <c r="BA101" i="10" s="1"/>
  <c r="AZ102" i="10"/>
  <c r="BA102" i="10" s="1"/>
  <c r="AZ103" i="10"/>
  <c r="BA103" i="10" s="1"/>
  <c r="AZ104" i="10"/>
  <c r="BA104" i="10" s="1"/>
  <c r="AZ105" i="10"/>
  <c r="BA105" i="10" s="1"/>
  <c r="AZ106" i="10"/>
  <c r="BA106" i="10" s="1"/>
  <c r="AZ107" i="10"/>
  <c r="BA107" i="10" s="1"/>
  <c r="AZ108" i="10"/>
  <c r="BA108" i="10" s="1"/>
  <c r="AZ109" i="10"/>
  <c r="BA109" i="10" s="1"/>
  <c r="AZ110" i="10"/>
  <c r="BA110" i="10" s="1"/>
  <c r="AZ111" i="10"/>
  <c r="BA111" i="10" s="1"/>
  <c r="AZ112" i="10"/>
  <c r="BA112" i="10" s="1"/>
  <c r="AZ113" i="10"/>
  <c r="BA113" i="10" s="1"/>
  <c r="AZ114" i="10"/>
  <c r="BA114" i="10" s="1"/>
  <c r="AZ115" i="10"/>
  <c r="BA115" i="10" s="1"/>
  <c r="AZ116" i="10"/>
  <c r="BA116" i="10" s="1"/>
  <c r="AZ117" i="10"/>
  <c r="BA117" i="10" s="1"/>
  <c r="AZ118" i="10"/>
  <c r="BA118" i="10" s="1"/>
  <c r="AZ119" i="10"/>
  <c r="BA119" i="10" s="1"/>
  <c r="AZ120" i="10"/>
  <c r="BA120" i="10" s="1"/>
  <c r="AZ121" i="10"/>
  <c r="BA121" i="10" s="1"/>
  <c r="AZ122" i="10"/>
  <c r="BA122" i="10" s="1"/>
  <c r="AZ123" i="10"/>
  <c r="BA123" i="10" s="1"/>
  <c r="AZ124" i="10"/>
  <c r="BA124" i="10" s="1"/>
  <c r="AZ125" i="10"/>
  <c r="BA125" i="10" s="1"/>
  <c r="AZ126" i="10"/>
  <c r="BA126" i="10" s="1"/>
  <c r="AZ127" i="10"/>
  <c r="BA127" i="10" s="1"/>
  <c r="AZ128" i="10"/>
  <c r="BA128" i="10" s="1"/>
  <c r="AZ129" i="10"/>
  <c r="BA129" i="10" s="1"/>
  <c r="AZ130" i="10"/>
  <c r="BA130" i="10" s="1"/>
  <c r="AZ131" i="10"/>
  <c r="BA131" i="10" s="1"/>
  <c r="AZ132" i="10"/>
  <c r="BA132" i="10" s="1"/>
  <c r="AZ133" i="10"/>
  <c r="BA133" i="10" s="1"/>
  <c r="AZ134" i="10"/>
  <c r="BA134" i="10" s="1"/>
  <c r="AZ135" i="10"/>
  <c r="BA135" i="10" s="1"/>
  <c r="AZ136" i="10"/>
  <c r="BA136" i="10" s="1"/>
  <c r="AZ137" i="10"/>
  <c r="BA137" i="10" s="1"/>
  <c r="AZ138" i="10"/>
  <c r="BA138" i="10" s="1"/>
  <c r="AZ139" i="10"/>
  <c r="BA139" i="10" s="1"/>
  <c r="AZ140" i="10"/>
  <c r="BA140" i="10" s="1"/>
  <c r="AZ141" i="10"/>
  <c r="BA141" i="10" s="1"/>
  <c r="AZ142" i="10"/>
  <c r="BA142" i="10" s="1"/>
  <c r="AZ143" i="10"/>
  <c r="BA143" i="10" s="1"/>
  <c r="AZ144" i="10"/>
  <c r="BA144" i="10" s="1"/>
  <c r="AZ145" i="10"/>
  <c r="BA145" i="10" s="1"/>
  <c r="AZ146" i="10"/>
  <c r="BA146" i="10" s="1"/>
  <c r="AZ147" i="10"/>
  <c r="BA147" i="10" s="1"/>
  <c r="AZ148" i="10"/>
  <c r="BA148" i="10" s="1"/>
  <c r="AZ149" i="10"/>
  <c r="BA149" i="10" s="1"/>
  <c r="AZ150" i="10"/>
  <c r="BA150" i="10" s="1"/>
  <c r="AZ151" i="10"/>
  <c r="BA151" i="10" s="1"/>
  <c r="AZ152" i="10"/>
  <c r="BA152" i="10" s="1"/>
  <c r="AZ153" i="10"/>
  <c r="BA153" i="10" s="1"/>
  <c r="AZ154" i="10"/>
  <c r="BA154" i="10" s="1"/>
  <c r="AZ155" i="10"/>
  <c r="BA155" i="10" s="1"/>
  <c r="AZ156" i="10"/>
  <c r="BA156" i="10" s="1"/>
  <c r="AZ157" i="10"/>
  <c r="BA157" i="10" s="1"/>
  <c r="AZ158" i="10"/>
  <c r="BA158" i="10" s="1"/>
  <c r="AZ159" i="10"/>
  <c r="BA159" i="10" s="1"/>
  <c r="AZ160" i="10"/>
  <c r="BA160" i="10" s="1"/>
  <c r="AZ161" i="10"/>
  <c r="BA161" i="10" s="1"/>
  <c r="AZ162" i="10"/>
  <c r="BA162" i="10" s="1"/>
  <c r="AZ163" i="10"/>
  <c r="BA163" i="10" s="1"/>
  <c r="AZ164" i="10"/>
  <c r="BA164" i="10" s="1"/>
  <c r="AZ165" i="10"/>
  <c r="BA165" i="10" s="1"/>
  <c r="AZ166" i="10"/>
  <c r="BA166" i="10" s="1"/>
  <c r="AZ167" i="10"/>
  <c r="BA167" i="10" s="1"/>
  <c r="AZ168" i="10"/>
  <c r="BA168" i="10" s="1"/>
  <c r="AZ169" i="10"/>
  <c r="BA169" i="10" s="1"/>
  <c r="AZ170" i="10"/>
  <c r="BA170" i="10" s="1"/>
  <c r="AZ171" i="10"/>
  <c r="BA171" i="10" s="1"/>
  <c r="AZ172" i="10"/>
  <c r="BA172" i="10" s="1"/>
  <c r="AZ173" i="10"/>
  <c r="BA173" i="10" s="1"/>
  <c r="AZ174" i="10"/>
  <c r="BA174" i="10" s="1"/>
  <c r="AZ175" i="10"/>
  <c r="BA175" i="10" s="1"/>
  <c r="AZ176" i="10"/>
  <c r="BA176" i="10" s="1"/>
  <c r="AZ177" i="10"/>
  <c r="BA177" i="10" s="1"/>
  <c r="AZ178" i="10"/>
  <c r="BA178" i="10" s="1"/>
  <c r="AZ179" i="10"/>
  <c r="BA179" i="10" s="1"/>
  <c r="AZ180" i="10"/>
  <c r="BA180" i="10" s="1"/>
  <c r="AZ181" i="10"/>
  <c r="BA181" i="10" s="1"/>
  <c r="AZ182" i="10"/>
  <c r="BA182" i="10" s="1"/>
  <c r="AZ183" i="10"/>
  <c r="BA183" i="10" s="1"/>
  <c r="AZ184" i="10"/>
  <c r="BA184" i="10" s="1"/>
  <c r="AZ185" i="10"/>
  <c r="BA185" i="10" s="1"/>
  <c r="AZ186" i="10"/>
  <c r="BA186" i="10" s="1"/>
  <c r="AZ187" i="10"/>
  <c r="BA187" i="10" s="1"/>
  <c r="AZ188" i="10"/>
  <c r="BA188" i="10" s="1"/>
  <c r="AZ189" i="10"/>
  <c r="BA189" i="10" s="1"/>
  <c r="AZ190" i="10"/>
  <c r="BA190" i="10" s="1"/>
  <c r="AZ191" i="10"/>
  <c r="BA191" i="10" s="1"/>
  <c r="AZ192" i="10"/>
  <c r="BA192" i="10" s="1"/>
  <c r="AZ193" i="10"/>
  <c r="BA193" i="10" s="1"/>
  <c r="AZ194" i="10"/>
  <c r="BA194" i="10" s="1"/>
  <c r="AZ195" i="10"/>
  <c r="BA195" i="10" s="1"/>
  <c r="AZ196" i="10"/>
  <c r="BA196" i="10" s="1"/>
  <c r="AZ197" i="10"/>
  <c r="BA197" i="10" s="1"/>
  <c r="AZ198" i="10"/>
  <c r="BA198" i="10" s="1"/>
  <c r="AZ199" i="10"/>
  <c r="BA199" i="10" s="1"/>
  <c r="AZ200" i="10"/>
  <c r="BA200" i="10" s="1"/>
  <c r="AZ201" i="10"/>
  <c r="BA201" i="10" s="1"/>
  <c r="AZ202" i="10"/>
  <c r="BA202" i="10" s="1"/>
  <c r="AZ203" i="10"/>
  <c r="BA203" i="10" s="1"/>
  <c r="AZ5" i="10"/>
  <c r="BA5" i="10" s="1"/>
  <c r="AK430" i="10" l="1"/>
  <c r="AK505" i="10"/>
  <c r="AK483" i="10"/>
  <c r="AK300" i="10"/>
  <c r="AP692" i="10"/>
  <c r="AV692" i="10" s="1"/>
  <c r="AP316" i="10"/>
  <c r="AV316" i="10" s="1"/>
  <c r="AP232" i="10"/>
  <c r="AV232" i="10" s="1"/>
  <c r="AP412" i="10"/>
  <c r="AV412" i="10" s="1"/>
  <c r="AP678" i="10"/>
  <c r="AV678" i="10" s="1"/>
  <c r="AP651" i="10"/>
  <c r="AV651" i="10" s="1"/>
  <c r="AP289" i="10"/>
  <c r="AV289" i="10" s="1"/>
  <c r="AY289" i="10" s="1"/>
  <c r="AD208" i="10"/>
  <c r="AP372" i="10"/>
  <c r="AO208" i="10"/>
  <c r="AP471" i="10"/>
  <c r="AV471" i="10" s="1"/>
  <c r="AP481" i="10"/>
  <c r="AV481" i="10" s="1"/>
  <c r="AP305" i="10"/>
  <c r="AV305" i="10" s="1"/>
  <c r="AW305" i="10" s="1"/>
  <c r="AH208" i="10"/>
  <c r="AP408" i="10"/>
  <c r="AV408" i="10" s="1"/>
  <c r="AY408" i="10" s="1"/>
  <c r="AP456" i="10"/>
  <c r="AV456" i="10" s="1"/>
  <c r="AP346" i="10"/>
  <c r="AV346" i="10" s="1"/>
  <c r="AI208" i="10"/>
  <c r="AK625" i="10"/>
  <c r="AP625" i="10" s="1"/>
  <c r="AV625" i="10" s="1"/>
  <c r="AJ208" i="10"/>
  <c r="AP280" i="10"/>
  <c r="AV280" i="10" s="1"/>
  <c r="AP339" i="10"/>
  <c r="AV339" i="10" s="1"/>
  <c r="AP387" i="10"/>
  <c r="AP652" i="10"/>
  <c r="AP482" i="10"/>
  <c r="AV482" i="10" s="1"/>
  <c r="AX482" i="10" s="1"/>
  <c r="AP637" i="10"/>
  <c r="AV637" i="10" s="1"/>
  <c r="AK299" i="10"/>
  <c r="AP299" i="10" s="1"/>
  <c r="AV299" i="10" s="1"/>
  <c r="AP267" i="10"/>
  <c r="AP325" i="10"/>
  <c r="AV325" i="10" s="1"/>
  <c r="AP502" i="10"/>
  <c r="AV502" i="10" s="1"/>
  <c r="AW502" i="10" s="1"/>
  <c r="AV607" i="10"/>
  <c r="AP702" i="10"/>
  <c r="AV702" i="10" s="1"/>
  <c r="AP429" i="10"/>
  <c r="AV429" i="10" s="1"/>
  <c r="AP744" i="10"/>
  <c r="AV744" i="10" s="1"/>
  <c r="AK431" i="10"/>
  <c r="AP431" i="10" s="1"/>
  <c r="AV431" i="10" s="1"/>
  <c r="AK344" i="10"/>
  <c r="AK586" i="10"/>
  <c r="AK548" i="10"/>
  <c r="AP548" i="10" s="1"/>
  <c r="AV548" i="10" s="1"/>
  <c r="AP504" i="10"/>
  <c r="AV504" i="10" s="1"/>
  <c r="AP714" i="10"/>
  <c r="AV714" i="10" s="1"/>
  <c r="AP333" i="10"/>
  <c r="AV333" i="10" s="1"/>
  <c r="AY333" i="10" s="1"/>
  <c r="AP728" i="10"/>
  <c r="AV728" i="10" s="1"/>
  <c r="AK221" i="10"/>
  <c r="AK574" i="10"/>
  <c r="AK684" i="10"/>
  <c r="AP684" i="10" s="1"/>
  <c r="AV684" i="10" s="1"/>
  <c r="AK538" i="10"/>
  <c r="AP538" i="10" s="1"/>
  <c r="AV538" i="10" s="1"/>
  <c r="AW538" i="10" s="1"/>
  <c r="AP420" i="10"/>
  <c r="AV420" i="10" s="1"/>
  <c r="AP447" i="10"/>
  <c r="AV447" i="10" s="1"/>
  <c r="AP666" i="10"/>
  <c r="AV666" i="10" s="1"/>
  <c r="AY666" i="10" s="1"/>
  <c r="AK695" i="10"/>
  <c r="AP695" i="10" s="1"/>
  <c r="AV695" i="10" s="1"/>
  <c r="AW695" i="10" s="1"/>
  <c r="AP446" i="10"/>
  <c r="AV446" i="10" s="1"/>
  <c r="AW446" i="10" s="1"/>
  <c r="AP306" i="10"/>
  <c r="AV306" i="10" s="1"/>
  <c r="AP377" i="10"/>
  <c r="AV377" i="10" s="1"/>
  <c r="AP382" i="10"/>
  <c r="AV382" i="10" s="1"/>
  <c r="AP523" i="10"/>
  <c r="AV523" i="10" s="1"/>
  <c r="AP658" i="10"/>
  <c r="AV658" i="10" s="1"/>
  <c r="AV726" i="10"/>
  <c r="AK371" i="10"/>
  <c r="AP371" i="10" s="1"/>
  <c r="AV371" i="10" s="1"/>
  <c r="AK358" i="10"/>
  <c r="AP358" i="10" s="1"/>
  <c r="AV358" i="10" s="1"/>
  <c r="AK729" i="10"/>
  <c r="AP729" i="10" s="1"/>
  <c r="AV729" i="10" s="1"/>
  <c r="AP556" i="10"/>
  <c r="AV556" i="10" s="1"/>
  <c r="AX556" i="10" s="1"/>
  <c r="AP640" i="10"/>
  <c r="AV640" i="10" s="1"/>
  <c r="AP572" i="10"/>
  <c r="AP615" i="10"/>
  <c r="AV615" i="10" s="1"/>
  <c r="AW615" i="10" s="1"/>
  <c r="AP701" i="10"/>
  <c r="AV701" i="10" s="1"/>
  <c r="AP605" i="10"/>
  <c r="AV605" i="10" s="1"/>
  <c r="AK341" i="10"/>
  <c r="AP285" i="10"/>
  <c r="AV285" i="10" s="1"/>
  <c r="AP573" i="10"/>
  <c r="AV573" i="10" s="1"/>
  <c r="AW573" i="10" s="1"/>
  <c r="AP438" i="10"/>
  <c r="AV438" i="10" s="1"/>
  <c r="AK225" i="10"/>
  <c r="AP225" i="10" s="1"/>
  <c r="AV225" i="10" s="1"/>
  <c r="AW225" i="10" s="1"/>
  <c r="AP284" i="10"/>
  <c r="AV284" i="10" s="1"/>
  <c r="AP366" i="10"/>
  <c r="AV366" i="10" s="1"/>
  <c r="AK260" i="10"/>
  <c r="AP260" i="10" s="1"/>
  <c r="AV260" i="10" s="1"/>
  <c r="AY260" i="10" s="1"/>
  <c r="AK639" i="10"/>
  <c r="AP696" i="10"/>
  <c r="AV696" i="10" s="1"/>
  <c r="AW696" i="10" s="1"/>
  <c r="AP480" i="10"/>
  <c r="AV480" i="10" s="1"/>
  <c r="AW480" i="10" s="1"/>
  <c r="AK457" i="10"/>
  <c r="AP457" i="10" s="1"/>
  <c r="AV457" i="10" s="1"/>
  <c r="AP564" i="10"/>
  <c r="AV564" i="10" s="1"/>
  <c r="AW564" i="10" s="1"/>
  <c r="AK646" i="10"/>
  <c r="AK540" i="10"/>
  <c r="AP540" i="10" s="1"/>
  <c r="AV540" i="10" s="1"/>
  <c r="AP584" i="10"/>
  <c r="AV584" i="10" s="1"/>
  <c r="AY584" i="10" s="1"/>
  <c r="AP693" i="10"/>
  <c r="AV693" i="10" s="1"/>
  <c r="AK567" i="10"/>
  <c r="AK497" i="10"/>
  <c r="AP497" i="10" s="1"/>
  <c r="AV497" i="10" s="1"/>
  <c r="AK542" i="10"/>
  <c r="AP609" i="10"/>
  <c r="AV609" i="10" s="1"/>
  <c r="AP271" i="10"/>
  <c r="AV271" i="10" s="1"/>
  <c r="AX271" i="10" s="1"/>
  <c r="AP526" i="10"/>
  <c r="AV526" i="10" s="1"/>
  <c r="AP513" i="10"/>
  <c r="AV513" i="10" s="1"/>
  <c r="AX513" i="10" s="1"/>
  <c r="AP709" i="10"/>
  <c r="AV709" i="10" s="1"/>
  <c r="AP273" i="10"/>
  <c r="AV273" i="10" s="1"/>
  <c r="AP653" i="10"/>
  <c r="AV653" i="10" s="1"/>
  <c r="AX653" i="10" s="1"/>
  <c r="AP568" i="10"/>
  <c r="AV568" i="10" s="1"/>
  <c r="AK733" i="10"/>
  <c r="AP733" i="10" s="1"/>
  <c r="AV733" i="10" s="1"/>
  <c r="AK675" i="10"/>
  <c r="AP675" i="10" s="1"/>
  <c r="AV675" i="10" s="1"/>
  <c r="AK687" i="10"/>
  <c r="AP687" i="10" s="1"/>
  <c r="AV687" i="10" s="1"/>
  <c r="AK663" i="10"/>
  <c r="AP663" i="10" s="1"/>
  <c r="AV663" i="10" s="1"/>
  <c r="AP442" i="10"/>
  <c r="AP293" i="10"/>
  <c r="AV293" i="10" s="1"/>
  <c r="AP373" i="10"/>
  <c r="AV373" i="10" s="1"/>
  <c r="AW373" i="10" s="1"/>
  <c r="AP623" i="10"/>
  <c r="AV623" i="10" s="1"/>
  <c r="AX623" i="10" s="1"/>
  <c r="AP231" i="10"/>
  <c r="AV231" i="10" s="1"/>
  <c r="AW231" i="10" s="1"/>
  <c r="AP451" i="10"/>
  <c r="AV451" i="10" s="1"/>
  <c r="AP628" i="10"/>
  <c r="AV628" i="10" s="1"/>
  <c r="AW628" i="10" s="1"/>
  <c r="AP752" i="10"/>
  <c r="AV752" i="10" s="1"/>
  <c r="AK579" i="10"/>
  <c r="AV403" i="10"/>
  <c r="AX403" i="10" s="1"/>
  <c r="AK445" i="10"/>
  <c r="AP445" i="10" s="1"/>
  <c r="AV445" i="10" s="1"/>
  <c r="AP244" i="10"/>
  <c r="AV244" i="10" s="1"/>
  <c r="AP736" i="10"/>
  <c r="AV736" i="10" s="1"/>
  <c r="AV212" i="10"/>
  <c r="AP297" i="10"/>
  <c r="AV297" i="10" s="1"/>
  <c r="AW297" i="10" s="1"/>
  <c r="AK630" i="10"/>
  <c r="AP630" i="10" s="1"/>
  <c r="AV630" i="10" s="1"/>
  <c r="AY630" i="10" s="1"/>
  <c r="AP434" i="10"/>
  <c r="AP530" i="10"/>
  <c r="AV530" i="10" s="1"/>
  <c r="AW530" i="10" s="1"/>
  <c r="AP599" i="10"/>
  <c r="AV599" i="10" s="1"/>
  <c r="AW599" i="10" s="1"/>
  <c r="AP612" i="10"/>
  <c r="AV612" i="10" s="1"/>
  <c r="AV597" i="10"/>
  <c r="AP616" i="10"/>
  <c r="AV616" i="10" s="1"/>
  <c r="AW616" i="10" s="1"/>
  <c r="AP745" i="10"/>
  <c r="AV745" i="10" s="1"/>
  <c r="AW745" i="10" s="1"/>
  <c r="AP731" i="10"/>
  <c r="AV731" i="10" s="1"/>
  <c r="AW731" i="10" s="1"/>
  <c r="AP521" i="10"/>
  <c r="AV521" i="10" s="1"/>
  <c r="AP753" i="10"/>
  <c r="AV753" i="10" s="1"/>
  <c r="AY753" i="10" s="1"/>
  <c r="AP463" i="10"/>
  <c r="AV463" i="10" s="1"/>
  <c r="AX463" i="10" s="1"/>
  <c r="AK535" i="10"/>
  <c r="AP535" i="10" s="1"/>
  <c r="AV535" i="10" s="1"/>
  <c r="AW535" i="10" s="1"/>
  <c r="AP694" i="10"/>
  <c r="AV694" i="10" s="1"/>
  <c r="AY694" i="10" s="1"/>
  <c r="AP309" i="10"/>
  <c r="AV309" i="10" s="1"/>
  <c r="AW309" i="10" s="1"/>
  <c r="AP347" i="10"/>
  <c r="AV347" i="10" s="1"/>
  <c r="AW347" i="10" s="1"/>
  <c r="AP360" i="10"/>
  <c r="AV360" i="10" s="1"/>
  <c r="AY360" i="10" s="1"/>
  <c r="AP440" i="10"/>
  <c r="AV440" i="10" s="1"/>
  <c r="AP398" i="10"/>
  <c r="AV398" i="10" s="1"/>
  <c r="AP391" i="10"/>
  <c r="AV391" i="10" s="1"/>
  <c r="AX391" i="10" s="1"/>
  <c r="AP505" i="10"/>
  <c r="AV505" i="10" s="1"/>
  <c r="AX505" i="10" s="1"/>
  <c r="AP417" i="10"/>
  <c r="AV417" i="10" s="1"/>
  <c r="AX417" i="10" s="1"/>
  <c r="AP439" i="10"/>
  <c r="AV439" i="10" s="1"/>
  <c r="AK349" i="10"/>
  <c r="AP349" i="10" s="1"/>
  <c r="AV349" i="10" s="1"/>
  <c r="AY349" i="10" s="1"/>
  <c r="AP390" i="10"/>
  <c r="AV390" i="10" s="1"/>
  <c r="AW390" i="10" s="1"/>
  <c r="AP413" i="10"/>
  <c r="AV413" i="10" s="1"/>
  <c r="AP235" i="10"/>
  <c r="AV235" i="10" s="1"/>
  <c r="AW235" i="10" s="1"/>
  <c r="AP416" i="10"/>
  <c r="AV416" i="10" s="1"/>
  <c r="AW416" i="10" s="1"/>
  <c r="AP453" i="10"/>
  <c r="AV453" i="10" s="1"/>
  <c r="AW453" i="10" s="1"/>
  <c r="AP211" i="10"/>
  <c r="AV211" i="10" s="1"/>
  <c r="AW211" i="10" s="1"/>
  <c r="AP376" i="10"/>
  <c r="AV376" i="10" s="1"/>
  <c r="AK222" i="10"/>
  <c r="AP222" i="10" s="1"/>
  <c r="AV222" i="10" s="1"/>
  <c r="AW222" i="10" s="1"/>
  <c r="AK606" i="10"/>
  <c r="AP606" i="10" s="1"/>
  <c r="AV606" i="10" s="1"/>
  <c r="AP255" i="10"/>
  <c r="AV255" i="10" s="1"/>
  <c r="AV580" i="10"/>
  <c r="AW580" i="10" s="1"/>
  <c r="AP342" i="10"/>
  <c r="AV342" i="10" s="1"/>
  <c r="AX342" i="10" s="1"/>
  <c r="AP406" i="10"/>
  <c r="AV406" i="10" s="1"/>
  <c r="AW406" i="10" s="1"/>
  <c r="AP685" i="10"/>
  <c r="AV685" i="10" s="1"/>
  <c r="AP407" i="10"/>
  <c r="AV407" i="10" s="1"/>
  <c r="AP578" i="10"/>
  <c r="AV578" i="10" s="1"/>
  <c r="AX578" i="10" s="1"/>
  <c r="AK245" i="10"/>
  <c r="AK340" i="10"/>
  <c r="AP340" i="10" s="1"/>
  <c r="AV340" i="10" s="1"/>
  <c r="AP301" i="10"/>
  <c r="AV301" i="10" s="1"/>
  <c r="AW301" i="10" s="1"/>
  <c r="AP475" i="10"/>
  <c r="AV475" i="10" s="1"/>
  <c r="AW475" i="10" s="1"/>
  <c r="AK500" i="10"/>
  <c r="AP500" i="10" s="1"/>
  <c r="AV500" i="10" s="1"/>
  <c r="AK536" i="10"/>
  <c r="AP536" i="10" s="1"/>
  <c r="AV536" i="10" s="1"/>
  <c r="AX536" i="10" s="1"/>
  <c r="AK638" i="10"/>
  <c r="AP219" i="10"/>
  <c r="AV219" i="10" s="1"/>
  <c r="AX219" i="10" s="1"/>
  <c r="AP677" i="10"/>
  <c r="AV677" i="10" s="1"/>
  <c r="AX677" i="10" s="1"/>
  <c r="AK739" i="10"/>
  <c r="AP739" i="10" s="1"/>
  <c r="AV739" i="10" s="1"/>
  <c r="AW739" i="10" s="1"/>
  <c r="AP670" i="10"/>
  <c r="AV670" i="10" s="1"/>
  <c r="AW670" i="10" s="1"/>
  <c r="AP265" i="10"/>
  <c r="AV265" i="10" s="1"/>
  <c r="AP282" i="10"/>
  <c r="AP263" i="10"/>
  <c r="AV263" i="10" s="1"/>
  <c r="AY263" i="10" s="1"/>
  <c r="AK426" i="10"/>
  <c r="AP426" i="10" s="1"/>
  <c r="AV426" i="10" s="1"/>
  <c r="AP501" i="10"/>
  <c r="AV501" i="10" s="1"/>
  <c r="AX501" i="10" s="1"/>
  <c r="AP216" i="10"/>
  <c r="AV216" i="10" s="1"/>
  <c r="AX216" i="10" s="1"/>
  <c r="AP288" i="10"/>
  <c r="AV288" i="10" s="1"/>
  <c r="AW288" i="10" s="1"/>
  <c r="AP287" i="10"/>
  <c r="AV287" i="10" s="1"/>
  <c r="AX287" i="10" s="1"/>
  <c r="AP303" i="10"/>
  <c r="AV303" i="10" s="1"/>
  <c r="AY303" i="10" s="1"/>
  <c r="AP452" i="10"/>
  <c r="AV452" i="10" s="1"/>
  <c r="AW452" i="10" s="1"/>
  <c r="AP330" i="10"/>
  <c r="AV330" i="10" s="1"/>
  <c r="AX330" i="10" s="1"/>
  <c r="AK493" i="10"/>
  <c r="AP399" i="10"/>
  <c r="AV399" i="10" s="1"/>
  <c r="AW399" i="10" s="1"/>
  <c r="AP361" i="10"/>
  <c r="AV361" i="10" s="1"/>
  <c r="AY361" i="10" s="1"/>
  <c r="AP313" i="10"/>
  <c r="AV313" i="10" s="1"/>
  <c r="AW313" i="10" s="1"/>
  <c r="AP362" i="10"/>
  <c r="AV362" i="10" s="1"/>
  <c r="AX362" i="10" s="1"/>
  <c r="AP302" i="10"/>
  <c r="AV302" i="10" s="1"/>
  <c r="AP428" i="10"/>
  <c r="AV428" i="10" s="1"/>
  <c r="AX428" i="10" s="1"/>
  <c r="AP331" i="10"/>
  <c r="AV331" i="10" s="1"/>
  <c r="AW331" i="10" s="1"/>
  <c r="AK292" i="10"/>
  <c r="AP292" i="10" s="1"/>
  <c r="AV292" i="10" s="1"/>
  <c r="AP385" i="10"/>
  <c r="AK618" i="10"/>
  <c r="AP618" i="10" s="1"/>
  <c r="AV618" i="10" s="1"/>
  <c r="AY618" i="10" s="1"/>
  <c r="AP569" i="10"/>
  <c r="AV569" i="10" s="1"/>
  <c r="AX569" i="10" s="1"/>
  <c r="AK582" i="10"/>
  <c r="AP582" i="10" s="1"/>
  <c r="AV582" i="10" s="1"/>
  <c r="AW582" i="10" s="1"/>
  <c r="AP700" i="10"/>
  <c r="AV700" i="10" s="1"/>
  <c r="AP654" i="10"/>
  <c r="AV654" i="10" s="1"/>
  <c r="AP662" i="10"/>
  <c r="AV662" i="10" s="1"/>
  <c r="AY662" i="10" s="1"/>
  <c r="AP268" i="10"/>
  <c r="AV268" i="10" s="1"/>
  <c r="AY268" i="10" s="1"/>
  <c r="AP343" i="10"/>
  <c r="AV343" i="10" s="1"/>
  <c r="AP705" i="10"/>
  <c r="AV705" i="10" s="1"/>
  <c r="AY705" i="10" s="1"/>
  <c r="AP341" i="10"/>
  <c r="AV341" i="10" s="1"/>
  <c r="AP397" i="10"/>
  <c r="AV397" i="10" s="1"/>
  <c r="AW397" i="10" s="1"/>
  <c r="AP215" i="10"/>
  <c r="AV215" i="10" s="1"/>
  <c r="AX215" i="10" s="1"/>
  <c r="AP269" i="10"/>
  <c r="AV269" i="10" s="1"/>
  <c r="AK315" i="10"/>
  <c r="AP315" i="10" s="1"/>
  <c r="AV315" i="10" s="1"/>
  <c r="AX315" i="10" s="1"/>
  <c r="AV372" i="10"/>
  <c r="AP483" i="10"/>
  <c r="AV483" i="10" s="1"/>
  <c r="AW483" i="10" s="1"/>
  <c r="AP524" i="10"/>
  <c r="AV524" i="10" s="1"/>
  <c r="AX524" i="10" s="1"/>
  <c r="AK549" i="10"/>
  <c r="AP549" i="10" s="1"/>
  <c r="AV549" i="10" s="1"/>
  <c r="AK566" i="10"/>
  <c r="AP566" i="10" s="1"/>
  <c r="AV566" i="10" s="1"/>
  <c r="AW566" i="10" s="1"/>
  <c r="AP479" i="10"/>
  <c r="AV479" i="10" s="1"/>
  <c r="AW479" i="10" s="1"/>
  <c r="AP522" i="10"/>
  <c r="AV522" i="10" s="1"/>
  <c r="AX522" i="10" s="1"/>
  <c r="AK449" i="10"/>
  <c r="AP449" i="10" s="1"/>
  <c r="AV449" i="10" s="1"/>
  <c r="AX449" i="10" s="1"/>
  <c r="AK519" i="10"/>
  <c r="AP519" i="10" s="1"/>
  <c r="AV519" i="10" s="1"/>
  <c r="AK590" i="10"/>
  <c r="AP590" i="10" s="1"/>
  <c r="AV590" i="10" s="1"/>
  <c r="AK610" i="10"/>
  <c r="AP610" i="10" s="1"/>
  <c r="AV610" i="10" s="1"/>
  <c r="AX610" i="10" s="1"/>
  <c r="AP460" i="10"/>
  <c r="AV460" i="10" s="1"/>
  <c r="AP484" i="10"/>
  <c r="AV484" i="10" s="1"/>
  <c r="AW484" i="10" s="1"/>
  <c r="AK508" i="10"/>
  <c r="AP508" i="10" s="1"/>
  <c r="AV508" i="10" s="1"/>
  <c r="AX508" i="10" s="1"/>
  <c r="AP636" i="10"/>
  <c r="AV636" i="10" s="1"/>
  <c r="AX636" i="10" s="1"/>
  <c r="AP243" i="10"/>
  <c r="AV243" i="10" s="1"/>
  <c r="AX243" i="10" s="1"/>
  <c r="AP424" i="10"/>
  <c r="AV424" i="10" s="1"/>
  <c r="AP676" i="10"/>
  <c r="AV676" i="10" s="1"/>
  <c r="AW676" i="10" s="1"/>
  <c r="AP710" i="10"/>
  <c r="AV710" i="10" s="1"/>
  <c r="AX710" i="10" s="1"/>
  <c r="AP334" i="10"/>
  <c r="AV334" i="10" s="1"/>
  <c r="AP242" i="10"/>
  <c r="AV242" i="10" s="1"/>
  <c r="AW242" i="10" s="1"/>
  <c r="AP318" i="10"/>
  <c r="AV318" i="10" s="1"/>
  <c r="AX318" i="10" s="1"/>
  <c r="AP291" i="10"/>
  <c r="AK218" i="10"/>
  <c r="AP218" i="10" s="1"/>
  <c r="AV218" i="10" s="1"/>
  <c r="AW218" i="10" s="1"/>
  <c r="AP418" i="10"/>
  <c r="AV418" i="10" s="1"/>
  <c r="AP444" i="10"/>
  <c r="AV444" i="10" s="1"/>
  <c r="AY444" i="10" s="1"/>
  <c r="AK459" i="10"/>
  <c r="AP459" i="10" s="1"/>
  <c r="AV459" i="10" s="1"/>
  <c r="AW459" i="10" s="1"/>
  <c r="AK514" i="10"/>
  <c r="AP514" i="10" s="1"/>
  <c r="AV514" i="10" s="1"/>
  <c r="AP468" i="10"/>
  <c r="AV468" i="10" s="1"/>
  <c r="AX468" i="10" s="1"/>
  <c r="AK509" i="10"/>
  <c r="AP509" i="10" s="1"/>
  <c r="AV509" i="10" s="1"/>
  <c r="AY509" i="10" s="1"/>
  <c r="AP619" i="10"/>
  <c r="AV619" i="10" s="1"/>
  <c r="AX619" i="10" s="1"/>
  <c r="AK602" i="10"/>
  <c r="AP602" i="10" s="1"/>
  <c r="AV602" i="10" s="1"/>
  <c r="AY602" i="10" s="1"/>
  <c r="AK622" i="10"/>
  <c r="AP622" i="10" s="1"/>
  <c r="AV622" i="10" s="1"/>
  <c r="AP749" i="10"/>
  <c r="AV749" i="10" s="1"/>
  <c r="AW749" i="10" s="1"/>
  <c r="AK552" i="10"/>
  <c r="AP552" i="10" s="1"/>
  <c r="AV552" i="10" s="1"/>
  <c r="AX552" i="10" s="1"/>
  <c r="AP674" i="10"/>
  <c r="AV674" i="10" s="1"/>
  <c r="AK703" i="10"/>
  <c r="AP703" i="10" s="1"/>
  <c r="AV703" i="10" s="1"/>
  <c r="AW703" i="10" s="1"/>
  <c r="AP411" i="10"/>
  <c r="AV411" i="10" s="1"/>
  <c r="AX411" i="10" s="1"/>
  <c r="AP633" i="10"/>
  <c r="AV633" i="10" s="1"/>
  <c r="AX633" i="10" s="1"/>
  <c r="AP732" i="10"/>
  <c r="AV732" i="10" s="1"/>
  <c r="AK311" i="10"/>
  <c r="AP311" i="10" s="1"/>
  <c r="AV311" i="10" s="1"/>
  <c r="AW311" i="10" s="1"/>
  <c r="AP335" i="10"/>
  <c r="AV335" i="10" s="1"/>
  <c r="AW335" i="10" s="1"/>
  <c r="AP320" i="10"/>
  <c r="AV320" i="10" s="1"/>
  <c r="AY320" i="10" s="1"/>
  <c r="AK539" i="10"/>
  <c r="AP539" i="10" s="1"/>
  <c r="AV539" i="10" s="1"/>
  <c r="AW539" i="10" s="1"/>
  <c r="AP639" i="10"/>
  <c r="AV639" i="10" s="1"/>
  <c r="AW639" i="10" s="1"/>
  <c r="AP467" i="10"/>
  <c r="AV467" i="10" s="1"/>
  <c r="AY467" i="10" s="1"/>
  <c r="AP577" i="10"/>
  <c r="AV577" i="10" s="1"/>
  <c r="AW577" i="10" s="1"/>
  <c r="AK441" i="10"/>
  <c r="AP441" i="10" s="1"/>
  <c r="AV441" i="10" s="1"/>
  <c r="AK679" i="10"/>
  <c r="AP679" i="10" s="1"/>
  <c r="AV679" i="10" s="1"/>
  <c r="AW679" i="10" s="1"/>
  <c r="AK686" i="10"/>
  <c r="AP686" i="10" s="1"/>
  <c r="AV686" i="10" s="1"/>
  <c r="AY686" i="10" s="1"/>
  <c r="AK727" i="10"/>
  <c r="AP727" i="10" s="1"/>
  <c r="AV727" i="10" s="1"/>
  <c r="AW727" i="10" s="1"/>
  <c r="AP433" i="10"/>
  <c r="AV433" i="10" s="1"/>
  <c r="AX433" i="10" s="1"/>
  <c r="AP533" i="10"/>
  <c r="AV533" i="10" s="1"/>
  <c r="AX533" i="10" s="1"/>
  <c r="AP300" i="10"/>
  <c r="AV300" i="10" s="1"/>
  <c r="AP378" i="10"/>
  <c r="AV378" i="10" s="1"/>
  <c r="AP259" i="10"/>
  <c r="AV259" i="10" s="1"/>
  <c r="AY259" i="10" s="1"/>
  <c r="AP214" i="10"/>
  <c r="AV214" i="10" s="1"/>
  <c r="AK520" i="10"/>
  <c r="AP520" i="10" s="1"/>
  <c r="AV520" i="10" s="1"/>
  <c r="AX520" i="10" s="1"/>
  <c r="AK613" i="10"/>
  <c r="AP613" i="10" s="1"/>
  <c r="AV613" i="10" s="1"/>
  <c r="AP656" i="10"/>
  <c r="AV656" i="10" s="1"/>
  <c r="AP669" i="10"/>
  <c r="AV669" i="10" s="1"/>
  <c r="AW669" i="10" s="1"/>
  <c r="AP747" i="10"/>
  <c r="AV747" i="10" s="1"/>
  <c r="AW747" i="10" s="1"/>
  <c r="AP250" i="10"/>
  <c r="AV250" i="10" s="1"/>
  <c r="AY250" i="10" s="1"/>
  <c r="AP634" i="10"/>
  <c r="AV634" i="10" s="1"/>
  <c r="AW634" i="10" s="1"/>
  <c r="AP405" i="10"/>
  <c r="AV405" i="10" s="1"/>
  <c r="AK294" i="10"/>
  <c r="AP294" i="10" s="1"/>
  <c r="AV294" i="10" s="1"/>
  <c r="AP422" i="10"/>
  <c r="AV422" i="10" s="1"/>
  <c r="AP455" i="10"/>
  <c r="AV455" i="10" s="1"/>
  <c r="AX455" i="10" s="1"/>
  <c r="AP314" i="10"/>
  <c r="AV314" i="10" s="1"/>
  <c r="AW314" i="10" s="1"/>
  <c r="AP400" i="10"/>
  <c r="AV400" i="10" s="1"/>
  <c r="AX400" i="10" s="1"/>
  <c r="AP436" i="10"/>
  <c r="AV436" i="10" s="1"/>
  <c r="AW436" i="10" s="1"/>
  <c r="AP298" i="10"/>
  <c r="AV298" i="10" s="1"/>
  <c r="AX298" i="10" s="1"/>
  <c r="AP328" i="10"/>
  <c r="AV328" i="10" s="1"/>
  <c r="AX328" i="10" s="1"/>
  <c r="AK363" i="10"/>
  <c r="AP363" i="10" s="1"/>
  <c r="AV363" i="10" s="1"/>
  <c r="AY363" i="10" s="1"/>
  <c r="AP579" i="10"/>
  <c r="AV579" i="10" s="1"/>
  <c r="AY579" i="10" s="1"/>
  <c r="AP680" i="10"/>
  <c r="AV680" i="10" s="1"/>
  <c r="AW680" i="10" s="1"/>
  <c r="AP512" i="10"/>
  <c r="AV512" i="10" s="1"/>
  <c r="AX512" i="10" s="1"/>
  <c r="AK575" i="10"/>
  <c r="AP575" i="10" s="1"/>
  <c r="AV575" i="10" s="1"/>
  <c r="AW575" i="10" s="1"/>
  <c r="AK659" i="10"/>
  <c r="AP659" i="10" s="1"/>
  <c r="AV659" i="10" s="1"/>
  <c r="AW659" i="10" s="1"/>
  <c r="AP544" i="10"/>
  <c r="AV544" i="10" s="1"/>
  <c r="AX544" i="10" s="1"/>
  <c r="AP274" i="10"/>
  <c r="AV274" i="10" s="1"/>
  <c r="AP477" i="10"/>
  <c r="AV477" i="10" s="1"/>
  <c r="AY477" i="10" s="1"/>
  <c r="AP308" i="10"/>
  <c r="AV308" i="10" s="1"/>
  <c r="AY308" i="10" s="1"/>
  <c r="AP529" i="10"/>
  <c r="AV529" i="10" s="1"/>
  <c r="AX529" i="10" s="1"/>
  <c r="AP722" i="10"/>
  <c r="AV722" i="10" s="1"/>
  <c r="AW722" i="10" s="1"/>
  <c r="AP213" i="10"/>
  <c r="AV213" i="10" s="1"/>
  <c r="AW213" i="10" s="1"/>
  <c r="AP338" i="10"/>
  <c r="AV338" i="10" s="1"/>
  <c r="AY338" i="10" s="1"/>
  <c r="AP437" i="10"/>
  <c r="AV437" i="10" s="1"/>
  <c r="AX437" i="10" s="1"/>
  <c r="AP304" i="10"/>
  <c r="AV304" i="10" s="1"/>
  <c r="AX304" i="10" s="1"/>
  <c r="AP562" i="10"/>
  <c r="AV562" i="10" s="1"/>
  <c r="AX562" i="10" s="1"/>
  <c r="AK626" i="10"/>
  <c r="AP626" i="10" s="1"/>
  <c r="AV626" i="10" s="1"/>
  <c r="AW626" i="10" s="1"/>
  <c r="AP638" i="10"/>
  <c r="AV638" i="10" s="1"/>
  <c r="AY638" i="10" s="1"/>
  <c r="AK741" i="10"/>
  <c r="AP741" i="10" s="1"/>
  <c r="AV741" i="10" s="1"/>
  <c r="AW741" i="10" s="1"/>
  <c r="AK494" i="10"/>
  <c r="AP494" i="10" s="1"/>
  <c r="AV494" i="10" s="1"/>
  <c r="AP392" i="10"/>
  <c r="AV392" i="10" s="1"/>
  <c r="AW392" i="10" s="1"/>
  <c r="AP682" i="10"/>
  <c r="AV682" i="10" s="1"/>
  <c r="AW682" i="10" s="1"/>
  <c r="AP704" i="10"/>
  <c r="AV704" i="10" s="1"/>
  <c r="AY704" i="10" s="1"/>
  <c r="AP450" i="10"/>
  <c r="AV450" i="10" s="1"/>
  <c r="AP697" i="10"/>
  <c r="AV697" i="10" s="1"/>
  <c r="AW697" i="10" s="1"/>
  <c r="AP224" i="10"/>
  <c r="AV224" i="10" s="1"/>
  <c r="AP464" i="10"/>
  <c r="AV464" i="10" s="1"/>
  <c r="AW464" i="10" s="1"/>
  <c r="AP226" i="10"/>
  <c r="AV226" i="10" s="1"/>
  <c r="AX226" i="10" s="1"/>
  <c r="AP246" i="10"/>
  <c r="AV246" i="10" s="1"/>
  <c r="AP381" i="10"/>
  <c r="AV381" i="10" s="1"/>
  <c r="AX381" i="10" s="1"/>
  <c r="AP248" i="10"/>
  <c r="AV248" i="10" s="1"/>
  <c r="AX248" i="10" s="1"/>
  <c r="AP355" i="10"/>
  <c r="AV355" i="10" s="1"/>
  <c r="AY355" i="10" s="1"/>
  <c r="AP393" i="10"/>
  <c r="AV393" i="10" s="1"/>
  <c r="AP506" i="10"/>
  <c r="AV506" i="10" s="1"/>
  <c r="AY506" i="10" s="1"/>
  <c r="AP632" i="10"/>
  <c r="AV632" i="10" s="1"/>
  <c r="AW632" i="10" s="1"/>
  <c r="AP738" i="10"/>
  <c r="AV738" i="10" s="1"/>
  <c r="AY738" i="10" s="1"/>
  <c r="AP537" i="10"/>
  <c r="AV537" i="10" s="1"/>
  <c r="AX537" i="10" s="1"/>
  <c r="AP541" i="10"/>
  <c r="AV541" i="10" s="1"/>
  <c r="AY541" i="10" s="1"/>
  <c r="AP220" i="10"/>
  <c r="AV220" i="10" s="1"/>
  <c r="AX220" i="10" s="1"/>
  <c r="AP223" i="10"/>
  <c r="AV223" i="10" s="1"/>
  <c r="AW223" i="10" s="1"/>
  <c r="AP254" i="10"/>
  <c r="AV254" i="10" s="1"/>
  <c r="AY254" i="10" s="1"/>
  <c r="AV264" i="10"/>
  <c r="AP286" i="10"/>
  <c r="AV286" i="10" s="1"/>
  <c r="AW286" i="10" s="1"/>
  <c r="AP272" i="10"/>
  <c r="AV272" i="10" s="1"/>
  <c r="AX272" i="10" s="1"/>
  <c r="AP476" i="10"/>
  <c r="AP486" i="10"/>
  <c r="AV486" i="10" s="1"/>
  <c r="AX486" i="10" s="1"/>
  <c r="AP510" i="10"/>
  <c r="AV510" i="10" s="1"/>
  <c r="AW510" i="10" s="1"/>
  <c r="AP660" i="10"/>
  <c r="AV660" i="10" s="1"/>
  <c r="AW660" i="10" s="1"/>
  <c r="AP657" i="10"/>
  <c r="AV657" i="10" s="1"/>
  <c r="AW657" i="10" s="1"/>
  <c r="AP217" i="10"/>
  <c r="AV217" i="10" s="1"/>
  <c r="AW217" i="10" s="1"/>
  <c r="AP525" i="10"/>
  <c r="AV525" i="10" s="1"/>
  <c r="AX525" i="10" s="1"/>
  <c r="AP517" i="10"/>
  <c r="AV517" i="10" s="1"/>
  <c r="AK621" i="10"/>
  <c r="AP621" i="10" s="1"/>
  <c r="AV621" i="10" s="1"/>
  <c r="AP396" i="10"/>
  <c r="AV396" i="10" s="1"/>
  <c r="AW396" i="10" s="1"/>
  <c r="AP496" i="10"/>
  <c r="AV496" i="10" s="1"/>
  <c r="AW496" i="10" s="1"/>
  <c r="AP595" i="10"/>
  <c r="AV595" i="10" s="1"/>
  <c r="AY595" i="10" s="1"/>
  <c r="AP448" i="10"/>
  <c r="AV448" i="10" s="1"/>
  <c r="AW448" i="10" s="1"/>
  <c r="AP534" i="10"/>
  <c r="AV534" i="10" s="1"/>
  <c r="AW534" i="10" s="1"/>
  <c r="AP589" i="10"/>
  <c r="AV589" i="10" s="1"/>
  <c r="AY589" i="10" s="1"/>
  <c r="AP251" i="10"/>
  <c r="AV251" i="10" s="1"/>
  <c r="AX251" i="10" s="1"/>
  <c r="AP348" i="10"/>
  <c r="AV348" i="10" s="1"/>
  <c r="AW348" i="10" s="1"/>
  <c r="AP507" i="10"/>
  <c r="AV507" i="10" s="1"/>
  <c r="AW507" i="10" s="1"/>
  <c r="AV572" i="10"/>
  <c r="AY572" i="10" s="1"/>
  <c r="AP581" i="10"/>
  <c r="AV581" i="10" s="1"/>
  <c r="AY581" i="10" s="1"/>
  <c r="AP751" i="10"/>
  <c r="AV751" i="10" s="1"/>
  <c r="AW751" i="10" s="1"/>
  <c r="AP419" i="10"/>
  <c r="AV419" i="10" s="1"/>
  <c r="AP257" i="10"/>
  <c r="AV257" i="10" s="1"/>
  <c r="AW257" i="10" s="1"/>
  <c r="AP253" i="10"/>
  <c r="AV253" i="10" s="1"/>
  <c r="AY253" i="10" s="1"/>
  <c r="AV282" i="10"/>
  <c r="AW282" i="10" s="1"/>
  <c r="AP317" i="10"/>
  <c r="AV317" i="10" s="1"/>
  <c r="AW317" i="10" s="1"/>
  <c r="AP310" i="10"/>
  <c r="AV310" i="10" s="1"/>
  <c r="AW310" i="10" s="1"/>
  <c r="AP351" i="10"/>
  <c r="AV351" i="10" s="1"/>
  <c r="AX351" i="10" s="1"/>
  <c r="AP364" i="10"/>
  <c r="AV364" i="10" s="1"/>
  <c r="AW364" i="10" s="1"/>
  <c r="AP425" i="10"/>
  <c r="AV425" i="10" s="1"/>
  <c r="AX425" i="10" s="1"/>
  <c r="AP404" i="10"/>
  <c r="AV404" i="10" s="1"/>
  <c r="AW404" i="10" s="1"/>
  <c r="AV387" i="10"/>
  <c r="AY387" i="10" s="1"/>
  <c r="AP435" i="10"/>
  <c r="AV435" i="10" s="1"/>
  <c r="AW435" i="10" s="1"/>
  <c r="AP443" i="10"/>
  <c r="AV443" i="10" s="1"/>
  <c r="AX443" i="10" s="1"/>
  <c r="AP528" i="10"/>
  <c r="AV528" i="10" s="1"/>
  <c r="AX528" i="10" s="1"/>
  <c r="AP576" i="10"/>
  <c r="AV576" i="10" s="1"/>
  <c r="AW576" i="10" s="1"/>
  <c r="AP585" i="10"/>
  <c r="AV585" i="10" s="1"/>
  <c r="AY585" i="10" s="1"/>
  <c r="AP588" i="10"/>
  <c r="AV588" i="10" s="1"/>
  <c r="AP645" i="10"/>
  <c r="AV645" i="10" s="1"/>
  <c r="AX645" i="10" s="1"/>
  <c r="AP650" i="10"/>
  <c r="AV650" i="10" s="1"/>
  <c r="AP706" i="10"/>
  <c r="AV706" i="10" s="1"/>
  <c r="AY706" i="10" s="1"/>
  <c r="AP281" i="10"/>
  <c r="AV281" i="10" s="1"/>
  <c r="AX281" i="10" s="1"/>
  <c r="AP350" i="10"/>
  <c r="AV350" i="10" s="1"/>
  <c r="AP389" i="10"/>
  <c r="AV389" i="10" s="1"/>
  <c r="AW389" i="10" s="1"/>
  <c r="AP689" i="10"/>
  <c r="AV689" i="10" s="1"/>
  <c r="AW689" i="10" s="1"/>
  <c r="AP345" i="10"/>
  <c r="AV345" i="10" s="1"/>
  <c r="AW345" i="10" s="1"/>
  <c r="AP485" i="10"/>
  <c r="AV485" i="10" s="1"/>
  <c r="AX485" i="10" s="1"/>
  <c r="AP516" i="10"/>
  <c r="AV516" i="10" s="1"/>
  <c r="AY516" i="10" s="1"/>
  <c r="AP592" i="10"/>
  <c r="AV592" i="10" s="1"/>
  <c r="AX592" i="10" s="1"/>
  <c r="AP470" i="10"/>
  <c r="AV470" i="10" s="1"/>
  <c r="AW470" i="10" s="1"/>
  <c r="AP233" i="10"/>
  <c r="AV233" i="10" s="1"/>
  <c r="AX233" i="10" s="1"/>
  <c r="AP312" i="10"/>
  <c r="AV312" i="10" s="1"/>
  <c r="AY312" i="10" s="1"/>
  <c r="AP324" i="10"/>
  <c r="AV324" i="10" s="1"/>
  <c r="AY324" i="10" s="1"/>
  <c r="AP357" i="10"/>
  <c r="AV357" i="10" s="1"/>
  <c r="AP374" i="10"/>
  <c r="AV374" i="10" s="1"/>
  <c r="AY374" i="10" s="1"/>
  <c r="AP369" i="10"/>
  <c r="AV369" i="10" s="1"/>
  <c r="AW369" i="10" s="1"/>
  <c r="AV442" i="10"/>
  <c r="AX442" i="10" s="1"/>
  <c r="AP472" i="10"/>
  <c r="AV472" i="10" s="1"/>
  <c r="AW472" i="10" s="1"/>
  <c r="AP518" i="10"/>
  <c r="AV518" i="10" s="1"/>
  <c r="AX518" i="10" s="1"/>
  <c r="AP563" i="10"/>
  <c r="AV563" i="10" s="1"/>
  <c r="AX563" i="10" s="1"/>
  <c r="AP642" i="10"/>
  <c r="AV642" i="10" s="1"/>
  <c r="AW642" i="10" s="1"/>
  <c r="AP664" i="10"/>
  <c r="AV664" i="10" s="1"/>
  <c r="AW664" i="10" s="1"/>
  <c r="AP748" i="10"/>
  <c r="AV748" i="10" s="1"/>
  <c r="AW748" i="10" s="1"/>
  <c r="AP730" i="10"/>
  <c r="AV730" i="10" s="1"/>
  <c r="AW730" i="10" s="1"/>
  <c r="AP290" i="10"/>
  <c r="AV290" i="10" s="1"/>
  <c r="AW290" i="10" s="1"/>
  <c r="AP394" i="10"/>
  <c r="AV394" i="10" s="1"/>
  <c r="AY394" i="10" s="1"/>
  <c r="AP474" i="10"/>
  <c r="AV474" i="10" s="1"/>
  <c r="AY474" i="10" s="1"/>
  <c r="AP462" i="10"/>
  <c r="AV462" i="10" s="1"/>
  <c r="AX462" i="10" s="1"/>
  <c r="AP723" i="10"/>
  <c r="AV723" i="10" s="1"/>
  <c r="AP725" i="10"/>
  <c r="AV725" i="10" s="1"/>
  <c r="AW725" i="10" s="1"/>
  <c r="AP423" i="10"/>
  <c r="AV423" i="10" s="1"/>
  <c r="AX423" i="10" s="1"/>
  <c r="AP344" i="10"/>
  <c r="AV344" i="10" s="1"/>
  <c r="AX344" i="10" s="1"/>
  <c r="AP746" i="10"/>
  <c r="AV746" i="10" s="1"/>
  <c r="AX746" i="10" s="1"/>
  <c r="AP296" i="10"/>
  <c r="AV296" i="10" s="1"/>
  <c r="AY296" i="10" s="1"/>
  <c r="AP227" i="10"/>
  <c r="AV227" i="10" s="1"/>
  <c r="AY227" i="10" s="1"/>
  <c r="AP414" i="10"/>
  <c r="AV414" i="10" s="1"/>
  <c r="AW414" i="10" s="1"/>
  <c r="AV434" i="10"/>
  <c r="AW434" i="10" s="1"/>
  <c r="AP409" i="10"/>
  <c r="AV409" i="10" s="1"/>
  <c r="AP370" i="10"/>
  <c r="AV370" i="10" s="1"/>
  <c r="AY370" i="10" s="1"/>
  <c r="AP228" i="10"/>
  <c r="AV228" i="10" s="1"/>
  <c r="AX228" i="10" s="1"/>
  <c r="AP210" i="10"/>
  <c r="AV267" i="10"/>
  <c r="AP277" i="10"/>
  <c r="AV277" i="10" s="1"/>
  <c r="AY277" i="10" s="1"/>
  <c r="AP356" i="10"/>
  <c r="AV356" i="10" s="1"/>
  <c r="AW356" i="10" s="1"/>
  <c r="AP410" i="10"/>
  <c r="AV410" i="10" s="1"/>
  <c r="AY410" i="10" s="1"/>
  <c r="AP473" i="10"/>
  <c r="AV473" i="10" s="1"/>
  <c r="AX473" i="10" s="1"/>
  <c r="AP488" i="10"/>
  <c r="AV488" i="10" s="1"/>
  <c r="AX488" i="10" s="1"/>
  <c r="AP492" i="10"/>
  <c r="AV492" i="10" s="1"/>
  <c r="AW492" i="10" s="1"/>
  <c r="AP554" i="10"/>
  <c r="AV554" i="10" s="1"/>
  <c r="AX554" i="10" s="1"/>
  <c r="AP557" i="10"/>
  <c r="AV557" i="10" s="1"/>
  <c r="AW557" i="10" s="1"/>
  <c r="AP596" i="10"/>
  <c r="AV596" i="10" s="1"/>
  <c r="AW596" i="10" s="1"/>
  <c r="AP614" i="10"/>
  <c r="AV614" i="10" s="1"/>
  <c r="AX614" i="10" s="1"/>
  <c r="AP668" i="10"/>
  <c r="AV668" i="10" s="1"/>
  <c r="AX668" i="10" s="1"/>
  <c r="AV652" i="10"/>
  <c r="AW652" i="10" s="1"/>
  <c r="AP276" i="10"/>
  <c r="AV276" i="10" s="1"/>
  <c r="AP432" i="10"/>
  <c r="AV432" i="10" s="1"/>
  <c r="AW432" i="10" s="1"/>
  <c r="AP458" i="10"/>
  <c r="AV458" i="10" s="1"/>
  <c r="AX458" i="10" s="1"/>
  <c r="AP415" i="10"/>
  <c r="AV415" i="10" s="1"/>
  <c r="AX415" i="10" s="1"/>
  <c r="AP295" i="10"/>
  <c r="AV295" i="10" s="1"/>
  <c r="AW295" i="10" s="1"/>
  <c r="AP661" i="10"/>
  <c r="AV661" i="10" s="1"/>
  <c r="AY661" i="10" s="1"/>
  <c r="AP593" i="10"/>
  <c r="AV593" i="10" s="1"/>
  <c r="AP322" i="10"/>
  <c r="AV322" i="10" s="1"/>
  <c r="AY322" i="10" s="1"/>
  <c r="AP553" i="10"/>
  <c r="AV553" i="10" s="1"/>
  <c r="AY553" i="10" s="1"/>
  <c r="AP237" i="10"/>
  <c r="AV237" i="10" s="1"/>
  <c r="AP326" i="10"/>
  <c r="AV326" i="10" s="1"/>
  <c r="AP655" i="10"/>
  <c r="AV655" i="10" s="1"/>
  <c r="AW655" i="10" s="1"/>
  <c r="AP262" i="10"/>
  <c r="AV262" i="10" s="1"/>
  <c r="AP395" i="10"/>
  <c r="AV395" i="10" s="1"/>
  <c r="AX395" i="10" s="1"/>
  <c r="AP247" i="10"/>
  <c r="AV247" i="10" s="1"/>
  <c r="AX247" i="10" s="1"/>
  <c r="AP498" i="10"/>
  <c r="AV498" i="10" s="1"/>
  <c r="AX498" i="10" s="1"/>
  <c r="AP230" i="10"/>
  <c r="AV230" i="10" s="1"/>
  <c r="AW230" i="10" s="1"/>
  <c r="AP546" i="10"/>
  <c r="AV546" i="10" s="1"/>
  <c r="AW546" i="10" s="1"/>
  <c r="AP718" i="10"/>
  <c r="AV718" i="10" s="1"/>
  <c r="AX718" i="10" s="1"/>
  <c r="AP383" i="10"/>
  <c r="AV383" i="10" s="1"/>
  <c r="AW383" i="10" s="1"/>
  <c r="AP402" i="10"/>
  <c r="AV402" i="10" s="1"/>
  <c r="AW402" i="10" s="1"/>
  <c r="AP665" i="10"/>
  <c r="AV665" i="10" s="1"/>
  <c r="AW665" i="10" s="1"/>
  <c r="AP734" i="10"/>
  <c r="AV734" i="10" s="1"/>
  <c r="AX734" i="10" s="1"/>
  <c r="AP601" i="10"/>
  <c r="AV601" i="10" s="1"/>
  <c r="AX601" i="10" s="1"/>
  <c r="AP478" i="10"/>
  <c r="AV478" i="10" s="1"/>
  <c r="AW478" i="10" s="1"/>
  <c r="AP750" i="10"/>
  <c r="AV750" i="10" s="1"/>
  <c r="AW750" i="10" s="1"/>
  <c r="AP221" i="10"/>
  <c r="AV221" i="10" s="1"/>
  <c r="AY221" i="10" s="1"/>
  <c r="AP238" i="10"/>
  <c r="AV238" i="10" s="1"/>
  <c r="AW238" i="10" s="1"/>
  <c r="AX693" i="10"/>
  <c r="AY693" i="10"/>
  <c r="AW693" i="10"/>
  <c r="AP352" i="10"/>
  <c r="AV352" i="10" s="1"/>
  <c r="AX352" i="10" s="1"/>
  <c r="AP532" i="10"/>
  <c r="AV532" i="10" s="1"/>
  <c r="AX532" i="10" s="1"/>
  <c r="AK240" i="10"/>
  <c r="AP240" i="10" s="1"/>
  <c r="AV240" i="10" s="1"/>
  <c r="AP321" i="10"/>
  <c r="AV321" i="10" s="1"/>
  <c r="AW321" i="10" s="1"/>
  <c r="AP323" i="10"/>
  <c r="AV323" i="10" s="1"/>
  <c r="AW323" i="10" s="1"/>
  <c r="AK550" i="10"/>
  <c r="AP550" i="10" s="1"/>
  <c r="AV550" i="10" s="1"/>
  <c r="AP586" i="10"/>
  <c r="AV586" i="10" s="1"/>
  <c r="AW586" i="10" s="1"/>
  <c r="AP275" i="10"/>
  <c r="AV275" i="10" s="1"/>
  <c r="AW275" i="10" s="1"/>
  <c r="AK283" i="10"/>
  <c r="AP283" i="10" s="1"/>
  <c r="AV283" i="10" s="1"/>
  <c r="AP598" i="10"/>
  <c r="AV598" i="10" s="1"/>
  <c r="AY598" i="10" s="1"/>
  <c r="AP236" i="10"/>
  <c r="AV236" i="10" s="1"/>
  <c r="AW236" i="10" s="1"/>
  <c r="AP261" i="10"/>
  <c r="AV261" i="10" s="1"/>
  <c r="AW261" i="10" s="1"/>
  <c r="AP270" i="10"/>
  <c r="AV270" i="10" s="1"/>
  <c r="AP266" i="10"/>
  <c r="AV266" i="10" s="1"/>
  <c r="AK427" i="10"/>
  <c r="AP427" i="10" s="1"/>
  <c r="AV427" i="10" s="1"/>
  <c r="AP545" i="10"/>
  <c r="AV545" i="10" s="1"/>
  <c r="AX545" i="10" s="1"/>
  <c r="AP567" i="10"/>
  <c r="AV567" i="10" s="1"/>
  <c r="AW567" i="10" s="1"/>
  <c r="AK627" i="10"/>
  <c r="AP627" i="10" s="1"/>
  <c r="AV627" i="10" s="1"/>
  <c r="AW627" i="10" s="1"/>
  <c r="AK643" i="10"/>
  <c r="AP643" i="10" s="1"/>
  <c r="AV643" i="10" s="1"/>
  <c r="AW643" i="10" s="1"/>
  <c r="AP608" i="10"/>
  <c r="AV608" i="10" s="1"/>
  <c r="AW608" i="10" s="1"/>
  <c r="AP672" i="10"/>
  <c r="AV672" i="10" s="1"/>
  <c r="AX672" i="10" s="1"/>
  <c r="AP721" i="10"/>
  <c r="AV721" i="10" s="1"/>
  <c r="AY721" i="10" s="1"/>
  <c r="AK332" i="10"/>
  <c r="AP332" i="10" s="1"/>
  <c r="AV332" i="10" s="1"/>
  <c r="AY332" i="10" s="1"/>
  <c r="AP365" i="10"/>
  <c r="AV365" i="10" s="1"/>
  <c r="AW365" i="10" s="1"/>
  <c r="AP401" i="10"/>
  <c r="AV401" i="10" s="1"/>
  <c r="AY401" i="10" s="1"/>
  <c r="AV476" i="10"/>
  <c r="AY476" i="10" s="1"/>
  <c r="AK499" i="10"/>
  <c r="AP499" i="10" s="1"/>
  <c r="AV499" i="10" s="1"/>
  <c r="AW499" i="10" s="1"/>
  <c r="AK515" i="10"/>
  <c r="AP515" i="10" s="1"/>
  <c r="AV515" i="10" s="1"/>
  <c r="AW515" i="10" s="1"/>
  <c r="AK531" i="10"/>
  <c r="AP531" i="10" s="1"/>
  <c r="AV531" i="10" s="1"/>
  <c r="AW531" i="10" s="1"/>
  <c r="AP489" i="10"/>
  <c r="AV489" i="10" s="1"/>
  <c r="AX489" i="10" s="1"/>
  <c r="AP719" i="10"/>
  <c r="AV719" i="10" s="1"/>
  <c r="AX719" i="10" s="1"/>
  <c r="AP735" i="10"/>
  <c r="AV735" i="10" s="1"/>
  <c r="AW735" i="10" s="1"/>
  <c r="AK307" i="10"/>
  <c r="AP307" i="10" s="1"/>
  <c r="AV307" i="10" s="1"/>
  <c r="AX307" i="10" s="1"/>
  <c r="AP570" i="10"/>
  <c r="AV570" i="10" s="1"/>
  <c r="AP720" i="10"/>
  <c r="AV720" i="10" s="1"/>
  <c r="AW720" i="10" s="1"/>
  <c r="AP336" i="10"/>
  <c r="AV336" i="10" s="1"/>
  <c r="AW336" i="10" s="1"/>
  <c r="AP368" i="10"/>
  <c r="AV368" i="10" s="1"/>
  <c r="AX368" i="10" s="1"/>
  <c r="AP542" i="10"/>
  <c r="AV542" i="10" s="1"/>
  <c r="AX542" i="10" s="1"/>
  <c r="AK737" i="10"/>
  <c r="AP737" i="10" s="1"/>
  <c r="AV737" i="10" s="1"/>
  <c r="AX737" i="10" s="1"/>
  <c r="AP673" i="10"/>
  <c r="AV673" i="10" s="1"/>
  <c r="AW673" i="10" s="1"/>
  <c r="AP620" i="10"/>
  <c r="AV620" i="10" s="1"/>
  <c r="AW620" i="10" s="1"/>
  <c r="AP249" i="10"/>
  <c r="AV249" i="10" s="1"/>
  <c r="AW249" i="10" s="1"/>
  <c r="AK635" i="10"/>
  <c r="AP635" i="10" s="1"/>
  <c r="AV635" i="10" s="1"/>
  <c r="AW635" i="10" s="1"/>
  <c r="AP583" i="10"/>
  <c r="AV583" i="10" s="1"/>
  <c r="AK648" i="10"/>
  <c r="AP648" i="10" s="1"/>
  <c r="AV648" i="10" s="1"/>
  <c r="AP641" i="10"/>
  <c r="AV641" i="10" s="1"/>
  <c r="AY641" i="10" s="1"/>
  <c r="AP337" i="10"/>
  <c r="AV337" i="10" s="1"/>
  <c r="AX337" i="10" s="1"/>
  <c r="AK319" i="10"/>
  <c r="AP319" i="10" s="1"/>
  <c r="AV319" i="10" s="1"/>
  <c r="AX319" i="10" s="1"/>
  <c r="AP466" i="10"/>
  <c r="AV466" i="10" s="1"/>
  <c r="AP465" i="10"/>
  <c r="AV465" i="10" s="1"/>
  <c r="AP454" i="10"/>
  <c r="AV454" i="10" s="1"/>
  <c r="AW454" i="10" s="1"/>
  <c r="AP574" i="10"/>
  <c r="AV574" i="10" s="1"/>
  <c r="AP354" i="10"/>
  <c r="AV354" i="10" s="1"/>
  <c r="AY354" i="10" s="1"/>
  <c r="AP258" i="10"/>
  <c r="AV258" i="10" s="1"/>
  <c r="AY258" i="10" s="1"/>
  <c r="AK667" i="10"/>
  <c r="AP667" i="10" s="1"/>
  <c r="AV667" i="10" s="1"/>
  <c r="AX667" i="10" s="1"/>
  <c r="AK683" i="10"/>
  <c r="AP683" i="10" s="1"/>
  <c r="AV683" i="10" s="1"/>
  <c r="AW683" i="10" s="1"/>
  <c r="AK691" i="10"/>
  <c r="AP691" i="10" s="1"/>
  <c r="AV691" i="10" s="1"/>
  <c r="AY691" i="10" s="1"/>
  <c r="AK699" i="10"/>
  <c r="AP699" i="10" s="1"/>
  <c r="AV699" i="10" s="1"/>
  <c r="AY699" i="10" s="1"/>
  <c r="AK707" i="10"/>
  <c r="AP707" i="10" s="1"/>
  <c r="AV707" i="10" s="1"/>
  <c r="AW707" i="10" s="1"/>
  <c r="AK690" i="10"/>
  <c r="AP690" i="10" s="1"/>
  <c r="AV690" i="10" s="1"/>
  <c r="AY690" i="10" s="1"/>
  <c r="AP698" i="10"/>
  <c r="AV698" i="10" s="1"/>
  <c r="AY698" i="10" s="1"/>
  <c r="AK724" i="10"/>
  <c r="AP724" i="10" s="1"/>
  <c r="AV724" i="10" s="1"/>
  <c r="AY724" i="10" s="1"/>
  <c r="AP279" i="10"/>
  <c r="AV279" i="10" s="1"/>
  <c r="AX279" i="10" s="1"/>
  <c r="AP461" i="10"/>
  <c r="AV461" i="10" s="1"/>
  <c r="AX461" i="10" s="1"/>
  <c r="AP604" i="10"/>
  <c r="AV604" i="10" s="1"/>
  <c r="AW604" i="10" s="1"/>
  <c r="AP229" i="10"/>
  <c r="AV229" i="10" s="1"/>
  <c r="AX229" i="10" s="1"/>
  <c r="AP329" i="10"/>
  <c r="AV329" i="10" s="1"/>
  <c r="AX329" i="10" s="1"/>
  <c r="AK379" i="10"/>
  <c r="AP379" i="10" s="1"/>
  <c r="AV379" i="10" s="1"/>
  <c r="AY379" i="10" s="1"/>
  <c r="AP503" i="10"/>
  <c r="AV503" i="10" s="1"/>
  <c r="AW503" i="10" s="1"/>
  <c r="AP603" i="10"/>
  <c r="AV603" i="10" s="1"/>
  <c r="AX603" i="10" s="1"/>
  <c r="AP611" i="10"/>
  <c r="AV611" i="10" s="1"/>
  <c r="AW611" i="10" s="1"/>
  <c r="AP624" i="10"/>
  <c r="AV624" i="10" s="1"/>
  <c r="AW624" i="10" s="1"/>
  <c r="AP708" i="10"/>
  <c r="AV708" i="10" s="1"/>
  <c r="AW708" i="10" s="1"/>
  <c r="AK743" i="10"/>
  <c r="AP743" i="10" s="1"/>
  <c r="AV743" i="10" s="1"/>
  <c r="AW743" i="10" s="1"/>
  <c r="AP740" i="10"/>
  <c r="AV740" i="10" s="1"/>
  <c r="AX740" i="10" s="1"/>
  <c r="AK353" i="10"/>
  <c r="AP353" i="10" s="1"/>
  <c r="AV353" i="10" s="1"/>
  <c r="AV385" i="10"/>
  <c r="AX385" i="10" s="1"/>
  <c r="AW253" i="10"/>
  <c r="AX253" i="10"/>
  <c r="AX387" i="10"/>
  <c r="AW504" i="10"/>
  <c r="AX504" i="10"/>
  <c r="AY504" i="10"/>
  <c r="AW579" i="10"/>
  <c r="AX579" i="10"/>
  <c r="AW638" i="10"/>
  <c r="AX638" i="10"/>
  <c r="AX659" i="10"/>
  <c r="AX268" i="10"/>
  <c r="AW271" i="10"/>
  <c r="AY267" i="10"/>
  <c r="AW267" i="10"/>
  <c r="AX267" i="10"/>
  <c r="AX360" i="10"/>
  <c r="AW400" i="10"/>
  <c r="AY400" i="10"/>
  <c r="AW526" i="10"/>
  <c r="AX526" i="10"/>
  <c r="AY526" i="10"/>
  <c r="AW563" i="10"/>
  <c r="AY563" i="10"/>
  <c r="AW607" i="10"/>
  <c r="AX607" i="10"/>
  <c r="AY607" i="10"/>
  <c r="AW688" i="10"/>
  <c r="AX688" i="10"/>
  <c r="AY688" i="10"/>
  <c r="AX747" i="10"/>
  <c r="AW738" i="10"/>
  <c r="AX738" i="10"/>
  <c r="AW234" i="10"/>
  <c r="AX234" i="10"/>
  <c r="AY234" i="10"/>
  <c r="AW273" i="10"/>
  <c r="AX273" i="10"/>
  <c r="AY273" i="10"/>
  <c r="AW278" i="10"/>
  <c r="AX278" i="10"/>
  <c r="AY278" i="10"/>
  <c r="AW312" i="10"/>
  <c r="AX312" i="10"/>
  <c r="AX369" i="10"/>
  <c r="AW417" i="10"/>
  <c r="AW425" i="10"/>
  <c r="AW451" i="10"/>
  <c r="AX451" i="10"/>
  <c r="AY451" i="10"/>
  <c r="AW467" i="10"/>
  <c r="AX467" i="10"/>
  <c r="AW424" i="10"/>
  <c r="AX424" i="10"/>
  <c r="AY424" i="10"/>
  <c r="AX481" i="10"/>
  <c r="AY481" i="10"/>
  <c r="AW481" i="10"/>
  <c r="AX434" i="10"/>
  <c r="AY434" i="10"/>
  <c r="AY741" i="10"/>
  <c r="AY211" i="10"/>
  <c r="AW251" i="10"/>
  <c r="AX324" i="10"/>
  <c r="AY328" i="10"/>
  <c r="AW418" i="10"/>
  <c r="AX418" i="10"/>
  <c r="AY418" i="10"/>
  <c r="AX444" i="10"/>
  <c r="AW460" i="10"/>
  <c r="AX460" i="10"/>
  <c r="AY460" i="10"/>
  <c r="AW412" i="10"/>
  <c r="AX412" i="10"/>
  <c r="AY412" i="10"/>
  <c r="AX432" i="10"/>
  <c r="AW523" i="10"/>
  <c r="AX523" i="10"/>
  <c r="AY523" i="10"/>
  <c r="AX539" i="10"/>
  <c r="AW508" i="10"/>
  <c r="AW568" i="10"/>
  <c r="AX568" i="10"/>
  <c r="AY568" i="10"/>
  <c r="AX664" i="10"/>
  <c r="AY664" i="10"/>
  <c r="AY680" i="10"/>
  <c r="AW685" i="10"/>
  <c r="AX685" i="10"/>
  <c r="AY685" i="10"/>
  <c r="AX232" i="10"/>
  <c r="AY232" i="10"/>
  <c r="AW232" i="10"/>
  <c r="AW372" i="10"/>
  <c r="AX372" i="10"/>
  <c r="AY372" i="10"/>
  <c r="AY366" i="10"/>
  <c r="AW366" i="10"/>
  <c r="AX366" i="10"/>
  <c r="AY382" i="10"/>
  <c r="AW382" i="10"/>
  <c r="AX382" i="10"/>
  <c r="AW512" i="10"/>
  <c r="AX588" i="10"/>
  <c r="AW588" i="10"/>
  <c r="AY588" i="10"/>
  <c r="AX224" i="10"/>
  <c r="AY224" i="10"/>
  <c r="AW224" i="10"/>
  <c r="AW376" i="10"/>
  <c r="AX376" i="10"/>
  <c r="AY376" i="10"/>
  <c r="AW362" i="10"/>
  <c r="AY378" i="10"/>
  <c r="AW378" i="10"/>
  <c r="AX378" i="10"/>
  <c r="AW636" i="10"/>
  <c r="AY674" i="10"/>
  <c r="AW674" i="10"/>
  <c r="AX674" i="10"/>
  <c r="AX698" i="10"/>
  <c r="AY652" i="10"/>
  <c r="AX264" i="10"/>
  <c r="AW264" i="10"/>
  <c r="AY264" i="10"/>
  <c r="AW343" i="10"/>
  <c r="AX343" i="10"/>
  <c r="AY343" i="10"/>
  <c r="AW344" i="10"/>
  <c r="AY344" i="10"/>
  <c r="AW668" i="10"/>
  <c r="AY668" i="10"/>
  <c r="AW692" i="10"/>
  <c r="AX692" i="10"/>
  <c r="AY692" i="10"/>
  <c r="AW700" i="10"/>
  <c r="AX700" i="10"/>
  <c r="AY700" i="10"/>
  <c r="AX293" i="10"/>
  <c r="AY293" i="10"/>
  <c r="AW293" i="10"/>
  <c r="AW421" i="10"/>
  <c r="AX421" i="10"/>
  <c r="AY421" i="10"/>
  <c r="AW420" i="10"/>
  <c r="AX420" i="10"/>
  <c r="AY420" i="10"/>
  <c r="AW439" i="10"/>
  <c r="AX439" i="10"/>
  <c r="AY439" i="10"/>
  <c r="AW447" i="10"/>
  <c r="AX447" i="10"/>
  <c r="AY447" i="10"/>
  <c r="AW471" i="10"/>
  <c r="AX471" i="10"/>
  <c r="AY471" i="10"/>
  <c r="AW540" i="10"/>
  <c r="AX540" i="10"/>
  <c r="AY540" i="10"/>
  <c r="AX651" i="10"/>
  <c r="AY651" i="10"/>
  <c r="AW651" i="10"/>
  <c r="AW629" i="10"/>
  <c r="AX629" i="10"/>
  <c r="AY629" i="10"/>
  <c r="AX469" i="10"/>
  <c r="AY469" i="10"/>
  <c r="AW469" i="10"/>
  <c r="AY503" i="10"/>
  <c r="AX506" i="10"/>
  <c r="AW522" i="10"/>
  <c r="AW544" i="10"/>
  <c r="AW656" i="10"/>
  <c r="AX656" i="10"/>
  <c r="AY656" i="10"/>
  <c r="AY358" i="10"/>
  <c r="AW358" i="10"/>
  <c r="AX358" i="10"/>
  <c r="AY622" i="10"/>
  <c r="AW622" i="10"/>
  <c r="AX622" i="10"/>
  <c r="AW617" i="10"/>
  <c r="AX617" i="10"/>
  <c r="AY617" i="10"/>
  <c r="AW687" i="10"/>
  <c r="AX687" i="10"/>
  <c r="AY687" i="10"/>
  <c r="AY678" i="10"/>
  <c r="AW678" i="10"/>
  <c r="AX678" i="10"/>
  <c r="AY737" i="10"/>
  <c r="AW736" i="10"/>
  <c r="AX736" i="10"/>
  <c r="AY736" i="10"/>
  <c r="AX255" i="10"/>
  <c r="AW255" i="10"/>
  <c r="AY255" i="10"/>
  <c r="AW341" i="10"/>
  <c r="AX341" i="10"/>
  <c r="AY341" i="10"/>
  <c r="AX419" i="10"/>
  <c r="AY419" i="10"/>
  <c r="AW419" i="10"/>
  <c r="AW442" i="10"/>
  <c r="AP256" i="10"/>
  <c r="AV256" i="10" s="1"/>
  <c r="AX346" i="10"/>
  <c r="AY346" i="10"/>
  <c r="AW346" i="10"/>
  <c r="AK386" i="10"/>
  <c r="AP386" i="10" s="1"/>
  <c r="AV386" i="10" s="1"/>
  <c r="AX453" i="10"/>
  <c r="AY453" i="10"/>
  <c r="AP565" i="10"/>
  <c r="AV565" i="10" s="1"/>
  <c r="AY505" i="10"/>
  <c r="AW505" i="10"/>
  <c r="AP571" i="10"/>
  <c r="AV571" i="10" s="1"/>
  <c r="AK671" i="10"/>
  <c r="AP671" i="10" s="1"/>
  <c r="AV671" i="10" s="1"/>
  <c r="AK647" i="10"/>
  <c r="AP647" i="10" s="1"/>
  <c r="AV647" i="10" s="1"/>
  <c r="AX725" i="10"/>
  <c r="AX244" i="10"/>
  <c r="AY244" i="10"/>
  <c r="AW244" i="10"/>
  <c r="AK327" i="10"/>
  <c r="AP327" i="10" s="1"/>
  <c r="AV327" i="10" s="1"/>
  <c r="AK359" i="10"/>
  <c r="AP359" i="10" s="1"/>
  <c r="AV359" i="10" s="1"/>
  <c r="AK367" i="10"/>
  <c r="AP367" i="10" s="1"/>
  <c r="AV367" i="10" s="1"/>
  <c r="AK375" i="10"/>
  <c r="AP375" i="10" s="1"/>
  <c r="AV375" i="10" s="1"/>
  <c r="AY399" i="10"/>
  <c r="AP491" i="10"/>
  <c r="AV491" i="10" s="1"/>
  <c r="AP490" i="10"/>
  <c r="AV490" i="10" s="1"/>
  <c r="AY537" i="10"/>
  <c r="AY513" i="10"/>
  <c r="AX557" i="10"/>
  <c r="AY634" i="10"/>
  <c r="AX634" i="10"/>
  <c r="AW714" i="10"/>
  <c r="AX714" i="10"/>
  <c r="AY714" i="10"/>
  <c r="AP715" i="10"/>
  <c r="AV715" i="10" s="1"/>
  <c r="AW742" i="10"/>
  <c r="AX742" i="10"/>
  <c r="AY742" i="10"/>
  <c r="AW250" i="10"/>
  <c r="AP252" i="10"/>
  <c r="AV252" i="10" s="1"/>
  <c r="AY311" i="10"/>
  <c r="AY437" i="10"/>
  <c r="AW569" i="10"/>
  <c r="AW498" i="10"/>
  <c r="AW600" i="10"/>
  <c r="AX600" i="10"/>
  <c r="AY600" i="10"/>
  <c r="AW597" i="10"/>
  <c r="AX597" i="10"/>
  <c r="AY597" i="10"/>
  <c r="AW640" i="10"/>
  <c r="AX640" i="10"/>
  <c r="AY640" i="10"/>
  <c r="AP646" i="10"/>
  <c r="AV646" i="10" s="1"/>
  <c r="AP717" i="10"/>
  <c r="AV717" i="10" s="1"/>
  <c r="AY665" i="10"/>
  <c r="AK712" i="10"/>
  <c r="AP712" i="10" s="1"/>
  <c r="AV712" i="10" s="1"/>
  <c r="AW269" i="10"/>
  <c r="AY269" i="10"/>
  <c r="AX269" i="10"/>
  <c r="AW456" i="10"/>
  <c r="AX456" i="10"/>
  <c r="AY456" i="10"/>
  <c r="AX477" i="10"/>
  <c r="AP241" i="10"/>
  <c r="AV241" i="10" s="1"/>
  <c r="AV291" i="10"/>
  <c r="AP388" i="10"/>
  <c r="AV388" i="10" s="1"/>
  <c r="AW487" i="10"/>
  <c r="AX487" i="10"/>
  <c r="AY487" i="10"/>
  <c r="AK495" i="10"/>
  <c r="AP495" i="10" s="1"/>
  <c r="AV495" i="10" s="1"/>
  <c r="AK511" i="10"/>
  <c r="AP511" i="10" s="1"/>
  <c r="AV511" i="10" s="1"/>
  <c r="AK527" i="10"/>
  <c r="AP527" i="10" s="1"/>
  <c r="AV527" i="10" s="1"/>
  <c r="AK543" i="10"/>
  <c r="AP543" i="10" s="1"/>
  <c r="AV543" i="10" s="1"/>
  <c r="AP493" i="10"/>
  <c r="AV493" i="10" s="1"/>
  <c r="AP560" i="10"/>
  <c r="AV560" i="10" s="1"/>
  <c r="AK559" i="10"/>
  <c r="AP559" i="10" s="1"/>
  <c r="AV559" i="10" s="1"/>
  <c r="AK551" i="10"/>
  <c r="AP551" i="10" s="1"/>
  <c r="AV551" i="10" s="1"/>
  <c r="AP591" i="10"/>
  <c r="AV591" i="10" s="1"/>
  <c r="AK631" i="10"/>
  <c r="AP631" i="10" s="1"/>
  <c r="AV631" i="10" s="1"/>
  <c r="AW501" i="10"/>
  <c r="AY601" i="10"/>
  <c r="AW709" i="10"/>
  <c r="AX709" i="10"/>
  <c r="AY709" i="10"/>
  <c r="AW677" i="10"/>
  <c r="AY677" i="10"/>
  <c r="AX705" i="10"/>
  <c r="AW219" i="10"/>
  <c r="AX277" i="10"/>
  <c r="AW302" i="10"/>
  <c r="AX302" i="10"/>
  <c r="AY302" i="10"/>
  <c r="AY297" i="10"/>
  <c r="AX356" i="10"/>
  <c r="AY356" i="10"/>
  <c r="AW393" i="10"/>
  <c r="AX393" i="10"/>
  <c r="AY393" i="10"/>
  <c r="AW403" i="10"/>
  <c r="AW409" i="10"/>
  <c r="AX409" i="10"/>
  <c r="AY409" i="10"/>
  <c r="AW519" i="10"/>
  <c r="AX519" i="10"/>
  <c r="AY519" i="10"/>
  <c r="AX517" i="10"/>
  <c r="AY517" i="10"/>
  <c r="AW517" i="10"/>
  <c r="AW681" i="10"/>
  <c r="AX681" i="10"/>
  <c r="AY681" i="10"/>
  <c r="AK711" i="10"/>
  <c r="AP711" i="10" s="1"/>
  <c r="AV711" i="10" s="1"/>
  <c r="AW744" i="10"/>
  <c r="AX744" i="10"/>
  <c r="AY744" i="10"/>
  <c r="AW214" i="10"/>
  <c r="AX214" i="10"/>
  <c r="AY214" i="10"/>
  <c r="AP245" i="10"/>
  <c r="AV245" i="10" s="1"/>
  <c r="AW246" i="10"/>
  <c r="AX246" i="10"/>
  <c r="AY246" i="10"/>
  <c r="AW276" i="10"/>
  <c r="AX276" i="10"/>
  <c r="AY276" i="10"/>
  <c r="AW284" i="10"/>
  <c r="AX284" i="10"/>
  <c r="AY284" i="10"/>
  <c r="AX338" i="10"/>
  <c r="AW357" i="10"/>
  <c r="AX357" i="10"/>
  <c r="AY357" i="10"/>
  <c r="AP384" i="10"/>
  <c r="AV384" i="10" s="1"/>
  <c r="AP380" i="10"/>
  <c r="AV380" i="10" s="1"/>
  <c r="AW405" i="10"/>
  <c r="AX405" i="10"/>
  <c r="AY405" i="10"/>
  <c r="AW438" i="10"/>
  <c r="AX438" i="10"/>
  <c r="AY438" i="10"/>
  <c r="AK547" i="10"/>
  <c r="AP547" i="10" s="1"/>
  <c r="AV547" i="10" s="1"/>
  <c r="AX521" i="10"/>
  <c r="AY521" i="10"/>
  <c r="AW521" i="10"/>
  <c r="AK555" i="10"/>
  <c r="AP555" i="10" s="1"/>
  <c r="AV555" i="10" s="1"/>
  <c r="AP561" i="10"/>
  <c r="AV561" i="10" s="1"/>
  <c r="AW514" i="10"/>
  <c r="AX514" i="10"/>
  <c r="AY514" i="10"/>
  <c r="AK558" i="10"/>
  <c r="AP558" i="10" s="1"/>
  <c r="AV558" i="10" s="1"/>
  <c r="AW621" i="10"/>
  <c r="AX621" i="10"/>
  <c r="AY621" i="10"/>
  <c r="AY642" i="10"/>
  <c r="AY702" i="10"/>
  <c r="AW702" i="10"/>
  <c r="AX702" i="10"/>
  <c r="AP716" i="10"/>
  <c r="AV716" i="10" s="1"/>
  <c r="AW726" i="10"/>
  <c r="AX726" i="10"/>
  <c r="AY726" i="10"/>
  <c r="AX212" i="10"/>
  <c r="AY212" i="10"/>
  <c r="AW212" i="10"/>
  <c r="AX285" i="10"/>
  <c r="AY285" i="10"/>
  <c r="AW285" i="10"/>
  <c r="AW300" i="10"/>
  <c r="AX300" i="10"/>
  <c r="AY300" i="10"/>
  <c r="AW306" i="10"/>
  <c r="AX306" i="10"/>
  <c r="AY306" i="10"/>
  <c r="AX334" i="10"/>
  <c r="AY334" i="10"/>
  <c r="AW334" i="10"/>
  <c r="AX383" i="10"/>
  <c r="AP430" i="10"/>
  <c r="AV430" i="10" s="1"/>
  <c r="AW413" i="10"/>
  <c r="AX413" i="10"/>
  <c r="AY413" i="10"/>
  <c r="AX407" i="10"/>
  <c r="AY407" i="10"/>
  <c r="AW407" i="10"/>
  <c r="AW422" i="10"/>
  <c r="AX422" i="10"/>
  <c r="AY422" i="10"/>
  <c r="AW440" i="10"/>
  <c r="AX440" i="10"/>
  <c r="AY440" i="10"/>
  <c r="AW486" i="10"/>
  <c r="AW450" i="10"/>
  <c r="AX450" i="10"/>
  <c r="AY450" i="10"/>
  <c r="AX593" i="10"/>
  <c r="AY593" i="10"/>
  <c r="AW593" i="10"/>
  <c r="AP587" i="10"/>
  <c r="AV587" i="10" s="1"/>
  <c r="AY604" i="10"/>
  <c r="AW637" i="10"/>
  <c r="AX637" i="10"/>
  <c r="AY637" i="10"/>
  <c r="AX694" i="10"/>
  <c r="AW729" i="10"/>
  <c r="AX729" i="10"/>
  <c r="AY729" i="10"/>
  <c r="AX723" i="10"/>
  <c r="AY723" i="10"/>
  <c r="AW723" i="10"/>
  <c r="AX239" i="10"/>
  <c r="AY239" i="10"/>
  <c r="AW239" i="10"/>
  <c r="AX549" i="10"/>
  <c r="AW549" i="10"/>
  <c r="AY549" i="10"/>
  <c r="AP594" i="10"/>
  <c r="AV594" i="10" s="1"/>
  <c r="AP649" i="10"/>
  <c r="AV649" i="10" s="1"/>
  <c r="AK644" i="10"/>
  <c r="AP644" i="10" s="1"/>
  <c r="AV644" i="10" s="1"/>
  <c r="AY657" i="10"/>
  <c r="AW701" i="10"/>
  <c r="AX701" i="10"/>
  <c r="AY701" i="10"/>
  <c r="AP713" i="10"/>
  <c r="AV713" i="10" s="1"/>
  <c r="AW732" i="10"/>
  <c r="AX732" i="10"/>
  <c r="AY732" i="10"/>
  <c r="AP204" i="10"/>
  <c r="AV204" i="10" s="1"/>
  <c r="AY204" i="10" s="1"/>
  <c r="AZ2" i="10"/>
  <c r="BB6" i="10"/>
  <c r="BC6" i="10"/>
  <c r="BD6" i="10"/>
  <c r="BB7" i="10"/>
  <c r="BC7" i="10"/>
  <c r="BD7" i="10"/>
  <c r="BB8" i="10"/>
  <c r="BC8" i="10"/>
  <c r="BD8" i="10"/>
  <c r="BB9" i="10"/>
  <c r="BC9" i="10"/>
  <c r="BD9" i="10"/>
  <c r="BB10" i="10"/>
  <c r="BC10" i="10"/>
  <c r="BD10" i="10"/>
  <c r="BB11" i="10"/>
  <c r="BC11" i="10"/>
  <c r="BD11" i="10"/>
  <c r="BB12" i="10"/>
  <c r="BC12" i="10"/>
  <c r="BD12" i="10"/>
  <c r="BB13" i="10"/>
  <c r="BC13" i="10"/>
  <c r="BD13" i="10"/>
  <c r="BB14" i="10"/>
  <c r="BC14" i="10"/>
  <c r="BD14" i="10"/>
  <c r="BB15" i="10"/>
  <c r="BC15" i="10"/>
  <c r="BD15" i="10"/>
  <c r="BB16" i="10"/>
  <c r="BC16" i="10"/>
  <c r="BD16" i="10"/>
  <c r="BB17" i="10"/>
  <c r="BC17" i="10"/>
  <c r="BD17" i="10"/>
  <c r="BB18" i="10"/>
  <c r="BC18" i="10"/>
  <c r="BD18" i="10"/>
  <c r="BB19" i="10"/>
  <c r="BC19" i="10"/>
  <c r="BD19" i="10"/>
  <c r="BB20" i="10"/>
  <c r="BC20" i="10"/>
  <c r="BD20" i="10"/>
  <c r="BB21" i="10"/>
  <c r="BC21" i="10"/>
  <c r="BD21" i="10"/>
  <c r="BB22" i="10"/>
  <c r="BC22" i="10"/>
  <c r="BD22" i="10"/>
  <c r="BB23" i="10"/>
  <c r="BC23" i="10"/>
  <c r="BD23" i="10"/>
  <c r="BB24" i="10"/>
  <c r="BC24" i="10"/>
  <c r="BD24" i="10"/>
  <c r="BB25" i="10"/>
  <c r="BC25" i="10"/>
  <c r="BD25" i="10"/>
  <c r="BB26" i="10"/>
  <c r="BC26" i="10"/>
  <c r="BD26" i="10"/>
  <c r="BB27" i="10"/>
  <c r="BC27" i="10"/>
  <c r="BD27" i="10"/>
  <c r="BB28" i="10"/>
  <c r="BC28" i="10"/>
  <c r="BD28" i="10"/>
  <c r="BB29" i="10"/>
  <c r="BC29" i="10"/>
  <c r="BD29" i="10"/>
  <c r="BB30" i="10"/>
  <c r="BC30" i="10"/>
  <c r="BD30" i="10"/>
  <c r="BB31" i="10"/>
  <c r="BC31" i="10"/>
  <c r="BD31" i="10"/>
  <c r="BB32" i="10"/>
  <c r="BC32" i="10"/>
  <c r="BD32" i="10"/>
  <c r="BB33" i="10"/>
  <c r="BC33" i="10"/>
  <c r="BD33" i="10"/>
  <c r="BB34" i="10"/>
  <c r="BC34" i="10"/>
  <c r="BD34" i="10"/>
  <c r="BB35" i="10"/>
  <c r="BC35" i="10"/>
  <c r="BD35" i="10"/>
  <c r="BB36" i="10"/>
  <c r="BC36" i="10"/>
  <c r="BD36" i="10"/>
  <c r="BB37" i="10"/>
  <c r="BC37" i="10"/>
  <c r="BD37" i="10"/>
  <c r="BB38" i="10"/>
  <c r="BC38" i="10"/>
  <c r="BD38" i="10"/>
  <c r="BB39" i="10"/>
  <c r="BC39" i="10"/>
  <c r="BD39" i="10"/>
  <c r="BB40" i="10"/>
  <c r="BC40" i="10"/>
  <c r="BD40" i="10"/>
  <c r="BB41" i="10"/>
  <c r="BC41" i="10"/>
  <c r="BD41" i="10"/>
  <c r="BB42" i="10"/>
  <c r="BC42" i="10"/>
  <c r="BD42" i="10"/>
  <c r="BB43" i="10"/>
  <c r="BC43" i="10"/>
  <c r="BD43" i="10"/>
  <c r="BB44" i="10"/>
  <c r="BC44" i="10"/>
  <c r="BD44" i="10"/>
  <c r="BB45" i="10"/>
  <c r="BC45" i="10"/>
  <c r="BD45" i="10"/>
  <c r="BB46" i="10"/>
  <c r="BC46" i="10"/>
  <c r="BD46" i="10"/>
  <c r="BB47" i="10"/>
  <c r="BC47" i="10"/>
  <c r="BD47" i="10"/>
  <c r="BB48" i="10"/>
  <c r="BC48" i="10"/>
  <c r="BD48" i="10"/>
  <c r="BB49" i="10"/>
  <c r="BC49" i="10"/>
  <c r="BD49" i="10"/>
  <c r="BB50" i="10"/>
  <c r="BC50" i="10"/>
  <c r="BD50" i="10"/>
  <c r="BB51" i="10"/>
  <c r="BC51" i="10"/>
  <c r="BD51" i="10"/>
  <c r="BB52" i="10"/>
  <c r="BC52" i="10"/>
  <c r="BD52" i="10"/>
  <c r="BB53" i="10"/>
  <c r="BC53" i="10"/>
  <c r="BD53" i="10"/>
  <c r="BB54" i="10"/>
  <c r="BC54" i="10"/>
  <c r="BD54" i="10"/>
  <c r="BB55" i="10"/>
  <c r="BC55" i="10"/>
  <c r="BD55" i="10"/>
  <c r="BB56" i="10"/>
  <c r="BC56" i="10"/>
  <c r="BD56" i="10"/>
  <c r="BB57" i="10"/>
  <c r="BC57" i="10"/>
  <c r="BD57" i="10"/>
  <c r="BB58" i="10"/>
  <c r="BC58" i="10"/>
  <c r="BD58" i="10"/>
  <c r="BB59" i="10"/>
  <c r="BC59" i="10"/>
  <c r="BD59" i="10"/>
  <c r="BB60" i="10"/>
  <c r="BC60" i="10"/>
  <c r="BD60" i="10"/>
  <c r="BB61" i="10"/>
  <c r="BC61" i="10"/>
  <c r="BD61" i="10"/>
  <c r="BB62" i="10"/>
  <c r="BC62" i="10"/>
  <c r="BD62" i="10"/>
  <c r="BB63" i="10"/>
  <c r="BC63" i="10"/>
  <c r="BD63" i="10"/>
  <c r="BB64" i="10"/>
  <c r="BC64" i="10"/>
  <c r="BD64" i="10"/>
  <c r="BB65" i="10"/>
  <c r="BC65" i="10"/>
  <c r="BD65" i="10"/>
  <c r="BB66" i="10"/>
  <c r="BC66" i="10"/>
  <c r="BD66" i="10"/>
  <c r="BB67" i="10"/>
  <c r="BC67" i="10"/>
  <c r="BD67" i="10"/>
  <c r="BB68" i="10"/>
  <c r="BC68" i="10"/>
  <c r="BD68" i="10"/>
  <c r="BB69" i="10"/>
  <c r="BC69" i="10"/>
  <c r="BD69" i="10"/>
  <c r="BB70" i="10"/>
  <c r="BC70" i="10"/>
  <c r="BD70" i="10"/>
  <c r="BB71" i="10"/>
  <c r="BC71" i="10"/>
  <c r="BD71" i="10"/>
  <c r="BB72" i="10"/>
  <c r="BC72" i="10"/>
  <c r="BD72" i="10"/>
  <c r="BB73" i="10"/>
  <c r="BC73" i="10"/>
  <c r="BD73" i="10"/>
  <c r="BB74" i="10"/>
  <c r="BC74" i="10"/>
  <c r="BD74" i="10"/>
  <c r="BB75" i="10"/>
  <c r="BC75" i="10"/>
  <c r="BD75" i="10"/>
  <c r="BB76" i="10"/>
  <c r="BC76" i="10"/>
  <c r="BD76" i="10"/>
  <c r="BB77" i="10"/>
  <c r="BC77" i="10"/>
  <c r="BD77" i="10"/>
  <c r="BB78" i="10"/>
  <c r="BC78" i="10"/>
  <c r="BD78" i="10"/>
  <c r="BB79" i="10"/>
  <c r="BC79" i="10"/>
  <c r="BD79" i="10"/>
  <c r="BB80" i="10"/>
  <c r="BC80" i="10"/>
  <c r="BD80" i="10"/>
  <c r="BB81" i="10"/>
  <c r="BC81" i="10"/>
  <c r="BD81" i="10"/>
  <c r="BB82" i="10"/>
  <c r="BC82" i="10"/>
  <c r="BD82" i="10"/>
  <c r="BB83" i="10"/>
  <c r="BC83" i="10"/>
  <c r="BD83" i="10"/>
  <c r="BB84" i="10"/>
  <c r="BC84" i="10"/>
  <c r="BD84" i="10"/>
  <c r="BB85" i="10"/>
  <c r="BC85" i="10"/>
  <c r="BD85" i="10"/>
  <c r="BB86" i="10"/>
  <c r="BC86" i="10"/>
  <c r="BD86" i="10"/>
  <c r="BB87" i="10"/>
  <c r="BC87" i="10"/>
  <c r="BD87" i="10"/>
  <c r="BB88" i="10"/>
  <c r="BC88" i="10"/>
  <c r="BD88" i="10"/>
  <c r="BB89" i="10"/>
  <c r="BC89" i="10"/>
  <c r="BD89" i="10"/>
  <c r="BB90" i="10"/>
  <c r="BC90" i="10"/>
  <c r="BD90" i="10"/>
  <c r="BB91" i="10"/>
  <c r="BC91" i="10"/>
  <c r="BD91" i="10"/>
  <c r="BB92" i="10"/>
  <c r="BC92" i="10"/>
  <c r="BD92" i="10"/>
  <c r="BB93" i="10"/>
  <c r="BC93" i="10"/>
  <c r="BD93" i="10"/>
  <c r="BB94" i="10"/>
  <c r="BC94" i="10"/>
  <c r="BD94" i="10"/>
  <c r="BB95" i="10"/>
  <c r="BC95" i="10"/>
  <c r="BD95" i="10"/>
  <c r="BB96" i="10"/>
  <c r="BC96" i="10"/>
  <c r="BD96" i="10"/>
  <c r="BB97" i="10"/>
  <c r="BC97" i="10"/>
  <c r="BD97" i="10"/>
  <c r="BB98" i="10"/>
  <c r="BC98" i="10"/>
  <c r="BD98" i="10"/>
  <c r="BB99" i="10"/>
  <c r="BC99" i="10"/>
  <c r="BD99" i="10"/>
  <c r="BB100" i="10"/>
  <c r="BC100" i="10"/>
  <c r="BD100" i="10"/>
  <c r="BB101" i="10"/>
  <c r="BC101" i="10"/>
  <c r="BD101" i="10"/>
  <c r="BB102" i="10"/>
  <c r="BC102" i="10"/>
  <c r="BD102" i="10"/>
  <c r="BB103" i="10"/>
  <c r="BC103" i="10"/>
  <c r="BD103" i="10"/>
  <c r="BB104" i="10"/>
  <c r="BC104" i="10"/>
  <c r="BD104" i="10"/>
  <c r="BB105" i="10"/>
  <c r="BC105" i="10"/>
  <c r="BD105" i="10"/>
  <c r="BB106" i="10"/>
  <c r="BC106" i="10"/>
  <c r="BD106" i="10"/>
  <c r="BB107" i="10"/>
  <c r="BC107" i="10"/>
  <c r="BD107" i="10"/>
  <c r="BB108" i="10"/>
  <c r="BC108" i="10"/>
  <c r="BD108" i="10"/>
  <c r="BB109" i="10"/>
  <c r="BC109" i="10"/>
  <c r="BD109" i="10"/>
  <c r="BB110" i="10"/>
  <c r="BC110" i="10"/>
  <c r="BD110" i="10"/>
  <c r="BB111" i="10"/>
  <c r="BC111" i="10"/>
  <c r="BD111" i="10"/>
  <c r="BB112" i="10"/>
  <c r="BC112" i="10"/>
  <c r="BD112" i="10"/>
  <c r="BB113" i="10"/>
  <c r="BC113" i="10"/>
  <c r="BD113" i="10"/>
  <c r="BB114" i="10"/>
  <c r="BC114" i="10"/>
  <c r="BD114" i="10"/>
  <c r="BB115" i="10"/>
  <c r="BC115" i="10"/>
  <c r="BD115" i="10"/>
  <c r="BB116" i="10"/>
  <c r="BC116" i="10"/>
  <c r="BD116" i="10"/>
  <c r="BB117" i="10"/>
  <c r="BC117" i="10"/>
  <c r="BD117" i="10"/>
  <c r="BB118" i="10"/>
  <c r="BC118" i="10"/>
  <c r="BD118" i="10"/>
  <c r="BB119" i="10"/>
  <c r="BC119" i="10"/>
  <c r="BD119" i="10"/>
  <c r="BB120" i="10"/>
  <c r="BC120" i="10"/>
  <c r="BD120" i="10"/>
  <c r="BB121" i="10"/>
  <c r="BC121" i="10"/>
  <c r="BD121" i="10"/>
  <c r="BB122" i="10"/>
  <c r="BC122" i="10"/>
  <c r="BD122" i="10"/>
  <c r="BB123" i="10"/>
  <c r="BC123" i="10"/>
  <c r="BD123" i="10"/>
  <c r="BB124" i="10"/>
  <c r="BC124" i="10"/>
  <c r="BD124" i="10"/>
  <c r="BB125" i="10"/>
  <c r="BC125" i="10"/>
  <c r="BD125" i="10"/>
  <c r="BB126" i="10"/>
  <c r="BC126" i="10"/>
  <c r="BD126" i="10"/>
  <c r="BB127" i="10"/>
  <c r="BC127" i="10"/>
  <c r="BD127" i="10"/>
  <c r="BB128" i="10"/>
  <c r="BC128" i="10"/>
  <c r="BD128" i="10"/>
  <c r="BB129" i="10"/>
  <c r="BC129" i="10"/>
  <c r="BD129" i="10"/>
  <c r="BB130" i="10"/>
  <c r="BC130" i="10"/>
  <c r="BD130" i="10"/>
  <c r="BB131" i="10"/>
  <c r="BC131" i="10"/>
  <c r="BD131" i="10"/>
  <c r="BB132" i="10"/>
  <c r="BC132" i="10"/>
  <c r="BD132" i="10"/>
  <c r="BB133" i="10"/>
  <c r="BC133" i="10"/>
  <c r="BD133" i="10"/>
  <c r="BB134" i="10"/>
  <c r="BC134" i="10"/>
  <c r="BD134" i="10"/>
  <c r="BB135" i="10"/>
  <c r="BC135" i="10"/>
  <c r="BD135" i="10"/>
  <c r="BB136" i="10"/>
  <c r="BC136" i="10"/>
  <c r="BD136" i="10"/>
  <c r="BB137" i="10"/>
  <c r="BC137" i="10"/>
  <c r="BD137" i="10"/>
  <c r="BB138" i="10"/>
  <c r="BC138" i="10"/>
  <c r="BD138" i="10"/>
  <c r="BB139" i="10"/>
  <c r="BC139" i="10"/>
  <c r="BD139" i="10"/>
  <c r="BB140" i="10"/>
  <c r="BC140" i="10"/>
  <c r="BD140" i="10"/>
  <c r="BB141" i="10"/>
  <c r="BC141" i="10"/>
  <c r="BD141" i="10"/>
  <c r="BB142" i="10"/>
  <c r="BC142" i="10"/>
  <c r="BD142" i="10"/>
  <c r="BB143" i="10"/>
  <c r="BC143" i="10"/>
  <c r="BD143" i="10"/>
  <c r="BB144" i="10"/>
  <c r="BC144" i="10"/>
  <c r="BD144" i="10"/>
  <c r="BB145" i="10"/>
  <c r="BC145" i="10"/>
  <c r="BD145" i="10"/>
  <c r="BB146" i="10"/>
  <c r="BC146" i="10"/>
  <c r="BD146" i="10"/>
  <c r="BB147" i="10"/>
  <c r="BC147" i="10"/>
  <c r="BD147" i="10"/>
  <c r="BB148" i="10"/>
  <c r="BC148" i="10"/>
  <c r="BD148" i="10"/>
  <c r="BB149" i="10"/>
  <c r="BC149" i="10"/>
  <c r="BD149" i="10"/>
  <c r="BB150" i="10"/>
  <c r="BC150" i="10"/>
  <c r="BD150" i="10"/>
  <c r="BB151" i="10"/>
  <c r="BC151" i="10"/>
  <c r="BD151" i="10"/>
  <c r="BB152" i="10"/>
  <c r="BC152" i="10"/>
  <c r="BD152" i="10"/>
  <c r="BB153" i="10"/>
  <c r="BC153" i="10"/>
  <c r="BD153" i="10"/>
  <c r="BB154" i="10"/>
  <c r="BC154" i="10"/>
  <c r="BD154" i="10"/>
  <c r="BB155" i="10"/>
  <c r="BC155" i="10"/>
  <c r="BD155" i="10"/>
  <c r="BB156" i="10"/>
  <c r="BC156" i="10"/>
  <c r="BD156" i="10"/>
  <c r="BB157" i="10"/>
  <c r="BC157" i="10"/>
  <c r="BD157" i="10"/>
  <c r="BB158" i="10"/>
  <c r="BC158" i="10"/>
  <c r="BD158" i="10"/>
  <c r="BB159" i="10"/>
  <c r="BC159" i="10"/>
  <c r="BD159" i="10"/>
  <c r="BB160" i="10"/>
  <c r="BC160" i="10"/>
  <c r="BD160" i="10"/>
  <c r="BB161" i="10"/>
  <c r="BC161" i="10"/>
  <c r="BD161" i="10"/>
  <c r="BB162" i="10"/>
  <c r="BC162" i="10"/>
  <c r="BD162" i="10"/>
  <c r="BB163" i="10"/>
  <c r="BC163" i="10"/>
  <c r="BD163" i="10"/>
  <c r="BB164" i="10"/>
  <c r="BC164" i="10"/>
  <c r="BD164" i="10"/>
  <c r="BB165" i="10"/>
  <c r="BC165" i="10"/>
  <c r="BD165" i="10"/>
  <c r="BB166" i="10"/>
  <c r="BC166" i="10"/>
  <c r="BD166" i="10"/>
  <c r="BB167" i="10"/>
  <c r="BC167" i="10"/>
  <c r="BD167" i="10"/>
  <c r="BB168" i="10"/>
  <c r="BC168" i="10"/>
  <c r="BD168" i="10"/>
  <c r="BB169" i="10"/>
  <c r="BC169" i="10"/>
  <c r="BD169" i="10"/>
  <c r="BB170" i="10"/>
  <c r="BC170" i="10"/>
  <c r="BD170" i="10"/>
  <c r="BB171" i="10"/>
  <c r="BC171" i="10"/>
  <c r="BD171" i="10"/>
  <c r="BB172" i="10"/>
  <c r="BC172" i="10"/>
  <c r="BD172" i="10"/>
  <c r="BB173" i="10"/>
  <c r="BC173" i="10"/>
  <c r="BD173" i="10"/>
  <c r="BB174" i="10"/>
  <c r="BC174" i="10"/>
  <c r="BD174" i="10"/>
  <c r="BB175" i="10"/>
  <c r="BC175" i="10"/>
  <c r="BD175" i="10"/>
  <c r="BB176" i="10"/>
  <c r="BC176" i="10"/>
  <c r="BD176" i="10"/>
  <c r="BB177" i="10"/>
  <c r="BC177" i="10"/>
  <c r="BD177" i="10"/>
  <c r="BB178" i="10"/>
  <c r="BC178" i="10"/>
  <c r="BD178" i="10"/>
  <c r="BB179" i="10"/>
  <c r="BC179" i="10"/>
  <c r="BD179" i="10"/>
  <c r="BB180" i="10"/>
  <c r="BC180" i="10"/>
  <c r="BD180" i="10"/>
  <c r="BB181" i="10"/>
  <c r="BC181" i="10"/>
  <c r="BD181" i="10"/>
  <c r="BB182" i="10"/>
  <c r="BC182" i="10"/>
  <c r="BD182" i="10"/>
  <c r="BB183" i="10"/>
  <c r="BC183" i="10"/>
  <c r="BD183" i="10"/>
  <c r="BB184" i="10"/>
  <c r="BC184" i="10"/>
  <c r="BD184" i="10"/>
  <c r="BB185" i="10"/>
  <c r="BC185" i="10"/>
  <c r="BD185" i="10"/>
  <c r="BB186" i="10"/>
  <c r="BC186" i="10"/>
  <c r="BD186" i="10"/>
  <c r="BB187" i="10"/>
  <c r="BC187" i="10"/>
  <c r="BD187" i="10"/>
  <c r="BB188" i="10"/>
  <c r="BC188" i="10"/>
  <c r="BD188" i="10"/>
  <c r="BB189" i="10"/>
  <c r="BC189" i="10"/>
  <c r="BD189" i="10"/>
  <c r="BB190" i="10"/>
  <c r="BC190" i="10"/>
  <c r="BD190" i="10"/>
  <c r="BB191" i="10"/>
  <c r="BC191" i="10"/>
  <c r="BD191" i="10"/>
  <c r="BB192" i="10"/>
  <c r="BC192" i="10"/>
  <c r="BD192" i="10"/>
  <c r="BB193" i="10"/>
  <c r="BC193" i="10"/>
  <c r="BD193" i="10"/>
  <c r="BB194" i="10"/>
  <c r="BC194" i="10"/>
  <c r="BD194" i="10"/>
  <c r="BB195" i="10"/>
  <c r="BC195" i="10"/>
  <c r="BD195" i="10"/>
  <c r="BB196" i="10"/>
  <c r="BC196" i="10"/>
  <c r="BD196" i="10"/>
  <c r="BB197" i="10"/>
  <c r="BC197" i="10"/>
  <c r="BD197" i="10"/>
  <c r="BB198" i="10"/>
  <c r="BC198" i="10"/>
  <c r="BD198" i="10"/>
  <c r="BB199" i="10"/>
  <c r="BC199" i="10"/>
  <c r="BD199" i="10"/>
  <c r="BB200" i="10"/>
  <c r="BC200" i="10"/>
  <c r="BD200" i="10"/>
  <c r="BB201" i="10"/>
  <c r="BC201" i="10"/>
  <c r="BD201" i="10"/>
  <c r="BB202" i="10"/>
  <c r="BC202" i="10"/>
  <c r="BD202" i="10"/>
  <c r="BB203" i="10"/>
  <c r="BC203" i="10"/>
  <c r="BD203" i="10"/>
  <c r="BD5" i="10"/>
  <c r="BC5" i="10"/>
  <c r="BB5" i="10"/>
  <c r="D12" i="20"/>
  <c r="D9" i="20"/>
  <c r="F4" i="3"/>
  <c r="F5" i="3"/>
  <c r="F6" i="3"/>
  <c r="F7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F194" i="3"/>
  <c r="F195" i="3"/>
  <c r="F196" i="3"/>
  <c r="F197" i="3"/>
  <c r="F198" i="3"/>
  <c r="F199" i="3"/>
  <c r="F200" i="3"/>
  <c r="F3" i="3"/>
  <c r="E4" i="3"/>
  <c r="E5" i="3"/>
  <c r="E6" i="3"/>
  <c r="E7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72" i="3"/>
  <c r="E73" i="3"/>
  <c r="E74" i="3"/>
  <c r="E75" i="3"/>
  <c r="E76" i="3"/>
  <c r="E77" i="3"/>
  <c r="E78" i="3"/>
  <c r="E79" i="3"/>
  <c r="E80" i="3"/>
  <c r="E81" i="3"/>
  <c r="E82" i="3"/>
  <c r="E83" i="3"/>
  <c r="E84" i="3"/>
  <c r="E85" i="3"/>
  <c r="E86" i="3"/>
  <c r="E87" i="3"/>
  <c r="E88" i="3"/>
  <c r="E89" i="3"/>
  <c r="E90" i="3"/>
  <c r="E91" i="3"/>
  <c r="E92" i="3"/>
  <c r="E93" i="3"/>
  <c r="E94" i="3"/>
  <c r="E95" i="3"/>
  <c r="E96" i="3"/>
  <c r="E97" i="3"/>
  <c r="E98" i="3"/>
  <c r="E99" i="3"/>
  <c r="E100" i="3"/>
  <c r="E101" i="3"/>
  <c r="E102" i="3"/>
  <c r="E103" i="3"/>
  <c r="E104" i="3"/>
  <c r="E105" i="3"/>
  <c r="E106" i="3"/>
  <c r="E107" i="3"/>
  <c r="E108" i="3"/>
  <c r="E109" i="3"/>
  <c r="E110" i="3"/>
  <c r="E111" i="3"/>
  <c r="E112" i="3"/>
  <c r="E113" i="3"/>
  <c r="E114" i="3"/>
  <c r="E115" i="3"/>
  <c r="E116" i="3"/>
  <c r="E117" i="3"/>
  <c r="E118" i="3"/>
  <c r="E119" i="3"/>
  <c r="E120" i="3"/>
  <c r="E121" i="3"/>
  <c r="E122" i="3"/>
  <c r="E123" i="3"/>
  <c r="E124" i="3"/>
  <c r="E125" i="3"/>
  <c r="E126" i="3"/>
  <c r="E127" i="3"/>
  <c r="E128" i="3"/>
  <c r="E129" i="3"/>
  <c r="E130" i="3"/>
  <c r="E131" i="3"/>
  <c r="E132" i="3"/>
  <c r="E133" i="3"/>
  <c r="E134" i="3"/>
  <c r="E135" i="3"/>
  <c r="E136" i="3"/>
  <c r="E137" i="3"/>
  <c r="E138" i="3"/>
  <c r="E139" i="3"/>
  <c r="E140" i="3"/>
  <c r="E141" i="3"/>
  <c r="E142" i="3"/>
  <c r="E143" i="3"/>
  <c r="E144" i="3"/>
  <c r="E145" i="3"/>
  <c r="E146" i="3"/>
  <c r="E147" i="3"/>
  <c r="E148" i="3"/>
  <c r="E149" i="3"/>
  <c r="E150" i="3"/>
  <c r="E151" i="3"/>
  <c r="E152" i="3"/>
  <c r="E153" i="3"/>
  <c r="E154" i="3"/>
  <c r="E155" i="3"/>
  <c r="E156" i="3"/>
  <c r="E157" i="3"/>
  <c r="E158" i="3"/>
  <c r="E159" i="3"/>
  <c r="E160" i="3"/>
  <c r="E161" i="3"/>
  <c r="E162" i="3"/>
  <c r="E163" i="3"/>
  <c r="E164" i="3"/>
  <c r="E165" i="3"/>
  <c r="E166" i="3"/>
  <c r="E167" i="3"/>
  <c r="E168" i="3"/>
  <c r="E169" i="3"/>
  <c r="E170" i="3"/>
  <c r="E171" i="3"/>
  <c r="E172" i="3"/>
  <c r="E173" i="3"/>
  <c r="E174" i="3"/>
  <c r="E175" i="3"/>
  <c r="E176" i="3"/>
  <c r="E177" i="3"/>
  <c r="E178" i="3"/>
  <c r="E179" i="3"/>
  <c r="E180" i="3"/>
  <c r="E181" i="3"/>
  <c r="E182" i="3"/>
  <c r="E183" i="3"/>
  <c r="E184" i="3"/>
  <c r="E185" i="3"/>
  <c r="E186" i="3"/>
  <c r="E187" i="3"/>
  <c r="E188" i="3"/>
  <c r="E189" i="3"/>
  <c r="E190" i="3"/>
  <c r="E191" i="3"/>
  <c r="E192" i="3"/>
  <c r="E193" i="3"/>
  <c r="E194" i="3"/>
  <c r="E195" i="3"/>
  <c r="E196" i="3"/>
  <c r="E197" i="3"/>
  <c r="E198" i="3"/>
  <c r="E199" i="3"/>
  <c r="E200" i="3"/>
  <c r="E3" i="3"/>
  <c r="D201" i="3"/>
  <c r="D4" i="3"/>
  <c r="D5" i="3"/>
  <c r="D6" i="3"/>
  <c r="D7" i="3"/>
  <c r="D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3" i="3"/>
  <c r="D74" i="3"/>
  <c r="D75" i="3"/>
  <c r="D76" i="3"/>
  <c r="D77" i="3"/>
  <c r="D78" i="3"/>
  <c r="D79" i="3"/>
  <c r="D80" i="3"/>
  <c r="D81" i="3"/>
  <c r="D82" i="3"/>
  <c r="D83" i="3"/>
  <c r="D84" i="3"/>
  <c r="D85" i="3"/>
  <c r="D86" i="3"/>
  <c r="D87" i="3"/>
  <c r="D88" i="3"/>
  <c r="D89" i="3"/>
  <c r="D90" i="3"/>
  <c r="D91" i="3"/>
  <c r="D92" i="3"/>
  <c r="D93" i="3"/>
  <c r="D94" i="3"/>
  <c r="D95" i="3"/>
  <c r="D96" i="3"/>
  <c r="D97" i="3"/>
  <c r="D98" i="3"/>
  <c r="D99" i="3"/>
  <c r="D100" i="3"/>
  <c r="D101" i="3"/>
  <c r="D102" i="3"/>
  <c r="D103" i="3"/>
  <c r="D104" i="3"/>
  <c r="D105" i="3"/>
  <c r="D106" i="3"/>
  <c r="D107" i="3"/>
  <c r="D108" i="3"/>
  <c r="D109" i="3"/>
  <c r="D110" i="3"/>
  <c r="D111" i="3"/>
  <c r="D112" i="3"/>
  <c r="D113" i="3"/>
  <c r="D114" i="3"/>
  <c r="D115" i="3"/>
  <c r="D116" i="3"/>
  <c r="D117" i="3"/>
  <c r="D118" i="3"/>
  <c r="D119" i="3"/>
  <c r="D120" i="3"/>
  <c r="D121" i="3"/>
  <c r="D122" i="3"/>
  <c r="D123" i="3"/>
  <c r="D124" i="3"/>
  <c r="D125" i="3"/>
  <c r="D126" i="3"/>
  <c r="D127" i="3"/>
  <c r="D128" i="3"/>
  <c r="D129" i="3"/>
  <c r="D130" i="3"/>
  <c r="D131" i="3"/>
  <c r="D132" i="3"/>
  <c r="D133" i="3"/>
  <c r="D134" i="3"/>
  <c r="D135" i="3"/>
  <c r="D136" i="3"/>
  <c r="D137" i="3"/>
  <c r="D138" i="3"/>
  <c r="D139" i="3"/>
  <c r="D140" i="3"/>
  <c r="D141" i="3"/>
  <c r="D142" i="3"/>
  <c r="D143" i="3"/>
  <c r="D144" i="3"/>
  <c r="D145" i="3"/>
  <c r="D146" i="3"/>
  <c r="D147" i="3"/>
  <c r="D148" i="3"/>
  <c r="D149" i="3"/>
  <c r="D150" i="3"/>
  <c r="D151" i="3"/>
  <c r="D152" i="3"/>
  <c r="D153" i="3"/>
  <c r="D154" i="3"/>
  <c r="D155" i="3"/>
  <c r="D156" i="3"/>
  <c r="D157" i="3"/>
  <c r="D158" i="3"/>
  <c r="D159" i="3"/>
  <c r="D160" i="3"/>
  <c r="D161" i="3"/>
  <c r="D162" i="3"/>
  <c r="D163" i="3"/>
  <c r="D164" i="3"/>
  <c r="D165" i="3"/>
  <c r="D166" i="3"/>
  <c r="D167" i="3"/>
  <c r="D168" i="3"/>
  <c r="D169" i="3"/>
  <c r="D170" i="3"/>
  <c r="D171" i="3"/>
  <c r="D172" i="3"/>
  <c r="D173" i="3"/>
  <c r="D174" i="3"/>
  <c r="D175" i="3"/>
  <c r="D176" i="3"/>
  <c r="D177" i="3"/>
  <c r="D178" i="3"/>
  <c r="D179" i="3"/>
  <c r="D180" i="3"/>
  <c r="D181" i="3"/>
  <c r="D182" i="3"/>
  <c r="D183" i="3"/>
  <c r="D184" i="3"/>
  <c r="D185" i="3"/>
  <c r="D186" i="3"/>
  <c r="D187" i="3"/>
  <c r="D188" i="3"/>
  <c r="D189" i="3"/>
  <c r="D190" i="3"/>
  <c r="D191" i="3"/>
  <c r="D192" i="3"/>
  <c r="D193" i="3"/>
  <c r="D194" i="3"/>
  <c r="D195" i="3"/>
  <c r="D196" i="3"/>
  <c r="D197" i="3"/>
  <c r="D198" i="3"/>
  <c r="D199" i="3"/>
  <c r="D200" i="3"/>
  <c r="D3" i="3"/>
  <c r="AX722" i="10" l="1"/>
  <c r="AY696" i="10"/>
  <c r="AW619" i="10"/>
  <c r="AX696" i="10"/>
  <c r="AY703" i="10"/>
  <c r="AY452" i="10"/>
  <c r="AW316" i="10"/>
  <c r="AX316" i="10"/>
  <c r="AY316" i="10"/>
  <c r="AX227" i="10"/>
  <c r="AW227" i="10"/>
  <c r="AW277" i="10"/>
  <c r="AY520" i="10"/>
  <c r="AW520" i="10"/>
  <c r="AY295" i="10"/>
  <c r="AX295" i="10"/>
  <c r="AX355" i="10"/>
  <c r="AY220" i="10"/>
  <c r="AY625" i="10"/>
  <c r="AW625" i="10"/>
  <c r="AX625" i="10"/>
  <c r="AW377" i="10"/>
  <c r="AY377" i="10"/>
  <c r="AX752" i="10"/>
  <c r="AY752" i="10"/>
  <c r="AW752" i="10"/>
  <c r="AW710" i="10"/>
  <c r="AY562" i="10"/>
  <c r="AW394" i="10"/>
  <c r="AW610" i="10"/>
  <c r="AY362" i="10"/>
  <c r="AY727" i="10"/>
  <c r="AW562" i="10"/>
  <c r="AX727" i="10"/>
  <c r="AX320" i="10"/>
  <c r="AY502" i="10"/>
  <c r="AW524" i="10"/>
  <c r="AY443" i="10"/>
  <c r="AW443" i="10"/>
  <c r="AY248" i="10"/>
  <c r="AW653" i="10"/>
  <c r="AW248" i="10"/>
  <c r="AY486" i="10"/>
  <c r="AY569" i="10"/>
  <c r="AW548" i="10"/>
  <c r="AY548" i="10"/>
  <c r="AX548" i="10"/>
  <c r="AX497" i="10"/>
  <c r="AY497" i="10"/>
  <c r="AW497" i="10"/>
  <c r="AY339" i="10"/>
  <c r="AX339" i="10"/>
  <c r="AW339" i="10"/>
  <c r="AY653" i="10"/>
  <c r="AY403" i="10"/>
  <c r="AW705" i="10"/>
  <c r="AX377" i="10"/>
  <c r="AX502" i="10"/>
  <c r="AY707" i="10"/>
  <c r="AW444" i="10"/>
  <c r="AY483" i="10"/>
  <c r="AY464" i="10"/>
  <c r="AY472" i="10"/>
  <c r="AY470" i="10"/>
  <c r="AY573" i="10"/>
  <c r="AY746" i="10"/>
  <c r="AW740" i="10"/>
  <c r="AX436" i="10"/>
  <c r="AX483" i="10"/>
  <c r="AX618" i="10"/>
  <c r="AY213" i="10"/>
  <c r="AX472" i="10"/>
  <c r="AX470" i="10"/>
  <c r="AX753" i="10"/>
  <c r="AX573" i="10"/>
  <c r="AY223" i="10"/>
  <c r="AY660" i="10"/>
  <c r="AY580" i="10"/>
  <c r="AY749" i="10"/>
  <c r="AW618" i="10"/>
  <c r="AX213" i="10"/>
  <c r="AY530" i="10"/>
  <c r="AX572" i="10"/>
  <c r="AX660" i="10"/>
  <c r="AX749" i="10"/>
  <c r="AX530" i="10"/>
  <c r="AY480" i="10"/>
  <c r="AY556" i="10"/>
  <c r="AY676" i="10"/>
  <c r="AW554" i="10"/>
  <c r="AX311" i="10"/>
  <c r="AX480" i="10"/>
  <c r="AW556" i="10"/>
  <c r="AX676" i="10"/>
  <c r="AX394" i="10"/>
  <c r="AY235" i="10"/>
  <c r="AY670" i="10"/>
  <c r="AY659" i="10"/>
  <c r="AW605" i="10"/>
  <c r="AY605" i="10"/>
  <c r="AW371" i="10"/>
  <c r="AX371" i="10"/>
  <c r="AY371" i="10"/>
  <c r="AX431" i="10"/>
  <c r="AW431" i="10"/>
  <c r="AY431" i="10"/>
  <c r="AY299" i="10"/>
  <c r="AX299" i="10"/>
  <c r="AW477" i="10"/>
  <c r="AX260" i="10"/>
  <c r="AX363" i="10"/>
  <c r="AX584" i="10"/>
  <c r="AK208" i="10"/>
  <c r="AX349" i="10"/>
  <c r="AW513" i="10"/>
  <c r="AW363" i="10"/>
  <c r="AW584" i="10"/>
  <c r="AY539" i="10"/>
  <c r="AX297" i="10"/>
  <c r="AY745" i="10"/>
  <c r="AW468" i="10"/>
  <c r="AW304" i="10"/>
  <c r="AX745" i="10"/>
  <c r="AY628" i="10"/>
  <c r="AY242" i="10"/>
  <c r="AX682" i="10"/>
  <c r="AY304" i="10"/>
  <c r="AW330" i="10"/>
  <c r="AW221" i="10"/>
  <c r="AY347" i="10"/>
  <c r="AX628" i="10"/>
  <c r="AY331" i="10"/>
  <c r="AY682" i="10"/>
  <c r="AX263" i="10"/>
  <c r="AW724" i="10"/>
  <c r="AY330" i="10"/>
  <c r="AX347" i="10"/>
  <c r="AX331" i="10"/>
  <c r="AW260" i="10"/>
  <c r="AW263" i="10"/>
  <c r="AV210" i="10"/>
  <c r="AX210" i="10" s="1"/>
  <c r="AX208" i="10" s="1"/>
  <c r="AP208" i="10"/>
  <c r="AX658" i="10"/>
  <c r="AY658" i="10"/>
  <c r="AW658" i="10"/>
  <c r="AX429" i="10"/>
  <c r="AW429" i="10"/>
  <c r="AY429" i="10"/>
  <c r="AY457" i="10"/>
  <c r="AX457" i="10"/>
  <c r="AW457" i="10"/>
  <c r="AW280" i="10"/>
  <c r="AX280" i="10"/>
  <c r="AY280" i="10"/>
  <c r="AW482" i="10"/>
  <c r="AX361" i="10"/>
  <c r="AX333" i="10"/>
  <c r="AX474" i="10"/>
  <c r="AX589" i="10"/>
  <c r="AX670" i="10"/>
  <c r="AW455" i="10"/>
  <c r="AY373" i="10"/>
  <c r="AX585" i="10"/>
  <c r="AY554" i="10"/>
  <c r="AW387" i="10"/>
  <c r="AW361" i="10"/>
  <c r="AW333" i="10"/>
  <c r="AW474" i="10"/>
  <c r="AY669" i="10"/>
  <c r="AX296" i="10"/>
  <c r="AY626" i="10"/>
  <c r="AY364" i="10"/>
  <c r="AX669" i="10"/>
  <c r="AW633" i="10"/>
  <c r="AX308" i="10"/>
  <c r="AY463" i="10"/>
  <c r="AX666" i="10"/>
  <c r="AX364" i="10"/>
  <c r="AY389" i="10"/>
  <c r="AW463" i="10"/>
  <c r="AY751" i="10"/>
  <c r="AW666" i="10"/>
  <c r="AY615" i="10"/>
  <c r="AW462" i="10"/>
  <c r="AY482" i="10"/>
  <c r="AX389" i="10"/>
  <c r="AW589" i="10"/>
  <c r="AW391" i="10"/>
  <c r="AY455" i="10"/>
  <c r="AX751" i="10"/>
  <c r="AW585" i="10"/>
  <c r="AX615" i="10"/>
  <c r="AW315" i="10"/>
  <c r="AX630" i="10"/>
  <c r="AW216" i="10"/>
  <c r="AW684" i="10"/>
  <c r="AY684" i="10"/>
  <c r="AX728" i="10"/>
  <c r="AY728" i="10"/>
  <c r="AW728" i="10"/>
  <c r="AX350" i="10"/>
  <c r="AW350" i="10"/>
  <c r="AY350" i="10"/>
  <c r="AW340" i="10"/>
  <c r="AX340" i="10"/>
  <c r="AY340" i="10"/>
  <c r="AW398" i="10"/>
  <c r="AX398" i="10"/>
  <c r="AY398" i="10"/>
  <c r="AY325" i="10"/>
  <c r="AW325" i="10"/>
  <c r="AX325" i="10"/>
  <c r="AX464" i="10"/>
  <c r="AX235" i="10"/>
  <c r="AW672" i="10"/>
  <c r="AW506" i="10"/>
  <c r="AW753" i="10"/>
  <c r="AW287" i="10"/>
  <c r="AX223" i="10"/>
  <c r="AX580" i="10"/>
  <c r="AX282" i="10"/>
  <c r="AW437" i="10"/>
  <c r="AX639" i="10"/>
  <c r="AY507" i="10"/>
  <c r="AX231" i="10"/>
  <c r="AW318" i="10"/>
  <c r="AW746" i="10"/>
  <c r="AW706" i="10"/>
  <c r="AW328" i="10"/>
  <c r="AX741" i="10"/>
  <c r="AY747" i="10"/>
  <c r="AY496" i="10"/>
  <c r="AW374" i="10"/>
  <c r="AW509" i="10"/>
  <c r="AW337" i="10"/>
  <c r="AY215" i="10"/>
  <c r="AX496" i="10"/>
  <c r="AY488" i="10"/>
  <c r="AY271" i="10"/>
  <c r="AX509" i="10"/>
  <c r="AW215" i="10"/>
  <c r="AY479" i="10"/>
  <c r="AX408" i="10"/>
  <c r="AY287" i="10"/>
  <c r="AW609" i="10"/>
  <c r="AX609" i="10"/>
  <c r="AY606" i="10"/>
  <c r="AW606" i="10"/>
  <c r="AX606" i="10"/>
  <c r="AY445" i="10"/>
  <c r="AX445" i="10"/>
  <c r="AX733" i="10"/>
  <c r="AW733" i="10"/>
  <c r="AW663" i="10"/>
  <c r="AX663" i="10"/>
  <c r="AY663" i="10"/>
  <c r="AW612" i="10"/>
  <c r="AY612" i="10"/>
  <c r="AY675" i="10"/>
  <c r="AX675" i="10"/>
  <c r="AW675" i="10"/>
  <c r="AW529" i="10"/>
  <c r="AY564" i="10"/>
  <c r="AX605" i="10"/>
  <c r="AY730" i="10"/>
  <c r="AY695" i="10"/>
  <c r="AY731" i="10"/>
  <c r="AW572" i="10"/>
  <c r="AX373" i="10"/>
  <c r="AX310" i="10"/>
  <c r="AY610" i="10"/>
  <c r="AX516" i="10"/>
  <c r="AX452" i="10"/>
  <c r="AW360" i="10"/>
  <c r="AY529" i="10"/>
  <c r="AX564" i="10"/>
  <c r="AX695" i="10"/>
  <c r="AX704" i="10"/>
  <c r="AW428" i="10"/>
  <c r="AX731" i="10"/>
  <c r="AW516" i="10"/>
  <c r="AY335" i="10"/>
  <c r="AW614" i="10"/>
  <c r="AY578" i="10"/>
  <c r="AX303" i="10"/>
  <c r="AX225" i="10"/>
  <c r="AW528" i="10"/>
  <c r="AY428" i="10"/>
  <c r="AX448" i="10"/>
  <c r="AY272" i="10"/>
  <c r="AW552" i="10"/>
  <c r="AW228" i="10"/>
  <c r="AY251" i="10"/>
  <c r="AY459" i="10"/>
  <c r="AY425" i="10"/>
  <c r="AX335" i="10"/>
  <c r="AY290" i="10"/>
  <c r="AW303" i="10"/>
  <c r="AY319" i="10"/>
  <c r="AY314" i="10"/>
  <c r="AW488" i="10"/>
  <c r="AY552" i="10"/>
  <c r="AY228" i="10"/>
  <c r="AX459" i="10"/>
  <c r="AW220" i="10"/>
  <c r="AY599" i="10"/>
  <c r="AY390" i="10"/>
  <c r="AW578" i="10"/>
  <c r="AY461" i="10"/>
  <c r="AY381" i="10"/>
  <c r="AX289" i="10"/>
  <c r="AY750" i="10"/>
  <c r="AX314" i="10"/>
  <c r="AY608" i="10"/>
  <c r="AX599" i="10"/>
  <c r="AX390" i="10"/>
  <c r="AY710" i="10"/>
  <c r="AW381" i="10"/>
  <c r="AY219" i="10"/>
  <c r="AX652" i="10"/>
  <c r="AY524" i="10"/>
  <c r="AY512" i="10"/>
  <c r="AX515" i="10"/>
  <c r="AX410" i="10"/>
  <c r="AY369" i="10"/>
  <c r="AW265" i="10"/>
  <c r="AX265" i="10"/>
  <c r="AY500" i="10"/>
  <c r="AW500" i="10"/>
  <c r="AX500" i="10"/>
  <c r="AY613" i="10"/>
  <c r="AX613" i="10"/>
  <c r="AW613" i="10"/>
  <c r="AY722" i="10"/>
  <c r="AW581" i="10"/>
  <c r="AY218" i="10"/>
  <c r="AW601" i="10"/>
  <c r="AY315" i="10"/>
  <c r="AW541" i="10"/>
  <c r="AY231" i="10"/>
  <c r="AX399" i="10"/>
  <c r="AW299" i="10"/>
  <c r="AY725" i="10"/>
  <c r="AY298" i="10"/>
  <c r="AW704" i="10"/>
  <c r="AY544" i="10"/>
  <c r="AX684" i="10"/>
  <c r="AY639" i="10"/>
  <c r="AX706" i="10"/>
  <c r="AY536" i="10"/>
  <c r="AY432" i="10"/>
  <c r="AW410" i="10"/>
  <c r="AX211" i="10"/>
  <c r="AY614" i="10"/>
  <c r="AX374" i="10"/>
  <c r="AX290" i="10"/>
  <c r="AX218" i="10"/>
  <c r="AX581" i="10"/>
  <c r="AY423" i="10"/>
  <c r="AW694" i="10"/>
  <c r="AW525" i="10"/>
  <c r="AY748" i="10"/>
  <c r="AX662" i="10"/>
  <c r="AW385" i="10"/>
  <c r="AY286" i="10"/>
  <c r="AY501" i="10"/>
  <c r="AX541" i="10"/>
  <c r="AW281" i="10"/>
  <c r="AW533" i="10"/>
  <c r="AY391" i="10"/>
  <c r="AW298" i="10"/>
  <c r="AY217" i="10"/>
  <c r="AY538" i="10"/>
  <c r="AX479" i="10"/>
  <c r="AY739" i="10"/>
  <c r="AW272" i="10"/>
  <c r="AW536" i="10"/>
  <c r="AY216" i="10"/>
  <c r="AX612" i="10"/>
  <c r="AW423" i="10"/>
  <c r="AY577" i="10"/>
  <c r="AY525" i="10"/>
  <c r="AY414" i="10"/>
  <c r="AX748" i="10"/>
  <c r="AW662" i="10"/>
  <c r="AY288" i="10"/>
  <c r="AY616" i="10"/>
  <c r="AW351" i="10"/>
  <c r="AX286" i="10"/>
  <c r="AY406" i="10"/>
  <c r="AW537" i="10"/>
  <c r="AY281" i="10"/>
  <c r="AY533" i="10"/>
  <c r="AX217" i="10"/>
  <c r="AW415" i="10"/>
  <c r="AX538" i="10"/>
  <c r="AY448" i="10"/>
  <c r="AY592" i="10"/>
  <c r="AY310" i="10"/>
  <c r="AX739" i="10"/>
  <c r="AY313" i="10"/>
  <c r="AW485" i="10"/>
  <c r="AY436" i="10"/>
  <c r="AY475" i="10"/>
  <c r="AY317" i="10"/>
  <c r="AY305" i="10"/>
  <c r="AW445" i="10"/>
  <c r="AY458" i="10"/>
  <c r="AX602" i="10"/>
  <c r="AX577" i="10"/>
  <c r="AX414" i="10"/>
  <c r="AY697" i="10"/>
  <c r="AW433" i="10"/>
  <c r="AX288" i="10"/>
  <c r="AX616" i="10"/>
  <c r="AW411" i="10"/>
  <c r="AY351" i="10"/>
  <c r="AX406" i="10"/>
  <c r="AW342" i="10"/>
  <c r="AY243" i="10"/>
  <c r="AY415" i="10"/>
  <c r="AY576" i="10"/>
  <c r="AW592" i="10"/>
  <c r="AY534" i="10"/>
  <c r="AX313" i="10"/>
  <c r="AY485" i="10"/>
  <c r="AY596" i="10"/>
  <c r="AX475" i="10"/>
  <c r="AX317" i="10"/>
  <c r="AY309" i="10"/>
  <c r="AY416" i="10"/>
  <c r="AX305" i="10"/>
  <c r="AW602" i="10"/>
  <c r="AX697" i="10"/>
  <c r="AY433" i="10"/>
  <c r="AW338" i="10"/>
  <c r="AY411" i="10"/>
  <c r="AW289" i="10"/>
  <c r="AX730" i="10"/>
  <c r="AY557" i="10"/>
  <c r="AY342" i="10"/>
  <c r="AY633" i="10"/>
  <c r="AY318" i="10"/>
  <c r="AW243" i="10"/>
  <c r="AY442" i="10"/>
  <c r="AY528" i="10"/>
  <c r="AX576" i="10"/>
  <c r="AY522" i="10"/>
  <c r="AY619" i="10"/>
  <c r="AX534" i="10"/>
  <c r="AY636" i="10"/>
  <c r="AW355" i="10"/>
  <c r="AW630" i="10"/>
  <c r="AY508" i="10"/>
  <c r="AX596" i="10"/>
  <c r="AY417" i="10"/>
  <c r="AX309" i="10"/>
  <c r="AX416" i="10"/>
  <c r="AW268" i="10"/>
  <c r="AY337" i="10"/>
  <c r="AW654" i="10"/>
  <c r="AX654" i="10"/>
  <c r="AY654" i="10"/>
  <c r="AY494" i="10"/>
  <c r="AW494" i="10"/>
  <c r="AX494" i="10"/>
  <c r="AX441" i="10"/>
  <c r="AY441" i="10"/>
  <c r="AW441" i="10"/>
  <c r="AX257" i="10"/>
  <c r="AX586" i="10"/>
  <c r="AY392" i="10"/>
  <c r="AX250" i="10"/>
  <c r="AW320" i="10"/>
  <c r="AW308" i="10"/>
  <c r="AX703" i="10"/>
  <c r="AX242" i="10"/>
  <c r="AX680" i="10"/>
  <c r="AY546" i="10"/>
  <c r="AX392" i="10"/>
  <c r="AX686" i="10"/>
  <c r="AW489" i="10"/>
  <c r="AW686" i="10"/>
  <c r="AW254" i="10"/>
  <c r="AY484" i="10"/>
  <c r="AY478" i="10"/>
  <c r="AW226" i="10"/>
  <c r="AX484" i="10"/>
  <c r="AY301" i="10"/>
  <c r="AY396" i="10"/>
  <c r="AW259" i="10"/>
  <c r="AY397" i="10"/>
  <c r="AX301" i="10"/>
  <c r="AY623" i="10"/>
  <c r="AX626" i="10"/>
  <c r="AY468" i="10"/>
  <c r="AX259" i="10"/>
  <c r="AY632" i="10"/>
  <c r="AX397" i="10"/>
  <c r="AW449" i="10"/>
  <c r="AY385" i="10"/>
  <c r="AW623" i="10"/>
  <c r="AW458" i="10"/>
  <c r="AW650" i="10"/>
  <c r="AX650" i="10"/>
  <c r="AY609" i="10"/>
  <c r="AW461" i="10"/>
  <c r="AY225" i="10"/>
  <c r="AW319" i="10"/>
  <c r="AY265" i="10"/>
  <c r="AW349" i="10"/>
  <c r="AY498" i="10"/>
  <c r="AX254" i="10"/>
  <c r="AW408" i="10"/>
  <c r="AW324" i="10"/>
  <c r="AW233" i="10"/>
  <c r="AY282" i="10"/>
  <c r="AW661" i="10"/>
  <c r="AX661" i="10"/>
  <c r="AX657" i="10"/>
  <c r="AY449" i="10"/>
  <c r="AY257" i="10"/>
  <c r="AY689" i="10"/>
  <c r="AX396" i="10"/>
  <c r="AY348" i="10"/>
  <c r="AX507" i="10"/>
  <c r="AY404" i="10"/>
  <c r="AX632" i="10"/>
  <c r="AY435" i="10"/>
  <c r="AY510" i="10"/>
  <c r="AY532" i="10"/>
  <c r="AX689" i="10"/>
  <c r="AW603" i="10"/>
  <c r="AW473" i="10"/>
  <c r="AX348" i="10"/>
  <c r="AX641" i="10"/>
  <c r="AY531" i="10"/>
  <c r="AX404" i="10"/>
  <c r="AY645" i="10"/>
  <c r="AX435" i="10"/>
  <c r="AX510" i="10"/>
  <c r="AY345" i="10"/>
  <c r="AW532" i="10"/>
  <c r="AX595" i="10"/>
  <c r="AY473" i="10"/>
  <c r="AX531" i="10"/>
  <c r="AW645" i="10"/>
  <c r="AY492" i="10"/>
  <c r="AX642" i="10"/>
  <c r="AX345" i="10"/>
  <c r="AW595" i="10"/>
  <c r="AW296" i="10"/>
  <c r="AY226" i="10"/>
  <c r="AY733" i="10"/>
  <c r="AX492" i="10"/>
  <c r="AY462" i="10"/>
  <c r="AX336" i="10"/>
  <c r="AX750" i="10"/>
  <c r="AX604" i="10"/>
  <c r="AX546" i="10"/>
  <c r="AX478" i="10"/>
  <c r="AX236" i="10"/>
  <c r="AW719" i="10"/>
  <c r="AY611" i="10"/>
  <c r="AY718" i="10"/>
  <c r="AY489" i="10"/>
  <c r="AY586" i="10"/>
  <c r="AY655" i="10"/>
  <c r="AY650" i="10"/>
  <c r="AX611" i="10"/>
  <c r="AW368" i="10"/>
  <c r="AX691" i="10"/>
  <c r="AW718" i="10"/>
  <c r="AY249" i="10"/>
  <c r="AX655" i="10"/>
  <c r="AW737" i="10"/>
  <c r="AX503" i="10"/>
  <c r="AW698" i="10"/>
  <c r="AY740" i="10"/>
  <c r="AX332" i="10"/>
  <c r="AY262" i="10"/>
  <c r="AW262" i="10"/>
  <c r="AW266" i="10"/>
  <c r="AY266" i="10"/>
  <c r="AX266" i="10"/>
  <c r="AX707" i="10"/>
  <c r="AY395" i="10"/>
  <c r="AW598" i="10"/>
  <c r="AX575" i="10"/>
  <c r="AW329" i="10"/>
  <c r="AW322" i="10"/>
  <c r="AW395" i="10"/>
  <c r="AY329" i="10"/>
  <c r="AY336" i="10"/>
  <c r="AW401" i="10"/>
  <c r="AX322" i="10"/>
  <c r="AW553" i="10"/>
  <c r="AY708" i="10"/>
  <c r="AX446" i="10"/>
  <c r="AX553" i="10"/>
  <c r="AX708" i="10"/>
  <c r="AY383" i="10"/>
  <c r="AX221" i="10"/>
  <c r="AY233" i="10"/>
  <c r="AX598" i="10"/>
  <c r="AW691" i="10"/>
  <c r="AW641" i="10"/>
  <c r="AY743" i="10"/>
  <c r="AX354" i="10"/>
  <c r="AX665" i="10"/>
  <c r="AX608" i="10"/>
  <c r="AX379" i="10"/>
  <c r="AY261" i="10"/>
  <c r="AY499" i="10"/>
  <c r="AW354" i="10"/>
  <c r="AY247" i="10"/>
  <c r="AW307" i="10"/>
  <c r="AY230" i="10"/>
  <c r="AX261" i="10"/>
  <c r="AX499" i="10"/>
  <c r="AW542" i="10"/>
  <c r="AX673" i="10"/>
  <c r="AY352" i="10"/>
  <c r="AW247" i="10"/>
  <c r="AY307" i="10"/>
  <c r="AX230" i="10"/>
  <c r="AY673" i="10"/>
  <c r="AY566" i="10"/>
  <c r="AW352" i="10"/>
  <c r="AW690" i="10"/>
  <c r="AX699" i="10"/>
  <c r="AX566" i="10"/>
  <c r="AX401" i="10"/>
  <c r="AY454" i="10"/>
  <c r="AX270" i="10"/>
  <c r="AY270" i="10"/>
  <c r="AW270" i="10"/>
  <c r="AW648" i="10"/>
  <c r="AX648" i="10"/>
  <c r="AY648" i="10"/>
  <c r="AY229" i="10"/>
  <c r="AY624" i="10"/>
  <c r="AW699" i="10"/>
  <c r="AW229" i="10"/>
  <c r="AX624" i="10"/>
  <c r="AX476" i="10"/>
  <c r="AY222" i="10"/>
  <c r="AY620" i="10"/>
  <c r="AW476" i="10"/>
  <c r="AX222" i="10"/>
  <c r="AX620" i="10"/>
  <c r="AY672" i="10"/>
  <c r="AW379" i="10"/>
  <c r="AY446" i="10"/>
  <c r="AX262" i="10"/>
  <c r="AY575" i="10"/>
  <c r="AY643" i="10"/>
  <c r="AW518" i="10"/>
  <c r="AX690" i="10"/>
  <c r="AY515" i="10"/>
  <c r="AY326" i="10"/>
  <c r="AX326" i="10"/>
  <c r="AW326" i="10"/>
  <c r="AY236" i="10"/>
  <c r="AX743" i="10"/>
  <c r="AX724" i="10"/>
  <c r="AW332" i="10"/>
  <c r="AX427" i="10"/>
  <c r="AW427" i="10"/>
  <c r="AY427" i="10"/>
  <c r="AY402" i="10"/>
  <c r="AX275" i="10"/>
  <c r="AY238" i="10"/>
  <c r="AY545" i="10"/>
  <c r="AY323" i="10"/>
  <c r="AX249" i="10"/>
  <c r="AY279" i="10"/>
  <c r="AX402" i="10"/>
  <c r="AY275" i="10"/>
  <c r="AX238" i="10"/>
  <c r="AW545" i="10"/>
  <c r="AX323" i="10"/>
  <c r="AW279" i="10"/>
  <c r="AY365" i="10"/>
  <c r="AY567" i="10"/>
  <c r="AY321" i="10"/>
  <c r="AW667" i="10"/>
  <c r="AX365" i="10"/>
  <c r="AW721" i="10"/>
  <c r="AX567" i="10"/>
  <c r="AY735" i="10"/>
  <c r="AY535" i="10"/>
  <c r="AX321" i="10"/>
  <c r="AX370" i="10"/>
  <c r="AY719" i="10"/>
  <c r="AX735" i="10"/>
  <c r="AX535" i="10"/>
  <c r="AY582" i="10"/>
  <c r="AW370" i="10"/>
  <c r="AY368" i="10"/>
  <c r="AW734" i="10"/>
  <c r="AY734" i="10"/>
  <c r="AX721" i="10"/>
  <c r="AY583" i="10"/>
  <c r="AW583" i="10"/>
  <c r="AX583" i="10"/>
  <c r="AW353" i="10"/>
  <c r="AX353" i="10"/>
  <c r="AY353" i="10"/>
  <c r="AX643" i="10"/>
  <c r="AX582" i="10"/>
  <c r="AY635" i="10"/>
  <c r="AW465" i="10"/>
  <c r="AX465" i="10"/>
  <c r="AY465" i="10"/>
  <c r="AY683" i="10"/>
  <c r="AX635" i="10"/>
  <c r="AW466" i="10"/>
  <c r="AX466" i="10"/>
  <c r="AY466" i="10"/>
  <c r="AY627" i="10"/>
  <c r="AX683" i="10"/>
  <c r="AY679" i="10"/>
  <c r="AX627" i="10"/>
  <c r="AX679" i="10"/>
  <c r="AW292" i="10"/>
  <c r="AX292" i="10"/>
  <c r="AY292" i="10"/>
  <c r="AY603" i="10"/>
  <c r="AY518" i="10"/>
  <c r="AY667" i="10"/>
  <c r="AY542" i="10"/>
  <c r="AY720" i="10"/>
  <c r="AX720" i="10"/>
  <c r="AX454" i="10"/>
  <c r="AY570" i="10"/>
  <c r="AW570" i="10"/>
  <c r="AX570" i="10"/>
  <c r="AW574" i="10"/>
  <c r="AY574" i="10"/>
  <c r="AX574" i="10"/>
  <c r="AX283" i="10"/>
  <c r="AW283" i="10"/>
  <c r="AY283" i="10"/>
  <c r="AX258" i="10"/>
  <c r="AW258" i="10"/>
  <c r="AW327" i="10"/>
  <c r="AX327" i="10"/>
  <c r="AY327" i="10"/>
  <c r="AX713" i="10"/>
  <c r="AW713" i="10"/>
  <c r="AY713" i="10"/>
  <c r="AW511" i="10"/>
  <c r="AX511" i="10"/>
  <c r="AY511" i="10"/>
  <c r="AW388" i="10"/>
  <c r="AX388" i="10"/>
  <c r="AY388" i="10"/>
  <c r="AW646" i="10"/>
  <c r="AX646" i="10"/>
  <c r="AY646" i="10"/>
  <c r="AW671" i="10"/>
  <c r="AX671" i="10"/>
  <c r="AY671" i="10"/>
  <c r="AX426" i="10"/>
  <c r="AY426" i="10"/>
  <c r="AW426" i="10"/>
  <c r="AY649" i="10"/>
  <c r="AW649" i="10"/>
  <c r="AX649" i="10"/>
  <c r="AY430" i="10"/>
  <c r="AW430" i="10"/>
  <c r="AX430" i="10"/>
  <c r="AX591" i="10"/>
  <c r="AY591" i="10"/>
  <c r="AW591" i="10"/>
  <c r="AW495" i="10"/>
  <c r="AX495" i="10"/>
  <c r="AY495" i="10"/>
  <c r="AW375" i="10"/>
  <c r="AX375" i="10"/>
  <c r="AY375" i="10"/>
  <c r="AW565" i="10"/>
  <c r="AX565" i="10"/>
  <c r="AY565" i="10"/>
  <c r="AW644" i="10"/>
  <c r="AX644" i="10"/>
  <c r="AY644" i="10"/>
  <c r="AX386" i="10"/>
  <c r="AY386" i="10"/>
  <c r="AW386" i="10"/>
  <c r="AW551" i="10"/>
  <c r="AX551" i="10"/>
  <c r="AY551" i="10"/>
  <c r="AW367" i="10"/>
  <c r="AX367" i="10"/>
  <c r="AY367" i="10"/>
  <c r="AX241" i="10"/>
  <c r="AW241" i="10"/>
  <c r="AY241" i="10"/>
  <c r="AX712" i="10"/>
  <c r="AW712" i="10"/>
  <c r="AY712" i="10"/>
  <c r="AX490" i="10"/>
  <c r="AY490" i="10"/>
  <c r="AW490" i="10"/>
  <c r="AW587" i="10"/>
  <c r="AX587" i="10"/>
  <c r="AY587" i="10"/>
  <c r="AW252" i="10"/>
  <c r="AX252" i="10"/>
  <c r="AY252" i="10"/>
  <c r="AW359" i="10"/>
  <c r="AX359" i="10"/>
  <c r="AY359" i="10"/>
  <c r="AX711" i="10"/>
  <c r="AY711" i="10"/>
  <c r="AW711" i="10"/>
  <c r="AW561" i="10"/>
  <c r="AX561" i="10"/>
  <c r="AY561" i="10"/>
  <c r="AW547" i="10"/>
  <c r="AX547" i="10"/>
  <c r="AY547" i="10"/>
  <c r="AW380" i="10"/>
  <c r="AX380" i="10"/>
  <c r="AY380" i="10"/>
  <c r="AX560" i="10"/>
  <c r="AW560" i="10"/>
  <c r="AY560" i="10"/>
  <c r="AW571" i="10"/>
  <c r="AX571" i="10"/>
  <c r="AY571" i="10"/>
  <c r="AW594" i="10"/>
  <c r="AX594" i="10"/>
  <c r="AY594" i="10"/>
  <c r="AX558" i="10"/>
  <c r="AY558" i="10"/>
  <c r="AW558" i="10"/>
  <c r="AX555" i="10"/>
  <c r="AW555" i="10"/>
  <c r="AY555" i="10"/>
  <c r="AX384" i="10"/>
  <c r="AY384" i="10"/>
  <c r="AW384" i="10"/>
  <c r="AW493" i="10"/>
  <c r="AX493" i="10"/>
  <c r="AY493" i="10"/>
  <c r="AY240" i="10"/>
  <c r="AW240" i="10"/>
  <c r="AX240" i="10"/>
  <c r="AW256" i="10"/>
  <c r="AX256" i="10"/>
  <c r="AY256" i="10"/>
  <c r="AX559" i="10"/>
  <c r="AW559" i="10"/>
  <c r="AY559" i="10"/>
  <c r="AW550" i="10"/>
  <c r="AX550" i="10"/>
  <c r="AY550" i="10"/>
  <c r="AW543" i="10"/>
  <c r="AX543" i="10"/>
  <c r="AY543" i="10"/>
  <c r="AW294" i="10"/>
  <c r="AX294" i="10"/>
  <c r="AY294" i="10"/>
  <c r="AW590" i="10"/>
  <c r="AY590" i="10"/>
  <c r="AX590" i="10"/>
  <c r="AX716" i="10"/>
  <c r="AW716" i="10"/>
  <c r="AY716" i="10"/>
  <c r="AW245" i="10"/>
  <c r="AX245" i="10"/>
  <c r="AY245" i="10"/>
  <c r="AW527" i="10"/>
  <c r="AX527" i="10"/>
  <c r="AY527" i="10"/>
  <c r="AW291" i="10"/>
  <c r="AY291" i="10"/>
  <c r="AX291" i="10"/>
  <c r="AW274" i="10"/>
  <c r="AX274" i="10"/>
  <c r="AY274" i="10"/>
  <c r="AX717" i="10"/>
  <c r="AW717" i="10"/>
  <c r="AY717" i="10"/>
  <c r="AX715" i="10"/>
  <c r="AW715" i="10"/>
  <c r="AY715" i="10"/>
  <c r="AX491" i="10"/>
  <c r="AY491" i="10"/>
  <c r="AW491" i="10"/>
  <c r="AX647" i="10"/>
  <c r="AY647" i="10"/>
  <c r="AW647" i="10"/>
  <c r="AW237" i="10"/>
  <c r="AY237" i="10"/>
  <c r="AX237" i="10"/>
  <c r="AW631" i="10"/>
  <c r="AX631" i="10"/>
  <c r="AY631" i="10"/>
  <c r="AW204" i="10"/>
  <c r="AX204" i="10"/>
  <c r="AW210" i="10" l="1"/>
  <c r="AW208" i="10" s="1"/>
  <c r="AY210" i="10"/>
  <c r="AY208" i="10" s="1"/>
  <c r="AV208" i="10"/>
  <c r="S42" i="19"/>
  <c r="U42" i="19" s="1"/>
  <c r="S41" i="19"/>
  <c r="Q39" i="19"/>
  <c r="I26" i="20"/>
  <c r="K26" i="20" s="1"/>
  <c r="E19" i="20"/>
  <c r="M19" i="20" s="1"/>
  <c r="O19" i="20" s="1"/>
  <c r="E17" i="20"/>
  <c r="I17" i="20" s="1"/>
  <c r="E16" i="20"/>
  <c r="K16" i="20" s="1"/>
  <c r="K43" i="20" s="1"/>
  <c r="G12" i="20"/>
  <c r="C12" i="20"/>
  <c r="E12" i="20" s="1"/>
  <c r="F12" i="20" s="1"/>
  <c r="N11" i="20"/>
  <c r="L11" i="20"/>
  <c r="J11" i="20"/>
  <c r="H11" i="20"/>
  <c r="B11" i="20"/>
  <c r="C10" i="20"/>
  <c r="C11" i="20" s="1"/>
  <c r="G9" i="20"/>
  <c r="C9" i="20"/>
  <c r="C8" i="20"/>
  <c r="H8" i="20" s="1"/>
  <c r="K54" i="19"/>
  <c r="R48" i="19"/>
  <c r="N45" i="19"/>
  <c r="Q45" i="19" s="1"/>
  <c r="S45" i="19" s="1"/>
  <c r="U45" i="19" s="1"/>
  <c r="Q44" i="19"/>
  <c r="S44" i="19" s="1"/>
  <c r="J44" i="19"/>
  <c r="B44" i="19"/>
  <c r="E44" i="19" s="1"/>
  <c r="G44" i="19" s="1"/>
  <c r="Q41" i="19"/>
  <c r="J41" i="19"/>
  <c r="K41" i="19" s="1"/>
  <c r="G41" i="19"/>
  <c r="R38" i="19"/>
  <c r="N38" i="19"/>
  <c r="Q38" i="19" s="1"/>
  <c r="I38" i="19"/>
  <c r="F38" i="19"/>
  <c r="N37" i="19"/>
  <c r="J37" i="19"/>
  <c r="N35" i="19"/>
  <c r="U34" i="19"/>
  <c r="R33" i="19"/>
  <c r="Q33" i="19"/>
  <c r="Q32" i="19"/>
  <c r="U29" i="19"/>
  <c r="N28" i="19"/>
  <c r="B28" i="19" s="1"/>
  <c r="E28" i="19" s="1"/>
  <c r="I28" i="19"/>
  <c r="F28" i="19"/>
  <c r="N27" i="19"/>
  <c r="Q27" i="19" s="1"/>
  <c r="I27" i="19"/>
  <c r="F27" i="19"/>
  <c r="R23" i="19"/>
  <c r="R27" i="19" s="1"/>
  <c r="N23" i="19"/>
  <c r="Q23" i="19" s="1"/>
  <c r="J23" i="19"/>
  <c r="N22" i="19"/>
  <c r="B22" i="19" s="1"/>
  <c r="J22" i="19"/>
  <c r="N20" i="19"/>
  <c r="R18" i="19"/>
  <c r="Q18" i="19"/>
  <c r="Q17" i="19"/>
  <c r="Q20" i="19" s="1"/>
  <c r="R13" i="19"/>
  <c r="N13" i="19"/>
  <c r="B13" i="19" s="1"/>
  <c r="E13" i="19" s="1"/>
  <c r="G13" i="19" s="1"/>
  <c r="J13" i="19"/>
  <c r="N12" i="19"/>
  <c r="B12" i="19" s="1"/>
  <c r="J12" i="19"/>
  <c r="M16" i="20" l="1"/>
  <c r="M43" i="20" s="1"/>
  <c r="I44" i="20"/>
  <c r="M44" i="20" s="1"/>
  <c r="J12" i="20"/>
  <c r="K12" i="20" s="1"/>
  <c r="H9" i="20"/>
  <c r="J9" i="20"/>
  <c r="K9" i="20" s="1"/>
  <c r="L9" i="20"/>
  <c r="M9" i="20" s="1"/>
  <c r="K17" i="20"/>
  <c r="M17" i="20"/>
  <c r="J8" i="20"/>
  <c r="N12" i="20"/>
  <c r="O12" i="20"/>
  <c r="I9" i="20"/>
  <c r="O9" i="20"/>
  <c r="U41" i="19"/>
  <c r="S38" i="19"/>
  <c r="J28" i="19"/>
  <c r="K28" i="19" s="1"/>
  <c r="J38" i="19"/>
  <c r="N50" i="19"/>
  <c r="Q22" i="19"/>
  <c r="S22" i="19" s="1"/>
  <c r="Q35" i="19"/>
  <c r="R39" i="19"/>
  <c r="S39" i="19" s="1"/>
  <c r="J27" i="19"/>
  <c r="S33" i="19"/>
  <c r="U33" i="19" s="1"/>
  <c r="G28" i="19"/>
  <c r="Q37" i="19"/>
  <c r="S37" i="19" s="1"/>
  <c r="K44" i="19"/>
  <c r="B37" i="19"/>
  <c r="E37" i="19" s="1"/>
  <c r="G37" i="19" s="1"/>
  <c r="U44" i="19"/>
  <c r="S18" i="19"/>
  <c r="U18" i="19" s="1"/>
  <c r="S17" i="19"/>
  <c r="O26" i="20"/>
  <c r="M26" i="20"/>
  <c r="E9" i="20"/>
  <c r="F9" i="20" s="1"/>
  <c r="K44" i="20"/>
  <c r="O44" i="20" s="1"/>
  <c r="H12" i="20"/>
  <c r="I12" i="20" s="1"/>
  <c r="O16" i="20"/>
  <c r="O43" i="20" s="1"/>
  <c r="L8" i="20"/>
  <c r="L12" i="20"/>
  <c r="M12" i="20" s="1"/>
  <c r="I16" i="20"/>
  <c r="I43" i="20" s="1"/>
  <c r="K19" i="20"/>
  <c r="I19" i="20"/>
  <c r="S27" i="19"/>
  <c r="B15" i="19"/>
  <c r="E12" i="19"/>
  <c r="K13" i="19"/>
  <c r="N25" i="19"/>
  <c r="N47" i="19" s="1"/>
  <c r="Q47" i="19" s="1"/>
  <c r="S47" i="19" s="1"/>
  <c r="Q12" i="19"/>
  <c r="R28" i="19"/>
  <c r="N30" i="19"/>
  <c r="N48" i="19" s="1"/>
  <c r="Q48" i="19" s="1"/>
  <c r="S48" i="19" s="1"/>
  <c r="Q13" i="19"/>
  <c r="S13" i="19" s="1"/>
  <c r="N15" i="19"/>
  <c r="B23" i="19"/>
  <c r="E23" i="19" s="1"/>
  <c r="G23" i="19" s="1"/>
  <c r="S23" i="19"/>
  <c r="B38" i="19"/>
  <c r="E22" i="19"/>
  <c r="B27" i="19"/>
  <c r="Q28" i="19"/>
  <c r="Q30" i="19" s="1"/>
  <c r="D11" i="20" s="1"/>
  <c r="G11" i="20" s="1"/>
  <c r="K11" i="20" s="1"/>
  <c r="S32" i="19"/>
  <c r="E11" i="20" l="1"/>
  <c r="F11" i="20" s="1"/>
  <c r="O11" i="20"/>
  <c r="M11" i="20"/>
  <c r="I11" i="20"/>
  <c r="O17" i="20"/>
  <c r="K37" i="19"/>
  <c r="Q25" i="19"/>
  <c r="D10" i="20" s="1"/>
  <c r="Q50" i="19"/>
  <c r="K23" i="19"/>
  <c r="U23" i="19" s="1"/>
  <c r="U13" i="19"/>
  <c r="S25" i="19"/>
  <c r="S20" i="19"/>
  <c r="U17" i="19"/>
  <c r="U20" i="19" s="1"/>
  <c r="S50" i="19"/>
  <c r="U37" i="19"/>
  <c r="S12" i="19"/>
  <c r="S15" i="19" s="1"/>
  <c r="Q15" i="19"/>
  <c r="D8" i="20" s="1"/>
  <c r="B50" i="19"/>
  <c r="E38" i="19"/>
  <c r="G12" i="19"/>
  <c r="G15" i="19" s="1"/>
  <c r="K12" i="19"/>
  <c r="K15" i="19" s="1"/>
  <c r="E15" i="19"/>
  <c r="S35" i="19"/>
  <c r="U32" i="19"/>
  <c r="U35" i="19" s="1"/>
  <c r="N52" i="19"/>
  <c r="B30" i="19"/>
  <c r="E27" i="19"/>
  <c r="B25" i="19"/>
  <c r="E25" i="19"/>
  <c r="K22" i="19"/>
  <c r="G22" i="19"/>
  <c r="G25" i="19" s="1"/>
  <c r="S28" i="19"/>
  <c r="U28" i="19" s="1"/>
  <c r="G8" i="20" l="1"/>
  <c r="D14" i="20"/>
  <c r="E8" i="20"/>
  <c r="G10" i="20"/>
  <c r="E10" i="20"/>
  <c r="S30" i="19"/>
  <c r="Q52" i="19"/>
  <c r="B52" i="19"/>
  <c r="U22" i="19"/>
  <c r="U25" i="19" s="1"/>
  <c r="K25" i="19"/>
  <c r="G38" i="19"/>
  <c r="E50" i="19"/>
  <c r="K38" i="19"/>
  <c r="K50" i="19" s="1"/>
  <c r="E30" i="19"/>
  <c r="G27" i="19"/>
  <c r="K27" i="19"/>
  <c r="K30" i="19" s="1"/>
  <c r="U12" i="19"/>
  <c r="U15" i="19" s="1"/>
  <c r="S10" i="20" l="1"/>
  <c r="S11" i="20" s="1"/>
  <c r="F10" i="20"/>
  <c r="S23" i="20"/>
  <c r="S24" i="20" s="1"/>
  <c r="I27" i="20"/>
  <c r="M10" i="20"/>
  <c r="O10" i="20"/>
  <c r="I10" i="20"/>
  <c r="K10" i="20"/>
  <c r="F8" i="20"/>
  <c r="S26" i="20"/>
  <c r="S13" i="20"/>
  <c r="E14" i="20"/>
  <c r="I8" i="20"/>
  <c r="G14" i="20"/>
  <c r="K8" i="20"/>
  <c r="M8" i="20"/>
  <c r="O8" i="20"/>
  <c r="K52" i="19"/>
  <c r="K55" i="19" s="1"/>
  <c r="E52" i="19"/>
  <c r="G30" i="19"/>
  <c r="U27" i="19"/>
  <c r="U30" i="19" s="1"/>
  <c r="S52" i="19"/>
  <c r="U38" i="19"/>
  <c r="U50" i="19" s="1"/>
  <c r="G50" i="19"/>
  <c r="S14" i="20" l="1"/>
  <c r="S15" i="20" s="1"/>
  <c r="I24" i="20" s="1"/>
  <c r="K24" i="20" s="1"/>
  <c r="M24" i="20" s="1"/>
  <c r="K14" i="20"/>
  <c r="K41" i="20" s="1"/>
  <c r="O14" i="20"/>
  <c r="O41" i="20" s="1"/>
  <c r="M14" i="20"/>
  <c r="M41" i="20" s="1"/>
  <c r="I14" i="20"/>
  <c r="I41" i="20" s="1"/>
  <c r="S27" i="20"/>
  <c r="F14" i="20"/>
  <c r="K27" i="20" s="1"/>
  <c r="U52" i="19"/>
  <c r="O24" i="20"/>
  <c r="G52" i="19"/>
  <c r="S28" i="20" l="1"/>
  <c r="I25" i="20" s="1"/>
  <c r="M27" i="20"/>
  <c r="O27" i="20"/>
  <c r="K58" i="19"/>
  <c r="G55" i="19"/>
  <c r="M25" i="20" l="1"/>
  <c r="K25" i="20"/>
  <c r="O25" i="20" s="1"/>
  <c r="E35" i="14"/>
  <c r="C42" i="12"/>
  <c r="B42" i="12"/>
  <c r="I29" i="12"/>
  <c r="H29" i="12"/>
  <c r="F29" i="12"/>
  <c r="E29" i="12"/>
  <c r="C29" i="12"/>
  <c r="B29" i="12"/>
  <c r="I27" i="12"/>
  <c r="H27" i="12"/>
  <c r="F27" i="12"/>
  <c r="E27" i="12"/>
  <c r="C27" i="12"/>
  <c r="B27" i="12"/>
  <c r="E199" i="9"/>
  <c r="F199" i="9"/>
  <c r="G199" i="9"/>
  <c r="H199" i="9"/>
  <c r="I199" i="9"/>
  <c r="J199" i="9"/>
  <c r="K199" i="9"/>
  <c r="L199" i="9"/>
  <c r="M199" i="9"/>
  <c r="N199" i="9"/>
  <c r="O199" i="9"/>
  <c r="P199" i="9"/>
  <c r="Q199" i="9"/>
  <c r="R199" i="9"/>
  <c r="S199" i="9"/>
  <c r="T199" i="9"/>
  <c r="U199" i="9"/>
  <c r="V199" i="9"/>
  <c r="W199" i="9"/>
  <c r="X199" i="9"/>
  <c r="Y199" i="9"/>
  <c r="Z199" i="9"/>
  <c r="D199" i="9"/>
  <c r="E201" i="8"/>
  <c r="F201" i="8"/>
  <c r="G201" i="8"/>
  <c r="H201" i="8"/>
  <c r="I201" i="8"/>
  <c r="J201" i="8"/>
  <c r="K201" i="8"/>
  <c r="L201" i="8"/>
  <c r="M201" i="8"/>
  <c r="N201" i="8"/>
  <c r="O201" i="8"/>
  <c r="P201" i="8"/>
  <c r="Q201" i="8"/>
  <c r="R201" i="8"/>
  <c r="B28" i="12" s="1"/>
  <c r="S201" i="8"/>
  <c r="C28" i="12" s="1"/>
  <c r="T201" i="8"/>
  <c r="U201" i="8"/>
  <c r="E28" i="12" s="1"/>
  <c r="V201" i="8"/>
  <c r="F28" i="12" s="1"/>
  <c r="W201" i="8"/>
  <c r="X201" i="8"/>
  <c r="H28" i="12" s="1"/>
  <c r="Y201" i="8"/>
  <c r="I28" i="12" s="1"/>
  <c r="Z201" i="8"/>
  <c r="D201" i="8"/>
  <c r="I21" i="12"/>
  <c r="E469" i="6"/>
  <c r="F469" i="6"/>
  <c r="G469" i="6"/>
  <c r="H469" i="6"/>
  <c r="I469" i="6"/>
  <c r="J469" i="6"/>
  <c r="K469" i="6"/>
  <c r="L469" i="6"/>
  <c r="M469" i="6"/>
  <c r="N469" i="6"/>
  <c r="O469" i="6"/>
  <c r="P469" i="6"/>
  <c r="Q469" i="6"/>
  <c r="R469" i="6"/>
  <c r="B21" i="12" s="1"/>
  <c r="S469" i="6"/>
  <c r="C21" i="12" s="1"/>
  <c r="T469" i="6"/>
  <c r="U469" i="6"/>
  <c r="E21" i="12" s="1"/>
  <c r="V469" i="6"/>
  <c r="F21" i="12" s="1"/>
  <c r="W469" i="6"/>
  <c r="X469" i="6"/>
  <c r="H21" i="12" s="1"/>
  <c r="Y469" i="6"/>
  <c r="Z469" i="6"/>
  <c r="AA469" i="6"/>
  <c r="B37" i="12" s="1"/>
  <c r="AB469" i="6"/>
  <c r="C37" i="12" s="1"/>
  <c r="AC469" i="6"/>
  <c r="AD469" i="6"/>
  <c r="AE469" i="6"/>
  <c r="AF469" i="6"/>
  <c r="AG469" i="6"/>
  <c r="D469" i="6"/>
  <c r="E20" i="12"/>
  <c r="E514" i="5"/>
  <c r="F514" i="5"/>
  <c r="G514" i="5"/>
  <c r="H514" i="5"/>
  <c r="I514" i="5"/>
  <c r="J514" i="5"/>
  <c r="K514" i="5"/>
  <c r="L514" i="5"/>
  <c r="M514" i="5"/>
  <c r="N514" i="5"/>
  <c r="O514" i="5"/>
  <c r="P514" i="5"/>
  <c r="Q514" i="5"/>
  <c r="R514" i="5"/>
  <c r="B20" i="12" s="1"/>
  <c r="S514" i="5"/>
  <c r="C20" i="12" s="1"/>
  <c r="T514" i="5"/>
  <c r="U514" i="5"/>
  <c r="V514" i="5"/>
  <c r="F20" i="12" s="1"/>
  <c r="W514" i="5"/>
  <c r="X514" i="5"/>
  <c r="H20" i="12" s="1"/>
  <c r="Y514" i="5"/>
  <c r="I20" i="12" s="1"/>
  <c r="Z514" i="5"/>
  <c r="AA514" i="5"/>
  <c r="B36" i="12" s="1"/>
  <c r="AB514" i="5"/>
  <c r="C36" i="12" s="1"/>
  <c r="AC514" i="5"/>
  <c r="AD514" i="5"/>
  <c r="AE514" i="5"/>
  <c r="AF514" i="5"/>
  <c r="D514" i="5"/>
  <c r="V500" i="4"/>
  <c r="V501" i="4" s="1"/>
  <c r="E19" i="12"/>
  <c r="E499" i="4"/>
  <c r="F499" i="4"/>
  <c r="G499" i="4"/>
  <c r="H499" i="4"/>
  <c r="I499" i="4"/>
  <c r="J499" i="4"/>
  <c r="K499" i="4"/>
  <c r="L499" i="4"/>
  <c r="M499" i="4"/>
  <c r="N499" i="4"/>
  <c r="O499" i="4"/>
  <c r="P499" i="4"/>
  <c r="Q499" i="4"/>
  <c r="R499" i="4"/>
  <c r="S499" i="4"/>
  <c r="C19" i="12" s="1"/>
  <c r="T499" i="4"/>
  <c r="U499" i="4"/>
  <c r="V499" i="4"/>
  <c r="F19" i="12" s="1"/>
  <c r="W499" i="4"/>
  <c r="X499" i="4"/>
  <c r="H19" i="12" s="1"/>
  <c r="Y499" i="4"/>
  <c r="I19" i="12" s="1"/>
  <c r="Z499" i="4"/>
  <c r="AA499" i="4"/>
  <c r="B35" i="12" s="1"/>
  <c r="AB499" i="4"/>
  <c r="C35" i="12" s="1"/>
  <c r="AC499" i="4"/>
  <c r="AD499" i="4"/>
  <c r="AE499" i="4"/>
  <c r="AF499" i="4"/>
  <c r="AG499" i="4"/>
  <c r="D499" i="4"/>
  <c r="B19" i="12"/>
  <c r="B9" i="11"/>
  <c r="AV43" i="17"/>
  <c r="AF43" i="17"/>
  <c r="AN43" i="17"/>
  <c r="AJ43" i="17"/>
  <c r="E3" i="16"/>
  <c r="F3" i="16"/>
  <c r="H3" i="16" s="1"/>
  <c r="G3" i="16"/>
  <c r="E4" i="16"/>
  <c r="F4" i="16"/>
  <c r="G4" i="16"/>
  <c r="E5" i="16"/>
  <c r="F5" i="16"/>
  <c r="G5" i="16"/>
  <c r="E6" i="16"/>
  <c r="F6" i="16"/>
  <c r="G6" i="16"/>
  <c r="E7" i="16"/>
  <c r="F7" i="16"/>
  <c r="H7" i="16" s="1"/>
  <c r="G7" i="16"/>
  <c r="E8" i="16"/>
  <c r="F8" i="16"/>
  <c r="G8" i="16"/>
  <c r="E9" i="16"/>
  <c r="F9" i="16"/>
  <c r="G9" i="16"/>
  <c r="E10" i="16"/>
  <c r="F10" i="16"/>
  <c r="G10" i="16"/>
  <c r="E11" i="16"/>
  <c r="F11" i="16"/>
  <c r="G11" i="16"/>
  <c r="E12" i="16"/>
  <c r="F12" i="16"/>
  <c r="G12" i="16"/>
  <c r="H12" i="16" s="1"/>
  <c r="E13" i="16"/>
  <c r="F13" i="16"/>
  <c r="G13" i="16"/>
  <c r="E14" i="16"/>
  <c r="F14" i="16"/>
  <c r="G14" i="16"/>
  <c r="E15" i="16"/>
  <c r="H15" i="16" s="1"/>
  <c r="F15" i="16"/>
  <c r="G15" i="16"/>
  <c r="E16" i="16"/>
  <c r="H16" i="16" s="1"/>
  <c r="F16" i="16"/>
  <c r="G16" i="16"/>
  <c r="E17" i="16"/>
  <c r="F17" i="16"/>
  <c r="G17" i="16"/>
  <c r="E18" i="16"/>
  <c r="F18" i="16"/>
  <c r="G18" i="16"/>
  <c r="E19" i="16"/>
  <c r="F19" i="16"/>
  <c r="G19" i="16"/>
  <c r="E20" i="16"/>
  <c r="F20" i="16"/>
  <c r="G20" i="16"/>
  <c r="E21" i="16"/>
  <c r="F21" i="16"/>
  <c r="H21" i="16" s="1"/>
  <c r="G21" i="16"/>
  <c r="E22" i="16"/>
  <c r="H22" i="16" s="1"/>
  <c r="F22" i="16"/>
  <c r="G22" i="16"/>
  <c r="E23" i="16"/>
  <c r="F23" i="16"/>
  <c r="G23" i="16"/>
  <c r="E24" i="16"/>
  <c r="F24" i="16"/>
  <c r="G24" i="16"/>
  <c r="E25" i="16"/>
  <c r="F25" i="16"/>
  <c r="G25" i="16"/>
  <c r="H25" i="16" s="1"/>
  <c r="E26" i="16"/>
  <c r="F26" i="16"/>
  <c r="G26" i="16"/>
  <c r="E27" i="16"/>
  <c r="F27" i="16"/>
  <c r="G27" i="16"/>
  <c r="E28" i="16"/>
  <c r="F28" i="16"/>
  <c r="G28" i="16"/>
  <c r="G2" i="16"/>
  <c r="F2" i="16"/>
  <c r="E2" i="16"/>
  <c r="F30" i="16"/>
  <c r="E30" i="16"/>
  <c r="D29" i="16"/>
  <c r="H27" i="16"/>
  <c r="H23" i="16"/>
  <c r="H8" i="16"/>
  <c r="H6" i="16"/>
  <c r="G29" i="16" l="1"/>
  <c r="G31" i="16" s="1"/>
  <c r="F29" i="16"/>
  <c r="F31" i="16" s="1"/>
  <c r="H17" i="16"/>
  <c r="H28" i="16"/>
  <c r="H19" i="16"/>
  <c r="H26" i="16"/>
  <c r="H10" i="16"/>
  <c r="H5" i="16"/>
  <c r="H14" i="16"/>
  <c r="H9" i="16"/>
  <c r="H20" i="16"/>
  <c r="H11" i="16"/>
  <c r="H18" i="16"/>
  <c r="H4" i="16"/>
  <c r="H13" i="16"/>
  <c r="H24" i="16"/>
  <c r="H2" i="16"/>
  <c r="H29" i="16" s="1"/>
  <c r="E29" i="16"/>
  <c r="E31" i="16" s="1"/>
  <c r="AS43" i="17" l="1"/>
  <c r="AS45" i="17" s="1"/>
  <c r="AS46" i="17" l="1"/>
  <c r="AS50" i="17"/>
  <c r="AE43" i="17"/>
  <c r="AG43" i="17" s="1"/>
  <c r="AU43" i="17"/>
  <c r="AW43" i="17" s="1"/>
  <c r="AM43" i="17"/>
  <c r="AO43" i="17" s="1"/>
  <c r="AI43" i="17"/>
  <c r="AK43" i="17" s="1"/>
  <c r="AK44" i="17" l="1"/>
  <c r="AK45" i="17" s="1"/>
  <c r="AK46" i="17" s="1"/>
  <c r="AO44" i="17"/>
  <c r="AO45" i="17" s="1"/>
  <c r="AG44" i="17"/>
  <c r="AG45" i="17" s="1"/>
  <c r="AW46" i="17"/>
  <c r="AO46" i="17" l="1"/>
  <c r="AG46" i="17"/>
  <c r="T6" i="10" l="1"/>
  <c r="T7" i="10"/>
  <c r="T8" i="10"/>
  <c r="T9" i="10"/>
  <c r="T10" i="10"/>
  <c r="T11" i="10"/>
  <c r="T12" i="10"/>
  <c r="T13" i="10"/>
  <c r="T14" i="10"/>
  <c r="T15" i="10"/>
  <c r="T16" i="10"/>
  <c r="T17" i="10"/>
  <c r="T18" i="10"/>
  <c r="T19" i="10"/>
  <c r="T20" i="10"/>
  <c r="T21" i="10"/>
  <c r="T22" i="10"/>
  <c r="T23" i="10"/>
  <c r="T24" i="10"/>
  <c r="T25" i="10"/>
  <c r="T26" i="10"/>
  <c r="T27" i="10"/>
  <c r="T28" i="10"/>
  <c r="T29" i="10"/>
  <c r="T30" i="10"/>
  <c r="T31" i="10"/>
  <c r="T32" i="10"/>
  <c r="T33" i="10"/>
  <c r="T34" i="10"/>
  <c r="T35" i="10"/>
  <c r="T36" i="10"/>
  <c r="T37" i="10"/>
  <c r="T38" i="10"/>
  <c r="T39" i="10"/>
  <c r="T40" i="10"/>
  <c r="T41" i="10"/>
  <c r="T42" i="10"/>
  <c r="T43" i="10"/>
  <c r="T44" i="10"/>
  <c r="T45" i="10"/>
  <c r="T46" i="10"/>
  <c r="T47" i="10"/>
  <c r="T48" i="10"/>
  <c r="T49" i="10"/>
  <c r="T50" i="10"/>
  <c r="T51" i="10"/>
  <c r="T52" i="10"/>
  <c r="T53" i="10"/>
  <c r="T54" i="10"/>
  <c r="T55" i="10"/>
  <c r="T56" i="10"/>
  <c r="T57" i="10"/>
  <c r="T58" i="10"/>
  <c r="T59" i="10"/>
  <c r="T60" i="10"/>
  <c r="T61" i="10"/>
  <c r="T62" i="10"/>
  <c r="T63" i="10"/>
  <c r="T64" i="10"/>
  <c r="T65" i="10"/>
  <c r="T66" i="10"/>
  <c r="T67" i="10"/>
  <c r="T68" i="10"/>
  <c r="T69" i="10"/>
  <c r="T70" i="10"/>
  <c r="T71" i="10"/>
  <c r="T72" i="10"/>
  <c r="T73" i="10"/>
  <c r="T74" i="10"/>
  <c r="T75" i="10"/>
  <c r="T76" i="10"/>
  <c r="T77" i="10"/>
  <c r="T78" i="10"/>
  <c r="T79" i="10"/>
  <c r="T80" i="10"/>
  <c r="T81" i="10"/>
  <c r="T82" i="10"/>
  <c r="T83" i="10"/>
  <c r="T84" i="10"/>
  <c r="T85" i="10"/>
  <c r="T86" i="10"/>
  <c r="T87" i="10"/>
  <c r="T88" i="10"/>
  <c r="T89" i="10"/>
  <c r="T90" i="10"/>
  <c r="T91" i="10"/>
  <c r="T92" i="10"/>
  <c r="T93" i="10"/>
  <c r="T94" i="10"/>
  <c r="T95" i="10"/>
  <c r="T96" i="10"/>
  <c r="T97" i="10"/>
  <c r="T98" i="10"/>
  <c r="T99" i="10"/>
  <c r="T100" i="10"/>
  <c r="T101" i="10"/>
  <c r="T102" i="10"/>
  <c r="T103" i="10"/>
  <c r="T104" i="10"/>
  <c r="T105" i="10"/>
  <c r="T106" i="10"/>
  <c r="T107" i="10"/>
  <c r="T108" i="10"/>
  <c r="T109" i="10"/>
  <c r="T110" i="10"/>
  <c r="T111" i="10"/>
  <c r="T112" i="10"/>
  <c r="T113" i="10"/>
  <c r="T114" i="10"/>
  <c r="T115" i="10"/>
  <c r="T116" i="10"/>
  <c r="T117" i="10"/>
  <c r="T118" i="10"/>
  <c r="T119" i="10"/>
  <c r="T120" i="10"/>
  <c r="T121" i="10"/>
  <c r="T122" i="10"/>
  <c r="T123" i="10"/>
  <c r="T124" i="10"/>
  <c r="T125" i="10"/>
  <c r="T126" i="10"/>
  <c r="T127" i="10"/>
  <c r="T128" i="10"/>
  <c r="T129" i="10"/>
  <c r="T130" i="10"/>
  <c r="T131" i="10"/>
  <c r="T132" i="10"/>
  <c r="T133" i="10"/>
  <c r="T134" i="10"/>
  <c r="T135" i="10"/>
  <c r="T136" i="10"/>
  <c r="T137" i="10"/>
  <c r="T138" i="10"/>
  <c r="T139" i="10"/>
  <c r="T140" i="10"/>
  <c r="T141" i="10"/>
  <c r="T142" i="10"/>
  <c r="T143" i="10"/>
  <c r="T144" i="10"/>
  <c r="T145" i="10"/>
  <c r="T146" i="10"/>
  <c r="T147" i="10"/>
  <c r="T148" i="10"/>
  <c r="T149" i="10"/>
  <c r="T150" i="10"/>
  <c r="T151" i="10"/>
  <c r="T152" i="10"/>
  <c r="T153" i="10"/>
  <c r="T154" i="10"/>
  <c r="T155" i="10"/>
  <c r="T156" i="10"/>
  <c r="T157" i="10"/>
  <c r="T158" i="10"/>
  <c r="T159" i="10"/>
  <c r="T160" i="10"/>
  <c r="T161" i="10"/>
  <c r="T162" i="10"/>
  <c r="T163" i="10"/>
  <c r="T164" i="10"/>
  <c r="T165" i="10"/>
  <c r="T166" i="10"/>
  <c r="T167" i="10"/>
  <c r="T168" i="10"/>
  <c r="T169" i="10"/>
  <c r="T170" i="10"/>
  <c r="T171" i="10"/>
  <c r="T172" i="10"/>
  <c r="T173" i="10"/>
  <c r="T174" i="10"/>
  <c r="T175" i="10"/>
  <c r="T176" i="10"/>
  <c r="T177" i="10"/>
  <c r="T178" i="10"/>
  <c r="T179" i="10"/>
  <c r="T180" i="10"/>
  <c r="T181" i="10"/>
  <c r="T182" i="10"/>
  <c r="T183" i="10"/>
  <c r="T184" i="10"/>
  <c r="T185" i="10"/>
  <c r="T186" i="10"/>
  <c r="T187" i="10"/>
  <c r="T188" i="10"/>
  <c r="T189" i="10"/>
  <c r="T190" i="10"/>
  <c r="T191" i="10"/>
  <c r="T192" i="10"/>
  <c r="T193" i="10"/>
  <c r="T194" i="10"/>
  <c r="T195" i="10"/>
  <c r="T196" i="10"/>
  <c r="T197" i="10"/>
  <c r="T198" i="10"/>
  <c r="T199" i="10"/>
  <c r="T200" i="10"/>
  <c r="T201" i="10"/>
  <c r="T202" i="10"/>
  <c r="T203" i="10"/>
  <c r="T5" i="10"/>
  <c r="C49" i="10"/>
  <c r="D49" i="10"/>
  <c r="F49" i="10"/>
  <c r="G49" i="10"/>
  <c r="I49" i="10"/>
  <c r="J49" i="10"/>
  <c r="L49" i="10"/>
  <c r="M49" i="10"/>
  <c r="O49" i="10"/>
  <c r="P49" i="10"/>
  <c r="Q49" i="10"/>
  <c r="R49" i="10"/>
  <c r="S49" i="10"/>
  <c r="U49" i="10"/>
  <c r="V49" i="10"/>
  <c r="W49" i="10"/>
  <c r="X49" i="10"/>
  <c r="Y49" i="10"/>
  <c r="Z49" i="10"/>
  <c r="AA49" i="10"/>
  <c r="AB49" i="10"/>
  <c r="AC49" i="10"/>
  <c r="AL49" i="10"/>
  <c r="AN49" i="10" s="1"/>
  <c r="AM49" i="10"/>
  <c r="C50" i="10"/>
  <c r="D50" i="10"/>
  <c r="F50" i="10"/>
  <c r="G50" i="10"/>
  <c r="I50" i="10"/>
  <c r="J50" i="10"/>
  <c r="L50" i="10"/>
  <c r="M50" i="10"/>
  <c r="O50" i="10"/>
  <c r="P50" i="10"/>
  <c r="Q50" i="10"/>
  <c r="R50" i="10"/>
  <c r="S50" i="10"/>
  <c r="U50" i="10"/>
  <c r="V50" i="10"/>
  <c r="W50" i="10"/>
  <c r="X50" i="10"/>
  <c r="Y50" i="10"/>
  <c r="Z50" i="10"/>
  <c r="AA50" i="10"/>
  <c r="AB50" i="10"/>
  <c r="AC50" i="10"/>
  <c r="AL50" i="10"/>
  <c r="AN50" i="10" s="1"/>
  <c r="AM50" i="10"/>
  <c r="C51" i="10"/>
  <c r="D51" i="10"/>
  <c r="F51" i="10"/>
  <c r="G51" i="10"/>
  <c r="I51" i="10"/>
  <c r="J51" i="10"/>
  <c r="L51" i="10"/>
  <c r="M51" i="10"/>
  <c r="O51" i="10"/>
  <c r="P51" i="10"/>
  <c r="Q51" i="10"/>
  <c r="R51" i="10"/>
  <c r="S51" i="10"/>
  <c r="U51" i="10"/>
  <c r="V51" i="10"/>
  <c r="W51" i="10"/>
  <c r="X51" i="10"/>
  <c r="Y51" i="10"/>
  <c r="Z51" i="10"/>
  <c r="AA51" i="10"/>
  <c r="AB51" i="10"/>
  <c r="AC51" i="10"/>
  <c r="AL51" i="10"/>
  <c r="AN51" i="10" s="1"/>
  <c r="AM51" i="10"/>
  <c r="C52" i="10"/>
  <c r="D52" i="10"/>
  <c r="F52" i="10"/>
  <c r="G52" i="10"/>
  <c r="I52" i="10"/>
  <c r="J52" i="10"/>
  <c r="L52" i="10"/>
  <c r="M52" i="10"/>
  <c r="O52" i="10"/>
  <c r="P52" i="10"/>
  <c r="Q52" i="10"/>
  <c r="R52" i="10"/>
  <c r="S52" i="10"/>
  <c r="U52" i="10"/>
  <c r="V52" i="10"/>
  <c r="W52" i="10"/>
  <c r="X52" i="10"/>
  <c r="Y52" i="10"/>
  <c r="Z52" i="10"/>
  <c r="AA52" i="10"/>
  <c r="AB52" i="10"/>
  <c r="AC52" i="10"/>
  <c r="AL52" i="10"/>
  <c r="AN52" i="10" s="1"/>
  <c r="AM52" i="10"/>
  <c r="AO50" i="10" l="1"/>
  <c r="AO49" i="10"/>
  <c r="AO52" i="10"/>
  <c r="AO51" i="10"/>
  <c r="AK49" i="10"/>
  <c r="AT50" i="10"/>
  <c r="AT49" i="10"/>
  <c r="AT52" i="10"/>
  <c r="AT51" i="10"/>
  <c r="AK50" i="10"/>
  <c r="AK52" i="10"/>
  <c r="AD51" i="10"/>
  <c r="AD49" i="10"/>
  <c r="AD52" i="10"/>
  <c r="AD50" i="10"/>
  <c r="AK51" i="10"/>
  <c r="AP49" i="10" l="1"/>
  <c r="AV49" i="10" s="1"/>
  <c r="AX49" i="10" s="1"/>
  <c r="AP51" i="10"/>
  <c r="AV51" i="10" s="1"/>
  <c r="AW51" i="10" s="1"/>
  <c r="AP50" i="10"/>
  <c r="AV50" i="10" s="1"/>
  <c r="AY50" i="10" s="1"/>
  <c r="AP52" i="10"/>
  <c r="AV52" i="10" s="1"/>
  <c r="AY52" i="10" s="1"/>
  <c r="AY51" i="10" l="1"/>
  <c r="AX51" i="10"/>
  <c r="AW50" i="10"/>
  <c r="AX52" i="10"/>
  <c r="AW52" i="10"/>
  <c r="AY49" i="10"/>
  <c r="AW49" i="10"/>
  <c r="AX50" i="10"/>
  <c r="Z69" i="2" l="1"/>
  <c r="BA2" i="10"/>
  <c r="AM203" i="10"/>
  <c r="AM202" i="10"/>
  <c r="AM201" i="10"/>
  <c r="AM200" i="10"/>
  <c r="AM199" i="10"/>
  <c r="AM198" i="10"/>
  <c r="AM197" i="10"/>
  <c r="AM196" i="10"/>
  <c r="AM195" i="10"/>
  <c r="AM194" i="10"/>
  <c r="AM193" i="10"/>
  <c r="AM192" i="10"/>
  <c r="AM191" i="10"/>
  <c r="AM190" i="10"/>
  <c r="AM189" i="10"/>
  <c r="AM188" i="10"/>
  <c r="AM187" i="10"/>
  <c r="AM186" i="10"/>
  <c r="AM185" i="10"/>
  <c r="AM184" i="10"/>
  <c r="AM183" i="10"/>
  <c r="AM182" i="10"/>
  <c r="AM181" i="10"/>
  <c r="AM180" i="10"/>
  <c r="AM179" i="10"/>
  <c r="AM178" i="10"/>
  <c r="AM177" i="10"/>
  <c r="AM176" i="10"/>
  <c r="AM175" i="10"/>
  <c r="AM174" i="10"/>
  <c r="AM173" i="10"/>
  <c r="AM172" i="10"/>
  <c r="AM171" i="10"/>
  <c r="AM170" i="10"/>
  <c r="AM169" i="10"/>
  <c r="AM168" i="10"/>
  <c r="AM167" i="10"/>
  <c r="AM166" i="10"/>
  <c r="AM165" i="10"/>
  <c r="AM164" i="10"/>
  <c r="AM163" i="10"/>
  <c r="AM162" i="10"/>
  <c r="AM161" i="10"/>
  <c r="AM160" i="10"/>
  <c r="AM159" i="10"/>
  <c r="AM158" i="10"/>
  <c r="AM157" i="10"/>
  <c r="AM156" i="10"/>
  <c r="AM155" i="10"/>
  <c r="AM154" i="10"/>
  <c r="AM153" i="10"/>
  <c r="AM152" i="10"/>
  <c r="AM151" i="10"/>
  <c r="AM150" i="10"/>
  <c r="AM149" i="10"/>
  <c r="AM148" i="10"/>
  <c r="AM147" i="10"/>
  <c r="AM146" i="10"/>
  <c r="AM145" i="10"/>
  <c r="AM144" i="10"/>
  <c r="AM143" i="10"/>
  <c r="AM142" i="10"/>
  <c r="AM141" i="10"/>
  <c r="AM140" i="10"/>
  <c r="AM139" i="10"/>
  <c r="AM138" i="10"/>
  <c r="AM137" i="10"/>
  <c r="AM136" i="10"/>
  <c r="AM135" i="10"/>
  <c r="AM134" i="10"/>
  <c r="AM133" i="10"/>
  <c r="AM132" i="10"/>
  <c r="AM131" i="10"/>
  <c r="AM130" i="10"/>
  <c r="AM129" i="10"/>
  <c r="AM128" i="10"/>
  <c r="AM127" i="10"/>
  <c r="AM126" i="10"/>
  <c r="AM125" i="10"/>
  <c r="AM124" i="10"/>
  <c r="AM123" i="10"/>
  <c r="AM122" i="10"/>
  <c r="AM121" i="10"/>
  <c r="AM120" i="10"/>
  <c r="AM119" i="10"/>
  <c r="AM118" i="10"/>
  <c r="AM117" i="10"/>
  <c r="AM116" i="10"/>
  <c r="AM115" i="10"/>
  <c r="AM114" i="10"/>
  <c r="AM113" i="10"/>
  <c r="AM112" i="10"/>
  <c r="AM111" i="10"/>
  <c r="AM110" i="10"/>
  <c r="AM109" i="10"/>
  <c r="AM108" i="10"/>
  <c r="AM107" i="10"/>
  <c r="AM106" i="10"/>
  <c r="AM105" i="10"/>
  <c r="AM104" i="10"/>
  <c r="AM103" i="10"/>
  <c r="AM102" i="10"/>
  <c r="AM101" i="10"/>
  <c r="AM100" i="10"/>
  <c r="AM99" i="10"/>
  <c r="AM98" i="10"/>
  <c r="AM97" i="10"/>
  <c r="AM96" i="10"/>
  <c r="AM95" i="10"/>
  <c r="AM94" i="10"/>
  <c r="AM93" i="10"/>
  <c r="AM92" i="10"/>
  <c r="AM91" i="10"/>
  <c r="AM90" i="10"/>
  <c r="AM89" i="10"/>
  <c r="AM88" i="10"/>
  <c r="AM87" i="10"/>
  <c r="AM86" i="10"/>
  <c r="AM85" i="10"/>
  <c r="AM84" i="10"/>
  <c r="AM83" i="10"/>
  <c r="AM82" i="10"/>
  <c r="AM81" i="10"/>
  <c r="AM80" i="10"/>
  <c r="AM79" i="10"/>
  <c r="AM78" i="10"/>
  <c r="AM77" i="10"/>
  <c r="AM76" i="10"/>
  <c r="AM75" i="10"/>
  <c r="AM74" i="10"/>
  <c r="AM73" i="10"/>
  <c r="AM72" i="10"/>
  <c r="AM71" i="10"/>
  <c r="AM70" i="10"/>
  <c r="AM69" i="10"/>
  <c r="AM68" i="10"/>
  <c r="AM67" i="10"/>
  <c r="AM66" i="10"/>
  <c r="AM65" i="10"/>
  <c r="AM64" i="10"/>
  <c r="AM63" i="10"/>
  <c r="AM62" i="10"/>
  <c r="AM61" i="10"/>
  <c r="AM60" i="10"/>
  <c r="AM59" i="10"/>
  <c r="AM58" i="10"/>
  <c r="AM57" i="10"/>
  <c r="AM56" i="10"/>
  <c r="AM55" i="10"/>
  <c r="AM54" i="10"/>
  <c r="AM53" i="10"/>
  <c r="AM48" i="10"/>
  <c r="AM47" i="10"/>
  <c r="AM46" i="10"/>
  <c r="AM45" i="10"/>
  <c r="AM44" i="10"/>
  <c r="AM43" i="10"/>
  <c r="AM42" i="10"/>
  <c r="AM41" i="10"/>
  <c r="AM40" i="10"/>
  <c r="AM39" i="10"/>
  <c r="AM38" i="10"/>
  <c r="AM37" i="10"/>
  <c r="AM36" i="10"/>
  <c r="AM35" i="10"/>
  <c r="AM34" i="10"/>
  <c r="AM33" i="10"/>
  <c r="AM32" i="10"/>
  <c r="AM31" i="10"/>
  <c r="AM30" i="10"/>
  <c r="AM29" i="10"/>
  <c r="AM28" i="10"/>
  <c r="AM27" i="10"/>
  <c r="AM26" i="10"/>
  <c r="AM25" i="10"/>
  <c r="AM24" i="10"/>
  <c r="AM23" i="10"/>
  <c r="AM22" i="10"/>
  <c r="AM21" i="10"/>
  <c r="AM20" i="10"/>
  <c r="AM19" i="10"/>
  <c r="AM18" i="10"/>
  <c r="AM17" i="10"/>
  <c r="AM16" i="10"/>
  <c r="AM15" i="10"/>
  <c r="AM14" i="10"/>
  <c r="AM13" i="10"/>
  <c r="AM12" i="10"/>
  <c r="AM11" i="10"/>
  <c r="AM10" i="10"/>
  <c r="AM9" i="10"/>
  <c r="AM8" i="10"/>
  <c r="AM7" i="10"/>
  <c r="AM6" i="10"/>
  <c r="AM5" i="10"/>
  <c r="AL203" i="10"/>
  <c r="AL202" i="10"/>
  <c r="AL201" i="10"/>
  <c r="AL200" i="10"/>
  <c r="AL199" i="10"/>
  <c r="AL198" i="10"/>
  <c r="AL197" i="10"/>
  <c r="AL196" i="10"/>
  <c r="AL195" i="10"/>
  <c r="AL194" i="10"/>
  <c r="AL193" i="10"/>
  <c r="AL192" i="10"/>
  <c r="AL191" i="10"/>
  <c r="AL190" i="10"/>
  <c r="AL189" i="10"/>
  <c r="AL188" i="10"/>
  <c r="AL187" i="10"/>
  <c r="AL186" i="10"/>
  <c r="AL185" i="10"/>
  <c r="AL184" i="10"/>
  <c r="AL183" i="10"/>
  <c r="AL182" i="10"/>
  <c r="AL181" i="10"/>
  <c r="AL180" i="10"/>
  <c r="AL179" i="10"/>
  <c r="AL178" i="10"/>
  <c r="AL177" i="10"/>
  <c r="AL176" i="10"/>
  <c r="AL175" i="10"/>
  <c r="AL174" i="10"/>
  <c r="AL173" i="10"/>
  <c r="AL172" i="10"/>
  <c r="AL171" i="10"/>
  <c r="AL170" i="10"/>
  <c r="AL169" i="10"/>
  <c r="AL168" i="10"/>
  <c r="AL167" i="10"/>
  <c r="AL166" i="10"/>
  <c r="AL165" i="10"/>
  <c r="AL164" i="10"/>
  <c r="AL163" i="10"/>
  <c r="AL162" i="10"/>
  <c r="AL161" i="10"/>
  <c r="AL160" i="10"/>
  <c r="AL159" i="10"/>
  <c r="AL158" i="10"/>
  <c r="AL157" i="10"/>
  <c r="AL156" i="10"/>
  <c r="AL155" i="10"/>
  <c r="AL154" i="10"/>
  <c r="AL153" i="10"/>
  <c r="AL152" i="10"/>
  <c r="AL151" i="10"/>
  <c r="AL150" i="10"/>
  <c r="AL149" i="10"/>
  <c r="AL148" i="10"/>
  <c r="AL147" i="10"/>
  <c r="AL146" i="10"/>
  <c r="AL145" i="10"/>
  <c r="AL144" i="10"/>
  <c r="AL143" i="10"/>
  <c r="AL142" i="10"/>
  <c r="AL141" i="10"/>
  <c r="AL140" i="10"/>
  <c r="AL139" i="10"/>
  <c r="AL138" i="10"/>
  <c r="AL137" i="10"/>
  <c r="AL136" i="10"/>
  <c r="AL135" i="10"/>
  <c r="AL134" i="10"/>
  <c r="AL133" i="10"/>
  <c r="AL132" i="10"/>
  <c r="AL131" i="10"/>
  <c r="AL130" i="10"/>
  <c r="AL129" i="10"/>
  <c r="AL128" i="10"/>
  <c r="AL127" i="10"/>
  <c r="AL126" i="10"/>
  <c r="AL125" i="10"/>
  <c r="AL124" i="10"/>
  <c r="AL123" i="10"/>
  <c r="AL122" i="10"/>
  <c r="AL121" i="10"/>
  <c r="AL120" i="10"/>
  <c r="AL119" i="10"/>
  <c r="AL118" i="10"/>
  <c r="AL117" i="10"/>
  <c r="AL116" i="10"/>
  <c r="AL115" i="10"/>
  <c r="AL114" i="10"/>
  <c r="AL113" i="10"/>
  <c r="AL112" i="10"/>
  <c r="AL111" i="10"/>
  <c r="AL110" i="10"/>
  <c r="AL109" i="10"/>
  <c r="AL108" i="10"/>
  <c r="AL107" i="10"/>
  <c r="AL106" i="10"/>
  <c r="AL105" i="10"/>
  <c r="AL104" i="10"/>
  <c r="AL103" i="10"/>
  <c r="AL102" i="10"/>
  <c r="AL101" i="10"/>
  <c r="AL100" i="10"/>
  <c r="AL99" i="10"/>
  <c r="AL98" i="10"/>
  <c r="AL97" i="10"/>
  <c r="AL96" i="10"/>
  <c r="AL95" i="10"/>
  <c r="AL94" i="10"/>
  <c r="AL93" i="10"/>
  <c r="AL92" i="10"/>
  <c r="AL91" i="10"/>
  <c r="AL90" i="10"/>
  <c r="AL89" i="10"/>
  <c r="AL88" i="10"/>
  <c r="AL87" i="10"/>
  <c r="AL86" i="10"/>
  <c r="AL85" i="10"/>
  <c r="AL84" i="10"/>
  <c r="AL83" i="10"/>
  <c r="AL82" i="10"/>
  <c r="AL81" i="10"/>
  <c r="AL80" i="10"/>
  <c r="AL79" i="10"/>
  <c r="AL78" i="10"/>
  <c r="AL77" i="10"/>
  <c r="AL76" i="10"/>
  <c r="AL75" i="10"/>
  <c r="AL74" i="10"/>
  <c r="AL73" i="10"/>
  <c r="AL72" i="10"/>
  <c r="AL71" i="10"/>
  <c r="AL70" i="10"/>
  <c r="AL69" i="10"/>
  <c r="AL68" i="10"/>
  <c r="AL67" i="10"/>
  <c r="AL66" i="10"/>
  <c r="AL65" i="10"/>
  <c r="AL64" i="10"/>
  <c r="AL63" i="10"/>
  <c r="AL62" i="10"/>
  <c r="AL61" i="10"/>
  <c r="AL60" i="10"/>
  <c r="AL59" i="10"/>
  <c r="AL58" i="10"/>
  <c r="AL57" i="10"/>
  <c r="AL56" i="10"/>
  <c r="AL55" i="10"/>
  <c r="AL54" i="10"/>
  <c r="AL53" i="10"/>
  <c r="AL48" i="10"/>
  <c r="AL47" i="10"/>
  <c r="AL46" i="10"/>
  <c r="AL45" i="10"/>
  <c r="AL44" i="10"/>
  <c r="AL43" i="10"/>
  <c r="AL42" i="10"/>
  <c r="AL41" i="10"/>
  <c r="AL40" i="10"/>
  <c r="AL39" i="10"/>
  <c r="AL38" i="10"/>
  <c r="AL37" i="10"/>
  <c r="AL36" i="10"/>
  <c r="AL35" i="10"/>
  <c r="AL34" i="10"/>
  <c r="AL33" i="10"/>
  <c r="AL32" i="10"/>
  <c r="AL31" i="10"/>
  <c r="AL30" i="10"/>
  <c r="AL29" i="10"/>
  <c r="AL28" i="10"/>
  <c r="AL27" i="10"/>
  <c r="AL26" i="10"/>
  <c r="AL25" i="10"/>
  <c r="AL24" i="10"/>
  <c r="AL23" i="10"/>
  <c r="AL22" i="10"/>
  <c r="AL21" i="10"/>
  <c r="AL20" i="10"/>
  <c r="AL19" i="10"/>
  <c r="AL18" i="10"/>
  <c r="AL17" i="10"/>
  <c r="AL16" i="10"/>
  <c r="AL15" i="10"/>
  <c r="AL14" i="10"/>
  <c r="AL13" i="10"/>
  <c r="AL12" i="10"/>
  <c r="AL11" i="10"/>
  <c r="AL10" i="10"/>
  <c r="AL9" i="10"/>
  <c r="AL8" i="10"/>
  <c r="AL7" i="10"/>
  <c r="AN7" i="10" s="1"/>
  <c r="AL6" i="10"/>
  <c r="AL5" i="10"/>
  <c r="K38" i="2" l="1"/>
  <c r="AM2" i="10"/>
  <c r="U18" i="2"/>
  <c r="W18" i="2" l="1"/>
  <c r="W20" i="2" s="1"/>
  <c r="W23" i="2" s="1"/>
  <c r="V18" i="2"/>
  <c r="V20" i="2" s="1"/>
  <c r="V23" i="2" s="1"/>
  <c r="W45" i="2"/>
  <c r="V45" i="2"/>
  <c r="U45" i="2"/>
  <c r="AU2" i="10" l="1"/>
  <c r="U20" i="2"/>
  <c r="U23" i="2" s="1"/>
  <c r="AN203" i="10" l="1"/>
  <c r="AN202" i="10"/>
  <c r="AN201" i="10"/>
  <c r="AN200" i="10"/>
  <c r="AN199" i="10"/>
  <c r="AN198" i="10"/>
  <c r="AN197" i="10"/>
  <c r="AN196" i="10"/>
  <c r="AN195" i="10"/>
  <c r="AN194" i="10"/>
  <c r="AN193" i="10"/>
  <c r="AN192" i="10"/>
  <c r="AN191" i="10"/>
  <c r="AN190" i="10"/>
  <c r="AN189" i="10"/>
  <c r="AN188" i="10"/>
  <c r="AN187" i="10"/>
  <c r="AN186" i="10"/>
  <c r="AN185" i="10"/>
  <c r="AN184" i="10"/>
  <c r="AN183" i="10"/>
  <c r="AN182" i="10"/>
  <c r="AN181" i="10"/>
  <c r="AN180" i="10"/>
  <c r="AN179" i="10"/>
  <c r="AN178" i="10"/>
  <c r="AN177" i="10"/>
  <c r="AN176" i="10"/>
  <c r="AN175" i="10"/>
  <c r="AN174" i="10"/>
  <c r="AN173" i="10"/>
  <c r="AN172" i="10"/>
  <c r="AN171" i="10"/>
  <c r="AN170" i="10"/>
  <c r="AN169" i="10"/>
  <c r="AN168" i="10"/>
  <c r="AN167" i="10"/>
  <c r="AN166" i="10"/>
  <c r="AN165" i="10"/>
  <c r="AN164" i="10"/>
  <c r="AN163" i="10"/>
  <c r="AN162" i="10"/>
  <c r="AN161" i="10"/>
  <c r="AN160" i="10"/>
  <c r="AN159" i="10"/>
  <c r="AN158" i="10"/>
  <c r="AN157" i="10"/>
  <c r="AN156" i="10"/>
  <c r="AN155" i="10"/>
  <c r="AN154" i="10"/>
  <c r="AN153" i="10"/>
  <c r="AN152" i="10"/>
  <c r="AN151" i="10"/>
  <c r="AN150" i="10"/>
  <c r="AN149" i="10"/>
  <c r="AN148" i="10"/>
  <c r="AN147" i="10"/>
  <c r="AN146" i="10"/>
  <c r="AN145" i="10"/>
  <c r="AN144" i="10"/>
  <c r="AN143" i="10"/>
  <c r="AN142" i="10"/>
  <c r="AN141" i="10"/>
  <c r="AN140" i="10"/>
  <c r="AN139" i="10"/>
  <c r="AN138" i="10"/>
  <c r="AN137" i="10"/>
  <c r="AN136" i="10"/>
  <c r="AN135" i="10"/>
  <c r="AN134" i="10"/>
  <c r="AN133" i="10"/>
  <c r="AN132" i="10"/>
  <c r="AN131" i="10"/>
  <c r="AN130" i="10"/>
  <c r="AN129" i="10"/>
  <c r="AN128" i="10"/>
  <c r="AN127" i="10"/>
  <c r="AN126" i="10"/>
  <c r="AN125" i="10"/>
  <c r="AN124" i="10"/>
  <c r="AN123" i="10"/>
  <c r="AN122" i="10"/>
  <c r="AN121" i="10"/>
  <c r="AN120" i="10"/>
  <c r="AN119" i="10"/>
  <c r="AN118" i="10"/>
  <c r="AN117" i="10"/>
  <c r="AN116" i="10"/>
  <c r="AN115" i="10"/>
  <c r="AN114" i="10"/>
  <c r="AN113" i="10"/>
  <c r="AN112" i="10"/>
  <c r="AN111" i="10"/>
  <c r="AN110" i="10"/>
  <c r="AN109" i="10"/>
  <c r="AN108" i="10"/>
  <c r="AN107" i="10"/>
  <c r="AN106" i="10"/>
  <c r="AN105" i="10"/>
  <c r="AN104" i="10"/>
  <c r="AN103" i="10"/>
  <c r="AN102" i="10"/>
  <c r="AN101" i="10"/>
  <c r="AN100" i="10"/>
  <c r="AN99" i="10"/>
  <c r="AN98" i="10"/>
  <c r="AN97" i="10"/>
  <c r="AN96" i="10"/>
  <c r="AN95" i="10"/>
  <c r="AN94" i="10"/>
  <c r="AN93" i="10"/>
  <c r="AN92" i="10"/>
  <c r="AN91" i="10"/>
  <c r="AN90" i="10"/>
  <c r="AN89" i="10"/>
  <c r="AN88" i="10"/>
  <c r="AN87" i="10"/>
  <c r="AN86" i="10"/>
  <c r="AN85" i="10"/>
  <c r="AN84" i="10"/>
  <c r="AN83" i="10"/>
  <c r="AN82" i="10"/>
  <c r="AN81" i="10"/>
  <c r="AN80" i="10"/>
  <c r="AN79" i="10"/>
  <c r="AN78" i="10"/>
  <c r="AN77" i="10"/>
  <c r="AN76" i="10"/>
  <c r="AN75" i="10"/>
  <c r="AN74" i="10"/>
  <c r="AN73" i="10"/>
  <c r="AN72" i="10"/>
  <c r="AN71" i="10"/>
  <c r="AN70" i="10"/>
  <c r="AN69" i="10"/>
  <c r="AN68" i="10"/>
  <c r="AN67" i="10"/>
  <c r="AN66" i="10"/>
  <c r="AN65" i="10"/>
  <c r="AN64" i="10"/>
  <c r="AN63" i="10"/>
  <c r="AN62" i="10"/>
  <c r="AN61" i="10"/>
  <c r="AN60" i="10"/>
  <c r="AN59" i="10"/>
  <c r="AN58" i="10"/>
  <c r="AN57" i="10"/>
  <c r="AN56" i="10"/>
  <c r="AN55" i="10"/>
  <c r="AN54" i="10"/>
  <c r="AN53" i="10"/>
  <c r="AN48" i="10"/>
  <c r="AN47" i="10"/>
  <c r="AN46" i="10"/>
  <c r="AN45" i="10"/>
  <c r="AN44" i="10"/>
  <c r="AN43" i="10"/>
  <c r="AN42" i="10"/>
  <c r="AN41" i="10"/>
  <c r="AN40" i="10"/>
  <c r="AN39" i="10"/>
  <c r="AN38" i="10"/>
  <c r="AN37" i="10"/>
  <c r="AN36" i="10"/>
  <c r="AN35" i="10"/>
  <c r="AN34" i="10"/>
  <c r="AN33" i="10"/>
  <c r="AN32" i="10"/>
  <c r="AN31" i="10"/>
  <c r="AN30" i="10"/>
  <c r="AN29" i="10"/>
  <c r="AN28" i="10"/>
  <c r="AN27" i="10"/>
  <c r="AN26" i="10"/>
  <c r="AN25" i="10"/>
  <c r="AN24" i="10"/>
  <c r="AN23" i="10"/>
  <c r="AN22" i="10"/>
  <c r="AN21" i="10"/>
  <c r="AN20" i="10"/>
  <c r="AN19" i="10"/>
  <c r="AN18" i="10"/>
  <c r="AN17" i="10"/>
  <c r="AN16" i="10"/>
  <c r="AN15" i="10"/>
  <c r="AN14" i="10"/>
  <c r="AN13" i="10"/>
  <c r="AN12" i="10"/>
  <c r="AN11" i="10"/>
  <c r="AN10" i="10"/>
  <c r="AN9" i="10"/>
  <c r="AN8" i="10"/>
  <c r="AN6" i="10"/>
  <c r="AN5" i="10"/>
  <c r="V60" i="2"/>
  <c r="U60" i="2"/>
  <c r="W60" i="2"/>
  <c r="W46" i="2"/>
  <c r="W47" i="2" s="1"/>
  <c r="V46" i="2"/>
  <c r="V47" i="2" s="1"/>
  <c r="U46" i="2"/>
  <c r="U47" i="2" s="1"/>
  <c r="AC203" i="10"/>
  <c r="AB203" i="10"/>
  <c r="AA203" i="10"/>
  <c r="Z203" i="10"/>
  <c r="Y203" i="10"/>
  <c r="X203" i="10"/>
  <c r="W203" i="10"/>
  <c r="V203" i="10"/>
  <c r="U203" i="10"/>
  <c r="AC202" i="10"/>
  <c r="AB202" i="10"/>
  <c r="AA202" i="10"/>
  <c r="Z202" i="10"/>
  <c r="Y202" i="10"/>
  <c r="X202" i="10"/>
  <c r="W202" i="10"/>
  <c r="V202" i="10"/>
  <c r="U202" i="10"/>
  <c r="AC201" i="10"/>
  <c r="AB201" i="10"/>
  <c r="AA201" i="10"/>
  <c r="Z201" i="10"/>
  <c r="Y201" i="10"/>
  <c r="X201" i="10"/>
  <c r="W201" i="10"/>
  <c r="V201" i="10"/>
  <c r="U201" i="10"/>
  <c r="AC200" i="10"/>
  <c r="AB200" i="10"/>
  <c r="AA200" i="10"/>
  <c r="Z200" i="10"/>
  <c r="Y200" i="10"/>
  <c r="X200" i="10"/>
  <c r="W200" i="10"/>
  <c r="V200" i="10"/>
  <c r="U200" i="10"/>
  <c r="AC199" i="10"/>
  <c r="AB199" i="10"/>
  <c r="AA199" i="10"/>
  <c r="Z199" i="10"/>
  <c r="Y199" i="10"/>
  <c r="X199" i="10"/>
  <c r="W199" i="10"/>
  <c r="V199" i="10"/>
  <c r="U199" i="10"/>
  <c r="AC198" i="10"/>
  <c r="AB198" i="10"/>
  <c r="AA198" i="10"/>
  <c r="Z198" i="10"/>
  <c r="Y198" i="10"/>
  <c r="X198" i="10"/>
  <c r="W198" i="10"/>
  <c r="V198" i="10"/>
  <c r="U198" i="10"/>
  <c r="AC197" i="10"/>
  <c r="AB197" i="10"/>
  <c r="AA197" i="10"/>
  <c r="Z197" i="10"/>
  <c r="Y197" i="10"/>
  <c r="X197" i="10"/>
  <c r="W197" i="10"/>
  <c r="V197" i="10"/>
  <c r="U197" i="10"/>
  <c r="AC196" i="10"/>
  <c r="AB196" i="10"/>
  <c r="AA196" i="10"/>
  <c r="Z196" i="10"/>
  <c r="Y196" i="10"/>
  <c r="X196" i="10"/>
  <c r="W196" i="10"/>
  <c r="V196" i="10"/>
  <c r="U196" i="10"/>
  <c r="AC195" i="10"/>
  <c r="AB195" i="10"/>
  <c r="AA195" i="10"/>
  <c r="Z195" i="10"/>
  <c r="Y195" i="10"/>
  <c r="X195" i="10"/>
  <c r="W195" i="10"/>
  <c r="V195" i="10"/>
  <c r="U195" i="10"/>
  <c r="AC194" i="10"/>
  <c r="AB194" i="10"/>
  <c r="AA194" i="10"/>
  <c r="Z194" i="10"/>
  <c r="Y194" i="10"/>
  <c r="X194" i="10"/>
  <c r="W194" i="10"/>
  <c r="V194" i="10"/>
  <c r="U194" i="10"/>
  <c r="AC193" i="10"/>
  <c r="AB193" i="10"/>
  <c r="AA193" i="10"/>
  <c r="Z193" i="10"/>
  <c r="Y193" i="10"/>
  <c r="X193" i="10"/>
  <c r="W193" i="10"/>
  <c r="V193" i="10"/>
  <c r="U193" i="10"/>
  <c r="AC192" i="10"/>
  <c r="AB192" i="10"/>
  <c r="AA192" i="10"/>
  <c r="Z192" i="10"/>
  <c r="Y192" i="10"/>
  <c r="X192" i="10"/>
  <c r="W192" i="10"/>
  <c r="V192" i="10"/>
  <c r="U192" i="10"/>
  <c r="AC191" i="10"/>
  <c r="AB191" i="10"/>
  <c r="AA191" i="10"/>
  <c r="Z191" i="10"/>
  <c r="Y191" i="10"/>
  <c r="X191" i="10"/>
  <c r="W191" i="10"/>
  <c r="V191" i="10"/>
  <c r="U191" i="10"/>
  <c r="AC190" i="10"/>
  <c r="AB190" i="10"/>
  <c r="AA190" i="10"/>
  <c r="Z190" i="10"/>
  <c r="Y190" i="10"/>
  <c r="X190" i="10"/>
  <c r="W190" i="10"/>
  <c r="V190" i="10"/>
  <c r="U190" i="10"/>
  <c r="AC189" i="10"/>
  <c r="AB189" i="10"/>
  <c r="AA189" i="10"/>
  <c r="Z189" i="10"/>
  <c r="Y189" i="10"/>
  <c r="X189" i="10"/>
  <c r="W189" i="10"/>
  <c r="V189" i="10"/>
  <c r="U189" i="10"/>
  <c r="AC188" i="10"/>
  <c r="AB188" i="10"/>
  <c r="AA188" i="10"/>
  <c r="Z188" i="10"/>
  <c r="Y188" i="10"/>
  <c r="X188" i="10"/>
  <c r="W188" i="10"/>
  <c r="V188" i="10"/>
  <c r="U188" i="10"/>
  <c r="AC187" i="10"/>
  <c r="AB187" i="10"/>
  <c r="AA187" i="10"/>
  <c r="Z187" i="10"/>
  <c r="Y187" i="10"/>
  <c r="X187" i="10"/>
  <c r="W187" i="10"/>
  <c r="V187" i="10"/>
  <c r="U187" i="10"/>
  <c r="AC186" i="10"/>
  <c r="AB186" i="10"/>
  <c r="AA186" i="10"/>
  <c r="Z186" i="10"/>
  <c r="Y186" i="10"/>
  <c r="X186" i="10"/>
  <c r="W186" i="10"/>
  <c r="V186" i="10"/>
  <c r="U186" i="10"/>
  <c r="AC185" i="10"/>
  <c r="AB185" i="10"/>
  <c r="AA185" i="10"/>
  <c r="Z185" i="10"/>
  <c r="Y185" i="10"/>
  <c r="X185" i="10"/>
  <c r="W185" i="10"/>
  <c r="V185" i="10"/>
  <c r="U185" i="10"/>
  <c r="AC184" i="10"/>
  <c r="AB184" i="10"/>
  <c r="AA184" i="10"/>
  <c r="Z184" i="10"/>
  <c r="Y184" i="10"/>
  <c r="X184" i="10"/>
  <c r="W184" i="10"/>
  <c r="V184" i="10"/>
  <c r="U184" i="10"/>
  <c r="AC183" i="10"/>
  <c r="AB183" i="10"/>
  <c r="AA183" i="10"/>
  <c r="Z183" i="10"/>
  <c r="Y183" i="10"/>
  <c r="X183" i="10"/>
  <c r="W183" i="10"/>
  <c r="V183" i="10"/>
  <c r="U183" i="10"/>
  <c r="AC182" i="10"/>
  <c r="AB182" i="10"/>
  <c r="AA182" i="10"/>
  <c r="Z182" i="10"/>
  <c r="Y182" i="10"/>
  <c r="X182" i="10"/>
  <c r="W182" i="10"/>
  <c r="V182" i="10"/>
  <c r="U182" i="10"/>
  <c r="AC181" i="10"/>
  <c r="AB181" i="10"/>
  <c r="AA181" i="10"/>
  <c r="Z181" i="10"/>
  <c r="Y181" i="10"/>
  <c r="X181" i="10"/>
  <c r="W181" i="10"/>
  <c r="V181" i="10"/>
  <c r="U181" i="10"/>
  <c r="AC180" i="10"/>
  <c r="AB180" i="10"/>
  <c r="AA180" i="10"/>
  <c r="Z180" i="10"/>
  <c r="Y180" i="10"/>
  <c r="X180" i="10"/>
  <c r="W180" i="10"/>
  <c r="V180" i="10"/>
  <c r="U180" i="10"/>
  <c r="AC179" i="10"/>
  <c r="AB179" i="10"/>
  <c r="AA179" i="10"/>
  <c r="Z179" i="10"/>
  <c r="Y179" i="10"/>
  <c r="X179" i="10"/>
  <c r="W179" i="10"/>
  <c r="V179" i="10"/>
  <c r="U179" i="10"/>
  <c r="AC178" i="10"/>
  <c r="AB178" i="10"/>
  <c r="AA178" i="10"/>
  <c r="Z178" i="10"/>
  <c r="Y178" i="10"/>
  <c r="X178" i="10"/>
  <c r="W178" i="10"/>
  <c r="V178" i="10"/>
  <c r="U178" i="10"/>
  <c r="AC177" i="10"/>
  <c r="AB177" i="10"/>
  <c r="AA177" i="10"/>
  <c r="Z177" i="10"/>
  <c r="Y177" i="10"/>
  <c r="X177" i="10"/>
  <c r="W177" i="10"/>
  <c r="V177" i="10"/>
  <c r="U177" i="10"/>
  <c r="AC176" i="10"/>
  <c r="AB176" i="10"/>
  <c r="AA176" i="10"/>
  <c r="Z176" i="10"/>
  <c r="Y176" i="10"/>
  <c r="X176" i="10"/>
  <c r="W176" i="10"/>
  <c r="V176" i="10"/>
  <c r="U176" i="10"/>
  <c r="AC175" i="10"/>
  <c r="AB175" i="10"/>
  <c r="AA175" i="10"/>
  <c r="Z175" i="10"/>
  <c r="Y175" i="10"/>
  <c r="X175" i="10"/>
  <c r="W175" i="10"/>
  <c r="V175" i="10"/>
  <c r="U175" i="10"/>
  <c r="AC174" i="10"/>
  <c r="AB174" i="10"/>
  <c r="AA174" i="10"/>
  <c r="Z174" i="10"/>
  <c r="Y174" i="10"/>
  <c r="X174" i="10"/>
  <c r="W174" i="10"/>
  <c r="V174" i="10"/>
  <c r="U174" i="10"/>
  <c r="AC173" i="10"/>
  <c r="AB173" i="10"/>
  <c r="AA173" i="10"/>
  <c r="Z173" i="10"/>
  <c r="Y173" i="10"/>
  <c r="X173" i="10"/>
  <c r="W173" i="10"/>
  <c r="V173" i="10"/>
  <c r="U173" i="10"/>
  <c r="AC172" i="10"/>
  <c r="AB172" i="10"/>
  <c r="AA172" i="10"/>
  <c r="Z172" i="10"/>
  <c r="Y172" i="10"/>
  <c r="X172" i="10"/>
  <c r="W172" i="10"/>
  <c r="V172" i="10"/>
  <c r="U172" i="10"/>
  <c r="AC171" i="10"/>
  <c r="AB171" i="10"/>
  <c r="AA171" i="10"/>
  <c r="Z171" i="10"/>
  <c r="Y171" i="10"/>
  <c r="X171" i="10"/>
  <c r="W171" i="10"/>
  <c r="V171" i="10"/>
  <c r="U171" i="10"/>
  <c r="AC170" i="10"/>
  <c r="AB170" i="10"/>
  <c r="AA170" i="10"/>
  <c r="Z170" i="10"/>
  <c r="Y170" i="10"/>
  <c r="X170" i="10"/>
  <c r="W170" i="10"/>
  <c r="V170" i="10"/>
  <c r="U170" i="10"/>
  <c r="AC169" i="10"/>
  <c r="AB169" i="10"/>
  <c r="AA169" i="10"/>
  <c r="Z169" i="10"/>
  <c r="Y169" i="10"/>
  <c r="X169" i="10"/>
  <c r="W169" i="10"/>
  <c r="V169" i="10"/>
  <c r="U169" i="10"/>
  <c r="AC168" i="10"/>
  <c r="AB168" i="10"/>
  <c r="AA168" i="10"/>
  <c r="Z168" i="10"/>
  <c r="Y168" i="10"/>
  <c r="X168" i="10"/>
  <c r="W168" i="10"/>
  <c r="V168" i="10"/>
  <c r="U168" i="10"/>
  <c r="AC167" i="10"/>
  <c r="AB167" i="10"/>
  <c r="AA167" i="10"/>
  <c r="Z167" i="10"/>
  <c r="Y167" i="10"/>
  <c r="X167" i="10"/>
  <c r="W167" i="10"/>
  <c r="V167" i="10"/>
  <c r="U167" i="10"/>
  <c r="AC166" i="10"/>
  <c r="AB166" i="10"/>
  <c r="AA166" i="10"/>
  <c r="Z166" i="10"/>
  <c r="Y166" i="10"/>
  <c r="X166" i="10"/>
  <c r="W166" i="10"/>
  <c r="V166" i="10"/>
  <c r="U166" i="10"/>
  <c r="AC165" i="10"/>
  <c r="AB165" i="10"/>
  <c r="AA165" i="10"/>
  <c r="Z165" i="10"/>
  <c r="Y165" i="10"/>
  <c r="X165" i="10"/>
  <c r="W165" i="10"/>
  <c r="V165" i="10"/>
  <c r="U165" i="10"/>
  <c r="AC164" i="10"/>
  <c r="AB164" i="10"/>
  <c r="AA164" i="10"/>
  <c r="Z164" i="10"/>
  <c r="Y164" i="10"/>
  <c r="X164" i="10"/>
  <c r="W164" i="10"/>
  <c r="V164" i="10"/>
  <c r="U164" i="10"/>
  <c r="AC163" i="10"/>
  <c r="AB163" i="10"/>
  <c r="AA163" i="10"/>
  <c r="Z163" i="10"/>
  <c r="Y163" i="10"/>
  <c r="X163" i="10"/>
  <c r="W163" i="10"/>
  <c r="V163" i="10"/>
  <c r="U163" i="10"/>
  <c r="AC162" i="10"/>
  <c r="AB162" i="10"/>
  <c r="AA162" i="10"/>
  <c r="Z162" i="10"/>
  <c r="Y162" i="10"/>
  <c r="X162" i="10"/>
  <c r="W162" i="10"/>
  <c r="V162" i="10"/>
  <c r="U162" i="10"/>
  <c r="AC161" i="10"/>
  <c r="AB161" i="10"/>
  <c r="AA161" i="10"/>
  <c r="Z161" i="10"/>
  <c r="Y161" i="10"/>
  <c r="X161" i="10"/>
  <c r="W161" i="10"/>
  <c r="V161" i="10"/>
  <c r="U161" i="10"/>
  <c r="AC160" i="10"/>
  <c r="AB160" i="10"/>
  <c r="AA160" i="10"/>
  <c r="Z160" i="10"/>
  <c r="Y160" i="10"/>
  <c r="X160" i="10"/>
  <c r="W160" i="10"/>
  <c r="V160" i="10"/>
  <c r="U160" i="10"/>
  <c r="AC159" i="10"/>
  <c r="AB159" i="10"/>
  <c r="AA159" i="10"/>
  <c r="Z159" i="10"/>
  <c r="Y159" i="10"/>
  <c r="X159" i="10"/>
  <c r="W159" i="10"/>
  <c r="V159" i="10"/>
  <c r="U159" i="10"/>
  <c r="AC158" i="10"/>
  <c r="AB158" i="10"/>
  <c r="AA158" i="10"/>
  <c r="Z158" i="10"/>
  <c r="Y158" i="10"/>
  <c r="X158" i="10"/>
  <c r="W158" i="10"/>
  <c r="V158" i="10"/>
  <c r="U158" i="10"/>
  <c r="AC157" i="10"/>
  <c r="AB157" i="10"/>
  <c r="AA157" i="10"/>
  <c r="Z157" i="10"/>
  <c r="Y157" i="10"/>
  <c r="X157" i="10"/>
  <c r="W157" i="10"/>
  <c r="V157" i="10"/>
  <c r="U157" i="10"/>
  <c r="AC156" i="10"/>
  <c r="AB156" i="10"/>
  <c r="AA156" i="10"/>
  <c r="Z156" i="10"/>
  <c r="Y156" i="10"/>
  <c r="X156" i="10"/>
  <c r="W156" i="10"/>
  <c r="V156" i="10"/>
  <c r="U156" i="10"/>
  <c r="AC155" i="10"/>
  <c r="AB155" i="10"/>
  <c r="AA155" i="10"/>
  <c r="Z155" i="10"/>
  <c r="Y155" i="10"/>
  <c r="X155" i="10"/>
  <c r="W155" i="10"/>
  <c r="V155" i="10"/>
  <c r="U155" i="10"/>
  <c r="AC154" i="10"/>
  <c r="AB154" i="10"/>
  <c r="AA154" i="10"/>
  <c r="Z154" i="10"/>
  <c r="Y154" i="10"/>
  <c r="X154" i="10"/>
  <c r="W154" i="10"/>
  <c r="V154" i="10"/>
  <c r="U154" i="10"/>
  <c r="AC153" i="10"/>
  <c r="AB153" i="10"/>
  <c r="AA153" i="10"/>
  <c r="Z153" i="10"/>
  <c r="Y153" i="10"/>
  <c r="X153" i="10"/>
  <c r="W153" i="10"/>
  <c r="V153" i="10"/>
  <c r="U153" i="10"/>
  <c r="AC152" i="10"/>
  <c r="AB152" i="10"/>
  <c r="AA152" i="10"/>
  <c r="Z152" i="10"/>
  <c r="Y152" i="10"/>
  <c r="X152" i="10"/>
  <c r="W152" i="10"/>
  <c r="V152" i="10"/>
  <c r="U152" i="10"/>
  <c r="AC151" i="10"/>
  <c r="AB151" i="10"/>
  <c r="AA151" i="10"/>
  <c r="Z151" i="10"/>
  <c r="Y151" i="10"/>
  <c r="X151" i="10"/>
  <c r="W151" i="10"/>
  <c r="V151" i="10"/>
  <c r="U151" i="10"/>
  <c r="AC150" i="10"/>
  <c r="AB150" i="10"/>
  <c r="AA150" i="10"/>
  <c r="Z150" i="10"/>
  <c r="Y150" i="10"/>
  <c r="X150" i="10"/>
  <c r="W150" i="10"/>
  <c r="V150" i="10"/>
  <c r="U150" i="10"/>
  <c r="AC149" i="10"/>
  <c r="AB149" i="10"/>
  <c r="AA149" i="10"/>
  <c r="Z149" i="10"/>
  <c r="Y149" i="10"/>
  <c r="X149" i="10"/>
  <c r="W149" i="10"/>
  <c r="V149" i="10"/>
  <c r="U149" i="10"/>
  <c r="AC148" i="10"/>
  <c r="AB148" i="10"/>
  <c r="AA148" i="10"/>
  <c r="Z148" i="10"/>
  <c r="Y148" i="10"/>
  <c r="X148" i="10"/>
  <c r="W148" i="10"/>
  <c r="V148" i="10"/>
  <c r="U148" i="10"/>
  <c r="AC147" i="10"/>
  <c r="AB147" i="10"/>
  <c r="AA147" i="10"/>
  <c r="Z147" i="10"/>
  <c r="Y147" i="10"/>
  <c r="X147" i="10"/>
  <c r="W147" i="10"/>
  <c r="V147" i="10"/>
  <c r="U147" i="10"/>
  <c r="AC146" i="10"/>
  <c r="AB146" i="10"/>
  <c r="AA146" i="10"/>
  <c r="Z146" i="10"/>
  <c r="Y146" i="10"/>
  <c r="X146" i="10"/>
  <c r="W146" i="10"/>
  <c r="V146" i="10"/>
  <c r="U146" i="10"/>
  <c r="AC145" i="10"/>
  <c r="AB145" i="10"/>
  <c r="AA145" i="10"/>
  <c r="Z145" i="10"/>
  <c r="Y145" i="10"/>
  <c r="X145" i="10"/>
  <c r="W145" i="10"/>
  <c r="V145" i="10"/>
  <c r="U145" i="10"/>
  <c r="AC144" i="10"/>
  <c r="AB144" i="10"/>
  <c r="AA144" i="10"/>
  <c r="Z144" i="10"/>
  <c r="Y144" i="10"/>
  <c r="X144" i="10"/>
  <c r="W144" i="10"/>
  <c r="V144" i="10"/>
  <c r="U144" i="10"/>
  <c r="AC143" i="10"/>
  <c r="AB143" i="10"/>
  <c r="AA143" i="10"/>
  <c r="Z143" i="10"/>
  <c r="Y143" i="10"/>
  <c r="X143" i="10"/>
  <c r="W143" i="10"/>
  <c r="V143" i="10"/>
  <c r="U143" i="10"/>
  <c r="AC142" i="10"/>
  <c r="AB142" i="10"/>
  <c r="AA142" i="10"/>
  <c r="Z142" i="10"/>
  <c r="Y142" i="10"/>
  <c r="X142" i="10"/>
  <c r="W142" i="10"/>
  <c r="V142" i="10"/>
  <c r="U142" i="10"/>
  <c r="AC141" i="10"/>
  <c r="AB141" i="10"/>
  <c r="AA141" i="10"/>
  <c r="Z141" i="10"/>
  <c r="Y141" i="10"/>
  <c r="X141" i="10"/>
  <c r="W141" i="10"/>
  <c r="V141" i="10"/>
  <c r="U141" i="10"/>
  <c r="AC140" i="10"/>
  <c r="AB140" i="10"/>
  <c r="AA140" i="10"/>
  <c r="Z140" i="10"/>
  <c r="Y140" i="10"/>
  <c r="X140" i="10"/>
  <c r="W140" i="10"/>
  <c r="V140" i="10"/>
  <c r="U140" i="10"/>
  <c r="AC139" i="10"/>
  <c r="AB139" i="10"/>
  <c r="AA139" i="10"/>
  <c r="Z139" i="10"/>
  <c r="Y139" i="10"/>
  <c r="X139" i="10"/>
  <c r="W139" i="10"/>
  <c r="V139" i="10"/>
  <c r="U139" i="10"/>
  <c r="AC138" i="10"/>
  <c r="AB138" i="10"/>
  <c r="AA138" i="10"/>
  <c r="Z138" i="10"/>
  <c r="Y138" i="10"/>
  <c r="X138" i="10"/>
  <c r="W138" i="10"/>
  <c r="V138" i="10"/>
  <c r="U138" i="10"/>
  <c r="AC137" i="10"/>
  <c r="AB137" i="10"/>
  <c r="AA137" i="10"/>
  <c r="Z137" i="10"/>
  <c r="Y137" i="10"/>
  <c r="X137" i="10"/>
  <c r="W137" i="10"/>
  <c r="V137" i="10"/>
  <c r="U137" i="10"/>
  <c r="AC136" i="10"/>
  <c r="AB136" i="10"/>
  <c r="AA136" i="10"/>
  <c r="Z136" i="10"/>
  <c r="Y136" i="10"/>
  <c r="X136" i="10"/>
  <c r="W136" i="10"/>
  <c r="V136" i="10"/>
  <c r="U136" i="10"/>
  <c r="AC135" i="10"/>
  <c r="AB135" i="10"/>
  <c r="AA135" i="10"/>
  <c r="Z135" i="10"/>
  <c r="Y135" i="10"/>
  <c r="X135" i="10"/>
  <c r="W135" i="10"/>
  <c r="V135" i="10"/>
  <c r="U135" i="10"/>
  <c r="AC134" i="10"/>
  <c r="AB134" i="10"/>
  <c r="AA134" i="10"/>
  <c r="Z134" i="10"/>
  <c r="Y134" i="10"/>
  <c r="X134" i="10"/>
  <c r="W134" i="10"/>
  <c r="V134" i="10"/>
  <c r="U134" i="10"/>
  <c r="AC133" i="10"/>
  <c r="AB133" i="10"/>
  <c r="AA133" i="10"/>
  <c r="Z133" i="10"/>
  <c r="Y133" i="10"/>
  <c r="X133" i="10"/>
  <c r="W133" i="10"/>
  <c r="V133" i="10"/>
  <c r="U133" i="10"/>
  <c r="AC132" i="10"/>
  <c r="AB132" i="10"/>
  <c r="AA132" i="10"/>
  <c r="Z132" i="10"/>
  <c r="Y132" i="10"/>
  <c r="X132" i="10"/>
  <c r="W132" i="10"/>
  <c r="V132" i="10"/>
  <c r="U132" i="10"/>
  <c r="AC131" i="10"/>
  <c r="AB131" i="10"/>
  <c r="AA131" i="10"/>
  <c r="Z131" i="10"/>
  <c r="Y131" i="10"/>
  <c r="X131" i="10"/>
  <c r="W131" i="10"/>
  <c r="V131" i="10"/>
  <c r="U131" i="10"/>
  <c r="AC130" i="10"/>
  <c r="AB130" i="10"/>
  <c r="AA130" i="10"/>
  <c r="Z130" i="10"/>
  <c r="Y130" i="10"/>
  <c r="X130" i="10"/>
  <c r="W130" i="10"/>
  <c r="V130" i="10"/>
  <c r="U130" i="10"/>
  <c r="AC129" i="10"/>
  <c r="AB129" i="10"/>
  <c r="AA129" i="10"/>
  <c r="Z129" i="10"/>
  <c r="Y129" i="10"/>
  <c r="X129" i="10"/>
  <c r="W129" i="10"/>
  <c r="V129" i="10"/>
  <c r="U129" i="10"/>
  <c r="AC128" i="10"/>
  <c r="AB128" i="10"/>
  <c r="AA128" i="10"/>
  <c r="Z128" i="10"/>
  <c r="Y128" i="10"/>
  <c r="X128" i="10"/>
  <c r="W128" i="10"/>
  <c r="V128" i="10"/>
  <c r="U128" i="10"/>
  <c r="AC127" i="10"/>
  <c r="AB127" i="10"/>
  <c r="AA127" i="10"/>
  <c r="Z127" i="10"/>
  <c r="Y127" i="10"/>
  <c r="X127" i="10"/>
  <c r="W127" i="10"/>
  <c r="V127" i="10"/>
  <c r="U127" i="10"/>
  <c r="AC126" i="10"/>
  <c r="AB126" i="10"/>
  <c r="AA126" i="10"/>
  <c r="Z126" i="10"/>
  <c r="Y126" i="10"/>
  <c r="X126" i="10"/>
  <c r="W126" i="10"/>
  <c r="V126" i="10"/>
  <c r="U126" i="10"/>
  <c r="AC125" i="10"/>
  <c r="AB125" i="10"/>
  <c r="AA125" i="10"/>
  <c r="Z125" i="10"/>
  <c r="Y125" i="10"/>
  <c r="X125" i="10"/>
  <c r="W125" i="10"/>
  <c r="V125" i="10"/>
  <c r="U125" i="10"/>
  <c r="AC124" i="10"/>
  <c r="AB124" i="10"/>
  <c r="AA124" i="10"/>
  <c r="Z124" i="10"/>
  <c r="Y124" i="10"/>
  <c r="X124" i="10"/>
  <c r="W124" i="10"/>
  <c r="V124" i="10"/>
  <c r="U124" i="10"/>
  <c r="AC123" i="10"/>
  <c r="AB123" i="10"/>
  <c r="AA123" i="10"/>
  <c r="Z123" i="10"/>
  <c r="Y123" i="10"/>
  <c r="X123" i="10"/>
  <c r="W123" i="10"/>
  <c r="V123" i="10"/>
  <c r="U123" i="10"/>
  <c r="AC122" i="10"/>
  <c r="AB122" i="10"/>
  <c r="AA122" i="10"/>
  <c r="Z122" i="10"/>
  <c r="Y122" i="10"/>
  <c r="X122" i="10"/>
  <c r="W122" i="10"/>
  <c r="V122" i="10"/>
  <c r="U122" i="10"/>
  <c r="AC121" i="10"/>
  <c r="AB121" i="10"/>
  <c r="AA121" i="10"/>
  <c r="Z121" i="10"/>
  <c r="Y121" i="10"/>
  <c r="X121" i="10"/>
  <c r="W121" i="10"/>
  <c r="V121" i="10"/>
  <c r="U121" i="10"/>
  <c r="AC120" i="10"/>
  <c r="AB120" i="10"/>
  <c r="AA120" i="10"/>
  <c r="Z120" i="10"/>
  <c r="Y120" i="10"/>
  <c r="X120" i="10"/>
  <c r="W120" i="10"/>
  <c r="V120" i="10"/>
  <c r="U120" i="10"/>
  <c r="AC119" i="10"/>
  <c r="AB119" i="10"/>
  <c r="AA119" i="10"/>
  <c r="Z119" i="10"/>
  <c r="Y119" i="10"/>
  <c r="X119" i="10"/>
  <c r="W119" i="10"/>
  <c r="V119" i="10"/>
  <c r="U119" i="10"/>
  <c r="AC118" i="10"/>
  <c r="AB118" i="10"/>
  <c r="AA118" i="10"/>
  <c r="Z118" i="10"/>
  <c r="Y118" i="10"/>
  <c r="X118" i="10"/>
  <c r="W118" i="10"/>
  <c r="V118" i="10"/>
  <c r="U118" i="10"/>
  <c r="AC117" i="10"/>
  <c r="AB117" i="10"/>
  <c r="AA117" i="10"/>
  <c r="Z117" i="10"/>
  <c r="Y117" i="10"/>
  <c r="X117" i="10"/>
  <c r="W117" i="10"/>
  <c r="V117" i="10"/>
  <c r="U117" i="10"/>
  <c r="AC116" i="10"/>
  <c r="AB116" i="10"/>
  <c r="AA116" i="10"/>
  <c r="Z116" i="10"/>
  <c r="Y116" i="10"/>
  <c r="X116" i="10"/>
  <c r="W116" i="10"/>
  <c r="V116" i="10"/>
  <c r="U116" i="10"/>
  <c r="AC115" i="10"/>
  <c r="AB115" i="10"/>
  <c r="AA115" i="10"/>
  <c r="Z115" i="10"/>
  <c r="Y115" i="10"/>
  <c r="X115" i="10"/>
  <c r="W115" i="10"/>
  <c r="V115" i="10"/>
  <c r="U115" i="10"/>
  <c r="AC114" i="10"/>
  <c r="AB114" i="10"/>
  <c r="AA114" i="10"/>
  <c r="Z114" i="10"/>
  <c r="Y114" i="10"/>
  <c r="X114" i="10"/>
  <c r="W114" i="10"/>
  <c r="V114" i="10"/>
  <c r="U114" i="10"/>
  <c r="AC113" i="10"/>
  <c r="AB113" i="10"/>
  <c r="AA113" i="10"/>
  <c r="Z113" i="10"/>
  <c r="Y113" i="10"/>
  <c r="X113" i="10"/>
  <c r="W113" i="10"/>
  <c r="V113" i="10"/>
  <c r="U113" i="10"/>
  <c r="AC112" i="10"/>
  <c r="AB112" i="10"/>
  <c r="AA112" i="10"/>
  <c r="Z112" i="10"/>
  <c r="Y112" i="10"/>
  <c r="X112" i="10"/>
  <c r="W112" i="10"/>
  <c r="V112" i="10"/>
  <c r="U112" i="10"/>
  <c r="AC111" i="10"/>
  <c r="AB111" i="10"/>
  <c r="AA111" i="10"/>
  <c r="Z111" i="10"/>
  <c r="Y111" i="10"/>
  <c r="X111" i="10"/>
  <c r="W111" i="10"/>
  <c r="V111" i="10"/>
  <c r="U111" i="10"/>
  <c r="AC110" i="10"/>
  <c r="AB110" i="10"/>
  <c r="AA110" i="10"/>
  <c r="Z110" i="10"/>
  <c r="Y110" i="10"/>
  <c r="X110" i="10"/>
  <c r="W110" i="10"/>
  <c r="V110" i="10"/>
  <c r="U110" i="10"/>
  <c r="AC109" i="10"/>
  <c r="AB109" i="10"/>
  <c r="AA109" i="10"/>
  <c r="Z109" i="10"/>
  <c r="Y109" i="10"/>
  <c r="X109" i="10"/>
  <c r="W109" i="10"/>
  <c r="V109" i="10"/>
  <c r="U109" i="10"/>
  <c r="AC108" i="10"/>
  <c r="AB108" i="10"/>
  <c r="AA108" i="10"/>
  <c r="Z108" i="10"/>
  <c r="Y108" i="10"/>
  <c r="X108" i="10"/>
  <c r="W108" i="10"/>
  <c r="V108" i="10"/>
  <c r="U108" i="10"/>
  <c r="AC107" i="10"/>
  <c r="AB107" i="10"/>
  <c r="AA107" i="10"/>
  <c r="Z107" i="10"/>
  <c r="Y107" i="10"/>
  <c r="X107" i="10"/>
  <c r="W107" i="10"/>
  <c r="V107" i="10"/>
  <c r="U107" i="10"/>
  <c r="AC106" i="10"/>
  <c r="AB106" i="10"/>
  <c r="AA106" i="10"/>
  <c r="Z106" i="10"/>
  <c r="Y106" i="10"/>
  <c r="X106" i="10"/>
  <c r="W106" i="10"/>
  <c r="V106" i="10"/>
  <c r="U106" i="10"/>
  <c r="AC105" i="10"/>
  <c r="AB105" i="10"/>
  <c r="AA105" i="10"/>
  <c r="Z105" i="10"/>
  <c r="Y105" i="10"/>
  <c r="X105" i="10"/>
  <c r="W105" i="10"/>
  <c r="V105" i="10"/>
  <c r="U105" i="10"/>
  <c r="AC104" i="10"/>
  <c r="AB104" i="10"/>
  <c r="AA104" i="10"/>
  <c r="Z104" i="10"/>
  <c r="Y104" i="10"/>
  <c r="X104" i="10"/>
  <c r="W104" i="10"/>
  <c r="V104" i="10"/>
  <c r="U104" i="10"/>
  <c r="AC103" i="10"/>
  <c r="AB103" i="10"/>
  <c r="AA103" i="10"/>
  <c r="Z103" i="10"/>
  <c r="Y103" i="10"/>
  <c r="X103" i="10"/>
  <c r="W103" i="10"/>
  <c r="V103" i="10"/>
  <c r="U103" i="10"/>
  <c r="AC102" i="10"/>
  <c r="AB102" i="10"/>
  <c r="AA102" i="10"/>
  <c r="Z102" i="10"/>
  <c r="Y102" i="10"/>
  <c r="X102" i="10"/>
  <c r="W102" i="10"/>
  <c r="V102" i="10"/>
  <c r="U102" i="10"/>
  <c r="AC101" i="10"/>
  <c r="AB101" i="10"/>
  <c r="AA101" i="10"/>
  <c r="Z101" i="10"/>
  <c r="Y101" i="10"/>
  <c r="X101" i="10"/>
  <c r="W101" i="10"/>
  <c r="V101" i="10"/>
  <c r="U101" i="10"/>
  <c r="AC100" i="10"/>
  <c r="AB100" i="10"/>
  <c r="AA100" i="10"/>
  <c r="Z100" i="10"/>
  <c r="Y100" i="10"/>
  <c r="X100" i="10"/>
  <c r="W100" i="10"/>
  <c r="V100" i="10"/>
  <c r="U100" i="10"/>
  <c r="AC99" i="10"/>
  <c r="AB99" i="10"/>
  <c r="AA99" i="10"/>
  <c r="Z99" i="10"/>
  <c r="Y99" i="10"/>
  <c r="X99" i="10"/>
  <c r="W99" i="10"/>
  <c r="V99" i="10"/>
  <c r="U99" i="10"/>
  <c r="AC98" i="10"/>
  <c r="AB98" i="10"/>
  <c r="AA98" i="10"/>
  <c r="Z98" i="10"/>
  <c r="Y98" i="10"/>
  <c r="X98" i="10"/>
  <c r="W98" i="10"/>
  <c r="V98" i="10"/>
  <c r="U98" i="10"/>
  <c r="AC97" i="10"/>
  <c r="AB97" i="10"/>
  <c r="AA97" i="10"/>
  <c r="Z97" i="10"/>
  <c r="Y97" i="10"/>
  <c r="X97" i="10"/>
  <c r="W97" i="10"/>
  <c r="V97" i="10"/>
  <c r="U97" i="10"/>
  <c r="AC96" i="10"/>
  <c r="AB96" i="10"/>
  <c r="AA96" i="10"/>
  <c r="Z96" i="10"/>
  <c r="Y96" i="10"/>
  <c r="X96" i="10"/>
  <c r="W96" i="10"/>
  <c r="V96" i="10"/>
  <c r="U96" i="10"/>
  <c r="AC95" i="10"/>
  <c r="AB95" i="10"/>
  <c r="AA95" i="10"/>
  <c r="Z95" i="10"/>
  <c r="Y95" i="10"/>
  <c r="X95" i="10"/>
  <c r="W95" i="10"/>
  <c r="V95" i="10"/>
  <c r="U95" i="10"/>
  <c r="AC94" i="10"/>
  <c r="AB94" i="10"/>
  <c r="AA94" i="10"/>
  <c r="Z94" i="10"/>
  <c r="Y94" i="10"/>
  <c r="X94" i="10"/>
  <c r="W94" i="10"/>
  <c r="V94" i="10"/>
  <c r="U94" i="10"/>
  <c r="AC93" i="10"/>
  <c r="AB93" i="10"/>
  <c r="AA93" i="10"/>
  <c r="Z93" i="10"/>
  <c r="Y93" i="10"/>
  <c r="X93" i="10"/>
  <c r="W93" i="10"/>
  <c r="V93" i="10"/>
  <c r="U93" i="10"/>
  <c r="AC92" i="10"/>
  <c r="AB92" i="10"/>
  <c r="AA92" i="10"/>
  <c r="Z92" i="10"/>
  <c r="Y92" i="10"/>
  <c r="X92" i="10"/>
  <c r="W92" i="10"/>
  <c r="V92" i="10"/>
  <c r="U92" i="10"/>
  <c r="AC91" i="10"/>
  <c r="AB91" i="10"/>
  <c r="AA91" i="10"/>
  <c r="Z91" i="10"/>
  <c r="Y91" i="10"/>
  <c r="X91" i="10"/>
  <c r="W91" i="10"/>
  <c r="V91" i="10"/>
  <c r="U91" i="10"/>
  <c r="AC90" i="10"/>
  <c r="AB90" i="10"/>
  <c r="AA90" i="10"/>
  <c r="Z90" i="10"/>
  <c r="Y90" i="10"/>
  <c r="X90" i="10"/>
  <c r="W90" i="10"/>
  <c r="V90" i="10"/>
  <c r="U90" i="10"/>
  <c r="AC89" i="10"/>
  <c r="AB89" i="10"/>
  <c r="AA89" i="10"/>
  <c r="Z89" i="10"/>
  <c r="Y89" i="10"/>
  <c r="X89" i="10"/>
  <c r="W89" i="10"/>
  <c r="V89" i="10"/>
  <c r="U89" i="10"/>
  <c r="AC88" i="10"/>
  <c r="AB88" i="10"/>
  <c r="AA88" i="10"/>
  <c r="Z88" i="10"/>
  <c r="Y88" i="10"/>
  <c r="X88" i="10"/>
  <c r="W88" i="10"/>
  <c r="V88" i="10"/>
  <c r="U88" i="10"/>
  <c r="AC87" i="10"/>
  <c r="AB87" i="10"/>
  <c r="AA87" i="10"/>
  <c r="Z87" i="10"/>
  <c r="Y87" i="10"/>
  <c r="X87" i="10"/>
  <c r="W87" i="10"/>
  <c r="V87" i="10"/>
  <c r="U87" i="10"/>
  <c r="AC86" i="10"/>
  <c r="AB86" i="10"/>
  <c r="AA86" i="10"/>
  <c r="Z86" i="10"/>
  <c r="Y86" i="10"/>
  <c r="X86" i="10"/>
  <c r="W86" i="10"/>
  <c r="V86" i="10"/>
  <c r="U86" i="10"/>
  <c r="AC85" i="10"/>
  <c r="AB85" i="10"/>
  <c r="AA85" i="10"/>
  <c r="Z85" i="10"/>
  <c r="Y85" i="10"/>
  <c r="X85" i="10"/>
  <c r="W85" i="10"/>
  <c r="V85" i="10"/>
  <c r="U85" i="10"/>
  <c r="AC84" i="10"/>
  <c r="AB84" i="10"/>
  <c r="AA84" i="10"/>
  <c r="Z84" i="10"/>
  <c r="Y84" i="10"/>
  <c r="X84" i="10"/>
  <c r="W84" i="10"/>
  <c r="V84" i="10"/>
  <c r="U84" i="10"/>
  <c r="AC83" i="10"/>
  <c r="AB83" i="10"/>
  <c r="AA83" i="10"/>
  <c r="Z83" i="10"/>
  <c r="Y83" i="10"/>
  <c r="X83" i="10"/>
  <c r="W83" i="10"/>
  <c r="V83" i="10"/>
  <c r="U83" i="10"/>
  <c r="AC82" i="10"/>
  <c r="AB82" i="10"/>
  <c r="AA82" i="10"/>
  <c r="Z82" i="10"/>
  <c r="Y82" i="10"/>
  <c r="X82" i="10"/>
  <c r="W82" i="10"/>
  <c r="V82" i="10"/>
  <c r="U82" i="10"/>
  <c r="AC81" i="10"/>
  <c r="AB81" i="10"/>
  <c r="AA81" i="10"/>
  <c r="Z81" i="10"/>
  <c r="Y81" i="10"/>
  <c r="X81" i="10"/>
  <c r="W81" i="10"/>
  <c r="V81" i="10"/>
  <c r="U81" i="10"/>
  <c r="AC80" i="10"/>
  <c r="AB80" i="10"/>
  <c r="AA80" i="10"/>
  <c r="Z80" i="10"/>
  <c r="Y80" i="10"/>
  <c r="X80" i="10"/>
  <c r="W80" i="10"/>
  <c r="V80" i="10"/>
  <c r="U80" i="10"/>
  <c r="AC79" i="10"/>
  <c r="AB79" i="10"/>
  <c r="AA79" i="10"/>
  <c r="Z79" i="10"/>
  <c r="Y79" i="10"/>
  <c r="X79" i="10"/>
  <c r="W79" i="10"/>
  <c r="V79" i="10"/>
  <c r="U79" i="10"/>
  <c r="AC78" i="10"/>
  <c r="AB78" i="10"/>
  <c r="AA78" i="10"/>
  <c r="Z78" i="10"/>
  <c r="Y78" i="10"/>
  <c r="X78" i="10"/>
  <c r="W78" i="10"/>
  <c r="V78" i="10"/>
  <c r="U78" i="10"/>
  <c r="AC77" i="10"/>
  <c r="AB77" i="10"/>
  <c r="AA77" i="10"/>
  <c r="Z77" i="10"/>
  <c r="Y77" i="10"/>
  <c r="X77" i="10"/>
  <c r="W77" i="10"/>
  <c r="V77" i="10"/>
  <c r="U77" i="10"/>
  <c r="AC76" i="10"/>
  <c r="AB76" i="10"/>
  <c r="AA76" i="10"/>
  <c r="Z76" i="10"/>
  <c r="Y76" i="10"/>
  <c r="X76" i="10"/>
  <c r="W76" i="10"/>
  <c r="V76" i="10"/>
  <c r="U76" i="10"/>
  <c r="AC75" i="10"/>
  <c r="AB75" i="10"/>
  <c r="AA75" i="10"/>
  <c r="Z75" i="10"/>
  <c r="Y75" i="10"/>
  <c r="X75" i="10"/>
  <c r="W75" i="10"/>
  <c r="V75" i="10"/>
  <c r="U75" i="10"/>
  <c r="AC74" i="10"/>
  <c r="AB74" i="10"/>
  <c r="AA74" i="10"/>
  <c r="Z74" i="10"/>
  <c r="Y74" i="10"/>
  <c r="X74" i="10"/>
  <c r="W74" i="10"/>
  <c r="V74" i="10"/>
  <c r="U74" i="10"/>
  <c r="AC73" i="10"/>
  <c r="AB73" i="10"/>
  <c r="AA73" i="10"/>
  <c r="Z73" i="10"/>
  <c r="Y73" i="10"/>
  <c r="X73" i="10"/>
  <c r="W73" i="10"/>
  <c r="V73" i="10"/>
  <c r="U73" i="10"/>
  <c r="AC72" i="10"/>
  <c r="AB72" i="10"/>
  <c r="AA72" i="10"/>
  <c r="Z72" i="10"/>
  <c r="Y72" i="10"/>
  <c r="X72" i="10"/>
  <c r="W72" i="10"/>
  <c r="V72" i="10"/>
  <c r="U72" i="10"/>
  <c r="AC71" i="10"/>
  <c r="AB71" i="10"/>
  <c r="AA71" i="10"/>
  <c r="Z71" i="10"/>
  <c r="Y71" i="10"/>
  <c r="X71" i="10"/>
  <c r="W71" i="10"/>
  <c r="V71" i="10"/>
  <c r="U71" i="10"/>
  <c r="AC70" i="10"/>
  <c r="AB70" i="10"/>
  <c r="AA70" i="10"/>
  <c r="Z70" i="10"/>
  <c r="Y70" i="10"/>
  <c r="X70" i="10"/>
  <c r="W70" i="10"/>
  <c r="V70" i="10"/>
  <c r="U70" i="10"/>
  <c r="AC69" i="10"/>
  <c r="AB69" i="10"/>
  <c r="AA69" i="10"/>
  <c r="Z69" i="10"/>
  <c r="Y69" i="10"/>
  <c r="X69" i="10"/>
  <c r="W69" i="10"/>
  <c r="V69" i="10"/>
  <c r="U69" i="10"/>
  <c r="AC68" i="10"/>
  <c r="AB68" i="10"/>
  <c r="AA68" i="10"/>
  <c r="Z68" i="10"/>
  <c r="Y68" i="10"/>
  <c r="X68" i="10"/>
  <c r="W68" i="10"/>
  <c r="V68" i="10"/>
  <c r="U68" i="10"/>
  <c r="AC67" i="10"/>
  <c r="AB67" i="10"/>
  <c r="AA67" i="10"/>
  <c r="Z67" i="10"/>
  <c r="Y67" i="10"/>
  <c r="X67" i="10"/>
  <c r="W67" i="10"/>
  <c r="V67" i="10"/>
  <c r="U67" i="10"/>
  <c r="AC66" i="10"/>
  <c r="AB66" i="10"/>
  <c r="AA66" i="10"/>
  <c r="Z66" i="10"/>
  <c r="Y66" i="10"/>
  <c r="X66" i="10"/>
  <c r="W66" i="10"/>
  <c r="V66" i="10"/>
  <c r="U66" i="10"/>
  <c r="AC65" i="10"/>
  <c r="AB65" i="10"/>
  <c r="AA65" i="10"/>
  <c r="Z65" i="10"/>
  <c r="Y65" i="10"/>
  <c r="X65" i="10"/>
  <c r="W65" i="10"/>
  <c r="V65" i="10"/>
  <c r="U65" i="10"/>
  <c r="AC64" i="10"/>
  <c r="AB64" i="10"/>
  <c r="AA64" i="10"/>
  <c r="Z64" i="10"/>
  <c r="Y64" i="10"/>
  <c r="X64" i="10"/>
  <c r="W64" i="10"/>
  <c r="V64" i="10"/>
  <c r="U64" i="10"/>
  <c r="AC63" i="10"/>
  <c r="AB63" i="10"/>
  <c r="AA63" i="10"/>
  <c r="Z63" i="10"/>
  <c r="Y63" i="10"/>
  <c r="X63" i="10"/>
  <c r="W63" i="10"/>
  <c r="V63" i="10"/>
  <c r="U63" i="10"/>
  <c r="AC62" i="10"/>
  <c r="AB62" i="10"/>
  <c r="AA62" i="10"/>
  <c r="Z62" i="10"/>
  <c r="Y62" i="10"/>
  <c r="X62" i="10"/>
  <c r="W62" i="10"/>
  <c r="V62" i="10"/>
  <c r="U62" i="10"/>
  <c r="AC61" i="10"/>
  <c r="AB61" i="10"/>
  <c r="AA61" i="10"/>
  <c r="Z61" i="10"/>
  <c r="Y61" i="10"/>
  <c r="X61" i="10"/>
  <c r="W61" i="10"/>
  <c r="V61" i="10"/>
  <c r="U61" i="10"/>
  <c r="AC60" i="10"/>
  <c r="AB60" i="10"/>
  <c r="AA60" i="10"/>
  <c r="Z60" i="10"/>
  <c r="Y60" i="10"/>
  <c r="X60" i="10"/>
  <c r="W60" i="10"/>
  <c r="V60" i="10"/>
  <c r="U60" i="10"/>
  <c r="AC59" i="10"/>
  <c r="AB59" i="10"/>
  <c r="AA59" i="10"/>
  <c r="Z59" i="10"/>
  <c r="Y59" i="10"/>
  <c r="X59" i="10"/>
  <c r="W59" i="10"/>
  <c r="V59" i="10"/>
  <c r="U59" i="10"/>
  <c r="AC58" i="10"/>
  <c r="AB58" i="10"/>
  <c r="AA58" i="10"/>
  <c r="Z58" i="10"/>
  <c r="Y58" i="10"/>
  <c r="X58" i="10"/>
  <c r="W58" i="10"/>
  <c r="V58" i="10"/>
  <c r="U58" i="10"/>
  <c r="AC57" i="10"/>
  <c r="AB57" i="10"/>
  <c r="AA57" i="10"/>
  <c r="Z57" i="10"/>
  <c r="Y57" i="10"/>
  <c r="X57" i="10"/>
  <c r="W57" i="10"/>
  <c r="V57" i="10"/>
  <c r="U57" i="10"/>
  <c r="AC56" i="10"/>
  <c r="AB56" i="10"/>
  <c r="AA56" i="10"/>
  <c r="Z56" i="10"/>
  <c r="Y56" i="10"/>
  <c r="X56" i="10"/>
  <c r="W56" i="10"/>
  <c r="V56" i="10"/>
  <c r="U56" i="10"/>
  <c r="AC55" i="10"/>
  <c r="AB55" i="10"/>
  <c r="AA55" i="10"/>
  <c r="Z55" i="10"/>
  <c r="Y55" i="10"/>
  <c r="X55" i="10"/>
  <c r="W55" i="10"/>
  <c r="V55" i="10"/>
  <c r="U55" i="10"/>
  <c r="AC54" i="10"/>
  <c r="AB54" i="10"/>
  <c r="AA54" i="10"/>
  <c r="Z54" i="10"/>
  <c r="Y54" i="10"/>
  <c r="X54" i="10"/>
  <c r="W54" i="10"/>
  <c r="V54" i="10"/>
  <c r="U54" i="10"/>
  <c r="AC53" i="10"/>
  <c r="AB53" i="10"/>
  <c r="AA53" i="10"/>
  <c r="Z53" i="10"/>
  <c r="Y53" i="10"/>
  <c r="X53" i="10"/>
  <c r="W53" i="10"/>
  <c r="V53" i="10"/>
  <c r="U53" i="10"/>
  <c r="AC48" i="10"/>
  <c r="AB48" i="10"/>
  <c r="AA48" i="10"/>
  <c r="Z48" i="10"/>
  <c r="Y48" i="10"/>
  <c r="X48" i="10"/>
  <c r="W48" i="10"/>
  <c r="V48" i="10"/>
  <c r="U48" i="10"/>
  <c r="AC47" i="10"/>
  <c r="AB47" i="10"/>
  <c r="AA47" i="10"/>
  <c r="Z47" i="10"/>
  <c r="Y47" i="10"/>
  <c r="X47" i="10"/>
  <c r="W47" i="10"/>
  <c r="V47" i="10"/>
  <c r="U47" i="10"/>
  <c r="AC46" i="10"/>
  <c r="AB46" i="10"/>
  <c r="AA46" i="10"/>
  <c r="Z46" i="10"/>
  <c r="Y46" i="10"/>
  <c r="X46" i="10"/>
  <c r="W46" i="10"/>
  <c r="V46" i="10"/>
  <c r="U46" i="10"/>
  <c r="AC45" i="10"/>
  <c r="AB45" i="10"/>
  <c r="AA45" i="10"/>
  <c r="Z45" i="10"/>
  <c r="Y45" i="10"/>
  <c r="X45" i="10"/>
  <c r="W45" i="10"/>
  <c r="V45" i="10"/>
  <c r="U45" i="10"/>
  <c r="AC44" i="10"/>
  <c r="AB44" i="10"/>
  <c r="AA44" i="10"/>
  <c r="Z44" i="10"/>
  <c r="Y44" i="10"/>
  <c r="X44" i="10"/>
  <c r="W44" i="10"/>
  <c r="V44" i="10"/>
  <c r="U44" i="10"/>
  <c r="AC43" i="10"/>
  <c r="AB43" i="10"/>
  <c r="AA43" i="10"/>
  <c r="Z43" i="10"/>
  <c r="Y43" i="10"/>
  <c r="X43" i="10"/>
  <c r="W43" i="10"/>
  <c r="V43" i="10"/>
  <c r="U43" i="10"/>
  <c r="AC42" i="10"/>
  <c r="AB42" i="10"/>
  <c r="AA42" i="10"/>
  <c r="Z42" i="10"/>
  <c r="Y42" i="10"/>
  <c r="X42" i="10"/>
  <c r="W42" i="10"/>
  <c r="V42" i="10"/>
  <c r="U42" i="10"/>
  <c r="AC41" i="10"/>
  <c r="AB41" i="10"/>
  <c r="AA41" i="10"/>
  <c r="Z41" i="10"/>
  <c r="Y41" i="10"/>
  <c r="X41" i="10"/>
  <c r="W41" i="10"/>
  <c r="V41" i="10"/>
  <c r="U41" i="10"/>
  <c r="AC40" i="10"/>
  <c r="AB40" i="10"/>
  <c r="AA40" i="10"/>
  <c r="Z40" i="10"/>
  <c r="Y40" i="10"/>
  <c r="X40" i="10"/>
  <c r="W40" i="10"/>
  <c r="V40" i="10"/>
  <c r="U40" i="10"/>
  <c r="AC39" i="10"/>
  <c r="AB39" i="10"/>
  <c r="AA39" i="10"/>
  <c r="Z39" i="10"/>
  <c r="Y39" i="10"/>
  <c r="X39" i="10"/>
  <c r="W39" i="10"/>
  <c r="V39" i="10"/>
  <c r="U39" i="10"/>
  <c r="AC38" i="10"/>
  <c r="AB38" i="10"/>
  <c r="AA38" i="10"/>
  <c r="Z38" i="10"/>
  <c r="Y38" i="10"/>
  <c r="X38" i="10"/>
  <c r="W38" i="10"/>
  <c r="V38" i="10"/>
  <c r="U38" i="10"/>
  <c r="AC37" i="10"/>
  <c r="AB37" i="10"/>
  <c r="AA37" i="10"/>
  <c r="Z37" i="10"/>
  <c r="Y37" i="10"/>
  <c r="X37" i="10"/>
  <c r="W37" i="10"/>
  <c r="V37" i="10"/>
  <c r="U37" i="10"/>
  <c r="AC36" i="10"/>
  <c r="AB36" i="10"/>
  <c r="AA36" i="10"/>
  <c r="Z36" i="10"/>
  <c r="Y36" i="10"/>
  <c r="X36" i="10"/>
  <c r="W36" i="10"/>
  <c r="V36" i="10"/>
  <c r="U36" i="10"/>
  <c r="AC35" i="10"/>
  <c r="AB35" i="10"/>
  <c r="AA35" i="10"/>
  <c r="Z35" i="10"/>
  <c r="Y35" i="10"/>
  <c r="X35" i="10"/>
  <c r="W35" i="10"/>
  <c r="V35" i="10"/>
  <c r="U35" i="10"/>
  <c r="AC34" i="10"/>
  <c r="AB34" i="10"/>
  <c r="AA34" i="10"/>
  <c r="Z34" i="10"/>
  <c r="Y34" i="10"/>
  <c r="X34" i="10"/>
  <c r="W34" i="10"/>
  <c r="V34" i="10"/>
  <c r="U34" i="10"/>
  <c r="AC33" i="10"/>
  <c r="AB33" i="10"/>
  <c r="AA33" i="10"/>
  <c r="Z33" i="10"/>
  <c r="Y33" i="10"/>
  <c r="X33" i="10"/>
  <c r="W33" i="10"/>
  <c r="V33" i="10"/>
  <c r="U33" i="10"/>
  <c r="AC32" i="10"/>
  <c r="AB32" i="10"/>
  <c r="AA32" i="10"/>
  <c r="Z32" i="10"/>
  <c r="Y32" i="10"/>
  <c r="X32" i="10"/>
  <c r="W32" i="10"/>
  <c r="V32" i="10"/>
  <c r="U32" i="10"/>
  <c r="AC31" i="10"/>
  <c r="AB31" i="10"/>
  <c r="AA31" i="10"/>
  <c r="Z31" i="10"/>
  <c r="Y31" i="10"/>
  <c r="X31" i="10"/>
  <c r="W31" i="10"/>
  <c r="V31" i="10"/>
  <c r="U31" i="10"/>
  <c r="AC30" i="10"/>
  <c r="AB30" i="10"/>
  <c r="AA30" i="10"/>
  <c r="Z30" i="10"/>
  <c r="Y30" i="10"/>
  <c r="X30" i="10"/>
  <c r="W30" i="10"/>
  <c r="V30" i="10"/>
  <c r="U30" i="10"/>
  <c r="AC29" i="10"/>
  <c r="AB29" i="10"/>
  <c r="AA29" i="10"/>
  <c r="Z29" i="10"/>
  <c r="Y29" i="10"/>
  <c r="X29" i="10"/>
  <c r="W29" i="10"/>
  <c r="V29" i="10"/>
  <c r="U29" i="10"/>
  <c r="AC28" i="10"/>
  <c r="AB28" i="10"/>
  <c r="AA28" i="10"/>
  <c r="Z28" i="10"/>
  <c r="Y28" i="10"/>
  <c r="X28" i="10"/>
  <c r="W28" i="10"/>
  <c r="V28" i="10"/>
  <c r="U28" i="10"/>
  <c r="AC27" i="10"/>
  <c r="AB27" i="10"/>
  <c r="AA27" i="10"/>
  <c r="Z27" i="10"/>
  <c r="Y27" i="10"/>
  <c r="X27" i="10"/>
  <c r="W27" i="10"/>
  <c r="V27" i="10"/>
  <c r="U27" i="10"/>
  <c r="AC26" i="10"/>
  <c r="AB26" i="10"/>
  <c r="AA26" i="10"/>
  <c r="Z26" i="10"/>
  <c r="Y26" i="10"/>
  <c r="X26" i="10"/>
  <c r="W26" i="10"/>
  <c r="V26" i="10"/>
  <c r="U26" i="10"/>
  <c r="AC25" i="10"/>
  <c r="AB25" i="10"/>
  <c r="AA25" i="10"/>
  <c r="Z25" i="10"/>
  <c r="Y25" i="10"/>
  <c r="X25" i="10"/>
  <c r="W25" i="10"/>
  <c r="V25" i="10"/>
  <c r="U25" i="10"/>
  <c r="AC24" i="10"/>
  <c r="AB24" i="10"/>
  <c r="AA24" i="10"/>
  <c r="Z24" i="10"/>
  <c r="Y24" i="10"/>
  <c r="X24" i="10"/>
  <c r="W24" i="10"/>
  <c r="V24" i="10"/>
  <c r="U24" i="10"/>
  <c r="AC23" i="10"/>
  <c r="AB23" i="10"/>
  <c r="AA23" i="10"/>
  <c r="Z23" i="10"/>
  <c r="Y23" i="10"/>
  <c r="X23" i="10"/>
  <c r="W23" i="10"/>
  <c r="V23" i="10"/>
  <c r="U23" i="10"/>
  <c r="AC22" i="10"/>
  <c r="AB22" i="10"/>
  <c r="AA22" i="10"/>
  <c r="Z22" i="10"/>
  <c r="Y22" i="10"/>
  <c r="X22" i="10"/>
  <c r="W22" i="10"/>
  <c r="V22" i="10"/>
  <c r="U22" i="10"/>
  <c r="AC21" i="10"/>
  <c r="AB21" i="10"/>
  <c r="AA21" i="10"/>
  <c r="Z21" i="10"/>
  <c r="Y21" i="10"/>
  <c r="X21" i="10"/>
  <c r="W21" i="10"/>
  <c r="V21" i="10"/>
  <c r="U21" i="10"/>
  <c r="AC20" i="10"/>
  <c r="AB20" i="10"/>
  <c r="AA20" i="10"/>
  <c r="Z20" i="10"/>
  <c r="Y20" i="10"/>
  <c r="X20" i="10"/>
  <c r="W20" i="10"/>
  <c r="V20" i="10"/>
  <c r="U20" i="10"/>
  <c r="AC19" i="10"/>
  <c r="AB19" i="10"/>
  <c r="AA19" i="10"/>
  <c r="Z19" i="10"/>
  <c r="Y19" i="10"/>
  <c r="X19" i="10"/>
  <c r="W19" i="10"/>
  <c r="V19" i="10"/>
  <c r="U19" i="10"/>
  <c r="AC18" i="10"/>
  <c r="AB18" i="10"/>
  <c r="AA18" i="10"/>
  <c r="Z18" i="10"/>
  <c r="Y18" i="10"/>
  <c r="X18" i="10"/>
  <c r="W18" i="10"/>
  <c r="V18" i="10"/>
  <c r="U18" i="10"/>
  <c r="AC17" i="10"/>
  <c r="AB17" i="10"/>
  <c r="AA17" i="10"/>
  <c r="Z17" i="10"/>
  <c r="Y17" i="10"/>
  <c r="X17" i="10"/>
  <c r="W17" i="10"/>
  <c r="V17" i="10"/>
  <c r="U17" i="10"/>
  <c r="AC16" i="10"/>
  <c r="AB16" i="10"/>
  <c r="AA16" i="10"/>
  <c r="Z16" i="10"/>
  <c r="Y16" i="10"/>
  <c r="X16" i="10"/>
  <c r="W16" i="10"/>
  <c r="V16" i="10"/>
  <c r="U16" i="10"/>
  <c r="AC15" i="10"/>
  <c r="AB15" i="10"/>
  <c r="AA15" i="10"/>
  <c r="Z15" i="10"/>
  <c r="Y15" i="10"/>
  <c r="X15" i="10"/>
  <c r="W15" i="10"/>
  <c r="V15" i="10"/>
  <c r="U15" i="10"/>
  <c r="AC14" i="10"/>
  <c r="AB14" i="10"/>
  <c r="AA14" i="10"/>
  <c r="Z14" i="10"/>
  <c r="Y14" i="10"/>
  <c r="X14" i="10"/>
  <c r="W14" i="10"/>
  <c r="V14" i="10"/>
  <c r="U14" i="10"/>
  <c r="AC13" i="10"/>
  <c r="AB13" i="10"/>
  <c r="AA13" i="10"/>
  <c r="Z13" i="10"/>
  <c r="Y13" i="10"/>
  <c r="X13" i="10"/>
  <c r="W13" i="10"/>
  <c r="V13" i="10"/>
  <c r="U13" i="10"/>
  <c r="AC12" i="10"/>
  <c r="AB12" i="10"/>
  <c r="AA12" i="10"/>
  <c r="Z12" i="10"/>
  <c r="Y12" i="10"/>
  <c r="X12" i="10"/>
  <c r="W12" i="10"/>
  <c r="V12" i="10"/>
  <c r="U12" i="10"/>
  <c r="AC11" i="10"/>
  <c r="AB11" i="10"/>
  <c r="AA11" i="10"/>
  <c r="Z11" i="10"/>
  <c r="Y11" i="10"/>
  <c r="X11" i="10"/>
  <c r="W11" i="10"/>
  <c r="V11" i="10"/>
  <c r="U11" i="10"/>
  <c r="AC10" i="10"/>
  <c r="AB10" i="10"/>
  <c r="AA10" i="10"/>
  <c r="Z10" i="10"/>
  <c r="Y10" i="10"/>
  <c r="X10" i="10"/>
  <c r="W10" i="10"/>
  <c r="V10" i="10"/>
  <c r="U10" i="10"/>
  <c r="AC9" i="10"/>
  <c r="AB9" i="10"/>
  <c r="AA9" i="10"/>
  <c r="Z9" i="10"/>
  <c r="Y9" i="10"/>
  <c r="X9" i="10"/>
  <c r="W9" i="10"/>
  <c r="V9" i="10"/>
  <c r="U9" i="10"/>
  <c r="AC8" i="10"/>
  <c r="AB8" i="10"/>
  <c r="AA8" i="10"/>
  <c r="Z8" i="10"/>
  <c r="Y8" i="10"/>
  <c r="X8" i="10"/>
  <c r="W8" i="10"/>
  <c r="V8" i="10"/>
  <c r="U8" i="10"/>
  <c r="AC7" i="10"/>
  <c r="AB7" i="10"/>
  <c r="AA7" i="10"/>
  <c r="Z7" i="10"/>
  <c r="Y7" i="10"/>
  <c r="X7" i="10"/>
  <c r="W7" i="10"/>
  <c r="V7" i="10"/>
  <c r="U7" i="10"/>
  <c r="AC6" i="10"/>
  <c r="AB6" i="10"/>
  <c r="AA6" i="10"/>
  <c r="Z6" i="10"/>
  <c r="Y6" i="10"/>
  <c r="X6" i="10"/>
  <c r="W6" i="10"/>
  <c r="V6" i="10"/>
  <c r="U6" i="10"/>
  <c r="AC5" i="10"/>
  <c r="AA5" i="10"/>
  <c r="AB5" i="10"/>
  <c r="Z5" i="10"/>
  <c r="X5" i="10"/>
  <c r="W5" i="10"/>
  <c r="V5" i="10"/>
  <c r="U5" i="10"/>
  <c r="B1" i="10"/>
  <c r="C1" i="10" s="1"/>
  <c r="D1" i="10" s="1"/>
  <c r="E1" i="10" s="1"/>
  <c r="F1" i="10" s="1"/>
  <c r="G1" i="10" s="1"/>
  <c r="H1" i="10" s="1"/>
  <c r="I1" i="10" s="1"/>
  <c r="J1" i="10" s="1"/>
  <c r="K1" i="10" s="1"/>
  <c r="L1" i="10" s="1"/>
  <c r="M1" i="10" s="1"/>
  <c r="N1" i="10" s="1"/>
  <c r="O1" i="10" s="1"/>
  <c r="P1" i="10" s="1"/>
  <c r="Q1" i="10" s="1"/>
  <c r="R1" i="10" s="1"/>
  <c r="S1" i="10" s="1"/>
  <c r="T1" i="10" s="1"/>
  <c r="U1" i="10" s="1"/>
  <c r="V1" i="10" s="1"/>
  <c r="W1" i="10" s="1"/>
  <c r="X1" i="10" s="1"/>
  <c r="Y1" i="10" s="1"/>
  <c r="Z1" i="10" s="1"/>
  <c r="AA1" i="10" s="1"/>
  <c r="AB1" i="10" s="1"/>
  <c r="AC1" i="10" s="1"/>
  <c r="AD1" i="10" s="1"/>
  <c r="AE1" i="10" s="1"/>
  <c r="AF1" i="10" s="1"/>
  <c r="AG1" i="10" s="1"/>
  <c r="AH1" i="10" s="1"/>
  <c r="AI1" i="10" s="1"/>
  <c r="AJ1" i="10" s="1"/>
  <c r="AK1" i="10" s="1"/>
  <c r="AL1" i="10" s="1"/>
  <c r="AM1" i="10" s="1"/>
  <c r="AN1" i="10" s="1"/>
  <c r="AO1" i="10" s="1"/>
  <c r="AP1" i="10" s="1"/>
  <c r="AQ1" i="10" s="1"/>
  <c r="AR1" i="10" s="1"/>
  <c r="AS1" i="10" s="1"/>
  <c r="AT1" i="10" s="1"/>
  <c r="AU1" i="10" s="1"/>
  <c r="AV1" i="10" s="1"/>
  <c r="AW1" i="10" s="1"/>
  <c r="AX1" i="10" s="1"/>
  <c r="AY1" i="10" s="1"/>
  <c r="Q203" i="10"/>
  <c r="P203" i="10"/>
  <c r="O203" i="10"/>
  <c r="Q202" i="10"/>
  <c r="P202" i="10"/>
  <c r="O202" i="10"/>
  <c r="Q201" i="10"/>
  <c r="P201" i="10"/>
  <c r="O201" i="10"/>
  <c r="Q200" i="10"/>
  <c r="P200" i="10"/>
  <c r="O200" i="10"/>
  <c r="Q199" i="10"/>
  <c r="P199" i="10"/>
  <c r="O199" i="10"/>
  <c r="Q198" i="10"/>
  <c r="P198" i="10"/>
  <c r="O198" i="10"/>
  <c r="Q197" i="10"/>
  <c r="P197" i="10"/>
  <c r="O197" i="10"/>
  <c r="Q196" i="10"/>
  <c r="P196" i="10"/>
  <c r="O196" i="10"/>
  <c r="Q195" i="10"/>
  <c r="P195" i="10"/>
  <c r="O195" i="10"/>
  <c r="Q194" i="10"/>
  <c r="P194" i="10"/>
  <c r="O194" i="10"/>
  <c r="Q193" i="10"/>
  <c r="P193" i="10"/>
  <c r="O193" i="10"/>
  <c r="Q192" i="10"/>
  <c r="P192" i="10"/>
  <c r="O192" i="10"/>
  <c r="Q191" i="10"/>
  <c r="P191" i="10"/>
  <c r="O191" i="10"/>
  <c r="Q190" i="10"/>
  <c r="P190" i="10"/>
  <c r="O190" i="10"/>
  <c r="Q189" i="10"/>
  <c r="P189" i="10"/>
  <c r="O189" i="10"/>
  <c r="Q188" i="10"/>
  <c r="P188" i="10"/>
  <c r="O188" i="10"/>
  <c r="Q187" i="10"/>
  <c r="P187" i="10"/>
  <c r="O187" i="10"/>
  <c r="Q186" i="10"/>
  <c r="P186" i="10"/>
  <c r="O186" i="10"/>
  <c r="Q185" i="10"/>
  <c r="P185" i="10"/>
  <c r="O185" i="10"/>
  <c r="Q184" i="10"/>
  <c r="P184" i="10"/>
  <c r="O184" i="10"/>
  <c r="Q183" i="10"/>
  <c r="P183" i="10"/>
  <c r="O183" i="10"/>
  <c r="Q182" i="10"/>
  <c r="P182" i="10"/>
  <c r="O182" i="10"/>
  <c r="Q181" i="10"/>
  <c r="P181" i="10"/>
  <c r="O181" i="10"/>
  <c r="Q180" i="10"/>
  <c r="P180" i="10"/>
  <c r="O180" i="10"/>
  <c r="Q179" i="10"/>
  <c r="P179" i="10"/>
  <c r="O179" i="10"/>
  <c r="Q178" i="10"/>
  <c r="P178" i="10"/>
  <c r="O178" i="10"/>
  <c r="Q177" i="10"/>
  <c r="P177" i="10"/>
  <c r="O177" i="10"/>
  <c r="Q176" i="10"/>
  <c r="P176" i="10"/>
  <c r="O176" i="10"/>
  <c r="Q175" i="10"/>
  <c r="P175" i="10"/>
  <c r="O175" i="10"/>
  <c r="Q174" i="10"/>
  <c r="P174" i="10"/>
  <c r="O174" i="10"/>
  <c r="Q173" i="10"/>
  <c r="P173" i="10"/>
  <c r="O173" i="10"/>
  <c r="Q172" i="10"/>
  <c r="P172" i="10"/>
  <c r="O172" i="10"/>
  <c r="Q171" i="10"/>
  <c r="P171" i="10"/>
  <c r="O171" i="10"/>
  <c r="Q170" i="10"/>
  <c r="P170" i="10"/>
  <c r="O170" i="10"/>
  <c r="Q169" i="10"/>
  <c r="P169" i="10"/>
  <c r="O169" i="10"/>
  <c r="Q168" i="10"/>
  <c r="P168" i="10"/>
  <c r="O168" i="10"/>
  <c r="Q167" i="10"/>
  <c r="P167" i="10"/>
  <c r="O167" i="10"/>
  <c r="Q166" i="10"/>
  <c r="P166" i="10"/>
  <c r="O166" i="10"/>
  <c r="Q165" i="10"/>
  <c r="P165" i="10"/>
  <c r="O165" i="10"/>
  <c r="Q164" i="10"/>
  <c r="P164" i="10"/>
  <c r="O164" i="10"/>
  <c r="Q163" i="10"/>
  <c r="P163" i="10"/>
  <c r="O163" i="10"/>
  <c r="Q162" i="10"/>
  <c r="P162" i="10"/>
  <c r="O162" i="10"/>
  <c r="Q161" i="10"/>
  <c r="P161" i="10"/>
  <c r="O161" i="10"/>
  <c r="Q160" i="10"/>
  <c r="P160" i="10"/>
  <c r="O160" i="10"/>
  <c r="Q159" i="10"/>
  <c r="P159" i="10"/>
  <c r="O159" i="10"/>
  <c r="Q158" i="10"/>
  <c r="P158" i="10"/>
  <c r="O158" i="10"/>
  <c r="Q157" i="10"/>
  <c r="P157" i="10"/>
  <c r="O157" i="10"/>
  <c r="Q156" i="10"/>
  <c r="P156" i="10"/>
  <c r="O156" i="10"/>
  <c r="Q155" i="10"/>
  <c r="P155" i="10"/>
  <c r="O155" i="10"/>
  <c r="Q154" i="10"/>
  <c r="P154" i="10"/>
  <c r="O154" i="10"/>
  <c r="Q153" i="10"/>
  <c r="P153" i="10"/>
  <c r="O153" i="10"/>
  <c r="Q152" i="10"/>
  <c r="P152" i="10"/>
  <c r="O152" i="10"/>
  <c r="Q151" i="10"/>
  <c r="P151" i="10"/>
  <c r="O151" i="10"/>
  <c r="Q150" i="10"/>
  <c r="P150" i="10"/>
  <c r="O150" i="10"/>
  <c r="Q149" i="10"/>
  <c r="P149" i="10"/>
  <c r="O149" i="10"/>
  <c r="Q148" i="10"/>
  <c r="P148" i="10"/>
  <c r="O148" i="10"/>
  <c r="Q147" i="10"/>
  <c r="P147" i="10"/>
  <c r="O147" i="10"/>
  <c r="Q146" i="10"/>
  <c r="P146" i="10"/>
  <c r="O146" i="10"/>
  <c r="Q145" i="10"/>
  <c r="P145" i="10"/>
  <c r="O145" i="10"/>
  <c r="Q144" i="10"/>
  <c r="P144" i="10"/>
  <c r="O144" i="10"/>
  <c r="Q143" i="10"/>
  <c r="P143" i="10"/>
  <c r="O143" i="10"/>
  <c r="Q142" i="10"/>
  <c r="P142" i="10"/>
  <c r="O142" i="10"/>
  <c r="Q141" i="10"/>
  <c r="P141" i="10"/>
  <c r="O141" i="10"/>
  <c r="Q140" i="10"/>
  <c r="P140" i="10"/>
  <c r="O140" i="10"/>
  <c r="Q139" i="10"/>
  <c r="P139" i="10"/>
  <c r="O139" i="10"/>
  <c r="Q138" i="10"/>
  <c r="P138" i="10"/>
  <c r="O138" i="10"/>
  <c r="Q137" i="10"/>
  <c r="P137" i="10"/>
  <c r="O137" i="10"/>
  <c r="Q136" i="10"/>
  <c r="P136" i="10"/>
  <c r="O136" i="10"/>
  <c r="Q135" i="10"/>
  <c r="P135" i="10"/>
  <c r="O135" i="10"/>
  <c r="Q134" i="10"/>
  <c r="P134" i="10"/>
  <c r="O134" i="10"/>
  <c r="Q133" i="10"/>
  <c r="P133" i="10"/>
  <c r="O133" i="10"/>
  <c r="Q132" i="10"/>
  <c r="P132" i="10"/>
  <c r="O132" i="10"/>
  <c r="Q131" i="10"/>
  <c r="P131" i="10"/>
  <c r="O131" i="10"/>
  <c r="Q130" i="10"/>
  <c r="P130" i="10"/>
  <c r="O130" i="10"/>
  <c r="Q129" i="10"/>
  <c r="P129" i="10"/>
  <c r="O129" i="10"/>
  <c r="Q128" i="10"/>
  <c r="P128" i="10"/>
  <c r="O128" i="10"/>
  <c r="Q127" i="10"/>
  <c r="P127" i="10"/>
  <c r="O127" i="10"/>
  <c r="Q126" i="10"/>
  <c r="P126" i="10"/>
  <c r="O126" i="10"/>
  <c r="Q125" i="10"/>
  <c r="P125" i="10"/>
  <c r="O125" i="10"/>
  <c r="Q124" i="10"/>
  <c r="P124" i="10"/>
  <c r="O124" i="10"/>
  <c r="Q123" i="10"/>
  <c r="P123" i="10"/>
  <c r="O123" i="10"/>
  <c r="Q122" i="10"/>
  <c r="P122" i="10"/>
  <c r="O122" i="10"/>
  <c r="Q121" i="10"/>
  <c r="P121" i="10"/>
  <c r="O121" i="10"/>
  <c r="Q120" i="10"/>
  <c r="P120" i="10"/>
  <c r="O120" i="10"/>
  <c r="Q119" i="10"/>
  <c r="P119" i="10"/>
  <c r="O119" i="10"/>
  <c r="Q118" i="10"/>
  <c r="P118" i="10"/>
  <c r="O118" i="10"/>
  <c r="Q117" i="10"/>
  <c r="P117" i="10"/>
  <c r="O117" i="10"/>
  <c r="Q116" i="10"/>
  <c r="P116" i="10"/>
  <c r="O116" i="10"/>
  <c r="Q115" i="10"/>
  <c r="P115" i="10"/>
  <c r="O115" i="10"/>
  <c r="Q114" i="10"/>
  <c r="P114" i="10"/>
  <c r="O114" i="10"/>
  <c r="Q113" i="10"/>
  <c r="P113" i="10"/>
  <c r="O113" i="10"/>
  <c r="Q112" i="10"/>
  <c r="P112" i="10"/>
  <c r="O112" i="10"/>
  <c r="Q111" i="10"/>
  <c r="P111" i="10"/>
  <c r="O111" i="10"/>
  <c r="Q110" i="10"/>
  <c r="P110" i="10"/>
  <c r="O110" i="10"/>
  <c r="Q109" i="10"/>
  <c r="P109" i="10"/>
  <c r="O109" i="10"/>
  <c r="Q108" i="10"/>
  <c r="P108" i="10"/>
  <c r="O108" i="10"/>
  <c r="Q107" i="10"/>
  <c r="P107" i="10"/>
  <c r="O107" i="10"/>
  <c r="Q106" i="10"/>
  <c r="P106" i="10"/>
  <c r="O106" i="10"/>
  <c r="Q105" i="10"/>
  <c r="P105" i="10"/>
  <c r="O105" i="10"/>
  <c r="Q104" i="10"/>
  <c r="P104" i="10"/>
  <c r="O104" i="10"/>
  <c r="Q103" i="10"/>
  <c r="P103" i="10"/>
  <c r="O103" i="10"/>
  <c r="Q102" i="10"/>
  <c r="P102" i="10"/>
  <c r="O102" i="10"/>
  <c r="Q101" i="10"/>
  <c r="P101" i="10"/>
  <c r="O101" i="10"/>
  <c r="Q100" i="10"/>
  <c r="P100" i="10"/>
  <c r="O100" i="10"/>
  <c r="Q99" i="10"/>
  <c r="P99" i="10"/>
  <c r="O99" i="10"/>
  <c r="Q98" i="10"/>
  <c r="P98" i="10"/>
  <c r="O98" i="10"/>
  <c r="Q97" i="10"/>
  <c r="P97" i="10"/>
  <c r="O97" i="10"/>
  <c r="Q96" i="10"/>
  <c r="P96" i="10"/>
  <c r="O96" i="10"/>
  <c r="Q95" i="10"/>
  <c r="P95" i="10"/>
  <c r="O95" i="10"/>
  <c r="Q94" i="10"/>
  <c r="P94" i="10"/>
  <c r="O94" i="10"/>
  <c r="Q93" i="10"/>
  <c r="P93" i="10"/>
  <c r="O93" i="10"/>
  <c r="Q92" i="10"/>
  <c r="P92" i="10"/>
  <c r="O92" i="10"/>
  <c r="Q91" i="10"/>
  <c r="P91" i="10"/>
  <c r="O91" i="10"/>
  <c r="Q90" i="10"/>
  <c r="P90" i="10"/>
  <c r="O90" i="10"/>
  <c r="Q89" i="10"/>
  <c r="P89" i="10"/>
  <c r="O89" i="10"/>
  <c r="Q88" i="10"/>
  <c r="P88" i="10"/>
  <c r="O88" i="10"/>
  <c r="Q87" i="10"/>
  <c r="P87" i="10"/>
  <c r="O87" i="10"/>
  <c r="Q86" i="10"/>
  <c r="P86" i="10"/>
  <c r="O86" i="10"/>
  <c r="Q85" i="10"/>
  <c r="P85" i="10"/>
  <c r="O85" i="10"/>
  <c r="Q84" i="10"/>
  <c r="P84" i="10"/>
  <c r="O84" i="10"/>
  <c r="Q83" i="10"/>
  <c r="P83" i="10"/>
  <c r="O83" i="10"/>
  <c r="Q82" i="10"/>
  <c r="P82" i="10"/>
  <c r="O82" i="10"/>
  <c r="Q81" i="10"/>
  <c r="P81" i="10"/>
  <c r="O81" i="10"/>
  <c r="Q80" i="10"/>
  <c r="P80" i="10"/>
  <c r="O80" i="10"/>
  <c r="Q79" i="10"/>
  <c r="P79" i="10"/>
  <c r="O79" i="10"/>
  <c r="Q78" i="10"/>
  <c r="P78" i="10"/>
  <c r="O78" i="10"/>
  <c r="Q77" i="10"/>
  <c r="P77" i="10"/>
  <c r="O77" i="10"/>
  <c r="Q76" i="10"/>
  <c r="P76" i="10"/>
  <c r="O76" i="10"/>
  <c r="Q75" i="10"/>
  <c r="P75" i="10"/>
  <c r="O75" i="10"/>
  <c r="Q74" i="10"/>
  <c r="P74" i="10"/>
  <c r="O74" i="10"/>
  <c r="Q73" i="10"/>
  <c r="P73" i="10"/>
  <c r="O73" i="10"/>
  <c r="Q72" i="10"/>
  <c r="P72" i="10"/>
  <c r="O72" i="10"/>
  <c r="Q71" i="10"/>
  <c r="P71" i="10"/>
  <c r="O71" i="10"/>
  <c r="Q70" i="10"/>
  <c r="P70" i="10"/>
  <c r="O70" i="10"/>
  <c r="Q69" i="10"/>
  <c r="P69" i="10"/>
  <c r="O69" i="10"/>
  <c r="Q68" i="10"/>
  <c r="P68" i="10"/>
  <c r="O68" i="10"/>
  <c r="Q67" i="10"/>
  <c r="P67" i="10"/>
  <c r="O67" i="10"/>
  <c r="Q66" i="10"/>
  <c r="P66" i="10"/>
  <c r="O66" i="10"/>
  <c r="Q65" i="10"/>
  <c r="P65" i="10"/>
  <c r="O65" i="10"/>
  <c r="Q64" i="10"/>
  <c r="P64" i="10"/>
  <c r="O64" i="10"/>
  <c r="Q63" i="10"/>
  <c r="P63" i="10"/>
  <c r="O63" i="10"/>
  <c r="Q62" i="10"/>
  <c r="P62" i="10"/>
  <c r="O62" i="10"/>
  <c r="Q61" i="10"/>
  <c r="P61" i="10"/>
  <c r="O61" i="10"/>
  <c r="Q60" i="10"/>
  <c r="P60" i="10"/>
  <c r="O60" i="10"/>
  <c r="Q59" i="10"/>
  <c r="P59" i="10"/>
  <c r="O59" i="10"/>
  <c r="Q58" i="10"/>
  <c r="P58" i="10"/>
  <c r="O58" i="10"/>
  <c r="Q57" i="10"/>
  <c r="P57" i="10"/>
  <c r="O57" i="10"/>
  <c r="Q56" i="10"/>
  <c r="P56" i="10"/>
  <c r="O56" i="10"/>
  <c r="Q55" i="10"/>
  <c r="P55" i="10"/>
  <c r="O55" i="10"/>
  <c r="Q54" i="10"/>
  <c r="P54" i="10"/>
  <c r="O54" i="10"/>
  <c r="Q53" i="10"/>
  <c r="P53" i="10"/>
  <c r="O53" i="10"/>
  <c r="Q48" i="10"/>
  <c r="P48" i="10"/>
  <c r="O48" i="10"/>
  <c r="Q47" i="10"/>
  <c r="P47" i="10"/>
  <c r="O47" i="10"/>
  <c r="Q46" i="10"/>
  <c r="P46" i="10"/>
  <c r="O46" i="10"/>
  <c r="Q45" i="10"/>
  <c r="P45" i="10"/>
  <c r="O45" i="10"/>
  <c r="Q44" i="10"/>
  <c r="P44" i="10"/>
  <c r="O44" i="10"/>
  <c r="Q43" i="10"/>
  <c r="P43" i="10"/>
  <c r="O43" i="10"/>
  <c r="Q42" i="10"/>
  <c r="P42" i="10"/>
  <c r="O42" i="10"/>
  <c r="Q41" i="10"/>
  <c r="P41" i="10"/>
  <c r="O41" i="10"/>
  <c r="Q40" i="10"/>
  <c r="P40" i="10"/>
  <c r="O40" i="10"/>
  <c r="Q39" i="10"/>
  <c r="P39" i="10"/>
  <c r="O39" i="10"/>
  <c r="Q38" i="10"/>
  <c r="P38" i="10"/>
  <c r="O38" i="10"/>
  <c r="Q37" i="10"/>
  <c r="P37" i="10"/>
  <c r="O37" i="10"/>
  <c r="Q36" i="10"/>
  <c r="P36" i="10"/>
  <c r="O36" i="10"/>
  <c r="Q35" i="10"/>
  <c r="P35" i="10"/>
  <c r="O35" i="10"/>
  <c r="Q34" i="10"/>
  <c r="P34" i="10"/>
  <c r="O34" i="10"/>
  <c r="Q33" i="10"/>
  <c r="P33" i="10"/>
  <c r="O33" i="10"/>
  <c r="Q32" i="10"/>
  <c r="P32" i="10"/>
  <c r="O32" i="10"/>
  <c r="Q31" i="10"/>
  <c r="P31" i="10"/>
  <c r="O31" i="10"/>
  <c r="Q30" i="10"/>
  <c r="P30" i="10"/>
  <c r="O30" i="10"/>
  <c r="Q29" i="10"/>
  <c r="P29" i="10"/>
  <c r="O29" i="10"/>
  <c r="Q28" i="10"/>
  <c r="P28" i="10"/>
  <c r="O28" i="10"/>
  <c r="Q27" i="10"/>
  <c r="P27" i="10"/>
  <c r="O27" i="10"/>
  <c r="Q26" i="10"/>
  <c r="P26" i="10"/>
  <c r="O26" i="10"/>
  <c r="Q25" i="10"/>
  <c r="P25" i="10"/>
  <c r="O25" i="10"/>
  <c r="Q24" i="10"/>
  <c r="P24" i="10"/>
  <c r="O24" i="10"/>
  <c r="Q23" i="10"/>
  <c r="P23" i="10"/>
  <c r="O23" i="10"/>
  <c r="Q22" i="10"/>
  <c r="P22" i="10"/>
  <c r="O22" i="10"/>
  <c r="Q21" i="10"/>
  <c r="P21" i="10"/>
  <c r="O21" i="10"/>
  <c r="Q20" i="10"/>
  <c r="P20" i="10"/>
  <c r="O20" i="10"/>
  <c r="Q19" i="10"/>
  <c r="P19" i="10"/>
  <c r="O19" i="10"/>
  <c r="Q18" i="10"/>
  <c r="P18" i="10"/>
  <c r="O18" i="10"/>
  <c r="Q17" i="10"/>
  <c r="P17" i="10"/>
  <c r="O17" i="10"/>
  <c r="Q16" i="10"/>
  <c r="P16" i="10"/>
  <c r="O16" i="10"/>
  <c r="Q15" i="10"/>
  <c r="P15" i="10"/>
  <c r="O15" i="10"/>
  <c r="Q14" i="10"/>
  <c r="P14" i="10"/>
  <c r="O14" i="10"/>
  <c r="Q13" i="10"/>
  <c r="P13" i="10"/>
  <c r="O13" i="10"/>
  <c r="Q12" i="10"/>
  <c r="P12" i="10"/>
  <c r="O12" i="10"/>
  <c r="Q11" i="10"/>
  <c r="P11" i="10"/>
  <c r="O11" i="10"/>
  <c r="Q10" i="10"/>
  <c r="P10" i="10"/>
  <c r="O10" i="10"/>
  <c r="Q9" i="10"/>
  <c r="P9" i="10"/>
  <c r="O9" i="10"/>
  <c r="Q8" i="10"/>
  <c r="P8" i="10"/>
  <c r="O8" i="10"/>
  <c r="Q7" i="10"/>
  <c r="P7" i="10"/>
  <c r="O7" i="10"/>
  <c r="Q6" i="10"/>
  <c r="P6" i="10"/>
  <c r="O6" i="10"/>
  <c r="Q5" i="10"/>
  <c r="P5" i="10"/>
  <c r="O5" i="10"/>
  <c r="S203" i="10"/>
  <c r="R203" i="10"/>
  <c r="S202" i="10"/>
  <c r="R202" i="10"/>
  <c r="S201" i="10"/>
  <c r="R201" i="10"/>
  <c r="S200" i="10"/>
  <c r="R200" i="10"/>
  <c r="S199" i="10"/>
  <c r="R199" i="10"/>
  <c r="S198" i="10"/>
  <c r="R198" i="10"/>
  <c r="S197" i="10"/>
  <c r="R197" i="10"/>
  <c r="S196" i="10"/>
  <c r="R196" i="10"/>
  <c r="S195" i="10"/>
  <c r="R195" i="10"/>
  <c r="S194" i="10"/>
  <c r="R194" i="10"/>
  <c r="S193" i="10"/>
  <c r="R193" i="10"/>
  <c r="S192" i="10"/>
  <c r="R192" i="10"/>
  <c r="S191" i="10"/>
  <c r="R191" i="10"/>
  <c r="S190" i="10"/>
  <c r="R190" i="10"/>
  <c r="S189" i="10"/>
  <c r="R189" i="10"/>
  <c r="S188" i="10"/>
  <c r="R188" i="10"/>
  <c r="S187" i="10"/>
  <c r="R187" i="10"/>
  <c r="S186" i="10"/>
  <c r="R186" i="10"/>
  <c r="S185" i="10"/>
  <c r="R185" i="10"/>
  <c r="S184" i="10"/>
  <c r="R184" i="10"/>
  <c r="S183" i="10"/>
  <c r="R183" i="10"/>
  <c r="S182" i="10"/>
  <c r="R182" i="10"/>
  <c r="S181" i="10"/>
  <c r="R181" i="10"/>
  <c r="S180" i="10"/>
  <c r="R180" i="10"/>
  <c r="S179" i="10"/>
  <c r="R179" i="10"/>
  <c r="S178" i="10"/>
  <c r="R178" i="10"/>
  <c r="S177" i="10"/>
  <c r="R177" i="10"/>
  <c r="S176" i="10"/>
  <c r="R176" i="10"/>
  <c r="S175" i="10"/>
  <c r="R175" i="10"/>
  <c r="S174" i="10"/>
  <c r="R174" i="10"/>
  <c r="S173" i="10"/>
  <c r="R173" i="10"/>
  <c r="S172" i="10"/>
  <c r="R172" i="10"/>
  <c r="S171" i="10"/>
  <c r="R171" i="10"/>
  <c r="S170" i="10"/>
  <c r="R170" i="10"/>
  <c r="S169" i="10"/>
  <c r="R169" i="10"/>
  <c r="S168" i="10"/>
  <c r="R168" i="10"/>
  <c r="S167" i="10"/>
  <c r="R167" i="10"/>
  <c r="S166" i="10"/>
  <c r="R166" i="10"/>
  <c r="S165" i="10"/>
  <c r="R165" i="10"/>
  <c r="S164" i="10"/>
  <c r="R164" i="10"/>
  <c r="S163" i="10"/>
  <c r="R163" i="10"/>
  <c r="S162" i="10"/>
  <c r="R162" i="10"/>
  <c r="S161" i="10"/>
  <c r="R161" i="10"/>
  <c r="S160" i="10"/>
  <c r="R160" i="10"/>
  <c r="S159" i="10"/>
  <c r="R159" i="10"/>
  <c r="S158" i="10"/>
  <c r="R158" i="10"/>
  <c r="S157" i="10"/>
  <c r="R157" i="10"/>
  <c r="S156" i="10"/>
  <c r="R156" i="10"/>
  <c r="S155" i="10"/>
  <c r="R155" i="10"/>
  <c r="S154" i="10"/>
  <c r="R154" i="10"/>
  <c r="S153" i="10"/>
  <c r="R153" i="10"/>
  <c r="S152" i="10"/>
  <c r="R152" i="10"/>
  <c r="S151" i="10"/>
  <c r="R151" i="10"/>
  <c r="S150" i="10"/>
  <c r="R150" i="10"/>
  <c r="S149" i="10"/>
  <c r="R149" i="10"/>
  <c r="S148" i="10"/>
  <c r="R148" i="10"/>
  <c r="S147" i="10"/>
  <c r="R147" i="10"/>
  <c r="S146" i="10"/>
  <c r="R146" i="10"/>
  <c r="S145" i="10"/>
  <c r="R145" i="10"/>
  <c r="S144" i="10"/>
  <c r="R144" i="10"/>
  <c r="S143" i="10"/>
  <c r="R143" i="10"/>
  <c r="S142" i="10"/>
  <c r="R142" i="10"/>
  <c r="S141" i="10"/>
  <c r="R141" i="10"/>
  <c r="S140" i="10"/>
  <c r="R140" i="10"/>
  <c r="S139" i="10"/>
  <c r="R139" i="10"/>
  <c r="S138" i="10"/>
  <c r="R138" i="10"/>
  <c r="S137" i="10"/>
  <c r="R137" i="10"/>
  <c r="S136" i="10"/>
  <c r="R136" i="10"/>
  <c r="S135" i="10"/>
  <c r="R135" i="10"/>
  <c r="S134" i="10"/>
  <c r="R134" i="10"/>
  <c r="S133" i="10"/>
  <c r="R133" i="10"/>
  <c r="S132" i="10"/>
  <c r="R132" i="10"/>
  <c r="S131" i="10"/>
  <c r="R131" i="10"/>
  <c r="S130" i="10"/>
  <c r="R130" i="10"/>
  <c r="S129" i="10"/>
  <c r="R129" i="10"/>
  <c r="S128" i="10"/>
  <c r="R128" i="10"/>
  <c r="S127" i="10"/>
  <c r="R127" i="10"/>
  <c r="S126" i="10"/>
  <c r="R126" i="10"/>
  <c r="S125" i="10"/>
  <c r="R125" i="10"/>
  <c r="S124" i="10"/>
  <c r="R124" i="10"/>
  <c r="S123" i="10"/>
  <c r="R123" i="10"/>
  <c r="S122" i="10"/>
  <c r="R122" i="10"/>
  <c r="S121" i="10"/>
  <c r="R121" i="10"/>
  <c r="S120" i="10"/>
  <c r="R120" i="10"/>
  <c r="S119" i="10"/>
  <c r="R119" i="10"/>
  <c r="S118" i="10"/>
  <c r="R118" i="10"/>
  <c r="S117" i="10"/>
  <c r="R117" i="10"/>
  <c r="S116" i="10"/>
  <c r="R116" i="10"/>
  <c r="S115" i="10"/>
  <c r="R115" i="10"/>
  <c r="S114" i="10"/>
  <c r="R114" i="10"/>
  <c r="S113" i="10"/>
  <c r="R113" i="10"/>
  <c r="S112" i="10"/>
  <c r="R112" i="10"/>
  <c r="S111" i="10"/>
  <c r="R111" i="10"/>
  <c r="S110" i="10"/>
  <c r="R110" i="10"/>
  <c r="S109" i="10"/>
  <c r="R109" i="10"/>
  <c r="S108" i="10"/>
  <c r="R108" i="10"/>
  <c r="S107" i="10"/>
  <c r="R107" i="10"/>
  <c r="S106" i="10"/>
  <c r="R106" i="10"/>
  <c r="S105" i="10"/>
  <c r="R105" i="10"/>
  <c r="S104" i="10"/>
  <c r="R104" i="10"/>
  <c r="S103" i="10"/>
  <c r="R103" i="10"/>
  <c r="S102" i="10"/>
  <c r="R102" i="10"/>
  <c r="S101" i="10"/>
  <c r="R101" i="10"/>
  <c r="S100" i="10"/>
  <c r="R100" i="10"/>
  <c r="S99" i="10"/>
  <c r="R99" i="10"/>
  <c r="S98" i="10"/>
  <c r="R98" i="10"/>
  <c r="S97" i="10"/>
  <c r="R97" i="10"/>
  <c r="S96" i="10"/>
  <c r="R96" i="10"/>
  <c r="S95" i="10"/>
  <c r="R95" i="10"/>
  <c r="S94" i="10"/>
  <c r="R94" i="10"/>
  <c r="S93" i="10"/>
  <c r="R93" i="10"/>
  <c r="S92" i="10"/>
  <c r="R92" i="10"/>
  <c r="S91" i="10"/>
  <c r="R91" i="10"/>
  <c r="S90" i="10"/>
  <c r="R90" i="10"/>
  <c r="S89" i="10"/>
  <c r="R89" i="10"/>
  <c r="S88" i="10"/>
  <c r="R88" i="10"/>
  <c r="S87" i="10"/>
  <c r="R87" i="10"/>
  <c r="S86" i="10"/>
  <c r="R86" i="10"/>
  <c r="S85" i="10"/>
  <c r="R85" i="10"/>
  <c r="S84" i="10"/>
  <c r="R84" i="10"/>
  <c r="S83" i="10"/>
  <c r="R83" i="10"/>
  <c r="S82" i="10"/>
  <c r="R82" i="10"/>
  <c r="S81" i="10"/>
  <c r="R81" i="10"/>
  <c r="S80" i="10"/>
  <c r="R80" i="10"/>
  <c r="S79" i="10"/>
  <c r="R79" i="10"/>
  <c r="S78" i="10"/>
  <c r="R78" i="10"/>
  <c r="S77" i="10"/>
  <c r="R77" i="10"/>
  <c r="S76" i="10"/>
  <c r="R76" i="10"/>
  <c r="S75" i="10"/>
  <c r="R75" i="10"/>
  <c r="S74" i="10"/>
  <c r="R74" i="10"/>
  <c r="S73" i="10"/>
  <c r="R73" i="10"/>
  <c r="S72" i="10"/>
  <c r="R72" i="10"/>
  <c r="S71" i="10"/>
  <c r="R71" i="10"/>
  <c r="S70" i="10"/>
  <c r="R70" i="10"/>
  <c r="S69" i="10"/>
  <c r="R69" i="10"/>
  <c r="S68" i="10"/>
  <c r="R68" i="10"/>
  <c r="S67" i="10"/>
  <c r="R67" i="10"/>
  <c r="S66" i="10"/>
  <c r="R66" i="10"/>
  <c r="S65" i="10"/>
  <c r="R65" i="10"/>
  <c r="S64" i="10"/>
  <c r="R64" i="10"/>
  <c r="S63" i="10"/>
  <c r="R63" i="10"/>
  <c r="S62" i="10"/>
  <c r="R62" i="10"/>
  <c r="S61" i="10"/>
  <c r="R61" i="10"/>
  <c r="S60" i="10"/>
  <c r="R60" i="10"/>
  <c r="S59" i="10"/>
  <c r="R59" i="10"/>
  <c r="S58" i="10"/>
  <c r="R58" i="10"/>
  <c r="S57" i="10"/>
  <c r="R57" i="10"/>
  <c r="S56" i="10"/>
  <c r="R56" i="10"/>
  <c r="S55" i="10"/>
  <c r="R55" i="10"/>
  <c r="S54" i="10"/>
  <c r="R54" i="10"/>
  <c r="S53" i="10"/>
  <c r="R53" i="10"/>
  <c r="S48" i="10"/>
  <c r="R48" i="10"/>
  <c r="S47" i="10"/>
  <c r="R47" i="10"/>
  <c r="S46" i="10"/>
  <c r="R46" i="10"/>
  <c r="S45" i="10"/>
  <c r="R45" i="10"/>
  <c r="S44" i="10"/>
  <c r="R44" i="10"/>
  <c r="S43" i="10"/>
  <c r="R43" i="10"/>
  <c r="S42" i="10"/>
  <c r="R42" i="10"/>
  <c r="S41" i="10"/>
  <c r="R41" i="10"/>
  <c r="S40" i="10"/>
  <c r="R40" i="10"/>
  <c r="S39" i="10"/>
  <c r="R39" i="10"/>
  <c r="S38" i="10"/>
  <c r="R38" i="10"/>
  <c r="S37" i="10"/>
  <c r="R37" i="10"/>
  <c r="S36" i="10"/>
  <c r="R36" i="10"/>
  <c r="S35" i="10"/>
  <c r="R35" i="10"/>
  <c r="S34" i="10"/>
  <c r="R34" i="10"/>
  <c r="S33" i="10"/>
  <c r="R33" i="10"/>
  <c r="S32" i="10"/>
  <c r="R32" i="10"/>
  <c r="S31" i="10"/>
  <c r="R31" i="10"/>
  <c r="S30" i="10"/>
  <c r="R30" i="10"/>
  <c r="S29" i="10"/>
  <c r="R29" i="10"/>
  <c r="S28" i="10"/>
  <c r="R28" i="10"/>
  <c r="S27" i="10"/>
  <c r="R27" i="10"/>
  <c r="S26" i="10"/>
  <c r="R26" i="10"/>
  <c r="S25" i="10"/>
  <c r="R25" i="10"/>
  <c r="S24" i="10"/>
  <c r="R24" i="10"/>
  <c r="S23" i="10"/>
  <c r="R23" i="10"/>
  <c r="S22" i="10"/>
  <c r="R22" i="10"/>
  <c r="S21" i="10"/>
  <c r="R21" i="10"/>
  <c r="S20" i="10"/>
  <c r="R20" i="10"/>
  <c r="S19" i="10"/>
  <c r="R19" i="10"/>
  <c r="S18" i="10"/>
  <c r="R18" i="10"/>
  <c r="S17" i="10"/>
  <c r="R17" i="10"/>
  <c r="S16" i="10"/>
  <c r="R16" i="10"/>
  <c r="S15" i="10"/>
  <c r="R15" i="10"/>
  <c r="S14" i="10"/>
  <c r="R14" i="10"/>
  <c r="S13" i="10"/>
  <c r="R13" i="10"/>
  <c r="S12" i="10"/>
  <c r="R12" i="10"/>
  <c r="S11" i="10"/>
  <c r="R11" i="10"/>
  <c r="S10" i="10"/>
  <c r="R10" i="10"/>
  <c r="S9" i="10"/>
  <c r="R9" i="10"/>
  <c r="S8" i="10"/>
  <c r="R8" i="10"/>
  <c r="S7" i="10"/>
  <c r="R7" i="10"/>
  <c r="S6" i="10"/>
  <c r="R6" i="10"/>
  <c r="S5" i="10"/>
  <c r="R5" i="10"/>
  <c r="W32" i="2"/>
  <c r="V32" i="2"/>
  <c r="U32" i="2"/>
  <c r="W37" i="2"/>
  <c r="AO191" i="10" l="1"/>
  <c r="AO199" i="10"/>
  <c r="AO8" i="10"/>
  <c r="AO12" i="10"/>
  <c r="AO16" i="10"/>
  <c r="AO20" i="10"/>
  <c r="AO24" i="10"/>
  <c r="AO28" i="10"/>
  <c r="AO32" i="10"/>
  <c r="AO36" i="10"/>
  <c r="AO40" i="10"/>
  <c r="AO44" i="10"/>
  <c r="AO48" i="10"/>
  <c r="AO56" i="10"/>
  <c r="AO60" i="10"/>
  <c r="AO64" i="10"/>
  <c r="AO68" i="10"/>
  <c r="AO72" i="10"/>
  <c r="AO76" i="10"/>
  <c r="AO80" i="10"/>
  <c r="AO84" i="10"/>
  <c r="AO88" i="10"/>
  <c r="AO92" i="10"/>
  <c r="AO96" i="10"/>
  <c r="AO100" i="10"/>
  <c r="AO103" i="10"/>
  <c r="AO107" i="10"/>
  <c r="AO111" i="10"/>
  <c r="AO115" i="10"/>
  <c r="AO119" i="10"/>
  <c r="AO123" i="10"/>
  <c r="AO127" i="10"/>
  <c r="AO131" i="10"/>
  <c r="AO135" i="10"/>
  <c r="AO139" i="10"/>
  <c r="AO143" i="10"/>
  <c r="AO147" i="10"/>
  <c r="AO151" i="10"/>
  <c r="AO155" i="10"/>
  <c r="AO159" i="10"/>
  <c r="AO163" i="10"/>
  <c r="AO167" i="10"/>
  <c r="AO171" i="10"/>
  <c r="AO175" i="10"/>
  <c r="AO179" i="10"/>
  <c r="AO183" i="10"/>
  <c r="AO187" i="10"/>
  <c r="AO195" i="10"/>
  <c r="AO203" i="10"/>
  <c r="AO5" i="10"/>
  <c r="AO9" i="10"/>
  <c r="AO13" i="10"/>
  <c r="AO17" i="10"/>
  <c r="AO21" i="10"/>
  <c r="AO25" i="10"/>
  <c r="AO29" i="10"/>
  <c r="AO33" i="10"/>
  <c r="AO37" i="10"/>
  <c r="AO41" i="10"/>
  <c r="AO45" i="10"/>
  <c r="AO53" i="10"/>
  <c r="AO57" i="10"/>
  <c r="AO61" i="10"/>
  <c r="AO65" i="10"/>
  <c r="AO69" i="10"/>
  <c r="AO73" i="10"/>
  <c r="AO77" i="10"/>
  <c r="AO81" i="10"/>
  <c r="AO85" i="10"/>
  <c r="AO89" i="10"/>
  <c r="AO93" i="10"/>
  <c r="AO97" i="10"/>
  <c r="AO101" i="10"/>
  <c r="AO104" i="10"/>
  <c r="AO108" i="10"/>
  <c r="AO112" i="10"/>
  <c r="AO116" i="10"/>
  <c r="AO120" i="10"/>
  <c r="AO124" i="10"/>
  <c r="AO128" i="10"/>
  <c r="AO132" i="10"/>
  <c r="AO136" i="10"/>
  <c r="AO140" i="10"/>
  <c r="AO144" i="10"/>
  <c r="AO148" i="10"/>
  <c r="AO152" i="10"/>
  <c r="AO156" i="10"/>
  <c r="AO160" i="10"/>
  <c r="AO164" i="10"/>
  <c r="AO168" i="10"/>
  <c r="AO172" i="10"/>
  <c r="AO176" i="10"/>
  <c r="AO180" i="10"/>
  <c r="AO184" i="10"/>
  <c r="AO188" i="10"/>
  <c r="AO192" i="10"/>
  <c r="AO196" i="10"/>
  <c r="AO202" i="10"/>
  <c r="AO7" i="10"/>
  <c r="AO11" i="10"/>
  <c r="AO15" i="10"/>
  <c r="AO19" i="10"/>
  <c r="AO23" i="10"/>
  <c r="AO27" i="10"/>
  <c r="AO31" i="10"/>
  <c r="AO35" i="10"/>
  <c r="AO39" i="10"/>
  <c r="AO43" i="10"/>
  <c r="AO47" i="10"/>
  <c r="AO55" i="10"/>
  <c r="AO59" i="10"/>
  <c r="AO63" i="10"/>
  <c r="AO67" i="10"/>
  <c r="AO71" i="10"/>
  <c r="AO75" i="10"/>
  <c r="AO79" i="10"/>
  <c r="AO83" i="10"/>
  <c r="AO87" i="10"/>
  <c r="AO91" i="10"/>
  <c r="AO95" i="10"/>
  <c r="AO99" i="10"/>
  <c r="AO106" i="10"/>
  <c r="AO110" i="10"/>
  <c r="AO114" i="10"/>
  <c r="AO118" i="10"/>
  <c r="AO122" i="10"/>
  <c r="AO126" i="10"/>
  <c r="AO130" i="10"/>
  <c r="AO134" i="10"/>
  <c r="AO138" i="10"/>
  <c r="AO142" i="10"/>
  <c r="AO146" i="10"/>
  <c r="AO150" i="10"/>
  <c r="AO154" i="10"/>
  <c r="AO158" i="10"/>
  <c r="AO162" i="10"/>
  <c r="AO166" i="10"/>
  <c r="AO170" i="10"/>
  <c r="AO174" i="10"/>
  <c r="AO178" i="10"/>
  <c r="AO182" i="10"/>
  <c r="AO186" i="10"/>
  <c r="AO190" i="10"/>
  <c r="AO194" i="10"/>
  <c r="AO198" i="10"/>
  <c r="AO201" i="10"/>
  <c r="AO6" i="10"/>
  <c r="AO10" i="10"/>
  <c r="AO14" i="10"/>
  <c r="AO18" i="10"/>
  <c r="AO22" i="10"/>
  <c r="AO26" i="10"/>
  <c r="AO30" i="10"/>
  <c r="AO34" i="10"/>
  <c r="AO38" i="10"/>
  <c r="AO42" i="10"/>
  <c r="AO46" i="10"/>
  <c r="AO54" i="10"/>
  <c r="AO58" i="10"/>
  <c r="AO62" i="10"/>
  <c r="AO66" i="10"/>
  <c r="AO70" i="10"/>
  <c r="AO74" i="10"/>
  <c r="AO78" i="10"/>
  <c r="AO82" i="10"/>
  <c r="AO86" i="10"/>
  <c r="AO90" i="10"/>
  <c r="AO94" i="10"/>
  <c r="AO98" i="10"/>
  <c r="AO102" i="10"/>
  <c r="AO105" i="10"/>
  <c r="AO109" i="10"/>
  <c r="AO113" i="10"/>
  <c r="AO117" i="10"/>
  <c r="AO121" i="10"/>
  <c r="AO125" i="10"/>
  <c r="AO129" i="10"/>
  <c r="AO133" i="10"/>
  <c r="AO137" i="10"/>
  <c r="AO141" i="10"/>
  <c r="AO145" i="10"/>
  <c r="AO149" i="10"/>
  <c r="AO153" i="10"/>
  <c r="AO157" i="10"/>
  <c r="AO161" i="10"/>
  <c r="AO165" i="10"/>
  <c r="AO169" i="10"/>
  <c r="AO173" i="10"/>
  <c r="AO177" i="10"/>
  <c r="AO181" i="10"/>
  <c r="AO185" i="10"/>
  <c r="AO189" i="10"/>
  <c r="AO193" i="10"/>
  <c r="AO197" i="10"/>
  <c r="AO200" i="10"/>
  <c r="AT111" i="10"/>
  <c r="AT119" i="10"/>
  <c r="AT127" i="10"/>
  <c r="AT135" i="10"/>
  <c r="AT143" i="10"/>
  <c r="AT151" i="10"/>
  <c r="AT159" i="10"/>
  <c r="AT167" i="10"/>
  <c r="AT175" i="10"/>
  <c r="AT183" i="10"/>
  <c r="AT191" i="10"/>
  <c r="AT199" i="10"/>
  <c r="AT203" i="10"/>
  <c r="AT72" i="10"/>
  <c r="AT80" i="10"/>
  <c r="AT88" i="10"/>
  <c r="AT96" i="10"/>
  <c r="AT103" i="10"/>
  <c r="AT149" i="10"/>
  <c r="AT157" i="10"/>
  <c r="AT184" i="10"/>
  <c r="AT192" i="10"/>
  <c r="AT7" i="10"/>
  <c r="AT15" i="10"/>
  <c r="AT23" i="10"/>
  <c r="AT31" i="10"/>
  <c r="AT39" i="10"/>
  <c r="AT47" i="10"/>
  <c r="AT56" i="10"/>
  <c r="AT64" i="10"/>
  <c r="X2" i="10"/>
  <c r="AT179" i="10"/>
  <c r="AT165" i="10"/>
  <c r="AT118" i="10"/>
  <c r="AT126" i="10"/>
  <c r="AT134" i="10"/>
  <c r="AT142" i="10"/>
  <c r="AT150" i="10"/>
  <c r="AT158" i="10"/>
  <c r="AT166" i="10"/>
  <c r="AT174" i="10"/>
  <c r="AT182" i="10"/>
  <c r="AT190" i="10"/>
  <c r="AT198" i="10"/>
  <c r="AT173" i="10"/>
  <c r="AT11" i="10"/>
  <c r="AT19" i="10"/>
  <c r="AT27" i="10"/>
  <c r="AT35" i="10"/>
  <c r="AT43" i="10"/>
  <c r="AT60" i="10"/>
  <c r="AT68" i="10"/>
  <c r="AT76" i="10"/>
  <c r="AT84" i="10"/>
  <c r="AT92" i="10"/>
  <c r="AT100" i="10"/>
  <c r="AT123" i="10"/>
  <c r="AT139" i="10"/>
  <c r="AT147" i="10"/>
  <c r="AT155" i="10"/>
  <c r="AT163" i="10"/>
  <c r="AT171" i="10"/>
  <c r="AT187" i="10"/>
  <c r="AT133" i="10"/>
  <c r="AT141" i="10"/>
  <c r="AT181" i="10"/>
  <c r="AT5" i="10"/>
  <c r="AT13" i="10"/>
  <c r="AT21" i="10"/>
  <c r="AT29" i="10"/>
  <c r="AT37" i="10"/>
  <c r="AT45" i="10"/>
  <c r="AT54" i="10"/>
  <c r="AT62" i="10"/>
  <c r="AT102" i="10"/>
  <c r="AT189" i="10"/>
  <c r="AT107" i="10"/>
  <c r="AT115" i="10"/>
  <c r="AT131" i="10"/>
  <c r="AT70" i="10"/>
  <c r="AT78" i="10"/>
  <c r="AT86" i="10"/>
  <c r="AT94" i="10"/>
  <c r="AT109" i="10"/>
  <c r="AT117" i="10"/>
  <c r="AT125" i="10"/>
  <c r="AT197" i="10"/>
  <c r="AK135" i="10"/>
  <c r="AK115" i="10"/>
  <c r="AK199" i="10"/>
  <c r="AT10" i="10"/>
  <c r="AT18" i="10"/>
  <c r="AT26" i="10"/>
  <c r="AT34" i="10"/>
  <c r="AT42" i="10"/>
  <c r="AT59" i="10"/>
  <c r="AT67" i="10"/>
  <c r="AT75" i="10"/>
  <c r="AT83" i="10"/>
  <c r="AT91" i="10"/>
  <c r="AT99" i="10"/>
  <c r="AT106" i="10"/>
  <c r="AT114" i="10"/>
  <c r="AT122" i="10"/>
  <c r="AT130" i="10"/>
  <c r="AT138" i="10"/>
  <c r="AT146" i="10"/>
  <c r="AT154" i="10"/>
  <c r="AT162" i="10"/>
  <c r="AT170" i="10"/>
  <c r="AT178" i="10"/>
  <c r="AT186" i="10"/>
  <c r="AT194" i="10"/>
  <c r="AT201" i="10"/>
  <c r="AK88" i="10"/>
  <c r="AT8" i="10"/>
  <c r="AT16" i="10"/>
  <c r="AT24" i="10"/>
  <c r="AT32" i="10"/>
  <c r="AT40" i="10"/>
  <c r="AT48" i="10"/>
  <c r="AT57" i="10"/>
  <c r="AT65" i="10"/>
  <c r="AT73" i="10"/>
  <c r="AT81" i="10"/>
  <c r="AT89" i="10"/>
  <c r="AT97" i="10"/>
  <c r="AT104" i="10"/>
  <c r="AT112" i="10"/>
  <c r="AT120" i="10"/>
  <c r="AT128" i="10"/>
  <c r="AT136" i="10"/>
  <c r="AT144" i="10"/>
  <c r="AT152" i="10"/>
  <c r="AT160" i="10"/>
  <c r="AT168" i="10"/>
  <c r="AT176" i="10"/>
  <c r="AS2" i="10"/>
  <c r="AT195" i="10"/>
  <c r="AK10" i="10"/>
  <c r="AK101" i="10"/>
  <c r="AT6" i="10"/>
  <c r="AT14" i="10"/>
  <c r="AT22" i="10"/>
  <c r="AT30" i="10"/>
  <c r="AT38" i="10"/>
  <c r="AT46" i="10"/>
  <c r="AT55" i="10"/>
  <c r="AT63" i="10"/>
  <c r="AT71" i="10"/>
  <c r="AT79" i="10"/>
  <c r="AT87" i="10"/>
  <c r="AT95" i="10"/>
  <c r="AT110" i="10"/>
  <c r="AK103" i="10"/>
  <c r="AN2" i="10"/>
  <c r="AT9" i="10"/>
  <c r="AT17" i="10"/>
  <c r="AT25" i="10"/>
  <c r="AT33" i="10"/>
  <c r="AT41" i="10"/>
  <c r="AT58" i="10"/>
  <c r="AT66" i="10"/>
  <c r="AT74" i="10"/>
  <c r="AT82" i="10"/>
  <c r="AT90" i="10"/>
  <c r="AT98" i="10"/>
  <c r="AT105" i="10"/>
  <c r="AT113" i="10"/>
  <c r="AT121" i="10"/>
  <c r="AT129" i="10"/>
  <c r="AT137" i="10"/>
  <c r="AT145" i="10"/>
  <c r="AT153" i="10"/>
  <c r="AT161" i="10"/>
  <c r="AT169" i="10"/>
  <c r="AT177" i="10"/>
  <c r="AT185" i="10"/>
  <c r="AT193" i="10"/>
  <c r="AT200" i="10"/>
  <c r="AK148" i="10"/>
  <c r="AK155" i="10"/>
  <c r="AT12" i="10"/>
  <c r="AT20" i="10"/>
  <c r="AT28" i="10"/>
  <c r="AT36" i="10"/>
  <c r="AT44" i="10"/>
  <c r="AT53" i="10"/>
  <c r="AT61" i="10"/>
  <c r="AT69" i="10"/>
  <c r="AT77" i="10"/>
  <c r="AT85" i="10"/>
  <c r="AT93" i="10"/>
  <c r="AT101" i="10"/>
  <c r="AT108" i="10"/>
  <c r="AT116" i="10"/>
  <c r="AT124" i="10"/>
  <c r="AT132" i="10"/>
  <c r="AT140" i="10"/>
  <c r="AT148" i="10"/>
  <c r="AT156" i="10"/>
  <c r="AT164" i="10"/>
  <c r="AT172" i="10"/>
  <c r="AT180" i="10"/>
  <c r="AT188" i="10"/>
  <c r="AT196" i="10"/>
  <c r="AT202" i="10"/>
  <c r="AK42" i="10"/>
  <c r="AK123" i="10"/>
  <c r="AK61" i="10"/>
  <c r="AK76" i="10"/>
  <c r="AK92" i="10"/>
  <c r="AK124" i="10"/>
  <c r="AK131" i="10"/>
  <c r="AK59" i="10"/>
  <c r="AK70" i="10"/>
  <c r="AK133" i="10"/>
  <c r="AK140" i="10"/>
  <c r="AK187" i="10"/>
  <c r="AK203" i="10"/>
  <c r="AK6" i="10"/>
  <c r="AK68" i="10"/>
  <c r="AK151" i="10"/>
  <c r="AK185" i="10"/>
  <c r="AK48" i="10"/>
  <c r="AK75" i="10"/>
  <c r="AK122" i="10"/>
  <c r="AK174" i="10"/>
  <c r="AK18" i="10"/>
  <c r="AK106" i="10"/>
  <c r="AK130" i="10"/>
  <c r="AQ2" i="10"/>
  <c r="AK67" i="10"/>
  <c r="AK69" i="10"/>
  <c r="AK97" i="10"/>
  <c r="AK128" i="10"/>
  <c r="AK137" i="10"/>
  <c r="AK168" i="10"/>
  <c r="AR2" i="10"/>
  <c r="P2" i="10"/>
  <c r="AK26" i="10"/>
  <c r="Q2" i="10"/>
  <c r="R2" i="10"/>
  <c r="G47" i="2"/>
  <c r="S2" i="10"/>
  <c r="H47" i="2"/>
  <c r="T2" i="10"/>
  <c r="I47" i="2"/>
  <c r="AB2" i="10"/>
  <c r="W2" i="10"/>
  <c r="AC2" i="10"/>
  <c r="AK85" i="10"/>
  <c r="AK43" i="10"/>
  <c r="AK45" i="10"/>
  <c r="AK60" i="10"/>
  <c r="AK62" i="10"/>
  <c r="AK65" i="10"/>
  <c r="AK108" i="10"/>
  <c r="AK112" i="10"/>
  <c r="AK149" i="10"/>
  <c r="AI2" i="10"/>
  <c r="AK17" i="10"/>
  <c r="AK33" i="10"/>
  <c r="AK35" i="10"/>
  <c r="AF2" i="10"/>
  <c r="AJ2" i="10"/>
  <c r="AK19" i="10"/>
  <c r="AK83" i="10"/>
  <c r="AK94" i="10"/>
  <c r="AK100" i="10"/>
  <c r="AK80" i="10"/>
  <c r="AK99" i="10"/>
  <c r="AK125" i="10"/>
  <c r="AK170" i="10"/>
  <c r="AK77" i="10"/>
  <c r="AK114" i="10"/>
  <c r="AK132" i="10"/>
  <c r="AK156" i="10"/>
  <c r="AG2" i="10"/>
  <c r="AK9" i="10"/>
  <c r="AK25" i="10"/>
  <c r="AK41" i="10"/>
  <c r="AK44" i="10"/>
  <c r="AK47" i="10"/>
  <c r="AK64" i="10"/>
  <c r="AK72" i="10"/>
  <c r="AK84" i="10"/>
  <c r="AL2" i="10"/>
  <c r="O2" i="10"/>
  <c r="V2" i="10"/>
  <c r="U2" i="10"/>
  <c r="AK11" i="10"/>
  <c r="AK15" i="10"/>
  <c r="AK27" i="10"/>
  <c r="AK31" i="10"/>
  <c r="AK34" i="10"/>
  <c r="AK53" i="10"/>
  <c r="AK56" i="10"/>
  <c r="AK78" i="10"/>
  <c r="AK81" i="10"/>
  <c r="AK93" i="10"/>
  <c r="AK183" i="10"/>
  <c r="AK193" i="10"/>
  <c r="AK201" i="10"/>
  <c r="AK102" i="10"/>
  <c r="AK111" i="10"/>
  <c r="AK113" i="10"/>
  <c r="AK163" i="10"/>
  <c r="AK178" i="10"/>
  <c r="AK191" i="10"/>
  <c r="AK159" i="10"/>
  <c r="AK165" i="10"/>
  <c r="AK197" i="10"/>
  <c r="AK91" i="10"/>
  <c r="AK116" i="10"/>
  <c r="AK119" i="10"/>
  <c r="AK154" i="10"/>
  <c r="AK171" i="10"/>
  <c r="AK186" i="10"/>
  <c r="AK200" i="10"/>
  <c r="AK202" i="10"/>
  <c r="AK96" i="10"/>
  <c r="AK107" i="10"/>
  <c r="AK109" i="10"/>
  <c r="AK127" i="10"/>
  <c r="AK145" i="10"/>
  <c r="AK167" i="10"/>
  <c r="AK173" i="10"/>
  <c r="AK177" i="10"/>
  <c r="AK117" i="10"/>
  <c r="AK143" i="10"/>
  <c r="AK158" i="10"/>
  <c r="AK162" i="10"/>
  <c r="AK175" i="10"/>
  <c r="AK179" i="10"/>
  <c r="AK194" i="10"/>
  <c r="AK14" i="10"/>
  <c r="AK16" i="10"/>
  <c r="AK30" i="10"/>
  <c r="AK32" i="10"/>
  <c r="AK13" i="10"/>
  <c r="AK20" i="10"/>
  <c r="AK29" i="10"/>
  <c r="AK36" i="10"/>
  <c r="AK8" i="10"/>
  <c r="AK22" i="10"/>
  <c r="AK24" i="10"/>
  <c r="AK38" i="10"/>
  <c r="AK7" i="10"/>
  <c r="AK23" i="10"/>
  <c r="AK39" i="10"/>
  <c r="AK54" i="10"/>
  <c r="AK12" i="10"/>
  <c r="AK21" i="10"/>
  <c r="AK28" i="10"/>
  <c r="AK37" i="10"/>
  <c r="AK86" i="10"/>
  <c r="AK129" i="10"/>
  <c r="AK87" i="10"/>
  <c r="AK118" i="10"/>
  <c r="AK58" i="10"/>
  <c r="AK74" i="10"/>
  <c r="AK90" i="10"/>
  <c r="AK105" i="10"/>
  <c r="AK121" i="10"/>
  <c r="AK134" i="10"/>
  <c r="AK147" i="10"/>
  <c r="AK169" i="10"/>
  <c r="AK172" i="10"/>
  <c r="AK189" i="10"/>
  <c r="AK192" i="10"/>
  <c r="AK198" i="10"/>
  <c r="AK55" i="10"/>
  <c r="AK40" i="10"/>
  <c r="AK152" i="10"/>
  <c r="AK196" i="10"/>
  <c r="AK153" i="10"/>
  <c r="AK176" i="10"/>
  <c r="AK182" i="10"/>
  <c r="AK195" i="10"/>
  <c r="AK46" i="10"/>
  <c r="AK57" i="10"/>
  <c r="AK63" i="10"/>
  <c r="AK73" i="10"/>
  <c r="AK79" i="10"/>
  <c r="AK89" i="10"/>
  <c r="AK95" i="10"/>
  <c r="AK104" i="10"/>
  <c r="AK110" i="10"/>
  <c r="AK120" i="10"/>
  <c r="AK126" i="10"/>
  <c r="AK136" i="10"/>
  <c r="AK138" i="10"/>
  <c r="AK142" i="10"/>
  <c r="AK180" i="10"/>
  <c r="AK66" i="10"/>
  <c r="AK82" i="10"/>
  <c r="AK98" i="10"/>
  <c r="AK157" i="10"/>
  <c r="AK160" i="10"/>
  <c r="AK166" i="10"/>
  <c r="AK139" i="10"/>
  <c r="AK161" i="10"/>
  <c r="AK164" i="10"/>
  <c r="AK181" i="10"/>
  <c r="AK184" i="10"/>
  <c r="AK190" i="10"/>
  <c r="AK71" i="10"/>
  <c r="AK141" i="10"/>
  <c r="AK144" i="10"/>
  <c r="AK146" i="10"/>
  <c r="AK150" i="10"/>
  <c r="AK188" i="10"/>
  <c r="Y2" i="10"/>
  <c r="Z2" i="10"/>
  <c r="AA2" i="10"/>
  <c r="H23" i="11"/>
  <c r="G18" i="11"/>
  <c r="AT2" i="10" l="1"/>
  <c r="AO2" i="10"/>
  <c r="I703" i="14" l="1"/>
  <c r="B703" i="14"/>
  <c r="I702" i="14"/>
  <c r="B702" i="14"/>
  <c r="I701" i="14"/>
  <c r="B701" i="14"/>
  <c r="I700" i="14"/>
  <c r="B700" i="14"/>
  <c r="I699" i="14"/>
  <c r="B699" i="14"/>
  <c r="I698" i="14"/>
  <c r="B698" i="14"/>
  <c r="I697" i="14"/>
  <c r="B697" i="14"/>
  <c r="I696" i="14"/>
  <c r="B696" i="14"/>
  <c r="I695" i="14"/>
  <c r="B695" i="14"/>
  <c r="I694" i="14"/>
  <c r="B694" i="14"/>
  <c r="I693" i="14"/>
  <c r="B693" i="14"/>
  <c r="I692" i="14"/>
  <c r="B692" i="14"/>
  <c r="I691" i="14"/>
  <c r="B691" i="14"/>
  <c r="I690" i="14"/>
  <c r="B690" i="14"/>
  <c r="I689" i="14"/>
  <c r="B689" i="14"/>
  <c r="I688" i="14"/>
  <c r="B688" i="14"/>
  <c r="I687" i="14"/>
  <c r="B687" i="14"/>
  <c r="I686" i="14"/>
  <c r="B686" i="14"/>
  <c r="I685" i="14"/>
  <c r="B685" i="14"/>
  <c r="I684" i="14"/>
  <c r="B684" i="14"/>
  <c r="I683" i="14"/>
  <c r="B683" i="14"/>
  <c r="I682" i="14"/>
  <c r="B682" i="14"/>
  <c r="I681" i="14"/>
  <c r="B681" i="14"/>
  <c r="I680" i="14"/>
  <c r="B680" i="14"/>
  <c r="I679" i="14"/>
  <c r="B679" i="14"/>
  <c r="I678" i="14"/>
  <c r="B678" i="14"/>
  <c r="I677" i="14"/>
  <c r="B677" i="14"/>
  <c r="I676" i="14"/>
  <c r="B676" i="14"/>
  <c r="I675" i="14"/>
  <c r="B675" i="14"/>
  <c r="I674" i="14"/>
  <c r="B674" i="14"/>
  <c r="I673" i="14"/>
  <c r="B673" i="14"/>
  <c r="I672" i="14"/>
  <c r="B672" i="14"/>
  <c r="I671" i="14"/>
  <c r="B671" i="14"/>
  <c r="I670" i="14"/>
  <c r="B670" i="14"/>
  <c r="I669" i="14"/>
  <c r="B669" i="14"/>
  <c r="I668" i="14"/>
  <c r="B668" i="14"/>
  <c r="I667" i="14"/>
  <c r="B667" i="14"/>
  <c r="I666" i="14"/>
  <c r="B666" i="14"/>
  <c r="I665" i="14"/>
  <c r="B665" i="14"/>
  <c r="I664" i="14"/>
  <c r="B664" i="14"/>
  <c r="I663" i="14"/>
  <c r="B663" i="14"/>
  <c r="I662" i="14"/>
  <c r="B662" i="14"/>
  <c r="I661" i="14"/>
  <c r="B661" i="14"/>
  <c r="I660" i="14"/>
  <c r="B660" i="14"/>
  <c r="I659" i="14"/>
  <c r="B659" i="14"/>
  <c r="I658" i="14"/>
  <c r="B658" i="14"/>
  <c r="I657" i="14"/>
  <c r="B657" i="14"/>
  <c r="I656" i="14"/>
  <c r="B656" i="14"/>
  <c r="I655" i="14"/>
  <c r="B655" i="14"/>
  <c r="I654" i="14"/>
  <c r="B654" i="14"/>
  <c r="I653" i="14"/>
  <c r="B653" i="14"/>
  <c r="I652" i="14"/>
  <c r="B652" i="14"/>
  <c r="I651" i="14"/>
  <c r="B651" i="14"/>
  <c r="I650" i="14"/>
  <c r="B650" i="14"/>
  <c r="I649" i="14"/>
  <c r="B649" i="14"/>
  <c r="I648" i="14"/>
  <c r="B648" i="14"/>
  <c r="I647" i="14"/>
  <c r="B647" i="14"/>
  <c r="I646" i="14"/>
  <c r="B646" i="14"/>
  <c r="I645" i="14"/>
  <c r="B645" i="14"/>
  <c r="I644" i="14"/>
  <c r="B644" i="14"/>
  <c r="I643" i="14"/>
  <c r="B643" i="14"/>
  <c r="I642" i="14"/>
  <c r="B642" i="14"/>
  <c r="I641" i="14"/>
  <c r="B641" i="14"/>
  <c r="I640" i="14"/>
  <c r="B640" i="14"/>
  <c r="I639" i="14"/>
  <c r="B639" i="14"/>
  <c r="I638" i="14"/>
  <c r="B638" i="14"/>
  <c r="I637" i="14"/>
  <c r="B637" i="14"/>
  <c r="I636" i="14"/>
  <c r="B636" i="14"/>
  <c r="I635" i="14"/>
  <c r="B635" i="14"/>
  <c r="I634" i="14"/>
  <c r="B634" i="14"/>
  <c r="I633" i="14"/>
  <c r="B633" i="14"/>
  <c r="I632" i="14"/>
  <c r="B632" i="14"/>
  <c r="I631" i="14"/>
  <c r="B631" i="14"/>
  <c r="I630" i="14"/>
  <c r="B630" i="14"/>
  <c r="I629" i="14"/>
  <c r="B629" i="14"/>
  <c r="I628" i="14"/>
  <c r="B628" i="14"/>
  <c r="I627" i="14"/>
  <c r="B627" i="14"/>
  <c r="I626" i="14"/>
  <c r="B626" i="14"/>
  <c r="I625" i="14"/>
  <c r="B625" i="14"/>
  <c r="I624" i="14"/>
  <c r="B624" i="14"/>
  <c r="I623" i="14"/>
  <c r="B623" i="14"/>
  <c r="I622" i="14"/>
  <c r="B622" i="14"/>
  <c r="I621" i="14"/>
  <c r="B621" i="14"/>
  <c r="I620" i="14"/>
  <c r="B620" i="14"/>
  <c r="I619" i="14"/>
  <c r="B619" i="14"/>
  <c r="I618" i="14"/>
  <c r="B618" i="14"/>
  <c r="I617" i="14"/>
  <c r="B617" i="14"/>
  <c r="I616" i="14"/>
  <c r="B616" i="14"/>
  <c r="I615" i="14"/>
  <c r="B615" i="14"/>
  <c r="I614" i="14"/>
  <c r="B614" i="14"/>
  <c r="I613" i="14"/>
  <c r="B613" i="14"/>
  <c r="I612" i="14"/>
  <c r="B612" i="14"/>
  <c r="I611" i="14"/>
  <c r="B611" i="14"/>
  <c r="I610" i="14"/>
  <c r="B610" i="14"/>
  <c r="I609" i="14"/>
  <c r="B609" i="14"/>
  <c r="I608" i="14"/>
  <c r="B608" i="14"/>
  <c r="I607" i="14"/>
  <c r="B607" i="14"/>
  <c r="I606" i="14"/>
  <c r="B606" i="14"/>
  <c r="I605" i="14"/>
  <c r="B605" i="14"/>
  <c r="I604" i="14"/>
  <c r="B604" i="14"/>
  <c r="I603" i="14"/>
  <c r="B603" i="14"/>
  <c r="I602" i="14"/>
  <c r="B602" i="14"/>
  <c r="I601" i="14"/>
  <c r="B601" i="14"/>
  <c r="I600" i="14"/>
  <c r="B600" i="14"/>
  <c r="I599" i="14"/>
  <c r="B599" i="14"/>
  <c r="I598" i="14"/>
  <c r="B598" i="14"/>
  <c r="I597" i="14"/>
  <c r="B597" i="14"/>
  <c r="I596" i="14"/>
  <c r="B596" i="14"/>
  <c r="I595" i="14"/>
  <c r="B595" i="14"/>
  <c r="I594" i="14"/>
  <c r="B594" i="14"/>
  <c r="I593" i="14"/>
  <c r="B593" i="14"/>
  <c r="I592" i="14"/>
  <c r="B592" i="14"/>
  <c r="I591" i="14"/>
  <c r="B591" i="14"/>
  <c r="I590" i="14"/>
  <c r="B590" i="14"/>
  <c r="I589" i="14"/>
  <c r="B589" i="14"/>
  <c r="I588" i="14"/>
  <c r="B588" i="14"/>
  <c r="I587" i="14"/>
  <c r="B587" i="14"/>
  <c r="I586" i="14"/>
  <c r="B586" i="14"/>
  <c r="I585" i="14"/>
  <c r="B585" i="14"/>
  <c r="I584" i="14"/>
  <c r="B584" i="14"/>
  <c r="I583" i="14"/>
  <c r="B583" i="14"/>
  <c r="I582" i="14"/>
  <c r="B582" i="14"/>
  <c r="I581" i="14"/>
  <c r="B581" i="14"/>
  <c r="I580" i="14"/>
  <c r="B580" i="14"/>
  <c r="I579" i="14"/>
  <c r="B579" i="14"/>
  <c r="I578" i="14"/>
  <c r="B578" i="14"/>
  <c r="I577" i="14"/>
  <c r="B577" i="14"/>
  <c r="I576" i="14"/>
  <c r="B576" i="14"/>
  <c r="I575" i="14"/>
  <c r="B575" i="14"/>
  <c r="I574" i="14"/>
  <c r="B574" i="14"/>
  <c r="I573" i="14"/>
  <c r="B573" i="14"/>
  <c r="I572" i="14"/>
  <c r="B572" i="14"/>
  <c r="I571" i="14"/>
  <c r="B571" i="14"/>
  <c r="I570" i="14"/>
  <c r="B570" i="14"/>
  <c r="I569" i="14"/>
  <c r="B569" i="14"/>
  <c r="I568" i="14"/>
  <c r="B568" i="14"/>
  <c r="I567" i="14"/>
  <c r="B567" i="14"/>
  <c r="I566" i="14"/>
  <c r="B566" i="14"/>
  <c r="I565" i="14"/>
  <c r="B565" i="14"/>
  <c r="I564" i="14"/>
  <c r="B564" i="14"/>
  <c r="I563" i="14"/>
  <c r="B563" i="14"/>
  <c r="I562" i="14"/>
  <c r="B562" i="14"/>
  <c r="I561" i="14"/>
  <c r="B561" i="14"/>
  <c r="I560" i="14"/>
  <c r="B560" i="14"/>
  <c r="I559" i="14"/>
  <c r="B559" i="14"/>
  <c r="I558" i="14"/>
  <c r="B558" i="14"/>
  <c r="I557" i="14"/>
  <c r="B557" i="14"/>
  <c r="I556" i="14"/>
  <c r="B556" i="14"/>
  <c r="I555" i="14"/>
  <c r="B555" i="14"/>
  <c r="I554" i="14"/>
  <c r="B554" i="14"/>
  <c r="I553" i="14"/>
  <c r="B553" i="14"/>
  <c r="I552" i="14"/>
  <c r="B552" i="14"/>
  <c r="I551" i="14"/>
  <c r="B551" i="14"/>
  <c r="I550" i="14"/>
  <c r="B550" i="14"/>
  <c r="I549" i="14"/>
  <c r="B549" i="14"/>
  <c r="I548" i="14"/>
  <c r="B548" i="14"/>
  <c r="I547" i="14"/>
  <c r="B547" i="14"/>
  <c r="I546" i="14"/>
  <c r="B546" i="14"/>
  <c r="I545" i="14"/>
  <c r="B545" i="14"/>
  <c r="I544" i="14"/>
  <c r="B544" i="14"/>
  <c r="I543" i="14"/>
  <c r="B543" i="14"/>
  <c r="I542" i="14"/>
  <c r="B542" i="14"/>
  <c r="I541" i="14"/>
  <c r="B541" i="14"/>
  <c r="I540" i="14"/>
  <c r="B540" i="14"/>
  <c r="I539" i="14"/>
  <c r="B539" i="14"/>
  <c r="I538" i="14"/>
  <c r="B538" i="14"/>
  <c r="I537" i="14"/>
  <c r="B537" i="14"/>
  <c r="I536" i="14"/>
  <c r="B536" i="14"/>
  <c r="I535" i="14"/>
  <c r="B535" i="14"/>
  <c r="I534" i="14"/>
  <c r="B534" i="14"/>
  <c r="I533" i="14"/>
  <c r="B533" i="14"/>
  <c r="I532" i="14"/>
  <c r="B532" i="14"/>
  <c r="I531" i="14"/>
  <c r="B531" i="14"/>
  <c r="I530" i="14"/>
  <c r="B530" i="14"/>
  <c r="I529" i="14"/>
  <c r="B529" i="14"/>
  <c r="I528" i="14"/>
  <c r="B528" i="14"/>
  <c r="I527" i="14"/>
  <c r="B527" i="14"/>
  <c r="I526" i="14"/>
  <c r="B526" i="14"/>
  <c r="I525" i="14"/>
  <c r="B525" i="14"/>
  <c r="I524" i="14"/>
  <c r="B524" i="14"/>
  <c r="I523" i="14"/>
  <c r="B523" i="14"/>
  <c r="I522" i="14"/>
  <c r="B522" i="14"/>
  <c r="I521" i="14"/>
  <c r="B521" i="14"/>
  <c r="I520" i="14"/>
  <c r="B520" i="14"/>
  <c r="I519" i="14"/>
  <c r="B519" i="14"/>
  <c r="I518" i="14"/>
  <c r="B518" i="14"/>
  <c r="I517" i="14"/>
  <c r="B517" i="14"/>
  <c r="I516" i="14"/>
  <c r="B516" i="14"/>
  <c r="I515" i="14"/>
  <c r="B515" i="14"/>
  <c r="I514" i="14"/>
  <c r="B514" i="14"/>
  <c r="I513" i="14"/>
  <c r="B513" i="14"/>
  <c r="I512" i="14"/>
  <c r="B512" i="14"/>
  <c r="I511" i="14"/>
  <c r="B511" i="14"/>
  <c r="I510" i="14"/>
  <c r="B510" i="14"/>
  <c r="I509" i="14"/>
  <c r="B509" i="14"/>
  <c r="I508" i="14"/>
  <c r="B508" i="14"/>
  <c r="I507" i="14"/>
  <c r="B507" i="14"/>
  <c r="I506" i="14"/>
  <c r="B506" i="14"/>
  <c r="I505" i="14"/>
  <c r="B505" i="14"/>
  <c r="I504" i="14"/>
  <c r="B504" i="14"/>
  <c r="I503" i="14"/>
  <c r="B503" i="14"/>
  <c r="I502" i="14"/>
  <c r="B502" i="14"/>
  <c r="I501" i="14"/>
  <c r="B501" i="14"/>
  <c r="I500" i="14"/>
  <c r="B500" i="14"/>
  <c r="I499" i="14"/>
  <c r="B499" i="14"/>
  <c r="I498" i="14"/>
  <c r="B498" i="14"/>
  <c r="I497" i="14"/>
  <c r="B497" i="14"/>
  <c r="I496" i="14"/>
  <c r="B496" i="14"/>
  <c r="I495" i="14"/>
  <c r="B495" i="14"/>
  <c r="I494" i="14"/>
  <c r="B494" i="14"/>
  <c r="I493" i="14"/>
  <c r="B493" i="14"/>
  <c r="I492" i="14"/>
  <c r="B492" i="14"/>
  <c r="I491" i="14"/>
  <c r="B491" i="14"/>
  <c r="I490" i="14"/>
  <c r="B490" i="14"/>
  <c r="I489" i="14"/>
  <c r="B489" i="14"/>
  <c r="I488" i="14"/>
  <c r="B488" i="14"/>
  <c r="I487" i="14"/>
  <c r="B487" i="14"/>
  <c r="I486" i="14"/>
  <c r="B486" i="14"/>
  <c r="I485" i="14"/>
  <c r="B485" i="14"/>
  <c r="I484" i="14"/>
  <c r="B484" i="14"/>
  <c r="I483" i="14"/>
  <c r="B483" i="14"/>
  <c r="I482" i="14"/>
  <c r="B482" i="14"/>
  <c r="I481" i="14"/>
  <c r="B481" i="14"/>
  <c r="I480" i="14"/>
  <c r="B480" i="14"/>
  <c r="I479" i="14"/>
  <c r="B479" i="14"/>
  <c r="I478" i="14"/>
  <c r="B478" i="14"/>
  <c r="I477" i="14"/>
  <c r="B477" i="14"/>
  <c r="I476" i="14"/>
  <c r="B476" i="14"/>
  <c r="I475" i="14"/>
  <c r="B475" i="14"/>
  <c r="I474" i="14"/>
  <c r="B474" i="14"/>
  <c r="I473" i="14"/>
  <c r="B473" i="14"/>
  <c r="I472" i="14"/>
  <c r="B472" i="14"/>
  <c r="I471" i="14"/>
  <c r="B471" i="14"/>
  <c r="I470" i="14"/>
  <c r="B470" i="14"/>
  <c r="I469" i="14"/>
  <c r="B469" i="14"/>
  <c r="I468" i="14"/>
  <c r="B468" i="14"/>
  <c r="I467" i="14"/>
  <c r="B467" i="14"/>
  <c r="I466" i="14"/>
  <c r="B466" i="14"/>
  <c r="I465" i="14"/>
  <c r="B465" i="14"/>
  <c r="I464" i="14"/>
  <c r="B464" i="14"/>
  <c r="I463" i="14"/>
  <c r="B463" i="14"/>
  <c r="I462" i="14"/>
  <c r="B462" i="14"/>
  <c r="I461" i="14"/>
  <c r="B461" i="14"/>
  <c r="I460" i="14"/>
  <c r="B460" i="14"/>
  <c r="I459" i="14"/>
  <c r="B459" i="14"/>
  <c r="I458" i="14"/>
  <c r="B458" i="14"/>
  <c r="I457" i="14"/>
  <c r="B457" i="14"/>
  <c r="I456" i="14"/>
  <c r="B456" i="14"/>
  <c r="I455" i="14"/>
  <c r="B455" i="14"/>
  <c r="I454" i="14"/>
  <c r="B454" i="14"/>
  <c r="I453" i="14"/>
  <c r="B453" i="14"/>
  <c r="I452" i="14"/>
  <c r="B452" i="14"/>
  <c r="I451" i="14"/>
  <c r="B451" i="14"/>
  <c r="I450" i="14"/>
  <c r="B450" i="14"/>
  <c r="I449" i="14"/>
  <c r="B449" i="14"/>
  <c r="I448" i="14"/>
  <c r="B448" i="14"/>
  <c r="I447" i="14"/>
  <c r="B447" i="14"/>
  <c r="I446" i="14"/>
  <c r="B446" i="14"/>
  <c r="I445" i="14"/>
  <c r="B445" i="14"/>
  <c r="I444" i="14"/>
  <c r="B444" i="14"/>
  <c r="I443" i="14"/>
  <c r="B443" i="14"/>
  <c r="I442" i="14"/>
  <c r="B442" i="14"/>
  <c r="I441" i="14"/>
  <c r="B441" i="14"/>
  <c r="I440" i="14"/>
  <c r="B440" i="14"/>
  <c r="I439" i="14"/>
  <c r="B439" i="14"/>
  <c r="I438" i="14"/>
  <c r="B438" i="14"/>
  <c r="I437" i="14"/>
  <c r="B437" i="14"/>
  <c r="I436" i="14"/>
  <c r="B436" i="14"/>
  <c r="I435" i="14"/>
  <c r="B435" i="14"/>
  <c r="I434" i="14"/>
  <c r="B434" i="14"/>
  <c r="I433" i="14"/>
  <c r="B433" i="14"/>
  <c r="I432" i="14"/>
  <c r="B432" i="14"/>
  <c r="I431" i="14"/>
  <c r="B431" i="14"/>
  <c r="I430" i="14"/>
  <c r="B430" i="14"/>
  <c r="I429" i="14"/>
  <c r="B429" i="14"/>
  <c r="I428" i="14"/>
  <c r="B428" i="14"/>
  <c r="I427" i="14"/>
  <c r="B427" i="14"/>
  <c r="I426" i="14"/>
  <c r="B426" i="14"/>
  <c r="I425" i="14"/>
  <c r="B425" i="14"/>
  <c r="I424" i="14"/>
  <c r="B424" i="14"/>
  <c r="I423" i="14"/>
  <c r="B423" i="14"/>
  <c r="I422" i="14"/>
  <c r="B422" i="14"/>
  <c r="I421" i="14"/>
  <c r="B421" i="14"/>
  <c r="I420" i="14"/>
  <c r="B420" i="14"/>
  <c r="I419" i="14"/>
  <c r="B419" i="14"/>
  <c r="I418" i="14"/>
  <c r="B418" i="14"/>
  <c r="I417" i="14"/>
  <c r="B417" i="14"/>
  <c r="I416" i="14"/>
  <c r="B416" i="14"/>
  <c r="I415" i="14"/>
  <c r="B415" i="14"/>
  <c r="I414" i="14"/>
  <c r="B414" i="14"/>
  <c r="I413" i="14"/>
  <c r="B413" i="14"/>
  <c r="I412" i="14"/>
  <c r="B412" i="14"/>
  <c r="I411" i="14"/>
  <c r="B411" i="14"/>
  <c r="I410" i="14"/>
  <c r="B410" i="14"/>
  <c r="I409" i="14"/>
  <c r="B409" i="14"/>
  <c r="I408" i="14"/>
  <c r="B408" i="14"/>
  <c r="I407" i="14"/>
  <c r="B407" i="14"/>
  <c r="I406" i="14"/>
  <c r="B406" i="14"/>
  <c r="I405" i="14"/>
  <c r="B405" i="14"/>
  <c r="I404" i="14"/>
  <c r="B404" i="14"/>
  <c r="I403" i="14"/>
  <c r="B403" i="14"/>
  <c r="I402" i="14"/>
  <c r="B402" i="14"/>
  <c r="I401" i="14"/>
  <c r="B401" i="14"/>
  <c r="I400" i="14"/>
  <c r="B400" i="14"/>
  <c r="I399" i="14"/>
  <c r="B399" i="14"/>
  <c r="I398" i="14"/>
  <c r="B398" i="14"/>
  <c r="I397" i="14"/>
  <c r="B397" i="14"/>
  <c r="I396" i="14"/>
  <c r="B396" i="14"/>
  <c r="I395" i="14"/>
  <c r="B395" i="14"/>
  <c r="I394" i="14"/>
  <c r="B394" i="14"/>
  <c r="I393" i="14"/>
  <c r="B393" i="14"/>
  <c r="I392" i="14"/>
  <c r="B392" i="14"/>
  <c r="I391" i="14"/>
  <c r="B391" i="14"/>
  <c r="I390" i="14"/>
  <c r="B390" i="14"/>
  <c r="I389" i="14"/>
  <c r="B389" i="14"/>
  <c r="I388" i="14"/>
  <c r="B388" i="14"/>
  <c r="I387" i="14"/>
  <c r="B387" i="14"/>
  <c r="I386" i="14"/>
  <c r="B386" i="14"/>
  <c r="I385" i="14"/>
  <c r="B385" i="14"/>
  <c r="I384" i="14"/>
  <c r="B384" i="14"/>
  <c r="I383" i="14"/>
  <c r="B383" i="14"/>
  <c r="I382" i="14"/>
  <c r="B382" i="14"/>
  <c r="I381" i="14"/>
  <c r="B381" i="14"/>
  <c r="I380" i="14"/>
  <c r="B380" i="14"/>
  <c r="I379" i="14"/>
  <c r="B379" i="14"/>
  <c r="I378" i="14"/>
  <c r="B378" i="14"/>
  <c r="I377" i="14"/>
  <c r="B377" i="14"/>
  <c r="I376" i="14"/>
  <c r="B376" i="14"/>
  <c r="I375" i="14"/>
  <c r="B375" i="14"/>
  <c r="I374" i="14"/>
  <c r="B374" i="14"/>
  <c r="I373" i="14"/>
  <c r="B373" i="14"/>
  <c r="I372" i="14"/>
  <c r="B372" i="14"/>
  <c r="I371" i="14"/>
  <c r="B371" i="14"/>
  <c r="I370" i="14"/>
  <c r="B370" i="14"/>
  <c r="I369" i="14"/>
  <c r="B369" i="14"/>
  <c r="I368" i="14"/>
  <c r="B368" i="14"/>
  <c r="I367" i="14"/>
  <c r="B367" i="14"/>
  <c r="I366" i="14"/>
  <c r="B366" i="14"/>
  <c r="I365" i="14"/>
  <c r="B365" i="14"/>
  <c r="I364" i="14"/>
  <c r="B364" i="14"/>
  <c r="I363" i="14"/>
  <c r="B363" i="14"/>
  <c r="I362" i="14"/>
  <c r="B362" i="14"/>
  <c r="I361" i="14"/>
  <c r="B361" i="14"/>
  <c r="I360" i="14"/>
  <c r="B360" i="14"/>
  <c r="I359" i="14"/>
  <c r="B359" i="14"/>
  <c r="I358" i="14"/>
  <c r="B358" i="14"/>
  <c r="I357" i="14"/>
  <c r="B357" i="14"/>
  <c r="I356" i="14"/>
  <c r="B356" i="14"/>
  <c r="I355" i="14"/>
  <c r="B355" i="14"/>
  <c r="I354" i="14"/>
  <c r="B354" i="14"/>
  <c r="I353" i="14"/>
  <c r="B353" i="14"/>
  <c r="I352" i="14"/>
  <c r="B352" i="14"/>
  <c r="I351" i="14"/>
  <c r="B351" i="14"/>
  <c r="I350" i="14"/>
  <c r="B350" i="14"/>
  <c r="I349" i="14"/>
  <c r="B349" i="14"/>
  <c r="I348" i="14"/>
  <c r="B348" i="14"/>
  <c r="I347" i="14"/>
  <c r="B347" i="14"/>
  <c r="I346" i="14"/>
  <c r="B346" i="14"/>
  <c r="I345" i="14"/>
  <c r="B345" i="14"/>
  <c r="I344" i="14"/>
  <c r="B344" i="14"/>
  <c r="I343" i="14"/>
  <c r="B343" i="14"/>
  <c r="I342" i="14"/>
  <c r="B342" i="14"/>
  <c r="I341" i="14"/>
  <c r="B341" i="14"/>
  <c r="I340" i="14"/>
  <c r="B340" i="14"/>
  <c r="I339" i="14"/>
  <c r="B339" i="14"/>
  <c r="I338" i="14"/>
  <c r="B338" i="14"/>
  <c r="I337" i="14"/>
  <c r="B337" i="14"/>
  <c r="I336" i="14"/>
  <c r="B336" i="14"/>
  <c r="I335" i="14"/>
  <c r="B335" i="14"/>
  <c r="I334" i="14"/>
  <c r="B334" i="14"/>
  <c r="I333" i="14"/>
  <c r="B333" i="14"/>
  <c r="I332" i="14"/>
  <c r="B332" i="14"/>
  <c r="I331" i="14"/>
  <c r="B331" i="14"/>
  <c r="I330" i="14"/>
  <c r="B330" i="14"/>
  <c r="I329" i="14"/>
  <c r="B329" i="14"/>
  <c r="I328" i="14"/>
  <c r="B328" i="14"/>
  <c r="I327" i="14"/>
  <c r="B327" i="14"/>
  <c r="I326" i="14"/>
  <c r="B326" i="14"/>
  <c r="I325" i="14"/>
  <c r="B325" i="14"/>
  <c r="I324" i="14"/>
  <c r="B324" i="14"/>
  <c r="I323" i="14"/>
  <c r="B323" i="14"/>
  <c r="I322" i="14"/>
  <c r="B322" i="14"/>
  <c r="I321" i="14"/>
  <c r="B321" i="14"/>
  <c r="I320" i="14"/>
  <c r="B320" i="14"/>
  <c r="I319" i="14"/>
  <c r="B319" i="14"/>
  <c r="I318" i="14"/>
  <c r="B318" i="14"/>
  <c r="I317" i="14"/>
  <c r="B317" i="14"/>
  <c r="I316" i="14"/>
  <c r="B316" i="14"/>
  <c r="I315" i="14"/>
  <c r="B315" i="14"/>
  <c r="I314" i="14"/>
  <c r="B314" i="14"/>
  <c r="I313" i="14"/>
  <c r="B313" i="14"/>
  <c r="I312" i="14"/>
  <c r="B312" i="14"/>
  <c r="I311" i="14"/>
  <c r="B311" i="14"/>
  <c r="I310" i="14"/>
  <c r="B310" i="14"/>
  <c r="I309" i="14"/>
  <c r="B309" i="14"/>
  <c r="I308" i="14"/>
  <c r="B308" i="14"/>
  <c r="I307" i="14"/>
  <c r="B307" i="14"/>
  <c r="I306" i="14"/>
  <c r="B306" i="14"/>
  <c r="I305" i="14"/>
  <c r="B305" i="14"/>
  <c r="I304" i="14"/>
  <c r="B304" i="14"/>
  <c r="I303" i="14"/>
  <c r="B303" i="14"/>
  <c r="I302" i="14"/>
  <c r="B302" i="14"/>
  <c r="I301" i="14"/>
  <c r="B301" i="14"/>
  <c r="I300" i="14"/>
  <c r="B300" i="14"/>
  <c r="I299" i="14"/>
  <c r="B299" i="14"/>
  <c r="I298" i="14"/>
  <c r="B298" i="14"/>
  <c r="I297" i="14"/>
  <c r="B297" i="14"/>
  <c r="I296" i="14"/>
  <c r="B296" i="14"/>
  <c r="I295" i="14"/>
  <c r="B295" i="14"/>
  <c r="I294" i="14"/>
  <c r="B294" i="14"/>
  <c r="I293" i="14"/>
  <c r="B293" i="14"/>
  <c r="I292" i="14"/>
  <c r="B292" i="14"/>
  <c r="I291" i="14"/>
  <c r="B291" i="14"/>
  <c r="I290" i="14"/>
  <c r="B290" i="14"/>
  <c r="I289" i="14"/>
  <c r="B289" i="14"/>
  <c r="I288" i="14"/>
  <c r="B288" i="14"/>
  <c r="I287" i="14"/>
  <c r="B287" i="14"/>
  <c r="I286" i="14"/>
  <c r="B286" i="14"/>
  <c r="I285" i="14"/>
  <c r="B285" i="14"/>
  <c r="I284" i="14"/>
  <c r="B284" i="14"/>
  <c r="I283" i="14"/>
  <c r="B283" i="14"/>
  <c r="I282" i="14"/>
  <c r="B282" i="14"/>
  <c r="I281" i="14"/>
  <c r="B281" i="14"/>
  <c r="I280" i="14"/>
  <c r="B280" i="14"/>
  <c r="I279" i="14"/>
  <c r="B279" i="14"/>
  <c r="I278" i="14"/>
  <c r="B278" i="14"/>
  <c r="I277" i="14"/>
  <c r="B277" i="14"/>
  <c r="I276" i="14"/>
  <c r="B276" i="14"/>
  <c r="I275" i="14"/>
  <c r="B275" i="14"/>
  <c r="I274" i="14"/>
  <c r="B274" i="14"/>
  <c r="I273" i="14"/>
  <c r="B273" i="14"/>
  <c r="I272" i="14"/>
  <c r="B272" i="14"/>
  <c r="I271" i="14"/>
  <c r="B271" i="14"/>
  <c r="I270" i="14"/>
  <c r="B270" i="14"/>
  <c r="I269" i="14"/>
  <c r="B269" i="14"/>
  <c r="I268" i="14"/>
  <c r="B268" i="14"/>
  <c r="I267" i="14"/>
  <c r="B267" i="14"/>
  <c r="I266" i="14"/>
  <c r="B266" i="14"/>
  <c r="I265" i="14"/>
  <c r="B265" i="14"/>
  <c r="I264" i="14"/>
  <c r="B264" i="14"/>
  <c r="I263" i="14"/>
  <c r="B263" i="14"/>
  <c r="I262" i="14"/>
  <c r="B262" i="14"/>
  <c r="I261" i="14"/>
  <c r="B261" i="14"/>
  <c r="I260" i="14"/>
  <c r="B260" i="14"/>
  <c r="I259" i="14"/>
  <c r="B259" i="14"/>
  <c r="I258" i="14"/>
  <c r="B258" i="14"/>
  <c r="I257" i="14"/>
  <c r="B257" i="14"/>
  <c r="I256" i="14"/>
  <c r="B256" i="14"/>
  <c r="I255" i="14"/>
  <c r="B255" i="14"/>
  <c r="I254" i="14"/>
  <c r="B254" i="14"/>
  <c r="I253" i="14"/>
  <c r="B253" i="14"/>
  <c r="I252" i="14"/>
  <c r="B252" i="14"/>
  <c r="I251" i="14"/>
  <c r="B251" i="14"/>
  <c r="I250" i="14"/>
  <c r="B250" i="14"/>
  <c r="I249" i="14"/>
  <c r="B249" i="14"/>
  <c r="I248" i="14"/>
  <c r="B248" i="14"/>
  <c r="I247" i="14"/>
  <c r="B247" i="14"/>
  <c r="I246" i="14"/>
  <c r="B246" i="14"/>
  <c r="I245" i="14"/>
  <c r="B245" i="14"/>
  <c r="I244" i="14"/>
  <c r="B244" i="14"/>
  <c r="I243" i="14"/>
  <c r="B243" i="14"/>
  <c r="I242" i="14"/>
  <c r="B242" i="14"/>
  <c r="I241" i="14"/>
  <c r="B241" i="14"/>
  <c r="I240" i="14"/>
  <c r="B240" i="14"/>
  <c r="I239" i="14"/>
  <c r="B239" i="14"/>
  <c r="I238" i="14"/>
  <c r="B238" i="14"/>
  <c r="I237" i="14"/>
  <c r="B237" i="14"/>
  <c r="I236" i="14"/>
  <c r="B236" i="14"/>
  <c r="I235" i="14"/>
  <c r="B235" i="14"/>
  <c r="I234" i="14"/>
  <c r="B234" i="14"/>
  <c r="I233" i="14"/>
  <c r="B233" i="14"/>
  <c r="I232" i="14"/>
  <c r="B232" i="14"/>
  <c r="I231" i="14"/>
  <c r="B231" i="14"/>
  <c r="I230" i="14"/>
  <c r="B230" i="14"/>
  <c r="I229" i="14"/>
  <c r="B229" i="14"/>
  <c r="I228" i="14"/>
  <c r="B228" i="14"/>
  <c r="I227" i="14"/>
  <c r="B227" i="14"/>
  <c r="I226" i="14"/>
  <c r="B226" i="14"/>
  <c r="I225" i="14"/>
  <c r="B225" i="14"/>
  <c r="I224" i="14"/>
  <c r="B224" i="14"/>
  <c r="I223" i="14"/>
  <c r="B223" i="14"/>
  <c r="I222" i="14"/>
  <c r="B222" i="14"/>
  <c r="I221" i="14"/>
  <c r="B221" i="14"/>
  <c r="I220" i="14"/>
  <c r="B220" i="14"/>
  <c r="I219" i="14"/>
  <c r="B219" i="14"/>
  <c r="I218" i="14"/>
  <c r="B218" i="14"/>
  <c r="I217" i="14"/>
  <c r="B217" i="14"/>
  <c r="I216" i="14"/>
  <c r="B216" i="14"/>
  <c r="I215" i="14"/>
  <c r="B215" i="14"/>
  <c r="I214" i="14"/>
  <c r="B214" i="14"/>
  <c r="I213" i="14"/>
  <c r="B213" i="14"/>
  <c r="I212" i="14"/>
  <c r="B212" i="14"/>
  <c r="I211" i="14"/>
  <c r="B211" i="14"/>
  <c r="I210" i="14"/>
  <c r="B210" i="14"/>
  <c r="I209" i="14"/>
  <c r="B209" i="14"/>
  <c r="I208" i="14"/>
  <c r="B208" i="14"/>
  <c r="E207" i="14"/>
  <c r="A207" i="14"/>
  <c r="I206" i="14"/>
  <c r="E206" i="14"/>
  <c r="A206" i="14"/>
  <c r="E205" i="14"/>
  <c r="A205" i="14"/>
  <c r="I204" i="14"/>
  <c r="E204" i="14"/>
  <c r="A204" i="14"/>
  <c r="I203" i="14"/>
  <c r="E203" i="14"/>
  <c r="A203" i="14"/>
  <c r="I202" i="14"/>
  <c r="E202" i="14"/>
  <c r="A202" i="14"/>
  <c r="I201" i="14"/>
  <c r="E201" i="14"/>
  <c r="A201" i="14"/>
  <c r="I200" i="14"/>
  <c r="E200" i="14"/>
  <c r="A200" i="14"/>
  <c r="E199" i="14"/>
  <c r="A199" i="14"/>
  <c r="I198" i="14"/>
  <c r="E198" i="14"/>
  <c r="A198" i="14"/>
  <c r="I197" i="14"/>
  <c r="E197" i="14"/>
  <c r="A197" i="14"/>
  <c r="I196" i="14"/>
  <c r="E196" i="14"/>
  <c r="A196" i="14"/>
  <c r="E195" i="14"/>
  <c r="A195" i="14"/>
  <c r="E194" i="14"/>
  <c r="A194" i="14"/>
  <c r="E193" i="14"/>
  <c r="A193" i="14"/>
  <c r="I192" i="14"/>
  <c r="E192" i="14"/>
  <c r="A192" i="14"/>
  <c r="I191" i="14"/>
  <c r="E191" i="14"/>
  <c r="A191" i="14"/>
  <c r="I190" i="14"/>
  <c r="E190" i="14"/>
  <c r="A190" i="14"/>
  <c r="E189" i="14"/>
  <c r="A189" i="14"/>
  <c r="I188" i="14"/>
  <c r="E188" i="14"/>
  <c r="A188" i="14"/>
  <c r="E187" i="14"/>
  <c r="A187" i="14"/>
  <c r="I186" i="14"/>
  <c r="E186" i="14"/>
  <c r="A186" i="14"/>
  <c r="I185" i="14"/>
  <c r="E185" i="14"/>
  <c r="A185" i="14"/>
  <c r="I184" i="14"/>
  <c r="E184" i="14"/>
  <c r="A184" i="14"/>
  <c r="E183" i="14"/>
  <c r="A183" i="14"/>
  <c r="I182" i="14"/>
  <c r="E182" i="14"/>
  <c r="A182" i="14"/>
  <c r="I181" i="14"/>
  <c r="E181" i="14"/>
  <c r="A181" i="14"/>
  <c r="I180" i="14"/>
  <c r="E180" i="14"/>
  <c r="A180" i="14"/>
  <c r="E179" i="14"/>
  <c r="A179" i="14"/>
  <c r="E178" i="14"/>
  <c r="A178" i="14"/>
  <c r="I177" i="14"/>
  <c r="E177" i="14"/>
  <c r="A177" i="14"/>
  <c r="I176" i="14"/>
  <c r="E176" i="14"/>
  <c r="A176" i="14"/>
  <c r="I175" i="14"/>
  <c r="E175" i="14"/>
  <c r="A175" i="14"/>
  <c r="I174" i="14"/>
  <c r="E174" i="14"/>
  <c r="A174" i="14"/>
  <c r="E173" i="14"/>
  <c r="A173" i="14"/>
  <c r="I172" i="14"/>
  <c r="E172" i="14"/>
  <c r="A172" i="14"/>
  <c r="E171" i="14"/>
  <c r="A171" i="14"/>
  <c r="E170" i="14"/>
  <c r="A170" i="14"/>
  <c r="I169" i="14"/>
  <c r="E169" i="14"/>
  <c r="A169" i="14"/>
  <c r="I168" i="14"/>
  <c r="E168" i="14"/>
  <c r="A168" i="14"/>
  <c r="E167" i="14"/>
  <c r="A167" i="14"/>
  <c r="I166" i="14"/>
  <c r="E166" i="14"/>
  <c r="A166" i="14"/>
  <c r="I165" i="14"/>
  <c r="E165" i="14"/>
  <c r="A165" i="14"/>
  <c r="I164" i="14"/>
  <c r="E164" i="14"/>
  <c r="A164" i="14"/>
  <c r="E163" i="14"/>
  <c r="A163" i="14"/>
  <c r="E162" i="14"/>
  <c r="A162" i="14"/>
  <c r="I161" i="14"/>
  <c r="E161" i="14"/>
  <c r="A161" i="14"/>
  <c r="I160" i="14"/>
  <c r="E160" i="14"/>
  <c r="A160" i="14"/>
  <c r="I159" i="14"/>
  <c r="E159" i="14"/>
  <c r="A159" i="14"/>
  <c r="I158" i="14"/>
  <c r="E158" i="14"/>
  <c r="A158" i="14"/>
  <c r="E157" i="14"/>
  <c r="A157" i="14"/>
  <c r="I156" i="14"/>
  <c r="E156" i="14"/>
  <c r="A156" i="14"/>
  <c r="E155" i="14"/>
  <c r="A155" i="14"/>
  <c r="E154" i="14"/>
  <c r="A154" i="14"/>
  <c r="I153" i="14"/>
  <c r="E153" i="14"/>
  <c r="A153" i="14"/>
  <c r="I152" i="14"/>
  <c r="E152" i="14"/>
  <c r="A152" i="14"/>
  <c r="E151" i="14"/>
  <c r="A151" i="14"/>
  <c r="I150" i="14"/>
  <c r="E150" i="14"/>
  <c r="A150" i="14"/>
  <c r="I149" i="14"/>
  <c r="E149" i="14"/>
  <c r="A149" i="14"/>
  <c r="I148" i="14"/>
  <c r="E148" i="14"/>
  <c r="A148" i="14"/>
  <c r="E147" i="14"/>
  <c r="A147" i="14"/>
  <c r="E146" i="14"/>
  <c r="A146" i="14"/>
  <c r="I145" i="14"/>
  <c r="E145" i="14"/>
  <c r="A145" i="14"/>
  <c r="I144" i="14"/>
  <c r="E144" i="14"/>
  <c r="A144" i="14"/>
  <c r="I143" i="14"/>
  <c r="E143" i="14"/>
  <c r="A143" i="14"/>
  <c r="I142" i="14"/>
  <c r="E142" i="14"/>
  <c r="A142" i="14"/>
  <c r="E141" i="14"/>
  <c r="A141" i="14"/>
  <c r="I140" i="14"/>
  <c r="E140" i="14"/>
  <c r="A140" i="14"/>
  <c r="I139" i="14"/>
  <c r="E139" i="14"/>
  <c r="A139" i="14"/>
  <c r="I138" i="14"/>
  <c r="E138" i="14"/>
  <c r="A138" i="14"/>
  <c r="I137" i="14"/>
  <c r="E137" i="14"/>
  <c r="A137" i="14"/>
  <c r="I136" i="14"/>
  <c r="E136" i="14"/>
  <c r="A136" i="14"/>
  <c r="E135" i="14"/>
  <c r="A135" i="14"/>
  <c r="I134" i="14"/>
  <c r="E134" i="14"/>
  <c r="A134" i="14"/>
  <c r="I133" i="14"/>
  <c r="E133" i="14"/>
  <c r="A133" i="14"/>
  <c r="I132" i="14"/>
  <c r="E132" i="14"/>
  <c r="A132" i="14"/>
  <c r="E131" i="14"/>
  <c r="A131" i="14"/>
  <c r="E130" i="14"/>
  <c r="A130" i="14"/>
  <c r="I129" i="14"/>
  <c r="E129" i="14"/>
  <c r="A129" i="14"/>
  <c r="I128" i="14"/>
  <c r="E128" i="14"/>
  <c r="A128" i="14"/>
  <c r="I127" i="14"/>
  <c r="E127" i="14"/>
  <c r="A127" i="14"/>
  <c r="I126" i="14"/>
  <c r="E126" i="14"/>
  <c r="A126" i="14"/>
  <c r="I125" i="14"/>
  <c r="E125" i="14"/>
  <c r="A125" i="14"/>
  <c r="I124" i="14"/>
  <c r="E124" i="14"/>
  <c r="A124" i="14"/>
  <c r="E123" i="14"/>
  <c r="A123" i="14"/>
  <c r="I122" i="14"/>
  <c r="E122" i="14"/>
  <c r="A122" i="14"/>
  <c r="I121" i="14"/>
  <c r="E121" i="14"/>
  <c r="A121" i="14"/>
  <c r="I120" i="14"/>
  <c r="E120" i="14"/>
  <c r="A120" i="14"/>
  <c r="E119" i="14"/>
  <c r="A119" i="14"/>
  <c r="I118" i="14"/>
  <c r="E118" i="14"/>
  <c r="A118" i="14"/>
  <c r="I117" i="14"/>
  <c r="E117" i="14"/>
  <c r="A117" i="14"/>
  <c r="I116" i="14"/>
  <c r="E116" i="14"/>
  <c r="A116" i="14"/>
  <c r="E115" i="14"/>
  <c r="A115" i="14"/>
  <c r="E114" i="14"/>
  <c r="A114" i="14"/>
  <c r="E113" i="14"/>
  <c r="A113" i="14"/>
  <c r="I112" i="14"/>
  <c r="E112" i="14"/>
  <c r="A112" i="14"/>
  <c r="I111" i="14"/>
  <c r="E111" i="14"/>
  <c r="A111" i="14"/>
  <c r="I110" i="14"/>
  <c r="E110" i="14"/>
  <c r="A110" i="14"/>
  <c r="I109" i="14"/>
  <c r="E109" i="14"/>
  <c r="A109" i="14"/>
  <c r="E108" i="14"/>
  <c r="A108" i="14"/>
  <c r="I107" i="14"/>
  <c r="E107" i="14"/>
  <c r="A107" i="14"/>
  <c r="E106" i="14"/>
  <c r="A106" i="14"/>
  <c r="E105" i="14"/>
  <c r="A105" i="14"/>
  <c r="I104" i="14"/>
  <c r="E104" i="14"/>
  <c r="A104" i="14"/>
  <c r="E103" i="14"/>
  <c r="A103" i="14"/>
  <c r="I102" i="14"/>
  <c r="E102" i="14"/>
  <c r="A102" i="14"/>
  <c r="I101" i="14"/>
  <c r="E101" i="14"/>
  <c r="A101" i="14"/>
  <c r="E100" i="14"/>
  <c r="A100" i="14"/>
  <c r="I99" i="14"/>
  <c r="E99" i="14"/>
  <c r="A99" i="14"/>
  <c r="E98" i="14"/>
  <c r="A98" i="14"/>
  <c r="I97" i="14"/>
  <c r="E97" i="14"/>
  <c r="A97" i="14"/>
  <c r="I96" i="14"/>
  <c r="E96" i="14"/>
  <c r="A96" i="14"/>
  <c r="I95" i="14"/>
  <c r="E95" i="14"/>
  <c r="A95" i="14"/>
  <c r="I94" i="14"/>
  <c r="E94" i="14"/>
  <c r="A94" i="14"/>
  <c r="I93" i="14"/>
  <c r="E93" i="14"/>
  <c r="A93" i="14"/>
  <c r="E92" i="14"/>
  <c r="A92" i="14"/>
  <c r="I91" i="14"/>
  <c r="E91" i="14"/>
  <c r="A91" i="14"/>
  <c r="E90" i="14"/>
  <c r="A90" i="14"/>
  <c r="I89" i="14"/>
  <c r="E89" i="14"/>
  <c r="A89" i="14"/>
  <c r="I88" i="14"/>
  <c r="E88" i="14"/>
  <c r="A88" i="14"/>
  <c r="I87" i="14"/>
  <c r="E87" i="14"/>
  <c r="A87" i="14"/>
  <c r="I86" i="14"/>
  <c r="E86" i="14"/>
  <c r="A86" i="14"/>
  <c r="I85" i="14"/>
  <c r="E85" i="14"/>
  <c r="A85" i="14"/>
  <c r="E84" i="14"/>
  <c r="A84" i="14"/>
  <c r="I83" i="14"/>
  <c r="E83" i="14"/>
  <c r="A83" i="14"/>
  <c r="E82" i="14"/>
  <c r="A82" i="14"/>
  <c r="E81" i="14"/>
  <c r="A81" i="14"/>
  <c r="I80" i="14"/>
  <c r="E80" i="14"/>
  <c r="A80" i="14"/>
  <c r="I79" i="14"/>
  <c r="E79" i="14"/>
  <c r="A79" i="14"/>
  <c r="I78" i="14"/>
  <c r="E78" i="14"/>
  <c r="A78" i="14"/>
  <c r="I77" i="14"/>
  <c r="E77" i="14"/>
  <c r="A77" i="14"/>
  <c r="E76" i="14"/>
  <c r="A76" i="14"/>
  <c r="I75" i="14"/>
  <c r="E75" i="14"/>
  <c r="A75" i="14"/>
  <c r="E74" i="14"/>
  <c r="A74" i="14"/>
  <c r="E73" i="14"/>
  <c r="A73" i="14"/>
  <c r="I72" i="14"/>
  <c r="E72" i="14"/>
  <c r="A72" i="14"/>
  <c r="E71" i="14"/>
  <c r="A71" i="14"/>
  <c r="I70" i="14"/>
  <c r="E70" i="14"/>
  <c r="A70" i="14"/>
  <c r="I69" i="14"/>
  <c r="E69" i="14"/>
  <c r="A69" i="14"/>
  <c r="E68" i="14"/>
  <c r="A68" i="14"/>
  <c r="I67" i="14"/>
  <c r="E67" i="14"/>
  <c r="A67" i="14"/>
  <c r="E66" i="14"/>
  <c r="A66" i="14"/>
  <c r="I65" i="14"/>
  <c r="E65" i="14"/>
  <c r="A65" i="14"/>
  <c r="I64" i="14"/>
  <c r="E64" i="14"/>
  <c r="A64" i="14"/>
  <c r="E63" i="14"/>
  <c r="A63" i="14"/>
  <c r="I62" i="14"/>
  <c r="E62" i="14"/>
  <c r="A62" i="14"/>
  <c r="I61" i="14"/>
  <c r="E61" i="14"/>
  <c r="A61" i="14"/>
  <c r="E60" i="14"/>
  <c r="A60" i="14"/>
  <c r="I59" i="14"/>
  <c r="E59" i="14"/>
  <c r="A59" i="14"/>
  <c r="E58" i="14"/>
  <c r="A58" i="14"/>
  <c r="I57" i="14"/>
  <c r="E57" i="14"/>
  <c r="A57" i="14"/>
  <c r="I56" i="14"/>
  <c r="E56" i="14"/>
  <c r="A56" i="14"/>
  <c r="I55" i="14"/>
  <c r="E55" i="14"/>
  <c r="A55" i="14"/>
  <c r="I54" i="14"/>
  <c r="E54" i="14"/>
  <c r="A54" i="14"/>
  <c r="I53" i="14"/>
  <c r="E53" i="14"/>
  <c r="A53" i="14"/>
  <c r="E52" i="14"/>
  <c r="A52" i="14"/>
  <c r="I51" i="14"/>
  <c r="E51" i="14"/>
  <c r="A51" i="14"/>
  <c r="E50" i="14"/>
  <c r="A50" i="14"/>
  <c r="E49" i="14"/>
  <c r="A49" i="14"/>
  <c r="I48" i="14"/>
  <c r="E48" i="14"/>
  <c r="A48" i="14"/>
  <c r="I47" i="14"/>
  <c r="E47" i="14"/>
  <c r="A47" i="14"/>
  <c r="I46" i="14"/>
  <c r="E46" i="14"/>
  <c r="A46" i="14"/>
  <c r="I45" i="14"/>
  <c r="E45" i="14"/>
  <c r="A45" i="14"/>
  <c r="I44" i="14"/>
  <c r="E44" i="14"/>
  <c r="A44" i="14"/>
  <c r="I43" i="14"/>
  <c r="E43" i="14"/>
  <c r="A43" i="14"/>
  <c r="E42" i="14"/>
  <c r="A42" i="14"/>
  <c r="I41" i="14"/>
  <c r="E41" i="14"/>
  <c r="A41" i="14"/>
  <c r="E40" i="14"/>
  <c r="A40" i="14"/>
  <c r="I39" i="14"/>
  <c r="E39" i="14"/>
  <c r="A39" i="14"/>
  <c r="E38" i="14"/>
  <c r="A38" i="14"/>
  <c r="I37" i="14"/>
  <c r="E37" i="14"/>
  <c r="A37" i="14"/>
  <c r="I36" i="14"/>
  <c r="E36" i="14"/>
  <c r="A36" i="14"/>
  <c r="I34" i="14"/>
  <c r="E34" i="14"/>
  <c r="A34" i="14"/>
  <c r="I33" i="14"/>
  <c r="E33" i="14"/>
  <c r="A33" i="14"/>
  <c r="I32" i="14"/>
  <c r="E32" i="14"/>
  <c r="A32" i="14"/>
  <c r="I31" i="14"/>
  <c r="E31" i="14"/>
  <c r="A31" i="14"/>
  <c r="I30" i="14"/>
  <c r="E30" i="14"/>
  <c r="A30" i="14"/>
  <c r="I29" i="14"/>
  <c r="E29" i="14"/>
  <c r="A29" i="14"/>
  <c r="E28" i="14"/>
  <c r="A28" i="14"/>
  <c r="I27" i="14"/>
  <c r="E27" i="14"/>
  <c r="A27" i="14"/>
  <c r="I26" i="14"/>
  <c r="E26" i="14"/>
  <c r="A26" i="14"/>
  <c r="I25" i="14"/>
  <c r="E25" i="14"/>
  <c r="A25" i="14"/>
  <c r="E24" i="14"/>
  <c r="A24" i="14"/>
  <c r="I23" i="14"/>
  <c r="E23" i="14"/>
  <c r="A23" i="14"/>
  <c r="I22" i="14"/>
  <c r="E22" i="14"/>
  <c r="A22" i="14"/>
  <c r="I21" i="14"/>
  <c r="E21" i="14"/>
  <c r="A21" i="14"/>
  <c r="I20" i="14"/>
  <c r="E20" i="14"/>
  <c r="A20" i="14"/>
  <c r="I19" i="14"/>
  <c r="E19" i="14"/>
  <c r="A19" i="14"/>
  <c r="I18" i="14"/>
  <c r="E18" i="14"/>
  <c r="A18" i="14"/>
  <c r="I17" i="14"/>
  <c r="E17" i="14"/>
  <c r="A17" i="14"/>
  <c r="E16" i="14"/>
  <c r="A16" i="14"/>
  <c r="I15" i="14"/>
  <c r="E15" i="14"/>
  <c r="A15" i="14"/>
  <c r="I14" i="14"/>
  <c r="E14" i="14"/>
  <c r="A14" i="14"/>
  <c r="E13" i="14"/>
  <c r="A13" i="14"/>
  <c r="E12" i="14"/>
  <c r="A12" i="14"/>
  <c r="I11" i="14"/>
  <c r="E11" i="14"/>
  <c r="A11" i="14"/>
  <c r="I10" i="14"/>
  <c r="E10" i="14"/>
  <c r="A10" i="14"/>
  <c r="E9" i="14"/>
  <c r="A9" i="14"/>
  <c r="E8" i="14"/>
  <c r="A8" i="14"/>
  <c r="M4" i="14"/>
  <c r="O3" i="14"/>
  <c r="J3" i="14"/>
  <c r="K3" i="14" s="1"/>
  <c r="K20" i="14" l="1"/>
  <c r="K71" i="14"/>
  <c r="K204" i="14"/>
  <c r="K202" i="14"/>
  <c r="K206" i="14"/>
  <c r="K203" i="14"/>
  <c r="K188" i="14"/>
  <c r="K185" i="14"/>
  <c r="K172" i="14"/>
  <c r="K169" i="14"/>
  <c r="K156" i="14"/>
  <c r="K153" i="14"/>
  <c r="K200" i="14"/>
  <c r="K184" i="14"/>
  <c r="K168" i="14"/>
  <c r="K152" i="14"/>
  <c r="K136" i="14"/>
  <c r="K120" i="14"/>
  <c r="K196" i="14"/>
  <c r="K180" i="14"/>
  <c r="K164" i="14"/>
  <c r="K148" i="14"/>
  <c r="K132" i="14"/>
  <c r="K116" i="14"/>
  <c r="K30" i="14"/>
  <c r="K25" i="14"/>
  <c r="K24" i="14"/>
  <c r="K19" i="14"/>
  <c r="K35" i="14"/>
  <c r="K11" i="14"/>
  <c r="K192" i="14"/>
  <c r="K190" i="14"/>
  <c r="K189" i="14"/>
  <c r="K124" i="14"/>
  <c r="K121" i="14"/>
  <c r="K111" i="14"/>
  <c r="K85" i="14"/>
  <c r="K79" i="14"/>
  <c r="K53" i="14"/>
  <c r="K47" i="14"/>
  <c r="K39" i="14"/>
  <c r="K14" i="14"/>
  <c r="K10" i="14"/>
  <c r="K176" i="14"/>
  <c r="K173" i="14"/>
  <c r="K160" i="14"/>
  <c r="K158" i="14"/>
  <c r="K101" i="14"/>
  <c r="K69" i="14"/>
  <c r="K37" i="14"/>
  <c r="K93" i="14"/>
  <c r="K34" i="14"/>
  <c r="K29" i="14"/>
  <c r="K28" i="14"/>
  <c r="K23" i="14"/>
  <c r="K18" i="14"/>
  <c r="K102" i="14"/>
  <c r="K64" i="14"/>
  <c r="K41" i="14"/>
  <c r="K15" i="14"/>
  <c r="K109" i="14"/>
  <c r="K77" i="14"/>
  <c r="K45" i="14"/>
  <c r="K174" i="14"/>
  <c r="K157" i="14"/>
  <c r="K96" i="14"/>
  <c r="K70" i="14"/>
  <c r="K94" i="14"/>
  <c r="K32" i="14"/>
  <c r="K27" i="14"/>
  <c r="K22" i="14"/>
  <c r="K144" i="14"/>
  <c r="K142" i="14"/>
  <c r="K140" i="14"/>
  <c r="K138" i="14"/>
  <c r="K137" i="14"/>
  <c r="K128" i="14"/>
  <c r="K126" i="14"/>
  <c r="K125" i="14"/>
  <c r="K88" i="14"/>
  <c r="K87" i="14"/>
  <c r="K62" i="14"/>
  <c r="K61" i="14"/>
  <c r="K56" i="14"/>
  <c r="K55" i="14"/>
  <c r="K12" i="14"/>
  <c r="K26" i="14"/>
  <c r="K31" i="14"/>
  <c r="I68" i="14"/>
  <c r="K68" i="14"/>
  <c r="I100" i="14"/>
  <c r="K100" i="14"/>
  <c r="I146" i="14"/>
  <c r="K146" i="14"/>
  <c r="I162" i="14"/>
  <c r="K162" i="14"/>
  <c r="I178" i="14"/>
  <c r="K178" i="14"/>
  <c r="I8" i="14"/>
  <c r="I12" i="14"/>
  <c r="I16" i="14"/>
  <c r="K21" i="14"/>
  <c r="I42" i="14"/>
  <c r="K43" i="14"/>
  <c r="K44" i="14"/>
  <c r="I63" i="14"/>
  <c r="K65" i="14"/>
  <c r="I66" i="14"/>
  <c r="K66" i="14"/>
  <c r="K97" i="14"/>
  <c r="I98" i="14"/>
  <c r="K98" i="14"/>
  <c r="I141" i="14"/>
  <c r="K143" i="14"/>
  <c r="K145" i="14"/>
  <c r="K161" i="14"/>
  <c r="K177" i="14"/>
  <c r="K16" i="14"/>
  <c r="K42" i="14"/>
  <c r="K63" i="14"/>
  <c r="I9" i="14"/>
  <c r="I13" i="14"/>
  <c r="K17" i="14"/>
  <c r="K33" i="14"/>
  <c r="I38" i="14"/>
  <c r="I71" i="14"/>
  <c r="K73" i="14"/>
  <c r="I74" i="14"/>
  <c r="K74" i="14"/>
  <c r="I103" i="14"/>
  <c r="K105" i="14"/>
  <c r="I106" i="14"/>
  <c r="K106" i="14"/>
  <c r="K8" i="14"/>
  <c r="K141" i="14"/>
  <c r="K195" i="14"/>
  <c r="I195" i="14"/>
  <c r="K9" i="14"/>
  <c r="K13" i="14"/>
  <c r="I28" i="14"/>
  <c r="K38" i="14"/>
  <c r="K46" i="14"/>
  <c r="I52" i="14"/>
  <c r="K52" i="14"/>
  <c r="K72" i="14"/>
  <c r="I73" i="14"/>
  <c r="K78" i="14"/>
  <c r="I84" i="14"/>
  <c r="K84" i="14"/>
  <c r="K103" i="14"/>
  <c r="K104" i="14"/>
  <c r="I105" i="14"/>
  <c r="K110" i="14"/>
  <c r="I114" i="14"/>
  <c r="K114" i="14"/>
  <c r="K131" i="14"/>
  <c r="I131" i="14"/>
  <c r="K155" i="14"/>
  <c r="I155" i="14"/>
  <c r="K171" i="14"/>
  <c r="I171" i="14"/>
  <c r="I194" i="14"/>
  <c r="K194" i="14"/>
  <c r="I76" i="14"/>
  <c r="K76" i="14"/>
  <c r="I108" i="14"/>
  <c r="K108" i="14"/>
  <c r="K115" i="14"/>
  <c r="I115" i="14"/>
  <c r="K40" i="14"/>
  <c r="K49" i="14"/>
  <c r="I50" i="14"/>
  <c r="K50" i="14"/>
  <c r="K81" i="14"/>
  <c r="I82" i="14"/>
  <c r="K82" i="14"/>
  <c r="K113" i="14"/>
  <c r="K123" i="14"/>
  <c r="K193" i="14"/>
  <c r="K95" i="14"/>
  <c r="G4" i="14"/>
  <c r="M76" i="14" s="1"/>
  <c r="N76" i="14" s="1"/>
  <c r="I24" i="14"/>
  <c r="I40" i="14"/>
  <c r="K48" i="14"/>
  <c r="I49" i="14"/>
  <c r="K54" i="14"/>
  <c r="I60" i="14"/>
  <c r="K60" i="14"/>
  <c r="K80" i="14"/>
  <c r="I81" i="14"/>
  <c r="K86" i="14"/>
  <c r="I92" i="14"/>
  <c r="K92" i="14"/>
  <c r="K112" i="14"/>
  <c r="I113" i="14"/>
  <c r="K122" i="14"/>
  <c r="I123" i="14"/>
  <c r="I130" i="14"/>
  <c r="K130" i="14"/>
  <c r="K147" i="14"/>
  <c r="I147" i="14"/>
  <c r="I154" i="14"/>
  <c r="K154" i="14"/>
  <c r="K163" i="14"/>
  <c r="I163" i="14"/>
  <c r="I170" i="14"/>
  <c r="K170" i="14"/>
  <c r="K179" i="14"/>
  <c r="I179" i="14"/>
  <c r="I193" i="14"/>
  <c r="K707" i="14"/>
  <c r="J706" i="14"/>
  <c r="G704" i="14"/>
  <c r="J707" i="14"/>
  <c r="G705" i="14"/>
  <c r="F704" i="14"/>
  <c r="I707" i="14"/>
  <c r="G706" i="14"/>
  <c r="F705" i="14"/>
  <c r="G707" i="14"/>
  <c r="F706" i="14"/>
  <c r="F707" i="14"/>
  <c r="L705" i="14"/>
  <c r="M707" i="14"/>
  <c r="L706" i="14"/>
  <c r="J704" i="14"/>
  <c r="L707" i="14"/>
  <c r="J705" i="14"/>
  <c r="L704" i="14"/>
  <c r="K36" i="14"/>
  <c r="K57" i="14"/>
  <c r="I58" i="14"/>
  <c r="K58" i="14"/>
  <c r="M89" i="14"/>
  <c r="N89" i="14" s="1"/>
  <c r="K89" i="14"/>
  <c r="I90" i="14"/>
  <c r="K90" i="14"/>
  <c r="M127" i="14"/>
  <c r="N127" i="14" s="1"/>
  <c r="K127" i="14"/>
  <c r="M129" i="14"/>
  <c r="N129" i="14" s="1"/>
  <c r="K129" i="14"/>
  <c r="M139" i="14"/>
  <c r="N139" i="14" s="1"/>
  <c r="K139" i="14"/>
  <c r="M59" i="14"/>
  <c r="N59" i="14" s="1"/>
  <c r="M67" i="14"/>
  <c r="N67" i="14" s="1"/>
  <c r="M83" i="14"/>
  <c r="N83" i="14" s="1"/>
  <c r="M91" i="14"/>
  <c r="N91" i="14" s="1"/>
  <c r="M99" i="14"/>
  <c r="N99" i="14" s="1"/>
  <c r="M107" i="14"/>
  <c r="N107" i="14" s="1"/>
  <c r="M133" i="14"/>
  <c r="N133" i="14" s="1"/>
  <c r="M149" i="14"/>
  <c r="N149" i="14" s="1"/>
  <c r="M165" i="14"/>
  <c r="N165" i="14" s="1"/>
  <c r="M181" i="14"/>
  <c r="N181" i="14" s="1"/>
  <c r="M197" i="14"/>
  <c r="N197" i="14" s="1"/>
  <c r="M119" i="14"/>
  <c r="N119" i="14" s="1"/>
  <c r="K119" i="14"/>
  <c r="K135" i="14"/>
  <c r="M151" i="14"/>
  <c r="N151" i="14" s="1"/>
  <c r="K151" i="14"/>
  <c r="M167" i="14"/>
  <c r="N167" i="14" s="1"/>
  <c r="K167" i="14"/>
  <c r="M183" i="14"/>
  <c r="N183" i="14" s="1"/>
  <c r="K183" i="14"/>
  <c r="K199" i="14"/>
  <c r="M45" i="14"/>
  <c r="N45" i="14" s="1"/>
  <c r="K51" i="14"/>
  <c r="M53" i="14"/>
  <c r="N53" i="14" s="1"/>
  <c r="K59" i="14"/>
  <c r="M61" i="14"/>
  <c r="N61" i="14" s="1"/>
  <c r="K67" i="14"/>
  <c r="K75" i="14"/>
  <c r="M77" i="14"/>
  <c r="N77" i="14" s="1"/>
  <c r="K83" i="14"/>
  <c r="M85" i="14"/>
  <c r="N85" i="14" s="1"/>
  <c r="K91" i="14"/>
  <c r="M93" i="14"/>
  <c r="N93" i="14" s="1"/>
  <c r="K99" i="14"/>
  <c r="K107" i="14"/>
  <c r="M109" i="14"/>
  <c r="N109" i="14" s="1"/>
  <c r="K117" i="14"/>
  <c r="K118" i="14"/>
  <c r="I119" i="14"/>
  <c r="M121" i="14"/>
  <c r="N121" i="14" s="1"/>
  <c r="K133" i="14"/>
  <c r="K134" i="14"/>
  <c r="I135" i="14"/>
  <c r="M137" i="14"/>
  <c r="N137" i="14" s="1"/>
  <c r="K149" i="14"/>
  <c r="K150" i="14"/>
  <c r="I151" i="14"/>
  <c r="M153" i="14"/>
  <c r="N153" i="14" s="1"/>
  <c r="K165" i="14"/>
  <c r="K166" i="14"/>
  <c r="I167" i="14"/>
  <c r="M169" i="14"/>
  <c r="N169" i="14" s="1"/>
  <c r="K181" i="14"/>
  <c r="K182" i="14"/>
  <c r="I183" i="14"/>
  <c r="M185" i="14"/>
  <c r="N185" i="14" s="1"/>
  <c r="K197" i="14"/>
  <c r="K198" i="14"/>
  <c r="I199" i="14"/>
  <c r="K201" i="14"/>
  <c r="M187" i="14"/>
  <c r="N187" i="14" s="1"/>
  <c r="K187" i="14"/>
  <c r="M157" i="14"/>
  <c r="N157" i="14" s="1"/>
  <c r="M173" i="14"/>
  <c r="N173" i="14" s="1"/>
  <c r="K186" i="14"/>
  <c r="I187" i="14"/>
  <c r="M189" i="14"/>
  <c r="N189" i="14" s="1"/>
  <c r="K207" i="14"/>
  <c r="I157" i="14"/>
  <c r="M159" i="14"/>
  <c r="N159" i="14" s="1"/>
  <c r="K159" i="14"/>
  <c r="I173" i="14"/>
  <c r="M175" i="14"/>
  <c r="N175" i="14" s="1"/>
  <c r="K175" i="14"/>
  <c r="M186" i="14"/>
  <c r="N186" i="14" s="1"/>
  <c r="I189" i="14"/>
  <c r="M191" i="14"/>
  <c r="N191" i="14" s="1"/>
  <c r="K191" i="14"/>
  <c r="I207" i="14"/>
  <c r="K205" i="14"/>
  <c r="I205" i="14"/>
  <c r="M101" i="14" l="1"/>
  <c r="N101" i="14" s="1"/>
  <c r="M69" i="14"/>
  <c r="N69" i="14" s="1"/>
  <c r="M199" i="14"/>
  <c r="N199" i="14" s="1"/>
  <c r="M135" i="14"/>
  <c r="N135" i="14" s="1"/>
  <c r="M117" i="14"/>
  <c r="N117" i="14" s="1"/>
  <c r="M51" i="14"/>
  <c r="N51" i="14" s="1"/>
  <c r="M20" i="14"/>
  <c r="N20" i="14" s="1"/>
  <c r="M75" i="14"/>
  <c r="N75" i="14" s="1"/>
  <c r="M57" i="14"/>
  <c r="N57" i="14" s="1"/>
  <c r="I704" i="14"/>
  <c r="K704" i="14"/>
  <c r="M106" i="14"/>
  <c r="N106" i="14" s="1"/>
  <c r="M81" i="14"/>
  <c r="N81" i="14" s="1"/>
  <c r="M154" i="14"/>
  <c r="N154" i="14" s="1"/>
  <c r="M123" i="14"/>
  <c r="N123" i="14" s="1"/>
  <c r="M17" i="14"/>
  <c r="N17" i="14" s="1"/>
  <c r="M170" i="14"/>
  <c r="N170" i="14" s="1"/>
  <c r="M50" i="14"/>
  <c r="N50" i="14" s="1"/>
  <c r="M193" i="14"/>
  <c r="N193" i="14" s="1"/>
  <c r="J708" i="14"/>
  <c r="J710" i="14" s="1"/>
  <c r="M125" i="14"/>
  <c r="N125" i="14" s="1"/>
  <c r="M194" i="14"/>
  <c r="N194" i="14" s="1"/>
  <c r="M131" i="14"/>
  <c r="N131" i="14" s="1"/>
  <c r="K706" i="14"/>
  <c r="I706" i="14"/>
  <c r="M33" i="14"/>
  <c r="N33" i="14" s="1"/>
  <c r="M179" i="14"/>
  <c r="N179" i="14" s="1"/>
  <c r="M74" i="14"/>
  <c r="N74" i="14" s="1"/>
  <c r="K705" i="14"/>
  <c r="I705" i="14"/>
  <c r="M73" i="14"/>
  <c r="N73" i="14" s="1"/>
  <c r="M94" i="14"/>
  <c r="N94" i="14" s="1"/>
  <c r="M62" i="14"/>
  <c r="N62" i="14" s="1"/>
  <c r="M63" i="14"/>
  <c r="N63" i="14" s="1"/>
  <c r="M22" i="14"/>
  <c r="N22" i="14" s="1"/>
  <c r="M147" i="14"/>
  <c r="N147" i="14" s="1"/>
  <c r="M113" i="14"/>
  <c r="N113" i="14" s="1"/>
  <c r="M49" i="14"/>
  <c r="N49" i="14" s="1"/>
  <c r="M171" i="14"/>
  <c r="N171" i="14" s="1"/>
  <c r="M114" i="14"/>
  <c r="N114" i="14" s="1"/>
  <c r="M8" i="14"/>
  <c r="M177" i="14"/>
  <c r="N177" i="14" s="1"/>
  <c r="M138" i="14"/>
  <c r="N138" i="14" s="1"/>
  <c r="M88" i="14"/>
  <c r="N88" i="14" s="1"/>
  <c r="M56" i="14"/>
  <c r="N56" i="14" s="1"/>
  <c r="I4" i="14"/>
  <c r="M146" i="14"/>
  <c r="N146" i="14" s="1"/>
  <c r="M11" i="14"/>
  <c r="N11" i="14" s="1"/>
  <c r="M13" i="14"/>
  <c r="N13" i="14" s="1"/>
  <c r="F708" i="14"/>
  <c r="F710" i="14" s="1"/>
  <c r="M203" i="14"/>
  <c r="N203" i="14" s="1"/>
  <c r="M204" i="14"/>
  <c r="N204" i="14" s="1"/>
  <c r="M188" i="14"/>
  <c r="N188" i="14" s="1"/>
  <c r="M172" i="14"/>
  <c r="N172" i="14" s="1"/>
  <c r="M156" i="14"/>
  <c r="N156" i="14" s="1"/>
  <c r="M205" i="14"/>
  <c r="N205" i="14" s="1"/>
  <c r="M202" i="14"/>
  <c r="N202" i="14" s="1"/>
  <c r="M201" i="14"/>
  <c r="N201" i="14" s="1"/>
  <c r="M200" i="14"/>
  <c r="N200" i="14" s="1"/>
  <c r="M198" i="14"/>
  <c r="N198" i="14" s="1"/>
  <c r="M184" i="14"/>
  <c r="N184" i="14" s="1"/>
  <c r="M182" i="14"/>
  <c r="N182" i="14" s="1"/>
  <c r="M196" i="14"/>
  <c r="N196" i="14" s="1"/>
  <c r="M180" i="14"/>
  <c r="N180" i="14" s="1"/>
  <c r="M164" i="14"/>
  <c r="N164" i="14" s="1"/>
  <c r="M148" i="14"/>
  <c r="N148" i="14" s="1"/>
  <c r="M132" i="14"/>
  <c r="N132" i="14" s="1"/>
  <c r="M116" i="14"/>
  <c r="N116" i="14" s="1"/>
  <c r="M192" i="14"/>
  <c r="N192" i="14" s="1"/>
  <c r="M190" i="14"/>
  <c r="N190" i="14" s="1"/>
  <c r="M136" i="14"/>
  <c r="N136" i="14" s="1"/>
  <c r="M124" i="14"/>
  <c r="N124" i="14" s="1"/>
  <c r="M122" i="14"/>
  <c r="N122" i="14" s="1"/>
  <c r="M118" i="14"/>
  <c r="N118" i="14" s="1"/>
  <c r="M112" i="14"/>
  <c r="N112" i="14" s="1"/>
  <c r="M92" i="14"/>
  <c r="N92" i="14" s="1"/>
  <c r="M86" i="14"/>
  <c r="N86" i="14" s="1"/>
  <c r="M80" i="14"/>
  <c r="N80" i="14" s="1"/>
  <c r="M60" i="14"/>
  <c r="N60" i="14" s="1"/>
  <c r="M54" i="14"/>
  <c r="N54" i="14" s="1"/>
  <c r="M48" i="14"/>
  <c r="N48" i="14" s="1"/>
  <c r="M40" i="14"/>
  <c r="N40" i="14" s="1"/>
  <c r="M39" i="14"/>
  <c r="N39" i="14" s="1"/>
  <c r="M14" i="14"/>
  <c r="N14" i="14" s="1"/>
  <c r="M10" i="14"/>
  <c r="N10" i="14" s="1"/>
  <c r="M34" i="14"/>
  <c r="N34" i="14" s="1"/>
  <c r="M29" i="14"/>
  <c r="N29" i="14" s="1"/>
  <c r="M23" i="14"/>
  <c r="N23" i="14" s="1"/>
  <c r="M18" i="14"/>
  <c r="N18" i="14" s="1"/>
  <c r="M66" i="14"/>
  <c r="N66" i="14" s="1"/>
  <c r="M30" i="14"/>
  <c r="N30" i="14" s="1"/>
  <c r="M25" i="14"/>
  <c r="N25" i="14" s="1"/>
  <c r="M120" i="14"/>
  <c r="N120" i="14" s="1"/>
  <c r="M110" i="14"/>
  <c r="N110" i="14" s="1"/>
  <c r="M104" i="14"/>
  <c r="N104" i="14" s="1"/>
  <c r="M84" i="14"/>
  <c r="N84" i="14" s="1"/>
  <c r="M78" i="14"/>
  <c r="N78" i="14" s="1"/>
  <c r="M72" i="14"/>
  <c r="N72" i="14" s="1"/>
  <c r="M52" i="14"/>
  <c r="N52" i="14" s="1"/>
  <c r="M46" i="14"/>
  <c r="N46" i="14" s="1"/>
  <c r="M31" i="14"/>
  <c r="N31" i="14" s="1"/>
  <c r="M26" i="14"/>
  <c r="N26" i="14" s="1"/>
  <c r="M206" i="14"/>
  <c r="N206" i="14" s="1"/>
  <c r="M176" i="14"/>
  <c r="N176" i="14" s="1"/>
  <c r="M174" i="14"/>
  <c r="N174" i="14" s="1"/>
  <c r="M166" i="14"/>
  <c r="N166" i="14" s="1"/>
  <c r="M160" i="14"/>
  <c r="N160" i="14" s="1"/>
  <c r="M158" i="14"/>
  <c r="N158" i="14" s="1"/>
  <c r="M150" i="14"/>
  <c r="N150" i="14" s="1"/>
  <c r="M144" i="14"/>
  <c r="N144" i="14" s="1"/>
  <c r="M142" i="14"/>
  <c r="N142" i="14" s="1"/>
  <c r="M102" i="14"/>
  <c r="N102" i="14" s="1"/>
  <c r="M96" i="14"/>
  <c r="N96" i="14" s="1"/>
  <c r="M70" i="14"/>
  <c r="N70" i="14" s="1"/>
  <c r="M64" i="14"/>
  <c r="N64" i="14" s="1"/>
  <c r="M44" i="14"/>
  <c r="N44" i="14" s="1"/>
  <c r="M43" i="14"/>
  <c r="N43" i="14" s="1"/>
  <c r="M37" i="14"/>
  <c r="N37" i="14" s="1"/>
  <c r="M207" i="14"/>
  <c r="N207" i="14" s="1"/>
  <c r="M98" i="14"/>
  <c r="N98" i="14" s="1"/>
  <c r="M19" i="14"/>
  <c r="N19" i="14" s="1"/>
  <c r="M168" i="14"/>
  <c r="N168" i="14" s="1"/>
  <c r="M152" i="14"/>
  <c r="N152" i="14" s="1"/>
  <c r="M140" i="14"/>
  <c r="N140" i="14" s="1"/>
  <c r="M134" i="14"/>
  <c r="N134" i="14" s="1"/>
  <c r="M128" i="14"/>
  <c r="N128" i="14" s="1"/>
  <c r="M41" i="14"/>
  <c r="N41" i="14" s="1"/>
  <c r="M35" i="14"/>
  <c r="N35" i="14" s="1"/>
  <c r="M90" i="14"/>
  <c r="N90" i="14" s="1"/>
  <c r="M58" i="14"/>
  <c r="N58" i="14" s="1"/>
  <c r="M47" i="14"/>
  <c r="N47" i="14" s="1"/>
  <c r="M103" i="14"/>
  <c r="N103" i="14" s="1"/>
  <c r="M126" i="14"/>
  <c r="N126" i="14" s="1"/>
  <c r="M68" i="14"/>
  <c r="N68" i="14" s="1"/>
  <c r="M108" i="14"/>
  <c r="N108" i="14" s="1"/>
  <c r="M163" i="14"/>
  <c r="N163" i="14" s="1"/>
  <c r="M130" i="14"/>
  <c r="N130" i="14" s="1"/>
  <c r="M55" i="14"/>
  <c r="N55" i="14" s="1"/>
  <c r="M24" i="14"/>
  <c r="N24" i="14" s="1"/>
  <c r="M71" i="14"/>
  <c r="N71" i="14" s="1"/>
  <c r="M111" i="14"/>
  <c r="N111" i="14" s="1"/>
  <c r="M79" i="14"/>
  <c r="N79" i="14" s="1"/>
  <c r="M105" i="14"/>
  <c r="N105" i="14" s="1"/>
  <c r="M161" i="14"/>
  <c r="N161" i="14" s="1"/>
  <c r="M100" i="14"/>
  <c r="N100" i="14" s="1"/>
  <c r="M178" i="14"/>
  <c r="N178" i="14" s="1"/>
  <c r="M141" i="14"/>
  <c r="N141" i="14" s="1"/>
  <c r="M38" i="14"/>
  <c r="M9" i="14"/>
  <c r="N9" i="14" s="1"/>
  <c r="M87" i="14"/>
  <c r="N87" i="14" s="1"/>
  <c r="M155" i="14"/>
  <c r="N155" i="14" s="1"/>
  <c r="M195" i="14"/>
  <c r="N195" i="14" s="1"/>
  <c r="M28" i="14"/>
  <c r="N28" i="14" s="1"/>
  <c r="M15" i="14"/>
  <c r="N15" i="14" s="1"/>
  <c r="M21" i="14"/>
  <c r="N21" i="14" s="1"/>
  <c r="M145" i="14"/>
  <c r="N145" i="14" s="1"/>
  <c r="M32" i="14"/>
  <c r="N32" i="14" s="1"/>
  <c r="M42" i="14"/>
  <c r="N42" i="14" s="1"/>
  <c r="L708" i="14"/>
  <c r="L710" i="14" s="1"/>
  <c r="G708" i="14"/>
  <c r="G710" i="14" s="1"/>
  <c r="M82" i="14"/>
  <c r="N82" i="14" s="1"/>
  <c r="M115" i="14"/>
  <c r="N115" i="14" s="1"/>
  <c r="K4" i="14"/>
  <c r="M65" i="14"/>
  <c r="N65" i="14" s="1"/>
  <c r="M162" i="14"/>
  <c r="N162" i="14" s="1"/>
  <c r="M36" i="14"/>
  <c r="M12" i="14"/>
  <c r="N12" i="14" s="1"/>
  <c r="M95" i="14"/>
  <c r="N95" i="14" s="1"/>
  <c r="M143" i="14"/>
  <c r="N143" i="14" s="1"/>
  <c r="M97" i="14"/>
  <c r="N97" i="14" s="1"/>
  <c r="M27" i="14"/>
  <c r="N27" i="14" s="1"/>
  <c r="M16" i="14"/>
  <c r="N16" i="14" s="1"/>
  <c r="I708" i="14" l="1"/>
  <c r="I710" i="14" s="1"/>
  <c r="K708" i="14"/>
  <c r="K710" i="14" s="1"/>
  <c r="N38" i="14"/>
  <c r="M705" i="14"/>
  <c r="N8" i="14"/>
  <c r="M704" i="14"/>
  <c r="N36" i="14"/>
  <c r="M706" i="14"/>
  <c r="M708" i="14" l="1"/>
  <c r="M710" i="14" s="1"/>
  <c r="N4" i="14"/>
  <c r="D25" i="11" s="1"/>
  <c r="J103" i="12" l="1"/>
  <c r="J105" i="12" s="1"/>
  <c r="I76" i="12"/>
  <c r="I84" i="12" s="1"/>
  <c r="H76" i="12"/>
  <c r="H84" i="12" s="1"/>
  <c r="F76" i="12"/>
  <c r="F84" i="12" s="1"/>
  <c r="E76" i="12"/>
  <c r="E84" i="12" s="1"/>
  <c r="C76" i="12"/>
  <c r="C84" i="12" s="1"/>
  <c r="B76" i="12"/>
  <c r="B84" i="12" s="1"/>
  <c r="I75" i="12"/>
  <c r="I83" i="12" s="1"/>
  <c r="I92" i="12" s="1"/>
  <c r="H75" i="12"/>
  <c r="H83" i="12" s="1"/>
  <c r="F75" i="12"/>
  <c r="F83" i="12" s="1"/>
  <c r="F92" i="12" s="1"/>
  <c r="E75" i="12"/>
  <c r="E83" i="12" s="1"/>
  <c r="C75" i="12"/>
  <c r="C83" i="12" s="1"/>
  <c r="C92" i="12" s="1"/>
  <c r="B75" i="12"/>
  <c r="B83" i="12" s="1"/>
  <c r="I54" i="12"/>
  <c r="J54" i="12" s="1"/>
  <c r="H54" i="12"/>
  <c r="F54" i="12"/>
  <c r="G54" i="12" s="1"/>
  <c r="E54" i="12"/>
  <c r="C54" i="12"/>
  <c r="D54" i="12" s="1"/>
  <c r="B54" i="12"/>
  <c r="J53" i="12"/>
  <c r="G53" i="12"/>
  <c r="D53" i="12"/>
  <c r="J52" i="12"/>
  <c r="G52" i="12"/>
  <c r="D52" i="12"/>
  <c r="J48" i="12"/>
  <c r="G48" i="12"/>
  <c r="D48" i="12"/>
  <c r="J47" i="12"/>
  <c r="G47" i="12"/>
  <c r="D47" i="12"/>
  <c r="J46" i="12"/>
  <c r="G46" i="12"/>
  <c r="D46" i="12"/>
  <c r="D42" i="12"/>
  <c r="D37" i="12"/>
  <c r="D36" i="12"/>
  <c r="D35" i="12"/>
  <c r="I77" i="12"/>
  <c r="I85" i="12" s="1"/>
  <c r="I94" i="12" s="1"/>
  <c r="H77" i="12"/>
  <c r="H85" i="12" s="1"/>
  <c r="F77" i="12"/>
  <c r="F85" i="12" s="1"/>
  <c r="F94" i="12" s="1"/>
  <c r="E77" i="12"/>
  <c r="E85" i="12" s="1"/>
  <c r="C77" i="12"/>
  <c r="C85" i="12" s="1"/>
  <c r="C94" i="12" s="1"/>
  <c r="B77" i="12"/>
  <c r="B85" i="12" s="1"/>
  <c r="C13" i="12"/>
  <c r="D13" i="12" s="1"/>
  <c r="C12" i="12"/>
  <c r="D12" i="12" s="1"/>
  <c r="C11" i="12"/>
  <c r="D11" i="12" s="1"/>
  <c r="F11" i="11"/>
  <c r="B11" i="11" s="1"/>
  <c r="F9" i="11"/>
  <c r="F6" i="11"/>
  <c r="E6" i="11"/>
  <c r="F5" i="11"/>
  <c r="D26" i="11" l="1"/>
  <c r="H26" i="11"/>
  <c r="F3" i="11"/>
  <c r="D28" i="11" s="1"/>
  <c r="H28" i="11" s="1"/>
  <c r="E89" i="12"/>
  <c r="B6" i="11"/>
  <c r="B5" i="11"/>
  <c r="B89" i="12"/>
  <c r="F89" i="12"/>
  <c r="F93" i="12"/>
  <c r="F95" i="12" s="1"/>
  <c r="F97" i="12" s="1"/>
  <c r="C93" i="12"/>
  <c r="C95" i="12" s="1"/>
  <c r="C97" i="12" s="1"/>
  <c r="C89" i="12"/>
  <c r="H89" i="12"/>
  <c r="I93" i="12"/>
  <c r="I95" i="12" s="1"/>
  <c r="I97" i="12" s="1"/>
  <c r="I89" i="12"/>
  <c r="J97" i="12" l="1"/>
  <c r="J99" i="12" s="1"/>
  <c r="B3" i="11"/>
  <c r="D17" i="11" s="1"/>
  <c r="B2" i="11" l="1"/>
  <c r="C19" i="11"/>
  <c r="G19" i="11" s="1"/>
  <c r="H17" i="11"/>
  <c r="D24" i="11"/>
  <c r="D18" i="11"/>
  <c r="D20" i="11" s="1"/>
  <c r="C20" i="11" s="1"/>
  <c r="G20" i="11" s="1"/>
  <c r="M203" i="10"/>
  <c r="L203" i="10"/>
  <c r="J203" i="10"/>
  <c r="I203" i="10"/>
  <c r="M202" i="10"/>
  <c r="L202" i="10"/>
  <c r="J202" i="10"/>
  <c r="I202" i="10"/>
  <c r="M201" i="10"/>
  <c r="L201" i="10"/>
  <c r="J201" i="10"/>
  <c r="I201" i="10"/>
  <c r="M200" i="10"/>
  <c r="L200" i="10"/>
  <c r="J200" i="10"/>
  <c r="I200" i="10"/>
  <c r="M199" i="10"/>
  <c r="L199" i="10"/>
  <c r="J199" i="10"/>
  <c r="I199" i="10"/>
  <c r="M198" i="10"/>
  <c r="L198" i="10"/>
  <c r="J198" i="10"/>
  <c r="I198" i="10"/>
  <c r="M197" i="10"/>
  <c r="L197" i="10"/>
  <c r="J197" i="10"/>
  <c r="I197" i="10"/>
  <c r="M196" i="10"/>
  <c r="L196" i="10"/>
  <c r="J196" i="10"/>
  <c r="I196" i="10"/>
  <c r="M195" i="10"/>
  <c r="L195" i="10"/>
  <c r="J195" i="10"/>
  <c r="I195" i="10"/>
  <c r="M194" i="10"/>
  <c r="L194" i="10"/>
  <c r="J194" i="10"/>
  <c r="I194" i="10"/>
  <c r="M193" i="10"/>
  <c r="L193" i="10"/>
  <c r="J193" i="10"/>
  <c r="I193" i="10"/>
  <c r="M192" i="10"/>
  <c r="L192" i="10"/>
  <c r="J192" i="10"/>
  <c r="I192" i="10"/>
  <c r="M191" i="10"/>
  <c r="L191" i="10"/>
  <c r="J191" i="10"/>
  <c r="I191" i="10"/>
  <c r="M190" i="10"/>
  <c r="L190" i="10"/>
  <c r="J190" i="10"/>
  <c r="I190" i="10"/>
  <c r="M189" i="10"/>
  <c r="L189" i="10"/>
  <c r="J189" i="10"/>
  <c r="I189" i="10"/>
  <c r="M188" i="10"/>
  <c r="L188" i="10"/>
  <c r="J188" i="10"/>
  <c r="I188" i="10"/>
  <c r="M187" i="10"/>
  <c r="L187" i="10"/>
  <c r="J187" i="10"/>
  <c r="I187" i="10"/>
  <c r="M186" i="10"/>
  <c r="L186" i="10"/>
  <c r="J186" i="10"/>
  <c r="I186" i="10"/>
  <c r="M185" i="10"/>
  <c r="L185" i="10"/>
  <c r="J185" i="10"/>
  <c r="I185" i="10"/>
  <c r="M184" i="10"/>
  <c r="L184" i="10"/>
  <c r="J184" i="10"/>
  <c r="I184" i="10"/>
  <c r="M183" i="10"/>
  <c r="L183" i="10"/>
  <c r="J183" i="10"/>
  <c r="I183" i="10"/>
  <c r="M182" i="10"/>
  <c r="L182" i="10"/>
  <c r="J182" i="10"/>
  <c r="I182" i="10"/>
  <c r="M181" i="10"/>
  <c r="L181" i="10"/>
  <c r="J181" i="10"/>
  <c r="I181" i="10"/>
  <c r="M180" i="10"/>
  <c r="L180" i="10"/>
  <c r="J180" i="10"/>
  <c r="I180" i="10"/>
  <c r="M179" i="10"/>
  <c r="L179" i="10"/>
  <c r="J179" i="10"/>
  <c r="I179" i="10"/>
  <c r="M178" i="10"/>
  <c r="L178" i="10"/>
  <c r="J178" i="10"/>
  <c r="I178" i="10"/>
  <c r="M177" i="10"/>
  <c r="L177" i="10"/>
  <c r="J177" i="10"/>
  <c r="I177" i="10"/>
  <c r="M176" i="10"/>
  <c r="L176" i="10"/>
  <c r="J176" i="10"/>
  <c r="I176" i="10"/>
  <c r="M175" i="10"/>
  <c r="L175" i="10"/>
  <c r="J175" i="10"/>
  <c r="I175" i="10"/>
  <c r="M174" i="10"/>
  <c r="L174" i="10"/>
  <c r="J174" i="10"/>
  <c r="I174" i="10"/>
  <c r="M173" i="10"/>
  <c r="L173" i="10"/>
  <c r="J173" i="10"/>
  <c r="I173" i="10"/>
  <c r="M172" i="10"/>
  <c r="L172" i="10"/>
  <c r="J172" i="10"/>
  <c r="I172" i="10"/>
  <c r="M171" i="10"/>
  <c r="L171" i="10"/>
  <c r="J171" i="10"/>
  <c r="I171" i="10"/>
  <c r="M170" i="10"/>
  <c r="L170" i="10"/>
  <c r="J170" i="10"/>
  <c r="I170" i="10"/>
  <c r="M169" i="10"/>
  <c r="L169" i="10"/>
  <c r="J169" i="10"/>
  <c r="I169" i="10"/>
  <c r="M168" i="10"/>
  <c r="L168" i="10"/>
  <c r="J168" i="10"/>
  <c r="I168" i="10"/>
  <c r="M167" i="10"/>
  <c r="L167" i="10"/>
  <c r="J167" i="10"/>
  <c r="I167" i="10"/>
  <c r="M166" i="10"/>
  <c r="L166" i="10"/>
  <c r="J166" i="10"/>
  <c r="I166" i="10"/>
  <c r="M165" i="10"/>
  <c r="L165" i="10"/>
  <c r="J165" i="10"/>
  <c r="I165" i="10"/>
  <c r="M164" i="10"/>
  <c r="L164" i="10"/>
  <c r="J164" i="10"/>
  <c r="I164" i="10"/>
  <c r="M163" i="10"/>
  <c r="L163" i="10"/>
  <c r="J163" i="10"/>
  <c r="I163" i="10"/>
  <c r="M162" i="10"/>
  <c r="L162" i="10"/>
  <c r="J162" i="10"/>
  <c r="I162" i="10"/>
  <c r="M161" i="10"/>
  <c r="L161" i="10"/>
  <c r="J161" i="10"/>
  <c r="I161" i="10"/>
  <c r="M160" i="10"/>
  <c r="L160" i="10"/>
  <c r="J160" i="10"/>
  <c r="I160" i="10"/>
  <c r="M159" i="10"/>
  <c r="L159" i="10"/>
  <c r="J159" i="10"/>
  <c r="I159" i="10"/>
  <c r="M158" i="10"/>
  <c r="L158" i="10"/>
  <c r="J158" i="10"/>
  <c r="I158" i="10"/>
  <c r="M157" i="10"/>
  <c r="L157" i="10"/>
  <c r="J157" i="10"/>
  <c r="I157" i="10"/>
  <c r="M156" i="10"/>
  <c r="L156" i="10"/>
  <c r="J156" i="10"/>
  <c r="I156" i="10"/>
  <c r="M155" i="10"/>
  <c r="L155" i="10"/>
  <c r="J155" i="10"/>
  <c r="I155" i="10"/>
  <c r="M154" i="10"/>
  <c r="L154" i="10"/>
  <c r="J154" i="10"/>
  <c r="I154" i="10"/>
  <c r="M153" i="10"/>
  <c r="L153" i="10"/>
  <c r="J153" i="10"/>
  <c r="I153" i="10"/>
  <c r="M152" i="10"/>
  <c r="L152" i="10"/>
  <c r="J152" i="10"/>
  <c r="I152" i="10"/>
  <c r="M151" i="10"/>
  <c r="L151" i="10"/>
  <c r="J151" i="10"/>
  <c r="I151" i="10"/>
  <c r="M150" i="10"/>
  <c r="L150" i="10"/>
  <c r="J150" i="10"/>
  <c r="I150" i="10"/>
  <c r="M149" i="10"/>
  <c r="L149" i="10"/>
  <c r="J149" i="10"/>
  <c r="I149" i="10"/>
  <c r="M148" i="10"/>
  <c r="L148" i="10"/>
  <c r="J148" i="10"/>
  <c r="I148" i="10"/>
  <c r="M147" i="10"/>
  <c r="L147" i="10"/>
  <c r="J147" i="10"/>
  <c r="I147" i="10"/>
  <c r="M146" i="10"/>
  <c r="L146" i="10"/>
  <c r="J146" i="10"/>
  <c r="I146" i="10"/>
  <c r="M145" i="10"/>
  <c r="L145" i="10"/>
  <c r="J145" i="10"/>
  <c r="I145" i="10"/>
  <c r="M144" i="10"/>
  <c r="L144" i="10"/>
  <c r="J144" i="10"/>
  <c r="I144" i="10"/>
  <c r="M143" i="10"/>
  <c r="L143" i="10"/>
  <c r="J143" i="10"/>
  <c r="I143" i="10"/>
  <c r="M142" i="10"/>
  <c r="L142" i="10"/>
  <c r="J142" i="10"/>
  <c r="I142" i="10"/>
  <c r="M141" i="10"/>
  <c r="L141" i="10"/>
  <c r="J141" i="10"/>
  <c r="I141" i="10"/>
  <c r="M140" i="10"/>
  <c r="L140" i="10"/>
  <c r="J140" i="10"/>
  <c r="I140" i="10"/>
  <c r="M139" i="10"/>
  <c r="L139" i="10"/>
  <c r="J139" i="10"/>
  <c r="I139" i="10"/>
  <c r="M138" i="10"/>
  <c r="L138" i="10"/>
  <c r="J138" i="10"/>
  <c r="I138" i="10"/>
  <c r="M137" i="10"/>
  <c r="L137" i="10"/>
  <c r="J137" i="10"/>
  <c r="I137" i="10"/>
  <c r="M136" i="10"/>
  <c r="L136" i="10"/>
  <c r="J136" i="10"/>
  <c r="I136" i="10"/>
  <c r="M135" i="10"/>
  <c r="L135" i="10"/>
  <c r="J135" i="10"/>
  <c r="I135" i="10"/>
  <c r="M134" i="10"/>
  <c r="L134" i="10"/>
  <c r="J134" i="10"/>
  <c r="I134" i="10"/>
  <c r="M133" i="10"/>
  <c r="L133" i="10"/>
  <c r="J133" i="10"/>
  <c r="I133" i="10"/>
  <c r="M132" i="10"/>
  <c r="L132" i="10"/>
  <c r="J132" i="10"/>
  <c r="I132" i="10"/>
  <c r="M131" i="10"/>
  <c r="L131" i="10"/>
  <c r="J131" i="10"/>
  <c r="I131" i="10"/>
  <c r="M130" i="10"/>
  <c r="L130" i="10"/>
  <c r="J130" i="10"/>
  <c r="I130" i="10"/>
  <c r="M129" i="10"/>
  <c r="L129" i="10"/>
  <c r="J129" i="10"/>
  <c r="I129" i="10"/>
  <c r="M128" i="10"/>
  <c r="L128" i="10"/>
  <c r="J128" i="10"/>
  <c r="I128" i="10"/>
  <c r="M127" i="10"/>
  <c r="L127" i="10"/>
  <c r="J127" i="10"/>
  <c r="I127" i="10"/>
  <c r="M126" i="10"/>
  <c r="L126" i="10"/>
  <c r="J126" i="10"/>
  <c r="I126" i="10"/>
  <c r="M125" i="10"/>
  <c r="L125" i="10"/>
  <c r="J125" i="10"/>
  <c r="I125" i="10"/>
  <c r="M124" i="10"/>
  <c r="L124" i="10"/>
  <c r="J124" i="10"/>
  <c r="I124" i="10"/>
  <c r="M123" i="10"/>
  <c r="L123" i="10"/>
  <c r="J123" i="10"/>
  <c r="I123" i="10"/>
  <c r="M122" i="10"/>
  <c r="L122" i="10"/>
  <c r="J122" i="10"/>
  <c r="I122" i="10"/>
  <c r="M121" i="10"/>
  <c r="L121" i="10"/>
  <c r="J121" i="10"/>
  <c r="I121" i="10"/>
  <c r="M120" i="10"/>
  <c r="L120" i="10"/>
  <c r="J120" i="10"/>
  <c r="I120" i="10"/>
  <c r="M119" i="10"/>
  <c r="L119" i="10"/>
  <c r="J119" i="10"/>
  <c r="I119" i="10"/>
  <c r="M118" i="10"/>
  <c r="L118" i="10"/>
  <c r="J118" i="10"/>
  <c r="I118" i="10"/>
  <c r="M117" i="10"/>
  <c r="L117" i="10"/>
  <c r="J117" i="10"/>
  <c r="I117" i="10"/>
  <c r="M116" i="10"/>
  <c r="L116" i="10"/>
  <c r="J116" i="10"/>
  <c r="I116" i="10"/>
  <c r="M115" i="10"/>
  <c r="L115" i="10"/>
  <c r="J115" i="10"/>
  <c r="I115" i="10"/>
  <c r="M114" i="10"/>
  <c r="L114" i="10"/>
  <c r="J114" i="10"/>
  <c r="I114" i="10"/>
  <c r="M113" i="10"/>
  <c r="L113" i="10"/>
  <c r="J113" i="10"/>
  <c r="I113" i="10"/>
  <c r="M112" i="10"/>
  <c r="L112" i="10"/>
  <c r="J112" i="10"/>
  <c r="I112" i="10"/>
  <c r="M111" i="10"/>
  <c r="L111" i="10"/>
  <c r="J111" i="10"/>
  <c r="I111" i="10"/>
  <c r="M110" i="10"/>
  <c r="L110" i="10"/>
  <c r="J110" i="10"/>
  <c r="I110" i="10"/>
  <c r="M109" i="10"/>
  <c r="L109" i="10"/>
  <c r="J109" i="10"/>
  <c r="I109" i="10"/>
  <c r="M108" i="10"/>
  <c r="L108" i="10"/>
  <c r="J108" i="10"/>
  <c r="I108" i="10"/>
  <c r="M107" i="10"/>
  <c r="L107" i="10"/>
  <c r="J107" i="10"/>
  <c r="I107" i="10"/>
  <c r="M106" i="10"/>
  <c r="L106" i="10"/>
  <c r="J106" i="10"/>
  <c r="I106" i="10"/>
  <c r="M105" i="10"/>
  <c r="L105" i="10"/>
  <c r="J105" i="10"/>
  <c r="I105" i="10"/>
  <c r="M104" i="10"/>
  <c r="L104" i="10"/>
  <c r="J104" i="10"/>
  <c r="I104" i="10"/>
  <c r="M103" i="10"/>
  <c r="L103" i="10"/>
  <c r="J103" i="10"/>
  <c r="I103" i="10"/>
  <c r="M102" i="10"/>
  <c r="L102" i="10"/>
  <c r="J102" i="10"/>
  <c r="I102" i="10"/>
  <c r="M101" i="10"/>
  <c r="L101" i="10"/>
  <c r="J101" i="10"/>
  <c r="I101" i="10"/>
  <c r="M100" i="10"/>
  <c r="L100" i="10"/>
  <c r="J100" i="10"/>
  <c r="I100" i="10"/>
  <c r="M99" i="10"/>
  <c r="L99" i="10"/>
  <c r="J99" i="10"/>
  <c r="I99" i="10"/>
  <c r="M98" i="10"/>
  <c r="L98" i="10"/>
  <c r="J98" i="10"/>
  <c r="I98" i="10"/>
  <c r="M97" i="10"/>
  <c r="L97" i="10"/>
  <c r="J97" i="10"/>
  <c r="I97" i="10"/>
  <c r="M96" i="10"/>
  <c r="L96" i="10"/>
  <c r="J96" i="10"/>
  <c r="I96" i="10"/>
  <c r="M95" i="10"/>
  <c r="L95" i="10"/>
  <c r="J95" i="10"/>
  <c r="I95" i="10"/>
  <c r="M94" i="10"/>
  <c r="L94" i="10"/>
  <c r="J94" i="10"/>
  <c r="I94" i="10"/>
  <c r="M93" i="10"/>
  <c r="L93" i="10"/>
  <c r="J93" i="10"/>
  <c r="I93" i="10"/>
  <c r="M92" i="10"/>
  <c r="L92" i="10"/>
  <c r="J92" i="10"/>
  <c r="I92" i="10"/>
  <c r="M91" i="10"/>
  <c r="L91" i="10"/>
  <c r="J91" i="10"/>
  <c r="I91" i="10"/>
  <c r="M90" i="10"/>
  <c r="L90" i="10"/>
  <c r="J90" i="10"/>
  <c r="I90" i="10"/>
  <c r="M89" i="10"/>
  <c r="L89" i="10"/>
  <c r="J89" i="10"/>
  <c r="I89" i="10"/>
  <c r="M88" i="10"/>
  <c r="L88" i="10"/>
  <c r="J88" i="10"/>
  <c r="I88" i="10"/>
  <c r="M87" i="10"/>
  <c r="L87" i="10"/>
  <c r="J87" i="10"/>
  <c r="I87" i="10"/>
  <c r="M86" i="10"/>
  <c r="L86" i="10"/>
  <c r="J86" i="10"/>
  <c r="I86" i="10"/>
  <c r="M85" i="10"/>
  <c r="L85" i="10"/>
  <c r="J85" i="10"/>
  <c r="I85" i="10"/>
  <c r="M84" i="10"/>
  <c r="L84" i="10"/>
  <c r="J84" i="10"/>
  <c r="I84" i="10"/>
  <c r="M83" i="10"/>
  <c r="L83" i="10"/>
  <c r="J83" i="10"/>
  <c r="I83" i="10"/>
  <c r="M82" i="10"/>
  <c r="L82" i="10"/>
  <c r="J82" i="10"/>
  <c r="I82" i="10"/>
  <c r="M81" i="10"/>
  <c r="L81" i="10"/>
  <c r="J81" i="10"/>
  <c r="I81" i="10"/>
  <c r="M80" i="10"/>
  <c r="L80" i="10"/>
  <c r="J80" i="10"/>
  <c r="I80" i="10"/>
  <c r="M79" i="10"/>
  <c r="L79" i="10"/>
  <c r="J79" i="10"/>
  <c r="I79" i="10"/>
  <c r="M78" i="10"/>
  <c r="L78" i="10"/>
  <c r="J78" i="10"/>
  <c r="I78" i="10"/>
  <c r="M77" i="10"/>
  <c r="L77" i="10"/>
  <c r="J77" i="10"/>
  <c r="I77" i="10"/>
  <c r="M76" i="10"/>
  <c r="L76" i="10"/>
  <c r="J76" i="10"/>
  <c r="I76" i="10"/>
  <c r="M75" i="10"/>
  <c r="L75" i="10"/>
  <c r="J75" i="10"/>
  <c r="I75" i="10"/>
  <c r="M74" i="10"/>
  <c r="L74" i="10"/>
  <c r="J74" i="10"/>
  <c r="I74" i="10"/>
  <c r="M73" i="10"/>
  <c r="L73" i="10"/>
  <c r="J73" i="10"/>
  <c r="I73" i="10"/>
  <c r="M72" i="10"/>
  <c r="L72" i="10"/>
  <c r="J72" i="10"/>
  <c r="I72" i="10"/>
  <c r="M71" i="10"/>
  <c r="L71" i="10"/>
  <c r="J71" i="10"/>
  <c r="I71" i="10"/>
  <c r="M70" i="10"/>
  <c r="L70" i="10"/>
  <c r="J70" i="10"/>
  <c r="I70" i="10"/>
  <c r="M69" i="10"/>
  <c r="L69" i="10"/>
  <c r="J69" i="10"/>
  <c r="I69" i="10"/>
  <c r="M68" i="10"/>
  <c r="L68" i="10"/>
  <c r="J68" i="10"/>
  <c r="I68" i="10"/>
  <c r="M67" i="10"/>
  <c r="L67" i="10"/>
  <c r="J67" i="10"/>
  <c r="I67" i="10"/>
  <c r="M66" i="10"/>
  <c r="L66" i="10"/>
  <c r="J66" i="10"/>
  <c r="I66" i="10"/>
  <c r="M65" i="10"/>
  <c r="L65" i="10"/>
  <c r="J65" i="10"/>
  <c r="I65" i="10"/>
  <c r="M64" i="10"/>
  <c r="L64" i="10"/>
  <c r="J64" i="10"/>
  <c r="I64" i="10"/>
  <c r="M63" i="10"/>
  <c r="L63" i="10"/>
  <c r="J63" i="10"/>
  <c r="I63" i="10"/>
  <c r="M62" i="10"/>
  <c r="L62" i="10"/>
  <c r="J62" i="10"/>
  <c r="I62" i="10"/>
  <c r="M61" i="10"/>
  <c r="L61" i="10"/>
  <c r="J61" i="10"/>
  <c r="I61" i="10"/>
  <c r="M60" i="10"/>
  <c r="L60" i="10"/>
  <c r="J60" i="10"/>
  <c r="I60" i="10"/>
  <c r="M59" i="10"/>
  <c r="L59" i="10"/>
  <c r="J59" i="10"/>
  <c r="I59" i="10"/>
  <c r="M58" i="10"/>
  <c r="L58" i="10"/>
  <c r="J58" i="10"/>
  <c r="I58" i="10"/>
  <c r="M57" i="10"/>
  <c r="L57" i="10"/>
  <c r="J57" i="10"/>
  <c r="I57" i="10"/>
  <c r="M56" i="10"/>
  <c r="L56" i="10"/>
  <c r="J56" i="10"/>
  <c r="I56" i="10"/>
  <c r="M55" i="10"/>
  <c r="L55" i="10"/>
  <c r="J55" i="10"/>
  <c r="I55" i="10"/>
  <c r="M54" i="10"/>
  <c r="L54" i="10"/>
  <c r="J54" i="10"/>
  <c r="I54" i="10"/>
  <c r="M53" i="10"/>
  <c r="L53" i="10"/>
  <c r="J53" i="10"/>
  <c r="I53" i="10"/>
  <c r="M48" i="10"/>
  <c r="L48" i="10"/>
  <c r="J48" i="10"/>
  <c r="I48" i="10"/>
  <c r="M47" i="10"/>
  <c r="L47" i="10"/>
  <c r="J47" i="10"/>
  <c r="I47" i="10"/>
  <c r="M46" i="10"/>
  <c r="L46" i="10"/>
  <c r="J46" i="10"/>
  <c r="I46" i="10"/>
  <c r="M45" i="10"/>
  <c r="L45" i="10"/>
  <c r="J45" i="10"/>
  <c r="I45" i="10"/>
  <c r="M44" i="10"/>
  <c r="L44" i="10"/>
  <c r="J44" i="10"/>
  <c r="I44" i="10"/>
  <c r="M43" i="10"/>
  <c r="L43" i="10"/>
  <c r="J43" i="10"/>
  <c r="I43" i="10"/>
  <c r="M42" i="10"/>
  <c r="L42" i="10"/>
  <c r="J42" i="10"/>
  <c r="I42" i="10"/>
  <c r="M41" i="10"/>
  <c r="L41" i="10"/>
  <c r="J41" i="10"/>
  <c r="I41" i="10"/>
  <c r="M40" i="10"/>
  <c r="L40" i="10"/>
  <c r="J40" i="10"/>
  <c r="I40" i="10"/>
  <c r="M39" i="10"/>
  <c r="L39" i="10"/>
  <c r="J39" i="10"/>
  <c r="I39" i="10"/>
  <c r="M38" i="10"/>
  <c r="L38" i="10"/>
  <c r="J38" i="10"/>
  <c r="I38" i="10"/>
  <c r="M37" i="10"/>
  <c r="L37" i="10"/>
  <c r="J37" i="10"/>
  <c r="I37" i="10"/>
  <c r="M36" i="10"/>
  <c r="L36" i="10"/>
  <c r="J36" i="10"/>
  <c r="I36" i="10"/>
  <c r="M35" i="10"/>
  <c r="L35" i="10"/>
  <c r="J35" i="10"/>
  <c r="I35" i="10"/>
  <c r="M34" i="10"/>
  <c r="L34" i="10"/>
  <c r="J34" i="10"/>
  <c r="I34" i="10"/>
  <c r="M33" i="10"/>
  <c r="L33" i="10"/>
  <c r="J33" i="10"/>
  <c r="I33" i="10"/>
  <c r="M32" i="10"/>
  <c r="L32" i="10"/>
  <c r="J32" i="10"/>
  <c r="I32" i="10"/>
  <c r="M31" i="10"/>
  <c r="L31" i="10"/>
  <c r="J31" i="10"/>
  <c r="I31" i="10"/>
  <c r="M30" i="10"/>
  <c r="L30" i="10"/>
  <c r="J30" i="10"/>
  <c r="I30" i="10"/>
  <c r="M29" i="10"/>
  <c r="L29" i="10"/>
  <c r="J29" i="10"/>
  <c r="I29" i="10"/>
  <c r="M28" i="10"/>
  <c r="L28" i="10"/>
  <c r="J28" i="10"/>
  <c r="I28" i="10"/>
  <c r="M27" i="10"/>
  <c r="L27" i="10"/>
  <c r="J27" i="10"/>
  <c r="I27" i="10"/>
  <c r="M26" i="10"/>
  <c r="L26" i="10"/>
  <c r="J26" i="10"/>
  <c r="I26" i="10"/>
  <c r="M25" i="10"/>
  <c r="L25" i="10"/>
  <c r="J25" i="10"/>
  <c r="I25" i="10"/>
  <c r="M24" i="10"/>
  <c r="L24" i="10"/>
  <c r="J24" i="10"/>
  <c r="I24" i="10"/>
  <c r="M23" i="10"/>
  <c r="L23" i="10"/>
  <c r="J23" i="10"/>
  <c r="I23" i="10"/>
  <c r="M22" i="10"/>
  <c r="L22" i="10"/>
  <c r="J22" i="10"/>
  <c r="I22" i="10"/>
  <c r="M21" i="10"/>
  <c r="L21" i="10"/>
  <c r="J21" i="10"/>
  <c r="I21" i="10"/>
  <c r="M20" i="10"/>
  <c r="L20" i="10"/>
  <c r="J20" i="10"/>
  <c r="I20" i="10"/>
  <c r="M19" i="10"/>
  <c r="L19" i="10"/>
  <c r="J19" i="10"/>
  <c r="I19" i="10"/>
  <c r="M18" i="10"/>
  <c r="L18" i="10"/>
  <c r="J18" i="10"/>
  <c r="I18" i="10"/>
  <c r="M17" i="10"/>
  <c r="L17" i="10"/>
  <c r="J17" i="10"/>
  <c r="I17" i="10"/>
  <c r="M16" i="10"/>
  <c r="L16" i="10"/>
  <c r="J16" i="10"/>
  <c r="I16" i="10"/>
  <c r="M15" i="10"/>
  <c r="L15" i="10"/>
  <c r="J15" i="10"/>
  <c r="I15" i="10"/>
  <c r="M14" i="10"/>
  <c r="L14" i="10"/>
  <c r="J14" i="10"/>
  <c r="I14" i="10"/>
  <c r="M13" i="10"/>
  <c r="L13" i="10"/>
  <c r="J13" i="10"/>
  <c r="I13" i="10"/>
  <c r="M12" i="10"/>
  <c r="L12" i="10"/>
  <c r="J12" i="10"/>
  <c r="I12" i="10"/>
  <c r="M11" i="10"/>
  <c r="L11" i="10"/>
  <c r="J11" i="10"/>
  <c r="I11" i="10"/>
  <c r="M10" i="10"/>
  <c r="L10" i="10"/>
  <c r="J10" i="10"/>
  <c r="I10" i="10"/>
  <c r="M9" i="10"/>
  <c r="L9" i="10"/>
  <c r="J9" i="10"/>
  <c r="I9" i="10"/>
  <c r="M8" i="10"/>
  <c r="L8" i="10"/>
  <c r="J8" i="10"/>
  <c r="I8" i="10"/>
  <c r="M7" i="10"/>
  <c r="L7" i="10"/>
  <c r="J7" i="10"/>
  <c r="I7" i="10"/>
  <c r="M6" i="10"/>
  <c r="L6" i="10"/>
  <c r="J6" i="10"/>
  <c r="I6" i="10"/>
  <c r="M5" i="10"/>
  <c r="J5" i="10"/>
  <c r="L5" i="10"/>
  <c r="I5" i="10"/>
  <c r="G203" i="10"/>
  <c r="F203" i="10"/>
  <c r="G202" i="10"/>
  <c r="F202" i="10"/>
  <c r="G201" i="10"/>
  <c r="F201" i="10"/>
  <c r="G200" i="10"/>
  <c r="F200" i="10"/>
  <c r="G199" i="10"/>
  <c r="F199" i="10"/>
  <c r="G198" i="10"/>
  <c r="F198" i="10"/>
  <c r="G197" i="10"/>
  <c r="F197" i="10"/>
  <c r="G196" i="10"/>
  <c r="F196" i="10"/>
  <c r="G195" i="10"/>
  <c r="F195" i="10"/>
  <c r="G194" i="10"/>
  <c r="F194" i="10"/>
  <c r="G193" i="10"/>
  <c r="F193" i="10"/>
  <c r="G192" i="10"/>
  <c r="F192" i="10"/>
  <c r="G191" i="10"/>
  <c r="F191" i="10"/>
  <c r="G190" i="10"/>
  <c r="F190" i="10"/>
  <c r="G189" i="10"/>
  <c r="F189" i="10"/>
  <c r="G188" i="10"/>
  <c r="F188" i="10"/>
  <c r="G187" i="10"/>
  <c r="F187" i="10"/>
  <c r="G186" i="10"/>
  <c r="F186" i="10"/>
  <c r="G185" i="10"/>
  <c r="F185" i="10"/>
  <c r="G184" i="10"/>
  <c r="F184" i="10"/>
  <c r="G183" i="10"/>
  <c r="F183" i="10"/>
  <c r="G182" i="10"/>
  <c r="F182" i="10"/>
  <c r="G181" i="10"/>
  <c r="F181" i="10"/>
  <c r="G180" i="10"/>
  <c r="F180" i="10"/>
  <c r="G179" i="10"/>
  <c r="F179" i="10"/>
  <c r="G178" i="10"/>
  <c r="F178" i="10"/>
  <c r="G177" i="10"/>
  <c r="F177" i="10"/>
  <c r="G176" i="10"/>
  <c r="F176" i="10"/>
  <c r="G175" i="10"/>
  <c r="F175" i="10"/>
  <c r="G174" i="10"/>
  <c r="F174" i="10"/>
  <c r="G173" i="10"/>
  <c r="F173" i="10"/>
  <c r="G172" i="10"/>
  <c r="F172" i="10"/>
  <c r="G171" i="10"/>
  <c r="F171" i="10"/>
  <c r="G170" i="10"/>
  <c r="F170" i="10"/>
  <c r="G169" i="10"/>
  <c r="F169" i="10"/>
  <c r="G168" i="10"/>
  <c r="F168" i="10"/>
  <c r="G167" i="10"/>
  <c r="F167" i="10"/>
  <c r="G166" i="10"/>
  <c r="F166" i="10"/>
  <c r="G165" i="10"/>
  <c r="F165" i="10"/>
  <c r="G164" i="10"/>
  <c r="F164" i="10"/>
  <c r="G163" i="10"/>
  <c r="F163" i="10"/>
  <c r="G162" i="10"/>
  <c r="F162" i="10"/>
  <c r="G161" i="10"/>
  <c r="F161" i="10"/>
  <c r="G160" i="10"/>
  <c r="F160" i="10"/>
  <c r="G159" i="10"/>
  <c r="F159" i="10"/>
  <c r="G158" i="10"/>
  <c r="F158" i="10"/>
  <c r="G157" i="10"/>
  <c r="F157" i="10"/>
  <c r="G156" i="10"/>
  <c r="F156" i="10"/>
  <c r="G155" i="10"/>
  <c r="F155" i="10"/>
  <c r="G154" i="10"/>
  <c r="F154" i="10"/>
  <c r="G153" i="10"/>
  <c r="F153" i="10"/>
  <c r="G152" i="10"/>
  <c r="F152" i="10"/>
  <c r="G151" i="10"/>
  <c r="F151" i="10"/>
  <c r="G150" i="10"/>
  <c r="F150" i="10"/>
  <c r="G149" i="10"/>
  <c r="F149" i="10"/>
  <c r="G148" i="10"/>
  <c r="F148" i="10"/>
  <c r="G147" i="10"/>
  <c r="F147" i="10"/>
  <c r="G146" i="10"/>
  <c r="F146" i="10"/>
  <c r="G145" i="10"/>
  <c r="F145" i="10"/>
  <c r="G144" i="10"/>
  <c r="F144" i="10"/>
  <c r="G143" i="10"/>
  <c r="F143" i="10"/>
  <c r="G142" i="10"/>
  <c r="F142" i="10"/>
  <c r="G141" i="10"/>
  <c r="F141" i="10"/>
  <c r="G140" i="10"/>
  <c r="F140" i="10"/>
  <c r="G139" i="10"/>
  <c r="F139" i="10"/>
  <c r="G138" i="10"/>
  <c r="F138" i="10"/>
  <c r="G137" i="10"/>
  <c r="F137" i="10"/>
  <c r="G136" i="10"/>
  <c r="F136" i="10"/>
  <c r="G135" i="10"/>
  <c r="F135" i="10"/>
  <c r="G134" i="10"/>
  <c r="F134" i="10"/>
  <c r="G133" i="10"/>
  <c r="F133" i="10"/>
  <c r="G132" i="10"/>
  <c r="F132" i="10"/>
  <c r="G131" i="10"/>
  <c r="F131" i="10"/>
  <c r="G130" i="10"/>
  <c r="F130" i="10"/>
  <c r="G129" i="10"/>
  <c r="F129" i="10"/>
  <c r="G128" i="10"/>
  <c r="F128" i="10"/>
  <c r="G127" i="10"/>
  <c r="F127" i="10"/>
  <c r="G126" i="10"/>
  <c r="F126" i="10"/>
  <c r="G125" i="10"/>
  <c r="F125" i="10"/>
  <c r="G124" i="10"/>
  <c r="F124" i="10"/>
  <c r="G123" i="10"/>
  <c r="F123" i="10"/>
  <c r="G122" i="10"/>
  <c r="F122" i="10"/>
  <c r="G121" i="10"/>
  <c r="F121" i="10"/>
  <c r="G120" i="10"/>
  <c r="F120" i="10"/>
  <c r="G119" i="10"/>
  <c r="F119" i="10"/>
  <c r="G118" i="10"/>
  <c r="F118" i="10"/>
  <c r="G117" i="10"/>
  <c r="F117" i="10"/>
  <c r="G116" i="10"/>
  <c r="F116" i="10"/>
  <c r="G115" i="10"/>
  <c r="F115" i="10"/>
  <c r="G114" i="10"/>
  <c r="F114" i="10"/>
  <c r="G113" i="10"/>
  <c r="F113" i="10"/>
  <c r="G112" i="10"/>
  <c r="F112" i="10"/>
  <c r="G111" i="10"/>
  <c r="F111" i="10"/>
  <c r="G110" i="10"/>
  <c r="F110" i="10"/>
  <c r="G109" i="10"/>
  <c r="F109" i="10"/>
  <c r="G108" i="10"/>
  <c r="F108" i="10"/>
  <c r="G107" i="10"/>
  <c r="F107" i="10"/>
  <c r="G106" i="10"/>
  <c r="F106" i="10"/>
  <c r="G105" i="10"/>
  <c r="F105" i="10"/>
  <c r="G104" i="10"/>
  <c r="F104" i="10"/>
  <c r="G103" i="10"/>
  <c r="F103" i="10"/>
  <c r="G102" i="10"/>
  <c r="F102" i="10"/>
  <c r="G101" i="10"/>
  <c r="F101" i="10"/>
  <c r="G100" i="10"/>
  <c r="F100" i="10"/>
  <c r="G99" i="10"/>
  <c r="F99" i="10"/>
  <c r="G98" i="10"/>
  <c r="F98" i="10"/>
  <c r="G97" i="10"/>
  <c r="F97" i="10"/>
  <c r="G96" i="10"/>
  <c r="F96" i="10"/>
  <c r="G95" i="10"/>
  <c r="F95" i="10"/>
  <c r="G94" i="10"/>
  <c r="F94" i="10"/>
  <c r="G93" i="10"/>
  <c r="F93" i="10"/>
  <c r="G92" i="10"/>
  <c r="F92" i="10"/>
  <c r="G91" i="10"/>
  <c r="F91" i="10"/>
  <c r="G90" i="10"/>
  <c r="F90" i="10"/>
  <c r="G89" i="10"/>
  <c r="F89" i="10"/>
  <c r="G88" i="10"/>
  <c r="F88" i="10"/>
  <c r="G87" i="10"/>
  <c r="F87" i="10"/>
  <c r="G86" i="10"/>
  <c r="F86" i="10"/>
  <c r="G85" i="10"/>
  <c r="F85" i="10"/>
  <c r="G84" i="10"/>
  <c r="F84" i="10"/>
  <c r="G83" i="10"/>
  <c r="F83" i="10"/>
  <c r="G82" i="10"/>
  <c r="F82" i="10"/>
  <c r="G81" i="10"/>
  <c r="F81" i="10"/>
  <c r="G80" i="10"/>
  <c r="F80" i="10"/>
  <c r="G79" i="10"/>
  <c r="F79" i="10"/>
  <c r="G78" i="10"/>
  <c r="F78" i="10"/>
  <c r="G77" i="10"/>
  <c r="F77" i="10"/>
  <c r="G76" i="10"/>
  <c r="F76" i="10"/>
  <c r="G75" i="10"/>
  <c r="F75" i="10"/>
  <c r="G74" i="10"/>
  <c r="F74" i="10"/>
  <c r="G73" i="10"/>
  <c r="F73" i="10"/>
  <c r="G72" i="10"/>
  <c r="F72" i="10"/>
  <c r="G71" i="10"/>
  <c r="F71" i="10"/>
  <c r="G70" i="10"/>
  <c r="F70" i="10"/>
  <c r="G69" i="10"/>
  <c r="F69" i="10"/>
  <c r="G68" i="10"/>
  <c r="F68" i="10"/>
  <c r="G67" i="10"/>
  <c r="F67" i="10"/>
  <c r="G66" i="10"/>
  <c r="F66" i="10"/>
  <c r="G65" i="10"/>
  <c r="F65" i="10"/>
  <c r="G64" i="10"/>
  <c r="F64" i="10"/>
  <c r="G63" i="10"/>
  <c r="F63" i="10"/>
  <c r="G62" i="10"/>
  <c r="F62" i="10"/>
  <c r="G61" i="10"/>
  <c r="F61" i="10"/>
  <c r="G60" i="10"/>
  <c r="F60" i="10"/>
  <c r="G59" i="10"/>
  <c r="F59" i="10"/>
  <c r="G58" i="10"/>
  <c r="F58" i="10"/>
  <c r="G57" i="10"/>
  <c r="F57" i="10"/>
  <c r="G56" i="10"/>
  <c r="F56" i="10"/>
  <c r="G55" i="10"/>
  <c r="F55" i="10"/>
  <c r="G54" i="10"/>
  <c r="F54" i="10"/>
  <c r="G53" i="10"/>
  <c r="F53" i="10"/>
  <c r="G48" i="10"/>
  <c r="F48" i="10"/>
  <c r="G47" i="10"/>
  <c r="F47" i="10"/>
  <c r="G46" i="10"/>
  <c r="F46" i="10"/>
  <c r="G45" i="10"/>
  <c r="F45" i="10"/>
  <c r="G44" i="10"/>
  <c r="F44" i="10"/>
  <c r="G43" i="10"/>
  <c r="F43" i="10"/>
  <c r="G42" i="10"/>
  <c r="F42" i="10"/>
  <c r="G41" i="10"/>
  <c r="F41" i="10"/>
  <c r="G40" i="10"/>
  <c r="F40" i="10"/>
  <c r="G39" i="10"/>
  <c r="F39" i="10"/>
  <c r="G38" i="10"/>
  <c r="F38" i="10"/>
  <c r="G37" i="10"/>
  <c r="F37" i="10"/>
  <c r="G36" i="10"/>
  <c r="F36" i="10"/>
  <c r="G35" i="10"/>
  <c r="F35" i="10"/>
  <c r="G34" i="10"/>
  <c r="F34" i="10"/>
  <c r="G33" i="10"/>
  <c r="F33" i="10"/>
  <c r="G32" i="10"/>
  <c r="F32" i="10"/>
  <c r="G31" i="10"/>
  <c r="F31" i="10"/>
  <c r="G30" i="10"/>
  <c r="F30" i="10"/>
  <c r="G29" i="10"/>
  <c r="F29" i="10"/>
  <c r="G28" i="10"/>
  <c r="F28" i="10"/>
  <c r="G27" i="10"/>
  <c r="F27" i="10"/>
  <c r="G26" i="10"/>
  <c r="F26" i="10"/>
  <c r="G25" i="10"/>
  <c r="F25" i="10"/>
  <c r="G24" i="10"/>
  <c r="F24" i="10"/>
  <c r="G23" i="10"/>
  <c r="F23" i="10"/>
  <c r="G22" i="10"/>
  <c r="F22" i="10"/>
  <c r="G21" i="10"/>
  <c r="F21" i="10"/>
  <c r="G20" i="10"/>
  <c r="F20" i="10"/>
  <c r="G19" i="10"/>
  <c r="F19" i="10"/>
  <c r="G18" i="10"/>
  <c r="F18" i="10"/>
  <c r="G17" i="10"/>
  <c r="F17" i="10"/>
  <c r="G16" i="10"/>
  <c r="F16" i="10"/>
  <c r="G15" i="10"/>
  <c r="F15" i="10"/>
  <c r="G14" i="10"/>
  <c r="F14" i="10"/>
  <c r="G13" i="10"/>
  <c r="F13" i="10"/>
  <c r="G12" i="10"/>
  <c r="F12" i="10"/>
  <c r="G11" i="10"/>
  <c r="F11" i="10"/>
  <c r="G10" i="10"/>
  <c r="F10" i="10"/>
  <c r="G9" i="10"/>
  <c r="F9" i="10"/>
  <c r="G8" i="10"/>
  <c r="F8" i="10"/>
  <c r="G7" i="10"/>
  <c r="F7" i="10"/>
  <c r="G6" i="10"/>
  <c r="F6" i="10"/>
  <c r="G5" i="10"/>
  <c r="AH197" i="9"/>
  <c r="AH196" i="9"/>
  <c r="AH195" i="9"/>
  <c r="AH194" i="9"/>
  <c r="AH193" i="9"/>
  <c r="AH192" i="9"/>
  <c r="AH191" i="9"/>
  <c r="AH190" i="9"/>
  <c r="AH189" i="9"/>
  <c r="AH188" i="9"/>
  <c r="AH187" i="9"/>
  <c r="AH186" i="9"/>
  <c r="AH185" i="9"/>
  <c r="AH184" i="9"/>
  <c r="AH183" i="9"/>
  <c r="AH182" i="9"/>
  <c r="AH181" i="9"/>
  <c r="AH180" i="9"/>
  <c r="AH179" i="9"/>
  <c r="AH178" i="9"/>
  <c r="AH177" i="9"/>
  <c r="AH176" i="9"/>
  <c r="AH175" i="9"/>
  <c r="AH174" i="9"/>
  <c r="AH173" i="9"/>
  <c r="AH172" i="9"/>
  <c r="AH171" i="9"/>
  <c r="AH170" i="9"/>
  <c r="AH169" i="9"/>
  <c r="AH168" i="9"/>
  <c r="AH167" i="9"/>
  <c r="AH166" i="9"/>
  <c r="AH165" i="9"/>
  <c r="AH164" i="9"/>
  <c r="AH163" i="9"/>
  <c r="AH162" i="9"/>
  <c r="AH161" i="9"/>
  <c r="AH160" i="9"/>
  <c r="AH159" i="9"/>
  <c r="AH158" i="9"/>
  <c r="AH157" i="9"/>
  <c r="AH156" i="9"/>
  <c r="AH155" i="9"/>
  <c r="AH154" i="9"/>
  <c r="AH153" i="9"/>
  <c r="AH152" i="9"/>
  <c r="AH151" i="9"/>
  <c r="AH150" i="9"/>
  <c r="AH149" i="9"/>
  <c r="AH148" i="9"/>
  <c r="AH147" i="9"/>
  <c r="AH146" i="9"/>
  <c r="AH145" i="9"/>
  <c r="AH144" i="9"/>
  <c r="AH143" i="9"/>
  <c r="AH142" i="9"/>
  <c r="AH141" i="9"/>
  <c r="AH140" i="9"/>
  <c r="AH139" i="9"/>
  <c r="AH138" i="9"/>
  <c r="AH137" i="9"/>
  <c r="AH136" i="9"/>
  <c r="AH135" i="9"/>
  <c r="AH134" i="9"/>
  <c r="AH133" i="9"/>
  <c r="AH132" i="9"/>
  <c r="AH131" i="9"/>
  <c r="AH130" i="9"/>
  <c r="AH129" i="9"/>
  <c r="AH128" i="9"/>
  <c r="AH127" i="9"/>
  <c r="AH126" i="9"/>
  <c r="AH125" i="9"/>
  <c r="AH124" i="9"/>
  <c r="AH123" i="9"/>
  <c r="AH122" i="9"/>
  <c r="AH121" i="9"/>
  <c r="AH120" i="9"/>
  <c r="AH119" i="9"/>
  <c r="AH118" i="9"/>
  <c r="AH117" i="9"/>
  <c r="AH116" i="9"/>
  <c r="AH115" i="9"/>
  <c r="AH114" i="9"/>
  <c r="AH113" i="9"/>
  <c r="AH112" i="9"/>
  <c r="AH111" i="9"/>
  <c r="AH110" i="9"/>
  <c r="AH109" i="9"/>
  <c r="AH108" i="9"/>
  <c r="AH107" i="9"/>
  <c r="AH106" i="9"/>
  <c r="AH105" i="9"/>
  <c r="AH104" i="9"/>
  <c r="AH103" i="9"/>
  <c r="AH102" i="9"/>
  <c r="AH101" i="9"/>
  <c r="AH100" i="9"/>
  <c r="AH99" i="9"/>
  <c r="AH98" i="9"/>
  <c r="AH97" i="9"/>
  <c r="AH96" i="9"/>
  <c r="AH95" i="9"/>
  <c r="AH94" i="9"/>
  <c r="AH93" i="9"/>
  <c r="AH92" i="9"/>
  <c r="AH91" i="9"/>
  <c r="AH90" i="9"/>
  <c r="AH89" i="9"/>
  <c r="AH88" i="9"/>
  <c r="AH87" i="9"/>
  <c r="AH86" i="9"/>
  <c r="AH85" i="9"/>
  <c r="AH84" i="9"/>
  <c r="AH83" i="9"/>
  <c r="AH82" i="9"/>
  <c r="AH81" i="9"/>
  <c r="AH80" i="9"/>
  <c r="AH79" i="9"/>
  <c r="AH78" i="9"/>
  <c r="AH77" i="9"/>
  <c r="AH76" i="9"/>
  <c r="AH75" i="9"/>
  <c r="AH74" i="9"/>
  <c r="AH73" i="9"/>
  <c r="AH72" i="9"/>
  <c r="AH71" i="9"/>
  <c r="AH70" i="9"/>
  <c r="AH69" i="9"/>
  <c r="AH68" i="9"/>
  <c r="AH67" i="9"/>
  <c r="AH66" i="9"/>
  <c r="AH65" i="9"/>
  <c r="AH64" i="9"/>
  <c r="AH63" i="9"/>
  <c r="AH62" i="9"/>
  <c r="AH61" i="9"/>
  <c r="AH60" i="9"/>
  <c r="AH59" i="9"/>
  <c r="AH58" i="9"/>
  <c r="AH57" i="9"/>
  <c r="AH56" i="9"/>
  <c r="AH55" i="9"/>
  <c r="AH54" i="9"/>
  <c r="AH53" i="9"/>
  <c r="AH52" i="9"/>
  <c r="AH51" i="9"/>
  <c r="AH50" i="9"/>
  <c r="AH49" i="9"/>
  <c r="AH48" i="9"/>
  <c r="AH47" i="9"/>
  <c r="AH46" i="9"/>
  <c r="AH45" i="9"/>
  <c r="AH44" i="9"/>
  <c r="AH43" i="9"/>
  <c r="AH42" i="9"/>
  <c r="AH41" i="9"/>
  <c r="AH40" i="9"/>
  <c r="AH39" i="9"/>
  <c r="AH38" i="9"/>
  <c r="AH37" i="9"/>
  <c r="AH36" i="9"/>
  <c r="AH35" i="9"/>
  <c r="AH34" i="9"/>
  <c r="AH33" i="9"/>
  <c r="AH32" i="9"/>
  <c r="AH31" i="9"/>
  <c r="AH30" i="9"/>
  <c r="AH29" i="9"/>
  <c r="AH28" i="9"/>
  <c r="AH27" i="9"/>
  <c r="AH26" i="9"/>
  <c r="AH25" i="9"/>
  <c r="AH24" i="9"/>
  <c r="AH23" i="9"/>
  <c r="AH22" i="9"/>
  <c r="AH21" i="9"/>
  <c r="AH20" i="9"/>
  <c r="AH19" i="9"/>
  <c r="AH18" i="9"/>
  <c r="AH17" i="9"/>
  <c r="AH16" i="9"/>
  <c r="AH15" i="9"/>
  <c r="AH14" i="9"/>
  <c r="AH13" i="9"/>
  <c r="AH12" i="9"/>
  <c r="AH11" i="9"/>
  <c r="AH10" i="9"/>
  <c r="AH9" i="9"/>
  <c r="AH8" i="9"/>
  <c r="AH7" i="9"/>
  <c r="AH6" i="9"/>
  <c r="AH5" i="9"/>
  <c r="AH4" i="9"/>
  <c r="AH3" i="9"/>
  <c r="AH2" i="9"/>
  <c r="D202" i="10"/>
  <c r="C202" i="10"/>
  <c r="D203" i="10"/>
  <c r="C203" i="10"/>
  <c r="D201" i="10"/>
  <c r="C201" i="10"/>
  <c r="D200" i="10"/>
  <c r="C200" i="10"/>
  <c r="D199" i="10"/>
  <c r="C199" i="10"/>
  <c r="D198" i="10"/>
  <c r="C198" i="10"/>
  <c r="D197" i="10"/>
  <c r="C197" i="10"/>
  <c r="D196" i="10"/>
  <c r="C196" i="10"/>
  <c r="D195" i="10"/>
  <c r="C195" i="10"/>
  <c r="D194" i="10"/>
  <c r="C194" i="10"/>
  <c r="D193" i="10"/>
  <c r="C193" i="10"/>
  <c r="D192" i="10"/>
  <c r="C192" i="10"/>
  <c r="D191" i="10"/>
  <c r="C191" i="10"/>
  <c r="D190" i="10"/>
  <c r="C190" i="10"/>
  <c r="D189" i="10"/>
  <c r="C189" i="10"/>
  <c r="D188" i="10"/>
  <c r="C188" i="10"/>
  <c r="D187" i="10"/>
  <c r="C187" i="10"/>
  <c r="D186" i="10"/>
  <c r="C186" i="10"/>
  <c r="D185" i="10"/>
  <c r="C185" i="10"/>
  <c r="D184" i="10"/>
  <c r="C184" i="10"/>
  <c r="D183" i="10"/>
  <c r="C183" i="10"/>
  <c r="D182" i="10"/>
  <c r="C182" i="10"/>
  <c r="D181" i="10"/>
  <c r="C181" i="10"/>
  <c r="D180" i="10"/>
  <c r="C180" i="10"/>
  <c r="D179" i="10"/>
  <c r="C179" i="10"/>
  <c r="D178" i="10"/>
  <c r="C178" i="10"/>
  <c r="D177" i="10"/>
  <c r="C177" i="10"/>
  <c r="D176" i="10"/>
  <c r="C176" i="10"/>
  <c r="D175" i="10"/>
  <c r="C175" i="10"/>
  <c r="D174" i="10"/>
  <c r="C174" i="10"/>
  <c r="D173" i="10"/>
  <c r="C173" i="10"/>
  <c r="D172" i="10"/>
  <c r="C172" i="10"/>
  <c r="D171" i="10"/>
  <c r="C171" i="10"/>
  <c r="D170" i="10"/>
  <c r="C170" i="10"/>
  <c r="D169" i="10"/>
  <c r="C169" i="10"/>
  <c r="D168" i="10"/>
  <c r="C168" i="10"/>
  <c r="D167" i="10"/>
  <c r="C167" i="10"/>
  <c r="D166" i="10"/>
  <c r="C166" i="10"/>
  <c r="D165" i="10"/>
  <c r="C165" i="10"/>
  <c r="D164" i="10"/>
  <c r="C164" i="10"/>
  <c r="D163" i="10"/>
  <c r="C163" i="10"/>
  <c r="D162" i="10"/>
  <c r="C162" i="10"/>
  <c r="D161" i="10"/>
  <c r="C161" i="10"/>
  <c r="D160" i="10"/>
  <c r="C160" i="10"/>
  <c r="D159" i="10"/>
  <c r="C159" i="10"/>
  <c r="D158" i="10"/>
  <c r="C158" i="10"/>
  <c r="D157" i="10"/>
  <c r="C157" i="10"/>
  <c r="D156" i="10"/>
  <c r="C156" i="10"/>
  <c r="D155" i="10"/>
  <c r="C155" i="10"/>
  <c r="D154" i="10"/>
  <c r="C154" i="10"/>
  <c r="D153" i="10"/>
  <c r="C153" i="10"/>
  <c r="D152" i="10"/>
  <c r="C152" i="10"/>
  <c r="D151" i="10"/>
  <c r="C151" i="10"/>
  <c r="D150" i="10"/>
  <c r="C150" i="10"/>
  <c r="D149" i="10"/>
  <c r="C149" i="10"/>
  <c r="D148" i="10"/>
  <c r="C148" i="10"/>
  <c r="D147" i="10"/>
  <c r="C147" i="10"/>
  <c r="D146" i="10"/>
  <c r="C146" i="10"/>
  <c r="D145" i="10"/>
  <c r="C145" i="10"/>
  <c r="D144" i="10"/>
  <c r="C144" i="10"/>
  <c r="D143" i="10"/>
  <c r="C143" i="10"/>
  <c r="D142" i="10"/>
  <c r="C142" i="10"/>
  <c r="D141" i="10"/>
  <c r="C141" i="10"/>
  <c r="D140" i="10"/>
  <c r="C140" i="10"/>
  <c r="D139" i="10"/>
  <c r="C139" i="10"/>
  <c r="D138" i="10"/>
  <c r="C138" i="10"/>
  <c r="D137" i="10"/>
  <c r="C137" i="10"/>
  <c r="D136" i="10"/>
  <c r="C136" i="10"/>
  <c r="D135" i="10"/>
  <c r="C135" i="10"/>
  <c r="D134" i="10"/>
  <c r="C134" i="10"/>
  <c r="D133" i="10"/>
  <c r="C133" i="10"/>
  <c r="D132" i="10"/>
  <c r="C132" i="10"/>
  <c r="D131" i="10"/>
  <c r="C131" i="10"/>
  <c r="D130" i="10"/>
  <c r="C130" i="10"/>
  <c r="D129" i="10"/>
  <c r="C129" i="10"/>
  <c r="D128" i="10"/>
  <c r="C128" i="10"/>
  <c r="D127" i="10"/>
  <c r="C127" i="10"/>
  <c r="D126" i="10"/>
  <c r="C126" i="10"/>
  <c r="D125" i="10"/>
  <c r="C125" i="10"/>
  <c r="D124" i="10"/>
  <c r="C124" i="10"/>
  <c r="D123" i="10"/>
  <c r="C123" i="10"/>
  <c r="D122" i="10"/>
  <c r="C122" i="10"/>
  <c r="D121" i="10"/>
  <c r="C121" i="10"/>
  <c r="D120" i="10"/>
  <c r="C120" i="10"/>
  <c r="D119" i="10"/>
  <c r="C119" i="10"/>
  <c r="D118" i="10"/>
  <c r="C118" i="10"/>
  <c r="D117" i="10"/>
  <c r="C117" i="10"/>
  <c r="D116" i="10"/>
  <c r="C116" i="10"/>
  <c r="D115" i="10"/>
  <c r="C115" i="10"/>
  <c r="D114" i="10"/>
  <c r="C114" i="10"/>
  <c r="D113" i="10"/>
  <c r="C113" i="10"/>
  <c r="D112" i="10"/>
  <c r="C112" i="10"/>
  <c r="D111" i="10"/>
  <c r="C111" i="10"/>
  <c r="D110" i="10"/>
  <c r="C110" i="10"/>
  <c r="D109" i="10"/>
  <c r="C109" i="10"/>
  <c r="D108" i="10"/>
  <c r="C108" i="10"/>
  <c r="D107" i="10"/>
  <c r="C107" i="10"/>
  <c r="D106" i="10"/>
  <c r="C106" i="10"/>
  <c r="D105" i="10"/>
  <c r="C105" i="10"/>
  <c r="D104" i="10"/>
  <c r="C104" i="10"/>
  <c r="D103" i="10"/>
  <c r="C103" i="10"/>
  <c r="D102" i="10"/>
  <c r="C102" i="10"/>
  <c r="D101" i="10"/>
  <c r="C101" i="10"/>
  <c r="D100" i="10"/>
  <c r="C100" i="10"/>
  <c r="D99" i="10"/>
  <c r="C99" i="10"/>
  <c r="D98" i="10"/>
  <c r="C98" i="10"/>
  <c r="D97" i="10"/>
  <c r="C97" i="10"/>
  <c r="D96" i="10"/>
  <c r="C96" i="10"/>
  <c r="D95" i="10"/>
  <c r="C95" i="10"/>
  <c r="D94" i="10"/>
  <c r="C94" i="10"/>
  <c r="D93" i="10"/>
  <c r="C93" i="10"/>
  <c r="D92" i="10"/>
  <c r="C92" i="10"/>
  <c r="D91" i="10"/>
  <c r="C91" i="10"/>
  <c r="D90" i="10"/>
  <c r="C90" i="10"/>
  <c r="D89" i="10"/>
  <c r="C89" i="10"/>
  <c r="D88" i="10"/>
  <c r="C88" i="10"/>
  <c r="D87" i="10"/>
  <c r="C87" i="10"/>
  <c r="D86" i="10"/>
  <c r="C86" i="10"/>
  <c r="D85" i="10"/>
  <c r="C85" i="10"/>
  <c r="D84" i="10"/>
  <c r="C84" i="10"/>
  <c r="D83" i="10"/>
  <c r="C83" i="10"/>
  <c r="D82" i="10"/>
  <c r="C82" i="10"/>
  <c r="D81" i="10"/>
  <c r="C81" i="10"/>
  <c r="D80" i="10"/>
  <c r="C80" i="10"/>
  <c r="D79" i="10"/>
  <c r="C79" i="10"/>
  <c r="D78" i="10"/>
  <c r="C78" i="10"/>
  <c r="D77" i="10"/>
  <c r="C77" i="10"/>
  <c r="D76" i="10"/>
  <c r="C76" i="10"/>
  <c r="D75" i="10"/>
  <c r="C75" i="10"/>
  <c r="D74" i="10"/>
  <c r="C74" i="10"/>
  <c r="D73" i="10"/>
  <c r="C73" i="10"/>
  <c r="D72" i="10"/>
  <c r="C72" i="10"/>
  <c r="D71" i="10"/>
  <c r="C71" i="10"/>
  <c r="D70" i="10"/>
  <c r="C70" i="10"/>
  <c r="D69" i="10"/>
  <c r="C69" i="10"/>
  <c r="D68" i="10"/>
  <c r="C68" i="10"/>
  <c r="D67" i="10"/>
  <c r="C67" i="10"/>
  <c r="D66" i="10"/>
  <c r="C66" i="10"/>
  <c r="D65" i="10"/>
  <c r="C65" i="10"/>
  <c r="D64" i="10"/>
  <c r="C64" i="10"/>
  <c r="D63" i="10"/>
  <c r="C63" i="10"/>
  <c r="D62" i="10"/>
  <c r="C62" i="10"/>
  <c r="D61" i="10"/>
  <c r="C61" i="10"/>
  <c r="D60" i="10"/>
  <c r="C60" i="10"/>
  <c r="D59" i="10"/>
  <c r="C59" i="10"/>
  <c r="D58" i="10"/>
  <c r="C58" i="10"/>
  <c r="D57" i="10"/>
  <c r="C57" i="10"/>
  <c r="D56" i="10"/>
  <c r="C56" i="10"/>
  <c r="D55" i="10"/>
  <c r="C55" i="10"/>
  <c r="D54" i="10"/>
  <c r="C54" i="10"/>
  <c r="D53" i="10"/>
  <c r="C53" i="10"/>
  <c r="D48" i="10"/>
  <c r="C48" i="10"/>
  <c r="D47" i="10"/>
  <c r="C47" i="10"/>
  <c r="D46" i="10"/>
  <c r="C46" i="10"/>
  <c r="D45" i="10"/>
  <c r="C45" i="10"/>
  <c r="D44" i="10"/>
  <c r="C44" i="10"/>
  <c r="D43" i="10"/>
  <c r="C43" i="10"/>
  <c r="D42" i="10"/>
  <c r="C42" i="10"/>
  <c r="D41" i="10"/>
  <c r="C41" i="10"/>
  <c r="D40" i="10"/>
  <c r="C40" i="10"/>
  <c r="D39" i="10"/>
  <c r="C39" i="10"/>
  <c r="D38" i="10"/>
  <c r="C38" i="10"/>
  <c r="D37" i="10"/>
  <c r="C37" i="10"/>
  <c r="D36" i="10"/>
  <c r="C36" i="10"/>
  <c r="D35" i="10"/>
  <c r="C35" i="10"/>
  <c r="D34" i="10"/>
  <c r="C34" i="10"/>
  <c r="D33" i="10"/>
  <c r="C33" i="10"/>
  <c r="D32" i="10"/>
  <c r="C32" i="10"/>
  <c r="D31" i="10"/>
  <c r="C31" i="10"/>
  <c r="D30" i="10"/>
  <c r="C30" i="10"/>
  <c r="D29" i="10"/>
  <c r="C29" i="10"/>
  <c r="D28" i="10"/>
  <c r="C28" i="10"/>
  <c r="D27" i="10"/>
  <c r="C27" i="10"/>
  <c r="D26" i="10"/>
  <c r="C26" i="10"/>
  <c r="D25" i="10"/>
  <c r="C25" i="10"/>
  <c r="D24" i="10"/>
  <c r="C24" i="10"/>
  <c r="D23" i="10"/>
  <c r="C23" i="10"/>
  <c r="D22" i="10"/>
  <c r="C22" i="10"/>
  <c r="D21" i="10"/>
  <c r="C21" i="10"/>
  <c r="D20" i="10"/>
  <c r="C20" i="10"/>
  <c r="D19" i="10"/>
  <c r="C19" i="10"/>
  <c r="D18" i="10"/>
  <c r="C18" i="10"/>
  <c r="D17" i="10"/>
  <c r="C17" i="10"/>
  <c r="D16" i="10"/>
  <c r="C16" i="10"/>
  <c r="D15" i="10"/>
  <c r="C15" i="10"/>
  <c r="D14" i="10"/>
  <c r="C14" i="10"/>
  <c r="D13" i="10"/>
  <c r="C13" i="10"/>
  <c r="D12" i="10"/>
  <c r="C12" i="10"/>
  <c r="D11" i="10"/>
  <c r="C11" i="10"/>
  <c r="D10" i="10"/>
  <c r="C10" i="10"/>
  <c r="D9" i="10"/>
  <c r="C9" i="10"/>
  <c r="D8" i="10"/>
  <c r="C8" i="10"/>
  <c r="D7" i="10"/>
  <c r="C7" i="10"/>
  <c r="D6" i="10"/>
  <c r="C6" i="10"/>
  <c r="D5" i="10"/>
  <c r="C5" i="10"/>
  <c r="H18" i="11" l="1"/>
  <c r="H20" i="11" s="1"/>
  <c r="AD8" i="10"/>
  <c r="AP8" i="10" s="1"/>
  <c r="AV8" i="10" s="1"/>
  <c r="AX8" i="10" s="1"/>
  <c r="AD12" i="10"/>
  <c r="AP12" i="10" s="1"/>
  <c r="AV12" i="10" s="1"/>
  <c r="AW12" i="10" s="1"/>
  <c r="AD16" i="10"/>
  <c r="AP16" i="10" s="1"/>
  <c r="AV16" i="10" s="1"/>
  <c r="AY16" i="10" s="1"/>
  <c r="AD20" i="10"/>
  <c r="AP20" i="10" s="1"/>
  <c r="AV20" i="10" s="1"/>
  <c r="AY20" i="10" s="1"/>
  <c r="AD24" i="10"/>
  <c r="AP24" i="10" s="1"/>
  <c r="AV24" i="10" s="1"/>
  <c r="AY24" i="10" s="1"/>
  <c r="AD28" i="10"/>
  <c r="AP28" i="10" s="1"/>
  <c r="AV28" i="10" s="1"/>
  <c r="AW28" i="10" s="1"/>
  <c r="AD32" i="10"/>
  <c r="AP32" i="10" s="1"/>
  <c r="AV32" i="10" s="1"/>
  <c r="AW32" i="10" s="1"/>
  <c r="AD36" i="10"/>
  <c r="AP36" i="10" s="1"/>
  <c r="AV36" i="10" s="1"/>
  <c r="AY36" i="10" s="1"/>
  <c r="AD40" i="10"/>
  <c r="AP40" i="10" s="1"/>
  <c r="AV40" i="10" s="1"/>
  <c r="AY40" i="10" s="1"/>
  <c r="AD44" i="10"/>
  <c r="AP44" i="10" s="1"/>
  <c r="AV44" i="10" s="1"/>
  <c r="AY44" i="10" s="1"/>
  <c r="AD48" i="10"/>
  <c r="AP48" i="10" s="1"/>
  <c r="AV48" i="10" s="1"/>
  <c r="AY48" i="10" s="1"/>
  <c r="AD53" i="10"/>
  <c r="AP53" i="10" s="1"/>
  <c r="AV53" i="10" s="1"/>
  <c r="AY53" i="10" s="1"/>
  <c r="AD57" i="10"/>
  <c r="AP57" i="10" s="1"/>
  <c r="AV57" i="10" s="1"/>
  <c r="AY57" i="10" s="1"/>
  <c r="AD61" i="10"/>
  <c r="AP61" i="10" s="1"/>
  <c r="AV61" i="10" s="1"/>
  <c r="AY61" i="10" s="1"/>
  <c r="AD65" i="10"/>
  <c r="AP65" i="10" s="1"/>
  <c r="AV65" i="10" s="1"/>
  <c r="AW65" i="10" s="1"/>
  <c r="AD69" i="10"/>
  <c r="AP69" i="10" s="1"/>
  <c r="AV69" i="10" s="1"/>
  <c r="AY69" i="10" s="1"/>
  <c r="AD73" i="10"/>
  <c r="AP73" i="10" s="1"/>
  <c r="AV73" i="10" s="1"/>
  <c r="AW73" i="10" s="1"/>
  <c r="AD77" i="10"/>
  <c r="AP77" i="10" s="1"/>
  <c r="AV77" i="10" s="1"/>
  <c r="AX77" i="10" s="1"/>
  <c r="AD81" i="10"/>
  <c r="AP81" i="10" s="1"/>
  <c r="AV81" i="10" s="1"/>
  <c r="AX81" i="10" s="1"/>
  <c r="AD85" i="10"/>
  <c r="AP85" i="10" s="1"/>
  <c r="AV85" i="10" s="1"/>
  <c r="AX85" i="10" s="1"/>
  <c r="AD89" i="10"/>
  <c r="AP89" i="10" s="1"/>
  <c r="AV89" i="10" s="1"/>
  <c r="AY89" i="10" s="1"/>
  <c r="AD93" i="10"/>
  <c r="AP93" i="10" s="1"/>
  <c r="AV93" i="10" s="1"/>
  <c r="AX93" i="10" s="1"/>
  <c r="AD97" i="10"/>
  <c r="AP97" i="10" s="1"/>
  <c r="AV97" i="10" s="1"/>
  <c r="AY97" i="10" s="1"/>
  <c r="AD101" i="10"/>
  <c r="AP101" i="10" s="1"/>
  <c r="AV101" i="10" s="1"/>
  <c r="AX101" i="10" s="1"/>
  <c r="AD104" i="10"/>
  <c r="AP104" i="10" s="1"/>
  <c r="AV104" i="10" s="1"/>
  <c r="AW104" i="10" s="1"/>
  <c r="AD108" i="10"/>
  <c r="AP108" i="10" s="1"/>
  <c r="AV108" i="10" s="1"/>
  <c r="AY108" i="10" s="1"/>
  <c r="AD112" i="10"/>
  <c r="AP112" i="10" s="1"/>
  <c r="AV112" i="10" s="1"/>
  <c r="AY112" i="10" s="1"/>
  <c r="AD116" i="10"/>
  <c r="AP116" i="10" s="1"/>
  <c r="AV116" i="10" s="1"/>
  <c r="AY116" i="10" s="1"/>
  <c r="AD120" i="10"/>
  <c r="AP120" i="10" s="1"/>
  <c r="AV120" i="10" s="1"/>
  <c r="AW120" i="10" s="1"/>
  <c r="AD124" i="10"/>
  <c r="AP124" i="10" s="1"/>
  <c r="AV124" i="10" s="1"/>
  <c r="AX124" i="10" s="1"/>
  <c r="AD128" i="10"/>
  <c r="AP128" i="10" s="1"/>
  <c r="AV128" i="10" s="1"/>
  <c r="AY128" i="10" s="1"/>
  <c r="AD132" i="10"/>
  <c r="AP132" i="10" s="1"/>
  <c r="AV132" i="10" s="1"/>
  <c r="AY132" i="10" s="1"/>
  <c r="AD136" i="10"/>
  <c r="AP136" i="10" s="1"/>
  <c r="AV136" i="10" s="1"/>
  <c r="AY136" i="10" s="1"/>
  <c r="AD140" i="10"/>
  <c r="AP140" i="10" s="1"/>
  <c r="AV140" i="10" s="1"/>
  <c r="AX140" i="10" s="1"/>
  <c r="AD144" i="10"/>
  <c r="AP144" i="10" s="1"/>
  <c r="AV144" i="10" s="1"/>
  <c r="AX144" i="10" s="1"/>
  <c r="AD148" i="10"/>
  <c r="AP148" i="10" s="1"/>
  <c r="AV148" i="10" s="1"/>
  <c r="AW148" i="10" s="1"/>
  <c r="AD152" i="10"/>
  <c r="AP152" i="10" s="1"/>
  <c r="AV152" i="10" s="1"/>
  <c r="AY152" i="10" s="1"/>
  <c r="AD156" i="10"/>
  <c r="AP156" i="10" s="1"/>
  <c r="AV156" i="10" s="1"/>
  <c r="AW156" i="10" s="1"/>
  <c r="AD160" i="10"/>
  <c r="AP160" i="10" s="1"/>
  <c r="AV160" i="10" s="1"/>
  <c r="AY160" i="10" s="1"/>
  <c r="AD164" i="10"/>
  <c r="AP164" i="10" s="1"/>
  <c r="AV164" i="10" s="1"/>
  <c r="AW164" i="10" s="1"/>
  <c r="AD168" i="10"/>
  <c r="AP168" i="10" s="1"/>
  <c r="AV168" i="10" s="1"/>
  <c r="AX168" i="10" s="1"/>
  <c r="AD172" i="10"/>
  <c r="AP172" i="10" s="1"/>
  <c r="AV172" i="10" s="1"/>
  <c r="AW172" i="10" s="1"/>
  <c r="AD176" i="10"/>
  <c r="AP176" i="10" s="1"/>
  <c r="AV176" i="10" s="1"/>
  <c r="AY176" i="10" s="1"/>
  <c r="AD180" i="10"/>
  <c r="AP180" i="10" s="1"/>
  <c r="AV180" i="10" s="1"/>
  <c r="AW180" i="10" s="1"/>
  <c r="AD184" i="10"/>
  <c r="AP184" i="10" s="1"/>
  <c r="AV184" i="10" s="1"/>
  <c r="AY184" i="10" s="1"/>
  <c r="AD188" i="10"/>
  <c r="AP188" i="10" s="1"/>
  <c r="AV188" i="10" s="1"/>
  <c r="AW188" i="10" s="1"/>
  <c r="AD192" i="10"/>
  <c r="AP192" i="10" s="1"/>
  <c r="AV192" i="10" s="1"/>
  <c r="AY192" i="10" s="1"/>
  <c r="AD196" i="10"/>
  <c r="AP196" i="10" s="1"/>
  <c r="AV196" i="10" s="1"/>
  <c r="AY196" i="10" s="1"/>
  <c r="AD202" i="10"/>
  <c r="AP202" i="10" s="1"/>
  <c r="AV202" i="10" s="1"/>
  <c r="AY202" i="10" s="1"/>
  <c r="AD203" i="10"/>
  <c r="AP203" i="10" s="1"/>
  <c r="AV203" i="10" s="1"/>
  <c r="AY203" i="10" s="1"/>
  <c r="K2" i="10"/>
  <c r="AD7" i="10"/>
  <c r="AP7" i="10" s="1"/>
  <c r="AV7" i="10" s="1"/>
  <c r="AD11" i="10"/>
  <c r="AP11" i="10" s="1"/>
  <c r="AV11" i="10" s="1"/>
  <c r="AD15" i="10"/>
  <c r="AP15" i="10" s="1"/>
  <c r="AV15" i="10" s="1"/>
  <c r="AD19" i="10"/>
  <c r="AP19" i="10" s="1"/>
  <c r="AV19" i="10" s="1"/>
  <c r="AD23" i="10"/>
  <c r="AP23" i="10" s="1"/>
  <c r="AV23" i="10" s="1"/>
  <c r="AD27" i="10"/>
  <c r="AP27" i="10" s="1"/>
  <c r="AV27" i="10" s="1"/>
  <c r="AD31" i="10"/>
  <c r="AP31" i="10" s="1"/>
  <c r="AV31" i="10" s="1"/>
  <c r="AD35" i="10"/>
  <c r="AP35" i="10" s="1"/>
  <c r="AV35" i="10" s="1"/>
  <c r="AD39" i="10"/>
  <c r="AP39" i="10" s="1"/>
  <c r="AV39" i="10" s="1"/>
  <c r="AD43" i="10"/>
  <c r="AP43" i="10" s="1"/>
  <c r="AV43" i="10" s="1"/>
  <c r="AD47" i="10"/>
  <c r="AP47" i="10" s="1"/>
  <c r="AV47" i="10" s="1"/>
  <c r="AD56" i="10"/>
  <c r="AP56" i="10" s="1"/>
  <c r="AV56" i="10" s="1"/>
  <c r="AD60" i="10"/>
  <c r="AP60" i="10" s="1"/>
  <c r="AV60" i="10" s="1"/>
  <c r="AD64" i="10"/>
  <c r="AP64" i="10" s="1"/>
  <c r="AV64" i="10" s="1"/>
  <c r="AD68" i="10"/>
  <c r="AP68" i="10" s="1"/>
  <c r="AV68" i="10" s="1"/>
  <c r="AD72" i="10"/>
  <c r="AP72" i="10" s="1"/>
  <c r="AV72" i="10" s="1"/>
  <c r="AD76" i="10"/>
  <c r="AP76" i="10" s="1"/>
  <c r="AV76" i="10" s="1"/>
  <c r="AD80" i="10"/>
  <c r="AP80" i="10" s="1"/>
  <c r="AV80" i="10" s="1"/>
  <c r="AD84" i="10"/>
  <c r="AP84" i="10" s="1"/>
  <c r="AV84" i="10" s="1"/>
  <c r="AD88" i="10"/>
  <c r="AP88" i="10" s="1"/>
  <c r="AV88" i="10" s="1"/>
  <c r="AD92" i="10"/>
  <c r="AP92" i="10" s="1"/>
  <c r="AV92" i="10" s="1"/>
  <c r="AD96" i="10"/>
  <c r="AP96" i="10" s="1"/>
  <c r="AV96" i="10" s="1"/>
  <c r="AD100" i="10"/>
  <c r="AP100" i="10" s="1"/>
  <c r="AV100" i="10" s="1"/>
  <c r="AD103" i="10"/>
  <c r="AP103" i="10" s="1"/>
  <c r="AV103" i="10" s="1"/>
  <c r="AD107" i="10"/>
  <c r="AP107" i="10" s="1"/>
  <c r="AV107" i="10" s="1"/>
  <c r="AD111" i="10"/>
  <c r="AP111" i="10" s="1"/>
  <c r="AV111" i="10" s="1"/>
  <c r="AD115" i="10"/>
  <c r="AP115" i="10" s="1"/>
  <c r="AV115" i="10" s="1"/>
  <c r="AD119" i="10"/>
  <c r="AP119" i="10" s="1"/>
  <c r="AV119" i="10" s="1"/>
  <c r="AD123" i="10"/>
  <c r="AP123" i="10" s="1"/>
  <c r="AV123" i="10" s="1"/>
  <c r="AD127" i="10"/>
  <c r="AP127" i="10" s="1"/>
  <c r="AV127" i="10" s="1"/>
  <c r="AD131" i="10"/>
  <c r="AP131" i="10" s="1"/>
  <c r="AV131" i="10" s="1"/>
  <c r="AD135" i="10"/>
  <c r="AP135" i="10" s="1"/>
  <c r="AV135" i="10" s="1"/>
  <c r="AD139" i="10"/>
  <c r="AP139" i="10" s="1"/>
  <c r="AV139" i="10" s="1"/>
  <c r="AD143" i="10"/>
  <c r="AP143" i="10" s="1"/>
  <c r="AV143" i="10" s="1"/>
  <c r="AD147" i="10"/>
  <c r="AP147" i="10" s="1"/>
  <c r="AV147" i="10" s="1"/>
  <c r="AD151" i="10"/>
  <c r="AP151" i="10" s="1"/>
  <c r="AV151" i="10" s="1"/>
  <c r="AD155" i="10"/>
  <c r="AP155" i="10" s="1"/>
  <c r="AV155" i="10" s="1"/>
  <c r="AD159" i="10"/>
  <c r="AP159" i="10" s="1"/>
  <c r="AV159" i="10" s="1"/>
  <c r="AD163" i="10"/>
  <c r="AP163" i="10" s="1"/>
  <c r="AV163" i="10" s="1"/>
  <c r="AD167" i="10"/>
  <c r="AP167" i="10" s="1"/>
  <c r="AV167" i="10" s="1"/>
  <c r="AD171" i="10"/>
  <c r="AP171" i="10" s="1"/>
  <c r="AV171" i="10" s="1"/>
  <c r="AD175" i="10"/>
  <c r="AP175" i="10" s="1"/>
  <c r="AV175" i="10" s="1"/>
  <c r="AD179" i="10"/>
  <c r="AP179" i="10" s="1"/>
  <c r="AV179" i="10" s="1"/>
  <c r="AD183" i="10"/>
  <c r="AP183" i="10" s="1"/>
  <c r="AV183" i="10" s="1"/>
  <c r="AD187" i="10"/>
  <c r="AP187" i="10" s="1"/>
  <c r="AV187" i="10" s="1"/>
  <c r="AD191" i="10"/>
  <c r="AP191" i="10" s="1"/>
  <c r="AV191" i="10" s="1"/>
  <c r="AD195" i="10"/>
  <c r="AP195" i="10" s="1"/>
  <c r="AV195" i="10" s="1"/>
  <c r="AD199" i="10"/>
  <c r="AP199" i="10" s="1"/>
  <c r="AV199" i="10" s="1"/>
  <c r="AD6" i="10"/>
  <c r="AP6" i="10" s="1"/>
  <c r="AV6" i="10" s="1"/>
  <c r="AD10" i="10"/>
  <c r="AP10" i="10" s="1"/>
  <c r="AV10" i="10" s="1"/>
  <c r="AD14" i="10"/>
  <c r="AP14" i="10" s="1"/>
  <c r="AV14" i="10" s="1"/>
  <c r="AD18" i="10"/>
  <c r="AP18" i="10" s="1"/>
  <c r="AV18" i="10" s="1"/>
  <c r="AD22" i="10"/>
  <c r="AP22" i="10" s="1"/>
  <c r="AV22" i="10" s="1"/>
  <c r="AD26" i="10"/>
  <c r="AP26" i="10" s="1"/>
  <c r="AV26" i="10" s="1"/>
  <c r="AD30" i="10"/>
  <c r="AP30" i="10" s="1"/>
  <c r="AV30" i="10" s="1"/>
  <c r="AD34" i="10"/>
  <c r="AP34" i="10" s="1"/>
  <c r="AV34" i="10" s="1"/>
  <c r="AD38" i="10"/>
  <c r="AP38" i="10" s="1"/>
  <c r="AV38" i="10" s="1"/>
  <c r="AD42" i="10"/>
  <c r="AP42" i="10" s="1"/>
  <c r="AV42" i="10" s="1"/>
  <c r="AD46" i="10"/>
  <c r="AP46" i="10" s="1"/>
  <c r="AV46" i="10" s="1"/>
  <c r="AD55" i="10"/>
  <c r="AP55" i="10" s="1"/>
  <c r="AV55" i="10" s="1"/>
  <c r="AD59" i="10"/>
  <c r="AP59" i="10" s="1"/>
  <c r="AV59" i="10" s="1"/>
  <c r="AD63" i="10"/>
  <c r="AP63" i="10" s="1"/>
  <c r="AV63" i="10" s="1"/>
  <c r="AD67" i="10"/>
  <c r="AP67" i="10" s="1"/>
  <c r="AV67" i="10" s="1"/>
  <c r="AD71" i="10"/>
  <c r="AP71" i="10" s="1"/>
  <c r="AV71" i="10" s="1"/>
  <c r="AD75" i="10"/>
  <c r="AP75" i="10" s="1"/>
  <c r="AV75" i="10" s="1"/>
  <c r="AD79" i="10"/>
  <c r="AP79" i="10" s="1"/>
  <c r="AV79" i="10" s="1"/>
  <c r="AD83" i="10"/>
  <c r="AP83" i="10" s="1"/>
  <c r="AV83" i="10" s="1"/>
  <c r="AD87" i="10"/>
  <c r="AP87" i="10" s="1"/>
  <c r="AV87" i="10" s="1"/>
  <c r="AD91" i="10"/>
  <c r="AP91" i="10" s="1"/>
  <c r="AV91" i="10" s="1"/>
  <c r="AD95" i="10"/>
  <c r="AP95" i="10" s="1"/>
  <c r="AV95" i="10" s="1"/>
  <c r="AD99" i="10"/>
  <c r="AP99" i="10" s="1"/>
  <c r="AV99" i="10" s="1"/>
  <c r="AD106" i="10"/>
  <c r="AP106" i="10" s="1"/>
  <c r="AV106" i="10" s="1"/>
  <c r="AD110" i="10"/>
  <c r="AP110" i="10" s="1"/>
  <c r="AV110" i="10" s="1"/>
  <c r="AD114" i="10"/>
  <c r="AP114" i="10" s="1"/>
  <c r="AV114" i="10" s="1"/>
  <c r="AD118" i="10"/>
  <c r="AP118" i="10" s="1"/>
  <c r="AV118" i="10" s="1"/>
  <c r="AD122" i="10"/>
  <c r="AP122" i="10" s="1"/>
  <c r="AV122" i="10" s="1"/>
  <c r="AD126" i="10"/>
  <c r="AP126" i="10" s="1"/>
  <c r="AV126" i="10" s="1"/>
  <c r="AD130" i="10"/>
  <c r="AP130" i="10" s="1"/>
  <c r="AV130" i="10" s="1"/>
  <c r="AD134" i="10"/>
  <c r="AP134" i="10" s="1"/>
  <c r="AV134" i="10" s="1"/>
  <c r="AD138" i="10"/>
  <c r="AP138" i="10" s="1"/>
  <c r="AV138" i="10" s="1"/>
  <c r="AD142" i="10"/>
  <c r="AP142" i="10" s="1"/>
  <c r="AV142" i="10" s="1"/>
  <c r="AD146" i="10"/>
  <c r="AP146" i="10" s="1"/>
  <c r="AV146" i="10" s="1"/>
  <c r="AD150" i="10"/>
  <c r="AP150" i="10" s="1"/>
  <c r="AV150" i="10" s="1"/>
  <c r="AD154" i="10"/>
  <c r="AP154" i="10" s="1"/>
  <c r="AV154" i="10" s="1"/>
  <c r="AD158" i="10"/>
  <c r="AP158" i="10" s="1"/>
  <c r="AV158" i="10" s="1"/>
  <c r="AD162" i="10"/>
  <c r="AP162" i="10" s="1"/>
  <c r="AV162" i="10" s="1"/>
  <c r="AD166" i="10"/>
  <c r="AP166" i="10" s="1"/>
  <c r="AV166" i="10" s="1"/>
  <c r="AD170" i="10"/>
  <c r="AP170" i="10" s="1"/>
  <c r="AV170" i="10" s="1"/>
  <c r="AD174" i="10"/>
  <c r="AP174" i="10" s="1"/>
  <c r="AV174" i="10" s="1"/>
  <c r="AD178" i="10"/>
  <c r="AP178" i="10" s="1"/>
  <c r="AV178" i="10" s="1"/>
  <c r="AD182" i="10"/>
  <c r="AP182" i="10" s="1"/>
  <c r="AV182" i="10" s="1"/>
  <c r="AD186" i="10"/>
  <c r="AP186" i="10" s="1"/>
  <c r="AV186" i="10" s="1"/>
  <c r="AD190" i="10"/>
  <c r="AP190" i="10" s="1"/>
  <c r="AV190" i="10" s="1"/>
  <c r="AD194" i="10"/>
  <c r="AP194" i="10" s="1"/>
  <c r="AV194" i="10" s="1"/>
  <c r="AD198" i="10"/>
  <c r="AP198" i="10" s="1"/>
  <c r="AV198" i="10" s="1"/>
  <c r="AD201" i="10"/>
  <c r="AP201" i="10" s="1"/>
  <c r="AV201" i="10" s="1"/>
  <c r="AD5" i="10"/>
  <c r="AD9" i="10"/>
  <c r="AP9" i="10" s="1"/>
  <c r="AV9" i="10" s="1"/>
  <c r="AD13" i="10"/>
  <c r="AP13" i="10" s="1"/>
  <c r="AV13" i="10" s="1"/>
  <c r="AD17" i="10"/>
  <c r="AP17" i="10" s="1"/>
  <c r="AV17" i="10" s="1"/>
  <c r="AD21" i="10"/>
  <c r="AP21" i="10" s="1"/>
  <c r="AV21" i="10" s="1"/>
  <c r="AD25" i="10"/>
  <c r="AP25" i="10" s="1"/>
  <c r="AV25" i="10" s="1"/>
  <c r="AD29" i="10"/>
  <c r="AP29" i="10" s="1"/>
  <c r="AV29" i="10" s="1"/>
  <c r="AD33" i="10"/>
  <c r="AP33" i="10" s="1"/>
  <c r="AV33" i="10" s="1"/>
  <c r="AD37" i="10"/>
  <c r="AP37" i="10" s="1"/>
  <c r="AV37" i="10" s="1"/>
  <c r="AD41" i="10"/>
  <c r="AP41" i="10" s="1"/>
  <c r="AV41" i="10" s="1"/>
  <c r="AD45" i="10"/>
  <c r="AP45" i="10" s="1"/>
  <c r="AV45" i="10" s="1"/>
  <c r="AD54" i="10"/>
  <c r="AP54" i="10" s="1"/>
  <c r="AV54" i="10" s="1"/>
  <c r="AD58" i="10"/>
  <c r="AP58" i="10" s="1"/>
  <c r="AV58" i="10" s="1"/>
  <c r="AD62" i="10"/>
  <c r="AP62" i="10" s="1"/>
  <c r="AV62" i="10" s="1"/>
  <c r="AD66" i="10"/>
  <c r="AP66" i="10" s="1"/>
  <c r="AV66" i="10" s="1"/>
  <c r="AD70" i="10"/>
  <c r="AP70" i="10" s="1"/>
  <c r="AV70" i="10" s="1"/>
  <c r="AD74" i="10"/>
  <c r="AP74" i="10" s="1"/>
  <c r="AV74" i="10" s="1"/>
  <c r="AD78" i="10"/>
  <c r="AP78" i="10" s="1"/>
  <c r="AV78" i="10" s="1"/>
  <c r="AD82" i="10"/>
  <c r="AP82" i="10" s="1"/>
  <c r="AV82" i="10" s="1"/>
  <c r="AD86" i="10"/>
  <c r="AP86" i="10" s="1"/>
  <c r="AV86" i="10" s="1"/>
  <c r="AD90" i="10"/>
  <c r="AP90" i="10" s="1"/>
  <c r="AV90" i="10" s="1"/>
  <c r="AD94" i="10"/>
  <c r="AP94" i="10" s="1"/>
  <c r="AV94" i="10" s="1"/>
  <c r="AD98" i="10"/>
  <c r="AP98" i="10" s="1"/>
  <c r="AV98" i="10" s="1"/>
  <c r="AD102" i="10"/>
  <c r="AP102" i="10" s="1"/>
  <c r="AV102" i="10" s="1"/>
  <c r="AD105" i="10"/>
  <c r="AP105" i="10" s="1"/>
  <c r="AV105" i="10" s="1"/>
  <c r="AD109" i="10"/>
  <c r="AP109" i="10" s="1"/>
  <c r="AV109" i="10" s="1"/>
  <c r="AD113" i="10"/>
  <c r="AP113" i="10" s="1"/>
  <c r="AV113" i="10" s="1"/>
  <c r="AD117" i="10"/>
  <c r="AP117" i="10" s="1"/>
  <c r="AV117" i="10" s="1"/>
  <c r="AD121" i="10"/>
  <c r="AP121" i="10" s="1"/>
  <c r="AV121" i="10" s="1"/>
  <c r="AD125" i="10"/>
  <c r="AP125" i="10" s="1"/>
  <c r="AV125" i="10" s="1"/>
  <c r="AD129" i="10"/>
  <c r="AP129" i="10" s="1"/>
  <c r="AV129" i="10" s="1"/>
  <c r="AD133" i="10"/>
  <c r="AP133" i="10" s="1"/>
  <c r="AV133" i="10" s="1"/>
  <c r="AD137" i="10"/>
  <c r="AP137" i="10" s="1"/>
  <c r="AV137" i="10" s="1"/>
  <c r="AD141" i="10"/>
  <c r="AP141" i="10" s="1"/>
  <c r="AV141" i="10" s="1"/>
  <c r="AD145" i="10"/>
  <c r="AP145" i="10" s="1"/>
  <c r="AV145" i="10" s="1"/>
  <c r="AD149" i="10"/>
  <c r="AP149" i="10" s="1"/>
  <c r="AV149" i="10" s="1"/>
  <c r="AD153" i="10"/>
  <c r="AP153" i="10" s="1"/>
  <c r="AV153" i="10" s="1"/>
  <c r="AD157" i="10"/>
  <c r="AP157" i="10" s="1"/>
  <c r="AV157" i="10" s="1"/>
  <c r="AD161" i="10"/>
  <c r="AP161" i="10" s="1"/>
  <c r="AV161" i="10" s="1"/>
  <c r="AD165" i="10"/>
  <c r="AP165" i="10" s="1"/>
  <c r="AV165" i="10" s="1"/>
  <c r="AD169" i="10"/>
  <c r="AP169" i="10" s="1"/>
  <c r="AV169" i="10" s="1"/>
  <c r="AD173" i="10"/>
  <c r="AP173" i="10" s="1"/>
  <c r="AV173" i="10" s="1"/>
  <c r="AD177" i="10"/>
  <c r="AP177" i="10" s="1"/>
  <c r="AV177" i="10" s="1"/>
  <c r="AD181" i="10"/>
  <c r="AP181" i="10" s="1"/>
  <c r="AV181" i="10" s="1"/>
  <c r="AD185" i="10"/>
  <c r="AP185" i="10" s="1"/>
  <c r="AV185" i="10" s="1"/>
  <c r="AD189" i="10"/>
  <c r="AP189" i="10" s="1"/>
  <c r="AV189" i="10" s="1"/>
  <c r="AD193" i="10"/>
  <c r="AP193" i="10" s="1"/>
  <c r="AV193" i="10" s="1"/>
  <c r="AD197" i="10"/>
  <c r="AP197" i="10" s="1"/>
  <c r="AV197" i="10" s="1"/>
  <c r="AD200" i="10"/>
  <c r="AP200" i="10" s="1"/>
  <c r="AV200" i="10" s="1"/>
  <c r="D27" i="11"/>
  <c r="D29" i="11" s="1"/>
  <c r="H24" i="11"/>
  <c r="H27" i="11" s="1"/>
  <c r="H29" i="11" s="1"/>
  <c r="G2" i="10"/>
  <c r="N2" i="10"/>
  <c r="H2" i="10"/>
  <c r="D2" i="10"/>
  <c r="J2" i="10"/>
  <c r="M2" i="10"/>
  <c r="E2" i="10"/>
  <c r="I2" i="10"/>
  <c r="L2" i="10"/>
  <c r="F2" i="10"/>
  <c r="C2" i="10"/>
  <c r="L200" i="3"/>
  <c r="K200" i="3"/>
  <c r="J200" i="3"/>
  <c r="L199" i="3"/>
  <c r="K199" i="3"/>
  <c r="J199" i="3"/>
  <c r="L198" i="3"/>
  <c r="K198" i="3"/>
  <c r="J198" i="3"/>
  <c r="L197" i="3"/>
  <c r="K197" i="3"/>
  <c r="J197" i="3"/>
  <c r="L196" i="3"/>
  <c r="K196" i="3"/>
  <c r="J196" i="3"/>
  <c r="L195" i="3"/>
  <c r="K195" i="3"/>
  <c r="J195" i="3"/>
  <c r="L194" i="3"/>
  <c r="K194" i="3"/>
  <c r="J194" i="3"/>
  <c r="L193" i="3"/>
  <c r="K193" i="3"/>
  <c r="J193" i="3"/>
  <c r="L192" i="3"/>
  <c r="K192" i="3"/>
  <c r="J192" i="3"/>
  <c r="L191" i="3"/>
  <c r="K191" i="3"/>
  <c r="J191" i="3"/>
  <c r="L190" i="3"/>
  <c r="K190" i="3"/>
  <c r="J190" i="3"/>
  <c r="L189" i="3"/>
  <c r="K189" i="3"/>
  <c r="J189" i="3"/>
  <c r="L188" i="3"/>
  <c r="K188" i="3"/>
  <c r="J188" i="3"/>
  <c r="L187" i="3"/>
  <c r="K187" i="3"/>
  <c r="J187" i="3"/>
  <c r="L186" i="3"/>
  <c r="K186" i="3"/>
  <c r="J186" i="3"/>
  <c r="L185" i="3"/>
  <c r="K185" i="3"/>
  <c r="J185" i="3"/>
  <c r="L184" i="3"/>
  <c r="K184" i="3"/>
  <c r="J184" i="3"/>
  <c r="L183" i="3"/>
  <c r="K183" i="3"/>
  <c r="J183" i="3"/>
  <c r="L182" i="3"/>
  <c r="K182" i="3"/>
  <c r="J182" i="3"/>
  <c r="L181" i="3"/>
  <c r="K181" i="3"/>
  <c r="J181" i="3"/>
  <c r="L180" i="3"/>
  <c r="K180" i="3"/>
  <c r="J180" i="3"/>
  <c r="L179" i="3"/>
  <c r="K179" i="3"/>
  <c r="J179" i="3"/>
  <c r="L178" i="3"/>
  <c r="K178" i="3"/>
  <c r="J178" i="3"/>
  <c r="L177" i="3"/>
  <c r="K177" i="3"/>
  <c r="J177" i="3"/>
  <c r="L176" i="3"/>
  <c r="K176" i="3"/>
  <c r="J176" i="3"/>
  <c r="L175" i="3"/>
  <c r="K175" i="3"/>
  <c r="J175" i="3"/>
  <c r="L174" i="3"/>
  <c r="K174" i="3"/>
  <c r="J174" i="3"/>
  <c r="L173" i="3"/>
  <c r="K173" i="3"/>
  <c r="J173" i="3"/>
  <c r="L172" i="3"/>
  <c r="K172" i="3"/>
  <c r="J172" i="3"/>
  <c r="L171" i="3"/>
  <c r="K171" i="3"/>
  <c r="J171" i="3"/>
  <c r="L170" i="3"/>
  <c r="K170" i="3"/>
  <c r="J170" i="3"/>
  <c r="L169" i="3"/>
  <c r="K169" i="3"/>
  <c r="J169" i="3"/>
  <c r="L168" i="3"/>
  <c r="K168" i="3"/>
  <c r="J168" i="3"/>
  <c r="L167" i="3"/>
  <c r="K167" i="3"/>
  <c r="J167" i="3"/>
  <c r="L166" i="3"/>
  <c r="K166" i="3"/>
  <c r="J166" i="3"/>
  <c r="L165" i="3"/>
  <c r="K165" i="3"/>
  <c r="J165" i="3"/>
  <c r="L164" i="3"/>
  <c r="K164" i="3"/>
  <c r="J164" i="3"/>
  <c r="L163" i="3"/>
  <c r="K163" i="3"/>
  <c r="J163" i="3"/>
  <c r="L162" i="3"/>
  <c r="K162" i="3"/>
  <c r="J162" i="3"/>
  <c r="L161" i="3"/>
  <c r="K161" i="3"/>
  <c r="J161" i="3"/>
  <c r="L160" i="3"/>
  <c r="K160" i="3"/>
  <c r="J160" i="3"/>
  <c r="L159" i="3"/>
  <c r="K159" i="3"/>
  <c r="J159" i="3"/>
  <c r="L158" i="3"/>
  <c r="K158" i="3"/>
  <c r="J158" i="3"/>
  <c r="L157" i="3"/>
  <c r="K157" i="3"/>
  <c r="J157" i="3"/>
  <c r="L156" i="3"/>
  <c r="K156" i="3"/>
  <c r="J156" i="3"/>
  <c r="L155" i="3"/>
  <c r="K155" i="3"/>
  <c r="J155" i="3"/>
  <c r="L154" i="3"/>
  <c r="K154" i="3"/>
  <c r="J154" i="3"/>
  <c r="L153" i="3"/>
  <c r="K153" i="3"/>
  <c r="J153" i="3"/>
  <c r="L152" i="3"/>
  <c r="K152" i="3"/>
  <c r="J152" i="3"/>
  <c r="L151" i="3"/>
  <c r="K151" i="3"/>
  <c r="J151" i="3"/>
  <c r="L150" i="3"/>
  <c r="K150" i="3"/>
  <c r="J150" i="3"/>
  <c r="L149" i="3"/>
  <c r="K149" i="3"/>
  <c r="J149" i="3"/>
  <c r="L148" i="3"/>
  <c r="K148" i="3"/>
  <c r="J148" i="3"/>
  <c r="L147" i="3"/>
  <c r="K147" i="3"/>
  <c r="J147" i="3"/>
  <c r="L146" i="3"/>
  <c r="K146" i="3"/>
  <c r="J146" i="3"/>
  <c r="L145" i="3"/>
  <c r="K145" i="3"/>
  <c r="J145" i="3"/>
  <c r="L144" i="3"/>
  <c r="K144" i="3"/>
  <c r="J144" i="3"/>
  <c r="L143" i="3"/>
  <c r="K143" i="3"/>
  <c r="J143" i="3"/>
  <c r="L142" i="3"/>
  <c r="K142" i="3"/>
  <c r="J142" i="3"/>
  <c r="L141" i="3"/>
  <c r="K141" i="3"/>
  <c r="J141" i="3"/>
  <c r="L140" i="3"/>
  <c r="K140" i="3"/>
  <c r="J140" i="3"/>
  <c r="L139" i="3"/>
  <c r="K139" i="3"/>
  <c r="J139" i="3"/>
  <c r="L138" i="3"/>
  <c r="K138" i="3"/>
  <c r="J138" i="3"/>
  <c r="L137" i="3"/>
  <c r="K137" i="3"/>
  <c r="J137" i="3"/>
  <c r="L136" i="3"/>
  <c r="K136" i="3"/>
  <c r="J136" i="3"/>
  <c r="L135" i="3"/>
  <c r="K135" i="3"/>
  <c r="J135" i="3"/>
  <c r="L134" i="3"/>
  <c r="K134" i="3"/>
  <c r="J134" i="3"/>
  <c r="L133" i="3"/>
  <c r="K133" i="3"/>
  <c r="J133" i="3"/>
  <c r="L132" i="3"/>
  <c r="K132" i="3"/>
  <c r="J132" i="3"/>
  <c r="L131" i="3"/>
  <c r="K131" i="3"/>
  <c r="J131" i="3"/>
  <c r="L130" i="3"/>
  <c r="K130" i="3"/>
  <c r="J130" i="3"/>
  <c r="L129" i="3"/>
  <c r="K129" i="3"/>
  <c r="J129" i="3"/>
  <c r="L128" i="3"/>
  <c r="K128" i="3"/>
  <c r="J128" i="3"/>
  <c r="L127" i="3"/>
  <c r="K127" i="3"/>
  <c r="J127" i="3"/>
  <c r="L126" i="3"/>
  <c r="K126" i="3"/>
  <c r="J126" i="3"/>
  <c r="L125" i="3"/>
  <c r="K125" i="3"/>
  <c r="J125" i="3"/>
  <c r="L124" i="3"/>
  <c r="K124" i="3"/>
  <c r="J124" i="3"/>
  <c r="L123" i="3"/>
  <c r="K123" i="3"/>
  <c r="J123" i="3"/>
  <c r="L122" i="3"/>
  <c r="K122" i="3"/>
  <c r="J122" i="3"/>
  <c r="L121" i="3"/>
  <c r="K121" i="3"/>
  <c r="J121" i="3"/>
  <c r="L120" i="3"/>
  <c r="K120" i="3"/>
  <c r="J120" i="3"/>
  <c r="L119" i="3"/>
  <c r="K119" i="3"/>
  <c r="J119" i="3"/>
  <c r="L118" i="3"/>
  <c r="K118" i="3"/>
  <c r="J118" i="3"/>
  <c r="L117" i="3"/>
  <c r="K117" i="3"/>
  <c r="J117" i="3"/>
  <c r="L116" i="3"/>
  <c r="K116" i="3"/>
  <c r="J116" i="3"/>
  <c r="L115" i="3"/>
  <c r="K115" i="3"/>
  <c r="J115" i="3"/>
  <c r="L114" i="3"/>
  <c r="K114" i="3"/>
  <c r="J114" i="3"/>
  <c r="L113" i="3"/>
  <c r="K113" i="3"/>
  <c r="J113" i="3"/>
  <c r="L112" i="3"/>
  <c r="K112" i="3"/>
  <c r="J112" i="3"/>
  <c r="L111" i="3"/>
  <c r="K111" i="3"/>
  <c r="J111" i="3"/>
  <c r="L110" i="3"/>
  <c r="K110" i="3"/>
  <c r="J110" i="3"/>
  <c r="L109" i="3"/>
  <c r="K109" i="3"/>
  <c r="J109" i="3"/>
  <c r="L108" i="3"/>
  <c r="K108" i="3"/>
  <c r="J108" i="3"/>
  <c r="L107" i="3"/>
  <c r="K107" i="3"/>
  <c r="J107" i="3"/>
  <c r="L106" i="3"/>
  <c r="K106" i="3"/>
  <c r="J106" i="3"/>
  <c r="L105" i="3"/>
  <c r="K105" i="3"/>
  <c r="J105" i="3"/>
  <c r="L104" i="3"/>
  <c r="K104" i="3"/>
  <c r="J104" i="3"/>
  <c r="L103" i="3"/>
  <c r="K103" i="3"/>
  <c r="J103" i="3"/>
  <c r="L102" i="3"/>
  <c r="K102" i="3"/>
  <c r="J102" i="3"/>
  <c r="L101" i="3"/>
  <c r="K101" i="3"/>
  <c r="J101" i="3"/>
  <c r="L100" i="3"/>
  <c r="K100" i="3"/>
  <c r="J100" i="3"/>
  <c r="L99" i="3"/>
  <c r="K99" i="3"/>
  <c r="J99" i="3"/>
  <c r="L98" i="3"/>
  <c r="K98" i="3"/>
  <c r="J98" i="3"/>
  <c r="L97" i="3"/>
  <c r="K97" i="3"/>
  <c r="J97" i="3"/>
  <c r="L96" i="3"/>
  <c r="K96" i="3"/>
  <c r="J96" i="3"/>
  <c r="L95" i="3"/>
  <c r="K95" i="3"/>
  <c r="J95" i="3"/>
  <c r="L94" i="3"/>
  <c r="K94" i="3"/>
  <c r="J94" i="3"/>
  <c r="L93" i="3"/>
  <c r="K93" i="3"/>
  <c r="J93" i="3"/>
  <c r="L92" i="3"/>
  <c r="K92" i="3"/>
  <c r="J92" i="3"/>
  <c r="L91" i="3"/>
  <c r="K91" i="3"/>
  <c r="J91" i="3"/>
  <c r="L90" i="3"/>
  <c r="K90" i="3"/>
  <c r="J90" i="3"/>
  <c r="L89" i="3"/>
  <c r="K89" i="3"/>
  <c r="J89" i="3"/>
  <c r="L88" i="3"/>
  <c r="K88" i="3"/>
  <c r="J88" i="3"/>
  <c r="L87" i="3"/>
  <c r="K87" i="3"/>
  <c r="J87" i="3"/>
  <c r="L86" i="3"/>
  <c r="K86" i="3"/>
  <c r="J86" i="3"/>
  <c r="L85" i="3"/>
  <c r="K85" i="3"/>
  <c r="J85" i="3"/>
  <c r="L84" i="3"/>
  <c r="K84" i="3"/>
  <c r="J84" i="3"/>
  <c r="L83" i="3"/>
  <c r="K83" i="3"/>
  <c r="J83" i="3"/>
  <c r="L82" i="3"/>
  <c r="K82" i="3"/>
  <c r="J82" i="3"/>
  <c r="L81" i="3"/>
  <c r="K81" i="3"/>
  <c r="J81" i="3"/>
  <c r="L80" i="3"/>
  <c r="K80" i="3"/>
  <c r="J80" i="3"/>
  <c r="L79" i="3"/>
  <c r="K79" i="3"/>
  <c r="J79" i="3"/>
  <c r="L78" i="3"/>
  <c r="K78" i="3"/>
  <c r="J78" i="3"/>
  <c r="L77" i="3"/>
  <c r="K77" i="3"/>
  <c r="J77" i="3"/>
  <c r="L76" i="3"/>
  <c r="K76" i="3"/>
  <c r="J76" i="3"/>
  <c r="L75" i="3"/>
  <c r="K75" i="3"/>
  <c r="J75" i="3"/>
  <c r="L74" i="3"/>
  <c r="K74" i="3"/>
  <c r="J74" i="3"/>
  <c r="L73" i="3"/>
  <c r="K73" i="3"/>
  <c r="J73" i="3"/>
  <c r="L72" i="3"/>
  <c r="K72" i="3"/>
  <c r="J72" i="3"/>
  <c r="L71" i="3"/>
  <c r="K71" i="3"/>
  <c r="J71" i="3"/>
  <c r="L70" i="3"/>
  <c r="K70" i="3"/>
  <c r="J70" i="3"/>
  <c r="L69" i="3"/>
  <c r="K69" i="3"/>
  <c r="J69" i="3"/>
  <c r="L68" i="3"/>
  <c r="K68" i="3"/>
  <c r="J68" i="3"/>
  <c r="L67" i="3"/>
  <c r="K67" i="3"/>
  <c r="J67" i="3"/>
  <c r="L66" i="3"/>
  <c r="K66" i="3"/>
  <c r="J66" i="3"/>
  <c r="L65" i="3"/>
  <c r="K65" i="3"/>
  <c r="J65" i="3"/>
  <c r="L64" i="3"/>
  <c r="K64" i="3"/>
  <c r="J64" i="3"/>
  <c r="L63" i="3"/>
  <c r="K63" i="3"/>
  <c r="J63" i="3"/>
  <c r="L62" i="3"/>
  <c r="K62" i="3"/>
  <c r="J62" i="3"/>
  <c r="L61" i="3"/>
  <c r="K61" i="3"/>
  <c r="J61" i="3"/>
  <c r="L60" i="3"/>
  <c r="K60" i="3"/>
  <c r="J60" i="3"/>
  <c r="L59" i="3"/>
  <c r="K59" i="3"/>
  <c r="J59" i="3"/>
  <c r="L58" i="3"/>
  <c r="K58" i="3"/>
  <c r="J58" i="3"/>
  <c r="L57" i="3"/>
  <c r="K57" i="3"/>
  <c r="J57" i="3"/>
  <c r="L56" i="3"/>
  <c r="K56" i="3"/>
  <c r="J56" i="3"/>
  <c r="L55" i="3"/>
  <c r="K55" i="3"/>
  <c r="J55" i="3"/>
  <c r="L54" i="3"/>
  <c r="K54" i="3"/>
  <c r="J54" i="3"/>
  <c r="L53" i="3"/>
  <c r="K53" i="3"/>
  <c r="J53" i="3"/>
  <c r="L52" i="3"/>
  <c r="K52" i="3"/>
  <c r="J52" i="3"/>
  <c r="L51" i="3"/>
  <c r="K51" i="3"/>
  <c r="J51" i="3"/>
  <c r="L50" i="3"/>
  <c r="K50" i="3"/>
  <c r="J50" i="3"/>
  <c r="L49" i="3"/>
  <c r="K49" i="3"/>
  <c r="J49" i="3"/>
  <c r="L48" i="3"/>
  <c r="K48" i="3"/>
  <c r="J48" i="3"/>
  <c r="L47" i="3"/>
  <c r="K47" i="3"/>
  <c r="J47" i="3"/>
  <c r="L46" i="3"/>
  <c r="K46" i="3"/>
  <c r="J46" i="3"/>
  <c r="L45" i="3"/>
  <c r="K45" i="3"/>
  <c r="J45" i="3"/>
  <c r="L44" i="3"/>
  <c r="K44" i="3"/>
  <c r="J44" i="3"/>
  <c r="L43" i="3"/>
  <c r="K43" i="3"/>
  <c r="J43" i="3"/>
  <c r="L42" i="3"/>
  <c r="K42" i="3"/>
  <c r="J42" i="3"/>
  <c r="L41" i="3"/>
  <c r="K41" i="3"/>
  <c r="J41" i="3"/>
  <c r="L40" i="3"/>
  <c r="K40" i="3"/>
  <c r="J40" i="3"/>
  <c r="L39" i="3"/>
  <c r="K39" i="3"/>
  <c r="J39" i="3"/>
  <c r="L38" i="3"/>
  <c r="K38" i="3"/>
  <c r="J38" i="3"/>
  <c r="L37" i="3"/>
  <c r="K37" i="3"/>
  <c r="J37" i="3"/>
  <c r="L36" i="3"/>
  <c r="K36" i="3"/>
  <c r="J36" i="3"/>
  <c r="L35" i="3"/>
  <c r="K35" i="3"/>
  <c r="J35" i="3"/>
  <c r="L34" i="3"/>
  <c r="K34" i="3"/>
  <c r="J34" i="3"/>
  <c r="L33" i="3"/>
  <c r="K33" i="3"/>
  <c r="J33" i="3"/>
  <c r="L32" i="3"/>
  <c r="K32" i="3"/>
  <c r="J32" i="3"/>
  <c r="L31" i="3"/>
  <c r="K31" i="3"/>
  <c r="J31" i="3"/>
  <c r="L30" i="3"/>
  <c r="K30" i="3"/>
  <c r="J30" i="3"/>
  <c r="L29" i="3"/>
  <c r="K29" i="3"/>
  <c r="J29" i="3"/>
  <c r="L28" i="3"/>
  <c r="K28" i="3"/>
  <c r="J28" i="3"/>
  <c r="L27" i="3"/>
  <c r="K27" i="3"/>
  <c r="J27" i="3"/>
  <c r="L26" i="3"/>
  <c r="K26" i="3"/>
  <c r="J26" i="3"/>
  <c r="L25" i="3"/>
  <c r="K25" i="3"/>
  <c r="J25" i="3"/>
  <c r="L24" i="3"/>
  <c r="K24" i="3"/>
  <c r="J24" i="3"/>
  <c r="L23" i="3"/>
  <c r="K23" i="3"/>
  <c r="J23" i="3"/>
  <c r="L22" i="3"/>
  <c r="K22" i="3"/>
  <c r="J22" i="3"/>
  <c r="L21" i="3"/>
  <c r="K21" i="3"/>
  <c r="J21" i="3"/>
  <c r="L20" i="3"/>
  <c r="K20" i="3"/>
  <c r="J20" i="3"/>
  <c r="L19" i="3"/>
  <c r="K19" i="3"/>
  <c r="J19" i="3"/>
  <c r="L18" i="3"/>
  <c r="K18" i="3"/>
  <c r="J18" i="3"/>
  <c r="L17" i="3"/>
  <c r="K17" i="3"/>
  <c r="J17" i="3"/>
  <c r="L16" i="3"/>
  <c r="K16" i="3"/>
  <c r="J16" i="3"/>
  <c r="L15" i="3"/>
  <c r="K15" i="3"/>
  <c r="J15" i="3"/>
  <c r="L14" i="3"/>
  <c r="K14" i="3"/>
  <c r="J14" i="3"/>
  <c r="L13" i="3"/>
  <c r="K13" i="3"/>
  <c r="J13" i="3"/>
  <c r="L12" i="3"/>
  <c r="K12" i="3"/>
  <c r="J12" i="3"/>
  <c r="L11" i="3"/>
  <c r="K11" i="3"/>
  <c r="J11" i="3"/>
  <c r="L10" i="3"/>
  <c r="K10" i="3"/>
  <c r="J10" i="3"/>
  <c r="L9" i="3"/>
  <c r="K9" i="3"/>
  <c r="J9" i="3"/>
  <c r="L8" i="3"/>
  <c r="K8" i="3"/>
  <c r="J8" i="3"/>
  <c r="L7" i="3"/>
  <c r="K7" i="3"/>
  <c r="J7" i="3"/>
  <c r="L6" i="3"/>
  <c r="K6" i="3"/>
  <c r="J6" i="3"/>
  <c r="L5" i="3"/>
  <c r="K5" i="3"/>
  <c r="J5" i="3"/>
  <c r="L4" i="3"/>
  <c r="K4" i="3"/>
  <c r="J4" i="3"/>
  <c r="AD2" i="10" l="1"/>
  <c r="I20" i="2"/>
  <c r="I23" i="2" s="1"/>
  <c r="H20" i="2"/>
  <c r="H23" i="2" s="1"/>
  <c r="AW48" i="10"/>
  <c r="G20" i="2"/>
  <c r="G23" i="2" s="1"/>
  <c r="AY12" i="10"/>
  <c r="AX12" i="10"/>
  <c r="AW202" i="10"/>
  <c r="AW44" i="10"/>
  <c r="AY140" i="10"/>
  <c r="AX44" i="10"/>
  <c r="AY77" i="10"/>
  <c r="AY172" i="10"/>
  <c r="AW77" i="10"/>
  <c r="AW108" i="10"/>
  <c r="AX108" i="10"/>
  <c r="AX176" i="10"/>
  <c r="AX48" i="10"/>
  <c r="AX36" i="10"/>
  <c r="AX120" i="10"/>
  <c r="AX136" i="10"/>
  <c r="AX40" i="10"/>
  <c r="AW20" i="10"/>
  <c r="AW144" i="10"/>
  <c r="AW85" i="10"/>
  <c r="AY168" i="10"/>
  <c r="AX16" i="10"/>
  <c r="AW16" i="10"/>
  <c r="AY8" i="10"/>
  <c r="AY85" i="10"/>
  <c r="AX188" i="10"/>
  <c r="AX132" i="10"/>
  <c r="AW136" i="10"/>
  <c r="AW40" i="10"/>
  <c r="AW8" i="10"/>
  <c r="AW196" i="10"/>
  <c r="AX104" i="10"/>
  <c r="AY104" i="10"/>
  <c r="AX73" i="10"/>
  <c r="AW69" i="10"/>
  <c r="AY73" i="10"/>
  <c r="AW168" i="10"/>
  <c r="AW176" i="10"/>
  <c r="AX180" i="10"/>
  <c r="AX148" i="10"/>
  <c r="AY180" i="10"/>
  <c r="AY148" i="10"/>
  <c r="AW81" i="10"/>
  <c r="AX116" i="10"/>
  <c r="AY93" i="10"/>
  <c r="AW184" i="10"/>
  <c r="AY120" i="10"/>
  <c r="AX184" i="10"/>
  <c r="AW152" i="10"/>
  <c r="AW140" i="10"/>
  <c r="AX69" i="10"/>
  <c r="AY188" i="10"/>
  <c r="AX172" i="10"/>
  <c r="AX28" i="10"/>
  <c r="AX202" i="10"/>
  <c r="AX97" i="10"/>
  <c r="AW132" i="10"/>
  <c r="AX32" i="10"/>
  <c r="AW36" i="10"/>
  <c r="AX128" i="10"/>
  <c r="AY101" i="10"/>
  <c r="AY32" i="10"/>
  <c r="AW160" i="10"/>
  <c r="AX65" i="10"/>
  <c r="AX160" i="10"/>
  <c r="AW97" i="10"/>
  <c r="AW128" i="10"/>
  <c r="AY28" i="10"/>
  <c r="AY164" i="10"/>
  <c r="AY65" i="10"/>
  <c r="AX164" i="10"/>
  <c r="AW192" i="10"/>
  <c r="AW61" i="10"/>
  <c r="AX196" i="10"/>
  <c r="AW101" i="10"/>
  <c r="AX192" i="10"/>
  <c r="AY144" i="10"/>
  <c r="AY124" i="10"/>
  <c r="AW93" i="10"/>
  <c r="AX112" i="10"/>
  <c r="AX20" i="10"/>
  <c r="AW89" i="10"/>
  <c r="AW124" i="10"/>
  <c r="AX156" i="10"/>
  <c r="AY81" i="10"/>
  <c r="AW24" i="10"/>
  <c r="AW53" i="10"/>
  <c r="AW57" i="10"/>
  <c r="AW112" i="10"/>
  <c r="AY156" i="10"/>
  <c r="AX61" i="10"/>
  <c r="AX152" i="10"/>
  <c r="AX89" i="10"/>
  <c r="AX24" i="10"/>
  <c r="AW116" i="10"/>
  <c r="AX53" i="10"/>
  <c r="AX57" i="10"/>
  <c r="AW203" i="10"/>
  <c r="AX203" i="10"/>
  <c r="AY145" i="10"/>
  <c r="AX145" i="10"/>
  <c r="AW145" i="10"/>
  <c r="AY130" i="10"/>
  <c r="AX130" i="10"/>
  <c r="AW130" i="10"/>
  <c r="AY107" i="10"/>
  <c r="AX107" i="10"/>
  <c r="AW107" i="10"/>
  <c r="AY173" i="10"/>
  <c r="AX173" i="10"/>
  <c r="AW173" i="10"/>
  <c r="AX141" i="10"/>
  <c r="AW141" i="10"/>
  <c r="AY141" i="10"/>
  <c r="AX109" i="10"/>
  <c r="AW109" i="10"/>
  <c r="AY109" i="10"/>
  <c r="AX78" i="10"/>
  <c r="AW78" i="10"/>
  <c r="AY78" i="10"/>
  <c r="AX45" i="10"/>
  <c r="AW45" i="10"/>
  <c r="AY45" i="10"/>
  <c r="AX13" i="10"/>
  <c r="AW13" i="10"/>
  <c r="AY13" i="10"/>
  <c r="AY190" i="10"/>
  <c r="AX190" i="10"/>
  <c r="AW190" i="10"/>
  <c r="AW158" i="10"/>
  <c r="AX158" i="10"/>
  <c r="AY158" i="10"/>
  <c r="AX126" i="10"/>
  <c r="AW126" i="10"/>
  <c r="AY126" i="10"/>
  <c r="AX95" i="10"/>
  <c r="AW95" i="10"/>
  <c r="AY95" i="10"/>
  <c r="AX63" i="10"/>
  <c r="AW63" i="10"/>
  <c r="AY63" i="10"/>
  <c r="AX30" i="10"/>
  <c r="AW30" i="10"/>
  <c r="AY30" i="10"/>
  <c r="AY199" i="10"/>
  <c r="AX199" i="10"/>
  <c r="AW199" i="10"/>
  <c r="AY167" i="10"/>
  <c r="AX167" i="10"/>
  <c r="AW167" i="10"/>
  <c r="AY135" i="10"/>
  <c r="AX135" i="10"/>
  <c r="AW135" i="10"/>
  <c r="AY103" i="10"/>
  <c r="AX103" i="10"/>
  <c r="AW103" i="10"/>
  <c r="AY72" i="10"/>
  <c r="AX72" i="10"/>
  <c r="AW72" i="10"/>
  <c r="AY39" i="10"/>
  <c r="AX39" i="10"/>
  <c r="AW39" i="10"/>
  <c r="AY7" i="10"/>
  <c r="AX7" i="10"/>
  <c r="AW7" i="10"/>
  <c r="AY113" i="10"/>
  <c r="AX113" i="10"/>
  <c r="AW113" i="10"/>
  <c r="AY162" i="10"/>
  <c r="AX162" i="10"/>
  <c r="AW162" i="10"/>
  <c r="AX200" i="10"/>
  <c r="AW200" i="10"/>
  <c r="AY200" i="10"/>
  <c r="AX169" i="10"/>
  <c r="AY169" i="10"/>
  <c r="AW169" i="10"/>
  <c r="AW137" i="10"/>
  <c r="AY137" i="10"/>
  <c r="AX137" i="10"/>
  <c r="AW105" i="10"/>
  <c r="AX105" i="10"/>
  <c r="AY105" i="10"/>
  <c r="AW74" i="10"/>
  <c r="AY74" i="10"/>
  <c r="AX74" i="10"/>
  <c r="AW41" i="10"/>
  <c r="AX41" i="10"/>
  <c r="AY41" i="10"/>
  <c r="AW9" i="10"/>
  <c r="AY9" i="10"/>
  <c r="AX9" i="10"/>
  <c r="AY186" i="10"/>
  <c r="AX186" i="10"/>
  <c r="AW186" i="10"/>
  <c r="AY154" i="10"/>
  <c r="AX154" i="10"/>
  <c r="AW154" i="10"/>
  <c r="AY122" i="10"/>
  <c r="AX122" i="10"/>
  <c r="AW122" i="10"/>
  <c r="AY91" i="10"/>
  <c r="AX91" i="10"/>
  <c r="AW91" i="10"/>
  <c r="AY59" i="10"/>
  <c r="AX59" i="10"/>
  <c r="AW59" i="10"/>
  <c r="AY26" i="10"/>
  <c r="AX26" i="10"/>
  <c r="AW26" i="10"/>
  <c r="AY195" i="10"/>
  <c r="AX195" i="10"/>
  <c r="AW195" i="10"/>
  <c r="AX163" i="10"/>
  <c r="AW163" i="10"/>
  <c r="AY163" i="10"/>
  <c r="AY131" i="10"/>
  <c r="AX131" i="10"/>
  <c r="AW131" i="10"/>
  <c r="AY100" i="10"/>
  <c r="AX100" i="10"/>
  <c r="AW100" i="10"/>
  <c r="AY68" i="10"/>
  <c r="AX68" i="10"/>
  <c r="AW68" i="10"/>
  <c r="AY35" i="10"/>
  <c r="AX35" i="10"/>
  <c r="AW35" i="10"/>
  <c r="AY34" i="10"/>
  <c r="AX34" i="10"/>
  <c r="AW34" i="10"/>
  <c r="AY43" i="10"/>
  <c r="AX43" i="10"/>
  <c r="AW43" i="10"/>
  <c r="AY197" i="10"/>
  <c r="AX197" i="10"/>
  <c r="AW197" i="10"/>
  <c r="AY165" i="10"/>
  <c r="AX165" i="10"/>
  <c r="AW165" i="10"/>
  <c r="AX133" i="10"/>
  <c r="AW133" i="10"/>
  <c r="AY133" i="10"/>
  <c r="AX102" i="10"/>
  <c r="AW102" i="10"/>
  <c r="AY102" i="10"/>
  <c r="AX70" i="10"/>
  <c r="AW70" i="10"/>
  <c r="AY70" i="10"/>
  <c r="AX37" i="10"/>
  <c r="AW37" i="10"/>
  <c r="AY37" i="10"/>
  <c r="AY182" i="10"/>
  <c r="AX182" i="10"/>
  <c r="AW182" i="10"/>
  <c r="AY150" i="10"/>
  <c r="AX150" i="10"/>
  <c r="AW150" i="10"/>
  <c r="AY118" i="10"/>
  <c r="AX118" i="10"/>
  <c r="AW118" i="10"/>
  <c r="AY87" i="10"/>
  <c r="AX87" i="10"/>
  <c r="AW87" i="10"/>
  <c r="AY55" i="10"/>
  <c r="AX55" i="10"/>
  <c r="AW55" i="10"/>
  <c r="AY22" i="10"/>
  <c r="AX22" i="10"/>
  <c r="AW22" i="10"/>
  <c r="AY191" i="10"/>
  <c r="AX191" i="10"/>
  <c r="AW191" i="10"/>
  <c r="AY159" i="10"/>
  <c r="AX159" i="10"/>
  <c r="AW159" i="10"/>
  <c r="AY127" i="10"/>
  <c r="AX127" i="10"/>
  <c r="AW127" i="10"/>
  <c r="AY96" i="10"/>
  <c r="AX96" i="10"/>
  <c r="AW96" i="10"/>
  <c r="AY64" i="10"/>
  <c r="AX64" i="10"/>
  <c r="AW64" i="10"/>
  <c r="AY31" i="10"/>
  <c r="AX31" i="10"/>
  <c r="AW31" i="10"/>
  <c r="AY17" i="10"/>
  <c r="AX17" i="10"/>
  <c r="AW17" i="10"/>
  <c r="AY171" i="10"/>
  <c r="AX171" i="10"/>
  <c r="AW171" i="10"/>
  <c r="AX193" i="10"/>
  <c r="AW193" i="10"/>
  <c r="AY193" i="10"/>
  <c r="AY161" i="10"/>
  <c r="AX161" i="10"/>
  <c r="AW161" i="10"/>
  <c r="AY129" i="10"/>
  <c r="AX129" i="10"/>
  <c r="AW129" i="10"/>
  <c r="AY98" i="10"/>
  <c r="AX98" i="10"/>
  <c r="AW98" i="10"/>
  <c r="AY66" i="10"/>
  <c r="AX66" i="10"/>
  <c r="AW66" i="10"/>
  <c r="AY33" i="10"/>
  <c r="AX33" i="10"/>
  <c r="AW33" i="10"/>
  <c r="AY178" i="10"/>
  <c r="AX178" i="10"/>
  <c r="AW178" i="10"/>
  <c r="AY146" i="10"/>
  <c r="AX146" i="10"/>
  <c r="AW146" i="10"/>
  <c r="AY114" i="10"/>
  <c r="AX114" i="10"/>
  <c r="AW114" i="10"/>
  <c r="AY83" i="10"/>
  <c r="AX83" i="10"/>
  <c r="AW83" i="10"/>
  <c r="AY18" i="10"/>
  <c r="AX18" i="10"/>
  <c r="AW18" i="10"/>
  <c r="AY187" i="10"/>
  <c r="AX187" i="10"/>
  <c r="AW187" i="10"/>
  <c r="AX155" i="10"/>
  <c r="AW155" i="10"/>
  <c r="AY155" i="10"/>
  <c r="AW123" i="10"/>
  <c r="AX123" i="10"/>
  <c r="AY123" i="10"/>
  <c r="AW92" i="10"/>
  <c r="AY92" i="10"/>
  <c r="AX92" i="10"/>
  <c r="AW60" i="10"/>
  <c r="AX60" i="10"/>
  <c r="AY60" i="10"/>
  <c r="AW27" i="10"/>
  <c r="AX27" i="10"/>
  <c r="AY27" i="10"/>
  <c r="AX177" i="10"/>
  <c r="AW177" i="10"/>
  <c r="AY177" i="10"/>
  <c r="AY99" i="10"/>
  <c r="AX99" i="10"/>
  <c r="AW99" i="10"/>
  <c r="AY11" i="10"/>
  <c r="AX11" i="10"/>
  <c r="AW11" i="10"/>
  <c r="AY189" i="10"/>
  <c r="AX189" i="10"/>
  <c r="AW189" i="10"/>
  <c r="AY157" i="10"/>
  <c r="AX157" i="10"/>
  <c r="AW157" i="10"/>
  <c r="AX125" i="10"/>
  <c r="AW125" i="10"/>
  <c r="AY125" i="10"/>
  <c r="AX94" i="10"/>
  <c r="AW94" i="10"/>
  <c r="AY94" i="10"/>
  <c r="AX62" i="10"/>
  <c r="AW62" i="10"/>
  <c r="AY62" i="10"/>
  <c r="AX29" i="10"/>
  <c r="AW29" i="10"/>
  <c r="AY29" i="10"/>
  <c r="AY174" i="10"/>
  <c r="AX174" i="10"/>
  <c r="AW174" i="10"/>
  <c r="AY142" i="10"/>
  <c r="AX142" i="10"/>
  <c r="AW142" i="10"/>
  <c r="AY110" i="10"/>
  <c r="AX110" i="10"/>
  <c r="AW110" i="10"/>
  <c r="AY79" i="10"/>
  <c r="AX79" i="10"/>
  <c r="AW79" i="10"/>
  <c r="AY46" i="10"/>
  <c r="AX46" i="10"/>
  <c r="AW46" i="10"/>
  <c r="AY14" i="10"/>
  <c r="AX14" i="10"/>
  <c r="AW14" i="10"/>
  <c r="AY183" i="10"/>
  <c r="AW183" i="10"/>
  <c r="AX183" i="10"/>
  <c r="AY151" i="10"/>
  <c r="AX151" i="10"/>
  <c r="AW151" i="10"/>
  <c r="AY119" i="10"/>
  <c r="AW119" i="10"/>
  <c r="AX119" i="10"/>
  <c r="AY88" i="10"/>
  <c r="AW88" i="10"/>
  <c r="AX88" i="10"/>
  <c r="AY56" i="10"/>
  <c r="AW56" i="10"/>
  <c r="AX56" i="10"/>
  <c r="AY23" i="10"/>
  <c r="AW23" i="10"/>
  <c r="AX23" i="10"/>
  <c r="AY194" i="10"/>
  <c r="AX194" i="10"/>
  <c r="AW194" i="10"/>
  <c r="AY139" i="10"/>
  <c r="AX139" i="10"/>
  <c r="AW139" i="10"/>
  <c r="AX185" i="10"/>
  <c r="AW185" i="10"/>
  <c r="AY185" i="10"/>
  <c r="AW153" i="10"/>
  <c r="AY153" i="10"/>
  <c r="AX153" i="10"/>
  <c r="AY121" i="10"/>
  <c r="AX121" i="10"/>
  <c r="AW121" i="10"/>
  <c r="AY90" i="10"/>
  <c r="AX90" i="10"/>
  <c r="AW90" i="10"/>
  <c r="AY58" i="10"/>
  <c r="AX58" i="10"/>
  <c r="AW58" i="10"/>
  <c r="AY25" i="10"/>
  <c r="AX25" i="10"/>
  <c r="AW25" i="10"/>
  <c r="AY201" i="10"/>
  <c r="AX201" i="10"/>
  <c r="AW201" i="10"/>
  <c r="AY170" i="10"/>
  <c r="AX170" i="10"/>
  <c r="AW170" i="10"/>
  <c r="AY138" i="10"/>
  <c r="AX138" i="10"/>
  <c r="AW138" i="10"/>
  <c r="AY106" i="10"/>
  <c r="AX106" i="10"/>
  <c r="AW106" i="10"/>
  <c r="AY75" i="10"/>
  <c r="AX75" i="10"/>
  <c r="AW75" i="10"/>
  <c r="AY42" i="10"/>
  <c r="AX42" i="10"/>
  <c r="AW42" i="10"/>
  <c r="AY10" i="10"/>
  <c r="AX10" i="10"/>
  <c r="AW10" i="10"/>
  <c r="AY179" i="10"/>
  <c r="AX179" i="10"/>
  <c r="AW179" i="10"/>
  <c r="AW147" i="10"/>
  <c r="AY147" i="10"/>
  <c r="AX147" i="10"/>
  <c r="AY115" i="10"/>
  <c r="AX115" i="10"/>
  <c r="AW115" i="10"/>
  <c r="AY84" i="10"/>
  <c r="AX84" i="10"/>
  <c r="AW84" i="10"/>
  <c r="AY19" i="10"/>
  <c r="AX19" i="10"/>
  <c r="AW19" i="10"/>
  <c r="AY82" i="10"/>
  <c r="AX82" i="10"/>
  <c r="AW82" i="10"/>
  <c r="AY67" i="10"/>
  <c r="AX67" i="10"/>
  <c r="AW67" i="10"/>
  <c r="AY76" i="10"/>
  <c r="AX76" i="10"/>
  <c r="AW76" i="10"/>
  <c r="AY181" i="10"/>
  <c r="AX181" i="10"/>
  <c r="AW181" i="10"/>
  <c r="AY149" i="10"/>
  <c r="AX149" i="10"/>
  <c r="AW149" i="10"/>
  <c r="AX117" i="10"/>
  <c r="AW117" i="10"/>
  <c r="AY117" i="10"/>
  <c r="AX86" i="10"/>
  <c r="AW86" i="10"/>
  <c r="AY86" i="10"/>
  <c r="AX54" i="10"/>
  <c r="AW54" i="10"/>
  <c r="AY54" i="10"/>
  <c r="AX21" i="10"/>
  <c r="AW21" i="10"/>
  <c r="AY21" i="10"/>
  <c r="AY198" i="10"/>
  <c r="AX198" i="10"/>
  <c r="AW198" i="10"/>
  <c r="AY166" i="10"/>
  <c r="AW166" i="10"/>
  <c r="AX166" i="10"/>
  <c r="AY134" i="10"/>
  <c r="AX134" i="10"/>
  <c r="AW134" i="10"/>
  <c r="AW71" i="10"/>
  <c r="AY71" i="10"/>
  <c r="AX71" i="10"/>
  <c r="AY38" i="10"/>
  <c r="AX38" i="10"/>
  <c r="AW38" i="10"/>
  <c r="AY6" i="10"/>
  <c r="AX6" i="10"/>
  <c r="AW6" i="10"/>
  <c r="AY175" i="10"/>
  <c r="AX175" i="10"/>
  <c r="AW175" i="10"/>
  <c r="AY143" i="10"/>
  <c r="AX143" i="10"/>
  <c r="AW143" i="10"/>
  <c r="AY111" i="10"/>
  <c r="AX111" i="10"/>
  <c r="AW111" i="10"/>
  <c r="AY80" i="10"/>
  <c r="AX80" i="10"/>
  <c r="AW80" i="10"/>
  <c r="AY47" i="10"/>
  <c r="AX47" i="10"/>
  <c r="AW47" i="10"/>
  <c r="AY15" i="10"/>
  <c r="AX15" i="10"/>
  <c r="AW15" i="10"/>
  <c r="L3" i="3"/>
  <c r="K3" i="3"/>
  <c r="J3" i="3"/>
  <c r="P50" i="2" l="1"/>
  <c r="W31" i="2" l="1"/>
  <c r="W33" i="2" s="1"/>
  <c r="H33" i="2"/>
  <c r="U31" i="2"/>
  <c r="U33" i="2" s="1"/>
  <c r="W30" i="2"/>
  <c r="V30" i="2"/>
  <c r="U30" i="2"/>
  <c r="W59" i="2"/>
  <c r="W61" i="2" s="1"/>
  <c r="Z64" i="2"/>
  <c r="V59" i="2"/>
  <c r="V61" i="2" s="1"/>
  <c r="Y38" i="2"/>
  <c r="U59" i="2"/>
  <c r="U61" i="2" s="1"/>
  <c r="I59" i="2"/>
  <c r="I61" i="2" s="1"/>
  <c r="H59" i="2"/>
  <c r="H61" i="2" s="1"/>
  <c r="G59" i="2"/>
  <c r="G61" i="2" s="1"/>
  <c r="V31" i="2" l="1"/>
  <c r="V33" i="2" s="1"/>
  <c r="Y33" i="2" s="1"/>
  <c r="I33" i="2"/>
  <c r="G33" i="2"/>
  <c r="Z63" i="2"/>
  <c r="Y47" i="2"/>
  <c r="Y23" i="2"/>
  <c r="L63" i="2"/>
  <c r="K47" i="2"/>
  <c r="K23" i="2" l="1"/>
  <c r="K33" i="2"/>
  <c r="L50" i="2" s="1"/>
  <c r="Z50" i="2"/>
  <c r="Z67" i="2" s="1"/>
  <c r="L67" i="2" l="1"/>
  <c r="C82" i="2" s="1"/>
  <c r="C80" i="2" l="1"/>
  <c r="C81" i="2"/>
  <c r="AE2" i="10"/>
  <c r="AH2" i="10" l="1"/>
  <c r="AK5" i="10"/>
  <c r="AK2" i="10" l="1"/>
  <c r="AP5" i="10"/>
  <c r="AV5" i="10" l="1"/>
  <c r="AP2" i="10"/>
  <c r="AX5" i="10" l="1"/>
  <c r="AX2" i="10" s="1"/>
  <c r="AY5" i="10"/>
  <c r="AY2" i="10" s="1"/>
  <c r="AV2" i="10"/>
  <c r="AW5" i="10"/>
  <c r="AW2" i="10" s="1"/>
  <c r="E18" i="20" l="1"/>
  <c r="E20" i="20"/>
  <c r="I20" i="20" l="1"/>
  <c r="I45" i="20" s="1"/>
  <c r="M20" i="20"/>
  <c r="K20" i="20"/>
  <c r="K45" i="20" s="1"/>
  <c r="M18" i="20"/>
  <c r="I18" i="20"/>
  <c r="K18" i="20"/>
  <c r="E22" i="20"/>
  <c r="I32" i="20" l="1"/>
  <c r="I38" i="20" s="1"/>
  <c r="K42" i="20"/>
  <c r="K48" i="20" s="1"/>
  <c r="K22" i="20"/>
  <c r="K30" i="20" s="1"/>
  <c r="I42" i="20"/>
  <c r="I22" i="20"/>
  <c r="I30" i="20" s="1"/>
  <c r="I34" i="20" s="1"/>
  <c r="J39" i="20" s="1"/>
  <c r="O18" i="20"/>
  <c r="M42" i="20"/>
  <c r="M22" i="20"/>
  <c r="M30" i="20" s="1"/>
  <c r="O20" i="20"/>
  <c r="O45" i="20" s="1"/>
  <c r="M45" i="20"/>
  <c r="I48" i="20"/>
  <c r="I50" i="20" s="1"/>
  <c r="H3" i="20" s="1"/>
  <c r="K32" i="20"/>
  <c r="M48" i="20" l="1"/>
  <c r="O42" i="20"/>
  <c r="O22" i="20"/>
  <c r="O30" i="20" s="1"/>
  <c r="M32" i="20"/>
  <c r="K38" i="20"/>
  <c r="O48" i="20"/>
  <c r="K34" i="20"/>
  <c r="L39" i="20" s="1"/>
  <c r="K50" i="20"/>
  <c r="J3" i="20" s="1"/>
  <c r="E23" i="20"/>
  <c r="M38" i="20" l="1"/>
  <c r="O32" i="20"/>
  <c r="O38" i="20" s="1"/>
  <c r="M34" i="20"/>
  <c r="N39" i="20" s="1"/>
  <c r="M50" i="20"/>
  <c r="L3" i="20" s="1"/>
  <c r="O34" i="20" l="1"/>
  <c r="O50" i="20"/>
  <c r="N3" i="20" s="1"/>
</calcChain>
</file>

<file path=xl/sharedStrings.xml><?xml version="1.0" encoding="utf-8"?>
<sst xmlns="http://schemas.openxmlformats.org/spreadsheetml/2006/main" count="9093" uniqueCount="1550">
  <si>
    <t>schoolname</t>
  </si>
  <si>
    <t>type</t>
  </si>
  <si>
    <t>dfesno</t>
  </si>
  <si>
    <t>SumPupil</t>
  </si>
  <si>
    <t>AutPupil</t>
  </si>
  <si>
    <t>SprPupils</t>
  </si>
  <si>
    <t>SumFTPupil</t>
  </si>
  <si>
    <t>AutFTPupil</t>
  </si>
  <si>
    <t>SprFTPupil</t>
  </si>
  <si>
    <t>SumFundHrs</t>
  </si>
  <si>
    <t>AutFundHrs</t>
  </si>
  <si>
    <t>SprFundHrs</t>
  </si>
  <si>
    <t>CapSum</t>
  </si>
  <si>
    <t>CapAut</t>
  </si>
  <si>
    <t>CapSpr</t>
  </si>
  <si>
    <t>Dep5%</t>
  </si>
  <si>
    <t>Dep10%</t>
  </si>
  <si>
    <t>Dep20%</t>
  </si>
  <si>
    <t>DepHr5%</t>
  </si>
  <si>
    <t>DepHr10%</t>
  </si>
  <si>
    <t>DepHr20%</t>
  </si>
  <si>
    <t>FSMPupils</t>
  </si>
  <si>
    <t>Sum2yoPup</t>
  </si>
  <si>
    <t>aut2yoPup</t>
  </si>
  <si>
    <t>Spr2yoPup</t>
  </si>
  <si>
    <t>LumpSum</t>
  </si>
  <si>
    <t>RB</t>
  </si>
  <si>
    <t>SumPPG</t>
  </si>
  <si>
    <t>AutPPG</t>
  </si>
  <si>
    <t>SprPPG</t>
  </si>
  <si>
    <t>DevCap</t>
  </si>
  <si>
    <t>SumWF</t>
  </si>
  <si>
    <t>AutWF</t>
  </si>
  <si>
    <t>SprWF</t>
  </si>
  <si>
    <t>AddProt</t>
  </si>
  <si>
    <t>SELLY OAK NURSERY SCHOOL</t>
  </si>
  <si>
    <t>Nursery - Maintained</t>
  </si>
  <si>
    <t>BORDESLEY GREEN EAST NURSERY SCHOOL &amp; CHILDRENS CENTRE</t>
  </si>
  <si>
    <t>BREARLEY - TEVIOT CHILDREN'S CENTRE</t>
  </si>
  <si>
    <t>GARRETTS GREEN NURSERY SCHOOL</t>
  </si>
  <si>
    <t>PERRY BEECHES NURSERY SCHOOL</t>
  </si>
  <si>
    <t>ST. THOMAS CENTRE NURSERY</t>
  </si>
  <si>
    <t>HIGHFIELD CHILDREN'S CENTRE (NURSERY SCHOOL)</t>
  </si>
  <si>
    <t>MARSH HILL NURSERY SCHOOL</t>
  </si>
  <si>
    <t>WEST HEATH NURSERY SCHOOL</t>
  </si>
  <si>
    <t>GOODWAY NURSERY SCHOOL</t>
  </si>
  <si>
    <t>KINGS NORTON NURSERY SCHOOL &amp; CAMP LANE CHILDRENS CENTRE</t>
  </si>
  <si>
    <t>ALLENS CROFT CHILDRENS CENTRE</t>
  </si>
  <si>
    <t>RUBERY NURSERY SCHOOL</t>
  </si>
  <si>
    <t>WASHWOOD HEATH NURSERY SCHOOL</t>
  </si>
  <si>
    <t>WEOLEY CASTLE NURSERY SCHOOL</t>
  </si>
  <si>
    <t>HIGHTERS HEATH NURSERY SCHOOL</t>
  </si>
  <si>
    <t>GRACELANDS NURSERY SCHOOL</t>
  </si>
  <si>
    <t>JAKEMAN EARLY YEARS CENTRE</t>
  </si>
  <si>
    <t>LILLIAN DE LISSA NURSERY SCHOOL</t>
  </si>
  <si>
    <t>BLOOMSBURY NURSERY SCHOOL &amp; CHILDREN'S CENTRE</t>
  </si>
  <si>
    <t>FEATHERSTONE NURSERY SCHOOL</t>
  </si>
  <si>
    <t>ADDERLEY CHILDREN'S CENTRE</t>
  </si>
  <si>
    <t>NEWTOWN NURSERY SCHOOL</t>
  </si>
  <si>
    <t>SHENLEY FIELDS DAYCARE AND NURSERY SCHOOL</t>
  </si>
  <si>
    <t>CASTLE VALE NURSERY SCHOOL &amp; CHILDREN CENTRE</t>
  </si>
  <si>
    <t>OSBORNE NURSERY SCHOOL</t>
  </si>
  <si>
    <t>EDITH CADBURY NURSERY SCHOOL</t>
  </si>
  <si>
    <t>BORDESLEY VILLAGE PRIMARY SCHOOL</t>
  </si>
  <si>
    <t>Primary Academy</t>
  </si>
  <si>
    <t>PRINCE ALBERT JUNIOR/INFANT SCHOOL</t>
  </si>
  <si>
    <t>MAPLEDENE PRIMARY SCHOOL</t>
  </si>
  <si>
    <t>Primary Maintained</t>
  </si>
  <si>
    <t>KINGS HEATH PRIMARY SCHOOL</t>
  </si>
  <si>
    <t>SHAW HILL PRIMARY SCHOOL</t>
  </si>
  <si>
    <t>WHEELERS LANE PRIMARY SCHOOL</t>
  </si>
  <si>
    <t>BARFORD PRIMARY SCHOOL</t>
  </si>
  <si>
    <t>JAMES WATT PRIMARY SCHOOL</t>
  </si>
  <si>
    <t>THE OAKS PRIMARY SCHOOL</t>
  </si>
  <si>
    <t>ACOCKS GREEN PRIMARY SCHOOL</t>
  </si>
  <si>
    <t>PAGANEL PRIMARY SCHOOL</t>
  </si>
  <si>
    <t>BIRCHES GREEN INFANT SCHOOL</t>
  </si>
  <si>
    <t>BANNERS GATE PRIMARY SCHOOL</t>
  </si>
  <si>
    <t>BORDESLEY GREEN PRIMARY SCHOOL</t>
  </si>
  <si>
    <t>BROOKFIELDS PRIMARY SCHOOL</t>
  </si>
  <si>
    <t>ERDINGTON HALL PRIMARY SCHOOL</t>
  </si>
  <si>
    <t>SLADE PRIMARY SCHOOL</t>
  </si>
  <si>
    <t>NANSEN PRIMARY SCHOOL</t>
  </si>
  <si>
    <t>CANTERBURY CROSS PRIMARY SCHOOL (NC)</t>
  </si>
  <si>
    <t>CHERRY ORCHARD PRIMARY SCHOOL</t>
  </si>
  <si>
    <t xml:space="preserve">Ark Kings Academy formerly Ark Rose </t>
  </si>
  <si>
    <t>New from September</t>
  </si>
  <si>
    <t>Ark Kings Academy new from September 19 formerly Ark Rose</t>
  </si>
  <si>
    <t>NECHELLS JI SCHOOL</t>
  </si>
  <si>
    <t>Closed provision</t>
  </si>
  <si>
    <t>COLMORE INFANT AND NURSERY SCHOOL</t>
  </si>
  <si>
    <t>COTTERIDGE J I SCHOOL</t>
  </si>
  <si>
    <t>ARK TINDAL PRIMARY ACADEMY</t>
  </si>
  <si>
    <t>PERCY SHURMER ACADEMY</t>
  </si>
  <si>
    <t>SHIRESTONE ACADEMY</t>
  </si>
  <si>
    <t>ST. CLEMENTS C. OF E. PRIMARY ACADEMY, NECHELLS</t>
  </si>
  <si>
    <t>CROMWELL PRIMARY SCHOOL</t>
  </si>
  <si>
    <t>ANDERTON PARK PRIMARY SCHOOL</t>
  </si>
  <si>
    <t>REGENTS PARK COMMUNITY PRIMARY SCHOOL</t>
  </si>
  <si>
    <t>THE OAKLANDS PRIMARY SCHOOL</t>
  </si>
  <si>
    <t>DORRINGTON ACADEMY</t>
  </si>
  <si>
    <t>SUMMERFIELD J.I. SCHOOL (N.C.)</t>
  </si>
  <si>
    <t>WARREN FARM PRIMARY SCHOOL</t>
  </si>
  <si>
    <t>MONTGOMERY PRIMARY ACADEMY</t>
  </si>
  <si>
    <t>BILLESLEY</t>
  </si>
  <si>
    <t>KINGS RISE ACADEMY</t>
  </si>
  <si>
    <t>GILBERTSTONE PRIMARY SCHOOL</t>
  </si>
  <si>
    <t>CONWAY PRIMARY SCHOOL</t>
  </si>
  <si>
    <t>GREET PRIMARY SCHOOL</t>
  </si>
  <si>
    <t>GRENDON PRIMARY SCHOOL (N.C.)</t>
  </si>
  <si>
    <t>GUNTER PRIMARY SCHOOL</t>
  </si>
  <si>
    <t>HALL GREEN INFANTS SCHOOL</t>
  </si>
  <si>
    <t>LEA FOREST PRIMARY ACADEMY</t>
  </si>
  <si>
    <t>STORY WOOD SCHOOL</t>
  </si>
  <si>
    <t>TAME VALLEY ACADEMY</t>
  </si>
  <si>
    <t>HAWTHORN PRIMARY SCHOOL</t>
  </si>
  <si>
    <t>MERRITTS BROOK E-ACT PRIMARY ACADEMY</t>
  </si>
  <si>
    <t>OASIS ACADEMY BLAKENHALE INFANTS</t>
  </si>
  <si>
    <t>OASIS ACADEMY SHORT HEATH</t>
  </si>
  <si>
    <t>WARD END PRIMARY SCHOOL</t>
  </si>
  <si>
    <t>FOUR DWELLINGS PRIMARY ACADEMY</t>
  </si>
  <si>
    <t>OASIS ACADEMY HOBMOOR</t>
  </si>
  <si>
    <t>JERVOISE SCHOOL</t>
  </si>
  <si>
    <t>KINGSLAND PRIMARY SCHOOL</t>
  </si>
  <si>
    <t>OASIS ACADEMY BOULTON</t>
  </si>
  <si>
    <t>LAKEY LANE PRIMARY SCHOOL</t>
  </si>
  <si>
    <t>HAWKESLEY CHURCH PRIMARY ACADEMY</t>
  </si>
  <si>
    <t>YARNFIELD PRIMARY SCHOOL</t>
  </si>
  <si>
    <t>TIVERTON ACADEMY</t>
  </si>
  <si>
    <t>LOZELLS PRIMARY SCHOOL</t>
  </si>
  <si>
    <t>MARLBOROUGH INFANTS SCHOOL</t>
  </si>
  <si>
    <t>CITY ROAD PRIMARY ACADEMY</t>
  </si>
  <si>
    <t>WOODHOUSE PRIMARY ACADEMY</t>
  </si>
  <si>
    <t>GRESTONE ACADEMY</t>
  </si>
  <si>
    <t>OASIS ACADEMY FOUNDRY</t>
  </si>
  <si>
    <t>NELSON PRIMARY SCHOOL</t>
  </si>
  <si>
    <t>ALSTON PRIMARY SCHOOL</t>
  </si>
  <si>
    <t>WYNDCLIFFE PRIMARY SCHOOL</t>
  </si>
  <si>
    <t>PAGET PRIMARY SCHOOL</t>
  </si>
  <si>
    <t>PARK HILL PRIMARY SCHOOL</t>
  </si>
  <si>
    <t>PRINCETHORPE INFANT SCHOOL</t>
  </si>
  <si>
    <t>RADDLEBARN PRIMARY SCHOOL</t>
  </si>
  <si>
    <t>REDHILL PRIMARY SCHOOL</t>
  </si>
  <si>
    <t>REDNAL HILL INFANT SCHOOL (N.C.)</t>
  </si>
  <si>
    <t>SEVERNE PRIMARY SCHOOL</t>
  </si>
  <si>
    <t>SOMERVILLE PRIMARY SCHOOL (NC)</t>
  </si>
  <si>
    <t>STANVILLE PRIMARY SCHOOL</t>
  </si>
  <si>
    <t>STARBANK  SCHOOL</t>
  </si>
  <si>
    <t>YEW TREE COMMUNITY SCHOOL</t>
  </si>
  <si>
    <t>ST. BENEDICT'S INFANT SCHOOL</t>
  </si>
  <si>
    <t>STECHFORD PRIMARY SCHOOL</t>
  </si>
  <si>
    <t>STIRCHLEY PRIMARY SCHOOL</t>
  </si>
  <si>
    <t>LADYPOOL PRIMARY SCHOOL</t>
  </si>
  <si>
    <t>TIMBERLEY ACADEMY</t>
  </si>
  <si>
    <t>YARDLEY WOOD COMMUNITY SCHOOL (NC)</t>
  </si>
  <si>
    <t>YORKMEAD PRIMARY SCHOOL</t>
  </si>
  <si>
    <t>BROADMEADOW INFANT &amp; NURSERY SCHOOL</t>
  </si>
  <si>
    <t>BELLFIELD INFANTS SCHOOL</t>
  </si>
  <si>
    <t>WELSH HOUSE FARM COMMUNITY SCHOOL</t>
  </si>
  <si>
    <t>THE ORCHARDS PRIMARY ACADEMY</t>
  </si>
  <si>
    <t>CHILCOTE PRIMARY SCHOOL</t>
  </si>
  <si>
    <t xml:space="preserve">NORTHFIELD MANOR JI </t>
  </si>
  <si>
    <t>WILKES GREEN INFANT SCHOOL (NC)</t>
  </si>
  <si>
    <t>William Murdoch formerly (Wilkes Green Infant School now amalgamated)</t>
  </si>
  <si>
    <t>BIRCHFIELD COMMUNITY SCHOOL</t>
  </si>
  <si>
    <t>COTTESBROOKE INFANT &amp; NURSERY SCHOOL</t>
  </si>
  <si>
    <t>ARDEN PRIMARY SCHOOL NC</t>
  </si>
  <si>
    <t>CHANDOS PRIMARY SCHOOL</t>
  </si>
  <si>
    <t>WELFORD PRIMARY SCHOOL</t>
  </si>
  <si>
    <t>HEATHFIELD PRIMARY SCHOOL</t>
  </si>
  <si>
    <t>NONSUCH PRIMARY SCHOOL</t>
  </si>
  <si>
    <t>WORLDS END INFANT NC SCHOOL</t>
  </si>
  <si>
    <t>KITWELL PRIMARY SCHOOL</t>
  </si>
  <si>
    <t>BOLDMERE INFANT SCHOOL AND NURSERY</t>
  </si>
  <si>
    <t>HOLLAND HOUSE INFANT SCHOOL AND NURSERY</t>
  </si>
  <si>
    <t>HILLSTONE PRIMARY SCHOOL</t>
  </si>
  <si>
    <t>BENSON COMMUNITY SCHOOL</t>
  </si>
  <si>
    <t>KINGSTHORNE SCHOOL (NC)</t>
  </si>
  <si>
    <t>ASTON TOWER COMMUNITY PRIMARY SCHOOL</t>
  </si>
  <si>
    <t>THE OVAL PRIMARY SCHOOL</t>
  </si>
  <si>
    <t>GOSSEY LANE JI &amp; NURSERY SCH</t>
  </si>
  <si>
    <t>TWICKENHAM PRIMARY SCHOOL</t>
  </si>
  <si>
    <t>GREAT BARR PRIMARY &amp; NURSERY SCHOOL</t>
  </si>
  <si>
    <t>LEIGH PRIMARY SCHOOL</t>
  </si>
  <si>
    <t>ELMS FARM PRIMARY SCHOOL</t>
  </si>
  <si>
    <t>HEATHLANDS PRIMARY ACADEMY</t>
  </si>
  <si>
    <t>NELSON MANDELA SCHOOL</t>
  </si>
  <si>
    <t>PARKFIELD PRIMARY SCHOOL</t>
  </si>
  <si>
    <t>ROBIN HOOD ACADEMY</t>
  </si>
  <si>
    <t>MERE GREEN PRIMARY SCHOOL</t>
  </si>
  <si>
    <t>CALSHOT PRIMARY SCHOOL</t>
  </si>
  <si>
    <t>GROVE JUNIOR AND INFANT SCHOOL</t>
  </si>
  <si>
    <t>NEW HALL PRIMARY &amp; CHILDREN'S CENTRE</t>
  </si>
  <si>
    <t>WESTMINSTER PRIMARY SCHOOL</t>
  </si>
  <si>
    <t>FIRS PRIMARY SCHOOL</t>
  </si>
  <si>
    <t>WHITEHOUSE COMMON PRIMARY SCHOOL</t>
  </si>
  <si>
    <t>ANGLESEY PRIMARY SCHOOL</t>
  </si>
  <si>
    <t>WYCHALL PRIMARY SCHOOL</t>
  </si>
  <si>
    <t>ROOKERY SCHOOL</t>
  </si>
  <si>
    <t>WATTVILLE PRIMARY SCHOOL</t>
  </si>
  <si>
    <t>FORESTDALE PRIMARY SCHOOL</t>
  </si>
  <si>
    <t>CHRIST CHURCH C.E. PRIMARY (NC) SCHOOL</t>
  </si>
  <si>
    <t>ST MARY'S COFE PRIMARY &amp; NURSERY ACADEMY HANDSWORTH</t>
  </si>
  <si>
    <t>ST BARNABAS CE PRIMARY SCHOOL</t>
  </si>
  <si>
    <t>HOLY TRINITY C.E. PRIMARY ACADEMY</t>
  </si>
  <si>
    <t>ST JOHN'S CE PRIMARY SCHOOL</t>
  </si>
  <si>
    <t>ST VINCENT'S CATHOLIC PRIMARY SCHOOL</t>
  </si>
  <si>
    <t>ST. MICHAEL'S C.E. PRIMARY SCHOOL</t>
  </si>
  <si>
    <t>ST THOMAS C.E. PRIMARY SCHOOL</t>
  </si>
  <si>
    <t>HOLY FAMILY CATHOLIC PRIMARY SCHOOL</t>
  </si>
  <si>
    <t>CHRIST THE KING CATHOLIC PRIMARY SCHOOL</t>
  </si>
  <si>
    <t>MARYVALE CATHOLIC PRIMARY SCHOOL</t>
  </si>
  <si>
    <t>THE ORATORY RC PRIMARY &amp; NURSERY SCHOOL</t>
  </si>
  <si>
    <t>THE ROSARY CATHOLIC PRIMARY SCHOOL</t>
  </si>
  <si>
    <t>OUR LADY OF LOURDES CATHOLIC PRIMARY (NC)</t>
  </si>
  <si>
    <t>ST AUGUSTINE'S CATHOLIC PRIMARY SCHOOL</t>
  </si>
  <si>
    <t>ST. BRIGID'S CATHOLIC PRIMARY SCHOOL</t>
  </si>
  <si>
    <t>ST. CATHERINE OF SIENA CATHOLIC PRIMARY SCHOOL</t>
  </si>
  <si>
    <t>ST.EDMUND CATHOLIC PRIMARY SCHOOL</t>
  </si>
  <si>
    <t>SS. MARY AND JOHN CATHOLIC PRIMARY SCHOOL</t>
  </si>
  <si>
    <t>OUR LADY AND ST ROSE OF LIMA CATHOLIC PRIMARY &amp; NURSERY SCHOOL</t>
  </si>
  <si>
    <t>KING DAVID PRIMARY SCHOOL</t>
  </si>
  <si>
    <t>ST WILFRID'S CATHOLIC J I SCHOOL</t>
  </si>
  <si>
    <t>ST. MARGARET MARY CATHOLIC PRIMARY SCHOOL</t>
  </si>
  <si>
    <t>ST. DUNSTAN'S CATHOLIC PRIMARY SCHOOL</t>
  </si>
  <si>
    <t>ST PAUL'S CATHOLIC PRIMARY SCHOOL</t>
  </si>
  <si>
    <t>ST. GERARD'S CATHOLIC PRIMARY SCHOOL</t>
  </si>
  <si>
    <t>ST. BERNADETTE'S CATHOLIC PRIMARY SCHOOL</t>
  </si>
  <si>
    <t>ST JUDES PRIMARY SCHOOL</t>
  </si>
  <si>
    <t>ST CUTHBERT'S CATHOLIC PRIMARY SCHOOL</t>
  </si>
  <si>
    <t>ST. CLARE'S CATHOLIC PRIMARY SCHOOL</t>
  </si>
  <si>
    <t>HOLLY HILL INFANT &amp; NURSERY SCHOOL</t>
  </si>
  <si>
    <t>AUDLEY PRIMARY SCHOOL</t>
  </si>
  <si>
    <t>SPRINGFIELD PRIMARY SCHOOL</t>
  </si>
  <si>
    <t>ST PETER'S C.E. PRIMARY SCHOOL</t>
  </si>
  <si>
    <t>NEW OSCOTT PRIMARY SCHOOL</t>
  </si>
  <si>
    <t>CLIFTON PRIMARY SCHOOL</t>
  </si>
  <si>
    <t>ALBERT BRADBEER PRIMARY ACADEMY</t>
  </si>
  <si>
    <t>THE HARPER BELL SEVENTH-DAY ADVENTIST SCHOOL</t>
  </si>
  <si>
    <t>DEANERY C.E. PRIMARY SCHOOL</t>
  </si>
  <si>
    <t>WALMLEY INFANT SCHOOL</t>
  </si>
  <si>
    <t>MANOR PARK PRIMARY SCHOOL</t>
  </si>
  <si>
    <t>ST FRANCIS CHURCH OF ENGLAND AIDED PRIMARY SCHOOL AND NURSERY</t>
  </si>
  <si>
    <t>PERRY BEECHES V - THE ALL THROUGH FAMILY SCHOOL</t>
  </si>
  <si>
    <t>Ark Victoria Academy</t>
  </si>
  <si>
    <t>Mansfield Green (new provision September)</t>
  </si>
  <si>
    <t>COURT FARM (new provision September)</t>
  </si>
  <si>
    <t>Moor Green Primary Academy(new provision September 18)</t>
  </si>
  <si>
    <t>Colebourne Primary(new provision September 18)</t>
  </si>
  <si>
    <t>Colebourne Primary (new provision Sept 19)</t>
  </si>
  <si>
    <t>Last year 18/19 Actual</t>
  </si>
  <si>
    <t>Ark Kings formerly ARK ROSE PRIMARY ACADEMY new from 19</t>
  </si>
  <si>
    <t>Budget</t>
  </si>
  <si>
    <t>RB Top up</t>
  </si>
  <si>
    <t>Birmingham City Council</t>
  </si>
  <si>
    <t>Memorandum Item</t>
  </si>
  <si>
    <t xml:space="preserve">Proposed Summer Notification </t>
  </si>
  <si>
    <t>2017-18 Actual Formula Budget Determination Summer term Notification only</t>
  </si>
  <si>
    <t>3/4 Year Olds</t>
  </si>
  <si>
    <t>Census Data</t>
  </si>
  <si>
    <t>Summer</t>
  </si>
  <si>
    <t>Autumn</t>
  </si>
  <si>
    <t>Spring</t>
  </si>
  <si>
    <t>Total
Funding
£</t>
  </si>
  <si>
    <t>Total Pupils Accessing Free Entitlement (15 Hours)</t>
  </si>
  <si>
    <t>Qualifying Working Families total pupils (Additional 15 Hours)-                                  MNSchools@ 4.24 MNClasses@ 4.26</t>
  </si>
  <si>
    <t>Autumn and Spring onwards</t>
  </si>
  <si>
    <t>No. of Funded Weeks</t>
  </si>
  <si>
    <t>Total Delivery hours</t>
  </si>
  <si>
    <t>Early Years Funding Rate £</t>
  </si>
  <si>
    <t>3&amp;4 Year Old Funding</t>
  </si>
  <si>
    <t>Deprivation Funding</t>
  </si>
  <si>
    <t>IDACI Data Identifying % of Pupils living in Deprived Areas</t>
  </si>
  <si>
    <t>Top 5%</t>
  </si>
  <si>
    <t>Top 10%</t>
  </si>
  <si>
    <t>Top 20%</t>
  </si>
  <si>
    <t>% No of Pupils in Deprived Areas</t>
  </si>
  <si>
    <t>No. of Funded Hours</t>
  </si>
  <si>
    <t>Deprivation Funding Rates £</t>
  </si>
  <si>
    <t>Free School Meals</t>
  </si>
  <si>
    <t>No. of Qualifying Pupils</t>
  </si>
  <si>
    <t>FSM Funding Rate £</t>
  </si>
  <si>
    <t>Total FSM Funding</t>
  </si>
  <si>
    <t>2 Year Olds</t>
  </si>
  <si>
    <t>Qualifying Pupils (15 Hours)</t>
  </si>
  <si>
    <t>2 Year Old Funding Rate £</t>
  </si>
  <si>
    <t>2 Year Old Funding Rate</t>
  </si>
  <si>
    <t>Free 2 Year Old Entitlement Funding</t>
  </si>
  <si>
    <t>Total Early Years Funding 2017/18</t>
  </si>
  <si>
    <t>Early Years Lump Sum (Nursery Schools Only)</t>
  </si>
  <si>
    <t>Early Years Maintained Nursery Schools Protection Lump Sum</t>
  </si>
  <si>
    <t>Early Years Pupil Premium</t>
  </si>
  <si>
    <t>Qualifying Pupils</t>
  </si>
  <si>
    <t>Pupil Premium Funding Rate £</t>
  </si>
  <si>
    <t>Pupil Premium Funding Rate</t>
  </si>
  <si>
    <t>Pupil Premium Funding</t>
  </si>
  <si>
    <t>Total Indicative Early Years Pupil Premium Funding</t>
  </si>
  <si>
    <t>Total Early Years Pupil Premium</t>
  </si>
  <si>
    <t>Early Years Maintained Nursery Schools Protection Funding</t>
  </si>
  <si>
    <t>(Protection funding  is only applicable to Maintained Nursery Schools and not the Primary schools settings)</t>
  </si>
  <si>
    <t>Total Funding 2017/18</t>
  </si>
  <si>
    <t>Devolved Formula Capital Funding (Maintained Nursery school only)</t>
  </si>
  <si>
    <t>* Qualifying Working Families allocation hours are converted to 15 hour FTE number of pupils to three decimal places.</t>
  </si>
  <si>
    <t>Notes:</t>
  </si>
  <si>
    <t xml:space="preserve">School: </t>
  </si>
  <si>
    <t>Sum WF FundHrs</t>
  </si>
  <si>
    <t>Aut WF FundHrs</t>
  </si>
  <si>
    <t>Spr WF FundHrs</t>
  </si>
  <si>
    <t>2yo hours Summer</t>
  </si>
  <si>
    <t>2yo hours Autumn</t>
  </si>
  <si>
    <t>2yo hours Spring</t>
  </si>
  <si>
    <t>RB places</t>
  </si>
  <si>
    <t>RB top up</t>
  </si>
  <si>
    <t>living in Deprived Areas</t>
  </si>
  <si>
    <t xml:space="preserve">IDACI Data Identifying % of Pupils </t>
  </si>
  <si>
    <t>The Actual budget will be updated on a termly basis to reflect actual provision being delivered in schools. Any variation to actual will be processed as</t>
  </si>
  <si>
    <t>PLEASE SELECT DFE NUMBER</t>
  </si>
  <si>
    <t>&lt;&lt;&lt;&lt;&lt;&lt;&lt;&lt;</t>
  </si>
  <si>
    <t xml:space="preserve">increase or reduction in funding in the Spring Term </t>
  </si>
  <si>
    <t>EARLY YEARS SINGLE FUNDING FORMULA ACTUAL ALLOCATIONS 2022 -23</t>
  </si>
  <si>
    <t xml:space="preserve">Summer Indicative Allocation </t>
  </si>
  <si>
    <t xml:space="preserve">Autumn Indicative Allocation </t>
  </si>
  <si>
    <t xml:space="preserve">Spring Indicative Allocation </t>
  </si>
  <si>
    <t xml:space="preserve">2023 -24 Actual Formula Budget Determination: School Forecasting Tool </t>
  </si>
  <si>
    <t>Total Delegated Indicative Funding 2023/24</t>
  </si>
  <si>
    <t>Total Revenue Funding Funding 2023/24</t>
  </si>
  <si>
    <t>Mayfield School</t>
  </si>
  <si>
    <t>Victoria School</t>
  </si>
  <si>
    <t>Longwill School for the Deaf</t>
  </si>
  <si>
    <t>Calthorpe Academy</t>
  </si>
  <si>
    <t>Uffculme School</t>
  </si>
  <si>
    <t>Wilson Stuart School</t>
  </si>
  <si>
    <t>Priestley Smith School</t>
  </si>
  <si>
    <t>Brays School (S)</t>
  </si>
  <si>
    <t>The Bridge School</t>
  </si>
  <si>
    <t>Cherry Oak School</t>
  </si>
  <si>
    <t>Beaufort School</t>
  </si>
  <si>
    <t>The Pines School</t>
  </si>
  <si>
    <t>Provider ID</t>
  </si>
  <si>
    <t>Provider Name</t>
  </si>
  <si>
    <t>Number 2</t>
  </si>
  <si>
    <t>Number 3</t>
  </si>
  <si>
    <t>Number 4</t>
  </si>
  <si>
    <t>Number 3 &amp; 4</t>
  </si>
  <si>
    <t>DERN 3</t>
  </si>
  <si>
    <t>DERN 4</t>
  </si>
  <si>
    <t>Total DERN</t>
  </si>
  <si>
    <t>Universal Hours 2</t>
  </si>
  <si>
    <t>Universal Hours 3</t>
  </si>
  <si>
    <t>Universal Hours 4</t>
  </si>
  <si>
    <t>Universal Hours 3 &amp; 4</t>
  </si>
  <si>
    <t>Extended Hours 3</t>
  </si>
  <si>
    <t>Extended Hours 4</t>
  </si>
  <si>
    <t>Total Extended</t>
  </si>
  <si>
    <t>5% Universal Hours</t>
  </si>
  <si>
    <t>5% Extended Hours</t>
  </si>
  <si>
    <t>10% Universal Hours</t>
  </si>
  <si>
    <t>10% Extended Hours</t>
  </si>
  <si>
    <t>20% Universal Hours</t>
  </si>
  <si>
    <t>20% Extended Hours</t>
  </si>
  <si>
    <t>EYPP</t>
  </si>
  <si>
    <t>EYPP Universal Hours</t>
  </si>
  <si>
    <t>EYPP Extended Hours</t>
  </si>
  <si>
    <t>FSM</t>
  </si>
  <si>
    <t>FSM Universal Hours</t>
  </si>
  <si>
    <t>FSM Extended Hours</t>
  </si>
  <si>
    <t>Susan Charlton</t>
  </si>
  <si>
    <t>Wanda Collins</t>
  </si>
  <si>
    <t>Olivia Freeman</t>
  </si>
  <si>
    <t>Joanna Savage</t>
  </si>
  <si>
    <t>Mary Whiten</t>
  </si>
  <si>
    <t>Kathleen Ritchie</t>
  </si>
  <si>
    <t>Deborah Billing</t>
  </si>
  <si>
    <t>Kim Clarke</t>
  </si>
  <si>
    <t>Dawn Large</t>
  </si>
  <si>
    <t>Elizabeth Gwynn</t>
  </si>
  <si>
    <t>Veronica Donnelly</t>
  </si>
  <si>
    <t>Camelia Ahmed</t>
  </si>
  <si>
    <t>Susan Burgess</t>
  </si>
  <si>
    <t>Kay Tyson</t>
  </si>
  <si>
    <t>Frances Emiliou</t>
  </si>
  <si>
    <t>Lisa Ricketts</t>
  </si>
  <si>
    <t>Lisa Winters</t>
  </si>
  <si>
    <t>Sarah Doody</t>
  </si>
  <si>
    <t>Jenny Ainsworth</t>
  </si>
  <si>
    <t>Debbie Batters</t>
  </si>
  <si>
    <t>Rachel Hemming</t>
  </si>
  <si>
    <t>Amanda Oseman</t>
  </si>
  <si>
    <t>Jackie Hughes</t>
  </si>
  <si>
    <t>Ethel OBrien</t>
  </si>
  <si>
    <t>Harjinder Nagra</t>
  </si>
  <si>
    <t>Clair Hands</t>
  </si>
  <si>
    <t>Parveen Ahmed</t>
  </si>
  <si>
    <t>Samantha Fox</t>
  </si>
  <si>
    <t>Gina Boreham</t>
  </si>
  <si>
    <t>Manuela Balaban</t>
  </si>
  <si>
    <t>Sophia Erum</t>
  </si>
  <si>
    <t>Michelle Lamburn</t>
  </si>
  <si>
    <t>Tracey Orbell</t>
  </si>
  <si>
    <t>Paul Jenner</t>
  </si>
  <si>
    <t>Mandy Baxter</t>
  </si>
  <si>
    <t>Teresa Colquhoun</t>
  </si>
  <si>
    <t>Enayat Mohamed</t>
  </si>
  <si>
    <t>Kristina Moore</t>
  </si>
  <si>
    <t>Janet Cutts</t>
  </si>
  <si>
    <t>Harvey Road Pre-School</t>
  </si>
  <si>
    <t>Catherine House Day Nursery Wake Green Road</t>
  </si>
  <si>
    <t>Russell Nursery School Russell Road</t>
  </si>
  <si>
    <t>South and City College Nursery</t>
  </si>
  <si>
    <t>Playtime Nursery</t>
  </si>
  <si>
    <t>Little Sutton Club Worcester Lane</t>
  </si>
  <si>
    <t>Little Foxes Playgroup</t>
  </si>
  <si>
    <t>St Pauls Nursery Malvern Street</t>
  </si>
  <si>
    <t>Woodlands Park Pre-School Nursery</t>
  </si>
  <si>
    <t>Immanuel Pre-School</t>
  </si>
  <si>
    <t>The Oaks Day Nursery</t>
  </si>
  <si>
    <t>Hopscotch Pre-School</t>
  </si>
  <si>
    <t>Grove Community Project</t>
  </si>
  <si>
    <t>Vivian Road Pre-School</t>
  </si>
  <si>
    <t>Early Learners Nursery</t>
  </si>
  <si>
    <t>Mini-Springers Nursery</t>
  </si>
  <si>
    <t>Jelly Babies Pre-School  Nursery</t>
  </si>
  <si>
    <t>Holy Trinity Pre-School</t>
  </si>
  <si>
    <t>Mere Green 0-5</t>
  </si>
  <si>
    <t>Four Oaks Pre-School Playgroup</t>
  </si>
  <si>
    <t>Cotton Tails Nursery</t>
  </si>
  <si>
    <t>Busy Bees Day Nursery at Birmingham Dartmouth Circus</t>
  </si>
  <si>
    <t>Highfield Day Nursery Edgbaston</t>
  </si>
  <si>
    <t>The Rowans Day Nursery</t>
  </si>
  <si>
    <t>The Willows Day Nursery</t>
  </si>
  <si>
    <t>Little Ripley Day Nursery - Old Oscott Hill</t>
  </si>
  <si>
    <t>The Little Ripley Day Nursery</t>
  </si>
  <si>
    <t>Little Ripley Day Nursery - Kingsbury Road</t>
  </si>
  <si>
    <t>Kings Heath Grange Day Nursery</t>
  </si>
  <si>
    <t>Seesaws Day Nursery and Nursery School</t>
  </si>
  <si>
    <t>Little Swans Day Nursery</t>
  </si>
  <si>
    <t>Russell Nursery School Fox Hollies Road</t>
  </si>
  <si>
    <t>Puzzles Day Nursery</t>
  </si>
  <si>
    <t>Busy Bees at The QE Hospital</t>
  </si>
  <si>
    <t>Norton Hall Children  Family Centre</t>
  </si>
  <si>
    <t>Victoria Nursery</t>
  </si>
  <si>
    <t>Early Days Nursery</t>
  </si>
  <si>
    <t>Prime Time Day Nursery</t>
  </si>
  <si>
    <t>Head Start Day Nursery</t>
  </si>
  <si>
    <t>The Green Day Nursery Kings Norton Limited</t>
  </si>
  <si>
    <t>The Old Fire Station Childrens Nursery</t>
  </si>
  <si>
    <t>Just For Starters Day Nursery Ltd</t>
  </si>
  <si>
    <t>Elms Day Nursery</t>
  </si>
  <si>
    <t>Foundations Day Nursery</t>
  </si>
  <si>
    <t>Fircones Child Care Centre</t>
  </si>
  <si>
    <t>Catherine House Day Nursery Woodland Road</t>
  </si>
  <si>
    <t>Northfield Quaker Pre-School</t>
  </si>
  <si>
    <t>Seesaws Day Nursery - Chester Road</t>
  </si>
  <si>
    <t>Happy Days Nursery</t>
  </si>
  <si>
    <t>Little Ripley Day Nursery - Oscott School Lane</t>
  </si>
  <si>
    <t>Seesaws Day Nursery - Avenue Road</t>
  </si>
  <si>
    <t>Wendy House Day Nursery</t>
  </si>
  <si>
    <t>Little Ripley Day Nursery - Marsh Hill</t>
  </si>
  <si>
    <t>West House Nursery</t>
  </si>
  <si>
    <t>Lets Play Nursery</t>
  </si>
  <si>
    <t>Busy Bees At Longbridge</t>
  </si>
  <si>
    <t>Waddles Nursery</t>
  </si>
  <si>
    <t>Honey Bears Nursery</t>
  </si>
  <si>
    <t>Tiddlywinks Nursery</t>
  </si>
  <si>
    <t>Bright Kids Northfield</t>
  </si>
  <si>
    <t>Kiddies World Day Nursery  Kids Club</t>
  </si>
  <si>
    <t>Highclare Woodfield Nursery</t>
  </si>
  <si>
    <t>Cheeky Monkeys Day Nursery</t>
  </si>
  <si>
    <t>Kinder Day Nursery</t>
  </si>
  <si>
    <t>Westhill House Day Nursery</t>
  </si>
  <si>
    <t>Little Smarties Academy</t>
  </si>
  <si>
    <t>My First Friends Nursery</t>
  </si>
  <si>
    <t>Hollyfield Pre-School Nursery LTD</t>
  </si>
  <si>
    <t>Rackets Pre-School Nursery</t>
  </si>
  <si>
    <t>The Meadows Day Nursery</t>
  </si>
  <si>
    <t>Amanah Day Nursery</t>
  </si>
  <si>
    <t>The Shrubbery School</t>
  </si>
  <si>
    <t>Hill West Nursery School</t>
  </si>
  <si>
    <t>Edgbaston High School for Girls</t>
  </si>
  <si>
    <t>Hallfield Pre-Prep  Nursery Dept</t>
  </si>
  <si>
    <t>Cotton Tails Too</t>
  </si>
  <si>
    <t>Mucky Pups Day Nursery Ltd</t>
  </si>
  <si>
    <t>Building Blocks Nursery Limited Rough Road</t>
  </si>
  <si>
    <t>The Village Community Nursery</t>
  </si>
  <si>
    <t>Priory Poppets</t>
  </si>
  <si>
    <t>Grendon  Billesley Nursery and Family Centre</t>
  </si>
  <si>
    <t>Edgbaston Grange Day Nursery</t>
  </si>
  <si>
    <t>The Little Sutton Club</t>
  </si>
  <si>
    <t>Muhammadi Nursery</t>
  </si>
  <si>
    <t>Kinder Care Day Nursery</t>
  </si>
  <si>
    <t>Building Blocks Nursery Ltd Cherry Orchard Road</t>
  </si>
  <si>
    <t>Busy Bees Day Nursery at Edgbaston</t>
  </si>
  <si>
    <t>Alphabets  Hollymoor</t>
  </si>
  <si>
    <t>Little Ripley - Short Heath Road</t>
  </si>
  <si>
    <t>KIDS Family Centre</t>
  </si>
  <si>
    <t>The Annex</t>
  </si>
  <si>
    <t>Doddington Green Neighbourhood Nursery</t>
  </si>
  <si>
    <t>Elmdon Day Nursery UK Limited</t>
  </si>
  <si>
    <t>Little Ripley Day Nursery - Warren Road</t>
  </si>
  <si>
    <t>Bright Eyes Day Care Nursery Limited</t>
  </si>
  <si>
    <t>Our Ladys Pre-School</t>
  </si>
  <si>
    <t>Sunrise Day Nursery</t>
  </si>
  <si>
    <t>Busy Little Bees Nursery Hall Green Ltd</t>
  </si>
  <si>
    <t>Happy Days Nursery Ltd Tyburn Road</t>
  </si>
  <si>
    <t>Daisies Day Care</t>
  </si>
  <si>
    <t>Fox Hollies Childrens Centre Day Nursery</t>
  </si>
  <si>
    <t>Alphabet  Holly Hill</t>
  </si>
  <si>
    <t>First Steps Nursery Cranes Park Road</t>
  </si>
  <si>
    <t>Jumping Jacks Day Nursery</t>
  </si>
  <si>
    <t>Bellfield Daycare</t>
  </si>
  <si>
    <t>Little Ripley Day Nursery - 2 Goldieslie Road</t>
  </si>
  <si>
    <t>St Marys Before and After School Club and Holiday Playscheme</t>
  </si>
  <si>
    <t>The Blue Coat School</t>
  </si>
  <si>
    <t>Honey Bears Nursery and Out of School Club</t>
  </si>
  <si>
    <t>Birmingham Crisis Centre Nursery</t>
  </si>
  <si>
    <t>AlphabetsCofton</t>
  </si>
  <si>
    <t>Debra Hickling</t>
  </si>
  <si>
    <t>Jennifer Yates</t>
  </si>
  <si>
    <t>Syeda Akhtar</t>
  </si>
  <si>
    <t>Bouncing Bears Day Care Nursery Provision</t>
  </si>
  <si>
    <t>Zenub Mehmood</t>
  </si>
  <si>
    <t>Hameeda Begum</t>
  </si>
  <si>
    <t>Norfolk House Nursery Norfolk Road</t>
  </si>
  <si>
    <t>Samantha Flood</t>
  </si>
  <si>
    <t>Nishkam Nursery</t>
  </si>
  <si>
    <t>Al Ameen Nursery</t>
  </si>
  <si>
    <t>Small World Day Nursery</t>
  </si>
  <si>
    <t>The Lambs Christian School</t>
  </si>
  <si>
    <t>Twiglets Private Nursery School</t>
  </si>
  <si>
    <t>Jillian Smith</t>
  </si>
  <si>
    <t>Little Rainbows Nursery</t>
  </si>
  <si>
    <t>The Nest Nursery Gunter Road</t>
  </si>
  <si>
    <t>Little Scallywags Day Nursery Ltd Garretts Green Lane</t>
  </si>
  <si>
    <t>Bumble Bees Nursery</t>
  </si>
  <si>
    <t>Lilliput Childrens Day Nursery</t>
  </si>
  <si>
    <t>Small Talk Nurseries Ltd</t>
  </si>
  <si>
    <t>ILM Day Nurseries</t>
  </si>
  <si>
    <t>Angels Day Nursery Birmingham Limited Walsall Road</t>
  </si>
  <si>
    <t>St Peters Pre School CIC</t>
  </si>
  <si>
    <t>Emma Hedges</t>
  </si>
  <si>
    <t>Nafisa Hussein</t>
  </si>
  <si>
    <t>Langley Gorse Day Nursery Ltd</t>
  </si>
  <si>
    <t>Farzana Bibi</t>
  </si>
  <si>
    <t>Isra Daycare</t>
  </si>
  <si>
    <t>Lighthouse Club</t>
  </si>
  <si>
    <t>Selly Wick Preschool Playgroup</t>
  </si>
  <si>
    <t>Kate Owen</t>
  </si>
  <si>
    <t>Marie Jones</t>
  </si>
  <si>
    <t>Sarah Tarrant</t>
  </si>
  <si>
    <t>Fig Tree Day Nursery</t>
  </si>
  <si>
    <t>Trinity Play Centre Sutton Coldfield Ltd</t>
  </si>
  <si>
    <t>Leaps and Bounds Childrens Centre and Day Nursery</t>
  </si>
  <si>
    <t>Hollywood Pre-school Daycare</t>
  </si>
  <si>
    <t>The Little Ripley Day Nursery - 4 Goldieslie Road</t>
  </si>
  <si>
    <t>Musarat Jabin</t>
  </si>
  <si>
    <t>Oxford Day Nursery</t>
  </si>
  <si>
    <t>Najma Khatun</t>
  </si>
  <si>
    <t>Jemma Roper</t>
  </si>
  <si>
    <t>Tiny Treasures Daycare  Education Hob Moor Road</t>
  </si>
  <si>
    <t>Bright Horizons Court Oak Day Nursery and Preschool</t>
  </si>
  <si>
    <t>Angels Day Nursery Jockey Road</t>
  </si>
  <si>
    <t>Victoria Fowler</t>
  </si>
  <si>
    <t>Sarah Phelan</t>
  </si>
  <si>
    <t>Tara Murphy</t>
  </si>
  <si>
    <t>Charlotte Hogshaw</t>
  </si>
  <si>
    <t>First Steps Nursery Somerset Road</t>
  </si>
  <si>
    <t>Sami Care</t>
  </si>
  <si>
    <t>Christina Davis</t>
  </si>
  <si>
    <t>Sarah Horne</t>
  </si>
  <si>
    <t>Natalie Hayes</t>
  </si>
  <si>
    <t>Bright Kidz Day Nursery</t>
  </si>
  <si>
    <t>Jo-anne Young</t>
  </si>
  <si>
    <t>Tiny Treasures Daycare and Education</t>
  </si>
  <si>
    <t>Toybox Day Nursery</t>
  </si>
  <si>
    <t>Radiyya Begum</t>
  </si>
  <si>
    <t>New Life Nursery School</t>
  </si>
  <si>
    <t>Sharon Haines</t>
  </si>
  <si>
    <t>Banana Moon Day Nursery Lichfield Road</t>
  </si>
  <si>
    <t>Katie Gartland</t>
  </si>
  <si>
    <t>Alison Elizabeth Waters</t>
  </si>
  <si>
    <t>Lesley McGoldrick</t>
  </si>
  <si>
    <t>Lyndy Ashurst</t>
  </si>
  <si>
    <t>Khadra Daycare</t>
  </si>
  <si>
    <t>Rhymes Nursery</t>
  </si>
  <si>
    <t>Twinkling Toddlers</t>
  </si>
  <si>
    <t>Whipper Snappers Pre-School</t>
  </si>
  <si>
    <t>Whipper Snappers Childcare  St Francis</t>
  </si>
  <si>
    <t>Play and Learn Sutton Coldfield</t>
  </si>
  <si>
    <t>Bright Start Childcare</t>
  </si>
  <si>
    <t>Deykin Avenue Community Nursery</t>
  </si>
  <si>
    <t>Little Men And Misses Day Nursery</t>
  </si>
  <si>
    <t>Little Scallywags Day Nursery Alvechurch Road</t>
  </si>
  <si>
    <t>Rubery Day Nursery</t>
  </si>
  <si>
    <t>Ann Duffill</t>
  </si>
  <si>
    <t>Hamd House Nursery - Alum Rock</t>
  </si>
  <si>
    <t>Hamd House Nursery - Bordesley Green</t>
  </si>
  <si>
    <t>Hamd House Nursery - Small Heath</t>
  </si>
  <si>
    <t>Hamd House Nursery - Sparkhill</t>
  </si>
  <si>
    <t>Our Little Angelz Ltd</t>
  </si>
  <si>
    <t>Little Angels Day Nursery Washwood Heath Road</t>
  </si>
  <si>
    <t>Tammy Styzaker</t>
  </si>
  <si>
    <t>Kellie Wakelam</t>
  </si>
  <si>
    <t>Laugh N Learn Day Nursery</t>
  </si>
  <si>
    <t>Nichola Gray</t>
  </si>
  <si>
    <t>Little Smarties Academy Limited</t>
  </si>
  <si>
    <t>Louise Barnes</t>
  </si>
  <si>
    <t>Samantha Lloyd</t>
  </si>
  <si>
    <t>Apple Kids Day Nursery</t>
  </si>
  <si>
    <t>Kelly Hill</t>
  </si>
  <si>
    <t>Sammy Snail Day Care Heath Way</t>
  </si>
  <si>
    <t>Sammy Snail Day Care Kitts Green Road</t>
  </si>
  <si>
    <t>Little Care Bearz Nursery</t>
  </si>
  <si>
    <t>Banana Moon Day Nursery</t>
  </si>
  <si>
    <t>Holy Cross Pre School Nursery Limited</t>
  </si>
  <si>
    <t>Wylde Green Nursery</t>
  </si>
  <si>
    <t>Louise Cambridge</t>
  </si>
  <si>
    <t>Banana Moon Day Nursery Edgbaston</t>
  </si>
  <si>
    <t>Prime Time 2 Day Nursery</t>
  </si>
  <si>
    <t>Suad Hassan</t>
  </si>
  <si>
    <t>Michelle Chandler</t>
  </si>
  <si>
    <t>Bambams Nursery Ltd</t>
  </si>
  <si>
    <t>Smart Kids Nursery</t>
  </si>
  <si>
    <t>Lettys Little Learners Ltd</t>
  </si>
  <si>
    <t>Aston Pre-School</t>
  </si>
  <si>
    <t>Angels Day Nursery Sutton Road</t>
  </si>
  <si>
    <t>Holland House Day Nursery Ltd</t>
  </si>
  <si>
    <t>Yasins Day Nursery</t>
  </si>
  <si>
    <t>Norfolk House Nursery Harborne Road</t>
  </si>
  <si>
    <t>Goldilocks Day Nursery</t>
  </si>
  <si>
    <t>Little Scallywags Day Nursery Longmeadow Crescent</t>
  </si>
  <si>
    <t>Moonstone Day Care</t>
  </si>
  <si>
    <t>Little Ripley Day Nursery - Withy Hill Farm Cottage</t>
  </si>
  <si>
    <t>Shirley Road Pre- School  Kindergarten</t>
  </si>
  <si>
    <t>Little Leaders Day Nursery</t>
  </si>
  <si>
    <t>Baby Gems Playhouse</t>
  </si>
  <si>
    <t>Jellybean Nursery</t>
  </si>
  <si>
    <t>Mirfield Pre-School After School Club</t>
  </si>
  <si>
    <t>Al-Madina Nursery Alum Rock Road</t>
  </si>
  <si>
    <t>Al-Madina Nursery Shakespeare Street</t>
  </si>
  <si>
    <t>The Nest Nursery Wood End</t>
  </si>
  <si>
    <t>Cheri Carr</t>
  </si>
  <si>
    <t>Tiny Tots Academy</t>
  </si>
  <si>
    <t>Hannah Daycare</t>
  </si>
  <si>
    <t>Rising Stars Daycare</t>
  </si>
  <si>
    <t>Asmia Qayum</t>
  </si>
  <si>
    <t>Mary Hodgkins</t>
  </si>
  <si>
    <t>Footsteps Nursery Walmley</t>
  </si>
  <si>
    <t>Joanne Tambie</t>
  </si>
  <si>
    <t>Our Little Angelz 2 Nursery Ltd</t>
  </si>
  <si>
    <t>Nina Allcock</t>
  </si>
  <si>
    <t>Al Emaan</t>
  </si>
  <si>
    <t>Our Kids Nursery Ltd</t>
  </si>
  <si>
    <t>Small Talk Nurseries</t>
  </si>
  <si>
    <t>Inayah Daycare Limited</t>
  </si>
  <si>
    <t>The Railway Childrens Day Nursery</t>
  </si>
  <si>
    <t>Sonia Cecille Campbell</t>
  </si>
  <si>
    <t>Huda Nursery</t>
  </si>
  <si>
    <t>Aston University Nursery</t>
  </si>
  <si>
    <t>Sarah Walsh</t>
  </si>
  <si>
    <t>Building Blocks Nursery Limited</t>
  </si>
  <si>
    <t>The Nest Nursery Copper Beech</t>
  </si>
  <si>
    <t>The Nest Nursery Lime Tree</t>
  </si>
  <si>
    <t>Ilm Day Nursery</t>
  </si>
  <si>
    <t>Teenie Weenies Nursery</t>
  </si>
  <si>
    <t>Cheeky Monkeys Childcare Centre</t>
  </si>
  <si>
    <t>Butterfly Day Nursery</t>
  </si>
  <si>
    <t>Vivean Viola Pomell</t>
  </si>
  <si>
    <t>Hummingbirds Nursery</t>
  </si>
  <si>
    <t>Blue Elephant Nursery</t>
  </si>
  <si>
    <t>Gemma Louise Oliver</t>
  </si>
  <si>
    <t>Church of Ascension Pre-School Playgroup</t>
  </si>
  <si>
    <t>Collingbourne Day Nursery</t>
  </si>
  <si>
    <t>Blossoms Day Nursery</t>
  </si>
  <si>
    <t>Moseley Montessori Nursery</t>
  </si>
  <si>
    <t>Kerry Anne Morris</t>
  </si>
  <si>
    <t>Tower Hill Nursery</t>
  </si>
  <si>
    <t>Shumaila Faqir</t>
  </si>
  <si>
    <t>Montessori Explorers</t>
  </si>
  <si>
    <t>Rajwant Kaur</t>
  </si>
  <si>
    <t>Little Nippers Day Nursery</t>
  </si>
  <si>
    <t>Little Pioneers Nursery  Pre-School St Edwards</t>
  </si>
  <si>
    <t>Gbnfc at Chinbrook Centre</t>
  </si>
  <si>
    <t>Little Cherubs Solihull</t>
  </si>
  <si>
    <t>Bright Swans Nursery</t>
  </si>
  <si>
    <t>Nadra Osman Ali</t>
  </si>
  <si>
    <t>Little Explorers Nursery</t>
  </si>
  <si>
    <t>Victoria Siviter</t>
  </si>
  <si>
    <t>Yellow Penguin</t>
  </si>
  <si>
    <t>Little Steps Nursery and Pre-School</t>
  </si>
  <si>
    <t>Susan Tina Brelsforth</t>
  </si>
  <si>
    <t>Pioneers Nursery</t>
  </si>
  <si>
    <t>Twinkle Tots Nursery</t>
  </si>
  <si>
    <t>Marie LLoyd</t>
  </si>
  <si>
    <t>Mommabears Day Nursery And Preschool Limited</t>
  </si>
  <si>
    <t>Muna Ahmed Hirsi</t>
  </si>
  <si>
    <t>The Corner House Day Nursery</t>
  </si>
  <si>
    <t>Noahs Ark Day Nursery</t>
  </si>
  <si>
    <t>Blue Sky at Wilson Stuart</t>
  </si>
  <si>
    <t>Greencoat Nursery CIC</t>
  </si>
  <si>
    <t>Sahra Farah</t>
  </si>
  <si>
    <t>The Kids Niche Ltd</t>
  </si>
  <si>
    <t>Flying High Nursery School</t>
  </si>
  <si>
    <t>Al-Madina Nursery</t>
  </si>
  <si>
    <t>Barmpots Nursery and Pre-School</t>
  </si>
  <si>
    <t>Toddler Town Day Nursery</t>
  </si>
  <si>
    <t>Caroline Hopley</t>
  </si>
  <si>
    <t>Our Little Angelz 3</t>
  </si>
  <si>
    <t>Naima Ali</t>
  </si>
  <si>
    <t>Charlotte Lamburn</t>
  </si>
  <si>
    <t>Learning Steps Day Nursery</t>
  </si>
  <si>
    <t>Sutton Outdoor Pre-School</t>
  </si>
  <si>
    <t>Toto Day Nursery Ltd Ta Kids Place</t>
  </si>
  <si>
    <t>Happy Kids Nursery</t>
  </si>
  <si>
    <t>Happy Corner Nursery Ltd</t>
  </si>
  <si>
    <t>Ilm Early Years Ltd</t>
  </si>
  <si>
    <t>Little Gems Nursery</t>
  </si>
  <si>
    <t>Golden Stars Nursery</t>
  </si>
  <si>
    <t>The Ladybird Montessori Nursery</t>
  </si>
  <si>
    <t>Daniella Bullows</t>
  </si>
  <si>
    <t>Fox Hollies Forum Preschool And Playscheme</t>
  </si>
  <si>
    <t>Edgbaston Day Nursery</t>
  </si>
  <si>
    <t>Victoria Alder</t>
  </si>
  <si>
    <t>Smart Start Child Care</t>
  </si>
  <si>
    <t>Little Men And Misses  Hollymoor</t>
  </si>
  <si>
    <t>Crescent Day Nursery</t>
  </si>
  <si>
    <t>Sunshine Day Nursery</t>
  </si>
  <si>
    <t>New Spring Street Community Nursery Ltd</t>
  </si>
  <si>
    <t>Mabre Kartz</t>
  </si>
  <si>
    <t>Shooting Stars Nurseries Kings Norton</t>
  </si>
  <si>
    <t>Louise Natalie Rushton</t>
  </si>
  <si>
    <t>Maples Day Nursery</t>
  </si>
  <si>
    <t>Ella Jones Rutland Early Years Agency</t>
  </si>
  <si>
    <t>Amy Raine Hewson</t>
  </si>
  <si>
    <t>Laura Frances Woodward</t>
  </si>
  <si>
    <t>Bushra Alward</t>
  </si>
  <si>
    <t>St Barnabas Nursery</t>
  </si>
  <si>
    <t>Marvadha Foolchand</t>
  </si>
  <si>
    <t>Busy Bears Nursery Ltd</t>
  </si>
  <si>
    <t>Shining Pearls Nursery</t>
  </si>
  <si>
    <t>The Enchanted Rose Garden Nursery And Pre-School</t>
  </si>
  <si>
    <t>Bright Sparks Day Nursery</t>
  </si>
  <si>
    <t>Happy Days Pre School</t>
  </si>
  <si>
    <t>Chatterboxes Pre-School</t>
  </si>
  <si>
    <t>Birchfield Nursery</t>
  </si>
  <si>
    <t>Little Folks Day Nursery  Out Of School Clubs</t>
  </si>
  <si>
    <t>Springfield Park Rd Nursery</t>
  </si>
  <si>
    <t>Ibtikaar Nursery</t>
  </si>
  <si>
    <t>Apple Tree Nursery  Pre-School</t>
  </si>
  <si>
    <t>Khadra Abdulahi</t>
  </si>
  <si>
    <t>Angels Day Nursery Great Barr Ltd</t>
  </si>
  <si>
    <t>Fatima Junaid Rutland Early Years Agency</t>
  </si>
  <si>
    <t>Teenie Blooms</t>
  </si>
  <si>
    <t>Shereen Nazem Rutland Early Years Agency</t>
  </si>
  <si>
    <t>Samantha Joanna Walker</t>
  </si>
  <si>
    <t>Smart Start Day Nursery</t>
  </si>
  <si>
    <t>Busy Bees At Selly Oak</t>
  </si>
  <si>
    <t>Lime Tree Nursery</t>
  </si>
  <si>
    <t>Toddlers Den</t>
  </si>
  <si>
    <t>St Stephens Pre-School And Day Nursery Ltd</t>
  </si>
  <si>
    <t>Precious Wings</t>
  </si>
  <si>
    <t>Little Smurfs Nursery Ltd</t>
  </si>
  <si>
    <t>Beehive Childcare Nursery</t>
  </si>
  <si>
    <t>Jacqueline Crawford Rutland Early Years Agency</t>
  </si>
  <si>
    <t>Dorcas Fatade</t>
  </si>
  <si>
    <t>Flying Stars Day Nursery Ltd</t>
  </si>
  <si>
    <t>Flying High Nursery</t>
  </si>
  <si>
    <t>Lisa Kidby Rutland Early Years Agency</t>
  </si>
  <si>
    <t>Michaela Sumpter Rutland Early Years Agency Ltd</t>
  </si>
  <si>
    <t>Poppies Playhouse Day Nursery Ta Daisy Chains Day Nursery Ltd</t>
  </si>
  <si>
    <t>Olive Tree Day Nursery</t>
  </si>
  <si>
    <t>Elaine Frances Nicholls</t>
  </si>
  <si>
    <t>Smart Bridge Nursery</t>
  </si>
  <si>
    <t>Glowing Stars Day Nursery</t>
  </si>
  <si>
    <t>Little Wonders Pre-School</t>
  </si>
  <si>
    <t>Holly Justice-Dearn Rutland Early Year Agency</t>
  </si>
  <si>
    <t>Little Robins Day Nursery Robin Hood</t>
  </si>
  <si>
    <t>Little Robins Day Nursery Highfield Road</t>
  </si>
  <si>
    <t>Little Scallywags Day Nursery</t>
  </si>
  <si>
    <t>Inglenook Childrens Nursery</t>
  </si>
  <si>
    <t>Nasreen Begum</t>
  </si>
  <si>
    <t>Little Men and Misses Childrens Day Nursery  Frankley Beeches</t>
  </si>
  <si>
    <t>Banana Moon Day Nursery Stirchley</t>
  </si>
  <si>
    <t>Ducklings Private Nursery</t>
  </si>
  <si>
    <t>Morgan Caldicott Rutland Early Years Agency</t>
  </si>
  <si>
    <t>Springthorpe Day Nursery</t>
  </si>
  <si>
    <t>The Sunshine Kidz Daycare</t>
  </si>
  <si>
    <t>St Georges School Nursery</t>
  </si>
  <si>
    <t>Tiny Steps Community Nursery</t>
  </si>
  <si>
    <t>Alfie Aldridge Rutland Early Years Agency</t>
  </si>
  <si>
    <t>The Old School House Nursery Walmley</t>
  </si>
  <si>
    <t>Mila Moos Nursery</t>
  </si>
  <si>
    <t>Greencoat Nursery at Billesley Ark</t>
  </si>
  <si>
    <t>Annmarie Coley</t>
  </si>
  <si>
    <t>Wendy Atkinson</t>
  </si>
  <si>
    <t>Helen Lenihan</t>
  </si>
  <si>
    <t>Kim Durrant</t>
  </si>
  <si>
    <t>Carolyn Grey</t>
  </si>
  <si>
    <t>Judith Cooper</t>
  </si>
  <si>
    <t>Jacqueline Claridge</t>
  </si>
  <si>
    <t>Catherine Harkin</t>
  </si>
  <si>
    <t>Tiny Men and Misses Nursery</t>
  </si>
  <si>
    <t>Muna Said Saleh</t>
  </si>
  <si>
    <t>June Jones Rutland Early Years Agency</t>
  </si>
  <si>
    <t>Claire Fitzgerald</t>
  </si>
  <si>
    <t>Kids Corner Aston Ltd</t>
  </si>
  <si>
    <t>Assama Safdar</t>
  </si>
  <si>
    <t>Kids Planet Moseley</t>
  </si>
  <si>
    <t>Kids Planet George Perkins</t>
  </si>
  <si>
    <t>Norfolk House Nursery</t>
  </si>
  <si>
    <t>Total Number 3 &amp; 4</t>
  </si>
  <si>
    <t>Pamela Cooke</t>
  </si>
  <si>
    <t>Susan Flynn</t>
  </si>
  <si>
    <t>Vivienne Crawford</t>
  </si>
  <si>
    <t>Carla Campbell</t>
  </si>
  <si>
    <t>Louise Tetley</t>
  </si>
  <si>
    <t>Julie Clayton</t>
  </si>
  <si>
    <t>Hanna Shpanin</t>
  </si>
  <si>
    <t>Ophelia Afoakwa</t>
  </si>
  <si>
    <t>Newtown Buttercups Ltd</t>
  </si>
  <si>
    <t>Michelle Bayliss</t>
  </si>
  <si>
    <t>Suman Mistry</t>
  </si>
  <si>
    <t>Janette Booker Rutland Early Years Agency</t>
  </si>
  <si>
    <t>Charlotte Burdett Rutland Early Years Agency</t>
  </si>
  <si>
    <t>Natalie Sealey Rutland Childcare Agency</t>
  </si>
  <si>
    <t>Saado Mahamud Abdullahi</t>
  </si>
  <si>
    <t>Edgbaston Nursery and Pre School</t>
  </si>
  <si>
    <t>Rhymes Nursery Longbridge</t>
  </si>
  <si>
    <t>Kids Planet Stepping Stones Streetly</t>
  </si>
  <si>
    <t>Sarah Wedgbury Rutland Early Years</t>
  </si>
  <si>
    <t>Melissa Andrews</t>
  </si>
  <si>
    <t>Grapevine Day Nursery Limited</t>
  </si>
  <si>
    <t>Hamstead House Day Nursery</t>
  </si>
  <si>
    <t>School ID</t>
  </si>
  <si>
    <t>School Name</t>
  </si>
  <si>
    <t>Selly Oak Nursery School</t>
  </si>
  <si>
    <t>Bordesley Green East Nursery School</t>
  </si>
  <si>
    <t>Brearley Nursery School</t>
  </si>
  <si>
    <t>Garretts Green Nursery School</t>
  </si>
  <si>
    <t>Perry Beeches Nursery</t>
  </si>
  <si>
    <t>St. Thomas Centre Nursery</t>
  </si>
  <si>
    <t>Marsh Hill Nursery School</t>
  </si>
  <si>
    <t>West Heath Nursery School</t>
  </si>
  <si>
    <t>Goodway Nursery and CC</t>
  </si>
  <si>
    <t>Kings Norton Nursery School</t>
  </si>
  <si>
    <t>Allens Croft Nursery School</t>
  </si>
  <si>
    <t>Rubery Nursery School</t>
  </si>
  <si>
    <t>Washwood Heath Nursery School</t>
  </si>
  <si>
    <t>Weoley Castle Nursery School</t>
  </si>
  <si>
    <t>Highters Heath Nursery School</t>
  </si>
  <si>
    <t>Gracelands Nursery School</t>
  </si>
  <si>
    <t>Jakeman Nursery School</t>
  </si>
  <si>
    <t>Lillian De Lissa Nursery School</t>
  </si>
  <si>
    <t>Bloomsbury Nursery School</t>
  </si>
  <si>
    <t>Featherstone Nursery School</t>
  </si>
  <si>
    <t>Adderley Nursery School</t>
  </si>
  <si>
    <t>Newtown Nursery School</t>
  </si>
  <si>
    <t>Shenley Fields Daycare and Nursery School</t>
  </si>
  <si>
    <t>Castle Vale Nursery School</t>
  </si>
  <si>
    <t>Osborne Nursery School</t>
  </si>
  <si>
    <t>Edith Cadbury Nursery School</t>
  </si>
  <si>
    <t>Prince Albert Junior and Infant School</t>
  </si>
  <si>
    <t>Mapledene Primary School</t>
  </si>
  <si>
    <t>Kings Heath Primary School</t>
  </si>
  <si>
    <t>Shaw Hill Primary School</t>
  </si>
  <si>
    <t>Wheelers Lane Primary School</t>
  </si>
  <si>
    <t>Barford Primary School</t>
  </si>
  <si>
    <t>James Watt Primary School</t>
  </si>
  <si>
    <t>The Oaks Primary School</t>
  </si>
  <si>
    <t>Acocks Green Primary School</t>
  </si>
  <si>
    <t>Birches Green Infant School</t>
  </si>
  <si>
    <t>Bordesley Green Primary School</t>
  </si>
  <si>
    <t>Erdington Hall Primary School</t>
  </si>
  <si>
    <t>Slade Primary School</t>
  </si>
  <si>
    <t>Nansen Primary School</t>
  </si>
  <si>
    <t>Canterbury Cross Primary School</t>
  </si>
  <si>
    <t>Cherry Orchard Primary School</t>
  </si>
  <si>
    <t>Colmore Infant and Nursery School</t>
  </si>
  <si>
    <t>Cotteridge Primary School</t>
  </si>
  <si>
    <t>Ark Tindal Primary Academy</t>
  </si>
  <si>
    <t>Percy Shurmer Academy</t>
  </si>
  <si>
    <t>Shirestone Academy</t>
  </si>
  <si>
    <t>St Clement's Church of England Academy</t>
  </si>
  <si>
    <t>Cromwell Primary School</t>
  </si>
  <si>
    <t>Anderton Park Primary School</t>
  </si>
  <si>
    <t>Regents Park Community Primary School</t>
  </si>
  <si>
    <t>The Oaklands Primary School</t>
  </si>
  <si>
    <t>Dorrington Academy</t>
  </si>
  <si>
    <t>Montgomery Primary Academy</t>
  </si>
  <si>
    <t>Billesley Primary School</t>
  </si>
  <si>
    <t>Kings Rise Academy</t>
  </si>
  <si>
    <t>Mansfield Green Primary E-ACT Academy</t>
  </si>
  <si>
    <t>Moor Green Primary Academy</t>
  </si>
  <si>
    <t>Gilbertstone Primary School</t>
  </si>
  <si>
    <t>Conway Primary School</t>
  </si>
  <si>
    <t>Greet Primary School</t>
  </si>
  <si>
    <t>Hall Green Infants School</t>
  </si>
  <si>
    <t>Lea Forest Primary Academy</t>
  </si>
  <si>
    <t>Story Wood School</t>
  </si>
  <si>
    <t>Tame Valley Academy</t>
  </si>
  <si>
    <t>Hawthorn Primary School</t>
  </si>
  <si>
    <t>Merritts Brook Primary E-ACT Academy</t>
  </si>
  <si>
    <t>Oasis Academy Blakenhale Infants</t>
  </si>
  <si>
    <t>Oasis Academy Short Heath</t>
  </si>
  <si>
    <t>Ward End Primary School</t>
  </si>
  <si>
    <t>Four Dwellings Primary Academy</t>
  </si>
  <si>
    <t>Oasis Academy Hobmoor</t>
  </si>
  <si>
    <t>Kingsland Primary School</t>
  </si>
  <si>
    <t>Oasis Academy Boulton</t>
  </si>
  <si>
    <t>Lakey Lane Primary School</t>
  </si>
  <si>
    <t>Hawkesley Church Primary Academy</t>
  </si>
  <si>
    <t>Yarnfield Primary School</t>
  </si>
  <si>
    <t>Marlborough Primary School</t>
  </si>
  <si>
    <t>Woodhouse Primary Academy</t>
  </si>
  <si>
    <t>Grestone Academy</t>
  </si>
  <si>
    <t>Oasis Academy Foundry</t>
  </si>
  <si>
    <t>Nelson Primary School</t>
  </si>
  <si>
    <t>Alston Primary School</t>
  </si>
  <si>
    <t>Wyndcliffe Primary School</t>
  </si>
  <si>
    <t>Paget Primary School</t>
  </si>
  <si>
    <t>Park Hill Primary School</t>
  </si>
  <si>
    <t>Princethorpe Infant School</t>
  </si>
  <si>
    <t>Raddlebarn Primary School</t>
  </si>
  <si>
    <t>Rednal Hill Infant School (N.C.)</t>
  </si>
  <si>
    <t>Manor Park Primary Academy</t>
  </si>
  <si>
    <t>Severne Primary School</t>
  </si>
  <si>
    <t>Chandos Primary School</t>
  </si>
  <si>
    <t>Bordesley Village Primary School</t>
  </si>
  <si>
    <t>Somerville Primary School</t>
  </si>
  <si>
    <t>Stanville Primary School</t>
  </si>
  <si>
    <t>Yew Tree Community Junior and Infant School (NC)</t>
  </si>
  <si>
    <t>Springfield Primary Academy</t>
  </si>
  <si>
    <t>Colebourne Primary School</t>
  </si>
  <si>
    <t>Birchfield Primary School</t>
  </si>
  <si>
    <t>SS. Mary and John Catholic Primary School</t>
  </si>
  <si>
    <t>Stirchley Primary School</t>
  </si>
  <si>
    <t>Ladypool Primary School</t>
  </si>
  <si>
    <t>Court Farm Primary School</t>
  </si>
  <si>
    <t>City Road Primary School</t>
  </si>
  <si>
    <t>Timberley Academy</t>
  </si>
  <si>
    <t>Brookfields Primary School</t>
  </si>
  <si>
    <t>Sutton Park Primary</t>
  </si>
  <si>
    <t>Yardley Wood Community School (NC)</t>
  </si>
  <si>
    <t>Yorkmead Primary School</t>
  </si>
  <si>
    <t>Broadmeadow Infant &amp; Nursery School</t>
  </si>
  <si>
    <t>Bellfield Infant School</t>
  </si>
  <si>
    <t>Welsh House Farm Community School</t>
  </si>
  <si>
    <t>The Orchards Primary Academy</t>
  </si>
  <si>
    <t>William Murdoch Primary School</t>
  </si>
  <si>
    <t>Cottesbrooke Infant &amp; Nursery School</t>
  </si>
  <si>
    <t>Welford Primary School</t>
  </si>
  <si>
    <t>Heathfield Primary School</t>
  </si>
  <si>
    <t>Worlds End Infant NC School</t>
  </si>
  <si>
    <t>Boldmere Infant School and Nursery</t>
  </si>
  <si>
    <t>Holland House Infant School and Nursery</t>
  </si>
  <si>
    <t>Hillstone Primary School</t>
  </si>
  <si>
    <t>Kingsthorne Primary School</t>
  </si>
  <si>
    <t>Aston Tower Community Primary School</t>
  </si>
  <si>
    <t>The Oval School</t>
  </si>
  <si>
    <t>Twickenham Primary School</t>
  </si>
  <si>
    <t>Barr View Primary &amp; Nursery Academy</t>
  </si>
  <si>
    <t>Leigh Primary School</t>
  </si>
  <si>
    <t>Elms Farm Primary School</t>
  </si>
  <si>
    <t>Heathlands Primary Academy</t>
  </si>
  <si>
    <t>Parkfield Community School</t>
  </si>
  <si>
    <t>Robin Hood Academy</t>
  </si>
  <si>
    <t>Mere Green Primary School</t>
  </si>
  <si>
    <t>Calshot Primary School</t>
  </si>
  <si>
    <t>Grove Junior and Infant School</t>
  </si>
  <si>
    <t>Westminster Primary School</t>
  </si>
  <si>
    <t>Whitehouse Common Primary School</t>
  </si>
  <si>
    <t>Anglesey Primary School</t>
  </si>
  <si>
    <t>Wychall Primary School</t>
  </si>
  <si>
    <t>Rookery School</t>
  </si>
  <si>
    <t>Wattville Primary School</t>
  </si>
  <si>
    <t>Forestdale Primary School</t>
  </si>
  <si>
    <t>Christ Church C.E. Primary (NC) School</t>
  </si>
  <si>
    <t>St Mary's CofE Primary &amp; Nursery Academy Handsworth</t>
  </si>
  <si>
    <t>St Barnabas CE Primary School</t>
  </si>
  <si>
    <t>St John's CE Primary School</t>
  </si>
  <si>
    <t>St Vincent's Catholic Primary School</t>
  </si>
  <si>
    <t>St Michael's Church of England Primary School</t>
  </si>
  <si>
    <t>ST Thomas CE Academy</t>
  </si>
  <si>
    <t>Holy Family Catholic Primary School</t>
  </si>
  <si>
    <t>Christ The King Catholic Primary School</t>
  </si>
  <si>
    <t>Maryvale Catholic Primary School</t>
  </si>
  <si>
    <t>Oratory R.C. Primary and Nursery School</t>
  </si>
  <si>
    <t>The Rosary Catholic Primary School</t>
  </si>
  <si>
    <t>Our Lady of Lourdes Catholic Primary (NC)</t>
  </si>
  <si>
    <t>St Augustine's Catholic Primary School</t>
  </si>
  <si>
    <t>St. Brigid's Catholic Primary School</t>
  </si>
  <si>
    <t>St. Catherine of Siena Catholic Primary School</t>
  </si>
  <si>
    <t>St.Edmund Catholic Primary School</t>
  </si>
  <si>
    <t>Our Lady and St Rose of Lima Catholic Primary &amp; Nursery School</t>
  </si>
  <si>
    <t>King David Primary School</t>
  </si>
  <si>
    <t>St Wilfrid's Catholic J I School</t>
  </si>
  <si>
    <t>St. Margaret Mary Catholic Primary School</t>
  </si>
  <si>
    <t>St. Dunstan's Catholic Primary School</t>
  </si>
  <si>
    <t>St Paul's Catholic Primary School</t>
  </si>
  <si>
    <t>St Gerard's Catholic Primary</t>
  </si>
  <si>
    <t>St. Bernadette's Catholic Primary School</t>
  </si>
  <si>
    <t>St Judes Primary School</t>
  </si>
  <si>
    <t>St Cuthbert's Catholic Primary School</t>
  </si>
  <si>
    <t>St. Clare's Catholic Primary School</t>
  </si>
  <si>
    <t>Holly Hill Infant &amp; Nursery School</t>
  </si>
  <si>
    <t>Audley Primary School</t>
  </si>
  <si>
    <t>St Peter's C.E. Primary School</t>
  </si>
  <si>
    <t>New Oscott Primary School</t>
  </si>
  <si>
    <t>Clifton Primary School</t>
  </si>
  <si>
    <t>Albert Bradbeer Primary</t>
  </si>
  <si>
    <t>Ark Kings Academy</t>
  </si>
  <si>
    <t>Starbank School</t>
  </si>
  <si>
    <t>Deanery C.E. Primary School</t>
  </si>
  <si>
    <t>Walmley Infant School</t>
  </si>
  <si>
    <t>St Francis Church of England Aided Primary School and Nursery</t>
  </si>
  <si>
    <t>Total 3</t>
  </si>
  <si>
    <t>Pupil Numbers 3&amp;4 Year Old Spring Term</t>
  </si>
  <si>
    <t>TOTALS</t>
  </si>
  <si>
    <t>Pupil Numbers 3&amp;4 Year Olds Summer Term</t>
  </si>
  <si>
    <t>DERN (Claiming Extended Hours) 3&amp;4 Year Olds Spring Term</t>
  </si>
  <si>
    <t>DERN (Claiming Extended Hours) 3&amp;4 Year Olds Summer Term</t>
  </si>
  <si>
    <t>DERN (Claiming Extended Hours) 3&amp;4 Year Olds Autumn Term</t>
  </si>
  <si>
    <t>Extended Hours 3&amp;4 Year Olds Spring Term</t>
  </si>
  <si>
    <t>Extended Hours 3&amp;4 Year Olds Summer Term</t>
  </si>
  <si>
    <t>Extended Hours 3&amp;4 Year Olds Autumn Term</t>
  </si>
  <si>
    <t>Year 1 - After Deprivation Inflation Increase, no FSM</t>
  </si>
  <si>
    <t>Option 1 - CR at 5% and ISEY at £1,500,000</t>
  </si>
  <si>
    <t>%</t>
  </si>
  <si>
    <t>£</t>
  </si>
  <si>
    <t>Estimated Budget 23/24</t>
  </si>
  <si>
    <t xml:space="preserve">Centrally retained </t>
  </si>
  <si>
    <t>ISEY</t>
  </si>
  <si>
    <t>Deprivation</t>
  </si>
  <si>
    <t>FSM Deprivation</t>
  </si>
  <si>
    <t>TPPG Supplement</t>
  </si>
  <si>
    <t xml:space="preserve">Number of Units </t>
  </si>
  <si>
    <t>Base Rate</t>
  </si>
  <si>
    <t>Estimated Funding Allocation 23/24</t>
  </si>
  <si>
    <t>Funded units (PTE)</t>
  </si>
  <si>
    <t>Rate</t>
  </si>
  <si>
    <t>Total Hrs/Child (DAF)</t>
  </si>
  <si>
    <t>Total Allocation</t>
  </si>
  <si>
    <t>3/4 YO</t>
  </si>
  <si>
    <t>Universal</t>
  </si>
  <si>
    <t>15 hours (Includes TPPG)</t>
  </si>
  <si>
    <t>Working Parents</t>
  </si>
  <si>
    <t>30 hours (includes TPPG)</t>
  </si>
  <si>
    <t>Pupil Premium - 100% passported, no effect on EY rates</t>
  </si>
  <si>
    <t>EYPP (100% passported)</t>
  </si>
  <si>
    <t>DAF - 100% passported, no effect on EY rates</t>
  </si>
  <si>
    <t>DAF (100% passported)</t>
  </si>
  <si>
    <t>Supplementary</t>
  </si>
  <si>
    <t>MNS (Includes TPPG)</t>
  </si>
  <si>
    <t>2 YO</t>
  </si>
  <si>
    <t>2YOs</t>
  </si>
  <si>
    <t xml:space="preserve">Deprivation Calculation </t>
  </si>
  <si>
    <t>1) Data Sets used</t>
  </si>
  <si>
    <t>3 &amp; 4 Year Old Cohorts</t>
  </si>
  <si>
    <t>Term</t>
  </si>
  <si>
    <t>34YO_Cohort</t>
  </si>
  <si>
    <t>Take-Up</t>
  </si>
  <si>
    <t>Hours</t>
  </si>
  <si>
    <t>Summer 2023</t>
  </si>
  <si>
    <t>Autumn 2023</t>
  </si>
  <si>
    <t>Deprivation - PVI</t>
  </si>
  <si>
    <t>0-5%_Children</t>
  </si>
  <si>
    <t>0-5%_Hours</t>
  </si>
  <si>
    <t>5-10%_Children</t>
  </si>
  <si>
    <t>5-10%_Hours</t>
  </si>
  <si>
    <t>10-20%_Children</t>
  </si>
  <si>
    <t>10-20%_Hours</t>
  </si>
  <si>
    <t>Spring 2022</t>
  </si>
  <si>
    <t>Summer 2022</t>
  </si>
  <si>
    <t>Autumn 2022</t>
  </si>
  <si>
    <t>Deprivation - Schools</t>
  </si>
  <si>
    <t>Information not yet available foor Autumn 2022 so have used a percentage profile between Summer and Autumn in 2021 and mulitplied it by Summer 2022 numbers</t>
  </si>
  <si>
    <t>EYPP - PVI</t>
  </si>
  <si>
    <t>EYPP_Children</t>
  </si>
  <si>
    <t>EYPP_Hours</t>
  </si>
  <si>
    <t>EYPP - Schools</t>
  </si>
  <si>
    <t>Headcount - PVI</t>
  </si>
  <si>
    <t>2YO_Children</t>
  </si>
  <si>
    <t>2YO_Hours</t>
  </si>
  <si>
    <t>34YO_Children (Universal)</t>
  </si>
  <si>
    <t>34YO_Hours (Universal)</t>
  </si>
  <si>
    <t>34YO_Children (Extended)</t>
  </si>
  <si>
    <t>34YO_Hours (Extended)</t>
  </si>
  <si>
    <t>Headcount - Schools</t>
  </si>
  <si>
    <r>
      <t xml:space="preserve">Number highlighted </t>
    </r>
    <r>
      <rPr>
        <b/>
        <sz val="10"/>
        <color rgb="FFFF0000"/>
        <rFont val="Arial"/>
        <family val="2"/>
      </rPr>
      <t>red</t>
    </r>
    <r>
      <rPr>
        <sz val="10"/>
        <rFont val="Arial"/>
        <family val="2"/>
      </rPr>
      <t xml:space="preserve"> include additional children</t>
    </r>
  </si>
  <si>
    <t>2) KC Deprivation Calculation</t>
  </si>
  <si>
    <t>Actuals 2022</t>
  </si>
  <si>
    <t>Deprivation - Total</t>
  </si>
  <si>
    <t>Total forecast 2022/23</t>
  </si>
  <si>
    <t>Total Weekly Hours</t>
  </si>
  <si>
    <t>Total Hours per term</t>
  </si>
  <si>
    <t>Total</t>
  </si>
  <si>
    <t>Total to pay out</t>
  </si>
  <si>
    <t>JB Model</t>
  </si>
  <si>
    <t>Potentially understated</t>
  </si>
  <si>
    <t xml:space="preserve">Impact on rate modelled </t>
  </si>
  <si>
    <t>Modelled units</t>
  </si>
  <si>
    <t>Model 1 Rate</t>
  </si>
  <si>
    <t>Difference</t>
  </si>
  <si>
    <t>Houly Rate 22/23 (Inflated by CPI 10.1%)</t>
  </si>
  <si>
    <t>Dedicated schools grant: Indicative 2023 to 2024 Early years block allocations</t>
  </si>
  <si>
    <t>Hourly rate for 3 and 4 year olds from early years national funding formula (£ / hr)</t>
  </si>
  <si>
    <t>Number for 3 and 4 year old universal entitlement funding (part-time equivalent)</t>
  </si>
  <si>
    <t>Indicative funding allocation for universal entitlement for 3 and 4 year olds (£s)</t>
  </si>
  <si>
    <t>Number for 3 and 4 year old additional 15 hours entitlement for eligible working parents (part-time equivalent)</t>
  </si>
  <si>
    <t>Indicative funding allocation for additional 15 hours entitlement for eligible working parents of 3 and 4 year olds (£s)</t>
  </si>
  <si>
    <t>Hourly rate for 2 year old entitlement (£ / hr)</t>
  </si>
  <si>
    <t>Number for 2 year old entitlement funding (part-time equivalent)</t>
  </si>
  <si>
    <t>Indicative funding allocation for 2 year old entitlement (£s)</t>
  </si>
  <si>
    <t>Indicative funding allocation for early years pupil premium (£s)</t>
  </si>
  <si>
    <t>Funding allocation for disability access fund (£s)</t>
  </si>
  <si>
    <t>Hourly rate for supplementary funding for maintained nursery schools (£ / hr)</t>
  </si>
  <si>
    <t>Number for supplementary funding for maintained nursery schools (part-time equivalent)</t>
  </si>
  <si>
    <t>Indicative supplementary funding allocation for maintained nursery schools (£s)</t>
  </si>
  <si>
    <t>Total early years block (£s)</t>
  </si>
  <si>
    <t>[A]</t>
  </si>
  <si>
    <t>[B]</t>
  </si>
  <si>
    <t>[C]</t>
  </si>
  <si>
    <t>[D]</t>
  </si>
  <si>
    <t>[E]</t>
  </si>
  <si>
    <t>[F]</t>
  </si>
  <si>
    <t>[G]</t>
  </si>
  <si>
    <t>[H]</t>
  </si>
  <si>
    <t>[I]</t>
  </si>
  <si>
    <t>[J]</t>
  </si>
  <si>
    <t>[K]</t>
  </si>
  <si>
    <t>[L]</t>
  </si>
  <si>
    <t>[M]</t>
  </si>
  <si>
    <t>[N]</t>
  </si>
  <si>
    <t>= [A] * [B] * 15 * 38</t>
  </si>
  <si>
    <t>= [A] * [D] * 15 * 38</t>
  </si>
  <si>
    <t>= [F] * [G] * 15 * 38</t>
  </si>
  <si>
    <t>= [K] * [L] * 15 * 38</t>
  </si>
  <si>
    <t>= [C] + [E] + [H] +[I] + [J] + [M]</t>
  </si>
  <si>
    <t>Birmingham</t>
  </si>
  <si>
    <t>Rate of CPI Inflation</t>
  </si>
  <si>
    <t>Inflated Rate Per Pupil Rounded</t>
  </si>
  <si>
    <t>EYPP Pupil Numbers</t>
  </si>
  <si>
    <t>Early Years Single Funding Formula</t>
  </si>
  <si>
    <t>Funding Rate Per Pupil</t>
  </si>
  <si>
    <t>Voyager Code</t>
  </si>
  <si>
    <t>Current DfE</t>
  </si>
  <si>
    <t>former
DFE No</t>
  </si>
  <si>
    <t>Establishment</t>
  </si>
  <si>
    <t>Sector</t>
  </si>
  <si>
    <t>Pupils</t>
  </si>
  <si>
    <t>Total FSM Allocation</t>
  </si>
  <si>
    <t>Inflated Total FSM Allocation</t>
  </si>
  <si>
    <t>Revised Number of Pupils Based on EYPP</t>
  </si>
  <si>
    <t>Total amount based on EYPP after CPI inflation</t>
  </si>
  <si>
    <t>PVI</t>
  </si>
  <si>
    <t>Universal Hours 3&amp;4 Year Olds Spring Term Per Week</t>
  </si>
  <si>
    <t>Universal Hours 3&amp;4 Year Olds Summer Term Per Week</t>
  </si>
  <si>
    <t>Universal Hours 3&amp;4 Year Olds Autumn Term Per Week</t>
  </si>
  <si>
    <t>2 Year Olds Spring Term Hours Per Week</t>
  </si>
  <si>
    <t>2 Year Olds Summer Term Hours Per Week</t>
  </si>
  <si>
    <t>2 Year Olds Autumn Term Hours Per Week</t>
  </si>
  <si>
    <t>2 Year Olds Pupils Spring Term Per Week</t>
  </si>
  <si>
    <t>2 Year Olds Pupils Summer Term Per Week</t>
  </si>
  <si>
    <t>2 Year Olds Pupils Autumn Term Per Week</t>
  </si>
  <si>
    <t>EYPP Spring Term Pupils</t>
  </si>
  <si>
    <t>EYPP Summer Term Pupils</t>
  </si>
  <si>
    <t>EYPP Autumn Term Pupils</t>
  </si>
  <si>
    <t>EYPP Spring Term Universal Hours</t>
  </si>
  <si>
    <t>EYPP Summer Term Universal Hours</t>
  </si>
  <si>
    <t>EYPP Autumn Term Universal Hours</t>
  </si>
  <si>
    <t>EYPP Spring Term Extended Hours</t>
  </si>
  <si>
    <t>EYPP Summer Term Extended Hours</t>
  </si>
  <si>
    <t>EYPP Autumn Term Extended Hours</t>
  </si>
  <si>
    <t>3&amp;4 Year Old Funding Annual</t>
  </si>
  <si>
    <t>Deprivation Funding Hours Top 5%</t>
  </si>
  <si>
    <t>Deprivation Funding Hours Top 10%</t>
  </si>
  <si>
    <t>Deprivation Funding Hours  Top 20%</t>
  </si>
  <si>
    <t>Deprivation Funding Amount Top 5%</t>
  </si>
  <si>
    <t>Deprivation Funding Amount Top 10%</t>
  </si>
  <si>
    <t>Deprivation Funding Amount Top 20%</t>
  </si>
  <si>
    <t>Deprivation Funding Total for Year</t>
  </si>
  <si>
    <t>Free School Meals Qualifying Pupils</t>
  </si>
  <si>
    <t>Free School Meals Funding</t>
  </si>
  <si>
    <t>2 Year Old Funding Annual</t>
  </si>
  <si>
    <t>Total Delivery Hours Per Week</t>
  </si>
  <si>
    <t>Total Free Entitlement Hours Per Week (15 Hours)</t>
  </si>
  <si>
    <t>Total Additional Entitlement Hours Per Week (Additional 15 Hours)</t>
  </si>
  <si>
    <t>Qualifying Working Families FTE total pupils (Additional 15 Hours)</t>
  </si>
  <si>
    <t>Total Early Years Funding</t>
  </si>
  <si>
    <t>EYPP Pupils Spring Term</t>
  </si>
  <si>
    <t>EYPP Pupils Summer Term</t>
  </si>
  <si>
    <t>EYPP Pupils Autumn Term</t>
  </si>
  <si>
    <t>EYPP Total for Year</t>
  </si>
  <si>
    <t>Maintained Nursery Supplement Funding</t>
  </si>
  <si>
    <t>Summer Term Indicative Allocation (5/12ths)</t>
  </si>
  <si>
    <t>Autumn Term Indicative Allocation (4/12ths)</t>
  </si>
  <si>
    <t>Spring Term Indicative Allocation (3/12ths)</t>
  </si>
  <si>
    <t>DfE</t>
  </si>
  <si>
    <t>Free School Meals Qualifying Hours</t>
  </si>
  <si>
    <t>Nechells Primary E-ACT Academy</t>
  </si>
  <si>
    <t>DAF</t>
  </si>
  <si>
    <t>2YO</t>
  </si>
  <si>
    <t>53</t>
  </si>
  <si>
    <t>Birches Green Primary</t>
  </si>
  <si>
    <t>St Patrick and St Edmund's Catholic Primary School</t>
  </si>
  <si>
    <t>EYPP LAC (Numbers to Pay)</t>
  </si>
  <si>
    <t>Flexible Funding Adjustments 2 Year olds                        (Hrs to Pay)</t>
  </si>
  <si>
    <t>Flexible Funding Adjustments 3&amp;4 Year olds        (HRs to Pay)</t>
  </si>
  <si>
    <t>Flexible Funding EYPP  (AmountTo Pay)</t>
  </si>
  <si>
    <t>Flexible funding FSM           (Amount to pay)</t>
  </si>
  <si>
    <t>Flexible Funding 5% Dep (Amount to Pay)</t>
  </si>
  <si>
    <t>Flexible Funding 10% Dep (Amount To Pay)</t>
  </si>
  <si>
    <t>Flexible Funding 20% Dep (Amount To Pay)</t>
  </si>
  <si>
    <t>Linda Layton</t>
  </si>
  <si>
    <t>Diane Vale</t>
  </si>
  <si>
    <t>Claire Davis</t>
  </si>
  <si>
    <t>Debra Caney</t>
  </si>
  <si>
    <t>Deborah Hemsley</t>
  </si>
  <si>
    <t>Kay Hancox</t>
  </si>
  <si>
    <t>Tanya Orbell</t>
  </si>
  <si>
    <t>National Institute For Conductive Education</t>
  </si>
  <si>
    <t>Tracy Burke</t>
  </si>
  <si>
    <t>Louise Deakin</t>
  </si>
  <si>
    <t>Kimberley Ayres</t>
  </si>
  <si>
    <t>Leyla Mohamud</t>
  </si>
  <si>
    <t>Cheryl Jayne Haycock</t>
  </si>
  <si>
    <t>Samantha Hunter</t>
  </si>
  <si>
    <t>Orange Moon Childcare – TA Home Childcare</t>
  </si>
  <si>
    <t>Sunshine Kidz Nursery</t>
  </si>
  <si>
    <t>N Family Midlands Ltd</t>
  </si>
  <si>
    <t>Emma Patricia Green</t>
  </si>
  <si>
    <t>Robia Iqbal</t>
  </si>
  <si>
    <t>Edgbaston Nursery School</t>
  </si>
  <si>
    <t>Greenlane Little Tots Ltd</t>
  </si>
  <si>
    <t>Montessori Day Nursery</t>
  </si>
  <si>
    <t>Busy Little Bees Nursery Handsworth Wood</t>
  </si>
  <si>
    <t>Bright Star Day Nursery England Ltd</t>
  </si>
  <si>
    <t>Little Trolls Day Care Ltd</t>
  </si>
  <si>
    <t>Ashbourne Day Nurseries at Hodge Hill</t>
  </si>
  <si>
    <t>Muna Yuusuf Elmi</t>
  </si>
  <si>
    <t>Al-Madina Nursery - Aston</t>
  </si>
  <si>
    <t>Sunnyside Day Care</t>
  </si>
  <si>
    <t>Early Nurture Pre-School</t>
  </si>
  <si>
    <t>Noahs Ark</t>
  </si>
  <si>
    <t>Conifers Day Nursery KN Limited</t>
  </si>
  <si>
    <t>Smart Stars Nursery Ltd</t>
  </si>
  <si>
    <t>Prime Time 3</t>
  </si>
  <si>
    <t>Kids Planet Edgbaston</t>
  </si>
  <si>
    <t>Teenie Tiny Steps Nursery</t>
  </si>
  <si>
    <t>Emma Martin Tiney Childminder Agency</t>
  </si>
  <si>
    <t>Moon Light Day Nursery LTD</t>
  </si>
  <si>
    <t>Janette Margaret Booker</t>
  </si>
  <si>
    <t>Kiddies World Day NurseryKids Club Limited</t>
  </si>
  <si>
    <t>Ella Jones</t>
  </si>
  <si>
    <t>Michaela Rebecca Sumpter</t>
  </si>
  <si>
    <t>Apple Tree Nursery Castle Vale</t>
  </si>
  <si>
    <t>Louise Fraser</t>
  </si>
  <si>
    <t>Zahra Childcare Centre</t>
  </si>
  <si>
    <t>Lambs Christian School Day Nursery</t>
  </si>
  <si>
    <t>Carol Connolly</t>
  </si>
  <si>
    <t>The Old Station Nursery Moseley</t>
  </si>
  <si>
    <t>Busy Bees at Birmingham Kingsheath</t>
  </si>
  <si>
    <t>Woodlands Park Pre-School Nursery Closed</t>
  </si>
  <si>
    <t>Early Days Nursery Closed</t>
  </si>
  <si>
    <t>The Old Station Nursery Northfield</t>
  </si>
  <si>
    <t>Muhammadi Nursery Closed</t>
  </si>
  <si>
    <t>Lilliput Childrens Day Nursery Ltd</t>
  </si>
  <si>
    <t>Little Folks Nursery and Out of School Club Gravelly Hill</t>
  </si>
  <si>
    <t>Isabel Louise Lawlor</t>
  </si>
  <si>
    <t>Zahra Childcare Centre Closed</t>
  </si>
  <si>
    <t>Gemma Oliver</t>
  </si>
  <si>
    <t>Megan Rose Vale</t>
  </si>
  <si>
    <t xml:space="preserve">Suman Mistry </t>
  </si>
  <si>
    <t>Your Co-Op Little Pioneers Nursery and Pre-School Rathvilly</t>
  </si>
  <si>
    <t>Your Co-Op Little Pioneers Nursery and Pre-School Stonehouse Farm</t>
  </si>
  <si>
    <t>AppleKids Day Nursery Hall Green</t>
  </si>
  <si>
    <t>Jacqueline Crawford Rutland Early Years Agency Closed</t>
  </si>
  <si>
    <t>Little Scallywags Day Nursery Closed</t>
  </si>
  <si>
    <t>Emma Bowker Rutland Early Years Agency</t>
  </si>
  <si>
    <t>Carrie-Ann Brown</t>
  </si>
  <si>
    <t>Kristina Moore Closed</t>
  </si>
  <si>
    <t>The Old Station Nursery - Moseley</t>
  </si>
  <si>
    <t>The Old Station Nursery – Northfield</t>
  </si>
  <si>
    <t>Kiddies World Day Nursery  Kids Club Closed</t>
  </si>
  <si>
    <t>Katie Rose</t>
  </si>
  <si>
    <t>Tina Bart</t>
  </si>
  <si>
    <t>Andrea Lynch</t>
  </si>
  <si>
    <t>Timea Terzic</t>
  </si>
  <si>
    <t>Janette Booker Rutland Early Years Agency Closed</t>
  </si>
  <si>
    <t>Little Bambinis</t>
  </si>
  <si>
    <t>Ruth Elizabeth Wilson</t>
  </si>
  <si>
    <t>Carla Bloomfield</t>
  </si>
  <si>
    <t>Tiney Childminder Agency</t>
  </si>
  <si>
    <t>Pupil Numbers 3&amp;4 Year Olds Autumn Term</t>
  </si>
  <si>
    <t>Broadmeadow Infant School</t>
  </si>
  <si>
    <t>Cottesbrooke Infant and Nursery School</t>
  </si>
  <si>
    <t>St Thomas CE Academy</t>
  </si>
  <si>
    <t>St Peters CofE Primary School</t>
  </si>
  <si>
    <t>Paul Caney Closed</t>
  </si>
  <si>
    <t>Edgbaston Kindergarten Closed</t>
  </si>
  <si>
    <t>Prime Time Day Nursery Closed</t>
  </si>
  <si>
    <t>Prime Time 2 Day Nursery Closed</t>
  </si>
  <si>
    <t>Prime Time 3 Day Nursery Closed</t>
  </si>
  <si>
    <t>Noahs Ark Day Nursery Closed</t>
  </si>
  <si>
    <t>Orange Moon Childcare – T/A @Home Childcare</t>
  </si>
  <si>
    <t>Noah's Ark Midlands</t>
  </si>
  <si>
    <t>Tiney (Childminder Agency)</t>
  </si>
  <si>
    <t>FUNDED ON 2245 - LOOK FOR DIFFERENCE</t>
  </si>
  <si>
    <t>Pupil Numbers 3&amp;4 Year Old Spring Term 23</t>
  </si>
  <si>
    <t>Total 24/25</t>
  </si>
  <si>
    <t xml:space="preserve">Spring Budget </t>
  </si>
  <si>
    <t>Autumn 23</t>
  </si>
  <si>
    <t>Summer  23</t>
  </si>
  <si>
    <t>Protection Budget Nursery Schools 2017/18</t>
  </si>
  <si>
    <t>PTE= Part Time Equivalent</t>
  </si>
  <si>
    <t>Average PTE</t>
  </si>
  <si>
    <t>Per Pupil</t>
  </si>
  <si>
    <t>Calc.</t>
  </si>
  <si>
    <t>a</t>
  </si>
  <si>
    <t>b</t>
  </si>
  <si>
    <t>c=(b*2)</t>
  </si>
  <si>
    <t>d</t>
  </si>
  <si>
    <t>e=(a+c+d)</t>
  </si>
  <si>
    <t>f=e*£1,099.19.</t>
  </si>
  <si>
    <t>f=e*£1,370.99</t>
  </si>
  <si>
    <t>f=e*£1,178.86</t>
  </si>
  <si>
    <t>c=b+(a*£506.04)</t>
  </si>
  <si>
    <t>c=b+(a*£576.04)</t>
  </si>
  <si>
    <t>c=b+(a*£646.04)</t>
  </si>
  <si>
    <t>c=b+(a*£821.05)</t>
  </si>
  <si>
    <t>Summer term 2023 actual Head Count adjusted for resource base</t>
  </si>
  <si>
    <t>EEE Numbers</t>
  </si>
  <si>
    <t>Full time</t>
  </si>
  <si>
    <t>Full time converted to PTE</t>
  </si>
  <si>
    <t>2 Year olds</t>
  </si>
  <si>
    <t>Total PTE</t>
  </si>
  <si>
    <t xml:space="preserve">Total funding using Summer term 2016 PTE numbers </t>
  </si>
  <si>
    <t>Autumn term 2023 actual Head Count adjusted for resource base</t>
  </si>
  <si>
    <t xml:space="preserve">Total funding using Autumn term 2016 PTE numbers </t>
  </si>
  <si>
    <t>Spring term actual Head Count adjusted for resource base</t>
  </si>
  <si>
    <t xml:space="preserve">Total funding using Spring term PTE numbers </t>
  </si>
  <si>
    <t>Combined average PTE over the last three terms</t>
  </si>
  <si>
    <t>Lumpsum</t>
  </si>
  <si>
    <t>average without 2 year olds</t>
  </si>
  <si>
    <t>% dif to including 2 year olds</t>
  </si>
  <si>
    <t>REAZU</t>
  </si>
  <si>
    <t>LEA Nursery</t>
  </si>
  <si>
    <t>REAYZ</t>
  </si>
  <si>
    <t>REAZA</t>
  </si>
  <si>
    <t>REAZD</t>
  </si>
  <si>
    <t>REAZQ</t>
  </si>
  <si>
    <t>REAZR</t>
  </si>
  <si>
    <t>REAZG</t>
  </si>
  <si>
    <t>REAZM</t>
  </si>
  <si>
    <t>REAZY</t>
  </si>
  <si>
    <t>REAZE</t>
  </si>
  <si>
    <t>REAZK</t>
  </si>
  <si>
    <t>REAYX</t>
  </si>
  <si>
    <t>REAZT</t>
  </si>
  <si>
    <t>REAZW</t>
  </si>
  <si>
    <t>REAZX</t>
  </si>
  <si>
    <t>REAZH</t>
  </si>
  <si>
    <t>REAZF</t>
  </si>
  <si>
    <t>REAZJ</t>
  </si>
  <si>
    <t>REAZL</t>
  </si>
  <si>
    <t>REAYY</t>
  </si>
  <si>
    <t>REAZC</t>
  </si>
  <si>
    <t>REAYW</t>
  </si>
  <si>
    <t>REAZN</t>
  </si>
  <si>
    <t>REAZV</t>
  </si>
  <si>
    <t>REAZB</t>
  </si>
  <si>
    <t>REAZP</t>
  </si>
  <si>
    <t>R</t>
  </si>
  <si>
    <t>including RB</t>
  </si>
  <si>
    <t>contingency</t>
  </si>
  <si>
    <t>Summer 2023 Census</t>
  </si>
  <si>
    <t>To Providers</t>
  </si>
  <si>
    <t>Funding</t>
  </si>
  <si>
    <t>Rates for Period                            1st April 2023 to 31st August 2023                    (Summer Term 2023)</t>
  </si>
  <si>
    <t xml:space="preserve">Rates for Period                                    </t>
  </si>
  <si>
    <t>2 Year Old EEE -15 Hours</t>
  </si>
  <si>
    <t>Increase</t>
  </si>
  <si>
    <t>3 and 4 Year Old EEE -15 Hours</t>
  </si>
  <si>
    <t>3 and 4 Year Old EEE -30 Hours</t>
  </si>
  <si>
    <t>EYPP (Early Years Pupil Premium)</t>
  </si>
  <si>
    <t>Deprivation Rates</t>
  </si>
  <si>
    <t>0 - 5%</t>
  </si>
  <si>
    <t>No Change</t>
  </si>
  <si>
    <t>5 - 10%</t>
  </si>
  <si>
    <t>10 - 20%</t>
  </si>
  <si>
    <t>DAF (Disability Access Fund)</t>
  </si>
  <si>
    <t>Maintained Nursery Schools - Supplementary Funding</t>
  </si>
  <si>
    <t>Notes</t>
  </si>
  <si>
    <t>1)</t>
  </si>
  <si>
    <t>Some of the funding rates have increased from September 2023</t>
  </si>
  <si>
    <t>2)</t>
  </si>
  <si>
    <t>All funding increases are being passed onto childcare providers 100% as instructed by DfE</t>
  </si>
  <si>
    <t>3)</t>
  </si>
  <si>
    <t>DAF funding has increased by £30.92 from September 2023</t>
  </si>
  <si>
    <t>4)</t>
  </si>
  <si>
    <t>Those providers that received DAF funding in the Summer Term 2023 are to be paid an additional payment of £30.92 retrospectively as advised by DfE.</t>
  </si>
  <si>
    <t>Rates for Period                                   1st  September 2023 to 31st March 2024                  (Autumn Term 2023 and Spring Term 2024)</t>
  </si>
  <si>
    <t>Early Years Single Funding Formula Indicative Allocation 2024-25</t>
  </si>
  <si>
    <t>Total Early Years Funding 2024/25</t>
  </si>
  <si>
    <t>Total Delegated Indicative Funding 2024/25</t>
  </si>
  <si>
    <t>Spring 2023</t>
  </si>
  <si>
    <t>0.87 take-up makes sense?</t>
  </si>
  <si>
    <t>Early Years Budget Summary 23/24</t>
  </si>
  <si>
    <t>Early Years Budget Estimate 24/25</t>
  </si>
  <si>
    <t>23/24 Allocation - Updated Summer 23</t>
  </si>
  <si>
    <t>Supplementary Funding</t>
  </si>
  <si>
    <t>24/25</t>
  </si>
  <si>
    <t>PTE as per Jan 23 Census/Headcount</t>
  </si>
  <si>
    <t>Weeks</t>
  </si>
  <si>
    <t>Allocation Hours as per Dfe</t>
  </si>
  <si>
    <t>Hourly Rate</t>
  </si>
  <si>
    <t>Additional Funding</t>
  </si>
  <si>
    <t>Maintained</t>
  </si>
  <si>
    <t>Total 2 Year Olds</t>
  </si>
  <si>
    <t>Total 2 Year Olds - Disadvantaged Entitlement</t>
  </si>
  <si>
    <t>PVI &amp; Maintained</t>
  </si>
  <si>
    <t>Total 2 Year Olds - Working Parents Entitlement</t>
  </si>
  <si>
    <t>Total 3 and 4 Year Old Universal</t>
  </si>
  <si>
    <t>Total 3 and 4 Year Old Extended</t>
  </si>
  <si>
    <t>Under 2S Offer</t>
  </si>
  <si>
    <t>EY Pupil Premium PVI</t>
  </si>
  <si>
    <t>EY Pupil Premium Maintained</t>
  </si>
  <si>
    <t>DAF PVI</t>
  </si>
  <si>
    <t xml:space="preserve">Supplementary Funding </t>
  </si>
  <si>
    <t>MNS TP&amp;P</t>
  </si>
  <si>
    <t>Roundings</t>
  </si>
  <si>
    <t>TP&amp;P Universal</t>
  </si>
  <si>
    <t>TP&amp;P Additional</t>
  </si>
  <si>
    <t>Total Additional</t>
  </si>
  <si>
    <t>Total Early Years</t>
  </si>
  <si>
    <t>Budget 23/24 Confirmed Summer 23</t>
  </si>
  <si>
    <t>Check</t>
  </si>
  <si>
    <t>Early Years  - 2024/25 Indicative Position</t>
  </si>
  <si>
    <t xml:space="preserve">Funding </t>
  </si>
  <si>
    <t>DFE Funded Rates</t>
  </si>
  <si>
    <t>Funded Hours/PTE</t>
  </si>
  <si>
    <t>Estimated Allocation 24/25</t>
  </si>
  <si>
    <t>Retain Calc</t>
  </si>
  <si>
    <t>Forecast Hours</t>
  </si>
  <si>
    <t>Option 1</t>
  </si>
  <si>
    <t>Option 2</t>
  </si>
  <si>
    <t>Option 3</t>
  </si>
  <si>
    <t>Option 4</t>
  </si>
  <si>
    <t xml:space="preserve">5% Retained on 3/4 </t>
  </si>
  <si>
    <t>5% Retained All</t>
  </si>
  <si>
    <t xml:space="preserve">3% Retained </t>
  </si>
  <si>
    <t>5% Retained on total 3/4 allocation and passport out all 2 year old and Under 2 funding</t>
  </si>
  <si>
    <t>Centrally Retained Budget is 5% of total allocation on all elements</t>
  </si>
  <si>
    <t>Centrally Retained Budget is 3% of total allocation on all elements</t>
  </si>
  <si>
    <t>FSM Increase Working:</t>
  </si>
  <si>
    <t>2 Year Old Funding - Disadvantaged</t>
  </si>
  <si>
    <t>Current spend - 22/23 &amp; 23/24 forecast</t>
  </si>
  <si>
    <t>3 and 4 year olds</t>
  </si>
  <si>
    <t>3 &amp; 4 Year Old Funding - Universal</t>
  </si>
  <si>
    <t>3 and 4 year old budget</t>
  </si>
  <si>
    <t>3 &amp; 4 Year Old Funding - Extended</t>
  </si>
  <si>
    <t>Percentage of FSM spend to total budget</t>
  </si>
  <si>
    <t>Under 2s</t>
  </si>
  <si>
    <t>2 Year Old budget</t>
  </si>
  <si>
    <t>Budget for FSM based on same percentage as 3 and 4 year olds</t>
  </si>
  <si>
    <t>Revised FSM budget</t>
  </si>
  <si>
    <t>MNS Funding</t>
  </si>
  <si>
    <t>Disability Access Funding</t>
  </si>
  <si>
    <t>Depriation Increase Workings:</t>
  </si>
  <si>
    <t>3&amp;4 Year Old TP&amp;P</t>
  </si>
  <si>
    <t>3 and 4 year olds - Universal Only</t>
  </si>
  <si>
    <t>3 and 4 year old Universal budget</t>
  </si>
  <si>
    <t>Percentage of Dep spend to 3/4 year old budget</t>
  </si>
  <si>
    <t>Applied to total 2 year old - Disadvantaged and Universal 3 /4 year olds plus inflation</t>
  </si>
  <si>
    <t>2 Year Old budget - Disadvantaged only</t>
  </si>
  <si>
    <t>Centrally Retained Funding</t>
  </si>
  <si>
    <t>Contingency</t>
  </si>
  <si>
    <t>Total Early Years Forecast 24/25</t>
  </si>
  <si>
    <t>Total Estimated Early Years Block</t>
  </si>
  <si>
    <t>Variance</t>
  </si>
  <si>
    <t>What is included within 95% pass-through</t>
  </si>
  <si>
    <t>The ‘95%’ includes the following budget lines:</t>
  </si>
  <si>
    <t>base rate funding for all providers</t>
  </si>
  <si>
    <t>supplements for all providers</t>
  </si>
  <si>
    <t>lump sum funding for MNS</t>
  </si>
  <si>
    <t>TTPG</t>
  </si>
  <si>
    <t>contingency funding</t>
  </si>
  <si>
    <t>2YO Pupil premium</t>
  </si>
  <si>
    <t>DAF fpr 2YOS</t>
  </si>
  <si>
    <t>Dedicated schools grant: Indicative 2024 to 2025 Early years block allocations</t>
  </si>
  <si>
    <t>Hourly rate for 3 and 4 year old entitlements (£ / hr)</t>
  </si>
  <si>
    <t>Number for 2 year old disadvantaged entitlement funding (part-time equivalent)</t>
  </si>
  <si>
    <t>Indicative funding allocation for 2 year old disadvantaged entitlement (£s)</t>
  </si>
  <si>
    <t>Estimated number for 2 year old entitlement for working parents (part-time equivalent)</t>
  </si>
  <si>
    <t>Indicative funding allocation for 2 year old working parent entitlement (£s)</t>
  </si>
  <si>
    <t>Hourly rate for under 2s entitlement (£ / hr)</t>
  </si>
  <si>
    <t>Estimated number for under 2s entitlement (part-time equivalent)</t>
  </si>
  <si>
    <t>Indicative funding allocation for under 2s entitlement (£s)</t>
  </si>
  <si>
    <t>Number for 3 and 4 year old early years pupil premium funding (part-time equivalent)</t>
  </si>
  <si>
    <t>Indicative funding allocation for early years pupil premium for 3 and 4 year olds (£s)</t>
  </si>
  <si>
    <t>Estimated number for 2 year old early years pupil premium funding (part-time equivalent)</t>
  </si>
  <si>
    <t>Indicative funding allocation for early years pupil premium for 2 year olds (£s)</t>
  </si>
  <si>
    <t>Estimated number for under 2s early years pupil premium funding (part-time equivalent)</t>
  </si>
  <si>
    <t>Indicative funding allocation for early years pupil premium for under 2s (£s)</t>
  </si>
  <si>
    <t>Estimated number for 3 and 4 year old disability access funding (part-time equivalent)</t>
  </si>
  <si>
    <t>Funding allocation for disability access fund for 3 and 4 year olds (£s)</t>
  </si>
  <si>
    <t>Estimated number for 2 year old disability access funding (part-time equivalent)</t>
  </si>
  <si>
    <t>Funding allocation for disability access fund for 2 year olds (£s)</t>
  </si>
  <si>
    <t>Estimated number for under 2s disability access funding (part-time equivalent)</t>
  </si>
  <si>
    <t>Funding allocation for disability access fund for under 2s (£s)</t>
  </si>
  <si>
    <t>[O]</t>
  </si>
  <si>
    <t>[P]</t>
  </si>
  <si>
    <t>[Q]</t>
  </si>
  <si>
    <t>[R]</t>
  </si>
  <si>
    <t>[S]</t>
  </si>
  <si>
    <t>[T]</t>
  </si>
  <si>
    <t>[U]</t>
  </si>
  <si>
    <t>[V]</t>
  </si>
  <si>
    <t>[W]</t>
  </si>
  <si>
    <t>[X]</t>
  </si>
  <si>
    <t>[Y]</t>
  </si>
  <si>
    <t>[Z]</t>
  </si>
  <si>
    <t>[AA]</t>
  </si>
  <si>
    <t>[AB]</t>
  </si>
  <si>
    <t>= [F] * [I] * 15 * 38</t>
  </si>
  <si>
    <t>= £0.68 * [N] * 15 * 38</t>
  </si>
  <si>
    <t>= £0.68 * [P] * 15 * 38</t>
  </si>
  <si>
    <t>= £0.68 * [R] * 15 * 38</t>
  </si>
  <si>
    <t>= £910 * [T]</t>
  </si>
  <si>
    <t>= £910 * [V]</t>
  </si>
  <si>
    <t>= £910 * [X]</t>
  </si>
  <si>
    <t>= [Z] * [AA] * 15 * 38</t>
  </si>
  <si>
    <t>= [C] + [E] + [H] +[J] + [M] + [O] + [Q] + [S] +[U] + [W] + [Y] + [AB]</t>
  </si>
  <si>
    <t>330 Birmingham</t>
  </si>
  <si>
    <t>Autumn 2023 Census</t>
  </si>
  <si>
    <t>Jan 2023 Census</t>
  </si>
  <si>
    <t>Option 8 - Average Termly PTE (last three terms) £50k 2, 3 and 4 year olds ONLY</t>
  </si>
  <si>
    <t>Reference Calculations</t>
  </si>
  <si>
    <t>Y:\Technical Office\Technical Office Shared\1 Management Accounts\24.25 Monitoring\DSG\EY\24-25 budget\24-25 Nursery sch Lump sum calc protection v9.xls</t>
  </si>
  <si>
    <t>2 Year Old Funding - Working Parents</t>
  </si>
  <si>
    <t>24/25 Rates Paid</t>
  </si>
  <si>
    <t>Early Education Entitlement (EEE) Funding Rates 2024/25</t>
  </si>
  <si>
    <t>Disability Access Fund 24/25</t>
  </si>
  <si>
    <t>DAF Pupils</t>
  </si>
  <si>
    <t>24/25 Budget</t>
  </si>
  <si>
    <t xml:space="preserve">3.7% Retained </t>
  </si>
  <si>
    <t>Centrally Retained Budget is 3.7% of total allocation on all elements</t>
  </si>
  <si>
    <t>EY 24/25 Budget Summary for Maintained Schools</t>
  </si>
  <si>
    <t>Comments</t>
  </si>
  <si>
    <t>Maintained schools</t>
  </si>
  <si>
    <t>2024-25 Indicative Formula Budget Determination: Analysis of Early Years Funding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</si>
</sst>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2">
    <numFmt numFmtId="5" formatCode="&quot;£&quot;#,##0;\-&quot;£&quot;#,##0"/>
    <numFmt numFmtId="6" formatCode="&quot;£&quot;#,##0;[Red]\-&quot;£&quot;#,##0"/>
    <numFmt numFmtId="7" formatCode="&quot;£&quot;#,##0.00;\-&quot;£&quot;#,##0.00"/>
    <numFmt numFmtId="8" formatCode="&quot;£&quot;#,##0.00;[Red]\-&quot;£&quot;#,##0.00"/>
    <numFmt numFmtId="42" formatCode="_-&quot;£&quot;* #,##0_-;\-&quot;£&quot;* #,##0_-;_-&quot;£&quot;* &quot;-&quot;_-;_-@_-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_-* #,##0_-;\-* #,##0_-;_-* &quot;-&quot;??_-;_-@_-"/>
    <numFmt numFmtId="165" formatCode="_-* #,##0.000_-;\-* #,##0.000_-;_-* &quot;-&quot;??_-;_-@_-"/>
    <numFmt numFmtId="166" formatCode="#,##0_);\(#,##0\)"/>
    <numFmt numFmtId="167" formatCode="[$-809]\ mmmm\ yyyy"/>
    <numFmt numFmtId="168" formatCode="&quot;£&quot;#,##0"/>
    <numFmt numFmtId="169" formatCode="0.0"/>
    <numFmt numFmtId="170" formatCode="#,##0_ ;[Red]\-#,##0\ "/>
    <numFmt numFmtId="171" formatCode="0.0%"/>
    <numFmt numFmtId="172" formatCode="#,##0_ ;\-#,##0\ "/>
    <numFmt numFmtId="173" formatCode="#,##0.0_ ;\-#,##0.0\ "/>
    <numFmt numFmtId="174" formatCode="&quot;£&quot;#,##0.00"/>
    <numFmt numFmtId="175" formatCode="_-* #,##0.0000_-;\-* #,##0.0000_-;_-* &quot;-&quot;??_-;_-@_-"/>
    <numFmt numFmtId="176" formatCode="#,##0;[Red]\(#,##0\)"/>
    <numFmt numFmtId="177" formatCode="#,##0.000000000;[Red]#,##0.000000000"/>
    <numFmt numFmtId="178" formatCode="_-&quot;£&quot;* #,##0_-;\-&quot;£&quot;* #,##0_-;_-&quot;£&quot;* &quot;-&quot;??_-;_-@_-"/>
  </numFmts>
  <fonts count="45" x14ac:knownFonts="1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sz val="8"/>
      <name val="Arial"/>
      <family val="2"/>
    </font>
    <font>
      <sz val="9"/>
      <name val="Arial"/>
      <family val="2"/>
    </font>
    <font>
      <b/>
      <sz val="7.5"/>
      <name val="Arial"/>
      <family val="2"/>
    </font>
    <font>
      <b/>
      <sz val="6"/>
      <name val="Arial"/>
      <family val="2"/>
    </font>
    <font>
      <sz val="7"/>
      <name val="Arial"/>
      <family val="2"/>
    </font>
    <font>
      <b/>
      <sz val="8"/>
      <name val="Arial"/>
      <family val="2"/>
    </font>
    <font>
      <b/>
      <i/>
      <sz val="10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20"/>
      <name val="Arial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theme="0"/>
      <name val="Arial"/>
      <family val="2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sz val="12"/>
      <color theme="1"/>
      <name val="Arial"/>
      <family val="2"/>
    </font>
    <font>
      <b/>
      <sz val="10"/>
      <color rgb="FFFF0000"/>
      <name val="Arial"/>
      <family val="2"/>
    </font>
    <font>
      <u/>
      <sz val="10"/>
      <color theme="1"/>
      <name val="Arial"/>
      <family val="2"/>
    </font>
    <font>
      <b/>
      <sz val="10"/>
      <color rgb="FF000000"/>
      <name val="Arial"/>
      <family val="2"/>
    </font>
    <font>
      <sz val="20"/>
      <name val="Arial"/>
      <family val="2"/>
    </font>
    <font>
      <b/>
      <sz val="10"/>
      <color indexed="10"/>
      <name val="Arial"/>
      <family val="2"/>
    </font>
    <font>
      <b/>
      <sz val="16"/>
      <name val="Arial"/>
      <family val="2"/>
    </font>
    <font>
      <b/>
      <u/>
      <sz val="11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u/>
      <sz val="14"/>
      <color theme="1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rgb="FF0B0C0C"/>
      <name val="Arial"/>
      <family val="2"/>
    </font>
    <font>
      <sz val="11"/>
      <color rgb="FF0B0C0C"/>
      <name val="Arial"/>
      <family val="2"/>
    </font>
    <font>
      <sz val="10"/>
      <color rgb="FF000000"/>
      <name val="Arial"/>
      <family val="2"/>
    </font>
    <font>
      <u/>
      <sz val="11"/>
      <color theme="1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C0C0C0"/>
        <bgColor rgb="FFC0C0C0"/>
      </patternFill>
    </fill>
    <fill>
      <patternFill patternType="solid">
        <fgColor rgb="FFF6C05E"/>
        <bgColor rgb="FFF6C05E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3" tint="0.79998168889431442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theme="3" tint="0.59999389629810485"/>
        <bgColor rgb="FF00000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59999389629810485"/>
        <bgColor rgb="FF000000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</fills>
  <borders count="6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C0C0C0"/>
      </left>
      <right/>
      <top/>
      <bottom style="thin">
        <color rgb="FFC0C0C0"/>
      </bottom>
      <diagonal/>
    </border>
    <border>
      <left style="thin">
        <color rgb="FFC0C0C0"/>
      </left>
      <right/>
      <top style="thin">
        <color rgb="FFC0C0C0"/>
      </top>
      <bottom style="thin">
        <color rgb="FFC0C0C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12">
    <xf numFmtId="0" fontId="0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0" fontId="23" fillId="0" borderId="0"/>
    <xf numFmtId="0" fontId="43" fillId="0" borderId="0">
      <alignment vertical="center"/>
    </xf>
    <xf numFmtId="0" fontId="44" fillId="0" borderId="0" applyNumberFormat="0" applyFill="0" applyBorder="0" applyAlignment="0" applyProtection="0"/>
  </cellStyleXfs>
  <cellXfs count="726">
    <xf numFmtId="0" fontId="0" fillId="0" borderId="0" xfId="0"/>
    <xf numFmtId="0" fontId="1" fillId="0" borderId="0" xfId="0" applyFont="1"/>
    <xf numFmtId="0" fontId="3" fillId="2" borderId="0" xfId="1" applyFont="1" applyFill="1" applyProtection="1">
      <protection hidden="1"/>
    </xf>
    <xf numFmtId="0" fontId="2" fillId="2" borderId="0" xfId="1" applyFill="1" applyProtection="1">
      <protection hidden="1"/>
    </xf>
    <xf numFmtId="0" fontId="2" fillId="2" borderId="1" xfId="1" applyFill="1" applyBorder="1" applyProtection="1">
      <protection hidden="1"/>
    </xf>
    <xf numFmtId="0" fontId="2" fillId="2" borderId="2" xfId="1" applyFill="1" applyBorder="1" applyProtection="1">
      <protection hidden="1"/>
    </xf>
    <xf numFmtId="0" fontId="2" fillId="2" borderId="3" xfId="1" applyFill="1" applyBorder="1" applyProtection="1">
      <protection hidden="1"/>
    </xf>
    <xf numFmtId="0" fontId="2" fillId="3" borderId="1" xfId="1" applyFill="1" applyBorder="1" applyProtection="1">
      <protection hidden="1"/>
    </xf>
    <xf numFmtId="0" fontId="2" fillId="3" borderId="2" xfId="1" applyFill="1" applyBorder="1" applyProtection="1">
      <protection hidden="1"/>
    </xf>
    <xf numFmtId="0" fontId="2" fillId="3" borderId="3" xfId="1" applyFill="1" applyBorder="1" applyProtection="1">
      <protection hidden="1"/>
    </xf>
    <xf numFmtId="0" fontId="2" fillId="2" borderId="4" xfId="1" applyFill="1" applyBorder="1" applyProtection="1">
      <protection hidden="1"/>
    </xf>
    <xf numFmtId="0" fontId="2" fillId="2" borderId="5" xfId="1" applyFill="1" applyBorder="1" applyProtection="1">
      <protection hidden="1"/>
    </xf>
    <xf numFmtId="0" fontId="2" fillId="3" borderId="4" xfId="1" applyFill="1" applyBorder="1" applyProtection="1">
      <protection hidden="1"/>
    </xf>
    <xf numFmtId="0" fontId="2" fillId="3" borderId="0" xfId="1" applyFill="1" applyProtection="1">
      <protection hidden="1"/>
    </xf>
    <xf numFmtId="0" fontId="2" fillId="3" borderId="5" xfId="1" applyFill="1" applyBorder="1" applyProtection="1">
      <protection hidden="1"/>
    </xf>
    <xf numFmtId="0" fontId="2" fillId="2" borderId="4" xfId="1" applyFill="1" applyBorder="1" applyAlignment="1" applyProtection="1">
      <alignment horizontal="center" vertical="center"/>
      <protection hidden="1"/>
    </xf>
    <xf numFmtId="0" fontId="4" fillId="2" borderId="0" xfId="1" applyFont="1" applyFill="1" applyAlignment="1" applyProtection="1">
      <alignment vertical="center"/>
      <protection hidden="1"/>
    </xf>
    <xf numFmtId="0" fontId="3" fillId="2" borderId="7" xfId="1" applyFont="1" applyFill="1" applyBorder="1" applyAlignment="1" applyProtection="1">
      <alignment horizontal="center" vertical="center"/>
      <protection hidden="1"/>
    </xf>
    <xf numFmtId="0" fontId="3" fillId="2" borderId="8" xfId="1" applyFont="1" applyFill="1" applyBorder="1" applyAlignment="1" applyProtection="1">
      <alignment horizontal="center" vertical="center"/>
      <protection hidden="1"/>
    </xf>
    <xf numFmtId="0" fontId="2" fillId="2" borderId="0" xfId="1" applyFill="1" applyAlignment="1" applyProtection="1">
      <alignment horizontal="center" vertical="center"/>
      <protection hidden="1"/>
    </xf>
    <xf numFmtId="0" fontId="3" fillId="2" borderId="9" xfId="1" applyFont="1" applyFill="1" applyBorder="1" applyAlignment="1" applyProtection="1">
      <alignment horizontal="center" vertical="center" wrapText="1"/>
      <protection hidden="1"/>
    </xf>
    <xf numFmtId="0" fontId="2" fillId="2" borderId="5" xfId="1" applyFill="1" applyBorder="1" applyAlignment="1" applyProtection="1">
      <alignment horizontal="center" vertical="center"/>
      <protection hidden="1"/>
    </xf>
    <xf numFmtId="0" fontId="2" fillId="3" borderId="4" xfId="1" applyFill="1" applyBorder="1" applyAlignment="1" applyProtection="1">
      <alignment horizontal="center" vertical="center"/>
      <protection hidden="1"/>
    </xf>
    <xf numFmtId="0" fontId="4" fillId="3" borderId="0" xfId="1" applyFont="1" applyFill="1" applyAlignment="1" applyProtection="1">
      <alignment vertical="center"/>
      <protection hidden="1"/>
    </xf>
    <xf numFmtId="0" fontId="3" fillId="3" borderId="7" xfId="1" applyFont="1" applyFill="1" applyBorder="1" applyAlignment="1" applyProtection="1">
      <alignment horizontal="center" vertical="center"/>
      <protection hidden="1"/>
    </xf>
    <xf numFmtId="0" fontId="3" fillId="3" borderId="8" xfId="1" applyFont="1" applyFill="1" applyBorder="1" applyAlignment="1" applyProtection="1">
      <alignment horizontal="center" vertical="center"/>
      <protection hidden="1"/>
    </xf>
    <xf numFmtId="0" fontId="2" fillId="3" borderId="0" xfId="1" applyFill="1" applyAlignment="1" applyProtection="1">
      <alignment horizontal="center" vertical="center"/>
      <protection hidden="1"/>
    </xf>
    <xf numFmtId="0" fontId="3" fillId="3" borderId="9" xfId="1" applyFont="1" applyFill="1" applyBorder="1" applyAlignment="1" applyProtection="1">
      <alignment horizontal="center" vertical="center" wrapText="1"/>
      <protection hidden="1"/>
    </xf>
    <xf numFmtId="0" fontId="2" fillId="3" borderId="5" xfId="1" applyFill="1" applyBorder="1" applyAlignment="1" applyProtection="1">
      <alignment horizontal="center" vertical="center"/>
      <protection hidden="1"/>
    </xf>
    <xf numFmtId="164" fontId="2" fillId="2" borderId="11" xfId="3" applyNumberFormat="1" applyFill="1" applyBorder="1" applyAlignment="1" applyProtection="1">
      <alignment vertical="center"/>
      <protection hidden="1"/>
    </xf>
    <xf numFmtId="164" fontId="2" fillId="2" borderId="12" xfId="3" applyNumberFormat="1" applyFill="1" applyBorder="1" applyAlignment="1" applyProtection="1">
      <alignment vertical="center"/>
      <protection hidden="1"/>
    </xf>
    <xf numFmtId="164" fontId="2" fillId="2" borderId="13" xfId="3" applyNumberFormat="1" applyFill="1" applyBorder="1" applyAlignment="1" applyProtection="1">
      <alignment vertical="center"/>
      <protection hidden="1"/>
    </xf>
    <xf numFmtId="0" fontId="2" fillId="2" borderId="0" xfId="1" applyFill="1" applyAlignment="1" applyProtection="1">
      <alignment vertical="center"/>
      <protection hidden="1"/>
    </xf>
    <xf numFmtId="0" fontId="3" fillId="2" borderId="0" xfId="1" applyFont="1" applyFill="1" applyAlignment="1" applyProtection="1">
      <alignment vertical="center"/>
      <protection hidden="1"/>
    </xf>
    <xf numFmtId="164" fontId="2" fillId="3" borderId="10" xfId="3" applyNumberFormat="1" applyFill="1" applyBorder="1" applyAlignment="1" applyProtection="1">
      <alignment horizontal="left" vertical="center" indent="1"/>
      <protection hidden="1"/>
    </xf>
    <xf numFmtId="164" fontId="2" fillId="3" borderId="11" xfId="3" applyNumberFormat="1" applyFill="1" applyBorder="1" applyAlignment="1" applyProtection="1">
      <alignment vertical="center"/>
      <protection hidden="1"/>
    </xf>
    <xf numFmtId="164" fontId="2" fillId="3" borderId="12" xfId="3" applyNumberFormat="1" applyFill="1" applyBorder="1" applyAlignment="1" applyProtection="1">
      <alignment vertical="center"/>
      <protection hidden="1"/>
    </xf>
    <xf numFmtId="0" fontId="2" fillId="3" borderId="0" xfId="1" applyFill="1" applyAlignment="1" applyProtection="1">
      <alignment vertical="center"/>
      <protection hidden="1"/>
    </xf>
    <xf numFmtId="0" fontId="3" fillId="3" borderId="0" xfId="1" applyFont="1" applyFill="1" applyAlignment="1" applyProtection="1">
      <alignment vertical="center"/>
      <protection hidden="1"/>
    </xf>
    <xf numFmtId="164" fontId="2" fillId="2" borderId="13" xfId="3" applyNumberFormat="1" applyFill="1" applyBorder="1" applyAlignment="1" applyProtection="1">
      <alignment vertical="center"/>
      <protection locked="0"/>
    </xf>
    <xf numFmtId="164" fontId="2" fillId="2" borderId="15" xfId="3" applyNumberFormat="1" applyFill="1" applyBorder="1" applyAlignment="1" applyProtection="1">
      <alignment vertical="center"/>
      <protection locked="0"/>
    </xf>
    <xf numFmtId="164" fontId="2" fillId="2" borderId="14" xfId="3" applyNumberFormat="1" applyFill="1" applyBorder="1" applyAlignment="1" applyProtection="1">
      <alignment vertical="center"/>
      <protection locked="0"/>
    </xf>
    <xf numFmtId="0" fontId="3" fillId="3" borderId="0" xfId="1" applyFont="1" applyFill="1" applyProtection="1">
      <protection hidden="1"/>
    </xf>
    <xf numFmtId="0" fontId="7" fillId="3" borderId="0" xfId="1" applyFont="1" applyFill="1" applyAlignment="1" applyProtection="1">
      <alignment vertical="center"/>
      <protection hidden="1"/>
    </xf>
    <xf numFmtId="164" fontId="2" fillId="4" borderId="15" xfId="3" applyNumberFormat="1" applyFill="1" applyBorder="1" applyAlignment="1" applyProtection="1">
      <alignment vertical="center"/>
      <protection locked="0"/>
    </xf>
    <xf numFmtId="0" fontId="8" fillId="3" borderId="0" xfId="1" applyFont="1" applyFill="1" applyAlignment="1" applyProtection="1">
      <alignment vertical="center" wrapText="1"/>
      <protection hidden="1"/>
    </xf>
    <xf numFmtId="164" fontId="2" fillId="2" borderId="16" xfId="3" applyNumberFormat="1" applyFill="1" applyBorder="1" applyAlignment="1" applyProtection="1">
      <alignment horizontal="left" vertical="center" indent="1"/>
      <protection hidden="1"/>
    </xf>
    <xf numFmtId="164" fontId="2" fillId="2" borderId="17" xfId="3" applyNumberFormat="1" applyFill="1" applyBorder="1" applyAlignment="1" applyProtection="1">
      <alignment vertical="center"/>
      <protection hidden="1"/>
    </xf>
    <xf numFmtId="164" fontId="2" fillId="2" borderId="18" xfId="3" applyNumberFormat="1" applyFill="1" applyBorder="1" applyAlignment="1" applyProtection="1">
      <alignment vertical="center"/>
      <protection hidden="1"/>
    </xf>
    <xf numFmtId="164" fontId="2" fillId="2" borderId="15" xfId="3" applyNumberFormat="1" applyFill="1" applyBorder="1" applyAlignment="1" applyProtection="1">
      <alignment vertical="center"/>
      <protection hidden="1"/>
    </xf>
    <xf numFmtId="164" fontId="2" fillId="2" borderId="19" xfId="3" applyNumberFormat="1" applyFill="1" applyBorder="1" applyAlignment="1" applyProtection="1">
      <alignment vertical="center"/>
      <protection hidden="1"/>
    </xf>
    <xf numFmtId="164" fontId="2" fillId="3" borderId="16" xfId="3" applyNumberFormat="1" applyFill="1" applyBorder="1" applyAlignment="1" applyProtection="1">
      <alignment horizontal="left" vertical="center" indent="1"/>
      <protection hidden="1"/>
    </xf>
    <xf numFmtId="164" fontId="2" fillId="3" borderId="17" xfId="3" applyNumberFormat="1" applyFill="1" applyBorder="1" applyAlignment="1" applyProtection="1">
      <alignment vertical="center"/>
      <protection hidden="1"/>
    </xf>
    <xf numFmtId="164" fontId="2" fillId="3" borderId="18" xfId="3" applyNumberFormat="1" applyFill="1" applyBorder="1" applyAlignment="1" applyProtection="1">
      <alignment vertical="center"/>
      <protection hidden="1"/>
    </xf>
    <xf numFmtId="164" fontId="2" fillId="3" borderId="15" xfId="3" applyNumberFormat="1" applyFill="1" applyBorder="1" applyAlignment="1" applyProtection="1">
      <alignment vertical="center"/>
      <protection hidden="1"/>
    </xf>
    <xf numFmtId="164" fontId="2" fillId="3" borderId="19" xfId="3" applyNumberFormat="1" applyFill="1" applyBorder="1" applyAlignment="1" applyProtection="1">
      <alignment vertical="center"/>
      <protection hidden="1"/>
    </xf>
    <xf numFmtId="43" fontId="2" fillId="2" borderId="15" xfId="3" applyFill="1" applyBorder="1" applyAlignment="1" applyProtection="1">
      <alignment vertical="center"/>
      <protection hidden="1"/>
    </xf>
    <xf numFmtId="43" fontId="2" fillId="2" borderId="19" xfId="3" applyFill="1" applyBorder="1" applyAlignment="1" applyProtection="1">
      <alignment vertical="center"/>
      <protection hidden="1"/>
    </xf>
    <xf numFmtId="0" fontId="2" fillId="2" borderId="20" xfId="1" applyFill="1" applyBorder="1" applyAlignment="1" applyProtection="1">
      <alignment vertical="center"/>
      <protection hidden="1"/>
    </xf>
    <xf numFmtId="43" fontId="2" fillId="3" borderId="15" xfId="3" applyFill="1" applyBorder="1" applyAlignment="1" applyProtection="1">
      <alignment vertical="center"/>
      <protection hidden="1"/>
    </xf>
    <xf numFmtId="43" fontId="2" fillId="3" borderId="19" xfId="3" applyFill="1" applyBorder="1" applyAlignment="1" applyProtection="1">
      <alignment vertical="center"/>
      <protection hidden="1"/>
    </xf>
    <xf numFmtId="0" fontId="2" fillId="3" borderId="20" xfId="1" applyFill="1" applyBorder="1" applyAlignment="1" applyProtection="1">
      <alignment vertical="center"/>
      <protection hidden="1"/>
    </xf>
    <xf numFmtId="164" fontId="3" fillId="5" borderId="21" xfId="3" applyNumberFormat="1" applyFont="1" applyFill="1" applyBorder="1" applyAlignment="1" applyProtection="1">
      <alignment horizontal="left" vertical="center" indent="1"/>
      <protection hidden="1"/>
    </xf>
    <xf numFmtId="164" fontId="2" fillId="5" borderId="22" xfId="3" applyNumberFormat="1" applyFill="1" applyBorder="1" applyAlignment="1" applyProtection="1">
      <alignment vertical="center"/>
      <protection hidden="1"/>
    </xf>
    <xf numFmtId="164" fontId="2" fillId="5" borderId="23" xfId="3" applyNumberFormat="1" applyFill="1" applyBorder="1" applyAlignment="1" applyProtection="1">
      <alignment vertical="center"/>
      <protection hidden="1"/>
    </xf>
    <xf numFmtId="164" fontId="2" fillId="5" borderId="24" xfId="3" applyNumberFormat="1" applyFill="1" applyBorder="1" applyAlignment="1" applyProtection="1">
      <alignment vertical="center"/>
      <protection hidden="1"/>
    </xf>
    <xf numFmtId="164" fontId="3" fillId="3" borderId="22" xfId="3" applyNumberFormat="1" applyFont="1" applyFill="1" applyBorder="1" applyAlignment="1" applyProtection="1">
      <alignment vertical="center"/>
      <protection hidden="1"/>
    </xf>
    <xf numFmtId="0" fontId="2" fillId="2" borderId="0" xfId="1" applyFill="1" applyAlignment="1" applyProtection="1">
      <alignment wrapText="1"/>
      <protection hidden="1"/>
    </xf>
    <xf numFmtId="0" fontId="2" fillId="3" borderId="0" xfId="1" applyFill="1" applyAlignment="1" applyProtection="1">
      <alignment wrapText="1"/>
      <protection hidden="1"/>
    </xf>
    <xf numFmtId="0" fontId="2" fillId="2" borderId="4" xfId="1" applyFill="1" applyBorder="1" applyAlignment="1" applyProtection="1">
      <alignment vertical="center"/>
      <protection hidden="1"/>
    </xf>
    <xf numFmtId="0" fontId="3" fillId="2" borderId="26" xfId="1" applyFont="1" applyFill="1" applyBorder="1" applyAlignment="1" applyProtection="1">
      <alignment horizontal="center" vertical="center"/>
      <protection hidden="1"/>
    </xf>
    <xf numFmtId="0" fontId="3" fillId="2" borderId="27" xfId="1" applyFont="1" applyFill="1" applyBorder="1" applyAlignment="1" applyProtection="1">
      <alignment horizontal="center" vertical="center"/>
      <protection hidden="1"/>
    </xf>
    <xf numFmtId="0" fontId="3" fillId="2" borderId="28" xfId="1" applyFont="1" applyFill="1" applyBorder="1" applyAlignment="1" applyProtection="1">
      <alignment horizontal="center" vertical="center"/>
      <protection hidden="1"/>
    </xf>
    <xf numFmtId="0" fontId="3" fillId="2" borderId="0" xfId="1" applyFont="1" applyFill="1" applyAlignment="1" applyProtection="1">
      <alignment horizontal="center" vertical="center" wrapText="1"/>
      <protection hidden="1"/>
    </xf>
    <xf numFmtId="0" fontId="2" fillId="2" borderId="5" xfId="1" applyFill="1" applyBorder="1" applyAlignment="1" applyProtection="1">
      <alignment vertical="center"/>
      <protection hidden="1"/>
    </xf>
    <xf numFmtId="0" fontId="2" fillId="3" borderId="4" xfId="1" applyFill="1" applyBorder="1" applyAlignment="1" applyProtection="1">
      <alignment vertical="center"/>
      <protection hidden="1"/>
    </xf>
    <xf numFmtId="0" fontId="3" fillId="3" borderId="26" xfId="1" applyFont="1" applyFill="1" applyBorder="1" applyAlignment="1" applyProtection="1">
      <alignment horizontal="center" vertical="center"/>
      <protection hidden="1"/>
    </xf>
    <xf numFmtId="0" fontId="3" fillId="3" borderId="27" xfId="1" applyFont="1" applyFill="1" applyBorder="1" applyAlignment="1" applyProtection="1">
      <alignment horizontal="center" vertical="center"/>
      <protection hidden="1"/>
    </xf>
    <xf numFmtId="0" fontId="3" fillId="3" borderId="28" xfId="1" applyFont="1" applyFill="1" applyBorder="1" applyAlignment="1" applyProtection="1">
      <alignment horizontal="center" vertical="center"/>
      <protection hidden="1"/>
    </xf>
    <xf numFmtId="0" fontId="3" fillId="3" borderId="0" xfId="1" applyFont="1" applyFill="1" applyAlignment="1" applyProtection="1">
      <alignment horizontal="center" vertical="center" wrapText="1"/>
      <protection hidden="1"/>
    </xf>
    <xf numFmtId="0" fontId="2" fillId="3" borderId="5" xfId="1" applyFill="1" applyBorder="1" applyAlignment="1" applyProtection="1">
      <alignment vertical="center"/>
      <protection hidden="1"/>
    </xf>
    <xf numFmtId="0" fontId="2" fillId="2" borderId="10" xfId="1" applyFill="1" applyBorder="1" applyAlignment="1" applyProtection="1">
      <alignment horizontal="left" vertical="center" indent="1"/>
      <protection hidden="1"/>
    </xf>
    <xf numFmtId="0" fontId="2" fillId="2" borderId="11" xfId="1" applyFill="1" applyBorder="1" applyAlignment="1" applyProtection="1">
      <alignment vertical="center"/>
      <protection hidden="1"/>
    </xf>
    <xf numFmtId="0" fontId="2" fillId="2" borderId="12" xfId="1" applyFill="1" applyBorder="1" applyAlignment="1" applyProtection="1">
      <alignment vertical="center"/>
      <protection hidden="1"/>
    </xf>
    <xf numFmtId="9" fontId="2" fillId="2" borderId="13" xfId="4" applyFill="1" applyBorder="1" applyAlignment="1" applyProtection="1">
      <alignment vertical="center"/>
      <protection hidden="1"/>
    </xf>
    <xf numFmtId="0" fontId="2" fillId="3" borderId="10" xfId="1" applyFill="1" applyBorder="1" applyAlignment="1" applyProtection="1">
      <alignment horizontal="left" vertical="center" indent="1"/>
      <protection hidden="1"/>
    </xf>
    <xf numFmtId="0" fontId="2" fillId="3" borderId="11" xfId="1" applyFill="1" applyBorder="1" applyAlignment="1" applyProtection="1">
      <alignment vertical="center"/>
      <protection hidden="1"/>
    </xf>
    <xf numFmtId="0" fontId="2" fillId="3" borderId="12" xfId="1" applyFill="1" applyBorder="1" applyAlignment="1" applyProtection="1">
      <alignment vertical="center"/>
      <protection hidden="1"/>
    </xf>
    <xf numFmtId="9" fontId="2" fillId="3" borderId="13" xfId="4" applyFill="1" applyBorder="1" applyAlignment="1" applyProtection="1">
      <alignment vertical="center"/>
      <protection hidden="1"/>
    </xf>
    <xf numFmtId="9" fontId="2" fillId="3" borderId="14" xfId="4" applyFill="1" applyBorder="1" applyAlignment="1" applyProtection="1">
      <alignment vertical="center"/>
      <protection hidden="1"/>
    </xf>
    <xf numFmtId="0" fontId="2" fillId="2" borderId="16" xfId="1" applyFill="1" applyBorder="1" applyAlignment="1" applyProtection="1">
      <alignment horizontal="left" vertical="center" indent="1"/>
      <protection hidden="1"/>
    </xf>
    <xf numFmtId="0" fontId="2" fillId="2" borderId="17" xfId="1" applyFill="1" applyBorder="1" applyAlignment="1" applyProtection="1">
      <alignment vertical="center"/>
      <protection hidden="1"/>
    </xf>
    <xf numFmtId="0" fontId="2" fillId="2" borderId="18" xfId="1" applyFill="1" applyBorder="1" applyAlignment="1" applyProtection="1">
      <alignment vertical="center"/>
      <protection hidden="1"/>
    </xf>
    <xf numFmtId="0" fontId="2" fillId="3" borderId="16" xfId="1" applyFill="1" applyBorder="1" applyAlignment="1" applyProtection="1">
      <alignment horizontal="left" vertical="center" indent="1"/>
      <protection hidden="1"/>
    </xf>
    <xf numFmtId="0" fontId="2" fillId="3" borderId="17" xfId="1" applyFill="1" applyBorder="1" applyAlignment="1" applyProtection="1">
      <alignment vertical="center"/>
      <protection hidden="1"/>
    </xf>
    <xf numFmtId="0" fontId="2" fillId="3" borderId="18" xfId="1" applyFill="1" applyBorder="1" applyAlignment="1" applyProtection="1">
      <alignment vertical="center"/>
      <protection hidden="1"/>
    </xf>
    <xf numFmtId="0" fontId="3" fillId="5" borderId="21" xfId="1" applyFont="1" applyFill="1" applyBorder="1" applyAlignment="1" applyProtection="1">
      <alignment horizontal="left" vertical="center" indent="1"/>
      <protection hidden="1"/>
    </xf>
    <xf numFmtId="0" fontId="2" fillId="5" borderId="22" xfId="1" applyFill="1" applyBorder="1" applyAlignment="1" applyProtection="1">
      <alignment vertical="center"/>
      <protection hidden="1"/>
    </xf>
    <xf numFmtId="0" fontId="4" fillId="2" borderId="0" xfId="1" applyFont="1" applyFill="1" applyProtection="1">
      <protection hidden="1"/>
    </xf>
    <xf numFmtId="0" fontId="2" fillId="2" borderId="29" xfId="1" applyFill="1" applyBorder="1" applyAlignment="1" applyProtection="1">
      <alignment horizontal="left" vertical="center" indent="1"/>
      <protection hidden="1"/>
    </xf>
    <xf numFmtId="0" fontId="2" fillId="2" borderId="15" xfId="1" applyFill="1" applyBorder="1" applyAlignment="1" applyProtection="1">
      <alignment vertical="center"/>
      <protection hidden="1"/>
    </xf>
    <xf numFmtId="0" fontId="4" fillId="3" borderId="0" xfId="1" applyFont="1" applyFill="1" applyProtection="1">
      <protection hidden="1"/>
    </xf>
    <xf numFmtId="0" fontId="2" fillId="3" borderId="29" xfId="1" applyFill="1" applyBorder="1" applyAlignment="1" applyProtection="1">
      <alignment horizontal="left" vertical="center" indent="1"/>
      <protection hidden="1"/>
    </xf>
    <xf numFmtId="0" fontId="2" fillId="2" borderId="15" xfId="1" applyFill="1" applyBorder="1" applyAlignment="1" applyProtection="1">
      <alignment vertical="center"/>
      <protection locked="0"/>
    </xf>
    <xf numFmtId="0" fontId="2" fillId="2" borderId="20" xfId="1" applyFill="1" applyBorder="1" applyProtection="1">
      <protection hidden="1"/>
    </xf>
    <xf numFmtId="0" fontId="2" fillId="3" borderId="15" xfId="1" applyFill="1" applyBorder="1" applyAlignment="1" applyProtection="1">
      <alignment vertical="center"/>
      <protection hidden="1"/>
    </xf>
    <xf numFmtId="0" fontId="2" fillId="3" borderId="20" xfId="1" applyFill="1" applyBorder="1" applyProtection="1">
      <protection hidden="1"/>
    </xf>
    <xf numFmtId="0" fontId="3" fillId="5" borderId="29" xfId="1" applyFont="1" applyFill="1" applyBorder="1" applyAlignment="1" applyProtection="1">
      <alignment horizontal="left" vertical="center" indent="1"/>
      <protection hidden="1"/>
    </xf>
    <xf numFmtId="0" fontId="2" fillId="5" borderId="17" xfId="1" applyFill="1" applyBorder="1" applyAlignment="1" applyProtection="1">
      <alignment vertical="center"/>
      <protection hidden="1"/>
    </xf>
    <xf numFmtId="0" fontId="2" fillId="5" borderId="18" xfId="1" applyFill="1" applyBorder="1" applyAlignment="1" applyProtection="1">
      <alignment vertical="center"/>
      <protection hidden="1"/>
    </xf>
    <xf numFmtId="0" fontId="3" fillId="2" borderId="0" xfId="1" applyFont="1" applyFill="1" applyAlignment="1" applyProtection="1">
      <alignment horizontal="center"/>
      <protection hidden="1"/>
    </xf>
    <xf numFmtId="0" fontId="3" fillId="3" borderId="0" xfId="1" applyFont="1" applyFill="1" applyAlignment="1" applyProtection="1">
      <alignment horizontal="center"/>
      <protection hidden="1"/>
    </xf>
    <xf numFmtId="0" fontId="2" fillId="3" borderId="10" xfId="1" applyFill="1" applyBorder="1" applyAlignment="1" applyProtection="1">
      <alignment vertical="center"/>
      <protection hidden="1"/>
    </xf>
    <xf numFmtId="0" fontId="2" fillId="3" borderId="16" xfId="1" applyFill="1" applyBorder="1" applyAlignment="1" applyProtection="1">
      <alignment vertical="center"/>
      <protection hidden="1"/>
    </xf>
    <xf numFmtId="0" fontId="2" fillId="5" borderId="21" xfId="1" applyFill="1" applyBorder="1" applyAlignment="1" applyProtection="1">
      <alignment vertical="center"/>
      <protection hidden="1"/>
    </xf>
    <xf numFmtId="164" fontId="3" fillId="3" borderId="0" xfId="3" applyNumberFormat="1" applyFont="1" applyFill="1" applyAlignment="1" applyProtection="1">
      <alignment vertical="center"/>
      <protection hidden="1"/>
    </xf>
    <xf numFmtId="164" fontId="3" fillId="2" borderId="0" xfId="3" applyNumberFormat="1" applyFont="1" applyFill="1" applyProtection="1">
      <protection hidden="1"/>
    </xf>
    <xf numFmtId="164" fontId="3" fillId="3" borderId="0" xfId="3" applyNumberFormat="1" applyFont="1" applyFill="1" applyProtection="1">
      <protection hidden="1"/>
    </xf>
    <xf numFmtId="164" fontId="2" fillId="3" borderId="0" xfId="3" applyNumberFormat="1" applyFill="1" applyProtection="1">
      <protection hidden="1"/>
    </xf>
    <xf numFmtId="0" fontId="3" fillId="2" borderId="0" xfId="1" applyFont="1" applyFill="1" applyAlignment="1" applyProtection="1">
      <alignment horizontal="left" vertical="center" indent="1"/>
      <protection hidden="1"/>
    </xf>
    <xf numFmtId="164" fontId="2" fillId="2" borderId="0" xfId="3" applyNumberFormat="1" applyFill="1" applyAlignment="1" applyProtection="1">
      <alignment vertical="center"/>
      <protection hidden="1"/>
    </xf>
    <xf numFmtId="0" fontId="3" fillId="3" borderId="0" xfId="1" applyFont="1" applyFill="1" applyAlignment="1" applyProtection="1">
      <alignment horizontal="left" vertical="center" indent="1"/>
      <protection hidden="1"/>
    </xf>
    <xf numFmtId="164" fontId="2" fillId="3" borderId="0" xfId="3" applyNumberFormat="1" applyFill="1" applyAlignment="1" applyProtection="1">
      <alignment vertical="center"/>
      <protection hidden="1"/>
    </xf>
    <xf numFmtId="0" fontId="3" fillId="2" borderId="0" xfId="2" applyFont="1" applyFill="1" applyProtection="1">
      <protection hidden="1"/>
    </xf>
    <xf numFmtId="0" fontId="9" fillId="2" borderId="0" xfId="2" applyFont="1" applyFill="1" applyAlignment="1" applyProtection="1">
      <alignment vertical="center"/>
      <protection hidden="1"/>
    </xf>
    <xf numFmtId="0" fontId="9" fillId="3" borderId="0" xfId="1" applyFont="1" applyFill="1" applyAlignment="1" applyProtection="1">
      <alignment horizontal="left" vertical="center" indent="1"/>
      <protection hidden="1"/>
    </xf>
    <xf numFmtId="164" fontId="3" fillId="3" borderId="30" xfId="3" applyNumberFormat="1" applyFont="1" applyFill="1" applyBorder="1" applyAlignment="1" applyProtection="1">
      <alignment vertical="center"/>
      <protection hidden="1"/>
    </xf>
    <xf numFmtId="0" fontId="3" fillId="3" borderId="0" xfId="2" applyFont="1" applyFill="1"/>
    <xf numFmtId="0" fontId="2" fillId="2" borderId="26" xfId="1" applyFill="1" applyBorder="1" applyProtection="1">
      <protection hidden="1"/>
    </xf>
    <xf numFmtId="0" fontId="2" fillId="2" borderId="27" xfId="1" applyFill="1" applyBorder="1" applyProtection="1">
      <protection hidden="1"/>
    </xf>
    <xf numFmtId="0" fontId="2" fillId="2" borderId="28" xfId="1" applyFill="1" applyBorder="1" applyProtection="1">
      <protection hidden="1"/>
    </xf>
    <xf numFmtId="0" fontId="2" fillId="3" borderId="26" xfId="1" applyFill="1" applyBorder="1" applyProtection="1">
      <protection hidden="1"/>
    </xf>
    <xf numFmtId="0" fontId="2" fillId="3" borderId="27" xfId="1" applyFill="1" applyBorder="1" applyProtection="1">
      <protection hidden="1"/>
    </xf>
    <xf numFmtId="0" fontId="2" fillId="3" borderId="28" xfId="1" applyFill="1" applyBorder="1" applyProtection="1">
      <protection hidden="1"/>
    </xf>
    <xf numFmtId="0" fontId="2" fillId="0" borderId="0" xfId="1" applyProtection="1">
      <protection hidden="1"/>
    </xf>
    <xf numFmtId="0" fontId="3" fillId="0" borderId="0" xfId="1" applyFont="1" applyProtection="1">
      <protection hidden="1"/>
    </xf>
    <xf numFmtId="166" fontId="3" fillId="0" borderId="0" xfId="1" applyNumberFormat="1" applyFont="1" applyProtection="1">
      <protection hidden="1"/>
    </xf>
    <xf numFmtId="0" fontId="10" fillId="2" borderId="0" xfId="0" applyFont="1" applyFill="1" applyProtection="1">
      <protection hidden="1"/>
    </xf>
    <xf numFmtId="0" fontId="5" fillId="0" borderId="0" xfId="0" applyFont="1"/>
    <xf numFmtId="0" fontId="5" fillId="2" borderId="0" xfId="1" applyFont="1" applyFill="1" applyProtection="1">
      <protection hidden="1"/>
    </xf>
    <xf numFmtId="0" fontId="2" fillId="0" borderId="0" xfId="2"/>
    <xf numFmtId="0" fontId="4" fillId="2" borderId="0" xfId="2" applyFont="1" applyFill="1" applyProtection="1">
      <protection locked="0" hidden="1"/>
    </xf>
    <xf numFmtId="0" fontId="2" fillId="2" borderId="0" xfId="2" applyFill="1" applyProtection="1">
      <protection locked="0" hidden="1"/>
    </xf>
    <xf numFmtId="0" fontId="5" fillId="2" borderId="0" xfId="0" applyFont="1" applyFill="1" applyProtection="1">
      <protection locked="0" hidden="1"/>
    </xf>
    <xf numFmtId="0" fontId="2" fillId="2" borderId="0" xfId="0" applyFont="1" applyFill="1" applyProtection="1">
      <protection locked="0" hidden="1"/>
    </xf>
    <xf numFmtId="0" fontId="2" fillId="2" borderId="31" xfId="2" applyFill="1" applyBorder="1" applyAlignment="1" applyProtection="1">
      <alignment horizontal="center" vertical="center"/>
      <protection locked="0" hidden="1"/>
    </xf>
    <xf numFmtId="0" fontId="2" fillId="2" borderId="32" xfId="2" applyFill="1" applyBorder="1" applyAlignment="1" applyProtection="1">
      <alignment horizontal="center" vertical="center"/>
      <protection locked="0" hidden="1"/>
    </xf>
    <xf numFmtId="0" fontId="2" fillId="2" borderId="33" xfId="2" applyFill="1" applyBorder="1" applyAlignment="1" applyProtection="1">
      <alignment horizontal="center" vertical="center"/>
      <protection locked="0" hidden="1"/>
    </xf>
    <xf numFmtId="0" fontId="2" fillId="2" borderId="0" xfId="2" applyFill="1" applyAlignment="1" applyProtection="1">
      <alignment horizontal="center" vertical="center"/>
      <protection locked="0" hidden="1"/>
    </xf>
    <xf numFmtId="0" fontId="2" fillId="2" borderId="31" xfId="2" applyFill="1" applyBorder="1" applyAlignment="1" applyProtection="1">
      <alignment horizontal="left" vertical="center" indent="2"/>
      <protection locked="0" hidden="1"/>
    </xf>
    <xf numFmtId="0" fontId="2" fillId="2" borderId="32" xfId="2" applyFill="1" applyBorder="1" applyAlignment="1" applyProtection="1">
      <alignment horizontal="left" vertical="center" indent="2"/>
      <protection locked="0" hidden="1"/>
    </xf>
    <xf numFmtId="164" fontId="2" fillId="2" borderId="33" xfId="3" applyNumberFormat="1" applyFill="1" applyBorder="1" applyAlignment="1" applyProtection="1">
      <alignment horizontal="center" vertical="center"/>
      <protection locked="0" hidden="1"/>
    </xf>
    <xf numFmtId="0" fontId="11" fillId="2" borderId="0" xfId="2" applyFont="1" applyFill="1" applyAlignment="1" applyProtection="1">
      <alignment horizontal="left" vertical="center" indent="1"/>
      <protection locked="0" hidden="1"/>
    </xf>
    <xf numFmtId="0" fontId="5" fillId="2" borderId="0" xfId="0" applyFont="1" applyFill="1" applyAlignment="1" applyProtection="1">
      <alignment horizontal="center" vertical="center"/>
      <protection locked="0" hidden="1"/>
    </xf>
    <xf numFmtId="0" fontId="2" fillId="2" borderId="0" xfId="0" applyFont="1" applyFill="1" applyAlignment="1" applyProtection="1">
      <alignment horizontal="center" vertical="center"/>
      <protection locked="0" hidden="1"/>
    </xf>
    <xf numFmtId="0" fontId="2" fillId="2" borderId="31" xfId="2" applyFill="1" applyBorder="1" applyProtection="1">
      <protection locked="0" hidden="1"/>
    </xf>
    <xf numFmtId="0" fontId="2" fillId="2" borderId="32" xfId="2" applyFill="1" applyBorder="1" applyProtection="1">
      <protection locked="0" hidden="1"/>
    </xf>
    <xf numFmtId="0" fontId="3" fillId="3" borderId="10" xfId="1" applyFont="1" applyFill="1" applyBorder="1" applyAlignment="1" applyProtection="1">
      <alignment vertical="center" wrapText="1"/>
      <protection hidden="1"/>
    </xf>
    <xf numFmtId="0" fontId="3" fillId="3" borderId="11" xfId="1" applyFont="1" applyFill="1" applyBorder="1" applyAlignment="1" applyProtection="1">
      <alignment vertical="center" wrapText="1"/>
      <protection hidden="1"/>
    </xf>
    <xf numFmtId="0" fontId="3" fillId="3" borderId="25" xfId="1" applyFont="1" applyFill="1" applyBorder="1" applyAlignment="1" applyProtection="1">
      <alignment vertical="center" wrapText="1"/>
      <protection hidden="1"/>
    </xf>
    <xf numFmtId="0" fontId="3" fillId="2" borderId="6" xfId="1" applyFont="1" applyFill="1" applyBorder="1" applyAlignment="1" applyProtection="1">
      <alignment vertical="center"/>
      <protection hidden="1"/>
    </xf>
    <xf numFmtId="0" fontId="3" fillId="2" borderId="7" xfId="1" applyFont="1" applyFill="1" applyBorder="1" applyAlignment="1" applyProtection="1">
      <alignment vertical="center"/>
      <protection hidden="1"/>
    </xf>
    <xf numFmtId="0" fontId="3" fillId="3" borderId="6" xfId="1" applyFont="1" applyFill="1" applyBorder="1" applyAlignment="1" applyProtection="1">
      <alignment vertical="center"/>
      <protection hidden="1"/>
    </xf>
    <xf numFmtId="0" fontId="3" fillId="3" borderId="7" xfId="1" applyFont="1" applyFill="1" applyBorder="1" applyAlignment="1" applyProtection="1">
      <alignment vertical="center"/>
      <protection hidden="1"/>
    </xf>
    <xf numFmtId="164" fontId="5" fillId="2" borderId="17" xfId="3" applyNumberFormat="1" applyFont="1" applyFill="1" applyBorder="1" applyAlignment="1" applyProtection="1">
      <alignment vertical="center"/>
      <protection hidden="1"/>
    </xf>
    <xf numFmtId="164" fontId="5" fillId="2" borderId="18" xfId="3" applyNumberFormat="1" applyFont="1" applyFill="1" applyBorder="1" applyAlignment="1" applyProtection="1">
      <alignment vertical="center"/>
      <protection hidden="1"/>
    </xf>
    <xf numFmtId="164" fontId="6" fillId="3" borderId="16" xfId="3" applyNumberFormat="1" applyFont="1" applyFill="1" applyBorder="1" applyAlignment="1" applyProtection="1">
      <alignment vertical="center" wrapText="1"/>
      <protection hidden="1"/>
    </xf>
    <xf numFmtId="164" fontId="6" fillId="3" borderId="17" xfId="3" applyNumberFormat="1" applyFont="1" applyFill="1" applyBorder="1" applyAlignment="1" applyProtection="1">
      <alignment vertical="center" wrapText="1"/>
      <protection hidden="1"/>
    </xf>
    <xf numFmtId="164" fontId="6" fillId="3" borderId="18" xfId="3" applyNumberFormat="1" applyFont="1" applyFill="1" applyBorder="1" applyAlignment="1" applyProtection="1">
      <alignment vertical="center" wrapText="1"/>
      <protection hidden="1"/>
    </xf>
    <xf numFmtId="0" fontId="3" fillId="2" borderId="1" xfId="1" applyFont="1" applyFill="1" applyBorder="1" applyAlignment="1" applyProtection="1">
      <alignment vertical="center"/>
      <protection hidden="1"/>
    </xf>
    <xf numFmtId="0" fontId="3" fillId="2" borderId="2" xfId="1" applyFont="1" applyFill="1" applyBorder="1" applyAlignment="1" applyProtection="1">
      <alignment vertical="center"/>
      <protection hidden="1"/>
    </xf>
    <xf numFmtId="0" fontId="3" fillId="2" borderId="3" xfId="1" applyFont="1" applyFill="1" applyBorder="1" applyAlignment="1" applyProtection="1">
      <alignment vertical="center"/>
      <protection hidden="1"/>
    </xf>
    <xf numFmtId="0" fontId="3" fillId="2" borderId="26" xfId="1" applyFont="1" applyFill="1" applyBorder="1" applyAlignment="1" applyProtection="1">
      <alignment vertical="center"/>
      <protection hidden="1"/>
    </xf>
    <xf numFmtId="0" fontId="3" fillId="2" borderId="27" xfId="1" applyFont="1" applyFill="1" applyBorder="1" applyAlignment="1" applyProtection="1">
      <alignment vertical="center"/>
      <protection hidden="1"/>
    </xf>
    <xf numFmtId="0" fontId="3" fillId="2" borderId="28" xfId="1" applyFont="1" applyFill="1" applyBorder="1" applyAlignment="1" applyProtection="1">
      <alignment vertical="center"/>
      <protection hidden="1"/>
    </xf>
    <xf numFmtId="0" fontId="3" fillId="3" borderId="1" xfId="1" applyFont="1" applyFill="1" applyBorder="1" applyAlignment="1" applyProtection="1">
      <alignment vertical="center"/>
      <protection hidden="1"/>
    </xf>
    <xf numFmtId="0" fontId="3" fillId="3" borderId="2" xfId="1" applyFont="1" applyFill="1" applyBorder="1" applyAlignment="1" applyProtection="1">
      <alignment vertical="center"/>
      <protection hidden="1"/>
    </xf>
    <xf numFmtId="0" fontId="3" fillId="3" borderId="3" xfId="1" applyFont="1" applyFill="1" applyBorder="1" applyAlignment="1" applyProtection="1">
      <alignment vertical="center"/>
      <protection hidden="1"/>
    </xf>
    <xf numFmtId="0" fontId="3" fillId="3" borderId="26" xfId="1" applyFont="1" applyFill="1" applyBorder="1" applyAlignment="1" applyProtection="1">
      <alignment vertical="center"/>
      <protection hidden="1"/>
    </xf>
    <xf numFmtId="0" fontId="3" fillId="3" borderId="27" xfId="1" applyFont="1" applyFill="1" applyBorder="1" applyAlignment="1" applyProtection="1">
      <alignment vertical="center"/>
      <protection hidden="1"/>
    </xf>
    <xf numFmtId="0" fontId="3" fillId="3" borderId="28" xfId="1" applyFont="1" applyFill="1" applyBorder="1" applyAlignment="1" applyProtection="1">
      <alignment vertical="center"/>
      <protection hidden="1"/>
    </xf>
    <xf numFmtId="0" fontId="3" fillId="2" borderId="0" xfId="2" applyFont="1" applyFill="1"/>
    <xf numFmtId="0" fontId="3" fillId="2" borderId="4" xfId="1" applyFont="1" applyFill="1" applyBorder="1" applyAlignment="1" applyProtection="1">
      <alignment vertical="center"/>
      <protection hidden="1"/>
    </xf>
    <xf numFmtId="0" fontId="3" fillId="2" borderId="5" xfId="1" applyFont="1" applyFill="1" applyBorder="1" applyAlignment="1" applyProtection="1">
      <alignment vertical="center"/>
      <protection hidden="1"/>
    </xf>
    <xf numFmtId="0" fontId="3" fillId="3" borderId="4" xfId="1" applyFont="1" applyFill="1" applyBorder="1" applyAlignment="1" applyProtection="1">
      <alignment vertical="center"/>
      <protection hidden="1"/>
    </xf>
    <xf numFmtId="0" fontId="3" fillId="3" borderId="5" xfId="1" applyFont="1" applyFill="1" applyBorder="1" applyAlignment="1" applyProtection="1">
      <alignment vertical="center"/>
      <protection hidden="1"/>
    </xf>
    <xf numFmtId="0" fontId="3" fillId="3" borderId="4" xfId="1" applyFont="1" applyFill="1" applyBorder="1" applyAlignment="1" applyProtection="1">
      <alignment vertical="center" wrapText="1"/>
      <protection hidden="1"/>
    </xf>
    <xf numFmtId="0" fontId="3" fillId="3" borderId="0" xfId="1" applyFont="1" applyFill="1" applyAlignment="1" applyProtection="1">
      <alignment vertical="center" wrapText="1"/>
      <protection hidden="1"/>
    </xf>
    <xf numFmtId="0" fontId="3" fillId="3" borderId="5" xfId="1" applyFont="1" applyFill="1" applyBorder="1" applyAlignment="1" applyProtection="1">
      <alignment vertical="center" wrapText="1"/>
      <protection hidden="1"/>
    </xf>
    <xf numFmtId="0" fontId="3" fillId="2" borderId="2" xfId="1" applyFont="1" applyFill="1" applyBorder="1" applyAlignment="1" applyProtection="1">
      <alignment vertical="center" wrapText="1"/>
      <protection hidden="1"/>
    </xf>
    <xf numFmtId="0" fontId="3" fillId="2" borderId="3" xfId="1" applyFont="1" applyFill="1" applyBorder="1" applyAlignment="1" applyProtection="1">
      <alignment vertical="center" wrapText="1"/>
      <protection hidden="1"/>
    </xf>
    <xf numFmtId="0" fontId="3" fillId="2" borderId="27" xfId="1" applyFont="1" applyFill="1" applyBorder="1" applyAlignment="1" applyProtection="1">
      <alignment vertical="center" wrapText="1"/>
      <protection hidden="1"/>
    </xf>
    <xf numFmtId="0" fontId="3" fillId="2" borderId="28" xfId="1" applyFont="1" applyFill="1" applyBorder="1" applyAlignment="1" applyProtection="1">
      <alignment vertical="center" wrapText="1"/>
      <protection hidden="1"/>
    </xf>
    <xf numFmtId="164" fontId="2" fillId="2" borderId="34" xfId="3" applyNumberFormat="1" applyFill="1" applyBorder="1" applyAlignment="1" applyProtection="1">
      <alignment horizontal="center" vertical="center"/>
      <protection locked="0" hidden="1"/>
    </xf>
    <xf numFmtId="164" fontId="2" fillId="2" borderId="0" xfId="2" applyNumberFormat="1" applyFill="1" applyProtection="1">
      <protection locked="0" hidden="1"/>
    </xf>
    <xf numFmtId="0" fontId="2" fillId="6" borderId="0" xfId="1" applyFill="1" applyProtection="1">
      <protection hidden="1"/>
    </xf>
    <xf numFmtId="0" fontId="3" fillId="3" borderId="10" xfId="1" applyFont="1" applyFill="1" applyBorder="1" applyAlignment="1" applyProtection="1">
      <alignment vertical="center"/>
      <protection hidden="1"/>
    </xf>
    <xf numFmtId="0" fontId="12" fillId="2" borderId="0" xfId="1" applyFont="1" applyFill="1" applyProtection="1">
      <protection hidden="1"/>
    </xf>
    <xf numFmtId="0" fontId="13" fillId="6" borderId="0" xfId="1" applyFont="1" applyFill="1" applyProtection="1">
      <protection hidden="1"/>
    </xf>
    <xf numFmtId="0" fontId="14" fillId="6" borderId="0" xfId="1" applyFont="1" applyFill="1" applyProtection="1">
      <protection hidden="1"/>
    </xf>
    <xf numFmtId="0" fontId="14" fillId="2" borderId="0" xfId="1" applyFont="1" applyFill="1" applyProtection="1">
      <protection hidden="1"/>
    </xf>
    <xf numFmtId="0" fontId="3" fillId="2" borderId="0" xfId="0" applyFont="1" applyFill="1" applyProtection="1">
      <protection hidden="1"/>
    </xf>
    <xf numFmtId="0" fontId="10" fillId="2" borderId="0" xfId="1" applyFont="1" applyFill="1" applyProtection="1">
      <protection hidden="1"/>
    </xf>
    <xf numFmtId="0" fontId="13" fillId="0" borderId="0" xfId="1" applyFont="1" applyProtection="1">
      <protection hidden="1"/>
    </xf>
    <xf numFmtId="0" fontId="13" fillId="6" borderId="9" xfId="1" applyFont="1" applyFill="1" applyBorder="1" applyProtection="1">
      <protection locked="0" hidden="1"/>
    </xf>
    <xf numFmtId="0" fontId="15" fillId="6" borderId="0" xfId="1" applyFont="1" applyFill="1" applyProtection="1">
      <protection hidden="1"/>
    </xf>
    <xf numFmtId="0" fontId="15" fillId="0" borderId="0" xfId="1" applyFont="1" applyProtection="1">
      <protection hidden="1"/>
    </xf>
    <xf numFmtId="164" fontId="6" fillId="3" borderId="17" xfId="3" applyNumberFormat="1" applyFont="1" applyFill="1" applyBorder="1" applyAlignment="1" applyProtection="1">
      <alignment vertical="center"/>
      <protection hidden="1"/>
    </xf>
    <xf numFmtId="164" fontId="6" fillId="3" borderId="18" xfId="3" applyNumberFormat="1" applyFont="1" applyFill="1" applyBorder="1" applyAlignment="1" applyProtection="1">
      <alignment vertical="center"/>
      <protection hidden="1"/>
    </xf>
    <xf numFmtId="164" fontId="2" fillId="2" borderId="13" xfId="3" applyNumberFormat="1" applyFill="1" applyBorder="1" applyAlignment="1" applyProtection="1">
      <alignment vertical="center"/>
      <protection locked="0" hidden="1"/>
    </xf>
    <xf numFmtId="164" fontId="2" fillId="2" borderId="15" xfId="3" applyNumberFormat="1" applyFill="1" applyBorder="1" applyAlignment="1" applyProtection="1">
      <alignment vertical="center"/>
      <protection locked="0" hidden="1"/>
    </xf>
    <xf numFmtId="0" fontId="3" fillId="6" borderId="1" xfId="2" applyFont="1" applyFill="1" applyBorder="1" applyProtection="1">
      <protection hidden="1"/>
    </xf>
    <xf numFmtId="0" fontId="3" fillId="6" borderId="2" xfId="2" applyFont="1" applyFill="1" applyBorder="1"/>
    <xf numFmtId="44" fontId="3" fillId="6" borderId="2" xfId="5" applyFont="1" applyFill="1" applyBorder="1"/>
    <xf numFmtId="0" fontId="2" fillId="6" borderId="3" xfId="2" applyFill="1" applyBorder="1"/>
    <xf numFmtId="0" fontId="3" fillId="6" borderId="4" xfId="1" applyFont="1" applyFill="1" applyBorder="1" applyProtection="1">
      <protection hidden="1"/>
    </xf>
    <xf numFmtId="0" fontId="10" fillId="6" borderId="0" xfId="1" applyFont="1" applyFill="1" applyProtection="1">
      <protection hidden="1"/>
    </xf>
    <xf numFmtId="44" fontId="3" fillId="6" borderId="0" xfId="5" applyFont="1" applyFill="1" applyBorder="1" applyProtection="1">
      <protection hidden="1"/>
    </xf>
    <xf numFmtId="0" fontId="5" fillId="6" borderId="5" xfId="1" applyFont="1" applyFill="1" applyBorder="1" applyProtection="1">
      <protection hidden="1"/>
    </xf>
    <xf numFmtId="0" fontId="3" fillId="6" borderId="26" xfId="2" applyFont="1" applyFill="1" applyBorder="1"/>
    <xf numFmtId="0" fontId="3" fillId="6" borderId="27" xfId="2" applyFont="1" applyFill="1" applyBorder="1"/>
    <xf numFmtId="44" fontId="3" fillId="6" borderId="27" xfId="5" applyFont="1" applyFill="1" applyBorder="1"/>
    <xf numFmtId="0" fontId="2" fillId="6" borderId="28" xfId="2" applyFill="1" applyBorder="1"/>
    <xf numFmtId="0" fontId="2" fillId="7" borderId="36" xfId="0" applyFont="1" applyFill="1" applyBorder="1" applyAlignment="1">
      <alignment horizontal="left"/>
    </xf>
    <xf numFmtId="0" fontId="2" fillId="7" borderId="37" xfId="0" applyFont="1" applyFill="1" applyBorder="1" applyAlignment="1">
      <alignment horizontal="left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9" fontId="0" fillId="0" borderId="0" xfId="0" applyNumberFormat="1" applyAlignment="1">
      <alignment horizontal="center" vertical="center" wrapText="1"/>
    </xf>
    <xf numFmtId="9" fontId="20" fillId="0" borderId="0" xfId="0" applyNumberFormat="1" applyFont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0" fillId="0" borderId="0" xfId="0" applyAlignment="1">
      <alignment horizontal="center"/>
    </xf>
    <xf numFmtId="0" fontId="19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19" fillId="0" borderId="0" xfId="0" applyFont="1"/>
    <xf numFmtId="0" fontId="20" fillId="0" borderId="0" xfId="0" applyFont="1"/>
    <xf numFmtId="0" fontId="0" fillId="8" borderId="0" xfId="0" applyFill="1" applyAlignment="1">
      <alignment horizontal="center" vertical="center" wrapText="1"/>
    </xf>
    <xf numFmtId="0" fontId="20" fillId="8" borderId="0" xfId="0" applyFont="1" applyFill="1" applyAlignment="1">
      <alignment horizontal="center" vertical="center" wrapText="1"/>
    </xf>
    <xf numFmtId="0" fontId="0" fillId="8" borderId="0" xfId="0" applyFill="1"/>
    <xf numFmtId="0" fontId="18" fillId="0" borderId="0" xfId="0" applyFont="1" applyAlignment="1">
      <alignment vertical="center" wrapText="1"/>
    </xf>
    <xf numFmtId="0" fontId="18" fillId="0" borderId="0" xfId="0" applyFont="1" applyAlignment="1">
      <alignment horizontal="center" vertical="center" wrapText="1"/>
    </xf>
    <xf numFmtId="0" fontId="18" fillId="0" borderId="0" xfId="0" applyFont="1" applyAlignment="1">
      <alignment wrapText="1"/>
    </xf>
    <xf numFmtId="0" fontId="18" fillId="0" borderId="0" xfId="0" applyFont="1" applyAlignment="1">
      <alignment horizontal="center" wrapText="1"/>
    </xf>
    <xf numFmtId="0" fontId="18" fillId="9" borderId="0" xfId="0" applyFont="1" applyFill="1" applyAlignment="1">
      <alignment horizontal="center"/>
    </xf>
    <xf numFmtId="0" fontId="18" fillId="9" borderId="0" xfId="0" applyFont="1" applyFill="1"/>
    <xf numFmtId="164" fontId="2" fillId="2" borderId="14" xfId="3" applyNumberFormat="1" applyFill="1" applyBorder="1" applyAlignment="1" applyProtection="1">
      <alignment vertical="center"/>
      <protection hidden="1"/>
    </xf>
    <xf numFmtId="0" fontId="22" fillId="0" borderId="0" xfId="0" applyFont="1"/>
    <xf numFmtId="0" fontId="0" fillId="10" borderId="9" xfId="0" applyFill="1" applyBorder="1" applyAlignment="1">
      <alignment horizontal="center"/>
    </xf>
    <xf numFmtId="0" fontId="0" fillId="10" borderId="35" xfId="0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10" borderId="1" xfId="0" applyFill="1" applyBorder="1"/>
    <xf numFmtId="0" fontId="0" fillId="0" borderId="1" xfId="0" applyBorder="1"/>
    <xf numFmtId="164" fontId="0" fillId="0" borderId="3" xfId="6" applyNumberFormat="1" applyFont="1" applyBorder="1"/>
    <xf numFmtId="0" fontId="0" fillId="10" borderId="4" xfId="0" applyFill="1" applyBorder="1"/>
    <xf numFmtId="10" fontId="0" fillId="0" borderId="4" xfId="7" applyNumberFormat="1" applyFont="1" applyBorder="1"/>
    <xf numFmtId="164" fontId="0" fillId="0" borderId="5" xfId="6" applyNumberFormat="1" applyFont="1" applyBorder="1"/>
    <xf numFmtId="164" fontId="0" fillId="0" borderId="39" xfId="6" applyNumberFormat="1" applyFont="1" applyBorder="1"/>
    <xf numFmtId="9" fontId="0" fillId="0" borderId="4" xfId="7" applyFont="1" applyBorder="1"/>
    <xf numFmtId="9" fontId="0" fillId="0" borderId="4" xfId="7" applyFont="1" applyFill="1" applyBorder="1"/>
    <xf numFmtId="164" fontId="0" fillId="0" borderId="5" xfId="6" applyNumberFormat="1" applyFont="1" applyFill="1" applyBorder="1"/>
    <xf numFmtId="0" fontId="0" fillId="0" borderId="4" xfId="0" applyBorder="1"/>
    <xf numFmtId="164" fontId="0" fillId="0" borderId="40" xfId="6" applyNumberFormat="1" applyFont="1" applyBorder="1"/>
    <xf numFmtId="0" fontId="0" fillId="10" borderId="26" xfId="0" applyFill="1" applyBorder="1"/>
    <xf numFmtId="0" fontId="0" fillId="0" borderId="26" xfId="0" applyBorder="1"/>
    <xf numFmtId="43" fontId="0" fillId="0" borderId="28" xfId="6" applyFont="1" applyBorder="1"/>
    <xf numFmtId="164" fontId="0" fillId="0" borderId="41" xfId="6" applyNumberFormat="1" applyFont="1" applyBorder="1" applyAlignment="1">
      <alignment wrapText="1"/>
    </xf>
    <xf numFmtId="0" fontId="0" fillId="0" borderId="42" xfId="0" applyBorder="1"/>
    <xf numFmtId="0" fontId="0" fillId="0" borderId="42" xfId="0" applyBorder="1" applyAlignment="1">
      <alignment wrapText="1"/>
    </xf>
    <xf numFmtId="0" fontId="0" fillId="0" borderId="43" xfId="0" applyBorder="1" applyAlignment="1">
      <alignment wrapText="1"/>
    </xf>
    <xf numFmtId="0" fontId="0" fillId="0" borderId="38" xfId="0" applyBorder="1" applyAlignment="1">
      <alignment wrapText="1"/>
    </xf>
    <xf numFmtId="164" fontId="0" fillId="0" borderId="44" xfId="6" applyNumberFormat="1" applyFont="1" applyBorder="1"/>
    <xf numFmtId="0" fontId="0" fillId="0" borderId="15" xfId="0" applyBorder="1"/>
    <xf numFmtId="0" fontId="0" fillId="0" borderId="29" xfId="0" applyBorder="1"/>
    <xf numFmtId="164" fontId="0" fillId="0" borderId="19" xfId="6" applyNumberFormat="1" applyFont="1" applyBorder="1"/>
    <xf numFmtId="43" fontId="0" fillId="8" borderId="15" xfId="0" applyNumberFormat="1" applyFill="1" applyBorder="1"/>
    <xf numFmtId="164" fontId="17" fillId="0" borderId="44" xfId="6" applyNumberFormat="1" applyFont="1" applyBorder="1"/>
    <xf numFmtId="0" fontId="17" fillId="0" borderId="15" xfId="0" applyFont="1" applyBorder="1"/>
    <xf numFmtId="43" fontId="0" fillId="0" borderId="15" xfId="0" applyNumberFormat="1" applyBorder="1"/>
    <xf numFmtId="43" fontId="0" fillId="0" borderId="15" xfId="0" applyNumberFormat="1" applyBorder="1" applyAlignment="1">
      <alignment horizontal="right"/>
    </xf>
    <xf numFmtId="164" fontId="17" fillId="0" borderId="45" xfId="6" applyNumberFormat="1" applyFont="1" applyBorder="1"/>
    <xf numFmtId="0" fontId="17" fillId="0" borderId="23" xfId="0" applyFont="1" applyBorder="1"/>
    <xf numFmtId="43" fontId="0" fillId="8" borderId="46" xfId="0" applyNumberFormat="1" applyFill="1" applyBorder="1"/>
    <xf numFmtId="164" fontId="0" fillId="0" borderId="24" xfId="6" applyNumberFormat="1" applyFont="1" applyBorder="1"/>
    <xf numFmtId="0" fontId="19" fillId="0" borderId="0" xfId="8" applyFont="1"/>
    <xf numFmtId="0" fontId="19" fillId="0" borderId="0" xfId="8" applyFont="1" applyAlignment="1">
      <alignment horizontal="center"/>
    </xf>
    <xf numFmtId="0" fontId="23" fillId="0" borderId="0" xfId="8" applyFont="1" applyAlignment="1">
      <alignment horizontal="center"/>
    </xf>
    <xf numFmtId="0" fontId="23" fillId="0" borderId="0" xfId="8" applyFont="1"/>
    <xf numFmtId="0" fontId="24" fillId="0" borderId="0" xfId="8" applyFont="1"/>
    <xf numFmtId="0" fontId="25" fillId="0" borderId="0" xfId="8" applyFont="1"/>
    <xf numFmtId="0" fontId="25" fillId="0" borderId="0" xfId="8" applyFont="1" applyAlignment="1">
      <alignment horizontal="center"/>
    </xf>
    <xf numFmtId="3" fontId="23" fillId="0" borderId="0" xfId="8" applyNumberFormat="1" applyFont="1" applyAlignment="1">
      <alignment horizontal="center"/>
    </xf>
    <xf numFmtId="0" fontId="23" fillId="12" borderId="0" xfId="8" applyFont="1" applyFill="1" applyAlignment="1">
      <alignment horizontal="center"/>
    </xf>
    <xf numFmtId="0" fontId="23" fillId="0" borderId="0" xfId="0" applyFont="1"/>
    <xf numFmtId="1" fontId="23" fillId="0" borderId="0" xfId="8" applyNumberFormat="1" applyFont="1" applyAlignment="1">
      <alignment horizontal="center"/>
    </xf>
    <xf numFmtId="1" fontId="23" fillId="12" borderId="0" xfId="8" applyNumberFormat="1" applyFont="1" applyFill="1" applyAlignment="1">
      <alignment horizontal="center"/>
    </xf>
    <xf numFmtId="0" fontId="23" fillId="13" borderId="0" xfId="8" applyFont="1" applyFill="1" applyAlignment="1">
      <alignment horizontal="center"/>
    </xf>
    <xf numFmtId="0" fontId="19" fillId="0" borderId="0" xfId="8" applyFont="1" applyAlignment="1">
      <alignment vertical="top" wrapText="1"/>
    </xf>
    <xf numFmtId="0" fontId="19" fillId="0" borderId="0" xfId="8" applyFont="1" applyAlignment="1">
      <alignment horizontal="center" vertical="top" wrapText="1"/>
    </xf>
    <xf numFmtId="0" fontId="26" fillId="0" borderId="0" xfId="8" applyFont="1" applyAlignment="1">
      <alignment horizontal="center"/>
    </xf>
    <xf numFmtId="0" fontId="26" fillId="6" borderId="0" xfId="8" applyFont="1" applyFill="1" applyAlignment="1">
      <alignment horizontal="center"/>
    </xf>
    <xf numFmtId="0" fontId="23" fillId="6" borderId="0" xfId="8" applyFont="1" applyFill="1" applyAlignment="1">
      <alignment horizontal="center"/>
    </xf>
    <xf numFmtId="0" fontId="23" fillId="11" borderId="0" xfId="8" applyFont="1" applyFill="1" applyAlignment="1">
      <alignment horizontal="center"/>
    </xf>
    <xf numFmtId="0" fontId="23" fillId="14" borderId="0" xfId="8" applyFont="1" applyFill="1" applyAlignment="1">
      <alignment horizontal="center"/>
    </xf>
    <xf numFmtId="0" fontId="19" fillId="0" borderId="0" xfId="1" applyFont="1" applyAlignment="1">
      <alignment horizontal="center" vertical="top" wrapText="1"/>
    </xf>
    <xf numFmtId="0" fontId="26" fillId="0" borderId="0" xfId="0" applyFont="1" applyAlignment="1">
      <alignment horizontal="center"/>
    </xf>
    <xf numFmtId="0" fontId="23" fillId="0" borderId="0" xfId="1" applyFont="1" applyAlignment="1">
      <alignment horizontal="center"/>
    </xf>
    <xf numFmtId="1" fontId="26" fillId="6" borderId="0" xfId="8" applyNumberFormat="1" applyFont="1" applyFill="1" applyAlignment="1">
      <alignment horizontal="center"/>
    </xf>
    <xf numFmtId="1" fontId="23" fillId="0" borderId="0" xfId="1" applyNumberFormat="1" applyFont="1" applyAlignment="1">
      <alignment horizontal="center"/>
    </xf>
    <xf numFmtId="0" fontId="19" fillId="6" borderId="0" xfId="8" applyFont="1" applyFill="1"/>
    <xf numFmtId="0" fontId="23" fillId="15" borderId="0" xfId="8" applyFont="1" applyFill="1"/>
    <xf numFmtId="0" fontId="25" fillId="6" borderId="0" xfId="8" applyFont="1" applyFill="1"/>
    <xf numFmtId="0" fontId="23" fillId="2" borderId="0" xfId="8" applyFont="1" applyFill="1" applyAlignment="1">
      <alignment horizontal="center"/>
    </xf>
    <xf numFmtId="0" fontId="23" fillId="15" borderId="0" xfId="8" applyFont="1" applyFill="1" applyAlignment="1">
      <alignment horizontal="center"/>
    </xf>
    <xf numFmtId="1" fontId="23" fillId="15" borderId="0" xfId="8" applyNumberFormat="1" applyFont="1" applyFill="1" applyAlignment="1">
      <alignment horizontal="center"/>
    </xf>
    <xf numFmtId="0" fontId="27" fillId="0" borderId="0" xfId="8" applyFont="1"/>
    <xf numFmtId="3" fontId="19" fillId="0" borderId="0" xfId="8" applyNumberFormat="1" applyFont="1" applyAlignment="1">
      <alignment horizontal="center"/>
    </xf>
    <xf numFmtId="8" fontId="23" fillId="0" borderId="0" xfId="8" applyNumberFormat="1" applyFont="1" applyAlignment="1">
      <alignment horizontal="center"/>
    </xf>
    <xf numFmtId="169" fontId="0" fillId="0" borderId="15" xfId="0" applyNumberFormat="1" applyBorder="1"/>
    <xf numFmtId="4" fontId="0" fillId="0" borderId="15" xfId="6" applyNumberFormat="1" applyFont="1" applyBorder="1"/>
    <xf numFmtId="4" fontId="0" fillId="0" borderId="23" xfId="6" applyNumberFormat="1" applyFont="1" applyBorder="1"/>
    <xf numFmtId="0" fontId="28" fillId="17" borderId="47" xfId="0" applyFont="1" applyFill="1" applyBorder="1" applyAlignment="1">
      <alignment horizontal="center" vertical="center" wrapText="1"/>
    </xf>
    <xf numFmtId="0" fontId="28" fillId="17" borderId="48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28" fillId="17" borderId="29" xfId="0" applyFont="1" applyFill="1" applyBorder="1" applyAlignment="1">
      <alignment horizontal="center" vertical="center" wrapText="1"/>
    </xf>
    <xf numFmtId="0" fontId="28" fillId="17" borderId="15" xfId="0" applyFont="1" applyFill="1" applyBorder="1" applyAlignment="1">
      <alignment horizontal="center" vertical="center" wrapText="1"/>
    </xf>
    <xf numFmtId="0" fontId="28" fillId="16" borderId="49" xfId="0" applyFont="1" applyFill="1" applyBorder="1" applyAlignment="1">
      <alignment horizontal="left" vertical="center"/>
    </xf>
    <xf numFmtId="0" fontId="28" fillId="16" borderId="50" xfId="0" applyFont="1" applyFill="1" applyBorder="1" applyAlignment="1">
      <alignment vertical="center"/>
    </xf>
    <xf numFmtId="4" fontId="0" fillId="0" borderId="51" xfId="0" applyNumberFormat="1" applyBorder="1" applyAlignment="1">
      <alignment vertical="center"/>
    </xf>
    <xf numFmtId="3" fontId="0" fillId="0" borderId="51" xfId="0" applyNumberFormat="1" applyBorder="1" applyAlignment="1">
      <alignment vertical="center"/>
    </xf>
    <xf numFmtId="0" fontId="0" fillId="7" borderId="0" xfId="0" applyFill="1"/>
    <xf numFmtId="0" fontId="0" fillId="7" borderId="0" xfId="0" applyFill="1" applyAlignment="1">
      <alignment horizontal="center"/>
    </xf>
    <xf numFmtId="0" fontId="0" fillId="7" borderId="0" xfId="0" applyFill="1" applyAlignment="1">
      <alignment horizontal="right"/>
    </xf>
    <xf numFmtId="0" fontId="18" fillId="7" borderId="0" xfId="0" applyFont="1" applyFill="1" applyAlignment="1">
      <alignment horizontal="center" wrapText="1"/>
    </xf>
    <xf numFmtId="170" fontId="18" fillId="7" borderId="0" xfId="0" applyNumberFormat="1" applyFont="1" applyFill="1" applyAlignment="1">
      <alignment horizontal="center" wrapText="1"/>
    </xf>
    <xf numFmtId="0" fontId="0" fillId="2" borderId="0" xfId="0" applyFill="1" applyAlignment="1">
      <alignment horizontal="right"/>
    </xf>
    <xf numFmtId="0" fontId="18" fillId="6" borderId="0" xfId="0" applyFont="1" applyFill="1" applyAlignment="1">
      <alignment horizontal="center" wrapText="1"/>
    </xf>
    <xf numFmtId="171" fontId="18" fillId="7" borderId="0" xfId="0" applyNumberFormat="1" applyFont="1" applyFill="1" applyAlignment="1">
      <alignment horizontal="center" wrapText="1"/>
    </xf>
    <xf numFmtId="170" fontId="18" fillId="7" borderId="0" xfId="0" applyNumberFormat="1" applyFont="1" applyFill="1"/>
    <xf numFmtId="0" fontId="2" fillId="6" borderId="51" xfId="0" applyFont="1" applyFill="1" applyBorder="1"/>
    <xf numFmtId="0" fontId="0" fillId="6" borderId="51" xfId="0" applyFill="1" applyBorder="1"/>
    <xf numFmtId="0" fontId="0" fillId="6" borderId="51" xfId="0" applyFill="1" applyBorder="1" applyAlignment="1">
      <alignment horizontal="right"/>
    </xf>
    <xf numFmtId="0" fontId="18" fillId="7" borderId="0" xfId="0" applyFont="1" applyFill="1"/>
    <xf numFmtId="17" fontId="30" fillId="7" borderId="0" xfId="0" applyNumberFormat="1" applyFont="1" applyFill="1"/>
    <xf numFmtId="0" fontId="29" fillId="7" borderId="0" xfId="0" applyFont="1" applyFill="1"/>
    <xf numFmtId="0" fontId="3" fillId="18" borderId="0" xfId="0" applyFont="1" applyFill="1"/>
    <xf numFmtId="164" fontId="3" fillId="18" borderId="0" xfId="0" applyNumberFormat="1" applyFont="1" applyFill="1"/>
    <xf numFmtId="164" fontId="18" fillId="7" borderId="0" xfId="0" applyNumberFormat="1" applyFont="1" applyFill="1"/>
    <xf numFmtId="0" fontId="15" fillId="7" borderId="0" xfId="0" applyFont="1" applyFill="1"/>
    <xf numFmtId="170" fontId="0" fillId="7" borderId="0" xfId="0" applyNumberFormat="1" applyFill="1"/>
    <xf numFmtId="0" fontId="3" fillId="7" borderId="0" xfId="0" applyFont="1" applyFill="1" applyAlignment="1">
      <alignment horizontal="center" vertical="center" wrapText="1"/>
    </xf>
    <xf numFmtId="0" fontId="3" fillId="7" borderId="0" xfId="0" applyFont="1" applyFill="1" applyAlignment="1">
      <alignment horizontal="center" vertical="center"/>
    </xf>
    <xf numFmtId="0" fontId="3" fillId="7" borderId="0" xfId="0" applyFont="1" applyFill="1"/>
    <xf numFmtId="0" fontId="3" fillId="7" borderId="0" xfId="0" applyFont="1" applyFill="1" applyAlignment="1">
      <alignment horizontal="right" wrapText="1"/>
    </xf>
    <xf numFmtId="164" fontId="3" fillId="18" borderId="0" xfId="3" applyNumberFormat="1" applyFont="1" applyFill="1" applyAlignment="1">
      <alignment horizontal="center" wrapText="1"/>
    </xf>
    <xf numFmtId="0" fontId="3" fillId="2" borderId="0" xfId="0" applyFont="1" applyFill="1" applyAlignment="1">
      <alignment horizontal="right" wrapText="1"/>
    </xf>
    <xf numFmtId="3" fontId="0" fillId="19" borderId="37" xfId="0" applyNumberFormat="1" applyFill="1" applyBorder="1" applyAlignment="1">
      <alignment horizontal="right"/>
    </xf>
    <xf numFmtId="164" fontId="2" fillId="18" borderId="0" xfId="3" applyNumberFormat="1" applyFont="1" applyFill="1"/>
    <xf numFmtId="3" fontId="0" fillId="2" borderId="0" xfId="0" applyNumberFormat="1" applyFill="1" applyAlignment="1">
      <alignment horizontal="right"/>
    </xf>
    <xf numFmtId="3" fontId="0" fillId="7" borderId="0" xfId="0" applyNumberFormat="1" applyFill="1"/>
    <xf numFmtId="0" fontId="0" fillId="2" borderId="0" xfId="0" applyFill="1"/>
    <xf numFmtId="0" fontId="0" fillId="6" borderId="0" xfId="0" applyFill="1"/>
    <xf numFmtId="0" fontId="0" fillId="11" borderId="0" xfId="0" applyFill="1"/>
    <xf numFmtId="0" fontId="2" fillId="11" borderId="37" xfId="0" applyFont="1" applyFill="1" applyBorder="1" applyAlignment="1">
      <alignment horizontal="left"/>
    </xf>
    <xf numFmtId="3" fontId="0" fillId="11" borderId="37" xfId="0" applyNumberFormat="1" applyFill="1" applyBorder="1" applyAlignment="1">
      <alignment horizontal="right"/>
    </xf>
    <xf numFmtId="164" fontId="2" fillId="11" borderId="0" xfId="3" applyNumberFormat="1" applyFont="1" applyFill="1"/>
    <xf numFmtId="170" fontId="0" fillId="11" borderId="0" xfId="0" applyNumberFormat="1" applyFill="1"/>
    <xf numFmtId="3" fontId="0" fillId="11" borderId="0" xfId="0" applyNumberFormat="1" applyFill="1" applyAlignment="1">
      <alignment horizontal="right"/>
    </xf>
    <xf numFmtId="3" fontId="0" fillId="11" borderId="0" xfId="0" applyNumberFormat="1" applyFill="1"/>
    <xf numFmtId="170" fontId="0" fillId="0" borderId="0" xfId="3" applyNumberFormat="1" applyFont="1" applyFill="1"/>
    <xf numFmtId="164" fontId="0" fillId="0" borderId="0" xfId="3" applyNumberFormat="1" applyFont="1" applyFill="1"/>
    <xf numFmtId="171" fontId="0" fillId="0" borderId="0" xfId="4" applyNumberFormat="1" applyFont="1" applyFill="1"/>
    <xf numFmtId="170" fontId="0" fillId="7" borderId="0" xfId="0" applyNumberFormat="1" applyFill="1" applyAlignment="1">
      <alignment horizontal="right"/>
    </xf>
    <xf numFmtId="0" fontId="2" fillId="7" borderId="37" xfId="0" applyFont="1" applyFill="1" applyBorder="1" applyAlignment="1">
      <alignment horizontal="center"/>
    </xf>
    <xf numFmtId="164" fontId="0" fillId="7" borderId="0" xfId="3" applyNumberFormat="1" applyFont="1" applyFill="1"/>
    <xf numFmtId="170" fontId="0" fillId="7" borderId="0" xfId="3" applyNumberFormat="1" applyFont="1" applyFill="1"/>
    <xf numFmtId="0" fontId="2" fillId="7" borderId="52" xfId="0" applyFont="1" applyFill="1" applyBorder="1" applyAlignment="1">
      <alignment horizontal="center"/>
    </xf>
    <xf numFmtId="0" fontId="3" fillId="7" borderId="30" xfId="0" applyFont="1" applyFill="1" applyBorder="1" applyAlignment="1">
      <alignment horizontal="center" vertical="center"/>
    </xf>
    <xf numFmtId="164" fontId="3" fillId="7" borderId="30" xfId="0" applyNumberFormat="1" applyFont="1" applyFill="1" applyBorder="1" applyAlignment="1">
      <alignment vertical="center"/>
    </xf>
    <xf numFmtId="170" fontId="3" fillId="7" borderId="30" xfId="0" applyNumberFormat="1" applyFont="1" applyFill="1" applyBorder="1" applyAlignment="1">
      <alignment vertical="center"/>
    </xf>
    <xf numFmtId="164" fontId="0" fillId="7" borderId="0" xfId="0" applyNumberFormat="1" applyFill="1" applyAlignment="1">
      <alignment horizontal="right"/>
    </xf>
    <xf numFmtId="43" fontId="2" fillId="2" borderId="0" xfId="1" applyNumberFormat="1" applyFill="1" applyProtection="1">
      <protection hidden="1"/>
    </xf>
    <xf numFmtId="164" fontId="2" fillId="2" borderId="14" xfId="3" applyNumberFormat="1" applyFill="1" applyBorder="1" applyAlignment="1" applyProtection="1">
      <alignment vertical="center"/>
      <protection locked="0" hidden="1"/>
    </xf>
    <xf numFmtId="9" fontId="2" fillId="2" borderId="14" xfId="4" applyFill="1" applyBorder="1" applyAlignment="1" applyProtection="1">
      <alignment vertical="center"/>
      <protection hidden="1"/>
    </xf>
    <xf numFmtId="6" fontId="0" fillId="0" borderId="0" xfId="0" applyNumberFormat="1"/>
    <xf numFmtId="6" fontId="18" fillId="0" borderId="0" xfId="0" applyNumberFormat="1" applyFont="1" applyAlignment="1">
      <alignment horizontal="center" wrapText="1"/>
    </xf>
    <xf numFmtId="172" fontId="2" fillId="2" borderId="15" xfId="3" applyNumberFormat="1" applyFill="1" applyBorder="1" applyAlignment="1" applyProtection="1">
      <alignment vertical="center"/>
      <protection hidden="1"/>
    </xf>
    <xf numFmtId="172" fontId="2" fillId="2" borderId="19" xfId="3" applyNumberFormat="1" applyFill="1" applyBorder="1" applyAlignment="1" applyProtection="1">
      <alignment vertical="center"/>
      <protection hidden="1"/>
    </xf>
    <xf numFmtId="164" fontId="2" fillId="2" borderId="1" xfId="3" applyNumberFormat="1" applyFill="1" applyBorder="1" applyAlignment="1" applyProtection="1">
      <alignment horizontal="left" vertical="center" indent="1"/>
      <protection hidden="1"/>
    </xf>
    <xf numFmtId="164" fontId="5" fillId="2" borderId="49" xfId="3" applyNumberFormat="1" applyFont="1" applyFill="1" applyBorder="1" applyAlignment="1" applyProtection="1">
      <alignment vertical="center"/>
      <protection hidden="1"/>
    </xf>
    <xf numFmtId="164" fontId="5" fillId="2" borderId="50" xfId="3" applyNumberFormat="1" applyFont="1" applyFill="1" applyBorder="1" applyAlignment="1" applyProtection="1">
      <alignment vertical="center"/>
      <protection hidden="1"/>
    </xf>
    <xf numFmtId="164" fontId="6" fillId="3" borderId="49" xfId="3" applyNumberFormat="1" applyFont="1" applyFill="1" applyBorder="1" applyAlignment="1" applyProtection="1">
      <alignment vertical="center"/>
      <protection hidden="1"/>
    </xf>
    <xf numFmtId="164" fontId="6" fillId="3" borderId="50" xfId="3" applyNumberFormat="1" applyFont="1" applyFill="1" applyBorder="1" applyAlignment="1" applyProtection="1">
      <alignment vertical="center"/>
      <protection hidden="1"/>
    </xf>
    <xf numFmtId="165" fontId="2" fillId="2" borderId="51" xfId="3" applyNumberFormat="1" applyFill="1" applyBorder="1" applyAlignment="1" applyProtection="1">
      <alignment vertical="center"/>
      <protection locked="0" hidden="1"/>
    </xf>
    <xf numFmtId="164" fontId="6" fillId="3" borderId="49" xfId="3" applyNumberFormat="1" applyFont="1" applyFill="1" applyBorder="1" applyAlignment="1" applyProtection="1">
      <alignment vertical="center" wrapText="1"/>
      <protection hidden="1"/>
    </xf>
    <xf numFmtId="164" fontId="6" fillId="3" borderId="50" xfId="3" applyNumberFormat="1" applyFont="1" applyFill="1" applyBorder="1" applyAlignment="1" applyProtection="1">
      <alignment vertical="center" wrapText="1"/>
      <protection hidden="1"/>
    </xf>
    <xf numFmtId="164" fontId="2" fillId="4" borderId="51" xfId="3" applyNumberFormat="1" applyFill="1" applyBorder="1" applyAlignment="1" applyProtection="1">
      <alignment vertical="center"/>
      <protection locked="0"/>
    </xf>
    <xf numFmtId="164" fontId="2" fillId="2" borderId="51" xfId="3" applyNumberFormat="1" applyFill="1" applyBorder="1" applyAlignment="1" applyProtection="1">
      <alignment vertical="center"/>
      <protection locked="0"/>
    </xf>
    <xf numFmtId="164" fontId="2" fillId="2" borderId="29" xfId="3" applyNumberFormat="1" applyFill="1" applyBorder="1" applyAlignment="1" applyProtection="1">
      <alignment vertical="center"/>
      <protection locked="0"/>
    </xf>
    <xf numFmtId="173" fontId="2" fillId="2" borderId="15" xfId="3" applyNumberFormat="1" applyFill="1" applyBorder="1" applyAlignment="1" applyProtection="1">
      <alignment vertical="center"/>
      <protection hidden="1"/>
    </xf>
    <xf numFmtId="173" fontId="2" fillId="2" borderId="51" xfId="3" applyNumberFormat="1" applyFill="1" applyBorder="1" applyAlignment="1" applyProtection="1">
      <alignment vertical="center"/>
      <protection hidden="1"/>
    </xf>
    <xf numFmtId="173" fontId="2" fillId="2" borderId="19" xfId="3" applyNumberFormat="1" applyFill="1" applyBorder="1" applyAlignment="1" applyProtection="1">
      <alignment vertical="center"/>
      <protection hidden="1"/>
    </xf>
    <xf numFmtId="8" fontId="0" fillId="0" borderId="0" xfId="0" applyNumberFormat="1"/>
    <xf numFmtId="1" fontId="0" fillId="0" borderId="0" xfId="0" applyNumberFormat="1" applyAlignment="1">
      <alignment horizontal="center"/>
    </xf>
    <xf numFmtId="5" fontId="0" fillId="0" borderId="0" xfId="0" applyNumberFormat="1"/>
    <xf numFmtId="5" fontId="18" fillId="0" borderId="0" xfId="0" applyNumberFormat="1" applyFont="1" applyAlignment="1">
      <alignment horizontal="center" wrapText="1"/>
    </xf>
    <xf numFmtId="7" fontId="0" fillId="0" borderId="0" xfId="0" applyNumberFormat="1"/>
    <xf numFmtId="168" fontId="18" fillId="9" borderId="0" xfId="0" applyNumberFormat="1" applyFont="1" applyFill="1" applyAlignment="1">
      <alignment horizontal="center"/>
    </xf>
    <xf numFmtId="3" fontId="18" fillId="9" borderId="0" xfId="0" applyNumberFormat="1" applyFont="1" applyFill="1" applyAlignment="1">
      <alignment horizontal="center"/>
    </xf>
    <xf numFmtId="168" fontId="0" fillId="0" borderId="0" xfId="0" applyNumberFormat="1"/>
    <xf numFmtId="174" fontId="0" fillId="0" borderId="0" xfId="0" applyNumberFormat="1"/>
    <xf numFmtId="168" fontId="18" fillId="8" borderId="0" xfId="0" applyNumberFormat="1" applyFont="1" applyFill="1" applyAlignment="1">
      <alignment horizontal="center"/>
    </xf>
    <xf numFmtId="0" fontId="18" fillId="8" borderId="0" xfId="0" applyFont="1" applyFill="1" applyAlignment="1">
      <alignment horizontal="center" wrapText="1"/>
    </xf>
    <xf numFmtId="168" fontId="0" fillId="8" borderId="0" xfId="0" applyNumberFormat="1" applyFill="1"/>
    <xf numFmtId="164" fontId="2" fillId="2" borderId="15" xfId="3" applyNumberFormat="1" applyFill="1" applyBorder="1" applyAlignment="1" applyProtection="1">
      <alignment horizontal="left" vertical="center" indent="2"/>
      <protection locked="0" hidden="1"/>
    </xf>
    <xf numFmtId="164" fontId="2" fillId="2" borderId="19" xfId="3" applyNumberFormat="1" applyFill="1" applyBorder="1" applyAlignment="1" applyProtection="1">
      <alignment horizontal="left" vertical="center" indent="2"/>
      <protection locked="0" hidden="1"/>
    </xf>
    <xf numFmtId="164" fontId="2" fillId="3" borderId="1" xfId="3" applyNumberFormat="1" applyFill="1" applyBorder="1" applyAlignment="1" applyProtection="1">
      <alignment horizontal="left" vertical="center" indent="1"/>
      <protection hidden="1"/>
    </xf>
    <xf numFmtId="165" fontId="2" fillId="3" borderId="51" xfId="3" applyNumberFormat="1" applyFill="1" applyBorder="1" applyAlignment="1" applyProtection="1">
      <alignment vertical="center"/>
      <protection hidden="1"/>
    </xf>
    <xf numFmtId="164" fontId="2" fillId="3" borderId="19" xfId="3" applyNumberFormat="1" applyFill="1" applyBorder="1" applyAlignment="1" applyProtection="1">
      <alignment horizontal="left" vertical="center" indent="2"/>
      <protection hidden="1"/>
    </xf>
    <xf numFmtId="165" fontId="2" fillId="3" borderId="19" xfId="3" applyNumberFormat="1" applyFill="1" applyBorder="1" applyAlignment="1" applyProtection="1">
      <alignment vertical="center"/>
      <protection hidden="1"/>
    </xf>
    <xf numFmtId="0" fontId="2" fillId="3" borderId="0" xfId="1" applyFill="1" applyAlignment="1" applyProtection="1">
      <alignment horizontal="center"/>
      <protection hidden="1"/>
    </xf>
    <xf numFmtId="167" fontId="2" fillId="3" borderId="0" xfId="1" applyNumberFormat="1" applyFill="1" applyAlignment="1" applyProtection="1">
      <alignment horizontal="center"/>
      <protection hidden="1"/>
    </xf>
    <xf numFmtId="0" fontId="2" fillId="3" borderId="27" xfId="1" applyFill="1" applyBorder="1" applyAlignment="1" applyProtection="1">
      <alignment horizontal="center"/>
      <protection hidden="1"/>
    </xf>
    <xf numFmtId="0" fontId="0" fillId="21" borderId="0" xfId="0" applyFill="1" applyAlignment="1">
      <alignment horizontal="center" vertical="center" wrapText="1"/>
    </xf>
    <xf numFmtId="0" fontId="23" fillId="0" borderId="0" xfId="9"/>
    <xf numFmtId="0" fontId="19" fillId="0" borderId="0" xfId="9" applyFont="1" applyAlignment="1">
      <alignment horizontal="center" vertical="center" wrapText="1"/>
    </xf>
    <xf numFmtId="0" fontId="23" fillId="0" borderId="0" xfId="9" applyAlignment="1">
      <alignment horizontal="center"/>
    </xf>
    <xf numFmtId="0" fontId="19" fillId="0" borderId="0" xfId="9" applyFont="1" applyAlignment="1">
      <alignment horizontal="center"/>
    </xf>
    <xf numFmtId="0" fontId="20" fillId="0" borderId="0" xfId="9" applyFont="1" applyAlignment="1">
      <alignment horizontal="center"/>
    </xf>
    <xf numFmtId="0" fontId="0" fillId="8" borderId="0" xfId="0" applyFill="1" applyAlignment="1">
      <alignment horizontal="right" vertical="center" wrapText="1"/>
    </xf>
    <xf numFmtId="0" fontId="0" fillId="8" borderId="0" xfId="0" applyFill="1" applyAlignment="1">
      <alignment horizontal="right"/>
    </xf>
    <xf numFmtId="0" fontId="0" fillId="0" borderId="0" xfId="0" applyAlignment="1">
      <alignment wrapText="1"/>
    </xf>
    <xf numFmtId="43" fontId="0" fillId="0" borderId="0" xfId="6" applyFont="1"/>
    <xf numFmtId="43" fontId="0" fillId="0" borderId="0" xfId="0" applyNumberFormat="1"/>
    <xf numFmtId="42" fontId="0" fillId="0" borderId="0" xfId="0" applyNumberFormat="1"/>
    <xf numFmtId="0" fontId="0" fillId="0" borderId="0" xfId="0" applyAlignment="1">
      <alignment horizontal="right"/>
    </xf>
    <xf numFmtId="9" fontId="18" fillId="0" borderId="0" xfId="0" applyNumberFormat="1" applyFont="1" applyAlignment="1">
      <alignment horizontal="center" vertical="center" wrapText="1"/>
    </xf>
    <xf numFmtId="9" fontId="26" fillId="0" borderId="0" xfId="0" applyNumberFormat="1" applyFont="1" applyAlignment="1">
      <alignment horizontal="center" vertical="center" wrapText="1"/>
    </xf>
    <xf numFmtId="0" fontId="18" fillId="8" borderId="0" xfId="0" applyFont="1" applyFill="1" applyAlignment="1">
      <alignment horizontal="center" vertical="center" wrapText="1"/>
    </xf>
    <xf numFmtId="0" fontId="26" fillId="8" borderId="0" xfId="0" applyFont="1" applyFill="1" applyAlignment="1">
      <alignment horizontal="center" vertical="center" wrapText="1"/>
    </xf>
    <xf numFmtId="0" fontId="18" fillId="0" borderId="0" xfId="0" applyFont="1"/>
    <xf numFmtId="0" fontId="4" fillId="0" borderId="0" xfId="2" applyFont="1"/>
    <xf numFmtId="164" fontId="31" fillId="22" borderId="0" xfId="3" applyNumberFormat="1" applyFont="1" applyFill="1"/>
    <xf numFmtId="164" fontId="2" fillId="22" borderId="0" xfId="3" applyNumberFormat="1" applyFont="1" applyFill="1"/>
    <xf numFmtId="0" fontId="2" fillId="22" borderId="0" xfId="2" applyFill="1"/>
    <xf numFmtId="0" fontId="2" fillId="22" borderId="53" xfId="2" applyFill="1" applyBorder="1"/>
    <xf numFmtId="175" fontId="0" fillId="0" borderId="0" xfId="3" applyNumberFormat="1" applyFont="1" applyBorder="1"/>
    <xf numFmtId="0" fontId="2" fillId="22" borderId="11" xfId="2" applyFill="1" applyBorder="1"/>
    <xf numFmtId="164" fontId="2" fillId="22" borderId="11" xfId="3" applyNumberFormat="1" applyFont="1" applyFill="1" applyBorder="1"/>
    <xf numFmtId="43" fontId="2" fillId="22" borderId="54" xfId="3" applyFont="1" applyFill="1" applyBorder="1"/>
    <xf numFmtId="0" fontId="2" fillId="22" borderId="10" xfId="2" applyFill="1" applyBorder="1"/>
    <xf numFmtId="0" fontId="2" fillId="22" borderId="55" xfId="2" applyFill="1" applyBorder="1"/>
    <xf numFmtId="164" fontId="2" fillId="0" borderId="0" xfId="3" applyNumberFormat="1" applyFont="1" applyBorder="1" applyAlignment="1">
      <alignment horizontal="center"/>
    </xf>
    <xf numFmtId="0" fontId="2" fillId="22" borderId="20" xfId="2" applyFill="1" applyBorder="1" applyAlignment="1">
      <alignment horizontal="center"/>
    </xf>
    <xf numFmtId="164" fontId="2" fillId="22" borderId="20" xfId="3" applyNumberFormat="1" applyFont="1" applyFill="1" applyBorder="1" applyAlignment="1">
      <alignment horizontal="center"/>
    </xf>
    <xf numFmtId="164" fontId="2" fillId="22" borderId="0" xfId="3" applyNumberFormat="1" applyFont="1" applyFill="1" applyBorder="1" applyAlignment="1">
      <alignment horizontal="center"/>
    </xf>
    <xf numFmtId="164" fontId="2" fillId="22" borderId="56" xfId="3" applyNumberFormat="1" applyFont="1" applyFill="1" applyBorder="1"/>
    <xf numFmtId="0" fontId="2" fillId="22" borderId="55" xfId="2" applyFill="1" applyBorder="1" applyAlignment="1">
      <alignment horizontal="center"/>
    </xf>
    <xf numFmtId="0" fontId="2" fillId="22" borderId="57" xfId="2" applyFill="1" applyBorder="1" applyAlignment="1">
      <alignment horizontal="center"/>
    </xf>
    <xf numFmtId="0" fontId="3" fillId="23" borderId="0" xfId="2" applyFont="1" applyFill="1" applyAlignment="1">
      <alignment wrapText="1"/>
    </xf>
    <xf numFmtId="0" fontId="3" fillId="23" borderId="0" xfId="2" applyFont="1" applyFill="1" applyAlignment="1">
      <alignment horizontal="center" wrapText="1"/>
    </xf>
    <xf numFmtId="0" fontId="3" fillId="23" borderId="0" xfId="2" applyFont="1" applyFill="1"/>
    <xf numFmtId="0" fontId="3" fillId="24" borderId="58" xfId="2" applyFont="1" applyFill="1" applyBorder="1"/>
    <xf numFmtId="0" fontId="3" fillId="24" borderId="44" xfId="2" applyFont="1" applyFill="1" applyBorder="1" applyAlignment="1">
      <alignment wrapText="1"/>
    </xf>
    <xf numFmtId="0" fontId="3" fillId="22" borderId="59" xfId="2" applyFont="1" applyFill="1" applyBorder="1" applyAlignment="1">
      <alignment wrapText="1"/>
    </xf>
    <xf numFmtId="0" fontId="3" fillId="24" borderId="59" xfId="2" applyFont="1" applyFill="1" applyBorder="1" applyAlignment="1">
      <alignment wrapText="1"/>
    </xf>
    <xf numFmtId="0" fontId="3" fillId="25" borderId="60" xfId="2" applyFont="1" applyFill="1" applyBorder="1" applyAlignment="1">
      <alignment wrapText="1"/>
    </xf>
    <xf numFmtId="0" fontId="3" fillId="26" borderId="61" xfId="2" applyFont="1" applyFill="1" applyBorder="1" applyAlignment="1">
      <alignment wrapText="1"/>
    </xf>
    <xf numFmtId="0" fontId="3" fillId="25" borderId="44" xfId="2" applyFont="1" applyFill="1" applyBorder="1" applyAlignment="1">
      <alignment wrapText="1"/>
    </xf>
    <xf numFmtId="0" fontId="3" fillId="25" borderId="16" xfId="2" applyFont="1" applyFill="1" applyBorder="1" applyAlignment="1">
      <alignment wrapText="1"/>
    </xf>
    <xf numFmtId="0" fontId="2" fillId="24" borderId="62" xfId="2" applyFill="1" applyBorder="1"/>
    <xf numFmtId="176" fontId="0" fillId="0" borderId="0" xfId="3" applyNumberFormat="1" applyFont="1" applyBorder="1"/>
    <xf numFmtId="176" fontId="2" fillId="22" borderId="44" xfId="3" applyNumberFormat="1" applyFont="1" applyFill="1" applyBorder="1"/>
    <xf numFmtId="176" fontId="2" fillId="22" borderId="59" xfId="3" applyNumberFormat="1" applyFont="1" applyFill="1" applyBorder="1"/>
    <xf numFmtId="176" fontId="2" fillId="6" borderId="60" xfId="3" applyNumberFormat="1" applyFont="1" applyFill="1" applyBorder="1"/>
    <xf numFmtId="176" fontId="2" fillId="20" borderId="61" xfId="3" applyNumberFormat="1" applyFont="1" applyFill="1" applyBorder="1"/>
    <xf numFmtId="176" fontId="2" fillId="6" borderId="44" xfId="3" applyNumberFormat="1" applyFont="1" applyFill="1" applyBorder="1"/>
    <xf numFmtId="176" fontId="2" fillId="6" borderId="16" xfId="3" applyNumberFormat="1" applyFont="1" applyFill="1" applyBorder="1"/>
    <xf numFmtId="1" fontId="2" fillId="0" borderId="0" xfId="2" applyNumberFormat="1"/>
    <xf numFmtId="9" fontId="0" fillId="0" borderId="0" xfId="4" applyFont="1"/>
    <xf numFmtId="0" fontId="2" fillId="24" borderId="63" xfId="2" applyFill="1" applyBorder="1"/>
    <xf numFmtId="43" fontId="2" fillId="0" borderId="0" xfId="2" applyNumberFormat="1"/>
    <xf numFmtId="177" fontId="2" fillId="0" borderId="0" xfId="2" applyNumberFormat="1"/>
    <xf numFmtId="176" fontId="2" fillId="22" borderId="61" xfId="3" applyNumberFormat="1" applyFont="1" applyFill="1" applyBorder="1"/>
    <xf numFmtId="176" fontId="2" fillId="22" borderId="45" xfId="3" applyNumberFormat="1" applyFont="1" applyFill="1" applyBorder="1"/>
    <xf numFmtId="176" fontId="2" fillId="22" borderId="22" xfId="3" applyNumberFormat="1" applyFont="1" applyFill="1" applyBorder="1"/>
    <xf numFmtId="176" fontId="2" fillId="22" borderId="46" xfId="3" applyNumberFormat="1" applyFont="1" applyFill="1" applyBorder="1"/>
    <xf numFmtId="176" fontId="2" fillId="22" borderId="64" xfId="3" applyNumberFormat="1" applyFont="1" applyFill="1" applyBorder="1"/>
    <xf numFmtId="176" fontId="2" fillId="6" borderId="45" xfId="3" applyNumberFormat="1" applyFont="1" applyFill="1" applyBorder="1"/>
    <xf numFmtId="164" fontId="2" fillId="0" borderId="0" xfId="2" applyNumberFormat="1"/>
    <xf numFmtId="176" fontId="2" fillId="22" borderId="6" xfId="2" applyNumberFormat="1" applyFill="1" applyBorder="1"/>
    <xf numFmtId="0" fontId="2" fillId="22" borderId="8" xfId="2" applyFill="1" applyBorder="1"/>
    <xf numFmtId="164" fontId="2" fillId="22" borderId="0" xfId="2" applyNumberFormat="1" applyFill="1"/>
    <xf numFmtId="176" fontId="2" fillId="22" borderId="9" xfId="2" applyNumberFormat="1" applyFill="1" applyBorder="1"/>
    <xf numFmtId="176" fontId="2" fillId="0" borderId="0" xfId="2" applyNumberFormat="1"/>
    <xf numFmtId="43" fontId="2" fillId="0" borderId="30" xfId="2" applyNumberFormat="1" applyBorder="1"/>
    <xf numFmtId="176" fontId="2" fillId="10" borderId="59" xfId="3" applyNumberFormat="1" applyFont="1" applyFill="1" applyBorder="1"/>
    <xf numFmtId="0" fontId="32" fillId="0" borderId="0" xfId="0" applyFont="1"/>
    <xf numFmtId="0" fontId="33" fillId="0" borderId="0" xfId="0" applyFont="1"/>
    <xf numFmtId="0" fontId="34" fillId="0" borderId="9" xfId="0" applyFont="1" applyBorder="1"/>
    <xf numFmtId="0" fontId="34" fillId="0" borderId="9" xfId="0" applyFont="1" applyBorder="1" applyAlignment="1">
      <alignment horizontal="center" wrapText="1"/>
    </xf>
    <xf numFmtId="0" fontId="34" fillId="0" borderId="8" xfId="0" applyFont="1" applyBorder="1" applyAlignment="1">
      <alignment horizontal="center" wrapText="1"/>
    </xf>
    <xf numFmtId="0" fontId="33" fillId="0" borderId="65" xfId="0" applyFont="1" applyBorder="1"/>
    <xf numFmtId="0" fontId="34" fillId="0" borderId="5" xfId="0" applyFont="1" applyBorder="1"/>
    <xf numFmtId="0" fontId="34" fillId="0" borderId="65" xfId="0" applyFont="1" applyBorder="1"/>
    <xf numFmtId="8" fontId="34" fillId="2" borderId="65" xfId="0" applyNumberFormat="1" applyFont="1" applyFill="1" applyBorder="1" applyAlignment="1">
      <alignment horizontal="center"/>
    </xf>
    <xf numFmtId="8" fontId="34" fillId="2" borderId="5" xfId="0" applyNumberFormat="1" applyFont="1" applyFill="1" applyBorder="1" applyAlignment="1">
      <alignment horizontal="center"/>
    </xf>
    <xf numFmtId="0" fontId="34" fillId="2" borderId="65" xfId="0" applyFont="1" applyFill="1" applyBorder="1"/>
    <xf numFmtId="0" fontId="34" fillId="2" borderId="5" xfId="0" applyFont="1" applyFill="1" applyBorder="1"/>
    <xf numFmtId="0" fontId="34" fillId="2" borderId="65" xfId="0" applyFont="1" applyFill="1" applyBorder="1" applyAlignment="1">
      <alignment horizontal="center"/>
    </xf>
    <xf numFmtId="0" fontId="34" fillId="2" borderId="5" xfId="0" applyFont="1" applyFill="1" applyBorder="1" applyAlignment="1">
      <alignment horizontal="center"/>
    </xf>
    <xf numFmtId="9" fontId="34" fillId="0" borderId="65" xfId="0" applyNumberFormat="1" applyFont="1" applyBorder="1" applyAlignment="1">
      <alignment horizontal="left"/>
    </xf>
    <xf numFmtId="6" fontId="34" fillId="2" borderId="65" xfId="0" applyNumberFormat="1" applyFont="1" applyFill="1" applyBorder="1" applyAlignment="1">
      <alignment horizontal="center"/>
    </xf>
    <xf numFmtId="6" fontId="34" fillId="2" borderId="5" xfId="0" applyNumberFormat="1" applyFont="1" applyFill="1" applyBorder="1" applyAlignment="1">
      <alignment horizontal="center"/>
    </xf>
    <xf numFmtId="0" fontId="0" fillId="0" borderId="35" xfId="0" applyBorder="1"/>
    <xf numFmtId="0" fontId="18" fillId="0" borderId="35" xfId="0" applyFont="1" applyBorder="1"/>
    <xf numFmtId="0" fontId="18" fillId="0" borderId="28" xfId="0" applyFont="1" applyBorder="1"/>
    <xf numFmtId="0" fontId="0" fillId="0" borderId="0" xfId="0" applyAlignment="1">
      <alignment horizontal="right" vertical="top"/>
    </xf>
    <xf numFmtId="0" fontId="34" fillId="0" borderId="8" xfId="0" applyFont="1" applyBorder="1" applyAlignment="1">
      <alignment horizontal="center" vertical="center" wrapText="1"/>
    </xf>
    <xf numFmtId="0" fontId="0" fillId="10" borderId="0" xfId="0" applyFill="1"/>
    <xf numFmtId="0" fontId="0" fillId="10" borderId="0" xfId="0" applyFill="1" applyAlignment="1">
      <alignment horizontal="center"/>
    </xf>
    <xf numFmtId="3" fontId="23" fillId="10" borderId="0" xfId="8" applyNumberFormat="1" applyFont="1" applyFill="1" applyAlignment="1">
      <alignment horizontal="center"/>
    </xf>
    <xf numFmtId="3" fontId="0" fillId="0" borderId="0" xfId="0" applyNumberFormat="1"/>
    <xf numFmtId="0" fontId="18" fillId="27" borderId="66" xfId="0" applyFont="1" applyFill="1" applyBorder="1"/>
    <xf numFmtId="0" fontId="18" fillId="28" borderId="66" xfId="0" applyFont="1" applyFill="1" applyBorder="1"/>
    <xf numFmtId="0" fontId="18" fillId="27" borderId="6" xfId="0" applyFont="1" applyFill="1" applyBorder="1"/>
    <xf numFmtId="3" fontId="18" fillId="27" borderId="9" xfId="0" applyNumberFormat="1" applyFont="1" applyFill="1" applyBorder="1" applyAlignment="1">
      <alignment horizontal="center" wrapText="1"/>
    </xf>
    <xf numFmtId="3" fontId="18" fillId="27" borderId="9" xfId="0" applyNumberFormat="1" applyFont="1" applyFill="1" applyBorder="1" applyAlignment="1">
      <alignment horizontal="center"/>
    </xf>
    <xf numFmtId="0" fontId="37" fillId="0" borderId="0" xfId="0" applyFont="1"/>
    <xf numFmtId="3" fontId="18" fillId="29" borderId="9" xfId="0" applyNumberFormat="1" applyFont="1" applyFill="1" applyBorder="1" applyAlignment="1">
      <alignment horizontal="center"/>
    </xf>
    <xf numFmtId="3" fontId="18" fillId="29" borderId="9" xfId="0" applyNumberFormat="1" applyFont="1" applyFill="1" applyBorder="1" applyAlignment="1">
      <alignment horizontal="center" wrapText="1"/>
    </xf>
    <xf numFmtId="0" fontId="18" fillId="28" borderId="6" xfId="0" applyFont="1" applyFill="1" applyBorder="1"/>
    <xf numFmtId="3" fontId="18" fillId="28" borderId="9" xfId="0" applyNumberFormat="1" applyFont="1" applyFill="1" applyBorder="1" applyAlignment="1">
      <alignment horizontal="center" wrapText="1"/>
    </xf>
    <xf numFmtId="3" fontId="18" fillId="28" borderId="9" xfId="0" applyNumberFormat="1" applyFont="1" applyFill="1" applyBorder="1" applyAlignment="1">
      <alignment horizontal="center"/>
    </xf>
    <xf numFmtId="44" fontId="0" fillId="0" borderId="0" xfId="0" applyNumberFormat="1"/>
    <xf numFmtId="44" fontId="0" fillId="0" borderId="5" xfId="0" applyNumberFormat="1" applyBorder="1"/>
    <xf numFmtId="44" fontId="0" fillId="0" borderId="4" xfId="0" applyNumberFormat="1" applyBorder="1"/>
    <xf numFmtId="3" fontId="0" fillId="0" borderId="65" xfId="0" applyNumberFormat="1" applyBorder="1"/>
    <xf numFmtId="4" fontId="0" fillId="0" borderId="0" xfId="0" applyNumberFormat="1"/>
    <xf numFmtId="3" fontId="0" fillId="0" borderId="5" xfId="0" applyNumberFormat="1" applyBorder="1"/>
    <xf numFmtId="4" fontId="0" fillId="0" borderId="4" xfId="0" applyNumberFormat="1" applyBorder="1"/>
    <xf numFmtId="4" fontId="18" fillId="27" borderId="6" xfId="0" applyNumberFormat="1" applyFont="1" applyFill="1" applyBorder="1"/>
    <xf numFmtId="4" fontId="18" fillId="27" borderId="7" xfId="0" applyNumberFormat="1" applyFont="1" applyFill="1" applyBorder="1"/>
    <xf numFmtId="3" fontId="18" fillId="27" borderId="7" xfId="0" applyNumberFormat="1" applyFont="1" applyFill="1" applyBorder="1"/>
    <xf numFmtId="3" fontId="18" fillId="27" borderId="8" xfId="0" applyNumberFormat="1" applyFont="1" applyFill="1" applyBorder="1"/>
    <xf numFmtId="4" fontId="18" fillId="29" borderId="6" xfId="0" applyNumberFormat="1" applyFont="1" applyFill="1" applyBorder="1"/>
    <xf numFmtId="4" fontId="18" fillId="29" borderId="7" xfId="0" applyNumberFormat="1" applyFont="1" applyFill="1" applyBorder="1"/>
    <xf numFmtId="3" fontId="18" fillId="29" borderId="8" xfId="0" applyNumberFormat="1" applyFont="1" applyFill="1" applyBorder="1"/>
    <xf numFmtId="4" fontId="18" fillId="28" borderId="6" xfId="0" applyNumberFormat="1" applyFont="1" applyFill="1" applyBorder="1"/>
    <xf numFmtId="4" fontId="18" fillId="28" borderId="7" xfId="0" applyNumberFormat="1" applyFont="1" applyFill="1" applyBorder="1"/>
    <xf numFmtId="3" fontId="18" fillId="28" borderId="7" xfId="0" applyNumberFormat="1" applyFont="1" applyFill="1" applyBorder="1"/>
    <xf numFmtId="3" fontId="18" fillId="28" borderId="8" xfId="0" applyNumberFormat="1" applyFont="1" applyFill="1" applyBorder="1"/>
    <xf numFmtId="3" fontId="18" fillId="28" borderId="9" xfId="0" applyNumberFormat="1" applyFont="1" applyFill="1" applyBorder="1"/>
    <xf numFmtId="10" fontId="0" fillId="0" borderId="0" xfId="0" applyNumberFormat="1"/>
    <xf numFmtId="4" fontId="0" fillId="0" borderId="2" xfId="0" applyNumberFormat="1" applyBorder="1"/>
    <xf numFmtId="44" fontId="0" fillId="0" borderId="2" xfId="0" applyNumberFormat="1" applyBorder="1"/>
    <xf numFmtId="44" fontId="0" fillId="0" borderId="3" xfId="0" applyNumberFormat="1" applyBorder="1"/>
    <xf numFmtId="0" fontId="37" fillId="0" borderId="2" xfId="0" applyFont="1" applyBorder="1"/>
    <xf numFmtId="4" fontId="0" fillId="0" borderId="1" xfId="0" applyNumberFormat="1" applyBorder="1"/>
    <xf numFmtId="0" fontId="37" fillId="0" borderId="27" xfId="0" applyFont="1" applyBorder="1"/>
    <xf numFmtId="3" fontId="0" fillId="6" borderId="5" xfId="0" applyNumberFormat="1" applyFill="1" applyBorder="1"/>
    <xf numFmtId="0" fontId="0" fillId="0" borderId="2" xfId="0" applyBorder="1"/>
    <xf numFmtId="0" fontId="0" fillId="0" borderId="3" xfId="0" applyBorder="1"/>
    <xf numFmtId="0" fontId="0" fillId="0" borderId="66" xfId="0" applyBorder="1"/>
    <xf numFmtId="3" fontId="0" fillId="0" borderId="2" xfId="0" applyNumberFormat="1" applyBorder="1"/>
    <xf numFmtId="3" fontId="0" fillId="0" borderId="3" xfId="0" applyNumberFormat="1" applyBorder="1"/>
    <xf numFmtId="4" fontId="0" fillId="0" borderId="27" xfId="0" applyNumberFormat="1" applyBorder="1"/>
    <xf numFmtId="3" fontId="0" fillId="0" borderId="27" xfId="0" applyNumberFormat="1" applyBorder="1"/>
    <xf numFmtId="3" fontId="0" fillId="0" borderId="28" xfId="0" applyNumberFormat="1" applyBorder="1"/>
    <xf numFmtId="4" fontId="0" fillId="0" borderId="26" xfId="0" applyNumberFormat="1" applyBorder="1"/>
    <xf numFmtId="3" fontId="0" fillId="0" borderId="35" xfId="0" applyNumberFormat="1" applyBorder="1"/>
    <xf numFmtId="3" fontId="18" fillId="27" borderId="6" xfId="0" applyNumberFormat="1" applyFont="1" applyFill="1" applyBorder="1"/>
    <xf numFmtId="3" fontId="18" fillId="29" borderId="6" xfId="0" applyNumberFormat="1" applyFont="1" applyFill="1" applyBorder="1"/>
    <xf numFmtId="3" fontId="18" fillId="29" borderId="7" xfId="0" applyNumberFormat="1" applyFont="1" applyFill="1" applyBorder="1"/>
    <xf numFmtId="3" fontId="18" fillId="28" borderId="6" xfId="0" applyNumberFormat="1" applyFont="1" applyFill="1" applyBorder="1"/>
    <xf numFmtId="3" fontId="0" fillId="0" borderId="4" xfId="0" applyNumberFormat="1" applyBorder="1"/>
    <xf numFmtId="3" fontId="18" fillId="29" borderId="9" xfId="0" applyNumberFormat="1" applyFont="1" applyFill="1" applyBorder="1"/>
    <xf numFmtId="0" fontId="37" fillId="0" borderId="6" xfId="0" applyFont="1" applyBorder="1"/>
    <xf numFmtId="0" fontId="37" fillId="0" borderId="6" xfId="0" applyFont="1" applyBorder="1" applyAlignment="1">
      <alignment horizontal="center" vertical="center" wrapText="1"/>
    </xf>
    <xf numFmtId="0" fontId="37" fillId="0" borderId="6" xfId="0" applyFont="1" applyBorder="1" applyAlignment="1">
      <alignment horizontal="center" wrapText="1"/>
    </xf>
    <xf numFmtId="0" fontId="37" fillId="0" borderId="9" xfId="0" applyFont="1" applyBorder="1" applyAlignment="1">
      <alignment horizontal="center"/>
    </xf>
    <xf numFmtId="0" fontId="37" fillId="0" borderId="4" xfId="0" applyFont="1" applyBorder="1"/>
    <xf numFmtId="0" fontId="37" fillId="0" borderId="0" xfId="0" applyFont="1" applyAlignment="1">
      <alignment horizontal="center" wrapText="1"/>
    </xf>
    <xf numFmtId="9" fontId="0" fillId="0" borderId="0" xfId="0" applyNumberFormat="1" applyAlignment="1">
      <alignment horizontal="center" wrapText="1"/>
    </xf>
    <xf numFmtId="0" fontId="37" fillId="0" borderId="5" xfId="0" applyFont="1" applyBorder="1" applyAlignment="1">
      <alignment horizontal="center"/>
    </xf>
    <xf numFmtId="0" fontId="18" fillId="0" borderId="1" xfId="0" applyFont="1" applyBorder="1"/>
    <xf numFmtId="0" fontId="37" fillId="0" borderId="5" xfId="0" applyFont="1" applyBorder="1"/>
    <xf numFmtId="0" fontId="18" fillId="0" borderId="4" xfId="0" applyFont="1" applyBorder="1"/>
    <xf numFmtId="0" fontId="0" fillId="0" borderId="5" xfId="0" applyBorder="1"/>
    <xf numFmtId="0" fontId="18" fillId="12" borderId="6" xfId="0" applyFont="1" applyFill="1" applyBorder="1"/>
    <xf numFmtId="0" fontId="18" fillId="12" borderId="7" xfId="0" applyFont="1" applyFill="1" applyBorder="1"/>
    <xf numFmtId="3" fontId="18" fillId="12" borderId="7" xfId="0" applyNumberFormat="1" applyFont="1" applyFill="1" applyBorder="1"/>
    <xf numFmtId="3" fontId="18" fillId="12" borderId="8" xfId="0" applyNumberFormat="1" applyFont="1" applyFill="1" applyBorder="1"/>
    <xf numFmtId="3" fontId="18" fillId="12" borderId="6" xfId="0" applyNumberFormat="1" applyFont="1" applyFill="1" applyBorder="1"/>
    <xf numFmtId="0" fontId="0" fillId="0" borderId="4" xfId="0" applyBorder="1" applyAlignment="1">
      <alignment wrapText="1"/>
    </xf>
    <xf numFmtId="0" fontId="18" fillId="0" borderId="5" xfId="0" applyFont="1" applyBorder="1"/>
    <xf numFmtId="0" fontId="18" fillId="30" borderId="4" xfId="0" applyFont="1" applyFill="1" applyBorder="1"/>
    <xf numFmtId="3" fontId="18" fillId="30" borderId="0" xfId="0" applyNumberFormat="1" applyFont="1" applyFill="1"/>
    <xf numFmtId="0" fontId="0" fillId="0" borderId="27" xfId="0" applyBorder="1"/>
    <xf numFmtId="0" fontId="0" fillId="0" borderId="28" xfId="0" applyBorder="1"/>
    <xf numFmtId="3" fontId="18" fillId="0" borderId="0" xfId="0" applyNumberFormat="1" applyFont="1"/>
    <xf numFmtId="3" fontId="18" fillId="0" borderId="4" xfId="0" applyNumberFormat="1" applyFont="1" applyBorder="1"/>
    <xf numFmtId="3" fontId="18" fillId="0" borderId="5" xfId="0" applyNumberFormat="1" applyFont="1" applyBorder="1"/>
    <xf numFmtId="4" fontId="18" fillId="0" borderId="4" xfId="0" applyNumberFormat="1" applyFont="1" applyBorder="1"/>
    <xf numFmtId="0" fontId="39" fillId="0" borderId="0" xfId="0" applyFont="1"/>
    <xf numFmtId="0" fontId="39" fillId="0" borderId="4" xfId="0" applyFont="1" applyBorder="1"/>
    <xf numFmtId="3" fontId="39" fillId="0" borderId="0" xfId="0" applyNumberFormat="1" applyFont="1"/>
    <xf numFmtId="0" fontId="39" fillId="0" borderId="5" xfId="0" applyFont="1" applyBorder="1"/>
    <xf numFmtId="4" fontId="39" fillId="0" borderId="4" xfId="0" applyNumberFormat="1" applyFont="1" applyBorder="1"/>
    <xf numFmtId="3" fontId="18" fillId="6" borderId="5" xfId="0" applyNumberFormat="1" applyFont="1" applyFill="1" applyBorder="1"/>
    <xf numFmtId="4" fontId="18" fillId="6" borderId="4" xfId="0" applyNumberFormat="1" applyFont="1" applyFill="1" applyBorder="1"/>
    <xf numFmtId="3" fontId="18" fillId="6" borderId="4" xfId="0" applyNumberFormat="1" applyFont="1" applyFill="1" applyBorder="1"/>
    <xf numFmtId="3" fontId="0" fillId="0" borderId="26" xfId="0" applyNumberFormat="1" applyBorder="1"/>
    <xf numFmtId="0" fontId="40" fillId="0" borderId="0" xfId="0" applyFont="1"/>
    <xf numFmtId="3" fontId="40" fillId="0" borderId="0" xfId="0" applyNumberFormat="1" applyFont="1"/>
    <xf numFmtId="4" fontId="40" fillId="0" borderId="0" xfId="0" applyNumberFormat="1" applyFont="1"/>
    <xf numFmtId="0" fontId="41" fillId="0" borderId="0" xfId="0" applyFont="1" applyAlignment="1">
      <alignment vertical="center" wrapText="1"/>
    </xf>
    <xf numFmtId="0" fontId="42" fillId="0" borderId="0" xfId="0" applyFont="1" applyAlignment="1">
      <alignment vertical="center"/>
    </xf>
    <xf numFmtId="0" fontId="42" fillId="0" borderId="0" xfId="0" applyFont="1" applyAlignment="1">
      <alignment horizontal="left" vertical="center"/>
    </xf>
    <xf numFmtId="0" fontId="28" fillId="16" borderId="0" xfId="10" applyFont="1" applyFill="1" applyAlignment="1">
      <alignment vertical="center" wrapText="1"/>
    </xf>
    <xf numFmtId="0" fontId="28" fillId="17" borderId="47" xfId="10" applyFont="1" applyFill="1" applyBorder="1" applyAlignment="1">
      <alignment horizontal="center" vertical="center" wrapText="1"/>
    </xf>
    <xf numFmtId="0" fontId="28" fillId="17" borderId="48" xfId="10" applyFont="1" applyFill="1" applyBorder="1" applyAlignment="1">
      <alignment horizontal="center" vertical="center" wrapText="1"/>
    </xf>
    <xf numFmtId="0" fontId="43" fillId="0" borderId="0" xfId="10">
      <alignment vertical="center"/>
    </xf>
    <xf numFmtId="0" fontId="28" fillId="17" borderId="60" xfId="10" applyFont="1" applyFill="1" applyBorder="1" applyAlignment="1">
      <alignment horizontal="center" vertical="center" wrapText="1"/>
    </xf>
    <xf numFmtId="0" fontId="28" fillId="17" borderId="58" xfId="10" applyFont="1" applyFill="1" applyBorder="1" applyAlignment="1">
      <alignment horizontal="center" vertical="center" wrapText="1"/>
    </xf>
    <xf numFmtId="0" fontId="28" fillId="16" borderId="59" xfId="10" applyFont="1" applyFill="1" applyBorder="1" applyAlignment="1">
      <alignment horizontal="left" vertical="center"/>
    </xf>
    <xf numFmtId="0" fontId="28" fillId="16" borderId="50" xfId="10" applyFont="1" applyFill="1" applyBorder="1">
      <alignment vertical="center"/>
    </xf>
    <xf numFmtId="4" fontId="43" fillId="0" borderId="58" xfId="10" applyNumberFormat="1" applyBorder="1">
      <alignment vertical="center"/>
    </xf>
    <xf numFmtId="3" fontId="43" fillId="0" borderId="58" xfId="10" applyNumberFormat="1" applyBorder="1">
      <alignment vertical="center"/>
    </xf>
    <xf numFmtId="43" fontId="23" fillId="0" borderId="0" xfId="6" applyFont="1"/>
    <xf numFmtId="43" fontId="25" fillId="0" borderId="0" xfId="6" applyFont="1"/>
    <xf numFmtId="43" fontId="19" fillId="0" borderId="0" xfId="6" applyFont="1"/>
    <xf numFmtId="43" fontId="19" fillId="0" borderId="0" xfId="6" applyFont="1" applyAlignment="1">
      <alignment vertical="top" wrapText="1"/>
    </xf>
    <xf numFmtId="43" fontId="23" fillId="14" borderId="0" xfId="6" applyFont="1" applyFill="1"/>
    <xf numFmtId="43" fontId="19" fillId="15" borderId="0" xfId="6" applyFont="1" applyFill="1"/>
    <xf numFmtId="43" fontId="19" fillId="6" borderId="5" xfId="6" applyFont="1" applyFill="1" applyBorder="1"/>
    <xf numFmtId="164" fontId="2" fillId="0" borderId="0" xfId="6" applyNumberFormat="1" applyFont="1"/>
    <xf numFmtId="0" fontId="44" fillId="0" borderId="0" xfId="11"/>
    <xf numFmtId="164" fontId="2" fillId="12" borderId="56" xfId="3" applyNumberFormat="1" applyFont="1" applyFill="1" applyBorder="1"/>
    <xf numFmtId="0" fontId="3" fillId="31" borderId="61" xfId="2" applyFont="1" applyFill="1" applyBorder="1" applyAlignment="1">
      <alignment wrapText="1"/>
    </xf>
    <xf numFmtId="176" fontId="2" fillId="12" borderId="61" xfId="3" applyNumberFormat="1" applyFont="1" applyFill="1" applyBorder="1"/>
    <xf numFmtId="176" fontId="2" fillId="12" borderId="64" xfId="3" applyNumberFormat="1" applyFont="1" applyFill="1" applyBorder="1"/>
    <xf numFmtId="164" fontId="0" fillId="0" borderId="0" xfId="6" applyNumberFormat="1" applyFont="1"/>
    <xf numFmtId="164" fontId="18" fillId="9" borderId="0" xfId="6" applyNumberFormat="1" applyFont="1" applyFill="1" applyAlignment="1">
      <alignment horizontal="center"/>
    </xf>
    <xf numFmtId="0" fontId="0" fillId="32" borderId="0" xfId="0" applyFill="1" applyAlignment="1">
      <alignment horizontal="center"/>
    </xf>
    <xf numFmtId="0" fontId="0" fillId="32" borderId="0" xfId="0" applyFill="1"/>
    <xf numFmtId="6" fontId="0" fillId="32" borderId="0" xfId="0" applyNumberFormat="1" applyFill="1"/>
    <xf numFmtId="1" fontId="0" fillId="32" borderId="0" xfId="0" applyNumberFormat="1" applyFill="1" applyAlignment="1">
      <alignment horizontal="center"/>
    </xf>
    <xf numFmtId="8" fontId="0" fillId="32" borderId="0" xfId="0" applyNumberFormat="1" applyFill="1"/>
    <xf numFmtId="5" fontId="0" fillId="32" borderId="0" xfId="0" applyNumberFormat="1" applyFill="1"/>
    <xf numFmtId="168" fontId="0" fillId="32" borderId="0" xfId="0" applyNumberFormat="1" applyFill="1"/>
    <xf numFmtId="174" fontId="0" fillId="32" borderId="0" xfId="0" applyNumberFormat="1" applyFill="1"/>
    <xf numFmtId="164" fontId="0" fillId="32" borderId="0" xfId="6" applyNumberFormat="1" applyFont="1" applyFill="1"/>
    <xf numFmtId="178" fontId="3" fillId="2" borderId="22" xfId="5" applyNumberFormat="1" applyFont="1" applyFill="1" applyBorder="1" applyAlignment="1" applyProtection="1">
      <alignment vertical="center"/>
      <protection hidden="1"/>
    </xf>
    <xf numFmtId="178" fontId="3" fillId="2" borderId="0" xfId="5" applyNumberFormat="1" applyFont="1" applyFill="1" applyAlignment="1" applyProtection="1">
      <alignment vertical="center"/>
      <protection hidden="1"/>
    </xf>
    <xf numFmtId="178" fontId="2" fillId="2" borderId="0" xfId="5" applyNumberFormat="1" applyFont="1" applyFill="1" applyProtection="1">
      <protection hidden="1"/>
    </xf>
    <xf numFmtId="178" fontId="3" fillId="2" borderId="30" xfId="5" applyNumberFormat="1" applyFont="1" applyFill="1" applyBorder="1" applyAlignment="1" applyProtection="1">
      <alignment vertical="center"/>
      <protection hidden="1"/>
    </xf>
    <xf numFmtId="178" fontId="3" fillId="12" borderId="30" xfId="5" applyNumberFormat="1" applyFont="1" applyFill="1" applyBorder="1" applyAlignment="1" applyProtection="1">
      <alignment vertical="center"/>
      <protection hidden="1"/>
    </xf>
    <xf numFmtId="0" fontId="18" fillId="0" borderId="0" xfId="0" applyFont="1" applyAlignment="1">
      <alignment horizontal="center"/>
    </xf>
    <xf numFmtId="0" fontId="18" fillId="0" borderId="9" xfId="0" applyFont="1" applyBorder="1" applyAlignment="1">
      <alignment horizontal="center"/>
    </xf>
    <xf numFmtId="0" fontId="0" fillId="0" borderId="65" xfId="0" applyBorder="1"/>
    <xf numFmtId="0" fontId="39" fillId="0" borderId="65" xfId="0" applyFont="1" applyBorder="1"/>
    <xf numFmtId="0" fontId="0" fillId="0" borderId="65" xfId="0" applyBorder="1" applyAlignment="1">
      <alignment wrapText="1"/>
    </xf>
    <xf numFmtId="4" fontId="0" fillId="0" borderId="65" xfId="0" applyNumberFormat="1" applyBorder="1"/>
    <xf numFmtId="0" fontId="0" fillId="0" borderId="9" xfId="0" applyBorder="1"/>
    <xf numFmtId="1" fontId="0" fillId="11" borderId="6" xfId="0" applyNumberFormat="1" applyFill="1" applyBorder="1" applyAlignment="1">
      <alignment horizontal="center" wrapText="1"/>
    </xf>
    <xf numFmtId="1" fontId="0" fillId="11" borderId="8" xfId="0" applyNumberFormat="1" applyFill="1" applyBorder="1" applyAlignment="1">
      <alignment horizontal="center" wrapText="1"/>
    </xf>
    <xf numFmtId="3" fontId="37" fillId="0" borderId="1" xfId="0" quotePrefix="1" applyNumberFormat="1" applyFont="1" applyBorder="1" applyAlignment="1">
      <alignment horizontal="center" wrapText="1"/>
    </xf>
    <xf numFmtId="3" fontId="37" fillId="0" borderId="3" xfId="0" quotePrefix="1" applyNumberFormat="1" applyFont="1" applyBorder="1" applyAlignment="1">
      <alignment horizontal="center" wrapText="1"/>
    </xf>
    <xf numFmtId="0" fontId="37" fillId="0" borderId="1" xfId="0" applyFont="1" applyBorder="1" applyAlignment="1">
      <alignment horizontal="center" wrapText="1"/>
    </xf>
    <xf numFmtId="0" fontId="37" fillId="0" borderId="3" xfId="0" applyFont="1" applyBorder="1" applyAlignment="1">
      <alignment horizontal="center" wrapText="1"/>
    </xf>
    <xf numFmtId="0" fontId="37" fillId="0" borderId="1" xfId="0" applyFont="1" applyBorder="1" applyAlignment="1">
      <alignment horizontal="center"/>
    </xf>
    <xf numFmtId="0" fontId="37" fillId="0" borderId="3" xfId="0" applyFont="1" applyBorder="1" applyAlignment="1">
      <alignment horizontal="center"/>
    </xf>
    <xf numFmtId="3" fontId="38" fillId="0" borderId="6" xfId="0" quotePrefix="1" applyNumberFormat="1" applyFont="1" applyBorder="1" applyAlignment="1">
      <alignment horizontal="center" wrapText="1"/>
    </xf>
    <xf numFmtId="3" fontId="38" fillId="0" borderId="8" xfId="0" quotePrefix="1" applyNumberFormat="1" applyFont="1" applyBorder="1" applyAlignment="1">
      <alignment horizontal="center" wrapText="1"/>
    </xf>
    <xf numFmtId="10" fontId="18" fillId="0" borderId="6" xfId="0" applyNumberFormat="1" applyFont="1" applyBorder="1" applyAlignment="1">
      <alignment horizontal="center"/>
    </xf>
    <xf numFmtId="10" fontId="18" fillId="0" borderId="8" xfId="0" applyNumberFormat="1" applyFont="1" applyBorder="1" applyAlignment="1">
      <alignment horizontal="center"/>
    </xf>
    <xf numFmtId="3" fontId="37" fillId="0" borderId="6" xfId="0" quotePrefix="1" applyNumberFormat="1" applyFont="1" applyBorder="1" applyAlignment="1">
      <alignment horizontal="center"/>
    </xf>
    <xf numFmtId="3" fontId="37" fillId="0" borderId="8" xfId="0" quotePrefix="1" applyNumberFormat="1" applyFont="1" applyBorder="1" applyAlignment="1">
      <alignment horizontal="center"/>
    </xf>
    <xf numFmtId="0" fontId="37" fillId="0" borderId="6" xfId="0" applyFont="1" applyBorder="1" applyAlignment="1">
      <alignment horizontal="center"/>
    </xf>
    <xf numFmtId="0" fontId="37" fillId="0" borderId="8" xfId="0" applyFont="1" applyBorder="1" applyAlignment="1">
      <alignment horizontal="center"/>
    </xf>
    <xf numFmtId="0" fontId="28" fillId="16" borderId="0" xfId="10" applyFont="1" applyFill="1" applyAlignment="1">
      <alignment vertical="center" wrapText="1"/>
    </xf>
    <xf numFmtId="0" fontId="35" fillId="27" borderId="6" xfId="0" applyFont="1" applyFill="1" applyBorder="1" applyAlignment="1">
      <alignment horizontal="center"/>
    </xf>
    <xf numFmtId="0" fontId="35" fillId="27" borderId="7" xfId="0" applyFont="1" applyFill="1" applyBorder="1" applyAlignment="1">
      <alignment horizontal="center"/>
    </xf>
    <xf numFmtId="0" fontId="35" fillId="27" borderId="8" xfId="0" applyFont="1" applyFill="1" applyBorder="1" applyAlignment="1">
      <alignment horizontal="center"/>
    </xf>
    <xf numFmtId="0" fontId="36" fillId="28" borderId="6" xfId="0" applyFont="1" applyFill="1" applyBorder="1" applyAlignment="1">
      <alignment horizontal="center"/>
    </xf>
    <xf numFmtId="0" fontId="36" fillId="28" borderId="7" xfId="0" applyFont="1" applyFill="1" applyBorder="1" applyAlignment="1">
      <alignment horizontal="center"/>
    </xf>
    <xf numFmtId="0" fontId="36" fillId="28" borderId="8" xfId="0" applyFont="1" applyFill="1" applyBorder="1" applyAlignment="1">
      <alignment horizontal="center"/>
    </xf>
    <xf numFmtId="3" fontId="18" fillId="27" borderId="6" xfId="0" quotePrefix="1" applyNumberFormat="1" applyFont="1" applyFill="1" applyBorder="1" applyAlignment="1">
      <alignment horizontal="center"/>
    </xf>
    <xf numFmtId="3" fontId="18" fillId="27" borderId="7" xfId="0" quotePrefix="1" applyNumberFormat="1" applyFont="1" applyFill="1" applyBorder="1" applyAlignment="1">
      <alignment horizontal="center"/>
    </xf>
    <xf numFmtId="3" fontId="18" fillId="27" borderId="8" xfId="0" quotePrefix="1" applyNumberFormat="1" applyFont="1" applyFill="1" applyBorder="1" applyAlignment="1">
      <alignment horizontal="center"/>
    </xf>
    <xf numFmtId="3" fontId="18" fillId="29" borderId="6" xfId="0" quotePrefix="1" applyNumberFormat="1" applyFont="1" applyFill="1" applyBorder="1" applyAlignment="1">
      <alignment horizontal="center"/>
    </xf>
    <xf numFmtId="3" fontId="18" fillId="29" borderId="7" xfId="0" quotePrefix="1" applyNumberFormat="1" applyFont="1" applyFill="1" applyBorder="1" applyAlignment="1">
      <alignment horizontal="center"/>
    </xf>
    <xf numFmtId="3" fontId="18" fillId="29" borderId="8" xfId="0" quotePrefix="1" applyNumberFormat="1" applyFont="1" applyFill="1" applyBorder="1" applyAlignment="1">
      <alignment horizontal="center"/>
    </xf>
    <xf numFmtId="3" fontId="18" fillId="28" borderId="6" xfId="0" quotePrefix="1" applyNumberFormat="1" applyFont="1" applyFill="1" applyBorder="1" applyAlignment="1">
      <alignment horizontal="center"/>
    </xf>
    <xf numFmtId="3" fontId="18" fillId="28" borderId="7" xfId="0" quotePrefix="1" applyNumberFormat="1" applyFont="1" applyFill="1" applyBorder="1" applyAlignment="1">
      <alignment horizontal="center"/>
    </xf>
    <xf numFmtId="3" fontId="18" fillId="28" borderId="8" xfId="0" quotePrefix="1" applyNumberFormat="1" applyFont="1" applyFill="1" applyBorder="1" applyAlignment="1">
      <alignment horizontal="center"/>
    </xf>
    <xf numFmtId="0" fontId="21" fillId="7" borderId="0" xfId="0" applyFont="1" applyFill="1"/>
    <xf numFmtId="0" fontId="29" fillId="0" borderId="0" xfId="0" applyFont="1"/>
    <xf numFmtId="0" fontId="28" fillId="16" borderId="0" xfId="0" applyFont="1" applyFill="1" applyAlignment="1">
      <alignment vertical="center" wrapText="1"/>
    </xf>
    <xf numFmtId="0" fontId="0" fillId="2" borderId="0" xfId="0" applyFill="1" applyAlignment="1">
      <alignment horizontal="center"/>
    </xf>
    <xf numFmtId="6" fontId="0" fillId="2" borderId="0" xfId="0" applyNumberFormat="1" applyFill="1"/>
    <xf numFmtId="1" fontId="0" fillId="2" borderId="0" xfId="0" applyNumberFormat="1" applyFill="1" applyAlignment="1">
      <alignment horizontal="center"/>
    </xf>
    <xf numFmtId="8" fontId="0" fillId="2" borderId="0" xfId="0" applyNumberFormat="1" applyFill="1"/>
    <xf numFmtId="5" fontId="0" fillId="2" borderId="0" xfId="0" applyNumberFormat="1" applyFill="1"/>
    <xf numFmtId="168" fontId="0" fillId="2" borderId="0" xfId="0" applyNumberFormat="1" applyFill="1"/>
    <xf numFmtId="174" fontId="0" fillId="2" borderId="0" xfId="0" applyNumberFormat="1" applyFill="1"/>
    <xf numFmtId="164" fontId="0" fillId="2" borderId="0" xfId="6" applyNumberFormat="1" applyFont="1" applyFill="1"/>
    <xf numFmtId="0" fontId="18" fillId="2" borderId="0" xfId="0" applyFont="1" applyFill="1" applyAlignment="1">
      <alignment horizontal="center" wrapText="1"/>
    </xf>
    <xf numFmtId="0" fontId="18" fillId="2" borderId="0" xfId="0" applyFont="1" applyFill="1" applyAlignment="1">
      <alignment wrapText="1"/>
    </xf>
    <xf numFmtId="6" fontId="18" fillId="2" borderId="0" xfId="0" applyNumberFormat="1" applyFont="1" applyFill="1" applyAlignment="1">
      <alignment wrapText="1"/>
    </xf>
    <xf numFmtId="1" fontId="18" fillId="2" borderId="0" xfId="0" applyNumberFormat="1" applyFont="1" applyFill="1" applyAlignment="1">
      <alignment horizontal="center" wrapText="1"/>
    </xf>
    <xf numFmtId="8" fontId="18" fillId="2" borderId="0" xfId="0" applyNumberFormat="1" applyFont="1" applyFill="1" applyAlignment="1">
      <alignment wrapText="1"/>
    </xf>
    <xf numFmtId="5" fontId="18" fillId="2" borderId="0" xfId="0" applyNumberFormat="1" applyFont="1" applyFill="1" applyAlignment="1">
      <alignment wrapText="1"/>
    </xf>
    <xf numFmtId="168" fontId="18" fillId="2" borderId="0" xfId="0" applyNumberFormat="1" applyFont="1" applyFill="1" applyAlignment="1">
      <alignment wrapText="1"/>
    </xf>
    <xf numFmtId="174" fontId="18" fillId="2" borderId="0" xfId="0" applyNumberFormat="1" applyFont="1" applyFill="1" applyAlignment="1">
      <alignment wrapText="1"/>
    </xf>
    <xf numFmtId="164" fontId="18" fillId="2" borderId="0" xfId="6" applyNumberFormat="1" applyFont="1" applyFill="1" applyAlignment="1">
      <alignment wrapText="1"/>
    </xf>
    <xf numFmtId="0" fontId="0" fillId="33" borderId="0" xfId="0" applyFill="1" applyAlignment="1">
      <alignment horizontal="center"/>
    </xf>
    <xf numFmtId="0" fontId="0" fillId="33" borderId="0" xfId="0" applyFill="1"/>
    <xf numFmtId="8" fontId="0" fillId="33" borderId="0" xfId="0" applyNumberFormat="1" applyFill="1"/>
    <xf numFmtId="7" fontId="0" fillId="33" borderId="0" xfId="0" applyNumberFormat="1" applyFill="1"/>
    <xf numFmtId="0" fontId="0" fillId="33" borderId="0" xfId="0" applyFill="1" applyAlignment="1"/>
    <xf numFmtId="44" fontId="0" fillId="33" borderId="0" xfId="5" applyFont="1" applyFill="1" applyAlignment="1"/>
    <xf numFmtId="1" fontId="0" fillId="33" borderId="0" xfId="0" applyNumberFormat="1" applyFill="1" applyAlignment="1"/>
    <xf numFmtId="43" fontId="0" fillId="33" borderId="0" xfId="6" applyFont="1" applyFill="1" applyAlignment="1"/>
    <xf numFmtId="178" fontId="3" fillId="2" borderId="9" xfId="5" applyNumberFormat="1" applyFont="1" applyFill="1" applyBorder="1" applyAlignment="1" applyProtection="1">
      <alignment vertical="center"/>
      <protection hidden="1"/>
    </xf>
  </cellXfs>
  <cellStyles count="12">
    <cellStyle name="Comma" xfId="6" builtinId="3"/>
    <cellStyle name="Comma 2" xfId="3" xr:uid="{931A56DE-17E7-493E-A862-108585D73F89}"/>
    <cellStyle name="Currency" xfId="5" builtinId="4"/>
    <cellStyle name="Hyperlink" xfId="11" builtinId="8"/>
    <cellStyle name="Normal" xfId="0" builtinId="0"/>
    <cellStyle name="Normal 14" xfId="2" xr:uid="{59655626-99FD-4A4F-89BB-D93E9B929DD7}"/>
    <cellStyle name="Normal 2" xfId="9" xr:uid="{BB5B4DA8-0E91-418E-9A58-368282F38971}"/>
    <cellStyle name="Normal 2 2" xfId="1" xr:uid="{4C3CA6BF-B530-4730-ADB8-85D811F6F52D}"/>
    <cellStyle name="Normal 3" xfId="10" xr:uid="{D34D137D-2720-4946-8D76-860F7AF99574}"/>
    <cellStyle name="Normal 5" xfId="8" xr:uid="{B2889DA3-D181-4792-8A70-0879A009EDBA}"/>
    <cellStyle name="Percent" xfId="7" builtinId="5"/>
    <cellStyle name="Percent 2" xfId="4" xr:uid="{1353AE2F-CB5F-4F3C-9971-27E010574E4B}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CC"/>
        <name val="Cambria"/>
        <scheme val="none"/>
      </font>
    </dxf>
    <dxf>
      <font>
        <color theme="0"/>
      </font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4.xml"/><Relationship Id="rId39" Type="http://schemas.openxmlformats.org/officeDocument/2006/relationships/externalLink" Target="externalLinks/externalLink17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2.xml"/><Relationship Id="rId42" Type="http://schemas.openxmlformats.org/officeDocument/2006/relationships/externalLink" Target="externalLinks/externalLink20.xml"/><Relationship Id="rId47" Type="http://schemas.openxmlformats.org/officeDocument/2006/relationships/externalLink" Target="externalLinks/externalLink25.xml"/><Relationship Id="rId50" Type="http://schemas.openxmlformats.org/officeDocument/2006/relationships/externalLink" Target="externalLinks/externalLink28.xml"/><Relationship Id="rId55" Type="http://schemas.openxmlformats.org/officeDocument/2006/relationships/externalLink" Target="externalLinks/externalLink33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2.xml"/><Relationship Id="rId32" Type="http://schemas.openxmlformats.org/officeDocument/2006/relationships/externalLink" Target="externalLinks/externalLink10.xml"/><Relationship Id="rId37" Type="http://schemas.openxmlformats.org/officeDocument/2006/relationships/externalLink" Target="externalLinks/externalLink15.xml"/><Relationship Id="rId40" Type="http://schemas.openxmlformats.org/officeDocument/2006/relationships/externalLink" Target="externalLinks/externalLink18.xml"/><Relationship Id="rId45" Type="http://schemas.openxmlformats.org/officeDocument/2006/relationships/externalLink" Target="externalLinks/externalLink23.xml"/><Relationship Id="rId53" Type="http://schemas.openxmlformats.org/officeDocument/2006/relationships/externalLink" Target="externalLinks/externalLink31.xml"/><Relationship Id="rId58" Type="http://schemas.openxmlformats.org/officeDocument/2006/relationships/externalLink" Target="externalLinks/externalLink36.xml"/><Relationship Id="rId66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28" Type="http://schemas.openxmlformats.org/officeDocument/2006/relationships/externalLink" Target="externalLinks/externalLink6.xml"/><Relationship Id="rId36" Type="http://schemas.openxmlformats.org/officeDocument/2006/relationships/externalLink" Target="externalLinks/externalLink14.xml"/><Relationship Id="rId49" Type="http://schemas.openxmlformats.org/officeDocument/2006/relationships/externalLink" Target="externalLinks/externalLink27.xml"/><Relationship Id="rId57" Type="http://schemas.openxmlformats.org/officeDocument/2006/relationships/externalLink" Target="externalLinks/externalLink35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9.xml"/><Relationship Id="rId44" Type="http://schemas.openxmlformats.org/officeDocument/2006/relationships/externalLink" Target="externalLinks/externalLink22.xml"/><Relationship Id="rId52" Type="http://schemas.openxmlformats.org/officeDocument/2006/relationships/externalLink" Target="externalLinks/externalLink30.xml"/><Relationship Id="rId60" Type="http://schemas.openxmlformats.org/officeDocument/2006/relationships/externalLink" Target="externalLinks/externalLink38.xml"/><Relationship Id="rId65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5.xml"/><Relationship Id="rId30" Type="http://schemas.openxmlformats.org/officeDocument/2006/relationships/externalLink" Target="externalLinks/externalLink8.xml"/><Relationship Id="rId35" Type="http://schemas.openxmlformats.org/officeDocument/2006/relationships/externalLink" Target="externalLinks/externalLink13.xml"/><Relationship Id="rId43" Type="http://schemas.openxmlformats.org/officeDocument/2006/relationships/externalLink" Target="externalLinks/externalLink21.xml"/><Relationship Id="rId48" Type="http://schemas.openxmlformats.org/officeDocument/2006/relationships/externalLink" Target="externalLinks/externalLink26.xml"/><Relationship Id="rId56" Type="http://schemas.openxmlformats.org/officeDocument/2006/relationships/externalLink" Target="externalLinks/externalLink34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9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3.xml"/><Relationship Id="rId33" Type="http://schemas.openxmlformats.org/officeDocument/2006/relationships/externalLink" Target="externalLinks/externalLink11.xml"/><Relationship Id="rId38" Type="http://schemas.openxmlformats.org/officeDocument/2006/relationships/externalLink" Target="externalLinks/externalLink16.xml"/><Relationship Id="rId46" Type="http://schemas.openxmlformats.org/officeDocument/2006/relationships/externalLink" Target="externalLinks/externalLink24.xml"/><Relationship Id="rId59" Type="http://schemas.openxmlformats.org/officeDocument/2006/relationships/externalLink" Target="externalLinks/externalLink37.xml"/><Relationship Id="rId67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9.xml"/><Relationship Id="rId54" Type="http://schemas.openxmlformats.org/officeDocument/2006/relationships/externalLink" Target="externalLinks/externalLink32.xml"/><Relationship Id="rId62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ON9899\CONTP14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irminghamcitycouncil-my.sharepoint.com/personal/michael_furness_birmingham_gov_uk/Documents/COVID-19%20Response%20Tracker%20Revised%20(1)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Users\Rob%20Tozer\AppData\Local\Microsoft\Windows\Temporary%20Internet%20Files\Content.Outlook\LVIQ5HA6\Work\Additional%20Places\APP%20(Primary)\APPP5\APPP5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onthly%20updates\Revenue%20Contract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houbddjs\Local%20Settings\Temp\notesC31090\00A%20David%20Stationry%20%202010P05%20with%20BLUE%20file%20labe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Users\Rob%20Tozer\AppData\Local\Temp\Temp1_EdSI%20Main%20Data%20-%20Rev%20004%20@%2029%2010%202013.zip\EdSI%20Main%20Data%20-%20Rev%20004%20@%2029%2010%202013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yp0\Education\Central%20Areas\STATS\SECTION%2052\Budget%202010-11\Sc%20251%20Mar%202010\March%202010\Near%20final%20guidance%20Feb%2015th\Proposed%20s251%20workbook%20201011%20Pilot%20Pathfinder%20LAs%20near%20final%20draft(1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chnical%20Office\Technical%20Office%20Shared\FormulaDevelopment15-16\APT%20Oct\201516_10_APT_330_Birmingham_v2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SENAR\Everyone\Commissioning,%20Finance%20and%20Placement%20Information\Top-Up%20and%20Placements\SENAR%20Database%20pivots%20&amp;%20charts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1%20Current\1David\0%202011\TODO%202011\TODO%20Archive%202011041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~1\edualact\LOCALS~1\Temp\notesBAAA25\Callan%20Turvey%20referral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Fair%20Funding%20Team\S52\Bud%20Stat\1011\FFT\Working%20Papers\FY%202010-11%20workbook%20for%20guidance%20FP%203%20%2014-12-09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2021-22\Statistical%20Returns\S251\s251%20Budget%20-%202021-22\Collect%20Reports\FINAL%20Table%20Submissions%20-Budget%202021-22\Section_251_budget_XML_generator%20-%2021-22%20Budget%20-%20HARD%20INPUT%20%20%20v4%20%20%20%20(%2027-04-21%20).xlsm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unas01\Housing%20Finance\HFinance\CLOSEDOWN\2021Closedown\DEBTORS%20Finance%20managers%20-%20variation%20narrative%20-%20Reg&amp;Enf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CCCTSHN\OneDrive%20-%20Birmingham%20City%20Council\Documents\projects\Projects\C&amp;F\Current%20Work\School%20Workbook%20macro\ADFDI%20CreateQuickInvoices%20(7).xlsm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1STEVE\MON9899\STAGP14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unas01\housing%20finance\HFinance\OPERATIONAL\General%20Fund\1Admin\00A%20David%20Statnry%20%202009P09b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unas01\housing%20finance\HFinance\MONITORING\2009Monitoring\Period12\General%20Fund\01E%20HGF%20P-Timetable%202009P11%20(copy%20of%20P11%20(P12%20Not%20Done))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yp0\Education\Central%20Areas\Statistics%20and%20Benchmarking\Sc%20251\Budget%202011-12\December%202010%20consultation\s251%20Budget%202011-12%20Consult%20at17-12-2010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unas01\Housing%20Finance\HFinance\OPERATIONAL\General%20Fund\1Admin\Finance%20Manager\0%202%20BLANK%20%20COVID%20STUFF%2020210525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rates\2000_2001\comparison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yp0\Education\Personal%20Folders\KCocker\Targets\Targets%202012-13\28.11.11%20UNFUNDED%20BUDGET%20BOOK%20ISSUES%20FOR%20JANE%20P%20MEET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echnical%20Office/Fair%20Funding%20&amp;%20School%20Support/Fair%20Funding/A1%20Formula/22_23%20Actual/APT/APT%20templates/Drafts/202223_P1_APT_330_Birmingham%20DRAFT%2006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houbddjs\Local%20Settings\Temp\notesC31090\0%20Dave's%20Pad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1Formula\06_07\Main\NONAWPU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irminghamcitycouncil-my.sharepoint.com/personal/kirsty_lister_birmingham_gov_uk/Documents/Documents/EY%20Modelling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irminghamcitycouncil-my.sharepoint.com/personal/xiao-ming_hu_birmingham_gov_uk/Documents/1%20E&amp;S%20New/2%20Process%20&amp;%20Procedure/Monitoring/2021-22/Workforce/Workforce%20-%20Reg&amp;Enf%20P8%20COMBINED.xlsx" TargetMode="External"/></Relationships>
</file>

<file path=xl/externalLinks/_rels/externalLink3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Y:\Technical%20Office\Technical%20Office%20Shared\1%20Management%20Accounts\23.24%20Monitoring\Early%20Years\23.24\Early%20Years%2023.24%20working%20version_Eunice%20Copy%20for%2024_25.xlsx" TargetMode="External"/><Relationship Id="rId1" Type="http://schemas.openxmlformats.org/officeDocument/2006/relationships/externalLinkPath" Target="/Technical%20Office/Technical%20Office%20Shared/1%20Management%20Accounts/23.24%20Monitoring/Early%20Years/23.24/Early%20Years%2023.24%20working%20version_Eunice%20Copy%20for%2024_25.xlsx" TargetMode="External"/></Relationships>
</file>

<file path=xl/externalLinks/_rels/externalLink3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Y:\Technical%20Office\Technical%20Office%20Shared\1%20Management%20Accounts\23.24%20Monitoring\Early%20Years\24.25\Early%20Years%2024.25%20Modelling_EO.xlsx" TargetMode="External"/><Relationship Id="rId1" Type="http://schemas.openxmlformats.org/officeDocument/2006/relationships/externalLinkPath" Target="/Technical%20Office/Technical%20Office%20Shared/1%20Management%20Accounts/23.24%20Monitoring/Early%20Years/24.25/Early%20Years%2024.25%20Modelling_EO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Technical%20Office/Technical%20Office%20Shared/1%20Management%20Accounts/23.24%20Monitoring/Early%20Years/DSG_Pupil_Number_Tool_2023-24_July_2023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Schools%20and%20Fair%20Funding%20Team%20Documents/DSG%20Block%20Early%20Years/2022-23%20to%202024-25%20rates%20modellingv10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Technical%20Office/Fair%20Funding%20&amp;%20School%20Support/Fair%20Funding/A1%20Formula/21_22%20Actual/Z_EYSFF/Formula/2021-22%20EYSFF%20Indiactive%20Allocations%20&#163;4-41%20-%20indiactive%20payments%20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mpbpldy\Downloads\202223_P1_APT_330_Birmingham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DUCJEBE\AppData\Local\Microsoft\Windows\INetCache\Content.Outlook\W2MSRR9Y\202223_P1_HN_330_Birmingham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RMULA\2006_07\TABLE4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UNAS01\Housing%20Finance\HFinance\OPERATIONAL\General%20Fund\1Admin\Finance%20Manager\0%200%200%200%2000%20TEMP%20RUC%20FAIL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unas01\housing%20finance\HFinance\OPERATIONAL\General%20Fund\1Admin\08N%20FMM%20ActNotes%202009P09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Users\amcleish\AppData\Local\Microsoft\Windows\Temporary%20Internet%20Files\Content.IE5\3K12ELZK\SEN%20Reg%20DATA%2010.10.1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eybud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ncial Summary"/>
      <sheetName val="Strategic Tracker"/>
      <sheetName val="Strategic Risks"/>
      <sheetName val="Tactical Tracker"/>
      <sheetName val="Tactical Risks"/>
      <sheetName val="Business Cont Tracker"/>
      <sheetName val="Business Cont Risks"/>
      <sheetName val="Community Resources Tracker"/>
      <sheetName val="Community Resources Risks"/>
      <sheetName val="Bus &amp; Econ Recovery Tracker"/>
      <sheetName val="Bus &amp; Econ Recovery Risks"/>
      <sheetName val="Health &amp; Welfare Tracker"/>
      <sheetName val="Health &amp; Welfare Risks"/>
      <sheetName val="Infection Control"/>
      <sheetName val="Test &amp; Trace - All Grants"/>
      <sheetName val="Reopening High Street"/>
      <sheetName val="Emergency Assistance"/>
      <sheetName val="Comp &amp; Enforcement"/>
      <sheetName val="Next Steps"/>
      <sheetName val="Extremely Vulnerable"/>
      <sheetName val="Dom Abuse Cap Bdg"/>
      <sheetName val="Rapid Testing"/>
      <sheetName val="Workforce Capacity"/>
      <sheetName val="Winter Grant"/>
      <sheetName val="Comm Testing"/>
      <sheetName val="Comm Champions"/>
      <sheetName val="Operation Eagle Surge testing"/>
      <sheetName val="Protect Prog"/>
      <sheetName val="Information Processing Tracker"/>
      <sheetName val="Information Processing Risks"/>
      <sheetName val="Communication Tracker"/>
      <sheetName val="Communication Risks"/>
      <sheetName val="HRA Tracker"/>
      <sheetName val="Environment Tracker"/>
      <sheetName val="Environment Risks"/>
      <sheetName val="Facilities Tracker"/>
      <sheetName val="Facilities Risks"/>
    </sheetNames>
    <sheetDataSet>
      <sheetData sheetId="0" refreshError="1"/>
      <sheetData sheetId="1">
        <row r="4">
          <cell r="AD4" t="str">
            <v>AD RV467</v>
          </cell>
        </row>
        <row r="5">
          <cell r="AD5" t="str">
            <v>ES REBB8 TA-02343-01</v>
          </cell>
        </row>
        <row r="6">
          <cell r="AD6" t="str">
            <v>IG RDMMB TA-02344-01</v>
          </cell>
        </row>
        <row r="7">
          <cell r="AD7" t="str">
            <v>DC RBB17 TA-02349-14</v>
          </cell>
        </row>
        <row r="8">
          <cell r="AD8" t="str">
            <v>HR RBH46 TA-02347-01</v>
          </cell>
        </row>
        <row r="9">
          <cell r="AD9" t="str">
            <v>FG RBF08 TA-02348-01</v>
          </cell>
        </row>
        <row r="10">
          <cell r="AD10" t="str">
            <v>PP RBB0A TA-02346-01</v>
          </cell>
        </row>
        <row r="11">
          <cell r="AD11" t="str">
            <v>NH RGM00 TA-02345-01</v>
          </cell>
        </row>
        <row r="12">
          <cell r="AD12" t="str">
            <v>NH RGM00 TA-02345-02</v>
          </cell>
        </row>
        <row r="13">
          <cell r="AD13" t="str">
            <v>NH RGM00 TA-02345-03</v>
          </cell>
        </row>
        <row r="14">
          <cell r="AD14" t="str">
            <v>NH RGM00 TA-02345-04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 Data"/>
      <sheetName val="Set Criteria"/>
      <sheetName val="Search Results"/>
      <sheetName val="Radar Charts"/>
      <sheetName val="Explaining the Base Data"/>
      <sheetName val="Criteria Results"/>
      <sheetName val="EFA Guidance"/>
      <sheetName val="Data Validation"/>
      <sheetName val="GIFA &amp; Site"/>
      <sheetName val="PANs &amp; Capacities"/>
      <sheetName val="NOR"/>
      <sheetName val="Ofsted"/>
      <sheetName val="Surveys"/>
      <sheetName val="Base_Data"/>
      <sheetName val="Set_Criteria"/>
      <sheetName val="Search_Results"/>
      <sheetName val="Radar_Charts"/>
      <sheetName val="Explaining_the_Base_Data"/>
      <sheetName val="Criteria_Results"/>
      <sheetName val="EFA_Guidance"/>
      <sheetName val="Data_Validation"/>
      <sheetName val="GIFA_&amp;_Site"/>
      <sheetName val="PANs_&amp;_Capacities"/>
      <sheetName val="Base_Data1"/>
      <sheetName val="Set_Criteria1"/>
      <sheetName val="Search_Results1"/>
      <sheetName val="Radar_Charts1"/>
      <sheetName val="Explaining_the_Base_Data1"/>
      <sheetName val="Criteria_Results1"/>
      <sheetName val="EFA_Guidance1"/>
      <sheetName val="Data_Validation1"/>
      <sheetName val="GIFA_&amp;_Site1"/>
      <sheetName val="PANs_&amp;_Capacities1"/>
      <sheetName val="Base_Data2"/>
      <sheetName val="Set_Criteria2"/>
      <sheetName val="Search_Results2"/>
      <sheetName val="Radar_Charts2"/>
      <sheetName val="Explaining_the_Base_Data2"/>
      <sheetName val="Criteria_Results2"/>
      <sheetName val="EFA_Guidance2"/>
      <sheetName val="Data_Validation2"/>
      <sheetName val="GIFA_&amp;_Site2"/>
      <sheetName val="PANs_&amp;_Capacities2"/>
    </sheetNames>
    <sheetDataSet>
      <sheetData sheetId="0"/>
      <sheetData sheetId="1"/>
      <sheetData sheetId="2">
        <row r="11">
          <cell r="B11" t="str">
            <v>Calshot Primary School</v>
          </cell>
        </row>
        <row r="12">
          <cell r="B12" t="str">
            <v>Cherry Orchard Primary School</v>
          </cell>
        </row>
        <row r="13">
          <cell r="B13" t="str">
            <v>Christ The King Catholic Primary School</v>
          </cell>
        </row>
        <row r="14">
          <cell r="B14" t="str">
            <v>Dorrington Academy</v>
          </cell>
        </row>
        <row r="15">
          <cell r="B15" t="str">
            <v>Hawthorn Primary School</v>
          </cell>
        </row>
        <row r="16">
          <cell r="B16" t="str">
            <v>Kingsland Primary School (NC)</v>
          </cell>
        </row>
        <row r="17">
          <cell r="B17" t="str">
            <v>Kingsthorne Primary School</v>
          </cell>
        </row>
        <row r="18">
          <cell r="B18" t="str">
            <v>Perry Beeches Infant School</v>
          </cell>
        </row>
        <row r="19">
          <cell r="B19" t="str">
            <v>St Margaret Mary RC Junior and Infant School</v>
          </cell>
        </row>
        <row r="20">
          <cell r="B20" t="str">
            <v>St Mark's Catholic Primary School</v>
          </cell>
        </row>
        <row r="21">
          <cell r="B21" t="str">
            <v>Warren Farm Primary School</v>
          </cell>
        </row>
      </sheetData>
      <sheetData sheetId="3" refreshError="1"/>
      <sheetData sheetId="4" refreshError="1"/>
      <sheetData sheetId="5"/>
      <sheetData sheetId="6"/>
      <sheetData sheetId="7">
        <row r="12">
          <cell r="C12" t="str">
            <v>All</v>
          </cell>
          <cell r="G12" t="str">
            <v>All</v>
          </cell>
          <cell r="J12" t="str">
            <v>All</v>
          </cell>
        </row>
        <row r="13">
          <cell r="C13" t="str">
            <v>Local Authority Schools</v>
          </cell>
        </row>
        <row r="14">
          <cell r="C14" t="str">
            <v>Non-Local Authority Schools</v>
          </cell>
          <cell r="G14" t="str">
            <v>16 Plus</v>
          </cell>
          <cell r="J14">
            <v>1</v>
          </cell>
        </row>
        <row r="15">
          <cell r="G15" t="str">
            <v>Infant</v>
          </cell>
          <cell r="J15">
            <v>2</v>
          </cell>
        </row>
        <row r="16">
          <cell r="C16" t="str">
            <v>Academy Converters</v>
          </cell>
          <cell r="G16" t="str">
            <v>Junior</v>
          </cell>
          <cell r="J16">
            <v>3</v>
          </cell>
        </row>
        <row r="17">
          <cell r="C17" t="str">
            <v>Academy Sponsor Led</v>
          </cell>
          <cell r="G17" t="str">
            <v>Not applicable</v>
          </cell>
        </row>
        <row r="18">
          <cell r="C18" t="str">
            <v>Community School</v>
          </cell>
          <cell r="G18" t="str">
            <v>Nursery</v>
          </cell>
        </row>
        <row r="19">
          <cell r="C19" t="str">
            <v>Foundation School</v>
          </cell>
          <cell r="G19" t="str">
            <v>Primary</v>
          </cell>
        </row>
        <row r="20">
          <cell r="C20" t="str">
            <v>Free Schools</v>
          </cell>
          <cell r="G20" t="str">
            <v>Secondary</v>
          </cell>
        </row>
        <row r="21">
          <cell r="C21" t="str">
            <v>Further Education</v>
          </cell>
        </row>
        <row r="22">
          <cell r="C22" t="str">
            <v>Higher Education Institutions</v>
          </cell>
        </row>
        <row r="23">
          <cell r="C23" t="str">
            <v>LA Nursery School</v>
          </cell>
        </row>
        <row r="24">
          <cell r="C24" t="str">
            <v>Miscellaneous</v>
          </cell>
        </row>
        <row r="25">
          <cell r="C25" t="str">
            <v>Other Independent School</v>
          </cell>
        </row>
        <row r="26">
          <cell r="C26" t="str">
            <v>Pupil Referral Unit</v>
          </cell>
        </row>
        <row r="27">
          <cell r="C27" t="str">
            <v>Special College</v>
          </cell>
        </row>
        <row r="28">
          <cell r="C28" t="str">
            <v>UTC</v>
          </cell>
        </row>
        <row r="29">
          <cell r="C29" t="str">
            <v>Voluntary Aided School</v>
          </cell>
        </row>
        <row r="30">
          <cell r="C30" t="str">
            <v>Voluntary Controlled School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>
        <row r="11">
          <cell r="B11" t="str">
            <v>Calshot Primary School</v>
          </cell>
        </row>
      </sheetData>
      <sheetData sheetId="16"/>
      <sheetData sheetId="17"/>
      <sheetData sheetId="18"/>
      <sheetData sheetId="19"/>
      <sheetData sheetId="20">
        <row r="12">
          <cell r="C12" t="str">
            <v>All</v>
          </cell>
        </row>
      </sheetData>
      <sheetData sheetId="21"/>
      <sheetData sheetId="22"/>
      <sheetData sheetId="23"/>
      <sheetData sheetId="24"/>
      <sheetData sheetId="25">
        <row r="11">
          <cell r="B11" t="str">
            <v>Calshot Primary School</v>
          </cell>
        </row>
      </sheetData>
      <sheetData sheetId="26"/>
      <sheetData sheetId="27"/>
      <sheetData sheetId="28"/>
      <sheetData sheetId="29"/>
      <sheetData sheetId="30">
        <row r="12">
          <cell r="C12" t="str">
            <v>All</v>
          </cell>
        </row>
      </sheetData>
      <sheetData sheetId="31"/>
      <sheetData sheetId="32"/>
      <sheetData sheetId="33"/>
      <sheetData sheetId="34"/>
      <sheetData sheetId="35">
        <row r="11">
          <cell r="B11" t="str">
            <v>Calshot Primary School</v>
          </cell>
        </row>
      </sheetData>
      <sheetData sheetId="36"/>
      <sheetData sheetId="37"/>
      <sheetData sheetId="38"/>
      <sheetData sheetId="39"/>
      <sheetData sheetId="40">
        <row r="12">
          <cell r="C12" t="str">
            <v>All</v>
          </cell>
        </row>
      </sheetData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venue"/>
      <sheetName val="cost centre lookup"/>
      <sheetName val="Section 52"/>
      <sheetName val="Download Data"/>
      <sheetName val="Functional Block"/>
      <sheetName val="Sheet3"/>
      <sheetName val="Sheet2"/>
      <sheetName val="Recharges"/>
      <sheetName val="Narr Download"/>
      <sheetName val="Standing Data"/>
      <sheetName val="Narration"/>
      <sheetName val="Sheet1"/>
      <sheetName val="WEEK 26"/>
    </sheetNames>
    <sheetDataSet>
      <sheetData sheetId="0" refreshError="1"/>
      <sheetData sheetId="1" refreshError="1">
        <row r="2">
          <cell r="H2" t="str">
            <v>EAAA</v>
          </cell>
          <cell r="I2" t="str">
            <v>RAAA</v>
          </cell>
          <cell r="J2" t="str">
            <v>EDUCATION DEFAULT</v>
          </cell>
        </row>
        <row r="3">
          <cell r="H3" t="str">
            <v>EAAC</v>
          </cell>
          <cell r="I3" t="str">
            <v>RAAC</v>
          </cell>
          <cell r="J3" t="str">
            <v>URBAN PROGRAMME - KATES HILL</v>
          </cell>
        </row>
        <row r="4">
          <cell r="H4" t="str">
            <v>EACF</v>
          </cell>
          <cell r="I4" t="str">
            <v>RACF</v>
          </cell>
          <cell r="J4" t="str">
            <v>PRIMARY SCHOOL SPECIFIC CONTINGENCY</v>
          </cell>
        </row>
        <row r="5">
          <cell r="H5" t="str">
            <v>EACG</v>
          </cell>
          <cell r="I5" t="str">
            <v>RACG</v>
          </cell>
          <cell r="J5" t="str">
            <v>SCHOOLS SPECIFIC AND GENERAL CONTINGENCY</v>
          </cell>
        </row>
        <row r="6">
          <cell r="H6" t="str">
            <v>EACH</v>
          </cell>
          <cell r="I6" t="str">
            <v>RACH</v>
          </cell>
          <cell r="J6" t="str">
            <v>SPECIAL SCHOOLS SPECIFIC CONTINGENCY</v>
          </cell>
        </row>
        <row r="7">
          <cell r="H7" t="str">
            <v>EADA</v>
          </cell>
          <cell r="I7" t="str">
            <v>RADA</v>
          </cell>
          <cell r="J7" t="str">
            <v>ASYLUM SEEKERS</v>
          </cell>
        </row>
        <row r="8">
          <cell r="H8" t="str">
            <v>EADC</v>
          </cell>
          <cell r="I8" t="str">
            <v>RADC</v>
          </cell>
          <cell r="J8" t="str">
            <v>NOF CHILDCARE</v>
          </cell>
        </row>
        <row r="9">
          <cell r="H9" t="str">
            <v>EADE</v>
          </cell>
          <cell r="I9" t="str">
            <v>RADE</v>
          </cell>
          <cell r="J9" t="str">
            <v>SCHOOL TEMPORARY LSC ACCOUNT</v>
          </cell>
        </row>
        <row r="10">
          <cell r="H10" t="str">
            <v>EADG</v>
          </cell>
          <cell r="I10" t="str">
            <v>RADG</v>
          </cell>
          <cell r="J10" t="str">
            <v>NOF CHILDCARE</v>
          </cell>
        </row>
        <row r="11">
          <cell r="H11" t="str">
            <v>EADH</v>
          </cell>
          <cell r="I11" t="str">
            <v>RADH</v>
          </cell>
          <cell r="J11" t="str">
            <v>FITNESS EXTRA - NOF</v>
          </cell>
        </row>
        <row r="12">
          <cell r="H12" t="str">
            <v>EADI</v>
          </cell>
          <cell r="I12" t="str">
            <v>RADI</v>
          </cell>
          <cell r="J12" t="str">
            <v>NOF CHILDCARE</v>
          </cell>
        </row>
        <row r="13">
          <cell r="H13" t="str">
            <v>EADJ</v>
          </cell>
          <cell r="I13" t="str">
            <v>RADJ</v>
          </cell>
          <cell r="J13" t="str">
            <v>LSC ALLOCATION - 6TH FORM</v>
          </cell>
        </row>
        <row r="14">
          <cell r="H14" t="str">
            <v>EADK</v>
          </cell>
          <cell r="I14" t="str">
            <v>RADK</v>
          </cell>
          <cell r="J14" t="str">
            <v>EDUCATION ACTION ZONES</v>
          </cell>
        </row>
        <row r="15">
          <cell r="H15" t="str">
            <v>EADL</v>
          </cell>
          <cell r="I15" t="str">
            <v>RADL</v>
          </cell>
          <cell r="J15" t="str">
            <v>NEW OPPORTUNITIES FUND</v>
          </cell>
        </row>
        <row r="16">
          <cell r="H16" t="str">
            <v>EADP</v>
          </cell>
          <cell r="I16" t="str">
            <v>RADP</v>
          </cell>
          <cell r="J16" t="str">
            <v>NOF CHILDCARE</v>
          </cell>
        </row>
        <row r="17">
          <cell r="H17" t="str">
            <v>EADR</v>
          </cell>
          <cell r="I17" t="str">
            <v>RADR</v>
          </cell>
          <cell r="J17" t="str">
            <v>OUT OF SCHOOL HOURS</v>
          </cell>
        </row>
        <row r="18">
          <cell r="H18" t="str">
            <v>EADS</v>
          </cell>
          <cell r="I18" t="str">
            <v>RADS</v>
          </cell>
          <cell r="J18" t="str">
            <v>NOF CHILDCARE</v>
          </cell>
        </row>
        <row r="19">
          <cell r="H19" t="str">
            <v>EADU</v>
          </cell>
          <cell r="I19" t="str">
            <v>RADU</v>
          </cell>
          <cell r="J19" t="str">
            <v>OUT OF HOURS CHILDCARE GRANT</v>
          </cell>
        </row>
        <row r="20">
          <cell r="H20" t="str">
            <v>EADV</v>
          </cell>
          <cell r="I20" t="str">
            <v>RADV</v>
          </cell>
          <cell r="J20" t="str">
            <v>NOF IMPACT (SUMMER)</v>
          </cell>
        </row>
        <row r="21">
          <cell r="H21" t="str">
            <v>EADW</v>
          </cell>
          <cell r="I21" t="str">
            <v>RADW</v>
          </cell>
          <cell r="J21" t="str">
            <v>GENERAL - NOF CHILDCARE 38500 &amp; 38503</v>
          </cell>
        </row>
        <row r="22">
          <cell r="H22" t="str">
            <v>EADY</v>
          </cell>
          <cell r="I22" t="str">
            <v>RADY</v>
          </cell>
          <cell r="J22" t="str">
            <v>THE OYSTER CLUB</v>
          </cell>
        </row>
        <row r="23">
          <cell r="H23" t="str">
            <v>EADZ</v>
          </cell>
          <cell r="I23" t="str">
            <v>RADZ</v>
          </cell>
          <cell r="J23" t="str">
            <v>NOF CHILDCARE</v>
          </cell>
        </row>
        <row r="24">
          <cell r="H24" t="str">
            <v>EAEA</v>
          </cell>
          <cell r="I24" t="str">
            <v>RAEA</v>
          </cell>
          <cell r="J24" t="str">
            <v>PRIMARY REVIEW COSTS</v>
          </cell>
        </row>
        <row r="25">
          <cell r="H25" t="str">
            <v>EAED</v>
          </cell>
          <cell r="I25" t="str">
            <v>RAED</v>
          </cell>
          <cell r="J25" t="str">
            <v>GENERAL - CLIENT SERVICES</v>
          </cell>
        </row>
        <row r="26">
          <cell r="H26" t="str">
            <v>EAEE</v>
          </cell>
          <cell r="I26" t="str">
            <v>RAEE</v>
          </cell>
          <cell r="J26" t="str">
            <v>GENERAL - PREMATURE RETIREMENT &amp; DISM</v>
          </cell>
        </row>
        <row r="27">
          <cell r="H27" t="str">
            <v>EAEG</v>
          </cell>
          <cell r="I27" t="str">
            <v>RAEG</v>
          </cell>
          <cell r="J27" t="str">
            <v>GENERAL - HOME TO SCHOOL TRANSPORT</v>
          </cell>
        </row>
        <row r="28">
          <cell r="H28" t="str">
            <v>EAEI</v>
          </cell>
          <cell r="I28" t="str">
            <v>RAEI</v>
          </cell>
          <cell r="J28" t="str">
            <v>GENERAL - CHILD PROTECTION</v>
          </cell>
        </row>
        <row r="29">
          <cell r="H29" t="str">
            <v>EAEJ</v>
          </cell>
          <cell r="I29" t="str">
            <v>RAEJ</v>
          </cell>
          <cell r="J29" t="str">
            <v>DUDLEY PARENT PARTNERSHIP GRANT</v>
          </cell>
        </row>
        <row r="30">
          <cell r="H30" t="str">
            <v>EAEL</v>
          </cell>
          <cell r="I30" t="str">
            <v>RAEL</v>
          </cell>
          <cell r="J30" t="str">
            <v>STANDARDS - PRIMARY</v>
          </cell>
        </row>
        <row r="31">
          <cell r="H31" t="str">
            <v>EAEM</v>
          </cell>
          <cell r="I31" t="str">
            <v>RAEM</v>
          </cell>
          <cell r="J31" t="str">
            <v>STANDARDS - SECONDARY</v>
          </cell>
        </row>
        <row r="32">
          <cell r="H32" t="str">
            <v>EAEN</v>
          </cell>
          <cell r="I32" t="str">
            <v>RAEN</v>
          </cell>
          <cell r="J32" t="str">
            <v>STANDARDS - SPECIAL</v>
          </cell>
        </row>
        <row r="33">
          <cell r="H33" t="str">
            <v>EAEP</v>
          </cell>
          <cell r="I33" t="str">
            <v>RAEP</v>
          </cell>
          <cell r="J33" t="str">
            <v>STANDARDS - OTHER</v>
          </cell>
        </row>
        <row r="34">
          <cell r="H34" t="str">
            <v>EAEQ</v>
          </cell>
          <cell r="I34" t="str">
            <v>RAEQ</v>
          </cell>
          <cell r="J34" t="str">
            <v>STANDARDS - NURSERY</v>
          </cell>
        </row>
        <row r="35">
          <cell r="H35" t="str">
            <v>EAER</v>
          </cell>
          <cell r="I35" t="str">
            <v>RAER</v>
          </cell>
          <cell r="J35" t="str">
            <v>STANDARDS - CAPITAL</v>
          </cell>
        </row>
        <row r="36">
          <cell r="H36" t="str">
            <v>EAET</v>
          </cell>
          <cell r="I36" t="str">
            <v>RAET</v>
          </cell>
          <cell r="J36" t="str">
            <v>STANDARDS - PRU</v>
          </cell>
        </row>
        <row r="37">
          <cell r="H37" t="str">
            <v>EAEW</v>
          </cell>
          <cell r="I37" t="str">
            <v>RAEW</v>
          </cell>
          <cell r="J37" t="str">
            <v>NEWLY QUALIFIED TEACHERS</v>
          </cell>
        </row>
        <row r="38">
          <cell r="H38" t="str">
            <v>EAFA</v>
          </cell>
          <cell r="I38" t="str">
            <v>RAFA</v>
          </cell>
          <cell r="J38" t="str">
            <v>COUNSELLING SERVICE - TRADED</v>
          </cell>
        </row>
        <row r="39">
          <cell r="H39" t="str">
            <v>EAFC</v>
          </cell>
          <cell r="I39" t="str">
            <v>RAFC</v>
          </cell>
          <cell r="J39" t="str">
            <v>GENERAL - LEARNING SUPPORT - TRADED S</v>
          </cell>
        </row>
        <row r="40">
          <cell r="H40" t="str">
            <v>EAFG</v>
          </cell>
          <cell r="I40" t="str">
            <v>RAFG</v>
          </cell>
          <cell r="J40" t="str">
            <v>NEWLY QUALIFIED TEACHERS</v>
          </cell>
        </row>
        <row r="41">
          <cell r="H41" t="str">
            <v>EAFH</v>
          </cell>
          <cell r="I41" t="str">
            <v>RAFH</v>
          </cell>
          <cell r="J41" t="str">
            <v>GENERAL - SOCIAL INCLUSION</v>
          </cell>
        </row>
        <row r="42">
          <cell r="H42" t="str">
            <v>EAFJ</v>
          </cell>
          <cell r="I42" t="str">
            <v>RAFJ</v>
          </cell>
          <cell r="J42" t="str">
            <v>PUPIL REFERRAL PAYMENTS</v>
          </cell>
        </row>
        <row r="43">
          <cell r="H43" t="str">
            <v>EAFK</v>
          </cell>
          <cell r="I43" t="str">
            <v>RAFK</v>
          </cell>
          <cell r="J43" t="str">
            <v>SCHOOL IMPROVEMENT</v>
          </cell>
        </row>
        <row r="44">
          <cell r="H44" t="str">
            <v>EAFL</v>
          </cell>
          <cell r="I44" t="str">
            <v>RAFL</v>
          </cell>
          <cell r="J44" t="str">
            <v>EMAG SUPPLEMENTARY FUNDING</v>
          </cell>
        </row>
        <row r="45">
          <cell r="H45" t="str">
            <v>EAGB</v>
          </cell>
          <cell r="I45" t="str">
            <v>RAGB</v>
          </cell>
          <cell r="J45" t="str">
            <v>CAPITALISED REPAIRS AND MAINTENANCE</v>
          </cell>
        </row>
        <row r="46">
          <cell r="H46" t="str">
            <v>EAGC</v>
          </cell>
          <cell r="I46" t="str">
            <v>RAGC</v>
          </cell>
          <cell r="J46" t="str">
            <v>COUNSELLING SERVICE - TRADED</v>
          </cell>
        </row>
        <row r="47">
          <cell r="H47" t="str">
            <v>EAGD</v>
          </cell>
          <cell r="I47" t="str">
            <v>RAGD</v>
          </cell>
          <cell r="J47" t="str">
            <v>EDUCATION LIBRARY SERVICE</v>
          </cell>
        </row>
        <row r="48">
          <cell r="H48" t="str">
            <v>EAGE</v>
          </cell>
          <cell r="I48" t="str">
            <v>RAGE</v>
          </cell>
          <cell r="J48" t="str">
            <v>LIBRARY SERVICE</v>
          </cell>
        </row>
        <row r="49">
          <cell r="H49" t="str">
            <v>EAGL</v>
          </cell>
          <cell r="I49" t="str">
            <v>RAGL</v>
          </cell>
          <cell r="J49" t="str">
            <v>SCHOLS INSURANCE</v>
          </cell>
        </row>
        <row r="50">
          <cell r="H50" t="str">
            <v>EAHG</v>
          </cell>
          <cell r="I50" t="str">
            <v>RAHG</v>
          </cell>
          <cell r="J50" t="str">
            <v>GENERAL - GENERAL CONTINGENCY</v>
          </cell>
        </row>
        <row r="51">
          <cell r="H51" t="str">
            <v>EAJB</v>
          </cell>
          <cell r="I51" t="str">
            <v>RAJB</v>
          </cell>
          <cell r="J51" t="str">
            <v>ASSET RENTALS PRIMARY</v>
          </cell>
        </row>
        <row r="52">
          <cell r="H52" t="str">
            <v>EAJC</v>
          </cell>
          <cell r="I52" t="str">
            <v>RAJC</v>
          </cell>
          <cell r="J52" t="str">
            <v>ASSET RENTALS SECONDARY</v>
          </cell>
        </row>
        <row r="53">
          <cell r="H53" t="str">
            <v>EAJD</v>
          </cell>
          <cell r="I53" t="str">
            <v>RAJD</v>
          </cell>
          <cell r="J53" t="str">
            <v>ASSET RENTALS SPECIAL</v>
          </cell>
        </row>
        <row r="54">
          <cell r="H54" t="str">
            <v>EAJE</v>
          </cell>
          <cell r="I54" t="str">
            <v>RAJE</v>
          </cell>
          <cell r="J54" t="str">
            <v>ASSET RENTALS MISCELLANEOUS</v>
          </cell>
        </row>
        <row r="55">
          <cell r="H55" t="str">
            <v>EAJF</v>
          </cell>
          <cell r="I55" t="str">
            <v>RAJF</v>
          </cell>
          <cell r="J55" t="str">
            <v>ASSET RENTALS SALTWELLS</v>
          </cell>
        </row>
        <row r="56">
          <cell r="H56" t="str">
            <v>EAJG</v>
          </cell>
          <cell r="I56" t="str">
            <v>RAJG</v>
          </cell>
          <cell r="J56" t="str">
            <v>ASSET RENTALS NETHERTON PARK NURSERY</v>
          </cell>
        </row>
        <row r="57">
          <cell r="H57" t="str">
            <v>EAJH</v>
          </cell>
          <cell r="I57" t="str">
            <v>RAJH</v>
          </cell>
          <cell r="J57" t="str">
            <v>ASSET RENTALS ASTLEY BURF</v>
          </cell>
        </row>
        <row r="58">
          <cell r="H58" t="str">
            <v>EAJJ</v>
          </cell>
          <cell r="I58" t="str">
            <v>RAJJ</v>
          </cell>
          <cell r="J58" t="str">
            <v>ASSET RENTALS THE EDUCATIN CENTRE</v>
          </cell>
        </row>
        <row r="59">
          <cell r="H59" t="str">
            <v>EAJL</v>
          </cell>
          <cell r="I59" t="str">
            <v>RAJL</v>
          </cell>
          <cell r="J59" t="str">
            <v>ASSET RENTALS BEECHWOOD ROAD</v>
          </cell>
        </row>
        <row r="60">
          <cell r="H60" t="str">
            <v>EALA</v>
          </cell>
          <cell r="I60" t="str">
            <v>RALA</v>
          </cell>
          <cell r="J60" t="str">
            <v>EXTRA DISTRICT</v>
          </cell>
        </row>
        <row r="61">
          <cell r="H61" t="str">
            <v>EALK</v>
          </cell>
          <cell r="I61" t="str">
            <v>RALK</v>
          </cell>
          <cell r="J61" t="str">
            <v>GENERAL - NURSERY PROVIDERS</v>
          </cell>
        </row>
        <row r="62">
          <cell r="H62" t="str">
            <v>EALM</v>
          </cell>
          <cell r="I62" t="str">
            <v>RALM</v>
          </cell>
          <cell r="J62" t="str">
            <v>GENERAL - EARLY EDUCATION PLACES - 3</v>
          </cell>
        </row>
        <row r="63">
          <cell r="H63" t="str">
            <v>EALN</v>
          </cell>
          <cell r="I63" t="str">
            <v>RALN</v>
          </cell>
          <cell r="J63" t="str">
            <v>STANDARDS - PRIMARY</v>
          </cell>
        </row>
        <row r="64">
          <cell r="H64" t="str">
            <v>EALP</v>
          </cell>
          <cell r="I64" t="str">
            <v>RALP</v>
          </cell>
          <cell r="J64" t="str">
            <v>STANDARD - SECONDARY</v>
          </cell>
        </row>
        <row r="65">
          <cell r="H65" t="str">
            <v>EALR</v>
          </cell>
          <cell r="I65" t="str">
            <v>RALR</v>
          </cell>
          <cell r="J65" t="str">
            <v>STANDARDS - SPECIAL</v>
          </cell>
        </row>
        <row r="66">
          <cell r="H66" t="str">
            <v>EALT</v>
          </cell>
          <cell r="I66" t="str">
            <v>RALT</v>
          </cell>
          <cell r="J66" t="str">
            <v>STANDARDS - RETAINED INCOME</v>
          </cell>
        </row>
        <row r="67">
          <cell r="H67" t="str">
            <v>EALV</v>
          </cell>
          <cell r="I67" t="str">
            <v>RALV</v>
          </cell>
          <cell r="J67" t="str">
            <v>STANDARDS - CAPITAL INCOME</v>
          </cell>
        </row>
        <row r="68">
          <cell r="H68" t="str">
            <v>EALX</v>
          </cell>
          <cell r="I68" t="str">
            <v>RALX</v>
          </cell>
          <cell r="J68" t="str">
            <v>STANDARDS - NURSERY INCOME</v>
          </cell>
        </row>
        <row r="69">
          <cell r="H69" t="str">
            <v>EALY</v>
          </cell>
          <cell r="I69" t="str">
            <v>RALY</v>
          </cell>
          <cell r="J69" t="str">
            <v>STANDARDS - PRU INCOME</v>
          </cell>
        </row>
        <row r="70">
          <cell r="H70" t="str">
            <v>EAMB</v>
          </cell>
          <cell r="I70" t="str">
            <v>RAMB</v>
          </cell>
          <cell r="J70" t="str">
            <v>THE MERE</v>
          </cell>
        </row>
        <row r="71">
          <cell r="H71" t="str">
            <v>EAMC</v>
          </cell>
          <cell r="I71" t="str">
            <v>RAMC</v>
          </cell>
          <cell r="J71" t="str">
            <v>CENTRALLY RETAINED STAFF</v>
          </cell>
        </row>
        <row r="72">
          <cell r="H72" t="str">
            <v>EAMD</v>
          </cell>
          <cell r="I72" t="str">
            <v>RAMD</v>
          </cell>
          <cell r="J72" t="str">
            <v>PRE SCHOOL SERVICE</v>
          </cell>
        </row>
        <row r="73">
          <cell r="H73" t="str">
            <v>EAME</v>
          </cell>
          <cell r="I73" t="str">
            <v>RAME</v>
          </cell>
          <cell r="J73" t="str">
            <v>GENERAL - WRENS NEST SPEECH AND LANGU</v>
          </cell>
        </row>
        <row r="74">
          <cell r="H74" t="str">
            <v>EAMF</v>
          </cell>
          <cell r="I74" t="str">
            <v>RAMF</v>
          </cell>
          <cell r="J74" t="str">
            <v>LANGUAGE UNITS</v>
          </cell>
        </row>
        <row r="75">
          <cell r="H75" t="str">
            <v>EAMG</v>
          </cell>
          <cell r="I75" t="str">
            <v>RAMG</v>
          </cell>
          <cell r="J75" t="str">
            <v>LEARNING SUPPORT SERVICE</v>
          </cell>
        </row>
        <row r="76">
          <cell r="H76" t="str">
            <v>EAMH</v>
          </cell>
          <cell r="I76" t="str">
            <v>RAMH</v>
          </cell>
          <cell r="J76" t="str">
            <v>KEY STAGE 4 PUPIL REFERRAL UNIT</v>
          </cell>
        </row>
        <row r="77">
          <cell r="H77" t="str">
            <v>EAMI</v>
          </cell>
          <cell r="I77" t="str">
            <v>RAMI</v>
          </cell>
          <cell r="J77" t="str">
            <v>BROMLEY PENSNETT PRE-SCHOOL AS</v>
          </cell>
        </row>
        <row r="78">
          <cell r="H78" t="str">
            <v>EAMJ</v>
          </cell>
          <cell r="I78" t="str">
            <v>RAMJ</v>
          </cell>
          <cell r="J78" t="str">
            <v>BEHAVIOUR SUPPORT (SEN)</v>
          </cell>
        </row>
        <row r="79">
          <cell r="H79" t="str">
            <v>EAMK</v>
          </cell>
          <cell r="I79" t="str">
            <v>RAMK</v>
          </cell>
          <cell r="J79" t="str">
            <v>DISABILITY AND DISCRIMINATION ACT</v>
          </cell>
        </row>
        <row r="80">
          <cell r="H80" t="str">
            <v>EAML</v>
          </cell>
          <cell r="I80" t="str">
            <v>RAML</v>
          </cell>
          <cell r="J80" t="str">
            <v>KEY STAGE 3 PRU</v>
          </cell>
        </row>
        <row r="81">
          <cell r="H81" t="str">
            <v>EAMM</v>
          </cell>
          <cell r="I81" t="str">
            <v>RAMM</v>
          </cell>
          <cell r="J81" t="str">
            <v>SPECIAL ENHANCED NURSERIES</v>
          </cell>
        </row>
        <row r="82">
          <cell r="H82" t="str">
            <v>EAMP</v>
          </cell>
          <cell r="I82" t="str">
            <v>RAMP</v>
          </cell>
          <cell r="J82" t="str">
            <v>CENTRAL NNEB INTEGRATION TE</v>
          </cell>
        </row>
        <row r="83">
          <cell r="H83" t="str">
            <v>EAMQ</v>
          </cell>
          <cell r="I83" t="str">
            <v>RAMQ</v>
          </cell>
          <cell r="J83" t="str">
            <v>AEN DIVISIONAL MANAGEMENT</v>
          </cell>
        </row>
        <row r="84">
          <cell r="H84" t="str">
            <v>EAMS</v>
          </cell>
          <cell r="I84" t="str">
            <v>RAMS</v>
          </cell>
          <cell r="J84" t="str">
            <v>RETAINED PERIPATETIC/PHYSICAL</v>
          </cell>
        </row>
        <row r="85">
          <cell r="H85" t="str">
            <v>EAMU</v>
          </cell>
          <cell r="I85" t="str">
            <v>RAMU</v>
          </cell>
          <cell r="J85" t="str">
            <v>CHURCH STREET ADMINISTRATION</v>
          </cell>
        </row>
        <row r="86">
          <cell r="H86" t="str">
            <v>EAMV</v>
          </cell>
          <cell r="I86" t="str">
            <v>RAMV</v>
          </cell>
          <cell r="J86" t="str">
            <v>SEN EVALUATION AND MONITORING</v>
          </cell>
        </row>
        <row r="87">
          <cell r="H87" t="str">
            <v>EAMW</v>
          </cell>
          <cell r="I87" t="str">
            <v>RAMW</v>
          </cell>
          <cell r="J87" t="str">
            <v>EXCLUSTIONS - NCH</v>
          </cell>
        </row>
        <row r="88">
          <cell r="H88" t="str">
            <v>EAMX</v>
          </cell>
          <cell r="I88" t="str">
            <v>RAMX</v>
          </cell>
          <cell r="J88" t="str">
            <v>AUTISTIC SPECTRUM DISORDER</v>
          </cell>
        </row>
        <row r="89">
          <cell r="H89" t="str">
            <v>EAMY</v>
          </cell>
          <cell r="I89" t="str">
            <v>RAMY</v>
          </cell>
          <cell r="J89" t="str">
            <v>RATHBONE PROJECT</v>
          </cell>
        </row>
        <row r="90">
          <cell r="H90" t="str">
            <v>EAMZ</v>
          </cell>
          <cell r="I90" t="str">
            <v>RAMZ</v>
          </cell>
          <cell r="J90" t="str">
            <v>PARENT PARTNERSHIP</v>
          </cell>
        </row>
        <row r="91">
          <cell r="H91" t="str">
            <v>EAQA</v>
          </cell>
          <cell r="I91" t="str">
            <v>RAQA</v>
          </cell>
          <cell r="J91" t="str">
            <v>HOME AND HOSPITAL - HOME AND HOSPITAL TUITION</v>
          </cell>
        </row>
        <row r="92">
          <cell r="H92" t="str">
            <v>EAQB</v>
          </cell>
          <cell r="I92" t="str">
            <v>RAQB</v>
          </cell>
          <cell r="J92" t="str">
            <v>TRANSPORT - HOME AND HOSPITAL</v>
          </cell>
        </row>
        <row r="93">
          <cell r="H93" t="str">
            <v>EAQD</v>
          </cell>
          <cell r="I93" t="str">
            <v>RAQD</v>
          </cell>
          <cell r="J93" t="str">
            <v>SCHOOL NURSES</v>
          </cell>
        </row>
        <row r="94">
          <cell r="H94" t="str">
            <v>EAQF</v>
          </cell>
          <cell r="I94" t="str">
            <v>RAQF</v>
          </cell>
          <cell r="J94" t="str">
            <v>NFER TESTS</v>
          </cell>
        </row>
        <row r="95">
          <cell r="H95" t="str">
            <v>EASA</v>
          </cell>
          <cell r="I95" t="str">
            <v>RASA</v>
          </cell>
          <cell r="J95" t="str">
            <v>HOME TO SCHOOL TRANSPORT</v>
          </cell>
        </row>
        <row r="96">
          <cell r="H96" t="str">
            <v>EASB</v>
          </cell>
          <cell r="I96" t="str">
            <v>RASB</v>
          </cell>
          <cell r="J96" t="str">
            <v>PRE-SCHOOL DEVELOPMENT</v>
          </cell>
        </row>
        <row r="97">
          <cell r="H97" t="str">
            <v>EATP</v>
          </cell>
          <cell r="I97" t="str">
            <v>RATP</v>
          </cell>
          <cell r="J97" t="str">
            <v>GENERAL - OUTBOROUGH PLACEMENTS</v>
          </cell>
        </row>
        <row r="98">
          <cell r="H98" t="str">
            <v>EATX</v>
          </cell>
          <cell r="I98" t="str">
            <v>RATX</v>
          </cell>
          <cell r="J98" t="str">
            <v>PERMANENTLY EXCLUDED PUPILS</v>
          </cell>
        </row>
        <row r="99">
          <cell r="H99" t="str">
            <v>EATZ</v>
          </cell>
          <cell r="I99" t="str">
            <v>RATZ</v>
          </cell>
          <cell r="J99" t="str">
            <v>GENERAL - EXTRA DISTRICT - SPECIAL ED</v>
          </cell>
        </row>
        <row r="100">
          <cell r="H100" t="str">
            <v>EAVB</v>
          </cell>
          <cell r="I100" t="str">
            <v>RAVB</v>
          </cell>
          <cell r="J100" t="str">
            <v>CASTLE HIGH - CLIENT CATERING</v>
          </cell>
        </row>
        <row r="101">
          <cell r="H101" t="str">
            <v>EAVC</v>
          </cell>
          <cell r="I101" t="str">
            <v>RAVC</v>
          </cell>
          <cell r="J101" t="str">
            <v>MILK SUBSIDY</v>
          </cell>
        </row>
        <row r="102">
          <cell r="H102" t="str">
            <v>EBNC</v>
          </cell>
          <cell r="I102" t="str">
            <v>RBNC</v>
          </cell>
          <cell r="J102" t="str">
            <v>LIBRARY BOOK FUND</v>
          </cell>
        </row>
        <row r="103">
          <cell r="H103" t="str">
            <v>EBNN</v>
          </cell>
          <cell r="I103" t="str">
            <v>RBNN</v>
          </cell>
          <cell r="J103" t="str">
            <v>EMAS - COMMUNITY PROGRAMMES</v>
          </cell>
        </row>
        <row r="104">
          <cell r="H104" t="str">
            <v>EBNZ</v>
          </cell>
          <cell r="I104" t="str">
            <v>RBNZ</v>
          </cell>
          <cell r="J104" t="str">
            <v>TRAINING IT AND DEVELOPMENT</v>
          </cell>
        </row>
        <row r="105">
          <cell r="H105" t="str">
            <v>EBPA</v>
          </cell>
          <cell r="I105" t="str">
            <v>RBPA</v>
          </cell>
          <cell r="J105" t="str">
            <v>MANAGEMENT AND ADMINISTRATION</v>
          </cell>
        </row>
        <row r="106">
          <cell r="H106" t="str">
            <v>EBPB</v>
          </cell>
          <cell r="I106" t="str">
            <v>RBPB</v>
          </cell>
          <cell r="J106" t="str">
            <v>SCHOOL DEVELOPMENT</v>
          </cell>
        </row>
        <row r="107">
          <cell r="H107" t="str">
            <v>EBPC</v>
          </cell>
          <cell r="I107" t="str">
            <v>RBPC</v>
          </cell>
          <cell r="J107" t="str">
            <v>SUPPORT SERVICES</v>
          </cell>
        </row>
        <row r="108">
          <cell r="H108" t="str">
            <v>EBPD</v>
          </cell>
          <cell r="I108" t="str">
            <v>RBPD</v>
          </cell>
          <cell r="J108" t="str">
            <v>EDUCATION WELFARE SERVICE</v>
          </cell>
        </row>
        <row r="109">
          <cell r="H109" t="str">
            <v>EBPE</v>
          </cell>
          <cell r="I109" t="str">
            <v>RBPE</v>
          </cell>
          <cell r="J109" t="str">
            <v>PSYCHOLOGY SERVICE</v>
          </cell>
        </row>
        <row r="110">
          <cell r="H110" t="str">
            <v>EBPF</v>
          </cell>
          <cell r="I110" t="str">
            <v>RBPF</v>
          </cell>
          <cell r="J110" t="str">
            <v>EASTOX HOUSE</v>
          </cell>
        </row>
        <row r="111">
          <cell r="H111" t="str">
            <v>EBPG</v>
          </cell>
          <cell r="I111" t="str">
            <v>RBPG</v>
          </cell>
          <cell r="J111" t="str">
            <v>MISCELLANEOUS PREMISES</v>
          </cell>
        </row>
        <row r="112">
          <cell r="H112" t="str">
            <v>EBPH</v>
          </cell>
          <cell r="I112" t="str">
            <v>RBPH</v>
          </cell>
          <cell r="J112" t="str">
            <v>ASTLEY BURF</v>
          </cell>
        </row>
        <row r="113">
          <cell r="H113" t="str">
            <v>EBPL</v>
          </cell>
          <cell r="I113" t="str">
            <v>RBPL</v>
          </cell>
          <cell r="J113" t="str">
            <v>MULTICULTRUAL SERVICE</v>
          </cell>
        </row>
        <row r="114">
          <cell r="H114" t="str">
            <v>EBPM</v>
          </cell>
          <cell r="I114" t="str">
            <v>RBPM</v>
          </cell>
          <cell r="J114" t="str">
            <v>ADMIN PENSIONS</v>
          </cell>
        </row>
        <row r="115">
          <cell r="H115" t="str">
            <v>EBPN</v>
          </cell>
          <cell r="I115" t="str">
            <v>RBPN</v>
          </cell>
          <cell r="J115" t="str">
            <v>BEACON COUNCIL</v>
          </cell>
        </row>
        <row r="116">
          <cell r="H116" t="str">
            <v>EBPO</v>
          </cell>
          <cell r="I116" t="str">
            <v>RBPO</v>
          </cell>
          <cell r="J116" t="str">
            <v>INTERNAL RECHARGES</v>
          </cell>
        </row>
        <row r="117">
          <cell r="H117" t="str">
            <v>EBPP</v>
          </cell>
          <cell r="I117" t="str">
            <v>RBPP</v>
          </cell>
          <cell r="J117" t="str">
            <v>AIM HIGHER PROJECT</v>
          </cell>
        </row>
        <row r="118">
          <cell r="H118" t="str">
            <v>EBPQ</v>
          </cell>
          <cell r="I118" t="str">
            <v>RBPQ</v>
          </cell>
          <cell r="J118" t="str">
            <v>LPSA BEHAVIOUR AND ATTENDANCE</v>
          </cell>
        </row>
        <row r="119">
          <cell r="H119" t="str">
            <v>EBPR</v>
          </cell>
          <cell r="I119" t="str">
            <v>RBPR</v>
          </cell>
          <cell r="J119" t="str">
            <v>CENTRAL ESTABLISHMENT CHARG</v>
          </cell>
        </row>
        <row r="120">
          <cell r="H120" t="str">
            <v>EBPS</v>
          </cell>
          <cell r="I120" t="str">
            <v>RBPS</v>
          </cell>
          <cell r="J120" t="str">
            <v>FREE SCHOOL MEALS ADMIN RECHARGE</v>
          </cell>
        </row>
        <row r="121">
          <cell r="H121" t="str">
            <v>EBPT</v>
          </cell>
          <cell r="I121" t="str">
            <v>RBPT</v>
          </cell>
          <cell r="J121" t="str">
            <v>GENERAL - ESTATE MANAGEMENT SYSTEM OF</v>
          </cell>
        </row>
        <row r="122">
          <cell r="H122" t="str">
            <v>EBPW</v>
          </cell>
          <cell r="I122" t="str">
            <v>RBPW</v>
          </cell>
          <cell r="J122" t="str">
            <v>JOINT FINANCE PROJECTS</v>
          </cell>
        </row>
        <row r="123">
          <cell r="H123" t="str">
            <v>EBPX</v>
          </cell>
          <cell r="I123" t="str">
            <v>RBPX</v>
          </cell>
          <cell r="J123" t="str">
            <v>WARD HOUSE</v>
          </cell>
        </row>
        <row r="124">
          <cell r="H124" t="str">
            <v>EBPZ</v>
          </cell>
          <cell r="I124" t="str">
            <v>RBPZ</v>
          </cell>
          <cell r="J124" t="str">
            <v>PRESS AND MARKETING OFFICER</v>
          </cell>
        </row>
        <row r="125">
          <cell r="H125" t="str">
            <v>EBQB</v>
          </cell>
          <cell r="I125" t="str">
            <v>RBQB</v>
          </cell>
          <cell r="J125" t="str">
            <v>SACRE</v>
          </cell>
        </row>
        <row r="126">
          <cell r="H126" t="str">
            <v>EBQD</v>
          </cell>
          <cell r="I126" t="str">
            <v>RBQD</v>
          </cell>
          <cell r="J126" t="str">
            <v>NATIONAL CURRICULUM SUPPORT</v>
          </cell>
        </row>
        <row r="127">
          <cell r="H127" t="str">
            <v>EBQE</v>
          </cell>
          <cell r="I127" t="str">
            <v>RBQE</v>
          </cell>
          <cell r="J127" t="str">
            <v>EDUCATION BUSINESS PARTNERS</v>
          </cell>
        </row>
        <row r="128">
          <cell r="H128" t="str">
            <v>EBRA</v>
          </cell>
          <cell r="I128" t="str">
            <v>RBRA</v>
          </cell>
          <cell r="J128" t="str">
            <v>PARAGON PROJECT</v>
          </cell>
        </row>
        <row r="129">
          <cell r="H129" t="str">
            <v>EBRB</v>
          </cell>
          <cell r="I129" t="str">
            <v>RBRB</v>
          </cell>
          <cell r="J129" t="str">
            <v>GOVERNORS CORE SERVICE</v>
          </cell>
        </row>
        <row r="130">
          <cell r="H130" t="str">
            <v>EBRC</v>
          </cell>
          <cell r="I130" t="str">
            <v>RBRC</v>
          </cell>
          <cell r="J130" t="str">
            <v>GOVERNORS SUPPORT &amp; TRAININ</v>
          </cell>
        </row>
        <row r="131">
          <cell r="H131" t="str">
            <v>EBRD</v>
          </cell>
          <cell r="I131" t="str">
            <v>RBRD</v>
          </cell>
          <cell r="J131" t="str">
            <v>CLERKING GOVERNORS MEETINGS</v>
          </cell>
        </row>
        <row r="132">
          <cell r="H132" t="str">
            <v>EBRE</v>
          </cell>
          <cell r="I132" t="str">
            <v>RBRE</v>
          </cell>
          <cell r="J132" t="str">
            <v>PERSONNEL ADVICE/SUPPORT</v>
          </cell>
        </row>
        <row r="133">
          <cell r="H133" t="str">
            <v>EBRF</v>
          </cell>
          <cell r="I133" t="str">
            <v>RBRF</v>
          </cell>
          <cell r="J133" t="str">
            <v>PERSONNEL TRADED SERVICE</v>
          </cell>
        </row>
        <row r="134">
          <cell r="H134" t="str">
            <v>EBRG</v>
          </cell>
          <cell r="I134" t="str">
            <v>RBRG</v>
          </cell>
          <cell r="J134" t="str">
            <v>PURCHASING</v>
          </cell>
        </row>
        <row r="135">
          <cell r="H135" t="str">
            <v>EBRH</v>
          </cell>
          <cell r="I135" t="str">
            <v>RBRH</v>
          </cell>
          <cell r="J135" t="str">
            <v>CHILDRENS SERVICES</v>
          </cell>
        </row>
        <row r="136">
          <cell r="H136" t="str">
            <v>EBRJ</v>
          </cell>
          <cell r="I136" t="str">
            <v>RBRJ</v>
          </cell>
          <cell r="J136" t="str">
            <v>PURCHASING TRADED SERVICE</v>
          </cell>
        </row>
        <row r="137">
          <cell r="H137" t="str">
            <v>EBRK</v>
          </cell>
          <cell r="I137" t="str">
            <v>RBRK</v>
          </cell>
          <cell r="J137" t="str">
            <v>THE REGIONAL STAFF COLLEGE</v>
          </cell>
        </row>
        <row r="138">
          <cell r="H138" t="str">
            <v>EBRL</v>
          </cell>
          <cell r="I138" t="str">
            <v>RBRL</v>
          </cell>
          <cell r="J138" t="str">
            <v>DUDLEY GRID FOR LEARNING TE</v>
          </cell>
        </row>
        <row r="139">
          <cell r="H139" t="str">
            <v>EBRM</v>
          </cell>
          <cell r="I139" t="str">
            <v>RBRM</v>
          </cell>
          <cell r="J139" t="str">
            <v>CHILDCARE/EARLY YEARS CO-OR</v>
          </cell>
        </row>
        <row r="140">
          <cell r="H140" t="str">
            <v>EBRN</v>
          </cell>
          <cell r="I140" t="str">
            <v>RBRN</v>
          </cell>
          <cell r="J140" t="str">
            <v>DUDLEY E.A.Z.</v>
          </cell>
        </row>
        <row r="141">
          <cell r="H141" t="str">
            <v>EBRO</v>
          </cell>
          <cell r="I141" t="str">
            <v>RBRO</v>
          </cell>
          <cell r="J141" t="str">
            <v>PACE SETTER PROJECT</v>
          </cell>
        </row>
        <row r="142">
          <cell r="H142" t="str">
            <v>EBRP</v>
          </cell>
          <cell r="I142" t="str">
            <v>RBRP</v>
          </cell>
          <cell r="J142" t="str">
            <v>DGFL CONTRACTUAL COSTS</v>
          </cell>
        </row>
        <row r="143">
          <cell r="H143" t="str">
            <v>EBRQ</v>
          </cell>
          <cell r="I143" t="str">
            <v>RBRQ</v>
          </cell>
          <cell r="J143" t="str">
            <v>DUDLEY EAZ SPONSORSHIP</v>
          </cell>
        </row>
        <row r="144">
          <cell r="H144" t="str">
            <v>EBRS</v>
          </cell>
          <cell r="I144" t="str">
            <v>RBRS</v>
          </cell>
          <cell r="J144" t="str">
            <v>LEARNING FUTURES TEAM</v>
          </cell>
        </row>
        <row r="145">
          <cell r="H145" t="str">
            <v>EBRT</v>
          </cell>
          <cell r="I145" t="str">
            <v>RBRT</v>
          </cell>
          <cell r="J145" t="str">
            <v>DGfL CONTRIBUTION ACCOUNT</v>
          </cell>
        </row>
        <row r="146">
          <cell r="H146" t="str">
            <v>EBRU</v>
          </cell>
          <cell r="I146" t="str">
            <v>RBRU</v>
          </cell>
          <cell r="J146" t="str">
            <v>PUPIL ACCESS TEAM</v>
          </cell>
        </row>
        <row r="147">
          <cell r="H147" t="str">
            <v>EBRV</v>
          </cell>
          <cell r="I147" t="str">
            <v>RBRV</v>
          </cell>
          <cell r="J147" t="str">
            <v>NATIONAL GRID FOR LEARNING</v>
          </cell>
        </row>
        <row r="148">
          <cell r="H148" t="str">
            <v>EBRW</v>
          </cell>
          <cell r="I148" t="str">
            <v>RBRW</v>
          </cell>
          <cell r="J148" t="str">
            <v>GENERAL - NOF -ICT</v>
          </cell>
        </row>
        <row r="149">
          <cell r="H149" t="str">
            <v>EBRX</v>
          </cell>
          <cell r="I149" t="str">
            <v>RBRX</v>
          </cell>
          <cell r="J149" t="str">
            <v>EDUCATION FINANCE</v>
          </cell>
        </row>
        <row r="150">
          <cell r="H150" t="str">
            <v>EBRY</v>
          </cell>
          <cell r="I150" t="str">
            <v>RBRY</v>
          </cell>
          <cell r="J150" t="str">
            <v>SCHOOL ADMISSIONS</v>
          </cell>
        </row>
        <row r="151">
          <cell r="H151" t="str">
            <v>EBRZ</v>
          </cell>
          <cell r="I151" t="str">
            <v>RBRZ</v>
          </cell>
          <cell r="J151" t="str">
            <v>INFORMATION MANAGEMENT TEAM</v>
          </cell>
        </row>
        <row r="152">
          <cell r="H152" t="str">
            <v>EBSA</v>
          </cell>
          <cell r="I152" t="str">
            <v>RBSA</v>
          </cell>
          <cell r="J152" t="str">
            <v>MENTORING</v>
          </cell>
        </row>
        <row r="153">
          <cell r="H153" t="str">
            <v>EBSB</v>
          </cell>
          <cell r="I153" t="str">
            <v>RBSB</v>
          </cell>
          <cell r="J153" t="str">
            <v>PRE-SCHOOL DEVELOPMENT</v>
          </cell>
        </row>
        <row r="154">
          <cell r="H154" t="str">
            <v>EBTA</v>
          </cell>
          <cell r="I154" t="str">
            <v>RBTA</v>
          </cell>
          <cell r="J154" t="str">
            <v>SALTWELLS EDUCATIONAL DEVELOPM</v>
          </cell>
        </row>
        <row r="155">
          <cell r="H155" t="str">
            <v>EBTB</v>
          </cell>
          <cell r="I155" t="str">
            <v>RBTB</v>
          </cell>
          <cell r="J155" t="str">
            <v>DEVELOPMENT OFFICE</v>
          </cell>
        </row>
        <row r="156">
          <cell r="H156" t="str">
            <v>EBTC</v>
          </cell>
          <cell r="I156" t="str">
            <v>RBTC</v>
          </cell>
          <cell r="J156" t="str">
            <v>OFSIDE EDUCATION VISITS</v>
          </cell>
        </row>
        <row r="157">
          <cell r="H157" t="str">
            <v>EBTD</v>
          </cell>
          <cell r="I157" t="str">
            <v>RBTD</v>
          </cell>
          <cell r="J157" t="str">
            <v>CHILDCARE DEVELOPMENT</v>
          </cell>
        </row>
        <row r="158">
          <cell r="H158" t="str">
            <v>EBTE</v>
          </cell>
          <cell r="I158" t="str">
            <v>RBTE</v>
          </cell>
          <cell r="J158" t="str">
            <v>TRAINING &amp; ADMINISTRATION</v>
          </cell>
        </row>
        <row r="159">
          <cell r="H159" t="str">
            <v>EBTF</v>
          </cell>
          <cell r="I159" t="str">
            <v>RBTF</v>
          </cell>
          <cell r="J159" t="str">
            <v>ENVIRONMENT ZONE</v>
          </cell>
        </row>
        <row r="160">
          <cell r="H160" t="str">
            <v>EBTG</v>
          </cell>
          <cell r="I160" t="str">
            <v>RBTG</v>
          </cell>
          <cell r="J160" t="str">
            <v>EARLY YEARS CHILDCARE RECRUITM</v>
          </cell>
        </row>
        <row r="161">
          <cell r="H161" t="str">
            <v>EBTH</v>
          </cell>
          <cell r="I161" t="str">
            <v>RBTH</v>
          </cell>
          <cell r="J161" t="str">
            <v>EARLY YEARS ESF TRAIING</v>
          </cell>
        </row>
        <row r="162">
          <cell r="H162" t="str">
            <v>EBTJ</v>
          </cell>
          <cell r="I162" t="str">
            <v>RBTJ</v>
          </cell>
          <cell r="J162" t="str">
            <v>EARLY YEARS ESF RECRUITMENT</v>
          </cell>
        </row>
        <row r="163">
          <cell r="H163" t="str">
            <v>EBTK</v>
          </cell>
          <cell r="I163" t="str">
            <v>RBTK</v>
          </cell>
          <cell r="J163" t="str">
            <v>EARLY YEARS ESF DAY CARE EXPANSION</v>
          </cell>
        </row>
        <row r="164">
          <cell r="H164" t="str">
            <v>EBTM</v>
          </cell>
          <cell r="I164" t="str">
            <v>RBTM</v>
          </cell>
          <cell r="J164" t="str">
            <v>ASSESSMENT</v>
          </cell>
        </row>
        <row r="165">
          <cell r="H165" t="str">
            <v>EBTN</v>
          </cell>
          <cell r="I165" t="str">
            <v>RBTN</v>
          </cell>
          <cell r="J165" t="str">
            <v>BUILDING &amp; ESTATES TEAM</v>
          </cell>
        </row>
        <row r="166">
          <cell r="H166" t="str">
            <v>EBTP</v>
          </cell>
          <cell r="I166" t="str">
            <v>RBTP</v>
          </cell>
          <cell r="J166" t="str">
            <v>ASSET MANAGEMENT IN SCHOOLS</v>
          </cell>
        </row>
        <row r="167">
          <cell r="H167" t="str">
            <v>EBTR</v>
          </cell>
          <cell r="I167" t="str">
            <v>RBTR</v>
          </cell>
          <cell r="J167" t="str">
            <v>STATEMENTS PROCESSING</v>
          </cell>
        </row>
        <row r="168">
          <cell r="H168" t="str">
            <v>EBTS</v>
          </cell>
          <cell r="I168" t="str">
            <v>RBTS</v>
          </cell>
          <cell r="J168" t="str">
            <v>PFI PROJECT MANAGEMENT</v>
          </cell>
        </row>
        <row r="169">
          <cell r="H169" t="str">
            <v>EBTU</v>
          </cell>
          <cell r="I169" t="str">
            <v>RBTU</v>
          </cell>
          <cell r="J169" t="str">
            <v>IMS SUPPORT SERVICE</v>
          </cell>
        </row>
        <row r="170">
          <cell r="H170" t="str">
            <v>EBTW</v>
          </cell>
          <cell r="I170" t="str">
            <v>RBTW</v>
          </cell>
          <cell r="J170" t="str">
            <v>TOY EQUIPMENT LIBRARY GRANT</v>
          </cell>
        </row>
        <row r="171">
          <cell r="H171" t="str">
            <v>EBTZ</v>
          </cell>
          <cell r="I171" t="str">
            <v>RBTZ</v>
          </cell>
          <cell r="J171" t="str">
            <v>NEIGHBOURHOOD NURSERY INTIATIVE</v>
          </cell>
        </row>
        <row r="172">
          <cell r="H172" t="str">
            <v>EBUA</v>
          </cell>
          <cell r="I172" t="str">
            <v>RBUA</v>
          </cell>
          <cell r="J172" t="str">
            <v>PENSION BACK FUNDING</v>
          </cell>
        </row>
        <row r="173">
          <cell r="H173" t="str">
            <v>EBUB</v>
          </cell>
          <cell r="I173" t="str">
            <v>RBUB</v>
          </cell>
          <cell r="J173" t="str">
            <v>PENSION BACKFUNDING CONTRA</v>
          </cell>
        </row>
        <row r="174">
          <cell r="H174" t="str">
            <v>EBVA</v>
          </cell>
          <cell r="I174" t="str">
            <v>RBVA</v>
          </cell>
          <cell r="J174" t="str">
            <v>CHILDRENS INFORMATION SERVICE</v>
          </cell>
        </row>
        <row r="175">
          <cell r="H175" t="str">
            <v>EBVB</v>
          </cell>
          <cell r="I175" t="str">
            <v>RBVB</v>
          </cell>
          <cell r="J175" t="str">
            <v>TRAINING OF CHILDCARE WORKERS</v>
          </cell>
        </row>
        <row r="176">
          <cell r="H176" t="str">
            <v>EBVC</v>
          </cell>
          <cell r="I176" t="str">
            <v>RBVC</v>
          </cell>
          <cell r="J176" t="str">
            <v>FOUNDATION STAGE</v>
          </cell>
        </row>
        <row r="177">
          <cell r="H177" t="str">
            <v>EBVD</v>
          </cell>
          <cell r="I177" t="str">
            <v>RBVD</v>
          </cell>
          <cell r="J177" t="str">
            <v>EARLY YEARS TRAINING &amp; DEVE</v>
          </cell>
        </row>
        <row r="178">
          <cell r="H178" t="str">
            <v>EBVE</v>
          </cell>
          <cell r="I178" t="str">
            <v>RBVE</v>
          </cell>
          <cell r="J178" t="str">
            <v>CHILDCARE DEVELOPMENT</v>
          </cell>
        </row>
        <row r="179">
          <cell r="H179" t="str">
            <v>EBVF</v>
          </cell>
          <cell r="I179" t="str">
            <v>RBVF</v>
          </cell>
          <cell r="J179" t="str">
            <v>GENERAL - CHILDMINDER NETWORK</v>
          </cell>
        </row>
        <row r="180">
          <cell r="H180" t="str">
            <v>EBVG</v>
          </cell>
          <cell r="I180" t="str">
            <v>RBVG</v>
          </cell>
          <cell r="J180" t="str">
            <v>MARKETING &amp; RECRUITMENT</v>
          </cell>
        </row>
        <row r="181">
          <cell r="H181" t="str">
            <v>EBVH</v>
          </cell>
          <cell r="I181" t="str">
            <v>RBVH</v>
          </cell>
          <cell r="J181" t="str">
            <v>MARKETING AND RECRUITMENT</v>
          </cell>
        </row>
        <row r="182">
          <cell r="H182" t="str">
            <v>EBVI</v>
          </cell>
          <cell r="I182" t="str">
            <v>RBVI</v>
          </cell>
          <cell r="J182" t="str">
            <v>BUSINESS DEVELOPMENT</v>
          </cell>
        </row>
        <row r="183">
          <cell r="H183" t="str">
            <v>EBVJ</v>
          </cell>
          <cell r="I183" t="str">
            <v>RBVJ</v>
          </cell>
          <cell r="J183" t="str">
            <v>EARLY YEARS SEN</v>
          </cell>
        </row>
        <row r="184">
          <cell r="H184" t="str">
            <v>EBVK</v>
          </cell>
          <cell r="I184" t="str">
            <v>RBVK</v>
          </cell>
          <cell r="J184" t="str">
            <v>EARLY YEARS PROJECT</v>
          </cell>
        </row>
        <row r="185">
          <cell r="H185" t="str">
            <v>EBVL</v>
          </cell>
          <cell r="I185" t="str">
            <v>RBVL</v>
          </cell>
          <cell r="J185" t="str">
            <v>NURSERY SCHOOL DEVELOPMENT</v>
          </cell>
        </row>
        <row r="186">
          <cell r="H186" t="str">
            <v>EBVM</v>
          </cell>
          <cell r="I186" t="str">
            <v>RBVM</v>
          </cell>
          <cell r="J186" t="str">
            <v>SUSTAINABILITY</v>
          </cell>
        </row>
        <row r="187">
          <cell r="H187" t="str">
            <v>EBVN</v>
          </cell>
          <cell r="I187" t="str">
            <v>RBVN</v>
          </cell>
          <cell r="J187" t="str">
            <v>GENERAL - OUT OF SCHOOL</v>
          </cell>
        </row>
        <row r="188">
          <cell r="H188" t="str">
            <v>EBVP</v>
          </cell>
          <cell r="I188" t="str">
            <v>RBVP</v>
          </cell>
          <cell r="J188" t="str">
            <v>BIRTH TO THREE MATTERS</v>
          </cell>
        </row>
        <row r="189">
          <cell r="H189" t="str">
            <v>EBVQ</v>
          </cell>
          <cell r="I189" t="str">
            <v>RBVQ</v>
          </cell>
          <cell r="J189" t="str">
            <v>FE/HE CHILDCARE</v>
          </cell>
        </row>
        <row r="190">
          <cell r="H190" t="str">
            <v>EBVR</v>
          </cell>
          <cell r="I190" t="str">
            <v>RBVR</v>
          </cell>
          <cell r="J190" t="str">
            <v>DELIVERY SUPPORT - GENERAL</v>
          </cell>
        </row>
        <row r="191">
          <cell r="H191" t="str">
            <v>EBVS</v>
          </cell>
          <cell r="I191" t="str">
            <v>RBVS</v>
          </cell>
          <cell r="J191" t="str">
            <v>EXTENDED SCHOOLS</v>
          </cell>
        </row>
        <row r="192">
          <cell r="H192" t="str">
            <v>EBVT</v>
          </cell>
          <cell r="I192" t="str">
            <v>RBVT</v>
          </cell>
          <cell r="J192" t="str">
            <v>NEW CHILDCARE PLACES</v>
          </cell>
        </row>
        <row r="193">
          <cell r="H193" t="str">
            <v>EBVV</v>
          </cell>
          <cell r="I193" t="str">
            <v>RBVV</v>
          </cell>
          <cell r="J193" t="str">
            <v>NEW CHILDCARE PLACES DISADVANTAGED AREAS</v>
          </cell>
        </row>
        <row r="194">
          <cell r="H194" t="str">
            <v>EBVW</v>
          </cell>
          <cell r="I194" t="str">
            <v>RBVW</v>
          </cell>
          <cell r="J194" t="str">
            <v>SUPPORT CHILDMINDER SCHEME</v>
          </cell>
        </row>
        <row r="195">
          <cell r="H195" t="str">
            <v>EBVX</v>
          </cell>
          <cell r="I195" t="str">
            <v>RBVX</v>
          </cell>
          <cell r="J195" t="str">
            <v>CHILDCARE RECRUITMENT</v>
          </cell>
        </row>
        <row r="196">
          <cell r="H196" t="str">
            <v>EBVZ</v>
          </cell>
          <cell r="I196" t="str">
            <v>RBVZ</v>
          </cell>
          <cell r="J196" t="str">
            <v>CHILDRENS CENTRES</v>
          </cell>
        </row>
        <row r="197">
          <cell r="H197" t="str">
            <v>EBWA</v>
          </cell>
          <cell r="I197" t="str">
            <v>RBWA</v>
          </cell>
          <cell r="J197" t="str">
            <v>EDP</v>
          </cell>
        </row>
        <row r="198">
          <cell r="H198" t="str">
            <v>EBWB</v>
          </cell>
          <cell r="I198" t="str">
            <v>RBWB</v>
          </cell>
          <cell r="J198" t="str">
            <v>STRATEGIC SCHOOLS</v>
          </cell>
        </row>
        <row r="199">
          <cell r="H199" t="str">
            <v>EBWD</v>
          </cell>
          <cell r="I199" t="str">
            <v>RBWD</v>
          </cell>
          <cell r="J199" t="str">
            <v>SEN RECHARGE</v>
          </cell>
        </row>
        <row r="200">
          <cell r="H200" t="str">
            <v>EBWE</v>
          </cell>
          <cell r="I200" t="str">
            <v>RBWE</v>
          </cell>
          <cell r="J200" t="str">
            <v>ACCESS ECHARGE</v>
          </cell>
        </row>
        <row r="201">
          <cell r="H201" t="str">
            <v>EBWF</v>
          </cell>
          <cell r="I201" t="str">
            <v>RBWF</v>
          </cell>
          <cell r="J201" t="str">
            <v>SCHOOLS FORUM</v>
          </cell>
        </row>
        <row r="202">
          <cell r="H202" t="str">
            <v>EBWG</v>
          </cell>
          <cell r="I202" t="str">
            <v>RBWG</v>
          </cell>
          <cell r="J202" t="str">
            <v>WARD HOUSE NEW TECHNOLOGY</v>
          </cell>
        </row>
        <row r="203">
          <cell r="H203" t="str">
            <v>EBXY</v>
          </cell>
          <cell r="I203" t="str">
            <v>RBXY</v>
          </cell>
          <cell r="J203" t="str">
            <v>NCH CLEARANCE OF LAND</v>
          </cell>
        </row>
        <row r="204">
          <cell r="H204" t="str">
            <v>EBXZ</v>
          </cell>
          <cell r="I204" t="str">
            <v>RBXZ</v>
          </cell>
          <cell r="J204" t="str">
            <v>IT NEW TECHNOLOGY</v>
          </cell>
        </row>
        <row r="205">
          <cell r="H205" t="str">
            <v>ECRB</v>
          </cell>
          <cell r="I205" t="str">
            <v>RCRB</v>
          </cell>
          <cell r="J205" t="str">
            <v>NEIGHBOURHOOD MANAGEMENT</v>
          </cell>
        </row>
        <row r="206">
          <cell r="H206" t="str">
            <v>EDAB</v>
          </cell>
          <cell r="I206" t="str">
            <v>RDAB</v>
          </cell>
          <cell r="J206" t="str">
            <v>FOUNDATION SCHOOL PAYMENTS</v>
          </cell>
        </row>
        <row r="207">
          <cell r="H207" t="str">
            <v>EDAD</v>
          </cell>
          <cell r="I207" t="str">
            <v>RDAD</v>
          </cell>
          <cell r="J207" t="str">
            <v>NEAC (MIDLANDS)</v>
          </cell>
        </row>
        <row r="208">
          <cell r="H208" t="str">
            <v>EDAH</v>
          </cell>
          <cell r="I208" t="str">
            <v>RDAH</v>
          </cell>
          <cell r="J208" t="str">
            <v>SCHOOL SECURITY FUND</v>
          </cell>
        </row>
        <row r="209">
          <cell r="H209" t="str">
            <v>EDAJ</v>
          </cell>
          <cell r="I209" t="str">
            <v>RDAJ</v>
          </cell>
          <cell r="J209" t="str">
            <v>NCH RECHARGEABLES</v>
          </cell>
        </row>
        <row r="210">
          <cell r="H210" t="str">
            <v>EDAK</v>
          </cell>
          <cell r="I210" t="str">
            <v>RDAK</v>
          </cell>
          <cell r="J210" t="str">
            <v>PARAGON PFI PENALTIES</v>
          </cell>
        </row>
        <row r="211">
          <cell r="H211" t="str">
            <v>EDAV</v>
          </cell>
          <cell r="I211" t="str">
            <v>RDAV</v>
          </cell>
          <cell r="J211" t="str">
            <v>SALTWELLS GRAPHICS</v>
          </cell>
        </row>
        <row r="212">
          <cell r="H212" t="str">
            <v>EDAW</v>
          </cell>
          <cell r="I212" t="str">
            <v>RDAW</v>
          </cell>
          <cell r="J212" t="str">
            <v>LEARNING SUPPORT DEVELOPMENT</v>
          </cell>
        </row>
        <row r="213">
          <cell r="H213" t="str">
            <v>EDAY</v>
          </cell>
          <cell r="I213" t="str">
            <v>RDAY</v>
          </cell>
          <cell r="J213" t="str">
            <v>HEAD TEACHERS SECONDMENTS</v>
          </cell>
        </row>
        <row r="214">
          <cell r="H214" t="str">
            <v>EDAZ</v>
          </cell>
          <cell r="I214" t="str">
            <v>RDAZ</v>
          </cell>
          <cell r="J214" t="str">
            <v>DUDLEY YEAR OF MATHS</v>
          </cell>
        </row>
        <row r="215">
          <cell r="H215" t="str">
            <v>EDBC</v>
          </cell>
          <cell r="I215" t="str">
            <v>RDBC</v>
          </cell>
          <cell r="J215" t="str">
            <v>SUPPLY TEACHERS OVERHEADS</v>
          </cell>
        </row>
        <row r="216">
          <cell r="H216" t="str">
            <v>EDBD</v>
          </cell>
          <cell r="I216" t="str">
            <v>RDBD</v>
          </cell>
          <cell r="J216" t="str">
            <v>MISCELLANEOUS INCOME - SUSPENSE</v>
          </cell>
        </row>
        <row r="217">
          <cell r="H217" t="str">
            <v>EDBE</v>
          </cell>
          <cell r="I217" t="str">
            <v>RDBE</v>
          </cell>
          <cell r="J217" t="str">
            <v>RM CONTRACT CONTINGENCY</v>
          </cell>
        </row>
        <row r="218">
          <cell r="H218" t="str">
            <v>EDBF</v>
          </cell>
          <cell r="I218" t="str">
            <v>RDBF</v>
          </cell>
          <cell r="J218" t="str">
            <v>SALTWELLS PUBLICATIONS</v>
          </cell>
        </row>
        <row r="219">
          <cell r="H219" t="str">
            <v>EDBG</v>
          </cell>
          <cell r="I219" t="str">
            <v>RDBG</v>
          </cell>
          <cell r="J219" t="str">
            <v>DUDLEY SCHOOL SPORTS ASSOCIATION</v>
          </cell>
        </row>
        <row r="220">
          <cell r="H220" t="str">
            <v>EDBT</v>
          </cell>
          <cell r="I220" t="str">
            <v>RDBT</v>
          </cell>
          <cell r="J220" t="str">
            <v>CRIMINAL RECORD BUREAU CHECKS</v>
          </cell>
        </row>
        <row r="221">
          <cell r="H221" t="str">
            <v>EDBX</v>
          </cell>
          <cell r="I221" t="str">
            <v>RDBX</v>
          </cell>
          <cell r="J221" t="str">
            <v>PRIMARY POOL RECRUITMENT</v>
          </cell>
        </row>
        <row r="222">
          <cell r="H222" t="str">
            <v>EDBZ</v>
          </cell>
          <cell r="I222" t="str">
            <v>RDBZ</v>
          </cell>
          <cell r="J222" t="str">
            <v>RM RECHARGEABLE ACCOUNT</v>
          </cell>
        </row>
        <row r="223">
          <cell r="H223" t="str">
            <v>EDCI</v>
          </cell>
          <cell r="I223" t="str">
            <v>RDCI</v>
          </cell>
          <cell r="J223" t="str">
            <v>SCHOOL CASH BALANCES</v>
          </cell>
        </row>
        <row r="224">
          <cell r="H224" t="str">
            <v>EDCJ</v>
          </cell>
          <cell r="I224" t="str">
            <v>RDCJ</v>
          </cell>
          <cell r="J224" t="str">
            <v>PETTY CASH EDUCATION</v>
          </cell>
        </row>
        <row r="225">
          <cell r="H225" t="str">
            <v>EDDA</v>
          </cell>
          <cell r="I225" t="str">
            <v>RDDA</v>
          </cell>
          <cell r="J225" t="str">
            <v>SPECIAL NEEDS PUBLICATION</v>
          </cell>
        </row>
        <row r="226">
          <cell r="H226" t="str">
            <v>EDDB</v>
          </cell>
          <cell r="I226" t="str">
            <v>RDDB</v>
          </cell>
          <cell r="J226" t="str">
            <v>GENERAL - SPECIAL GRANT FOR TEACHERS</v>
          </cell>
        </row>
        <row r="227">
          <cell r="H227" t="str">
            <v>EDDC</v>
          </cell>
          <cell r="I227" t="str">
            <v>RDDC</v>
          </cell>
          <cell r="J227" t="str">
            <v>SP GRANT TEACHERS THRESHOLD</v>
          </cell>
        </row>
        <row r="228">
          <cell r="H228" t="str">
            <v>EDDD</v>
          </cell>
          <cell r="I228" t="str">
            <v>RDDD</v>
          </cell>
          <cell r="J228" t="str">
            <v>SP GRANT TEACHERS THRESHOLD</v>
          </cell>
        </row>
        <row r="229">
          <cell r="H229" t="str">
            <v>EDDG</v>
          </cell>
          <cell r="I229" t="str">
            <v>RDDG</v>
          </cell>
          <cell r="J229" t="str">
            <v>SUPPLY COVER PAY</v>
          </cell>
        </row>
        <row r="230">
          <cell r="H230" t="str">
            <v>EDDN</v>
          </cell>
          <cell r="I230" t="str">
            <v>RDDN</v>
          </cell>
          <cell r="J230" t="str">
            <v>DEPUTY HEADTEACHERS FORUM</v>
          </cell>
        </row>
        <row r="231">
          <cell r="H231" t="str">
            <v>EDDP</v>
          </cell>
          <cell r="I231" t="str">
            <v>RDDP</v>
          </cell>
          <cell r="J231" t="str">
            <v>SALTWELLS CENTRE PHOTOCOPYING</v>
          </cell>
        </row>
        <row r="232">
          <cell r="H232" t="str">
            <v>EDFH</v>
          </cell>
          <cell r="I232" t="str">
            <v>RDFH</v>
          </cell>
          <cell r="J232" t="str">
            <v>SALTWELLS CATERING ACCOUNT</v>
          </cell>
        </row>
        <row r="233">
          <cell r="H233" t="str">
            <v>EDFZ</v>
          </cell>
          <cell r="I233" t="str">
            <v>RDFZ</v>
          </cell>
          <cell r="J233" t="str">
            <v>ASTLEY BURF DEVELOP ACCOUNT</v>
          </cell>
        </row>
        <row r="234">
          <cell r="H234" t="str">
            <v>EDIC</v>
          </cell>
          <cell r="I234" t="str">
            <v>RDIC</v>
          </cell>
          <cell r="J234" t="str">
            <v>IT STRATEGY - WESTOX / SALT</v>
          </cell>
        </row>
        <row r="235">
          <cell r="H235" t="str">
            <v>EDIF</v>
          </cell>
          <cell r="I235" t="str">
            <v>RDIF</v>
          </cell>
          <cell r="J235" t="str">
            <v>RESERVE TO FUND INCLUSION STRATEGY</v>
          </cell>
        </row>
        <row r="236">
          <cell r="H236" t="str">
            <v>EDIQ</v>
          </cell>
          <cell r="I236" t="str">
            <v>RDIQ</v>
          </cell>
          <cell r="J236" t="str">
            <v>GRANTS TO VOLUNTARY BODIES RESERVE</v>
          </cell>
        </row>
        <row r="237">
          <cell r="H237" t="str">
            <v>EDIY</v>
          </cell>
          <cell r="I237" t="str">
            <v>RDIY</v>
          </cell>
          <cell r="J237" t="str">
            <v>CLEANING RESERVE</v>
          </cell>
        </row>
        <row r="238">
          <cell r="H238" t="str">
            <v>EDIZ</v>
          </cell>
          <cell r="I238" t="str">
            <v>RDIZ</v>
          </cell>
          <cell r="J238" t="str">
            <v>CATERING</v>
          </cell>
        </row>
        <row r="239">
          <cell r="H239" t="str">
            <v>EDJC</v>
          </cell>
          <cell r="I239" t="str">
            <v>RDJC</v>
          </cell>
          <cell r="J239" t="str">
            <v>NGFL AND "CELEBRATE" FUNDING</v>
          </cell>
        </row>
        <row r="240">
          <cell r="H240" t="str">
            <v>EDKJ</v>
          </cell>
          <cell r="I240" t="str">
            <v>RDKJ</v>
          </cell>
          <cell r="J240" t="str">
            <v>EXAMINATION FEES IN ADVANCE</v>
          </cell>
        </row>
        <row r="241">
          <cell r="H241" t="str">
            <v>EDKP</v>
          </cell>
          <cell r="I241" t="str">
            <v>RDKP</v>
          </cell>
          <cell r="J241" t="str">
            <v>FIRE INSURANCE CLAIMS AWAITING INCOME</v>
          </cell>
        </row>
        <row r="242">
          <cell r="H242" t="str">
            <v>ELCP</v>
          </cell>
          <cell r="I242" t="str">
            <v>RDLCP</v>
          </cell>
          <cell r="J242" t="str">
            <v>DGFL DEVELOPMENT ACCOUNT</v>
          </cell>
        </row>
        <row r="243">
          <cell r="H243" t="str">
            <v>EDLW</v>
          </cell>
          <cell r="I243" t="str">
            <v>RDLW</v>
          </cell>
          <cell r="J243" t="str">
            <v>DGFL CHARGEABLE ACCOUNT</v>
          </cell>
        </row>
        <row r="244">
          <cell r="H244" t="str">
            <v>EDLX</v>
          </cell>
          <cell r="I244" t="str">
            <v>RDLX</v>
          </cell>
          <cell r="J244" t="str">
            <v>DGFL CONTRACTS CREDIT</v>
          </cell>
        </row>
        <row r="245">
          <cell r="H245" t="str">
            <v>EDMC</v>
          </cell>
          <cell r="I245" t="str">
            <v>RDMC</v>
          </cell>
          <cell r="J245" t="str">
            <v>CONTRACT CLEANING - RECHARGES</v>
          </cell>
        </row>
        <row r="246">
          <cell r="H246" t="str">
            <v>EDMV</v>
          </cell>
          <cell r="I246" t="str">
            <v>RDMV</v>
          </cell>
          <cell r="J246" t="str">
            <v>EXTRA DISTRICT HOME &amp; HOSPITAL</v>
          </cell>
        </row>
        <row r="247">
          <cell r="H247" t="str">
            <v>EDVR</v>
          </cell>
          <cell r="I247" t="str">
            <v>RDVR</v>
          </cell>
          <cell r="J247" t="str">
            <v>SCHOOL CRUISES</v>
          </cell>
        </row>
        <row r="248">
          <cell r="H248" t="str">
            <v>EDWP</v>
          </cell>
          <cell r="I248" t="str">
            <v>RDWP</v>
          </cell>
          <cell r="J248" t="str">
            <v>LONG TERM SUPPLY SCHEME</v>
          </cell>
        </row>
        <row r="249">
          <cell r="H249" t="str">
            <v>EDWS</v>
          </cell>
          <cell r="I249" t="str">
            <v>RDWS</v>
          </cell>
          <cell r="J249" t="str">
            <v>LONG TERM SICK AND MATERNITY</v>
          </cell>
        </row>
        <row r="250">
          <cell r="H250" t="str">
            <v>EDZP</v>
          </cell>
          <cell r="I250" t="str">
            <v>RDZP</v>
          </cell>
          <cell r="J250" t="str">
            <v>SALTWELLS CONFERENCES  SH/CB</v>
          </cell>
        </row>
        <row r="251">
          <cell r="H251" t="str">
            <v>CAAA</v>
          </cell>
          <cell r="I251" t="str">
            <v>RFAA</v>
          </cell>
          <cell r="J251" t="str">
            <v>YOUTH SERVICE - YOUTH CENTRES</v>
          </cell>
        </row>
        <row r="252">
          <cell r="H252" t="str">
            <v>CAAB</v>
          </cell>
          <cell r="I252" t="str">
            <v>RFAB</v>
          </cell>
          <cell r="J252" t="str">
            <v>YOUTH INVOLVEMENT</v>
          </cell>
        </row>
        <row r="253">
          <cell r="H253" t="str">
            <v>CAAC</v>
          </cell>
          <cell r="I253" t="str">
            <v>RFAC</v>
          </cell>
          <cell r="J253" t="str">
            <v>YOUTH GRANTS TO VOLUNTARY BODIES</v>
          </cell>
        </row>
        <row r="254">
          <cell r="H254" t="str">
            <v>CAAD</v>
          </cell>
          <cell r="I254" t="str">
            <v>RFAD</v>
          </cell>
          <cell r="J254" t="str">
            <v>YOUTH &amp; COMMUNITY SERVICE COORDINATION</v>
          </cell>
        </row>
        <row r="255">
          <cell r="H255" t="str">
            <v>CAAE</v>
          </cell>
          <cell r="I255" t="str">
            <v>RFAE</v>
          </cell>
          <cell r="J255" t="str">
            <v>CENTRAL AREA YOUTH</v>
          </cell>
        </row>
        <row r="256">
          <cell r="H256" t="str">
            <v>CAAF</v>
          </cell>
          <cell r="I256" t="str">
            <v>RFAF</v>
          </cell>
          <cell r="J256" t="str">
            <v>BRIERLEY HILL AREA YOUTH</v>
          </cell>
        </row>
        <row r="257">
          <cell r="H257" t="str">
            <v>CAAG</v>
          </cell>
          <cell r="I257" t="str">
            <v>RFAG</v>
          </cell>
          <cell r="J257" t="str">
            <v>STOURBRIDGE AREA YOUTH</v>
          </cell>
        </row>
        <row r="258">
          <cell r="H258" t="str">
            <v>CAAH</v>
          </cell>
          <cell r="I258" t="str">
            <v>RFAH</v>
          </cell>
          <cell r="J258" t="str">
            <v>NORTH AREA YOUTH</v>
          </cell>
        </row>
        <row r="259">
          <cell r="H259" t="str">
            <v>CAAJ</v>
          </cell>
          <cell r="I259" t="str">
            <v>RFAJ</v>
          </cell>
          <cell r="J259" t="str">
            <v>HALESOWEN AREA YOUTH</v>
          </cell>
        </row>
        <row r="260">
          <cell r="H260" t="str">
            <v>CAAK</v>
          </cell>
          <cell r="I260" t="str">
            <v>RFAK</v>
          </cell>
          <cell r="J260" t="str">
            <v>TRANSFORMING YOUTH WORK DEVELOPMENT</v>
          </cell>
        </row>
        <row r="261">
          <cell r="H261" t="str">
            <v>CAAL</v>
          </cell>
          <cell r="I261" t="str">
            <v>RFAL</v>
          </cell>
          <cell r="J261" t="str">
            <v>POSITIVE ACTIVITIES FOR YOUNG PEOPLE</v>
          </cell>
        </row>
        <row r="262">
          <cell r="H262" t="str">
            <v>CAAM</v>
          </cell>
          <cell r="I262" t="str">
            <v>RFAM</v>
          </cell>
          <cell r="J262" t="str">
            <v>TRAINEESHIP PROGRAMME</v>
          </cell>
        </row>
        <row r="263">
          <cell r="H263" t="str">
            <v>CAAN</v>
          </cell>
          <cell r="I263" t="str">
            <v>RFAN</v>
          </cell>
          <cell r="J263" t="str">
            <v>YOUTH STRATEGY RESEARCH</v>
          </cell>
        </row>
        <row r="264">
          <cell r="H264" t="str">
            <v>CAAP</v>
          </cell>
          <cell r="I264" t="str">
            <v>RFAP</v>
          </cell>
          <cell r="J264" t="str">
            <v>BLAST PROJECT</v>
          </cell>
        </row>
        <row r="265">
          <cell r="H265" t="str">
            <v>CAAT</v>
          </cell>
          <cell r="I265" t="str">
            <v>RFAT</v>
          </cell>
          <cell r="J265" t="str">
            <v>DDA ELEMENT - REVENUE</v>
          </cell>
        </row>
        <row r="266">
          <cell r="H266" t="str">
            <v>CACA</v>
          </cell>
          <cell r="I266" t="str">
            <v>RFCA</v>
          </cell>
          <cell r="J266" t="str">
            <v>IT CONNECTIVITY</v>
          </cell>
        </row>
        <row r="267">
          <cell r="H267" t="str">
            <v>CACB</v>
          </cell>
          <cell r="I267" t="str">
            <v>RFCB</v>
          </cell>
          <cell r="J267" t="str">
            <v>YOUTH AND COMMUNITY SIGNAGE PROGRAMME</v>
          </cell>
        </row>
        <row r="268">
          <cell r="H268" t="str">
            <v>CADF</v>
          </cell>
          <cell r="I268" t="str">
            <v>RFDF</v>
          </cell>
          <cell r="J268" t="str">
            <v>COMMUNITY GRANTS TO VOLUNTARY BODIES</v>
          </cell>
        </row>
        <row r="269">
          <cell r="H269" t="str">
            <v>CADJ</v>
          </cell>
          <cell r="I269" t="str">
            <v>RFDJ</v>
          </cell>
          <cell r="J269" t="str">
            <v>TEC</v>
          </cell>
        </row>
        <row r="270">
          <cell r="H270" t="str">
            <v>CADK</v>
          </cell>
          <cell r="I270" t="str">
            <v>RFDK</v>
          </cell>
          <cell r="J270" t="str">
            <v>DUDLEY WOOD NLC</v>
          </cell>
        </row>
        <row r="271">
          <cell r="H271" t="str">
            <v>CADL</v>
          </cell>
          <cell r="I271" t="str">
            <v>RFDL</v>
          </cell>
          <cell r="J271" t="str">
            <v>ST THOMAS' NETWORK - CLLU CONTRIBUTION</v>
          </cell>
        </row>
        <row r="272">
          <cell r="H272" t="str">
            <v>CADN</v>
          </cell>
          <cell r="I272" t="str">
            <v>RFDN</v>
          </cell>
          <cell r="J272" t="str">
            <v>LIFELONG LEARNING SERVICE MANAGEMENT</v>
          </cell>
        </row>
        <row r="273">
          <cell r="H273" t="str">
            <v>CADP</v>
          </cell>
          <cell r="I273" t="str">
            <v>RFDP</v>
          </cell>
          <cell r="J273" t="str">
            <v>BRIERLEY HILL AREA COMMUNITY</v>
          </cell>
        </row>
        <row r="274">
          <cell r="H274" t="str">
            <v>CADQ</v>
          </cell>
          <cell r="I274" t="str">
            <v>RFDQ</v>
          </cell>
          <cell r="J274" t="str">
            <v>CENTRAL AREA COMMUNITY</v>
          </cell>
        </row>
        <row r="275">
          <cell r="H275" t="str">
            <v>CADR</v>
          </cell>
          <cell r="I275" t="str">
            <v>RFDR</v>
          </cell>
          <cell r="J275" t="str">
            <v>STOURBRIDGE AREA COMMUNITY</v>
          </cell>
        </row>
        <row r="276">
          <cell r="H276" t="str">
            <v>CADT</v>
          </cell>
          <cell r="I276" t="str">
            <v>RFDT</v>
          </cell>
          <cell r="J276" t="str">
            <v>HALESOWEN AREA COMMUNITY</v>
          </cell>
        </row>
        <row r="277">
          <cell r="H277" t="str">
            <v>CADV</v>
          </cell>
          <cell r="I277" t="str">
            <v>RFDV</v>
          </cell>
          <cell r="J277" t="str">
            <v>COMMUNTY SERVICE MANAGEMENT</v>
          </cell>
        </row>
        <row r="278">
          <cell r="H278" t="str">
            <v>CADX</v>
          </cell>
          <cell r="I278" t="str">
            <v>RFDX</v>
          </cell>
          <cell r="J278" t="str">
            <v>DUDLEY WOOD MEDIA PROJECT NOF</v>
          </cell>
        </row>
        <row r="279">
          <cell r="H279" t="str">
            <v>CADZ</v>
          </cell>
          <cell r="I279" t="str">
            <v>RFDZ</v>
          </cell>
          <cell r="J279" t="str">
            <v>BUILDING THE KNOWLEDGE-METROCAST D.WOOD</v>
          </cell>
        </row>
        <row r="280">
          <cell r="H280" t="str">
            <v>EBED</v>
          </cell>
          <cell r="I280" t="str">
            <v>RFEB</v>
          </cell>
          <cell r="J280" t="str">
            <v>PREMATURE RETIREMENT</v>
          </cell>
        </row>
        <row r="281">
          <cell r="H281" t="str">
            <v>EBEE</v>
          </cell>
          <cell r="I281" t="str">
            <v>RFEE</v>
          </cell>
          <cell r="J281" t="str">
            <v>HEFC INHERITED LIABILITIES</v>
          </cell>
        </row>
        <row r="282">
          <cell r="H282" t="str">
            <v>CALA</v>
          </cell>
          <cell r="I282" t="str">
            <v>RFLA</v>
          </cell>
          <cell r="J282" t="str">
            <v>ADMINISTRATION</v>
          </cell>
        </row>
        <row r="283">
          <cell r="H283" t="str">
            <v>CALB</v>
          </cell>
          <cell r="I283" t="str">
            <v>RFLB</v>
          </cell>
          <cell r="J283" t="str">
            <v>RESOURCES MANAGEMENT</v>
          </cell>
        </row>
        <row r="284">
          <cell r="H284" t="str">
            <v>CALC</v>
          </cell>
          <cell r="I284" t="str">
            <v>RFLC</v>
          </cell>
          <cell r="J284" t="str">
            <v>EQUALITIES TEAM</v>
          </cell>
        </row>
        <row r="285">
          <cell r="H285" t="str">
            <v>CALD</v>
          </cell>
          <cell r="I285" t="str">
            <v>RFLD</v>
          </cell>
          <cell r="J285" t="str">
            <v>DETACHED YOUTH WORK TEAM - NRF</v>
          </cell>
        </row>
        <row r="286">
          <cell r="H286" t="str">
            <v>CALE</v>
          </cell>
          <cell r="I286" t="str">
            <v>RFLE</v>
          </cell>
          <cell r="J286" t="str">
            <v>CEDD DIVISIONAL DEVELOPMENT</v>
          </cell>
        </row>
        <row r="287">
          <cell r="H287" t="str">
            <v>CALG</v>
          </cell>
          <cell r="I287" t="str">
            <v>RFLG</v>
          </cell>
          <cell r="J287" t="str">
            <v>CRIME AND DISORDER YOUTH WORK</v>
          </cell>
        </row>
        <row r="288">
          <cell r="H288" t="str">
            <v>CALH</v>
          </cell>
          <cell r="I288" t="str">
            <v>RFLH</v>
          </cell>
          <cell r="J288" t="str">
            <v>POSITIVE ACTIVITIES</v>
          </cell>
        </row>
        <row r="289">
          <cell r="H289" t="str">
            <v>EBMB</v>
          </cell>
          <cell r="I289" t="str">
            <v>RFMB</v>
          </cell>
          <cell r="J289" t="str">
            <v>AWARDS - POSTGRADUATE DISABLED STUDENTS</v>
          </cell>
        </row>
        <row r="290">
          <cell r="H290" t="str">
            <v>EBMC</v>
          </cell>
          <cell r="I290" t="str">
            <v>RFMC</v>
          </cell>
          <cell r="J290" t="str">
            <v>AWARDS - UNIV &amp; COMP</v>
          </cell>
        </row>
        <row r="291">
          <cell r="H291" t="str">
            <v>EBMF</v>
          </cell>
          <cell r="I291" t="str">
            <v>RFMF</v>
          </cell>
          <cell r="J291" t="str">
            <v>AWARDS - HOME TO COLLEGE TRANSPORT</v>
          </cell>
        </row>
        <row r="292">
          <cell r="H292" t="str">
            <v>EBMG</v>
          </cell>
          <cell r="I292" t="str">
            <v>RFMG</v>
          </cell>
          <cell r="J292" t="str">
            <v>CROMBIE COMPENSATION</v>
          </cell>
        </row>
        <row r="293">
          <cell r="H293" t="str">
            <v>EBMH</v>
          </cell>
          <cell r="I293" t="str">
            <v>RFMH</v>
          </cell>
          <cell r="J293" t="str">
            <v>STUDENT SUPPORT ADMINISTRATION</v>
          </cell>
        </row>
        <row r="294">
          <cell r="H294" t="str">
            <v>EBMJ</v>
          </cell>
          <cell r="I294" t="str">
            <v>RFMJ</v>
          </cell>
          <cell r="J294" t="str">
            <v>SCHOOLS ACCESS FUND</v>
          </cell>
        </row>
        <row r="295">
          <cell r="H295" t="str">
            <v>EBMK</v>
          </cell>
          <cell r="I295" t="str">
            <v>RFMK</v>
          </cell>
          <cell r="J295" t="str">
            <v>TRANSPORT 16-19</v>
          </cell>
        </row>
        <row r="296">
          <cell r="H296" t="str">
            <v>EBNA</v>
          </cell>
          <cell r="I296" t="str">
            <v>RFNA</v>
          </cell>
          <cell r="J296" t="str">
            <v>N'HOOD LEARNING IN DEPRIVED COMMUNITIES</v>
          </cell>
        </row>
        <row r="297">
          <cell r="H297" t="str">
            <v>EBNB</v>
          </cell>
          <cell r="I297" t="str">
            <v>RFNB</v>
          </cell>
          <cell r="J297" t="str">
            <v>HIRE OF PREMISES</v>
          </cell>
        </row>
        <row r="298">
          <cell r="H298" t="str">
            <v>EBND</v>
          </cell>
          <cell r="I298" t="str">
            <v>RFND</v>
          </cell>
          <cell r="J298" t="str">
            <v>RIDGEWOOD SECONDARY SCHOOL - COMMUNITY EDUCATION -</v>
          </cell>
        </row>
        <row r="299">
          <cell r="H299" t="str">
            <v>EBNF</v>
          </cell>
          <cell r="I299" t="str">
            <v>RFNF</v>
          </cell>
          <cell r="J299" t="str">
            <v>FULL EXTENDED SERVICE SCHOOLS</v>
          </cell>
        </row>
        <row r="300">
          <cell r="H300" t="str">
            <v>EBNG</v>
          </cell>
          <cell r="I300" t="str">
            <v>RFNG</v>
          </cell>
          <cell r="J300" t="str">
            <v>INSPIRE</v>
          </cell>
        </row>
        <row r="301">
          <cell r="H301" t="str">
            <v>EBNH</v>
          </cell>
          <cell r="I301" t="str">
            <v>RFNH</v>
          </cell>
          <cell r="J301" t="str">
            <v>FAMILY LITERACY, LANGUAGE &amp;</v>
          </cell>
        </row>
        <row r="302">
          <cell r="H302" t="str">
            <v>EBNJ</v>
          </cell>
          <cell r="I302" t="str">
            <v>RFNJ</v>
          </cell>
          <cell r="J302" t="str">
            <v>FAMILY LITERACY/NUMERACY/LANGUAGE</v>
          </cell>
        </row>
        <row r="303">
          <cell r="H303" t="str">
            <v>EBNK</v>
          </cell>
          <cell r="I303" t="str">
            <v>RFNK</v>
          </cell>
          <cell r="J303" t="str">
            <v>ADULT &amp; COMMUNITY LEARNING</v>
          </cell>
        </row>
        <row r="304">
          <cell r="H304" t="str">
            <v>EBNL</v>
          </cell>
          <cell r="I304" t="str">
            <v>RFNL</v>
          </cell>
          <cell r="J304" t="str">
            <v>GENERAL - ADULT &amp; COMMUNITY LEARNING</v>
          </cell>
        </row>
        <row r="305">
          <cell r="H305" t="str">
            <v>EBNP</v>
          </cell>
          <cell r="I305" t="str">
            <v>RFNP</v>
          </cell>
          <cell r="J305" t="str">
            <v>LSC - FAMILY LEARNING (ADULT)</v>
          </cell>
        </row>
        <row r="306">
          <cell r="H306" t="str">
            <v>EBNQ</v>
          </cell>
          <cell r="I306" t="str">
            <v>RFNQ</v>
          </cell>
          <cell r="J306" t="str">
            <v>LSC - MIS (ADULT ED)</v>
          </cell>
        </row>
        <row r="307">
          <cell r="H307" t="str">
            <v>EBNR</v>
          </cell>
          <cell r="I307" t="str">
            <v>RFNR</v>
          </cell>
          <cell r="J307" t="str">
            <v>LSC GRANT - DDA REVENUE (TRAINING)</v>
          </cell>
        </row>
        <row r="308">
          <cell r="H308" t="str">
            <v>EBNS</v>
          </cell>
          <cell r="I308" t="str">
            <v>RFNS</v>
          </cell>
          <cell r="J308" t="str">
            <v>ASYLUM SEEKERS</v>
          </cell>
        </row>
        <row r="309">
          <cell r="H309" t="str">
            <v>EBNT</v>
          </cell>
          <cell r="I309" t="str">
            <v>RFNT</v>
          </cell>
          <cell r="J309" t="str">
            <v>FAMILY LEARNING</v>
          </cell>
        </row>
        <row r="310">
          <cell r="H310" t="str">
            <v>EBNW</v>
          </cell>
          <cell r="I310" t="str">
            <v>RFNW</v>
          </cell>
          <cell r="J310" t="str">
            <v>MIS 2003/04</v>
          </cell>
        </row>
        <row r="311">
          <cell r="H311" t="str">
            <v>EBNX</v>
          </cell>
          <cell r="I311" t="str">
            <v>RFNX</v>
          </cell>
          <cell r="J311" t="str">
            <v>ADULT EMAG LSC</v>
          </cell>
        </row>
        <row r="312">
          <cell r="H312" t="str">
            <v>EBNY</v>
          </cell>
          <cell r="I312" t="str">
            <v>RFNY</v>
          </cell>
          <cell r="J312" t="str">
            <v>GENERAL ADULT EMAG</v>
          </cell>
        </row>
        <row r="313">
          <cell r="H313" t="str">
            <v>EBPJ</v>
          </cell>
          <cell r="I313" t="str">
            <v>RFPJ</v>
          </cell>
          <cell r="J313" t="str">
            <v>ARTS SERVICE</v>
          </cell>
        </row>
        <row r="314">
          <cell r="H314" t="str">
            <v>EBPK</v>
          </cell>
          <cell r="I314" t="str">
            <v>RFPK</v>
          </cell>
          <cell r="J314" t="str">
            <v>MUSIC SERVICE</v>
          </cell>
        </row>
        <row r="315">
          <cell r="H315" t="str">
            <v>EBPL</v>
          </cell>
          <cell r="I315" t="str">
            <v>RFPL</v>
          </cell>
          <cell r="J315" t="str">
            <v>MUSIC CENTRE ENSEMBLE</v>
          </cell>
        </row>
        <row r="316">
          <cell r="H316" t="str">
            <v>EBQF</v>
          </cell>
          <cell r="I316" t="str">
            <v>RFQF</v>
          </cell>
          <cell r="J316" t="str">
            <v>PROMOTING HEALTHY SCHOOLS</v>
          </cell>
        </row>
        <row r="317">
          <cell r="H317" t="str">
            <v>EBQH</v>
          </cell>
          <cell r="I317" t="str">
            <v>RFQH</v>
          </cell>
          <cell r="J317" t="str">
            <v>NETHERTON ARTS CENTRE</v>
          </cell>
        </row>
        <row r="318">
          <cell r="H318" t="str">
            <v>CARB</v>
          </cell>
          <cell r="I318" t="str">
            <v>RFRB</v>
          </cell>
          <cell r="J318" t="str">
            <v>NEIGHBOURHOOD INITIATIVE</v>
          </cell>
        </row>
        <row r="319">
          <cell r="H319" t="str">
            <v>CARC</v>
          </cell>
          <cell r="I319" t="str">
            <v>RFRC</v>
          </cell>
          <cell r="J319" t="str">
            <v>DUKE OF EDINBURGH SCHEME</v>
          </cell>
        </row>
        <row r="320">
          <cell r="H320" t="str">
            <v>CARF</v>
          </cell>
          <cell r="I320" t="str">
            <v>RFRF</v>
          </cell>
          <cell r="J320" t="str">
            <v>LEARNING INCLUSION PLANNING PROJECT</v>
          </cell>
        </row>
        <row r="321">
          <cell r="H321" t="str">
            <v>CARG</v>
          </cell>
          <cell r="I321" t="str">
            <v>RFRG</v>
          </cell>
          <cell r="J321" t="str">
            <v>DLP - LSC FUNDED, N TOOR</v>
          </cell>
        </row>
        <row r="322">
          <cell r="H322" t="str">
            <v>CARJ</v>
          </cell>
          <cell r="I322" t="str">
            <v>RFRJ</v>
          </cell>
          <cell r="J322" t="str">
            <v>DLP-INITIATIVES, N TOOR</v>
          </cell>
        </row>
        <row r="323">
          <cell r="H323" t="str">
            <v>CARK</v>
          </cell>
          <cell r="I323" t="str">
            <v>RFRK</v>
          </cell>
          <cell r="J323" t="str">
            <v>LSC BASIC SKILLS CO-ORDINATOR</v>
          </cell>
        </row>
        <row r="324">
          <cell r="H324" t="str">
            <v>CARL</v>
          </cell>
          <cell r="I324" t="str">
            <v>RFRL</v>
          </cell>
          <cell r="J324" t="str">
            <v>NETHERTON SKILLS FOR LIFE</v>
          </cell>
        </row>
        <row r="325">
          <cell r="H325" t="str">
            <v>CARM</v>
          </cell>
          <cell r="I325" t="str">
            <v>RFRM</v>
          </cell>
          <cell r="J325" t="str">
            <v>NOF COMMUNITY GRID FOR LEARNING</v>
          </cell>
        </row>
        <row r="326">
          <cell r="H326" t="str">
            <v>CASA</v>
          </cell>
          <cell r="I326" t="str">
            <v>RFSA</v>
          </cell>
          <cell r="J326" t="str">
            <v>ASSET RENTALS - YOUTH CENTRES</v>
          </cell>
        </row>
        <row r="327">
          <cell r="H327" t="str">
            <v>CASC</v>
          </cell>
          <cell r="I327" t="str">
            <v>RFSC</v>
          </cell>
          <cell r="J327" t="str">
            <v>ASSET RENTALS - COMMUNITY CENTRES</v>
          </cell>
        </row>
        <row r="328">
          <cell r="H328" t="str">
            <v>CASD</v>
          </cell>
          <cell r="I328" t="str">
            <v>RFSD</v>
          </cell>
          <cell r="J328" t="str">
            <v>ASSET RENTALS - COMMUNITY EDUCATION</v>
          </cell>
        </row>
        <row r="329">
          <cell r="H329" t="str">
            <v>CASF</v>
          </cell>
          <cell r="I329" t="str">
            <v>RFSF</v>
          </cell>
          <cell r="J329" t="str">
            <v>ASSET RENTALS - NETHERTON ARTS</v>
          </cell>
        </row>
        <row r="330">
          <cell r="H330" t="str">
            <v>EBXA</v>
          </cell>
          <cell r="I330" t="str">
            <v>RFXA</v>
          </cell>
          <cell r="J330" t="str">
            <v>BLACK COUNTRY CONNEXIONS CONSORTIUM</v>
          </cell>
        </row>
        <row r="331">
          <cell r="H331" t="str">
            <v>EBXC</v>
          </cell>
          <cell r="I331" t="str">
            <v>RFXC</v>
          </cell>
          <cell r="J331" t="str">
            <v>NLC COORDINATING TEAM</v>
          </cell>
        </row>
        <row r="332">
          <cell r="H332" t="str">
            <v>EBXE</v>
          </cell>
          <cell r="I332" t="str">
            <v>RFXE</v>
          </cell>
          <cell r="J332" t="str">
            <v>BRIERLEY HILL NLC</v>
          </cell>
        </row>
        <row r="333">
          <cell r="H333" t="str">
            <v>EBXG</v>
          </cell>
          <cell r="I333" t="str">
            <v>RFXG</v>
          </cell>
          <cell r="J333" t="str">
            <v>PENSNETT &amp; BROCKMOOR NLC</v>
          </cell>
        </row>
        <row r="334">
          <cell r="H334" t="str">
            <v>EBXH</v>
          </cell>
          <cell r="I334" t="str">
            <v>RFXH</v>
          </cell>
          <cell r="J334" t="str">
            <v>CASTLE &amp; PRIORY NLC</v>
          </cell>
        </row>
        <row r="335">
          <cell r="H335" t="str">
            <v>EBXJ</v>
          </cell>
          <cell r="I335" t="str">
            <v>RFXJ</v>
          </cell>
          <cell r="J335" t="str">
            <v>CASTLE 7 PRIORY NEIGHBOURHOOD NURSERY</v>
          </cell>
        </row>
        <row r="336">
          <cell r="H336" t="str">
            <v>EBXK</v>
          </cell>
          <cell r="I336" t="str">
            <v>RFXK</v>
          </cell>
          <cell r="J336" t="str">
            <v>LITTLE LEARNERS OUT OF SCHOOL CLUB</v>
          </cell>
        </row>
        <row r="337">
          <cell r="H337" t="str">
            <v>EBXL</v>
          </cell>
          <cell r="I337" t="str">
            <v>RFXL</v>
          </cell>
          <cell r="J337" t="str">
            <v>COMPUTER RECYCLING PROJECT</v>
          </cell>
        </row>
        <row r="338">
          <cell r="H338" t="str">
            <v>EBXP</v>
          </cell>
          <cell r="I338" t="str">
            <v>RFXP</v>
          </cell>
          <cell r="J338" t="str">
            <v>LEASOWES COMMUNITY BUILDING</v>
          </cell>
        </row>
        <row r="339">
          <cell r="H339" t="str">
            <v>EBXS</v>
          </cell>
          <cell r="I339" t="str">
            <v>RFXS</v>
          </cell>
          <cell r="J339" t="str">
            <v>ST THOMAS NETWORK COLLEGE PARTNERSHIP</v>
          </cell>
        </row>
        <row r="340">
          <cell r="H340" t="str">
            <v>EBXT</v>
          </cell>
          <cell r="I340" t="str">
            <v>RFXT</v>
          </cell>
          <cell r="J340" t="str">
            <v>NCL STRATEGY INITIATIVE</v>
          </cell>
        </row>
        <row r="341">
          <cell r="H341" t="str">
            <v>EBXU</v>
          </cell>
          <cell r="I341" t="str">
            <v>RFXU</v>
          </cell>
          <cell r="J341" t="str">
            <v>DRUGS PREVENTION</v>
          </cell>
        </row>
        <row r="342">
          <cell r="H342" t="str">
            <v>EBXW</v>
          </cell>
          <cell r="I342" t="str">
            <v>RFXW</v>
          </cell>
          <cell r="J342" t="str">
            <v>BRIERLEY BEARS</v>
          </cell>
        </row>
        <row r="343">
          <cell r="H343" t="str">
            <v>EBXX</v>
          </cell>
          <cell r="I343" t="str">
            <v>RFXX</v>
          </cell>
          <cell r="J343" t="str">
            <v>NETHERTON COMMUNITY REGENERATION</v>
          </cell>
        </row>
        <row r="344">
          <cell r="H344" t="str">
            <v>EBXZ</v>
          </cell>
          <cell r="I344" t="str">
            <v>RFXZ</v>
          </cell>
          <cell r="J344" t="str">
            <v>DCDC 2002/03</v>
          </cell>
        </row>
        <row r="345">
          <cell r="H345" t="str">
            <v>EKAA</v>
          </cell>
          <cell r="I345" t="str">
            <v>RKAA</v>
          </cell>
          <cell r="J345" t="str">
            <v>CATERING - ALDER COPPICE - CATERING ACCOUNT</v>
          </cell>
        </row>
        <row r="346">
          <cell r="H346" t="str">
            <v>EKAB</v>
          </cell>
          <cell r="I346" t="str">
            <v>RKAB</v>
          </cell>
          <cell r="J346" t="str">
            <v>CATERING - HIGH ARCAL  -  CATERING ACCOUNT</v>
          </cell>
        </row>
        <row r="347">
          <cell r="H347" t="str">
            <v>EKAD</v>
          </cell>
          <cell r="I347" t="str">
            <v>RKAD</v>
          </cell>
          <cell r="J347" t="str">
            <v>CATERING - WINDSOR  -  CATERING ACCOUNT</v>
          </cell>
        </row>
        <row r="348">
          <cell r="H348" t="str">
            <v>EKBA</v>
          </cell>
          <cell r="I348" t="str">
            <v>RKBA</v>
          </cell>
          <cell r="J348" t="str">
            <v>CATERING - AMBLECOTE HOUSE</v>
          </cell>
        </row>
        <row r="349">
          <cell r="H349" t="str">
            <v>EKBB</v>
          </cell>
          <cell r="I349" t="str">
            <v>RKBB</v>
          </cell>
          <cell r="J349" t="str">
            <v>CATERING - ARCAL LODGE</v>
          </cell>
        </row>
        <row r="350">
          <cell r="H350" t="str">
            <v>EKBC</v>
          </cell>
          <cell r="I350" t="str">
            <v>RKBC</v>
          </cell>
          <cell r="J350" t="str">
            <v>CATERING - NEW BRADLEY HALL</v>
          </cell>
        </row>
        <row r="351">
          <cell r="H351" t="str">
            <v>EKBD</v>
          </cell>
          <cell r="I351" t="str">
            <v>RKBD</v>
          </cell>
          <cell r="J351" t="str">
            <v>CATERING - RUSSELLS COURT</v>
          </cell>
        </row>
        <row r="352">
          <cell r="H352" t="str">
            <v>EKBE</v>
          </cell>
          <cell r="I352" t="str">
            <v>RKBE</v>
          </cell>
          <cell r="J352" t="str">
            <v>CATERING - SHENSTONE</v>
          </cell>
        </row>
        <row r="353">
          <cell r="H353" t="str">
            <v>EKBF</v>
          </cell>
          <cell r="I353" t="str">
            <v>RKBF</v>
          </cell>
          <cell r="J353" t="str">
            <v>CATERING - TILED HOUSE</v>
          </cell>
        </row>
        <row r="354">
          <cell r="H354" t="str">
            <v>EKBG</v>
          </cell>
          <cell r="I354" t="str">
            <v>RKBG</v>
          </cell>
          <cell r="J354" t="str">
            <v>CATERING - WALLBROOK HOUSE</v>
          </cell>
        </row>
        <row r="355">
          <cell r="H355" t="str">
            <v>EKBH</v>
          </cell>
          <cell r="I355" t="str">
            <v>RKBH</v>
          </cell>
          <cell r="J355" t="str">
            <v>CATERING - MEALS ON WHEELS (PILOT SCHEME)</v>
          </cell>
        </row>
        <row r="356">
          <cell r="H356" t="str">
            <v>EKBI</v>
          </cell>
          <cell r="I356" t="str">
            <v>RKBI</v>
          </cell>
          <cell r="J356" t="str">
            <v>CATERING - NEW SWINFORD HALL</v>
          </cell>
        </row>
        <row r="357">
          <cell r="H357" t="str">
            <v>EKBJ</v>
          </cell>
          <cell r="I357" t="str">
            <v>RKBJ</v>
          </cell>
          <cell r="J357" t="str">
            <v>CATERING - BRIDGE HOUSE</v>
          </cell>
        </row>
        <row r="358">
          <cell r="H358" t="str">
            <v>EKBK</v>
          </cell>
          <cell r="I358" t="str">
            <v>RKBK</v>
          </cell>
          <cell r="J358" t="str">
            <v>CATERING - GRANGE HOUSE</v>
          </cell>
        </row>
        <row r="359">
          <cell r="H359" t="str">
            <v>EKBM</v>
          </cell>
          <cell r="I359" t="str">
            <v>RKBM</v>
          </cell>
          <cell r="J359" t="str">
            <v>CATERING - FAIRHAVEN CHILDRENS HOME</v>
          </cell>
        </row>
        <row r="360">
          <cell r="H360" t="str">
            <v>EKBN</v>
          </cell>
          <cell r="I360" t="str">
            <v>RKBN</v>
          </cell>
          <cell r="J360" t="str">
            <v>CATERING - MAITLAND ROAD</v>
          </cell>
        </row>
        <row r="361">
          <cell r="H361" t="str">
            <v>EKBP</v>
          </cell>
          <cell r="I361" t="str">
            <v>RKBP</v>
          </cell>
          <cell r="J361" t="str">
            <v>CATERING - RYDAL CHILDRENS HOME</v>
          </cell>
        </row>
        <row r="362">
          <cell r="H362" t="str">
            <v>EKBR</v>
          </cell>
          <cell r="I362" t="str">
            <v>RKBR</v>
          </cell>
          <cell r="J362" t="str">
            <v>CATERING - TIPTON ROAD</v>
          </cell>
        </row>
        <row r="363">
          <cell r="H363" t="str">
            <v>EKBT</v>
          </cell>
          <cell r="I363" t="str">
            <v>RKBT</v>
          </cell>
          <cell r="J363" t="str">
            <v>CATERING - AMBLECOTE S.E.C.</v>
          </cell>
        </row>
        <row r="364">
          <cell r="H364" t="str">
            <v>EKBV</v>
          </cell>
          <cell r="I364" t="str">
            <v>RKBV</v>
          </cell>
          <cell r="J364" t="str">
            <v>CATERING - AUDNAM S.E.C.</v>
          </cell>
        </row>
        <row r="365">
          <cell r="H365" t="str">
            <v>EKBW</v>
          </cell>
          <cell r="I365" t="str">
            <v>RKBW</v>
          </cell>
          <cell r="J365" t="str">
            <v>CATERING - LOWER GORNAL S.E.C</v>
          </cell>
        </row>
        <row r="366">
          <cell r="H366" t="str">
            <v>EKBX</v>
          </cell>
          <cell r="I366" t="str">
            <v>RKBX</v>
          </cell>
          <cell r="J366" t="str">
            <v>CATERING - QUEENS CROSS</v>
          </cell>
        </row>
        <row r="367">
          <cell r="H367" t="str">
            <v>EKBY</v>
          </cell>
          <cell r="I367" t="str">
            <v>RKBY</v>
          </cell>
          <cell r="J367" t="str">
            <v>CATERING - ROSEVILLE DAY CENTRE</v>
          </cell>
        </row>
        <row r="368">
          <cell r="H368" t="str">
            <v>EKBZ</v>
          </cell>
          <cell r="I368" t="str">
            <v>RKBZ</v>
          </cell>
          <cell r="J368" t="str">
            <v>CATERING - STOURBRIDGE</v>
          </cell>
        </row>
        <row r="369">
          <cell r="H369" t="str">
            <v>EKDA</v>
          </cell>
          <cell r="I369" t="str">
            <v>RKDA</v>
          </cell>
          <cell r="J369" t="str">
            <v>CATERING - AMBLECOTE PRIMARY - CATERING</v>
          </cell>
        </row>
        <row r="370">
          <cell r="H370" t="str">
            <v>EKDB</v>
          </cell>
          <cell r="I370" t="str">
            <v>RKDB</v>
          </cell>
          <cell r="J370" t="str">
            <v>CATERING - ASHWOOD PARK PRIMARY</v>
          </cell>
        </row>
        <row r="371">
          <cell r="H371" t="str">
            <v>EKDC</v>
          </cell>
          <cell r="I371" t="str">
            <v>RKDC</v>
          </cell>
          <cell r="J371" t="str">
            <v>CATERING - BEAUTY BANK - CATERING</v>
          </cell>
        </row>
        <row r="372">
          <cell r="H372" t="str">
            <v>EKDD</v>
          </cell>
          <cell r="I372" t="str">
            <v>RKDD</v>
          </cell>
          <cell r="J372" t="str">
            <v>CATERING - BELLE VUE - CATERING</v>
          </cell>
        </row>
        <row r="373">
          <cell r="H373" t="str">
            <v>EKDE</v>
          </cell>
          <cell r="I373" t="str">
            <v>RKDE</v>
          </cell>
          <cell r="J373" t="str">
            <v>CATERING - BLANFORD MERE - CATERING</v>
          </cell>
        </row>
        <row r="374">
          <cell r="H374" t="str">
            <v>EKDF</v>
          </cell>
          <cell r="I374" t="str">
            <v>RKDF</v>
          </cell>
          <cell r="J374" t="str">
            <v>CATERING - BRAMFORD PRIMARY - CATERING</v>
          </cell>
        </row>
        <row r="375">
          <cell r="H375" t="str">
            <v>EKDG</v>
          </cell>
          <cell r="I375" t="str">
            <v>RKDG</v>
          </cell>
          <cell r="J375" t="str">
            <v>CATERING - BRIERLEY HILL PRIMARY - CATERING</v>
          </cell>
        </row>
        <row r="376">
          <cell r="H376" t="str">
            <v>EKDH</v>
          </cell>
          <cell r="I376" t="str">
            <v>RKDH</v>
          </cell>
          <cell r="J376" t="str">
            <v>CATERING - BROCKMOOR PRIMARY - CATERING</v>
          </cell>
        </row>
        <row r="377">
          <cell r="H377" t="str">
            <v>EKDJ</v>
          </cell>
          <cell r="I377" t="str">
            <v>RKDJ</v>
          </cell>
          <cell r="J377" t="str">
            <v>CATERING - BROMLEY PRIMARY - CATERING</v>
          </cell>
        </row>
        <row r="378">
          <cell r="H378" t="str">
            <v>EKDK</v>
          </cell>
          <cell r="I378" t="str">
            <v>RKDK</v>
          </cell>
          <cell r="J378" t="str">
            <v>CATERING - BROMLEY HILLS - CATERING</v>
          </cell>
        </row>
        <row r="379">
          <cell r="H379" t="str">
            <v>EKDL</v>
          </cell>
          <cell r="I379" t="str">
            <v>RKDL</v>
          </cell>
          <cell r="J379" t="str">
            <v>CATERING - BROOK PRIMARY - CATERING</v>
          </cell>
        </row>
        <row r="380">
          <cell r="H380" t="str">
            <v>EKDM</v>
          </cell>
          <cell r="I380" t="str">
            <v>RKDM</v>
          </cell>
          <cell r="J380" t="str">
            <v>CATERING - CASLON PRIMARY - CATERING</v>
          </cell>
        </row>
        <row r="381">
          <cell r="H381" t="str">
            <v>EKDN</v>
          </cell>
          <cell r="I381" t="str">
            <v>RKDN</v>
          </cell>
          <cell r="J381" t="str">
            <v>CATERING - CHRISTCHURCH PRIMARY - CATERING</v>
          </cell>
        </row>
        <row r="382">
          <cell r="H382" t="str">
            <v>EKDP</v>
          </cell>
          <cell r="I382" t="str">
            <v>RKDP</v>
          </cell>
          <cell r="J382" t="str">
            <v>CATERING - CHURCH OF ASCENSION - CATERING</v>
          </cell>
        </row>
        <row r="383">
          <cell r="H383" t="str">
            <v>EKDR</v>
          </cell>
          <cell r="I383" t="str">
            <v>RKDR</v>
          </cell>
          <cell r="J383" t="str">
            <v>CATERING - COTWALL END PRIMARY - CATERING</v>
          </cell>
        </row>
        <row r="384">
          <cell r="H384" t="str">
            <v>EKDT</v>
          </cell>
          <cell r="I384" t="str">
            <v>RKDT</v>
          </cell>
          <cell r="J384" t="str">
            <v>CATERING - CRESTWOOD PARK PRIMARY - CATERING</v>
          </cell>
        </row>
        <row r="385">
          <cell r="H385" t="str">
            <v>EKDV</v>
          </cell>
          <cell r="I385" t="str">
            <v>RKDV</v>
          </cell>
          <cell r="J385" t="str">
            <v>CATERING - DAWLEY BROOK - CATERING</v>
          </cell>
        </row>
        <row r="386">
          <cell r="H386" t="str">
            <v>EKDW</v>
          </cell>
          <cell r="I386" t="str">
            <v>RKDW</v>
          </cell>
          <cell r="J386" t="str">
            <v>CATERING - DUDLEY WOOD PRIMARY - CATERING</v>
          </cell>
        </row>
        <row r="387">
          <cell r="H387" t="str">
            <v>EKDX</v>
          </cell>
          <cell r="I387" t="str">
            <v>RKDX</v>
          </cell>
          <cell r="J387" t="str">
            <v>CATERING - FAIRHAVEN PRIMARY - CATERING</v>
          </cell>
        </row>
        <row r="388">
          <cell r="H388" t="str">
            <v>EKDY</v>
          </cell>
          <cell r="I388" t="str">
            <v>RKDY</v>
          </cell>
          <cell r="J388" t="str">
            <v>CATERING - GIGMILL  PRIMARY - CATERING</v>
          </cell>
        </row>
        <row r="389">
          <cell r="H389" t="str">
            <v>EKEA</v>
          </cell>
          <cell r="I389" t="str">
            <v>RKEA</v>
          </cell>
          <cell r="J389" t="str">
            <v>CATERING - GLYNNE PRIMARY - CATERING</v>
          </cell>
        </row>
        <row r="390">
          <cell r="H390" t="str">
            <v>EKEB</v>
          </cell>
          <cell r="I390" t="str">
            <v>RKEB</v>
          </cell>
          <cell r="J390" t="str">
            <v>CATERING - HALESOWEN PRIMARY - CATERING</v>
          </cell>
        </row>
        <row r="391">
          <cell r="H391" t="str">
            <v>EKEC</v>
          </cell>
          <cell r="I391" t="str">
            <v>RKEC</v>
          </cell>
          <cell r="J391" t="str">
            <v>CATERING - HAM DINGLE PRIMARY - CATERING</v>
          </cell>
        </row>
        <row r="392">
          <cell r="H392" t="str">
            <v>EKED</v>
          </cell>
          <cell r="I392" t="str">
            <v>RKED</v>
          </cell>
          <cell r="J392" t="str">
            <v>CATERING - HASBURY CE PRIMARY - CATERING</v>
          </cell>
        </row>
        <row r="393">
          <cell r="H393" t="str">
            <v>EKEE</v>
          </cell>
          <cell r="I393" t="str">
            <v>RKEE</v>
          </cell>
          <cell r="J393" t="str">
            <v>CATERING - HIGHGATE PRIMARY - CATERING</v>
          </cell>
        </row>
        <row r="394">
          <cell r="H394" t="str">
            <v>EKEF</v>
          </cell>
          <cell r="I394" t="str">
            <v>RKEF</v>
          </cell>
          <cell r="J394" t="str">
            <v>CATERING - HOB GREEN PRIMARY - CATERING</v>
          </cell>
        </row>
        <row r="395">
          <cell r="H395" t="str">
            <v>EKEG</v>
          </cell>
          <cell r="I395" t="str">
            <v>RKEG</v>
          </cell>
          <cell r="J395" t="str">
            <v>CATERING - HOWLEY GRANGE PRIMARY - CATERING</v>
          </cell>
        </row>
        <row r="396">
          <cell r="H396" t="str">
            <v>EKEH</v>
          </cell>
          <cell r="I396" t="str">
            <v>RKEH</v>
          </cell>
          <cell r="J396" t="str">
            <v>CATERING - HUNTINGTREE PRIMARY - CATERING</v>
          </cell>
        </row>
        <row r="397">
          <cell r="H397" t="str">
            <v>EKEJ</v>
          </cell>
          <cell r="I397" t="str">
            <v>RKEJ</v>
          </cell>
          <cell r="J397" t="str">
            <v>CATERING - HURST GREEN PRIMARY - CATERING</v>
          </cell>
        </row>
        <row r="398">
          <cell r="H398" t="str">
            <v>EKEK</v>
          </cell>
          <cell r="I398" t="str">
            <v>RKEK</v>
          </cell>
          <cell r="J398" t="str">
            <v>CATERING - HURST HILL PRIMARY - CATERING</v>
          </cell>
        </row>
        <row r="399">
          <cell r="H399" t="str">
            <v>EKEL</v>
          </cell>
          <cell r="I399" t="str">
            <v>RKEL</v>
          </cell>
          <cell r="J399" t="str">
            <v>CATERING - JESSONS PRIMARY - CATERING</v>
          </cell>
        </row>
        <row r="400">
          <cell r="H400" t="str">
            <v>EKEM</v>
          </cell>
          <cell r="I400" t="str">
            <v>RKEM</v>
          </cell>
          <cell r="J400" t="str">
            <v>CATERING - KATES HILL PRIMARY - CATERING</v>
          </cell>
        </row>
        <row r="401">
          <cell r="H401" t="str">
            <v>EKEN</v>
          </cell>
          <cell r="I401" t="str">
            <v>RKEN</v>
          </cell>
          <cell r="J401" t="str">
            <v>CATERING - LAPAL PRIMARY - CATERING</v>
          </cell>
        </row>
        <row r="402">
          <cell r="H402" t="str">
            <v>EKEP</v>
          </cell>
          <cell r="I402" t="str">
            <v>RKEP</v>
          </cell>
          <cell r="J402" t="str">
            <v>CATERING - LUTLEY PRIMARY - CATERING</v>
          </cell>
        </row>
        <row r="403">
          <cell r="H403" t="str">
            <v>EKEQ</v>
          </cell>
          <cell r="I403" t="str">
            <v>RKEQ</v>
          </cell>
          <cell r="J403" t="str">
            <v>CATERING - MANOR WAY PRIMARY - CATERING</v>
          </cell>
        </row>
        <row r="404">
          <cell r="H404" t="str">
            <v>EKER</v>
          </cell>
          <cell r="I404" t="str">
            <v>RKER</v>
          </cell>
          <cell r="J404" t="str">
            <v>CATERING - MILKING BANK PRIMARY - CATERING</v>
          </cell>
        </row>
        <row r="405">
          <cell r="H405" t="str">
            <v>EKET</v>
          </cell>
          <cell r="I405" t="str">
            <v>RKET</v>
          </cell>
          <cell r="J405" t="str">
            <v>CATERING - MOUNT PLEASANT PRIMARY - CATERING</v>
          </cell>
        </row>
        <row r="406">
          <cell r="H406" t="str">
            <v>EKEV</v>
          </cell>
          <cell r="I406" t="str">
            <v>RKEV</v>
          </cell>
          <cell r="J406" t="str">
            <v>CATERING - NETHERBROOK PRIMARY - CATERING</v>
          </cell>
        </row>
        <row r="407">
          <cell r="H407" t="str">
            <v>EKEW</v>
          </cell>
          <cell r="I407" t="str">
            <v>RKEW</v>
          </cell>
          <cell r="J407" t="str">
            <v>CATERING - NEWFIELD PARK PRIMARY - CATERING</v>
          </cell>
        </row>
        <row r="408">
          <cell r="H408" t="str">
            <v>EKEX</v>
          </cell>
          <cell r="I408" t="str">
            <v>RKEX</v>
          </cell>
          <cell r="J408" t="str">
            <v>CATERING - NORTHFIELD ROAD PRIMARY - CATERING</v>
          </cell>
        </row>
        <row r="409">
          <cell r="H409" t="str">
            <v>EKEY</v>
          </cell>
          <cell r="I409" t="str">
            <v>RKEY</v>
          </cell>
          <cell r="J409" t="str">
            <v>CATERING - OLDSWINFORD PRIMARY - CATERING</v>
          </cell>
        </row>
        <row r="410">
          <cell r="H410" t="str">
            <v>EKFA</v>
          </cell>
          <cell r="I410" t="str">
            <v>RKFA</v>
          </cell>
          <cell r="J410" t="str">
            <v>CATERING - OLIVE HILL PRIMARY - CATERING</v>
          </cell>
        </row>
        <row r="411">
          <cell r="H411" t="str">
            <v>EKFB</v>
          </cell>
          <cell r="I411" t="str">
            <v>RKFB</v>
          </cell>
          <cell r="J411" t="str">
            <v>CATERING - PETERS HILL PRIMARY - CATERING</v>
          </cell>
        </row>
        <row r="412">
          <cell r="H412" t="str">
            <v>EKFC</v>
          </cell>
          <cell r="I412" t="str">
            <v>RKFC</v>
          </cell>
          <cell r="J412" t="str">
            <v>CATERING - PRIORY PRIMARY - CATERING</v>
          </cell>
        </row>
        <row r="413">
          <cell r="H413" t="str">
            <v>EKFD</v>
          </cell>
          <cell r="I413" t="str">
            <v>RKFD</v>
          </cell>
          <cell r="J413" t="str">
            <v>CATERING - QUARRY BANK PRIMARY - CATERING</v>
          </cell>
        </row>
        <row r="414">
          <cell r="H414" t="str">
            <v>EKFE</v>
          </cell>
          <cell r="I414" t="str">
            <v>RKFE</v>
          </cell>
          <cell r="J414" t="str">
            <v>CATERING - QUEEN VICTORIA PRIMARY - CATERING</v>
          </cell>
        </row>
        <row r="415">
          <cell r="H415" t="str">
            <v>EKFF</v>
          </cell>
          <cell r="I415" t="str">
            <v>RKFF</v>
          </cell>
          <cell r="J415" t="str">
            <v>CATERING - RED HALL IST - CATERING</v>
          </cell>
        </row>
        <row r="416">
          <cell r="H416" t="str">
            <v>EKFG</v>
          </cell>
          <cell r="I416" t="str">
            <v>RKFG</v>
          </cell>
          <cell r="J416" t="str">
            <v>CATERING - ROBERTS PRIMARY - CATERING</v>
          </cell>
        </row>
        <row r="417">
          <cell r="H417" t="str">
            <v>EKFH</v>
          </cell>
          <cell r="I417" t="str">
            <v>RKFH</v>
          </cell>
          <cell r="J417" t="str">
            <v>CATERING - RUFFORD PRIMARY - CATERING</v>
          </cell>
        </row>
        <row r="418">
          <cell r="H418" t="str">
            <v>EKFJ</v>
          </cell>
          <cell r="I418" t="str">
            <v>RKFJ</v>
          </cell>
          <cell r="J418" t="str">
            <v>CATERING - RUSSELLS HALL PRIMARY - CATERING</v>
          </cell>
        </row>
        <row r="419">
          <cell r="H419" t="str">
            <v>EKFK</v>
          </cell>
          <cell r="I419" t="str">
            <v>RKFK</v>
          </cell>
          <cell r="J419" t="str">
            <v>CATERING - SLEDMERE PRIMARY - CATERING</v>
          </cell>
        </row>
        <row r="420">
          <cell r="H420" t="str">
            <v>EKFL</v>
          </cell>
          <cell r="I420" t="str">
            <v>RKFL</v>
          </cell>
          <cell r="J420" t="str">
            <v>CATERING - ST JAMES'S PRIMARY - CATERING</v>
          </cell>
        </row>
        <row r="421">
          <cell r="H421" t="str">
            <v>EKFM</v>
          </cell>
          <cell r="I421" t="str">
            <v>RKFM</v>
          </cell>
          <cell r="J421" t="str">
            <v>CATERING - ST JOSEPH'S RC PRIMARY - CATERING</v>
          </cell>
        </row>
        <row r="422">
          <cell r="H422" t="str">
            <v>EKFN</v>
          </cell>
          <cell r="I422" t="str">
            <v>RKFN</v>
          </cell>
          <cell r="J422" t="str">
            <v>CATERING - ST MARK'S CE PRIMARY - CATERING</v>
          </cell>
        </row>
        <row r="423">
          <cell r="H423" t="str">
            <v>EKFP</v>
          </cell>
          <cell r="I423" t="str">
            <v>RKFP</v>
          </cell>
          <cell r="J423" t="str">
            <v>CATERING - STRAITS PRIMARY - CATERING</v>
          </cell>
        </row>
        <row r="424">
          <cell r="H424" t="str">
            <v>EKFQ</v>
          </cell>
          <cell r="I424" t="str">
            <v>RKFQ</v>
          </cell>
          <cell r="J424" t="str">
            <v>CATERING - SYCAMORE GREEN PRIMARY - CATERING</v>
          </cell>
        </row>
        <row r="425">
          <cell r="H425" t="str">
            <v>EKFR</v>
          </cell>
          <cell r="I425" t="str">
            <v>RKFR</v>
          </cell>
          <cell r="J425" t="str">
            <v>CATERING - THORNS PRIMARY - CATERING</v>
          </cell>
        </row>
        <row r="426">
          <cell r="H426" t="str">
            <v>EKFT</v>
          </cell>
          <cell r="I426" t="str">
            <v>RKFT</v>
          </cell>
          <cell r="J426" t="str">
            <v>CATERING - WALLBROOK PRIMARY - CATERING</v>
          </cell>
        </row>
        <row r="427">
          <cell r="H427" t="str">
            <v>EKFV</v>
          </cell>
          <cell r="I427" t="str">
            <v>RKFV</v>
          </cell>
          <cell r="J427" t="str">
            <v>CATERING - WITHYMOOR PRIMARY - CATERING</v>
          </cell>
        </row>
        <row r="428">
          <cell r="H428" t="str">
            <v>EKFW</v>
          </cell>
          <cell r="I428" t="str">
            <v>RKFW</v>
          </cell>
          <cell r="J428" t="str">
            <v>CATERING - WOLLESCOTE PRIMARY - CATERING</v>
          </cell>
        </row>
        <row r="429">
          <cell r="H429" t="str">
            <v>EKFX</v>
          </cell>
          <cell r="I429" t="str">
            <v>RKFX</v>
          </cell>
          <cell r="J429" t="str">
            <v>CATERING - WRENS NEST PRIMARY - CATERING</v>
          </cell>
        </row>
        <row r="430">
          <cell r="H430" t="str">
            <v>EKFY</v>
          </cell>
          <cell r="I430" t="str">
            <v>RKFY</v>
          </cell>
          <cell r="J430" t="str">
            <v>CATERING - OLD PARK SPECIAL - CATERING</v>
          </cell>
        </row>
        <row r="431">
          <cell r="H431" t="str">
            <v>EKGA</v>
          </cell>
          <cell r="I431" t="str">
            <v>RKGA</v>
          </cell>
          <cell r="J431" t="str">
            <v>CATERING - BLOWERS GREEN PRIMARY - CATERING</v>
          </cell>
        </row>
        <row r="432">
          <cell r="H432" t="str">
            <v>EKGC</v>
          </cell>
          <cell r="I432" t="str">
            <v>RKGC</v>
          </cell>
          <cell r="J432" t="str">
            <v>CATERING - THE BRIER - CATERING</v>
          </cell>
        </row>
        <row r="433">
          <cell r="H433" t="str">
            <v>EKGD</v>
          </cell>
          <cell r="I433" t="str">
            <v>RKGD</v>
          </cell>
          <cell r="J433" t="str">
            <v>CATERING - CRADLEY CE PRIMARY - CATERING</v>
          </cell>
        </row>
        <row r="434">
          <cell r="H434" t="str">
            <v>EKGE</v>
          </cell>
          <cell r="I434" t="str">
            <v>RKGE</v>
          </cell>
          <cell r="J434" t="str">
            <v>CATERING - DINGLE PRIMARY - CATERING</v>
          </cell>
        </row>
        <row r="435">
          <cell r="H435" t="str">
            <v>EKGF</v>
          </cell>
          <cell r="I435" t="str">
            <v>RKGF</v>
          </cell>
          <cell r="J435" t="str">
            <v>CATERING - FOXYARDS PRIMARY - CATERING</v>
          </cell>
        </row>
        <row r="436">
          <cell r="H436" t="str">
            <v>EKGH</v>
          </cell>
          <cell r="I436" t="str">
            <v>RKGH</v>
          </cell>
          <cell r="J436" t="str">
            <v>CATERING - GREENFIELD PRIMARY - CATERING</v>
          </cell>
        </row>
        <row r="437">
          <cell r="H437" t="str">
            <v>EKGJ</v>
          </cell>
          <cell r="I437" t="str">
            <v>RKGJ</v>
          </cell>
          <cell r="J437" t="str">
            <v>CATERING - HALESBURY - CATERING</v>
          </cell>
        </row>
        <row r="438">
          <cell r="H438" t="str">
            <v>EKGK</v>
          </cell>
          <cell r="I438" t="str">
            <v>RKGK</v>
          </cell>
          <cell r="J438" t="str">
            <v>CATERING - HAWBUSH PRIMARY - CATERING</v>
          </cell>
        </row>
        <row r="439">
          <cell r="H439" t="str">
            <v>EKGL</v>
          </cell>
          <cell r="I439" t="str">
            <v>RKGL</v>
          </cell>
          <cell r="J439" t="str">
            <v>CATERING - HIGHFIELDS PRIMARY - CATERING</v>
          </cell>
        </row>
        <row r="440">
          <cell r="H440" t="str">
            <v>EKGM</v>
          </cell>
          <cell r="I440" t="str">
            <v>RKGM</v>
          </cell>
          <cell r="J440" t="str">
            <v>CATERING - HOLT FARM PRIMARY - CATERING</v>
          </cell>
        </row>
        <row r="441">
          <cell r="H441" t="str">
            <v>EKGN</v>
          </cell>
          <cell r="I441" t="str">
            <v>RKGN</v>
          </cell>
          <cell r="J441" t="str">
            <v>CATERING - MAIDENSBRIDGE PRIMARY - CATERING</v>
          </cell>
        </row>
        <row r="442">
          <cell r="H442" t="str">
            <v>EKGP</v>
          </cell>
          <cell r="I442" t="str">
            <v>RKGP</v>
          </cell>
          <cell r="J442" t="str">
            <v>CATERING - MERE EDUCATION CENTRE - CATERING</v>
          </cell>
        </row>
        <row r="443">
          <cell r="H443" t="str">
            <v>EKGQ</v>
          </cell>
          <cell r="I443" t="str">
            <v>RKGQ</v>
          </cell>
          <cell r="J443" t="str">
            <v>CATERING - NETHERTON CE PRIMARY - CATERING</v>
          </cell>
        </row>
        <row r="444">
          <cell r="H444" t="str">
            <v>EKGR</v>
          </cell>
          <cell r="I444" t="str">
            <v>RKGR</v>
          </cell>
          <cell r="J444" t="str">
            <v>CATERING - OUR LADY &amp; ST KENELM - CATERING</v>
          </cell>
        </row>
        <row r="445">
          <cell r="H445" t="str">
            <v>EKGT</v>
          </cell>
          <cell r="I445" t="str">
            <v>RKGT</v>
          </cell>
          <cell r="J445" t="str">
            <v>CATERING - PEDMORE CE - CATERING</v>
          </cell>
        </row>
        <row r="446">
          <cell r="H446" t="str">
            <v>EKGV</v>
          </cell>
          <cell r="I446" t="str">
            <v>RKGV</v>
          </cell>
          <cell r="J446" t="str">
            <v>CATERING - PENS MEADOW - CATERING</v>
          </cell>
        </row>
        <row r="447">
          <cell r="H447" t="str">
            <v>EKGY</v>
          </cell>
          <cell r="I447" t="str">
            <v>RKGY</v>
          </cell>
          <cell r="J447" t="str">
            <v>CATERING - RIDGE PRIMARY - CATERING</v>
          </cell>
        </row>
        <row r="448">
          <cell r="H448" t="str">
            <v>EKHA</v>
          </cell>
          <cell r="I448" t="str">
            <v>RKHA</v>
          </cell>
          <cell r="J448" t="str">
            <v>CATERING - ROSEWOOD - CATERING</v>
          </cell>
        </row>
        <row r="449">
          <cell r="H449" t="str">
            <v>EKHB</v>
          </cell>
          <cell r="I449" t="str">
            <v>RKHB</v>
          </cell>
          <cell r="J449" t="str">
            <v>CATERING - ST CHADS RC PRIMARY - CATERING</v>
          </cell>
        </row>
        <row r="450">
          <cell r="H450" t="str">
            <v>EKHC</v>
          </cell>
          <cell r="I450" t="str">
            <v>RKHC</v>
          </cell>
          <cell r="J450" t="str">
            <v>CATERING - ST EDMUND &amp; ST JOHN - CATERING</v>
          </cell>
        </row>
        <row r="451">
          <cell r="H451" t="str">
            <v>EKHD</v>
          </cell>
          <cell r="I451" t="str">
            <v>RKHD</v>
          </cell>
          <cell r="J451" t="str">
            <v>CATERING - ST JOSEPHS RC PRIMARY - CATERING</v>
          </cell>
        </row>
        <row r="452">
          <cell r="H452" t="str">
            <v>EKHF</v>
          </cell>
          <cell r="I452" t="str">
            <v>RKHF</v>
          </cell>
          <cell r="J452" t="str">
            <v>CATERING - ST MARYS RC PRIMARY - CATERING</v>
          </cell>
        </row>
        <row r="453">
          <cell r="H453" t="str">
            <v>EKHG</v>
          </cell>
          <cell r="I453" t="str">
            <v>RKHG</v>
          </cell>
          <cell r="J453" t="str">
            <v>CATERING - ST MARYS  CE PRIMARY - CATERING</v>
          </cell>
        </row>
        <row r="454">
          <cell r="H454" t="str">
            <v>EKHH</v>
          </cell>
          <cell r="I454" t="str">
            <v>RKHH</v>
          </cell>
          <cell r="J454" t="str">
            <v>CATERING - SUTTON SCHOOL - CATERING</v>
          </cell>
        </row>
        <row r="455">
          <cell r="H455" t="str">
            <v>EKHJ</v>
          </cell>
          <cell r="I455" t="str">
            <v>RKHJ</v>
          </cell>
          <cell r="J455" t="str">
            <v>CATERING - TENTERFIELDS PRIMARY - CATERING</v>
          </cell>
        </row>
        <row r="456">
          <cell r="H456" t="str">
            <v>EKHK</v>
          </cell>
          <cell r="I456" t="str">
            <v>RKHK</v>
          </cell>
          <cell r="J456" t="str">
            <v>CATERING - WOODSETTON SCHOOL - CATERING</v>
          </cell>
        </row>
        <row r="457">
          <cell r="H457" t="str">
            <v>EKJA</v>
          </cell>
          <cell r="I457" t="str">
            <v>RKJA</v>
          </cell>
          <cell r="J457" t="str">
            <v>CATERING - BISHOP MILNER - CATERING</v>
          </cell>
        </row>
        <row r="458">
          <cell r="H458" t="str">
            <v>EKJB</v>
          </cell>
          <cell r="I458" t="str">
            <v>RKJB</v>
          </cell>
          <cell r="J458" t="str">
            <v>CATERING - BUCKPOOL SCHOOL - CATERING</v>
          </cell>
        </row>
        <row r="459">
          <cell r="H459" t="str">
            <v>EKJC</v>
          </cell>
          <cell r="I459" t="str">
            <v>RKJC</v>
          </cell>
          <cell r="J459" t="str">
            <v>CATERING - CASTLE HIGH SCHOOL - CATERING</v>
          </cell>
        </row>
        <row r="460">
          <cell r="H460" t="str">
            <v>EKJD</v>
          </cell>
          <cell r="I460" t="str">
            <v>RKJD</v>
          </cell>
          <cell r="J460" t="str">
            <v>CATERING - COSELEY SCHOOL - CATERING</v>
          </cell>
        </row>
        <row r="461">
          <cell r="H461" t="str">
            <v>EKJE</v>
          </cell>
          <cell r="I461" t="str">
            <v>RKJE</v>
          </cell>
          <cell r="J461" t="str">
            <v>CATERING - CRADLEY HIGH SCHOOL - CATERING</v>
          </cell>
        </row>
        <row r="462">
          <cell r="H462" t="str">
            <v>EKJF</v>
          </cell>
          <cell r="I462" t="str">
            <v>RKJF</v>
          </cell>
          <cell r="J462" t="str">
            <v>CATERING - CRESTWOOD SCHOOL - CATERING</v>
          </cell>
        </row>
        <row r="463">
          <cell r="H463" t="str">
            <v>EKJG</v>
          </cell>
          <cell r="I463" t="str">
            <v>RKJG</v>
          </cell>
          <cell r="J463" t="str">
            <v>CATERING - DORMSTON SCHOOL - CATERING</v>
          </cell>
        </row>
        <row r="464">
          <cell r="H464" t="str">
            <v>EKJH</v>
          </cell>
          <cell r="I464" t="str">
            <v>RKJH</v>
          </cell>
          <cell r="J464" t="str">
            <v>CATERING - EARLS HIGH - CATERING</v>
          </cell>
        </row>
        <row r="465">
          <cell r="H465" t="str">
            <v>EKJJ</v>
          </cell>
          <cell r="I465" t="str">
            <v>RKJJ</v>
          </cell>
          <cell r="J465" t="str">
            <v>CATERING - GRANGE SCHOOL - CATERING</v>
          </cell>
        </row>
        <row r="466">
          <cell r="H466" t="str">
            <v>EKJK</v>
          </cell>
          <cell r="I466" t="str">
            <v>RKJK</v>
          </cell>
          <cell r="J466" t="str">
            <v>CATERING - HILLCREST SCHOOL - CATERING</v>
          </cell>
        </row>
        <row r="467">
          <cell r="H467" t="str">
            <v>EKJL</v>
          </cell>
          <cell r="I467" t="str">
            <v>RKJL</v>
          </cell>
          <cell r="J467" t="e">
            <v>#N/A</v>
          </cell>
        </row>
        <row r="468">
          <cell r="H468" t="str">
            <v>EKJM</v>
          </cell>
          <cell r="I468" t="str">
            <v>RKJM</v>
          </cell>
          <cell r="J468" t="str">
            <v>CATERING - PENSNETT SCHOOL - CATERING</v>
          </cell>
        </row>
        <row r="469">
          <cell r="H469" t="str">
            <v>EKJN</v>
          </cell>
          <cell r="I469" t="str">
            <v>RKJN</v>
          </cell>
          <cell r="J469" t="str">
            <v>CATERING - REDHILL SCHOOL - CATERING</v>
          </cell>
        </row>
        <row r="470">
          <cell r="H470" t="str">
            <v>EKJP</v>
          </cell>
          <cell r="I470" t="str">
            <v>RKJP</v>
          </cell>
          <cell r="J470" t="str">
            <v>CATERING - RIDGEWOOD HIGH SCHOOL - CATERING</v>
          </cell>
        </row>
        <row r="471">
          <cell r="H471" t="str">
            <v>EKVA</v>
          </cell>
          <cell r="I471" t="str">
            <v>RKVA</v>
          </cell>
          <cell r="J471" t="str">
            <v>CATERING - CATERING SERVICES</v>
          </cell>
        </row>
        <row r="472">
          <cell r="H472" t="str">
            <v>EKVC</v>
          </cell>
          <cell r="I472" t="str">
            <v>RKVC</v>
          </cell>
          <cell r="J472" t="str">
            <v>CATERING - HIMLEY HALL CIVIC CATERING</v>
          </cell>
        </row>
        <row r="473">
          <cell r="H473" t="str">
            <v>EKVD</v>
          </cell>
          <cell r="I473" t="str">
            <v>RKVD</v>
          </cell>
          <cell r="J473" t="str">
            <v>CATERING - BARS CONTRACT</v>
          </cell>
        </row>
        <row r="474">
          <cell r="H474" t="str">
            <v>EKVE</v>
          </cell>
          <cell r="I474" t="str">
            <v>RKVE</v>
          </cell>
          <cell r="J474" t="str">
            <v>CATERING - ELLOWES HALL G.M.S. - CATERING</v>
          </cell>
        </row>
        <row r="475">
          <cell r="H475" t="str">
            <v>EKVF</v>
          </cell>
          <cell r="I475" t="str">
            <v>RKVF</v>
          </cell>
          <cell r="J475" t="str">
            <v>CATERING - CATERING SE+C1773RVICES STAFF CANTEEN (</v>
          </cell>
        </row>
        <row r="476">
          <cell r="H476" t="str">
            <v>EKVG</v>
          </cell>
          <cell r="I476" t="str">
            <v>RKVG</v>
          </cell>
          <cell r="J476" t="str">
            <v>CATERING - CATERING SERVICES CIVIC CATERING</v>
          </cell>
        </row>
        <row r="477">
          <cell r="H477" t="str">
            <v>EKVK</v>
          </cell>
          <cell r="I477" t="str">
            <v>RKVK</v>
          </cell>
          <cell r="J477" t="str">
            <v>CATERING - CRYSTAL LEISURE CENTRE BAR ACCOUNT</v>
          </cell>
        </row>
        <row r="478">
          <cell r="H478" t="str">
            <v>EKVL</v>
          </cell>
          <cell r="I478" t="str">
            <v>RKVL</v>
          </cell>
          <cell r="J478" t="str">
            <v>CATERING - CRYSTAL LEISURE CENTRE CATERING</v>
          </cell>
        </row>
        <row r="479">
          <cell r="H479" t="str">
            <v>EKVM</v>
          </cell>
          <cell r="I479" t="str">
            <v>RKVM</v>
          </cell>
          <cell r="J479" t="str">
            <v>CATERING - PROVISION OF MILK TO UNDER 5's</v>
          </cell>
        </row>
        <row r="480">
          <cell r="H480" t="str">
            <v>EKVN</v>
          </cell>
          <cell r="I480" t="str">
            <v>RKVN</v>
          </cell>
          <cell r="J480" t="str">
            <v>CATERING - STOURBRIDGE TOWN HALL BAR - SUNSET STRI</v>
          </cell>
        </row>
        <row r="481">
          <cell r="H481" t="str">
            <v>EPAA</v>
          </cell>
          <cell r="I481" t="str">
            <v>RPAA</v>
          </cell>
          <cell r="J481" t="str">
            <v>LIBRARIES CENTRAL SERVICES</v>
          </cell>
        </row>
        <row r="482">
          <cell r="H482" t="str">
            <v>EPAB</v>
          </cell>
          <cell r="I482" t="str">
            <v>RPAB</v>
          </cell>
          <cell r="J482" t="str">
            <v>EDUCATION LIBRARY SERVICE</v>
          </cell>
        </row>
        <row r="483">
          <cell r="H483" t="str">
            <v>EPAC</v>
          </cell>
          <cell r="I483" t="str">
            <v>RPAC</v>
          </cell>
          <cell r="J483" t="str">
            <v>TRAINING NOF</v>
          </cell>
        </row>
        <row r="484">
          <cell r="H484" t="str">
            <v>EPAD</v>
          </cell>
          <cell r="I484" t="str">
            <v>RPAD</v>
          </cell>
          <cell r="J484" t="str">
            <v>LIBRARIES CENTRAL</v>
          </cell>
        </row>
        <row r="485">
          <cell r="H485" t="str">
            <v>EPAY</v>
          </cell>
          <cell r="I485" t="str">
            <v>RPAY</v>
          </cell>
          <cell r="J485" t="str">
            <v>PENSIONS BACKFUNDING</v>
          </cell>
        </row>
        <row r="486">
          <cell r="H486" t="str">
            <v>EPAZ</v>
          </cell>
          <cell r="I486" t="str">
            <v>RPAZ</v>
          </cell>
          <cell r="J486" t="str">
            <v>PENSIONS BACKFUNDING</v>
          </cell>
        </row>
        <row r="487">
          <cell r="H487" t="str">
            <v>EDAL</v>
          </cell>
          <cell r="I487" t="str">
            <v>RPDAL</v>
          </cell>
          <cell r="J487" t="str">
            <v>SEDGELEY LIBRARY PFI CONTRIBUTION</v>
          </cell>
        </row>
        <row r="488">
          <cell r="H488" t="str">
            <v>EDIR</v>
          </cell>
          <cell r="I488" t="str">
            <v>RPDIR</v>
          </cell>
          <cell r="J488" t="str">
            <v>LIBRARY ANNUAL PLAN &amp; SELECT COM REVIEW</v>
          </cell>
        </row>
        <row r="489">
          <cell r="H489" t="str">
            <v>EPHC</v>
          </cell>
          <cell r="I489" t="str">
            <v>RPHC</v>
          </cell>
          <cell r="J489" t="str">
            <v>ARCHIVES</v>
          </cell>
        </row>
        <row r="490">
          <cell r="H490" t="str">
            <v>EPKA</v>
          </cell>
          <cell r="I490" t="str">
            <v>RPKA</v>
          </cell>
          <cell r="J490" t="str">
            <v>DUDLEY LIBRARY</v>
          </cell>
        </row>
        <row r="491">
          <cell r="H491" t="str">
            <v>EPKB</v>
          </cell>
          <cell r="I491" t="str">
            <v>RPKBAA</v>
          </cell>
          <cell r="J491" t="str">
            <v>NORTH AREA LIBRARIES</v>
          </cell>
        </row>
        <row r="492">
          <cell r="H492" t="str">
            <v>EBAA</v>
          </cell>
          <cell r="I492" t="str">
            <v>RPKBAA</v>
          </cell>
          <cell r="J492" t="str">
            <v>NORTH AREA LIBRARIES</v>
          </cell>
        </row>
        <row r="493">
          <cell r="H493" t="str">
            <v>EBGA</v>
          </cell>
          <cell r="I493" t="str">
            <v>RPKBGA</v>
          </cell>
          <cell r="J493" t="str">
            <v>SEDGLEY - NORTH AREA LIBRARIES</v>
          </cell>
        </row>
        <row r="494">
          <cell r="H494" t="str">
            <v>EBGB</v>
          </cell>
          <cell r="I494" t="str">
            <v>RPKBGB</v>
          </cell>
          <cell r="J494" t="str">
            <v>GORNAL - NORTH AREA LIBRARIES</v>
          </cell>
        </row>
        <row r="495">
          <cell r="H495" t="str">
            <v>EBGC</v>
          </cell>
          <cell r="I495" t="str">
            <v>RPKBGC</v>
          </cell>
          <cell r="J495" t="str">
            <v>COSELEY - NORTH AREA LIBRARIES</v>
          </cell>
        </row>
        <row r="496">
          <cell r="H496" t="str">
            <v>EBGD</v>
          </cell>
          <cell r="I496" t="str">
            <v>RPKBGD</v>
          </cell>
          <cell r="J496" t="str">
            <v>WOODSIDE - NORTH AREA LIBRARIES</v>
          </cell>
        </row>
        <row r="497">
          <cell r="H497" t="str">
            <v>EBGE</v>
          </cell>
          <cell r="I497" t="str">
            <v>RPKBGE</v>
          </cell>
          <cell r="J497" t="str">
            <v>NETHERTON - NORTH AREA LIBRARIES</v>
          </cell>
        </row>
        <row r="498">
          <cell r="H498" t="str">
            <v>EBGG</v>
          </cell>
          <cell r="I498" t="str">
            <v>RPKBGG</v>
          </cell>
          <cell r="J498" t="str">
            <v>DUDLEY WOOD  - NORTH AREA LIBRARIES</v>
          </cell>
        </row>
        <row r="499">
          <cell r="H499" t="str">
            <v>EBGR</v>
          </cell>
          <cell r="I499" t="str">
            <v>RPKBGR</v>
          </cell>
          <cell r="J499" t="str">
            <v>LONG LANE  - NORTH AREA LIBRARIES</v>
          </cell>
        </row>
        <row r="500">
          <cell r="H500" t="str">
            <v>EPKE</v>
          </cell>
          <cell r="I500" t="str">
            <v>RPKE</v>
          </cell>
          <cell r="J500" t="str">
            <v>INFORMATION CENTRE</v>
          </cell>
        </row>
        <row r="501">
          <cell r="H501" t="str">
            <v>EPLA</v>
          </cell>
          <cell r="I501" t="str">
            <v>RPLA</v>
          </cell>
          <cell r="J501" t="str">
            <v>BRIERLEY HILL LIBRARY</v>
          </cell>
        </row>
        <row r="502">
          <cell r="H502" t="str">
            <v>EBAA</v>
          </cell>
          <cell r="I502" t="str">
            <v>RPLBAA</v>
          </cell>
          <cell r="J502" t="str">
            <v>SOUTH AREA LIBRARIES</v>
          </cell>
        </row>
        <row r="503">
          <cell r="H503" t="str">
            <v>EBGF</v>
          </cell>
          <cell r="I503" t="str">
            <v>RPLBGF</v>
          </cell>
          <cell r="J503" t="str">
            <v>CRADLEY  - SOUTH AREA LIBRARIES</v>
          </cell>
        </row>
        <row r="504">
          <cell r="H504" t="str">
            <v>EBGH</v>
          </cell>
          <cell r="I504" t="str">
            <v>RPLBGH</v>
          </cell>
          <cell r="J504" t="str">
            <v>KINGSWINFORD - SOUTH AREA LIBRARIES</v>
          </cell>
        </row>
        <row r="505">
          <cell r="H505" t="str">
            <v>EBGJ</v>
          </cell>
          <cell r="I505" t="str">
            <v>RPLBGJ</v>
          </cell>
          <cell r="J505" t="str">
            <v>QUARRY BANK - SOUTH AREA LIBRARIES</v>
          </cell>
        </row>
        <row r="506">
          <cell r="H506" t="str">
            <v>EBGK</v>
          </cell>
          <cell r="I506" t="str">
            <v>RPLBGK</v>
          </cell>
          <cell r="J506" t="str">
            <v>WALL HEATH - SOUTH AREA LIBRARIES</v>
          </cell>
        </row>
        <row r="507">
          <cell r="H507" t="str">
            <v>EBGL</v>
          </cell>
          <cell r="I507" t="str">
            <v>RPLBGL</v>
          </cell>
          <cell r="J507" t="str">
            <v>LYE  - SOUTH AREA LIBRARIES</v>
          </cell>
        </row>
        <row r="508">
          <cell r="H508" t="str">
            <v>EBGP</v>
          </cell>
          <cell r="I508" t="str">
            <v>RPLBGP</v>
          </cell>
          <cell r="J508" t="str">
            <v>WORDSLEY - SOUTH AREA LIBRARIES</v>
          </cell>
        </row>
        <row r="509">
          <cell r="H509" t="str">
            <v>EBGQ</v>
          </cell>
          <cell r="I509" t="str">
            <v>RPLBGQ</v>
          </cell>
          <cell r="J509" t="str">
            <v>AMBLECOTE - SOUTH AREA LIBRARIES</v>
          </cell>
        </row>
        <row r="510">
          <cell r="H510" t="str">
            <v>EPLB</v>
          </cell>
          <cell r="I510" t="str">
            <v>RPLBAA</v>
          </cell>
          <cell r="J510" t="str">
            <v>SOUTH AREA LIBRARIES</v>
          </cell>
        </row>
        <row r="511">
          <cell r="H511" t="str">
            <v>EPLF</v>
          </cell>
          <cell r="I511" t="str">
            <v>RPLF</v>
          </cell>
          <cell r="J511" t="str">
            <v>HOUSEBOUND LIBRARY</v>
          </cell>
        </row>
        <row r="512">
          <cell r="H512" t="str">
            <v>EPMA</v>
          </cell>
          <cell r="I512" t="str">
            <v>RPMA</v>
          </cell>
          <cell r="J512" t="str">
            <v>STOURBRIDGE LIBRARY</v>
          </cell>
        </row>
        <row r="513">
          <cell r="H513" t="str">
            <v>EPNA</v>
          </cell>
          <cell r="I513" t="str">
            <v>RPNA</v>
          </cell>
          <cell r="J513" t="str">
            <v>HALESOWEN LIBRARY</v>
          </cell>
        </row>
        <row r="514">
          <cell r="H514" t="str">
            <v>EPNN</v>
          </cell>
          <cell r="I514" t="str">
            <v>RPNN</v>
          </cell>
          <cell r="J514" t="str">
            <v>EMAS - COMMUNITY PROGRAMMES</v>
          </cell>
        </row>
        <row r="515">
          <cell r="H515" t="str">
            <v>EPNZ</v>
          </cell>
          <cell r="I515" t="str">
            <v>RPNZ</v>
          </cell>
          <cell r="J515" t="str">
            <v>REFERENCE AND INFORMATION SERVICES</v>
          </cell>
        </row>
        <row r="516">
          <cell r="H516" t="str">
            <v>EPPA</v>
          </cell>
          <cell r="I516" t="str">
            <v>RPPA</v>
          </cell>
          <cell r="J516" t="str">
            <v>NEW COSTCENTRE - NATIONAL GRID</v>
          </cell>
        </row>
        <row r="517">
          <cell r="H517" t="str">
            <v>EPSA</v>
          </cell>
          <cell r="I517" t="str">
            <v>RPSA</v>
          </cell>
          <cell r="J517" t="str">
            <v>IT SUPPORT DEVELOPMENT</v>
          </cell>
        </row>
        <row r="518">
          <cell r="H518" t="str">
            <v>ESAA</v>
          </cell>
          <cell r="I518" t="str">
            <v>RSAA</v>
          </cell>
          <cell r="J518" t="str">
            <v>POOLED STANDARDS FUNDS</v>
          </cell>
        </row>
        <row r="519">
          <cell r="H519" t="str">
            <v>ESCI</v>
          </cell>
          <cell r="I519" t="str">
            <v>RSCI</v>
          </cell>
          <cell r="J519" t="str">
            <v>KS3 BEHAVIOUR AND ATTENDANCE</v>
          </cell>
        </row>
        <row r="520">
          <cell r="H520" t="str">
            <v>ESDA</v>
          </cell>
          <cell r="I520" t="str">
            <v>RSDA</v>
          </cell>
          <cell r="J520" t="str">
            <v>AEN SENCO TTA STANDARD</v>
          </cell>
        </row>
        <row r="521">
          <cell r="H521" t="str">
            <v>ESDB</v>
          </cell>
          <cell r="I521" t="str">
            <v>RSDB</v>
          </cell>
          <cell r="J521" t="str">
            <v>AEN LSC TRAINING</v>
          </cell>
        </row>
        <row r="522">
          <cell r="H522" t="str">
            <v>ESDC</v>
          </cell>
          <cell r="I522" t="str">
            <v>RSDC</v>
          </cell>
          <cell r="J522" t="str">
            <v>AEN SENCO FORUM</v>
          </cell>
        </row>
        <row r="523">
          <cell r="H523" t="str">
            <v>ESDD</v>
          </cell>
          <cell r="I523" t="str">
            <v>RSDD</v>
          </cell>
          <cell r="J523" t="str">
            <v>AEN SLA WITH LSS FOR TRAINING</v>
          </cell>
        </row>
        <row r="524">
          <cell r="H524" t="str">
            <v>ESDE</v>
          </cell>
          <cell r="I524" t="str">
            <v>RSDE</v>
          </cell>
          <cell r="J524" t="str">
            <v>AEN EARLY BIRDS PROGRAMME</v>
          </cell>
        </row>
        <row r="525">
          <cell r="H525" t="str">
            <v>ESDF</v>
          </cell>
          <cell r="I525" t="str">
            <v>RSDF</v>
          </cell>
          <cell r="J525" t="str">
            <v>AEN CAPITA PROGAMME</v>
          </cell>
        </row>
        <row r="526">
          <cell r="H526" t="str">
            <v>ESDG</v>
          </cell>
          <cell r="I526" t="str">
            <v>RSDG</v>
          </cell>
          <cell r="J526" t="str">
            <v>AEN LANGUAGE FOR LEARNING</v>
          </cell>
        </row>
        <row r="527">
          <cell r="H527" t="str">
            <v>ESDH</v>
          </cell>
          <cell r="I527" t="str">
            <v>RSDH</v>
          </cell>
          <cell r="J527" t="str">
            <v>AEN SEN OFFICER</v>
          </cell>
        </row>
        <row r="528">
          <cell r="H528" t="str">
            <v>ESDJ</v>
          </cell>
          <cell r="I528" t="str">
            <v>RSDJ</v>
          </cell>
          <cell r="J528" t="str">
            <v>AEN ASD TEACHERS</v>
          </cell>
        </row>
        <row r="529">
          <cell r="H529" t="str">
            <v>ESDK</v>
          </cell>
          <cell r="I529" t="str">
            <v>RSDK</v>
          </cell>
          <cell r="J529" t="str">
            <v>AEN RESOURCES AND TRAINING</v>
          </cell>
        </row>
        <row r="530">
          <cell r="H530" t="str">
            <v>ESDL</v>
          </cell>
          <cell r="I530" t="str">
            <v>RSDL</v>
          </cell>
          <cell r="J530" t="str">
            <v>AEN HEARING AIDS</v>
          </cell>
        </row>
        <row r="531">
          <cell r="H531" t="str">
            <v>ESDM</v>
          </cell>
          <cell r="I531" t="str">
            <v>RSDM</v>
          </cell>
          <cell r="J531" t="str">
            <v>AEN ASSESSMENT MATERIALS</v>
          </cell>
        </row>
        <row r="532">
          <cell r="H532" t="str">
            <v>ESDN</v>
          </cell>
          <cell r="I532" t="str">
            <v>RSDN</v>
          </cell>
          <cell r="J532" t="str">
            <v>AEN INCLUSION STRATEGY OFFICER</v>
          </cell>
        </row>
        <row r="533">
          <cell r="H533" t="str">
            <v>ESDO</v>
          </cell>
          <cell r="I533" t="str">
            <v>RSDO</v>
          </cell>
          <cell r="J533" t="str">
            <v>SPEECH AND LANGUAGE THERAPY</v>
          </cell>
        </row>
        <row r="534">
          <cell r="H534" t="str">
            <v>ESDQ</v>
          </cell>
          <cell r="I534" t="str">
            <v>RSDQ</v>
          </cell>
          <cell r="J534" t="str">
            <v>GENERAL EXPENDITURE SEN</v>
          </cell>
        </row>
        <row r="535">
          <cell r="H535" t="str">
            <v>ESDR</v>
          </cell>
          <cell r="I535" t="str">
            <v>RSDR</v>
          </cell>
          <cell r="J535" t="str">
            <v>SEN &amp; MEDICAL GUIDANCE</v>
          </cell>
        </row>
        <row r="536">
          <cell r="H536" t="str">
            <v>ESDZ</v>
          </cell>
          <cell r="I536" t="str">
            <v>RSDZ</v>
          </cell>
          <cell r="J536" t="str">
            <v>REAINED SEN STANDARD</v>
          </cell>
        </row>
        <row r="537">
          <cell r="H537" t="str">
            <v>ESEA</v>
          </cell>
          <cell r="I537" t="str">
            <v>RSEA</v>
          </cell>
          <cell r="J537" t="str">
            <v>AEN CHILDREN IN PUBLIC CARE</v>
          </cell>
        </row>
        <row r="538">
          <cell r="H538" t="str">
            <v>ESEB</v>
          </cell>
          <cell r="I538" t="str">
            <v>RSEB</v>
          </cell>
          <cell r="J538" t="str">
            <v>AEN TEENAGE PREGNANCY</v>
          </cell>
        </row>
        <row r="539">
          <cell r="H539" t="str">
            <v>ESEC</v>
          </cell>
          <cell r="I539" t="str">
            <v>RSEC</v>
          </cell>
          <cell r="J539" t="str">
            <v>AEN YOUTH OFFENDING TEAM</v>
          </cell>
        </row>
        <row r="540">
          <cell r="H540" t="str">
            <v>ESED</v>
          </cell>
          <cell r="I540" t="str">
            <v>RSED</v>
          </cell>
          <cell r="J540" t="str">
            <v>PAYMENTS TO OTHER AUTHORITIES</v>
          </cell>
        </row>
        <row r="541">
          <cell r="H541" t="str">
            <v>ESEE</v>
          </cell>
          <cell r="I541" t="str">
            <v>RSEE</v>
          </cell>
          <cell r="J541" t="str">
            <v>AEN CHILDREN AND YOUNG PEOPLES PLANNING.</v>
          </cell>
        </row>
        <row r="542">
          <cell r="H542" t="str">
            <v>ESEF</v>
          </cell>
          <cell r="I542" t="str">
            <v>RSEF</v>
          </cell>
          <cell r="J542" t="str">
            <v>AEN KEY SATGE 4 PROVISION</v>
          </cell>
        </row>
        <row r="543">
          <cell r="H543" t="str">
            <v>ESEG</v>
          </cell>
          <cell r="I543" t="str">
            <v>RSEG</v>
          </cell>
          <cell r="J543" t="str">
            <v>AEN SUPPORT FOR ASYLUM SEEKER CHILDREN</v>
          </cell>
        </row>
        <row r="544">
          <cell r="H544" t="str">
            <v>ESEH</v>
          </cell>
          <cell r="I544" t="str">
            <v>RSEH</v>
          </cell>
          <cell r="J544" t="str">
            <v>AEN EDUCATION WELFARE SERVICE</v>
          </cell>
        </row>
        <row r="545">
          <cell r="H545" t="str">
            <v>ESEJ</v>
          </cell>
          <cell r="I545" t="str">
            <v>RSEJ</v>
          </cell>
          <cell r="J545" t="str">
            <v>AEN BEHAVIOUR POST</v>
          </cell>
        </row>
        <row r="546">
          <cell r="H546" t="str">
            <v>ESEK</v>
          </cell>
          <cell r="I546" t="str">
            <v>RSEK</v>
          </cell>
          <cell r="J546" t="str">
            <v>AEN BEHAVIOUR STRATEGY</v>
          </cell>
        </row>
        <row r="547">
          <cell r="H547" t="str">
            <v>ESEL</v>
          </cell>
          <cell r="I547" t="str">
            <v>RSEL</v>
          </cell>
          <cell r="J547" t="str">
            <v>AEN BUSINESS PLANS</v>
          </cell>
        </row>
        <row r="548">
          <cell r="H548" t="str">
            <v>ESEM</v>
          </cell>
          <cell r="I548" t="str">
            <v>RSEM</v>
          </cell>
          <cell r="J548" t="str">
            <v>AEN INCLUSION STRATEGY OFFICER</v>
          </cell>
        </row>
        <row r="549">
          <cell r="H549" t="str">
            <v>ESJA</v>
          </cell>
          <cell r="I549" t="str">
            <v>RSJA</v>
          </cell>
          <cell r="J549" t="str">
            <v>NGFL INFRASTRUCTURE</v>
          </cell>
        </row>
        <row r="550">
          <cell r="H550" t="str">
            <v>ESJC</v>
          </cell>
          <cell r="I550" t="str">
            <v>RSJC</v>
          </cell>
          <cell r="J550" t="str">
            <v>BROADBAND CONNECTIVITY</v>
          </cell>
        </row>
        <row r="551">
          <cell r="H551" t="str">
            <v>ESJZ</v>
          </cell>
          <cell r="I551" t="str">
            <v>RSJZ</v>
          </cell>
          <cell r="J551" t="str">
            <v>BEACON SCHOOLS</v>
          </cell>
        </row>
        <row r="552">
          <cell r="H552" t="str">
            <v>ESKF</v>
          </cell>
          <cell r="I552" t="str">
            <v>RSKF</v>
          </cell>
          <cell r="J552" t="str">
            <v>TARGETED IMPROVEMENT GRANT</v>
          </cell>
        </row>
        <row r="553">
          <cell r="H553" t="str">
            <v>ESKI</v>
          </cell>
          <cell r="I553" t="str">
            <v>RSKI</v>
          </cell>
          <cell r="J553" t="str">
            <v>ELECTRONIC LEARNING CREDITS</v>
          </cell>
        </row>
        <row r="554">
          <cell r="H554" t="str">
            <v>ESKJ</v>
          </cell>
          <cell r="I554" t="str">
            <v>RSKJ</v>
          </cell>
          <cell r="J554" t="str">
            <v>MUSIC SERVICES EXPANSION</v>
          </cell>
        </row>
        <row r="555">
          <cell r="H555" t="str">
            <v>ESLC</v>
          </cell>
          <cell r="I555" t="str">
            <v>RSLC</v>
          </cell>
          <cell r="J555" t="str">
            <v>EMAG</v>
          </cell>
        </row>
        <row r="556">
          <cell r="H556" t="str">
            <v>ESLG</v>
          </cell>
          <cell r="I556" t="str">
            <v>RSLG</v>
          </cell>
          <cell r="J556" t="str">
            <v>EDUCATION HEALTH PARNTERSHIPS</v>
          </cell>
        </row>
        <row r="557">
          <cell r="H557" t="str">
            <v>ESLQ</v>
          </cell>
          <cell r="I557" t="str">
            <v>RSLQ</v>
          </cell>
          <cell r="J557" t="str">
            <v>GIFTED PUPILS SUMMER SCHOOLS</v>
          </cell>
        </row>
        <row r="558">
          <cell r="H558" t="str">
            <v>ESMB</v>
          </cell>
          <cell r="I558" t="str">
            <v>RSMB</v>
          </cell>
          <cell r="J558" t="str">
            <v>TEACHER RECRUITMENT INCENTIVES</v>
          </cell>
        </row>
        <row r="559">
          <cell r="H559" t="str">
            <v>ESRB</v>
          </cell>
          <cell r="I559" t="str">
            <v>RSRB</v>
          </cell>
          <cell r="J559" t="str">
            <v>SEN (202A) RETAINED</v>
          </cell>
        </row>
        <row r="560">
          <cell r="H560" t="str">
            <v>ESRC</v>
          </cell>
          <cell r="I560" t="str">
            <v>RSRC</v>
          </cell>
          <cell r="J560" t="str">
            <v>PRIMARY STRATEGY (LIT &amp; NUM</v>
          </cell>
        </row>
        <row r="561">
          <cell r="H561" t="str">
            <v>ESRE</v>
          </cell>
          <cell r="I561" t="str">
            <v>RSRE</v>
          </cell>
          <cell r="J561" t="str">
            <v>DRUGS, ALCOHOL &amp; TOBACCO ED</v>
          </cell>
        </row>
        <row r="562">
          <cell r="H562" t="str">
            <v>ESRF</v>
          </cell>
          <cell r="I562" t="str">
            <v>RSRF</v>
          </cell>
          <cell r="J562" t="str">
            <v>STUDY SUPPORT RETAINED</v>
          </cell>
        </row>
        <row r="563">
          <cell r="H563" t="str">
            <v>ESRG</v>
          </cell>
          <cell r="I563" t="str">
            <v>RSRG</v>
          </cell>
          <cell r="J563" t="str">
            <v>STUDY SUPPORT QUALITY DEVELOPMENT</v>
          </cell>
        </row>
        <row r="564">
          <cell r="H564" t="str">
            <v>ESRH</v>
          </cell>
          <cell r="I564" t="str">
            <v>RSRH</v>
          </cell>
          <cell r="J564" t="str">
            <v>NATIONAL NUMERACY (301B) RE</v>
          </cell>
        </row>
        <row r="565">
          <cell r="H565" t="str">
            <v>ESRI</v>
          </cell>
          <cell r="I565" t="str">
            <v>RSRI</v>
          </cell>
          <cell r="J565" t="str">
            <v>KS3 BEHAVIOUR &amp; ATTENDANCE</v>
          </cell>
        </row>
        <row r="566">
          <cell r="H566" t="str">
            <v>ESRJ</v>
          </cell>
          <cell r="I566" t="str">
            <v>RSRJ</v>
          </cell>
          <cell r="J566" t="str">
            <v>LITERACY ADDITIONAL (301C)</v>
          </cell>
        </row>
        <row r="567">
          <cell r="H567" t="str">
            <v>ESRK</v>
          </cell>
          <cell r="I567" t="str">
            <v>RSRK</v>
          </cell>
          <cell r="J567" t="str">
            <v>NUMERACY ADDITIONAL (301D)</v>
          </cell>
        </row>
        <row r="568">
          <cell r="H568" t="str">
            <v>ESRL</v>
          </cell>
          <cell r="I568" t="str">
            <v>RSRL</v>
          </cell>
          <cell r="J568" t="str">
            <v>KS3 NATIONAL IMPLEMENTATION</v>
          </cell>
        </row>
        <row r="569">
          <cell r="H569" t="str">
            <v>ESRM</v>
          </cell>
          <cell r="I569" t="str">
            <v>RSRM</v>
          </cell>
          <cell r="J569" t="str">
            <v>ASTS</v>
          </cell>
        </row>
        <row r="570">
          <cell r="H570" t="str">
            <v>ESRN</v>
          </cell>
          <cell r="I570" t="str">
            <v>RSRN</v>
          </cell>
          <cell r="J570" t="str">
            <v>SCHOOL SUPPORT STAFF AREA 508B -</v>
          </cell>
        </row>
        <row r="571">
          <cell r="H571" t="str">
            <v>ESRO</v>
          </cell>
          <cell r="I571" t="str">
            <v>RSRO</v>
          </cell>
          <cell r="J571" t="str">
            <v>KEY STAGE 3 ICT - RETAINED</v>
          </cell>
        </row>
        <row r="572">
          <cell r="H572" t="str">
            <v>ESRP</v>
          </cell>
          <cell r="I572" t="str">
            <v>RSRP</v>
          </cell>
          <cell r="J572" t="str">
            <v>VULNERABLE CHILDREN (AREA 2</v>
          </cell>
        </row>
        <row r="573">
          <cell r="H573" t="str">
            <v>ESRQ</v>
          </cell>
          <cell r="I573" t="str">
            <v>RSRQ</v>
          </cell>
          <cell r="J573" t="str">
            <v>INDUCTION OF NQT'S (501) RE</v>
          </cell>
        </row>
        <row r="574">
          <cell r="H574" t="str">
            <v>ESRR</v>
          </cell>
          <cell r="I574" t="str">
            <v>RSRR</v>
          </cell>
          <cell r="J574" t="str">
            <v>KS3 NATIONAL IMPLEMENTATION</v>
          </cell>
        </row>
        <row r="575">
          <cell r="H575" t="str">
            <v>ESRS</v>
          </cell>
          <cell r="I575" t="str">
            <v>RSRS</v>
          </cell>
          <cell r="J575" t="str">
            <v>HIGHER LEVEL TEACHING ASSISTANTS</v>
          </cell>
        </row>
        <row r="576">
          <cell r="H576" t="str">
            <v>ESRT</v>
          </cell>
          <cell r="I576" t="str">
            <v>RSRT</v>
          </cell>
          <cell r="J576" t="str">
            <v>ETHNIC MINORITY ACH. RETAIN</v>
          </cell>
        </row>
        <row r="577">
          <cell r="H577" t="str">
            <v>ESRW</v>
          </cell>
          <cell r="I577" t="str">
            <v>RSRW</v>
          </cell>
          <cell r="J577" t="str">
            <v>KEY STAGE 3 - SCIENCE AREA</v>
          </cell>
        </row>
        <row r="578">
          <cell r="H578" t="str">
            <v>ESRX</v>
          </cell>
          <cell r="I578" t="str">
            <v>RSRX</v>
          </cell>
          <cell r="J578" t="str">
            <v>KEY STAGE 3 - TLF AREA 302A</v>
          </cell>
        </row>
        <row r="579">
          <cell r="H579" t="str">
            <v>ESRY</v>
          </cell>
          <cell r="I579" t="str">
            <v>RSRY</v>
          </cell>
          <cell r="J579" t="str">
            <v>LAPTOPS FOR TEACHERS (AREA</v>
          </cell>
        </row>
        <row r="580">
          <cell r="H580" t="str">
            <v>ESRZ</v>
          </cell>
          <cell r="I580" t="str">
            <v>RSRZ</v>
          </cell>
          <cell r="J580" t="str">
            <v>KEY STAGE 3 - GENERAL BUDGET</v>
          </cell>
        </row>
        <row r="581">
          <cell r="H581" t="str">
            <v>ESSF</v>
          </cell>
          <cell r="I581" t="str">
            <v>RSSF</v>
          </cell>
          <cell r="J581" t="str">
            <v>LEA SUPP. FOR WORKFORCE REM</v>
          </cell>
        </row>
        <row r="582">
          <cell r="H582" t="str">
            <v>ESSG</v>
          </cell>
          <cell r="I582" t="str">
            <v>RSSG</v>
          </cell>
          <cell r="J582" t="str">
            <v>EPD PILOT</v>
          </cell>
        </row>
        <row r="583">
          <cell r="H583" t="str">
            <v>ESSI</v>
          </cell>
          <cell r="I583" t="str">
            <v>RSSI</v>
          </cell>
          <cell r="J583" t="str">
            <v>KS3 NATIONAL STRATEGY PILOT</v>
          </cell>
        </row>
        <row r="584">
          <cell r="H584" t="str">
            <v>ESSK</v>
          </cell>
          <cell r="I584" t="str">
            <v>RSSK</v>
          </cell>
          <cell r="J584" t="str">
            <v>EXCELLENCE IN CITIES</v>
          </cell>
        </row>
        <row r="585">
          <cell r="H585" t="str">
            <v>ESSL</v>
          </cell>
          <cell r="I585" t="str">
            <v>RSSL</v>
          </cell>
          <cell r="J585" t="str">
            <v>STUDENT SUPPORT QTY DEVELOPMENT</v>
          </cell>
        </row>
        <row r="586">
          <cell r="H586" t="str">
            <v>ESSN</v>
          </cell>
          <cell r="I586" t="str">
            <v>RSSN</v>
          </cell>
          <cell r="J586" t="str">
            <v>BUILDING SCHOOLS CAPACITY</v>
          </cell>
        </row>
        <row r="587">
          <cell r="H587" t="str">
            <v>ESST</v>
          </cell>
          <cell r="I587" t="str">
            <v>RSST</v>
          </cell>
          <cell r="J587" t="str">
            <v>WHITEBOARDS</v>
          </cell>
        </row>
        <row r="588">
          <cell r="H588" t="str">
            <v>ESSW</v>
          </cell>
          <cell r="I588" t="str">
            <v>RSSW</v>
          </cell>
          <cell r="J588" t="str">
            <v>EXCELLENCE CLUSTERS</v>
          </cell>
        </row>
        <row r="589">
          <cell r="H589" t="str">
            <v>ESTA</v>
          </cell>
          <cell r="I589" t="str">
            <v>RSTA</v>
          </cell>
          <cell r="J589" t="str">
            <v>EXTENDED SCHOOLS - RETAINED AREA 15</v>
          </cell>
        </row>
        <row r="590">
          <cell r="H590" t="str">
            <v>ESTB</v>
          </cell>
          <cell r="I590" t="str">
            <v>RSTB</v>
          </cell>
          <cell r="J590" t="str">
            <v>ICT IN SCHOOLS</v>
          </cell>
        </row>
        <row r="591">
          <cell r="H591" t="str">
            <v>ESZY</v>
          </cell>
          <cell r="I591" t="str">
            <v>RSZY</v>
          </cell>
          <cell r="J591" t="str">
            <v>DEVOLVED STANDARDS</v>
          </cell>
        </row>
        <row r="592">
          <cell r="H592" t="str">
            <v>ESZZ</v>
          </cell>
          <cell r="I592" t="str">
            <v>RSZZ</v>
          </cell>
          <cell r="J592" t="str">
            <v>STANDARDS FUND</v>
          </cell>
        </row>
        <row r="593">
          <cell r="H593" t="str">
            <v>EYAD</v>
          </cell>
          <cell r="I593" t="str">
            <v>RYAD</v>
          </cell>
          <cell r="J593" t="str">
            <v>TRANSFER TO/FROM DGFL</v>
          </cell>
        </row>
        <row r="594">
          <cell r="H594" t="str">
            <v>EYBA</v>
          </cell>
          <cell r="I594" t="str">
            <v>RYBA</v>
          </cell>
          <cell r="J594" t="str">
            <v>TRANSFER TO/FROM CENTRAL RESERVES</v>
          </cell>
        </row>
        <row r="595">
          <cell r="H595" t="str">
            <v>SAAC</v>
          </cell>
          <cell r="I595" t="str">
            <v>SAAC</v>
          </cell>
          <cell r="J595" t="str">
            <v>GENERAL - SCHOOLS DELEGATED BUDGET</v>
          </cell>
        </row>
        <row r="596">
          <cell r="H596" t="str">
            <v>AACA</v>
          </cell>
          <cell r="I596" t="str">
            <v>SAACA</v>
          </cell>
          <cell r="J596" t="str">
            <v>GENERAL -PRIMARY</v>
          </cell>
        </row>
        <row r="597">
          <cell r="H597" t="str">
            <v>AACC</v>
          </cell>
          <cell r="I597" t="str">
            <v>SAACC</v>
          </cell>
          <cell r="J597" t="str">
            <v>GENERAL - SECONDARY</v>
          </cell>
        </row>
        <row r="598">
          <cell r="H598" t="str">
            <v>AACD</v>
          </cell>
          <cell r="I598" t="str">
            <v>SAACD</v>
          </cell>
          <cell r="J598" t="str">
            <v>GENERAL - SPECIAL SCHOOLS AND UNITS</v>
          </cell>
        </row>
        <row r="599">
          <cell r="H599" t="str">
            <v>SBBC</v>
          </cell>
          <cell r="I599" t="str">
            <v>SBBC</v>
          </cell>
          <cell r="J599" t="str">
            <v>NETHERTON PARK NURSERY</v>
          </cell>
        </row>
        <row r="600">
          <cell r="H600" t="str">
            <v>BBCA</v>
          </cell>
          <cell r="I600" t="str">
            <v>SBBCA</v>
          </cell>
          <cell r="J600" t="str">
            <v>NETHERTON PARK NURSERY</v>
          </cell>
        </row>
        <row r="601">
          <cell r="H601" t="str">
            <v>BBLA</v>
          </cell>
          <cell r="I601" t="str">
            <v>SBBLA</v>
          </cell>
          <cell r="J601" t="str">
            <v>NETHERTON PARK NURSERY - CTRE ADULT EDUCATION</v>
          </cell>
        </row>
        <row r="602">
          <cell r="H602" t="str">
            <v>BBLB</v>
          </cell>
          <cell r="I602" t="str">
            <v>SBBLB</v>
          </cell>
          <cell r="J602" t="str">
            <v>NETHERTON PARK NURSERY - KIDZ CLUB AFTER SCHOOL</v>
          </cell>
        </row>
        <row r="603">
          <cell r="H603" t="str">
            <v>BBLC</v>
          </cell>
          <cell r="I603" t="str">
            <v>SBBLC</v>
          </cell>
          <cell r="J603" t="str">
            <v>NETHERTON PARK NURSERY - NEIGHBOURHOOD</v>
          </cell>
        </row>
        <row r="604">
          <cell r="H604" t="str">
            <v>BBLD</v>
          </cell>
          <cell r="I604" t="str">
            <v>SBBLD</v>
          </cell>
          <cell r="J604" t="str">
            <v>NETHERTON PARK NURSERY - BIRTH TO 3 MONTHS</v>
          </cell>
        </row>
        <row r="605">
          <cell r="H605" t="str">
            <v>BBLE</v>
          </cell>
          <cell r="I605" t="str">
            <v>SBBLE</v>
          </cell>
          <cell r="J605" t="str">
            <v>NETHERTON PARK NURSERY - PLAYSCHEME</v>
          </cell>
        </row>
        <row r="606">
          <cell r="H606" t="str">
            <v>BBLF</v>
          </cell>
          <cell r="I606" t="str">
            <v>SBBLF</v>
          </cell>
          <cell r="J606" t="str">
            <v>NETHERTON PARK NURSERY - CHILDRENS CENTRE</v>
          </cell>
        </row>
        <row r="607">
          <cell r="H607" t="str">
            <v>BBSA</v>
          </cell>
          <cell r="I607" t="str">
            <v>SBBSA</v>
          </cell>
          <cell r="J607" t="str">
            <v>NETHERTON PARK NURSERY - POOLED STDS FUND 2004/200</v>
          </cell>
        </row>
        <row r="608">
          <cell r="H608" t="str">
            <v>BSAA</v>
          </cell>
          <cell r="I608" t="str">
            <v>SBBSAA</v>
          </cell>
          <cell r="J608" t="str">
            <v>NETHERTON PARK NURSERY - POOLED STDS FUND 2004/200</v>
          </cell>
        </row>
        <row r="609">
          <cell r="H609" t="str">
            <v>BSJA</v>
          </cell>
          <cell r="I609" t="str">
            <v>SBBSJA</v>
          </cell>
          <cell r="J609" t="str">
            <v>NETHERTON PARK NURSERY - NGFL INFRASTRUCTURE</v>
          </cell>
        </row>
        <row r="610">
          <cell r="H610" t="str">
            <v>BSKI</v>
          </cell>
          <cell r="I610" t="str">
            <v>SBBSKI</v>
          </cell>
          <cell r="J610" t="str">
            <v>NETHERTON PARK NURSERY - ELECTRONIC LEARNING CREDI</v>
          </cell>
        </row>
        <row r="611">
          <cell r="H611" t="str">
            <v>BBSN</v>
          </cell>
          <cell r="I611" t="str">
            <v>SBBSN</v>
          </cell>
          <cell r="J611" t="str">
            <v>NETHERTON PARK NURSERY - NGFL INFRASTRUCTURE</v>
          </cell>
        </row>
        <row r="612">
          <cell r="H612" t="str">
            <v>BBSP</v>
          </cell>
          <cell r="I612" t="str">
            <v>SBBSP</v>
          </cell>
          <cell r="J612" t="str">
            <v>NETHERTON PARK NURSERY - ELECTRONIC LEARNING CREDI</v>
          </cell>
        </row>
        <row r="613">
          <cell r="H613" t="str">
            <v>EAC - - -  - CA -</v>
          </cell>
          <cell r="I613" t="str">
            <v>SCAC</v>
          </cell>
          <cell r="J613" t="str">
            <v>ALDER COPPICE PRIMARY</v>
          </cell>
        </row>
        <row r="614">
          <cell r="H614" t="str">
            <v>EACA - - -  - CA -</v>
          </cell>
          <cell r="I614" t="str">
            <v>SCACA</v>
          </cell>
          <cell r="J614" t="str">
            <v>ALDER COPPICE - PRIMARY</v>
          </cell>
        </row>
        <row r="615">
          <cell r="H615" t="str">
            <v>EASA - - -  - CA -</v>
          </cell>
          <cell r="I615" t="str">
            <v>SCASA</v>
          </cell>
          <cell r="J615" t="str">
            <v>ALDER COPPICE - POOLED STDS FUND 2004/2005</v>
          </cell>
        </row>
        <row r="616">
          <cell r="H616" t="str">
            <v>EASA - - -  - CA -</v>
          </cell>
          <cell r="I616" t="str">
            <v>SCASAA</v>
          </cell>
          <cell r="J616" t="str">
            <v>ALDER COPPICE - POOLED STDS FUND 2004/2005</v>
          </cell>
        </row>
        <row r="617">
          <cell r="H617" t="str">
            <v>EASJ - - -  - CA -</v>
          </cell>
          <cell r="I617" t="str">
            <v>SCASJA</v>
          </cell>
          <cell r="J617" t="str">
            <v>ALDER COPPICE - NGFL INFRASTRUCTURE</v>
          </cell>
        </row>
        <row r="618">
          <cell r="H618" t="str">
            <v>EASK - - -  - CA -</v>
          </cell>
          <cell r="I618" t="str">
            <v>SCASKI</v>
          </cell>
          <cell r="J618" t="str">
            <v>ALDER COPPICE - ELECTRONIC LEARNING CREDITS AREA 6</v>
          </cell>
        </row>
        <row r="619">
          <cell r="H619" t="str">
            <v>EASN - - -  - CA -</v>
          </cell>
          <cell r="I619" t="str">
            <v>SCASN</v>
          </cell>
          <cell r="J619" t="str">
            <v>ALDER COPPICE - NGFL INFRASTRUCTURE</v>
          </cell>
        </row>
        <row r="620">
          <cell r="H620" t="str">
            <v>EASP - - -  - CA -</v>
          </cell>
          <cell r="I620" t="str">
            <v>SCASP</v>
          </cell>
          <cell r="J620" t="str">
            <v>ALDER COPPICE - ELECTRONIC LEARNING CREDITS AREA 6</v>
          </cell>
        </row>
        <row r="621">
          <cell r="H621" t="str">
            <v>EAC - - -  - CB -</v>
          </cell>
          <cell r="I621" t="str">
            <v>SCBC</v>
          </cell>
          <cell r="J621" t="str">
            <v>AMBLECOTE PRIMARY</v>
          </cell>
        </row>
        <row r="622">
          <cell r="H622" t="str">
            <v>EACA - - -  - CB -</v>
          </cell>
          <cell r="I622" t="str">
            <v>SCBCA</v>
          </cell>
          <cell r="J622" t="str">
            <v>AMBLECOTE - PRIMARY</v>
          </cell>
        </row>
        <row r="623">
          <cell r="H623" t="str">
            <v>EALA - - -  - CB -</v>
          </cell>
          <cell r="I623" t="str">
            <v>SCBLA</v>
          </cell>
          <cell r="J623" t="str">
            <v>AMBLECOTE -  AFTER SCHOOL CLUB (1 DAY REC)</v>
          </cell>
        </row>
        <row r="624">
          <cell r="H624" t="str">
            <v>EALB - - -  - CB -</v>
          </cell>
          <cell r="I624" t="str">
            <v>SCBLB</v>
          </cell>
          <cell r="J624" t="str">
            <v>AMBLECOTE - AMBLECOTE PRE SCHOOL (1 DAY REC)</v>
          </cell>
        </row>
        <row r="625">
          <cell r="H625" t="str">
            <v>EASA - - -  - CB -</v>
          </cell>
          <cell r="I625" t="str">
            <v>SCBSA</v>
          </cell>
          <cell r="J625" t="str">
            <v>AMBLECOTE - POOLED STDS FUND 2004/2005</v>
          </cell>
        </row>
        <row r="626">
          <cell r="H626" t="str">
            <v>EASA - - -  - CB -</v>
          </cell>
          <cell r="I626" t="str">
            <v>SCBSAA</v>
          </cell>
          <cell r="J626" t="str">
            <v>AMBLECOTE - POOLED STDS FUND 2004/2005</v>
          </cell>
        </row>
        <row r="627">
          <cell r="H627" t="str">
            <v>EASJ - - -  - CB -</v>
          </cell>
          <cell r="I627" t="str">
            <v>SCBSJA</v>
          </cell>
          <cell r="J627" t="str">
            <v>AMBLECOTE - NGFL INFRASTRUCTURE</v>
          </cell>
        </row>
        <row r="628">
          <cell r="H628" t="str">
            <v>EASK - - -  - CB -</v>
          </cell>
          <cell r="I628" t="str">
            <v>SCBSKI</v>
          </cell>
          <cell r="J628" t="str">
            <v>AMBLECOTE - ELECTRONIC LEARNING CREDITS AREA 618</v>
          </cell>
        </row>
        <row r="629">
          <cell r="H629" t="str">
            <v>EASL - - -  - CB -</v>
          </cell>
          <cell r="I629" t="str">
            <v>SCBSLM</v>
          </cell>
          <cell r="J629" t="str">
            <v>AMBLECOTE - SCHOOL SUPPORT STAFF (AREA 508A)</v>
          </cell>
        </row>
        <row r="630">
          <cell r="H630" t="str">
            <v>EASN - - -  - CB -</v>
          </cell>
          <cell r="I630" t="str">
            <v>SCBSN</v>
          </cell>
          <cell r="J630" t="str">
            <v>AMBLECOTE - NGFL INFRASTRUCTURE</v>
          </cell>
        </row>
        <row r="631">
          <cell r="H631" t="str">
            <v>EASP - - -  - CB -</v>
          </cell>
          <cell r="I631" t="str">
            <v>SCBSP</v>
          </cell>
          <cell r="J631" t="str">
            <v>AMBLECOTE - ELECTRONIC LEARNING CREDITS AREA 618</v>
          </cell>
        </row>
        <row r="632">
          <cell r="H632" t="str">
            <v>EAC - - -  - CC -</v>
          </cell>
          <cell r="I632" t="str">
            <v>SCCC</v>
          </cell>
          <cell r="J632" t="str">
            <v>ASHWOOD PARK PRIMARY</v>
          </cell>
        </row>
        <row r="633">
          <cell r="H633" t="str">
            <v>EACA - - -  - CC -</v>
          </cell>
          <cell r="I633" t="str">
            <v>SCCCA</v>
          </cell>
          <cell r="J633" t="str">
            <v>ASHWOOD PARK - PRIMARY</v>
          </cell>
        </row>
        <row r="634">
          <cell r="H634" t="str">
            <v>EALA - - -  - CC -</v>
          </cell>
          <cell r="I634" t="str">
            <v>SCCLA</v>
          </cell>
          <cell r="J634" t="str">
            <v>ASHWOOD PARK - (OSCAR) (1 DAY REC)</v>
          </cell>
        </row>
        <row r="635">
          <cell r="H635" t="str">
            <v>EASA - - -  - CC -</v>
          </cell>
          <cell r="I635" t="str">
            <v>SCCSA</v>
          </cell>
          <cell r="J635" t="str">
            <v>ASHWOOD PARK - POOLED STDS FUND 2004/2005</v>
          </cell>
        </row>
        <row r="636">
          <cell r="H636" t="str">
            <v>EASA - - -  - CC -</v>
          </cell>
          <cell r="I636" t="str">
            <v>SCCSAA</v>
          </cell>
          <cell r="J636" t="str">
            <v>ASHWOOD PARK - POOLED STDS FUND 2004/2005</v>
          </cell>
        </row>
        <row r="637">
          <cell r="H637" t="str">
            <v>EASJ - - -  - CC -</v>
          </cell>
          <cell r="I637" t="str">
            <v>SCCSJA</v>
          </cell>
          <cell r="J637" t="str">
            <v>ASHWOOD PARK - NGFL INFRASTRUCTURE</v>
          </cell>
        </row>
        <row r="638">
          <cell r="H638" t="str">
            <v>EASJ - - -  - CC -</v>
          </cell>
          <cell r="I638" t="str">
            <v>SCCSJN</v>
          </cell>
          <cell r="J638" t="str">
            <v>ASHWOOD PARK - SCHOOL IMPROVEMENT DEVOLVED(AREA 10</v>
          </cell>
        </row>
        <row r="639">
          <cell r="H639" t="str">
            <v>EASK - - -  - CC -</v>
          </cell>
          <cell r="I639" t="str">
            <v>SCCSKI</v>
          </cell>
          <cell r="J639" t="str">
            <v>ASHWOOD PARK - ELECTRONIC LEARNING CREDITS AREA 61</v>
          </cell>
        </row>
        <row r="640">
          <cell r="H640" t="str">
            <v>EASN - - -  - CC -</v>
          </cell>
          <cell r="I640" t="str">
            <v>SCCSN</v>
          </cell>
          <cell r="J640" t="str">
            <v>ASHWOOD PARK - NGFL INFRASTRUCTURE</v>
          </cell>
        </row>
        <row r="641">
          <cell r="H641" t="str">
            <v>EASP - - -  - CC -</v>
          </cell>
          <cell r="I641" t="str">
            <v>SCCSP</v>
          </cell>
          <cell r="J641" t="str">
            <v>ASHWOOD PARK - ELECTRONIC LEARNING CREDITS AREA 61</v>
          </cell>
        </row>
        <row r="642">
          <cell r="H642" t="str">
            <v>EAC - - -  - CD -</v>
          </cell>
          <cell r="I642" t="str">
            <v>SCDC</v>
          </cell>
          <cell r="J642" t="str">
            <v>BEAUTY BANK  PRIMARY</v>
          </cell>
        </row>
        <row r="643">
          <cell r="H643" t="str">
            <v>EACA - - -  - CD -</v>
          </cell>
          <cell r="I643" t="str">
            <v>SCDCA</v>
          </cell>
          <cell r="J643" t="str">
            <v>BEAUTY BANK  - PRIMARY</v>
          </cell>
        </row>
        <row r="644">
          <cell r="H644" t="str">
            <v>EASA - - -  - CD -</v>
          </cell>
          <cell r="I644" t="str">
            <v>SCDSA</v>
          </cell>
          <cell r="J644" t="str">
            <v>BEAUTY BANK  - POOLED STDS FUND 2004/2005</v>
          </cell>
        </row>
        <row r="645">
          <cell r="H645" t="str">
            <v>EASA - - -  - CD -</v>
          </cell>
          <cell r="I645" t="str">
            <v>SCDSAA</v>
          </cell>
          <cell r="J645" t="str">
            <v>BEAUTY BANK  - POOLED STDS FUND 2004/2005</v>
          </cell>
        </row>
        <row r="646">
          <cell r="H646" t="str">
            <v>EASJ - - -  - CD -</v>
          </cell>
          <cell r="I646" t="str">
            <v>SCDSJA</v>
          </cell>
          <cell r="J646" t="str">
            <v>BEAUTY BANK  - NGFL INFRASTRUCTURE (AREA 601A)</v>
          </cell>
        </row>
        <row r="647">
          <cell r="H647" t="str">
            <v>EASK - - -  - CD -</v>
          </cell>
          <cell r="I647" t="str">
            <v>SCDSKI</v>
          </cell>
          <cell r="J647" t="str">
            <v>BEAUTY BANK  - ELECTRONIC LEARNING CREDITS AREA 61</v>
          </cell>
        </row>
        <row r="648">
          <cell r="H648" t="str">
            <v>EASN - - -  - CD -</v>
          </cell>
          <cell r="I648" t="str">
            <v>SCDSN</v>
          </cell>
          <cell r="J648" t="str">
            <v>BEAUTY BANK  - NGFL INFRASTRUCTURE (AREA 601A)</v>
          </cell>
        </row>
        <row r="649">
          <cell r="H649" t="str">
            <v>EASP - - -  - CD -</v>
          </cell>
          <cell r="I649" t="str">
            <v>SCDSP</v>
          </cell>
          <cell r="J649" t="str">
            <v>BEAUTY BANK  - ELECTRONIC LEARNING CREDITS AREA 61</v>
          </cell>
        </row>
        <row r="650">
          <cell r="H650" t="str">
            <v>EAC - - -  - CE -</v>
          </cell>
          <cell r="I650" t="str">
            <v>SCEC</v>
          </cell>
          <cell r="J650" t="str">
            <v>BELLE VUE PRIMARY</v>
          </cell>
        </row>
        <row r="651">
          <cell r="H651" t="str">
            <v>EACA - - -  - CE -</v>
          </cell>
          <cell r="I651" t="str">
            <v>SCECA</v>
          </cell>
          <cell r="J651" t="str">
            <v>BELLE VUE - PRIMARY</v>
          </cell>
        </row>
        <row r="652">
          <cell r="H652" t="str">
            <v>EASA - - -  - CE -</v>
          </cell>
          <cell r="I652" t="str">
            <v>SCESA</v>
          </cell>
          <cell r="J652" t="str">
            <v>BELLE VUE - POOLED STDS FUND 2004/2005</v>
          </cell>
        </row>
        <row r="653">
          <cell r="H653" t="str">
            <v>EASA - - -  - CE -</v>
          </cell>
          <cell r="I653" t="str">
            <v>SCESAA</v>
          </cell>
          <cell r="J653" t="str">
            <v>BELLE VUE - POOLED STDS FUND 2004/2005</v>
          </cell>
        </row>
        <row r="654">
          <cell r="H654" t="str">
            <v>EASJ - - -  - CE -</v>
          </cell>
          <cell r="I654" t="str">
            <v>SCESJA</v>
          </cell>
          <cell r="J654" t="str">
            <v>BELLE VUE - NGFL INFRASTRUCTURE (AREA 601A)</v>
          </cell>
        </row>
        <row r="655">
          <cell r="H655" t="str">
            <v>EASK - - -  - CE -</v>
          </cell>
          <cell r="I655" t="str">
            <v>SCESKI</v>
          </cell>
          <cell r="J655" t="str">
            <v>BELLE VUE - ELECTRONIC LEARNING CREDITS AREA 618</v>
          </cell>
        </row>
        <row r="656">
          <cell r="H656" t="str">
            <v>EASM - - -  - CE -</v>
          </cell>
          <cell r="I656" t="str">
            <v>SCESMH</v>
          </cell>
          <cell r="J656" t="str">
            <v>BELLE VUE - SCHOOL ACHIEVEMENT AWARDS (AREA 315)</v>
          </cell>
        </row>
        <row r="657">
          <cell r="H657" t="str">
            <v>EASN - - -  - CE -</v>
          </cell>
          <cell r="I657" t="str">
            <v>SCESN</v>
          </cell>
          <cell r="J657" t="str">
            <v>BELLE VUE - NGFL INFRASTRUCTURE (AREA 601A)</v>
          </cell>
        </row>
        <row r="658">
          <cell r="H658" t="str">
            <v>EASP - - -  - CE -</v>
          </cell>
          <cell r="I658" t="str">
            <v>SCESP</v>
          </cell>
          <cell r="J658" t="str">
            <v>BELLE VUE - ELECTRONIC LEARNING CREDITS AREA 618</v>
          </cell>
        </row>
        <row r="659">
          <cell r="H659" t="str">
            <v>EAC - - -  - CF -</v>
          </cell>
          <cell r="I659" t="str">
            <v>SCFC</v>
          </cell>
          <cell r="J659" t="str">
            <v>BLANFORD MERE PRIMARY</v>
          </cell>
        </row>
        <row r="660">
          <cell r="H660" t="str">
            <v>EACA - - -  - CF -</v>
          </cell>
          <cell r="I660" t="str">
            <v>SCFCA</v>
          </cell>
          <cell r="J660" t="str">
            <v>BLANFORD MERE - PRIMARY</v>
          </cell>
        </row>
        <row r="661">
          <cell r="H661" t="str">
            <v>EASA - - -  - CF -</v>
          </cell>
          <cell r="I661" t="str">
            <v>SCFSA</v>
          </cell>
          <cell r="J661" t="str">
            <v>BLANFORD MERE - POOLED STDS FUND 2004/2005</v>
          </cell>
        </row>
        <row r="662">
          <cell r="H662" t="str">
            <v>EASA - - -  - CF -</v>
          </cell>
          <cell r="I662" t="str">
            <v>SCFSAA</v>
          </cell>
          <cell r="J662" t="str">
            <v>BLANFORD MERE - POOLED STDS FUND 2004/2005</v>
          </cell>
        </row>
        <row r="663">
          <cell r="H663" t="str">
            <v>EASJ - - -  - CF -</v>
          </cell>
          <cell r="I663" t="str">
            <v>SCFSJA</v>
          </cell>
          <cell r="J663" t="str">
            <v>BLANFORD MERE - NGFL INFRASTRUCTURE</v>
          </cell>
        </row>
        <row r="664">
          <cell r="H664" t="str">
            <v>EASK - - -  - CF -</v>
          </cell>
          <cell r="I664" t="str">
            <v>SCFSKI</v>
          </cell>
          <cell r="J664" t="str">
            <v>BLANFORD MERE - ELECTRONIC LEARNING CREDITS AREA 6</v>
          </cell>
        </row>
        <row r="665">
          <cell r="H665" t="str">
            <v>EASN - - -  - CF -</v>
          </cell>
          <cell r="I665" t="str">
            <v>SCFSN</v>
          </cell>
          <cell r="J665" t="str">
            <v>BLANFORD MERE - NGFL INFRASTRUCTURE</v>
          </cell>
        </row>
        <row r="666">
          <cell r="H666" t="str">
            <v>EASP - - -  - CF -</v>
          </cell>
          <cell r="I666" t="str">
            <v>SCFSP</v>
          </cell>
          <cell r="J666" t="str">
            <v>BLANFORD MERE - ELECTRONIC LEARNING CREDITS AREA 6</v>
          </cell>
        </row>
        <row r="667">
          <cell r="H667" t="str">
            <v>EAC - - -  - CG -</v>
          </cell>
          <cell r="I667" t="str">
            <v>SCGC</v>
          </cell>
          <cell r="J667" t="str">
            <v>BLOWERS GREEN PRIMARY</v>
          </cell>
        </row>
        <row r="668">
          <cell r="H668" t="str">
            <v>EACA - - -  - CG -</v>
          </cell>
          <cell r="I668" t="str">
            <v>SCGCA</v>
          </cell>
          <cell r="J668" t="str">
            <v>BLOWERS GREEN - PRIMARY</v>
          </cell>
        </row>
        <row r="669">
          <cell r="H669" t="str">
            <v>EASA - - -  - CG -</v>
          </cell>
          <cell r="I669" t="str">
            <v>SCGSA</v>
          </cell>
          <cell r="J669" t="str">
            <v>BLOWERS GREEN - POOLED STDS FUND 2004/2005</v>
          </cell>
        </row>
        <row r="670">
          <cell r="H670" t="str">
            <v>EASA - - -  - CG -</v>
          </cell>
          <cell r="I670" t="str">
            <v>SCGSAA</v>
          </cell>
          <cell r="J670" t="str">
            <v>BLOWERS GREEN - POOLED STDS FUND 2004/2005</v>
          </cell>
        </row>
        <row r="671">
          <cell r="H671" t="str">
            <v>EASB - - -  - CG -</v>
          </cell>
          <cell r="I671" t="str">
            <v>SCGSB</v>
          </cell>
          <cell r="J671" t="str">
            <v>BLOWERS GREEN - EMAG (AREA 303)</v>
          </cell>
        </row>
        <row r="672">
          <cell r="H672" t="str">
            <v>EASF - - -  - CG -</v>
          </cell>
          <cell r="I672" t="str">
            <v>SCGSF</v>
          </cell>
          <cell r="J672" t="str">
            <v>BLOWERS GREEN - EXCELLENCE IN CITIES</v>
          </cell>
        </row>
        <row r="673">
          <cell r="H673" t="str">
            <v>EASJ - - -  - CG -</v>
          </cell>
          <cell r="I673" t="str">
            <v>SCGSJA</v>
          </cell>
          <cell r="J673" t="str">
            <v>BLOWERS GREEN - NGFL INFRASTRUCTURE (AREA 601A)</v>
          </cell>
        </row>
        <row r="674">
          <cell r="H674" t="str">
            <v>EASK - - -  - CG -</v>
          </cell>
          <cell r="I674" t="str">
            <v>SCGSKI</v>
          </cell>
          <cell r="J674" t="str">
            <v>BLOWERS GREEN - ELECTRONIC LEARNING CREDITS AREA 6</v>
          </cell>
        </row>
        <row r="675">
          <cell r="H675" t="str">
            <v>EASL - - -  - CG -</v>
          </cell>
          <cell r="I675" t="str">
            <v>SCGSLC</v>
          </cell>
          <cell r="J675" t="str">
            <v>BLOWERS GREEN - EMAG (AREA 303)</v>
          </cell>
        </row>
        <row r="676">
          <cell r="H676" t="str">
            <v>EASN - - -  - CG -</v>
          </cell>
          <cell r="I676" t="str">
            <v>SCGSN</v>
          </cell>
          <cell r="J676" t="str">
            <v>BLOWERS GREEN - NGFL INFRASTRUCTURE (AREA 601A)</v>
          </cell>
        </row>
        <row r="677">
          <cell r="H677" t="str">
            <v>EASP - - -  - CG -</v>
          </cell>
          <cell r="I677" t="str">
            <v>SCGSP</v>
          </cell>
          <cell r="J677" t="str">
            <v>BLOWERS GREEN - ELECTRONIC LEARNING CREDITS AREA 6</v>
          </cell>
        </row>
        <row r="678">
          <cell r="H678" t="str">
            <v>EASS - - -  - CG -</v>
          </cell>
          <cell r="I678" t="str">
            <v>SCGSSW</v>
          </cell>
          <cell r="J678" t="str">
            <v>BLOWERS GREEN - EXCELLENCE IN CITIES</v>
          </cell>
        </row>
        <row r="679">
          <cell r="H679" t="str">
            <v>EAC - - -  - CH -</v>
          </cell>
          <cell r="I679" t="str">
            <v>SCHC</v>
          </cell>
          <cell r="J679" t="str">
            <v>BRAMFORD PRIMARY</v>
          </cell>
        </row>
        <row r="680">
          <cell r="H680" t="str">
            <v>EACA - - -  - CH -</v>
          </cell>
          <cell r="I680" t="str">
            <v>SCHCA</v>
          </cell>
          <cell r="J680" t="str">
            <v>BRAMFORD - PRIMARY</v>
          </cell>
        </row>
        <row r="681">
          <cell r="H681" t="str">
            <v>EALA - - -  - CH -</v>
          </cell>
          <cell r="I681" t="str">
            <v>SCHLA</v>
          </cell>
          <cell r="J681" t="str">
            <v>BRAMFORD COMMUNITY ASSOCIATION</v>
          </cell>
        </row>
        <row r="682">
          <cell r="H682" t="str">
            <v>EALB - - -  - CH -</v>
          </cell>
          <cell r="I682" t="str">
            <v>SCHLB</v>
          </cell>
          <cell r="J682" t="str">
            <v>BRAMFORD - HOLS.PLAYSCHEME (1 DAY REC)</v>
          </cell>
        </row>
        <row r="683">
          <cell r="H683" t="str">
            <v>EALC - - -  - CH -</v>
          </cell>
          <cell r="I683" t="str">
            <v>SCHLC</v>
          </cell>
          <cell r="J683" t="str">
            <v>BRAMFORD WINDMILLS AFTER SCHOOL CLUB</v>
          </cell>
        </row>
        <row r="684">
          <cell r="H684" t="str">
            <v>EASA - - -  - CH -</v>
          </cell>
          <cell r="I684" t="str">
            <v>SCHSA</v>
          </cell>
          <cell r="J684" t="str">
            <v>BRAMFORD - POOLED STDS FUND 2004/2005</v>
          </cell>
        </row>
        <row r="685">
          <cell r="H685" t="str">
            <v>EASA - - -  - CH -</v>
          </cell>
          <cell r="I685" t="str">
            <v>SCHSAA</v>
          </cell>
          <cell r="J685" t="str">
            <v>BRAMFORD - POOLED STDS FUND 2004/2005</v>
          </cell>
        </row>
        <row r="686">
          <cell r="H686" t="str">
            <v>EASJ - - -  - CH -</v>
          </cell>
          <cell r="I686" t="str">
            <v>SCHSJA</v>
          </cell>
          <cell r="J686" t="str">
            <v>BRAMFORD - NGFL INFRASTRUCTURE (AREA 601A)</v>
          </cell>
        </row>
        <row r="687">
          <cell r="H687" t="str">
            <v>EASJ - - -  - CH -</v>
          </cell>
          <cell r="I687" t="str">
            <v>SCHSJF</v>
          </cell>
          <cell r="J687" t="str">
            <v>BRAMFORD - SPECIAL EDUCATION NEEDS (AREA 202A)</v>
          </cell>
        </row>
        <row r="688">
          <cell r="H688" t="str">
            <v>EASK - - -  - CH -</v>
          </cell>
          <cell r="I688" t="str">
            <v>SCHSKI</v>
          </cell>
          <cell r="J688" t="str">
            <v>BRAMFORD - ELECTRONIC LEARNING CREDITS AREA 618</v>
          </cell>
        </row>
        <row r="689">
          <cell r="H689" t="str">
            <v>EASN - - -  - CH -</v>
          </cell>
          <cell r="I689" t="str">
            <v>SCHSN</v>
          </cell>
          <cell r="J689" t="str">
            <v>BRAMFORD - NGFL INFRASTRUCTURE (AREA 601A)</v>
          </cell>
        </row>
        <row r="690">
          <cell r="H690" t="str">
            <v>EASP - - -  - CH -</v>
          </cell>
          <cell r="I690" t="str">
            <v>SCHSP</v>
          </cell>
          <cell r="J690" t="str">
            <v>BRAMFORD - ELECTRONIC LEARNING CREDITS AREA 618</v>
          </cell>
        </row>
        <row r="691">
          <cell r="H691" t="str">
            <v>EAC - - -  - CJ -</v>
          </cell>
          <cell r="I691" t="str">
            <v>SCJC</v>
          </cell>
          <cell r="J691" t="str">
            <v>BRIERLEY HILL PRIMARY</v>
          </cell>
        </row>
        <row r="692">
          <cell r="H692" t="str">
            <v>EACA - - -  - CJ -</v>
          </cell>
          <cell r="I692" t="str">
            <v>SCJCA</v>
          </cell>
          <cell r="J692" t="str">
            <v>BRIERLEY HILL  - PRIMARY</v>
          </cell>
        </row>
        <row r="693">
          <cell r="H693" t="str">
            <v>EASA - - -  - CJ -</v>
          </cell>
          <cell r="I693" t="str">
            <v>SCJSA</v>
          </cell>
          <cell r="J693" t="str">
            <v>BRIERLEY HILL - POOLED STDS FUND 2004/2005</v>
          </cell>
        </row>
        <row r="694">
          <cell r="H694" t="str">
            <v>EASA - - -  - CJ -</v>
          </cell>
          <cell r="I694" t="str">
            <v>SCJSAA</v>
          </cell>
          <cell r="J694" t="str">
            <v>BRIERLEY HILL - POOLED STDS FUND 2004/2005</v>
          </cell>
        </row>
        <row r="695">
          <cell r="H695" t="str">
            <v>EASJ - - -  - CJ -</v>
          </cell>
          <cell r="I695" t="str">
            <v>SCJSJA</v>
          </cell>
          <cell r="J695" t="str">
            <v>BRIERLEY HILL  - NGFL INFRASTRUCTURE (AREA 601A)</v>
          </cell>
        </row>
        <row r="696">
          <cell r="H696" t="str">
            <v>EASK - - -  - CJ -</v>
          </cell>
          <cell r="I696" t="str">
            <v>SCJSKI</v>
          </cell>
          <cell r="J696" t="str">
            <v>BRIERLEY HILL - ELECTRONIC LEARNING CREDITS AREA 6</v>
          </cell>
        </row>
        <row r="697">
          <cell r="H697" t="str">
            <v>EASN - - -  - CJ -</v>
          </cell>
          <cell r="I697" t="str">
            <v>SCJSN</v>
          </cell>
          <cell r="J697" t="str">
            <v>BRIERLEY HILL  - NGFL INFRASTRUCTURE (AREA 601A)</v>
          </cell>
        </row>
        <row r="698">
          <cell r="H698" t="str">
            <v>EASP - - -  - CJ -</v>
          </cell>
          <cell r="I698" t="str">
            <v>SCJSP</v>
          </cell>
          <cell r="J698" t="str">
            <v>BRIERLEY HILL - ELECTRONIC LEARNING CREDITS AREA 6</v>
          </cell>
        </row>
        <row r="699">
          <cell r="H699" t="str">
            <v>EAC - - -  - CK -</v>
          </cell>
          <cell r="I699" t="str">
            <v>SCKC</v>
          </cell>
          <cell r="J699" t="str">
            <v>BROCKMOOR PRIMARY PRIMARY</v>
          </cell>
        </row>
        <row r="700">
          <cell r="H700" t="str">
            <v>EACA - - -  - CK -</v>
          </cell>
          <cell r="I700" t="str">
            <v>SCKCA</v>
          </cell>
          <cell r="J700" t="str">
            <v>BROCKMOOR PRIMARY - PRIMARY</v>
          </cell>
        </row>
        <row r="701">
          <cell r="H701" t="str">
            <v>EASA - - -  - CK -</v>
          </cell>
          <cell r="I701" t="str">
            <v>SCKSA</v>
          </cell>
          <cell r="J701" t="str">
            <v>BROCKMOOR PRIMARY - POOLED STDS FUND 2004/2005</v>
          </cell>
        </row>
        <row r="702">
          <cell r="H702" t="str">
            <v>EASA - - -  - CK -</v>
          </cell>
          <cell r="I702" t="str">
            <v>SCKSAA</v>
          </cell>
          <cell r="J702" t="str">
            <v>BROCKMOOR PRIMARY - POOLED STDS FUND 2004/2005</v>
          </cell>
        </row>
        <row r="703">
          <cell r="H703" t="str">
            <v>EASB - - -  - CK -</v>
          </cell>
          <cell r="I703" t="str">
            <v>SCKSB</v>
          </cell>
          <cell r="J703" t="str">
            <v>BROCKMOOR PRIMARY - EMAG (AREA 303)</v>
          </cell>
        </row>
        <row r="704">
          <cell r="H704" t="str">
            <v>EASF - - -  - CK -</v>
          </cell>
          <cell r="I704" t="str">
            <v>SCKSF</v>
          </cell>
          <cell r="J704" t="str">
            <v>BROCKMOOR PRIMARY - EXCELLENCE IN CITIES</v>
          </cell>
        </row>
        <row r="705">
          <cell r="H705" t="str">
            <v>EASJ - - -  - CK -</v>
          </cell>
          <cell r="I705" t="str">
            <v>SCKSJA</v>
          </cell>
          <cell r="J705" t="str">
            <v>BROCKMOOR PRIMARY - NGFL INFRASTRUCTURE</v>
          </cell>
        </row>
        <row r="706">
          <cell r="H706" t="str">
            <v>EASK - - -  - CK -</v>
          </cell>
          <cell r="I706" t="str">
            <v>SCKSKI</v>
          </cell>
          <cell r="J706" t="str">
            <v>BROCKMOOR PRIMARY - ELECTRONIC LEARNING CREDITS AR</v>
          </cell>
        </row>
        <row r="707">
          <cell r="H707" t="str">
            <v>EASL - - -  - CK -</v>
          </cell>
          <cell r="I707" t="str">
            <v>SCKSLC</v>
          </cell>
          <cell r="J707" t="str">
            <v>BROCKMOOR PRIMARY - EMAG (AREA 303)</v>
          </cell>
        </row>
        <row r="708">
          <cell r="H708" t="str">
            <v>EASN - - -  - CK -</v>
          </cell>
          <cell r="I708" t="str">
            <v>SCKSN</v>
          </cell>
          <cell r="J708" t="str">
            <v>BROCKMOOR PRIMARY - NGFL INFRASTRUCTURE</v>
          </cell>
        </row>
        <row r="709">
          <cell r="H709" t="str">
            <v>EASP - - -  - CK -</v>
          </cell>
          <cell r="I709" t="str">
            <v>SCKSP</v>
          </cell>
          <cell r="J709" t="str">
            <v>BROCKMOOR PRIMARY - ELECTRONIC LEARNING CREDITS AR</v>
          </cell>
        </row>
        <row r="710">
          <cell r="H710" t="str">
            <v>EASS - - -  - CK -</v>
          </cell>
          <cell r="I710" t="str">
            <v>SCKSSW</v>
          </cell>
          <cell r="J710" t="str">
            <v>BROCKMOOR PRIMARY - EXCELLENCE IN CITIES</v>
          </cell>
        </row>
        <row r="711">
          <cell r="H711" t="str">
            <v>EAC - - -  - CL -</v>
          </cell>
          <cell r="I711" t="str">
            <v>SCLC</v>
          </cell>
          <cell r="J711" t="str">
            <v>THE BROMLEY-PENSNETT PRIMARY SCHOOL</v>
          </cell>
        </row>
        <row r="712">
          <cell r="H712" t="str">
            <v>EACA - - -  - CL -</v>
          </cell>
          <cell r="I712" t="str">
            <v>SCLCA</v>
          </cell>
          <cell r="J712" t="str">
            <v>THE BROMLEY-PENSNETT PRIMARY SCHOOL - PRIMARY</v>
          </cell>
        </row>
        <row r="713">
          <cell r="H713" t="str">
            <v>EASA - - -  - CL -</v>
          </cell>
          <cell r="I713" t="str">
            <v>SCLSA</v>
          </cell>
          <cell r="J713" t="str">
            <v>THE BROMLEY-PENSNETT PRIMARY SCHOOL - POOLED STDS</v>
          </cell>
        </row>
        <row r="714">
          <cell r="H714" t="str">
            <v>EASA - - -  - CL -</v>
          </cell>
          <cell r="I714" t="str">
            <v>SCLSAA</v>
          </cell>
          <cell r="J714" t="str">
            <v>THE BROMLEY-PENSNETT PRIMARY SCHOOL - POOLED STDS</v>
          </cell>
        </row>
        <row r="715">
          <cell r="H715" t="str">
            <v>EASF - - -  - CL -</v>
          </cell>
          <cell r="I715" t="str">
            <v>SCLSF</v>
          </cell>
          <cell r="J715" t="str">
            <v>THE BROMLEY-PENSNETT PRIMARY SCHOOL - EXCELLENCE I</v>
          </cell>
        </row>
        <row r="716">
          <cell r="H716" t="str">
            <v>EASJ - - -  - CL -</v>
          </cell>
          <cell r="I716" t="str">
            <v>SCLSJA</v>
          </cell>
          <cell r="J716" t="str">
            <v>THE BROMLEY-PENSNETT PRIMARY SCHOOL - NGFL INFRAST</v>
          </cell>
        </row>
        <row r="717">
          <cell r="H717" t="str">
            <v>EASK - - -  - CL -</v>
          </cell>
          <cell r="I717" t="str">
            <v>SCLSKI</v>
          </cell>
          <cell r="J717" t="str">
            <v>THE BROMLEY-PENSNETT PRIMARY SCHOOL - ELECTRONIC L</v>
          </cell>
        </row>
        <row r="718">
          <cell r="H718" t="str">
            <v>EASN - - -  - CL -</v>
          </cell>
          <cell r="I718" t="str">
            <v>SCLSN</v>
          </cell>
          <cell r="J718" t="str">
            <v>THE BROMLEY-PENSNETT PRIMARY SCHOOL - NGFL INFRAST</v>
          </cell>
        </row>
        <row r="719">
          <cell r="H719" t="str">
            <v>EASP - - -  - CL -</v>
          </cell>
          <cell r="I719" t="str">
            <v>SCLSP</v>
          </cell>
          <cell r="J719" t="str">
            <v>THE BROMLEY-PENSNETT PRIMARY SCHOOL - ELECTRONIC L</v>
          </cell>
        </row>
        <row r="720">
          <cell r="H720" t="str">
            <v>EASS - - -  - CL -</v>
          </cell>
          <cell r="I720" t="str">
            <v>SCLSSW</v>
          </cell>
          <cell r="J720" t="str">
            <v>THE BROMLEY-PENSNETT PRIMARY SCHOOL - EXCELLENCE I</v>
          </cell>
        </row>
        <row r="721">
          <cell r="H721" t="str">
            <v>EAC - - -  - CM -</v>
          </cell>
          <cell r="I721" t="str">
            <v>SCMC</v>
          </cell>
          <cell r="J721" t="str">
            <v>BROMLEY HILLS PRIMARY</v>
          </cell>
        </row>
        <row r="722">
          <cell r="H722" t="str">
            <v>EACA - - -  - CM -</v>
          </cell>
          <cell r="I722" t="str">
            <v>SCMCA</v>
          </cell>
          <cell r="J722" t="str">
            <v>BROMLEY HILLS - PRIMARY</v>
          </cell>
        </row>
        <row r="723">
          <cell r="H723" t="str">
            <v>EALA - - -  - CM -</v>
          </cell>
          <cell r="I723" t="str">
            <v>SCMLA</v>
          </cell>
          <cell r="J723" t="str">
            <v>BROMLEY HILLS - SUPER TIME CLUB (1 DAY REC)</v>
          </cell>
        </row>
        <row r="724">
          <cell r="H724" t="str">
            <v>EALB - - -  - CM -</v>
          </cell>
          <cell r="I724" t="str">
            <v>SCMLB</v>
          </cell>
          <cell r="J724" t="str">
            <v>BROMLEY HILLS - NURSERY (NON CHARGE)</v>
          </cell>
        </row>
        <row r="725">
          <cell r="H725" t="str">
            <v>EALC - - -  - CM -</v>
          </cell>
          <cell r="I725" t="str">
            <v>SCMLC</v>
          </cell>
          <cell r="J725" t="str">
            <v>BROMLEY HILLS -  NOF WRAP AROUND CARE</v>
          </cell>
        </row>
        <row r="726">
          <cell r="H726" t="str">
            <v>EASA - - -  - CM -</v>
          </cell>
          <cell r="I726" t="str">
            <v>SCMSA</v>
          </cell>
          <cell r="J726" t="str">
            <v>BROMLEY HILLS - POOLED STDS FUND 2004/2005</v>
          </cell>
        </row>
        <row r="727">
          <cell r="H727" t="str">
            <v>EASA - - -  - CM -</v>
          </cell>
          <cell r="I727" t="str">
            <v>SCMSAA</v>
          </cell>
          <cell r="J727" t="str">
            <v>BROMLEY HILLS - POOLED STDS FUND 2004/2005</v>
          </cell>
        </row>
        <row r="728">
          <cell r="H728" t="str">
            <v>EASJ - - -  - CM -</v>
          </cell>
          <cell r="I728" t="str">
            <v>SCMSJA</v>
          </cell>
          <cell r="J728" t="str">
            <v>BROMLEY HILLS - NGFL INFRASTRUCTURE</v>
          </cell>
        </row>
        <row r="729">
          <cell r="H729" t="str">
            <v>EASK - - -  - CM -</v>
          </cell>
          <cell r="I729" t="str">
            <v>SCMSKI</v>
          </cell>
          <cell r="J729" t="str">
            <v>BROMLEY HILLS - ELECTRONIC LEARNING CREDITS AREA 6</v>
          </cell>
        </row>
        <row r="730">
          <cell r="H730" t="str">
            <v>EASN - - -  - CM -</v>
          </cell>
          <cell r="I730" t="str">
            <v>SCMSN</v>
          </cell>
          <cell r="J730" t="str">
            <v>BROMLEY HILLS - NGFL INFRASTRUCTURE</v>
          </cell>
        </row>
        <row r="731">
          <cell r="H731" t="str">
            <v>EASP - - -  - CM -</v>
          </cell>
          <cell r="I731" t="str">
            <v>SCMSP</v>
          </cell>
          <cell r="J731" t="str">
            <v>BROMLEY HILLS - ELECTRONIC LEARNING CREDITS AREA 6</v>
          </cell>
        </row>
        <row r="732">
          <cell r="H732" t="str">
            <v>EAC - - -  - CN -</v>
          </cell>
          <cell r="I732" t="str">
            <v>SCNC</v>
          </cell>
          <cell r="J732" t="str">
            <v>BROOK PRIMARY</v>
          </cell>
        </row>
        <row r="733">
          <cell r="H733" t="str">
            <v>EACA - - -  - CN -</v>
          </cell>
          <cell r="I733" t="str">
            <v>SCNCA</v>
          </cell>
          <cell r="J733" t="str">
            <v>BROOK - PRIMARY</v>
          </cell>
        </row>
        <row r="734">
          <cell r="H734" t="str">
            <v>EALA - - -  - CN -</v>
          </cell>
          <cell r="I734" t="str">
            <v>SCNLA</v>
          </cell>
          <cell r="J734" t="str">
            <v>BROOK - BUTTERFLIES (1 DAY REC)</v>
          </cell>
        </row>
        <row r="735">
          <cell r="H735" t="str">
            <v>EALB - - -  - CN -</v>
          </cell>
          <cell r="I735" t="str">
            <v>SCNLB</v>
          </cell>
          <cell r="J735" t="str">
            <v>BROOK  BUDDIES (1 DAY REC)</v>
          </cell>
        </row>
        <row r="736">
          <cell r="H736" t="str">
            <v>EALC - - -  - CN -</v>
          </cell>
          <cell r="I736" t="str">
            <v>SCNLC</v>
          </cell>
          <cell r="J736" t="str">
            <v>BROOK - BUTTERFLY BABIES (NON CHARGE)</v>
          </cell>
        </row>
        <row r="737">
          <cell r="H737" t="str">
            <v>EALD - - -  - CN -</v>
          </cell>
          <cell r="I737" t="str">
            <v>SCNLD</v>
          </cell>
          <cell r="J737" t="str">
            <v>BROOK - OUT OF SCHOOL CLUB (1 DAY RECH)</v>
          </cell>
        </row>
        <row r="738">
          <cell r="H738" t="str">
            <v>EALE - - -  - CN -</v>
          </cell>
          <cell r="I738" t="str">
            <v>SCNLE</v>
          </cell>
          <cell r="J738" t="str">
            <v>BROOK EXTENDED SCHOOLS</v>
          </cell>
        </row>
        <row r="739">
          <cell r="H739" t="str">
            <v>EALF - - -  - CN -</v>
          </cell>
          <cell r="I739" t="str">
            <v>SCNLF</v>
          </cell>
          <cell r="J739" t="str">
            <v>BROOK STRATEGY LEARNING NETWORK</v>
          </cell>
        </row>
        <row r="740">
          <cell r="H740" t="str">
            <v>EASA - - -  - CN -</v>
          </cell>
          <cell r="I740" t="str">
            <v>SCNSA</v>
          </cell>
          <cell r="J740" t="str">
            <v>BROOK - POOLED STDS FUND 2004/2005</v>
          </cell>
        </row>
        <row r="741">
          <cell r="H741" t="str">
            <v>EASA - - -  - CN -</v>
          </cell>
          <cell r="I741" t="str">
            <v>SCNSAA</v>
          </cell>
          <cell r="J741" t="str">
            <v>BROOK - POOLED STDS FUND 2004/2005</v>
          </cell>
        </row>
        <row r="742">
          <cell r="H742" t="str">
            <v>EASJ - - -  - CN -</v>
          </cell>
          <cell r="I742" t="str">
            <v>SCNSJA</v>
          </cell>
          <cell r="J742" t="str">
            <v>BROOK - NGFL INFRASTRUCTURE (AREA 601A)</v>
          </cell>
        </row>
        <row r="743">
          <cell r="H743" t="str">
            <v>EASK - - -  - CN -</v>
          </cell>
          <cell r="I743" t="str">
            <v>SCNSKI</v>
          </cell>
          <cell r="J743" t="str">
            <v>BROOK - ELECTRONIC LEARNING CREDITS AREA 618</v>
          </cell>
        </row>
        <row r="744">
          <cell r="H744" t="str">
            <v>EASN - - -  - CN -</v>
          </cell>
          <cell r="I744" t="str">
            <v>SCNSN</v>
          </cell>
          <cell r="J744" t="str">
            <v>BROOK - NGFL INFRASTRUCTURE (AREA 601A)</v>
          </cell>
        </row>
        <row r="745">
          <cell r="H745" t="str">
            <v>EASP - - -  - CN -</v>
          </cell>
          <cell r="I745" t="str">
            <v>SCNSP</v>
          </cell>
          <cell r="J745" t="str">
            <v>BROOK - ELECTRONIC LEARNING CREDITS AREA 618</v>
          </cell>
        </row>
        <row r="746">
          <cell r="H746" t="str">
            <v>EAC - - -  - CP -</v>
          </cell>
          <cell r="I746" t="str">
            <v>SCPC</v>
          </cell>
          <cell r="J746" t="str">
            <v>CASLON PRIMARY</v>
          </cell>
        </row>
        <row r="747">
          <cell r="H747" t="str">
            <v>EACA - - -  - CP -</v>
          </cell>
          <cell r="I747" t="str">
            <v>SCPCA</v>
          </cell>
          <cell r="J747" t="str">
            <v>CASLON - PRIMARY</v>
          </cell>
        </row>
        <row r="748">
          <cell r="H748" t="str">
            <v>EALA - - -  - CP -</v>
          </cell>
          <cell r="I748" t="str">
            <v>SCPLA</v>
          </cell>
          <cell r="J748" t="str">
            <v>CASLON BREAKFAST CLUB</v>
          </cell>
        </row>
        <row r="749">
          <cell r="H749" t="str">
            <v>EALB - - -  - CP -</v>
          </cell>
          <cell r="I749" t="str">
            <v>SCPLB</v>
          </cell>
          <cell r="J749" t="str">
            <v>CASLON AFTER SCHOOL CLUB</v>
          </cell>
        </row>
        <row r="750">
          <cell r="H750" t="str">
            <v>EALC - - -  - CP -</v>
          </cell>
          <cell r="I750" t="str">
            <v>SCPLC</v>
          </cell>
          <cell r="J750" t="str">
            <v>CASLON CRECHE</v>
          </cell>
        </row>
        <row r="751">
          <cell r="H751" t="str">
            <v>EASA - - -  - CP -</v>
          </cell>
          <cell r="I751" t="str">
            <v>SCPSA</v>
          </cell>
          <cell r="J751" t="str">
            <v>CASLON - POOLED STDS FUND 2004/2005</v>
          </cell>
        </row>
        <row r="752">
          <cell r="H752" t="str">
            <v>EASA - - -  - CP -</v>
          </cell>
          <cell r="I752" t="str">
            <v>SCPSAA</v>
          </cell>
          <cell r="J752" t="str">
            <v>CASLON - POOLED STDS FUND 2004/2005</v>
          </cell>
        </row>
        <row r="753">
          <cell r="H753" t="str">
            <v>EASF - - -  - CP -</v>
          </cell>
          <cell r="I753" t="str">
            <v>SCPSF</v>
          </cell>
          <cell r="J753" t="str">
            <v>CASLON - EXCELLENCE IN CITIES</v>
          </cell>
        </row>
        <row r="754">
          <cell r="H754" t="str">
            <v>EASJ - - -  - CP -</v>
          </cell>
          <cell r="I754" t="str">
            <v>SCPSJA</v>
          </cell>
          <cell r="J754" t="str">
            <v>CASLON - NGFL INFRASTRUCTURE (AREA 601A)</v>
          </cell>
        </row>
        <row r="755">
          <cell r="H755" t="str">
            <v>EASK - - -  - CP -</v>
          </cell>
          <cell r="I755" t="str">
            <v>SCPSKI</v>
          </cell>
          <cell r="J755" t="str">
            <v>CASLON - ELECTRONIC LEARNING CREDITS AREA 618</v>
          </cell>
        </row>
        <row r="756">
          <cell r="H756" t="str">
            <v>EASN - - -  - CP -</v>
          </cell>
          <cell r="I756" t="str">
            <v>SCPSN</v>
          </cell>
          <cell r="J756" t="str">
            <v>CASLON - NGFL INFRASTRUCTURE (AREA 601A)</v>
          </cell>
        </row>
        <row r="757">
          <cell r="H757" t="str">
            <v>EASP - - -  - CP -</v>
          </cell>
          <cell r="I757" t="str">
            <v>SCPSP</v>
          </cell>
          <cell r="J757" t="str">
            <v>CASLON - ELECTRONIC LEARNING CREDITS AREA 618</v>
          </cell>
        </row>
        <row r="758">
          <cell r="H758" t="str">
            <v>EASS - - -  - CP -</v>
          </cell>
          <cell r="I758" t="str">
            <v>SCPSSW</v>
          </cell>
          <cell r="J758" t="str">
            <v>CASLON - EXCELLENCE IN CITIES</v>
          </cell>
        </row>
        <row r="759">
          <cell r="H759" t="str">
            <v>EAC - - -  - CR -</v>
          </cell>
          <cell r="I759" t="str">
            <v>SCRC</v>
          </cell>
          <cell r="J759" t="str">
            <v>CHRISTCHURCH PRIMARY</v>
          </cell>
        </row>
        <row r="760">
          <cell r="H760" t="str">
            <v>EACA - - -  - CR -</v>
          </cell>
          <cell r="I760" t="str">
            <v>SCRCA</v>
          </cell>
          <cell r="J760" t="str">
            <v>CHRISTCHURCH  - PRIMARY</v>
          </cell>
        </row>
        <row r="761">
          <cell r="H761" t="str">
            <v>EALA - - -  - CR -</v>
          </cell>
          <cell r="I761" t="str">
            <v>SCRLA</v>
          </cell>
          <cell r="J761" t="str">
            <v>CHRISTCHURCH  - NOF  AFTER SCHOOL (CHARGE)</v>
          </cell>
        </row>
        <row r="762">
          <cell r="H762" t="str">
            <v>EASA - - -  - CR -</v>
          </cell>
          <cell r="I762" t="str">
            <v>SCRSA</v>
          </cell>
          <cell r="J762" t="str">
            <v>CHRISTCHURCH - POOLED STDS FUND 2004/2005</v>
          </cell>
        </row>
        <row r="763">
          <cell r="H763" t="str">
            <v>EASA - - -  - CR -</v>
          </cell>
          <cell r="I763" t="str">
            <v>SCRSAA</v>
          </cell>
          <cell r="J763" t="str">
            <v>CHRISTCHURCH - POOLED STDS FUND 2004/2005</v>
          </cell>
        </row>
        <row r="764">
          <cell r="H764" t="str">
            <v>EASJ - - -  - CR -</v>
          </cell>
          <cell r="I764" t="str">
            <v>SCRSJA</v>
          </cell>
          <cell r="J764" t="str">
            <v>CHRISTCHURCH  - NGFL INFRASTRUCTURE (AREA 601A)</v>
          </cell>
        </row>
        <row r="765">
          <cell r="H765" t="str">
            <v>EASK - - -  - CR -</v>
          </cell>
          <cell r="I765" t="str">
            <v>SCRSKI</v>
          </cell>
          <cell r="J765" t="str">
            <v>CHRISTCHURCH - ELECTRONIC LEARNING CREDITS AREA 61</v>
          </cell>
        </row>
        <row r="766">
          <cell r="H766" t="str">
            <v>EASN - - -  - CR -</v>
          </cell>
          <cell r="I766" t="str">
            <v>SCRSN</v>
          </cell>
          <cell r="J766" t="str">
            <v>CHRISTCHURCH  - NGFL INFRASTRUCTURE (AREA 601A)</v>
          </cell>
        </row>
        <row r="767">
          <cell r="H767" t="str">
            <v>EASP - - -  - CR -</v>
          </cell>
          <cell r="I767" t="str">
            <v>SCRSP</v>
          </cell>
          <cell r="J767" t="str">
            <v>CHRISTCHURCH - ELECTRONIC LEARNING CREDITS AREA 61</v>
          </cell>
        </row>
        <row r="768">
          <cell r="H768" t="str">
            <v>EAC - - -  - CS -</v>
          </cell>
          <cell r="I768" t="str">
            <v>SCSC</v>
          </cell>
          <cell r="J768" t="str">
            <v>CHURCH OF THE ACENSION PRIMARY</v>
          </cell>
        </row>
        <row r="769">
          <cell r="H769" t="str">
            <v>EACA - - -  - CS -</v>
          </cell>
          <cell r="I769" t="str">
            <v>SCSCA</v>
          </cell>
          <cell r="J769" t="str">
            <v>CHURCH OF THE ACENSION PRIMARY - PRIMARY</v>
          </cell>
        </row>
        <row r="770">
          <cell r="H770" t="str">
            <v>EASA - - -  - CS -</v>
          </cell>
          <cell r="I770" t="str">
            <v>SCSSA</v>
          </cell>
          <cell r="J770" t="str">
            <v>CHURCH OF THE ACENSION PRIMARY - POOLED STDS FUND</v>
          </cell>
        </row>
        <row r="771">
          <cell r="H771" t="str">
            <v>EASA - - -  - CS -</v>
          </cell>
          <cell r="I771" t="str">
            <v>SCSSAA</v>
          </cell>
          <cell r="J771" t="str">
            <v>CHURCH OF THE ACENSION PRIMARY - POOLED STDS FUND</v>
          </cell>
        </row>
        <row r="772">
          <cell r="H772" t="str">
            <v>EASJ - - -  - CS -</v>
          </cell>
          <cell r="I772" t="str">
            <v>SCSSJA</v>
          </cell>
          <cell r="J772" t="str">
            <v>CHURCH OF THE ACENSION PRIMARY - NGFL INFRASTRUCTU</v>
          </cell>
        </row>
        <row r="773">
          <cell r="H773" t="str">
            <v>EASJ - - -  - CS -</v>
          </cell>
          <cell r="I773" t="str">
            <v>SCSSJZ</v>
          </cell>
          <cell r="J773" t="str">
            <v>CHURCH OF THE ACENSION PRIMARY - BEACON SCHOOLS (A</v>
          </cell>
        </row>
        <row r="774">
          <cell r="H774" t="str">
            <v>EASK - - -  - CS -</v>
          </cell>
          <cell r="I774" t="str">
            <v>SCSSKI</v>
          </cell>
          <cell r="J774" t="str">
            <v>CHURCH OF THE ACENSION PRIMARY - ELECTRONIC LEARNI</v>
          </cell>
        </row>
        <row r="775">
          <cell r="H775" t="str">
            <v>EASN - - -  - CS -</v>
          </cell>
          <cell r="I775" t="str">
            <v>SCSSN</v>
          </cell>
          <cell r="J775" t="str">
            <v>CHURCH OF THE ACENSION PRIMARY - NGFL INFRASTRUCTU</v>
          </cell>
        </row>
        <row r="776">
          <cell r="H776" t="str">
            <v>EASP - - -  - CS -</v>
          </cell>
          <cell r="I776" t="str">
            <v>SCSSP</v>
          </cell>
          <cell r="J776" t="str">
            <v>CHURCH OF THE ACENSION PRIMARY - ELECTRONIC LEARNI</v>
          </cell>
        </row>
        <row r="777">
          <cell r="H777" t="str">
            <v>EAC - - -  - CT -</v>
          </cell>
          <cell r="I777" t="str">
            <v>SCTC</v>
          </cell>
          <cell r="J777" t="str">
            <v>C.E. ST EDMUND &amp; ST JOHN PRIMARY</v>
          </cell>
        </row>
        <row r="778">
          <cell r="H778" t="str">
            <v>EACA - - -  - CT -</v>
          </cell>
          <cell r="I778" t="str">
            <v>SCTCA</v>
          </cell>
          <cell r="J778" t="str">
            <v>C.E. ST EDMUND &amp; ST JOHN - PRIMARY</v>
          </cell>
        </row>
        <row r="779">
          <cell r="H779" t="str">
            <v>EASA - - -  - CT -</v>
          </cell>
          <cell r="I779" t="str">
            <v>SCTSA</v>
          </cell>
          <cell r="J779" t="str">
            <v>C.E. ST EDMUND &amp; ST JOHN- POOLED STDS FUND 2004/20</v>
          </cell>
        </row>
        <row r="780">
          <cell r="H780" t="str">
            <v>EASA - - -  - CT -</v>
          </cell>
          <cell r="I780" t="str">
            <v>SCTSAA</v>
          </cell>
          <cell r="J780" t="str">
            <v>C.E. ST EDMUND &amp; ST JOHN- POOLED STDS FUND 2004/20</v>
          </cell>
        </row>
        <row r="781">
          <cell r="H781" t="str">
            <v>EASB - - -  - CT -</v>
          </cell>
          <cell r="I781" t="str">
            <v>SCTSB</v>
          </cell>
          <cell r="J781" t="str">
            <v>C.E. ST EDMUND &amp; ST JOHN - EMAG (AREA 303)</v>
          </cell>
        </row>
        <row r="782">
          <cell r="H782" t="str">
            <v>EASF - - -  - CT -</v>
          </cell>
          <cell r="I782" t="str">
            <v>SCTSF</v>
          </cell>
          <cell r="J782" t="str">
            <v>CE ST EDMUND &amp; ST JOHN - EXCELLENCE IN CITIES</v>
          </cell>
        </row>
        <row r="783">
          <cell r="H783" t="str">
            <v>EASJ - - -  - CT -</v>
          </cell>
          <cell r="I783" t="str">
            <v>SCTSJA</v>
          </cell>
          <cell r="J783" t="str">
            <v>C.E. ST EDMUND &amp; ST JOHN - NGFL INFRASTRUCTURE (AR</v>
          </cell>
        </row>
        <row r="784">
          <cell r="H784" t="str">
            <v>EASK - - -  - CT -</v>
          </cell>
          <cell r="I784" t="str">
            <v>SCTSKI</v>
          </cell>
          <cell r="J784" t="str">
            <v>C.E. ST EDMUND &amp; ST JOHN - ELECTRONIC LEARNING CRE</v>
          </cell>
        </row>
        <row r="785">
          <cell r="H785" t="str">
            <v>EASL - - -  - CT -</v>
          </cell>
          <cell r="I785" t="str">
            <v>SCTSLC</v>
          </cell>
          <cell r="J785" t="str">
            <v>C.E. ST EDMUND &amp; ST JOHN - EMAG (AREA 303)</v>
          </cell>
        </row>
        <row r="786">
          <cell r="H786" t="str">
            <v>EASN - - -  - CT -</v>
          </cell>
          <cell r="I786" t="str">
            <v>SCTSN</v>
          </cell>
          <cell r="J786" t="str">
            <v>C.E. ST EDMUND &amp; ST JOHN - NGFL INFRASTRUCTURE (AR</v>
          </cell>
        </row>
        <row r="787">
          <cell r="H787" t="str">
            <v>EASP - - -  - CT -</v>
          </cell>
          <cell r="I787" t="str">
            <v>SCTSP</v>
          </cell>
          <cell r="J787" t="str">
            <v>C.E. ST EDMUND &amp; ST JOHN - ELECTRONIC LEARNING CRE</v>
          </cell>
        </row>
        <row r="788">
          <cell r="H788" t="str">
            <v>EASS - - -  - CT -</v>
          </cell>
          <cell r="I788" t="str">
            <v>SCTSSW</v>
          </cell>
          <cell r="J788" t="str">
            <v>CE ST EDMUND &amp; ST JOHN - EXCELLENCE IN CITIES</v>
          </cell>
        </row>
        <row r="789">
          <cell r="H789" t="str">
            <v>EAC - - -  - CV -</v>
          </cell>
          <cell r="I789" t="str">
            <v>SCVC</v>
          </cell>
          <cell r="J789" t="str">
            <v>COLLEY LANE PRIMARY</v>
          </cell>
        </row>
        <row r="790">
          <cell r="H790" t="str">
            <v>EACA - - -  - CV -</v>
          </cell>
          <cell r="I790" t="str">
            <v>SCVCA</v>
          </cell>
          <cell r="J790" t="str">
            <v>COLLEY LANE  - PRIMARY</v>
          </cell>
        </row>
        <row r="791">
          <cell r="H791" t="str">
            <v>EALA - - -  - CV -</v>
          </cell>
          <cell r="I791" t="str">
            <v>SCVLA</v>
          </cell>
          <cell r="J791" t="str">
            <v>COLLEY LANE  - NEIGHBOURHOOD NURSERY (NON CHARGE)</v>
          </cell>
        </row>
        <row r="792">
          <cell r="H792" t="str">
            <v>EALB - - -  - CV -</v>
          </cell>
          <cell r="I792" t="str">
            <v>SCVLB</v>
          </cell>
          <cell r="J792" t="str">
            <v>COLLEY LANE  - AFTER SCHOOL CLUB NONCHARGE</v>
          </cell>
        </row>
        <row r="793">
          <cell r="H793" t="str">
            <v>EASA - - -  - CV -</v>
          </cell>
          <cell r="I793" t="str">
            <v>SCVSA</v>
          </cell>
          <cell r="J793" t="str">
            <v>COLLEY LANE  - POOLED STDS FUND 2004/2005</v>
          </cell>
        </row>
        <row r="794">
          <cell r="H794" t="str">
            <v>EASA - - -  - CV -</v>
          </cell>
          <cell r="I794" t="str">
            <v>SCVSAA</v>
          </cell>
          <cell r="J794" t="str">
            <v>COLLEY LANE  - POOLED STDS FUND 2004/2005</v>
          </cell>
        </row>
        <row r="795">
          <cell r="H795" t="str">
            <v>EASB - - -  - CV -</v>
          </cell>
          <cell r="I795" t="str">
            <v>SCVSB</v>
          </cell>
          <cell r="J795" t="str">
            <v>COLLEY LANE  - EMAG (AREA 303)</v>
          </cell>
        </row>
        <row r="796">
          <cell r="H796" t="str">
            <v>EASJ - - -  - CV -</v>
          </cell>
          <cell r="I796" t="str">
            <v>SCVSJA</v>
          </cell>
          <cell r="J796" t="str">
            <v>COLLEY LANE  - NGFL INFRASTRUCTURE (AREA 601A)</v>
          </cell>
        </row>
        <row r="797">
          <cell r="H797" t="str">
            <v>EASK - - -  - CV -</v>
          </cell>
          <cell r="I797" t="str">
            <v>SCVSKI</v>
          </cell>
          <cell r="J797" t="str">
            <v>COLLEY LANE  - ELECTRONIC LEARNING CREDITS AREA 61</v>
          </cell>
        </row>
        <row r="798">
          <cell r="H798" t="str">
            <v>EASL - - -  - CV -</v>
          </cell>
          <cell r="I798" t="str">
            <v>SCVSLC</v>
          </cell>
          <cell r="J798" t="str">
            <v>COLLEY LANE  - EMAG (AREA 303)</v>
          </cell>
        </row>
        <row r="799">
          <cell r="H799" t="str">
            <v>EASN - - -  - CV -</v>
          </cell>
          <cell r="I799" t="str">
            <v>SCVSN</v>
          </cell>
          <cell r="J799" t="str">
            <v>COLLEY LANE  - NGFL INFRASTRUCTURE (AREA 601A)</v>
          </cell>
        </row>
        <row r="800">
          <cell r="H800" t="str">
            <v>EASP - - -  - CV -</v>
          </cell>
          <cell r="I800" t="str">
            <v>SCVSP</v>
          </cell>
          <cell r="J800" t="str">
            <v>COLLEY LANE  - ELECTRONIC LEARNING CREDITS AREA 61</v>
          </cell>
        </row>
        <row r="801">
          <cell r="H801" t="str">
            <v>EAC - - -  - CW -</v>
          </cell>
          <cell r="I801" t="str">
            <v>SCWC</v>
          </cell>
          <cell r="J801" t="str">
            <v>COTWALL END PRIMARY</v>
          </cell>
        </row>
        <row r="802">
          <cell r="H802" t="str">
            <v>EACA - - -  - CW -</v>
          </cell>
          <cell r="I802" t="str">
            <v>SCWCA</v>
          </cell>
          <cell r="J802" t="str">
            <v>COTWALL END - PRIMARY</v>
          </cell>
        </row>
        <row r="803">
          <cell r="H803" t="str">
            <v>EALA - - -  - CW -</v>
          </cell>
          <cell r="I803" t="str">
            <v>SCWLA</v>
          </cell>
          <cell r="J803" t="str">
            <v>COTWALL END - NOF (NON CHARGE)</v>
          </cell>
        </row>
        <row r="804">
          <cell r="H804" t="str">
            <v>EALB - - -  - CW -</v>
          </cell>
          <cell r="I804" t="str">
            <v>SCWLB</v>
          </cell>
          <cell r="J804" t="str">
            <v>COTWALL END COTTY KITTEN</v>
          </cell>
        </row>
        <row r="805">
          <cell r="H805" t="str">
            <v>EASA - - -  - CW -</v>
          </cell>
          <cell r="I805" t="str">
            <v>SCWSA</v>
          </cell>
          <cell r="J805" t="str">
            <v>COTWALL END - POOLED STDS FUND 2004/2005</v>
          </cell>
        </row>
        <row r="806">
          <cell r="H806" t="str">
            <v>EASA - - -  - CW -</v>
          </cell>
          <cell r="I806" t="str">
            <v>SCWSAA</v>
          </cell>
          <cell r="J806" t="str">
            <v>COTWALL END - POOLED STDS FUND 2004/2005</v>
          </cell>
        </row>
        <row r="807">
          <cell r="H807" t="str">
            <v>EASJ - - -  - CW -</v>
          </cell>
          <cell r="I807" t="str">
            <v>SCWSJA</v>
          </cell>
          <cell r="J807" t="str">
            <v>COTWALL END - NGFL INFRASTRUCTURE</v>
          </cell>
        </row>
        <row r="808">
          <cell r="H808" t="str">
            <v>EASJ - - -  - CW -</v>
          </cell>
          <cell r="I808" t="str">
            <v>SCWSJF</v>
          </cell>
          <cell r="J808" t="str">
            <v>COTWALL END - SPECIAL EDUCATION NEEDS (AREA 202A)</v>
          </cell>
        </row>
        <row r="809">
          <cell r="H809" t="str">
            <v>EASK - - -  - CW -</v>
          </cell>
          <cell r="I809" t="str">
            <v>SCWSKI</v>
          </cell>
          <cell r="J809" t="str">
            <v>COTWALL END - ELECTRONIC LEARNING CREDITS AREA 618</v>
          </cell>
        </row>
        <row r="810">
          <cell r="H810" t="str">
            <v>EASN - - -  - CW -</v>
          </cell>
          <cell r="I810" t="str">
            <v>SCWSN</v>
          </cell>
          <cell r="J810" t="str">
            <v>COTWALL END - NGFL INFRASTRUCTURE</v>
          </cell>
        </row>
        <row r="811">
          <cell r="H811" t="str">
            <v>EASP - - -  - CW -</v>
          </cell>
          <cell r="I811" t="str">
            <v>SCWSP</v>
          </cell>
          <cell r="J811" t="str">
            <v>COTWALL END - ELECTRONIC LEARNING CREDITS AREA 618</v>
          </cell>
        </row>
        <row r="812">
          <cell r="H812" t="str">
            <v>EAC - - -  - CX -</v>
          </cell>
          <cell r="I812" t="str">
            <v>SCXC</v>
          </cell>
          <cell r="J812" t="str">
            <v>CRADLEY C.E. PRIMARY</v>
          </cell>
        </row>
        <row r="813">
          <cell r="H813" t="str">
            <v>EACA - - -  - CX -</v>
          </cell>
          <cell r="I813" t="str">
            <v>SCXCA</v>
          </cell>
          <cell r="J813" t="str">
            <v>CRADLEY C.E. - PRIMARY</v>
          </cell>
        </row>
        <row r="814">
          <cell r="H814" t="str">
            <v>EALA - - -  - CX -</v>
          </cell>
          <cell r="I814" t="str">
            <v>SCXLA</v>
          </cell>
          <cell r="J814" t="str">
            <v>CRADLEY C.E. - EXTRA TIME (NON CHARGE)</v>
          </cell>
        </row>
        <row r="815">
          <cell r="H815" t="str">
            <v>EALB - - -  - CX -</v>
          </cell>
          <cell r="I815" t="str">
            <v>SCXLB</v>
          </cell>
          <cell r="J815" t="str">
            <v>CRADLEY CE HOLIDAY CLUB</v>
          </cell>
        </row>
        <row r="816">
          <cell r="H816" t="str">
            <v>EASA - - -  - CX -</v>
          </cell>
          <cell r="I816" t="str">
            <v>SCXSA</v>
          </cell>
          <cell r="J816" t="str">
            <v>CRADLEY C.E. - POOLED STDS FUND 2004/2005</v>
          </cell>
        </row>
        <row r="817">
          <cell r="H817" t="str">
            <v>EASA - - -  - CX -</v>
          </cell>
          <cell r="I817" t="str">
            <v>SCXSAA</v>
          </cell>
          <cell r="J817" t="str">
            <v>CRADLEY C.E. - POOLED STDS FUND 2004/2005</v>
          </cell>
        </row>
        <row r="818">
          <cell r="H818" t="str">
            <v>EASJ - - -  - CX -</v>
          </cell>
          <cell r="I818" t="str">
            <v>SCXSJA</v>
          </cell>
          <cell r="J818" t="str">
            <v>CRADLEY C.E. - NGFL INFRASTRUCTURE</v>
          </cell>
        </row>
        <row r="819">
          <cell r="H819" t="str">
            <v>EASK - - -  - CX -</v>
          </cell>
          <cell r="I819" t="str">
            <v>SCXSKI</v>
          </cell>
          <cell r="J819" t="str">
            <v>CRADLEY C.E. - ELECTRONIC LEARNING CREDITS AREA 61</v>
          </cell>
        </row>
        <row r="820">
          <cell r="H820" t="str">
            <v>EASN - - -  - CX -</v>
          </cell>
          <cell r="I820" t="str">
            <v>SCXSN</v>
          </cell>
          <cell r="J820" t="str">
            <v>CRADLEY C.E. - NGFL INFRASTRUCTURE</v>
          </cell>
        </row>
        <row r="821">
          <cell r="H821" t="str">
            <v>EASP - - -  - CX -</v>
          </cell>
          <cell r="I821" t="str">
            <v>SCXSP</v>
          </cell>
          <cell r="J821" t="str">
            <v>CRADLEY C.E. - ELECTRONIC LEARNING CREDITS AREA 61</v>
          </cell>
        </row>
        <row r="822">
          <cell r="H822" t="str">
            <v>EAC - - -  - CY -</v>
          </cell>
          <cell r="I822" t="str">
            <v>SCYC</v>
          </cell>
          <cell r="J822" t="str">
            <v>CRESTWOOD PARK  PRIMARY</v>
          </cell>
        </row>
        <row r="823">
          <cell r="H823" t="str">
            <v>EACA - - -  - CY -</v>
          </cell>
          <cell r="I823" t="str">
            <v>SCYCA</v>
          </cell>
          <cell r="J823" t="str">
            <v>CRESTWOOD PARK  - PRIMARY</v>
          </cell>
        </row>
        <row r="824">
          <cell r="H824" t="str">
            <v>EASA - - -  - CY -</v>
          </cell>
          <cell r="I824" t="str">
            <v>SCYSA</v>
          </cell>
          <cell r="J824" t="str">
            <v>CRESTWOOD PARK  - POOLED STDS FUND 2004/2005</v>
          </cell>
        </row>
        <row r="825">
          <cell r="H825" t="str">
            <v>EASA - - -  - CY -</v>
          </cell>
          <cell r="I825" t="str">
            <v>SCYSAA</v>
          </cell>
          <cell r="J825" t="str">
            <v>CRESTWOOD PARK  - POOLED STDS FUND 2004/2005</v>
          </cell>
        </row>
        <row r="826">
          <cell r="H826" t="str">
            <v>EASJ - - -  - CY -</v>
          </cell>
          <cell r="I826" t="str">
            <v>SCYSJA</v>
          </cell>
          <cell r="J826" t="str">
            <v>CRESTWOOD PARK  - NGFL INFRASTRUCTURE</v>
          </cell>
        </row>
        <row r="827">
          <cell r="H827" t="str">
            <v>EASK - - -  - CY -</v>
          </cell>
          <cell r="I827" t="str">
            <v>SCYSKI</v>
          </cell>
          <cell r="J827" t="str">
            <v>CRESTWOOD PARK  - ELECTRONIC LEARNING CREDITS AREA</v>
          </cell>
        </row>
        <row r="828">
          <cell r="H828" t="str">
            <v>EASN - - -  - CY -</v>
          </cell>
          <cell r="I828" t="str">
            <v>SCYSN</v>
          </cell>
          <cell r="J828" t="str">
            <v>CRESTWOOD PARK  - NGFL INFRASTRUCTURE</v>
          </cell>
        </row>
        <row r="829">
          <cell r="H829" t="str">
            <v>EASP - - -  - CY -</v>
          </cell>
          <cell r="I829" t="str">
            <v>SCYSP</v>
          </cell>
          <cell r="J829" t="str">
            <v>CRESTWOOD PARK  - ELECTRONIC LEARNING CREDITS AREA</v>
          </cell>
        </row>
        <row r="830">
          <cell r="H830" t="str">
            <v>EAC - - -  - DA -</v>
          </cell>
          <cell r="I830" t="str">
            <v>SDAC</v>
          </cell>
          <cell r="J830" t="str">
            <v>DAWLEY BROOK PRIMARY</v>
          </cell>
        </row>
        <row r="831">
          <cell r="H831" t="str">
            <v>EACA - - -  - DA -</v>
          </cell>
          <cell r="I831" t="str">
            <v>SDACA</v>
          </cell>
          <cell r="J831" t="str">
            <v>DAWLEY BROOK - PRIMARY</v>
          </cell>
        </row>
        <row r="832">
          <cell r="H832" t="str">
            <v>EALA - - -  - DA -</v>
          </cell>
          <cell r="I832" t="str">
            <v>SDALA</v>
          </cell>
          <cell r="J832" t="str">
            <v>DAWLEY BROOK BREAKFAST CLUB</v>
          </cell>
        </row>
        <row r="833">
          <cell r="H833" t="str">
            <v>EASA - - -  - DA -</v>
          </cell>
          <cell r="I833" t="str">
            <v>SDASA</v>
          </cell>
          <cell r="J833" t="str">
            <v>DAWLEY BROOK - POOLED STDS FUND 2004/2005</v>
          </cell>
        </row>
        <row r="834">
          <cell r="H834" t="str">
            <v>EASA - - -  - DA -</v>
          </cell>
          <cell r="I834" t="str">
            <v>SDASAA</v>
          </cell>
          <cell r="J834" t="str">
            <v>DAWLEY BROOK - POOLED STDS FUND 2004/2005</v>
          </cell>
        </row>
        <row r="835">
          <cell r="H835" t="str">
            <v>EASJ - - -  - DA -</v>
          </cell>
          <cell r="I835" t="str">
            <v>SDASJA</v>
          </cell>
          <cell r="J835" t="str">
            <v>DAWLEY BROOK - NGFL INFRASTRUCTURE (AREA 601A)</v>
          </cell>
        </row>
        <row r="836">
          <cell r="H836" t="str">
            <v>EASK - - -  - DA -</v>
          </cell>
          <cell r="I836" t="str">
            <v>SDASKI</v>
          </cell>
          <cell r="J836" t="str">
            <v>DAWLEY BROOK - ELECTRONIC LEARNING CREDITS AREA 61</v>
          </cell>
        </row>
        <row r="837">
          <cell r="H837" t="str">
            <v>EASN - - -  - DA -</v>
          </cell>
          <cell r="I837" t="str">
            <v>SDASN</v>
          </cell>
          <cell r="J837" t="str">
            <v>DAWLEY BROOK - NGFL INFRASTRUCTURE (AREA 601A)</v>
          </cell>
        </row>
        <row r="838">
          <cell r="H838" t="str">
            <v>EASP - - -  - DA -</v>
          </cell>
          <cell r="I838" t="str">
            <v>SDASP</v>
          </cell>
          <cell r="J838" t="str">
            <v>DAWLEY BROOK - ELECTRONIC LEARNING CREDITS AREA 61</v>
          </cell>
        </row>
        <row r="839">
          <cell r="H839" t="str">
            <v>EAC - - -  - DB -</v>
          </cell>
          <cell r="I839" t="str">
            <v>SDBC</v>
          </cell>
          <cell r="J839" t="str">
            <v>DINGLE PRIMARY</v>
          </cell>
        </row>
        <row r="840">
          <cell r="H840" t="str">
            <v>EACA - - -  - DB -</v>
          </cell>
          <cell r="I840" t="str">
            <v>SDBCA</v>
          </cell>
          <cell r="J840" t="str">
            <v>DINGLE - PRIMARY</v>
          </cell>
        </row>
        <row r="841">
          <cell r="H841" t="str">
            <v>EALA - - -  - DB -</v>
          </cell>
          <cell r="I841" t="str">
            <v>SDBLA</v>
          </cell>
          <cell r="J841" t="str">
            <v>DINGLE - PRE-SCHOOL GROUP (1 DAY REC)</v>
          </cell>
        </row>
        <row r="842">
          <cell r="H842" t="str">
            <v>EASA - - -  - DB -</v>
          </cell>
          <cell r="I842" t="str">
            <v>SDBSA</v>
          </cell>
          <cell r="J842" t="str">
            <v>DINGLE - POOLED STDS FUND 2004/2005</v>
          </cell>
        </row>
        <row r="843">
          <cell r="H843" t="str">
            <v>EASA - - -  - DB -</v>
          </cell>
          <cell r="I843" t="str">
            <v>SDBSAA</v>
          </cell>
          <cell r="J843" t="str">
            <v>DINGLE - POOLED STDS FUND 2004/2005</v>
          </cell>
        </row>
        <row r="844">
          <cell r="H844" t="str">
            <v>EASJ - - -  - DB -</v>
          </cell>
          <cell r="I844" t="str">
            <v>SDBSJA</v>
          </cell>
          <cell r="J844" t="str">
            <v>DINGLE - NGFL INFRASTRUCTURE</v>
          </cell>
        </row>
        <row r="845">
          <cell r="H845" t="str">
            <v>EASK - - -  - DB -</v>
          </cell>
          <cell r="I845" t="str">
            <v>SDBSKG</v>
          </cell>
          <cell r="J845" t="str">
            <v>DINGLE - LITERACY &amp; NUMERACY NATIONAL STRATEGY</v>
          </cell>
        </row>
        <row r="846">
          <cell r="H846" t="str">
            <v>EASK - - -  - DB -</v>
          </cell>
          <cell r="I846" t="str">
            <v>SDBSKI</v>
          </cell>
          <cell r="J846" t="str">
            <v>DINGLE - ELECTRONIC LEARNING CREDITS AREA 618</v>
          </cell>
        </row>
        <row r="847">
          <cell r="H847" t="str">
            <v>EASN - - -  - DB -</v>
          </cell>
          <cell r="I847" t="str">
            <v>SDBSN</v>
          </cell>
          <cell r="J847" t="str">
            <v>DINGLE - NGFL INFRASTRUCTURE</v>
          </cell>
        </row>
        <row r="848">
          <cell r="H848" t="str">
            <v>EASP - - -  - DB -</v>
          </cell>
          <cell r="I848" t="str">
            <v>SDBSP</v>
          </cell>
          <cell r="J848" t="str">
            <v>DINGLE - ELECTRONIC LEARNING CREDITS AREA 618</v>
          </cell>
        </row>
        <row r="849">
          <cell r="H849" t="str">
            <v>EAC - - -  - DC -</v>
          </cell>
          <cell r="I849" t="str">
            <v>SDCC</v>
          </cell>
          <cell r="J849" t="str">
            <v>DUDLEY WOOD PRIMARY</v>
          </cell>
        </row>
        <row r="850">
          <cell r="H850" t="str">
            <v>EACA - - -  - DC -</v>
          </cell>
          <cell r="I850" t="str">
            <v>SDCCA</v>
          </cell>
          <cell r="J850" t="str">
            <v>DUDLEY WOOD - PRIMARY</v>
          </cell>
        </row>
        <row r="851">
          <cell r="H851" t="str">
            <v>EASA - - -  - DC -</v>
          </cell>
          <cell r="I851" t="str">
            <v>SDCSA</v>
          </cell>
          <cell r="J851" t="str">
            <v>DUDLEY WOOD - POOLED STDS FUND 2004/2005</v>
          </cell>
        </row>
        <row r="852">
          <cell r="H852" t="str">
            <v>EASA - - -  - DC -</v>
          </cell>
          <cell r="I852" t="str">
            <v>SDCSAA</v>
          </cell>
          <cell r="J852" t="str">
            <v>DUDLEY WOOD - POOLED STDS FUND 2004/2005</v>
          </cell>
        </row>
        <row r="853">
          <cell r="H853" t="str">
            <v>EASJ - - -  - DC -</v>
          </cell>
          <cell r="I853" t="str">
            <v>SDCSJA</v>
          </cell>
          <cell r="J853" t="str">
            <v>DUDLEY WOOD- NGFL INFRASTRUCTURE</v>
          </cell>
        </row>
        <row r="854">
          <cell r="H854" t="str">
            <v>EASK - - -  - DC -</v>
          </cell>
          <cell r="I854" t="str">
            <v>SDCSKI</v>
          </cell>
          <cell r="J854" t="str">
            <v>DUDLEY WOOD - ELECTRONIC LEARNING CREDITS AREA 618</v>
          </cell>
        </row>
        <row r="855">
          <cell r="H855" t="str">
            <v>EASN - - -  - DC -</v>
          </cell>
          <cell r="I855" t="str">
            <v>SDCSN</v>
          </cell>
          <cell r="J855" t="str">
            <v>DUDLEY WOOD- NGFL INFRASTRUCTURE</v>
          </cell>
        </row>
        <row r="856">
          <cell r="H856" t="str">
            <v>EASP - - -  - DC -</v>
          </cell>
          <cell r="I856" t="str">
            <v>SDCSP</v>
          </cell>
          <cell r="J856" t="str">
            <v>DUDLEY WOOD - ELECTRONIC LEARNING CREDITS AREA 618</v>
          </cell>
        </row>
        <row r="857">
          <cell r="H857" t="str">
            <v>EAC - - -  - DD -</v>
          </cell>
          <cell r="I857" t="str">
            <v>SDDC</v>
          </cell>
          <cell r="J857" t="str">
            <v>FAIRHAVEN PRIMARY</v>
          </cell>
        </row>
        <row r="858">
          <cell r="H858" t="str">
            <v>EACA - - -  - DD -</v>
          </cell>
          <cell r="I858" t="str">
            <v>SDDCA</v>
          </cell>
          <cell r="J858" t="str">
            <v>FAIRHAVEN - PRIMARY</v>
          </cell>
        </row>
        <row r="859">
          <cell r="H859" t="str">
            <v>EALA - - -  - DD -</v>
          </cell>
          <cell r="I859" t="str">
            <v>SDDLA</v>
          </cell>
          <cell r="J859" t="str">
            <v>FAIRHAVEN - BREAKFAST CLUB</v>
          </cell>
        </row>
        <row r="860">
          <cell r="H860" t="str">
            <v>EALB - - -  - DD -</v>
          </cell>
          <cell r="I860" t="str">
            <v>SDDLB</v>
          </cell>
          <cell r="J860" t="str">
            <v>FAIRHAVEN - AFTER SCHOOL CLUB</v>
          </cell>
        </row>
        <row r="861">
          <cell r="H861" t="str">
            <v>EASA - - -  - DD -</v>
          </cell>
          <cell r="I861" t="str">
            <v>SDDSA</v>
          </cell>
          <cell r="J861" t="str">
            <v>FAIRHAVEN - POOLED STDS FUND 2004/2005</v>
          </cell>
        </row>
        <row r="862">
          <cell r="H862" t="str">
            <v>EASA - - -  - DD -</v>
          </cell>
          <cell r="I862" t="str">
            <v>SDDSAA</v>
          </cell>
          <cell r="J862" t="str">
            <v>FAIRHAVEN - POOLED STDS FUND 2004/2005</v>
          </cell>
        </row>
        <row r="863">
          <cell r="H863" t="str">
            <v>EASJ - - -  - DD -</v>
          </cell>
          <cell r="I863" t="str">
            <v>SDDSJA</v>
          </cell>
          <cell r="J863" t="str">
            <v>FAIRHAVEN - NGFL INFRASTRUCTURE</v>
          </cell>
        </row>
        <row r="864">
          <cell r="H864" t="str">
            <v>EASK - - -  - DD -</v>
          </cell>
          <cell r="I864" t="str">
            <v>SDDSKI</v>
          </cell>
          <cell r="J864" t="str">
            <v>FAIRHAVEN - ELECTRONIC LEARNING CREDITS AREA 618</v>
          </cell>
        </row>
        <row r="865">
          <cell r="H865" t="str">
            <v>EASN - - -  - DD -</v>
          </cell>
          <cell r="I865" t="str">
            <v>SDDSN</v>
          </cell>
          <cell r="J865" t="str">
            <v>FAIRHAVEN - NGFL INFRASTRUCTURE</v>
          </cell>
        </row>
        <row r="866">
          <cell r="H866" t="str">
            <v>EASP - - -  - DD -</v>
          </cell>
          <cell r="I866" t="str">
            <v>SDDSP</v>
          </cell>
          <cell r="J866" t="str">
            <v>FAIRHAVEN - ELECTRONIC LEARNING CREDITS AREA 618</v>
          </cell>
        </row>
        <row r="867">
          <cell r="H867" t="str">
            <v>EAC - - -  - DE -</v>
          </cell>
          <cell r="I867" t="str">
            <v>SDEC</v>
          </cell>
          <cell r="J867" t="str">
            <v>SYCAMORE GREEN PRIMARY</v>
          </cell>
        </row>
        <row r="868">
          <cell r="H868" t="str">
            <v>EACA - - -  - DE -</v>
          </cell>
          <cell r="I868" t="str">
            <v>SDECA</v>
          </cell>
          <cell r="J868" t="str">
            <v>SYCAMORE GREEN - PRIMARY</v>
          </cell>
        </row>
        <row r="869">
          <cell r="H869" t="str">
            <v>EASA - - -  - DE -</v>
          </cell>
          <cell r="I869" t="str">
            <v>SDESA</v>
          </cell>
          <cell r="J869" t="str">
            <v>SYCAMORE GREEN - POOLED STDS FUND 2004/2005</v>
          </cell>
        </row>
        <row r="870">
          <cell r="H870" t="str">
            <v>EASA - - -  - DE -</v>
          </cell>
          <cell r="I870" t="str">
            <v>SDESAA</v>
          </cell>
          <cell r="J870" t="str">
            <v>SYCAMORE GREEN - POOLED STDS FUND 2004/2005</v>
          </cell>
        </row>
        <row r="871">
          <cell r="H871" t="str">
            <v>EASF - - -  - DE -</v>
          </cell>
          <cell r="I871" t="str">
            <v>SDESF</v>
          </cell>
          <cell r="J871" t="str">
            <v>SYCAMORE GREEN - EXCELLENCE IN CITIES</v>
          </cell>
        </row>
        <row r="872">
          <cell r="H872" t="str">
            <v>EASJ - - -  - DE -</v>
          </cell>
          <cell r="I872" t="str">
            <v>SDESJA</v>
          </cell>
          <cell r="J872" t="str">
            <v>SYCAMORE GREEN - NGFL INFRASTRUCTURE</v>
          </cell>
        </row>
        <row r="873">
          <cell r="H873" t="str">
            <v>EASK - - -  - DE -</v>
          </cell>
          <cell r="I873" t="str">
            <v>SDESKI</v>
          </cell>
          <cell r="J873" t="str">
            <v>SYCAMORE GREEN - ELECTRONIC LEARNING CREDITS AREA</v>
          </cell>
        </row>
        <row r="874">
          <cell r="H874" t="str">
            <v>EASN - - -  - DE -</v>
          </cell>
          <cell r="I874" t="str">
            <v>SDESN</v>
          </cell>
          <cell r="J874" t="str">
            <v>SYCAMORE GREEN - NGFL INFRASTRUCTURE</v>
          </cell>
        </row>
        <row r="875">
          <cell r="H875" t="str">
            <v>EASP - - -  - DE -</v>
          </cell>
          <cell r="I875" t="str">
            <v>SDESP</v>
          </cell>
          <cell r="J875" t="str">
            <v>SYCAMORE GREEN - ELECTRONIC LEARNING CREDITS AREA</v>
          </cell>
        </row>
        <row r="876">
          <cell r="H876" t="str">
            <v>EASS - - -  - DE -</v>
          </cell>
          <cell r="I876" t="str">
            <v>SDESSW</v>
          </cell>
          <cell r="J876" t="str">
            <v>SYCAMORE GREEN - EXCELLENCE IN CITIES</v>
          </cell>
        </row>
        <row r="877">
          <cell r="H877" t="str">
            <v>EAC - - -  - DF -</v>
          </cell>
          <cell r="I877" t="str">
            <v>SDFC</v>
          </cell>
          <cell r="J877" t="str">
            <v>FOXYARDS PRIMARY</v>
          </cell>
        </row>
        <row r="878">
          <cell r="H878" t="str">
            <v>EACA - - -  - DF -</v>
          </cell>
          <cell r="I878" t="str">
            <v>SDFCA</v>
          </cell>
          <cell r="J878" t="str">
            <v>FOXYARDS - PRIMARY</v>
          </cell>
        </row>
        <row r="879">
          <cell r="H879" t="str">
            <v>EALA - - -  - DF -</v>
          </cell>
          <cell r="I879" t="str">
            <v>SDFLA</v>
          </cell>
          <cell r="J879" t="str">
            <v>FOXYARDS - NORTH DUDLEY LEARNING PARTNERSHIP</v>
          </cell>
        </row>
        <row r="880">
          <cell r="H880" t="str">
            <v>EASA - - -  - DF -</v>
          </cell>
          <cell r="I880" t="str">
            <v>SDFSA</v>
          </cell>
          <cell r="J880" t="str">
            <v>FOXYARDS - POOLED STDS FUND 2004/2005</v>
          </cell>
        </row>
        <row r="881">
          <cell r="H881" t="str">
            <v>EASA - - -  - DF -</v>
          </cell>
          <cell r="I881" t="str">
            <v>SDFSAA</v>
          </cell>
          <cell r="J881" t="str">
            <v>FOXYARDS - POOLED STANDARDS GRANT</v>
          </cell>
        </row>
        <row r="882">
          <cell r="H882" t="str">
            <v>EASJ - - -  - DF -</v>
          </cell>
          <cell r="I882" t="str">
            <v>SDFSJA</v>
          </cell>
          <cell r="J882" t="str">
            <v>FOXYARDS - NGFL INFRASTRUCTURE (AREA 601A)</v>
          </cell>
        </row>
        <row r="883">
          <cell r="H883" t="str">
            <v>EASK - - -  - DF -</v>
          </cell>
          <cell r="I883" t="str">
            <v>SDFSKI</v>
          </cell>
          <cell r="J883" t="str">
            <v>FOXYARDS - ELECTRONIC LEARNING CREDITS AREA 618</v>
          </cell>
        </row>
        <row r="884">
          <cell r="H884" t="str">
            <v>EASN - - -  - DF -</v>
          </cell>
          <cell r="I884" t="str">
            <v>SDFSN</v>
          </cell>
          <cell r="J884" t="str">
            <v>FOXYARDS - NGFL INFRASTRUCTURE (AREA 601A)</v>
          </cell>
        </row>
        <row r="885">
          <cell r="H885" t="str">
            <v>EASP - - -  - DF -</v>
          </cell>
          <cell r="I885" t="str">
            <v>SDFSP</v>
          </cell>
          <cell r="J885" t="str">
            <v>FOXYARDS - ELECTRONIC LEARNING CREDITS AREA 618</v>
          </cell>
        </row>
        <row r="886">
          <cell r="H886" t="str">
            <v>EAC - - -  - DG -</v>
          </cell>
          <cell r="I886" t="str">
            <v>SDGC</v>
          </cell>
          <cell r="J886" t="str">
            <v>GIGMILL PRIMARY</v>
          </cell>
        </row>
        <row r="887">
          <cell r="H887" t="str">
            <v>EACA - - -  - DG -</v>
          </cell>
          <cell r="I887" t="str">
            <v>SDGCA</v>
          </cell>
          <cell r="J887" t="str">
            <v>GIGMILL - PRIMARY</v>
          </cell>
        </row>
        <row r="888">
          <cell r="H888" t="str">
            <v>EALA - - -  - DG -</v>
          </cell>
          <cell r="I888" t="str">
            <v>SDGLA</v>
          </cell>
          <cell r="J888" t="str">
            <v>GIGMILL - AFTER SCHOOL CLUB (1 DAY REC)</v>
          </cell>
        </row>
        <row r="889">
          <cell r="H889" t="str">
            <v>EASA - - -  - DG -</v>
          </cell>
          <cell r="I889" t="str">
            <v>SDGSA</v>
          </cell>
          <cell r="J889" t="str">
            <v>GIGMILL - POOLED STDS FUND 2004/2005</v>
          </cell>
        </row>
        <row r="890">
          <cell r="H890" t="str">
            <v>EASA - - -  - DG -</v>
          </cell>
          <cell r="I890" t="str">
            <v>SDGSAA</v>
          </cell>
          <cell r="J890" t="str">
            <v>GIGMILL - POOLED STDS FUND 2004/2005</v>
          </cell>
        </row>
        <row r="891">
          <cell r="H891" t="str">
            <v>EASJ - - -  - DG -</v>
          </cell>
          <cell r="I891" t="str">
            <v>SDGSJA</v>
          </cell>
          <cell r="J891" t="str">
            <v>GIGMILL - NGFL INFRASTRUCTURE (AREA 601A)</v>
          </cell>
        </row>
        <row r="892">
          <cell r="H892" t="str">
            <v>EASJ - - -  - DG -</v>
          </cell>
          <cell r="I892" t="str">
            <v>SDGSJF</v>
          </cell>
          <cell r="J892" t="str">
            <v>GIGMILL - SPECIAL EDUCATION NEEDS (AREA 202A)</v>
          </cell>
        </row>
        <row r="893">
          <cell r="H893" t="str">
            <v>EASK - - -  - DG -</v>
          </cell>
          <cell r="I893" t="str">
            <v>SDGSKI</v>
          </cell>
          <cell r="J893" t="str">
            <v>GIGMILL - ELECTRONIC LEARNING CREDITS AREA 618</v>
          </cell>
        </row>
        <row r="894">
          <cell r="H894" t="str">
            <v>EASL - - -  - DG -</v>
          </cell>
          <cell r="I894" t="str">
            <v>SDGSLM</v>
          </cell>
          <cell r="J894" t="str">
            <v>GIGMILL - SCHOOL SUPPORT STAFF (AREA 508A)</v>
          </cell>
        </row>
        <row r="895">
          <cell r="H895" t="str">
            <v>EASN - - -  - DG -</v>
          </cell>
          <cell r="I895" t="str">
            <v>SDGSN</v>
          </cell>
          <cell r="J895" t="str">
            <v>GIGMILL - NGFL INFRASTRUCTURE (AREA 601A)</v>
          </cell>
        </row>
        <row r="896">
          <cell r="H896" t="str">
            <v>EASP - - -  - DG -</v>
          </cell>
          <cell r="I896" t="str">
            <v>SDGSP</v>
          </cell>
          <cell r="J896" t="str">
            <v>GIGMILL - ELECTRONIC LEARNING CREDITS AREA 618</v>
          </cell>
        </row>
        <row r="897">
          <cell r="H897" t="str">
            <v>EAC - - -  - DH -</v>
          </cell>
          <cell r="I897" t="str">
            <v>SDHC</v>
          </cell>
          <cell r="J897" t="str">
            <v>GLYNNE PRIMARY</v>
          </cell>
        </row>
        <row r="898">
          <cell r="H898" t="str">
            <v>EACA - - -  - DH -</v>
          </cell>
          <cell r="I898" t="str">
            <v>SDHCA</v>
          </cell>
          <cell r="J898" t="str">
            <v>GLYNNE - PRIMARY</v>
          </cell>
        </row>
        <row r="899">
          <cell r="H899" t="str">
            <v>EALA - - -  - DH -</v>
          </cell>
          <cell r="I899" t="str">
            <v>SDHLA</v>
          </cell>
          <cell r="J899" t="str">
            <v>GLYNNE - WRAP AROUND CLUB</v>
          </cell>
        </row>
        <row r="900">
          <cell r="H900" t="str">
            <v>EALB - - -  - DH -</v>
          </cell>
          <cell r="I900" t="str">
            <v>SDHLB</v>
          </cell>
          <cell r="J900" t="str">
            <v>GLYNNE BREAKFAST AND AFTER SCHOOL CLUB</v>
          </cell>
        </row>
        <row r="901">
          <cell r="H901" t="str">
            <v>EASA - - -  - DH -</v>
          </cell>
          <cell r="I901" t="str">
            <v>SDHSA</v>
          </cell>
          <cell r="J901" t="str">
            <v>GLYNNE - POOLED STDS FUND 2004/2005</v>
          </cell>
        </row>
        <row r="902">
          <cell r="H902" t="str">
            <v>EASA - - -  - DH -</v>
          </cell>
          <cell r="I902" t="str">
            <v>SDHSAA</v>
          </cell>
          <cell r="J902" t="str">
            <v>GLYNNE - POOLED STDS FUND 2004/2005</v>
          </cell>
        </row>
        <row r="903">
          <cell r="H903" t="str">
            <v>EASJ - - -  - DH -</v>
          </cell>
          <cell r="I903" t="str">
            <v>SDHSJA</v>
          </cell>
          <cell r="J903" t="str">
            <v>GLYNNE - NGFL INFRASTRUCTURE</v>
          </cell>
        </row>
        <row r="904">
          <cell r="H904" t="str">
            <v>EASK - - -  - DH -</v>
          </cell>
          <cell r="I904" t="str">
            <v>SDHSKI</v>
          </cell>
          <cell r="J904" t="str">
            <v>GLYNNE - ELECTRONIC LEARNING CREDITS AREA 618</v>
          </cell>
        </row>
        <row r="905">
          <cell r="H905" t="str">
            <v>EASN - - -  - DH -</v>
          </cell>
          <cell r="I905" t="str">
            <v>SDHSN</v>
          </cell>
          <cell r="J905" t="str">
            <v>GLYNNE - NGFL INFRASTRUCTURE</v>
          </cell>
        </row>
        <row r="906">
          <cell r="H906" t="str">
            <v>EASP - - -  - DH -</v>
          </cell>
          <cell r="I906" t="str">
            <v>SDHSP</v>
          </cell>
          <cell r="J906" t="str">
            <v>GLYNNE - ELECTRONIC LEARNING CREDITS AREA 618</v>
          </cell>
        </row>
        <row r="907">
          <cell r="H907" t="str">
            <v>EAC - - -  - DJ -</v>
          </cell>
          <cell r="I907" t="str">
            <v>SDJC</v>
          </cell>
          <cell r="J907" t="str">
            <v>GREENFIELD PRIMARY</v>
          </cell>
        </row>
        <row r="908">
          <cell r="H908" t="str">
            <v>EACA - - -  - DJ -</v>
          </cell>
          <cell r="I908" t="str">
            <v>SDJCA</v>
          </cell>
          <cell r="J908" t="str">
            <v>GREENFIELD - PRIMARY</v>
          </cell>
        </row>
        <row r="909">
          <cell r="H909" t="str">
            <v>EASA - - -  - DJ -</v>
          </cell>
          <cell r="I909" t="str">
            <v>SDJSA</v>
          </cell>
          <cell r="J909" t="str">
            <v>GREENFIELD - POOLED STDS FUND 2004/2005</v>
          </cell>
        </row>
        <row r="910">
          <cell r="H910" t="str">
            <v>EASA - - -  - DJ -</v>
          </cell>
          <cell r="I910" t="str">
            <v>SDJSAA</v>
          </cell>
          <cell r="J910" t="str">
            <v>GREENFIELD - POOLED STDS FUND 2004/2005</v>
          </cell>
        </row>
        <row r="911">
          <cell r="H911" t="str">
            <v>EASJ - - -  - DJ -</v>
          </cell>
          <cell r="I911" t="str">
            <v>SDJSJA</v>
          </cell>
          <cell r="J911" t="str">
            <v>GREENFIELD - NGFL INFRASTRUCTURE</v>
          </cell>
        </row>
        <row r="912">
          <cell r="H912" t="str">
            <v>EASJ - - -  - DJ -</v>
          </cell>
          <cell r="I912" t="str">
            <v>SDJSJF</v>
          </cell>
          <cell r="J912" t="str">
            <v>GREENFIELD - SPECIAL EDUCATION NEEDS (AREA 202A)</v>
          </cell>
        </row>
        <row r="913">
          <cell r="H913" t="str">
            <v>EASK - - -  - DJ -</v>
          </cell>
          <cell r="I913" t="str">
            <v>SDJSKI</v>
          </cell>
          <cell r="J913" t="str">
            <v>GREENFIELD - ELECTRONIC LEARNING CREDITS AREA 618</v>
          </cell>
        </row>
        <row r="914">
          <cell r="H914" t="str">
            <v>EASN - - -  - DJ -</v>
          </cell>
          <cell r="I914" t="str">
            <v>SDJSN</v>
          </cell>
          <cell r="J914" t="str">
            <v>GREENFIELD - NGFL INFRASTRUCTURE</v>
          </cell>
        </row>
        <row r="915">
          <cell r="H915" t="str">
            <v>EASP - - -  - DJ -</v>
          </cell>
          <cell r="I915" t="str">
            <v>SDJSP</v>
          </cell>
          <cell r="J915" t="str">
            <v>GREENFIELD - ELECTRONIC LEARNING CREDITS AREA 618</v>
          </cell>
        </row>
        <row r="916">
          <cell r="H916" t="str">
            <v>EAC - - -  - DK -</v>
          </cell>
          <cell r="I916" t="str">
            <v>SDKC</v>
          </cell>
          <cell r="J916" t="str">
            <v>HALESOWEN C.E. PRIMARY</v>
          </cell>
        </row>
        <row r="917">
          <cell r="H917" t="str">
            <v>EACA - - -  - DK -</v>
          </cell>
          <cell r="I917" t="str">
            <v>SDKCA</v>
          </cell>
          <cell r="J917" t="str">
            <v>HALESOWEN C.E. - PRIMARY</v>
          </cell>
        </row>
        <row r="918">
          <cell r="H918" t="str">
            <v>EASA - - -  - DK -</v>
          </cell>
          <cell r="I918" t="str">
            <v>SDKSA</v>
          </cell>
          <cell r="J918" t="str">
            <v>HALESOWEN C.E. - POOLED STDS FUND 2004/2005</v>
          </cell>
        </row>
        <row r="919">
          <cell r="H919" t="str">
            <v>EASA - - -  - DK -</v>
          </cell>
          <cell r="I919" t="str">
            <v>SDKSAA</v>
          </cell>
          <cell r="J919" t="str">
            <v>HALESOWEN C.E. - POOLED STDS FUND 2004/2005</v>
          </cell>
        </row>
        <row r="920">
          <cell r="H920" t="str">
            <v>EASB - - -  - DK -</v>
          </cell>
          <cell r="I920" t="str">
            <v>SDKSB</v>
          </cell>
          <cell r="J920" t="str">
            <v>HALESOWEN C.E. - EMAG (AREA 303)</v>
          </cell>
        </row>
        <row r="921">
          <cell r="H921" t="str">
            <v>EASJ - - -  - DK -</v>
          </cell>
          <cell r="I921" t="str">
            <v>SDKSJA</v>
          </cell>
          <cell r="J921" t="str">
            <v>HALESOWEN C.E. - NGFL INFRASTRUCTURE (AREA 601A)</v>
          </cell>
        </row>
        <row r="922">
          <cell r="H922" t="str">
            <v>EASK - - -  - DK -</v>
          </cell>
          <cell r="I922" t="str">
            <v>SDKSKI</v>
          </cell>
          <cell r="J922" t="str">
            <v>HALESOWEN C.E. - ELECTRONIC LEARNING CREDITS AREA</v>
          </cell>
        </row>
        <row r="923">
          <cell r="H923" t="str">
            <v>EASL - - -  - DK -</v>
          </cell>
          <cell r="I923" t="str">
            <v>SDKSLC</v>
          </cell>
          <cell r="J923" t="str">
            <v>HALESOWEN C.E. - EMAG (AREA 303)</v>
          </cell>
        </row>
        <row r="924">
          <cell r="H924" t="str">
            <v>EASN - - -  - DK -</v>
          </cell>
          <cell r="I924" t="str">
            <v>SDKSN</v>
          </cell>
          <cell r="J924" t="str">
            <v>HALESOWEN C.E. - NGFL INFRASTRUCTURE (AREA 601A)</v>
          </cell>
        </row>
        <row r="925">
          <cell r="H925" t="str">
            <v>EASP - - -  - DK -</v>
          </cell>
          <cell r="I925" t="str">
            <v>SDKSP</v>
          </cell>
          <cell r="J925" t="str">
            <v>HALESOWEN C.E. - ELECTRONIC LEARNING CREDITS AREA</v>
          </cell>
        </row>
        <row r="926">
          <cell r="H926" t="str">
            <v>EAC - - -  - DL -</v>
          </cell>
          <cell r="I926" t="str">
            <v>SDLC</v>
          </cell>
          <cell r="J926" t="str">
            <v>HAM DINGLE PRIMARY</v>
          </cell>
        </row>
        <row r="927">
          <cell r="H927" t="str">
            <v>EACA - - -  - DL -</v>
          </cell>
          <cell r="I927" t="str">
            <v>SDLCA</v>
          </cell>
          <cell r="J927" t="str">
            <v>HAM DINGLE - PRIMARY</v>
          </cell>
        </row>
        <row r="928">
          <cell r="H928" t="str">
            <v>EASA - - -  - DL -</v>
          </cell>
          <cell r="I928" t="str">
            <v>SDLSA</v>
          </cell>
          <cell r="J928" t="str">
            <v>HAM DINGLE - POOLED STDS FUND 2004/2005</v>
          </cell>
        </row>
        <row r="929">
          <cell r="H929" t="str">
            <v>EASA - - -  - DL -</v>
          </cell>
          <cell r="I929" t="str">
            <v>SDLSAA</v>
          </cell>
          <cell r="J929" t="str">
            <v>HAM DINGLE - POOLED STDS FUND 2004/2005</v>
          </cell>
        </row>
        <row r="930">
          <cell r="H930" t="str">
            <v>EASJ - - -  - DL -</v>
          </cell>
          <cell r="I930" t="str">
            <v>SDLSJA</v>
          </cell>
          <cell r="J930" t="str">
            <v>HAM DINGLE - NGFL INFRASTRUCTURE</v>
          </cell>
        </row>
        <row r="931">
          <cell r="H931" t="str">
            <v>EASK - - -  - DL -</v>
          </cell>
          <cell r="I931" t="str">
            <v>SDLSKI</v>
          </cell>
          <cell r="J931" t="str">
            <v>HAM DINGLE - ELECTRONIC LEARNING CREDITS AREA 618</v>
          </cell>
        </row>
        <row r="932">
          <cell r="H932" t="str">
            <v>EASN - - -  - DL -</v>
          </cell>
          <cell r="I932" t="str">
            <v>SDLSN</v>
          </cell>
          <cell r="J932" t="str">
            <v>HAM DINGLE - NGFL INFRASTRUCTURE</v>
          </cell>
        </row>
        <row r="933">
          <cell r="H933" t="str">
            <v>EASP - - -  - DL -</v>
          </cell>
          <cell r="I933" t="str">
            <v>SDLSP</v>
          </cell>
          <cell r="J933" t="str">
            <v>HAM DINGLE - ELECTRONIC LEARNING CREDITS AREA 618</v>
          </cell>
        </row>
        <row r="934">
          <cell r="H934" t="str">
            <v>EAC - - -  - DM -</v>
          </cell>
          <cell r="I934" t="str">
            <v>SDMC</v>
          </cell>
          <cell r="J934" t="str">
            <v>HASBURY C.E. PRIMARY</v>
          </cell>
        </row>
        <row r="935">
          <cell r="H935" t="str">
            <v>EACA - - -  - DM -</v>
          </cell>
          <cell r="I935" t="str">
            <v>SDMCA</v>
          </cell>
          <cell r="J935" t="str">
            <v>HASBURY C.E. - PRIMARY</v>
          </cell>
        </row>
        <row r="936">
          <cell r="H936" t="str">
            <v>EALA - - -  - DM -</v>
          </cell>
          <cell r="I936" t="str">
            <v>SDMLA</v>
          </cell>
          <cell r="J936" t="str">
            <v>HASBURY AFTER SCHOOL CLUB</v>
          </cell>
        </row>
        <row r="937">
          <cell r="H937" t="str">
            <v>EASA - - -  - DM -</v>
          </cell>
          <cell r="I937" t="str">
            <v>SDMSA</v>
          </cell>
          <cell r="J937" t="str">
            <v>HASBURY C.E. - POOLED STDS FUND 2004/2005</v>
          </cell>
        </row>
        <row r="938">
          <cell r="H938" t="str">
            <v>EASA - - -  - DM -</v>
          </cell>
          <cell r="I938" t="str">
            <v>SDMSAA</v>
          </cell>
          <cell r="J938" t="str">
            <v>HASBURY C.E. - POOLED STDS FUND 2004/2005</v>
          </cell>
        </row>
        <row r="939">
          <cell r="H939" t="str">
            <v>EASJ - - -  - DM -</v>
          </cell>
          <cell r="I939" t="str">
            <v>SDMSJA</v>
          </cell>
          <cell r="J939" t="str">
            <v>HASBURY C.E. - NGFL INFRASTRUCTURE</v>
          </cell>
        </row>
        <row r="940">
          <cell r="H940" t="str">
            <v>EASJ - - -  - DM -</v>
          </cell>
          <cell r="I940" t="str">
            <v>SDMSJN</v>
          </cell>
          <cell r="J940" t="str">
            <v>HASBURY C.E. - SCHOOL IMPROVEMENT DEVOLVED(AREA 10</v>
          </cell>
        </row>
        <row r="941">
          <cell r="H941" t="str">
            <v>EASK - - -  - DM -</v>
          </cell>
          <cell r="I941" t="str">
            <v>SDMSKI</v>
          </cell>
          <cell r="J941" t="str">
            <v>HASBURY C.E. - ELECTRONIC LEARNING CREDITS AREA 61</v>
          </cell>
        </row>
        <row r="942">
          <cell r="H942" t="str">
            <v>EASM - - -  - DM -</v>
          </cell>
          <cell r="I942" t="str">
            <v>SDMSMN</v>
          </cell>
          <cell r="J942" t="str">
            <v>HASBURY C.E. - INFO MANAGAEMENT STRATEGY (612)</v>
          </cell>
        </row>
        <row r="943">
          <cell r="H943" t="str">
            <v>EASN - - -  - DM -</v>
          </cell>
          <cell r="I943" t="str">
            <v>SDMSN</v>
          </cell>
          <cell r="J943" t="str">
            <v>HASBURY C.E. - NGFL INFRASTRUCTURE</v>
          </cell>
        </row>
        <row r="944">
          <cell r="H944" t="str">
            <v>EASP - - -  - DM -</v>
          </cell>
          <cell r="I944" t="str">
            <v>SDMSP</v>
          </cell>
          <cell r="J944" t="str">
            <v>HASBURY C.E. - ELECTRONIC LEARNING CREDITS AREA 61</v>
          </cell>
        </row>
        <row r="945">
          <cell r="H945" t="str">
            <v>EAC - - -  - DN -</v>
          </cell>
          <cell r="I945" t="str">
            <v>SDNC</v>
          </cell>
          <cell r="J945" t="str">
            <v>HAWBUSH PRIMARY</v>
          </cell>
        </row>
        <row r="946">
          <cell r="H946" t="str">
            <v>EACA - - -  - DN -</v>
          </cell>
          <cell r="I946" t="str">
            <v>SDNCA</v>
          </cell>
          <cell r="J946" t="str">
            <v>HAWBUSH - PRIMARY</v>
          </cell>
        </row>
        <row r="947">
          <cell r="H947" t="str">
            <v>EASA - - -  - DN -</v>
          </cell>
          <cell r="I947" t="str">
            <v>SDNSA</v>
          </cell>
          <cell r="J947" t="str">
            <v>HAWBUSH - POOLED STDS FUND 2004/2005</v>
          </cell>
        </row>
        <row r="948">
          <cell r="H948" t="str">
            <v>EASA - - -  - DN -</v>
          </cell>
          <cell r="I948" t="str">
            <v>SDNSAA</v>
          </cell>
          <cell r="J948" t="str">
            <v>HAWBUSH - POOLED STDS FUND 2004/2005</v>
          </cell>
        </row>
        <row r="949">
          <cell r="H949" t="str">
            <v>EASF - - -  - DN -</v>
          </cell>
          <cell r="I949" t="str">
            <v>SDNSF</v>
          </cell>
          <cell r="J949" t="str">
            <v>HAWBUSH - EXCELLENCE IN CITIES</v>
          </cell>
        </row>
        <row r="950">
          <cell r="H950" t="str">
            <v>EASJ - - -  - DN -</v>
          </cell>
          <cell r="I950" t="str">
            <v>SDNSJA</v>
          </cell>
          <cell r="J950" t="str">
            <v>HAWBUSH - NGFL INFRASTRUCTURE (AREA 601A)</v>
          </cell>
        </row>
        <row r="951">
          <cell r="H951" t="str">
            <v>EASK - - -  - DN -</v>
          </cell>
          <cell r="I951" t="str">
            <v>SDNSKI</v>
          </cell>
          <cell r="J951" t="str">
            <v>HAWBUSH  - ELECTRONIC LEARNING CREDITS AREA 618</v>
          </cell>
        </row>
        <row r="952">
          <cell r="H952" t="str">
            <v>EASN - - -  - DN -</v>
          </cell>
          <cell r="I952" t="str">
            <v>SDNSN</v>
          </cell>
          <cell r="J952" t="str">
            <v>HAWBUSH - NGFL INFRASTRUCTURE (AREA 601A)</v>
          </cell>
        </row>
        <row r="953">
          <cell r="H953" t="str">
            <v>EASP - - -  - DN -</v>
          </cell>
          <cell r="I953" t="str">
            <v>SDNSP</v>
          </cell>
          <cell r="J953" t="str">
            <v>HAWBUSH - ELECTRONIC LEARNING CREDITS AREA 618</v>
          </cell>
        </row>
        <row r="954">
          <cell r="H954" t="str">
            <v>EASS - - -  - DN -</v>
          </cell>
          <cell r="I954" t="str">
            <v>SDNSSW</v>
          </cell>
          <cell r="J954" t="str">
            <v>HAWBUSH - EXCELLENCE IN CITIES</v>
          </cell>
        </row>
        <row r="955">
          <cell r="H955" t="str">
            <v>EAC - - -  - DP -</v>
          </cell>
          <cell r="I955" t="str">
            <v>SDPC</v>
          </cell>
          <cell r="J955" t="str">
            <v>HIGHFIELDS PRIMARY</v>
          </cell>
        </row>
        <row r="956">
          <cell r="H956" t="str">
            <v>EACA - - -  - DP -</v>
          </cell>
          <cell r="I956" t="str">
            <v>SDPCA</v>
          </cell>
          <cell r="J956" t="str">
            <v>HIGHFIELDS - PRIMARY</v>
          </cell>
        </row>
        <row r="957">
          <cell r="H957" t="str">
            <v>EASA - - -  - DP -</v>
          </cell>
          <cell r="I957" t="str">
            <v>SDPSA</v>
          </cell>
          <cell r="J957" t="str">
            <v>HIGHFIELDS - POOLED STDS FUND 2004/2005</v>
          </cell>
        </row>
        <row r="958">
          <cell r="H958" t="str">
            <v>EASA - - -  - DP -</v>
          </cell>
          <cell r="I958" t="str">
            <v>SDPSAA</v>
          </cell>
          <cell r="J958" t="str">
            <v>HIGHFIELDS - POOLED STDS FUND 2004/2005</v>
          </cell>
        </row>
        <row r="959">
          <cell r="H959" t="str">
            <v>EASJ - - -  - DP -</v>
          </cell>
          <cell r="I959" t="str">
            <v>SDPSJA</v>
          </cell>
          <cell r="J959" t="str">
            <v>HIGHFIELDS - NGFL INFRASTRUCTURE (AREA 601A)</v>
          </cell>
        </row>
        <row r="960">
          <cell r="H960" t="str">
            <v>EASK - - -  - DP -</v>
          </cell>
          <cell r="I960" t="str">
            <v>SDPSKI</v>
          </cell>
          <cell r="J960" t="str">
            <v>HIGHFIELDS - ELECTRONIC LEARNING CREDITS AREA 618</v>
          </cell>
        </row>
        <row r="961">
          <cell r="H961" t="str">
            <v>EASN - - -  - DP -</v>
          </cell>
          <cell r="I961" t="str">
            <v>SDPSN</v>
          </cell>
          <cell r="J961" t="str">
            <v>HIGHFIELDS - NGFL INFRASTRUCTURE (AREA 601A)</v>
          </cell>
        </row>
        <row r="962">
          <cell r="H962" t="str">
            <v>EASP - - -  - DP -</v>
          </cell>
          <cell r="I962" t="str">
            <v>SDPSP</v>
          </cell>
          <cell r="J962" t="str">
            <v>HIGHFIELDS - ELECTRONIC LEARNING CREDITS AREA 618</v>
          </cell>
        </row>
        <row r="963">
          <cell r="H963" t="str">
            <v>EAC - - -  - DR -</v>
          </cell>
          <cell r="I963" t="str">
            <v>SDRC</v>
          </cell>
          <cell r="J963" t="str">
            <v>HIGHGATE PRIMARY</v>
          </cell>
        </row>
        <row r="964">
          <cell r="H964" t="str">
            <v>EACA - - -  - DR -</v>
          </cell>
          <cell r="I964" t="str">
            <v>SDRCA</v>
          </cell>
          <cell r="J964" t="str">
            <v>HIGHGATE - PRIMARY</v>
          </cell>
        </row>
        <row r="965">
          <cell r="H965" t="str">
            <v>EASA - - -  - DR -</v>
          </cell>
          <cell r="I965" t="str">
            <v>SDRSA</v>
          </cell>
          <cell r="J965" t="str">
            <v>HIGHGATE - POOLED STDS FUND 2004/2005</v>
          </cell>
        </row>
        <row r="966">
          <cell r="H966" t="str">
            <v>EASA - - -  - DR -</v>
          </cell>
          <cell r="I966" t="str">
            <v>SDRSAA</v>
          </cell>
          <cell r="J966" t="str">
            <v>HIGHGATE - POOLED STDS FUND 2004/2005</v>
          </cell>
        </row>
        <row r="967">
          <cell r="H967" t="str">
            <v>EASB - - -  - DR -</v>
          </cell>
          <cell r="I967" t="str">
            <v>SDRSB</v>
          </cell>
          <cell r="J967" t="str">
            <v>HIGHGATE - EMAG (AREA 303)</v>
          </cell>
        </row>
        <row r="968">
          <cell r="H968" t="str">
            <v>EASF - - -  - DR -</v>
          </cell>
          <cell r="I968" t="str">
            <v>SDRSF</v>
          </cell>
          <cell r="J968" t="str">
            <v>HIGHGATE - EXCELLENCE IN CITIES</v>
          </cell>
        </row>
        <row r="969">
          <cell r="H969" t="str">
            <v>EASJ - - -  - DR -</v>
          </cell>
          <cell r="I969" t="str">
            <v>SDRSJA</v>
          </cell>
          <cell r="J969" t="str">
            <v>HIGHGATE - NGFL INFRASTRUCTURE (AREA 601A)</v>
          </cell>
        </row>
        <row r="970">
          <cell r="H970" t="str">
            <v>EASJ - - -  - DR -</v>
          </cell>
          <cell r="I970" t="str">
            <v>SDRSJN</v>
          </cell>
          <cell r="J970" t="str">
            <v>HIGHGATE - SCHOOL IMPROVEMENT DEVOLVED(AREA 101B)</v>
          </cell>
        </row>
        <row r="971">
          <cell r="H971" t="str">
            <v>EASK - - -  - DR -</v>
          </cell>
          <cell r="I971" t="str">
            <v>SDRSKI</v>
          </cell>
          <cell r="J971" t="str">
            <v>HIGHGATE - ELECTRONIC LEARNING CREDITS AREA 618</v>
          </cell>
        </row>
        <row r="972">
          <cell r="H972" t="str">
            <v>EASL - - -  - DR -</v>
          </cell>
          <cell r="I972" t="str">
            <v>SDRSLC</v>
          </cell>
          <cell r="J972" t="str">
            <v>HIGHGATE - EMAG (AREA 303)</v>
          </cell>
        </row>
        <row r="973">
          <cell r="H973" t="str">
            <v>EASN - - -  - DR -</v>
          </cell>
          <cell r="I973" t="str">
            <v>SDRSN</v>
          </cell>
          <cell r="J973" t="str">
            <v>HIGHGATE - NGFL INFRASTRUCTURE (AREA 601A)</v>
          </cell>
        </row>
        <row r="974">
          <cell r="H974" t="str">
            <v>EASP - - -  - DR -</v>
          </cell>
          <cell r="I974" t="str">
            <v>SDRSP</v>
          </cell>
          <cell r="J974" t="str">
            <v>HIGHGATE - ELECTRONIC LEARNING CREDITS AREA 618</v>
          </cell>
        </row>
        <row r="975">
          <cell r="H975" t="str">
            <v>EASS - - -  - DR -</v>
          </cell>
          <cell r="I975" t="str">
            <v>SDRSSW</v>
          </cell>
          <cell r="J975" t="str">
            <v>HIGHGATE - EXCELLENCE IN CITIES</v>
          </cell>
        </row>
        <row r="976">
          <cell r="H976" t="str">
            <v>EAC - - -  - DS -</v>
          </cell>
          <cell r="I976" t="str">
            <v>SDSC</v>
          </cell>
          <cell r="J976" t="str">
            <v>HOB GREEN PRIMARY</v>
          </cell>
        </row>
        <row r="977">
          <cell r="H977" t="str">
            <v>EACA - - -  - DS -</v>
          </cell>
          <cell r="I977" t="str">
            <v>SDSCA</v>
          </cell>
          <cell r="J977" t="str">
            <v>HOB GREEN - PRIMARY</v>
          </cell>
        </row>
        <row r="978">
          <cell r="H978" t="str">
            <v>EALA - - -  - DS -</v>
          </cell>
          <cell r="I978" t="str">
            <v>SDSLA</v>
          </cell>
          <cell r="J978" t="str">
            <v>HOB GREEN - EARLY YRS DEVELOP (1 DAY REC)</v>
          </cell>
        </row>
        <row r="979">
          <cell r="H979" t="str">
            <v>EASA - - -  - DS -</v>
          </cell>
          <cell r="I979" t="str">
            <v>SDSSA</v>
          </cell>
          <cell r="J979" t="str">
            <v>HOB GREEN - POOLED STDS FUND 2004/2005</v>
          </cell>
        </row>
        <row r="980">
          <cell r="H980" t="str">
            <v>EASA - - -  - DS -</v>
          </cell>
          <cell r="I980" t="str">
            <v>SDSSAA</v>
          </cell>
          <cell r="J980" t="str">
            <v>HOB GREEN - POOLED STDS FUND 2004/2005</v>
          </cell>
        </row>
        <row r="981">
          <cell r="H981" t="str">
            <v>EASF - - -  - DS -</v>
          </cell>
          <cell r="I981" t="str">
            <v>SDSSF</v>
          </cell>
          <cell r="J981" t="str">
            <v>HOB GREEN - EXCELLENCE IN CITIES</v>
          </cell>
        </row>
        <row r="982">
          <cell r="H982" t="str">
            <v>EASJ - - -  - DS -</v>
          </cell>
          <cell r="I982" t="str">
            <v>SDSSJA</v>
          </cell>
          <cell r="J982" t="str">
            <v>HOB GREEN - NGFL INFRASTRUCTURE (AREA 601A)</v>
          </cell>
        </row>
        <row r="983">
          <cell r="H983" t="str">
            <v>EASK - - -  - DS -</v>
          </cell>
          <cell r="I983" t="str">
            <v>SDSSKI</v>
          </cell>
          <cell r="J983" t="str">
            <v>HOB GREEN  - ELECTRONIC LEARNING CREDITS AREA 618</v>
          </cell>
        </row>
        <row r="984">
          <cell r="H984" t="str">
            <v>EASN - - -  - DS -</v>
          </cell>
          <cell r="I984" t="str">
            <v>SDSSN</v>
          </cell>
          <cell r="J984" t="str">
            <v>HOB GREEN - NGFL INFRASTRUCTURE (AREA 601A)</v>
          </cell>
        </row>
        <row r="985">
          <cell r="H985" t="str">
            <v>EASP - - -  - DS -</v>
          </cell>
          <cell r="I985" t="str">
            <v>SDSSP</v>
          </cell>
          <cell r="J985" t="str">
            <v>HOB GREEN  - ELECTRONIC LEARNING CREDITS AREA 618</v>
          </cell>
        </row>
        <row r="986">
          <cell r="H986" t="str">
            <v>EASS - - -  - DS -</v>
          </cell>
          <cell r="I986" t="str">
            <v>SDSSSW</v>
          </cell>
          <cell r="J986" t="str">
            <v>HOB GREEN - EXCELLENCE IN CITIES</v>
          </cell>
        </row>
        <row r="987">
          <cell r="H987" t="str">
            <v>EAC - - -  - DT -</v>
          </cell>
          <cell r="I987" t="str">
            <v>SDTC</v>
          </cell>
          <cell r="J987" t="str">
            <v>HOLT FARM PRIMARY</v>
          </cell>
        </row>
        <row r="988">
          <cell r="H988" t="str">
            <v>EACA - - -  - DT -</v>
          </cell>
          <cell r="I988" t="str">
            <v>SDTCA</v>
          </cell>
          <cell r="J988" t="str">
            <v>HOLT FARM - PRIMARY</v>
          </cell>
        </row>
        <row r="989">
          <cell r="H989" t="str">
            <v>EASA - - -  - DT -</v>
          </cell>
          <cell r="I989" t="str">
            <v>SDTSA</v>
          </cell>
          <cell r="J989" t="str">
            <v>HOLT FARM - POOLED STDS FUND 2004/2005</v>
          </cell>
        </row>
        <row r="990">
          <cell r="H990" t="str">
            <v>EASA - - -  - DT -</v>
          </cell>
          <cell r="I990" t="str">
            <v>SDTSAA</v>
          </cell>
          <cell r="J990" t="str">
            <v>HOLT FARM - POOLED STDS FUND 2004/2005</v>
          </cell>
        </row>
        <row r="991">
          <cell r="H991" t="str">
            <v>EASB - - -  - DT -</v>
          </cell>
          <cell r="I991" t="str">
            <v>SDTSB</v>
          </cell>
          <cell r="J991" t="str">
            <v>HOLT FARM - EMAG (AREA 303)</v>
          </cell>
        </row>
        <row r="992">
          <cell r="H992" t="str">
            <v>EASJ - - -  - DT -</v>
          </cell>
          <cell r="I992" t="str">
            <v>SDTSJA</v>
          </cell>
          <cell r="J992" t="str">
            <v>HOLT FARM - NGFL INFRASTRUCTURE</v>
          </cell>
        </row>
        <row r="993">
          <cell r="H993" t="str">
            <v>EASK - - -  - DT -</v>
          </cell>
          <cell r="I993" t="str">
            <v>SDTSKI</v>
          </cell>
          <cell r="J993" t="str">
            <v>HOLT FARM - ELECTRONIC LEARNING CREDITS AREA 618</v>
          </cell>
        </row>
        <row r="994">
          <cell r="H994" t="str">
            <v>EASL - - -  - DT -</v>
          </cell>
          <cell r="I994" t="str">
            <v>SDTSLC</v>
          </cell>
          <cell r="J994" t="str">
            <v>HOLT FARM - EMAG (AREA 303)</v>
          </cell>
        </row>
        <row r="995">
          <cell r="H995" t="str">
            <v>EASN - - -  - DT -</v>
          </cell>
          <cell r="I995" t="str">
            <v>SDTSN</v>
          </cell>
          <cell r="J995" t="str">
            <v>HOLT FARM - NGFL INFRASTRUCTURE</v>
          </cell>
        </row>
        <row r="996">
          <cell r="H996" t="str">
            <v>EASP - - -  - DT -</v>
          </cell>
          <cell r="I996" t="str">
            <v>SDTSP</v>
          </cell>
          <cell r="J996" t="str">
            <v>HOLT FARM - ELECTRONIC LEARNING CREDITS AREA 618</v>
          </cell>
        </row>
        <row r="997">
          <cell r="H997" t="str">
            <v>EAC - - -  - DV -</v>
          </cell>
          <cell r="I997" t="str">
            <v>SDVC</v>
          </cell>
          <cell r="J997" t="str">
            <v>HOWLEY GRANGE PRIMARY</v>
          </cell>
        </row>
        <row r="998">
          <cell r="H998" t="str">
            <v>EACA - - -  - DV -</v>
          </cell>
          <cell r="I998" t="str">
            <v>SDVCA</v>
          </cell>
          <cell r="J998" t="str">
            <v>HOWLEY GRANGE - PRIMARY</v>
          </cell>
        </row>
        <row r="999">
          <cell r="H999" t="str">
            <v>EASA - - -  - DV -</v>
          </cell>
          <cell r="I999" t="str">
            <v>SDVSA</v>
          </cell>
          <cell r="J999" t="str">
            <v>HOWLEY GRANGE - POOLED STDS FUND 2004/2005</v>
          </cell>
        </row>
        <row r="1000">
          <cell r="H1000" t="str">
            <v>EASA - - -  - DV -</v>
          </cell>
          <cell r="I1000" t="str">
            <v>SDVSAA</v>
          </cell>
          <cell r="J1000" t="str">
            <v>HOWLEY GRANGE - POOLED STDS FUND 2004/2005</v>
          </cell>
        </row>
        <row r="1001">
          <cell r="H1001" t="str">
            <v>EASJ - - -  - DV -</v>
          </cell>
          <cell r="I1001" t="str">
            <v>SDVSJA</v>
          </cell>
          <cell r="J1001" t="str">
            <v>HOWLEY GRANGE - NGFL INFRASTRUCTURE</v>
          </cell>
        </row>
        <row r="1002">
          <cell r="H1002" t="str">
            <v>EASK - - -  - DV -</v>
          </cell>
          <cell r="I1002" t="str">
            <v>SDVSKG</v>
          </cell>
          <cell r="J1002" t="str">
            <v>HOWLEY GRANGE - LITERACY AND NUMERACY NAT STRATEGY</v>
          </cell>
        </row>
        <row r="1003">
          <cell r="H1003" t="str">
            <v>EASK - - -  - DV -</v>
          </cell>
          <cell r="I1003" t="str">
            <v>SDVSKI</v>
          </cell>
          <cell r="J1003" t="str">
            <v>HOWLEY GRANGE - ELECTRONIC LEARNING CREDITS AREA 6</v>
          </cell>
        </row>
        <row r="1004">
          <cell r="H1004" t="str">
            <v>EASN - - -  - DV -</v>
          </cell>
          <cell r="I1004" t="str">
            <v>SDVSN</v>
          </cell>
          <cell r="J1004" t="str">
            <v>HOWLEY GRANGE - NGFL INFRASTRUCTURE</v>
          </cell>
        </row>
        <row r="1005">
          <cell r="H1005" t="str">
            <v>EASP - - -  - DV -</v>
          </cell>
          <cell r="I1005" t="str">
            <v>SDVSP</v>
          </cell>
          <cell r="J1005" t="str">
            <v>HOWLEY GRANGE - ELECTRONIC LEARNING CREDITS AREA 6</v>
          </cell>
        </row>
        <row r="1006">
          <cell r="H1006" t="str">
            <v>EAC - - -  - DW -</v>
          </cell>
          <cell r="I1006" t="str">
            <v>SDWC</v>
          </cell>
          <cell r="J1006" t="str">
            <v>HUNTINGTREE PRIMARY</v>
          </cell>
        </row>
        <row r="1007">
          <cell r="H1007" t="str">
            <v>EACA - - -  - DW -</v>
          </cell>
          <cell r="I1007" t="str">
            <v>SDWCA</v>
          </cell>
          <cell r="J1007" t="str">
            <v>HUNTINGTREE - PRIMARY</v>
          </cell>
        </row>
        <row r="1008">
          <cell r="H1008" t="str">
            <v>EASA - - -  - DW -</v>
          </cell>
          <cell r="I1008" t="str">
            <v>SDWSA</v>
          </cell>
          <cell r="J1008" t="str">
            <v>HUNTINGTREE - POOLED STDS FUND 2004/2005</v>
          </cell>
        </row>
        <row r="1009">
          <cell r="H1009" t="str">
            <v>EASA - - -  - DW -</v>
          </cell>
          <cell r="I1009" t="str">
            <v>SDWSAA</v>
          </cell>
          <cell r="J1009" t="str">
            <v>HUNTINGTREE - POOLED STDS FUND 2004/2005</v>
          </cell>
        </row>
        <row r="1010">
          <cell r="H1010" t="str">
            <v>EASJ - - -  - DW -</v>
          </cell>
          <cell r="I1010" t="str">
            <v>SDWSJA</v>
          </cell>
          <cell r="J1010" t="str">
            <v>HUNTINGTREE - NGFL INFRASTRUCTURE (AREA 601A)</v>
          </cell>
        </row>
        <row r="1011">
          <cell r="H1011" t="str">
            <v>EASK - - -  - DW -</v>
          </cell>
          <cell r="I1011" t="str">
            <v>SDWSKI</v>
          </cell>
          <cell r="J1011" t="str">
            <v>HUNTINGTREE - ELECTRONIC LEARNING CREDITS AREA 618</v>
          </cell>
        </row>
        <row r="1012">
          <cell r="H1012" t="str">
            <v>EASN - - -  - DW -</v>
          </cell>
          <cell r="I1012" t="str">
            <v>SDWSN</v>
          </cell>
          <cell r="J1012" t="str">
            <v>HUNTINGTREE - NGFL INFRASTRUCTURE (AREA 601A)</v>
          </cell>
        </row>
        <row r="1013">
          <cell r="H1013" t="str">
            <v>EASP - - -  - DW -</v>
          </cell>
          <cell r="I1013" t="str">
            <v>SDWSP</v>
          </cell>
          <cell r="J1013" t="str">
            <v>HUNTINGTREE - ELECTRONIC LEARNING CREDITS AREA 618</v>
          </cell>
        </row>
        <row r="1014">
          <cell r="H1014" t="str">
            <v>EAC - - -  - DX -</v>
          </cell>
          <cell r="I1014" t="str">
            <v>SDXC</v>
          </cell>
          <cell r="J1014" t="str">
            <v>HURST GREEN PRIMARY</v>
          </cell>
        </row>
        <row r="1015">
          <cell r="H1015" t="str">
            <v>EACA - - -  - DX -</v>
          </cell>
          <cell r="I1015" t="str">
            <v>SDXCA</v>
          </cell>
          <cell r="J1015" t="str">
            <v>HURST GREEN - PRIMARY</v>
          </cell>
        </row>
        <row r="1016">
          <cell r="H1016" t="str">
            <v>EASA - - -  - DX -</v>
          </cell>
          <cell r="I1016" t="str">
            <v>SDXSA</v>
          </cell>
          <cell r="J1016" t="str">
            <v>HURST GREEN - POOLED STDS FUND 2004/2005</v>
          </cell>
        </row>
        <row r="1017">
          <cell r="H1017" t="str">
            <v>EASA - - -  - DX -</v>
          </cell>
          <cell r="I1017" t="str">
            <v>SDXSAA</v>
          </cell>
          <cell r="J1017" t="str">
            <v>HURST GREEN - POOLED STDS FUND 2004/2005</v>
          </cell>
        </row>
        <row r="1018">
          <cell r="H1018" t="str">
            <v>EASJ - - -  - DX -</v>
          </cell>
          <cell r="I1018" t="str">
            <v>SDXSJA</v>
          </cell>
          <cell r="J1018" t="str">
            <v>HURST GREEN - NGFL INFRASTRUCTURE</v>
          </cell>
        </row>
        <row r="1019">
          <cell r="H1019" t="str">
            <v>EASK - - -  - DX -</v>
          </cell>
          <cell r="I1019" t="str">
            <v>SDXSKI</v>
          </cell>
          <cell r="J1019" t="str">
            <v>HURST GREEN - ELECTRONIC LEARNING CREDITS AREA 618</v>
          </cell>
        </row>
        <row r="1020">
          <cell r="H1020" t="str">
            <v>EASN - - -  - DX -</v>
          </cell>
          <cell r="I1020" t="str">
            <v>SDXSN</v>
          </cell>
          <cell r="J1020" t="str">
            <v>HURST GREEN - NGFL INFRASTRUCTURE</v>
          </cell>
        </row>
        <row r="1021">
          <cell r="H1021" t="str">
            <v>EASP - - -  - DX -</v>
          </cell>
          <cell r="I1021" t="str">
            <v>SDXSP</v>
          </cell>
          <cell r="J1021" t="str">
            <v>HURST GREEN - ELECTRONIC LEARNING CREDITS AREA 618</v>
          </cell>
        </row>
        <row r="1022">
          <cell r="H1022" t="str">
            <v>EAC - - -  - DY -</v>
          </cell>
          <cell r="I1022" t="str">
            <v>SDYC</v>
          </cell>
          <cell r="J1022" t="str">
            <v>HURST HILL PRIMARY</v>
          </cell>
        </row>
        <row r="1023">
          <cell r="H1023" t="str">
            <v>EACA - - -  - DY -</v>
          </cell>
          <cell r="I1023" t="str">
            <v>SDYCA</v>
          </cell>
          <cell r="J1023" t="str">
            <v>HURST HILL - PRIMARY</v>
          </cell>
        </row>
        <row r="1024">
          <cell r="H1024" t="str">
            <v>EALA - - -  - DY -</v>
          </cell>
          <cell r="I1024" t="str">
            <v>SDYLA</v>
          </cell>
          <cell r="J1024" t="str">
            <v>HURST HILL - HURST HILL PLAYGROUP (1 DAY REC)</v>
          </cell>
        </row>
        <row r="1025">
          <cell r="H1025" t="str">
            <v>EALB - - -  - DY -</v>
          </cell>
          <cell r="I1025" t="str">
            <v>SDYLB</v>
          </cell>
          <cell r="J1025" t="str">
            <v>HURST HILL - HURST HILL BEFORE &amp; AFT SCH (1 DAY RE</v>
          </cell>
        </row>
        <row r="1026">
          <cell r="H1026" t="str">
            <v>EASA - - -  - DY -</v>
          </cell>
          <cell r="I1026" t="str">
            <v>SDYSA</v>
          </cell>
          <cell r="J1026" t="str">
            <v>HURST HILL - POOLED STDS FUND 2004/2005</v>
          </cell>
        </row>
        <row r="1027">
          <cell r="H1027" t="str">
            <v>EASA - - -  - DY -</v>
          </cell>
          <cell r="I1027" t="str">
            <v>SDYSAA</v>
          </cell>
          <cell r="J1027" t="str">
            <v>HURST HILL - POOLED STDS FUND 2004/2005</v>
          </cell>
        </row>
        <row r="1028">
          <cell r="H1028" t="str">
            <v>EASJ - - -  - DY -</v>
          </cell>
          <cell r="I1028" t="str">
            <v>SDYSJA</v>
          </cell>
          <cell r="J1028" t="str">
            <v>HURST HILL - NGFL INFRASTRUCTURE</v>
          </cell>
        </row>
        <row r="1029">
          <cell r="H1029" t="str">
            <v>EASK - - -  - DY -</v>
          </cell>
          <cell r="I1029" t="str">
            <v>SDYSKI</v>
          </cell>
          <cell r="J1029" t="str">
            <v>HURST HILL - ELECTRONIC LEARNING CREDITS AREA 618</v>
          </cell>
        </row>
        <row r="1030">
          <cell r="H1030" t="str">
            <v>EASN - - -  - DY -</v>
          </cell>
          <cell r="I1030" t="str">
            <v>SDYSN</v>
          </cell>
          <cell r="J1030" t="str">
            <v>HURST HILL - NGFL INFRASTRUCTURE</v>
          </cell>
        </row>
        <row r="1031">
          <cell r="H1031" t="str">
            <v>EASP - - -  - DY -</v>
          </cell>
          <cell r="I1031" t="str">
            <v>SDYSP</v>
          </cell>
          <cell r="J1031" t="str">
            <v>HURST HILL - ELECTRONIC LEARNING CREDITS AREA 618</v>
          </cell>
        </row>
        <row r="1032">
          <cell r="H1032" t="str">
            <v>EAC - - -  - EA -</v>
          </cell>
          <cell r="I1032" t="str">
            <v>SEAC</v>
          </cell>
          <cell r="J1032" t="str">
            <v>JESSONS C.E. PRIMARY</v>
          </cell>
        </row>
        <row r="1033">
          <cell r="H1033" t="str">
            <v>EACA - - -  - EA -</v>
          </cell>
          <cell r="I1033" t="str">
            <v>SEACA</v>
          </cell>
          <cell r="J1033" t="str">
            <v>JESSONS C.E. - PRIMARY</v>
          </cell>
        </row>
        <row r="1034">
          <cell r="H1034" t="str">
            <v>EASA - - -  - EA -</v>
          </cell>
          <cell r="I1034" t="str">
            <v>SEASA</v>
          </cell>
          <cell r="J1034" t="str">
            <v>JESSONS C.E. - POOLED STDS FUND 2004/2005</v>
          </cell>
        </row>
        <row r="1035">
          <cell r="H1035" t="str">
            <v>EASA - - -  - EA -</v>
          </cell>
          <cell r="I1035" t="str">
            <v>SEASAA</v>
          </cell>
          <cell r="J1035" t="str">
            <v>JESSONS C.E. - POOLED STDS FUND 2004/2005</v>
          </cell>
        </row>
        <row r="1036">
          <cell r="H1036" t="str">
            <v>EASB - - -  - EA -</v>
          </cell>
          <cell r="I1036" t="str">
            <v>SEASB</v>
          </cell>
          <cell r="J1036" t="str">
            <v>JESSONS C.E. - EMAG (AREA 303)</v>
          </cell>
        </row>
        <row r="1037">
          <cell r="H1037" t="str">
            <v>EASF - - -  - EA -</v>
          </cell>
          <cell r="I1037" t="str">
            <v>SEASF</v>
          </cell>
          <cell r="J1037" t="str">
            <v>JESSONS - EXCELLENCE IN CITIES</v>
          </cell>
        </row>
        <row r="1038">
          <cell r="H1038" t="str">
            <v>EASJ - - -  - EA -</v>
          </cell>
          <cell r="I1038" t="str">
            <v>SEASJA</v>
          </cell>
          <cell r="J1038" t="str">
            <v>JESSONS C.E. - NGFL INFRASTRUCTURE</v>
          </cell>
        </row>
        <row r="1039">
          <cell r="H1039" t="str">
            <v>EASJ - - -  - EA -</v>
          </cell>
          <cell r="I1039" t="str">
            <v>SEASJN</v>
          </cell>
          <cell r="J1039" t="str">
            <v>JESSONS - SCHOOL IMPROVEMENT DEVOLVED(AREA 101B)</v>
          </cell>
        </row>
        <row r="1040">
          <cell r="H1040" t="str">
            <v>EASK - - -  - EA -</v>
          </cell>
          <cell r="I1040" t="str">
            <v>SEASKI</v>
          </cell>
          <cell r="J1040" t="str">
            <v>JESSONS C.E. - ELECTRONIC LEARNING CREDITS AREA 61</v>
          </cell>
        </row>
        <row r="1041">
          <cell r="H1041" t="str">
            <v>EASL - - -  - EA -</v>
          </cell>
          <cell r="I1041" t="str">
            <v>SEASLC</v>
          </cell>
          <cell r="J1041" t="str">
            <v>JESSONS C.E. - EMAG (AREA 303)</v>
          </cell>
        </row>
        <row r="1042">
          <cell r="H1042" t="str">
            <v>EASL - - -  - EA -</v>
          </cell>
          <cell r="I1042" t="str">
            <v>SEASLN</v>
          </cell>
          <cell r="J1042" t="str">
            <v>JESSONS - PERFORMANCE MANAGEMENT TRAINING</v>
          </cell>
        </row>
        <row r="1043">
          <cell r="H1043" t="str">
            <v>EASN - - -  - EA -</v>
          </cell>
          <cell r="I1043" t="str">
            <v>SEASN</v>
          </cell>
          <cell r="J1043" t="str">
            <v>JESSONS C.E. - NGFL INFRASTRUCTURE</v>
          </cell>
        </row>
        <row r="1044">
          <cell r="H1044" t="str">
            <v>EASP - - -  - EA -</v>
          </cell>
          <cell r="I1044" t="str">
            <v>SEASP</v>
          </cell>
          <cell r="J1044" t="str">
            <v>JESSONS C.E. - ELECTRONIC LEARNING CREDITS AREA 61</v>
          </cell>
        </row>
        <row r="1045">
          <cell r="H1045" t="str">
            <v>EASS - - -  - EA -</v>
          </cell>
          <cell r="I1045" t="str">
            <v>SEASSW</v>
          </cell>
          <cell r="J1045" t="str">
            <v>JESSONS - EXCELLENCE IN CITIES</v>
          </cell>
        </row>
        <row r="1046">
          <cell r="H1046" t="str">
            <v>EAC - - -  - EB -</v>
          </cell>
          <cell r="I1046" t="str">
            <v>SEBC</v>
          </cell>
          <cell r="J1046" t="str">
            <v>KATES HILL PRIMARY</v>
          </cell>
        </row>
        <row r="1047">
          <cell r="H1047" t="str">
            <v>EACA - - -  - EB -</v>
          </cell>
          <cell r="I1047" t="str">
            <v>SEBCA</v>
          </cell>
          <cell r="J1047" t="str">
            <v>KATES HILL - PRIMARY</v>
          </cell>
        </row>
        <row r="1048">
          <cell r="H1048" t="str">
            <v>EASA - - -  - EB -</v>
          </cell>
          <cell r="I1048" t="str">
            <v>SEBSA</v>
          </cell>
          <cell r="J1048" t="str">
            <v>KATES HILL - POOLED STDS FUND 2004/2005</v>
          </cell>
        </row>
        <row r="1049">
          <cell r="H1049" t="str">
            <v>EASA - - -  - EB -</v>
          </cell>
          <cell r="I1049" t="str">
            <v>SEBSAA</v>
          </cell>
          <cell r="J1049" t="str">
            <v>KATES HILL - POOLED STDS FUND 2004/2005</v>
          </cell>
        </row>
        <row r="1050">
          <cell r="H1050" t="str">
            <v>EASB - - -  - EB -</v>
          </cell>
          <cell r="I1050" t="str">
            <v>SEBSB</v>
          </cell>
          <cell r="J1050" t="str">
            <v>KATES HILL - EMAG (AREA 303)</v>
          </cell>
        </row>
        <row r="1051">
          <cell r="H1051" t="str">
            <v>EASF - - -  - EB -</v>
          </cell>
          <cell r="I1051" t="str">
            <v>SEBSF</v>
          </cell>
          <cell r="J1051" t="str">
            <v>KATES HILL - EXCELLENCE IN CITIES</v>
          </cell>
        </row>
        <row r="1052">
          <cell r="H1052" t="str">
            <v>EASJ - - -  - EB -</v>
          </cell>
          <cell r="I1052" t="str">
            <v>SEBSJA</v>
          </cell>
          <cell r="J1052" t="str">
            <v>KATES HILL - NGFL INFRASTRUCTURE (AREA 601A)</v>
          </cell>
        </row>
        <row r="1053">
          <cell r="H1053" t="str">
            <v>EASK - - -  - EB -</v>
          </cell>
          <cell r="I1053" t="str">
            <v>SEBSKI</v>
          </cell>
          <cell r="J1053" t="str">
            <v>KATES HILL - ELECTRONIC LEARNING CREDITS AREA 618</v>
          </cell>
        </row>
        <row r="1054">
          <cell r="H1054" t="str">
            <v>EASL - - -  - EB -</v>
          </cell>
          <cell r="I1054" t="str">
            <v>SEBSLC</v>
          </cell>
          <cell r="J1054" t="str">
            <v>KATES HILL - EMAG (AREA 303)</v>
          </cell>
        </row>
        <row r="1055">
          <cell r="H1055" t="str">
            <v>EASN - - -  - EB -</v>
          </cell>
          <cell r="I1055" t="str">
            <v>SEBSN</v>
          </cell>
          <cell r="J1055" t="str">
            <v>KATES HILL - NGFL INFRASTRUCTURE (AREA 601A)</v>
          </cell>
        </row>
        <row r="1056">
          <cell r="H1056" t="str">
            <v>EASP - - -  - EB -</v>
          </cell>
          <cell r="I1056" t="str">
            <v>SEBSP</v>
          </cell>
          <cell r="J1056" t="str">
            <v>KATES HILL - ELECTRONIC LEARNING CREDITS AREA 618</v>
          </cell>
        </row>
        <row r="1057">
          <cell r="H1057" t="str">
            <v>EASS - - -  - EB -</v>
          </cell>
          <cell r="I1057" t="str">
            <v>SEBSSW</v>
          </cell>
          <cell r="J1057" t="str">
            <v>KATES HILL - EXCELLENCE IN CITIES</v>
          </cell>
        </row>
        <row r="1058">
          <cell r="H1058" t="str">
            <v>EAC - - -  - EC -</v>
          </cell>
          <cell r="I1058" t="str">
            <v>SECC</v>
          </cell>
          <cell r="J1058" t="str">
            <v>LAPAL PRIMARY</v>
          </cell>
        </row>
        <row r="1059">
          <cell r="H1059" t="str">
            <v>EACA - - -  - EC -</v>
          </cell>
          <cell r="I1059" t="str">
            <v>SECCA</v>
          </cell>
          <cell r="J1059" t="str">
            <v>LAPAL - PRIMARY</v>
          </cell>
        </row>
        <row r="1060">
          <cell r="H1060" t="str">
            <v>EASA - - -  - EC -</v>
          </cell>
          <cell r="I1060" t="str">
            <v>SECSA</v>
          </cell>
          <cell r="J1060" t="str">
            <v>LAPAL - POOLED STDS FUND 2004/2005</v>
          </cell>
        </row>
        <row r="1061">
          <cell r="H1061" t="str">
            <v>EASA - - -  - EC -</v>
          </cell>
          <cell r="I1061" t="str">
            <v>SECSAA</v>
          </cell>
          <cell r="J1061" t="str">
            <v>LAPAL - POOLED STDS FUND 2004/2005</v>
          </cell>
        </row>
        <row r="1062">
          <cell r="H1062" t="str">
            <v>EASJ - - -  - EC -</v>
          </cell>
          <cell r="I1062" t="str">
            <v>SECSJA</v>
          </cell>
          <cell r="J1062" t="str">
            <v>LAPAL - NGFL INFRASTRUCTURE</v>
          </cell>
        </row>
        <row r="1063">
          <cell r="H1063" t="str">
            <v>EASK - - -  - EC -</v>
          </cell>
          <cell r="I1063" t="str">
            <v>SECSKI</v>
          </cell>
          <cell r="J1063" t="str">
            <v>LAPAL - ELECTRONIC LEARNING CREDITS AREA 618</v>
          </cell>
        </row>
        <row r="1064">
          <cell r="H1064" t="str">
            <v>EASM - - -  - EC -</v>
          </cell>
          <cell r="I1064" t="str">
            <v>SECSMH</v>
          </cell>
          <cell r="J1064" t="str">
            <v>LAPAL - SCHOOL ACHIEVEMENT AWARDS (AREA 315)</v>
          </cell>
        </row>
        <row r="1065">
          <cell r="H1065" t="str">
            <v>EASN - - -  - EC -</v>
          </cell>
          <cell r="I1065" t="str">
            <v>SECSN</v>
          </cell>
          <cell r="J1065" t="str">
            <v>LAPAL - NGFL INFRASTRUCTURE</v>
          </cell>
        </row>
        <row r="1066">
          <cell r="H1066" t="str">
            <v>EASP - - -  - EC -</v>
          </cell>
          <cell r="I1066" t="str">
            <v>SECSP</v>
          </cell>
          <cell r="J1066" t="str">
            <v>LAPAL - ELECTRONIC LEARNING CREDITS AREA 618</v>
          </cell>
        </row>
        <row r="1067">
          <cell r="H1067" t="str">
            <v>EAC - - -  - ED -</v>
          </cell>
          <cell r="I1067" t="str">
            <v>SEDC</v>
          </cell>
          <cell r="J1067" t="str">
            <v>LUTLEY PRIMARY</v>
          </cell>
        </row>
        <row r="1068">
          <cell r="H1068" t="str">
            <v>EACA - - -  - ED -</v>
          </cell>
          <cell r="I1068" t="str">
            <v>SEDCA</v>
          </cell>
          <cell r="J1068" t="str">
            <v>LUTLEY - PRIMARY</v>
          </cell>
        </row>
        <row r="1069">
          <cell r="H1069" t="str">
            <v>EALA - - -  - ED -</v>
          </cell>
          <cell r="I1069" t="str">
            <v>SEDLA</v>
          </cell>
          <cell r="J1069" t="str">
            <v>LUTLEY BREAKFAST CLUB</v>
          </cell>
        </row>
        <row r="1070">
          <cell r="H1070" t="str">
            <v>EASA - - -  - ED -</v>
          </cell>
          <cell r="I1070" t="str">
            <v>SEDSA</v>
          </cell>
          <cell r="J1070" t="str">
            <v>LUTLEY - POOLED STDS FUND 2004/2005</v>
          </cell>
        </row>
        <row r="1071">
          <cell r="H1071" t="str">
            <v>EASA - - -  - ED -</v>
          </cell>
          <cell r="I1071" t="str">
            <v>SEDSAA</v>
          </cell>
          <cell r="J1071" t="str">
            <v>LUTLEY - POOLED STDS FUND 2004/2005</v>
          </cell>
        </row>
        <row r="1072">
          <cell r="H1072" t="str">
            <v>EASJ - - -  - ED -</v>
          </cell>
          <cell r="I1072" t="str">
            <v>SEDSJA</v>
          </cell>
          <cell r="J1072" t="str">
            <v>LUTLEY - NGFL INFRASTRUCTURE</v>
          </cell>
        </row>
        <row r="1073">
          <cell r="H1073" t="str">
            <v>EASJ - - -  - ED -</v>
          </cell>
          <cell r="I1073" t="str">
            <v>SEDSJN</v>
          </cell>
          <cell r="J1073" t="str">
            <v>LUTLEY - SCHOOL IMPROVEMENT DEVOLVED(AREA 101</v>
          </cell>
        </row>
        <row r="1074">
          <cell r="H1074" t="str">
            <v>EASK - - -  - ED -</v>
          </cell>
          <cell r="I1074" t="str">
            <v>SEDSKI</v>
          </cell>
          <cell r="J1074" t="str">
            <v>LUTLEY - ELECTRONIC LEARNING CREDITS AREA 618</v>
          </cell>
        </row>
        <row r="1075">
          <cell r="H1075" t="str">
            <v>EASN - - -  - ED -</v>
          </cell>
          <cell r="I1075" t="str">
            <v>SEDSN</v>
          </cell>
          <cell r="J1075" t="str">
            <v>LUTLEY - NGFL INFRASTRUCTURE</v>
          </cell>
        </row>
        <row r="1076">
          <cell r="H1076" t="str">
            <v>EASP - - -  - ED -</v>
          </cell>
          <cell r="I1076" t="str">
            <v>SEDSP</v>
          </cell>
          <cell r="J1076" t="str">
            <v>LUTLEY - ELECTRONIC LEARNING CREDITS AREA 618</v>
          </cell>
        </row>
        <row r="1077">
          <cell r="H1077" t="str">
            <v>EAC - - -  - EE -</v>
          </cell>
          <cell r="I1077" t="str">
            <v>SEEC</v>
          </cell>
          <cell r="J1077" t="str">
            <v>MAIDENSBRIDGE PRIMARY</v>
          </cell>
        </row>
        <row r="1078">
          <cell r="H1078" t="str">
            <v>EACA - - -  - EE -</v>
          </cell>
          <cell r="I1078" t="str">
            <v>SEECA</v>
          </cell>
          <cell r="J1078" t="str">
            <v>MAIDENSBRIDGE - PRIMARY</v>
          </cell>
        </row>
        <row r="1079">
          <cell r="H1079" t="str">
            <v>EASA - - -  - EE -</v>
          </cell>
          <cell r="I1079" t="str">
            <v>SEESA</v>
          </cell>
          <cell r="J1079" t="str">
            <v>MAIDENSBRIDGE - POOLED STDS FUND 2004/2005</v>
          </cell>
        </row>
        <row r="1080">
          <cell r="H1080" t="str">
            <v>EASA - - -  - EE -</v>
          </cell>
          <cell r="I1080" t="str">
            <v>SEESAA</v>
          </cell>
          <cell r="J1080" t="str">
            <v>MAIDENSBRIDGE - POOLED STDS FUND 2004/2005</v>
          </cell>
        </row>
        <row r="1081">
          <cell r="H1081" t="str">
            <v>EASJ - - -  - EE -</v>
          </cell>
          <cell r="I1081" t="str">
            <v>SEESJA</v>
          </cell>
          <cell r="J1081" t="str">
            <v>MAIDENSBRIDGE - NGFL INFRASTRUCTURE (AREA 601A)</v>
          </cell>
        </row>
        <row r="1082">
          <cell r="H1082" t="str">
            <v>EASK - - -  - EE -</v>
          </cell>
          <cell r="I1082" t="str">
            <v>SEESKI</v>
          </cell>
          <cell r="J1082" t="str">
            <v>MAIDENSBRIDGE - ELECTRONIC LEARNING CREDITS AREA 6</v>
          </cell>
        </row>
        <row r="1083">
          <cell r="H1083" t="str">
            <v>EASN - - -  - EE -</v>
          </cell>
          <cell r="I1083" t="str">
            <v>SEESN</v>
          </cell>
          <cell r="J1083" t="str">
            <v>MAIDENSBRIDGE - NGFL INFRASTRUCTURE (AREA 601A)</v>
          </cell>
        </row>
        <row r="1084">
          <cell r="H1084" t="str">
            <v>EASP - - -  - EE -</v>
          </cell>
          <cell r="I1084" t="str">
            <v>SEESP</v>
          </cell>
          <cell r="J1084" t="str">
            <v>MAIDENSBRIDGE - ELECTRONIC LEARNING CREDITS AREA 6</v>
          </cell>
        </row>
        <row r="1085">
          <cell r="H1085" t="str">
            <v>EAC - - -  - EF -</v>
          </cell>
          <cell r="I1085" t="str">
            <v>SEFC</v>
          </cell>
          <cell r="J1085" t="str">
            <v>MANOR WAY PRIMARY</v>
          </cell>
        </row>
        <row r="1086">
          <cell r="H1086" t="str">
            <v>EACA - - -  - EF -</v>
          </cell>
          <cell r="I1086" t="str">
            <v>SEFCA</v>
          </cell>
          <cell r="J1086" t="str">
            <v>MANOR WAY - PRIMARY</v>
          </cell>
        </row>
        <row r="1087">
          <cell r="H1087" t="str">
            <v>EASA - - -  - EF -</v>
          </cell>
          <cell r="I1087" t="str">
            <v>SEFSA</v>
          </cell>
          <cell r="J1087" t="str">
            <v>MONOR WAY - POOLED STDS FUND 2004/2005</v>
          </cell>
        </row>
        <row r="1088">
          <cell r="H1088" t="str">
            <v>EASA - - -  - EF -</v>
          </cell>
          <cell r="I1088" t="str">
            <v>SEFSAA</v>
          </cell>
          <cell r="J1088" t="str">
            <v>MONOR WAY - POOLED STDS FUND 2004/2005</v>
          </cell>
        </row>
        <row r="1089">
          <cell r="H1089" t="str">
            <v>EASJ - - -  - EF -</v>
          </cell>
          <cell r="I1089" t="str">
            <v>SEFSJA</v>
          </cell>
          <cell r="J1089" t="str">
            <v>MANOR WAY - NGFL INFRASTRUCTURE (AREA 601A)</v>
          </cell>
        </row>
        <row r="1090">
          <cell r="H1090" t="str">
            <v>EASK - - -  - EF -</v>
          </cell>
          <cell r="I1090" t="str">
            <v>SEFSKI</v>
          </cell>
          <cell r="J1090" t="str">
            <v>MANOR WAY - ELECTRONIC LEARNING CREDITS AREA 618</v>
          </cell>
        </row>
        <row r="1091">
          <cell r="H1091" t="str">
            <v>EASN - - -  - EF -</v>
          </cell>
          <cell r="I1091" t="str">
            <v>SEFSN</v>
          </cell>
          <cell r="J1091" t="str">
            <v>MANOR WAY - NGFL INFRASTRUCTURE (AREA 601A)</v>
          </cell>
        </row>
        <row r="1092">
          <cell r="H1092" t="str">
            <v>EASP - - -  - EF -</v>
          </cell>
          <cell r="I1092" t="str">
            <v>SEFSP</v>
          </cell>
          <cell r="J1092" t="str">
            <v>MANOR WAY - ELECTRONIC LEARNING CREDITS AREA 618</v>
          </cell>
        </row>
        <row r="1093">
          <cell r="H1093" t="str">
            <v>EAC - - -  - EG -</v>
          </cell>
          <cell r="I1093" t="str">
            <v>SEGC</v>
          </cell>
          <cell r="J1093" t="str">
            <v>MILKING BANK PRIMARY</v>
          </cell>
        </row>
        <row r="1094">
          <cell r="H1094" t="str">
            <v>EACA - - -  - EG -</v>
          </cell>
          <cell r="I1094" t="str">
            <v>SEGCA</v>
          </cell>
          <cell r="J1094" t="str">
            <v>MILKING BANK - PRIMARY</v>
          </cell>
        </row>
        <row r="1095">
          <cell r="H1095" t="str">
            <v>EALA - - -  - EG -</v>
          </cell>
          <cell r="I1095" t="str">
            <v>SEGLA</v>
          </cell>
          <cell r="J1095" t="str">
            <v>MILKING BANK - AFTER HRS CLUB (1 DAY REC)</v>
          </cell>
        </row>
        <row r="1096">
          <cell r="H1096" t="str">
            <v>EASA - - -  - EG -</v>
          </cell>
          <cell r="I1096" t="str">
            <v>SEGSA</v>
          </cell>
          <cell r="J1096" t="str">
            <v>MILKING BANK - POOLED STDS FUND 2004/2005</v>
          </cell>
        </row>
        <row r="1097">
          <cell r="H1097" t="str">
            <v>EASA - - -  - EG -</v>
          </cell>
          <cell r="I1097" t="str">
            <v>SEGSAA</v>
          </cell>
          <cell r="J1097" t="str">
            <v>MILKING BANK - POOLED STDS FUND 2004/2005</v>
          </cell>
        </row>
        <row r="1098">
          <cell r="H1098" t="str">
            <v>EASJ - - -  - EG -</v>
          </cell>
          <cell r="I1098" t="str">
            <v>SEGSJA</v>
          </cell>
          <cell r="J1098" t="str">
            <v>MILKING BANK - NGFL INFRASTRUCTURE</v>
          </cell>
        </row>
        <row r="1099">
          <cell r="H1099" t="str">
            <v>EASK - - -  - EG -</v>
          </cell>
          <cell r="I1099" t="str">
            <v>SEGSKI</v>
          </cell>
          <cell r="J1099" t="str">
            <v>MILKING BANK - ELECTRONIC LEARNING CREDITS AREA 61</v>
          </cell>
        </row>
        <row r="1100">
          <cell r="H1100" t="str">
            <v>EASN - - -  - EG -</v>
          </cell>
          <cell r="I1100" t="str">
            <v>SEGSN</v>
          </cell>
          <cell r="J1100" t="str">
            <v>MILKING BANK - NGFL INFRASTRUCTURE</v>
          </cell>
        </row>
        <row r="1101">
          <cell r="H1101" t="str">
            <v>EASP - - -  - EG -</v>
          </cell>
          <cell r="I1101" t="str">
            <v>SEGSP</v>
          </cell>
          <cell r="J1101" t="str">
            <v>MILKING BANK - ELECTRONIC LEARNING CREDITS AREA 61</v>
          </cell>
        </row>
        <row r="1102">
          <cell r="H1102" t="str">
            <v>EAC - - -  - EH -</v>
          </cell>
          <cell r="I1102" t="str">
            <v>SEHC</v>
          </cell>
          <cell r="J1102" t="str">
            <v>MOUNT PLEASANT PRIMARY</v>
          </cell>
        </row>
        <row r="1103">
          <cell r="H1103" t="str">
            <v>EACA - - -  - EH -</v>
          </cell>
          <cell r="I1103" t="str">
            <v>SEHCA</v>
          </cell>
          <cell r="J1103" t="str">
            <v>MOUNT PLEASANT - PRIMARY</v>
          </cell>
        </row>
        <row r="1104">
          <cell r="H1104" t="str">
            <v>EALA - - -  - EH -</v>
          </cell>
          <cell r="I1104" t="str">
            <v>SEHLA</v>
          </cell>
          <cell r="J1104" t="str">
            <v>MOUNT PLEASANT - PLAY GROUP, HOLIDAY CLUB</v>
          </cell>
        </row>
        <row r="1105">
          <cell r="H1105" t="str">
            <v>EASA - - -  - EH -</v>
          </cell>
          <cell r="I1105" t="str">
            <v>SEHSA</v>
          </cell>
          <cell r="J1105" t="str">
            <v>MOUNT PLEASANT - POOLED STDS FUND 2004/2005</v>
          </cell>
        </row>
        <row r="1106">
          <cell r="H1106" t="str">
            <v>EASA - - -  - EH -</v>
          </cell>
          <cell r="I1106" t="str">
            <v>SEHSAA</v>
          </cell>
          <cell r="J1106" t="str">
            <v>MOUNT PLEASANT - POOLED STDS FUND 2004/2005</v>
          </cell>
        </row>
        <row r="1107">
          <cell r="H1107" t="str">
            <v>EASJ - - -  - EH -</v>
          </cell>
          <cell r="I1107" t="str">
            <v>SEHSJA</v>
          </cell>
          <cell r="J1107" t="str">
            <v>MOUNT PLEASANT - NGFL INFRASTRUCTURE (AREA 601A)</v>
          </cell>
        </row>
        <row r="1108">
          <cell r="H1108" t="str">
            <v>EASK - - -  - EH -</v>
          </cell>
          <cell r="I1108" t="str">
            <v>SEHSKI</v>
          </cell>
          <cell r="J1108" t="str">
            <v>MOUNT PLEASANT - ELECTRONIC LEARNING CREDITS AREA</v>
          </cell>
        </row>
        <row r="1109">
          <cell r="H1109" t="str">
            <v>EASN - - -  - EH -</v>
          </cell>
          <cell r="I1109" t="str">
            <v>SEHSN</v>
          </cell>
          <cell r="J1109" t="str">
            <v>MOUNT PLEASANT - NGFL INFRASTRUCTURE (AREA 601A)</v>
          </cell>
        </row>
        <row r="1110">
          <cell r="H1110" t="str">
            <v>EASP - - -  - EH -</v>
          </cell>
          <cell r="I1110" t="str">
            <v>SEHSP</v>
          </cell>
          <cell r="J1110" t="str">
            <v>MOUNT PLEASANT - ELECTRONIC LEARNING CREDITS AREA</v>
          </cell>
        </row>
        <row r="1111">
          <cell r="H1111" t="str">
            <v>EAC - - -  - EJ -</v>
          </cell>
          <cell r="I1111" t="str">
            <v>SEJC</v>
          </cell>
          <cell r="J1111" t="str">
            <v>NETHERBROOK PRIMARY</v>
          </cell>
        </row>
        <row r="1112">
          <cell r="H1112" t="str">
            <v>EACA - - -  - EJ -</v>
          </cell>
          <cell r="I1112" t="str">
            <v>SEJCA</v>
          </cell>
          <cell r="J1112" t="str">
            <v>NETHERBROOK - PRIMARY</v>
          </cell>
        </row>
        <row r="1113">
          <cell r="H1113" t="str">
            <v>EASA - - -  - EJ -</v>
          </cell>
          <cell r="I1113" t="str">
            <v>SEJSA</v>
          </cell>
          <cell r="J1113" t="str">
            <v>NETHERBROOK - POOLED STDS FUND 2004/2005</v>
          </cell>
        </row>
        <row r="1114">
          <cell r="H1114" t="str">
            <v>EASA - - -  - EJ -</v>
          </cell>
          <cell r="I1114" t="str">
            <v>SEJSAA</v>
          </cell>
          <cell r="J1114" t="str">
            <v>NETHERBROOK - POOLED STDS FUND 2004/2005</v>
          </cell>
        </row>
        <row r="1115">
          <cell r="H1115" t="str">
            <v>EASJ - - -  - EJ -</v>
          </cell>
          <cell r="I1115" t="str">
            <v>SEJSJA</v>
          </cell>
          <cell r="J1115" t="str">
            <v>NETHERBROOK - NGFL INFRASTRUCTURE</v>
          </cell>
        </row>
        <row r="1116">
          <cell r="H1116" t="str">
            <v>EASJ - - -  - EJ -</v>
          </cell>
          <cell r="I1116" t="str">
            <v>SEJSJN</v>
          </cell>
          <cell r="J1116" t="str">
            <v>NETHERBROOK - SCHOOL IMPROVEMENT DEVOLVED(AREA 101</v>
          </cell>
        </row>
        <row r="1117">
          <cell r="H1117" t="str">
            <v>EASK - - -  - EJ -</v>
          </cell>
          <cell r="I1117" t="str">
            <v>SEJSKI</v>
          </cell>
          <cell r="J1117" t="str">
            <v>NETHERBROOK - ELECTRONIC LEARNING CREDITS AREA 618</v>
          </cell>
        </row>
        <row r="1118">
          <cell r="H1118" t="str">
            <v>EASN - - -  - EJ -</v>
          </cell>
          <cell r="I1118" t="str">
            <v>SEJSN</v>
          </cell>
          <cell r="J1118" t="str">
            <v>NETHERBROOK - NGFL INFRASTRUCTURE</v>
          </cell>
        </row>
        <row r="1119">
          <cell r="H1119" t="str">
            <v>EASP - - -  - EJ -</v>
          </cell>
          <cell r="I1119" t="str">
            <v>SEJSP</v>
          </cell>
          <cell r="J1119" t="str">
            <v>NETHERBROOK - ELECTRONIC LEARNING CREDITS AREA 618</v>
          </cell>
        </row>
        <row r="1120">
          <cell r="H1120" t="str">
            <v>EAC - - -  - EK -</v>
          </cell>
          <cell r="I1120" t="str">
            <v>SEKC</v>
          </cell>
          <cell r="J1120" t="str">
            <v>NETHERTON C.E. PRIMARY</v>
          </cell>
        </row>
        <row r="1121">
          <cell r="H1121" t="str">
            <v>EACA - - -  - EK -</v>
          </cell>
          <cell r="I1121" t="str">
            <v>SEKCA</v>
          </cell>
          <cell r="J1121" t="str">
            <v>NETHERTON C.E. - PRIMARY</v>
          </cell>
        </row>
        <row r="1122">
          <cell r="H1122" t="str">
            <v>EASA - - -  - EK -</v>
          </cell>
          <cell r="I1122" t="str">
            <v>SEKSA</v>
          </cell>
          <cell r="J1122" t="str">
            <v>NETHERTON - POOLED STDS FUND 2004/2005</v>
          </cell>
        </row>
        <row r="1123">
          <cell r="H1123" t="str">
            <v>EASA - - -  - EK -</v>
          </cell>
          <cell r="I1123" t="str">
            <v>SEKSAA</v>
          </cell>
          <cell r="J1123" t="str">
            <v>NETHERTON - POOLED STDS FUND 2004/2005</v>
          </cell>
        </row>
        <row r="1124">
          <cell r="H1124" t="str">
            <v>EASB - - -  - EK -</v>
          </cell>
          <cell r="I1124" t="str">
            <v>SEKSB</v>
          </cell>
          <cell r="J1124" t="str">
            <v>NETHERTON C.E. - EMAG (AREA 303)</v>
          </cell>
        </row>
        <row r="1125">
          <cell r="H1125" t="str">
            <v>EASF - - -  - EK -</v>
          </cell>
          <cell r="I1125" t="str">
            <v>SEKSF</v>
          </cell>
          <cell r="J1125" t="str">
            <v>NETHERTON CE - EXCELLENCE IN CITIES</v>
          </cell>
        </row>
        <row r="1126">
          <cell r="H1126" t="str">
            <v>EASJ - - -  - EK -</v>
          </cell>
          <cell r="I1126" t="str">
            <v>SEKSJA</v>
          </cell>
          <cell r="J1126" t="str">
            <v>NETHERTON C.E. - NGFL INFRASTRUCTURE (AREA 601A)</v>
          </cell>
        </row>
        <row r="1127">
          <cell r="H1127" t="str">
            <v>EASK - - -  - EK -</v>
          </cell>
          <cell r="I1127" t="str">
            <v>SEKSKI</v>
          </cell>
          <cell r="J1127" t="str">
            <v>NETHERTON - ELECTRONIC LEARNING CREDITS AREA 618</v>
          </cell>
        </row>
        <row r="1128">
          <cell r="H1128" t="str">
            <v>EASL - - -  - EK -</v>
          </cell>
          <cell r="I1128" t="str">
            <v>SEKSLC</v>
          </cell>
          <cell r="J1128" t="str">
            <v>NETHERTON C.E. - EMAG (AREA 303)</v>
          </cell>
        </row>
        <row r="1129">
          <cell r="H1129" t="str">
            <v>EASN - - -  - EK -</v>
          </cell>
          <cell r="I1129" t="str">
            <v>SEKSN</v>
          </cell>
          <cell r="J1129" t="str">
            <v>NETHERTON C.E. - NGFL INFRASTRUCTURE (AREA 601A)</v>
          </cell>
        </row>
        <row r="1130">
          <cell r="H1130" t="str">
            <v>EASP - - -  - EK -</v>
          </cell>
          <cell r="I1130" t="str">
            <v>SEKSP</v>
          </cell>
          <cell r="J1130" t="str">
            <v>NETHERTON - ELECTRONIC LEARNING CREDITS AREA 618</v>
          </cell>
        </row>
        <row r="1131">
          <cell r="H1131" t="str">
            <v>EASS - - -  - EK -</v>
          </cell>
          <cell r="I1131" t="str">
            <v>SEKSSW</v>
          </cell>
          <cell r="J1131" t="str">
            <v>NETHERTON CE - EXCELLENCE IN CITIES</v>
          </cell>
        </row>
        <row r="1132">
          <cell r="H1132" t="str">
            <v>EAC - - -  - EL -</v>
          </cell>
          <cell r="I1132" t="str">
            <v>SELC</v>
          </cell>
          <cell r="J1132" t="str">
            <v>NEWFIELD PARK PRIMARY</v>
          </cell>
        </row>
        <row r="1133">
          <cell r="H1133" t="str">
            <v>EACA - - -  - EL -</v>
          </cell>
          <cell r="I1133" t="str">
            <v>SELCA</v>
          </cell>
          <cell r="J1133" t="str">
            <v>NEWFIELD PARK - PRIMARY</v>
          </cell>
        </row>
        <row r="1134">
          <cell r="H1134" t="str">
            <v>EASA - - -  - EL -</v>
          </cell>
          <cell r="I1134" t="str">
            <v>SELSA</v>
          </cell>
          <cell r="J1134" t="str">
            <v>NEWFIELD PARK - POOLED STDS FUND 2004/2005</v>
          </cell>
        </row>
        <row r="1135">
          <cell r="H1135" t="str">
            <v>EASA - - -  - EL -</v>
          </cell>
          <cell r="I1135" t="str">
            <v>SELSAA</v>
          </cell>
          <cell r="J1135" t="str">
            <v>NEWFIELD PARK - POOLED STDS FUND 2004/2005</v>
          </cell>
        </row>
        <row r="1136">
          <cell r="H1136" t="str">
            <v>EASJ - - -  - EL -</v>
          </cell>
          <cell r="I1136" t="str">
            <v>SELSJA</v>
          </cell>
          <cell r="J1136" t="str">
            <v>NEWFIELD PARK - NGFL INFRASTRUCTURE</v>
          </cell>
        </row>
        <row r="1137">
          <cell r="H1137" t="str">
            <v>EASK - - -  - EL -</v>
          </cell>
          <cell r="I1137" t="str">
            <v>SELSKI</v>
          </cell>
          <cell r="J1137" t="str">
            <v>NEWFIELD PARK - ELECTRONIC LEARNING CREDITS AREA 6</v>
          </cell>
        </row>
        <row r="1138">
          <cell r="H1138" t="str">
            <v>EASN - - -  - EL -</v>
          </cell>
          <cell r="I1138" t="str">
            <v>SELSN</v>
          </cell>
          <cell r="J1138" t="str">
            <v>NEWFIELD PARK - NGFL INFRASTRUCTURE</v>
          </cell>
        </row>
        <row r="1139">
          <cell r="H1139" t="str">
            <v>EASP - - -  - EL -</v>
          </cell>
          <cell r="I1139" t="str">
            <v>SELSP</v>
          </cell>
          <cell r="J1139" t="str">
            <v>NEWFIELD PARK - ELECTRONIC LEARNING CREDITS AREA 6</v>
          </cell>
        </row>
        <row r="1140">
          <cell r="H1140" t="str">
            <v>EAC - - -  - EM -</v>
          </cell>
          <cell r="I1140" t="str">
            <v>SEMC</v>
          </cell>
          <cell r="J1140" t="str">
            <v>NORTHFIELD RD PRIMARY</v>
          </cell>
        </row>
        <row r="1141">
          <cell r="H1141" t="str">
            <v>EACA - - -  - EM -</v>
          </cell>
          <cell r="I1141" t="str">
            <v>SEMCA</v>
          </cell>
          <cell r="J1141" t="str">
            <v>NORTHFIELD RD - PRIMARY</v>
          </cell>
        </row>
        <row r="1142">
          <cell r="H1142" t="str">
            <v>EALA - - -  - EM -</v>
          </cell>
          <cell r="I1142" t="str">
            <v>SEMLA</v>
          </cell>
          <cell r="J1142" t="str">
            <v>NORTHFIELD ROAD BREAKFAST CLUB</v>
          </cell>
        </row>
        <row r="1143">
          <cell r="H1143" t="str">
            <v>EASA - - -  - EM -</v>
          </cell>
          <cell r="I1143" t="str">
            <v>SEMSA</v>
          </cell>
          <cell r="J1143" t="str">
            <v>NORTHFIELD ROAD - POOLED STDS FUND 2004/2005</v>
          </cell>
        </row>
        <row r="1144">
          <cell r="H1144" t="str">
            <v>EASA - - -  - EM -</v>
          </cell>
          <cell r="I1144" t="str">
            <v>SEMSAA</v>
          </cell>
          <cell r="J1144" t="str">
            <v>NORTHFIELD ROAD - POOLED STDS FUND 2004/2005</v>
          </cell>
        </row>
        <row r="1145">
          <cell r="H1145" t="str">
            <v>EASB - - -  - EM -</v>
          </cell>
          <cell r="I1145" t="str">
            <v>SEMSB</v>
          </cell>
          <cell r="J1145" t="str">
            <v>NORTHFIELD RD - EMAG (AREA 303)</v>
          </cell>
        </row>
        <row r="1146">
          <cell r="H1146" t="str">
            <v>EASF - - -  - EM -</v>
          </cell>
          <cell r="I1146" t="str">
            <v>SEMSF</v>
          </cell>
          <cell r="J1146" t="str">
            <v>NORTHFIELD RD - EXCELLENCE IN CITIES</v>
          </cell>
        </row>
        <row r="1147">
          <cell r="H1147" t="str">
            <v>EASJ - - -  - EM -</v>
          </cell>
          <cell r="I1147" t="str">
            <v>SEMSJA</v>
          </cell>
          <cell r="J1147" t="str">
            <v>NORTHFIELD RD - NGFL INFRASTRUCTURE (AREA 601A)</v>
          </cell>
        </row>
        <row r="1148">
          <cell r="H1148" t="str">
            <v>EASJ - - -  - EM -</v>
          </cell>
          <cell r="I1148" t="str">
            <v>SEMSJL</v>
          </cell>
          <cell r="J1148" t="str">
            <v>NORTHFIELD RD - NUMERACY NATIONAL STRATEGY (AREA 3</v>
          </cell>
        </row>
        <row r="1149">
          <cell r="H1149" t="str">
            <v>EASK - - -  - EM -</v>
          </cell>
          <cell r="I1149" t="str">
            <v>SEMSKI</v>
          </cell>
          <cell r="J1149" t="str">
            <v>NORTHFIELD ROAD - ELECTRONIC LEARNING CREDITS AREA</v>
          </cell>
        </row>
        <row r="1150">
          <cell r="H1150" t="str">
            <v>EASL - - -  - EM -</v>
          </cell>
          <cell r="I1150" t="str">
            <v>SEMSLC</v>
          </cell>
          <cell r="J1150" t="str">
            <v>NORTHFIELD RD - EMAG (AREA 303)</v>
          </cell>
        </row>
        <row r="1151">
          <cell r="H1151" t="str">
            <v>EASN - - -  - EM -</v>
          </cell>
          <cell r="I1151" t="str">
            <v>SEMSN</v>
          </cell>
          <cell r="J1151" t="str">
            <v>NORTHFIELD RD - NGFL INFRASTRUCTURE (AREA 601A)</v>
          </cell>
        </row>
        <row r="1152">
          <cell r="H1152" t="str">
            <v>EASP - - -  - EM -</v>
          </cell>
          <cell r="I1152" t="str">
            <v>SEMSP</v>
          </cell>
          <cell r="J1152" t="str">
            <v>NORTHFIELD ROAD - ELECTRONIC LEARNING CREDITS AREA</v>
          </cell>
        </row>
        <row r="1153">
          <cell r="H1153" t="str">
            <v>EASS - - -  - EM -</v>
          </cell>
          <cell r="I1153" t="str">
            <v>SEMSSW</v>
          </cell>
          <cell r="J1153" t="str">
            <v>NORTHFIELD RD - EXCELLENCE IN CITIES</v>
          </cell>
        </row>
        <row r="1154">
          <cell r="H1154" t="str">
            <v>EAC - - -  - EN -</v>
          </cell>
          <cell r="I1154" t="str">
            <v>SENC</v>
          </cell>
          <cell r="J1154" t="str">
            <v>OLDSWINFORD C.E. PRIMARY</v>
          </cell>
        </row>
        <row r="1155">
          <cell r="H1155" t="str">
            <v>EACA - - -  - EN -</v>
          </cell>
          <cell r="I1155" t="str">
            <v>SENCA</v>
          </cell>
          <cell r="J1155" t="str">
            <v>OLDSWINFORD C.E. - PRIMARY</v>
          </cell>
        </row>
        <row r="1156">
          <cell r="H1156" t="str">
            <v>EASA - - -  - EN -</v>
          </cell>
          <cell r="I1156" t="str">
            <v>SENSA</v>
          </cell>
          <cell r="J1156" t="str">
            <v>OLDSWINFORD C.E. - POOLED STDS FUND 2004/2005</v>
          </cell>
        </row>
        <row r="1157">
          <cell r="H1157" t="str">
            <v>EASA - - -  - EN -</v>
          </cell>
          <cell r="I1157" t="str">
            <v>SENSAA</v>
          </cell>
          <cell r="J1157" t="str">
            <v>OLDSWINFORD - POOLED STDS FUND 2004/2005</v>
          </cell>
        </row>
        <row r="1158">
          <cell r="H1158" t="str">
            <v>EASJ - - -  - EN -</v>
          </cell>
          <cell r="I1158" t="str">
            <v>SENSJA</v>
          </cell>
          <cell r="J1158" t="str">
            <v>OLDSWINFORD C.E. - NGFL INFRASTRUCTURE (AREA 601A)</v>
          </cell>
        </row>
        <row r="1159">
          <cell r="H1159" t="str">
            <v>EASK - - -  - EN -</v>
          </cell>
          <cell r="I1159" t="str">
            <v>SENSKI</v>
          </cell>
          <cell r="J1159" t="str">
            <v>OLDSWINFORD C.E. - ELECTRONIC LEARNING CREDITS ARE</v>
          </cell>
        </row>
        <row r="1160">
          <cell r="H1160" t="str">
            <v>EASN - - -  - EN -</v>
          </cell>
          <cell r="I1160" t="str">
            <v>SENSN</v>
          </cell>
          <cell r="J1160" t="str">
            <v>OLDSWINFORD C.E. - NGFL INFRASTRUCTURE (AREA 601A)</v>
          </cell>
        </row>
        <row r="1161">
          <cell r="H1161" t="str">
            <v>EASP - - -  - EN -</v>
          </cell>
          <cell r="I1161" t="str">
            <v>SENSP</v>
          </cell>
          <cell r="J1161" t="str">
            <v>OLDSWINFORD C.E. - ELECTRONIC LEARNING CREDITS ARE</v>
          </cell>
        </row>
        <row r="1162">
          <cell r="H1162" t="str">
            <v>EAC - - -  - EP -</v>
          </cell>
          <cell r="I1162" t="str">
            <v>SEPC</v>
          </cell>
          <cell r="J1162" t="str">
            <v>OLIVE HILL PRIMARY</v>
          </cell>
        </row>
        <row r="1163">
          <cell r="H1163" t="str">
            <v>EACA - - -  - EP -</v>
          </cell>
          <cell r="I1163" t="str">
            <v>SEPCA</v>
          </cell>
          <cell r="J1163" t="str">
            <v>OLIVE HILL - PRIMARY</v>
          </cell>
        </row>
        <row r="1164">
          <cell r="H1164" t="str">
            <v>EALA - - -  - EP -</v>
          </cell>
          <cell r="I1164" t="str">
            <v>SEPLA</v>
          </cell>
          <cell r="J1164" t="str">
            <v>OLIVE HILL PRESCHOOL CLUB</v>
          </cell>
        </row>
        <row r="1165">
          <cell r="H1165" t="str">
            <v>EASA - - -  - EP -</v>
          </cell>
          <cell r="I1165" t="str">
            <v>SEPSA</v>
          </cell>
          <cell r="J1165" t="str">
            <v>OLIVE HILL - POOLED STDS FUND 2004/2005</v>
          </cell>
        </row>
        <row r="1166">
          <cell r="H1166" t="str">
            <v>EASA - - -  - EP -</v>
          </cell>
          <cell r="I1166" t="str">
            <v>SEPSAA</v>
          </cell>
          <cell r="J1166" t="str">
            <v>OLIVE HILL - POOLED STDS FUND 2004/2005</v>
          </cell>
        </row>
        <row r="1167">
          <cell r="H1167" t="str">
            <v>EASB - - -  - EP -</v>
          </cell>
          <cell r="I1167" t="str">
            <v>SEPSB</v>
          </cell>
          <cell r="J1167" t="str">
            <v>OLIVE HILL - EMAG (AREA 303)</v>
          </cell>
        </row>
        <row r="1168">
          <cell r="H1168" t="str">
            <v>EASJ - - -  - EP -</v>
          </cell>
          <cell r="I1168" t="str">
            <v>SEPSJA</v>
          </cell>
          <cell r="J1168" t="str">
            <v>OLIVE HILL - NGFL INFRASTRUCTURE</v>
          </cell>
        </row>
        <row r="1169">
          <cell r="H1169" t="str">
            <v>EASK - - -  - EP -</v>
          </cell>
          <cell r="I1169" t="str">
            <v>SEPSKI</v>
          </cell>
          <cell r="J1169" t="str">
            <v>OLIVE HILL - ELECTRONIC LEARNING CREDITS AREA 618</v>
          </cell>
        </row>
        <row r="1170">
          <cell r="H1170" t="str">
            <v>EASL - - -  - EP -</v>
          </cell>
          <cell r="I1170" t="str">
            <v>SEPSLC</v>
          </cell>
          <cell r="J1170" t="str">
            <v>OLIVE HILL - EMAG (AREA 303)</v>
          </cell>
        </row>
        <row r="1171">
          <cell r="H1171" t="str">
            <v>EASN - - -  - EP -</v>
          </cell>
          <cell r="I1171" t="str">
            <v>SEPSN</v>
          </cell>
          <cell r="J1171" t="str">
            <v>OLIVE HILL - NGFL INFRASTRUCTURE</v>
          </cell>
        </row>
        <row r="1172">
          <cell r="H1172" t="str">
            <v>EASP - - -  - EP -</v>
          </cell>
          <cell r="I1172" t="str">
            <v>SEPSP</v>
          </cell>
          <cell r="J1172" t="str">
            <v>OLIVE HILL - ELECTRONIC LEARNING CREDITS AREA 618</v>
          </cell>
        </row>
        <row r="1173">
          <cell r="H1173" t="str">
            <v>EAC - - -  - ER -</v>
          </cell>
          <cell r="I1173" t="str">
            <v>SERC</v>
          </cell>
          <cell r="J1173" t="str">
            <v>OUR LADY &amp; ST KENELM PRIMARY</v>
          </cell>
        </row>
        <row r="1174">
          <cell r="H1174" t="str">
            <v>EACA - - -  - ER -</v>
          </cell>
          <cell r="I1174" t="str">
            <v>SERCA</v>
          </cell>
          <cell r="J1174" t="str">
            <v>OUR LADY &amp; ST KENELM - PRIMARY</v>
          </cell>
        </row>
        <row r="1175">
          <cell r="H1175" t="str">
            <v>EASA - - -  - ER -</v>
          </cell>
          <cell r="I1175" t="str">
            <v>SERSA</v>
          </cell>
          <cell r="J1175" t="str">
            <v>OUR LADY AND ST KENELM - POOLED STDS FUND 2004/200</v>
          </cell>
        </row>
        <row r="1176">
          <cell r="H1176" t="str">
            <v>EASA - - -  - ER -</v>
          </cell>
          <cell r="I1176" t="str">
            <v>SERSAA</v>
          </cell>
          <cell r="J1176" t="str">
            <v>OUR LADY AND ST KENELM - POOLED STDS FUND 2004/200</v>
          </cell>
        </row>
        <row r="1177">
          <cell r="H1177" t="str">
            <v>EASJ - - -  - ER -</v>
          </cell>
          <cell r="I1177" t="str">
            <v>SERSJA</v>
          </cell>
          <cell r="J1177" t="str">
            <v>OUR LADY AND ST KENELM - NGFL INFRASTRUCTURE (AREA</v>
          </cell>
        </row>
        <row r="1178">
          <cell r="H1178" t="str">
            <v>EASJ - - -  - ER -</v>
          </cell>
          <cell r="I1178" t="str">
            <v>SERSJZ</v>
          </cell>
          <cell r="J1178" t="str">
            <v>OUR LADY &amp; ST KENELM - BEACON SCHOOLS (AREA 404)</v>
          </cell>
        </row>
        <row r="1179">
          <cell r="H1179" t="str">
            <v>EASK - - -  - ER -</v>
          </cell>
          <cell r="I1179" t="str">
            <v>SERSKI</v>
          </cell>
          <cell r="J1179" t="str">
            <v>OUR LADY AND ST KENELM - ELECTRONIC LEARNING CREDI</v>
          </cell>
        </row>
        <row r="1180">
          <cell r="H1180" t="str">
            <v>EASN - - -  - ER -</v>
          </cell>
          <cell r="I1180" t="str">
            <v>SERSN</v>
          </cell>
          <cell r="J1180" t="str">
            <v>OUR LADY AND ST KENELM - NGFL INFRASTRUCTURE (AREA</v>
          </cell>
        </row>
        <row r="1181">
          <cell r="H1181" t="str">
            <v>EASP - - -  - ER -</v>
          </cell>
          <cell r="I1181" t="str">
            <v>SERSP</v>
          </cell>
          <cell r="J1181" t="str">
            <v>OUR LADY AND ST KENELM - ELECTRONIC LEARNING CREDI</v>
          </cell>
        </row>
        <row r="1182">
          <cell r="H1182" t="str">
            <v>EAC - - -  - ES -</v>
          </cell>
          <cell r="I1182" t="str">
            <v>SESC</v>
          </cell>
          <cell r="J1182" t="str">
            <v>PEDMORE C.E. PRIMARY</v>
          </cell>
        </row>
        <row r="1183">
          <cell r="H1183" t="str">
            <v>EACA - - -  - ES -</v>
          </cell>
          <cell r="I1183" t="str">
            <v>SESCA</v>
          </cell>
          <cell r="J1183" t="str">
            <v>PEDMORE C.E. - PRIMARY</v>
          </cell>
        </row>
        <row r="1184">
          <cell r="H1184" t="str">
            <v>EASA - - -  - ES -</v>
          </cell>
          <cell r="I1184" t="str">
            <v>SESSA</v>
          </cell>
          <cell r="J1184" t="str">
            <v>PEDMORE C.E. - POOLED STDS FUND 2004/2005</v>
          </cell>
        </row>
        <row r="1185">
          <cell r="H1185" t="str">
            <v>EASA - - -  - ES -</v>
          </cell>
          <cell r="I1185" t="str">
            <v>SESSAA</v>
          </cell>
          <cell r="J1185" t="str">
            <v>PEDMORE C.E. - POOLED STDS FUND 2004/2005</v>
          </cell>
        </row>
        <row r="1186">
          <cell r="H1186" t="str">
            <v>EASJ - - -  - ES -</v>
          </cell>
          <cell r="I1186" t="str">
            <v>SESSJA</v>
          </cell>
          <cell r="J1186" t="str">
            <v>PEDMORE C.E. - NGFL INFRASTRUCTURE</v>
          </cell>
        </row>
        <row r="1187">
          <cell r="H1187" t="str">
            <v>EASK - - -  - ES -</v>
          </cell>
          <cell r="I1187" t="str">
            <v>SESSKI</v>
          </cell>
          <cell r="J1187" t="str">
            <v>PEDMORE C.E. - ELECTRONIC LEARNING CREDITS AREA 61</v>
          </cell>
        </row>
        <row r="1188">
          <cell r="H1188" t="str">
            <v>EASN - - -  - ES -</v>
          </cell>
          <cell r="I1188" t="str">
            <v>SESSN</v>
          </cell>
          <cell r="J1188" t="str">
            <v>PEDMORE C.E. - NGFL INFRASTRUCTURE</v>
          </cell>
        </row>
        <row r="1189">
          <cell r="H1189" t="str">
            <v>EASP - - -  - ES -</v>
          </cell>
          <cell r="I1189" t="str">
            <v>SESSP</v>
          </cell>
          <cell r="J1189" t="str">
            <v>PEDMORE C.E. - ELECTRONIC LEARNING CREDITS AREA 61</v>
          </cell>
        </row>
        <row r="1190">
          <cell r="H1190" t="str">
            <v>EAC - - -  - ET -</v>
          </cell>
          <cell r="I1190" t="str">
            <v>SETC</v>
          </cell>
          <cell r="J1190" t="str">
            <v>PETERS HILL PRIMARY</v>
          </cell>
        </row>
        <row r="1191">
          <cell r="H1191" t="str">
            <v>EACA - - -  - ET -</v>
          </cell>
          <cell r="I1191" t="str">
            <v>SETCA</v>
          </cell>
          <cell r="J1191" t="str">
            <v>PETERS HILL - PRIMARY</v>
          </cell>
        </row>
        <row r="1192">
          <cell r="H1192" t="str">
            <v>EALA - - -  - ET -</v>
          </cell>
          <cell r="I1192" t="str">
            <v>SETLA</v>
          </cell>
          <cell r="J1192" t="str">
            <v>PETERS HILL -  "KIDS CLUB" (1 DAY REC)</v>
          </cell>
        </row>
        <row r="1193">
          <cell r="H1193" t="str">
            <v>EALB - - -  - ET -</v>
          </cell>
          <cell r="I1193" t="str">
            <v>SETLB</v>
          </cell>
          <cell r="J1193" t="str">
            <v>PETERS HILL -  EARLY EDUCATION</v>
          </cell>
        </row>
        <row r="1194">
          <cell r="H1194" t="str">
            <v>EASA - - -  - ET -</v>
          </cell>
          <cell r="I1194" t="str">
            <v>SETSA</v>
          </cell>
          <cell r="J1194" t="str">
            <v>PETERS HILL - POOLED STDS FUND 2004/2005</v>
          </cell>
        </row>
        <row r="1195">
          <cell r="H1195" t="str">
            <v>EASA - - -  - ET -</v>
          </cell>
          <cell r="I1195" t="str">
            <v>SETSAA</v>
          </cell>
          <cell r="J1195" t="str">
            <v>PETERS HILL - POOLED STDS FUND 2004/2005</v>
          </cell>
        </row>
        <row r="1196">
          <cell r="H1196" t="str">
            <v>EASJ - - -  - ET -</v>
          </cell>
          <cell r="I1196" t="str">
            <v>SETSJA</v>
          </cell>
          <cell r="J1196" t="str">
            <v>PETERS HILL - NGFL INFRASTRUCTURE (AREA 601A)</v>
          </cell>
        </row>
        <row r="1197">
          <cell r="H1197" t="str">
            <v>EASJ - - -  - ET -</v>
          </cell>
          <cell r="I1197" t="str">
            <v>SETSJZ</v>
          </cell>
          <cell r="J1197" t="str">
            <v>PETERS HILL - BEACON SCHOOLS (AREA 404)</v>
          </cell>
        </row>
        <row r="1198">
          <cell r="H1198" t="str">
            <v>EASK - - -  - ET -</v>
          </cell>
          <cell r="I1198" t="str">
            <v>SETSKG</v>
          </cell>
          <cell r="J1198" t="str">
            <v>PETERS HILL - LITERACY &amp; NUMERACY NATIONAL STRATEG</v>
          </cell>
        </row>
        <row r="1199">
          <cell r="H1199" t="str">
            <v>EASK - - -  - ET -</v>
          </cell>
          <cell r="I1199" t="str">
            <v>SETSKI</v>
          </cell>
          <cell r="J1199" t="str">
            <v>PETERS HILL - ELECTRONIC LEARNING CREDITS AREA 618</v>
          </cell>
        </row>
        <row r="1200">
          <cell r="H1200" t="str">
            <v>EASN - - -  - ET -</v>
          </cell>
          <cell r="I1200" t="str">
            <v>SETSN</v>
          </cell>
          <cell r="J1200" t="str">
            <v>PETERS HILL - NGFL INFRASTRUCTURE</v>
          </cell>
        </row>
        <row r="1201">
          <cell r="H1201" t="str">
            <v>EASP - - -  - ET -</v>
          </cell>
          <cell r="I1201" t="str">
            <v>SETSP</v>
          </cell>
          <cell r="J1201" t="str">
            <v>PETERS HILL - ELECTRONIC LEARNING CREDITS AREA 618</v>
          </cell>
        </row>
        <row r="1202">
          <cell r="H1202" t="str">
            <v>EAC - - -  - EV -</v>
          </cell>
          <cell r="I1202" t="str">
            <v>SEVC</v>
          </cell>
          <cell r="J1202" t="str">
            <v>PRIORY PRIMARY</v>
          </cell>
        </row>
        <row r="1203">
          <cell r="H1203" t="str">
            <v>EACA - - -  - EV -</v>
          </cell>
          <cell r="I1203" t="str">
            <v>SEVCA</v>
          </cell>
          <cell r="J1203" t="str">
            <v>PRIORY - PRIMARY</v>
          </cell>
        </row>
        <row r="1204">
          <cell r="H1204" t="str">
            <v>EALA - - -  - EV -</v>
          </cell>
          <cell r="I1204" t="str">
            <v>SEVLA</v>
          </cell>
          <cell r="J1204" t="str">
            <v>PRIORY - NEIGHBOURHOOD NURSERY (NON CHARGE)</v>
          </cell>
        </row>
        <row r="1205">
          <cell r="H1205" t="str">
            <v>EASA - - -  - EV -</v>
          </cell>
          <cell r="I1205" t="str">
            <v>SEVSA</v>
          </cell>
          <cell r="J1205" t="str">
            <v>PRIORY - POOLED STDS FUND 2004/2005</v>
          </cell>
        </row>
        <row r="1206">
          <cell r="H1206" t="str">
            <v>EASA - - -  - EV -</v>
          </cell>
          <cell r="I1206" t="str">
            <v>SEVSAA</v>
          </cell>
          <cell r="J1206" t="str">
            <v>PRIORY - POOLED STDS FUND 2004/2005</v>
          </cell>
        </row>
        <row r="1207">
          <cell r="H1207" t="str">
            <v>EASF - - -  - EV -</v>
          </cell>
          <cell r="I1207" t="str">
            <v>SEVSF</v>
          </cell>
          <cell r="J1207" t="str">
            <v>PRIORY - EXCELLENCE IN CITIES</v>
          </cell>
        </row>
        <row r="1208">
          <cell r="H1208" t="str">
            <v>EASJ - - -  - EV -</v>
          </cell>
          <cell r="I1208" t="str">
            <v>SEVSJA</v>
          </cell>
          <cell r="J1208" t="str">
            <v>PRIORY - NGFL INFRASTRUCTURE</v>
          </cell>
        </row>
        <row r="1209">
          <cell r="H1209" t="str">
            <v>EASK - - -  - EV -</v>
          </cell>
          <cell r="I1209" t="str">
            <v>SEVSKI</v>
          </cell>
          <cell r="J1209" t="str">
            <v>PRIORY - ELECTRONIC LEARNING CREDITS AREA 618</v>
          </cell>
        </row>
        <row r="1210">
          <cell r="H1210" t="str">
            <v>EASN - - -  - EV -</v>
          </cell>
          <cell r="I1210" t="str">
            <v>SEVSN</v>
          </cell>
          <cell r="J1210" t="str">
            <v>PRIORY - NGFL INFRASTRUCTURE</v>
          </cell>
        </row>
        <row r="1211">
          <cell r="H1211" t="str">
            <v>EASP - - -  - EV -</v>
          </cell>
          <cell r="I1211" t="str">
            <v>SEVSP</v>
          </cell>
          <cell r="J1211" t="str">
            <v>PRIORY - ELECTRONIC LEARNING CREDITS AREA 618</v>
          </cell>
        </row>
        <row r="1212">
          <cell r="H1212" t="str">
            <v>EASS - - -  - EV -</v>
          </cell>
          <cell r="I1212" t="str">
            <v>SEVSSW</v>
          </cell>
          <cell r="J1212" t="str">
            <v>PRIORY - EXCELLENCE IN CITIES</v>
          </cell>
        </row>
        <row r="1213">
          <cell r="H1213" t="str">
            <v>EAC - - -  - EW -</v>
          </cell>
          <cell r="I1213" t="str">
            <v>SEWC</v>
          </cell>
          <cell r="J1213" t="str">
            <v>QUARRY BANK PRIMARY</v>
          </cell>
        </row>
        <row r="1214">
          <cell r="H1214" t="str">
            <v>EACA - - -  - EW -</v>
          </cell>
          <cell r="I1214" t="str">
            <v>SEWCA</v>
          </cell>
          <cell r="J1214" t="str">
            <v>QUARRY BANK - PRIMARY</v>
          </cell>
        </row>
        <row r="1215">
          <cell r="H1215" t="str">
            <v>EALA - - -  - EW -</v>
          </cell>
          <cell r="I1215" t="str">
            <v>SEWLA</v>
          </cell>
          <cell r="J1215" t="str">
            <v>QUARRY BANK BREAKFAST CLUB</v>
          </cell>
        </row>
        <row r="1216">
          <cell r="H1216" t="str">
            <v>EALB - - -  - EW -</v>
          </cell>
          <cell r="I1216" t="str">
            <v>SEWLB</v>
          </cell>
          <cell r="J1216" t="str">
            <v>QUARRY BANK AFTER SCHOOL LEARNING CLUB</v>
          </cell>
        </row>
        <row r="1217">
          <cell r="H1217" t="str">
            <v>EASA - - -  - EW -</v>
          </cell>
          <cell r="I1217" t="str">
            <v>SEWSA</v>
          </cell>
          <cell r="J1217" t="str">
            <v>QUARRY BANK - POOLED STDS FUND 2004/2005</v>
          </cell>
        </row>
        <row r="1218">
          <cell r="H1218" t="str">
            <v>EASA - - -  - EW -</v>
          </cell>
          <cell r="I1218" t="str">
            <v>SEWSAA</v>
          </cell>
          <cell r="J1218" t="str">
            <v>QUARRY BANK - POOLED STDS FUND 2004/2005</v>
          </cell>
        </row>
        <row r="1219">
          <cell r="H1219" t="str">
            <v>EASJ - - -  - EW -</v>
          </cell>
          <cell r="I1219" t="str">
            <v>SEWSJA</v>
          </cell>
          <cell r="J1219" t="str">
            <v>QUARRY BANK - NGFL INFRASTRUCTURE (AREA 601A)</v>
          </cell>
        </row>
        <row r="1220">
          <cell r="H1220" t="str">
            <v>EASJ - - -  - EW -</v>
          </cell>
          <cell r="I1220" t="str">
            <v>SEWSJN</v>
          </cell>
          <cell r="J1220" t="str">
            <v>QUARRY BANK - SCHOOL IMPROVEMENT DEVOLVED(AREA 101</v>
          </cell>
        </row>
        <row r="1221">
          <cell r="H1221" t="str">
            <v>EASK - - -  - EW -</v>
          </cell>
          <cell r="I1221" t="str">
            <v>SEWSKG</v>
          </cell>
          <cell r="J1221" t="str">
            <v>QUARRY BANK - LITERACY AND NUMERACY NAT STRATEGY</v>
          </cell>
        </row>
        <row r="1222">
          <cell r="H1222" t="str">
            <v>EASK - - -  - EW -</v>
          </cell>
          <cell r="I1222" t="str">
            <v>SEWSKI</v>
          </cell>
          <cell r="J1222" t="str">
            <v>QUARRY BANK  - ELECTRONIC LEARNING CREDITS AREA 61</v>
          </cell>
        </row>
        <row r="1223">
          <cell r="H1223" t="str">
            <v>EASN - - -  - EW -</v>
          </cell>
          <cell r="I1223" t="str">
            <v>SEWSN</v>
          </cell>
          <cell r="J1223" t="str">
            <v>QUARRY BANK - NGFL INFRASTRUCTURE (AREA 601A)</v>
          </cell>
        </row>
        <row r="1224">
          <cell r="H1224" t="str">
            <v>EASP - - -  - EW -</v>
          </cell>
          <cell r="I1224" t="str">
            <v>SEWSP</v>
          </cell>
          <cell r="J1224" t="str">
            <v>QUARRY BANK  - ELECTRONIC LEARNING CREDITS AREA 61</v>
          </cell>
        </row>
        <row r="1225">
          <cell r="H1225" t="str">
            <v>EAC - - -  - EX -</v>
          </cell>
          <cell r="I1225" t="str">
            <v>SEXC</v>
          </cell>
          <cell r="J1225" t="str">
            <v>QUEEN VICTORIA PRIMARY</v>
          </cell>
        </row>
        <row r="1226">
          <cell r="H1226" t="str">
            <v>EACA - - -  - EX -</v>
          </cell>
          <cell r="I1226" t="str">
            <v>SEXCA</v>
          </cell>
          <cell r="J1226" t="str">
            <v>QUEEN VICTORIA - PRIMARY</v>
          </cell>
        </row>
        <row r="1227">
          <cell r="H1227" t="str">
            <v>EASA - - -  - EX -</v>
          </cell>
          <cell r="I1227" t="str">
            <v>SEXSA</v>
          </cell>
          <cell r="J1227" t="str">
            <v>QUEEN VICTORIA - POOLED STDS FUND 2004/2005</v>
          </cell>
        </row>
        <row r="1228">
          <cell r="H1228" t="str">
            <v>EASA - - -  - EX -</v>
          </cell>
          <cell r="I1228" t="str">
            <v>SEXSAA</v>
          </cell>
          <cell r="J1228" t="str">
            <v>QUEEN VICTORIA - POOLED STDS FUND 2004/2005</v>
          </cell>
        </row>
        <row r="1229">
          <cell r="H1229" t="str">
            <v>EASJ - - -  - EX -</v>
          </cell>
          <cell r="I1229" t="str">
            <v>SEXSJA</v>
          </cell>
          <cell r="J1229" t="str">
            <v>QUEEN VICTORIA - NGFL INFRASTRUCTURE (AREA 601A)</v>
          </cell>
        </row>
        <row r="1230">
          <cell r="H1230" t="str">
            <v>EASK - - -  - EX -</v>
          </cell>
          <cell r="I1230" t="str">
            <v>SEXSKI</v>
          </cell>
          <cell r="J1230" t="str">
            <v>QUEEN VICTORIA - ELECTRONIC LEARNING CREDITS AREA</v>
          </cell>
        </row>
        <row r="1231">
          <cell r="H1231" t="str">
            <v>EASN - - -  - EX -</v>
          </cell>
          <cell r="I1231" t="str">
            <v>SEXSN</v>
          </cell>
          <cell r="J1231" t="str">
            <v>QUEEN VICTORIA - NGFL INFRASTRUCTURE (AREA 601A)</v>
          </cell>
        </row>
        <row r="1232">
          <cell r="H1232" t="str">
            <v>EASP - - -  - EX -</v>
          </cell>
          <cell r="I1232" t="str">
            <v>SEXSP</v>
          </cell>
          <cell r="J1232" t="str">
            <v>QUEEN VICTORIA - ELECTRONIC LEARNING CREDITS AREA</v>
          </cell>
        </row>
        <row r="1233">
          <cell r="H1233" t="str">
            <v>EAC - - -  - FA -</v>
          </cell>
          <cell r="I1233" t="str">
            <v>SFAC</v>
          </cell>
          <cell r="J1233" t="str">
            <v>REDHALL JUNIOR</v>
          </cell>
        </row>
        <row r="1234">
          <cell r="H1234" t="str">
            <v>EACA - - -  - FA -</v>
          </cell>
          <cell r="I1234" t="str">
            <v>SFACA</v>
          </cell>
          <cell r="J1234" t="str">
            <v>REDHALL JUNIOR - PRIMARY</v>
          </cell>
        </row>
        <row r="1235">
          <cell r="H1235" t="str">
            <v>EASA - - -  - FA -</v>
          </cell>
          <cell r="I1235" t="str">
            <v>SFASA</v>
          </cell>
          <cell r="J1235" t="str">
            <v>REDHALL JUNIOR - POOLED STDS FUND 2004/2005</v>
          </cell>
        </row>
        <row r="1236">
          <cell r="H1236" t="str">
            <v>EASA - - -  - FA -</v>
          </cell>
          <cell r="I1236" t="str">
            <v>SFASAA</v>
          </cell>
          <cell r="J1236" t="str">
            <v>REDHALL JUNIOR - POOLED STDS FUND 2004/2005</v>
          </cell>
        </row>
        <row r="1237">
          <cell r="H1237" t="str">
            <v>EASJ - - -  - FA -</v>
          </cell>
          <cell r="I1237" t="str">
            <v>SFASJA</v>
          </cell>
          <cell r="J1237" t="str">
            <v>REDHALL JUNIOR - NGFL INFRASTRUCTURE</v>
          </cell>
        </row>
        <row r="1238">
          <cell r="H1238" t="str">
            <v>EASK - - -  - FA -</v>
          </cell>
          <cell r="I1238" t="str">
            <v>SFASKI</v>
          </cell>
          <cell r="J1238" t="str">
            <v>REDHALL JUNIOR - ELECTRONIC LEARNING CREDITS AREA</v>
          </cell>
        </row>
        <row r="1239">
          <cell r="H1239" t="str">
            <v>EASN - - -  - FA -</v>
          </cell>
          <cell r="I1239" t="str">
            <v>SFASN</v>
          </cell>
          <cell r="J1239" t="str">
            <v>REDHALL JUNIOR - NGFL INFRASTRUCTURE</v>
          </cell>
        </row>
        <row r="1240">
          <cell r="H1240" t="str">
            <v>EASP - - -  - FA -</v>
          </cell>
          <cell r="I1240" t="str">
            <v>SFASP</v>
          </cell>
          <cell r="J1240" t="str">
            <v>REDHALL JUNIOR - ELECTRONIC LEARNING CREDITS AREA</v>
          </cell>
        </row>
        <row r="1241">
          <cell r="H1241" t="str">
            <v>EAC - - -  - FB -</v>
          </cell>
          <cell r="I1241" t="str">
            <v>SFBC</v>
          </cell>
          <cell r="J1241" t="str">
            <v>THE RIDGE PRIMARY</v>
          </cell>
        </row>
        <row r="1242">
          <cell r="H1242" t="str">
            <v>EACA - - -  - FB -</v>
          </cell>
          <cell r="I1242" t="str">
            <v>SFBCA</v>
          </cell>
          <cell r="J1242" t="str">
            <v>THE RIDGE - PRIMARY</v>
          </cell>
        </row>
        <row r="1243">
          <cell r="H1243" t="str">
            <v>EALA - - -  - FB -</v>
          </cell>
          <cell r="I1243" t="str">
            <v>SFBLA</v>
          </cell>
          <cell r="J1243" t="str">
            <v>RIDGE PRIMARY KINDERGARTEN</v>
          </cell>
        </row>
        <row r="1244">
          <cell r="H1244" t="str">
            <v>EASA - - -  - FB -</v>
          </cell>
          <cell r="I1244" t="str">
            <v>SFBSA</v>
          </cell>
          <cell r="J1244" t="str">
            <v>THE RIDGE - POOLED STDS FUND 2004/2005</v>
          </cell>
        </row>
        <row r="1245">
          <cell r="H1245" t="str">
            <v>EASA - - -  - FB -</v>
          </cell>
          <cell r="I1245" t="str">
            <v>SFBSAA</v>
          </cell>
          <cell r="J1245" t="str">
            <v>THE RIDGE - POOLED STDS FUND 2004/2005</v>
          </cell>
        </row>
        <row r="1246">
          <cell r="H1246" t="str">
            <v>EASJ - - -  - FB -</v>
          </cell>
          <cell r="I1246" t="str">
            <v>SFBSJA</v>
          </cell>
          <cell r="J1246" t="str">
            <v>THE RIDGE - NGFL INFRASTRUCTURE (AREA 601A)</v>
          </cell>
        </row>
        <row r="1247">
          <cell r="H1247" t="str">
            <v>EASK - - -  - FB -</v>
          </cell>
          <cell r="I1247" t="str">
            <v>SFBSKI</v>
          </cell>
          <cell r="J1247" t="str">
            <v>THE RIDGE - ELECTRONIC LEARNING CREDITS AREA 618</v>
          </cell>
        </row>
        <row r="1248">
          <cell r="H1248" t="str">
            <v>EASN - - -  - FB -</v>
          </cell>
          <cell r="I1248" t="str">
            <v>SFBSN</v>
          </cell>
          <cell r="J1248" t="str">
            <v>THE RIDGE - NGFL INFRASTRUCTURE (AREA 601A)</v>
          </cell>
        </row>
        <row r="1249">
          <cell r="H1249" t="str">
            <v>EASP - - -  - FB -</v>
          </cell>
          <cell r="I1249" t="str">
            <v>SFBSP</v>
          </cell>
          <cell r="J1249" t="str">
            <v>THE RIDGE - ELECTRONIC LEARNING CREDITS AREA 618</v>
          </cell>
        </row>
        <row r="1250">
          <cell r="H1250" t="str">
            <v>EAC - - -  - FC -</v>
          </cell>
          <cell r="I1250" t="str">
            <v>SFCC</v>
          </cell>
          <cell r="J1250" t="str">
            <v>ROBERTS PRIMARY</v>
          </cell>
        </row>
        <row r="1251">
          <cell r="H1251" t="str">
            <v>EACA - - -  - FC -</v>
          </cell>
          <cell r="I1251" t="str">
            <v>SFCCA</v>
          </cell>
          <cell r="J1251" t="str">
            <v>ROBERTS - PRIMARY</v>
          </cell>
        </row>
        <row r="1252">
          <cell r="H1252" t="str">
            <v>EALA - - -  - FC -</v>
          </cell>
          <cell r="I1252" t="str">
            <v>SFCLA</v>
          </cell>
          <cell r="J1252" t="str">
            <v>ROBERTS - SUNRISERS CLUB (1 DAY REC)</v>
          </cell>
        </row>
        <row r="1253">
          <cell r="H1253" t="str">
            <v>EASA - - -  - FC -</v>
          </cell>
          <cell r="I1253" t="str">
            <v>SFCSA</v>
          </cell>
          <cell r="J1253" t="str">
            <v>ROBERTS - POOLED STDS FUND 2004/2005</v>
          </cell>
        </row>
        <row r="1254">
          <cell r="H1254" t="str">
            <v>EASA - - -  - FC -</v>
          </cell>
          <cell r="I1254" t="str">
            <v>SFCSAA</v>
          </cell>
          <cell r="J1254" t="str">
            <v>ROBERTS - POOLED STDS FUND 2004/2005</v>
          </cell>
        </row>
        <row r="1255">
          <cell r="H1255" t="str">
            <v>EASJ - - -  - FC -</v>
          </cell>
          <cell r="I1255" t="str">
            <v>SFCSJA</v>
          </cell>
          <cell r="J1255" t="str">
            <v>ROBERTS - NGFL INFRASTRUCTURE (AREA 601A)</v>
          </cell>
        </row>
        <row r="1256">
          <cell r="H1256" t="str">
            <v>EASK - - -  - FC -</v>
          </cell>
          <cell r="I1256" t="str">
            <v>SFCSKI</v>
          </cell>
          <cell r="J1256" t="str">
            <v>ROBERTS - ELECTRONIC LEARNING CREDITS AREA 618</v>
          </cell>
        </row>
        <row r="1257">
          <cell r="H1257" t="str">
            <v>EASN - - -  - FC -</v>
          </cell>
          <cell r="I1257" t="str">
            <v>SFCSN</v>
          </cell>
          <cell r="J1257" t="str">
            <v>ROBERTS - NGFL INFRASTRUCTURE (AREA 601A)</v>
          </cell>
        </row>
        <row r="1258">
          <cell r="H1258" t="str">
            <v>EASP - - -  - FC -</v>
          </cell>
          <cell r="I1258" t="str">
            <v>SFCSP</v>
          </cell>
          <cell r="J1258" t="str">
            <v>ROBERTS - ELECTRONIC LEARNING CREDITS AREA 618</v>
          </cell>
        </row>
        <row r="1259">
          <cell r="H1259" t="str">
            <v>EAC - - -  - FD -</v>
          </cell>
          <cell r="I1259" t="str">
            <v>SFDC</v>
          </cell>
          <cell r="J1259" t="str">
            <v>RUFFORD PRIMARY</v>
          </cell>
        </row>
        <row r="1260">
          <cell r="H1260" t="str">
            <v>EACA - - -  - FD -</v>
          </cell>
          <cell r="I1260" t="str">
            <v>SFDCA</v>
          </cell>
          <cell r="J1260" t="str">
            <v>RUFFORD - PRIMARY</v>
          </cell>
        </row>
        <row r="1261">
          <cell r="H1261" t="str">
            <v>EASA - - -  - FD -</v>
          </cell>
          <cell r="I1261" t="str">
            <v>SFDSA</v>
          </cell>
          <cell r="J1261" t="str">
            <v>RUFFORD - POOLED STDS FUND 2004/2005</v>
          </cell>
        </row>
        <row r="1262">
          <cell r="H1262" t="str">
            <v>EASA - - -  - FD -</v>
          </cell>
          <cell r="I1262" t="str">
            <v>SFDSAA</v>
          </cell>
          <cell r="J1262" t="str">
            <v>RUFFORD - POOLED STDS FUND 2004/2005</v>
          </cell>
        </row>
        <row r="1263">
          <cell r="H1263" t="str">
            <v>EASB - - -  - FD -</v>
          </cell>
          <cell r="I1263" t="str">
            <v>SFDSB</v>
          </cell>
          <cell r="J1263" t="str">
            <v>RUFFORD - EMAG (AREA 303)</v>
          </cell>
        </row>
        <row r="1264">
          <cell r="H1264" t="str">
            <v>EASF - - -  - FD -</v>
          </cell>
          <cell r="I1264" t="str">
            <v>SFDSF</v>
          </cell>
          <cell r="J1264" t="str">
            <v>RUFFORD - EXCELLENCE IN CITIES</v>
          </cell>
        </row>
        <row r="1265">
          <cell r="H1265" t="str">
            <v>EASJ - - -  - FD -</v>
          </cell>
          <cell r="I1265" t="str">
            <v>SFDSJA</v>
          </cell>
          <cell r="J1265" t="str">
            <v>RUFFORD - NGFL INFRASTRUCTURE (AREA 601A)</v>
          </cell>
        </row>
        <row r="1266">
          <cell r="H1266" t="str">
            <v>EASK - - -  - FD -</v>
          </cell>
          <cell r="I1266" t="str">
            <v>SFDSKI</v>
          </cell>
          <cell r="J1266" t="str">
            <v>RUFFORD - ELECTRONIC LEARNING CREDITS AREA 618</v>
          </cell>
        </row>
        <row r="1267">
          <cell r="H1267" t="str">
            <v>EASL - - -  - FD -</v>
          </cell>
          <cell r="I1267" t="str">
            <v>SFDSLC</v>
          </cell>
          <cell r="J1267" t="str">
            <v>RUFFORD - EMAG (AREA 303)</v>
          </cell>
        </row>
        <row r="1268">
          <cell r="H1268" t="str">
            <v>EASN - - -  - FD -</v>
          </cell>
          <cell r="I1268" t="str">
            <v>SFDSN</v>
          </cell>
          <cell r="J1268" t="str">
            <v>RUFFORD - NGFL INFRASTRUCTURE (AREA 601A)</v>
          </cell>
        </row>
        <row r="1269">
          <cell r="H1269" t="str">
            <v>EASP - - -  - FD -</v>
          </cell>
          <cell r="I1269" t="str">
            <v>SFDSP</v>
          </cell>
          <cell r="J1269" t="str">
            <v>RUFFORD - ELECTRONIC LEARNING CREDITS AREA 618</v>
          </cell>
        </row>
        <row r="1270">
          <cell r="H1270" t="str">
            <v>EASS - - -  - FD -</v>
          </cell>
          <cell r="I1270" t="str">
            <v>SFDSSW</v>
          </cell>
          <cell r="J1270" t="str">
            <v>RUFFORD - EXCELLENCE IN CITIES</v>
          </cell>
        </row>
        <row r="1271">
          <cell r="H1271" t="str">
            <v>EAC - - -  - FE -</v>
          </cell>
          <cell r="I1271" t="str">
            <v>SFEC</v>
          </cell>
          <cell r="J1271" t="str">
            <v>RUSSELLS HALL PRIMARY</v>
          </cell>
        </row>
        <row r="1272">
          <cell r="H1272" t="str">
            <v>EACA - - -  - FE -</v>
          </cell>
          <cell r="I1272" t="str">
            <v>SFECA</v>
          </cell>
          <cell r="J1272" t="str">
            <v>RUSSELLS HALL - PRIMARY</v>
          </cell>
        </row>
        <row r="1273">
          <cell r="H1273" t="str">
            <v>EASA - - -  - FE -</v>
          </cell>
          <cell r="I1273" t="str">
            <v>SFESA</v>
          </cell>
          <cell r="J1273" t="str">
            <v>RUSSELLS HALL - POOLED STDS FUND 2004/2005</v>
          </cell>
        </row>
        <row r="1274">
          <cell r="H1274" t="str">
            <v>EASA - - -  - FE -</v>
          </cell>
          <cell r="I1274" t="str">
            <v>SFESAA</v>
          </cell>
          <cell r="J1274" t="str">
            <v>RUSSELLS HALL - POOLED STDS FUND 2004/2005</v>
          </cell>
        </row>
        <row r="1275">
          <cell r="H1275" t="str">
            <v>EASJ - - -  - FE -</v>
          </cell>
          <cell r="I1275" t="str">
            <v>SFESJA</v>
          </cell>
          <cell r="J1275" t="str">
            <v>RUSSELLS HALL - NGFL INFRASTRUCTURE (AREA 601A)</v>
          </cell>
        </row>
        <row r="1276">
          <cell r="H1276" t="str">
            <v>EASK - - -  - FE -</v>
          </cell>
          <cell r="I1276" t="str">
            <v>SFESKI</v>
          </cell>
          <cell r="J1276" t="str">
            <v>RUSSELLS HALL  - ELECTRONIC LEARNING CREDITS AREA</v>
          </cell>
        </row>
        <row r="1277">
          <cell r="H1277" t="str">
            <v>EASN - - -  - FE -</v>
          </cell>
          <cell r="I1277" t="str">
            <v>SFESN</v>
          </cell>
          <cell r="J1277" t="str">
            <v>RUSSELLS HALL - NGFL INFRASTRUCTURE (AREA 601A)</v>
          </cell>
        </row>
        <row r="1278">
          <cell r="H1278" t="str">
            <v>EASP - - -  - FE -</v>
          </cell>
          <cell r="I1278" t="str">
            <v>SFESP</v>
          </cell>
          <cell r="J1278" t="str">
            <v>RUSSELLS HALL  - ELECTRONIC LEARNING CREDITS AREA</v>
          </cell>
        </row>
        <row r="1279">
          <cell r="H1279" t="str">
            <v>EAC - - -  - FF -</v>
          </cell>
          <cell r="I1279" t="str">
            <v>SFFC</v>
          </cell>
          <cell r="J1279" t="str">
            <v>SLEDMERE PRIMARY</v>
          </cell>
        </row>
        <row r="1280">
          <cell r="H1280" t="str">
            <v>EACA - - -  - FF -</v>
          </cell>
          <cell r="I1280" t="str">
            <v>SFFCA</v>
          </cell>
          <cell r="J1280" t="str">
            <v>SLEDMERE - PRIMARY</v>
          </cell>
        </row>
        <row r="1281">
          <cell r="H1281" t="str">
            <v>EASA - - -  - FF -</v>
          </cell>
          <cell r="I1281" t="str">
            <v>SFFSA</v>
          </cell>
          <cell r="J1281" t="str">
            <v>SLEDMERE - POOLED STDS FUND 2004/2005</v>
          </cell>
        </row>
        <row r="1282">
          <cell r="H1282" t="str">
            <v>EASA - - -  - FF -</v>
          </cell>
          <cell r="I1282" t="str">
            <v>SFFSAA</v>
          </cell>
          <cell r="J1282" t="str">
            <v>SLEDMERE - POOLED STDS FUND 2004/2005</v>
          </cell>
        </row>
        <row r="1283">
          <cell r="H1283" t="str">
            <v>EASB - - -  - FF -</v>
          </cell>
          <cell r="I1283" t="str">
            <v>SFFSB</v>
          </cell>
          <cell r="J1283" t="str">
            <v>SLEDMERE - EMAG (AREA 303)</v>
          </cell>
        </row>
        <row r="1284">
          <cell r="H1284" t="str">
            <v>EASF - - -  - FF -</v>
          </cell>
          <cell r="I1284" t="str">
            <v>SFFSF</v>
          </cell>
          <cell r="J1284" t="str">
            <v>SLEDMERE - EXCELLENCE IN CITIES</v>
          </cell>
        </row>
        <row r="1285">
          <cell r="H1285" t="str">
            <v>EASJ - - -  - FF -</v>
          </cell>
          <cell r="I1285" t="str">
            <v>SFFSJA</v>
          </cell>
          <cell r="J1285" t="str">
            <v>SLEDMERE - NGFL INFRASTRUCTURE</v>
          </cell>
        </row>
        <row r="1286">
          <cell r="H1286" t="str">
            <v>EASK - - -  - FF -</v>
          </cell>
          <cell r="I1286" t="str">
            <v>SFFSKI</v>
          </cell>
          <cell r="J1286" t="str">
            <v>SLEDMERE - ELECTRONIC LEARNING CREDITS AREA 618</v>
          </cell>
        </row>
        <row r="1287">
          <cell r="H1287" t="str">
            <v>EASL - - -  - FF -</v>
          </cell>
          <cell r="I1287" t="str">
            <v>SFFSLC</v>
          </cell>
          <cell r="J1287" t="str">
            <v>SLEDMERE - EMAG (AREA 303)</v>
          </cell>
        </row>
        <row r="1288">
          <cell r="H1288" t="str">
            <v>EASN - - -  - FF -</v>
          </cell>
          <cell r="I1288" t="str">
            <v>SFFSN</v>
          </cell>
          <cell r="J1288" t="str">
            <v>SLEDMERE - NGFL INFRASTRUCTURE</v>
          </cell>
        </row>
        <row r="1289">
          <cell r="H1289" t="str">
            <v>EASP - - -  - FF -</v>
          </cell>
          <cell r="I1289" t="str">
            <v>SFFSP</v>
          </cell>
          <cell r="J1289" t="str">
            <v>SLEDMERE - ELECTRONIC LEARNING CREDITS AREA 618</v>
          </cell>
        </row>
        <row r="1290">
          <cell r="H1290" t="str">
            <v>EASS - - -  - FF -</v>
          </cell>
          <cell r="I1290" t="str">
            <v>SFFSSW</v>
          </cell>
          <cell r="J1290" t="str">
            <v>SLEDMERE - EXCELLENCE IN CITIES</v>
          </cell>
        </row>
        <row r="1291">
          <cell r="H1291" t="str">
            <v>EAC - - -  - FG -</v>
          </cell>
          <cell r="I1291" t="str">
            <v>SFGC</v>
          </cell>
          <cell r="J1291" t="str">
            <v>ST CHADS R.C. PRIMARY</v>
          </cell>
        </row>
        <row r="1292">
          <cell r="H1292" t="str">
            <v>EACA - - -  - FG -</v>
          </cell>
          <cell r="I1292" t="str">
            <v>SFGCA</v>
          </cell>
          <cell r="J1292" t="str">
            <v>ST CHADS R.C. - PRIMARY</v>
          </cell>
        </row>
        <row r="1293">
          <cell r="H1293" t="str">
            <v>EASA - - -  - FG -</v>
          </cell>
          <cell r="I1293" t="str">
            <v>SFGSA</v>
          </cell>
          <cell r="J1293" t="str">
            <v>ST CHADS R.C. - POOLED STDS FUND 2004/2005</v>
          </cell>
        </row>
        <row r="1294">
          <cell r="H1294" t="str">
            <v>EASA - - -  - FG -</v>
          </cell>
          <cell r="I1294" t="str">
            <v>SFGSAA</v>
          </cell>
          <cell r="J1294" t="str">
            <v>ST CHADS R.C. - POOLED STDS FUND 2004/2005</v>
          </cell>
        </row>
        <row r="1295">
          <cell r="H1295" t="str">
            <v>EASJ - - -  - FG -</v>
          </cell>
          <cell r="I1295" t="str">
            <v>SFGSJA</v>
          </cell>
          <cell r="J1295" t="str">
            <v>ST CHADS R.C. - NGFL INFRASTRUCTURE (AREA 601A)</v>
          </cell>
        </row>
        <row r="1296">
          <cell r="H1296" t="str">
            <v>EASK - - -  - FG -</v>
          </cell>
          <cell r="I1296" t="str">
            <v>SFGSKI</v>
          </cell>
          <cell r="J1296" t="str">
            <v>ST CHADS R.C. - ELECTRONIC LEARNING CREDITS AREA 6</v>
          </cell>
        </row>
        <row r="1297">
          <cell r="H1297" t="str">
            <v>EASN - - -  - FG -</v>
          </cell>
          <cell r="I1297" t="str">
            <v>SFGSN</v>
          </cell>
          <cell r="J1297" t="str">
            <v>ST CHADS R.C. - NGFL INFRASTRUCTURE (AREA 601A)</v>
          </cell>
        </row>
        <row r="1298">
          <cell r="H1298" t="str">
            <v>EASP - - -  - FG -</v>
          </cell>
          <cell r="I1298" t="str">
            <v>SFGSP</v>
          </cell>
          <cell r="J1298" t="str">
            <v>ST CHADS R.C. - ELECTRONIC LEARNING CREDITS AREA 6</v>
          </cell>
        </row>
        <row r="1299">
          <cell r="H1299" t="str">
            <v>EAC - - -  - FH -</v>
          </cell>
          <cell r="I1299" t="str">
            <v>SFHC</v>
          </cell>
          <cell r="J1299" t="str">
            <v>ST JAMES C.E. PRIMARY</v>
          </cell>
        </row>
        <row r="1300">
          <cell r="H1300" t="str">
            <v>EACA - - -  - FH -</v>
          </cell>
          <cell r="I1300" t="str">
            <v>SFHCA</v>
          </cell>
          <cell r="J1300" t="str">
            <v>ST JAMES C.E. - PRIMARY</v>
          </cell>
        </row>
        <row r="1301">
          <cell r="H1301" t="str">
            <v>EALA - - -  - FH -</v>
          </cell>
          <cell r="I1301" t="str">
            <v>SFHLA</v>
          </cell>
          <cell r="J1301" t="str">
            <v>ST JAMES C.E. - ST JAMES C.E. PLAYGROUP (NON CHAR)</v>
          </cell>
        </row>
        <row r="1302">
          <cell r="H1302" t="str">
            <v>EALB - - -  - FH -</v>
          </cell>
          <cell r="I1302" t="str">
            <v>SFHLB</v>
          </cell>
          <cell r="J1302" t="str">
            <v>ST JAMES C.E. -  B.FAST/HOLS (NON C</v>
          </cell>
        </row>
        <row r="1303">
          <cell r="H1303" t="str">
            <v>EASA - - -  - FH -</v>
          </cell>
          <cell r="I1303" t="str">
            <v>SFHSA</v>
          </cell>
          <cell r="J1303" t="str">
            <v>ST JAMES C.E. - POOLED STDS FUND 2004/2005</v>
          </cell>
        </row>
        <row r="1304">
          <cell r="H1304" t="str">
            <v>EASA - - -  - FH -</v>
          </cell>
          <cell r="I1304" t="str">
            <v>SFHSAA</v>
          </cell>
          <cell r="J1304" t="str">
            <v>ST JAMES C.E. - POOLED STDS FUND 2004/2005</v>
          </cell>
        </row>
        <row r="1305">
          <cell r="H1305" t="str">
            <v>EASJ - - -  - FH -</v>
          </cell>
          <cell r="I1305" t="str">
            <v>SFHSJA</v>
          </cell>
          <cell r="J1305" t="str">
            <v>ST JAMES C.E. - NGFL INFRASTRUCTURE (AREA 601A)</v>
          </cell>
        </row>
        <row r="1306">
          <cell r="H1306" t="str">
            <v>EASK - - -  - FH -</v>
          </cell>
          <cell r="I1306" t="str">
            <v>SFHSKI</v>
          </cell>
          <cell r="J1306" t="str">
            <v>ST JAMES C.E. - ELECTRONIC LEARNING CREDITS AREA 6</v>
          </cell>
        </row>
        <row r="1307">
          <cell r="H1307" t="str">
            <v>EASN - - -  - FH -</v>
          </cell>
          <cell r="I1307" t="str">
            <v>SFHSN</v>
          </cell>
          <cell r="J1307" t="str">
            <v>ST JAMES C.E. - NGFL INFRASTRUCTURE (AREA 601A)</v>
          </cell>
        </row>
        <row r="1308">
          <cell r="H1308" t="str">
            <v>EASP - - -  - FH -</v>
          </cell>
          <cell r="I1308" t="str">
            <v>SFHSP</v>
          </cell>
          <cell r="J1308" t="str">
            <v>ST JAMES C.E. - ELECTRONIC LEARNING CREDITS AREA 6</v>
          </cell>
        </row>
        <row r="1309">
          <cell r="H1309" t="str">
            <v>EAC - - -  - FJ -</v>
          </cell>
          <cell r="I1309" t="str">
            <v>SFJC</v>
          </cell>
          <cell r="J1309" t="str">
            <v>ST JOSEPHS R.C. (DUDLEY) PRIMARY</v>
          </cell>
        </row>
        <row r="1310">
          <cell r="H1310" t="str">
            <v>EACA - - -  - FJ -</v>
          </cell>
          <cell r="I1310" t="str">
            <v>SFJCA</v>
          </cell>
          <cell r="J1310" t="str">
            <v>ST JOSEPHS R.C. (DUDLEY) - PRIMARY</v>
          </cell>
        </row>
        <row r="1311">
          <cell r="H1311" t="str">
            <v>EALA - - -  - FJ -</v>
          </cell>
          <cell r="I1311" t="str">
            <v>SFJLA</v>
          </cell>
          <cell r="J1311" t="str">
            <v>ST JOSEPHS SURE START</v>
          </cell>
        </row>
        <row r="1312">
          <cell r="H1312" t="str">
            <v>EASA - - -  - FJ -</v>
          </cell>
          <cell r="I1312" t="str">
            <v>SFJSA</v>
          </cell>
          <cell r="J1312" t="str">
            <v>ST JOSEPHS R.C. (DUDLEY) - POOLED STDS FUND 2004/2</v>
          </cell>
        </row>
        <row r="1313">
          <cell r="H1313" t="str">
            <v>EASA - - -  - FJ -</v>
          </cell>
          <cell r="I1313" t="str">
            <v>SFJSAA</v>
          </cell>
          <cell r="J1313" t="str">
            <v>ST JOSEPHS R.C. (DUDLEY) - POOLED STDS FUND 2004/2</v>
          </cell>
        </row>
        <row r="1314">
          <cell r="H1314" t="str">
            <v>EASJ - - -  - FJ -</v>
          </cell>
          <cell r="I1314" t="str">
            <v>SFJSJA</v>
          </cell>
          <cell r="J1314" t="str">
            <v>ST JOSEPHS R.C. (DUDLEY) - NGFL INFRASTRUCTURE</v>
          </cell>
        </row>
        <row r="1315">
          <cell r="H1315" t="str">
            <v>EASJ - - -  - FJ -</v>
          </cell>
          <cell r="I1315" t="str">
            <v>SFJSJF</v>
          </cell>
          <cell r="J1315" t="str">
            <v>ST JOSEPHS R.C. (DUDLEY) - SPECIAL EDUCATION NEEDS</v>
          </cell>
        </row>
        <row r="1316">
          <cell r="H1316" t="str">
            <v>EASK - - -  - FJ -</v>
          </cell>
          <cell r="I1316" t="str">
            <v>SFJSKI</v>
          </cell>
          <cell r="J1316" t="str">
            <v>ST JOSEPHS R.C. (DUDLEY) - ELECTRONIC LEARNING CRE</v>
          </cell>
        </row>
        <row r="1317">
          <cell r="H1317" t="str">
            <v>EASN - - -  - FJ -</v>
          </cell>
          <cell r="I1317" t="str">
            <v>SFJSN</v>
          </cell>
          <cell r="J1317" t="str">
            <v>ST JOSEPHS R.C. (DUDLEY) - NGFL INFRASTRUCTURE</v>
          </cell>
        </row>
        <row r="1318">
          <cell r="H1318" t="str">
            <v>EASP - - -  - FJ -</v>
          </cell>
          <cell r="I1318" t="str">
            <v>SFJSP</v>
          </cell>
          <cell r="J1318" t="str">
            <v>ST JOSEPHS R.C. (DUDLEY) - ELECTRONIC LEARNING CRE</v>
          </cell>
        </row>
        <row r="1319">
          <cell r="H1319" t="str">
            <v>EAC - - -  - FK -</v>
          </cell>
          <cell r="I1319" t="str">
            <v>SFKC</v>
          </cell>
          <cell r="J1319" t="str">
            <v>ST JOSEPHS R.C. (STOUR) PRIMARY</v>
          </cell>
        </row>
        <row r="1320">
          <cell r="H1320" t="str">
            <v>EACA - - -  - FK -</v>
          </cell>
          <cell r="I1320" t="str">
            <v>SFKCA</v>
          </cell>
          <cell r="J1320" t="str">
            <v>ST JOSEPHS R.C. (STOUR) - PRIMARY</v>
          </cell>
        </row>
        <row r="1321">
          <cell r="H1321" t="str">
            <v>EALA - - -  - FK -</v>
          </cell>
          <cell r="I1321" t="str">
            <v>SFKLA</v>
          </cell>
          <cell r="J1321" t="str">
            <v>ST JOSEPHS R.C. (STOUR) - PRE-SCHOOL</v>
          </cell>
        </row>
        <row r="1322">
          <cell r="H1322" t="str">
            <v>EASA - - -  - FK -</v>
          </cell>
          <cell r="I1322" t="str">
            <v>SFKSA</v>
          </cell>
          <cell r="J1322" t="str">
            <v>ST JOSEPHS R.C. (STOUR) - POOLED STDS FUND 2004/20</v>
          </cell>
        </row>
        <row r="1323">
          <cell r="H1323" t="str">
            <v>EASA - - -  - FK -</v>
          </cell>
          <cell r="I1323" t="str">
            <v>SFKSAA</v>
          </cell>
          <cell r="J1323" t="str">
            <v>ST JOSEPHS R.C. (STOUR) - POOLED STDS FUND 2004/20</v>
          </cell>
        </row>
        <row r="1324">
          <cell r="H1324" t="str">
            <v>EASJ - - -  - FK -</v>
          </cell>
          <cell r="I1324" t="str">
            <v>SFKSJA</v>
          </cell>
          <cell r="J1324" t="str">
            <v>ST JOSEPHS R.C. (STOUR) - NGFL INFRASTRUCTURE (ARE</v>
          </cell>
        </row>
        <row r="1325">
          <cell r="H1325" t="str">
            <v>EASK - - -  - FK -</v>
          </cell>
          <cell r="I1325" t="str">
            <v>SFKSKI</v>
          </cell>
          <cell r="J1325" t="str">
            <v>ST JOSEPHS R.C. (STOUR) - ELECTRONIC LEARNING CRED</v>
          </cell>
        </row>
        <row r="1326">
          <cell r="H1326" t="str">
            <v>EASN - - -  - FK -</v>
          </cell>
          <cell r="I1326" t="str">
            <v>SFKSN</v>
          </cell>
          <cell r="J1326" t="str">
            <v>ST JOSEPHS R.C. (STOUR) - NGFL INFRASTRUCTURE (ARE</v>
          </cell>
        </row>
        <row r="1327">
          <cell r="H1327" t="str">
            <v>EASP - - -  - FK -</v>
          </cell>
          <cell r="I1327" t="str">
            <v>SFKSP</v>
          </cell>
          <cell r="J1327" t="str">
            <v>ST JOSEPHS R.C. (STOUR) - ELECTRONIC LEARNING CRED</v>
          </cell>
        </row>
        <row r="1328">
          <cell r="H1328" t="str">
            <v>EAC - - -  - FL -</v>
          </cell>
          <cell r="I1328" t="str">
            <v>SFLC</v>
          </cell>
          <cell r="J1328" t="str">
            <v>ST MARKS C.E. PRIMARY</v>
          </cell>
        </row>
        <row r="1329">
          <cell r="H1329" t="str">
            <v>EACA - - -  - FL -</v>
          </cell>
          <cell r="I1329" t="str">
            <v>SFLCA</v>
          </cell>
          <cell r="J1329" t="str">
            <v>ST MARKS C.E. - PRIMARY</v>
          </cell>
        </row>
        <row r="1330">
          <cell r="H1330" t="str">
            <v>EASA - - -  - FL -</v>
          </cell>
          <cell r="I1330" t="str">
            <v>SFLSA</v>
          </cell>
          <cell r="J1330" t="str">
            <v>ST MARKS C.E.- POOLED STDS FUND 2004/2005</v>
          </cell>
        </row>
        <row r="1331">
          <cell r="H1331" t="str">
            <v>EASA - - -  - FL -</v>
          </cell>
          <cell r="I1331" t="str">
            <v>SFLSAA</v>
          </cell>
          <cell r="J1331" t="str">
            <v>ST MARKS C.E.- POOLED STDS FUND 2004/2005</v>
          </cell>
        </row>
        <row r="1332">
          <cell r="H1332" t="str">
            <v>EASF - - -  - FL -</v>
          </cell>
          <cell r="I1332" t="str">
            <v>SFLSF</v>
          </cell>
          <cell r="J1332" t="str">
            <v>ST MARKS CE - EXCELLENCE IN CITIES</v>
          </cell>
        </row>
        <row r="1333">
          <cell r="H1333" t="str">
            <v>EASJ - - -  - FL -</v>
          </cell>
          <cell r="I1333" t="str">
            <v>SFLSJA</v>
          </cell>
          <cell r="J1333" t="str">
            <v>ST MARKS C.E.- NGFL INFRASTRUCTURE</v>
          </cell>
        </row>
        <row r="1334">
          <cell r="H1334" t="str">
            <v>EASK - - -  - FL -</v>
          </cell>
          <cell r="I1334" t="str">
            <v>SFLSKI</v>
          </cell>
          <cell r="J1334" t="str">
            <v>ST MARKS C.E. - ELECTRONIC LEARNING CREDITS AREA 6</v>
          </cell>
        </row>
        <row r="1335">
          <cell r="H1335" t="str">
            <v>EASN - - -  - FL -</v>
          </cell>
          <cell r="I1335" t="str">
            <v>SFLSN</v>
          </cell>
          <cell r="J1335" t="str">
            <v>ST MARKS C.E.- NGFL INFRASTRUCTURE</v>
          </cell>
        </row>
        <row r="1336">
          <cell r="H1336" t="str">
            <v>EASP - - -  - FL -</v>
          </cell>
          <cell r="I1336" t="str">
            <v>SFLSP</v>
          </cell>
          <cell r="J1336" t="str">
            <v>ST MARKS C.E. - ELECTRONIC LEARNING CREDITS AREA 6</v>
          </cell>
        </row>
        <row r="1337">
          <cell r="H1337" t="str">
            <v>EASS - - -  - FL -</v>
          </cell>
          <cell r="I1337" t="str">
            <v>SFLSSW</v>
          </cell>
          <cell r="J1337" t="str">
            <v>ST MARKS CE - EXCELLENCE IN CITIES</v>
          </cell>
        </row>
        <row r="1338">
          <cell r="H1338" t="str">
            <v>EAC - - -  - FM -</v>
          </cell>
          <cell r="I1338" t="str">
            <v>SFMC</v>
          </cell>
          <cell r="J1338" t="str">
            <v>ST MARYS C.E. PRIMARY</v>
          </cell>
        </row>
        <row r="1339">
          <cell r="H1339" t="str">
            <v>EACA - - -  - FM -</v>
          </cell>
          <cell r="I1339" t="str">
            <v>SFMCA</v>
          </cell>
          <cell r="J1339" t="str">
            <v>ST MARYS C.E. - PRIMARY</v>
          </cell>
        </row>
        <row r="1340">
          <cell r="H1340" t="str">
            <v>EASA - - -  - FM -</v>
          </cell>
          <cell r="I1340" t="str">
            <v>SFMSA</v>
          </cell>
          <cell r="J1340" t="str">
            <v>ST MARYS C.E. - POOLED STDS FUND 2004/2005</v>
          </cell>
        </row>
        <row r="1341">
          <cell r="H1341" t="str">
            <v>EASA - - -  - FM -</v>
          </cell>
          <cell r="I1341" t="str">
            <v>SFMSAA</v>
          </cell>
          <cell r="J1341" t="str">
            <v>ST MARYS C.E. - POOLED STDS FUND 2004/2005</v>
          </cell>
        </row>
        <row r="1342">
          <cell r="H1342" t="str">
            <v>EASJ - - -  - FM -</v>
          </cell>
          <cell r="I1342" t="str">
            <v>SFMSJA</v>
          </cell>
          <cell r="J1342" t="str">
            <v>ST MARYS CE - NGFL INFRASTRUCTURE (AREA 601A)</v>
          </cell>
        </row>
        <row r="1343">
          <cell r="H1343" t="str">
            <v>EASK - - -  - FM -</v>
          </cell>
          <cell r="I1343" t="str">
            <v>SFMSKI</v>
          </cell>
          <cell r="J1343" t="str">
            <v>ST MARYS C.E. - ELECTRONIC LEARNING CREDITS AREA 6</v>
          </cell>
        </row>
        <row r="1344">
          <cell r="H1344" t="str">
            <v>EASN - - -  - FM -</v>
          </cell>
          <cell r="I1344" t="str">
            <v>SFMSN</v>
          </cell>
          <cell r="J1344" t="str">
            <v>ST MARYS CE - NGFL INFRASTRUCTURE (AREA 601A)</v>
          </cell>
        </row>
        <row r="1345">
          <cell r="H1345" t="str">
            <v>EASP - - -  - FM -</v>
          </cell>
          <cell r="I1345" t="str">
            <v>SFMSP</v>
          </cell>
          <cell r="J1345" t="str">
            <v>ST MARYS C.E. - ELECTRONIC LEARNING CREDITS AREA 6</v>
          </cell>
        </row>
        <row r="1346">
          <cell r="H1346" t="str">
            <v>EAC - - -  - FN -</v>
          </cell>
          <cell r="I1346" t="str">
            <v>SFNC</v>
          </cell>
          <cell r="J1346" t="str">
            <v>ST MARYS R.C. PRIMARY</v>
          </cell>
        </row>
        <row r="1347">
          <cell r="H1347" t="str">
            <v>EACA - - -  - FN -</v>
          </cell>
          <cell r="I1347" t="str">
            <v>SFNCA</v>
          </cell>
          <cell r="J1347" t="str">
            <v>ST MARYS R.C. - PRIMARY</v>
          </cell>
        </row>
        <row r="1348">
          <cell r="H1348" t="str">
            <v>EALA - - -  - FN -</v>
          </cell>
          <cell r="I1348" t="str">
            <v>SFNLA</v>
          </cell>
          <cell r="J1348" t="str">
            <v>ST MARYS R.C. -  PRE SCH-L/PEOPLE (1 DAY CHARGE)</v>
          </cell>
        </row>
        <row r="1349">
          <cell r="H1349" t="str">
            <v>EALB - - -  - FN -</v>
          </cell>
          <cell r="I1349" t="str">
            <v>SFNLB</v>
          </cell>
          <cell r="J1349" t="str">
            <v>ST MARYS R.C. -  S.M.A.S.H CLUB (1 DAY CHARGE)</v>
          </cell>
        </row>
        <row r="1350">
          <cell r="H1350" t="str">
            <v>EASA - - -  - FN -</v>
          </cell>
          <cell r="I1350" t="str">
            <v>SFNSA</v>
          </cell>
          <cell r="J1350" t="str">
            <v>ST MARYS R.C. - POOLED STDS FUND 2004/2005</v>
          </cell>
        </row>
        <row r="1351">
          <cell r="H1351" t="str">
            <v>EASA - - -  - FN -</v>
          </cell>
          <cell r="I1351" t="str">
            <v>SFNSAA</v>
          </cell>
          <cell r="J1351" t="str">
            <v>ST MARYS R.C. - POOLED STDS FUND 2004/2005</v>
          </cell>
        </row>
        <row r="1352">
          <cell r="H1352" t="str">
            <v>EASJ - - -  - FN -</v>
          </cell>
          <cell r="I1352" t="str">
            <v>SFNSJA</v>
          </cell>
          <cell r="J1352" t="str">
            <v>ST MARYS R.C. - NGFL INFRASTRUCTURE</v>
          </cell>
        </row>
        <row r="1353">
          <cell r="H1353" t="str">
            <v>EASK - - -  - FN -</v>
          </cell>
          <cell r="I1353" t="str">
            <v>SFNSKI</v>
          </cell>
          <cell r="J1353" t="str">
            <v>ST MARYS R.C. - ELECTRONIC LEARNING CREDITS AREA 6</v>
          </cell>
        </row>
        <row r="1354">
          <cell r="H1354" t="str">
            <v>EASN - - -  - FN -</v>
          </cell>
          <cell r="I1354" t="str">
            <v>SFNSN</v>
          </cell>
          <cell r="J1354" t="str">
            <v>ST MARYS R.C. - NGFL INFRASTRUCTURE</v>
          </cell>
        </row>
        <row r="1355">
          <cell r="H1355" t="str">
            <v>EASP - - -  - FN -</v>
          </cell>
          <cell r="I1355" t="str">
            <v>SFNSP</v>
          </cell>
          <cell r="J1355" t="str">
            <v>ST MARYS R.C. - ELECTRONIC LEARNING CREDITS AREA 6</v>
          </cell>
        </row>
        <row r="1356">
          <cell r="H1356" t="str">
            <v>EAC - - -  - FP -</v>
          </cell>
          <cell r="I1356" t="str">
            <v>SFPC</v>
          </cell>
          <cell r="J1356" t="str">
            <v>STRAITS PRIMARY</v>
          </cell>
        </row>
        <row r="1357">
          <cell r="H1357" t="str">
            <v>EACA - - -  - FP -</v>
          </cell>
          <cell r="I1357" t="str">
            <v>SFPCA</v>
          </cell>
          <cell r="J1357" t="str">
            <v>STRAITS - PRIMARY</v>
          </cell>
        </row>
        <row r="1358">
          <cell r="H1358" t="str">
            <v>EALA - - -  - FP -</v>
          </cell>
          <cell r="I1358" t="str">
            <v>SFPLA</v>
          </cell>
          <cell r="J1358" t="str">
            <v>STRAITS CRECHE</v>
          </cell>
        </row>
        <row r="1359">
          <cell r="H1359" t="str">
            <v>EASA - - -  - FP -</v>
          </cell>
          <cell r="I1359" t="str">
            <v>SFPSA</v>
          </cell>
          <cell r="J1359" t="str">
            <v>STRAITS - POOLED STDS FUND 2004/2005</v>
          </cell>
        </row>
        <row r="1360">
          <cell r="H1360" t="str">
            <v>EASA - - -  - FP -</v>
          </cell>
          <cell r="I1360" t="str">
            <v>SFPSAA</v>
          </cell>
          <cell r="J1360" t="str">
            <v>STRAITS - POOLED STDS FUND 2004/2005</v>
          </cell>
        </row>
        <row r="1361">
          <cell r="H1361" t="str">
            <v>EASJ - - -  - FP -</v>
          </cell>
          <cell r="I1361" t="str">
            <v>SFPSJA</v>
          </cell>
          <cell r="J1361" t="str">
            <v>STRAITS - NGFL INFRASTRUCTURE</v>
          </cell>
        </row>
        <row r="1362">
          <cell r="H1362" t="str">
            <v>EASK - - -  - FP -</v>
          </cell>
          <cell r="I1362" t="str">
            <v>SFPSKI</v>
          </cell>
          <cell r="J1362" t="str">
            <v>STRAITS - ELECTRONIC LEARNING CREDITS AREA 618</v>
          </cell>
        </row>
        <row r="1363">
          <cell r="H1363" t="str">
            <v>EASN - - -  - FP -</v>
          </cell>
          <cell r="I1363" t="str">
            <v>SFPSN</v>
          </cell>
          <cell r="J1363" t="str">
            <v>STRAITS - NGFL INFRASTRUCTURE</v>
          </cell>
        </row>
        <row r="1364">
          <cell r="H1364" t="str">
            <v>EASP - - -  - FP -</v>
          </cell>
          <cell r="I1364" t="str">
            <v>SFPSP</v>
          </cell>
          <cell r="J1364" t="str">
            <v>STRAITS - ELECTRONIC LEARNING CREDITS AREA 618</v>
          </cell>
        </row>
        <row r="1365">
          <cell r="H1365" t="str">
            <v>EAC - - -  - FR -</v>
          </cell>
          <cell r="I1365" t="str">
            <v>SFRC</v>
          </cell>
          <cell r="J1365" t="str">
            <v>TENTERFIELDS PRIMARY</v>
          </cell>
        </row>
        <row r="1366">
          <cell r="H1366" t="str">
            <v>EACA - - -  - FR -</v>
          </cell>
          <cell r="I1366" t="str">
            <v>SFRCA</v>
          </cell>
          <cell r="J1366" t="str">
            <v>TENTERFIELDS - PRIMARY</v>
          </cell>
        </row>
        <row r="1367">
          <cell r="H1367" t="str">
            <v>EALA - - -  - FR -</v>
          </cell>
          <cell r="I1367" t="str">
            <v>SFRLA</v>
          </cell>
          <cell r="J1367" t="str">
            <v>TENTERFIELDS  PRIM TWLIGHT (NON CHARGE)</v>
          </cell>
        </row>
        <row r="1368">
          <cell r="H1368" t="str">
            <v>EALB - - -  - FR -</v>
          </cell>
          <cell r="I1368" t="str">
            <v>SFRLB</v>
          </cell>
          <cell r="J1368" t="str">
            <v>TENTERFIELDS - BREAKFAST CLUB (1 DAY</v>
          </cell>
        </row>
        <row r="1369">
          <cell r="H1369" t="str">
            <v>EASA - - -  - FR -</v>
          </cell>
          <cell r="I1369" t="str">
            <v>SFRSA</v>
          </cell>
          <cell r="J1369" t="str">
            <v>TENTERFIELDS - POOLED STDS FUND 2004/2005</v>
          </cell>
        </row>
        <row r="1370">
          <cell r="H1370" t="str">
            <v>EASA - - -  - FR -</v>
          </cell>
          <cell r="I1370" t="str">
            <v>SFRSAA</v>
          </cell>
          <cell r="J1370" t="str">
            <v>TENTERFIELDS - POOLED STDS FUND 2004/2005</v>
          </cell>
        </row>
        <row r="1371">
          <cell r="H1371" t="str">
            <v>EASJ - - -  - FR -</v>
          </cell>
          <cell r="I1371" t="str">
            <v>SFRSJA</v>
          </cell>
          <cell r="J1371" t="str">
            <v>TENTERFIELDS - NGFL INFRASTRUCTURE (AREA 601A)</v>
          </cell>
        </row>
        <row r="1372">
          <cell r="H1372" t="str">
            <v>EASK - - -  - FR -</v>
          </cell>
          <cell r="I1372" t="str">
            <v>SFRSKI</v>
          </cell>
          <cell r="J1372" t="str">
            <v>TENTERFIELDS - ELECTRONIC LEARNING CREDITS AREA 61</v>
          </cell>
        </row>
        <row r="1373">
          <cell r="H1373" t="str">
            <v>EASN - - -  - FR -</v>
          </cell>
          <cell r="I1373" t="str">
            <v>SFRSN</v>
          </cell>
          <cell r="J1373" t="str">
            <v>TENTERFIELDS - NGFL INFRASTRUCTURE (AREA 601A)</v>
          </cell>
        </row>
        <row r="1374">
          <cell r="H1374" t="str">
            <v>EASP - - -  - FR -</v>
          </cell>
          <cell r="I1374" t="str">
            <v>SFRSP</v>
          </cell>
          <cell r="J1374" t="str">
            <v>TENTERFIELDS - ELECTRONIC LEARNING CREDITS AREA 61</v>
          </cell>
        </row>
        <row r="1375">
          <cell r="H1375" t="str">
            <v>EAC - - -  - FS -</v>
          </cell>
          <cell r="I1375" t="str">
            <v>SFSC</v>
          </cell>
          <cell r="J1375" t="str">
            <v>THORNS PRIMARY</v>
          </cell>
        </row>
        <row r="1376">
          <cell r="H1376" t="str">
            <v>EACA - - -  - FS -</v>
          </cell>
          <cell r="I1376" t="str">
            <v>SFSCA</v>
          </cell>
          <cell r="J1376" t="str">
            <v>THORNS - PRIMARY</v>
          </cell>
        </row>
        <row r="1377">
          <cell r="H1377" t="str">
            <v>EASA - - -  - FS -</v>
          </cell>
          <cell r="I1377" t="str">
            <v>SFSSA</v>
          </cell>
          <cell r="J1377" t="str">
            <v>THORNS - POOLED STDS FUND 2004/2005</v>
          </cell>
        </row>
        <row r="1378">
          <cell r="H1378" t="str">
            <v>EASA - - -  - FS -</v>
          </cell>
          <cell r="I1378" t="str">
            <v>SFSSAA</v>
          </cell>
          <cell r="J1378" t="str">
            <v>THORNS - POOLED STDS FUND 2004/2005</v>
          </cell>
        </row>
        <row r="1379">
          <cell r="H1379" t="str">
            <v>EASJ - - -  - FS -</v>
          </cell>
          <cell r="I1379" t="str">
            <v>SFSSJA</v>
          </cell>
          <cell r="J1379" t="str">
            <v>THORNS - NGFL INFRASTRUCTURE</v>
          </cell>
        </row>
        <row r="1380">
          <cell r="H1380" t="str">
            <v>EASK - - -  - FS -</v>
          </cell>
          <cell r="I1380" t="str">
            <v>SFSSKI</v>
          </cell>
          <cell r="J1380" t="str">
            <v>THORNS - ELECTRONIC LEARNING CREDITS AREA 618</v>
          </cell>
        </row>
        <row r="1381">
          <cell r="H1381" t="str">
            <v>EASN - - -  - FS -</v>
          </cell>
          <cell r="I1381" t="str">
            <v>SFSSN</v>
          </cell>
          <cell r="J1381" t="str">
            <v>THORNS - NGFL INFRASTRUCTURE</v>
          </cell>
        </row>
        <row r="1382">
          <cell r="H1382" t="str">
            <v>EASP - - -  - FS -</v>
          </cell>
          <cell r="I1382" t="str">
            <v>SFSSP</v>
          </cell>
          <cell r="J1382" t="str">
            <v>THORNS - ELECTRONIC LEARNING CREDITS AREA 618</v>
          </cell>
        </row>
        <row r="1383">
          <cell r="H1383" t="str">
            <v>EAC - - -  - FT -</v>
          </cell>
          <cell r="I1383" t="str">
            <v>SFTC</v>
          </cell>
          <cell r="J1383" t="str">
            <v>WALLBROOK PRIMARY</v>
          </cell>
        </row>
        <row r="1384">
          <cell r="H1384" t="str">
            <v>EACA - - -  - FT -</v>
          </cell>
          <cell r="I1384" t="str">
            <v>SFTCA</v>
          </cell>
          <cell r="J1384" t="str">
            <v>WALLBROOK PRIMARY</v>
          </cell>
        </row>
        <row r="1385">
          <cell r="H1385" t="str">
            <v>EALA - - -  - FT -</v>
          </cell>
          <cell r="I1385" t="str">
            <v>SFTLA</v>
          </cell>
          <cell r="J1385" t="str">
            <v>WALLBROOK - CHERRY TREES KIDS CLUB(NON CHARGE)</v>
          </cell>
        </row>
        <row r="1386">
          <cell r="H1386" t="str">
            <v>EALB - - -  - FT -</v>
          </cell>
          <cell r="I1386" t="str">
            <v>SFTLB</v>
          </cell>
          <cell r="J1386" t="str">
            <v>WALLBROOK - BREAKFAST CLUB (NON CHARGE)</v>
          </cell>
        </row>
        <row r="1387">
          <cell r="H1387" t="str">
            <v>EALC - - -  - FT -</v>
          </cell>
          <cell r="I1387" t="str">
            <v>SFTLC</v>
          </cell>
          <cell r="J1387" t="str">
            <v>WALLBROOK - MOTHER &amp; TODDLER (NON CHARGE</v>
          </cell>
        </row>
        <row r="1388">
          <cell r="H1388" t="str">
            <v>EASA - - -  - FT -</v>
          </cell>
          <cell r="I1388" t="str">
            <v>SFTSA</v>
          </cell>
          <cell r="J1388" t="str">
            <v>WALLBROOK - POOLED STDS FUND 2004/2005</v>
          </cell>
        </row>
        <row r="1389">
          <cell r="H1389" t="str">
            <v>EASA - - -  - FT -</v>
          </cell>
          <cell r="I1389" t="str">
            <v>SFTSAA</v>
          </cell>
          <cell r="J1389" t="str">
            <v>WALLBROOK - POOLED STDS FUND 2004/2005</v>
          </cell>
        </row>
        <row r="1390">
          <cell r="H1390" t="str">
            <v>EASC - - -  - FT -</v>
          </cell>
          <cell r="I1390" t="str">
            <v>SFTSC</v>
          </cell>
          <cell r="J1390" t="str">
            <v>ADVANCED SKILL TEACHERS</v>
          </cell>
        </row>
        <row r="1391">
          <cell r="H1391" t="str">
            <v>EASJ - - -  - FT -</v>
          </cell>
          <cell r="I1391" t="str">
            <v>SFTSJA</v>
          </cell>
          <cell r="J1391" t="str">
            <v>WALLBROOK - NGFL INFRASTRUCTURE (AREA 601A)</v>
          </cell>
        </row>
        <row r="1392">
          <cell r="H1392" t="str">
            <v>EASK - - -  - FT -</v>
          </cell>
          <cell r="I1392" t="str">
            <v>SFTSKI</v>
          </cell>
          <cell r="J1392" t="str">
            <v>WALLBROOK - ELECTRONIC LEARNING CREDITS AREA 618</v>
          </cell>
        </row>
        <row r="1393">
          <cell r="H1393" t="str">
            <v>EASN - - -  - FT -</v>
          </cell>
          <cell r="I1393" t="str">
            <v>SFTSN</v>
          </cell>
          <cell r="J1393" t="str">
            <v>WALLBROOK - NGFL INFRASTRUCTURE (AREA 601A)</v>
          </cell>
        </row>
        <row r="1394">
          <cell r="H1394" t="str">
            <v>EASP - - -  - FT -</v>
          </cell>
          <cell r="I1394" t="str">
            <v>SFTSP</v>
          </cell>
          <cell r="J1394" t="str">
            <v>WALLBROOK - ELECTRONIC LEARNING CREDITS AREA 618</v>
          </cell>
        </row>
        <row r="1395">
          <cell r="H1395" t="str">
            <v>EASR - - -  - FT -</v>
          </cell>
          <cell r="I1395" t="str">
            <v>SFTSRM</v>
          </cell>
          <cell r="J1395" t="str">
            <v>WALLBROOK - ADVANCED SKILL TEACHERS</v>
          </cell>
        </row>
        <row r="1396">
          <cell r="H1396" t="str">
            <v>EAC - - -  - FV -</v>
          </cell>
          <cell r="I1396" t="str">
            <v>SFVC</v>
          </cell>
          <cell r="J1396" t="str">
            <v>WITHYMOOR PRIMARY</v>
          </cell>
        </row>
        <row r="1397">
          <cell r="H1397" t="str">
            <v>EACA - - -  - FV -</v>
          </cell>
          <cell r="I1397" t="str">
            <v>SFVCA</v>
          </cell>
          <cell r="J1397" t="str">
            <v>WITHYMOOR - PRIMARY</v>
          </cell>
        </row>
        <row r="1398">
          <cell r="H1398" t="str">
            <v>EALA - - -  - FV -</v>
          </cell>
          <cell r="I1398" t="str">
            <v>SFVLA</v>
          </cell>
          <cell r="J1398" t="str">
            <v>WITHYMOOR - PRE SCHOOL (1 DAY REC)</v>
          </cell>
        </row>
        <row r="1399">
          <cell r="H1399" t="str">
            <v>EASA - - -  - FV -</v>
          </cell>
          <cell r="I1399" t="str">
            <v>SFVSA</v>
          </cell>
          <cell r="J1399" t="str">
            <v>WITHYMOOR - POOLED STDS FUND 2004/2005</v>
          </cell>
        </row>
        <row r="1400">
          <cell r="H1400" t="str">
            <v>EASA - - -  - FV -</v>
          </cell>
          <cell r="I1400" t="str">
            <v>SFVSAA</v>
          </cell>
          <cell r="J1400" t="str">
            <v>WITHYMOOR - POOLED STDS FUND 2004/2005</v>
          </cell>
        </row>
        <row r="1401">
          <cell r="H1401" t="str">
            <v>EASJ - - -  - FV -</v>
          </cell>
          <cell r="I1401" t="str">
            <v>SFVSJA</v>
          </cell>
          <cell r="J1401" t="str">
            <v>WITHYMOOR - NGFL INFRASTRUCTURE</v>
          </cell>
        </row>
        <row r="1402">
          <cell r="H1402" t="str">
            <v>EASK - - -  - FV -</v>
          </cell>
          <cell r="I1402" t="str">
            <v>SFVSKI</v>
          </cell>
          <cell r="J1402" t="str">
            <v>WITHYMOOR  - ELECTRONIC LEARNING CREDITS AREA 618</v>
          </cell>
        </row>
        <row r="1403">
          <cell r="H1403" t="str">
            <v>EASN - - -  - FV -</v>
          </cell>
          <cell r="I1403" t="str">
            <v>SFVSN</v>
          </cell>
          <cell r="J1403" t="str">
            <v>WITHYMOOR - NGFL INFRASTRUCTURE</v>
          </cell>
        </row>
        <row r="1404">
          <cell r="H1404" t="str">
            <v>EASP - - -  - FV -</v>
          </cell>
          <cell r="I1404" t="str">
            <v>SFVSP</v>
          </cell>
          <cell r="J1404" t="str">
            <v>WITHYMOOR  - ELECTRONIC LEARNING CREDITS AREA 618</v>
          </cell>
        </row>
        <row r="1405">
          <cell r="H1405" t="str">
            <v>EAC - - -  - FW -</v>
          </cell>
          <cell r="I1405" t="str">
            <v>SFWC</v>
          </cell>
          <cell r="J1405" t="str">
            <v>WOLLESCOTE PRIMARY</v>
          </cell>
        </row>
        <row r="1406">
          <cell r="H1406" t="str">
            <v>EACA - - -  - FW -</v>
          </cell>
          <cell r="I1406" t="str">
            <v>SFWCA</v>
          </cell>
          <cell r="J1406" t="str">
            <v>WOLLESCOTE - PRIMARY</v>
          </cell>
        </row>
        <row r="1407">
          <cell r="H1407" t="str">
            <v>EASA - - -  - FW -</v>
          </cell>
          <cell r="I1407" t="str">
            <v>SFWSA</v>
          </cell>
          <cell r="J1407" t="str">
            <v>WOLLESCOTE - POOLED STDS FUND 2004/2005</v>
          </cell>
        </row>
        <row r="1408">
          <cell r="H1408" t="str">
            <v>EASA - - -  - FW -</v>
          </cell>
          <cell r="I1408" t="str">
            <v>SFWSAA</v>
          </cell>
          <cell r="J1408" t="str">
            <v>WOLLESCOTE - POOLED STDS FUND 2004/2005</v>
          </cell>
        </row>
        <row r="1409">
          <cell r="H1409" t="str">
            <v>EASB - - -  - FW -</v>
          </cell>
          <cell r="I1409" t="str">
            <v>SFWSB</v>
          </cell>
          <cell r="J1409" t="str">
            <v>WOLLESCOTE - EMAG (AREA 303)</v>
          </cell>
        </row>
        <row r="1410">
          <cell r="H1410" t="str">
            <v>EASF - - -  - FW -</v>
          </cell>
          <cell r="I1410" t="str">
            <v>SFWSF</v>
          </cell>
          <cell r="J1410" t="str">
            <v>WOLLESCOTE - EXCELLENCE IN CITIES</v>
          </cell>
        </row>
        <row r="1411">
          <cell r="H1411" t="str">
            <v>EASJ - - -  - FW -</v>
          </cell>
          <cell r="I1411" t="str">
            <v>SFWSJA</v>
          </cell>
          <cell r="J1411" t="str">
            <v>WOLLESCOTE - NGFL INFRASTRUCTURE (AREA 601A)</v>
          </cell>
        </row>
        <row r="1412">
          <cell r="H1412" t="str">
            <v>EASK - - -  - FW -</v>
          </cell>
          <cell r="I1412" t="str">
            <v>SFWSKI</v>
          </cell>
          <cell r="J1412" t="str">
            <v>WOLLESCOTE - ELECTRONIC LEARNING CREDITS AREA 618</v>
          </cell>
        </row>
        <row r="1413">
          <cell r="H1413" t="str">
            <v>EASL - - -  - FW -</v>
          </cell>
          <cell r="I1413" t="str">
            <v>SFWSLC</v>
          </cell>
          <cell r="J1413" t="str">
            <v>WOLLESCOTE - EMAG (AREA 303)</v>
          </cell>
        </row>
        <row r="1414">
          <cell r="H1414" t="str">
            <v>EASN - - -  - FW -</v>
          </cell>
          <cell r="I1414" t="str">
            <v>SFWSN</v>
          </cell>
          <cell r="J1414" t="str">
            <v>WOLLESCOTE - NGFL INFRASTRUCTURE (AREA 601A)</v>
          </cell>
        </row>
        <row r="1415">
          <cell r="H1415" t="str">
            <v>EASP - - -  - FW -</v>
          </cell>
          <cell r="I1415" t="str">
            <v>SFWSP</v>
          </cell>
          <cell r="J1415" t="str">
            <v>WOLLESCOTE - ELECTRONIC LEARNING CREDITS AREA 618</v>
          </cell>
        </row>
        <row r="1416">
          <cell r="H1416" t="str">
            <v>EASS - - -  - FW -</v>
          </cell>
          <cell r="I1416" t="str">
            <v>SFWSSW</v>
          </cell>
          <cell r="J1416" t="str">
            <v>WOLLESCOTES - EXCELLENCE IN CITIES</v>
          </cell>
        </row>
        <row r="1417">
          <cell r="H1417" t="str">
            <v>EAC - - -  - FX -</v>
          </cell>
          <cell r="I1417" t="str">
            <v>SFXC</v>
          </cell>
          <cell r="J1417" t="str">
            <v>WRENS NEST PRIMARY</v>
          </cell>
        </row>
        <row r="1418">
          <cell r="H1418" t="str">
            <v>EACA - - -  - FX -</v>
          </cell>
          <cell r="I1418" t="str">
            <v>SFXCA</v>
          </cell>
          <cell r="J1418" t="str">
            <v>WRENS NEST - PRIMARY</v>
          </cell>
        </row>
        <row r="1419">
          <cell r="H1419" t="str">
            <v>EASA - - -  - FX -</v>
          </cell>
          <cell r="I1419" t="str">
            <v>SFXSA</v>
          </cell>
          <cell r="J1419" t="str">
            <v>WRENS NEST - POOLED STDS FUND 2004/2005</v>
          </cell>
        </row>
        <row r="1420">
          <cell r="H1420" t="str">
            <v>EASA - - -  - FX -</v>
          </cell>
          <cell r="I1420" t="str">
            <v>SFXSAA</v>
          </cell>
          <cell r="J1420" t="str">
            <v>WRENS NEST - POOLED STDS FUND 2004/2005</v>
          </cell>
        </row>
        <row r="1421">
          <cell r="H1421" t="str">
            <v>EASF - - -  - FX -</v>
          </cell>
          <cell r="I1421" t="str">
            <v>SFXSF</v>
          </cell>
          <cell r="J1421" t="str">
            <v>WRENS NEST - EXCELLENCE IN CITIES</v>
          </cell>
        </row>
        <row r="1422">
          <cell r="H1422" t="str">
            <v>EASJ - - -  - FX -</v>
          </cell>
          <cell r="I1422" t="str">
            <v>SFXSJA</v>
          </cell>
          <cell r="J1422" t="str">
            <v>WRENS NEST - NGFL INFRASTRUCTURE (AREA 601A)</v>
          </cell>
        </row>
        <row r="1423">
          <cell r="H1423" t="str">
            <v>EASK - - -  - FX -</v>
          </cell>
          <cell r="I1423" t="str">
            <v>SFXSKI</v>
          </cell>
          <cell r="J1423" t="str">
            <v>WRENS NEST - ELECTRONIC LEARNING CREDITS AREA 618</v>
          </cell>
        </row>
        <row r="1424">
          <cell r="H1424" t="str">
            <v>EASN - - -  - FX -</v>
          </cell>
          <cell r="I1424" t="str">
            <v>SFXSN</v>
          </cell>
          <cell r="J1424" t="str">
            <v>WRENS NEST - NGFL INFRASTRUCTURE (AREA 601A)</v>
          </cell>
        </row>
        <row r="1425">
          <cell r="H1425" t="str">
            <v>EASP - - -  - FX -</v>
          </cell>
          <cell r="I1425" t="str">
            <v>SFXSP</v>
          </cell>
          <cell r="J1425" t="str">
            <v>WRENS NEST - ELECTRONIC LEARNING CREDITS AREA 618</v>
          </cell>
        </row>
        <row r="1426">
          <cell r="H1426" t="str">
            <v>EASS - - -  - FX -</v>
          </cell>
          <cell r="I1426" t="str">
            <v>SFXSSW</v>
          </cell>
          <cell r="J1426" t="str">
            <v>WRENS NEST - EXCELLENCE IN CITIES</v>
          </cell>
        </row>
        <row r="1427">
          <cell r="H1427" t="str">
            <v>EAC - - -  - JA -</v>
          </cell>
          <cell r="I1427" t="str">
            <v>SJAC</v>
          </cell>
          <cell r="J1427" t="str">
            <v>BISHOP MILNER  SECONDARY</v>
          </cell>
        </row>
        <row r="1428">
          <cell r="H1428" t="str">
            <v>EACC - - -  - JA -</v>
          </cell>
          <cell r="I1428" t="str">
            <v>SJACC</v>
          </cell>
          <cell r="J1428" t="str">
            <v>BISHOP MILNER  - SECONDARY</v>
          </cell>
        </row>
        <row r="1429">
          <cell r="H1429" t="str">
            <v>EASA - - -  - JA -</v>
          </cell>
          <cell r="I1429" t="str">
            <v>SJASA</v>
          </cell>
          <cell r="J1429" t="str">
            <v>BISHOP MILNER  - POOLED STDS FUND 2004/2005</v>
          </cell>
        </row>
        <row r="1430">
          <cell r="H1430" t="str">
            <v>EASA - - -  - JA -</v>
          </cell>
          <cell r="I1430" t="str">
            <v>SJASAA</v>
          </cell>
          <cell r="J1430" t="str">
            <v>BISHOP MILNER  - POOLED STDS FUND 2004/2005</v>
          </cell>
        </row>
        <row r="1431">
          <cell r="H1431" t="str">
            <v>EASB - - -  - JA -</v>
          </cell>
          <cell r="I1431" t="str">
            <v>SJASB</v>
          </cell>
          <cell r="J1431" t="str">
            <v>BISHOP MILNER  - EMAG (AREA 303)</v>
          </cell>
        </row>
        <row r="1432">
          <cell r="H1432" t="str">
            <v>EASJ - - -  - JA -</v>
          </cell>
          <cell r="I1432" t="str">
            <v>SJASJA</v>
          </cell>
          <cell r="J1432" t="str">
            <v>BISHOP MILNER  - NGFL INFRASTRUCTURE (AREA 601A)</v>
          </cell>
        </row>
        <row r="1433">
          <cell r="H1433" t="str">
            <v>EASK - - -  - JA -</v>
          </cell>
          <cell r="I1433" t="str">
            <v>SJASKI</v>
          </cell>
          <cell r="J1433" t="str">
            <v>BISHOP MILNER  - ELECTRONIC LEARNING CREDITS AREA</v>
          </cell>
        </row>
        <row r="1434">
          <cell r="H1434" t="str">
            <v>EASL - - -  - JA -</v>
          </cell>
          <cell r="I1434" t="str">
            <v>SJASLC</v>
          </cell>
          <cell r="J1434" t="str">
            <v>BISHOP MILNER  - EMAG (AREA 303)</v>
          </cell>
        </row>
        <row r="1435">
          <cell r="H1435" t="str">
            <v>EASN - - -  - JA -</v>
          </cell>
          <cell r="I1435" t="str">
            <v>SJASN</v>
          </cell>
          <cell r="J1435" t="str">
            <v>BISHOP MILNER  - NGFL INFRASTRUCTURE (AREA 601A)</v>
          </cell>
        </row>
        <row r="1436">
          <cell r="H1436" t="str">
            <v>EASP - - -  - JA -</v>
          </cell>
          <cell r="I1436" t="str">
            <v>SJASP</v>
          </cell>
          <cell r="J1436" t="str">
            <v>BISHOP MILNER  - ELECTRONIC LEARNING CREDITS AREA</v>
          </cell>
        </row>
        <row r="1437">
          <cell r="H1437" t="str">
            <v>EAC - - -  - JC -</v>
          </cell>
          <cell r="I1437" t="str">
            <v>SJCC</v>
          </cell>
          <cell r="J1437" t="str">
            <v>THE WORDSLEY SECONDARY</v>
          </cell>
        </row>
        <row r="1438">
          <cell r="H1438" t="str">
            <v>EACC - - -  - JC -</v>
          </cell>
          <cell r="I1438" t="str">
            <v>SJCCC</v>
          </cell>
          <cell r="J1438" t="str">
            <v>THE WORDSLEY - SECONDARY</v>
          </cell>
        </row>
        <row r="1439">
          <cell r="H1439" t="str">
            <v>EALA - - -  - JC -</v>
          </cell>
          <cell r="I1439" t="str">
            <v>SJCLA</v>
          </cell>
          <cell r="J1439" t="str">
            <v>THE WORDSLEY - ADULT ED (2 DAY REC)</v>
          </cell>
        </row>
        <row r="1440">
          <cell r="H1440" t="str">
            <v>EASA - - -  - JC -</v>
          </cell>
          <cell r="I1440" t="str">
            <v>SJCSA</v>
          </cell>
          <cell r="J1440" t="str">
            <v>THE WORDSLEY - POOLED STDS FUND 2004/2005</v>
          </cell>
        </row>
        <row r="1441">
          <cell r="H1441" t="str">
            <v>EASA - - -  - JC -</v>
          </cell>
          <cell r="I1441" t="str">
            <v>SJCSAA</v>
          </cell>
          <cell r="J1441" t="str">
            <v>THE WORDSLEY - POOLED STDS FUND 2004/2005</v>
          </cell>
        </row>
        <row r="1442">
          <cell r="H1442" t="str">
            <v>EASC - - -  - JC -</v>
          </cell>
          <cell r="I1442" t="str">
            <v>SJCSC</v>
          </cell>
          <cell r="J1442" t="str">
            <v>THE WORDSLEY - ADVANCED SKILL TEACHERS</v>
          </cell>
        </row>
        <row r="1443">
          <cell r="H1443" t="str">
            <v>EASJ - - -  - JC -</v>
          </cell>
          <cell r="I1443" t="str">
            <v>SJCSJA</v>
          </cell>
          <cell r="J1443" t="str">
            <v>THE WORDSLEY - NGFL INFRASTRUCTURE (AREA 601A)</v>
          </cell>
        </row>
        <row r="1444">
          <cell r="H1444" t="str">
            <v>EASK - - -  - JC -</v>
          </cell>
          <cell r="I1444" t="str">
            <v>SJCSKI</v>
          </cell>
          <cell r="J1444" t="str">
            <v>THE WORDSLEY - ELECTRONIC LEARNING CREDITS AREA 61</v>
          </cell>
        </row>
        <row r="1445">
          <cell r="H1445" t="str">
            <v>EASK - - -  - JC -</v>
          </cell>
          <cell r="I1445" t="str">
            <v>SJCSKL</v>
          </cell>
          <cell r="J1445" t="str">
            <v>THE WORDSLEY - LEADERSHIP INCENTIVE GRANT (AREA 10</v>
          </cell>
        </row>
        <row r="1446">
          <cell r="H1446" t="str">
            <v>EASL - - -  - JC -</v>
          </cell>
          <cell r="I1446" t="str">
            <v>SJCSLN</v>
          </cell>
          <cell r="J1446" t="str">
            <v>THE WORDSLEY - AREA 507 - PERF MAN. TRAIN. &amp; OPERA</v>
          </cell>
        </row>
        <row r="1447">
          <cell r="H1447" t="str">
            <v>EASN - - -  - JC -</v>
          </cell>
          <cell r="I1447" t="str">
            <v>SJCSN</v>
          </cell>
          <cell r="J1447" t="str">
            <v>THE WORDSLEY - NGFL INFRASTRUCTURE (AREA 601A)</v>
          </cell>
        </row>
        <row r="1448">
          <cell r="H1448" t="str">
            <v>EASP - - -  - JC -</v>
          </cell>
          <cell r="I1448" t="str">
            <v>SJCSP</v>
          </cell>
          <cell r="J1448" t="str">
            <v>THE WORDSLEY - ELECTRONIC LEARNING CREDITS AREA 61</v>
          </cell>
        </row>
        <row r="1449">
          <cell r="H1449" t="str">
            <v>EASR - - -  - JC -</v>
          </cell>
          <cell r="I1449" t="str">
            <v>SJCSRM</v>
          </cell>
          <cell r="J1449" t="str">
            <v>THE WORDSLEY - ADVANCED SKILL TEACHERS</v>
          </cell>
        </row>
        <row r="1450">
          <cell r="H1450" t="str">
            <v>EAC - - -  - JD -</v>
          </cell>
          <cell r="I1450" t="str">
            <v>SJDC</v>
          </cell>
          <cell r="J1450" t="str">
            <v>CASTLE HIGH</v>
          </cell>
        </row>
        <row r="1451">
          <cell r="H1451" t="str">
            <v>EACC - - -  - JD -</v>
          </cell>
          <cell r="I1451" t="str">
            <v>SJDCC</v>
          </cell>
          <cell r="J1451" t="str">
            <v>CASTLE HIGH - SECONDARY</v>
          </cell>
        </row>
        <row r="1452">
          <cell r="H1452" t="str">
            <v>EALA - - -  - JD -</v>
          </cell>
          <cell r="I1452" t="str">
            <v>SJDLA</v>
          </cell>
          <cell r="J1452" t="str">
            <v>CASTLE HIGH CHANGING ROOM REFURB</v>
          </cell>
        </row>
        <row r="1453">
          <cell r="H1453" t="str">
            <v>EALB - - -  - JD -</v>
          </cell>
          <cell r="I1453" t="str">
            <v>SJDLB</v>
          </cell>
          <cell r="J1453" t="str">
            <v>CASTLE HIGH - SPORTS HALL PROJECT</v>
          </cell>
        </row>
        <row r="1454">
          <cell r="H1454" t="str">
            <v>EALC - - -  - JD -</v>
          </cell>
          <cell r="I1454" t="str">
            <v>SJDLC</v>
          </cell>
          <cell r="J1454" t="str">
            <v>CASTLE HIGH -  ADULT ED (2 DAY REC)</v>
          </cell>
        </row>
        <row r="1455">
          <cell r="H1455" t="str">
            <v>EASA - - -  - JD -</v>
          </cell>
          <cell r="I1455" t="str">
            <v>SJDSA</v>
          </cell>
          <cell r="J1455" t="str">
            <v>CASTLE HIGH - POOLED STDS FUND 2004/2005</v>
          </cell>
        </row>
        <row r="1456">
          <cell r="H1456" t="str">
            <v>EASA - - -  - JD -</v>
          </cell>
          <cell r="I1456" t="str">
            <v>SJDSAA</v>
          </cell>
          <cell r="J1456" t="str">
            <v>CASTLE HIGH - POOLED STDS FUND 2004/2005</v>
          </cell>
        </row>
        <row r="1457">
          <cell r="H1457" t="str">
            <v>EASB - - -  - JD -</v>
          </cell>
          <cell r="I1457" t="str">
            <v>SJDSB</v>
          </cell>
          <cell r="J1457" t="str">
            <v>CASTLE HIGH - EMAG (AREA 303)</v>
          </cell>
        </row>
        <row r="1458">
          <cell r="H1458" t="str">
            <v>EASD - - -  - JD -</v>
          </cell>
          <cell r="I1458" t="str">
            <v>SJDSD</v>
          </cell>
          <cell r="J1458" t="str">
            <v>CASTLE HIGH - SPECIALIST SCHOOLS AREA 403</v>
          </cell>
        </row>
        <row r="1459">
          <cell r="H1459" t="str">
            <v>EASE - - -  - JD -</v>
          </cell>
          <cell r="I1459" t="str">
            <v>SJDSE</v>
          </cell>
          <cell r="J1459" t="str">
            <v>CASTLE HIGH - AREA 46 - GIFTED PUPILS SUMMER SCH</v>
          </cell>
        </row>
        <row r="1460">
          <cell r="H1460" t="str">
            <v>EASF - - -  - JD -</v>
          </cell>
          <cell r="I1460" t="str">
            <v>SJDSF</v>
          </cell>
          <cell r="J1460" t="str">
            <v>CASTLE HIGH - EXCELLENCE IN CITIES</v>
          </cell>
        </row>
        <row r="1461">
          <cell r="H1461" t="str">
            <v>EASJ - - -  - JD -</v>
          </cell>
          <cell r="I1461" t="str">
            <v>SJDSJA</v>
          </cell>
          <cell r="J1461" t="str">
            <v>CASTLE HIGH - NGFL INFRASTRUCTURE</v>
          </cell>
        </row>
        <row r="1462">
          <cell r="H1462" t="str">
            <v>EASJ - - -  - JD -</v>
          </cell>
          <cell r="I1462" t="str">
            <v>SJDSJY</v>
          </cell>
          <cell r="J1462" t="str">
            <v>CASTLE HIGH - SPECIALIST SCHOOLS AREA 403</v>
          </cell>
        </row>
        <row r="1463">
          <cell r="H1463" t="str">
            <v>EASK - - -  - JD -</v>
          </cell>
          <cell r="I1463" t="str">
            <v>SJDSKI</v>
          </cell>
          <cell r="J1463" t="str">
            <v>CASTLE HIGH - ELECTRONIC LEARNING CREDITS AREA 618</v>
          </cell>
        </row>
        <row r="1464">
          <cell r="H1464" t="str">
            <v>EASL - - -  - JD -</v>
          </cell>
          <cell r="I1464" t="str">
            <v>SJDSLC</v>
          </cell>
          <cell r="J1464" t="str">
            <v>CASTLE HIGH - EMAG (AREA 303)</v>
          </cell>
        </row>
        <row r="1465">
          <cell r="H1465" t="str">
            <v>EASL - - -  - JD -</v>
          </cell>
          <cell r="I1465" t="str">
            <v>SJDSLQ</v>
          </cell>
          <cell r="J1465" t="str">
            <v>CASTLE HIGH - AREA 46 - GIFTED PUPILS SUMMER SCH</v>
          </cell>
        </row>
        <row r="1466">
          <cell r="H1466" t="str">
            <v>EASN - - -  - JD -</v>
          </cell>
          <cell r="I1466" t="str">
            <v>SJDSN</v>
          </cell>
          <cell r="J1466" t="str">
            <v>CASTLE HIGH - NGFL INFRASTRUCTURE</v>
          </cell>
        </row>
        <row r="1467">
          <cell r="H1467" t="str">
            <v>EASP - - -  - JD -</v>
          </cell>
          <cell r="I1467" t="str">
            <v>SJDSP</v>
          </cell>
          <cell r="J1467" t="str">
            <v>CASTLE HIGH - ELECTRONIC LEARNING CREDITS AREA 618</v>
          </cell>
        </row>
        <row r="1468">
          <cell r="H1468" t="str">
            <v>EASS - - -  - JD -</v>
          </cell>
          <cell r="I1468" t="str">
            <v>SJDSSW</v>
          </cell>
          <cell r="J1468" t="str">
            <v>CASTLE HIGH - EXCELLENCE IN CITIES</v>
          </cell>
        </row>
        <row r="1469">
          <cell r="H1469" t="str">
            <v>EAC - - -  - JE -</v>
          </cell>
          <cell r="I1469" t="str">
            <v>SJEC</v>
          </cell>
          <cell r="J1469" t="str">
            <v>COSELEY SECONDARY</v>
          </cell>
        </row>
        <row r="1470">
          <cell r="H1470" t="str">
            <v>EACC - - -  - JE -</v>
          </cell>
          <cell r="I1470" t="str">
            <v>SJECC</v>
          </cell>
          <cell r="J1470" t="str">
            <v>COSELEY - SECONDARY</v>
          </cell>
        </row>
        <row r="1471">
          <cell r="H1471" t="str">
            <v>EALA - - -  - JE -</v>
          </cell>
          <cell r="I1471" t="str">
            <v>SJELA</v>
          </cell>
          <cell r="J1471" t="str">
            <v>COSELEY - LEISURE SERVICES (NON CHARGE)</v>
          </cell>
        </row>
        <row r="1472">
          <cell r="H1472" t="str">
            <v>EALB - - -  - JE -</v>
          </cell>
          <cell r="I1472" t="str">
            <v>SJELB</v>
          </cell>
          <cell r="J1472" t="str">
            <v>COSELEY - ADULT ED (NON CHARGE)</v>
          </cell>
        </row>
        <row r="1473">
          <cell r="H1473" t="str">
            <v>EALC - - -  - JE -</v>
          </cell>
          <cell r="I1473" t="str">
            <v>SJELC</v>
          </cell>
          <cell r="J1473" t="str">
            <v>COSELEY SPORTS PARTNERSHIP PROGRAMME</v>
          </cell>
        </row>
        <row r="1474">
          <cell r="H1474" t="str">
            <v>EASA - - -  - JE -</v>
          </cell>
          <cell r="I1474" t="str">
            <v>SJESA</v>
          </cell>
          <cell r="J1474" t="str">
            <v>COSELEY - POOLED STDS FUND 2004/2005</v>
          </cell>
        </row>
        <row r="1475">
          <cell r="H1475" t="str">
            <v>EASA - - -  - JE -</v>
          </cell>
          <cell r="I1475" t="str">
            <v>SJESAA</v>
          </cell>
          <cell r="J1475" t="str">
            <v>COSELEY - POOLED STDS FUND 2004/2005</v>
          </cell>
        </row>
        <row r="1476">
          <cell r="H1476" t="str">
            <v>EASB - - -  - JE -</v>
          </cell>
          <cell r="I1476" t="str">
            <v>SJESB</v>
          </cell>
          <cell r="J1476" t="str">
            <v>COSELEY - EMAG (AREA 303)</v>
          </cell>
        </row>
        <row r="1477">
          <cell r="H1477" t="str">
            <v>EASC - - -  - JE -</v>
          </cell>
          <cell r="I1477" t="str">
            <v>SJESC</v>
          </cell>
          <cell r="J1477" t="str">
            <v>COSELEY - ADVANCED SKILL TEACHERS</v>
          </cell>
        </row>
        <row r="1478">
          <cell r="H1478" t="str">
            <v>EASD - - -  - JE -</v>
          </cell>
          <cell r="I1478" t="str">
            <v>SJESD</v>
          </cell>
          <cell r="J1478" t="str">
            <v>COSELEY - SPECIALIST SCHOOLS AREA 403</v>
          </cell>
        </row>
        <row r="1479">
          <cell r="H1479" t="str">
            <v>EASE - - -  - JE -</v>
          </cell>
          <cell r="I1479" t="str">
            <v>SJESE</v>
          </cell>
          <cell r="J1479" t="str">
            <v>COSELEY  - AREA 46 - GIFTED PUPILS SUMMER SCH</v>
          </cell>
        </row>
        <row r="1480">
          <cell r="H1480" t="str">
            <v>EASJ - - -  - JE -</v>
          </cell>
          <cell r="I1480" t="str">
            <v>SJESJA</v>
          </cell>
          <cell r="J1480" t="str">
            <v>COSELEY - NGFL INFRASTRUCTURE (AREA 601A)</v>
          </cell>
        </row>
        <row r="1481">
          <cell r="H1481" t="str">
            <v>EASJ - - -  - JE -</v>
          </cell>
          <cell r="I1481" t="str">
            <v>SJESJY</v>
          </cell>
          <cell r="J1481" t="str">
            <v>COSELEY - SPECIALIST SCHOOLS AREA 403</v>
          </cell>
        </row>
        <row r="1482">
          <cell r="H1482" t="str">
            <v>EASK - - -  - JE -</v>
          </cell>
          <cell r="I1482" t="str">
            <v>SJESKI</v>
          </cell>
          <cell r="J1482" t="str">
            <v>COSELEY - ELECTRONIC LEARNING CREDITS AREA 618</v>
          </cell>
        </row>
        <row r="1483">
          <cell r="H1483" t="str">
            <v>EASK - - -  - JE -</v>
          </cell>
          <cell r="I1483" t="str">
            <v>SJESKL</v>
          </cell>
          <cell r="J1483" t="str">
            <v>COSELEY - LEADERSHIP INCENTIVE GRANT (AREA 100a)</v>
          </cell>
        </row>
        <row r="1484">
          <cell r="H1484" t="str">
            <v>EASL - - -  - JE -</v>
          </cell>
          <cell r="I1484" t="str">
            <v>SJESLC</v>
          </cell>
          <cell r="J1484" t="str">
            <v>COSELEY - EMAG (AREA 303)</v>
          </cell>
        </row>
        <row r="1485">
          <cell r="H1485" t="str">
            <v>EASL - - -  - JE -</v>
          </cell>
          <cell r="I1485" t="str">
            <v>SJESLQ</v>
          </cell>
          <cell r="J1485" t="str">
            <v>COSELEY  - AREA 46 - GIFTED PUPILS SUMMER SCH</v>
          </cell>
        </row>
        <row r="1486">
          <cell r="H1486" t="str">
            <v>EASM - - -  - JE -</v>
          </cell>
          <cell r="I1486" t="str">
            <v>SJESMB</v>
          </cell>
          <cell r="J1486" t="str">
            <v>COSELEY - TEACHER RECRUITMENT INCENTIVES(AREA 502)</v>
          </cell>
        </row>
        <row r="1487">
          <cell r="H1487" t="str">
            <v>EASM - - -  - JE -</v>
          </cell>
          <cell r="I1487" t="str">
            <v>SJESML</v>
          </cell>
          <cell r="J1487" t="str">
            <v>COSELEY - KS3 NATIONAL IMPLEMENTATION (302b)</v>
          </cell>
        </row>
        <row r="1488">
          <cell r="H1488" t="str">
            <v>EASN - - -  - JE -</v>
          </cell>
          <cell r="I1488" t="str">
            <v>SJESN</v>
          </cell>
          <cell r="J1488" t="str">
            <v>COSELEY - NGFL INFRASTRUCTURE (AREA 601A)</v>
          </cell>
        </row>
        <row r="1489">
          <cell r="H1489" t="str">
            <v>EASP - - -  - JE -</v>
          </cell>
          <cell r="I1489" t="str">
            <v>SJESP</v>
          </cell>
          <cell r="J1489" t="str">
            <v>COSELEY - ELECTRONIC LEARNING CREDITS AREA 618</v>
          </cell>
        </row>
        <row r="1490">
          <cell r="H1490" t="str">
            <v>EASR - - -  - JE -</v>
          </cell>
          <cell r="I1490" t="str">
            <v>SJESRM</v>
          </cell>
          <cell r="J1490" t="str">
            <v>COSELEY - ADVANCED SKILL TEACHERS</v>
          </cell>
        </row>
        <row r="1491">
          <cell r="H1491" t="str">
            <v>EAC - - -  - JF -</v>
          </cell>
          <cell r="I1491" t="str">
            <v>SJFC</v>
          </cell>
          <cell r="J1491" t="str">
            <v>CRADLEY HIGH</v>
          </cell>
        </row>
        <row r="1492">
          <cell r="H1492" t="str">
            <v>EACC - - -  - JF -</v>
          </cell>
          <cell r="I1492" t="str">
            <v>SJFCC</v>
          </cell>
          <cell r="J1492" t="str">
            <v>CRADLEY HIGH  - SECONDARY</v>
          </cell>
        </row>
        <row r="1493">
          <cell r="H1493" t="str">
            <v>EALA - - -  - JF -</v>
          </cell>
          <cell r="I1493" t="str">
            <v>SJFLA</v>
          </cell>
          <cell r="J1493" t="str">
            <v>CRADLEY HIGH  - ADULT ED- (2 DAY REC)</v>
          </cell>
        </row>
        <row r="1494">
          <cell r="H1494" t="str">
            <v>EALB - - -  - JF -</v>
          </cell>
          <cell r="I1494" t="str">
            <v>SJFLB</v>
          </cell>
          <cell r="J1494" t="str">
            <v>CRADLEY LEISURE ACCOUNT</v>
          </cell>
        </row>
        <row r="1495">
          <cell r="H1495" t="str">
            <v>EASA - - -  - JF -</v>
          </cell>
          <cell r="I1495" t="str">
            <v>SJFSA</v>
          </cell>
          <cell r="J1495" t="str">
            <v>CRADLEY HIGH  - POOLED STDS FUND 2004/2005</v>
          </cell>
        </row>
        <row r="1496">
          <cell r="H1496" t="str">
            <v>EASA - - -  - JF -</v>
          </cell>
          <cell r="I1496" t="str">
            <v>SJFSAA</v>
          </cell>
          <cell r="J1496" t="str">
            <v>CRADLEY HIGH  - POOLED STDS FUND 2004/2005</v>
          </cell>
        </row>
        <row r="1497">
          <cell r="H1497" t="str">
            <v>EASB - - -  - JF -</v>
          </cell>
          <cell r="I1497" t="str">
            <v>SJFSB</v>
          </cell>
          <cell r="J1497" t="str">
            <v>CRADLEY HIGH  - EMAG (AREA 303)</v>
          </cell>
        </row>
        <row r="1498">
          <cell r="H1498" t="str">
            <v>EASE - - -  - JF -</v>
          </cell>
          <cell r="I1498" t="str">
            <v>SJFSE</v>
          </cell>
          <cell r="J1498" t="str">
            <v>CRADLEY HIGH  - AREA 46 - GIFTED PUPILS SUMMER SCH</v>
          </cell>
        </row>
        <row r="1499">
          <cell r="H1499" t="str">
            <v>EASJ - - -  - JF -</v>
          </cell>
          <cell r="I1499" t="str">
            <v>SJFSJA</v>
          </cell>
          <cell r="J1499" t="str">
            <v>CRADLEY HIGH  - NGFL INFRASTRUCTURE</v>
          </cell>
        </row>
        <row r="1500">
          <cell r="H1500" t="str">
            <v>EASK - - -  - JF -</v>
          </cell>
          <cell r="I1500" t="str">
            <v>SJFSKI</v>
          </cell>
          <cell r="J1500" t="str">
            <v>CRADLEY HIGH  - ELECTRONIC LEARNING CREDITS AREA 6</v>
          </cell>
        </row>
        <row r="1501">
          <cell r="H1501" t="str">
            <v>EASL - - -  - JF -</v>
          </cell>
          <cell r="I1501" t="str">
            <v>SJFSLC</v>
          </cell>
          <cell r="J1501" t="str">
            <v>CRADLEY HIGH  - EMAG (AREA 303)</v>
          </cell>
        </row>
        <row r="1502">
          <cell r="H1502" t="str">
            <v>EASL - - -  - JF -</v>
          </cell>
          <cell r="I1502" t="str">
            <v>SJFSLQ</v>
          </cell>
          <cell r="J1502" t="str">
            <v>CRADLEY HIGH  - AREA 46 - GIFTED PUPILS SUMMER SCH</v>
          </cell>
        </row>
        <row r="1503">
          <cell r="H1503" t="str">
            <v>EASM - - -  - JF -</v>
          </cell>
          <cell r="I1503" t="str">
            <v>SJFSMB</v>
          </cell>
          <cell r="J1503" t="str">
            <v>CRADLEY HIGH  - TEACHER RECRUITMENT INCENTIVES(ARE</v>
          </cell>
        </row>
        <row r="1504">
          <cell r="H1504" t="str">
            <v>EASN - - -  - JF -</v>
          </cell>
          <cell r="I1504" t="str">
            <v>SJFSN</v>
          </cell>
          <cell r="J1504" t="str">
            <v>CRADLEY HIGH  - NGFL INFRASTRUCTURE</v>
          </cell>
        </row>
        <row r="1505">
          <cell r="H1505" t="str">
            <v>EASP - - -  - JF -</v>
          </cell>
          <cell r="I1505" t="str">
            <v>SJFSP</v>
          </cell>
          <cell r="J1505" t="str">
            <v>CRADLEY HIGH  - ELECTRONIC LEARNING CREDITS AREA 6</v>
          </cell>
        </row>
        <row r="1506">
          <cell r="H1506" t="str">
            <v>EAC - - -  - JG -</v>
          </cell>
          <cell r="I1506" t="str">
            <v>SJGC</v>
          </cell>
          <cell r="J1506" t="str">
            <v>CRESTWOOD SECONDARY</v>
          </cell>
        </row>
        <row r="1507">
          <cell r="H1507" t="str">
            <v>EACC - - -  - JG -</v>
          </cell>
          <cell r="I1507" t="str">
            <v>SJGCC</v>
          </cell>
          <cell r="J1507" t="str">
            <v>CRESTWOOD - SECONDARY</v>
          </cell>
        </row>
        <row r="1508">
          <cell r="H1508" t="str">
            <v>EASA - - -  - JG -</v>
          </cell>
          <cell r="I1508" t="str">
            <v>SJGSA</v>
          </cell>
          <cell r="J1508" t="str">
            <v>CRESTWOOD - POOLED STDS FUND 2004/2005</v>
          </cell>
        </row>
        <row r="1509">
          <cell r="H1509" t="str">
            <v>EASA - - -  - JG -</v>
          </cell>
          <cell r="I1509" t="str">
            <v>SJGSAA</v>
          </cell>
          <cell r="J1509" t="str">
            <v>CRESTWOOD- POOLED STDS FUND 2004/2005</v>
          </cell>
        </row>
        <row r="1510">
          <cell r="H1510" t="str">
            <v>EASD - - -  - JG -</v>
          </cell>
          <cell r="I1510" t="str">
            <v>SJGSD</v>
          </cell>
          <cell r="J1510" t="str">
            <v>CRESTWOOD - SPECIALIST SCHOOLS AREA 403</v>
          </cell>
        </row>
        <row r="1511">
          <cell r="H1511" t="str">
            <v>EASE - - -  - JG -</v>
          </cell>
          <cell r="I1511" t="str">
            <v>SJGSE</v>
          </cell>
          <cell r="J1511" t="str">
            <v>CRESTWOOD - AREA 46 - GIFTED PUPILS SUMMER SCH</v>
          </cell>
        </row>
        <row r="1512">
          <cell r="H1512" t="str">
            <v>EASJ - - -  - JG -</v>
          </cell>
          <cell r="I1512" t="str">
            <v>SJGSJA</v>
          </cell>
          <cell r="J1512" t="str">
            <v>CRESTWOOD - NGFL INFRASTRUCTURE (AREA 601A)</v>
          </cell>
        </row>
        <row r="1513">
          <cell r="H1513" t="str">
            <v>EASJ - - -  - JG -</v>
          </cell>
          <cell r="I1513" t="str">
            <v>SJGSJY</v>
          </cell>
          <cell r="J1513" t="str">
            <v>CRESTWOOD - SPECIALIST SCHOOLS AREA 403</v>
          </cell>
        </row>
        <row r="1514">
          <cell r="H1514" t="str">
            <v>EASK - - -  - JG -</v>
          </cell>
          <cell r="I1514" t="str">
            <v>SJGSKI</v>
          </cell>
          <cell r="J1514" t="str">
            <v>CRESTWOOD - ELECTRONIC LEARNING CREDITS AREA 618</v>
          </cell>
        </row>
        <row r="1515">
          <cell r="H1515" t="str">
            <v>EASL - - -  - JG -</v>
          </cell>
          <cell r="I1515" t="str">
            <v>SJGSLQ</v>
          </cell>
          <cell r="J1515" t="str">
            <v>CRESTWOOD - AREA 46 - GIFTED PUPILS SUMMER SCH</v>
          </cell>
        </row>
        <row r="1516">
          <cell r="H1516" t="str">
            <v>EASM - - -  - JG -</v>
          </cell>
          <cell r="I1516" t="str">
            <v>SJGSMB</v>
          </cell>
          <cell r="J1516" t="str">
            <v>CRESTWOOD - TEACHER RECRUITMENT INCENTIVES(AREA 50</v>
          </cell>
        </row>
        <row r="1517">
          <cell r="H1517" t="str">
            <v>EASN - - -  - JG -</v>
          </cell>
          <cell r="I1517" t="str">
            <v>SJGSN</v>
          </cell>
          <cell r="J1517" t="str">
            <v>CRESTWOOD - NGFL INFRASTRUCTURE (AREA 601A)</v>
          </cell>
        </row>
        <row r="1518">
          <cell r="H1518" t="str">
            <v>EASP - - -  - JG -</v>
          </cell>
          <cell r="I1518" t="str">
            <v>SJGSP</v>
          </cell>
          <cell r="J1518" t="str">
            <v>CRESTWOOD - ELECTRONIC LEARNING CREDITS AREA 618</v>
          </cell>
        </row>
        <row r="1519">
          <cell r="H1519" t="str">
            <v>EAC - - -  - JH -</v>
          </cell>
          <cell r="I1519" t="str">
            <v>SJHC</v>
          </cell>
          <cell r="J1519" t="str">
            <v>DORMSTON</v>
          </cell>
        </row>
        <row r="1520">
          <cell r="H1520" t="str">
            <v>EACC - - -  - JH -</v>
          </cell>
          <cell r="I1520" t="str">
            <v>SJHCC</v>
          </cell>
          <cell r="J1520" t="str">
            <v>DORMSTON - SECONDARY</v>
          </cell>
        </row>
        <row r="1521">
          <cell r="H1521" t="str">
            <v>EALA - - -  - JH -</v>
          </cell>
          <cell r="I1521" t="str">
            <v>SJHLA</v>
          </cell>
          <cell r="J1521" t="str">
            <v>DORMSTON - ADULT ED- (2 DAY REC)</v>
          </cell>
        </row>
        <row r="1522">
          <cell r="H1522" t="str">
            <v>EALB - - -  - JH -</v>
          </cell>
          <cell r="I1522" t="str">
            <v>SJHLB</v>
          </cell>
          <cell r="J1522" t="str">
            <v>DORMSTON - -ARTS &amp; SPORTS (6 DAY REC)</v>
          </cell>
        </row>
        <row r="1523">
          <cell r="H1523" t="str">
            <v>EASA - - -  - JH -</v>
          </cell>
          <cell r="I1523" t="str">
            <v>SJHSA</v>
          </cell>
          <cell r="J1523" t="str">
            <v>DORMSTON - POOLED STDS FUND 2004/2005</v>
          </cell>
        </row>
        <row r="1524">
          <cell r="H1524" t="str">
            <v>EASA - - -  - JH -</v>
          </cell>
          <cell r="I1524" t="str">
            <v>SJHSAA</v>
          </cell>
          <cell r="J1524" t="str">
            <v>DORMSTON - POOLED STDS FUND 2004/2005</v>
          </cell>
        </row>
        <row r="1525">
          <cell r="H1525" t="str">
            <v>EASE - - -  - JH -</v>
          </cell>
          <cell r="I1525" t="str">
            <v>SJHSE</v>
          </cell>
          <cell r="J1525" t="str">
            <v>DORMSTON - AREA 46 - GIFTED PUPILS SUMMER SCH</v>
          </cell>
        </row>
        <row r="1526">
          <cell r="H1526" t="str">
            <v>EASJ - - -  - JH -</v>
          </cell>
          <cell r="I1526" t="str">
            <v>SJHSJA</v>
          </cell>
          <cell r="J1526" t="str">
            <v>DORMSTON - NGFL INFRASTRUCTURE (AREA 601A)</v>
          </cell>
        </row>
        <row r="1527">
          <cell r="H1527" t="str">
            <v>EASK - - -  - JH -</v>
          </cell>
          <cell r="I1527" t="str">
            <v>SJHSKI</v>
          </cell>
          <cell r="J1527" t="str">
            <v>DORMSTON - ELECTRONIC LEARNING CREDITS AREA 618</v>
          </cell>
        </row>
        <row r="1528">
          <cell r="H1528" t="str">
            <v>EASL - - -  - JH -</v>
          </cell>
          <cell r="I1528" t="str">
            <v>SJHSLQ</v>
          </cell>
          <cell r="J1528" t="str">
            <v>DORMSTON - AREA 46 - GIFTED PUPILS SUMMER SCH</v>
          </cell>
        </row>
        <row r="1529">
          <cell r="H1529" t="str">
            <v>EASN - - -  - JH -</v>
          </cell>
          <cell r="I1529" t="str">
            <v>SJHSN</v>
          </cell>
          <cell r="J1529" t="str">
            <v>DORMSTON - NGFL INFRASTRUCTURE (AREA 601A)</v>
          </cell>
        </row>
        <row r="1530">
          <cell r="H1530" t="str">
            <v>EASP - - -  - JH -</v>
          </cell>
          <cell r="I1530" t="str">
            <v>SJHSP</v>
          </cell>
          <cell r="J1530" t="str">
            <v>DORMSTON - ELECTRONIC LEARNING CREDITS AREA 618</v>
          </cell>
        </row>
        <row r="1531">
          <cell r="H1531" t="str">
            <v>EAC - - -  - JK -</v>
          </cell>
          <cell r="I1531" t="str">
            <v>SJKC</v>
          </cell>
          <cell r="J1531" t="str">
            <v>EARLS HIGH</v>
          </cell>
        </row>
        <row r="1532">
          <cell r="H1532" t="str">
            <v>EACC - - -  - JK -</v>
          </cell>
          <cell r="I1532" t="str">
            <v>SJKCC</v>
          </cell>
          <cell r="J1532" t="str">
            <v>EARLS HIGH - SECONDARY</v>
          </cell>
        </row>
        <row r="1533">
          <cell r="H1533" t="str">
            <v>EALA - - -  - JK -</v>
          </cell>
          <cell r="I1533" t="str">
            <v>SJKLA</v>
          </cell>
          <cell r="J1533" t="str">
            <v>EARLS HIGH - SYNTH SPORT PITCH (RECH 1 DAY)</v>
          </cell>
        </row>
        <row r="1534">
          <cell r="H1534" t="str">
            <v>EALB - - -  - JK -</v>
          </cell>
          <cell r="I1534" t="str">
            <v>SJKLB</v>
          </cell>
          <cell r="J1534" t="str">
            <v>EARLS HIGH ADULT EDUCATION</v>
          </cell>
        </row>
        <row r="1535">
          <cell r="H1535" t="str">
            <v>EASA - - -  - JK -</v>
          </cell>
          <cell r="I1535" t="str">
            <v>SJKSA</v>
          </cell>
          <cell r="J1535" t="str">
            <v>EARLS HIGH - POOLED STDS FUND 2004/2005</v>
          </cell>
        </row>
        <row r="1536">
          <cell r="H1536" t="str">
            <v>EASA - - -  - JK -</v>
          </cell>
          <cell r="I1536" t="str">
            <v>SJKSAA</v>
          </cell>
          <cell r="J1536" t="str">
            <v>EARLS HIGH - POOLED STDS FUND 2004/2005</v>
          </cell>
        </row>
        <row r="1537">
          <cell r="H1537" t="str">
            <v>EASC - - -  - JK -</v>
          </cell>
          <cell r="I1537" t="str">
            <v>SJKSC</v>
          </cell>
          <cell r="J1537" t="str">
            <v>EARLS HIGH - ADVANCED SKILL TEACHERS</v>
          </cell>
        </row>
        <row r="1538">
          <cell r="H1538" t="str">
            <v>EASD - - -  - JK -</v>
          </cell>
          <cell r="I1538" t="str">
            <v>SJKSD</v>
          </cell>
          <cell r="J1538" t="str">
            <v>EARLS HIGH - SPECIALIST SCHOOLS AREA 403</v>
          </cell>
        </row>
        <row r="1539">
          <cell r="H1539" t="str">
            <v>EASE - - -  - JK -</v>
          </cell>
          <cell r="I1539" t="str">
            <v>SJKSE</v>
          </cell>
          <cell r="J1539" t="str">
            <v>EARLS HIGH - AREA 46 - GIFTED PUPILS SUMMER SCH</v>
          </cell>
        </row>
        <row r="1540">
          <cell r="H1540" t="str">
            <v>EASJ - - -  - JK -</v>
          </cell>
          <cell r="I1540" t="str">
            <v>SJKSJA</v>
          </cell>
          <cell r="J1540" t="str">
            <v>EARLS HIGH - NGFL INFRASTRUCTURE (AREA 601A)</v>
          </cell>
        </row>
        <row r="1541">
          <cell r="H1541" t="str">
            <v>EASJ - - -  - JK -</v>
          </cell>
          <cell r="I1541" t="str">
            <v>SJKSJY</v>
          </cell>
          <cell r="J1541" t="str">
            <v>EARLS HIGH - SPECIALIST SCHOOLS AREA 403</v>
          </cell>
        </row>
        <row r="1542">
          <cell r="H1542" t="str">
            <v>EASK - - -  - JK -</v>
          </cell>
          <cell r="I1542" t="str">
            <v>SJKSKI</v>
          </cell>
          <cell r="J1542" t="str">
            <v>EARLS HIGH - ELECTRONIC LEARNING CREDITS AREA 618</v>
          </cell>
        </row>
        <row r="1543">
          <cell r="H1543" t="str">
            <v>EASL - - -  - JK -</v>
          </cell>
          <cell r="I1543" t="str">
            <v>SJKSLQ</v>
          </cell>
          <cell r="J1543" t="str">
            <v>EARLS HIGH - AREA 46 - GIFTED PUPILS SUMMER SCH</v>
          </cell>
        </row>
        <row r="1544">
          <cell r="H1544" t="str">
            <v>EASN - - -  - JK -</v>
          </cell>
          <cell r="I1544" t="str">
            <v>SJKSN</v>
          </cell>
          <cell r="J1544" t="str">
            <v>EARLS HIGH - NGFL INFRASTRUCTURE (AREA 601A)</v>
          </cell>
        </row>
        <row r="1545">
          <cell r="H1545" t="str">
            <v>EASP - - -  - JK -</v>
          </cell>
          <cell r="I1545" t="str">
            <v>SJKSP</v>
          </cell>
          <cell r="J1545" t="str">
            <v>EARLS HIGH - ELECTRONIC LEARNING CREDITS AREA 618</v>
          </cell>
        </row>
        <row r="1546">
          <cell r="H1546" t="str">
            <v>EASR - - -  - JK -</v>
          </cell>
          <cell r="I1546" t="str">
            <v>SJKSRM</v>
          </cell>
          <cell r="J1546" t="str">
            <v>EARLS HIGH - ADVANCED SKILL TEACHERS</v>
          </cell>
        </row>
        <row r="1547">
          <cell r="H1547" t="str">
            <v>EAC - - -  - JL -</v>
          </cell>
          <cell r="I1547" t="str">
            <v>SJLC</v>
          </cell>
          <cell r="J1547" t="str">
            <v>ELLOWES HALL SCHOOL</v>
          </cell>
        </row>
        <row r="1548">
          <cell r="H1548" t="str">
            <v>EACC - - -  - JL -</v>
          </cell>
          <cell r="I1548" t="str">
            <v>SJLCC</v>
          </cell>
          <cell r="J1548" t="str">
            <v>ELLOWES HALL SCHOOL</v>
          </cell>
        </row>
        <row r="1549">
          <cell r="H1549" t="str">
            <v>EASA - - -  - JL -</v>
          </cell>
          <cell r="I1549" t="str">
            <v>SJLSA</v>
          </cell>
          <cell r="J1549" t="str">
            <v>ELLOWES HALL - POOLED STDS FUND 2004/2005</v>
          </cell>
        </row>
        <row r="1550">
          <cell r="H1550" t="str">
            <v>EASA - - -  - JL -</v>
          </cell>
          <cell r="I1550" t="str">
            <v>SJLSAA</v>
          </cell>
          <cell r="J1550" t="str">
            <v>ELLOWES HALL - POOLED STDS FUND 2004/2005</v>
          </cell>
        </row>
        <row r="1551">
          <cell r="H1551" t="str">
            <v>EASD - - -  - JL -</v>
          </cell>
          <cell r="I1551" t="str">
            <v>SJLSD</v>
          </cell>
          <cell r="J1551" t="str">
            <v>ELLOWES HALL - SPECIALIST SCHOOLS AREA 403</v>
          </cell>
        </row>
        <row r="1552">
          <cell r="H1552" t="str">
            <v>EASE - - -  - JL -</v>
          </cell>
          <cell r="I1552" t="str">
            <v>SJLSE</v>
          </cell>
          <cell r="J1552" t="str">
            <v>ELLOWES HALL - AREA 46 - GIFTED PUPILS SUMMER SCH</v>
          </cell>
        </row>
        <row r="1553">
          <cell r="H1553" t="str">
            <v>EASJ - - -  - JL -</v>
          </cell>
          <cell r="I1553" t="str">
            <v>SJLSJA</v>
          </cell>
          <cell r="J1553" t="str">
            <v>ELLOWES HALL - NGFL INFRASTRUCTURE</v>
          </cell>
        </row>
        <row r="1554">
          <cell r="H1554" t="str">
            <v>EASJ - - -  - JL -</v>
          </cell>
          <cell r="I1554" t="str">
            <v>SJLSJY</v>
          </cell>
          <cell r="J1554" t="str">
            <v>ELLOWES HALL - SPECIALIST SCHOOLS AREA 403</v>
          </cell>
        </row>
        <row r="1555">
          <cell r="H1555" t="str">
            <v>EASK - - -  - JL -</v>
          </cell>
          <cell r="I1555" t="str">
            <v>SJLSKI</v>
          </cell>
          <cell r="J1555" t="str">
            <v>ELLOWES HALL - ELECTRONIC LEARNING CREDITS AREA 61</v>
          </cell>
        </row>
        <row r="1556">
          <cell r="H1556" t="str">
            <v>EASL - - -  - JL -</v>
          </cell>
          <cell r="I1556" t="str">
            <v>SJLSLQ</v>
          </cell>
          <cell r="J1556" t="str">
            <v>ELLOWES HALL - AREA 46 - GIFTED PUPILS SUMMER SCH</v>
          </cell>
        </row>
        <row r="1557">
          <cell r="H1557" t="str">
            <v>EASN - - -  - JL -</v>
          </cell>
          <cell r="I1557" t="str">
            <v>SJLSN</v>
          </cell>
          <cell r="J1557" t="str">
            <v>ELLOWES HALL - NGFL INFRASTRUCTURE</v>
          </cell>
        </row>
        <row r="1558">
          <cell r="H1558" t="str">
            <v>EASP - - -  - JL -</v>
          </cell>
          <cell r="I1558" t="str">
            <v>SJLSP</v>
          </cell>
          <cell r="J1558" t="str">
            <v>ELLOWES HALL - ELECTRONIC LEARNING CREDITS AREA 61</v>
          </cell>
        </row>
        <row r="1559">
          <cell r="H1559" t="str">
            <v>EAC - - -  - JM -</v>
          </cell>
          <cell r="I1559" t="str">
            <v>SJMC</v>
          </cell>
          <cell r="J1559" t="str">
            <v>GRANGE SECONDARY</v>
          </cell>
        </row>
        <row r="1560">
          <cell r="H1560" t="str">
            <v>EACC - - -  - JM -</v>
          </cell>
          <cell r="I1560" t="str">
            <v>SJMCC</v>
          </cell>
          <cell r="J1560" t="str">
            <v>GRANGE - SECONDARY</v>
          </cell>
        </row>
        <row r="1561">
          <cell r="H1561" t="str">
            <v>EASA - - -  - JM -</v>
          </cell>
          <cell r="I1561" t="str">
            <v>SJMSA</v>
          </cell>
          <cell r="J1561" t="str">
            <v>GRANGE - POOLED STDS FUND 2004/2005</v>
          </cell>
        </row>
        <row r="1562">
          <cell r="H1562" t="str">
            <v>EASA - - -  - JM -</v>
          </cell>
          <cell r="I1562" t="str">
            <v>SJMSAA</v>
          </cell>
          <cell r="J1562" t="str">
            <v>GRANGE - POOLED STDS FUND 2004/2005</v>
          </cell>
        </row>
        <row r="1563">
          <cell r="H1563" t="str">
            <v>EASB - - -  - JM -</v>
          </cell>
          <cell r="I1563" t="str">
            <v>SJMSB</v>
          </cell>
          <cell r="J1563" t="str">
            <v>GRANGE - EMAG (AREA 303)</v>
          </cell>
        </row>
        <row r="1564">
          <cell r="H1564" t="str">
            <v>EASF - - -  - JM -</v>
          </cell>
          <cell r="I1564" t="str">
            <v>SJMSF</v>
          </cell>
          <cell r="J1564" t="str">
            <v>GRANGE - EXCELLENCE IN CITIES</v>
          </cell>
        </row>
        <row r="1565">
          <cell r="H1565" t="str">
            <v>EASJ - - -  - JM -</v>
          </cell>
          <cell r="I1565" t="str">
            <v>SJMSJA</v>
          </cell>
          <cell r="J1565" t="str">
            <v>GRANGE - NGFL INFRASTRUCTURE (AREA 601A)</v>
          </cell>
        </row>
        <row r="1566">
          <cell r="H1566" t="str">
            <v>EASK - - -  - JM -</v>
          </cell>
          <cell r="I1566" t="str">
            <v>SJMSKI</v>
          </cell>
          <cell r="J1566" t="str">
            <v>GRANGE  - ELECTRONIC LEARNING CREDITS AREA 618</v>
          </cell>
        </row>
        <row r="1567">
          <cell r="H1567" t="str">
            <v>EASL - - -  - JM -</v>
          </cell>
          <cell r="I1567" t="str">
            <v>SJMSLC</v>
          </cell>
          <cell r="J1567" t="str">
            <v>GRANGE - EMAG (AREA 303)</v>
          </cell>
        </row>
        <row r="1568">
          <cell r="H1568" t="str">
            <v>EASN - - -  - JM -</v>
          </cell>
          <cell r="I1568" t="str">
            <v>SJMSN</v>
          </cell>
          <cell r="J1568" t="str">
            <v>GRANGE - NGFL INFRASTRUCTURE (AREA 601A)</v>
          </cell>
        </row>
        <row r="1569">
          <cell r="H1569" t="str">
            <v>EASP - - -  - JM -</v>
          </cell>
          <cell r="I1569" t="str">
            <v>SJMSP</v>
          </cell>
          <cell r="J1569" t="str">
            <v>GRANGE  - ELECTRONIC LEARNING CREDITS AREA 618</v>
          </cell>
        </row>
        <row r="1570">
          <cell r="H1570" t="str">
            <v>EASS - - -  - JM -</v>
          </cell>
          <cell r="I1570" t="str">
            <v>SJMSSW</v>
          </cell>
          <cell r="J1570" t="str">
            <v>GRANGE - EXCELLENCE IN CITIES</v>
          </cell>
        </row>
        <row r="1571">
          <cell r="H1571" t="str">
            <v>EAC - - -  - JN -</v>
          </cell>
          <cell r="I1571" t="str">
            <v>SJNC</v>
          </cell>
          <cell r="J1571" t="str">
            <v>HIGH ARCAL SCHOOL</v>
          </cell>
        </row>
        <row r="1572">
          <cell r="H1572" t="str">
            <v>EACC - - -  - JN -</v>
          </cell>
          <cell r="I1572" t="str">
            <v>SJNCC</v>
          </cell>
          <cell r="J1572" t="str">
            <v>HIGH ARCAL SCHOOL</v>
          </cell>
        </row>
        <row r="1573">
          <cell r="H1573" t="str">
            <v>EASA - - -  - JN -</v>
          </cell>
          <cell r="I1573" t="str">
            <v>SJNSA</v>
          </cell>
          <cell r="J1573" t="str">
            <v>HIGH ARCAL - POOLED STDS FUND 2004/2005</v>
          </cell>
        </row>
        <row r="1574">
          <cell r="H1574" t="str">
            <v>EASA - - -  - JN -</v>
          </cell>
          <cell r="I1574" t="str">
            <v>SJNSAA</v>
          </cell>
          <cell r="J1574" t="str">
            <v>HIGH ARCAL - POOLED STDS FUND 2004/2005</v>
          </cell>
        </row>
        <row r="1575">
          <cell r="H1575" t="str">
            <v>EASD - - -  - JN -</v>
          </cell>
          <cell r="I1575" t="str">
            <v>SJNSD</v>
          </cell>
          <cell r="J1575" t="str">
            <v>HIGH ARCAL - SPECIALIST SCHOOLS AREA 403</v>
          </cell>
        </row>
        <row r="1576">
          <cell r="H1576" t="str">
            <v>EASE - - -  - JN -</v>
          </cell>
          <cell r="I1576" t="str">
            <v>SJNSE</v>
          </cell>
          <cell r="J1576" t="str">
            <v>HIGH ARCAL - AREA 46 - GIFTED PUPILS SUMMER SCH</v>
          </cell>
        </row>
        <row r="1577">
          <cell r="H1577" t="str">
            <v>EASJ - - -  - JN -</v>
          </cell>
          <cell r="I1577" t="str">
            <v>SJNSJA</v>
          </cell>
          <cell r="J1577" t="str">
            <v>HIGH ARCAL - NGFL INFRASTRUCTURE</v>
          </cell>
        </row>
        <row r="1578">
          <cell r="H1578" t="str">
            <v>EASJ - - -  - JN -</v>
          </cell>
          <cell r="I1578" t="str">
            <v>SJNSJY</v>
          </cell>
          <cell r="J1578" t="str">
            <v>HIGH ARCAL - SPECIALIST SCHOOLS AREA 403</v>
          </cell>
        </row>
        <row r="1579">
          <cell r="H1579" t="str">
            <v>EASK - - -  - JN -</v>
          </cell>
          <cell r="I1579" t="str">
            <v>SJNSKI</v>
          </cell>
          <cell r="J1579" t="str">
            <v>HIGH ARCAL - ELECTRONIC LEARNING CREDITS AREA 618</v>
          </cell>
        </row>
        <row r="1580">
          <cell r="H1580" t="str">
            <v>EASL - - -  - JN -</v>
          </cell>
          <cell r="I1580" t="str">
            <v>SJNSLQ</v>
          </cell>
          <cell r="J1580" t="str">
            <v>HIGH ARCAL - AREA 46 - GIFTED PUPILS SUMMER SCH</v>
          </cell>
        </row>
        <row r="1581">
          <cell r="H1581" t="str">
            <v>EASN - - -  - JN -</v>
          </cell>
          <cell r="I1581" t="str">
            <v>SJNSN</v>
          </cell>
          <cell r="J1581" t="str">
            <v>HIGH ARCAL - NGFL INFRASTRUCTURE</v>
          </cell>
        </row>
        <row r="1582">
          <cell r="H1582" t="str">
            <v>EASP - - -  - JN -</v>
          </cell>
          <cell r="I1582" t="str">
            <v>SJNSP</v>
          </cell>
          <cell r="J1582" t="str">
            <v>HIGH ARCAL - ELECTRONIC LEARNING CREDITS AREA 618</v>
          </cell>
        </row>
        <row r="1583">
          <cell r="H1583" t="str">
            <v>EAC - - -  - JR -</v>
          </cell>
          <cell r="I1583" t="str">
            <v>SJRC</v>
          </cell>
          <cell r="J1583" t="str">
            <v>HILLCREST SECONDARY</v>
          </cell>
        </row>
        <row r="1584">
          <cell r="H1584" t="str">
            <v>EACC - - -  - JR -</v>
          </cell>
          <cell r="I1584" t="str">
            <v>SJRCC</v>
          </cell>
          <cell r="J1584" t="str">
            <v>HILLCREST - SECONDARY</v>
          </cell>
        </row>
        <row r="1585">
          <cell r="H1585" t="str">
            <v>EALA - - -  - JR -</v>
          </cell>
          <cell r="I1585" t="str">
            <v>SJRLA</v>
          </cell>
          <cell r="J1585" t="str">
            <v>HILLCREST - ADULT&amp; COMMUNITY ED (6 DAY REC)</v>
          </cell>
        </row>
        <row r="1586">
          <cell r="H1586" t="str">
            <v>EASA - - -  - JR -</v>
          </cell>
          <cell r="I1586" t="str">
            <v>SJRSA</v>
          </cell>
          <cell r="J1586" t="str">
            <v>HILLCREST - POOLED STDS FUND 2004/2005</v>
          </cell>
        </row>
        <row r="1587">
          <cell r="H1587" t="str">
            <v>EASA - - -  - JR -</v>
          </cell>
          <cell r="I1587" t="str">
            <v>SJRSAA</v>
          </cell>
          <cell r="J1587" t="str">
            <v>HILLCREST - POOLED STDS FUND 2004/2005</v>
          </cell>
        </row>
        <row r="1588">
          <cell r="H1588" t="str">
            <v>EASB - - -  - JR -</v>
          </cell>
          <cell r="I1588" t="str">
            <v>SJRSB</v>
          </cell>
          <cell r="J1588" t="str">
            <v>HILLCREST - EMAG (AREA 303)</v>
          </cell>
        </row>
        <row r="1589">
          <cell r="H1589" t="str">
            <v>EASC - - -  - JR -</v>
          </cell>
          <cell r="I1589" t="str">
            <v>SJRSC</v>
          </cell>
          <cell r="J1589" t="str">
            <v>HILLCREST - ADVANCED SKILL TEACHERS</v>
          </cell>
        </row>
        <row r="1590">
          <cell r="H1590" t="str">
            <v>EASE - - -  - JR -</v>
          </cell>
          <cell r="I1590" t="str">
            <v>SJRSE</v>
          </cell>
          <cell r="J1590" t="str">
            <v>HILLCREST - AREA 46 - GIFTED PUPILS SUMMER SCHOOLS</v>
          </cell>
        </row>
        <row r="1591">
          <cell r="H1591" t="str">
            <v>EASF - - -  - JR -</v>
          </cell>
          <cell r="I1591" t="str">
            <v>SJRSF</v>
          </cell>
          <cell r="J1591" t="str">
            <v>HILLCREST - EXCELLENCE IN CITIES</v>
          </cell>
        </row>
        <row r="1592">
          <cell r="H1592" t="str">
            <v>EASJ - - -  - JR -</v>
          </cell>
          <cell r="I1592" t="str">
            <v>SJRSJA</v>
          </cell>
          <cell r="J1592" t="str">
            <v>HILLCREST - NGFL INFRASTRUCTURE (AREA 601A)</v>
          </cell>
        </row>
        <row r="1593">
          <cell r="H1593" t="str">
            <v>EASK - - -  - JR -</v>
          </cell>
          <cell r="I1593" t="str">
            <v>SJRSKF</v>
          </cell>
          <cell r="J1593" t="str">
            <v>HILLCREST</v>
          </cell>
        </row>
        <row r="1594">
          <cell r="H1594" t="str">
            <v>EASK - - -  - JR -</v>
          </cell>
          <cell r="I1594" t="str">
            <v>SJRSKI</v>
          </cell>
          <cell r="J1594" t="str">
            <v>HILLCREST - ELECTRONIC LEARNING CREDITS AREA 618</v>
          </cell>
        </row>
        <row r="1595">
          <cell r="H1595" t="str">
            <v>EASL - - -  - JR -</v>
          </cell>
          <cell r="I1595" t="str">
            <v>SJRSLC</v>
          </cell>
          <cell r="J1595" t="str">
            <v>HILLCREST - EMAG (AREA 303)</v>
          </cell>
        </row>
        <row r="1596">
          <cell r="H1596" t="str">
            <v>EASL - - -  - JR -</v>
          </cell>
          <cell r="I1596" t="str">
            <v>SJRSLQ</v>
          </cell>
          <cell r="J1596" t="str">
            <v>HILLCREST - AREA 46 - GIFTED PUPILS SUMMER SCHOOLS</v>
          </cell>
        </row>
        <row r="1597">
          <cell r="H1597" t="str">
            <v>EASM - - -  - JR -</v>
          </cell>
          <cell r="I1597" t="str">
            <v>SJRSMB</v>
          </cell>
          <cell r="J1597" t="str">
            <v>HILLCREST - TEACHER RECRUITMENT INCENTIVES(AREA 50</v>
          </cell>
        </row>
        <row r="1598">
          <cell r="H1598" t="str">
            <v>EASN - - -  - JR -</v>
          </cell>
          <cell r="I1598" t="str">
            <v>SJRSN</v>
          </cell>
          <cell r="J1598" t="str">
            <v>HILLCREST - NGFL INFRASTRUCTURE (AREA 601A)</v>
          </cell>
        </row>
        <row r="1599">
          <cell r="H1599" t="str">
            <v>EASP - - -  - JR -</v>
          </cell>
          <cell r="I1599" t="str">
            <v>SJRSP</v>
          </cell>
          <cell r="J1599" t="str">
            <v>HILLCREST - ELECTRONIC LEARNING CREDITS AREA 618</v>
          </cell>
        </row>
        <row r="1600">
          <cell r="H1600" t="str">
            <v>EASR - - -  - JR -</v>
          </cell>
          <cell r="I1600" t="str">
            <v>SJRSRM</v>
          </cell>
          <cell r="J1600" t="str">
            <v>HILLCREST - ADVANCED SKILL TEACHERS</v>
          </cell>
        </row>
        <row r="1601">
          <cell r="H1601" t="str">
            <v>EASS - - -  - JR -</v>
          </cell>
          <cell r="I1601" t="str">
            <v>SJRSSW</v>
          </cell>
          <cell r="J1601" t="str">
            <v>HILLCREST - EXCELLENCE IN CITIES</v>
          </cell>
        </row>
        <row r="1602">
          <cell r="H1602" t="str">
            <v>EAC - - -  - JS -</v>
          </cell>
          <cell r="I1602" t="str">
            <v>SJSC</v>
          </cell>
          <cell r="J1602" t="str">
            <v>HOLLY HALL SCHOOL</v>
          </cell>
        </row>
        <row r="1603">
          <cell r="H1603" t="str">
            <v>EACC - - -  - JS -</v>
          </cell>
          <cell r="I1603" t="str">
            <v>SJSCC</v>
          </cell>
          <cell r="J1603" t="str">
            <v>HOLLY HALL SCHOOL</v>
          </cell>
        </row>
        <row r="1604">
          <cell r="H1604" t="str">
            <v>EASA - - -  - JS -</v>
          </cell>
          <cell r="I1604" t="str">
            <v>SJSSA</v>
          </cell>
          <cell r="J1604" t="str">
            <v>HOLLY HALL - POOLED STDS FUND 2004/2005</v>
          </cell>
        </row>
        <row r="1605">
          <cell r="H1605" t="str">
            <v>EASA - - -  - JS -</v>
          </cell>
          <cell r="I1605" t="str">
            <v>SJSSAA</v>
          </cell>
          <cell r="J1605" t="str">
            <v>HOLLY HALL - POOLED STDS FUND 2004/2005</v>
          </cell>
        </row>
        <row r="1606">
          <cell r="H1606" t="str">
            <v>EASB - - -  - JS -</v>
          </cell>
          <cell r="I1606" t="str">
            <v>SJSSB</v>
          </cell>
          <cell r="J1606" t="str">
            <v>HOLLY HALL - EMAG (AREA 303)</v>
          </cell>
        </row>
        <row r="1607">
          <cell r="H1607" t="str">
            <v>EASB - - -  - JS -</v>
          </cell>
          <cell r="I1607" t="str">
            <v>SJSSBN</v>
          </cell>
          <cell r="J1607" t="str">
            <v>HOLLY HALL ENTERPRISE LEARNERS</v>
          </cell>
        </row>
        <row r="1608">
          <cell r="H1608" t="str">
            <v>EASC - - -  - JS -</v>
          </cell>
          <cell r="I1608" t="str">
            <v>SJSSC</v>
          </cell>
          <cell r="J1608" t="str">
            <v>HOLLY HALL - ADVANCED SKILL TEACHERS</v>
          </cell>
        </row>
        <row r="1609">
          <cell r="H1609" t="str">
            <v>EASD - - -  - JS -</v>
          </cell>
          <cell r="I1609" t="str">
            <v>SJSSD</v>
          </cell>
          <cell r="J1609" t="str">
            <v>HOLLY HALL - SPECIALIST SCHOOLS AREA 403</v>
          </cell>
        </row>
        <row r="1610">
          <cell r="H1610" t="str">
            <v>EASE - - -  - JS -</v>
          </cell>
          <cell r="I1610" t="str">
            <v>SJSSE</v>
          </cell>
          <cell r="J1610" t="str">
            <v>HOLLY HALL  - AREA 46 - GIFTED PUPILS SUMMER SCH</v>
          </cell>
        </row>
        <row r="1611">
          <cell r="H1611" t="str">
            <v>EASJ - - -  - JS -</v>
          </cell>
          <cell r="I1611" t="str">
            <v>SJSSJA</v>
          </cell>
          <cell r="J1611" t="str">
            <v>HOLLY HALL - NGFL INFRASTRUCTURE</v>
          </cell>
        </row>
        <row r="1612">
          <cell r="H1612" t="str">
            <v>EASJ - - -  - JS -</v>
          </cell>
          <cell r="I1612" t="str">
            <v>SJSSJY</v>
          </cell>
          <cell r="J1612" t="str">
            <v>HOLLY HALL - SPECIALIST SCHOOLS AREA 403</v>
          </cell>
        </row>
        <row r="1613">
          <cell r="H1613" t="str">
            <v>EASK - - -  - JS -</v>
          </cell>
          <cell r="I1613" t="str">
            <v>SJSSKI</v>
          </cell>
          <cell r="J1613" t="str">
            <v>HOLLY HALL - ELECTRONIC LEARNING CREDITS AREA 618</v>
          </cell>
        </row>
        <row r="1614">
          <cell r="H1614" t="str">
            <v>EASL - - -  - JS -</v>
          </cell>
          <cell r="I1614" t="str">
            <v>SJSSLC</v>
          </cell>
          <cell r="J1614" t="str">
            <v>HOLLY HALL - EMAG (AREA 303)</v>
          </cell>
        </row>
        <row r="1615">
          <cell r="H1615" t="str">
            <v>EASL - - -  - JS -</v>
          </cell>
          <cell r="I1615" t="str">
            <v>SJSSLQ</v>
          </cell>
          <cell r="J1615" t="str">
            <v>HOLLY HALL  - AREA 46 - GIFTED PUPILS SUMMER SCH</v>
          </cell>
        </row>
        <row r="1616">
          <cell r="H1616" t="str">
            <v>EASN - - -  - JS -</v>
          </cell>
          <cell r="I1616" t="str">
            <v>SJSSN</v>
          </cell>
          <cell r="J1616" t="str">
            <v>HOLLY HALL - NGFL INFRASTRUCTURE</v>
          </cell>
        </row>
        <row r="1617">
          <cell r="H1617" t="str">
            <v>EASP - - -  - JS -</v>
          </cell>
          <cell r="I1617" t="str">
            <v>SJSSP</v>
          </cell>
          <cell r="J1617" t="str">
            <v>HOLLY HALL - ELECTRONIC LEARNING CREDITS AREA 618</v>
          </cell>
        </row>
        <row r="1618">
          <cell r="H1618" t="str">
            <v>EASR - - -  - JS -</v>
          </cell>
          <cell r="I1618" t="str">
            <v>SJSSRM</v>
          </cell>
          <cell r="J1618" t="str">
            <v>HOLLY HALL - ADVANCED SKILL TEACHERS</v>
          </cell>
        </row>
        <row r="1619">
          <cell r="H1619" t="str">
            <v>EAC - - -  - JT -</v>
          </cell>
          <cell r="I1619" t="str">
            <v>SJTC</v>
          </cell>
          <cell r="J1619" t="str">
            <v>OLDSWINFORD SCHOOL</v>
          </cell>
        </row>
        <row r="1620">
          <cell r="H1620" t="str">
            <v>EACC - - -  - JT -</v>
          </cell>
          <cell r="I1620" t="str">
            <v>SJTCC</v>
          </cell>
          <cell r="J1620" t="str">
            <v>OLDSWINFORD SCHOOL</v>
          </cell>
        </row>
        <row r="1621">
          <cell r="H1621" t="str">
            <v>EASA - - -  - JT -</v>
          </cell>
          <cell r="I1621" t="str">
            <v>SJTSA</v>
          </cell>
          <cell r="J1621" t="str">
            <v>OLDSWINFORD - POOLED STDS FUND 2004/2005</v>
          </cell>
        </row>
        <row r="1622">
          <cell r="H1622" t="str">
            <v>EASA - - -  - JT -</v>
          </cell>
          <cell r="I1622" t="str">
            <v>SJTSAA</v>
          </cell>
          <cell r="J1622" t="str">
            <v>OLDSWINFORD - POOLED STDS FUND 2004/2005</v>
          </cell>
        </row>
        <row r="1623">
          <cell r="H1623" t="str">
            <v>EASB - - -  - JT -</v>
          </cell>
          <cell r="I1623" t="str">
            <v>SJTSBN</v>
          </cell>
          <cell r="J1623" t="str">
            <v>OLDWSINFORD ENTERPRISE LEARNERS</v>
          </cell>
        </row>
        <row r="1624">
          <cell r="H1624" t="str">
            <v>EASD - - -  - JT -</v>
          </cell>
          <cell r="I1624" t="str">
            <v>SJTSD</v>
          </cell>
          <cell r="J1624" t="str">
            <v>OLDSWINFORD - SPECIALIST SCHOOLS AREA 403</v>
          </cell>
        </row>
        <row r="1625">
          <cell r="H1625" t="str">
            <v>EASJ - - -  - JT -</v>
          </cell>
          <cell r="I1625" t="str">
            <v>SJTSJA</v>
          </cell>
          <cell r="J1625" t="str">
            <v>OLDSWINFORD - NGFL INFRASTRUCTURE</v>
          </cell>
        </row>
        <row r="1626">
          <cell r="H1626" t="str">
            <v>EASJ - - -  - JT -</v>
          </cell>
          <cell r="I1626" t="str">
            <v>SJTSJY</v>
          </cell>
          <cell r="J1626" t="str">
            <v>OLDSWINFORD - SPECIALIST SCHOOLS AREA 403</v>
          </cell>
        </row>
        <row r="1627">
          <cell r="H1627" t="str">
            <v>EASJ - - -  - JT -</v>
          </cell>
          <cell r="I1627" t="str">
            <v>SJTSJZ</v>
          </cell>
          <cell r="J1627" t="str">
            <v>OLDWSINFORD - BEACON SCHOOLS</v>
          </cell>
        </row>
        <row r="1628">
          <cell r="H1628" t="str">
            <v>EASK - - -  - JT -</v>
          </cell>
          <cell r="I1628" t="str">
            <v>SJTSKI</v>
          </cell>
          <cell r="J1628" t="str">
            <v>OLDSWINFORD - ELECTRONIC LEARNING CREDITS AREA 618</v>
          </cell>
        </row>
        <row r="1629">
          <cell r="H1629" t="str">
            <v>EASN - - -  - JT -</v>
          </cell>
          <cell r="I1629" t="str">
            <v>SJTSN</v>
          </cell>
          <cell r="J1629" t="str">
            <v>OLDSWINFORD - NGFL INFRASTRUCTURE</v>
          </cell>
        </row>
        <row r="1630">
          <cell r="H1630" t="str">
            <v>EASP - - -  - JT -</v>
          </cell>
          <cell r="I1630" t="str">
            <v>SJTSP</v>
          </cell>
          <cell r="J1630" t="str">
            <v>OLDSWINFORD - ELECTRONIC LEARNING CREDITS AREA 618</v>
          </cell>
        </row>
        <row r="1631">
          <cell r="H1631" t="str">
            <v>EAC - - -  - JV -</v>
          </cell>
          <cell r="I1631" t="str">
            <v>SJVC</v>
          </cell>
          <cell r="J1631" t="str">
            <v>KINGSWINFORD SCHOOL</v>
          </cell>
        </row>
        <row r="1632">
          <cell r="H1632" t="str">
            <v>EACC - - -  - JV -</v>
          </cell>
          <cell r="I1632" t="str">
            <v>SJVCC</v>
          </cell>
          <cell r="J1632" t="str">
            <v>KINGSWINFORD SCHOOL</v>
          </cell>
        </row>
        <row r="1633">
          <cell r="H1633" t="str">
            <v>EASA - - -  - JV -</v>
          </cell>
          <cell r="I1633" t="str">
            <v>SJVSA</v>
          </cell>
          <cell r="J1633" t="str">
            <v>KINGSWINFORD - POOLED STDS FUND 2004/2005</v>
          </cell>
        </row>
        <row r="1634">
          <cell r="H1634" t="str">
            <v>EASA - - -  - JV -</v>
          </cell>
          <cell r="I1634" t="str">
            <v>SJVSAA</v>
          </cell>
          <cell r="J1634" t="str">
            <v>KINGSWINFORD - POOLED STDS FUND 2004/2005</v>
          </cell>
        </row>
        <row r="1635">
          <cell r="H1635" t="str">
            <v>EASD - - -  - JV -</v>
          </cell>
          <cell r="I1635" t="str">
            <v>SJVSD</v>
          </cell>
          <cell r="J1635" t="str">
            <v>KINGSWINFORD - SPECIALIST SCHOOLS AREA 403</v>
          </cell>
        </row>
        <row r="1636">
          <cell r="H1636" t="str">
            <v>EASE - - -  - JV -</v>
          </cell>
          <cell r="I1636" t="str">
            <v>SJVSE</v>
          </cell>
          <cell r="J1636" t="str">
            <v>KINGSWINFORD - AREA 46 - GIFTED PUPILS SUMMER SCH</v>
          </cell>
        </row>
        <row r="1637">
          <cell r="H1637" t="str">
            <v>EASJ - - -  - JV -</v>
          </cell>
          <cell r="I1637" t="str">
            <v>SJVSJA</v>
          </cell>
          <cell r="J1637" t="str">
            <v>KINGSWINFORD - NGFL INFRASTRUCTURE</v>
          </cell>
        </row>
        <row r="1638">
          <cell r="H1638" t="str">
            <v>EASJ - - -  - JV -</v>
          </cell>
          <cell r="I1638" t="str">
            <v>SJVSJY</v>
          </cell>
          <cell r="J1638" t="str">
            <v>KINGSWINFORD - SPECIALIST SCHOOLS AREA 403</v>
          </cell>
        </row>
        <row r="1639">
          <cell r="H1639" t="str">
            <v>EASK - - -  - JV -</v>
          </cell>
          <cell r="I1639" t="str">
            <v>SJVSKI</v>
          </cell>
          <cell r="J1639" t="str">
            <v>KINGSWINFORD - ELECTRONIC LEARNING CREDITS AREA 61</v>
          </cell>
        </row>
        <row r="1640">
          <cell r="H1640" t="str">
            <v>EASL - - -  - JV -</v>
          </cell>
          <cell r="I1640" t="str">
            <v>SJVSLQ</v>
          </cell>
          <cell r="J1640" t="str">
            <v>KINGSWINFORD - AREA 46 - GIFTED PUPILS SUMMER SCH</v>
          </cell>
        </row>
        <row r="1641">
          <cell r="H1641" t="str">
            <v>EASN - - -  - JV -</v>
          </cell>
          <cell r="I1641" t="str">
            <v>SJVSN</v>
          </cell>
          <cell r="J1641" t="str">
            <v>KINGSWINFORD - NGFL INFRASTRUCTURE</v>
          </cell>
        </row>
        <row r="1642">
          <cell r="H1642" t="str">
            <v>EASP - - -  - JV -</v>
          </cell>
          <cell r="I1642" t="str">
            <v>SJVSP</v>
          </cell>
          <cell r="J1642" t="str">
            <v>KINGSWINFORD - ELECTRONIC LEARNING CREDITS AREA 61</v>
          </cell>
        </row>
        <row r="1643">
          <cell r="H1643" t="str">
            <v>EAC - - -  - JW -</v>
          </cell>
          <cell r="I1643" t="str">
            <v>SJWC</v>
          </cell>
          <cell r="J1643" t="str">
            <v>LEASOWES HIGH</v>
          </cell>
        </row>
        <row r="1644">
          <cell r="H1644" t="str">
            <v>EACC - - -  - JW -</v>
          </cell>
          <cell r="I1644" t="str">
            <v>SJWCC</v>
          </cell>
          <cell r="J1644" t="str">
            <v>LEASOWES HIGH - SECONDARY</v>
          </cell>
        </row>
        <row r="1645">
          <cell r="H1645" t="str">
            <v>EALA - - -  - JW -</v>
          </cell>
          <cell r="I1645" t="str">
            <v>SJWLA</v>
          </cell>
          <cell r="J1645" t="str">
            <v>LEASOWES HIGH -  NOF (NON CHARGE)</v>
          </cell>
        </row>
        <row r="1646">
          <cell r="H1646" t="str">
            <v>EALB - - -  - JW -</v>
          </cell>
          <cell r="I1646" t="str">
            <v>SJWLB</v>
          </cell>
          <cell r="J1646" t="str">
            <v>LEASOWES HIGH - ADULT ED -  (2 DAY REC)</v>
          </cell>
        </row>
        <row r="1647">
          <cell r="H1647" t="str">
            <v>EALC - - -  - JW -</v>
          </cell>
          <cell r="I1647" t="str">
            <v>SJWLC</v>
          </cell>
          <cell r="J1647" t="str">
            <v>LEASOWES HIGH - HALESOWEN CONSORTIUM BID</v>
          </cell>
        </row>
        <row r="1648">
          <cell r="H1648" t="str">
            <v>EALD - - -  - JW -</v>
          </cell>
          <cell r="I1648" t="str">
            <v>SJWLD</v>
          </cell>
          <cell r="J1648" t="str">
            <v>LEASOWES HIGH - ALL WEATHER PITCH</v>
          </cell>
        </row>
        <row r="1649">
          <cell r="H1649" t="str">
            <v>EALE - - -  - JW -</v>
          </cell>
          <cell r="I1649" t="str">
            <v>SJWLE</v>
          </cell>
          <cell r="J1649" t="str">
            <v>LEASOWES HIGH - COMMUNITY DEVELOPMENT</v>
          </cell>
        </row>
        <row r="1650">
          <cell r="H1650" t="str">
            <v>EALF - - -  - JW -</v>
          </cell>
          <cell r="I1650" t="str">
            <v>SJWLF</v>
          </cell>
          <cell r="J1650" t="str">
            <v>LEASOWES HIGH - LEISURE SERVICES (NONCHARGE)</v>
          </cell>
        </row>
        <row r="1651">
          <cell r="H1651" t="str">
            <v>EASA - - -  - JW -</v>
          </cell>
          <cell r="I1651" t="str">
            <v>SJWSA</v>
          </cell>
          <cell r="J1651" t="str">
            <v>LEASOWES HIGH - POOLED STDS FUND 2004/2005</v>
          </cell>
        </row>
        <row r="1652">
          <cell r="H1652" t="str">
            <v>EASA - - -  - JW -</v>
          </cell>
          <cell r="I1652" t="str">
            <v>SJWSAA</v>
          </cell>
          <cell r="J1652" t="str">
            <v>LEASOWES HIGH - POOLED STDS FUND 2004/2005</v>
          </cell>
        </row>
        <row r="1653">
          <cell r="H1653" t="str">
            <v>EASB - - -  - JW -</v>
          </cell>
          <cell r="I1653" t="str">
            <v>SJWSB</v>
          </cell>
          <cell r="J1653" t="str">
            <v>LEASOWES HIGH - EMAG (AREA 303)</v>
          </cell>
        </row>
        <row r="1654">
          <cell r="H1654" t="str">
            <v>EASC - - -  - JW -</v>
          </cell>
          <cell r="I1654" t="str">
            <v>SJWSC</v>
          </cell>
          <cell r="J1654" t="str">
            <v>LEASOWES HIGH - ADVANCED SKILL TEACHERS</v>
          </cell>
        </row>
        <row r="1655">
          <cell r="H1655" t="str">
            <v>EASD - - -  - JW -</v>
          </cell>
          <cell r="I1655" t="str">
            <v>SJWSD</v>
          </cell>
          <cell r="J1655" t="str">
            <v>LEASOWES HIGH - SPECIALIST SCHOOLS AREA 403</v>
          </cell>
        </row>
        <row r="1656">
          <cell r="H1656" t="str">
            <v>EASJ - - -  - JW -</v>
          </cell>
          <cell r="I1656" t="str">
            <v>SJWSJA</v>
          </cell>
          <cell r="J1656" t="str">
            <v>LEASOWES HIGH - NGFL INFRASTRUCTURE</v>
          </cell>
        </row>
        <row r="1657">
          <cell r="H1657" t="str">
            <v>EASJ - - -  - JW -</v>
          </cell>
          <cell r="I1657" t="str">
            <v>SJWSJY</v>
          </cell>
          <cell r="J1657" t="str">
            <v>LEASOWES HIGH - SPECIALIST SCHOOLS AREA 403</v>
          </cell>
        </row>
        <row r="1658">
          <cell r="H1658" t="str">
            <v>EASK - - -  - JW -</v>
          </cell>
          <cell r="I1658" t="str">
            <v>SJWSKI</v>
          </cell>
          <cell r="J1658" t="str">
            <v>LEASOWES HIGH - ELECTRONIC LEARNING CREDITS AREA 6</v>
          </cell>
        </row>
        <row r="1659">
          <cell r="H1659" t="str">
            <v>EASK - - -  - JW -</v>
          </cell>
          <cell r="I1659" t="str">
            <v>SJWSKM</v>
          </cell>
          <cell r="J1659" t="str">
            <v>LEASOWES HIGH - KS3 NATIONAL IMPLEMENTATION:INTERN</v>
          </cell>
        </row>
        <row r="1660">
          <cell r="H1660" t="str">
            <v>EASL - - -  - JW -</v>
          </cell>
          <cell r="I1660" t="str">
            <v>SJWSLC</v>
          </cell>
          <cell r="J1660" t="str">
            <v>LEASOWES HIGH - EMAG (AREA 303)</v>
          </cell>
        </row>
        <row r="1661">
          <cell r="H1661" t="str">
            <v>EASM - - -  - JW -</v>
          </cell>
          <cell r="I1661" t="str">
            <v>SJWSMB</v>
          </cell>
          <cell r="J1661" t="str">
            <v>LEASOWES HIGH - TEACHER RECRUITMENT INCENTIVES(ARE</v>
          </cell>
        </row>
        <row r="1662">
          <cell r="H1662" t="str">
            <v>EASN - - -  - JW -</v>
          </cell>
          <cell r="I1662" t="str">
            <v>SJWSN</v>
          </cell>
          <cell r="J1662" t="str">
            <v>LEASOWES HIGH - NGFL INFRASTRUCTURE</v>
          </cell>
        </row>
        <row r="1663">
          <cell r="H1663" t="str">
            <v>EASP - - -  - JW -</v>
          </cell>
          <cell r="I1663" t="str">
            <v>SJWSP</v>
          </cell>
          <cell r="J1663" t="str">
            <v>LEASOWES HIGH - ELECTRONIC LEARNING CREDITS AREA 6</v>
          </cell>
        </row>
        <row r="1664">
          <cell r="H1664" t="str">
            <v>EASR - - -  - JW -</v>
          </cell>
          <cell r="I1664" t="str">
            <v>SJWSRM</v>
          </cell>
          <cell r="J1664" t="str">
            <v>LEASOWES HIGH - ADVANCED SKILL TEACHERS</v>
          </cell>
        </row>
        <row r="1665">
          <cell r="H1665" t="str">
            <v>EAC - - -  - KA -</v>
          </cell>
          <cell r="I1665" t="str">
            <v>SKAC</v>
          </cell>
          <cell r="J1665" t="str">
            <v>PENSNETT SECONDARY</v>
          </cell>
        </row>
        <row r="1666">
          <cell r="H1666" t="str">
            <v>EACC - - -  - KA -</v>
          </cell>
          <cell r="I1666" t="str">
            <v>SKACC</v>
          </cell>
          <cell r="J1666" t="str">
            <v>PENSNETT - SECONDARY</v>
          </cell>
        </row>
        <row r="1667">
          <cell r="H1667" t="str">
            <v>EALA - - -  - KA -</v>
          </cell>
          <cell r="I1667" t="str">
            <v>SKALA</v>
          </cell>
          <cell r="J1667" t="str">
            <v>PENSNETT - ADULT EDUCATION -  (NON RECH)</v>
          </cell>
        </row>
        <row r="1668">
          <cell r="H1668" t="str">
            <v>EASA - - -  - KA -</v>
          </cell>
          <cell r="I1668" t="str">
            <v>SKASA</v>
          </cell>
          <cell r="J1668" t="str">
            <v>PENSNETT - POOLED STDS FUND 2004/2005</v>
          </cell>
        </row>
        <row r="1669">
          <cell r="H1669" t="str">
            <v>EASA - - -  - KA -</v>
          </cell>
          <cell r="I1669" t="str">
            <v>SKASAA</v>
          </cell>
          <cell r="J1669" t="str">
            <v>PENSNETT - POOLED STDS FUND 2004/2005</v>
          </cell>
        </row>
        <row r="1670">
          <cell r="H1670" t="str">
            <v>EASC - - -  - KA -</v>
          </cell>
          <cell r="I1670" t="str">
            <v>SKASC</v>
          </cell>
          <cell r="J1670" t="str">
            <v>ADVANCED SKILL TEACHERS</v>
          </cell>
        </row>
        <row r="1671">
          <cell r="H1671" t="str">
            <v>EASD - - -  - KA -</v>
          </cell>
          <cell r="I1671" t="str">
            <v>SKASD</v>
          </cell>
          <cell r="J1671" t="str">
            <v>PENSNETT - SPECIALIST SCHOOLS AREA 403</v>
          </cell>
        </row>
        <row r="1672">
          <cell r="H1672" t="str">
            <v>EASE - - -  - KA -</v>
          </cell>
          <cell r="I1672" t="str">
            <v>SKASE</v>
          </cell>
          <cell r="J1672" t="str">
            <v>PENSNETT  - AREA 46 - GIFTED PUPILS SUMMER SCH</v>
          </cell>
        </row>
        <row r="1673">
          <cell r="H1673" t="str">
            <v>EASF - - -  - KA -</v>
          </cell>
          <cell r="I1673" t="str">
            <v>SKASF</v>
          </cell>
          <cell r="J1673" t="str">
            <v>PENSNETT - EXCELLENCE IN CITIES</v>
          </cell>
        </row>
        <row r="1674">
          <cell r="H1674" t="str">
            <v>EASJ - - -  - KA -</v>
          </cell>
          <cell r="I1674" t="str">
            <v>SKASJA</v>
          </cell>
          <cell r="J1674" t="str">
            <v>PENSNETT - NGFL INFRASTRUCTURE (AREA 601A)</v>
          </cell>
        </row>
        <row r="1675">
          <cell r="H1675" t="str">
            <v>EASJ - - -  - KA -</v>
          </cell>
          <cell r="I1675" t="str">
            <v>SKASJY</v>
          </cell>
          <cell r="J1675" t="str">
            <v>PENSNETT - SPECIALIST SCHOOLS AREA 403</v>
          </cell>
        </row>
        <row r="1676">
          <cell r="H1676" t="str">
            <v>EASJ - - -  - KA -</v>
          </cell>
          <cell r="I1676" t="str">
            <v>SKASJZ</v>
          </cell>
          <cell r="J1676" t="str">
            <v>PENSNETT - BEACON SCHOOLS (AREA 404)</v>
          </cell>
        </row>
        <row r="1677">
          <cell r="H1677" t="str">
            <v>EASK - - -  - KA -</v>
          </cell>
          <cell r="I1677" t="str">
            <v>SKASKI</v>
          </cell>
          <cell r="J1677" t="str">
            <v>PENSNETT - ELECTRONIC LEARNING CREDITS AREA 618</v>
          </cell>
        </row>
        <row r="1678">
          <cell r="H1678" t="str">
            <v>EASL - - -  - KA -</v>
          </cell>
          <cell r="I1678" t="str">
            <v>SKASLQ</v>
          </cell>
          <cell r="J1678" t="str">
            <v>PENSNETT  - AREA 46 - GIFTED PUPILS SUMMER SCH</v>
          </cell>
        </row>
        <row r="1679">
          <cell r="H1679" t="str">
            <v>EASN - - -  - KA -</v>
          </cell>
          <cell r="I1679" t="str">
            <v>SKASN</v>
          </cell>
          <cell r="J1679" t="str">
            <v>PENSNETT - NGFL INFRASTRUCTURE (AREA 601A)</v>
          </cell>
        </row>
        <row r="1680">
          <cell r="H1680" t="str">
            <v>EASP - - -  - KA -</v>
          </cell>
          <cell r="I1680" t="str">
            <v>SKASP</v>
          </cell>
          <cell r="J1680" t="str">
            <v>PENSNETT - ELECTRONIC LEARNING CREDITS AREA 618</v>
          </cell>
        </row>
        <row r="1681">
          <cell r="H1681" t="str">
            <v>EASR - - -  - KA -</v>
          </cell>
          <cell r="I1681" t="str">
            <v>SKASRM</v>
          </cell>
          <cell r="J1681" t="str">
            <v>PENSNETT - ADVANCED SKILL TEACHERS</v>
          </cell>
        </row>
        <row r="1682">
          <cell r="H1682" t="str">
            <v>EASS - - -  - KA -</v>
          </cell>
          <cell r="I1682" t="str">
            <v>SKASSW</v>
          </cell>
          <cell r="J1682" t="str">
            <v>PENSNETT - EXCELLENCE IN CITIES</v>
          </cell>
        </row>
        <row r="1683">
          <cell r="H1683" t="str">
            <v>EAC - - -  - KB -</v>
          </cell>
          <cell r="I1683" t="str">
            <v>SKBC</v>
          </cell>
          <cell r="J1683" t="str">
            <v>REDHILL SECONDARY</v>
          </cell>
        </row>
        <row r="1684">
          <cell r="H1684" t="str">
            <v>EACC - - -  - KB -</v>
          </cell>
          <cell r="I1684" t="str">
            <v>SKBCC</v>
          </cell>
          <cell r="J1684" t="str">
            <v>REDHILL - SECONDARY</v>
          </cell>
        </row>
        <row r="1685">
          <cell r="H1685" t="str">
            <v>EASA - - -  - KB -</v>
          </cell>
          <cell r="I1685" t="str">
            <v>SKBSA</v>
          </cell>
          <cell r="J1685" t="str">
            <v>REDHILL - POOLED STDS FUND 2004/2005</v>
          </cell>
        </row>
        <row r="1686">
          <cell r="H1686" t="str">
            <v>EASA - - -  - KB -</v>
          </cell>
          <cell r="I1686" t="str">
            <v>SKBSAA</v>
          </cell>
          <cell r="J1686" t="str">
            <v>REDHILL - POOLED STDS FUND 2004/2005</v>
          </cell>
        </row>
        <row r="1687">
          <cell r="H1687" t="str">
            <v>EASD - - -  - KB -</v>
          </cell>
          <cell r="I1687" t="str">
            <v>SKBSD</v>
          </cell>
          <cell r="J1687" t="str">
            <v>REDHILL - SPECIALIST SCHOOLS AREA 403</v>
          </cell>
        </row>
        <row r="1688">
          <cell r="H1688" t="str">
            <v>EASE - - -  - KB -</v>
          </cell>
          <cell r="I1688" t="str">
            <v>SKBSE</v>
          </cell>
          <cell r="J1688" t="str">
            <v>REDHILL  - AREA 46 - GIFTED PUPILS SUMMER SCH</v>
          </cell>
        </row>
        <row r="1689">
          <cell r="H1689" t="str">
            <v>EASJ - - -  - KB -</v>
          </cell>
          <cell r="I1689" t="str">
            <v>SKBSJA</v>
          </cell>
          <cell r="J1689" t="str">
            <v>REDHILL - NGFL INFRASTRUCTURE</v>
          </cell>
        </row>
        <row r="1690">
          <cell r="H1690" t="str">
            <v>EASJ - - -  - KB -</v>
          </cell>
          <cell r="I1690" t="str">
            <v>SKBSJY</v>
          </cell>
          <cell r="J1690" t="str">
            <v>REDHILL - SPECIALIST SCHOOLS AREA 403</v>
          </cell>
        </row>
        <row r="1691">
          <cell r="H1691" t="str">
            <v>EASK - - -  - KB -</v>
          </cell>
          <cell r="I1691" t="str">
            <v>SKBSKI</v>
          </cell>
          <cell r="J1691" t="str">
            <v>REDHILL - ELECTRONIC LEARNING CREDITS AREA 618</v>
          </cell>
        </row>
        <row r="1692">
          <cell r="H1692" t="str">
            <v>EASL - - -  - KB -</v>
          </cell>
          <cell r="I1692" t="str">
            <v>SKBSLQ</v>
          </cell>
          <cell r="J1692" t="str">
            <v>REDHILL  - AREA 46 - GIFTED PUPILS SUMMER SCH</v>
          </cell>
        </row>
        <row r="1693">
          <cell r="H1693" t="str">
            <v>EASN - - -  - KB -</v>
          </cell>
          <cell r="I1693" t="str">
            <v>SKBSN</v>
          </cell>
          <cell r="J1693" t="str">
            <v>REDHILL - NGFL INFRASTRUCTURE</v>
          </cell>
        </row>
        <row r="1694">
          <cell r="H1694" t="str">
            <v>EASP - - -  - KB -</v>
          </cell>
          <cell r="I1694" t="str">
            <v>SKBSP</v>
          </cell>
          <cell r="J1694" t="str">
            <v>REDHILL - ELECTRONIC LEARNING CREDITS AREA 618</v>
          </cell>
        </row>
        <row r="1695">
          <cell r="H1695" t="str">
            <v>EAC - - -  - KD -</v>
          </cell>
          <cell r="I1695" t="str">
            <v>SKDC</v>
          </cell>
          <cell r="J1695" t="str">
            <v>SUMMERHILL SECONDARY</v>
          </cell>
        </row>
        <row r="1696">
          <cell r="H1696" t="str">
            <v>EACC - - -  - KD -</v>
          </cell>
          <cell r="I1696" t="str">
            <v>SKDCC</v>
          </cell>
          <cell r="J1696" t="str">
            <v>SUMMERHILL - SECONDARY</v>
          </cell>
        </row>
        <row r="1697">
          <cell r="H1697" t="str">
            <v>EALA - - -  - KD -</v>
          </cell>
          <cell r="I1697" t="str">
            <v>SKDLA</v>
          </cell>
          <cell r="J1697" t="str">
            <v>SUMMERHILL - SUMMERHILL SCH SWIM SCHEME (NON CHARG</v>
          </cell>
        </row>
        <row r="1698">
          <cell r="H1698" t="str">
            <v>EALB - - -  - KD -</v>
          </cell>
          <cell r="I1698" t="str">
            <v>SKDLB</v>
          </cell>
          <cell r="J1698" t="str">
            <v>SUMMERHILL PATHFINDER</v>
          </cell>
        </row>
        <row r="1699">
          <cell r="H1699" t="str">
            <v>EASA - - -  - KD -</v>
          </cell>
          <cell r="I1699" t="str">
            <v>SKDSA</v>
          </cell>
          <cell r="J1699" t="str">
            <v>SUMMERHILL - POOLED STDS FUND 2004/2005</v>
          </cell>
        </row>
        <row r="1700">
          <cell r="H1700" t="str">
            <v>EASA - - -  - KD -</v>
          </cell>
          <cell r="I1700" t="str">
            <v>SKDSAA</v>
          </cell>
          <cell r="J1700" t="str">
            <v>SUMMERHILL - POOLED STDS FUND 2004/2005</v>
          </cell>
        </row>
        <row r="1701">
          <cell r="H1701" t="str">
            <v>EASD - - -  - KD -</v>
          </cell>
          <cell r="I1701" t="str">
            <v>SKDSD</v>
          </cell>
          <cell r="J1701" t="str">
            <v>SUMMERHILL - SPECIALIST SCHOOLS AREA 403</v>
          </cell>
        </row>
        <row r="1702">
          <cell r="H1702" t="str">
            <v>EASE - - -  - KD -</v>
          </cell>
          <cell r="I1702" t="str">
            <v>SKDSE</v>
          </cell>
          <cell r="J1702" t="str">
            <v>SUMMERHILL - AREA 46 - GIFTED PUPILS SUMMER SCHOOL</v>
          </cell>
        </row>
        <row r="1703">
          <cell r="H1703" t="str">
            <v>EASJ - - -  - KD -</v>
          </cell>
          <cell r="I1703" t="str">
            <v>SKDSJA</v>
          </cell>
          <cell r="J1703" t="str">
            <v>SUMMERHILL - NGFL INFRASTRUCTURE</v>
          </cell>
        </row>
        <row r="1704">
          <cell r="H1704" t="str">
            <v>EASJ - - -  - KD -</v>
          </cell>
          <cell r="I1704" t="str">
            <v>SKDSJY</v>
          </cell>
          <cell r="J1704" t="str">
            <v>SUMMERHILL - SPECIALIST SCHOOLS AREA 403</v>
          </cell>
        </row>
        <row r="1705">
          <cell r="H1705" t="str">
            <v>EASK - - -  - KD -</v>
          </cell>
          <cell r="I1705" t="str">
            <v>SKDSKI</v>
          </cell>
          <cell r="J1705" t="str">
            <v>SUMMERHILL - ELECTRONIC LEARNING CREDITS AREA 618</v>
          </cell>
        </row>
        <row r="1706">
          <cell r="H1706" t="str">
            <v>EASL - - -  - KD -</v>
          </cell>
          <cell r="I1706" t="str">
            <v>SKDSLQ</v>
          </cell>
          <cell r="J1706" t="str">
            <v>SUMMERHILL - AREA 46 - GIFTED PUPILS SUMMER SCHOOL</v>
          </cell>
        </row>
        <row r="1707">
          <cell r="H1707" t="str">
            <v>EASM - - -  - KD -</v>
          </cell>
          <cell r="I1707" t="str">
            <v>SKDSMB</v>
          </cell>
          <cell r="J1707" t="str">
            <v>SUMMERHILL - TEACHER RECRUITMENT INCENTIVES(AREA 5</v>
          </cell>
        </row>
        <row r="1708">
          <cell r="H1708" t="str">
            <v>EASN - - -  - KD -</v>
          </cell>
          <cell r="I1708" t="str">
            <v>SKDSN</v>
          </cell>
          <cell r="J1708" t="str">
            <v>SUMMERHILL - NGFL INFRASTRUCTURE</v>
          </cell>
        </row>
        <row r="1709">
          <cell r="H1709" t="str">
            <v>EASP - - -  - KD -</v>
          </cell>
          <cell r="I1709" t="str">
            <v>SKDSP</v>
          </cell>
          <cell r="J1709" t="str">
            <v>SUMMERHILL - ELECTRONIC LEARNING CREDITS AREA 618</v>
          </cell>
        </row>
        <row r="1710">
          <cell r="H1710" t="str">
            <v>EAC - - -  - KE -</v>
          </cell>
          <cell r="I1710" t="str">
            <v>SKEC</v>
          </cell>
          <cell r="J1710" t="str">
            <v>THORNS COMMUNITY COLLEGE</v>
          </cell>
        </row>
        <row r="1711">
          <cell r="H1711" t="str">
            <v>EACC - - -  - KE -</v>
          </cell>
          <cell r="I1711" t="str">
            <v>SKECC</v>
          </cell>
          <cell r="J1711" t="str">
            <v>THORNS COMMUNITY COLLEGE - SECONDARY</v>
          </cell>
        </row>
        <row r="1712">
          <cell r="H1712" t="str">
            <v>EALA - - -  - KE -</v>
          </cell>
          <cell r="I1712" t="str">
            <v>SKELA</v>
          </cell>
          <cell r="J1712" t="str">
            <v>THORNS COMMUNITY COLLEGE</v>
          </cell>
        </row>
        <row r="1713">
          <cell r="H1713" t="str">
            <v>EASA - - -  - KE -</v>
          </cell>
          <cell r="I1713" t="str">
            <v>SKESA</v>
          </cell>
          <cell r="J1713" t="str">
            <v>THORNS COMMUNITY COLLEGE - POOLED STDS FUND 2004/2</v>
          </cell>
        </row>
        <row r="1714">
          <cell r="H1714" t="str">
            <v>EASA - - -  - KE -</v>
          </cell>
          <cell r="I1714" t="str">
            <v>SKESAA</v>
          </cell>
          <cell r="J1714" t="str">
            <v>THORNS COMMUNITY COLLEGE - POOLED STDS FUND 2004/2</v>
          </cell>
        </row>
        <row r="1715">
          <cell r="H1715" t="str">
            <v>EASB - - -  - KE -</v>
          </cell>
          <cell r="I1715" t="str">
            <v>SKESB</v>
          </cell>
          <cell r="J1715" t="str">
            <v>THORNS COMMUNITY COLLEGE - EMAG (AREA 303)</v>
          </cell>
        </row>
        <row r="1716">
          <cell r="H1716" t="str">
            <v>EASC - - -  - KE -</v>
          </cell>
          <cell r="I1716" t="str">
            <v>SKESC</v>
          </cell>
          <cell r="J1716" t="str">
            <v>ADVANCED SKILL TEACHERS</v>
          </cell>
        </row>
        <row r="1717">
          <cell r="H1717" t="str">
            <v>EASD - - -  - KE -</v>
          </cell>
          <cell r="I1717" t="str">
            <v>SKESD</v>
          </cell>
          <cell r="J1717" t="str">
            <v>THORNS COMMUNITY COLLEGE - SPECIALIST SCHOOLS AREA</v>
          </cell>
        </row>
        <row r="1718">
          <cell r="H1718" t="str">
            <v>EASE - - -  - KE -</v>
          </cell>
          <cell r="I1718" t="str">
            <v>SKESE</v>
          </cell>
          <cell r="J1718" t="str">
            <v>THORNS COMMUNITY COLLEGE  - AREA 46 - GIFTED PUPIL</v>
          </cell>
        </row>
        <row r="1719">
          <cell r="H1719" t="str">
            <v>EASJ - - -  - KE -</v>
          </cell>
          <cell r="I1719" t="str">
            <v>SKESJA</v>
          </cell>
          <cell r="J1719" t="str">
            <v>THORNS - NGFL INFRASTRUCTURE (AREA 601A)</v>
          </cell>
        </row>
        <row r="1720">
          <cell r="H1720" t="str">
            <v>EASJ - - -  - KE -</v>
          </cell>
          <cell r="I1720" t="str">
            <v>SKESJY</v>
          </cell>
          <cell r="J1720" t="str">
            <v>THORNS COMMUNITY COLLEGE - SPECIALIST SCHOOLS AREA</v>
          </cell>
        </row>
        <row r="1721">
          <cell r="H1721" t="str">
            <v>EASK - - -  - KE -</v>
          </cell>
          <cell r="I1721" t="str">
            <v>SKESKI</v>
          </cell>
          <cell r="J1721" t="str">
            <v>THORNS COMMUNITY COLLEGE - ELECTRONIC LEARNING CRE</v>
          </cell>
        </row>
        <row r="1722">
          <cell r="H1722" t="str">
            <v>EASL - - -  - KE -</v>
          </cell>
          <cell r="I1722" t="str">
            <v>SKESLC</v>
          </cell>
          <cell r="J1722" t="str">
            <v>THORNS COMMUNITY COLLEGE - EMAG (AREA 303)</v>
          </cell>
        </row>
        <row r="1723">
          <cell r="H1723" t="str">
            <v>EASL - - -  - KE -</v>
          </cell>
          <cell r="I1723" t="str">
            <v>SKESLQ</v>
          </cell>
          <cell r="J1723" t="str">
            <v>THORNS COMMUNITY COLLEGE  - AREA 46 - GIFTED PUPIL</v>
          </cell>
        </row>
        <row r="1724">
          <cell r="H1724" t="str">
            <v>EASM - - -  - KE -</v>
          </cell>
          <cell r="I1724" t="str">
            <v>SKESMB</v>
          </cell>
          <cell r="J1724" t="str">
            <v>THORNS COMMUNITY COLLEGE - TEACHER RECRUITMENT INC</v>
          </cell>
        </row>
        <row r="1725">
          <cell r="H1725" t="str">
            <v>EASN - - -  - KE -</v>
          </cell>
          <cell r="I1725" t="str">
            <v>SKESN</v>
          </cell>
          <cell r="J1725" t="str">
            <v>THORNS - NGFL INFRASTRUCTURE (AREA 601A)</v>
          </cell>
        </row>
        <row r="1726">
          <cell r="H1726" t="str">
            <v>EASP - - -  - KE -</v>
          </cell>
          <cell r="I1726" t="str">
            <v>SKESP</v>
          </cell>
          <cell r="J1726" t="str">
            <v>THORNS COMMUNITY COLLEGE - ELECTRONIC LEARNING CRE</v>
          </cell>
        </row>
        <row r="1727">
          <cell r="H1727" t="str">
            <v>EASR - - -  - KE -</v>
          </cell>
          <cell r="I1727" t="str">
            <v>SKESRM</v>
          </cell>
          <cell r="J1727" t="str">
            <v>THORNS COMMUNITY COLLEGE - ADVANCED SKILL TEACHERS</v>
          </cell>
        </row>
        <row r="1728">
          <cell r="H1728" t="str">
            <v>EAC - - -  - KF -</v>
          </cell>
          <cell r="I1728" t="str">
            <v>SKFC</v>
          </cell>
          <cell r="J1728" t="str">
            <v>WINDSOR HIGH SCHOOL</v>
          </cell>
        </row>
        <row r="1729">
          <cell r="H1729" t="str">
            <v>EACC - - -  - KF -</v>
          </cell>
          <cell r="I1729" t="str">
            <v>SKFCC</v>
          </cell>
          <cell r="J1729" t="str">
            <v>WINDSOR HIGH SCHOOL</v>
          </cell>
        </row>
        <row r="1730">
          <cell r="H1730" t="str">
            <v>EASA - - -  - KF -</v>
          </cell>
          <cell r="I1730" t="str">
            <v>SKFSA</v>
          </cell>
          <cell r="J1730" t="str">
            <v>WINDSOR - POOLED STDS FUND 2004/2005</v>
          </cell>
        </row>
        <row r="1731">
          <cell r="H1731" t="str">
            <v>EASA - - -  - KF -</v>
          </cell>
          <cell r="I1731" t="str">
            <v>SKFSAA</v>
          </cell>
          <cell r="J1731" t="str">
            <v>WINDSOR - POOLED STDS FUND 2004/2005</v>
          </cell>
        </row>
        <row r="1732">
          <cell r="H1732" t="str">
            <v>EASD - - -  - KF -</v>
          </cell>
          <cell r="I1732" t="str">
            <v>SKFSD</v>
          </cell>
          <cell r="J1732" t="str">
            <v>WINDSOR - SPECIALIST SCHOOLS AREA 403</v>
          </cell>
        </row>
        <row r="1733">
          <cell r="H1733" t="str">
            <v>EASE - - -  - KF -</v>
          </cell>
          <cell r="I1733" t="str">
            <v>SKFSE</v>
          </cell>
          <cell r="J1733" t="str">
            <v>WINDSOR - GIFTED PUPILS SUMMER SCHOOL</v>
          </cell>
        </row>
        <row r="1734">
          <cell r="H1734" t="str">
            <v>EASJ - - -  - KF -</v>
          </cell>
          <cell r="I1734" t="str">
            <v>SKFSJA</v>
          </cell>
          <cell r="J1734" t="str">
            <v>WINDSOR - NGFL INFRASTRUCTURE</v>
          </cell>
        </row>
        <row r="1735">
          <cell r="H1735" t="str">
            <v>EASJ - - -  - KF -</v>
          </cell>
          <cell r="I1735" t="str">
            <v>SKFSJY</v>
          </cell>
          <cell r="J1735" t="str">
            <v>WINDSOR - SPECIALIST SCHOOLS AREA 403</v>
          </cell>
        </row>
        <row r="1736">
          <cell r="H1736" t="str">
            <v>EASK - - -  - KF -</v>
          </cell>
          <cell r="I1736" t="str">
            <v>SKFSKI</v>
          </cell>
          <cell r="J1736" t="str">
            <v>WINDSOR - ELECTRONIC LEARNING CREDITS AREA 618</v>
          </cell>
        </row>
        <row r="1737">
          <cell r="H1737" t="str">
            <v>EASL - - -  - KF -</v>
          </cell>
          <cell r="I1737" t="str">
            <v>SKFSLQ</v>
          </cell>
          <cell r="J1737" t="str">
            <v>WINDSOR - GIFTED PUPILS SUMMER SCHOOL</v>
          </cell>
        </row>
        <row r="1738">
          <cell r="H1738" t="str">
            <v>EASN - - -  - KF -</v>
          </cell>
          <cell r="I1738" t="str">
            <v>SKFSN</v>
          </cell>
          <cell r="J1738" t="str">
            <v>WINDSOR - NGFL INFRASTRUCTURE</v>
          </cell>
        </row>
        <row r="1739">
          <cell r="H1739" t="str">
            <v>EASP - - -  - KF -</v>
          </cell>
          <cell r="I1739" t="str">
            <v>SKFSP</v>
          </cell>
          <cell r="J1739" t="str">
            <v>WINDSOR - ELECTRONIC LEARNING CREDITS AREA 618</v>
          </cell>
        </row>
        <row r="1740">
          <cell r="H1740" t="str">
            <v>EAC - - -  - KG -</v>
          </cell>
          <cell r="I1740" t="str">
            <v>SKGC</v>
          </cell>
          <cell r="J1740" t="str">
            <v>RIDGEWOOD SECONDARY SCHOOL</v>
          </cell>
        </row>
        <row r="1741">
          <cell r="H1741" t="str">
            <v>EACC - - -  - KG -</v>
          </cell>
          <cell r="I1741" t="str">
            <v>SKGCC</v>
          </cell>
          <cell r="J1741" t="str">
            <v>RIDGEWOOD SECONDARY SCHOOL - SECONDARY</v>
          </cell>
        </row>
        <row r="1742">
          <cell r="H1742" t="str">
            <v>EASA - - -  - KG -</v>
          </cell>
          <cell r="I1742" t="str">
            <v>SKGSA</v>
          </cell>
          <cell r="J1742" t="str">
            <v>RIDGEWOOD SECONDARY SCHOOL - POOLED STDS FUND 2004</v>
          </cell>
        </row>
        <row r="1743">
          <cell r="H1743" t="str">
            <v>EASA - - -  - KG -</v>
          </cell>
          <cell r="I1743" t="str">
            <v>SKGSAA</v>
          </cell>
          <cell r="J1743" t="str">
            <v>RIDGEWOOD SECONDARY SCHOOL - POOLED STDS FUND 2004</v>
          </cell>
        </row>
        <row r="1744">
          <cell r="H1744" t="str">
            <v>EASD - - -  - KG -</v>
          </cell>
          <cell r="I1744" t="str">
            <v>SKGSD</v>
          </cell>
          <cell r="J1744" t="str">
            <v>RIDGEWOOD SECONDARY SCHOOL - SPECIALIST SCHOOLS AR</v>
          </cell>
        </row>
        <row r="1745">
          <cell r="H1745" t="str">
            <v>EASJ - - -  - KG -</v>
          </cell>
          <cell r="I1745" t="str">
            <v>SKGSJA</v>
          </cell>
          <cell r="J1745" t="str">
            <v>RIDGEWOOD SECONDARY SCHOOL - NGFL INFRASTRUCTURE (</v>
          </cell>
        </row>
        <row r="1746">
          <cell r="H1746" t="str">
            <v>EASJ - - -  - KG -</v>
          </cell>
          <cell r="I1746" t="str">
            <v>SKGSJY</v>
          </cell>
          <cell r="J1746" t="str">
            <v>RIDGEWOOD SECONDARY SCHOOL - SPECIALIST SCHOOLS AR</v>
          </cell>
        </row>
        <row r="1747">
          <cell r="H1747" t="str">
            <v>EASK - - -  - KG -</v>
          </cell>
          <cell r="I1747" t="str">
            <v>SKGSKI</v>
          </cell>
          <cell r="J1747" t="str">
            <v>RIDGEWOOD  - ELECTRONIC LEARNING CREDITS AREA 618</v>
          </cell>
        </row>
        <row r="1748">
          <cell r="H1748" t="str">
            <v>EASM - - -  - KG -</v>
          </cell>
          <cell r="I1748" t="str">
            <v>SKGSMB</v>
          </cell>
          <cell r="J1748" t="str">
            <v>RIDGEWOOD SECONDARY SCHOOL - TEACHER RECRUITMENT I</v>
          </cell>
        </row>
        <row r="1749">
          <cell r="H1749" t="str">
            <v>EASN - - -  - KG -</v>
          </cell>
          <cell r="I1749" t="str">
            <v>SKGSN</v>
          </cell>
          <cell r="J1749" t="str">
            <v>RIDGEWOOD SECONDARY SCHOOL - NGFL INFRASTRUCTURE (</v>
          </cell>
        </row>
        <row r="1750">
          <cell r="H1750" t="str">
            <v>EASP - - -  - KG -</v>
          </cell>
          <cell r="I1750" t="str">
            <v>SKGSP</v>
          </cell>
          <cell r="J1750" t="str">
            <v>RIDGEWOOD  - ELECTRONIC LEARNING CREDITS AREA 618</v>
          </cell>
        </row>
        <row r="1751">
          <cell r="H1751" t="str">
            <v>EASA - - -  - LD -</v>
          </cell>
          <cell r="I1751" t="str">
            <v>SLDSA</v>
          </cell>
          <cell r="J1751" t="str">
            <v>PUPIL SUPPORT - POOLED STDS FUND 2004/2005</v>
          </cell>
        </row>
        <row r="1752">
          <cell r="H1752" t="str">
            <v>EASA - - -  - LD -</v>
          </cell>
          <cell r="I1752" t="str">
            <v>SLDSAA</v>
          </cell>
          <cell r="J1752" t="str">
            <v>PUPIL SUPPORT - POOLED STDS FUND 2004/2005</v>
          </cell>
        </row>
        <row r="1753">
          <cell r="H1753" t="str">
            <v>EASJ - - -  - LD -</v>
          </cell>
          <cell r="I1753" t="str">
            <v>SLDSJA</v>
          </cell>
          <cell r="J1753" t="str">
            <v>PUPIL SUPPORT - NGFL INFRASTRUCTURE</v>
          </cell>
        </row>
        <row r="1754">
          <cell r="H1754" t="str">
            <v>EASK - - -  - LD -</v>
          </cell>
          <cell r="I1754" t="str">
            <v>SLDSKI</v>
          </cell>
          <cell r="J1754" t="str">
            <v>PUPIL SUPPORT - ELECTRONIC LEARNING CREDITS AREA 6</v>
          </cell>
        </row>
        <row r="1755">
          <cell r="H1755" t="str">
            <v>EASN - - -  - LD -</v>
          </cell>
          <cell r="I1755" t="str">
            <v>SLDSN</v>
          </cell>
          <cell r="J1755" t="str">
            <v>PUPIL SUPPORT - NGFL INFRASTRUCTURE</v>
          </cell>
        </row>
        <row r="1756">
          <cell r="H1756" t="str">
            <v>EASP - - -  - LD -</v>
          </cell>
          <cell r="I1756" t="str">
            <v>SLDSP</v>
          </cell>
          <cell r="J1756" t="str">
            <v>PUPIL SUPPORT - ELECTRONIC LEARNING CREDITS AREA 6</v>
          </cell>
        </row>
        <row r="1757">
          <cell r="H1757" t="str">
            <v>EAC - - -  - MA -</v>
          </cell>
          <cell r="I1757" t="str">
            <v>SMAC</v>
          </cell>
          <cell r="J1757" t="str">
            <v>BRIER</v>
          </cell>
        </row>
        <row r="1758">
          <cell r="H1758" t="str">
            <v>EACD - - -  - MA -</v>
          </cell>
          <cell r="I1758" t="str">
            <v>SMACD</v>
          </cell>
          <cell r="J1758" t="str">
            <v>BRIER - SPECIAL SCHOOLS AND UNITS</v>
          </cell>
        </row>
        <row r="1759">
          <cell r="H1759" t="str">
            <v>EASA - - -  - MA -</v>
          </cell>
          <cell r="I1759" t="str">
            <v>SMASA</v>
          </cell>
          <cell r="J1759" t="str">
            <v>BRIER - POOLED STDS FUND 2004/2005</v>
          </cell>
        </row>
        <row r="1760">
          <cell r="H1760" t="str">
            <v>EASA - - -  - MA -</v>
          </cell>
          <cell r="I1760" t="str">
            <v>SMASAA</v>
          </cell>
          <cell r="J1760" t="str">
            <v>BRIER - POOLED STDS FUND 2004/2005</v>
          </cell>
        </row>
        <row r="1761">
          <cell r="H1761" t="str">
            <v>EASJ - - -  - MA -</v>
          </cell>
          <cell r="I1761" t="str">
            <v>SMASJA</v>
          </cell>
          <cell r="J1761" t="str">
            <v>BRIER - NGFL INFRASTRUCTURE (AREA 601A)</v>
          </cell>
        </row>
        <row r="1762">
          <cell r="H1762" t="str">
            <v>EASK - - -  - MA -</v>
          </cell>
          <cell r="I1762" t="str">
            <v>SMASKI</v>
          </cell>
          <cell r="J1762" t="str">
            <v>BRIER - ELECTRONIC LEARNING CREDITS AREA 618</v>
          </cell>
        </row>
        <row r="1763">
          <cell r="H1763" t="str">
            <v>EASK - - -  - MA -</v>
          </cell>
          <cell r="I1763" t="str">
            <v>SMASKM</v>
          </cell>
          <cell r="J1763" t="str">
            <v>BRIER - KS3 NATIONAL IMPLEMENTATION:INTERNENTION</v>
          </cell>
        </row>
        <row r="1764">
          <cell r="H1764" t="str">
            <v>EASN - - -  - MA -</v>
          </cell>
          <cell r="I1764" t="str">
            <v>SMASN</v>
          </cell>
          <cell r="J1764" t="str">
            <v>BRIER - NGFL INFRASTRUCTURE (AREA 601A)</v>
          </cell>
        </row>
        <row r="1765">
          <cell r="H1765" t="str">
            <v>EASP - - -  - MA -</v>
          </cell>
          <cell r="I1765" t="str">
            <v>SMASP</v>
          </cell>
          <cell r="J1765" t="str">
            <v>BRIER - ELECTRONIC LEARNING CREDITS AREA 618</v>
          </cell>
        </row>
        <row r="1766">
          <cell r="H1766" t="str">
            <v>EAC - - -  - MB -</v>
          </cell>
          <cell r="I1766" t="str">
            <v>SMBC</v>
          </cell>
          <cell r="J1766" t="str">
            <v>HALESBURY</v>
          </cell>
        </row>
        <row r="1767">
          <cell r="H1767" t="str">
            <v>EACD - - -  - MB -</v>
          </cell>
          <cell r="I1767" t="str">
            <v>SMBCD</v>
          </cell>
          <cell r="J1767" t="str">
            <v>HALESBURY - SPECIAL SCHOOLS AND UNITS</v>
          </cell>
        </row>
        <row r="1768">
          <cell r="H1768" t="str">
            <v>EASA - - -  - MB -</v>
          </cell>
          <cell r="I1768" t="str">
            <v>SMBSA</v>
          </cell>
          <cell r="J1768" t="str">
            <v>HALESBURY - POOLED STDS FUND 2004/2005</v>
          </cell>
        </row>
        <row r="1769">
          <cell r="H1769" t="str">
            <v>EASA - - -  - MB -</v>
          </cell>
          <cell r="I1769" t="str">
            <v>SMBSAA</v>
          </cell>
          <cell r="J1769" t="str">
            <v>HALESBURY - POOLED STDS FUND 2004/2005</v>
          </cell>
        </row>
        <row r="1770">
          <cell r="H1770" t="str">
            <v>EASJ - - -  - MB -</v>
          </cell>
          <cell r="I1770" t="str">
            <v>SMBSJA</v>
          </cell>
          <cell r="J1770" t="str">
            <v>HALESBURY - NGFL INFRASTRUCTURE (AREA 601A)</v>
          </cell>
        </row>
        <row r="1771">
          <cell r="H1771" t="str">
            <v>EASK - - -  - MB -</v>
          </cell>
          <cell r="I1771" t="str">
            <v>SMBSKI</v>
          </cell>
          <cell r="J1771" t="str">
            <v>HALESBURY - ELECTRONIC LEARNING CREDITS AREA 618</v>
          </cell>
        </row>
        <row r="1772">
          <cell r="H1772" t="str">
            <v>EASN - - -  - MB -</v>
          </cell>
          <cell r="I1772" t="str">
            <v>SMBSN</v>
          </cell>
          <cell r="J1772" t="str">
            <v>HALESBURY - NGFL INFRASTRUCTURE (AREA 601A)</v>
          </cell>
        </row>
        <row r="1773">
          <cell r="H1773" t="str">
            <v>EASP - - -  - MB -</v>
          </cell>
          <cell r="I1773" t="str">
            <v>SMBSP</v>
          </cell>
          <cell r="J1773" t="str">
            <v>HALESBURY - ELECTRONIC LEARNING CREDITS AREA 618</v>
          </cell>
        </row>
        <row r="1774">
          <cell r="H1774" t="str">
            <v>EAC - - -  - MC -</v>
          </cell>
          <cell r="I1774" t="str">
            <v>SMCC</v>
          </cell>
          <cell r="J1774" t="str">
            <v>THE MERE</v>
          </cell>
        </row>
        <row r="1775">
          <cell r="H1775" t="str">
            <v>EACD - - -  - MC -</v>
          </cell>
          <cell r="I1775" t="str">
            <v>SMCCD</v>
          </cell>
          <cell r="J1775" t="str">
            <v>THE MERE  - SPECIAL SCHOOLS AND UNITS</v>
          </cell>
        </row>
        <row r="1776">
          <cell r="H1776" t="str">
            <v>EASA - - -  - MC -</v>
          </cell>
          <cell r="I1776" t="str">
            <v>SMCSA</v>
          </cell>
          <cell r="J1776" t="str">
            <v>THE MERE  - POOLED STDS FUND 2004/2005</v>
          </cell>
        </row>
        <row r="1777">
          <cell r="H1777" t="str">
            <v>EASA - - -  - MC -</v>
          </cell>
          <cell r="I1777" t="str">
            <v>SMCSAA</v>
          </cell>
          <cell r="J1777" t="str">
            <v>THE MERE  - POOLED STDS FUND 2004/2005</v>
          </cell>
        </row>
        <row r="1778">
          <cell r="H1778" t="str">
            <v>EASJ - - -  - MC -</v>
          </cell>
          <cell r="I1778" t="str">
            <v>SMCSJA</v>
          </cell>
          <cell r="J1778" t="str">
            <v>THE MERE  - NGFL INFRASTRUCTURE (AREA 6</v>
          </cell>
        </row>
        <row r="1779">
          <cell r="H1779" t="str">
            <v>EASK - - -  - MC -</v>
          </cell>
          <cell r="I1779" t="str">
            <v>SMCSKI</v>
          </cell>
          <cell r="J1779" t="str">
            <v>THE MERE  - ELECTRONIC LEARNING CREDITS</v>
          </cell>
        </row>
        <row r="1780">
          <cell r="H1780" t="str">
            <v>EASN - - -  - MC -</v>
          </cell>
          <cell r="I1780" t="str">
            <v>SMCSN</v>
          </cell>
          <cell r="J1780" t="str">
            <v>THE MERE  - NGFL INFRASTRUCTURE (AREA 6</v>
          </cell>
        </row>
        <row r="1781">
          <cell r="H1781" t="str">
            <v>EASP - - -  - MC -</v>
          </cell>
          <cell r="I1781" t="str">
            <v>SMCSP</v>
          </cell>
          <cell r="J1781" t="str">
            <v>THE MERE  - ELECTRONIC LEARNING CREDITS</v>
          </cell>
        </row>
        <row r="1782">
          <cell r="H1782" t="str">
            <v>EAC - - -  - ME -</v>
          </cell>
          <cell r="I1782" t="str">
            <v>SMEC</v>
          </cell>
          <cell r="J1782" t="str">
            <v>OLD PARK</v>
          </cell>
        </row>
        <row r="1783">
          <cell r="H1783" t="str">
            <v>EACD - - -  - ME -</v>
          </cell>
          <cell r="I1783" t="str">
            <v>SMECD</v>
          </cell>
          <cell r="J1783" t="str">
            <v>OLD PARK - SPECIAL SCHOOLS AND UNITS</v>
          </cell>
        </row>
        <row r="1784">
          <cell r="H1784" t="str">
            <v>EASA - - -  - ME -</v>
          </cell>
          <cell r="I1784" t="str">
            <v>SMESA</v>
          </cell>
          <cell r="J1784" t="str">
            <v>OLD PARK - POOLED STDS FUND 2004/2005</v>
          </cell>
        </row>
        <row r="1785">
          <cell r="H1785" t="str">
            <v>EASA - - -  - ME -</v>
          </cell>
          <cell r="I1785" t="str">
            <v>SMESAA</v>
          </cell>
          <cell r="J1785" t="str">
            <v>OLD PARK - POOLED STDS FUND 2004/2005</v>
          </cell>
        </row>
        <row r="1786">
          <cell r="H1786" t="str">
            <v>EASJ - - -  - ME -</v>
          </cell>
          <cell r="I1786" t="str">
            <v>SMESJA</v>
          </cell>
          <cell r="J1786" t="str">
            <v>OLD PARK - NGFL INFRASTRUCTURE (AREA 601A)</v>
          </cell>
        </row>
        <row r="1787">
          <cell r="H1787" t="str">
            <v>EASJ - - -  - ME -</v>
          </cell>
          <cell r="I1787" t="str">
            <v>SMESJF</v>
          </cell>
          <cell r="J1787" t="str">
            <v>OLD PARK - SPECIAL EDUCATION NEEDS (AREA 202A)</v>
          </cell>
        </row>
        <row r="1788">
          <cell r="H1788" t="str">
            <v>EASK - - -  - ME -</v>
          </cell>
          <cell r="I1788" t="str">
            <v>SMESKI</v>
          </cell>
          <cell r="J1788" t="str">
            <v>OLD PARK - ELECTRONIC LEARNING CREDITS AREA 618</v>
          </cell>
        </row>
        <row r="1789">
          <cell r="H1789" t="str">
            <v>EASN - - -  - ME -</v>
          </cell>
          <cell r="I1789" t="str">
            <v>SMESN</v>
          </cell>
          <cell r="J1789" t="str">
            <v>OLD PARK - NGFL INFRASTRUCTURE (AREA 601A)</v>
          </cell>
        </row>
        <row r="1790">
          <cell r="H1790" t="str">
            <v>EASP - - -  - ME -</v>
          </cell>
          <cell r="I1790" t="str">
            <v>SMESP</v>
          </cell>
          <cell r="J1790" t="str">
            <v>OLD PARK - ELECTRONIC LEARNING CREDITS AREA 618</v>
          </cell>
        </row>
        <row r="1791">
          <cell r="H1791" t="str">
            <v>EAC - - -  - MF -</v>
          </cell>
          <cell r="I1791" t="str">
            <v>SMFC</v>
          </cell>
          <cell r="J1791" t="str">
            <v>PENS MEADOW</v>
          </cell>
        </row>
        <row r="1792">
          <cell r="H1792" t="str">
            <v>EACD - - -  - MF -</v>
          </cell>
          <cell r="I1792" t="str">
            <v>SMFCD</v>
          </cell>
          <cell r="J1792" t="str">
            <v>PENS MEADOW - SPECIAL SCHOOLS AND UNITS</v>
          </cell>
        </row>
        <row r="1793">
          <cell r="H1793" t="str">
            <v>EALA - - -  - MF -</v>
          </cell>
          <cell r="I1793" t="str">
            <v>SMFLA</v>
          </cell>
          <cell r="J1793" t="str">
            <v>PENS MEADOW AFTER SCHOOL CLUB</v>
          </cell>
        </row>
        <row r="1794">
          <cell r="H1794" t="str">
            <v>EASA - - -  - MF -</v>
          </cell>
          <cell r="I1794" t="str">
            <v>SMFSA</v>
          </cell>
          <cell r="J1794" t="str">
            <v>PENS MEADOW - POOLED STDS FUND 2004/2005</v>
          </cell>
        </row>
        <row r="1795">
          <cell r="H1795" t="str">
            <v>EASA - - -  - MF -</v>
          </cell>
          <cell r="I1795" t="str">
            <v>SMFSAA</v>
          </cell>
          <cell r="J1795" t="str">
            <v>PENS MEADOW - POOLED STDS FUND 2004/2005</v>
          </cell>
        </row>
        <row r="1796">
          <cell r="H1796" t="str">
            <v>EASJ - - -  - MF -</v>
          </cell>
          <cell r="I1796" t="str">
            <v>SMFSJA</v>
          </cell>
          <cell r="J1796" t="str">
            <v>PENS MEADOW - NGFL INFRASTRUCTURE</v>
          </cell>
        </row>
        <row r="1797">
          <cell r="H1797" t="str">
            <v>EASJ - - -  - MF -</v>
          </cell>
          <cell r="I1797" t="str">
            <v>SMFSJN</v>
          </cell>
          <cell r="J1797" t="str">
            <v>PENS MEADOW - SCHOOL IMPROVEMENT DEVOLVED</v>
          </cell>
        </row>
        <row r="1798">
          <cell r="H1798" t="str">
            <v>EASK - - -  - MF -</v>
          </cell>
          <cell r="I1798" t="str">
            <v>SMFSKI</v>
          </cell>
          <cell r="J1798" t="str">
            <v>PENS MEADOW - ELECTRONIC LEARNING CREDITS AREA 618</v>
          </cell>
        </row>
        <row r="1799">
          <cell r="H1799" t="str">
            <v>EASM - - -  - MF -</v>
          </cell>
          <cell r="I1799" t="str">
            <v>SMFSML</v>
          </cell>
          <cell r="J1799" t="str">
            <v>PENS MEADOW - KS3 NATIONAL IMPLEMENTATION</v>
          </cell>
        </row>
        <row r="1800">
          <cell r="H1800" t="str">
            <v>EASN - - -  - MF -</v>
          </cell>
          <cell r="I1800" t="str">
            <v>SMFSN</v>
          </cell>
          <cell r="J1800" t="str">
            <v>PENS MEADOW - NGFL INFRASTRUCTURE</v>
          </cell>
        </row>
        <row r="1801">
          <cell r="H1801" t="str">
            <v>EASP - - -  - MF -</v>
          </cell>
          <cell r="I1801" t="str">
            <v>SMFSP</v>
          </cell>
          <cell r="J1801" t="str">
            <v>PENS MEADOW - ELECTRONIC LEARNING CREDITS AREA 618</v>
          </cell>
        </row>
        <row r="1802">
          <cell r="H1802" t="str">
            <v>EAC - - -  - MG -</v>
          </cell>
          <cell r="I1802" t="str">
            <v>SMGC</v>
          </cell>
          <cell r="J1802" t="str">
            <v>ROSEWOOD</v>
          </cell>
        </row>
        <row r="1803">
          <cell r="H1803" t="str">
            <v>EACD - - -  - MG -</v>
          </cell>
          <cell r="I1803" t="str">
            <v>SMGCD</v>
          </cell>
          <cell r="J1803" t="str">
            <v>ROSEWOOD - SPECIAL SCHOOLS AND UNITS</v>
          </cell>
        </row>
        <row r="1804">
          <cell r="H1804" t="str">
            <v>EASA - - -  - MG -</v>
          </cell>
          <cell r="I1804" t="str">
            <v>SMGSA</v>
          </cell>
          <cell r="J1804" t="str">
            <v>ROSEWOOD - POOLED STDS FUND 2004/2005</v>
          </cell>
        </row>
        <row r="1805">
          <cell r="H1805" t="str">
            <v>EASA - - -  - MG -</v>
          </cell>
          <cell r="I1805" t="str">
            <v>SMGSAA</v>
          </cell>
          <cell r="J1805" t="str">
            <v>ROSEWOOD - POOLED STDS FUND 2004/2005</v>
          </cell>
        </row>
        <row r="1806">
          <cell r="H1806" t="str">
            <v>EASJ - - -  - MG -</v>
          </cell>
          <cell r="I1806" t="str">
            <v>SMGSJA</v>
          </cell>
          <cell r="J1806" t="str">
            <v>ROSEWOOD - NGFL INFRASTRUCTURE</v>
          </cell>
        </row>
        <row r="1807">
          <cell r="H1807" t="str">
            <v>EASK - - -  - MG -</v>
          </cell>
          <cell r="I1807" t="str">
            <v>SMGSKI</v>
          </cell>
          <cell r="J1807" t="str">
            <v>ROSEWOOD - ELECTRONIC LEARNING CREDITS AREA 618</v>
          </cell>
        </row>
        <row r="1808">
          <cell r="H1808" t="str">
            <v>EASN - - -  - MG -</v>
          </cell>
          <cell r="I1808" t="str">
            <v>SMGSN</v>
          </cell>
          <cell r="J1808" t="str">
            <v>ROSEWOOD - NGFL INFRASTRUCTURE</v>
          </cell>
        </row>
        <row r="1809">
          <cell r="H1809" t="str">
            <v>EASP - - -  - MG -</v>
          </cell>
          <cell r="I1809" t="str">
            <v>SMGSP</v>
          </cell>
          <cell r="J1809" t="str">
            <v>ROSEWOOD - ELECTRONIC LEARNING CREDITS AREA 618</v>
          </cell>
        </row>
        <row r="1810">
          <cell r="H1810" t="str">
            <v>EAC - - -  - MH -</v>
          </cell>
          <cell r="I1810" t="str">
            <v>SMHC</v>
          </cell>
          <cell r="J1810" t="str">
            <v>SUTTON</v>
          </cell>
        </row>
        <row r="1811">
          <cell r="H1811" t="str">
            <v>EACD - - -  - MH -</v>
          </cell>
          <cell r="I1811" t="str">
            <v>SMHCD</v>
          </cell>
          <cell r="J1811" t="str">
            <v>SUTTON - SPECIAL SCHOOLS AND UNITS</v>
          </cell>
        </row>
        <row r="1812">
          <cell r="H1812" t="str">
            <v>EASA - - -  - MH -</v>
          </cell>
          <cell r="I1812" t="str">
            <v>SMHSA</v>
          </cell>
          <cell r="J1812" t="str">
            <v>SUTTON - POOLED STDS FUND 2004/2005</v>
          </cell>
        </row>
        <row r="1813">
          <cell r="H1813" t="str">
            <v>EASA - - -  - MH -</v>
          </cell>
          <cell r="I1813" t="str">
            <v>SMHSAA</v>
          </cell>
          <cell r="J1813" t="str">
            <v>SUTTON - POOLED STDS FUND 2004/2005</v>
          </cell>
        </row>
        <row r="1814">
          <cell r="H1814" t="str">
            <v>EASF - - -  - MH -</v>
          </cell>
          <cell r="I1814" t="str">
            <v>SMHSF</v>
          </cell>
          <cell r="J1814" t="str">
            <v>SUTTON - EXCELLENCE CLUSTERS</v>
          </cell>
        </row>
        <row r="1815">
          <cell r="H1815" t="str">
            <v>EASJ - - -  - MH -</v>
          </cell>
          <cell r="I1815" t="str">
            <v>SMHSJA</v>
          </cell>
          <cell r="J1815" t="str">
            <v>SUTTON - NGFL INFRASTRUCTURE (AREA 601A)</v>
          </cell>
        </row>
        <row r="1816">
          <cell r="H1816" t="str">
            <v>EASK - - -  - MH -</v>
          </cell>
          <cell r="I1816" t="str">
            <v>SMHSKI</v>
          </cell>
          <cell r="J1816" t="str">
            <v>SUTTON - ELECTRONIC LEARNING CREDITS AREA 618</v>
          </cell>
        </row>
        <row r="1817">
          <cell r="H1817" t="str">
            <v>EASK - - -  - MH -</v>
          </cell>
          <cell r="I1817" t="str">
            <v>SMHSKM</v>
          </cell>
          <cell r="J1817" t="str">
            <v>SUTTON - KS3 NATIONAL IMPLEMENTATION:INTERNENTION</v>
          </cell>
        </row>
        <row r="1818">
          <cell r="H1818" t="str">
            <v>EASN - - -  - MH -</v>
          </cell>
          <cell r="I1818" t="str">
            <v>SMHSN</v>
          </cell>
          <cell r="J1818" t="str">
            <v>SUTTON - NGFL INFRASTRUCTURE (AREA 601A)</v>
          </cell>
        </row>
        <row r="1819">
          <cell r="H1819" t="str">
            <v>EASP - - -  - MH -</v>
          </cell>
          <cell r="I1819" t="str">
            <v>SMHSP</v>
          </cell>
          <cell r="J1819" t="str">
            <v>SUTTON - ELECTRONIC LEARNING CREDITS AREA 618</v>
          </cell>
        </row>
        <row r="1820">
          <cell r="H1820" t="str">
            <v>EASS - - -  - MH -</v>
          </cell>
          <cell r="I1820" t="str">
            <v>SMHSSW</v>
          </cell>
          <cell r="J1820" t="str">
            <v>SUTTON - EXCELLENCE CLUSTERS</v>
          </cell>
        </row>
        <row r="1821">
          <cell r="H1821" t="str">
            <v>EAC - - -  - MJ -</v>
          </cell>
          <cell r="I1821" t="str">
            <v>SMJC</v>
          </cell>
          <cell r="J1821" t="str">
            <v>WOODSETTON</v>
          </cell>
        </row>
        <row r="1822">
          <cell r="H1822" t="str">
            <v>EACD - - -  - MJ -</v>
          </cell>
          <cell r="I1822" t="str">
            <v>SMJCD</v>
          </cell>
          <cell r="J1822" t="str">
            <v>WOODSETTON - SPECIAL SCHOOLS AND UNITS</v>
          </cell>
        </row>
        <row r="1823">
          <cell r="H1823" t="str">
            <v>EASA - - -  - MJ -</v>
          </cell>
          <cell r="I1823" t="str">
            <v>SMJSA</v>
          </cell>
          <cell r="J1823" t="str">
            <v>WOODSETTON - POOLED STDS FUND 2004/2005</v>
          </cell>
        </row>
        <row r="1824">
          <cell r="H1824" t="str">
            <v>EASA - - -  - MJ -</v>
          </cell>
          <cell r="I1824" t="str">
            <v>SMJSAA</v>
          </cell>
          <cell r="J1824" t="str">
            <v>WOODSETTON - POOLED STNDS FUNDS</v>
          </cell>
        </row>
        <row r="1825">
          <cell r="H1825" t="str">
            <v>EASC - - -  - MJ -</v>
          </cell>
          <cell r="I1825" t="str">
            <v>SMJSC</v>
          </cell>
          <cell r="J1825" t="str">
            <v>ADVANCED SKILL TEACHERS</v>
          </cell>
        </row>
        <row r="1826">
          <cell r="H1826" t="str">
            <v>EASJ - - -  - MJ -</v>
          </cell>
          <cell r="I1826" t="str">
            <v>SMJSJA</v>
          </cell>
          <cell r="J1826" t="str">
            <v>WOODSETTON - NGFL INFRASTRUCTURE</v>
          </cell>
        </row>
        <row r="1827">
          <cell r="H1827" t="str">
            <v>EASK - - -  - MJ -</v>
          </cell>
          <cell r="I1827" t="str">
            <v>SMJSKI</v>
          </cell>
          <cell r="J1827" t="str">
            <v>WOODSETTON - ELECTRONIC LEARNING CREDITS AREA 618</v>
          </cell>
        </row>
        <row r="1828">
          <cell r="H1828" t="str">
            <v>EASL - - -  - MJ -</v>
          </cell>
          <cell r="I1828" t="str">
            <v>SMJSLM</v>
          </cell>
          <cell r="J1828" t="str">
            <v>WOODSETTON - SCHOOL SUPPORT STAFF (AREA 508A)</v>
          </cell>
        </row>
        <row r="1829">
          <cell r="H1829" t="str">
            <v>EASN - - -  - MJ -</v>
          </cell>
          <cell r="I1829" t="str">
            <v>SMJSN</v>
          </cell>
          <cell r="J1829" t="str">
            <v>WOODSETTON - NGFL INFRASTRUCTURE</v>
          </cell>
        </row>
        <row r="1830">
          <cell r="H1830" t="str">
            <v>EASP - - -  - MJ -</v>
          </cell>
          <cell r="I1830" t="str">
            <v>SMJSP</v>
          </cell>
          <cell r="J1830" t="str">
            <v>WOODSETTON - ELECTRONIC LEARNING CREDITS AREA 618</v>
          </cell>
        </row>
        <row r="1831">
          <cell r="H1831" t="str">
            <v>EASR - - -  - MJ -</v>
          </cell>
          <cell r="I1831" t="str">
            <v>SMJSRM</v>
          </cell>
          <cell r="J1831" t="str">
            <v>WOODSETTON - ADVANCED SKILLED TEACHERS</v>
          </cell>
        </row>
        <row r="1832">
          <cell r="H1832" t="str">
            <v>EASA - - -  - MP -</v>
          </cell>
          <cell r="I1832" t="str">
            <v>SMPSA</v>
          </cell>
          <cell r="J1832" t="str">
            <v>HOME AND HOSPITAL - POOLED STDS FUND 2004/2005</v>
          </cell>
        </row>
        <row r="1833">
          <cell r="H1833" t="str">
            <v>EASA - - -  - MP -</v>
          </cell>
          <cell r="I1833" t="str">
            <v>SMPSAA</v>
          </cell>
          <cell r="J1833" t="str">
            <v>HOME AND HOSPITAL - POOLED STDS FUND 2004/2005</v>
          </cell>
        </row>
        <row r="1834">
          <cell r="H1834" t="str">
            <v>EASE - - -  - MP -</v>
          </cell>
          <cell r="I1834" t="str">
            <v>SMPSEN</v>
          </cell>
          <cell r="J1834" t="str">
            <v>HOME AND HOSPITAL - SEN SICK CHILDREN</v>
          </cell>
        </row>
        <row r="1835">
          <cell r="H1835" t="str">
            <v>EASJ - - -  - MP -</v>
          </cell>
          <cell r="I1835" t="str">
            <v>SMPSJA</v>
          </cell>
          <cell r="J1835" t="str">
            <v>HOME AND HOSPITAL - NGFL INFRASTRUCTURE (AREA 601A</v>
          </cell>
        </row>
        <row r="1836">
          <cell r="H1836" t="str">
            <v>EASK - - -  - MP -</v>
          </cell>
          <cell r="I1836" t="str">
            <v>SMPSKI</v>
          </cell>
          <cell r="J1836" t="str">
            <v>HOME AND HOSPITAL - ELECTRONIC LEARNING CREDITS</v>
          </cell>
        </row>
        <row r="1837">
          <cell r="H1837" t="str">
            <v>EASN - - -  - MP -</v>
          </cell>
          <cell r="I1837" t="str">
            <v>SMPSN</v>
          </cell>
          <cell r="J1837" t="str">
            <v>HOME AND HOSPITAL - SEN SICK CHILDREN</v>
          </cell>
        </row>
        <row r="1838">
          <cell r="H1838" t="str">
            <v>EASP - - -  - MP -</v>
          </cell>
          <cell r="I1838" t="str">
            <v>SMPSP</v>
          </cell>
          <cell r="J1838" t="str">
            <v>HOME AND HOSPITAL - ELECTRONIC LEARNING CREDITS</v>
          </cell>
        </row>
        <row r="1839">
          <cell r="H1839" t="str">
            <v>EACA</v>
          </cell>
          <cell r="I1839" t="str">
            <v>Various</v>
          </cell>
        </row>
        <row r="1840">
          <cell r="H1840" t="str">
            <v>EACB</v>
          </cell>
          <cell r="I1840" t="str">
            <v>Various</v>
          </cell>
        </row>
        <row r="1841">
          <cell r="H1841" t="str">
            <v>EACC</v>
          </cell>
          <cell r="I1841" t="str">
            <v>Various</v>
          </cell>
        </row>
        <row r="1842">
          <cell r="H1842" t="str">
            <v>EAGA</v>
          </cell>
          <cell r="I1842" t="str">
            <v>Miscode</v>
          </cell>
        </row>
        <row r="1843">
          <cell r="H1843" t="str">
            <v>EAJA</v>
          </cell>
          <cell r="I1843" t="str">
            <v>Miscode</v>
          </cell>
        </row>
        <row r="1844">
          <cell r="H1844" t="str">
            <v>EAMA</v>
          </cell>
          <cell r="I1844" t="str">
            <v>Various</v>
          </cell>
        </row>
        <row r="1845">
          <cell r="H1845" t="str">
            <v>EBME</v>
          </cell>
          <cell r="I1845" t="str">
            <v>Miscode</v>
          </cell>
        </row>
        <row r="1846">
          <cell r="H1846" t="str">
            <v>EBPQ</v>
          </cell>
          <cell r="I1846" t="str">
            <v>Miscode</v>
          </cell>
        </row>
        <row r="1847">
          <cell r="H1847" t="str">
            <v>EBSC</v>
          </cell>
          <cell r="I1847" t="str">
            <v>RBSC</v>
          </cell>
        </row>
        <row r="1848">
          <cell r="H1848" t="str">
            <v>EBXA</v>
          </cell>
          <cell r="I1848" t="str">
            <v>Miscode</v>
          </cell>
        </row>
        <row r="1849">
          <cell r="H1849" t="str">
            <v>EBXM</v>
          </cell>
          <cell r="I1849" t="str">
            <v>Miscode</v>
          </cell>
        </row>
        <row r="1850">
          <cell r="H1850" t="str">
            <v>CADA</v>
          </cell>
          <cell r="I1850" t="str">
            <v>Miscode</v>
          </cell>
        </row>
        <row r="1851">
          <cell r="H1851" t="str">
            <v>CADE</v>
          </cell>
          <cell r="I1851" t="str">
            <v>RFDE</v>
          </cell>
        </row>
        <row r="1852">
          <cell r="H1852" t="str">
            <v>DUMP</v>
          </cell>
          <cell r="I1852" t="str">
            <v>RBAA</v>
          </cell>
        </row>
        <row r="1853">
          <cell r="H1853" t="str">
            <v>ELCN</v>
          </cell>
          <cell r="I1853" t="str">
            <v>RFPL</v>
          </cell>
        </row>
        <row r="1854">
          <cell r="H1854" t="str">
            <v>CDBT</v>
          </cell>
          <cell r="I1854" t="str">
            <v>RFXZ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indmap"/>
      <sheetName val="recycle"/>
      <sheetName val="Reports"/>
      <sheetName val="Spines"/>
      <sheetName val="Spines 0809"/>
      <sheetName val="A3"/>
      <sheetName val="flip"/>
      <sheetName val="flipFMM"/>
      <sheetName val="Looku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hool Data"/>
      <sheetName val="School Dashboard"/>
      <sheetName val="District Overview"/>
      <sheetName val="Additional Places"/>
      <sheetName val="Capital Maintenance"/>
      <sheetName val="Capital Investment"/>
      <sheetName val="Blocks &amp; Rooms"/>
      <sheetName val="Birmingham"/>
      <sheetName val="Births"/>
      <sheetName val="Programme Tracker"/>
      <sheetName val="Data Validation"/>
      <sheetName val="Formulas"/>
      <sheetName val="Section 106"/>
      <sheetName val="Unattached Playing Fields"/>
      <sheetName val="Misc-Surplus Properties"/>
      <sheetName val="School_Data"/>
      <sheetName val="School_Dashboard"/>
      <sheetName val="District_Overview"/>
      <sheetName val="Additional_Places"/>
      <sheetName val="Capital_Maintenance"/>
      <sheetName val="Capital_Investment"/>
      <sheetName val="Blocks_&amp;_Rooms"/>
      <sheetName val="Programme_Tracker"/>
      <sheetName val="Data_Validation"/>
      <sheetName val="Section_106"/>
      <sheetName val="Unattached_Playing_Fields"/>
      <sheetName val="Misc-Surplus_Properties"/>
      <sheetName val="School_Data1"/>
      <sheetName val="School_Dashboard1"/>
      <sheetName val="District_Overview1"/>
      <sheetName val="Additional_Places1"/>
      <sheetName val="Capital_Maintenance1"/>
      <sheetName val="Capital_Investment1"/>
      <sheetName val="Blocks_&amp;_Rooms1"/>
      <sheetName val="Programme_Tracker1"/>
      <sheetName val="Data_Validation1"/>
      <sheetName val="Section_1061"/>
      <sheetName val="Unattached_Playing_Fields1"/>
      <sheetName val="Misc-Surplus_Properties1"/>
      <sheetName val="School_Data2"/>
      <sheetName val="School_Dashboard2"/>
      <sheetName val="District_Overview2"/>
      <sheetName val="Additional_Places2"/>
      <sheetName val="Capital_Maintenance2"/>
      <sheetName val="Capital_Investment2"/>
      <sheetName val="Blocks_&amp;_Rooms2"/>
      <sheetName val="Programme_Tracker2"/>
      <sheetName val="Data_Validation2"/>
      <sheetName val="Section_1062"/>
      <sheetName val="Unattached_Playing_Fields2"/>
      <sheetName val="Misc-Surplus_Properties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1">
          <cell r="Q1" t="str">
            <v>Edgbaston</v>
          </cell>
          <cell r="R1" t="str">
            <v>Picture 1</v>
          </cell>
        </row>
        <row r="2">
          <cell r="N2" t="str">
            <v>Easting/Northing</v>
          </cell>
          <cell r="Q2" t="str">
            <v>Erdington</v>
          </cell>
          <cell r="R2" t="str">
            <v>Picture 2</v>
          </cell>
        </row>
        <row r="3">
          <cell r="H3" t="str">
            <v>Edgbaston</v>
          </cell>
          <cell r="N3" t="str">
            <v>Postcode</v>
          </cell>
          <cell r="Q3" t="str">
            <v>Hall Green</v>
          </cell>
          <cell r="R3" t="str">
            <v>Picture 3</v>
          </cell>
        </row>
        <row r="4">
          <cell r="H4" t="str">
            <v>Erdington</v>
          </cell>
          <cell r="Q4" t="str">
            <v>Hodge Hill</v>
          </cell>
          <cell r="R4" t="str">
            <v>Picture 4</v>
          </cell>
        </row>
        <row r="5">
          <cell r="H5" t="str">
            <v>Hall Green</v>
          </cell>
          <cell r="Q5" t="str">
            <v>Ladywood</v>
          </cell>
          <cell r="R5" t="str">
            <v>Picture 5</v>
          </cell>
        </row>
        <row r="6">
          <cell r="H6" t="str">
            <v>Hodge Hill</v>
          </cell>
          <cell r="Q6" t="str">
            <v>Northfield</v>
          </cell>
          <cell r="R6" t="str">
            <v>Picture 6</v>
          </cell>
        </row>
        <row r="7">
          <cell r="H7" t="str">
            <v>Ladywood</v>
          </cell>
          <cell r="Q7" t="str">
            <v>Perry Barr</v>
          </cell>
          <cell r="R7" t="str">
            <v>Picture 7</v>
          </cell>
        </row>
        <row r="8">
          <cell r="H8" t="str">
            <v>Northfield</v>
          </cell>
          <cell r="Q8" t="str">
            <v>Selly Oak</v>
          </cell>
          <cell r="R8" t="str">
            <v>Picture 8</v>
          </cell>
        </row>
        <row r="9">
          <cell r="H9" t="str">
            <v>Perry Barr</v>
          </cell>
          <cell r="Q9" t="str">
            <v>Sutton Coldfield</v>
          </cell>
          <cell r="R9" t="str">
            <v>Picture 9</v>
          </cell>
        </row>
        <row r="10">
          <cell r="H10" t="str">
            <v>Selly Oak</v>
          </cell>
          <cell r="Q10" t="str">
            <v>Yardley</v>
          </cell>
          <cell r="R10" t="str">
            <v>Picture 10</v>
          </cell>
        </row>
        <row r="11">
          <cell r="H11" t="str">
            <v>Sutton Coldfield</v>
          </cell>
        </row>
        <row r="12">
          <cell r="H12" t="str">
            <v>Yardley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1">
          <cell r="Q1" t="str">
            <v>Edgbaston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1">
          <cell r="Q1" t="str">
            <v>Edgbaston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>
        <row r="1">
          <cell r="Q1" t="str">
            <v>Edgbaston</v>
          </cell>
        </row>
      </sheetData>
      <sheetData sheetId="48"/>
      <sheetData sheetId="49"/>
      <sheetData sheetId="5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ersion Control"/>
      <sheetName val="SBS Table"/>
      <sheetName val="Table 1 10-11"/>
      <sheetName val="CEL 10-11"/>
      <sheetName val="Table 2"/>
      <sheetName val="Table 3a"/>
      <sheetName val="Table 3b"/>
      <sheetName val="Table 3c"/>
      <sheetName val="Table4 EYSFF Pilots-Pathfinder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rt"/>
      <sheetName val="Contents"/>
      <sheetName val="Adjusted Factors"/>
      <sheetName val="Proforma"/>
      <sheetName val="Local Factors"/>
      <sheetName val="School level SB"/>
      <sheetName val="School level SB 1"/>
      <sheetName val="20-21 final baselines"/>
      <sheetName val="New ISB"/>
      <sheetName val="De Delegation"/>
      <sheetName val="Education Functions"/>
      <sheetName val="Budget Statement "/>
      <sheetName val="DATA BUD STAT"/>
      <sheetName val="School List"/>
      <sheetName val="Budget Statement"/>
      <sheetName val="P2 Growth"/>
      <sheetName val="P3 Pupil Led Elements"/>
      <sheetName val="P4 De-Delegations"/>
      <sheetName val="DATA ANALYSIS"/>
      <sheetName val="P5 MFG or CAP"/>
      <sheetName val="MFG DATA"/>
      <sheetName val="P6 Resource Base"/>
      <sheetName val="Special Template"/>
      <sheetName val="DATA SPECIAL"/>
      <sheetName val="RB DATA"/>
      <sheetName val="P7 Early Years"/>
      <sheetName val="Early Years Data"/>
      <sheetName val="P8 Post 16"/>
      <sheetName val="POST 16 DATA"/>
      <sheetName val="DFES"/>
      <sheetName val="Nursery Dels"/>
      <sheetName val="Sheet2"/>
      <sheetName val="Front Sheet"/>
      <sheetName val="Cover"/>
      <sheetName val="Schools Block Data"/>
      <sheetName val="14-15 submitted baselines"/>
      <sheetName val="14-15 submitted HN places"/>
      <sheetName val="Inputs &amp; Adjustments"/>
      <sheetName val="14-15 final baselines"/>
      <sheetName val="Commentary"/>
      <sheetName val="Recoupment"/>
      <sheetName val="Validation sheet"/>
    </sheetNames>
    <sheetDataSet>
      <sheetData sheetId="0"/>
      <sheetData sheetId="1"/>
      <sheetData sheetId="2"/>
      <sheetData sheetId="3">
        <row r="9">
          <cell r="E9" t="str">
            <v>No</v>
          </cell>
        </row>
        <row r="15">
          <cell r="D15" t="str">
            <v>FSM6 % Primary</v>
          </cell>
        </row>
        <row r="16">
          <cell r="D16" t="str">
            <v>FSM6 % Secondary</v>
          </cell>
        </row>
        <row r="30">
          <cell r="D30" t="str">
            <v>Low Attainment % Y2-5 78</v>
          </cell>
        </row>
      </sheetData>
      <sheetData sheetId="4"/>
      <sheetData sheetId="5" refreshError="1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hool Summary"/>
      <sheetName val="Overall Pivot"/>
      <sheetName val="Pupil Count Pivot"/>
      <sheetName val="Need Summary Pivot"/>
      <sheetName val="Pupil Location By LA"/>
      <sheetName val="Primary &amp; Secondary Need"/>
      <sheetName val="Referral Pivots"/>
      <sheetName val="School Data Entry Proforma"/>
      <sheetName val="Special Pupil Numbers Chart"/>
      <sheetName val="Resource Pupil Numbers Chart"/>
      <sheetName val="Sheet1"/>
      <sheetName val="Sheet2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6">
          <cell r="AB6" t="str">
            <v>Placed</v>
          </cell>
          <cell r="AC6" t="str">
            <v>Mixed</v>
          </cell>
        </row>
        <row r="7">
          <cell r="AB7" t="str">
            <v>Assessment</v>
          </cell>
          <cell r="AC7" t="str">
            <v>Nursery</v>
          </cell>
        </row>
        <row r="8">
          <cell r="AB8" t="str">
            <v>Referred</v>
          </cell>
          <cell r="AC8" t="str">
            <v>YR</v>
          </cell>
        </row>
        <row r="9">
          <cell r="AC9" t="str">
            <v>Y1</v>
          </cell>
        </row>
        <row r="10">
          <cell r="AC10" t="str">
            <v>Y2</v>
          </cell>
        </row>
        <row r="11">
          <cell r="AC11" t="str">
            <v>Y3</v>
          </cell>
        </row>
        <row r="12">
          <cell r="AC12" t="str">
            <v>Y4</v>
          </cell>
        </row>
        <row r="13">
          <cell r="AC13" t="str">
            <v>Y5</v>
          </cell>
        </row>
        <row r="14">
          <cell r="AC14" t="str">
            <v>Y6</v>
          </cell>
        </row>
        <row r="15">
          <cell r="AC15" t="str">
            <v>Y7</v>
          </cell>
        </row>
        <row r="16">
          <cell r="AB16" t="str">
            <v xml:space="preserve">ASD </v>
          </cell>
          <cell r="AC16" t="str">
            <v>Y8</v>
          </cell>
        </row>
        <row r="17">
          <cell r="AB17" t="str">
            <v>BESD</v>
          </cell>
          <cell r="AC17" t="str">
            <v>Y9</v>
          </cell>
        </row>
        <row r="18">
          <cell r="AB18" t="str">
            <v>HI</v>
          </cell>
          <cell r="AC18" t="str">
            <v>Y10</v>
          </cell>
        </row>
        <row r="19">
          <cell r="AB19" t="str">
            <v>MLD</v>
          </cell>
          <cell r="AC19" t="str">
            <v>Y11</v>
          </cell>
        </row>
        <row r="20">
          <cell r="AB20" t="str">
            <v xml:space="preserve">MSI </v>
          </cell>
          <cell r="AC20" t="str">
            <v>Y12</v>
          </cell>
        </row>
        <row r="21">
          <cell r="AB21" t="str">
            <v>OTH</v>
          </cell>
          <cell r="AC21" t="str">
            <v>Y13</v>
          </cell>
        </row>
        <row r="22">
          <cell r="AB22" t="str">
            <v xml:space="preserve">PD </v>
          </cell>
          <cell r="AC22" t="str">
            <v>Y14</v>
          </cell>
        </row>
        <row r="40">
          <cell r="AB40" t="str">
            <v>Residential</v>
          </cell>
        </row>
        <row r="54">
          <cell r="AB54" t="str">
            <v>Day</v>
          </cell>
        </row>
        <row r="228">
          <cell r="AB228" t="str">
            <v>Cat 1 Primary</v>
          </cell>
        </row>
        <row r="229">
          <cell r="AB229" t="str">
            <v>Cat 1 Secondary</v>
          </cell>
        </row>
        <row r="230">
          <cell r="AB230" t="str">
            <v>Cat 1a Primary</v>
          </cell>
        </row>
        <row r="231">
          <cell r="AB231" t="str">
            <v>Cat 1a Secondary</v>
          </cell>
        </row>
        <row r="232">
          <cell r="AB232" t="str">
            <v>Cat 2 Primary</v>
          </cell>
        </row>
        <row r="233">
          <cell r="AB233" t="str">
            <v>Cat 2 Secondary</v>
          </cell>
        </row>
        <row r="234">
          <cell r="AB234" t="str">
            <v>Cat 2a Primary</v>
          </cell>
        </row>
        <row r="235">
          <cell r="AB235" t="str">
            <v>Cat 2a Secondary</v>
          </cell>
        </row>
        <row r="236">
          <cell r="AB236" t="str">
            <v>Cat 3 Primary</v>
          </cell>
        </row>
        <row r="237">
          <cell r="AB237" t="str">
            <v>Cat 3 Secondary</v>
          </cell>
        </row>
        <row r="238">
          <cell r="AB238" t="str">
            <v>Cat 3a Primary</v>
          </cell>
        </row>
        <row r="239">
          <cell r="AB239" t="str">
            <v>Cat 3a Secondary</v>
          </cell>
        </row>
        <row r="240">
          <cell r="AB240" t="str">
            <v>Cat 4 Primary</v>
          </cell>
        </row>
        <row r="241">
          <cell r="AB241" t="str">
            <v>Cat 4 Secondary</v>
          </cell>
        </row>
        <row r="242">
          <cell r="AB242" t="str">
            <v>Cat 5 Primary</v>
          </cell>
        </row>
        <row r="243">
          <cell r="AB243" t="str">
            <v>Cat 5 Secondary</v>
          </cell>
        </row>
        <row r="244">
          <cell r="AB244" t="str">
            <v>Dovedale</v>
          </cell>
        </row>
        <row r="245">
          <cell r="AB245" t="str">
            <v>Home Tuition-Pathways</v>
          </cell>
        </row>
        <row r="246">
          <cell r="AB246" t="str">
            <v>Home Tuition-Home</v>
          </cell>
        </row>
        <row r="247">
          <cell r="AB247" t="str">
            <v>Northfield</v>
          </cell>
        </row>
        <row r="248">
          <cell r="AB248" t="str">
            <v>Parkway</v>
          </cell>
        </row>
      </sheetData>
      <sheetData sheetId="8"/>
      <sheetData sheetId="9"/>
      <sheetData sheetId="10"/>
      <sheetData sheetId="11"/>
      <sheetData sheetId="1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cket1"/>
      <sheetName val="Plan"/>
      <sheetName val="Events"/>
      <sheetName val="Weight"/>
      <sheetName val="Times"/>
      <sheetName val="LISTS"/>
      <sheetName val="Booklist"/>
      <sheetName val="MONEY"/>
      <sheetName val="Presents"/>
      <sheetName val="Relig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Validation lists"/>
      <sheetName val="Sheet3"/>
      <sheetName val="Validation_lists"/>
      <sheetName val="Validation_lists1"/>
      <sheetName val="Validation_lists2"/>
    </sheetNames>
    <sheetDataSet>
      <sheetData sheetId="0" refreshError="1"/>
      <sheetData sheetId="1">
        <row r="3">
          <cell r="A3">
            <v>-1</v>
          </cell>
          <cell r="B3" t="str">
            <v>LC</v>
          </cell>
          <cell r="C3">
            <v>1</v>
          </cell>
          <cell r="D3" t="str">
            <v>Y</v>
          </cell>
          <cell r="E3" t="str">
            <v>Y</v>
          </cell>
          <cell r="F3" t="str">
            <v>Y</v>
          </cell>
          <cell r="G3" t="str">
            <v>Residential</v>
          </cell>
        </row>
        <row r="4">
          <cell r="A4">
            <v>0</v>
          </cell>
          <cell r="B4" t="str">
            <v>MT</v>
          </cell>
          <cell r="C4">
            <v>2</v>
          </cell>
          <cell r="D4" t="str">
            <v>N</v>
          </cell>
          <cell r="E4" t="str">
            <v>N</v>
          </cell>
          <cell r="F4" t="str">
            <v>N</v>
          </cell>
          <cell r="G4" t="str">
            <v>Day</v>
          </cell>
        </row>
        <row r="5">
          <cell r="A5">
            <v>1</v>
          </cell>
          <cell r="B5" t="str">
            <v>NA</v>
          </cell>
          <cell r="C5">
            <v>3</v>
          </cell>
        </row>
        <row r="6">
          <cell r="A6">
            <v>2</v>
          </cell>
          <cell r="B6" t="str">
            <v>CF</v>
          </cell>
        </row>
        <row r="7">
          <cell r="A7">
            <v>3</v>
          </cell>
          <cell r="B7" t="str">
            <v>JB</v>
          </cell>
        </row>
        <row r="8">
          <cell r="A8">
            <v>4</v>
          </cell>
          <cell r="B8" t="str">
            <v>LJ</v>
          </cell>
        </row>
        <row r="9">
          <cell r="A9">
            <v>5</v>
          </cell>
          <cell r="B9" t="str">
            <v>DJ</v>
          </cell>
        </row>
        <row r="10">
          <cell r="A10">
            <v>6</v>
          </cell>
          <cell r="B10" t="str">
            <v>SM</v>
          </cell>
        </row>
        <row r="11">
          <cell r="A11">
            <v>7</v>
          </cell>
          <cell r="B11" t="str">
            <v>DS</v>
          </cell>
        </row>
        <row r="12">
          <cell r="A12">
            <v>8</v>
          </cell>
          <cell r="B12" t="str">
            <v>JM</v>
          </cell>
        </row>
        <row r="13">
          <cell r="A13">
            <v>9</v>
          </cell>
          <cell r="B13" t="str">
            <v>DL</v>
          </cell>
        </row>
        <row r="14">
          <cell r="A14">
            <v>10</v>
          </cell>
          <cell r="B14" t="str">
            <v>RB</v>
          </cell>
        </row>
        <row r="15">
          <cell r="A15">
            <v>11</v>
          </cell>
          <cell r="B15" t="str">
            <v>AC</v>
          </cell>
        </row>
        <row r="16">
          <cell r="A16">
            <v>12</v>
          </cell>
        </row>
        <row r="17">
          <cell r="A17">
            <v>13</v>
          </cell>
        </row>
        <row r="18">
          <cell r="A18">
            <v>14</v>
          </cell>
        </row>
      </sheetData>
      <sheetData sheetId="2" refreshError="1"/>
      <sheetData sheetId="3">
        <row r="3">
          <cell r="A3">
            <v>-1</v>
          </cell>
        </row>
      </sheetData>
      <sheetData sheetId="4">
        <row r="3">
          <cell r="A3">
            <v>-1</v>
          </cell>
        </row>
      </sheetData>
      <sheetData sheetId="5">
        <row r="3">
          <cell r="A3">
            <v>-1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BS Table"/>
      <sheetName val="Table 1 10-11"/>
      <sheetName val="CEL 10-11"/>
      <sheetName val="Table 2"/>
      <sheetName val="Table 3a"/>
      <sheetName val="Table 3b"/>
      <sheetName val="Table 3c"/>
      <sheetName val=" Table 4 NO EYSFF"/>
      <sheetName val="Table4 EYSFF Pilot-Pathfinders"/>
      <sheetName val="2 - Users"/>
      <sheetName val="Data Valid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Sheet"/>
      <sheetName val="Instructions"/>
      <sheetName val="LA Table"/>
      <sheetName val="High Needs Places Table"/>
      <sheetName val="Early Years Proforma"/>
      <sheetName val="Admin-Lists"/>
      <sheetName val="Admin-MissingRowCheck"/>
      <sheetName val="Section_251_budget_XML_generato"/>
    </sheetNames>
    <sheetDataSet>
      <sheetData sheetId="0">
        <row r="12">
          <cell r="C12">
            <v>332</v>
          </cell>
        </row>
      </sheetData>
      <sheetData sheetId="1"/>
      <sheetData sheetId="2"/>
      <sheetData sheetId="3"/>
      <sheetData sheetId="4"/>
      <sheetData sheetId="5">
        <row r="1">
          <cell r="A1" t="str">
            <v>Local Authority List</v>
          </cell>
        </row>
      </sheetData>
      <sheetData sheetId="6"/>
      <sheetData sheetId="7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riance "/>
      <sheetName val="WGA Couter party Debtors"/>
      <sheetName val="Sheet3"/>
    </sheetNames>
    <sheetDataSet>
      <sheetData sheetId="0" refreshError="1"/>
      <sheetData sheetId="1" refreshError="1"/>
      <sheetData sheetId="2">
        <row r="1">
          <cell r="A1" t="str">
            <v>5PE1</v>
          </cell>
          <cell r="B1" t="str">
            <v>Acivico/BCC- system based debtor – Rev</v>
          </cell>
        </row>
        <row r="2">
          <cell r="A2" t="str">
            <v>5PE2</v>
          </cell>
          <cell r="B2" t="str">
            <v>Acivico/BCC- manual debtor –Rev</v>
          </cell>
        </row>
        <row r="3">
          <cell r="A3" t="str">
            <v>5DB0</v>
          </cell>
          <cell r="B3" t="str">
            <v>Clawback Debt</v>
          </cell>
        </row>
        <row r="4">
          <cell r="A4" t="str">
            <v>5DC0</v>
          </cell>
          <cell r="B4" t="str">
            <v xml:space="preserve">Debtors - Other Local Authorities </v>
          </cell>
        </row>
        <row r="5">
          <cell r="A5" t="str">
            <v>5DE0</v>
          </cell>
          <cell r="B5" t="str">
            <v xml:space="preserve">Debtors- NHS </v>
          </cell>
        </row>
        <row r="6">
          <cell r="A6" t="str">
            <v>5DG0</v>
          </cell>
          <cell r="B6" t="str">
            <v>Council house tenants  ( Housing Only )</v>
          </cell>
        </row>
        <row r="7">
          <cell r="A7" t="str">
            <v>5DJ0</v>
          </cell>
          <cell r="B7" t="str">
            <v>Debtors - Central Government</v>
          </cell>
        </row>
        <row r="8">
          <cell r="A8" t="str">
            <v>5DL0</v>
          </cell>
          <cell r="B8" t="str">
            <v xml:space="preserve">Debtors - Other Public Sector </v>
          </cell>
        </row>
        <row r="9">
          <cell r="A9" t="str">
            <v>5DN0</v>
          </cell>
          <cell r="B9" t="str">
            <v>European Regional Development Fund</v>
          </cell>
        </row>
        <row r="10">
          <cell r="A10" t="str">
            <v>5DQ0</v>
          </cell>
          <cell r="B10" t="str">
            <v>Salaries &amp; Wages</v>
          </cell>
        </row>
        <row r="11">
          <cell r="A11" t="str">
            <v>5DR0</v>
          </cell>
          <cell r="B11" t="str">
            <v>Payments in Advance</v>
          </cell>
        </row>
        <row r="12">
          <cell r="A12" t="str">
            <v>5DT0</v>
          </cell>
          <cell r="B12" t="str">
            <v>Commercial Rents</v>
          </cell>
        </row>
        <row r="13">
          <cell r="A13" t="str">
            <v>5DV0</v>
          </cell>
          <cell r="B13" t="str">
            <v>Housing Benefit</v>
          </cell>
        </row>
        <row r="14">
          <cell r="A14" t="str">
            <v>5DY0</v>
          </cell>
          <cell r="B14" t="str">
            <v xml:space="preserve">Other Debtors (Non- Public Sector) </v>
          </cell>
        </row>
        <row r="15">
          <cell r="A15" t="str">
            <v>5FA0</v>
          </cell>
          <cell r="B15" t="str">
            <v>Manual Debtors Clearance</v>
          </cell>
        </row>
        <row r="16">
          <cell r="A16" t="str">
            <v>5FA1</v>
          </cell>
          <cell r="B16" t="str">
            <v>Funerals Clearing</v>
          </cell>
        </row>
        <row r="17">
          <cell r="A17" t="str">
            <v>5V00</v>
          </cell>
          <cell r="B17" t="str">
            <v>Internal BCC</v>
          </cell>
        </row>
        <row r="18">
          <cell r="A18" t="str">
            <v>5VYY</v>
          </cell>
          <cell r="B18" t="str">
            <v>Year End Forecast Accrual - Debtors</v>
          </cell>
        </row>
        <row r="20">
          <cell r="B20" t="str">
            <v>Sub-total: Codes where balance only expected at year-end</v>
          </cell>
        </row>
        <row r="22">
          <cell r="A22" t="str">
            <v>5D70</v>
          </cell>
          <cell r="B22" t="str">
            <v>Provision for Bad Debts</v>
          </cell>
        </row>
        <row r="23">
          <cell r="A23" t="str">
            <v>5E10</v>
          </cell>
          <cell r="B23" t="str">
            <v>Payroll Loans to Emp</v>
          </cell>
        </row>
        <row r="24">
          <cell r="A24" t="str">
            <v>5E20</v>
          </cell>
          <cell r="B24" t="str">
            <v>Negative Net Pay</v>
          </cell>
        </row>
        <row r="25">
          <cell r="A25" t="str">
            <v>5F00</v>
          </cell>
          <cell r="B25" t="str">
            <v>Monthly Accrued Income</v>
          </cell>
        </row>
        <row r="26">
          <cell r="A26" t="str">
            <v>5F01</v>
          </cell>
          <cell r="B26" t="str">
            <v>Carefirst debt Non-BCC</v>
          </cell>
        </row>
        <row r="27">
          <cell r="A27" t="str">
            <v>5DX0</v>
          </cell>
          <cell r="B27" t="str">
            <v>Capital Loans</v>
          </cell>
        </row>
        <row r="28">
          <cell r="A28" t="str">
            <v>5DX5</v>
          </cell>
          <cell r="B28" t="str">
            <v>Revenue Loans</v>
          </cell>
        </row>
        <row r="29">
          <cell r="A29" t="str">
            <v>5B90</v>
          </cell>
          <cell r="B29" t="str">
            <v>Debtor where BCC is Accountable Body</v>
          </cell>
        </row>
        <row r="31">
          <cell r="B31" t="str">
            <v>Sub-total: Codes where a balance runs throughout year</v>
          </cell>
        </row>
        <row r="33">
          <cell r="B33" t="str">
            <v>Sub-total: Current Debtors</v>
          </cell>
        </row>
        <row r="36">
          <cell r="A36" t="str">
            <v>5BX0</v>
          </cell>
          <cell r="B36" t="str">
            <v>LT Assets – Capital Loans Opening Balance</v>
          </cell>
        </row>
        <row r="37">
          <cell r="A37" t="str">
            <v>5BXA</v>
          </cell>
          <cell r="B37" t="str">
            <v>LT Assets – Capital Loans Unwind Discoun</v>
          </cell>
        </row>
        <row r="38">
          <cell r="A38" t="str">
            <v>5BXB</v>
          </cell>
          <cell r="B38" t="str">
            <v>LT Assets - New Capital Loans</v>
          </cell>
        </row>
        <row r="39">
          <cell r="A39" t="str">
            <v>5BXD</v>
          </cell>
          <cell r="B39" t="str">
            <v>LT Assets - Capital Loans Repaid</v>
          </cell>
        </row>
        <row r="40">
          <cell r="A40" t="str">
            <v>5BXE</v>
          </cell>
          <cell r="B40" t="str">
            <v>LT Assets - Capital Loans Write Off</v>
          </cell>
        </row>
        <row r="41">
          <cell r="A41" t="str">
            <v>5BXF</v>
          </cell>
          <cell r="B41" t="str">
            <v>LT Assets - Capital Loans move to ST Assets</v>
          </cell>
        </row>
        <row r="42">
          <cell r="A42" t="str">
            <v>5BXP</v>
          </cell>
          <cell r="B42" t="str">
            <v>LTA Capl Loan - Loss Allowance Obal</v>
          </cell>
        </row>
        <row r="43">
          <cell r="A43" t="str">
            <v>5BXR</v>
          </cell>
          <cell r="B43" t="str">
            <v>LTA Capl Loan - Loss Allowance Change</v>
          </cell>
        </row>
        <row r="44">
          <cell r="B44" t="str">
            <v>Sub-total: Long Term Capital Loans</v>
          </cell>
        </row>
        <row r="46">
          <cell r="A46" t="str">
            <v>5BX5</v>
          </cell>
          <cell r="B46" t="str">
            <v>LT Assets – Revenue Loans Opening Balance</v>
          </cell>
        </row>
        <row r="47">
          <cell r="A47" t="str">
            <v>5BXG</v>
          </cell>
          <cell r="B47" t="str">
            <v>LT Assets – Revenue Loans Unwind Discoun</v>
          </cell>
        </row>
        <row r="48">
          <cell r="A48" t="str">
            <v>5BXH</v>
          </cell>
          <cell r="B48" t="str">
            <v>LT Assets - New Revenue Loans</v>
          </cell>
        </row>
        <row r="49">
          <cell r="A49" t="str">
            <v>5BXK</v>
          </cell>
          <cell r="B49" t="str">
            <v>LT Assets - Revenue Loans Repaid</v>
          </cell>
        </row>
        <row r="50">
          <cell r="A50" t="str">
            <v>5BXL</v>
          </cell>
          <cell r="B50" t="str">
            <v>LT Assets - Revenue Loans Write Off</v>
          </cell>
        </row>
        <row r="51">
          <cell r="A51" t="str">
            <v>5BXM</v>
          </cell>
          <cell r="B51" t="str">
            <v>LT Assets - Revenue Loans move to ST Assets</v>
          </cell>
        </row>
        <row r="52">
          <cell r="A52" t="str">
            <v>5BXT</v>
          </cell>
          <cell r="B52" t="str">
            <v>LTA Rev Loan - Loss Allowance Obal</v>
          </cell>
        </row>
        <row r="53">
          <cell r="A53" t="str">
            <v>5BXV</v>
          </cell>
          <cell r="B53" t="str">
            <v>LTA Rev Loan - Loss Allowance Change</v>
          </cell>
        </row>
        <row r="54">
          <cell r="B54" t="str">
            <v>Sub-total: Long Term Revenue Loans</v>
          </cell>
        </row>
        <row r="56">
          <cell r="A56" t="str">
            <v>5BA0</v>
          </cell>
          <cell r="B56" t="str">
            <v>LongTerm Assets Long Term Debtors</v>
          </cell>
        </row>
        <row r="58">
          <cell r="B58" t="str">
            <v>Sub-total: Non-Current Debtors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voices"/>
      <sheetName val="_ADFDI_Parameters"/>
      <sheetName val="_ADFDI_Metadata"/>
      <sheetName val="_ADFDI_WorkbookData"/>
      <sheetName val="_ADFDI_BCMetadata"/>
      <sheetName val="_ADFDI_LOV"/>
    </sheetNames>
    <sheetDataSet>
      <sheetData sheetId="0"/>
      <sheetData sheetId="1"/>
      <sheetData sheetId="2"/>
      <sheetData sheetId="3"/>
      <sheetData sheetId="4"/>
      <sheetData sheetId="5">
        <row r="2">
          <cell r="D2" t="str">
            <v>BCC BU</v>
          </cell>
          <cell r="E2" t="str">
            <v>BCT BU</v>
          </cell>
          <cell r="F2" t="str">
            <v>Non BCC N1 BU</v>
          </cell>
          <cell r="G2" t="str">
            <v>Non BCC N2 BU</v>
          </cell>
        </row>
        <row r="4">
          <cell r="D4" t="str">
            <v>GBP</v>
          </cell>
          <cell r="E4" t="str">
            <v>STAT</v>
          </cell>
        </row>
        <row r="6">
          <cell r="D6" t="str">
            <v>GBP</v>
          </cell>
          <cell r="E6" t="str">
            <v>STAT</v>
          </cell>
        </row>
        <row r="8">
          <cell r="D8" t="str">
            <v>Credit memo</v>
          </cell>
          <cell r="E8" t="str">
            <v>Debit memo</v>
          </cell>
          <cell r="F8" t="str">
            <v>Standard</v>
          </cell>
        </row>
        <row r="10">
          <cell r="D10" t="str">
            <v>Yes</v>
          </cell>
          <cell r="E10" t="str">
            <v>No</v>
          </cell>
        </row>
        <row r="12">
          <cell r="D12" t="str">
            <v>Yes</v>
          </cell>
          <cell r="E12" t="str">
            <v>No</v>
          </cell>
        </row>
        <row r="14">
          <cell r="D14" t="str">
            <v>Freight</v>
          </cell>
          <cell r="E14" t="str">
            <v>Tax</v>
          </cell>
          <cell r="F14" t="str">
            <v>Miscellaneous</v>
          </cell>
          <cell r="G14" t="str">
            <v>Item</v>
          </cell>
        </row>
        <row r="16">
          <cell r="D16" t="str">
            <v>Yes</v>
          </cell>
          <cell r="E16" t="str">
            <v>No</v>
          </cell>
        </row>
        <row r="18">
          <cell r="D18" t="str">
            <v>Alaska</v>
          </cell>
          <cell r="E18" t="str">
            <v>Alabama</v>
          </cell>
          <cell r="F18" t="str">
            <v>Arkansas</v>
          </cell>
          <cell r="G18" t="str">
            <v>American Samoa</v>
          </cell>
          <cell r="H18" t="str">
            <v>Arizona</v>
          </cell>
          <cell r="I18" t="str">
            <v>California</v>
          </cell>
          <cell r="J18" t="str">
            <v>Colorado</v>
          </cell>
          <cell r="K18" t="str">
            <v>Connecticut</v>
          </cell>
          <cell r="L18" t="str">
            <v>District of Columbia</v>
          </cell>
          <cell r="M18" t="str">
            <v>Delaware</v>
          </cell>
          <cell r="N18" t="str">
            <v>Florida</v>
          </cell>
          <cell r="O18" t="str">
            <v>Georgia</v>
          </cell>
          <cell r="P18" t="str">
            <v>Guam</v>
          </cell>
          <cell r="Q18" t="str">
            <v>Hawaii</v>
          </cell>
          <cell r="R18" t="str">
            <v>Iowa</v>
          </cell>
          <cell r="S18" t="str">
            <v>Idaho</v>
          </cell>
          <cell r="T18" t="str">
            <v>Illinois</v>
          </cell>
          <cell r="U18" t="str">
            <v>Indiana</v>
          </cell>
          <cell r="V18" t="str">
            <v>Kansas</v>
          </cell>
          <cell r="W18" t="str">
            <v>Kentucky</v>
          </cell>
          <cell r="X18" t="str">
            <v>Louisiana</v>
          </cell>
          <cell r="Y18" t="str">
            <v>Massachusetts</v>
          </cell>
          <cell r="Z18" t="str">
            <v>Maryland</v>
          </cell>
          <cell r="AA18" t="str">
            <v>Maine</v>
          </cell>
          <cell r="AB18" t="str">
            <v>Michigan</v>
          </cell>
          <cell r="AC18" t="str">
            <v>Minnesota</v>
          </cell>
          <cell r="AD18" t="str">
            <v>Missouri</v>
          </cell>
          <cell r="AE18" t="str">
            <v>Mariana Islands</v>
          </cell>
          <cell r="AF18" t="str">
            <v>Mississippi</v>
          </cell>
          <cell r="AG18" t="str">
            <v>Montana</v>
          </cell>
          <cell r="AH18" t="str">
            <v>North Carolina</v>
          </cell>
          <cell r="AI18" t="str">
            <v>North Dakota</v>
          </cell>
          <cell r="AJ18" t="str">
            <v>Nebraska</v>
          </cell>
          <cell r="AK18" t="str">
            <v>New Hampshire</v>
          </cell>
          <cell r="AL18" t="str">
            <v>New Jersey</v>
          </cell>
          <cell r="AM18" t="str">
            <v>New Mexico</v>
          </cell>
          <cell r="AN18" t="str">
            <v>Nevada</v>
          </cell>
          <cell r="AO18" t="str">
            <v>New York</v>
          </cell>
          <cell r="AP18" t="str">
            <v>Ohio</v>
          </cell>
          <cell r="AQ18" t="str">
            <v>Oklahoma</v>
          </cell>
          <cell r="AR18" t="str">
            <v>Oregon</v>
          </cell>
          <cell r="AS18" t="str">
            <v>Pennsylvania</v>
          </cell>
          <cell r="AT18" t="str">
            <v>Puerto Rico</v>
          </cell>
          <cell r="AU18" t="str">
            <v>Rhode Island</v>
          </cell>
          <cell r="AV18" t="str">
            <v>South Carolina</v>
          </cell>
          <cell r="AW18" t="str">
            <v>South Dakota</v>
          </cell>
          <cell r="AX18" t="str">
            <v>Tennessee</v>
          </cell>
          <cell r="AY18" t="str">
            <v>Texas</v>
          </cell>
          <cell r="AZ18" t="str">
            <v>Utah</v>
          </cell>
          <cell r="BA18" t="str">
            <v>Virginia</v>
          </cell>
          <cell r="BB18" t="str">
            <v>Virgin Islands</v>
          </cell>
          <cell r="BC18" t="str">
            <v>Vermont</v>
          </cell>
          <cell r="BD18" t="str">
            <v>Washington</v>
          </cell>
          <cell r="BE18" t="str">
            <v>Wisconsin</v>
          </cell>
          <cell r="BF18" t="str">
            <v>West Virginia</v>
          </cell>
          <cell r="BG18" t="str">
            <v>Wyoming</v>
          </cell>
        </row>
        <row r="22">
          <cell r="D22" t="str">
            <v>Commercial discount</v>
          </cell>
          <cell r="E22" t="str">
            <v>Freight charge</v>
          </cell>
          <cell r="F22" t="str">
            <v>Insurance charge</v>
          </cell>
          <cell r="G22" t="str">
            <v>Miscellaneous charge</v>
          </cell>
          <cell r="H22" t="str">
            <v>Packing charge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G98"/>
    </sheetNames>
    <sheetDataSet>
      <sheetData sheetId="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ycle"/>
      <sheetName val="M"/>
      <sheetName val="Reports"/>
      <sheetName val="Spines"/>
      <sheetName val="Lookup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67">
          <cell r="C67" t="str">
            <v>1 Coordination</v>
          </cell>
        </row>
        <row r="68">
          <cell r="C68" t="str">
            <v>2 Employees</v>
          </cell>
        </row>
        <row r="69">
          <cell r="C69" t="str">
            <v>3 Rechgs/Accruals</v>
          </cell>
        </row>
        <row r="70">
          <cell r="C70" t="str">
            <v>4 Budgets</v>
          </cell>
        </row>
        <row r="71">
          <cell r="C71" t="str">
            <v>5 Supporting People</v>
          </cell>
        </row>
        <row r="72">
          <cell r="C72" t="str">
            <v>6 Reports</v>
          </cell>
        </row>
        <row r="73">
          <cell r="C73" t="str">
            <v>7 Meetings</v>
          </cell>
        </row>
        <row r="74">
          <cell r="C74" t="str">
            <v/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UIDE"/>
      <sheetName val="Data"/>
      <sheetName val="Sheet1"/>
      <sheetName val="ORGANISER"/>
      <sheetName val="Audrey's List"/>
      <sheetName val="SP Dates"/>
      <sheetName val="Timetable"/>
      <sheetName val="emails"/>
      <sheetName val="BBLetter"/>
      <sheetName val="BBCover"/>
      <sheetName val="Agenda(1)"/>
      <sheetName val="recycle"/>
      <sheetName val="Agenda(2)"/>
      <sheetName val="Discussion Record"/>
      <sheetName val="SK917"/>
      <sheetName val="Corp14Apr08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dget Report Suites"/>
      <sheetName val="Table 1"/>
      <sheetName val="Table 2"/>
      <sheetName val="Table 3a"/>
      <sheetName val="Table 3b"/>
      <sheetName val="Table 3c"/>
      <sheetName val="SBS Table "/>
      <sheetName val="CEL annex"/>
      <sheetName val="Table 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ID PIVOT COMPARISON"/>
      <sheetName val="Sheet2"/>
      <sheetName val="JOHN BROOKES"/>
      <sheetName val="MC Polution Virement"/>
      <sheetName val="COVID TRACKER CHANGES"/>
      <sheetName val="PAUL TUESDAY"/>
      <sheetName val="Sheet3"/>
      <sheetName val="FC"/>
      <sheetName val="Pest Control"/>
      <sheetName val="RARO"/>
      <sheetName val="Subj"/>
      <sheetName val="FP"/>
      <sheetName val="CCM+BH"/>
      <sheetName val="Virement"/>
      <sheetName val="Sheet1"/>
      <sheetName val="Journal"/>
      <sheetName val="Sheet6"/>
      <sheetName val="CODES"/>
      <sheetName val="EMAIL LIST"/>
      <sheetName val="TON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37">
          <cell r="I37" t="str">
            <v>PL DJ Equalities</v>
          </cell>
          <cell r="J37" t="str">
            <v>Profile</v>
          </cell>
        </row>
        <row r="38">
          <cell r="I38" t="str">
            <v>PL DJ Regulatory</v>
          </cell>
          <cell r="J38" t="str">
            <v>Budget Correction</v>
          </cell>
        </row>
        <row r="39">
          <cell r="J39" t="str">
            <v>-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tes bills"/>
      <sheetName val="RateRent"/>
      <sheetName val="GMRATES"/>
      <sheetName val="sc52(no gm schools)"/>
      <sheetName val="sc52 figure"/>
      <sheetName val="sc52rules"/>
      <sheetName val="85_AE split (1)"/>
      <sheetName val="85_AE split "/>
      <sheetName val="summary"/>
      <sheetName val="direct bills"/>
      <sheetName val="rates 2"/>
      <sheetName val="rates "/>
      <sheetName val="comp"/>
    </sheetNames>
    <sheetDataSet>
      <sheetData sheetId="0">
        <row r="12">
          <cell r="C12">
            <v>6001930529</v>
          </cell>
          <cell r="D12" t="str">
            <v>ABBEY RC JI</v>
          </cell>
          <cell r="E12" t="str">
            <v>SUTTON ROAD, B23 6QL</v>
          </cell>
          <cell r="F12">
            <v>25000</v>
          </cell>
          <cell r="G12">
            <v>28250</v>
          </cell>
          <cell r="H12" t="str">
            <v>30.09.1999</v>
          </cell>
          <cell r="I12">
            <v>11752</v>
          </cell>
          <cell r="J12">
            <v>298.48</v>
          </cell>
          <cell r="L12">
            <v>-9640.39</v>
          </cell>
          <cell r="N12">
            <v>2410.09</v>
          </cell>
          <cell r="Q12" t="str">
            <v/>
          </cell>
          <cell r="R12" t="str">
            <v>YES</v>
          </cell>
          <cell r="T12" t="str">
            <v>EAAA</v>
          </cell>
          <cell r="U12" t="str">
            <v>EAAA</v>
          </cell>
        </row>
        <row r="13">
          <cell r="C13">
            <v>6001935706</v>
          </cell>
          <cell r="D13" t="str">
            <v>ACOCKS GREEN JI</v>
          </cell>
          <cell r="E13" t="str">
            <v>BEFORE 55 WESTLEY ROAD, B27 7UQ</v>
          </cell>
          <cell r="F13">
            <v>11600</v>
          </cell>
          <cell r="G13">
            <v>13300</v>
          </cell>
          <cell r="I13">
            <v>5532.8</v>
          </cell>
          <cell r="J13">
            <v>58.62</v>
          </cell>
          <cell r="N13">
            <v>5591.42</v>
          </cell>
          <cell r="O13" t="str">
            <v>SPLIT 68%/32% TO J&amp;I RESP;IF NO APPORT.</v>
          </cell>
          <cell r="T13" t="str">
            <v>SPLIT BETWEEN JI</v>
          </cell>
          <cell r="U13" t="str">
            <v>EAAB/EAAC</v>
          </cell>
        </row>
        <row r="14">
          <cell r="C14">
            <v>6001929237</v>
          </cell>
          <cell r="D14" t="str">
            <v>ADDERLEY JI</v>
          </cell>
          <cell r="E14" t="str">
            <v>ARDEN ROAD, B8 1DZ</v>
          </cell>
          <cell r="F14">
            <v>27350</v>
          </cell>
          <cell r="G14">
            <v>28000</v>
          </cell>
          <cell r="H14" t="str">
            <v>18.01.2000</v>
          </cell>
          <cell r="I14">
            <v>11648</v>
          </cell>
          <cell r="J14">
            <v>1535.23</v>
          </cell>
          <cell r="N14">
            <v>13183.23</v>
          </cell>
          <cell r="Q14" t="str">
            <v/>
          </cell>
          <cell r="T14" t="str">
            <v>13</v>
          </cell>
          <cell r="U14" t="str">
            <v>EAAD</v>
          </cell>
        </row>
        <row r="15">
          <cell r="C15">
            <v>6000770121</v>
          </cell>
          <cell r="D15" t="str">
            <v>ADDERLEY NURSERY</v>
          </cell>
          <cell r="E15" t="str">
            <v>ADDERLEY ROAD</v>
          </cell>
          <cell r="F15">
            <v>3150</v>
          </cell>
          <cell r="G15">
            <v>4000</v>
          </cell>
          <cell r="H15" t="str">
            <v>18.01.2000</v>
          </cell>
          <cell r="I15">
            <v>1664</v>
          </cell>
          <cell r="J15">
            <v>-58.94</v>
          </cell>
          <cell r="N15">
            <v>1605.06</v>
          </cell>
          <cell r="Q15" t="str">
            <v/>
          </cell>
          <cell r="T15">
            <v>11</v>
          </cell>
          <cell r="U15" t="str">
            <v>EAYW</v>
          </cell>
        </row>
        <row r="16">
          <cell r="C16">
            <v>6000284280</v>
          </cell>
          <cell r="D16" t="str">
            <v>ADDERLEY NURSERY CENTRE</v>
          </cell>
          <cell r="E16" t="str">
            <v>ST SAVIOURS ROAD, B8</v>
          </cell>
          <cell r="F16">
            <v>9200</v>
          </cell>
          <cell r="G16">
            <v>7400</v>
          </cell>
          <cell r="I16">
            <v>3078.4</v>
          </cell>
          <cell r="J16">
            <v>-1623.59</v>
          </cell>
          <cell r="N16">
            <v>1454.8100000000002</v>
          </cell>
          <cell r="Q16" t="str">
            <v/>
          </cell>
          <cell r="T16" t="str">
            <v>02</v>
          </cell>
          <cell r="U16">
            <v>1003</v>
          </cell>
        </row>
        <row r="17">
          <cell r="C17">
            <v>6001929715</v>
          </cell>
          <cell r="D17" t="str">
            <v>ALBERT BRADBEER PRIMARY SCHOOL</v>
          </cell>
          <cell r="E17" t="str">
            <v>LONGBRIDGE LANE, B31 4TS</v>
          </cell>
          <cell r="F17">
            <v>25700</v>
          </cell>
          <cell r="G17">
            <v>32000</v>
          </cell>
          <cell r="I17">
            <v>13312</v>
          </cell>
          <cell r="N17">
            <v>13312</v>
          </cell>
          <cell r="Q17" t="str">
            <v/>
          </cell>
          <cell r="T17" t="str">
            <v>85/3449</v>
          </cell>
          <cell r="U17" t="str">
            <v>EAAF/EAAG</v>
          </cell>
        </row>
        <row r="18">
          <cell r="C18">
            <v>6001932956</v>
          </cell>
          <cell r="D18" t="str">
            <v>ALSTON JI</v>
          </cell>
          <cell r="E18" t="str">
            <v>ALSTON ROAD, B9 5UN</v>
          </cell>
          <cell r="F18">
            <v>37900</v>
          </cell>
          <cell r="G18">
            <v>45300</v>
          </cell>
          <cell r="H18" t="str">
            <v>18.01.2000</v>
          </cell>
          <cell r="I18">
            <v>18844.8</v>
          </cell>
          <cell r="N18">
            <v>18844.8</v>
          </cell>
          <cell r="Q18" t="str">
            <v/>
          </cell>
          <cell r="T18" t="str">
            <v>13</v>
          </cell>
          <cell r="U18" t="str">
            <v>EAAJ</v>
          </cell>
        </row>
        <row r="19">
          <cell r="C19">
            <v>6001933051</v>
          </cell>
          <cell r="D19" t="str">
            <v>ANDERTON PARK JI</v>
          </cell>
          <cell r="E19" t="str">
            <v>DENNIS ROAD, B12 8BL</v>
          </cell>
          <cell r="F19">
            <v>24700</v>
          </cell>
          <cell r="G19">
            <v>36600</v>
          </cell>
          <cell r="I19">
            <v>15225.6</v>
          </cell>
          <cell r="J19">
            <v>-1488.05</v>
          </cell>
          <cell r="N19">
            <v>13737.550000000001</v>
          </cell>
          <cell r="T19" t="str">
            <v>13</v>
          </cell>
          <cell r="U19" t="str">
            <v>EAAK</v>
          </cell>
        </row>
        <row r="20">
          <cell r="C20">
            <v>6001929817</v>
          </cell>
          <cell r="D20" t="str">
            <v xml:space="preserve">ANDERTON PARK JI (ANNEXE) </v>
          </cell>
          <cell r="E20" t="str">
            <v>DENNIS ROAD (BETWEEN 38 &amp; 48), B12 8BL</v>
          </cell>
          <cell r="F20">
            <v>15500</v>
          </cell>
          <cell r="G20">
            <v>13750</v>
          </cell>
          <cell r="I20">
            <v>5720</v>
          </cell>
          <cell r="J20">
            <v>1751.3</v>
          </cell>
          <cell r="N20">
            <v>7471.3</v>
          </cell>
          <cell r="T20" t="str">
            <v>13</v>
          </cell>
          <cell r="U20" t="str">
            <v>EAAK</v>
          </cell>
        </row>
        <row r="21">
          <cell r="C21">
            <v>5014899861</v>
          </cell>
          <cell r="D21" t="str">
            <v>ANDERTON PARK JI - CARETAKERS HOUSE</v>
          </cell>
          <cell r="E21" t="str">
            <v>2 BIRCHWOOD CRESCENT</v>
          </cell>
          <cell r="F21" t="str">
            <v>BAND B</v>
          </cell>
          <cell r="N21">
            <v>0</v>
          </cell>
          <cell r="T21" t="str">
            <v>13</v>
          </cell>
          <cell r="U21" t="str">
            <v>EAAK</v>
          </cell>
        </row>
        <row r="23">
          <cell r="C23">
            <v>6001931884</v>
          </cell>
          <cell r="D23" t="str">
            <v>ANGLESEY I(NC)</v>
          </cell>
          <cell r="E23" t="str">
            <v>ANGLESEY STREET, B19 1RA</v>
          </cell>
          <cell r="F23">
            <v>19500</v>
          </cell>
          <cell r="G23">
            <v>22300</v>
          </cell>
          <cell r="H23" t="str">
            <v>14.08.1999</v>
          </cell>
          <cell r="I23">
            <v>9276.7999999999993</v>
          </cell>
          <cell r="J23">
            <v>122.58</v>
          </cell>
          <cell r="N23">
            <v>9399.3799999999992</v>
          </cell>
          <cell r="Q23" t="str">
            <v>ANGLESEY STREET PRIMARY SCHOOL</v>
          </cell>
          <cell r="T23" t="str">
            <v>13</v>
          </cell>
          <cell r="U23" t="str">
            <v>EAAL</v>
          </cell>
        </row>
        <row r="24">
          <cell r="C24">
            <v>6001933255</v>
          </cell>
          <cell r="D24" t="str">
            <v>ANGLESEY J</v>
          </cell>
          <cell r="E24" t="str">
            <v>NURSERY ROAD, B19 2YA</v>
          </cell>
          <cell r="F24">
            <v>23600</v>
          </cell>
          <cell r="G24">
            <v>22300</v>
          </cell>
          <cell r="H24" t="str">
            <v>14.08.1999</v>
          </cell>
          <cell r="I24">
            <v>9276.7999999999993</v>
          </cell>
          <cell r="J24">
            <v>2098.86</v>
          </cell>
          <cell r="N24">
            <v>11375.66</v>
          </cell>
          <cell r="Q24" t="str">
            <v/>
          </cell>
          <cell r="T24" t="str">
            <v>13</v>
          </cell>
          <cell r="U24" t="str">
            <v>EAAM</v>
          </cell>
        </row>
        <row r="25">
          <cell r="C25">
            <v>6001940103</v>
          </cell>
          <cell r="D25" t="str">
            <v>ARCHBISHOP ILSLEY RC SEC</v>
          </cell>
          <cell r="E25" t="str">
            <v>VICTORIA ROAD, B27 7XY</v>
          </cell>
          <cell r="F25">
            <v>180200</v>
          </cell>
          <cell r="G25">
            <v>135400</v>
          </cell>
          <cell r="I25">
            <v>56326.400000000001</v>
          </cell>
          <cell r="J25">
            <v>30533.51</v>
          </cell>
          <cell r="L25">
            <v>-69487.929999999993</v>
          </cell>
          <cell r="N25">
            <v>17371.98000000001</v>
          </cell>
          <cell r="Q25" t="str">
            <v/>
          </cell>
          <cell r="R25" t="str">
            <v>YES</v>
          </cell>
          <cell r="T25" t="str">
            <v>14</v>
          </cell>
          <cell r="U25" t="str">
            <v>EARZ</v>
          </cell>
        </row>
        <row r="26">
          <cell r="C26">
            <v>5014819303</v>
          </cell>
          <cell r="D26" t="str">
            <v>ARCHBISHOP ILSLEY RC SEC - CARETAKERS HOUSE</v>
          </cell>
          <cell r="E26" t="str">
            <v>39 VICTORIA ROAD, B27 7XY</v>
          </cell>
          <cell r="F26" t="str">
            <v>BAND D</v>
          </cell>
          <cell r="I26">
            <v>468.76</v>
          </cell>
          <cell r="N26">
            <v>468.76</v>
          </cell>
          <cell r="Q26" t="str">
            <v/>
          </cell>
          <cell r="R26" t="str">
            <v>YES</v>
          </cell>
          <cell r="T26" t="str">
            <v>14</v>
          </cell>
          <cell r="U26" t="str">
            <v>EARZ</v>
          </cell>
        </row>
        <row r="27">
          <cell r="C27">
            <v>6001929533</v>
          </cell>
          <cell r="D27" t="str">
            <v>ARDEN JI(NC)</v>
          </cell>
          <cell r="E27" t="str">
            <v>BAKER STREET, B11 4SF</v>
          </cell>
          <cell r="F27">
            <v>28000</v>
          </cell>
          <cell r="G27">
            <v>32750</v>
          </cell>
          <cell r="I27">
            <v>13624</v>
          </cell>
          <cell r="N27">
            <v>13624</v>
          </cell>
          <cell r="Q27" t="str">
            <v/>
          </cell>
          <cell r="T27" t="str">
            <v>13</v>
          </cell>
          <cell r="U27" t="str">
            <v>EAAN</v>
          </cell>
        </row>
        <row r="28">
          <cell r="C28">
            <v>6001931895</v>
          </cell>
          <cell r="D28" t="str">
            <v>ARTHUR TERRY SEC</v>
          </cell>
          <cell r="E28" t="str">
            <v>KITTOE ROAD, B74 4RZ</v>
          </cell>
          <cell r="F28">
            <v>149000</v>
          </cell>
          <cell r="G28">
            <v>184800</v>
          </cell>
          <cell r="I28">
            <v>76876.800000000003</v>
          </cell>
          <cell r="J28">
            <v>9549.3000000000029</v>
          </cell>
          <cell r="M28">
            <v>8379.93</v>
          </cell>
          <cell r="N28">
            <v>94806.03</v>
          </cell>
          <cell r="Q28" t="str">
            <v/>
          </cell>
          <cell r="T28" t="str">
            <v>14</v>
          </cell>
          <cell r="U28" t="str">
            <v>EATA</v>
          </cell>
        </row>
        <row r="29">
          <cell r="C29">
            <v>6001931351</v>
          </cell>
          <cell r="D29" t="str">
            <v>ASTON MANOR SEC</v>
          </cell>
          <cell r="E29" t="str">
            <v>PHILLIPS STREET, B6 4PZ</v>
          </cell>
          <cell r="F29">
            <v>83400</v>
          </cell>
          <cell r="G29">
            <v>93500</v>
          </cell>
          <cell r="H29" t="str">
            <v>11.01.2000</v>
          </cell>
          <cell r="I29">
            <v>38896</v>
          </cell>
          <cell r="J29">
            <v>1304.42</v>
          </cell>
          <cell r="N29">
            <v>40200.42</v>
          </cell>
          <cell r="Q29" t="str">
            <v/>
          </cell>
          <cell r="T29" t="str">
            <v>14</v>
          </cell>
          <cell r="U29" t="str">
            <v>EATB</v>
          </cell>
        </row>
        <row r="30">
          <cell r="C30">
            <v>5011352190</v>
          </cell>
          <cell r="D30" t="str">
            <v>ASTON MANOR SECONDARY, HOUSE</v>
          </cell>
          <cell r="E30" t="str">
            <v>PHILLIPS STREET, B6 4PZ</v>
          </cell>
          <cell r="F30" t="str">
            <v>BAND A</v>
          </cell>
          <cell r="I30">
            <v>312.5</v>
          </cell>
          <cell r="N30">
            <v>312.5</v>
          </cell>
          <cell r="T30" t="str">
            <v>14</v>
          </cell>
          <cell r="U30" t="str">
            <v>EATB</v>
          </cell>
        </row>
        <row r="31">
          <cell r="C31">
            <v>6001928869</v>
          </cell>
          <cell r="D31" t="str">
            <v>ASTON TOWER JI(NC)</v>
          </cell>
          <cell r="E31" t="str">
            <v>UPPER SUTTON STREET, B6 5LY</v>
          </cell>
          <cell r="F31">
            <v>29600</v>
          </cell>
          <cell r="G31">
            <v>30250</v>
          </cell>
          <cell r="H31" t="str">
            <v>11.01.2000</v>
          </cell>
          <cell r="I31">
            <v>12584</v>
          </cell>
          <cell r="J31">
            <v>1683.77</v>
          </cell>
          <cell r="N31">
            <v>14267.77</v>
          </cell>
          <cell r="Q31" t="str">
            <v/>
          </cell>
          <cell r="T31" t="str">
            <v>13</v>
          </cell>
          <cell r="U31" t="str">
            <v>EAAP</v>
          </cell>
        </row>
        <row r="32">
          <cell r="C32">
            <v>6001933244</v>
          </cell>
          <cell r="D32" t="str">
            <v>AUDLEY JI(NC)</v>
          </cell>
          <cell r="E32" t="str">
            <v>AUDLEY ROAD, B33 9HY</v>
          </cell>
          <cell r="F32">
            <v>52800</v>
          </cell>
          <cell r="G32">
            <v>45000</v>
          </cell>
          <cell r="I32">
            <v>18720</v>
          </cell>
          <cell r="J32">
            <v>0</v>
          </cell>
          <cell r="K32">
            <v>-998.71</v>
          </cell>
          <cell r="M32">
            <v>-13742.91</v>
          </cell>
          <cell r="N32">
            <v>3978.380000000001</v>
          </cell>
          <cell r="Q32" t="str">
            <v/>
          </cell>
          <cell r="T32" t="str">
            <v>85/3398</v>
          </cell>
          <cell r="U32" t="str">
            <v>EAAQ/EAAR</v>
          </cell>
        </row>
        <row r="33">
          <cell r="G33">
            <v>774900</v>
          </cell>
          <cell r="I33">
            <v>323139.66000000003</v>
          </cell>
          <cell r="J33">
            <v>45765.49</v>
          </cell>
          <cell r="K33">
            <v>-998.71</v>
          </cell>
          <cell r="L33">
            <v>-79128.319999999992</v>
          </cell>
          <cell r="M33">
            <v>-5362.98</v>
          </cell>
          <cell r="N33">
            <v>283415.14</v>
          </cell>
        </row>
        <row r="34">
          <cell r="C34">
            <v>6000165702</v>
          </cell>
          <cell r="D34" t="str">
            <v>BACCHUS NURSERY</v>
          </cell>
          <cell r="E34" t="str">
            <v>BACCHUS ROAD (50), B18.</v>
          </cell>
          <cell r="F34">
            <v>12500</v>
          </cell>
          <cell r="G34">
            <v>16500</v>
          </cell>
          <cell r="I34">
            <v>6864</v>
          </cell>
          <cell r="N34">
            <v>6864</v>
          </cell>
          <cell r="Q34" t="str">
            <v>CHILDRENS NSY BACCHUS RD</v>
          </cell>
          <cell r="T34">
            <v>30</v>
          </cell>
          <cell r="U34">
            <v>8100</v>
          </cell>
        </row>
        <row r="35">
          <cell r="C35">
            <v>6001927220</v>
          </cell>
          <cell r="D35" t="str">
            <v>BANNERS GATE J/I</v>
          </cell>
          <cell r="E35" t="str">
            <v>COPPICE VIEW ROAD, B73 6UE</v>
          </cell>
          <cell r="F35">
            <v>27900</v>
          </cell>
          <cell r="G35">
            <v>32000</v>
          </cell>
          <cell r="H35" t="str">
            <v>1.02.2000</v>
          </cell>
          <cell r="I35">
            <v>13312</v>
          </cell>
          <cell r="J35">
            <v>136.34</v>
          </cell>
          <cell r="N35">
            <v>13448.34</v>
          </cell>
          <cell r="Q35" t="str">
            <v/>
          </cell>
          <cell r="T35" t="str">
            <v>85/3399</v>
          </cell>
          <cell r="U35" t="str">
            <v>EAAT/EAAV</v>
          </cell>
        </row>
        <row r="36">
          <cell r="C36">
            <v>6001934474</v>
          </cell>
          <cell r="D36" t="str">
            <v>BARFORD JI(NC)</v>
          </cell>
          <cell r="E36" t="str">
            <v>BARFORD ROAD, B16 0EN</v>
          </cell>
          <cell r="F36">
            <v>14500</v>
          </cell>
          <cell r="G36">
            <v>33000</v>
          </cell>
          <cell r="I36">
            <v>13728</v>
          </cell>
          <cell r="J36">
            <v>1021.7900000000009</v>
          </cell>
          <cell r="M36">
            <v>1290.6400000000001</v>
          </cell>
          <cell r="N36">
            <v>16040.43</v>
          </cell>
          <cell r="Q36" t="str">
            <v/>
          </cell>
          <cell r="T36" t="str">
            <v>13</v>
          </cell>
          <cell r="U36" t="str">
            <v>EAAW</v>
          </cell>
        </row>
        <row r="37">
          <cell r="C37">
            <v>5015786961</v>
          </cell>
          <cell r="D37" t="str">
            <v>BARFORD JI HOUSE</v>
          </cell>
          <cell r="E37" t="str">
            <v>BARFORD ROAD, B16 0EN</v>
          </cell>
          <cell r="F37" t="str">
            <v>BAND B</v>
          </cell>
          <cell r="N37">
            <v>0</v>
          </cell>
          <cell r="Q37" t="str">
            <v/>
          </cell>
          <cell r="T37" t="str">
            <v>13</v>
          </cell>
          <cell r="U37" t="str">
            <v>EAAW</v>
          </cell>
        </row>
        <row r="38">
          <cell r="C38">
            <v>6001927866</v>
          </cell>
          <cell r="D38" t="str">
            <v>BARTLEY GREEN SEC</v>
          </cell>
          <cell r="E38" t="str">
            <v>ADAMS HILL, B32 3QJ</v>
          </cell>
          <cell r="F38">
            <v>122200</v>
          </cell>
          <cell r="G38">
            <v>96000</v>
          </cell>
          <cell r="I38">
            <v>39936</v>
          </cell>
          <cell r="J38">
            <v>18966.78</v>
          </cell>
          <cell r="N38">
            <v>58902.78</v>
          </cell>
          <cell r="Q38" t="str">
            <v/>
          </cell>
          <cell r="T38" t="str">
            <v>14</v>
          </cell>
          <cell r="U38" t="str">
            <v>EATC</v>
          </cell>
        </row>
        <row r="39">
          <cell r="C39">
            <v>5003755285</v>
          </cell>
          <cell r="D39" t="str">
            <v>BASKERVILLE SPECIAL - HOUSE</v>
          </cell>
          <cell r="E39" t="str">
            <v>17A FELLOWS LANE</v>
          </cell>
          <cell r="F39" t="str">
            <v>BAND B</v>
          </cell>
          <cell r="I39">
            <v>364.59</v>
          </cell>
          <cell r="N39">
            <v>364.59</v>
          </cell>
          <cell r="O39" t="str">
            <v>UNOCCUPIED</v>
          </cell>
          <cell r="T39" t="str">
            <v>09</v>
          </cell>
          <cell r="U39">
            <v>2102</v>
          </cell>
        </row>
        <row r="40">
          <cell r="C40" t="str">
            <v>0126644000001A</v>
          </cell>
          <cell r="D40" t="str">
            <v>BELL HEATH STUDY CENTRE</v>
          </cell>
          <cell r="E40" t="str">
            <v>QUANTRY LANE,BELBROUGHTON</v>
          </cell>
          <cell r="F40" t="str">
            <v>BAND B</v>
          </cell>
          <cell r="I40">
            <v>621.51</v>
          </cell>
          <cell r="N40">
            <v>621.51</v>
          </cell>
          <cell r="T40" t="str">
            <v>08</v>
          </cell>
          <cell r="U40">
            <v>2977</v>
          </cell>
        </row>
        <row r="41">
          <cell r="C41">
            <v>40110971</v>
          </cell>
          <cell r="D41" t="str">
            <v>BELL HEATH STUDY CENTRE</v>
          </cell>
          <cell r="E41" t="str">
            <v>FARLEY LANE,ROMSLEY,HALESOWEN</v>
          </cell>
          <cell r="F41">
            <v>11700</v>
          </cell>
          <cell r="I41">
            <v>5345.6</v>
          </cell>
          <cell r="J41">
            <v>619.02</v>
          </cell>
          <cell r="N41">
            <v>5964.6200000000008</v>
          </cell>
          <cell r="T41" t="str">
            <v>08</v>
          </cell>
          <cell r="U41">
            <v>2977</v>
          </cell>
        </row>
        <row r="42">
          <cell r="C42">
            <v>6001932990</v>
          </cell>
          <cell r="D42" t="str">
            <v>BELLFIELD JI(NC)</v>
          </cell>
          <cell r="E42" t="str">
            <v>VINEYARD ROAD, B31 1PG</v>
          </cell>
          <cell r="F42">
            <v>29300</v>
          </cell>
          <cell r="G42">
            <v>32700</v>
          </cell>
          <cell r="H42" t="str">
            <v>17.02.2000</v>
          </cell>
          <cell r="I42">
            <v>13603.2</v>
          </cell>
          <cell r="J42">
            <v>519.97</v>
          </cell>
          <cell r="N42">
            <v>14123.17</v>
          </cell>
          <cell r="Q42" t="str">
            <v/>
          </cell>
          <cell r="T42" t="str">
            <v>85/3400</v>
          </cell>
          <cell r="U42" t="str">
            <v>EAAY/EAAZ</v>
          </cell>
        </row>
        <row r="43">
          <cell r="C43">
            <v>6001929737</v>
          </cell>
          <cell r="D43" t="str">
            <v>BELLS FARM JI</v>
          </cell>
          <cell r="E43" t="str">
            <v>BROCKWORTH ROAD, B14 5YG</v>
          </cell>
          <cell r="F43">
            <v>33800</v>
          </cell>
          <cell r="G43">
            <v>18500</v>
          </cell>
          <cell r="I43">
            <v>7696</v>
          </cell>
          <cell r="J43">
            <v>8596.25</v>
          </cell>
          <cell r="N43">
            <v>16292.25</v>
          </cell>
          <cell r="Q43" t="str">
            <v/>
          </cell>
          <cell r="T43" t="str">
            <v>13</v>
          </cell>
          <cell r="U43" t="str">
            <v>EABA</v>
          </cell>
        </row>
        <row r="44">
          <cell r="C44">
            <v>6001713724</v>
          </cell>
          <cell r="D44" t="str">
            <v>BELLS FARM JI play centre</v>
          </cell>
          <cell r="E44" t="str">
            <v>BROCKWORTH ROAD, B14 5YG</v>
          </cell>
          <cell r="F44">
            <v>3150</v>
          </cell>
          <cell r="G44">
            <v>5250</v>
          </cell>
          <cell r="I44">
            <v>2184</v>
          </cell>
          <cell r="J44">
            <v>-719.38</v>
          </cell>
          <cell r="N44">
            <v>1464.62</v>
          </cell>
          <cell r="T44">
            <v>30</v>
          </cell>
          <cell r="U44">
            <v>8149</v>
          </cell>
        </row>
        <row r="45">
          <cell r="C45">
            <v>6001933459</v>
          </cell>
          <cell r="D45" t="str">
            <v>BENSON JI(NC)</v>
          </cell>
          <cell r="E45" t="str">
            <v>BENSON ROAD, B18 5TD</v>
          </cell>
          <cell r="F45">
            <v>27200</v>
          </cell>
          <cell r="G45">
            <v>27900</v>
          </cell>
          <cell r="H45" t="str">
            <v>17.07.1999</v>
          </cell>
          <cell r="I45">
            <v>11606.4</v>
          </cell>
          <cell r="J45">
            <v>1504.53</v>
          </cell>
          <cell r="N45">
            <v>13110.93</v>
          </cell>
          <cell r="Q45" t="str">
            <v/>
          </cell>
          <cell r="T45" t="str">
            <v>13</v>
          </cell>
          <cell r="U45" t="str">
            <v>EABB</v>
          </cell>
        </row>
        <row r="46">
          <cell r="C46">
            <v>6000001825</v>
          </cell>
          <cell r="D46" t="str">
            <v>BERNARD ROAD P.F.</v>
          </cell>
          <cell r="E46" t="str">
            <v>PORTLAND ROAD</v>
          </cell>
          <cell r="F46">
            <v>1575</v>
          </cell>
          <cell r="G46">
            <v>1700</v>
          </cell>
          <cell r="I46">
            <v>707.2</v>
          </cell>
          <cell r="J46">
            <v>18.89</v>
          </cell>
          <cell r="N46">
            <v>726.09</v>
          </cell>
          <cell r="Q46" t="str">
            <v>SPORTS PREM PORTLAND ROAD</v>
          </cell>
          <cell r="T46" t="str">
            <v>67</v>
          </cell>
          <cell r="U46">
            <v>2501</v>
          </cell>
        </row>
        <row r="47">
          <cell r="C47">
            <v>6001075718</v>
          </cell>
          <cell r="D47" t="str">
            <v>BERTRAM ROAD DAY NURSERY</v>
          </cell>
          <cell r="E47" t="str">
            <v>6 BERTRAM ROAD, B10 9QP</v>
          </cell>
          <cell r="F47">
            <v>18000</v>
          </cell>
          <cell r="G47">
            <v>29750</v>
          </cell>
          <cell r="I47">
            <v>12376</v>
          </cell>
          <cell r="J47">
            <v>-2364.83</v>
          </cell>
          <cell r="N47">
            <v>10011.17</v>
          </cell>
          <cell r="T47">
            <v>30</v>
          </cell>
          <cell r="U47">
            <v>8111</v>
          </cell>
        </row>
        <row r="48">
          <cell r="C48">
            <v>6001927526</v>
          </cell>
          <cell r="D48" t="str">
            <v>BILLESLEY JI(NC)</v>
          </cell>
          <cell r="E48" t="str">
            <v>TRITTIFORD ROAD, B13 0ES</v>
          </cell>
          <cell r="F48">
            <v>56300</v>
          </cell>
          <cell r="G48">
            <v>44600</v>
          </cell>
          <cell r="I48">
            <v>18553.599999999999</v>
          </cell>
          <cell r="J48">
            <v>8584.09</v>
          </cell>
          <cell r="K48">
            <v>-549.88</v>
          </cell>
          <cell r="M48">
            <v>-2166.7600000000002</v>
          </cell>
          <cell r="N48">
            <v>24421.049999999996</v>
          </cell>
          <cell r="T48" t="str">
            <v>AMALGAMATED</v>
          </cell>
          <cell r="U48" t="str">
            <v>EABD</v>
          </cell>
        </row>
        <row r="49">
          <cell r="C49">
            <v>6001933959</v>
          </cell>
          <cell r="D49" t="str">
            <v>BIRCHES GREEN JI(NC)</v>
          </cell>
          <cell r="E49" t="str">
            <v>BIRCHES GREEN ROAD, B24 9SR</v>
          </cell>
          <cell r="F49">
            <v>40200</v>
          </cell>
          <cell r="G49">
            <v>38000</v>
          </cell>
          <cell r="I49">
            <v>15808</v>
          </cell>
          <cell r="J49">
            <v>0</v>
          </cell>
          <cell r="K49">
            <v>-863.8</v>
          </cell>
          <cell r="M49">
            <v>-10645.6</v>
          </cell>
          <cell r="N49">
            <v>4298.6000000000004</v>
          </cell>
          <cell r="Q49" t="str">
            <v/>
          </cell>
          <cell r="T49" t="str">
            <v>85/3402</v>
          </cell>
          <cell r="U49" t="str">
            <v>EABE/EABF</v>
          </cell>
        </row>
        <row r="50">
          <cell r="C50">
            <v>5015419581</v>
          </cell>
          <cell r="D50" t="str">
            <v>BIRCHES GREEN JI SCHOOL HOUSE</v>
          </cell>
          <cell r="E50" t="str">
            <v>BIRCHES GREEN ROAD, B24 9SR</v>
          </cell>
          <cell r="F50" t="str">
            <v>BAND C</v>
          </cell>
          <cell r="I50">
            <v>416.68</v>
          </cell>
          <cell r="N50">
            <v>416.68</v>
          </cell>
          <cell r="Q50" t="str">
            <v/>
          </cell>
          <cell r="T50" t="str">
            <v>85/3402</v>
          </cell>
          <cell r="U50" t="str">
            <v>EABE/EABF</v>
          </cell>
        </row>
        <row r="51">
          <cell r="C51">
            <v>6000605021</v>
          </cell>
          <cell r="D51" t="str">
            <v>BIRCHFIELD DAY NURSERY</v>
          </cell>
          <cell r="E51" t="str">
            <v>HAUGHTON ROAD, B20 3LE</v>
          </cell>
          <cell r="F51">
            <v>12750</v>
          </cell>
          <cell r="G51">
            <v>18000</v>
          </cell>
          <cell r="I51">
            <v>7488</v>
          </cell>
          <cell r="J51">
            <v>-396.76</v>
          </cell>
          <cell r="N51">
            <v>7091.24</v>
          </cell>
          <cell r="Q51" t="str">
            <v/>
          </cell>
          <cell r="T51">
            <v>30</v>
          </cell>
          <cell r="U51">
            <v>8101</v>
          </cell>
        </row>
        <row r="52">
          <cell r="C52">
            <v>6001930314</v>
          </cell>
          <cell r="D52" t="str">
            <v>BIRCHFIELD JI(NC)</v>
          </cell>
          <cell r="E52" t="str">
            <v>TRINITY ROAD, B6 6AJ</v>
          </cell>
          <cell r="F52">
            <v>53200</v>
          </cell>
          <cell r="G52">
            <v>51500</v>
          </cell>
          <cell r="H52" t="str">
            <v>10.12.1999</v>
          </cell>
          <cell r="I52">
            <v>21424</v>
          </cell>
          <cell r="J52">
            <v>4219.43</v>
          </cell>
          <cell r="N52">
            <v>25643.43</v>
          </cell>
          <cell r="Q52" t="str">
            <v/>
          </cell>
          <cell r="T52" t="str">
            <v>13</v>
          </cell>
          <cell r="U52" t="str">
            <v>EABG</v>
          </cell>
        </row>
        <row r="53">
          <cell r="C53">
            <v>5016229763</v>
          </cell>
          <cell r="D53" t="str">
            <v>BIRCHFIELD JI, HOUSE &amp; GARAGE</v>
          </cell>
          <cell r="E53" t="str">
            <v>TRINITY ROAD, B6 6AJ</v>
          </cell>
          <cell r="F53" t="str">
            <v>BAND C</v>
          </cell>
          <cell r="N53">
            <v>0</v>
          </cell>
          <cell r="Q53" t="str">
            <v/>
          </cell>
          <cell r="T53" t="str">
            <v>13</v>
          </cell>
          <cell r="U53" t="str">
            <v>EABG</v>
          </cell>
        </row>
        <row r="54">
          <cell r="C54">
            <v>6001937757</v>
          </cell>
          <cell r="D54" t="str">
            <v>BISHOP VESEY'S SEC</v>
          </cell>
          <cell r="E54" t="str">
            <v>LICHFIELD ROAD, B74 2NH</v>
          </cell>
          <cell r="F54">
            <v>120500</v>
          </cell>
          <cell r="G54">
            <v>126500</v>
          </cell>
          <cell r="H54" t="str">
            <v>08.02.2000</v>
          </cell>
          <cell r="I54">
            <v>52624</v>
          </cell>
          <cell r="J54">
            <v>5459.35</v>
          </cell>
          <cell r="L54">
            <v>-46466.68</v>
          </cell>
          <cell r="N54">
            <v>11616.669999999998</v>
          </cell>
          <cell r="R54" t="str">
            <v>YES</v>
          </cell>
          <cell r="T54" t="str">
            <v>14</v>
          </cell>
          <cell r="U54" t="str">
            <v>EATF</v>
          </cell>
        </row>
        <row r="55">
          <cell r="C55">
            <v>6001935886</v>
          </cell>
          <cell r="D55" t="str">
            <v>BISHOP WALSH RC SEC</v>
          </cell>
          <cell r="E55" t="str">
            <v>WYLDE GREEN ROAD, B76 8QT</v>
          </cell>
          <cell r="F55">
            <v>108000</v>
          </cell>
          <cell r="G55">
            <v>119200</v>
          </cell>
          <cell r="H55" t="str">
            <v>23.02.2000</v>
          </cell>
          <cell r="I55">
            <v>49587.199999999997</v>
          </cell>
          <cell r="J55">
            <v>2470.9</v>
          </cell>
          <cell r="L55">
            <v>-41646.480000000003</v>
          </cell>
          <cell r="N55">
            <v>10411.619999999995</v>
          </cell>
          <cell r="Q55" t="str">
            <v/>
          </cell>
          <cell r="R55" t="str">
            <v>YES</v>
          </cell>
          <cell r="T55" t="str">
            <v>14</v>
          </cell>
          <cell r="U55" t="str">
            <v>EATG</v>
          </cell>
        </row>
        <row r="56">
          <cell r="C56">
            <v>10454996</v>
          </cell>
          <cell r="D56" t="str">
            <v>BLACKWELL ENVIRO. STUDIES CENTRE</v>
          </cell>
          <cell r="E56" t="str">
            <v>FLAT 1 ROSEMARY COTTAGE ST CATHERINES RD</v>
          </cell>
          <cell r="F56" t="str">
            <v>BAND D</v>
          </cell>
          <cell r="N56">
            <v>0</v>
          </cell>
          <cell r="O56" t="str">
            <v>DUE TO BE SOLD</v>
          </cell>
          <cell r="Q56" t="str">
            <v>50% DISCOUNT EMPTY PROP</v>
          </cell>
          <cell r="T56" t="str">
            <v>24</v>
          </cell>
          <cell r="U56">
            <v>350</v>
          </cell>
        </row>
        <row r="57">
          <cell r="C57">
            <v>10455005</v>
          </cell>
          <cell r="D57" t="str">
            <v>BLACKWELL ENVIRO. STUDIES CENTRE</v>
          </cell>
          <cell r="E57" t="str">
            <v>FLAT 2 ROSEMARY COTTAGE ST CATHERINES RD</v>
          </cell>
          <cell r="F57" t="str">
            <v>BAND D</v>
          </cell>
          <cell r="N57">
            <v>0</v>
          </cell>
          <cell r="O57" t="str">
            <v>DUE TO BE SOLD</v>
          </cell>
          <cell r="Q57" t="str">
            <v>50% DISCOUNT EMPTY PROP</v>
          </cell>
          <cell r="T57" t="str">
            <v>24</v>
          </cell>
          <cell r="U57">
            <v>350</v>
          </cell>
        </row>
        <row r="58">
          <cell r="C58">
            <v>6001929931</v>
          </cell>
          <cell r="D58" t="str">
            <v>BLAKENHALE JI(NC)</v>
          </cell>
          <cell r="E58" t="str">
            <v>OUTMORE ROAD, B33 0XG</v>
          </cell>
          <cell r="F58">
            <v>63600</v>
          </cell>
          <cell r="G58">
            <v>46000</v>
          </cell>
          <cell r="I58">
            <v>19136</v>
          </cell>
          <cell r="J58">
            <v>-921.22999999999956</v>
          </cell>
          <cell r="K58">
            <v>-4680.3600000000006</v>
          </cell>
          <cell r="M58">
            <v>-45806.99</v>
          </cell>
          <cell r="N58">
            <v>-32272.579999999998</v>
          </cell>
          <cell r="Q58" t="str">
            <v/>
          </cell>
          <cell r="T58" t="str">
            <v>85/3403</v>
          </cell>
          <cell r="U58" t="str">
            <v>EABJ/EABH</v>
          </cell>
        </row>
        <row r="59">
          <cell r="C59">
            <v>6001933551</v>
          </cell>
          <cell r="D59" t="str">
            <v>BLAKESLEY HALL JI</v>
          </cell>
          <cell r="E59" t="str">
            <v>YARDLEY GREEN ROAD, B33 8TH</v>
          </cell>
          <cell r="F59">
            <v>44500</v>
          </cell>
          <cell r="G59">
            <v>37000</v>
          </cell>
          <cell r="I59">
            <v>15392</v>
          </cell>
          <cell r="J59">
            <v>996.65999999999985</v>
          </cell>
          <cell r="K59">
            <v>-2593.48</v>
          </cell>
          <cell r="M59">
            <v>-21586.730000000003</v>
          </cell>
          <cell r="N59">
            <v>-7791.5500000000029</v>
          </cell>
          <cell r="Q59" t="str">
            <v/>
          </cell>
          <cell r="T59" t="str">
            <v>13</v>
          </cell>
          <cell r="U59" t="str">
            <v>EABK</v>
          </cell>
        </row>
        <row r="60">
          <cell r="C60">
            <v>6000273238</v>
          </cell>
          <cell r="D60" t="str">
            <v>BLOOMSBURY NURSERY</v>
          </cell>
          <cell r="E60" t="str">
            <v>BLOOMSBURY STREET, B7 5BX</v>
          </cell>
          <cell r="F60">
            <v>4475</v>
          </cell>
          <cell r="G60">
            <v>4900</v>
          </cell>
          <cell r="H60" t="str">
            <v>11.01.2000</v>
          </cell>
          <cell r="I60">
            <v>2038.4</v>
          </cell>
          <cell r="J60">
            <v>24.63</v>
          </cell>
          <cell r="N60">
            <v>2063.0300000000002</v>
          </cell>
          <cell r="Q60" t="str">
            <v/>
          </cell>
          <cell r="T60">
            <v>11</v>
          </cell>
          <cell r="U60" t="str">
            <v>EAYY</v>
          </cell>
        </row>
        <row r="61">
          <cell r="C61" t="str">
            <v>101106803-45</v>
          </cell>
          <cell r="D61" t="str">
            <v>BOCKLETON FIELD STUDY CENTRE</v>
          </cell>
          <cell r="E61" t="str">
            <v>BOCKLETON RD, OLDWOOD, WORCS WR15 8PW</v>
          </cell>
          <cell r="F61">
            <v>20050</v>
          </cell>
          <cell r="G61">
            <v>25500</v>
          </cell>
          <cell r="I61">
            <v>10608</v>
          </cell>
          <cell r="N61">
            <v>10608</v>
          </cell>
          <cell r="T61" t="str">
            <v>08</v>
          </cell>
          <cell r="U61">
            <v>2978</v>
          </cell>
        </row>
        <row r="62">
          <cell r="C62" t="str">
            <v>123100070500</v>
          </cell>
          <cell r="D62" t="str">
            <v>BOCKLETON FIELD STUDY CENTRE (LODGE)</v>
          </cell>
          <cell r="E62" t="str">
            <v>BOCKLETON RD, OLDWOOD, WORCS WR15 8PW</v>
          </cell>
          <cell r="F62" t="str">
            <v>BAND D</v>
          </cell>
          <cell r="I62">
            <v>762.88</v>
          </cell>
          <cell r="N62">
            <v>762.88</v>
          </cell>
          <cell r="T62" t="str">
            <v>08</v>
          </cell>
          <cell r="U62">
            <v>2978</v>
          </cell>
        </row>
        <row r="63">
          <cell r="C63">
            <v>6001927628</v>
          </cell>
          <cell r="D63" t="str">
            <v>BOLDMERE I</v>
          </cell>
          <cell r="E63" t="str">
            <v>COFIELD ROAD, B73 5SD</v>
          </cell>
          <cell r="F63">
            <v>18150</v>
          </cell>
          <cell r="G63">
            <v>20400</v>
          </cell>
          <cell r="H63" t="str">
            <v>01.02.2000</v>
          </cell>
          <cell r="I63">
            <v>8486.4</v>
          </cell>
          <cell r="J63">
            <v>262.25</v>
          </cell>
          <cell r="N63">
            <v>8748.65</v>
          </cell>
          <cell r="T63" t="str">
            <v>13</v>
          </cell>
          <cell r="U63" t="str">
            <v>EABL</v>
          </cell>
        </row>
        <row r="64">
          <cell r="C64">
            <v>6001934872</v>
          </cell>
          <cell r="D64" t="str">
            <v>BOLDMERE J</v>
          </cell>
          <cell r="E64" t="str">
            <v>COFIELD ROAD, B73 5SD</v>
          </cell>
          <cell r="F64">
            <v>25800</v>
          </cell>
          <cell r="G64">
            <v>29250</v>
          </cell>
          <cell r="H64" t="str">
            <v>01.02.2000</v>
          </cell>
          <cell r="I64">
            <v>12168</v>
          </cell>
          <cell r="J64">
            <v>268.10000000000002</v>
          </cell>
          <cell r="N64">
            <v>12436.1</v>
          </cell>
          <cell r="T64" t="str">
            <v>13</v>
          </cell>
          <cell r="U64" t="str">
            <v>EABM</v>
          </cell>
        </row>
        <row r="65">
          <cell r="C65">
            <v>6000363740</v>
          </cell>
          <cell r="D65" t="str">
            <v>BORDESLEY GREEN EAST NURSERY</v>
          </cell>
          <cell r="E65" t="str">
            <v>STUARTS ROAD,BORDESLEY GRN EAST,B33 8QB</v>
          </cell>
          <cell r="F65">
            <v>6800</v>
          </cell>
          <cell r="G65">
            <v>3750</v>
          </cell>
          <cell r="I65">
            <v>1560</v>
          </cell>
          <cell r="J65">
            <v>7.4499999999998181</v>
          </cell>
          <cell r="K65">
            <v>-334.39</v>
          </cell>
          <cell r="M65">
            <v>-2856.58</v>
          </cell>
          <cell r="N65">
            <v>-1623.52</v>
          </cell>
          <cell r="T65">
            <v>11</v>
          </cell>
          <cell r="U65" t="str">
            <v>EAYZ</v>
          </cell>
        </row>
        <row r="66">
          <cell r="C66">
            <v>6001928610</v>
          </cell>
          <cell r="D66" t="str">
            <v>BORDESLEY GREEN GIRLS</v>
          </cell>
          <cell r="E66" t="str">
            <v>BORDESLEY GREEN ROAD, B9 4TR</v>
          </cell>
          <cell r="F66">
            <v>57900</v>
          </cell>
          <cell r="G66">
            <v>72200</v>
          </cell>
          <cell r="H66" t="str">
            <v>18.01.2000</v>
          </cell>
          <cell r="I66">
            <v>30035.200000000001</v>
          </cell>
          <cell r="J66">
            <v>2067.3000000000029</v>
          </cell>
          <cell r="M66">
            <v>16269</v>
          </cell>
          <cell r="N66">
            <v>48371.5</v>
          </cell>
          <cell r="Q66" t="str">
            <v/>
          </cell>
          <cell r="T66" t="str">
            <v>14</v>
          </cell>
          <cell r="U66" t="str">
            <v>EATH</v>
          </cell>
        </row>
        <row r="67">
          <cell r="C67">
            <v>6001935900</v>
          </cell>
          <cell r="D67" t="str">
            <v>BORDESLEY GREEN JI</v>
          </cell>
          <cell r="E67" t="str">
            <v>MARCHMONT ROAD, B9 5XX</v>
          </cell>
          <cell r="F67">
            <v>35700</v>
          </cell>
          <cell r="G67">
            <v>47500</v>
          </cell>
          <cell r="H67" t="str">
            <v>18.01.2000</v>
          </cell>
          <cell r="I67">
            <v>19760</v>
          </cell>
          <cell r="N67">
            <v>19760</v>
          </cell>
          <cell r="Q67" t="str">
            <v/>
          </cell>
          <cell r="T67" t="str">
            <v>13</v>
          </cell>
          <cell r="U67" t="str">
            <v>EABN</v>
          </cell>
        </row>
        <row r="68">
          <cell r="C68">
            <v>6001933642</v>
          </cell>
          <cell r="D68" t="str">
            <v>BOULTON JI (MATTHEW BOULTON)</v>
          </cell>
          <cell r="E68" t="str">
            <v>BOULTON ROAD, B21 0RE</v>
          </cell>
          <cell r="F68">
            <v>14900</v>
          </cell>
          <cell r="G68">
            <v>13700</v>
          </cell>
          <cell r="H68" t="str">
            <v>13.01.2000</v>
          </cell>
          <cell r="I68">
            <v>5699.2</v>
          </cell>
          <cell r="J68">
            <v>1482.89</v>
          </cell>
          <cell r="N68">
            <v>7182.09</v>
          </cell>
          <cell r="Q68" t="str">
            <v/>
          </cell>
          <cell r="T68">
            <v>13</v>
          </cell>
          <cell r="U68" t="str">
            <v>EABP</v>
          </cell>
        </row>
        <row r="69">
          <cell r="C69">
            <v>6000224344</v>
          </cell>
          <cell r="D69" t="str">
            <v>BOURNBROOK ROAD DAY NURSERY</v>
          </cell>
          <cell r="E69" t="str">
            <v>1 BOURNBROOK ROAD, B29 7BL</v>
          </cell>
          <cell r="F69">
            <v>7500</v>
          </cell>
          <cell r="G69">
            <v>11300</v>
          </cell>
          <cell r="I69">
            <v>4700.8</v>
          </cell>
          <cell r="J69">
            <v>-879.22</v>
          </cell>
          <cell r="N69">
            <v>3821.58</v>
          </cell>
          <cell r="Q69" t="str">
            <v/>
          </cell>
          <cell r="T69">
            <v>30</v>
          </cell>
          <cell r="U69">
            <v>8125</v>
          </cell>
        </row>
        <row r="70">
          <cell r="C70">
            <v>6001930427</v>
          </cell>
          <cell r="D70" t="str">
            <v>BOURNVILLE JI</v>
          </cell>
          <cell r="E70" t="str">
            <v>LINDEN ROAD, B30 1JY</v>
          </cell>
          <cell r="F70">
            <v>42700</v>
          </cell>
          <cell r="G70">
            <v>47700</v>
          </cell>
          <cell r="I70">
            <v>19843.2</v>
          </cell>
          <cell r="J70">
            <v>739.03</v>
          </cell>
          <cell r="L70">
            <v>-16465.79</v>
          </cell>
          <cell r="N70">
            <v>4116.4399999999987</v>
          </cell>
          <cell r="R70" t="str">
            <v>YES</v>
          </cell>
          <cell r="T70" t="str">
            <v>85/3405</v>
          </cell>
          <cell r="U70" t="str">
            <v>EABQ/EABR</v>
          </cell>
        </row>
        <row r="71">
          <cell r="C71">
            <v>6001931942</v>
          </cell>
          <cell r="D71" t="str">
            <v>BOURNVILLE SEC</v>
          </cell>
          <cell r="E71" t="str">
            <v>GRIFFINS BROOK LANE, B30 1QJ</v>
          </cell>
          <cell r="F71">
            <v>119800</v>
          </cell>
          <cell r="G71">
            <v>132500</v>
          </cell>
          <cell r="I71">
            <v>55120</v>
          </cell>
          <cell r="J71">
            <v>2625.93</v>
          </cell>
          <cell r="N71">
            <v>57745.93</v>
          </cell>
          <cell r="Q71" t="str">
            <v/>
          </cell>
          <cell r="T71" t="str">
            <v>14</v>
          </cell>
          <cell r="U71" t="str">
            <v>EATJ</v>
          </cell>
        </row>
        <row r="72">
          <cell r="C72">
            <v>6000339860</v>
          </cell>
          <cell r="D72" t="str">
            <v>BRAEMAR ROAD P.F.</v>
          </cell>
          <cell r="E72" t="str">
            <v>BRAEMAR ROAD (OPPOSITE 4), B73</v>
          </cell>
          <cell r="F72">
            <v>2850</v>
          </cell>
          <cell r="G72">
            <v>3300</v>
          </cell>
          <cell r="H72" t="str">
            <v>01.02.2000</v>
          </cell>
          <cell r="I72">
            <v>1372.8</v>
          </cell>
          <cell r="N72">
            <v>1372.8</v>
          </cell>
          <cell r="Q72" t="str">
            <v>SPORTS GROUND AND PREMISES</v>
          </cell>
          <cell r="T72" t="str">
            <v>67</v>
          </cell>
          <cell r="U72">
            <v>2508</v>
          </cell>
        </row>
        <row r="73">
          <cell r="C73">
            <v>6001407567</v>
          </cell>
          <cell r="D73" t="str">
            <v>BREARLEY STREET NURSERY</v>
          </cell>
          <cell r="E73" t="str">
            <v>BREARLEY STREET, B19 3XJ</v>
          </cell>
          <cell r="F73">
            <v>10300</v>
          </cell>
          <cell r="G73">
            <v>10100</v>
          </cell>
          <cell r="H73" t="str">
            <v>17.07.1999</v>
          </cell>
          <cell r="I73">
            <v>4201.6000000000004</v>
          </cell>
          <cell r="J73">
            <v>635.89</v>
          </cell>
          <cell r="N73">
            <v>4837.4900000000007</v>
          </cell>
          <cell r="Q73" t="str">
            <v/>
          </cell>
          <cell r="T73">
            <v>11</v>
          </cell>
          <cell r="U73" t="str">
            <v>EAZA</v>
          </cell>
        </row>
        <row r="74">
          <cell r="C74">
            <v>6001833374</v>
          </cell>
          <cell r="D74" t="str">
            <v>BRIDGE CENTRE</v>
          </cell>
          <cell r="E74" t="str">
            <v>BEHAVIOUR CENTRE ( EX ANNEXE ), LIME GROVE</v>
          </cell>
          <cell r="F74">
            <v>14200</v>
          </cell>
          <cell r="G74">
            <v>5500</v>
          </cell>
          <cell r="I74">
            <v>2288</v>
          </cell>
          <cell r="J74">
            <v>1417.91</v>
          </cell>
          <cell r="N74">
            <v>3705.91</v>
          </cell>
          <cell r="T74" t="str">
            <v>05</v>
          </cell>
          <cell r="U74">
            <v>2062</v>
          </cell>
        </row>
        <row r="75">
          <cell r="C75">
            <v>6002069427</v>
          </cell>
          <cell r="D75" t="str">
            <v>BRINDLEY DRIVE CAR PARK</v>
          </cell>
          <cell r="E75" t="str">
            <v>BRINDLEY DRIVE, BIRMINGHAM</v>
          </cell>
          <cell r="F75">
            <v>13500</v>
          </cell>
          <cell r="N75">
            <v>0</v>
          </cell>
          <cell r="T75" t="str">
            <v>24</v>
          </cell>
          <cell r="U75">
            <v>350</v>
          </cell>
        </row>
        <row r="76">
          <cell r="C76">
            <v>6001933744</v>
          </cell>
          <cell r="D76" t="str">
            <v>BROADMEADOW JI</v>
          </cell>
          <cell r="E76" t="str">
            <v>MONYHULL HALL ROAD, B30 3QJ</v>
          </cell>
          <cell r="F76">
            <v>46800</v>
          </cell>
          <cell r="G76">
            <v>41400</v>
          </cell>
          <cell r="I76">
            <v>17222.400000000001</v>
          </cell>
          <cell r="J76">
            <v>178.5</v>
          </cell>
          <cell r="K76">
            <v>-2759.75</v>
          </cell>
          <cell r="M76">
            <v>-22298.9</v>
          </cell>
          <cell r="N76">
            <v>-7657.75</v>
          </cell>
          <cell r="Q76" t="str">
            <v/>
          </cell>
          <cell r="T76" t="str">
            <v>85/3406</v>
          </cell>
          <cell r="U76" t="str">
            <v>EABT/EABV</v>
          </cell>
        </row>
        <row r="77">
          <cell r="C77">
            <v>6001942381</v>
          </cell>
          <cell r="D77" t="str">
            <v>BROADWAY (CANTERBURY CROSS ANNEXE)</v>
          </cell>
          <cell r="E77" t="str">
            <v>CANTERBURY ROAD, B20 3AA</v>
          </cell>
          <cell r="F77">
            <v>23200</v>
          </cell>
          <cell r="G77">
            <v>23300</v>
          </cell>
          <cell r="I77">
            <v>9692.7999999999993</v>
          </cell>
          <cell r="J77">
            <v>1273.1400000000001</v>
          </cell>
          <cell r="K77">
            <v>-19.059999999999999</v>
          </cell>
          <cell r="M77">
            <v>-313.29000000000002</v>
          </cell>
          <cell r="N77">
            <v>10633.589999999998</v>
          </cell>
          <cell r="T77" t="str">
            <v>14</v>
          </cell>
          <cell r="U77" t="str">
            <v>EATK</v>
          </cell>
        </row>
        <row r="78">
          <cell r="C78">
            <v>5006542586</v>
          </cell>
          <cell r="D78" t="str">
            <v>BROADWAY SEC</v>
          </cell>
          <cell r="E78" t="str">
            <v>THE BROADWAY (CARETAKERS HOUSE)</v>
          </cell>
          <cell r="F78" t="str">
            <v>BAND A</v>
          </cell>
          <cell r="I78">
            <v>312.5</v>
          </cell>
          <cell r="N78">
            <v>312.5</v>
          </cell>
          <cell r="O78" t="str">
            <v>EMPTY PROP 50% DIS</v>
          </cell>
          <cell r="T78" t="str">
            <v>14</v>
          </cell>
          <cell r="U78" t="str">
            <v>EATK</v>
          </cell>
        </row>
        <row r="79">
          <cell r="C79">
            <v>6001933777</v>
          </cell>
          <cell r="D79" t="str">
            <v>BROADWAY SEC</v>
          </cell>
          <cell r="E79" t="str">
            <v>THE BROADWAY, B20 3DP</v>
          </cell>
          <cell r="F79">
            <v>171300</v>
          </cell>
          <cell r="G79">
            <v>125000</v>
          </cell>
          <cell r="I79">
            <v>52000</v>
          </cell>
          <cell r="J79">
            <v>-10286.780000000001</v>
          </cell>
          <cell r="K79">
            <v>-18765.93</v>
          </cell>
          <cell r="M79">
            <v>-145379.21</v>
          </cell>
          <cell r="N79">
            <v>-122431.91999999998</v>
          </cell>
          <cell r="Q79" t="str">
            <v/>
          </cell>
          <cell r="T79" t="str">
            <v>14</v>
          </cell>
          <cell r="U79" t="str">
            <v>EATK</v>
          </cell>
        </row>
        <row r="80">
          <cell r="C80">
            <v>6001940169</v>
          </cell>
          <cell r="D80" t="str">
            <v>BROADWAY SEC (ANNEXE)</v>
          </cell>
          <cell r="E80" t="str">
            <v>WHITEHEAD ROAD (NEAR 96), B6 6EL</v>
          </cell>
          <cell r="F80">
            <v>54500</v>
          </cell>
          <cell r="G80">
            <v>61500</v>
          </cell>
          <cell r="I80">
            <v>25584</v>
          </cell>
          <cell r="J80">
            <v>-6117.83</v>
          </cell>
          <cell r="K80">
            <v>-3227.08</v>
          </cell>
          <cell r="M80">
            <v>-31567.8</v>
          </cell>
          <cell r="N80">
            <v>-15328.710000000001</v>
          </cell>
          <cell r="T80" t="str">
            <v>14</v>
          </cell>
          <cell r="U80" t="str">
            <v>EATK</v>
          </cell>
        </row>
        <row r="81">
          <cell r="C81">
            <v>6000057629</v>
          </cell>
          <cell r="D81" t="str">
            <v>BROCKHURST ROAD P.F.</v>
          </cell>
          <cell r="E81" t="str">
            <v>COLESHILL ROAD (NEXT 51), B34</v>
          </cell>
          <cell r="F81">
            <v>3050</v>
          </cell>
          <cell r="G81">
            <v>3500</v>
          </cell>
          <cell r="I81">
            <v>1456</v>
          </cell>
          <cell r="N81">
            <v>1456</v>
          </cell>
          <cell r="Q81" t="str">
            <v>SPORTS GROUND &amp; PREMISES</v>
          </cell>
          <cell r="T81" t="str">
            <v>67</v>
          </cell>
          <cell r="U81">
            <v>2507</v>
          </cell>
        </row>
        <row r="82">
          <cell r="C82">
            <v>6001940409</v>
          </cell>
          <cell r="D82" t="str">
            <v>BROMFORD JI</v>
          </cell>
          <cell r="E82" t="str">
            <v>BROMFORD ROAD, B34 8JH</v>
          </cell>
          <cell r="F82">
            <v>62350</v>
          </cell>
          <cell r="G82">
            <v>40000</v>
          </cell>
          <cell r="I82">
            <v>16640</v>
          </cell>
          <cell r="J82">
            <v>61.969999999997526</v>
          </cell>
          <cell r="K82">
            <v>-5076.6499999999996</v>
          </cell>
          <cell r="M82">
            <v>-45979.28</v>
          </cell>
          <cell r="N82">
            <v>-34353.96</v>
          </cell>
          <cell r="Q82" t="str">
            <v/>
          </cell>
          <cell r="T82" t="str">
            <v>85/3430</v>
          </cell>
          <cell r="U82" t="str">
            <v>EABX/EABW</v>
          </cell>
        </row>
        <row r="83">
          <cell r="C83">
            <v>6001933299</v>
          </cell>
          <cell r="D83" t="str">
            <v>BROOKFIELDS JI(NC)</v>
          </cell>
          <cell r="E83" t="str">
            <v>ELLEN STREET, B18 6QZ</v>
          </cell>
          <cell r="F83">
            <v>18100</v>
          </cell>
          <cell r="G83">
            <v>29700</v>
          </cell>
          <cell r="H83" t="str">
            <v>17.07.1999</v>
          </cell>
          <cell r="I83">
            <v>16640</v>
          </cell>
          <cell r="J83">
            <v>-1994.0300000000007</v>
          </cell>
          <cell r="M83">
            <v>241.16</v>
          </cell>
          <cell r="N83">
            <v>14887.13</v>
          </cell>
          <cell r="Q83" t="str">
            <v/>
          </cell>
          <cell r="T83" t="str">
            <v>13</v>
          </cell>
          <cell r="U83" t="str">
            <v>EABY</v>
          </cell>
        </row>
        <row r="84">
          <cell r="C84">
            <v>6001932785</v>
          </cell>
          <cell r="D84" t="str">
            <v>BROOKVALE JI</v>
          </cell>
          <cell r="E84" t="str">
            <v>MALLARD DRIVE, B23 7YB</v>
          </cell>
          <cell r="F84">
            <v>14000</v>
          </cell>
          <cell r="G84">
            <v>16800</v>
          </cell>
          <cell r="H84" t="str">
            <v>05.11.1999</v>
          </cell>
          <cell r="I84">
            <v>6988.8</v>
          </cell>
          <cell r="N84">
            <v>6988.8</v>
          </cell>
          <cell r="Q84" t="str">
            <v/>
          </cell>
          <cell r="T84" t="str">
            <v>13</v>
          </cell>
          <cell r="U84" t="str">
            <v>EABZ</v>
          </cell>
        </row>
        <row r="85">
          <cell r="C85">
            <v>6000301091</v>
          </cell>
          <cell r="D85" t="str">
            <v>BROOMHALL P.F.</v>
          </cell>
          <cell r="E85" t="str">
            <v>OVERTON ROAD (BEFORE 71), B28</v>
          </cell>
          <cell r="F85">
            <v>2500</v>
          </cell>
          <cell r="G85">
            <v>2850</v>
          </cell>
          <cell r="I85">
            <v>1185.5999999999999</v>
          </cell>
          <cell r="N85">
            <v>1185.5999999999999</v>
          </cell>
          <cell r="Q85" t="str">
            <v>SPORTS GROUND AND PREMISES</v>
          </cell>
          <cell r="T85" t="str">
            <v>67</v>
          </cell>
          <cell r="U85">
            <v>2503</v>
          </cell>
        </row>
        <row r="86">
          <cell r="C86">
            <v>6001936107</v>
          </cell>
          <cell r="D86" t="str">
            <v>BROWNMEAD JI</v>
          </cell>
          <cell r="E86" t="str">
            <v>PENCROFT ROAD, B34 6SS</v>
          </cell>
          <cell r="F86">
            <v>24000</v>
          </cell>
          <cell r="G86">
            <v>18400</v>
          </cell>
          <cell r="I86">
            <v>7654.4</v>
          </cell>
          <cell r="J86">
            <v>0</v>
          </cell>
          <cell r="K86">
            <v>-1333.0600000000002</v>
          </cell>
          <cell r="M86">
            <v>-13406.33</v>
          </cell>
          <cell r="N86">
            <v>-7084.9900000000007</v>
          </cell>
          <cell r="Q86" t="str">
            <v/>
          </cell>
          <cell r="T86" t="str">
            <v>13</v>
          </cell>
          <cell r="U86" t="str">
            <v>EACA</v>
          </cell>
        </row>
        <row r="87">
          <cell r="C87">
            <v>6000390867</v>
          </cell>
          <cell r="D87" t="str">
            <v>BURLINGTON CENTRE</v>
          </cell>
          <cell r="E87" t="str">
            <v>LENNOX STREET, B19 3EJ</v>
          </cell>
          <cell r="F87">
            <v>16300</v>
          </cell>
          <cell r="G87">
            <v>7600</v>
          </cell>
          <cell r="I87">
            <v>3161.6</v>
          </cell>
          <cell r="J87">
            <v>4435.53</v>
          </cell>
          <cell r="N87">
            <v>7597.1299999999992</v>
          </cell>
          <cell r="T87" t="str">
            <v>05</v>
          </cell>
          <cell r="U87">
            <v>2064</v>
          </cell>
        </row>
        <row r="88">
          <cell r="C88">
            <v>6001926023</v>
          </cell>
          <cell r="D88" t="str">
            <v>BYNG KENRICK CENTRAL SEC</v>
          </cell>
          <cell r="E88" t="str">
            <v>GRESSEL LANE, B33 9UE</v>
          </cell>
          <cell r="F88">
            <v>118000</v>
          </cell>
          <cell r="G88">
            <v>105800</v>
          </cell>
          <cell r="I88">
            <v>44012.800000000003</v>
          </cell>
          <cell r="J88">
            <v>-4246.1899999999951</v>
          </cell>
          <cell r="K88">
            <v>-4150.83</v>
          </cell>
          <cell r="M88">
            <v>-54697.87</v>
          </cell>
          <cell r="N88">
            <v>-19082.089999999997</v>
          </cell>
          <cell r="T88" t="str">
            <v>14</v>
          </cell>
          <cell r="U88" t="str">
            <v>EATL</v>
          </cell>
        </row>
        <row r="89">
          <cell r="C89">
            <v>5016842679</v>
          </cell>
          <cell r="D89" t="str">
            <v>BYNG KENRICK CENTRAL SEC, HOUSE</v>
          </cell>
          <cell r="E89" t="str">
            <v>CARETAKERS HOUSE, GRESSEL LANE, B33 9UE</v>
          </cell>
          <cell r="F89" t="str">
            <v>BAND B</v>
          </cell>
          <cell r="I89">
            <v>364.59</v>
          </cell>
          <cell r="N89">
            <v>364.59</v>
          </cell>
          <cell r="T89" t="str">
            <v>14</v>
          </cell>
          <cell r="U89" t="str">
            <v>EATL</v>
          </cell>
        </row>
        <row r="90">
          <cell r="G90">
            <v>1677550</v>
          </cell>
          <cell r="I90">
            <v>710333.95000000007</v>
          </cell>
          <cell r="J90">
            <v>40668.269999999997</v>
          </cell>
          <cell r="K90">
            <v>-44354.270000000004</v>
          </cell>
          <cell r="L90">
            <v>-104578.95000000001</v>
          </cell>
          <cell r="M90">
            <v>-378904.54000000004</v>
          </cell>
          <cell r="N90">
            <v>223164.46000000005</v>
          </cell>
        </row>
        <row r="91">
          <cell r="C91">
            <v>6001930610</v>
          </cell>
          <cell r="D91" t="str">
            <v>CALSHOT JI</v>
          </cell>
          <cell r="E91" t="str">
            <v>CALSHOT ROAD, B42 2BY</v>
          </cell>
          <cell r="F91">
            <v>64000</v>
          </cell>
          <cell r="G91">
            <v>34000</v>
          </cell>
          <cell r="I91">
            <v>14144</v>
          </cell>
          <cell r="J91">
            <v>0</v>
          </cell>
          <cell r="K91">
            <v>-5459.95</v>
          </cell>
          <cell r="M91">
            <v>-53762.46</v>
          </cell>
          <cell r="N91">
            <v>-45078.41</v>
          </cell>
          <cell r="Q91" t="str">
            <v/>
          </cell>
          <cell r="T91">
            <v>13</v>
          </cell>
          <cell r="U91" t="str">
            <v>EACB</v>
          </cell>
        </row>
        <row r="92">
          <cell r="C92">
            <v>6001930530</v>
          </cell>
          <cell r="D92" t="str">
            <v>CANTERBURY CROSS JI</v>
          </cell>
          <cell r="E92" t="str">
            <v>CANTERBURY ROAD, B20 3AA</v>
          </cell>
          <cell r="F92">
            <v>23500</v>
          </cell>
          <cell r="G92">
            <v>26200</v>
          </cell>
          <cell r="H92" t="str">
            <v>18.01.2000</v>
          </cell>
          <cell r="I92">
            <v>10899.2</v>
          </cell>
          <cell r="J92">
            <v>428.25</v>
          </cell>
          <cell r="N92">
            <v>11327.45</v>
          </cell>
          <cell r="Q92" t="str">
            <v/>
          </cell>
          <cell r="T92" t="str">
            <v>13</v>
          </cell>
          <cell r="U92" t="str">
            <v>EACC</v>
          </cell>
        </row>
        <row r="93">
          <cell r="C93">
            <v>6001927833</v>
          </cell>
          <cell r="D93" t="str">
            <v>CARDINAL NEWMAN RC SEC</v>
          </cell>
          <cell r="E93" t="str">
            <v>POPLAR AVENUE, B17 8ES</v>
          </cell>
          <cell r="F93">
            <v>51600</v>
          </cell>
          <cell r="G93">
            <v>59250</v>
          </cell>
          <cell r="H93" t="str">
            <v>06.10.1999</v>
          </cell>
          <cell r="I93">
            <v>24648</v>
          </cell>
          <cell r="J93">
            <v>224.2</v>
          </cell>
          <cell r="L93">
            <v>-19897.759999999998</v>
          </cell>
          <cell r="N93">
            <v>4974.4400000000023</v>
          </cell>
          <cell r="Q93" t="str">
            <v/>
          </cell>
          <cell r="R93" t="str">
            <v>YES</v>
          </cell>
          <cell r="T93" t="str">
            <v>14</v>
          </cell>
          <cell r="U93" t="str">
            <v>EATM</v>
          </cell>
        </row>
        <row r="94">
          <cell r="C94">
            <v>6001933415</v>
          </cell>
          <cell r="D94" t="str">
            <v>CARDINAL WISEMAN RC SEC</v>
          </cell>
          <cell r="E94" t="str">
            <v>OLD OSCOTT HILL, B44 9SR</v>
          </cell>
          <cell r="F94">
            <v>139000</v>
          </cell>
          <cell r="G94">
            <v>86900</v>
          </cell>
          <cell r="I94">
            <v>36150.400000000001</v>
          </cell>
          <cell r="J94">
            <v>3085.98</v>
          </cell>
          <cell r="L94">
            <v>-31389.11</v>
          </cell>
          <cell r="N94">
            <v>7847.2700000000041</v>
          </cell>
          <cell r="Q94" t="str">
            <v/>
          </cell>
          <cell r="R94" t="str">
            <v>YES</v>
          </cell>
          <cell r="T94" t="str">
            <v>14</v>
          </cell>
          <cell r="U94" t="str">
            <v>EATN</v>
          </cell>
        </row>
        <row r="95">
          <cell r="C95">
            <v>6000036833</v>
          </cell>
          <cell r="D95" t="str">
            <v>CASTLE VALE NURSERY</v>
          </cell>
          <cell r="E95" t="str">
            <v>YATESBURY AVENUE, B35 6LB</v>
          </cell>
          <cell r="F95">
            <v>8000</v>
          </cell>
          <cell r="G95">
            <v>4200</v>
          </cell>
          <cell r="I95">
            <v>1747.2</v>
          </cell>
          <cell r="J95">
            <v>142.96</v>
          </cell>
          <cell r="K95">
            <v>-594.6</v>
          </cell>
          <cell r="M95">
            <v>-4827.3900000000003</v>
          </cell>
          <cell r="N95">
            <v>-3531.8300000000004</v>
          </cell>
          <cell r="Q95" t="str">
            <v/>
          </cell>
          <cell r="T95">
            <v>11</v>
          </cell>
          <cell r="U95" t="str">
            <v>EAZB</v>
          </cell>
        </row>
        <row r="96">
          <cell r="C96">
            <v>6001927935</v>
          </cell>
          <cell r="D96" t="str">
            <v>CASTLE VALE SCHOOL</v>
          </cell>
          <cell r="E96" t="str">
            <v>FARNBOROUGH ROAD, B35 7NL</v>
          </cell>
          <cell r="F96">
            <v>157100</v>
          </cell>
          <cell r="G96">
            <v>78750</v>
          </cell>
          <cell r="I96">
            <v>32760</v>
          </cell>
          <cell r="J96">
            <v>26313.49</v>
          </cell>
          <cell r="N96">
            <v>59073.490000000005</v>
          </cell>
          <cell r="Q96" t="str">
            <v/>
          </cell>
          <cell r="T96" t="str">
            <v>14</v>
          </cell>
          <cell r="U96" t="str">
            <v>EATP</v>
          </cell>
        </row>
        <row r="97">
          <cell r="C97">
            <v>6000006999</v>
          </cell>
          <cell r="D97" t="str">
            <v>CHAD VALE JI</v>
          </cell>
          <cell r="E97" t="str">
            <v>NURSERY ROAD, B15 3JU</v>
          </cell>
          <cell r="F97">
            <v>13250</v>
          </cell>
          <cell r="G97">
            <v>13700</v>
          </cell>
          <cell r="H97" t="str">
            <v>10.08.1999</v>
          </cell>
          <cell r="I97">
            <v>5699.2</v>
          </cell>
          <cell r="J97">
            <v>687.55</v>
          </cell>
          <cell r="N97">
            <v>6386.75</v>
          </cell>
          <cell r="Q97" t="str">
            <v/>
          </cell>
          <cell r="T97" t="str">
            <v>13</v>
          </cell>
          <cell r="U97" t="str">
            <v>EACD</v>
          </cell>
        </row>
        <row r="98">
          <cell r="C98">
            <v>6001935273</v>
          </cell>
          <cell r="D98" t="str">
            <v>CHANDOS JI(NC)</v>
          </cell>
          <cell r="E98" t="str">
            <v>VAUGHTON STREET SOUTH, B12 0YN</v>
          </cell>
          <cell r="F98">
            <v>25000</v>
          </cell>
          <cell r="G98">
            <v>26500</v>
          </cell>
          <cell r="I98">
            <v>11024</v>
          </cell>
          <cell r="J98">
            <v>1026.48</v>
          </cell>
          <cell r="N98">
            <v>12050.48</v>
          </cell>
          <cell r="Q98" t="str">
            <v/>
          </cell>
          <cell r="T98" t="str">
            <v>13</v>
          </cell>
          <cell r="U98" t="str">
            <v>EACE</v>
          </cell>
        </row>
        <row r="99">
          <cell r="C99">
            <v>40110971</v>
          </cell>
          <cell r="D99" t="str">
            <v>CHAPMANS HILL FARM</v>
          </cell>
          <cell r="E99" t="str">
            <v>CHAPMANS HILL,ROMSLEY,HALESOWEN</v>
          </cell>
          <cell r="F99">
            <v>1600</v>
          </cell>
          <cell r="N99">
            <v>0</v>
          </cell>
          <cell r="T99" t="str">
            <v>08</v>
          </cell>
          <cell r="U99">
            <v>2979</v>
          </cell>
        </row>
        <row r="100">
          <cell r="C100">
            <v>6001933697</v>
          </cell>
          <cell r="D100" t="str">
            <v>CHERRY ORCHARD JI</v>
          </cell>
          <cell r="E100" t="str">
            <v>CHERRY ORCHARD ROAD, B20 2LB</v>
          </cell>
          <cell r="F100">
            <v>24900</v>
          </cell>
          <cell r="G100">
            <v>30500</v>
          </cell>
          <cell r="H100" t="str">
            <v>01.12.1999</v>
          </cell>
          <cell r="I100">
            <v>12688</v>
          </cell>
          <cell r="N100">
            <v>12688</v>
          </cell>
          <cell r="Q100" t="str">
            <v/>
          </cell>
          <cell r="T100" t="str">
            <v>13</v>
          </cell>
          <cell r="U100" t="str">
            <v>EACF</v>
          </cell>
        </row>
        <row r="101">
          <cell r="C101" t="str">
            <v>5004865406</v>
          </cell>
          <cell r="D101" t="str">
            <v>CHERRYWOOD CENTRE (HOUSE)</v>
          </cell>
          <cell r="E101" t="str">
            <v>BURBRIDGE RD (73)</v>
          </cell>
          <cell r="F101" t="str">
            <v>BAND A</v>
          </cell>
          <cell r="N101">
            <v>0</v>
          </cell>
          <cell r="O101" t="str">
            <v>50% DISCOUNT EMPTY PROP</v>
          </cell>
          <cell r="T101" t="str">
            <v>24</v>
          </cell>
          <cell r="U101">
            <v>350</v>
          </cell>
        </row>
        <row r="102">
          <cell r="C102">
            <v>6001933084</v>
          </cell>
          <cell r="D102" t="str">
            <v>CHILCOTE JI</v>
          </cell>
          <cell r="E102" t="str">
            <v>CHILCOTE CLOSE, B28 0PB</v>
          </cell>
          <cell r="F102">
            <v>23200</v>
          </cell>
          <cell r="G102">
            <v>26900</v>
          </cell>
          <cell r="I102">
            <v>11190.4</v>
          </cell>
          <cell r="N102">
            <v>11190.4</v>
          </cell>
          <cell r="Q102" t="str">
            <v/>
          </cell>
          <cell r="T102" t="str">
            <v>13</v>
          </cell>
          <cell r="U102" t="str">
            <v>EACG</v>
          </cell>
        </row>
        <row r="103">
          <cell r="C103">
            <v>6002093294</v>
          </cell>
          <cell r="D103" t="str">
            <v>CHILD GUIDANCE CENTRE</v>
          </cell>
          <cell r="E103" t="str">
            <v>8A &amp; 10 THE GARDENS, FENTHAM ROAD</v>
          </cell>
          <cell r="F103">
            <v>18000</v>
          </cell>
          <cell r="G103">
            <v>21500</v>
          </cell>
          <cell r="I103">
            <v>8944</v>
          </cell>
          <cell r="N103">
            <v>8944</v>
          </cell>
          <cell r="Q103" t="str">
            <v/>
          </cell>
          <cell r="T103">
            <v>63</v>
          </cell>
          <cell r="U103">
            <v>6381</v>
          </cell>
        </row>
        <row r="104">
          <cell r="C104">
            <v>6001933186</v>
          </cell>
          <cell r="D104" t="str">
            <v>CHIVENOR JI</v>
          </cell>
          <cell r="E104" t="str">
            <v>FARNBOROUGH ROAD, B35 7JA</v>
          </cell>
          <cell r="F104">
            <v>34000</v>
          </cell>
          <cell r="G104">
            <v>24400</v>
          </cell>
          <cell r="I104">
            <v>10150.4</v>
          </cell>
          <cell r="J104">
            <v>0</v>
          </cell>
          <cell r="K104">
            <v>-2376.08</v>
          </cell>
          <cell r="M104">
            <v>-23649.86</v>
          </cell>
          <cell r="N104">
            <v>-15875.54</v>
          </cell>
          <cell r="Q104" t="str">
            <v/>
          </cell>
          <cell r="T104" t="str">
            <v>13</v>
          </cell>
          <cell r="U104" t="str">
            <v>EACH</v>
          </cell>
        </row>
        <row r="105">
          <cell r="C105">
            <v>6001934510</v>
          </cell>
          <cell r="D105" t="str">
            <v>CHRIST THE KING JI RC</v>
          </cell>
          <cell r="E105" t="str">
            <v>WARREN FARM ROAD, B44 0QN</v>
          </cell>
          <cell r="F105">
            <v>28000</v>
          </cell>
          <cell r="G105">
            <v>31400</v>
          </cell>
          <cell r="I105">
            <v>13062.4</v>
          </cell>
          <cell r="J105">
            <v>434.14</v>
          </cell>
          <cell r="L105">
            <v>-10797.24</v>
          </cell>
          <cell r="N105">
            <v>2699.2999999999993</v>
          </cell>
          <cell r="Q105" t="str">
            <v/>
          </cell>
          <cell r="R105" t="str">
            <v>YES</v>
          </cell>
          <cell r="T105" t="str">
            <v>13</v>
          </cell>
          <cell r="U105" t="str">
            <v>EACJ</v>
          </cell>
        </row>
        <row r="106">
          <cell r="C106">
            <v>6002275769</v>
          </cell>
          <cell r="D106" t="str">
            <v>CHRISTCHURCH JI CE</v>
          </cell>
          <cell r="E106" t="str">
            <v>CLAREMONT ROAD, B11 1LF</v>
          </cell>
          <cell r="F106">
            <v>15500</v>
          </cell>
          <cell r="G106">
            <v>17500</v>
          </cell>
          <cell r="I106">
            <v>7280</v>
          </cell>
          <cell r="J106">
            <v>191.3</v>
          </cell>
          <cell r="N106">
            <v>7471.3</v>
          </cell>
          <cell r="T106" t="str">
            <v>13</v>
          </cell>
          <cell r="U106" t="str">
            <v>EACK</v>
          </cell>
        </row>
        <row r="107">
          <cell r="C107">
            <v>6001934247</v>
          </cell>
          <cell r="D107" t="str">
            <v>CITY ROAD JI(NC)</v>
          </cell>
          <cell r="E107" t="str">
            <v>ROTTON PARK, B16 0HL</v>
          </cell>
          <cell r="F107">
            <v>25000</v>
          </cell>
          <cell r="G107">
            <v>27500</v>
          </cell>
          <cell r="H107" t="str">
            <v>06.10.1999</v>
          </cell>
          <cell r="I107">
            <v>11440</v>
          </cell>
          <cell r="J107">
            <v>610.48</v>
          </cell>
          <cell r="N107">
            <v>12050.48</v>
          </cell>
          <cell r="Q107" t="str">
            <v/>
          </cell>
          <cell r="T107" t="str">
            <v>13</v>
          </cell>
          <cell r="U107" t="str">
            <v>EACL</v>
          </cell>
        </row>
        <row r="108">
          <cell r="C108">
            <v>6001934349</v>
          </cell>
          <cell r="D108" t="str">
            <v>CLIFTON I</v>
          </cell>
          <cell r="E108" t="str">
            <v>BRUNSWICK ROAD, B12 8JX</v>
          </cell>
          <cell r="F108">
            <v>15300</v>
          </cell>
          <cell r="G108">
            <v>16400</v>
          </cell>
          <cell r="I108">
            <v>6822.4</v>
          </cell>
          <cell r="J108">
            <v>552.49</v>
          </cell>
          <cell r="N108">
            <v>7374.8899999999994</v>
          </cell>
          <cell r="Q108" t="str">
            <v/>
          </cell>
          <cell r="T108" t="str">
            <v>13</v>
          </cell>
          <cell r="U108" t="str">
            <v>EACM</v>
          </cell>
        </row>
        <row r="109">
          <cell r="C109">
            <v>6000310627</v>
          </cell>
          <cell r="D109" t="str">
            <v>CLIFTON I(NURSERY CLASS)</v>
          </cell>
          <cell r="E109" t="str">
            <v>ST PAULS ROAD, B12</v>
          </cell>
          <cell r="F109">
            <v>4350</v>
          </cell>
          <cell r="G109">
            <v>4500</v>
          </cell>
          <cell r="I109">
            <v>1872</v>
          </cell>
          <cell r="J109">
            <v>133.41</v>
          </cell>
          <cell r="N109">
            <v>2005.41</v>
          </cell>
          <cell r="Q109" t="str">
            <v>CLIFTON NURSERY SCHOOL</v>
          </cell>
          <cell r="T109" t="str">
            <v>13</v>
          </cell>
          <cell r="U109" t="str">
            <v>EACM</v>
          </cell>
        </row>
        <row r="110">
          <cell r="C110">
            <v>6001931011</v>
          </cell>
          <cell r="D110" t="str">
            <v>CLIFTON J</v>
          </cell>
          <cell r="E110" t="str">
            <v>CLIFTON ROAD, B12 8SH</v>
          </cell>
          <cell r="F110">
            <v>18500</v>
          </cell>
          <cell r="G110">
            <v>22000</v>
          </cell>
          <cell r="I110">
            <v>9152</v>
          </cell>
          <cell r="N110">
            <v>9152</v>
          </cell>
          <cell r="Q110" t="str">
            <v/>
          </cell>
          <cell r="T110" t="str">
            <v>13</v>
          </cell>
          <cell r="U110" t="str">
            <v>EACN</v>
          </cell>
        </row>
        <row r="111">
          <cell r="C111">
            <v>6000675518</v>
          </cell>
          <cell r="D111" t="str">
            <v>CLOPTON ROAD DAY NURSERY</v>
          </cell>
          <cell r="E111" t="str">
            <v>121 CLOPTON ROAD, B33 0RJ</v>
          </cell>
          <cell r="F111">
            <v>6400</v>
          </cell>
          <cell r="G111">
            <v>8600</v>
          </cell>
          <cell r="I111">
            <v>3577.6</v>
          </cell>
          <cell r="J111">
            <v>-316.52</v>
          </cell>
          <cell r="N111">
            <v>3261.08</v>
          </cell>
          <cell r="Q111" t="str">
            <v/>
          </cell>
          <cell r="T111">
            <v>30</v>
          </cell>
          <cell r="U111">
            <v>8113</v>
          </cell>
        </row>
        <row r="112">
          <cell r="C112">
            <v>6001932194</v>
          </cell>
          <cell r="D112" t="str">
            <v>COCKSHUT HILL SEC</v>
          </cell>
          <cell r="E112" t="str">
            <v>COCKSHUT HILL, B26 2HX</v>
          </cell>
          <cell r="F112">
            <v>148000</v>
          </cell>
          <cell r="G112">
            <v>160000</v>
          </cell>
          <cell r="H112" t="str">
            <v>18.01.2000</v>
          </cell>
          <cell r="I112">
            <v>66560</v>
          </cell>
          <cell r="J112">
            <v>4778.88</v>
          </cell>
          <cell r="N112">
            <v>71338.880000000005</v>
          </cell>
          <cell r="Q112" t="str">
            <v/>
          </cell>
          <cell r="T112" t="str">
            <v>14</v>
          </cell>
          <cell r="U112" t="str">
            <v>EATQ</v>
          </cell>
        </row>
        <row r="113">
          <cell r="C113">
            <v>6001929566</v>
          </cell>
          <cell r="D113" t="str">
            <v>COFTON JI</v>
          </cell>
          <cell r="E113" t="str">
            <v>WOOTON ROAD, B31 4ST</v>
          </cell>
          <cell r="F113">
            <v>49250</v>
          </cell>
          <cell r="G113">
            <v>28900</v>
          </cell>
          <cell r="I113">
            <v>12022.4</v>
          </cell>
          <cell r="J113">
            <v>11717.06</v>
          </cell>
          <cell r="N113">
            <v>23739.46</v>
          </cell>
          <cell r="Q113" t="str">
            <v/>
          </cell>
          <cell r="T113" t="str">
            <v>13</v>
          </cell>
          <cell r="U113" t="str">
            <v>EACP</v>
          </cell>
        </row>
        <row r="114">
          <cell r="C114">
            <v>6001806315</v>
          </cell>
          <cell r="D114" t="str">
            <v>COLE BANK P.F.</v>
          </cell>
          <cell r="E114" t="str">
            <v>COLE BANK ROAD (NEAR 128), B28</v>
          </cell>
          <cell r="F114">
            <v>1800</v>
          </cell>
          <cell r="G114">
            <v>2075</v>
          </cell>
          <cell r="I114">
            <v>863.2</v>
          </cell>
          <cell r="N114">
            <v>863.2</v>
          </cell>
          <cell r="Q114" t="str">
            <v>SPORTS GROUND &amp; PREMISES</v>
          </cell>
          <cell r="T114" t="str">
            <v>67</v>
          </cell>
          <cell r="U114">
            <v>2511</v>
          </cell>
        </row>
        <row r="115">
          <cell r="C115">
            <v>6001935477</v>
          </cell>
          <cell r="D115" t="str">
            <v>COLEBOURNE JI</v>
          </cell>
          <cell r="E115" t="str">
            <v>STECHFORD ROAD, B34 6BJ</v>
          </cell>
          <cell r="F115">
            <v>32000</v>
          </cell>
          <cell r="G115">
            <v>35400</v>
          </cell>
          <cell r="I115">
            <v>14726.4</v>
          </cell>
          <cell r="J115">
            <v>698.22</v>
          </cell>
          <cell r="N115">
            <v>15424.619999999999</v>
          </cell>
          <cell r="Q115" t="str">
            <v/>
          </cell>
          <cell r="T115" t="str">
            <v>13</v>
          </cell>
          <cell r="U115" t="str">
            <v>EACQ</v>
          </cell>
        </row>
        <row r="116">
          <cell r="C116">
            <v>6001934350</v>
          </cell>
          <cell r="D116" t="str">
            <v>COLMERS FARM JI</v>
          </cell>
          <cell r="E116" t="str">
            <v>BELTON GROVE, B45 9PD</v>
          </cell>
          <cell r="F116">
            <v>29800</v>
          </cell>
          <cell r="G116">
            <v>33700</v>
          </cell>
          <cell r="I116">
            <v>14019.2</v>
          </cell>
          <cell r="J116">
            <v>344.98</v>
          </cell>
          <cell r="N116">
            <v>14364.18</v>
          </cell>
          <cell r="O116" t="str">
            <v>SPLIT 56%/44% TO J&amp;I RESP;IF NO APPORT.</v>
          </cell>
          <cell r="Q116" t="str">
            <v/>
          </cell>
          <cell r="T116" t="str">
            <v>SPLIT TWEEN JI</v>
          </cell>
          <cell r="U116" t="str">
            <v>EACR/EACT</v>
          </cell>
        </row>
        <row r="117">
          <cell r="C117">
            <v>6001934543</v>
          </cell>
          <cell r="D117" t="str">
            <v>COLMORE JI</v>
          </cell>
          <cell r="E117" t="str">
            <v>COLMORE ROAD, B14 6AJ</v>
          </cell>
          <cell r="F117">
            <v>22700</v>
          </cell>
          <cell r="G117">
            <v>45650</v>
          </cell>
          <cell r="I117">
            <v>18990.400000000001</v>
          </cell>
          <cell r="J117">
            <v>-6365.2</v>
          </cell>
          <cell r="N117">
            <v>12625.2</v>
          </cell>
          <cell r="O117" t="str">
            <v>SPLIT 59%/41% TO J&amp;I RESP;IF NO APPORT.</v>
          </cell>
          <cell r="Q117" t="str">
            <v/>
          </cell>
          <cell r="T117" t="str">
            <v>SPLIT TWEEN JI</v>
          </cell>
          <cell r="U117" t="str">
            <v>EACV/EACW</v>
          </cell>
        </row>
        <row r="118">
          <cell r="C118">
            <v>6001936709</v>
          </cell>
          <cell r="D118" t="str">
            <v>CONWAY JI</v>
          </cell>
          <cell r="E118" t="str">
            <v>CONWAY ROAD, B11 1NS</v>
          </cell>
          <cell r="F118">
            <v>29250</v>
          </cell>
          <cell r="G118">
            <v>32250</v>
          </cell>
          <cell r="I118">
            <v>13416</v>
          </cell>
          <cell r="J118">
            <v>683.07</v>
          </cell>
          <cell r="N118">
            <v>14099.07</v>
          </cell>
          <cell r="Q118" t="str">
            <v/>
          </cell>
          <cell r="T118" t="str">
            <v>13</v>
          </cell>
          <cell r="U118" t="str">
            <v>EACX</v>
          </cell>
        </row>
        <row r="119">
          <cell r="C119" t="str">
            <v>0112547024</v>
          </cell>
          <cell r="D119" t="str">
            <v>COOPERS MILL</v>
          </cell>
          <cell r="E119" t="str">
            <v>BUTTON OAK, KINLET, BEWDLEY, DY12 3AL</v>
          </cell>
          <cell r="F119">
            <v>1500</v>
          </cell>
          <cell r="G119">
            <v>2025</v>
          </cell>
          <cell r="I119">
            <v>842.4</v>
          </cell>
          <cell r="J119">
            <v>-78.08</v>
          </cell>
          <cell r="N119">
            <v>764.31999999999994</v>
          </cell>
          <cell r="O119" t="str">
            <v>BILL COVERS 1/5/99 - 31/03/2000</v>
          </cell>
          <cell r="T119" t="str">
            <v>08</v>
          </cell>
          <cell r="U119">
            <v>2973</v>
          </cell>
        </row>
        <row r="120">
          <cell r="C120">
            <v>6001934554</v>
          </cell>
          <cell r="D120" t="str">
            <v>COPPICE I</v>
          </cell>
          <cell r="E120" t="str">
            <v>TRINITY ROAD, B75 6TJ</v>
          </cell>
          <cell r="F120">
            <v>23900</v>
          </cell>
          <cell r="G120">
            <v>14700</v>
          </cell>
          <cell r="I120">
            <v>6115.2</v>
          </cell>
          <cell r="M120">
            <v>3276.73</v>
          </cell>
          <cell r="N120">
            <v>9391.93</v>
          </cell>
          <cell r="Q120" t="str">
            <v>COPPICE COUNTY PRY SCHOOL</v>
          </cell>
          <cell r="T120" t="str">
            <v>13</v>
          </cell>
          <cell r="U120" t="str">
            <v>EACY</v>
          </cell>
        </row>
        <row r="121">
          <cell r="C121">
            <v>6001936801</v>
          </cell>
          <cell r="D121" t="str">
            <v>COPPICE J</v>
          </cell>
          <cell r="E121" t="str">
            <v>TRINITY ROAD, B75 6TJ</v>
          </cell>
          <cell r="F121">
            <v>15300</v>
          </cell>
          <cell r="G121">
            <v>19400</v>
          </cell>
          <cell r="H121" t="str">
            <v>08.02.2000</v>
          </cell>
          <cell r="I121">
            <v>8070.4</v>
          </cell>
          <cell r="N121">
            <v>8070.4</v>
          </cell>
          <cell r="Q121" t="str">
            <v/>
          </cell>
          <cell r="T121" t="str">
            <v>13</v>
          </cell>
          <cell r="U121" t="str">
            <v>EACY</v>
          </cell>
        </row>
        <row r="122">
          <cell r="C122">
            <v>6001935080</v>
          </cell>
          <cell r="D122" t="str">
            <v>CORPUS CHRISTI JI RC</v>
          </cell>
          <cell r="E122" t="str">
            <v>LYTTELTON ROAD, B33 8BL</v>
          </cell>
          <cell r="F122">
            <v>22000</v>
          </cell>
          <cell r="G122">
            <v>17000</v>
          </cell>
          <cell r="I122">
            <v>7072</v>
          </cell>
          <cell r="J122">
            <v>158.28999999999905</v>
          </cell>
          <cell r="K122">
            <v>-320.26</v>
          </cell>
          <cell r="L122">
            <v>-5784.24</v>
          </cell>
          <cell r="M122">
            <v>-2675.6000000000004</v>
          </cell>
          <cell r="N122">
            <v>-1549.8100000000013</v>
          </cell>
          <cell r="Q122" t="str">
            <v/>
          </cell>
          <cell r="R122" t="str">
            <v>YES</v>
          </cell>
          <cell r="T122" t="str">
            <v>13</v>
          </cell>
          <cell r="U122" t="str">
            <v>EACZ</v>
          </cell>
        </row>
        <row r="123">
          <cell r="C123">
            <v>6001935671</v>
          </cell>
          <cell r="D123" t="str">
            <v>COTTERIDGE JI(NC)</v>
          </cell>
          <cell r="E123" t="str">
            <v>BREEDON ROAD, B30 2HT</v>
          </cell>
          <cell r="F123">
            <v>36200</v>
          </cell>
          <cell r="G123">
            <v>31000</v>
          </cell>
          <cell r="I123">
            <v>12896</v>
          </cell>
          <cell r="J123">
            <v>504.14</v>
          </cell>
          <cell r="K123">
            <v>-666.28</v>
          </cell>
          <cell r="M123">
            <v>-8552.51</v>
          </cell>
          <cell r="N123">
            <v>4181.3499999999985</v>
          </cell>
          <cell r="T123" t="str">
            <v>13</v>
          </cell>
          <cell r="U123" t="str">
            <v>EADA</v>
          </cell>
        </row>
        <row r="124">
          <cell r="C124">
            <v>6001929964</v>
          </cell>
          <cell r="D124" t="str">
            <v>COTTESBROOKE I</v>
          </cell>
          <cell r="E124" t="str">
            <v>YARDLEY ROAD, B27 6LG</v>
          </cell>
          <cell r="F124">
            <v>35800</v>
          </cell>
          <cell r="G124">
            <v>38600</v>
          </cell>
          <cell r="H124" t="str">
            <v>30.11.1999</v>
          </cell>
          <cell r="I124">
            <v>16057.6</v>
          </cell>
          <cell r="J124">
            <v>1198.69</v>
          </cell>
          <cell r="N124">
            <v>17256.29</v>
          </cell>
          <cell r="T124" t="str">
            <v>13</v>
          </cell>
          <cell r="U124" t="str">
            <v>EADB</v>
          </cell>
        </row>
        <row r="125">
          <cell r="C125">
            <v>6001934758</v>
          </cell>
          <cell r="D125" t="str">
            <v>COTTESBROOKE J</v>
          </cell>
          <cell r="E125" t="str">
            <v>CEDARS AVENUE, B27 6JL</v>
          </cell>
          <cell r="F125">
            <v>17700</v>
          </cell>
          <cell r="G125">
            <v>19700</v>
          </cell>
          <cell r="I125">
            <v>8195.2000000000007</v>
          </cell>
          <cell r="J125">
            <v>336.54</v>
          </cell>
          <cell r="N125">
            <v>8531.7400000000016</v>
          </cell>
          <cell r="Q125" t="str">
            <v/>
          </cell>
          <cell r="T125" t="str">
            <v>13</v>
          </cell>
          <cell r="U125" t="str">
            <v>EADC</v>
          </cell>
        </row>
        <row r="126">
          <cell r="C126">
            <v>6001943862</v>
          </cell>
          <cell r="D126" t="str">
            <v>COTTESBROOKE J (KITCHEN)</v>
          </cell>
          <cell r="E126" t="str">
            <v>YARDLEY ROAD, B27</v>
          </cell>
          <cell r="F126">
            <v>5500</v>
          </cell>
          <cell r="G126">
            <v>6050</v>
          </cell>
          <cell r="I126">
            <v>2516.8000000000002</v>
          </cell>
          <cell r="J126">
            <v>18.78</v>
          </cell>
          <cell r="N126">
            <v>2535.5800000000004</v>
          </cell>
          <cell r="Q126" t="str">
            <v>SCHOOL MEALS KITCHEN</v>
          </cell>
          <cell r="T126" t="str">
            <v>13</v>
          </cell>
          <cell r="U126" t="str">
            <v>EADC</v>
          </cell>
        </row>
        <row r="127">
          <cell r="C127">
            <v>6001935875</v>
          </cell>
          <cell r="D127" t="str">
            <v>COURT FARM JI</v>
          </cell>
          <cell r="E127" t="str">
            <v>TEDBURY CRESCENT, B23 5NS</v>
          </cell>
          <cell r="F127">
            <v>19500</v>
          </cell>
          <cell r="G127">
            <v>20100</v>
          </cell>
          <cell r="H127" t="str">
            <v>01.12.1999</v>
          </cell>
          <cell r="I127">
            <v>8361.6</v>
          </cell>
          <cell r="J127">
            <v>1037.78</v>
          </cell>
          <cell r="N127">
            <v>9399.380000000001</v>
          </cell>
          <cell r="Q127" t="str">
            <v/>
          </cell>
          <cell r="T127" t="str">
            <v>13</v>
          </cell>
          <cell r="U127" t="str">
            <v>EADD</v>
          </cell>
        </row>
        <row r="128">
          <cell r="C128">
            <v>6001931317</v>
          </cell>
          <cell r="D128" t="str">
            <v xml:space="preserve">CROMWELL JI(NC) </v>
          </cell>
          <cell r="E128" t="str">
            <v>CROMWELL STREET, B7 5BA</v>
          </cell>
          <cell r="F128">
            <v>16900</v>
          </cell>
          <cell r="G128">
            <v>19500</v>
          </cell>
          <cell r="H128" t="str">
            <v>11.01.2000</v>
          </cell>
          <cell r="I128">
            <v>8112</v>
          </cell>
          <cell r="J128">
            <v>34.119999999999997</v>
          </cell>
          <cell r="N128">
            <v>8146.12</v>
          </cell>
          <cell r="Q128" t="str">
            <v/>
          </cell>
          <cell r="T128" t="str">
            <v>13</v>
          </cell>
          <cell r="U128" t="str">
            <v>EADE</v>
          </cell>
        </row>
        <row r="129">
          <cell r="C129">
            <v>10702863</v>
          </cell>
          <cell r="D129" t="str">
            <v>CROPWOOD SPECIAL SCHOOL</v>
          </cell>
          <cell r="E129" t="str">
            <v>SPIREHOUSE LANE,BLACKWELL,BROMSGROVE</v>
          </cell>
          <cell r="F129" t="str">
            <v>BAND B</v>
          </cell>
          <cell r="N129">
            <v>0</v>
          </cell>
          <cell r="T129" t="str">
            <v>09</v>
          </cell>
          <cell r="U129">
            <v>2121</v>
          </cell>
        </row>
        <row r="130">
          <cell r="G130">
            <v>1086750</v>
          </cell>
          <cell r="I130">
            <v>452088.00000000006</v>
          </cell>
          <cell r="J130">
            <v>48581.48000000001</v>
          </cell>
          <cell r="K130">
            <v>-9417.1700000000019</v>
          </cell>
          <cell r="L130">
            <v>-67868.349999999991</v>
          </cell>
          <cell r="M130">
            <v>-90191.09</v>
          </cell>
          <cell r="N130">
            <v>333192.87</v>
          </cell>
        </row>
        <row r="131">
          <cell r="C131">
            <v>6001934101</v>
          </cell>
          <cell r="D131" t="str">
            <v>DAME ELIZABETH CADBURY SEC</v>
          </cell>
          <cell r="E131" t="str">
            <v>WOODBROKE ROAD, B30 1UL</v>
          </cell>
          <cell r="F131">
            <v>110600</v>
          </cell>
          <cell r="G131">
            <v>76200</v>
          </cell>
          <cell r="I131">
            <v>31699.200000000001</v>
          </cell>
          <cell r="J131">
            <v>3488.22</v>
          </cell>
          <cell r="K131">
            <v>-8282.66</v>
          </cell>
          <cell r="M131">
            <v>-70822.98</v>
          </cell>
          <cell r="N131">
            <v>-43918.22</v>
          </cell>
          <cell r="Q131" t="str">
            <v/>
          </cell>
          <cell r="T131" t="str">
            <v>14</v>
          </cell>
          <cell r="U131" t="str">
            <v>EATT</v>
          </cell>
        </row>
        <row r="132">
          <cell r="C132">
            <v>6000042619</v>
          </cell>
          <cell r="D132" t="str">
            <v>DAWBERRY P.F.</v>
          </cell>
          <cell r="E132" t="str">
            <v>ALLENS CROFT ROAD, B14</v>
          </cell>
          <cell r="F132">
            <v>6000</v>
          </cell>
          <cell r="G132">
            <v>6800</v>
          </cell>
          <cell r="I132">
            <v>2828.8</v>
          </cell>
          <cell r="N132">
            <v>2828.8</v>
          </cell>
          <cell r="Q132" t="str">
            <v>SPTS GRND PAV ALLENS CROFT RD</v>
          </cell>
          <cell r="T132" t="str">
            <v>67</v>
          </cell>
          <cell r="U132">
            <v>2515</v>
          </cell>
        </row>
        <row r="133">
          <cell r="C133">
            <v>6001931033</v>
          </cell>
          <cell r="D133" t="str">
            <v>DEYKIN AVENUE JI</v>
          </cell>
          <cell r="E133" t="str">
            <v>DEYKIN AVENUE, B6 7BU</v>
          </cell>
          <cell r="F133">
            <v>14700</v>
          </cell>
          <cell r="G133">
            <v>13700</v>
          </cell>
          <cell r="I133">
            <v>5699.2</v>
          </cell>
          <cell r="J133">
            <v>0</v>
          </cell>
          <cell r="K133">
            <v>-12.73</v>
          </cell>
          <cell r="M133">
            <v>-283.86</v>
          </cell>
          <cell r="N133">
            <v>5402.6100000000006</v>
          </cell>
          <cell r="Q133" t="str">
            <v/>
          </cell>
          <cell r="T133" t="str">
            <v>13</v>
          </cell>
          <cell r="U133" t="str">
            <v>EADG</v>
          </cell>
        </row>
        <row r="134">
          <cell r="C134">
            <v>6001930836</v>
          </cell>
          <cell r="D134" t="str">
            <v xml:space="preserve">DORRINGTON JI(NC) </v>
          </cell>
          <cell r="E134" t="str">
            <v>DORRINGTON ROAD, B42 1QR</v>
          </cell>
          <cell r="F134">
            <v>39400</v>
          </cell>
          <cell r="G134">
            <v>45500</v>
          </cell>
          <cell r="H134" t="str">
            <v>11.01.2000</v>
          </cell>
          <cell r="I134">
            <v>18928</v>
          </cell>
          <cell r="J134">
            <v>63.56</v>
          </cell>
          <cell r="N134">
            <v>18991.560000000001</v>
          </cell>
          <cell r="Q134" t="str">
            <v/>
          </cell>
          <cell r="T134" t="str">
            <v>13</v>
          </cell>
          <cell r="U134" t="str">
            <v>EADH</v>
          </cell>
        </row>
        <row r="135">
          <cell r="C135">
            <v>6000070502</v>
          </cell>
          <cell r="D135" t="str">
            <v>DYSON GARDENS DAY NURSERY</v>
          </cell>
          <cell r="E135" t="str">
            <v>145 HIGHFIELD ROAD, B8 3QF</v>
          </cell>
          <cell r="F135">
            <v>13000</v>
          </cell>
          <cell r="G135">
            <v>17000</v>
          </cell>
          <cell r="I135">
            <v>7072</v>
          </cell>
          <cell r="M135">
            <v>9429.5499999999993</v>
          </cell>
          <cell r="N135">
            <v>16501.55</v>
          </cell>
          <cell r="T135">
            <v>30</v>
          </cell>
          <cell r="U135">
            <v>8114</v>
          </cell>
        </row>
        <row r="136">
          <cell r="G136">
            <v>159200</v>
          </cell>
          <cell r="I136">
            <v>66227.199999999997</v>
          </cell>
          <cell r="J136">
            <v>3551.7799999999997</v>
          </cell>
          <cell r="K136">
            <v>-8295.39</v>
          </cell>
          <cell r="L136">
            <v>0</v>
          </cell>
          <cell r="M136">
            <v>-61677.289999999994</v>
          </cell>
          <cell r="N136">
            <v>-193.69999999999709</v>
          </cell>
        </row>
        <row r="137">
          <cell r="C137">
            <v>6001530949</v>
          </cell>
          <cell r="D137" t="str">
            <v>EDUCATION WELFARE CENTRE</v>
          </cell>
          <cell r="E137" t="str">
            <v>ST ANDREWS ROAD</v>
          </cell>
          <cell r="F137">
            <v>15800</v>
          </cell>
          <cell r="G137">
            <v>26000</v>
          </cell>
          <cell r="H137" t="str">
            <v>11.01.2000</v>
          </cell>
          <cell r="I137">
            <v>10816</v>
          </cell>
          <cell r="J137">
            <v>-2028.42</v>
          </cell>
          <cell r="N137">
            <v>8787.58</v>
          </cell>
          <cell r="T137" t="str">
            <v>15</v>
          </cell>
          <cell r="U137">
            <v>6533</v>
          </cell>
        </row>
        <row r="138">
          <cell r="C138">
            <v>6000222917</v>
          </cell>
          <cell r="D138" t="str">
            <v>ELMDON ROAD P.F.</v>
          </cell>
          <cell r="E138" t="str">
            <v>ELMDON ROAD, B29</v>
          </cell>
          <cell r="F138">
            <v>3200</v>
          </cell>
          <cell r="G138">
            <v>3600</v>
          </cell>
          <cell r="H138" t="str">
            <v>08.09.1999</v>
          </cell>
          <cell r="I138">
            <v>1497.6</v>
          </cell>
          <cell r="N138">
            <v>1497.6</v>
          </cell>
          <cell r="Q138" t="str">
            <v>SPORTS GROUND AND PREMISES</v>
          </cell>
          <cell r="T138" t="str">
            <v>67</v>
          </cell>
          <cell r="U138">
            <v>2520</v>
          </cell>
        </row>
        <row r="139">
          <cell r="C139">
            <v>6001934850</v>
          </cell>
          <cell r="D139" t="str">
            <v>ELMS FARM JI</v>
          </cell>
          <cell r="E139" t="str">
            <v>DORNCLIFFE AVENUE, B33 0PJ</v>
          </cell>
          <cell r="F139">
            <v>19750</v>
          </cell>
          <cell r="G139">
            <v>24700</v>
          </cell>
          <cell r="H139" t="str">
            <v>21.01.2000</v>
          </cell>
          <cell r="I139">
            <v>10275.200000000001</v>
          </cell>
          <cell r="K139">
            <v>-0.84</v>
          </cell>
          <cell r="N139">
            <v>10274.36</v>
          </cell>
          <cell r="Q139" t="str">
            <v/>
          </cell>
          <cell r="T139" t="str">
            <v>13</v>
          </cell>
          <cell r="U139" t="str">
            <v>EADJ</v>
          </cell>
        </row>
        <row r="140">
          <cell r="C140">
            <v>6001937575</v>
          </cell>
          <cell r="D140" t="str">
            <v xml:space="preserve">ENGLISH MARTYRS JI RC </v>
          </cell>
          <cell r="E140" t="str">
            <v>EVELYN ROAD, B11 3JW</v>
          </cell>
          <cell r="F140">
            <v>23000</v>
          </cell>
          <cell r="G140">
            <v>26000</v>
          </cell>
          <cell r="I140">
            <v>10816</v>
          </cell>
          <cell r="J140">
            <v>270.44</v>
          </cell>
          <cell r="L140">
            <v>-8869.16</v>
          </cell>
          <cell r="N140">
            <v>2217.2800000000007</v>
          </cell>
          <cell r="R140" t="str">
            <v>YES</v>
          </cell>
          <cell r="T140" t="str">
            <v>13</v>
          </cell>
          <cell r="U140" t="str">
            <v>EADK</v>
          </cell>
        </row>
        <row r="141">
          <cell r="C141">
            <v>6001934645</v>
          </cell>
          <cell r="D141" t="str">
            <v>ERDINGTON HALL JI(NC)</v>
          </cell>
          <cell r="E141" t="str">
            <v>RYLAND ROAD, B24 8JJ</v>
          </cell>
          <cell r="F141">
            <v>42000</v>
          </cell>
          <cell r="G141">
            <v>29800</v>
          </cell>
          <cell r="I141">
            <v>12396.8</v>
          </cell>
          <cell r="J141">
            <v>1388.9500000000007</v>
          </cell>
          <cell r="K141">
            <v>-1585.4299999999998</v>
          </cell>
          <cell r="M141">
            <v>-16684.05</v>
          </cell>
          <cell r="N141">
            <v>-4483.7299999999996</v>
          </cell>
          <cell r="Q141" t="str">
            <v/>
          </cell>
          <cell r="T141" t="str">
            <v>13</v>
          </cell>
          <cell r="U141" t="str">
            <v>EADL</v>
          </cell>
        </row>
        <row r="142">
          <cell r="G142">
            <v>110100</v>
          </cell>
          <cell r="I142">
            <v>45801.600000000006</v>
          </cell>
          <cell r="J142">
            <v>-369.02999999999929</v>
          </cell>
          <cell r="K142">
            <v>-1586.2699999999998</v>
          </cell>
          <cell r="L142">
            <v>-8869.16</v>
          </cell>
          <cell r="M142">
            <v>-16684.05</v>
          </cell>
          <cell r="N142">
            <v>18293.09</v>
          </cell>
        </row>
        <row r="143">
          <cell r="C143">
            <v>6001934952</v>
          </cell>
          <cell r="D143" t="str">
            <v>FAIRWAY JI</v>
          </cell>
          <cell r="E143" t="str">
            <v>MUIRFIELD GARDENS,KINGS NOR.GOLF CO,B38</v>
          </cell>
          <cell r="F143">
            <v>14750</v>
          </cell>
          <cell r="G143">
            <v>14750</v>
          </cell>
          <cell r="I143">
            <v>6136</v>
          </cell>
          <cell r="J143">
            <v>973.78</v>
          </cell>
          <cell r="N143">
            <v>7109.78</v>
          </cell>
          <cell r="Q143" t="str">
            <v/>
          </cell>
          <cell r="T143" t="str">
            <v>13</v>
          </cell>
          <cell r="U143" t="str">
            <v>EADM</v>
          </cell>
        </row>
        <row r="144">
          <cell r="C144">
            <v>6001930165</v>
          </cell>
          <cell r="D144" t="str">
            <v>FEATHERSTONE JI</v>
          </cell>
          <cell r="E144" t="str">
            <v>GLENVILLE DRIVE, B23 6PR</v>
          </cell>
          <cell r="F144">
            <v>29500</v>
          </cell>
          <cell r="G144">
            <v>16200</v>
          </cell>
          <cell r="I144">
            <v>6739.2</v>
          </cell>
          <cell r="J144">
            <v>250.08</v>
          </cell>
          <cell r="K144">
            <v>-2475.9300000000003</v>
          </cell>
          <cell r="M144">
            <v>-23154.86</v>
          </cell>
          <cell r="N144">
            <v>-18641.510000000002</v>
          </cell>
          <cell r="Q144" t="str">
            <v/>
          </cell>
          <cell r="T144" t="str">
            <v>13</v>
          </cell>
          <cell r="U144" t="str">
            <v>EADN</v>
          </cell>
        </row>
        <row r="145">
          <cell r="C145">
            <v>6000040497</v>
          </cell>
          <cell r="D145" t="str">
            <v>FEATHERSTONE NURSERY</v>
          </cell>
          <cell r="E145" t="str">
            <v>29 HIGHCROFT ROAD, B23 6AU</v>
          </cell>
          <cell r="F145">
            <v>3850</v>
          </cell>
          <cell r="G145">
            <v>4250</v>
          </cell>
          <cell r="H145" t="str">
            <v>22.10.1999</v>
          </cell>
          <cell r="I145">
            <v>1768</v>
          </cell>
          <cell r="J145">
            <v>6.91</v>
          </cell>
          <cell r="N145">
            <v>1774.91</v>
          </cell>
          <cell r="T145">
            <v>11</v>
          </cell>
          <cell r="U145" t="str">
            <v>EAZC</v>
          </cell>
        </row>
        <row r="146">
          <cell r="C146">
            <v>6001935977</v>
          </cell>
          <cell r="D146" t="str">
            <v>FIRS JI (INCL.22% PINES SPECIAL)</v>
          </cell>
          <cell r="E146" t="str">
            <v>DREGHORN ROAD, B36 8LX</v>
          </cell>
          <cell r="F146">
            <v>21300</v>
          </cell>
          <cell r="G146">
            <v>27700</v>
          </cell>
          <cell r="H146" t="str">
            <v>21.09.1999</v>
          </cell>
          <cell r="I146">
            <v>11523.2</v>
          </cell>
          <cell r="N146">
            <v>11523.2</v>
          </cell>
          <cell r="Q146" t="str">
            <v/>
          </cell>
          <cell r="T146" t="str">
            <v>85/3262</v>
          </cell>
          <cell r="U146" t="str">
            <v>EADQ/EAYJ</v>
          </cell>
        </row>
        <row r="147">
          <cell r="C147">
            <v>6000057050</v>
          </cell>
          <cell r="D147" t="str">
            <v>FLAXLEY P.F.</v>
          </cell>
          <cell r="E147" t="str">
            <v>AUDLEY ROAD (BEFORE 104), B33</v>
          </cell>
          <cell r="F147">
            <v>3100</v>
          </cell>
          <cell r="G147">
            <v>3400</v>
          </cell>
          <cell r="I147">
            <v>1414.4</v>
          </cell>
          <cell r="J147">
            <v>14.74</v>
          </cell>
          <cell r="N147">
            <v>1429.14</v>
          </cell>
          <cell r="Q147" t="str">
            <v>PLAYING FIELD AND PREMISES</v>
          </cell>
          <cell r="T147" t="str">
            <v>67</v>
          </cell>
          <cell r="U147">
            <v>2526</v>
          </cell>
        </row>
        <row r="148">
          <cell r="C148">
            <v>6001936072</v>
          </cell>
          <cell r="D148" t="str">
            <v>FOUNDRY JI(NC)</v>
          </cell>
          <cell r="E148" t="str">
            <v>FOUNDRY ROAD, B18 4LP</v>
          </cell>
          <cell r="F148">
            <v>19100</v>
          </cell>
          <cell r="G148">
            <v>18750</v>
          </cell>
          <cell r="H148" t="str">
            <v>17.07.1999</v>
          </cell>
          <cell r="I148">
            <v>7800</v>
          </cell>
          <cell r="J148">
            <v>1406.57</v>
          </cell>
          <cell r="N148">
            <v>9206.57</v>
          </cell>
          <cell r="T148" t="str">
            <v>13</v>
          </cell>
          <cell r="U148" t="str">
            <v>EADR</v>
          </cell>
        </row>
        <row r="149">
          <cell r="C149">
            <v>6002007825</v>
          </cell>
          <cell r="D149" t="str">
            <v>FOUR DWELLINGS JI</v>
          </cell>
          <cell r="E149" t="str">
            <v>QUINTON ROAD WEST, B32 1PJ</v>
          </cell>
          <cell r="F149">
            <v>55400</v>
          </cell>
          <cell r="G149">
            <v>44300</v>
          </cell>
          <cell r="I149">
            <v>18428.8</v>
          </cell>
          <cell r="J149">
            <v>8275.08</v>
          </cell>
          <cell r="N149">
            <v>26703.879999999997</v>
          </cell>
          <cell r="O149" t="str">
            <v>SPLIT 53%/47% TO J&amp;I RESP;IF NO APPORT.</v>
          </cell>
          <cell r="Q149" t="str">
            <v/>
          </cell>
          <cell r="T149" t="str">
            <v>SPLIT TWEEN JI</v>
          </cell>
          <cell r="U149" t="str">
            <v>EADV/EADT</v>
          </cell>
        </row>
        <row r="150">
          <cell r="C150">
            <v>6001935251</v>
          </cell>
          <cell r="D150" t="str">
            <v>FOUR DWELLINGS SEC</v>
          </cell>
          <cell r="E150" t="str">
            <v>DWELLINGS LANE, B32 1RJ</v>
          </cell>
          <cell r="F150">
            <v>122300</v>
          </cell>
          <cell r="G150">
            <v>109000</v>
          </cell>
          <cell r="I150">
            <v>45344</v>
          </cell>
          <cell r="J150">
            <v>13606.98</v>
          </cell>
          <cell r="N150">
            <v>58950.979999999996</v>
          </cell>
          <cell r="Q150" t="str">
            <v/>
          </cell>
          <cell r="T150" t="str">
            <v>14</v>
          </cell>
          <cell r="U150" t="str">
            <v>EATW</v>
          </cell>
        </row>
        <row r="151">
          <cell r="C151">
            <v>6002219610</v>
          </cell>
          <cell r="D151" t="str">
            <v>FOUR DWELLINGS N.O.</v>
          </cell>
          <cell r="E151" t="str">
            <v xml:space="preserve">DWELLINGS LANE, B32 </v>
          </cell>
          <cell r="F151">
            <v>26000</v>
          </cell>
          <cell r="G151">
            <v>32250</v>
          </cell>
          <cell r="I151">
            <v>13416</v>
          </cell>
          <cell r="N151">
            <v>13416</v>
          </cell>
          <cell r="Q151" t="str">
            <v/>
          </cell>
          <cell r="T151">
            <v>71</v>
          </cell>
          <cell r="U151">
            <v>3151</v>
          </cell>
        </row>
        <row r="152">
          <cell r="C152">
            <v>6001929022</v>
          </cell>
          <cell r="D152" t="str">
            <v xml:space="preserve">FOUR OAKS COMBINED </v>
          </cell>
          <cell r="E152" t="str">
            <v>EDGE HILL ROAD, B74 4PA</v>
          </cell>
          <cell r="F152">
            <v>25750</v>
          </cell>
          <cell r="H152" t="str">
            <v>08.02.2000</v>
          </cell>
          <cell r="N152">
            <v>0</v>
          </cell>
          <cell r="Q152" t="str">
            <v/>
          </cell>
          <cell r="T152" t="str">
            <v>85/3411</v>
          </cell>
          <cell r="U152" t="str">
            <v>EADW/EADX</v>
          </cell>
        </row>
        <row r="153">
          <cell r="C153">
            <v>6000174985</v>
          </cell>
          <cell r="D153" t="str">
            <v>FRANKLEY DAY NURSERY</v>
          </cell>
          <cell r="E153" t="str">
            <v>1 ROUNDSAW CROFT, B45 9TT</v>
          </cell>
          <cell r="F153">
            <v>13500</v>
          </cell>
          <cell r="G153">
            <v>18150</v>
          </cell>
          <cell r="I153">
            <v>7550.4</v>
          </cell>
          <cell r="J153">
            <v>-42.02</v>
          </cell>
          <cell r="N153">
            <v>7508.3799999999992</v>
          </cell>
          <cell r="T153">
            <v>30</v>
          </cell>
          <cell r="U153">
            <v>8126</v>
          </cell>
        </row>
        <row r="154">
          <cell r="C154">
            <v>6001931759</v>
          </cell>
          <cell r="D154" t="str">
            <v>FRANKLEY COMMUNITY HIGH</v>
          </cell>
          <cell r="E154" t="str">
            <v>NEW STREET, B45 0EU</v>
          </cell>
          <cell r="F154">
            <v>71500</v>
          </cell>
          <cell r="N154">
            <v>0</v>
          </cell>
          <cell r="T154" t="str">
            <v>14</v>
          </cell>
          <cell r="U154" t="str">
            <v>EATX</v>
          </cell>
        </row>
        <row r="155">
          <cell r="C155">
            <v>6001945039</v>
          </cell>
          <cell r="D155" t="str">
            <v>FROGMILL JUNIOR</v>
          </cell>
          <cell r="E155" t="str">
            <v>HOLLYHILL ROAD, B45 0EP</v>
          </cell>
          <cell r="F155">
            <v>22000</v>
          </cell>
          <cell r="G155">
            <v>21700</v>
          </cell>
          <cell r="I155">
            <v>9027.2000000000007</v>
          </cell>
          <cell r="J155">
            <v>1577.22</v>
          </cell>
          <cell r="N155">
            <v>10604.42</v>
          </cell>
          <cell r="T155" t="str">
            <v>13</v>
          </cell>
          <cell r="U155" t="str">
            <v>EADY</v>
          </cell>
        </row>
        <row r="156">
          <cell r="G156">
            <v>310450</v>
          </cell>
          <cell r="I156">
            <v>129147.2</v>
          </cell>
          <cell r="J156">
            <v>26069.34</v>
          </cell>
          <cell r="K156">
            <v>-2475.9300000000003</v>
          </cell>
          <cell r="L156">
            <v>0</v>
          </cell>
          <cell r="M156">
            <v>-23154.86</v>
          </cell>
          <cell r="N156">
            <v>129585.74999999999</v>
          </cell>
        </row>
        <row r="157">
          <cell r="C157">
            <v>6000361675</v>
          </cell>
          <cell r="D157" t="str">
            <v>GARRETTS GREEN NURSERY</v>
          </cell>
          <cell r="E157" t="str">
            <v>GARRETTS GREEN LANE (117), B26 2JL</v>
          </cell>
          <cell r="F157">
            <v>2900</v>
          </cell>
          <cell r="G157">
            <v>3650</v>
          </cell>
          <cell r="H157" t="str">
            <v>21.01.2000</v>
          </cell>
          <cell r="I157">
            <v>1518.4</v>
          </cell>
          <cell r="J157">
            <v>-40.729999999999997</v>
          </cell>
          <cell r="N157">
            <v>1477.67</v>
          </cell>
          <cell r="Q157" t="str">
            <v/>
          </cell>
          <cell r="T157">
            <v>11</v>
          </cell>
          <cell r="U157" t="str">
            <v>EAZD</v>
          </cell>
        </row>
        <row r="158">
          <cell r="C158">
            <v>6001929124</v>
          </cell>
          <cell r="D158" t="str">
            <v>GEORGE DIXON JI</v>
          </cell>
          <cell r="E158" t="str">
            <v>CITY ROAD, B17 8LF</v>
          </cell>
          <cell r="F158">
            <v>16700</v>
          </cell>
          <cell r="G158">
            <v>21700</v>
          </cell>
          <cell r="I158">
            <v>9027.2000000000007</v>
          </cell>
          <cell r="N158">
            <v>9027.2000000000007</v>
          </cell>
          <cell r="Q158" t="str">
            <v/>
          </cell>
          <cell r="T158" t="str">
            <v>13</v>
          </cell>
          <cell r="U158" t="str">
            <v>EADZ</v>
          </cell>
        </row>
        <row r="159">
          <cell r="C159">
            <v>6001929226</v>
          </cell>
          <cell r="D159" t="str">
            <v>GILBERTSTONE JI</v>
          </cell>
          <cell r="E159" t="str">
            <v>CLAY LANE, B26 1EH</v>
          </cell>
          <cell r="F159">
            <v>14500</v>
          </cell>
          <cell r="G159">
            <v>17800</v>
          </cell>
          <cell r="H159" t="str">
            <v>24.02.2000</v>
          </cell>
          <cell r="I159">
            <v>7404.8</v>
          </cell>
          <cell r="N159">
            <v>7404.8</v>
          </cell>
          <cell r="T159" t="str">
            <v>13</v>
          </cell>
          <cell r="U159" t="str">
            <v>EAEA</v>
          </cell>
        </row>
        <row r="160">
          <cell r="C160">
            <v>6001934394</v>
          </cell>
          <cell r="D160" t="str">
            <v>GLENMEAD JI</v>
          </cell>
          <cell r="E160" t="str">
            <v>GLENMEAD ROAD, B44 8UG</v>
          </cell>
          <cell r="F160">
            <v>49500</v>
          </cell>
          <cell r="G160">
            <v>30700</v>
          </cell>
          <cell r="I160">
            <v>12771.2</v>
          </cell>
          <cell r="J160">
            <v>11088.76</v>
          </cell>
          <cell r="N160">
            <v>23859.96</v>
          </cell>
          <cell r="T160" t="str">
            <v>13</v>
          </cell>
          <cell r="U160" t="str">
            <v>EAEB</v>
          </cell>
        </row>
        <row r="161">
          <cell r="C161">
            <v>6000190981</v>
          </cell>
          <cell r="D161" t="str">
            <v>GLENMEAD P.F.</v>
          </cell>
          <cell r="E161" t="str">
            <v>GLENMEAD ROAD, B44</v>
          </cell>
          <cell r="F161">
            <v>1600</v>
          </cell>
          <cell r="G161">
            <v>1875</v>
          </cell>
          <cell r="I161">
            <v>780</v>
          </cell>
          <cell r="N161">
            <v>780</v>
          </cell>
          <cell r="Q161" t="str">
            <v>SPTS GRD &amp; PREM GLENMEAD ROAD</v>
          </cell>
          <cell r="T161" t="str">
            <v>67</v>
          </cell>
          <cell r="U161">
            <v>2530</v>
          </cell>
        </row>
        <row r="162">
          <cell r="C162">
            <v>6001926227</v>
          </cell>
          <cell r="D162" t="str">
            <v>GOLDEN HILLOCK SEC</v>
          </cell>
          <cell r="E162" t="str">
            <v>GOLDEN HILLOCK ROAD, B11 2QG</v>
          </cell>
          <cell r="F162">
            <v>90900</v>
          </cell>
          <cell r="G162">
            <v>97100</v>
          </cell>
          <cell r="H162" t="str">
            <v>18.01.2000</v>
          </cell>
          <cell r="I162">
            <v>40393.599999999999</v>
          </cell>
          <cell r="J162">
            <v>3421.97</v>
          </cell>
          <cell r="N162">
            <v>43815.57</v>
          </cell>
          <cell r="Q162" t="str">
            <v/>
          </cell>
          <cell r="T162" t="str">
            <v>14</v>
          </cell>
          <cell r="U162" t="str">
            <v>EATZ</v>
          </cell>
        </row>
        <row r="163">
          <cell r="C163">
            <v>6000190903</v>
          </cell>
          <cell r="D163" t="str">
            <v>GOODWAY NURSERY</v>
          </cell>
          <cell r="E163" t="str">
            <v>GOODWAY ROAD (5), B44 8RL</v>
          </cell>
          <cell r="F163">
            <v>3500</v>
          </cell>
          <cell r="G163">
            <v>3900</v>
          </cell>
          <cell r="H163" t="str">
            <v>08.02.2000</v>
          </cell>
          <cell r="I163">
            <v>1622.4</v>
          </cell>
          <cell r="N163">
            <v>1622.4</v>
          </cell>
          <cell r="T163">
            <v>11</v>
          </cell>
          <cell r="U163" t="str">
            <v>EAZE</v>
          </cell>
        </row>
        <row r="164">
          <cell r="C164">
            <v>6001931339</v>
          </cell>
          <cell r="D164" t="str">
            <v>GOSSEY LANE JI</v>
          </cell>
          <cell r="E164" t="str">
            <v>GOSSEY LANE, B33 0DS</v>
          </cell>
          <cell r="F164">
            <v>16000</v>
          </cell>
          <cell r="G164">
            <v>17300</v>
          </cell>
          <cell r="I164">
            <v>7196.8</v>
          </cell>
          <cell r="J164">
            <v>515.51</v>
          </cell>
          <cell r="N164">
            <v>7712.31</v>
          </cell>
          <cell r="Q164" t="str">
            <v/>
          </cell>
          <cell r="T164" t="str">
            <v>13</v>
          </cell>
          <cell r="U164" t="str">
            <v>EAEC</v>
          </cell>
        </row>
        <row r="165">
          <cell r="C165">
            <v>6000317015</v>
          </cell>
          <cell r="D165" t="str">
            <v>GRACELANDS NURSERY</v>
          </cell>
          <cell r="E165" t="str">
            <v>GRACE ROAD, B11 1ED</v>
          </cell>
          <cell r="F165">
            <v>2750</v>
          </cell>
          <cell r="G165">
            <v>3100</v>
          </cell>
          <cell r="I165">
            <v>1289.5999999999999</v>
          </cell>
          <cell r="N165">
            <v>1289.5999999999999</v>
          </cell>
          <cell r="T165">
            <v>11</v>
          </cell>
          <cell r="U165" t="str">
            <v>EAZF</v>
          </cell>
        </row>
        <row r="166">
          <cell r="C166">
            <v>6001930563</v>
          </cell>
          <cell r="D166" t="str">
            <v>GREAT BARR JI</v>
          </cell>
          <cell r="E166" t="str">
            <v>ALDRIDGE ROAD, B44 8NT</v>
          </cell>
          <cell r="F166">
            <v>27800</v>
          </cell>
          <cell r="G166">
            <v>32000</v>
          </cell>
          <cell r="I166">
            <v>13312</v>
          </cell>
          <cell r="J166">
            <v>88.14</v>
          </cell>
          <cell r="N166">
            <v>13400.14</v>
          </cell>
          <cell r="Q166" t="str">
            <v>GREAT BARR JUN MIXED SCH</v>
          </cell>
          <cell r="T166" t="str">
            <v>13</v>
          </cell>
          <cell r="U166" t="str">
            <v>EAED</v>
          </cell>
        </row>
        <row r="167">
          <cell r="C167">
            <v>6001937406</v>
          </cell>
          <cell r="D167" t="str">
            <v>GREEN MEADOW JI</v>
          </cell>
          <cell r="E167" t="str">
            <v>GREEN MEADOW ROAD, B29 4EE</v>
          </cell>
          <cell r="F167">
            <v>42750</v>
          </cell>
          <cell r="G167">
            <v>30650</v>
          </cell>
          <cell r="I167">
            <v>12750.4</v>
          </cell>
          <cell r="J167">
            <v>215.92</v>
          </cell>
          <cell r="K167">
            <v>-3332.9300000000003</v>
          </cell>
          <cell r="M167">
            <v>-29003.67</v>
          </cell>
          <cell r="N167">
            <v>-19370.28</v>
          </cell>
          <cell r="Q167" t="str">
            <v/>
          </cell>
          <cell r="T167" t="str">
            <v>13</v>
          </cell>
          <cell r="U167" t="str">
            <v>EAEE</v>
          </cell>
        </row>
        <row r="168">
          <cell r="C168">
            <v>6001930767</v>
          </cell>
          <cell r="D168" t="str">
            <v>GREENHOLM JI</v>
          </cell>
          <cell r="E168" t="str">
            <v>GREENHOLM ROAD, B44 8HS</v>
          </cell>
          <cell r="F168">
            <v>26450</v>
          </cell>
          <cell r="G168">
            <v>26700</v>
          </cell>
          <cell r="H168" t="str">
            <v>18.01.2000</v>
          </cell>
          <cell r="I168">
            <v>11107.2</v>
          </cell>
          <cell r="J168">
            <v>1642.2099999999991</v>
          </cell>
          <cell r="K168">
            <v>-0.37</v>
          </cell>
          <cell r="N168">
            <v>12749.039999999999</v>
          </cell>
          <cell r="Q168" t="str">
            <v/>
          </cell>
          <cell r="T168" t="str">
            <v>13</v>
          </cell>
          <cell r="U168" t="str">
            <v>EAEF</v>
          </cell>
        </row>
        <row r="169">
          <cell r="C169">
            <v>6001931431</v>
          </cell>
          <cell r="D169" t="str">
            <v>GREET JI(NC)</v>
          </cell>
          <cell r="E169" t="str">
            <v>PERCY ROAD (2), B11 2QX</v>
          </cell>
          <cell r="F169">
            <v>63100</v>
          </cell>
          <cell r="G169">
            <v>68300</v>
          </cell>
          <cell r="I169">
            <v>28412.799999999999</v>
          </cell>
          <cell r="J169">
            <v>2002.63</v>
          </cell>
          <cell r="N169">
            <v>30415.43</v>
          </cell>
          <cell r="T169" t="str">
            <v>13</v>
          </cell>
          <cell r="U169" t="str">
            <v>EAEG</v>
          </cell>
        </row>
        <row r="170">
          <cell r="C170">
            <v>6001929624</v>
          </cell>
          <cell r="D170" t="str">
            <v>GRENDON JI</v>
          </cell>
          <cell r="E170" t="str">
            <v>GRENDON ROAD, B14 4RB</v>
          </cell>
          <cell r="F170">
            <v>57600</v>
          </cell>
          <cell r="G170">
            <v>30500</v>
          </cell>
          <cell r="I170">
            <v>12688</v>
          </cell>
          <cell r="J170">
            <v>15076.32</v>
          </cell>
          <cell r="N170">
            <v>27764.32</v>
          </cell>
          <cell r="Q170" t="str">
            <v/>
          </cell>
          <cell r="T170" t="str">
            <v>13</v>
          </cell>
          <cell r="U170" t="str">
            <v>EAEH</v>
          </cell>
        </row>
        <row r="171">
          <cell r="C171">
            <v>6001934189</v>
          </cell>
          <cell r="D171" t="str">
            <v>GRESTONE JI</v>
          </cell>
          <cell r="E171" t="str">
            <v>GRESTONE AVENUE, B20 1ND</v>
          </cell>
          <cell r="F171">
            <v>66900</v>
          </cell>
          <cell r="G171">
            <v>43300</v>
          </cell>
          <cell r="I171">
            <v>18012.8</v>
          </cell>
          <cell r="J171">
            <v>1460.7799999999988</v>
          </cell>
          <cell r="K171">
            <v>-5165.1400000000003</v>
          </cell>
          <cell r="M171">
            <v>-44311.93</v>
          </cell>
          <cell r="N171">
            <v>-30003.49</v>
          </cell>
          <cell r="Q171" t="str">
            <v/>
          </cell>
          <cell r="T171" t="str">
            <v>13</v>
          </cell>
          <cell r="U171" t="str">
            <v>EAEJ</v>
          </cell>
        </row>
        <row r="172">
          <cell r="C172">
            <v>6001934941</v>
          </cell>
          <cell r="D172" t="str">
            <v>GROVE J/I</v>
          </cell>
          <cell r="E172" t="str">
            <v>GROVE LANE, B21 9HB</v>
          </cell>
          <cell r="F172">
            <v>27300</v>
          </cell>
          <cell r="G172">
            <v>37500</v>
          </cell>
          <cell r="I172">
            <v>15600</v>
          </cell>
          <cell r="J172">
            <v>-416.39</v>
          </cell>
          <cell r="N172">
            <v>15183.61</v>
          </cell>
          <cell r="O172" t="str">
            <v>J/I WILL AMALGAMATE 1/1/95</v>
          </cell>
          <cell r="T172" t="str">
            <v>13</v>
          </cell>
          <cell r="U172" t="str">
            <v>EAEK</v>
          </cell>
        </row>
        <row r="173">
          <cell r="C173">
            <v>6000164390</v>
          </cell>
          <cell r="D173" t="str">
            <v>GROVE J/I(NC)</v>
          </cell>
          <cell r="E173" t="str">
            <v>GROVE LANE, B21 9HB</v>
          </cell>
          <cell r="F173">
            <v>28700</v>
          </cell>
          <cell r="G173">
            <v>16000</v>
          </cell>
          <cell r="I173">
            <v>6656</v>
          </cell>
          <cell r="J173">
            <v>7177.96</v>
          </cell>
          <cell r="N173">
            <v>13833.96</v>
          </cell>
          <cell r="O173" t="str">
            <v>J/I WILL AMALGAMATE 1/1/95</v>
          </cell>
          <cell r="Q173" t="str">
            <v>GROVE LANE PRIMARY.DAWSON Rd.</v>
          </cell>
          <cell r="T173" t="str">
            <v>13</v>
          </cell>
          <cell r="U173" t="str">
            <v>EAEK</v>
          </cell>
        </row>
        <row r="174">
          <cell r="C174">
            <v>6001936094</v>
          </cell>
          <cell r="D174" t="str">
            <v>GUARDIAN ANGELS JI RC</v>
          </cell>
          <cell r="E174" t="str">
            <v>HURST LANE, B34 7HN</v>
          </cell>
          <cell r="F174">
            <v>26200</v>
          </cell>
          <cell r="G174">
            <v>16300</v>
          </cell>
          <cell r="I174">
            <v>6780.8</v>
          </cell>
          <cell r="J174">
            <v>184.3799999999992</v>
          </cell>
          <cell r="K174">
            <v>-456.75</v>
          </cell>
          <cell r="L174">
            <v>-5572.15</v>
          </cell>
          <cell r="M174">
            <v>-3995.65</v>
          </cell>
          <cell r="N174">
            <v>-3059.3700000000003</v>
          </cell>
          <cell r="R174" t="str">
            <v>YES</v>
          </cell>
          <cell r="T174" t="str">
            <v>13</v>
          </cell>
          <cell r="U174" t="str">
            <v>EAEL</v>
          </cell>
        </row>
        <row r="175">
          <cell r="C175">
            <v>6001937906</v>
          </cell>
          <cell r="D175" t="str">
            <v>GUNTER JI(NC)</v>
          </cell>
          <cell r="E175" t="str">
            <v>GUNTER ROAD, B24 0RU</v>
          </cell>
          <cell r="F175">
            <v>22700</v>
          </cell>
          <cell r="G175">
            <v>16000</v>
          </cell>
          <cell r="I175">
            <v>6656</v>
          </cell>
          <cell r="J175">
            <v>670.69</v>
          </cell>
          <cell r="K175">
            <v>-1365.98</v>
          </cell>
          <cell r="M175">
            <v>-12915</v>
          </cell>
          <cell r="N175">
            <v>-6954.2899999999991</v>
          </cell>
          <cell r="Q175" t="str">
            <v/>
          </cell>
          <cell r="T175" t="str">
            <v>13</v>
          </cell>
          <cell r="U175" t="str">
            <v>EAEM</v>
          </cell>
        </row>
        <row r="176">
          <cell r="G176">
            <v>514375</v>
          </cell>
          <cell r="I176">
            <v>213979.99999999997</v>
          </cell>
          <cell r="J176">
            <v>43088.149999999994</v>
          </cell>
          <cell r="K176">
            <v>-10321.17</v>
          </cell>
          <cell r="L176">
            <v>-5572.15</v>
          </cell>
          <cell r="M176">
            <v>-90226.25</v>
          </cell>
          <cell r="N176">
            <v>150948.58000000002</v>
          </cell>
        </row>
        <row r="177">
          <cell r="C177">
            <v>6001929726</v>
          </cell>
          <cell r="D177" t="str">
            <v>HALL GREEN I</v>
          </cell>
          <cell r="E177" t="str">
            <v>PETERSFIELD ROAD, B28 0AR</v>
          </cell>
          <cell r="F177">
            <v>17000</v>
          </cell>
          <cell r="G177">
            <v>19000</v>
          </cell>
          <cell r="I177">
            <v>7904</v>
          </cell>
          <cell r="J177">
            <v>290.33</v>
          </cell>
          <cell r="N177">
            <v>8194.33</v>
          </cell>
          <cell r="Q177" t="str">
            <v/>
          </cell>
          <cell r="T177" t="str">
            <v>13</v>
          </cell>
          <cell r="U177" t="str">
            <v>EAEN</v>
          </cell>
        </row>
        <row r="178">
          <cell r="C178">
            <v>6001938001</v>
          </cell>
          <cell r="D178" t="str">
            <v>HALL GREEN J</v>
          </cell>
          <cell r="E178" t="str">
            <v>STRATFORD ROAD, B28 9AJ</v>
          </cell>
          <cell r="F178">
            <v>29800</v>
          </cell>
          <cell r="G178">
            <v>26500</v>
          </cell>
          <cell r="I178">
            <v>11024</v>
          </cell>
          <cell r="J178">
            <v>3340.18</v>
          </cell>
          <cell r="N178">
            <v>14364.18</v>
          </cell>
          <cell r="T178" t="str">
            <v>13</v>
          </cell>
          <cell r="U178" t="str">
            <v>EAEP</v>
          </cell>
        </row>
        <row r="179">
          <cell r="C179">
            <v>6001929011</v>
          </cell>
          <cell r="D179" t="str">
            <v>HAMSTEAD HALL SEC</v>
          </cell>
          <cell r="E179" t="str">
            <v>CRAYTHORNE AVENUE, B20 1HL</v>
          </cell>
          <cell r="F179">
            <v>103500</v>
          </cell>
          <cell r="G179">
            <v>106000</v>
          </cell>
          <cell r="H179" t="str">
            <v>14.07.1999</v>
          </cell>
          <cell r="I179">
            <v>44096</v>
          </cell>
          <cell r="J179">
            <v>3117.03</v>
          </cell>
          <cell r="N179">
            <v>47213.03</v>
          </cell>
          <cell r="Q179" t="str">
            <v/>
          </cell>
          <cell r="T179" t="str">
            <v>14</v>
          </cell>
          <cell r="U179" t="str">
            <v>EAVC</v>
          </cell>
        </row>
        <row r="180">
          <cell r="C180">
            <v>6001928267</v>
          </cell>
          <cell r="D180" t="str">
            <v>HANDSWORTH WOOD GIRLS SEC</v>
          </cell>
          <cell r="E180" t="str">
            <v>CHURCH LANE, B20 2HH</v>
          </cell>
          <cell r="F180">
            <v>85250</v>
          </cell>
          <cell r="G180">
            <v>60800</v>
          </cell>
          <cell r="I180">
            <v>28184</v>
          </cell>
          <cell r="J180">
            <v>1122.7799999999988</v>
          </cell>
          <cell r="K180">
            <v>-4371.54</v>
          </cell>
          <cell r="M180">
            <v>-46549.020000000004</v>
          </cell>
          <cell r="N180">
            <v>-21613.780000000006</v>
          </cell>
          <cell r="O180" t="str">
            <v>GIRLS HAVE TAKEN OVER OLD BOYS SCHOOL</v>
          </cell>
          <cell r="Q180" t="str">
            <v/>
          </cell>
          <cell r="T180" t="str">
            <v>14</v>
          </cell>
          <cell r="U180" t="str">
            <v>EAVE</v>
          </cell>
        </row>
        <row r="181">
          <cell r="C181">
            <v>6001931851</v>
          </cell>
          <cell r="D181" t="str">
            <v>HANDSWORTH WOOD BOYS SEC</v>
          </cell>
          <cell r="E181" t="str">
            <v>CHURCH LANE, B20 2HL</v>
          </cell>
          <cell r="F181">
            <v>83500</v>
          </cell>
          <cell r="G181">
            <v>66300</v>
          </cell>
          <cell r="I181">
            <v>11336</v>
          </cell>
          <cell r="J181">
            <v>20621.89</v>
          </cell>
          <cell r="K181">
            <v>-3569.36</v>
          </cell>
          <cell r="M181">
            <v>-39642.639999999999</v>
          </cell>
          <cell r="N181">
            <v>-11254.11</v>
          </cell>
          <cell r="O181" t="str">
            <v>EX GIRLS SCHOOL. NOW ?</v>
          </cell>
          <cell r="Q181" t="str">
            <v/>
          </cell>
          <cell r="T181" t="str">
            <v>14</v>
          </cell>
          <cell r="U181">
            <v>1921</v>
          </cell>
        </row>
        <row r="182">
          <cell r="C182">
            <v>6001926421</v>
          </cell>
          <cell r="D182" t="str">
            <v>HARBORNE HILL SEC</v>
          </cell>
          <cell r="E182" t="str">
            <v>HARBORNE ROAD, B15 3JL</v>
          </cell>
          <cell r="F182">
            <v>64400</v>
          </cell>
          <cell r="G182">
            <v>54100</v>
          </cell>
          <cell r="H182" t="str">
            <v>20.07.1999</v>
          </cell>
          <cell r="I182">
            <v>22505.599999999999</v>
          </cell>
          <cell r="J182">
            <v>8536.4500000000007</v>
          </cell>
          <cell r="N182">
            <v>31042.05</v>
          </cell>
          <cell r="Q182" t="str">
            <v/>
          </cell>
          <cell r="T182" t="str">
            <v>14</v>
          </cell>
          <cell r="U182" t="str">
            <v>EAVF</v>
          </cell>
        </row>
        <row r="183">
          <cell r="C183">
            <v>6001938103</v>
          </cell>
          <cell r="D183" t="str">
            <v>HARBORNE JI (new code eaer)</v>
          </cell>
          <cell r="E183" t="str">
            <v>STATION ROAD, B17 9LU</v>
          </cell>
          <cell r="F183">
            <v>29800</v>
          </cell>
          <cell r="G183">
            <v>40700</v>
          </cell>
          <cell r="I183">
            <v>16931.2</v>
          </cell>
          <cell r="J183">
            <v>-357.15</v>
          </cell>
          <cell r="N183">
            <v>16574.05</v>
          </cell>
          <cell r="Q183" t="str">
            <v/>
          </cell>
          <cell r="T183" t="str">
            <v>85/3414</v>
          </cell>
          <cell r="U183" t="str">
            <v>EAER/EAEQ</v>
          </cell>
        </row>
        <row r="184">
          <cell r="C184">
            <v>6001936287</v>
          </cell>
          <cell r="D184" t="str">
            <v>HAWKESLEY CE JI</v>
          </cell>
          <cell r="E184" t="str">
            <v>SHANNON ROAD, B38 9TR</v>
          </cell>
          <cell r="F184">
            <v>33500</v>
          </cell>
          <cell r="G184">
            <v>33300</v>
          </cell>
          <cell r="I184">
            <v>13852.8</v>
          </cell>
          <cell r="J184">
            <v>2294.85</v>
          </cell>
          <cell r="L184">
            <v>-12918.12</v>
          </cell>
          <cell r="N184">
            <v>3229.5299999999988</v>
          </cell>
          <cell r="R184" t="str">
            <v>YES</v>
          </cell>
          <cell r="T184">
            <v>13</v>
          </cell>
          <cell r="U184" t="str">
            <v>EAEV</v>
          </cell>
        </row>
        <row r="185">
          <cell r="C185">
            <v>6001935353</v>
          </cell>
          <cell r="D185" t="str">
            <v>HAWTHORN JI</v>
          </cell>
          <cell r="E185" t="str">
            <v>HAWTHORN ROAD, B44 8QR</v>
          </cell>
          <cell r="F185">
            <v>25600</v>
          </cell>
          <cell r="G185">
            <v>17500</v>
          </cell>
          <cell r="I185">
            <v>7280</v>
          </cell>
          <cell r="J185">
            <v>5059.6899999999996</v>
          </cell>
          <cell r="N185">
            <v>12339.689999999999</v>
          </cell>
          <cell r="Q185" t="str">
            <v/>
          </cell>
          <cell r="T185" t="str">
            <v>13</v>
          </cell>
          <cell r="U185" t="str">
            <v>EAEW</v>
          </cell>
        </row>
        <row r="186">
          <cell r="C186" t="str">
            <v>0113656000456</v>
          </cell>
          <cell r="D186" t="str">
            <v>HAYES PLAYING FIELD</v>
          </cell>
          <cell r="E186" t="str">
            <v>BIRMINGHAM RD,HOPWOOD,ALVECHURCH</v>
          </cell>
          <cell r="F186">
            <v>6550</v>
          </cell>
          <cell r="G186">
            <v>10500</v>
          </cell>
          <cell r="I186">
            <v>4367.91</v>
          </cell>
          <cell r="J186">
            <v>-1076.4100000000001</v>
          </cell>
          <cell r="N186">
            <v>3291.5</v>
          </cell>
          <cell r="T186" t="str">
            <v>67</v>
          </cell>
          <cell r="U186">
            <v>2540</v>
          </cell>
        </row>
        <row r="187">
          <cell r="C187">
            <v>6001932058</v>
          </cell>
          <cell r="D187" t="str">
            <v>HEARTLANDS HIGH</v>
          </cell>
          <cell r="E187" t="str">
            <v>GREAT FRANCIS STREET, B7 4QP</v>
          </cell>
          <cell r="F187">
            <v>102000</v>
          </cell>
          <cell r="G187">
            <v>73250</v>
          </cell>
          <cell r="I187">
            <v>30472</v>
          </cell>
          <cell r="J187">
            <v>5438.45</v>
          </cell>
          <cell r="K187">
            <v>-5302.44</v>
          </cell>
          <cell r="M187">
            <v>-49313.15</v>
          </cell>
          <cell r="N187">
            <v>-18705.140000000003</v>
          </cell>
          <cell r="O187" t="str">
            <v>DUDDESTON MANOR</v>
          </cell>
          <cell r="Q187" t="str">
            <v/>
          </cell>
          <cell r="T187" t="str">
            <v>14</v>
          </cell>
          <cell r="U187" t="str">
            <v>EAXD</v>
          </cell>
        </row>
        <row r="188">
          <cell r="C188">
            <v>6001938205</v>
          </cell>
          <cell r="D188" t="str">
            <v>HEATH MOUNT JI</v>
          </cell>
          <cell r="E188" t="str">
            <v>MARY STREET, B12 9ST</v>
          </cell>
          <cell r="F188">
            <v>22200</v>
          </cell>
          <cell r="G188">
            <v>24750</v>
          </cell>
          <cell r="I188">
            <v>10296</v>
          </cell>
          <cell r="J188">
            <v>404.83</v>
          </cell>
          <cell r="N188">
            <v>10700.83</v>
          </cell>
          <cell r="T188" t="str">
            <v>13</v>
          </cell>
          <cell r="U188" t="str">
            <v>EAEX</v>
          </cell>
        </row>
        <row r="189">
          <cell r="C189">
            <v>6001935455</v>
          </cell>
          <cell r="D189" t="str">
            <v>HEATHFIELD JI(NC)</v>
          </cell>
          <cell r="E189" t="str">
            <v>HEATHFIELD ROAD, B19 1HJ</v>
          </cell>
          <cell r="F189">
            <v>25000</v>
          </cell>
          <cell r="G189">
            <v>28600</v>
          </cell>
          <cell r="H189" t="str">
            <v>07.09.1999</v>
          </cell>
          <cell r="I189">
            <v>11897.6</v>
          </cell>
          <cell r="J189">
            <v>152.88</v>
          </cell>
          <cell r="N189">
            <v>12050.48</v>
          </cell>
          <cell r="Q189" t="str">
            <v/>
          </cell>
          <cell r="T189" t="str">
            <v>13</v>
          </cell>
          <cell r="U189" t="str">
            <v>EAEY</v>
          </cell>
        </row>
        <row r="190">
          <cell r="C190">
            <v>6001932412</v>
          </cell>
          <cell r="D190" t="str">
            <v>HEATHLANDS JI(NC)</v>
          </cell>
          <cell r="E190" t="str">
            <v>ASHVILLE AVENUE, B34 6NA</v>
          </cell>
          <cell r="F190">
            <v>42500</v>
          </cell>
          <cell r="G190">
            <v>33150</v>
          </cell>
          <cell r="I190">
            <v>13790.4</v>
          </cell>
          <cell r="J190">
            <v>19.450000000000728</v>
          </cell>
          <cell r="K190">
            <v>-2860.58</v>
          </cell>
          <cell r="M190">
            <v>-24523.129999999997</v>
          </cell>
          <cell r="N190">
            <v>-13573.859999999997</v>
          </cell>
          <cell r="Q190" t="str">
            <v/>
          </cell>
          <cell r="T190" t="str">
            <v>13</v>
          </cell>
          <cell r="U190" t="str">
            <v>EAEZ</v>
          </cell>
        </row>
        <row r="191">
          <cell r="C191">
            <v>6000357760</v>
          </cell>
          <cell r="D191" t="str">
            <v>HENRY ROAD P.F.</v>
          </cell>
          <cell r="E191" t="str">
            <v>BOUGHTON ROAD, B25</v>
          </cell>
          <cell r="F191">
            <v>3900</v>
          </cell>
          <cell r="G191">
            <v>4250</v>
          </cell>
          <cell r="I191">
            <v>1768</v>
          </cell>
          <cell r="J191">
            <v>29.96</v>
          </cell>
          <cell r="N191">
            <v>1797.96</v>
          </cell>
          <cell r="Q191" t="str">
            <v>SPORTS GROUND AND PREMISES</v>
          </cell>
          <cell r="T191" t="str">
            <v>67</v>
          </cell>
          <cell r="U191">
            <v>2542</v>
          </cell>
        </row>
        <row r="192">
          <cell r="C192">
            <v>6001931635</v>
          </cell>
          <cell r="D192" t="str">
            <v>HIGHFIELD JI</v>
          </cell>
          <cell r="E192" t="str">
            <v>HIGHFIELD ROAD, B8 3QF</v>
          </cell>
          <cell r="F192">
            <v>49000</v>
          </cell>
          <cell r="G192">
            <v>53500</v>
          </cell>
          <cell r="H192" t="str">
            <v>19.01.2000</v>
          </cell>
          <cell r="I192">
            <v>22256</v>
          </cell>
          <cell r="J192">
            <v>1362.95</v>
          </cell>
          <cell r="N192">
            <v>23618.95</v>
          </cell>
          <cell r="Q192" t="str">
            <v/>
          </cell>
          <cell r="T192" t="str">
            <v>13</v>
          </cell>
          <cell r="U192" t="str">
            <v>EAFA</v>
          </cell>
        </row>
        <row r="193">
          <cell r="C193">
            <v>5015276315</v>
          </cell>
          <cell r="D193" t="str">
            <v>HIGHFIELD JI HOUSE</v>
          </cell>
          <cell r="E193" t="str">
            <v>125 HIGHFIELD ROAD, B8 3QF</v>
          </cell>
          <cell r="F193" t="str">
            <v>BAND A</v>
          </cell>
          <cell r="I193">
            <v>312.5</v>
          </cell>
          <cell r="M193">
            <v>568.61</v>
          </cell>
          <cell r="N193">
            <v>881.11</v>
          </cell>
          <cell r="Q193" t="str">
            <v/>
          </cell>
          <cell r="T193" t="str">
            <v>13</v>
          </cell>
          <cell r="U193" t="str">
            <v>EAFA</v>
          </cell>
        </row>
        <row r="194">
          <cell r="C194">
            <v>6001273143</v>
          </cell>
          <cell r="D194" t="str">
            <v>HIGHFIELD NURSERY</v>
          </cell>
          <cell r="E194" t="str">
            <v>HIGHFIELD ROAD (125)</v>
          </cell>
          <cell r="F194">
            <v>4700</v>
          </cell>
          <cell r="G194">
            <v>4700</v>
          </cell>
          <cell r="I194">
            <v>1955.2</v>
          </cell>
          <cell r="J194">
            <v>-226.29</v>
          </cell>
          <cell r="N194">
            <v>1728.91</v>
          </cell>
          <cell r="T194">
            <v>11</v>
          </cell>
          <cell r="U194" t="str">
            <v>EAZG</v>
          </cell>
        </row>
        <row r="195">
          <cell r="C195">
            <v>6001938307</v>
          </cell>
          <cell r="D195" t="str">
            <v>HIGHTERS HEATH JI</v>
          </cell>
          <cell r="E195" t="str">
            <v>HIGHTERS HEATH LANE, B14 4LY</v>
          </cell>
          <cell r="F195">
            <v>34100</v>
          </cell>
          <cell r="G195">
            <v>28000</v>
          </cell>
          <cell r="I195">
            <v>11648</v>
          </cell>
          <cell r="J195">
            <v>16.87</v>
          </cell>
          <cell r="K195">
            <v>-2312.14</v>
          </cell>
          <cell r="M195">
            <v>-19452.689999999999</v>
          </cell>
          <cell r="N195">
            <v>-10099.959999999997</v>
          </cell>
          <cell r="Q195" t="str">
            <v/>
          </cell>
          <cell r="T195" t="str">
            <v>13</v>
          </cell>
          <cell r="U195" t="str">
            <v>EAFB</v>
          </cell>
        </row>
        <row r="196">
          <cell r="C196">
            <v>6000054653</v>
          </cell>
          <cell r="D196" t="str">
            <v>HIGHTERS HEATH NURSERY</v>
          </cell>
          <cell r="E196" t="str">
            <v>SCHOOL ROAD, B14 4BH</v>
          </cell>
          <cell r="F196">
            <v>5800</v>
          </cell>
          <cell r="G196">
            <v>3700</v>
          </cell>
          <cell r="I196">
            <v>1539.2</v>
          </cell>
          <cell r="J196">
            <v>-61.53</v>
          </cell>
          <cell r="K196">
            <v>-410.01</v>
          </cell>
          <cell r="M196">
            <v>-3433.21</v>
          </cell>
          <cell r="N196">
            <v>-2365.5500000000002</v>
          </cell>
          <cell r="Q196" t="str">
            <v/>
          </cell>
          <cell r="T196">
            <v>11</v>
          </cell>
          <cell r="U196" t="str">
            <v>EAZH</v>
          </cell>
        </row>
        <row r="197">
          <cell r="C197">
            <v>6001936470</v>
          </cell>
          <cell r="D197" t="str">
            <v>HILL WEST I</v>
          </cell>
          <cell r="E197" t="str">
            <v>CLARENCE ROAD, B74 4LD</v>
          </cell>
          <cell r="F197">
            <v>11900</v>
          </cell>
          <cell r="G197">
            <v>13800</v>
          </cell>
          <cell r="H197" t="str">
            <v>01.02.2000</v>
          </cell>
          <cell r="I197">
            <v>5740.8</v>
          </cell>
          <cell r="N197">
            <v>5740.8</v>
          </cell>
          <cell r="Q197" t="str">
            <v/>
          </cell>
          <cell r="T197" t="str">
            <v>13</v>
          </cell>
          <cell r="U197" t="str">
            <v>EAFD</v>
          </cell>
        </row>
        <row r="198">
          <cell r="C198">
            <v>6001934383</v>
          </cell>
          <cell r="D198" t="str">
            <v>HILL WEST J</v>
          </cell>
          <cell r="E198" t="str">
            <v>CLARENCE ROAD, B74 4LE</v>
          </cell>
          <cell r="F198">
            <v>14750</v>
          </cell>
          <cell r="G198">
            <v>19000</v>
          </cell>
          <cell r="H198" t="str">
            <v>19.02.2000</v>
          </cell>
          <cell r="I198">
            <v>7904</v>
          </cell>
          <cell r="N198">
            <v>7904</v>
          </cell>
          <cell r="Q198" t="str">
            <v>HILL WEST COUNTY JNR SCH</v>
          </cell>
          <cell r="T198" t="str">
            <v>13</v>
          </cell>
          <cell r="U198" t="str">
            <v>EAFE</v>
          </cell>
        </row>
        <row r="199">
          <cell r="C199">
            <v>6001934703</v>
          </cell>
          <cell r="D199" t="str">
            <v>HILLCREST SEC</v>
          </cell>
          <cell r="E199" t="str">
            <v>STONEHOUSE LANE, B32 3AD</v>
          </cell>
          <cell r="F199">
            <v>128500</v>
          </cell>
          <cell r="G199">
            <v>137600</v>
          </cell>
          <cell r="H199" t="str">
            <v>07.10.1999</v>
          </cell>
          <cell r="I199">
            <v>57241.599999999999</v>
          </cell>
          <cell r="J199">
            <v>4697.8999999999996</v>
          </cell>
          <cell r="N199">
            <v>61939.5</v>
          </cell>
          <cell r="Q199" t="str">
            <v>HILLCREST GIRLS GRAMMER SCH</v>
          </cell>
          <cell r="T199" t="str">
            <v>14</v>
          </cell>
          <cell r="U199" t="str">
            <v>EAVG</v>
          </cell>
        </row>
        <row r="200">
          <cell r="C200">
            <v>6001932514</v>
          </cell>
          <cell r="D200" t="str">
            <v>HILLSTONE JI</v>
          </cell>
          <cell r="E200" t="str">
            <v>HILLSTONE ROAD, B34 7PY</v>
          </cell>
          <cell r="F200">
            <v>22000</v>
          </cell>
          <cell r="G200">
            <v>26200</v>
          </cell>
          <cell r="I200">
            <v>10899.2</v>
          </cell>
          <cell r="J200">
            <v>-999.27000000000044</v>
          </cell>
          <cell r="K200">
            <v>-429.52</v>
          </cell>
          <cell r="M200">
            <v>-5202.42</v>
          </cell>
          <cell r="N200">
            <v>4267.99</v>
          </cell>
          <cell r="Q200" t="str">
            <v/>
          </cell>
          <cell r="T200" t="str">
            <v>13</v>
          </cell>
          <cell r="U200" t="str">
            <v>EAFC</v>
          </cell>
        </row>
        <row r="201">
          <cell r="C201">
            <v>6001931839</v>
          </cell>
          <cell r="D201" t="str">
            <v>HOBMOOR JI(NC)</v>
          </cell>
          <cell r="E201" t="str">
            <v>HOB MOOR ROAD, B25 8TN</v>
          </cell>
          <cell r="F201">
            <v>31000</v>
          </cell>
          <cell r="G201">
            <v>28700</v>
          </cell>
          <cell r="I201">
            <v>11939.2</v>
          </cell>
          <cell r="J201">
            <v>3003.4</v>
          </cell>
          <cell r="N201">
            <v>14942.6</v>
          </cell>
          <cell r="T201" t="str">
            <v>13</v>
          </cell>
          <cell r="U201" t="str">
            <v>EAFF</v>
          </cell>
        </row>
        <row r="202">
          <cell r="C202">
            <v>6001927764</v>
          </cell>
          <cell r="D202" t="str">
            <v>HODGE HILL GIRLS SEC</v>
          </cell>
          <cell r="E202" t="str">
            <v>BROMFORD ROAD, B36 8EY</v>
          </cell>
          <cell r="F202">
            <v>90500</v>
          </cell>
          <cell r="G202">
            <v>76750</v>
          </cell>
          <cell r="I202">
            <v>31928</v>
          </cell>
          <cell r="J202">
            <v>3861.9400000000023</v>
          </cell>
          <cell r="K202">
            <v>-4717.22</v>
          </cell>
          <cell r="M202">
            <v>-35529.78</v>
          </cell>
          <cell r="N202">
            <v>-4457.0599999999977</v>
          </cell>
          <cell r="Q202" t="str">
            <v/>
          </cell>
          <cell r="T202" t="str">
            <v>14</v>
          </cell>
          <cell r="U202" t="str">
            <v>EAVJ</v>
          </cell>
        </row>
        <row r="203">
          <cell r="C203">
            <v>6001931453</v>
          </cell>
          <cell r="D203" t="str">
            <v>HODGE HILL SEC</v>
          </cell>
          <cell r="E203" t="str">
            <v>BROMFORD ROAD, B36 8HB</v>
          </cell>
          <cell r="F203">
            <v>188000</v>
          </cell>
          <cell r="G203">
            <v>145000</v>
          </cell>
          <cell r="I203">
            <v>60320</v>
          </cell>
          <cell r="J203">
            <v>30299.67</v>
          </cell>
          <cell r="N203">
            <v>90619.67</v>
          </cell>
          <cell r="Q203" t="str">
            <v/>
          </cell>
          <cell r="T203" t="str">
            <v>14</v>
          </cell>
          <cell r="U203" t="str">
            <v>EAVH</v>
          </cell>
        </row>
        <row r="204">
          <cell r="C204">
            <v>6000197164</v>
          </cell>
          <cell r="D204" t="str">
            <v>HOLFORD DRIVE P.F.</v>
          </cell>
          <cell r="E204" t="str">
            <v>HOLFORD DRIVE, B22</v>
          </cell>
          <cell r="F204">
            <v>7750</v>
          </cell>
          <cell r="I204">
            <v>3224</v>
          </cell>
          <cell r="J204">
            <v>0</v>
          </cell>
          <cell r="K204">
            <v>-66.010000000000005</v>
          </cell>
          <cell r="M204">
            <v>-1271.97</v>
          </cell>
          <cell r="N204">
            <v>1886.0199999999998</v>
          </cell>
          <cell r="Q204" t="str">
            <v>SPORTS GRD CLUB ROOM &amp; PREMISES</v>
          </cell>
          <cell r="T204" t="str">
            <v>67</v>
          </cell>
          <cell r="U204">
            <v>2543</v>
          </cell>
        </row>
        <row r="205">
          <cell r="C205">
            <v>6001932616</v>
          </cell>
          <cell r="D205" t="str">
            <v xml:space="preserve">HOLLAND HOUSE INFANT(NC) </v>
          </cell>
          <cell r="E205" t="str">
            <v>HOLLAND ROAD, B72 1RE</v>
          </cell>
          <cell r="F205">
            <v>16000</v>
          </cell>
          <cell r="G205">
            <v>18250</v>
          </cell>
          <cell r="H205" t="str">
            <v>01.02.2000</v>
          </cell>
          <cell r="I205">
            <v>7592</v>
          </cell>
          <cell r="J205">
            <v>120.31</v>
          </cell>
          <cell r="N205">
            <v>7712.31</v>
          </cell>
          <cell r="Q205" t="str">
            <v/>
          </cell>
          <cell r="T205" t="str">
            <v>13</v>
          </cell>
          <cell r="U205" t="str">
            <v>EAFG</v>
          </cell>
        </row>
        <row r="206">
          <cell r="C206">
            <v>6000111631</v>
          </cell>
          <cell r="D206" t="str">
            <v>HOLLOWAY HEAD P.F.</v>
          </cell>
          <cell r="E206" t="str">
            <v>CREGOE STREET, B15</v>
          </cell>
          <cell r="F206">
            <v>6500</v>
          </cell>
          <cell r="G206">
            <v>6400</v>
          </cell>
          <cell r="I206">
            <v>2662.4</v>
          </cell>
          <cell r="N206">
            <v>2662.4</v>
          </cell>
          <cell r="Q206" t="str">
            <v>SPORTS GROUND &amp; PREMISES</v>
          </cell>
          <cell r="T206" t="str">
            <v>67</v>
          </cell>
          <cell r="U206">
            <v>2544</v>
          </cell>
        </row>
        <row r="207">
          <cell r="C207">
            <v>5017277945</v>
          </cell>
          <cell r="D207" t="str">
            <v>HOLLOWAY HEAD P.F.</v>
          </cell>
          <cell r="E207" t="str">
            <v>FLAT NEAR SPORTSFIELD, CREGOE STREET, B15</v>
          </cell>
          <cell r="F207" t="str">
            <v>BAND A</v>
          </cell>
          <cell r="I207">
            <v>312.5</v>
          </cell>
          <cell r="N207">
            <v>312.5</v>
          </cell>
          <cell r="Q207" t="str">
            <v>SPORTS GROUND &amp; PREMISES</v>
          </cell>
          <cell r="T207" t="str">
            <v>67</v>
          </cell>
          <cell r="U207">
            <v>2544</v>
          </cell>
        </row>
        <row r="208">
          <cell r="C208">
            <v>6001935148</v>
          </cell>
          <cell r="D208" t="str">
            <v>HOLLYFIELD I</v>
          </cell>
          <cell r="E208" t="str">
            <v>HOLLYFIELD ROAD, B75 7SG</v>
          </cell>
          <cell r="F208">
            <v>14000</v>
          </cell>
          <cell r="G208">
            <v>14100</v>
          </cell>
          <cell r="H208" t="str">
            <v>08.02.2000</v>
          </cell>
          <cell r="I208">
            <v>5865.6</v>
          </cell>
          <cell r="J208">
            <v>882.67</v>
          </cell>
          <cell r="N208">
            <v>6748.27</v>
          </cell>
          <cell r="T208" t="str">
            <v>13</v>
          </cell>
          <cell r="U208" t="str">
            <v>EAFK</v>
          </cell>
        </row>
        <row r="209">
          <cell r="C209">
            <v>6000332596</v>
          </cell>
          <cell r="D209" t="str">
            <v>HOLLYFIELD J</v>
          </cell>
          <cell r="E209" t="str">
            <v>HOLLYFIELD ROAD, B75 7SG</v>
          </cell>
          <cell r="F209">
            <v>22800</v>
          </cell>
          <cell r="G209">
            <v>23700</v>
          </cell>
          <cell r="H209" t="str">
            <v>08.02.2000</v>
          </cell>
          <cell r="I209">
            <v>9859.2000000000007</v>
          </cell>
          <cell r="J209">
            <v>1130.8399999999999</v>
          </cell>
          <cell r="N209">
            <v>10990.04</v>
          </cell>
          <cell r="T209" t="str">
            <v>13</v>
          </cell>
          <cell r="U209" t="str">
            <v>EAFK</v>
          </cell>
        </row>
        <row r="210">
          <cell r="C210">
            <v>6001928632</v>
          </cell>
          <cell r="D210" t="str">
            <v>HOLLY HILL INFANT</v>
          </cell>
          <cell r="E210" t="str">
            <v>NEW STREET, B45 0EU</v>
          </cell>
          <cell r="F210">
            <v>18200</v>
          </cell>
          <cell r="N210">
            <v>0</v>
          </cell>
          <cell r="T210" t="str">
            <v>13</v>
          </cell>
          <cell r="U210" t="str">
            <v>EAFH</v>
          </cell>
        </row>
        <row r="211">
          <cell r="C211">
            <v>6001938501</v>
          </cell>
          <cell r="D211" t="str">
            <v>HOLLYWOOD JI</v>
          </cell>
          <cell r="E211" t="str">
            <v>PICKENHAM ROAD, B14 3TG</v>
          </cell>
          <cell r="F211">
            <v>27000</v>
          </cell>
          <cell r="G211">
            <v>25900</v>
          </cell>
          <cell r="I211">
            <v>10774.4</v>
          </cell>
          <cell r="J211">
            <v>2240.12</v>
          </cell>
          <cell r="N211">
            <v>13014.52</v>
          </cell>
          <cell r="Q211" t="str">
            <v/>
          </cell>
          <cell r="T211" t="str">
            <v>13</v>
          </cell>
          <cell r="U211" t="str">
            <v>EAFL</v>
          </cell>
        </row>
        <row r="212">
          <cell r="C212">
            <v>6001931555</v>
          </cell>
          <cell r="D212" t="str">
            <v>HOLTE SEC</v>
          </cell>
          <cell r="E212" t="str">
            <v>WHEELER STREET, B19 2EX</v>
          </cell>
          <cell r="F212">
            <v>100000</v>
          </cell>
          <cell r="G212">
            <v>114000</v>
          </cell>
          <cell r="H212" t="str">
            <v>30.10.1999</v>
          </cell>
          <cell r="I212">
            <v>47424</v>
          </cell>
          <cell r="J212">
            <v>777.95</v>
          </cell>
          <cell r="N212">
            <v>48201.95</v>
          </cell>
          <cell r="Q212" t="str">
            <v/>
          </cell>
          <cell r="T212" t="str">
            <v>14</v>
          </cell>
          <cell r="U212" t="str">
            <v>EAVK</v>
          </cell>
        </row>
        <row r="213">
          <cell r="C213">
            <v>6001940205</v>
          </cell>
          <cell r="D213" t="str">
            <v xml:space="preserve">HOLY CROSS RC JI </v>
          </cell>
          <cell r="E213" t="str">
            <v>LABURNUM DRIVE, B76 8SP</v>
          </cell>
          <cell r="F213">
            <v>13600</v>
          </cell>
          <cell r="G213">
            <v>16200</v>
          </cell>
          <cell r="H213" t="str">
            <v>08.02.2000</v>
          </cell>
          <cell r="I213">
            <v>6739.2</v>
          </cell>
          <cell r="L213">
            <v>-5391.36</v>
          </cell>
          <cell r="N213">
            <v>1347.8400000000001</v>
          </cell>
          <cell r="Q213" t="str">
            <v/>
          </cell>
          <cell r="R213" t="str">
            <v>YES</v>
          </cell>
          <cell r="T213" t="str">
            <v>13</v>
          </cell>
          <cell r="U213" t="str">
            <v>EAFN</v>
          </cell>
        </row>
        <row r="214">
          <cell r="C214">
            <v>6001932434</v>
          </cell>
          <cell r="D214" t="str">
            <v>HOLY FAMILY RC JI</v>
          </cell>
          <cell r="E214" t="str">
            <v>COVENTRY ROAD, B10 0HT</v>
          </cell>
          <cell r="F214">
            <v>16300</v>
          </cell>
          <cell r="G214">
            <v>18500</v>
          </cell>
          <cell r="H214" t="str">
            <v>18.01.2000</v>
          </cell>
          <cell r="I214">
            <v>7696</v>
          </cell>
          <cell r="J214">
            <v>160.91</v>
          </cell>
          <cell r="L214">
            <v>-6285.53</v>
          </cell>
          <cell r="N214">
            <v>1571.38</v>
          </cell>
          <cell r="Q214" t="str">
            <v/>
          </cell>
          <cell r="R214" t="str">
            <v>YES</v>
          </cell>
          <cell r="T214" t="str">
            <v>13</v>
          </cell>
          <cell r="U214" t="str">
            <v>EAFP</v>
          </cell>
        </row>
        <row r="215">
          <cell r="C215">
            <v>6001937451</v>
          </cell>
          <cell r="D215" t="str">
            <v>HOLY SOULS RC JI</v>
          </cell>
          <cell r="E215" t="str">
            <v>MALLARD CLOSE, B27 6BN</v>
          </cell>
          <cell r="F215">
            <v>20750</v>
          </cell>
          <cell r="G215">
            <v>24250</v>
          </cell>
          <cell r="I215">
            <v>10088</v>
          </cell>
          <cell r="L215">
            <v>-8070.4</v>
          </cell>
          <cell r="N215">
            <v>2017.6000000000004</v>
          </cell>
          <cell r="R215" t="str">
            <v>YES</v>
          </cell>
          <cell r="T215" t="str">
            <v>13</v>
          </cell>
          <cell r="U215" t="str">
            <v>EAFQ</v>
          </cell>
        </row>
        <row r="216">
          <cell r="C216">
            <v>6001933119</v>
          </cell>
          <cell r="D216" t="str">
            <v>HOLY SOULS RC JI ANNEXE</v>
          </cell>
          <cell r="E216" t="str">
            <v>WARWICK ROAD, B27 6RG</v>
          </cell>
          <cell r="F216">
            <v>7300</v>
          </cell>
          <cell r="G216">
            <v>8500</v>
          </cell>
          <cell r="I216">
            <v>3536</v>
          </cell>
          <cell r="J216">
            <v>-144.66999999999999</v>
          </cell>
          <cell r="L216">
            <v>-2713.07</v>
          </cell>
          <cell r="N216">
            <v>678.25999999999976</v>
          </cell>
          <cell r="Q216" t="str">
            <v>HOLY SOULS SCHOOL</v>
          </cell>
          <cell r="R216" t="str">
            <v>YES</v>
          </cell>
          <cell r="T216" t="str">
            <v>13</v>
          </cell>
          <cell r="U216" t="str">
            <v>EAFQ</v>
          </cell>
        </row>
        <row r="217">
          <cell r="C217">
            <v>6001933813</v>
          </cell>
          <cell r="D217" t="str">
            <v>HOLY TRINITY CE JI(NC)</v>
          </cell>
          <cell r="E217" t="str">
            <v>HAVELOCK ROAD, B30 3LP</v>
          </cell>
          <cell r="F217">
            <v>25100</v>
          </cell>
          <cell r="G217">
            <v>23000</v>
          </cell>
          <cell r="H217" t="str">
            <v>10.12.1999</v>
          </cell>
          <cell r="I217">
            <v>9568</v>
          </cell>
          <cell r="J217">
            <v>2530.69</v>
          </cell>
          <cell r="L217">
            <v>-9678.9599999999991</v>
          </cell>
          <cell r="N217">
            <v>2419.7300000000014</v>
          </cell>
          <cell r="Q217" t="str">
            <v/>
          </cell>
          <cell r="R217" t="str">
            <v>YES</v>
          </cell>
          <cell r="T217" t="str">
            <v>13</v>
          </cell>
          <cell r="U217" t="str">
            <v>EAFM</v>
          </cell>
        </row>
        <row r="218">
          <cell r="C218">
            <v>6001938454</v>
          </cell>
          <cell r="D218" t="str">
            <v>HOLY TRINITY RC SEC</v>
          </cell>
          <cell r="E218" t="str">
            <v>OAKLEY ROAD, B10 0AX</v>
          </cell>
          <cell r="F218">
            <v>89150</v>
          </cell>
          <cell r="G218">
            <v>116100</v>
          </cell>
          <cell r="H218" t="str">
            <v>18.01.2000</v>
          </cell>
          <cell r="I218">
            <v>48297.599999999999</v>
          </cell>
          <cell r="L218">
            <v>-38638.080000000002</v>
          </cell>
          <cell r="N218">
            <v>9659.5199999999968</v>
          </cell>
          <cell r="Q218" t="str">
            <v/>
          </cell>
          <cell r="R218" t="str">
            <v>YES</v>
          </cell>
          <cell r="T218" t="str">
            <v>14</v>
          </cell>
          <cell r="U218" t="str">
            <v>EAVL</v>
          </cell>
        </row>
        <row r="219">
          <cell r="C219">
            <v>6001933835</v>
          </cell>
          <cell r="D219" t="str">
            <v>HOLY TRINITY RC SEC ANNEXE</v>
          </cell>
          <cell r="E219" t="str">
            <v>OAKLEY ROAD (55), B10</v>
          </cell>
          <cell r="F219">
            <v>5000</v>
          </cell>
          <cell r="G219">
            <v>5600</v>
          </cell>
          <cell r="I219">
            <v>2329.6</v>
          </cell>
          <cell r="J219">
            <v>-534.19000000000005</v>
          </cell>
          <cell r="L219">
            <v>-1436.33</v>
          </cell>
          <cell r="N219">
            <v>359.07999999999993</v>
          </cell>
          <cell r="Q219" t="str">
            <v>WORKSHOP &amp; PREMISES</v>
          </cell>
          <cell r="R219" t="str">
            <v>YES</v>
          </cell>
          <cell r="T219" t="str">
            <v>14</v>
          </cell>
          <cell r="U219" t="str">
            <v>EAVL</v>
          </cell>
        </row>
        <row r="220">
          <cell r="C220">
            <v>6001928916</v>
          </cell>
          <cell r="D220" t="str">
            <v>HOLYHEAD SEC</v>
          </cell>
          <cell r="E220" t="str">
            <v>MILESTONE LANE, B21 0HN</v>
          </cell>
          <cell r="F220">
            <v>121200</v>
          </cell>
          <cell r="G220">
            <v>137600</v>
          </cell>
          <cell r="H220" t="str">
            <v>01.12.1999</v>
          </cell>
          <cell r="I220">
            <v>57241.599999999999</v>
          </cell>
          <cell r="J220">
            <v>1179.1600000000001</v>
          </cell>
          <cell r="N220">
            <v>58420.76</v>
          </cell>
          <cell r="Q220" t="str">
            <v/>
          </cell>
          <cell r="T220" t="str">
            <v>14</v>
          </cell>
          <cell r="U220" t="str">
            <v>EAVM</v>
          </cell>
        </row>
        <row r="221">
          <cell r="C221">
            <v>6000279838</v>
          </cell>
          <cell r="D221" t="str">
            <v>HOME TEACHING SERVICE</v>
          </cell>
          <cell r="E221" t="str">
            <v>BARRACK STREET,VAUXHALL GARDENS,B7 4HA</v>
          </cell>
          <cell r="F221">
            <v>30000</v>
          </cell>
          <cell r="G221">
            <v>41300</v>
          </cell>
          <cell r="I221">
            <v>17180.8</v>
          </cell>
          <cell r="J221">
            <v>-4278.3500000000004</v>
          </cell>
          <cell r="N221">
            <v>12902.449999999999</v>
          </cell>
          <cell r="T221" t="str">
            <v>17</v>
          </cell>
          <cell r="U221">
            <v>0</v>
          </cell>
        </row>
        <row r="222">
          <cell r="C222">
            <v>10568860</v>
          </cell>
          <cell r="D222" t="str">
            <v>HUNTERS HILL SPECIAL SCHOOL</v>
          </cell>
          <cell r="E222" t="str">
            <v>FLAT 2, SPIREHOUSE LANE BLACKWELL</v>
          </cell>
          <cell r="F222" t="str">
            <v>BAND A</v>
          </cell>
          <cell r="N222">
            <v>0</v>
          </cell>
          <cell r="O222" t="str">
            <v>EMPTY PROP. 50% DIS</v>
          </cell>
          <cell r="T222" t="str">
            <v>09</v>
          </cell>
          <cell r="U222">
            <v>2121</v>
          </cell>
        </row>
        <row r="223">
          <cell r="C223">
            <v>10478829</v>
          </cell>
          <cell r="D223" t="str">
            <v>HUNTERS HILL SPECIAL SCHOOL</v>
          </cell>
          <cell r="E223" t="str">
            <v>FLAT 1 SPIREHOUSE LANE, B60 1QD</v>
          </cell>
          <cell r="F223" t="str">
            <v>BAND A</v>
          </cell>
          <cell r="I223">
            <v>525.67999999999995</v>
          </cell>
          <cell r="N223">
            <v>525.67999999999995</v>
          </cell>
          <cell r="O223" t="str">
            <v>SHARED PROPERTY</v>
          </cell>
          <cell r="T223" t="str">
            <v>09</v>
          </cell>
          <cell r="U223">
            <v>2121</v>
          </cell>
        </row>
        <row r="224">
          <cell r="C224">
            <v>10454013</v>
          </cell>
          <cell r="D224" t="str">
            <v>HUNTERS HILL SPECIAL SCHOOL</v>
          </cell>
          <cell r="E224" t="str">
            <v>FROBISHER HOUSE SPIREHOUSE LANE</v>
          </cell>
          <cell r="F224" t="str">
            <v>BAND A</v>
          </cell>
          <cell r="I224">
            <v>262.83999999999997</v>
          </cell>
          <cell r="N224">
            <v>262.83999999999997</v>
          </cell>
          <cell r="O224" t="str">
            <v>50% DISCOUNT DORM</v>
          </cell>
          <cell r="T224" t="str">
            <v>09</v>
          </cell>
          <cell r="U224">
            <v>2121</v>
          </cell>
        </row>
        <row r="225">
          <cell r="G225">
            <v>1729050</v>
          </cell>
          <cell r="I225">
            <v>710568.63</v>
          </cell>
          <cell r="J225">
            <v>95016.29</v>
          </cell>
          <cell r="K225">
            <v>-24038.82</v>
          </cell>
          <cell r="L225">
            <v>-85131.849999999991</v>
          </cell>
          <cell r="M225">
            <v>-224349.40000000002</v>
          </cell>
          <cell r="N225">
            <v>472064.85000000015</v>
          </cell>
        </row>
        <row r="226">
          <cell r="C226">
            <v>6000375295</v>
          </cell>
          <cell r="D226" t="str">
            <v>JAFFRAY ROAD P.F.</v>
          </cell>
          <cell r="E226" t="str">
            <v>JAFFRAY ROAD, B24</v>
          </cell>
          <cell r="F226">
            <v>3125</v>
          </cell>
          <cell r="G226">
            <v>3450</v>
          </cell>
          <cell r="I226">
            <v>1435.2</v>
          </cell>
          <cell r="J226">
            <v>5.46</v>
          </cell>
          <cell r="N226">
            <v>1440.66</v>
          </cell>
          <cell r="Q226" t="str">
            <v>SPRT GRND PAV/PREM JAFFRAY RD</v>
          </cell>
          <cell r="T226" t="str">
            <v>67</v>
          </cell>
          <cell r="U226">
            <v>2550</v>
          </cell>
        </row>
        <row r="227">
          <cell r="C227">
            <v>6000039252</v>
          </cell>
          <cell r="D227" t="str">
            <v>JAFFRAY SEC</v>
          </cell>
          <cell r="E227" t="str">
            <v>FENTHAM ROAD, B23 6AB</v>
          </cell>
          <cell r="F227">
            <v>82000</v>
          </cell>
          <cell r="N227">
            <v>0</v>
          </cell>
          <cell r="Q227" t="str">
            <v/>
          </cell>
          <cell r="T227">
            <v>85</v>
          </cell>
          <cell r="U227">
            <v>3312</v>
          </cell>
        </row>
        <row r="228">
          <cell r="C228">
            <v>6000216664</v>
          </cell>
          <cell r="D228" t="str">
            <v>JAKEMAN NURSERY</v>
          </cell>
          <cell r="E228" t="str">
            <v>JAKEMAN ROAD, B12 9NX</v>
          </cell>
          <cell r="F228">
            <v>4350</v>
          </cell>
          <cell r="G228">
            <v>4400</v>
          </cell>
          <cell r="I228">
            <v>1830.4</v>
          </cell>
          <cell r="J228">
            <v>175.01</v>
          </cell>
          <cell r="N228">
            <v>2005.41</v>
          </cell>
          <cell r="Q228" t="str">
            <v/>
          </cell>
          <cell r="T228">
            <v>11</v>
          </cell>
          <cell r="U228" t="str">
            <v>EAZJ</v>
          </cell>
        </row>
        <row r="229">
          <cell r="C229">
            <v>6001934792</v>
          </cell>
          <cell r="D229" t="str">
            <v>JAMES WATT JI</v>
          </cell>
          <cell r="E229" t="str">
            <v>BOULTON ROAD, B21 0RE</v>
          </cell>
          <cell r="F229">
            <v>35900</v>
          </cell>
          <cell r="G229">
            <v>37100</v>
          </cell>
          <cell r="H229" t="str">
            <v>01.12.1999</v>
          </cell>
          <cell r="I229">
            <v>15433.6</v>
          </cell>
          <cell r="J229">
            <v>1870.9</v>
          </cell>
          <cell r="N229">
            <v>17304.5</v>
          </cell>
          <cell r="T229" t="str">
            <v>85/3417</v>
          </cell>
          <cell r="U229" t="str">
            <v>EAFT/EAFR</v>
          </cell>
        </row>
        <row r="230">
          <cell r="C230">
            <v>6001935240</v>
          </cell>
          <cell r="D230" t="str">
            <v>JERVOISE JI(NC)</v>
          </cell>
          <cell r="E230" t="str">
            <v>JERVOISE ROAD, B29 5QU</v>
          </cell>
          <cell r="F230">
            <v>26200</v>
          </cell>
          <cell r="G230">
            <v>30000</v>
          </cell>
          <cell r="I230">
            <v>12480</v>
          </cell>
          <cell r="J230">
            <v>148.91</v>
          </cell>
          <cell r="K230">
            <v>-625.77</v>
          </cell>
          <cell r="M230">
            <v>-2870.37</v>
          </cell>
          <cell r="N230">
            <v>9132.77</v>
          </cell>
          <cell r="T230" t="str">
            <v>13</v>
          </cell>
          <cell r="U230" t="str">
            <v>EAFV</v>
          </cell>
        </row>
        <row r="231">
          <cell r="C231">
            <v>5017914583</v>
          </cell>
          <cell r="D231" t="str">
            <v>JERVOISE JI CARETAKERS FLAT</v>
          </cell>
          <cell r="E231" t="str">
            <v>16 JERVOISE ROAD, B29 5QU</v>
          </cell>
          <cell r="F231" t="str">
            <v>BAND C</v>
          </cell>
          <cell r="I231">
            <v>833.36</v>
          </cell>
          <cell r="N231">
            <v>833.36</v>
          </cell>
          <cell r="T231" t="str">
            <v>13</v>
          </cell>
          <cell r="U231" t="str">
            <v>EAFV</v>
          </cell>
        </row>
        <row r="232">
          <cell r="C232">
            <v>6001930983</v>
          </cell>
          <cell r="D232" t="str">
            <v>JOHN WILLMOTT SEC</v>
          </cell>
          <cell r="E232" t="str">
            <v>REDDICAP HEATH ROAD, B75 7DX</v>
          </cell>
          <cell r="F232">
            <v>133600</v>
          </cell>
          <cell r="G232">
            <v>133600</v>
          </cell>
          <cell r="I232">
            <v>49337.599999999999</v>
          </cell>
          <cell r="J232">
            <v>15060.2</v>
          </cell>
          <cell r="M232">
            <v>3440.26</v>
          </cell>
          <cell r="N232">
            <v>67838.06</v>
          </cell>
          <cell r="T232" t="str">
            <v>14</v>
          </cell>
          <cell r="U232" t="str">
            <v>EAVN</v>
          </cell>
        </row>
        <row r="233">
          <cell r="G233">
            <v>208550</v>
          </cell>
          <cell r="I233">
            <v>81350.16</v>
          </cell>
          <cell r="J233">
            <v>17260.48</v>
          </cell>
          <cell r="K233">
            <v>-625.77</v>
          </cell>
          <cell r="L233">
            <v>0</v>
          </cell>
          <cell r="M233">
            <v>569.89000000000033</v>
          </cell>
          <cell r="N233">
            <v>98554.76</v>
          </cell>
        </row>
        <row r="234">
          <cell r="C234">
            <v>6000148407</v>
          </cell>
          <cell r="D234" t="str">
            <v>KEY CENTRE</v>
          </cell>
          <cell r="E234" t="str">
            <v>ST VINCENTS STREET WEST, B16 8RN</v>
          </cell>
          <cell r="F234">
            <v>3000</v>
          </cell>
          <cell r="G234">
            <v>3250</v>
          </cell>
          <cell r="I234">
            <v>1352</v>
          </cell>
          <cell r="J234">
            <v>31.04</v>
          </cell>
          <cell r="N234">
            <v>1383.04</v>
          </cell>
          <cell r="T234" t="str">
            <v>05</v>
          </cell>
          <cell r="U234">
            <v>2079</v>
          </cell>
        </row>
        <row r="235">
          <cell r="C235">
            <v>6002406899</v>
          </cell>
          <cell r="D235" t="str">
            <v>KINGS CENTRE / ASHBOURNE CENTRE</v>
          </cell>
          <cell r="E235" t="str">
            <v>FENTHAM ROAD</v>
          </cell>
          <cell r="F235">
            <v>51000</v>
          </cell>
          <cell r="G235">
            <v>57500</v>
          </cell>
          <cell r="I235">
            <v>23920</v>
          </cell>
          <cell r="J235">
            <v>662.99</v>
          </cell>
          <cell r="N235">
            <v>24582.99</v>
          </cell>
          <cell r="T235" t="str">
            <v>05</v>
          </cell>
          <cell r="U235">
            <v>2066</v>
          </cell>
        </row>
        <row r="236">
          <cell r="C236">
            <v>6001934010</v>
          </cell>
          <cell r="D236" t="str">
            <v>KING DAVID JI(NC)</v>
          </cell>
          <cell r="E236" t="str">
            <v>250 ALCESTER ROAD, B13 8EY</v>
          </cell>
          <cell r="F236">
            <v>18400</v>
          </cell>
          <cell r="G236">
            <v>18900</v>
          </cell>
          <cell r="I236">
            <v>7862.4</v>
          </cell>
          <cell r="J236">
            <v>1006.75</v>
          </cell>
          <cell r="L236">
            <v>-7095.32</v>
          </cell>
          <cell r="N236">
            <v>1773.83</v>
          </cell>
          <cell r="Q236" t="str">
            <v/>
          </cell>
          <cell r="R236" t="str">
            <v>YES</v>
          </cell>
          <cell r="T236" t="str">
            <v>13</v>
          </cell>
          <cell r="U236" t="str">
            <v>EAFW</v>
          </cell>
        </row>
        <row r="237">
          <cell r="C237">
            <v>6001935955</v>
          </cell>
          <cell r="D237" t="str">
            <v>KINGS HEATH JI</v>
          </cell>
          <cell r="E237" t="str">
            <v>VALENTINE ROAD/POPLAR ROAD, B14 7AJ</v>
          </cell>
          <cell r="F237">
            <v>61500</v>
          </cell>
          <cell r="G237">
            <v>68200</v>
          </cell>
          <cell r="H237" t="str">
            <v>05.01.2000</v>
          </cell>
          <cell r="I237">
            <v>28371.200000000001</v>
          </cell>
          <cell r="J237">
            <v>1273</v>
          </cell>
          <cell r="N237">
            <v>29644.2</v>
          </cell>
          <cell r="O237" t="str">
            <v>SPLIT 54%/46% TO J&amp;I RESP;IF NO APPORT.</v>
          </cell>
          <cell r="T237" t="str">
            <v>85/3450</v>
          </cell>
          <cell r="U237" t="str">
            <v>EAFX/EAFY</v>
          </cell>
        </row>
        <row r="238">
          <cell r="C238">
            <v>6001932092</v>
          </cell>
          <cell r="D238" t="str">
            <v>KINGS HEATH SEC</v>
          </cell>
          <cell r="E238" t="str">
            <v>HOLLYBANK ROAD, B13 0RJ</v>
          </cell>
          <cell r="F238">
            <v>73900</v>
          </cell>
          <cell r="G238">
            <v>60750</v>
          </cell>
          <cell r="I238">
            <v>25272</v>
          </cell>
          <cell r="J238">
            <v>0</v>
          </cell>
          <cell r="K238">
            <v>-4965.5599999999995</v>
          </cell>
          <cell r="M238">
            <v>-45418.68</v>
          </cell>
          <cell r="N238">
            <v>-25112.239999999998</v>
          </cell>
          <cell r="T238" t="str">
            <v>14</v>
          </cell>
          <cell r="U238" t="str">
            <v>EAVW</v>
          </cell>
        </row>
        <row r="239">
          <cell r="C239">
            <v>6001936050</v>
          </cell>
          <cell r="D239" t="str">
            <v>KINGS NORTON JI</v>
          </cell>
          <cell r="E239" t="str">
            <v>PERSHORE ROAD SOUTH, B30 3EU</v>
          </cell>
          <cell r="F239">
            <v>28800</v>
          </cell>
          <cell r="G239">
            <v>28600</v>
          </cell>
          <cell r="I239">
            <v>11897.6</v>
          </cell>
          <cell r="J239">
            <v>1984.56</v>
          </cell>
          <cell r="N239">
            <v>13882.16</v>
          </cell>
          <cell r="Q239" t="str">
            <v/>
          </cell>
          <cell r="T239" t="str">
            <v>13</v>
          </cell>
          <cell r="U239" t="str">
            <v>EAFZ</v>
          </cell>
        </row>
        <row r="240">
          <cell r="C240">
            <v>6001210935</v>
          </cell>
          <cell r="D240" t="str">
            <v>KINGS NORTON NURSERY</v>
          </cell>
          <cell r="E240" t="str">
            <v>WESTHILL ROAD, B38 8SY</v>
          </cell>
          <cell r="F240">
            <v>3600</v>
          </cell>
          <cell r="G240">
            <v>3900</v>
          </cell>
          <cell r="H240" t="str">
            <v>22.09.1999</v>
          </cell>
          <cell r="I240">
            <v>1622.4</v>
          </cell>
          <cell r="J240">
            <v>37.25</v>
          </cell>
          <cell r="N240">
            <v>1659.65</v>
          </cell>
          <cell r="T240">
            <v>11</v>
          </cell>
          <cell r="U240" t="str">
            <v>EAZK</v>
          </cell>
        </row>
        <row r="241">
          <cell r="C241">
            <v>6001927968</v>
          </cell>
          <cell r="D241" t="str">
            <v>KINGS NORTON HIGH (FRM Primrose Hill)</v>
          </cell>
          <cell r="E241" t="str">
            <v>SHANNON ROAD, B38 9DE</v>
          </cell>
          <cell r="F241">
            <v>84100</v>
          </cell>
          <cell r="G241">
            <v>97100</v>
          </cell>
          <cell r="I241">
            <v>40393.599999999999</v>
          </cell>
          <cell r="J241">
            <v>144.24</v>
          </cell>
          <cell r="N241">
            <v>40537.839999999997</v>
          </cell>
          <cell r="Q241" t="str">
            <v/>
          </cell>
          <cell r="T241" t="str">
            <v>14</v>
          </cell>
          <cell r="U241" t="str">
            <v>EAXC</v>
          </cell>
        </row>
        <row r="242">
          <cell r="C242">
            <v>5010911957</v>
          </cell>
          <cell r="D242" t="str">
            <v>KINGS NORTON HIGH CARETAKERS HOUSE</v>
          </cell>
          <cell r="E242" t="str">
            <v>SHANNON ROAD, B38 9DE</v>
          </cell>
          <cell r="F242" t="str">
            <v>BAND B</v>
          </cell>
          <cell r="N242">
            <v>0</v>
          </cell>
          <cell r="Q242" t="str">
            <v/>
          </cell>
          <cell r="T242" t="str">
            <v>14</v>
          </cell>
          <cell r="U242" t="str">
            <v>EAXC</v>
          </cell>
        </row>
        <row r="243">
          <cell r="C243">
            <v>6001935740</v>
          </cell>
          <cell r="D243" t="str">
            <v>KINGS RISE JI(NC)</v>
          </cell>
          <cell r="E243" t="str">
            <v>HORNSEY ROAD, B44 0JN</v>
          </cell>
          <cell r="F243">
            <v>26200</v>
          </cell>
          <cell r="G243">
            <v>29500</v>
          </cell>
          <cell r="H243" t="str">
            <v>10.12.1999</v>
          </cell>
          <cell r="I243">
            <v>12272</v>
          </cell>
          <cell r="J243">
            <v>356.91</v>
          </cell>
          <cell r="N243">
            <v>12628.91</v>
          </cell>
          <cell r="Q243" t="str">
            <v/>
          </cell>
          <cell r="T243" t="str">
            <v>13</v>
          </cell>
          <cell r="U243" t="str">
            <v>EAGA</v>
          </cell>
        </row>
        <row r="244">
          <cell r="C244">
            <v>6001931088</v>
          </cell>
          <cell r="D244" t="str">
            <v>KINGSBURY SEC</v>
          </cell>
          <cell r="E244" t="str">
            <v>KINGSBURY ROAD, B24 8RE</v>
          </cell>
          <cell r="F244">
            <v>149000</v>
          </cell>
          <cell r="G244">
            <v>132600</v>
          </cell>
          <cell r="I244">
            <v>55161.599999999999</v>
          </cell>
          <cell r="J244">
            <v>0</v>
          </cell>
          <cell r="K244">
            <v>-7355.08</v>
          </cell>
          <cell r="M244">
            <v>-69176.58</v>
          </cell>
          <cell r="N244">
            <v>-21370.060000000005</v>
          </cell>
          <cell r="T244" t="str">
            <v>14</v>
          </cell>
          <cell r="U244" t="str">
            <v>EAWA</v>
          </cell>
        </row>
        <row r="245">
          <cell r="C245">
            <v>6001934996</v>
          </cell>
          <cell r="D245" t="str">
            <v>KINGSLAND JI(NC)</v>
          </cell>
          <cell r="E245" t="str">
            <v>KINGSLAND ROAD, B44 9PU</v>
          </cell>
          <cell r="F245">
            <v>30700</v>
          </cell>
          <cell r="G245">
            <v>32250</v>
          </cell>
          <cell r="H245" t="str">
            <v>10.12.1999</v>
          </cell>
          <cell r="I245">
            <v>13416</v>
          </cell>
          <cell r="J245">
            <v>-258.82</v>
          </cell>
          <cell r="N245">
            <v>13157.18</v>
          </cell>
          <cell r="Q245" t="str">
            <v/>
          </cell>
          <cell r="T245" t="str">
            <v>13</v>
          </cell>
          <cell r="U245" t="str">
            <v>EAGB</v>
          </cell>
        </row>
        <row r="246">
          <cell r="C246">
            <v>6001935842</v>
          </cell>
          <cell r="D246" t="str">
            <v>KINGSTHORNE JI(NC)</v>
          </cell>
          <cell r="E246" t="str">
            <v>CRANBOURNE ROAD, B44 0BX</v>
          </cell>
          <cell r="F246">
            <v>35650</v>
          </cell>
          <cell r="G246">
            <v>32000</v>
          </cell>
          <cell r="I246">
            <v>13312</v>
          </cell>
          <cell r="J246">
            <v>3871.99</v>
          </cell>
          <cell r="N246">
            <v>17183.989999999998</v>
          </cell>
          <cell r="Q246" t="str">
            <v/>
          </cell>
          <cell r="T246" t="str">
            <v>13</v>
          </cell>
          <cell r="U246" t="str">
            <v>EAGC</v>
          </cell>
        </row>
        <row r="247">
          <cell r="C247">
            <v>6000846804</v>
          </cell>
          <cell r="D247" t="str">
            <v>KINGSTON DAY NURSERY</v>
          </cell>
          <cell r="E247" t="str">
            <v>112 ST ANDREWS ROAD, B9 4NA</v>
          </cell>
          <cell r="F247">
            <v>14750</v>
          </cell>
          <cell r="G247">
            <v>20000</v>
          </cell>
          <cell r="I247">
            <v>8320</v>
          </cell>
          <cell r="J247">
            <v>-116.4</v>
          </cell>
          <cell r="N247">
            <v>8203.6</v>
          </cell>
          <cell r="T247">
            <v>30</v>
          </cell>
          <cell r="U247">
            <v>8115</v>
          </cell>
        </row>
        <row r="248">
          <cell r="C248">
            <v>6002187844</v>
          </cell>
          <cell r="D248" t="str">
            <v>KITTS GREEN DAY NURSERY</v>
          </cell>
          <cell r="E248" t="str">
            <v>45 RIDPOOL ROAD, B33 9RB</v>
          </cell>
          <cell r="F248">
            <v>19000</v>
          </cell>
          <cell r="G248">
            <v>26500</v>
          </cell>
          <cell r="I248">
            <v>11024</v>
          </cell>
          <cell r="J248">
            <v>-456.65</v>
          </cell>
          <cell r="N248">
            <v>10567.35</v>
          </cell>
          <cell r="T248">
            <v>30</v>
          </cell>
          <cell r="U248">
            <v>8112</v>
          </cell>
        </row>
        <row r="249">
          <cell r="C249">
            <v>6002246908</v>
          </cell>
          <cell r="D249" t="str">
            <v>KITWELL JI</v>
          </cell>
          <cell r="E249" t="str">
            <v>WYCHBURY ROAD, BHAM, B32 4DL</v>
          </cell>
          <cell r="F249">
            <v>27750</v>
          </cell>
          <cell r="G249">
            <v>16200</v>
          </cell>
          <cell r="I249">
            <v>6739.2</v>
          </cell>
          <cell r="J249">
            <v>6636.84</v>
          </cell>
          <cell r="N249">
            <v>13376.04</v>
          </cell>
          <cell r="T249" t="str">
            <v>13</v>
          </cell>
          <cell r="U249" t="str">
            <v>EAGD</v>
          </cell>
        </row>
        <row r="250">
          <cell r="G250">
            <v>627250</v>
          </cell>
          <cell r="I250">
            <v>260936.00000000003</v>
          </cell>
          <cell r="J250">
            <v>15173.7</v>
          </cell>
          <cell r="K250">
            <v>-12320.64</v>
          </cell>
          <cell r="L250">
            <v>-7095.32</v>
          </cell>
          <cell r="M250">
            <v>-114595.26000000001</v>
          </cell>
          <cell r="N250">
            <v>142098.48000000001</v>
          </cell>
        </row>
        <row r="251">
          <cell r="C251">
            <v>6001935193</v>
          </cell>
          <cell r="D251" t="str">
            <v>LADYPOOL JI(NC)</v>
          </cell>
          <cell r="E251" t="str">
            <v>STRATFORD ROAD, B11 1QT</v>
          </cell>
          <cell r="F251">
            <v>36200</v>
          </cell>
          <cell r="G251">
            <v>34400</v>
          </cell>
          <cell r="I251">
            <v>14310.4</v>
          </cell>
          <cell r="J251">
            <v>3138.7</v>
          </cell>
          <cell r="N251">
            <v>17449.099999999999</v>
          </cell>
          <cell r="Q251" t="str">
            <v/>
          </cell>
          <cell r="T251" t="str">
            <v>13</v>
          </cell>
          <cell r="U251" t="str">
            <v>EAGE</v>
          </cell>
        </row>
        <row r="252">
          <cell r="C252">
            <v>6001937177</v>
          </cell>
          <cell r="D252" t="str">
            <v>LAKEY LANE JI(NC)</v>
          </cell>
          <cell r="E252" t="str">
            <v>LAKEY LANE, B28 8RY</v>
          </cell>
          <cell r="F252">
            <v>23500</v>
          </cell>
          <cell r="G252">
            <v>25200</v>
          </cell>
          <cell r="I252">
            <v>10483.200000000001</v>
          </cell>
          <cell r="J252">
            <v>844.25</v>
          </cell>
          <cell r="N252">
            <v>11327.45</v>
          </cell>
          <cell r="Q252" t="str">
            <v>PRMY SCH BTW 246/200 LAKEY Lne</v>
          </cell>
          <cell r="T252" t="str">
            <v>13</v>
          </cell>
          <cell r="U252" t="str">
            <v>EAGF</v>
          </cell>
        </row>
        <row r="253">
          <cell r="C253" t="str">
            <v>6000332029</v>
          </cell>
          <cell r="D253" t="str">
            <v>LANGLEY SPECIAL SCHOOL</v>
          </cell>
          <cell r="E253" t="str">
            <v>LINDRIDGE ROAD, SUTTON COLDFIELD</v>
          </cell>
          <cell r="L253">
            <v>0</v>
          </cell>
          <cell r="N253">
            <v>0</v>
          </cell>
          <cell r="T253" t="str">
            <v>09</v>
          </cell>
          <cell r="U253">
            <v>2125</v>
          </cell>
        </row>
        <row r="254">
          <cell r="C254">
            <v>6000062286</v>
          </cell>
          <cell r="D254" t="str">
            <v>LEA FORD P.F.</v>
          </cell>
          <cell r="E254" t="str">
            <v>LEA FORD ROAD, B33</v>
          </cell>
          <cell r="F254">
            <v>3300</v>
          </cell>
          <cell r="G254">
            <v>3550</v>
          </cell>
          <cell r="I254">
            <v>1476.8</v>
          </cell>
          <cell r="J254">
            <v>44.55</v>
          </cell>
          <cell r="N254">
            <v>1521.35</v>
          </cell>
          <cell r="Q254" t="str">
            <v>SPTSFLD &amp; PAV LEA FORD ROAD</v>
          </cell>
          <cell r="T254" t="str">
            <v>67</v>
          </cell>
          <cell r="U254">
            <v>2555</v>
          </cell>
        </row>
        <row r="255">
          <cell r="C255">
            <v>6001936254</v>
          </cell>
          <cell r="D255" t="str">
            <v>LEE BANK JI(NC)</v>
          </cell>
          <cell r="E255" t="str">
            <v>WOODVIEW DRIVE, B15 2HU</v>
          </cell>
          <cell r="F255">
            <v>28000</v>
          </cell>
          <cell r="G255">
            <v>22400</v>
          </cell>
          <cell r="H255" t="str">
            <v>17.07.1999</v>
          </cell>
          <cell r="I255">
            <v>9318.4</v>
          </cell>
          <cell r="J255">
            <v>1141.42</v>
          </cell>
          <cell r="N255">
            <v>10459.82</v>
          </cell>
          <cell r="Q255" t="str">
            <v/>
          </cell>
          <cell r="T255" t="str">
            <v>13</v>
          </cell>
          <cell r="U255" t="str">
            <v>EAGG</v>
          </cell>
        </row>
        <row r="256">
          <cell r="C256">
            <v>6001937279</v>
          </cell>
          <cell r="D256" t="str">
            <v>LEIGH JI(NC)</v>
          </cell>
          <cell r="E256" t="str">
            <v>LEIGH ROAD, B8 2YH</v>
          </cell>
          <cell r="F256">
            <v>27700</v>
          </cell>
          <cell r="G256">
            <v>29100</v>
          </cell>
          <cell r="H256" t="str">
            <v>02.02.2000</v>
          </cell>
          <cell r="I256">
            <v>12105.6</v>
          </cell>
          <cell r="J256">
            <v>1246.3399999999999</v>
          </cell>
          <cell r="N256">
            <v>13351.94</v>
          </cell>
          <cell r="Q256" t="str">
            <v/>
          </cell>
          <cell r="T256" t="str">
            <v>13</v>
          </cell>
          <cell r="U256" t="str">
            <v>EAGH</v>
          </cell>
        </row>
        <row r="257">
          <cell r="C257">
            <v>6001930121</v>
          </cell>
          <cell r="D257" t="str">
            <v>LEY HILL JI(NC)</v>
          </cell>
          <cell r="E257" t="str">
            <v>RHAYADER ROAD, B31 1TX</v>
          </cell>
          <cell r="F257">
            <v>24000</v>
          </cell>
          <cell r="G257">
            <v>22600</v>
          </cell>
          <cell r="I257">
            <v>9401.6</v>
          </cell>
          <cell r="J257">
            <v>2166.86</v>
          </cell>
          <cell r="N257">
            <v>11568.460000000001</v>
          </cell>
          <cell r="Q257" t="str">
            <v/>
          </cell>
          <cell r="T257" t="str">
            <v>13</v>
          </cell>
          <cell r="U257" t="str">
            <v>EAGJ</v>
          </cell>
        </row>
        <row r="258">
          <cell r="C258">
            <v>6000003092</v>
          </cell>
          <cell r="D258" t="str">
            <v>LILLIAN DE LISSA NURSERY</v>
          </cell>
          <cell r="E258" t="str">
            <v>BELLEVUE, B5 7LX</v>
          </cell>
          <cell r="F258">
            <v>10600</v>
          </cell>
          <cell r="G258">
            <v>4700</v>
          </cell>
          <cell r="I258">
            <v>1955.2</v>
          </cell>
          <cell r="J258">
            <v>165.46999999999935</v>
          </cell>
          <cell r="K258">
            <v>-909.01</v>
          </cell>
          <cell r="M258">
            <v>-8779.4599999999991</v>
          </cell>
          <cell r="N258">
            <v>-7567.8</v>
          </cell>
          <cell r="Q258" t="str">
            <v/>
          </cell>
          <cell r="T258">
            <v>11</v>
          </cell>
          <cell r="U258" t="str">
            <v>EAZL</v>
          </cell>
        </row>
        <row r="259">
          <cell r="C259">
            <v>5004912582</v>
          </cell>
          <cell r="D259" t="str">
            <v>LINDSWORTH</v>
          </cell>
          <cell r="E259" t="str">
            <v>HOUSE 5,MONYHULL HALL ROAD,B30 3QA</v>
          </cell>
          <cell r="F259" t="str">
            <v>BAND C</v>
          </cell>
          <cell r="I259">
            <v>833.36</v>
          </cell>
          <cell r="N259">
            <v>833.36</v>
          </cell>
          <cell r="Q259" t="str">
            <v>COUNCIL TAX , SOURCE 71</v>
          </cell>
          <cell r="T259" t="str">
            <v>09</v>
          </cell>
          <cell r="U259">
            <v>2140</v>
          </cell>
        </row>
        <row r="260">
          <cell r="C260">
            <v>5012332723</v>
          </cell>
          <cell r="D260" t="str">
            <v>LINDSWORTH</v>
          </cell>
          <cell r="E260" t="str">
            <v>HOUSE 4,MONYHULL HALL ROAD,B30 3QA</v>
          </cell>
          <cell r="F260" t="str">
            <v>BAND C</v>
          </cell>
          <cell r="N260">
            <v>0</v>
          </cell>
          <cell r="T260" t="str">
            <v>09</v>
          </cell>
          <cell r="U260">
            <v>2140</v>
          </cell>
        </row>
        <row r="261">
          <cell r="C261">
            <v>5012792250</v>
          </cell>
          <cell r="D261" t="str">
            <v>LINDSWORTH</v>
          </cell>
          <cell r="E261" t="str">
            <v>HOUSE 2,MONYHULL HALL ROAD,B30 3QA</v>
          </cell>
          <cell r="F261" t="str">
            <v>BAND C</v>
          </cell>
          <cell r="I261">
            <v>416.68</v>
          </cell>
          <cell r="N261">
            <v>416.68</v>
          </cell>
          <cell r="T261" t="str">
            <v>09</v>
          </cell>
          <cell r="U261">
            <v>2140</v>
          </cell>
        </row>
        <row r="262">
          <cell r="C262">
            <v>5013510178</v>
          </cell>
          <cell r="D262" t="str">
            <v>LINDSWORTH</v>
          </cell>
          <cell r="E262" t="str">
            <v>HOUSE 7,MONYHULL HALL ROAD,B30 3QA</v>
          </cell>
          <cell r="F262" t="str">
            <v>BAND C</v>
          </cell>
          <cell r="I262">
            <v>416.68</v>
          </cell>
          <cell r="N262">
            <v>416.68</v>
          </cell>
          <cell r="T262" t="str">
            <v>09</v>
          </cell>
          <cell r="U262">
            <v>2140</v>
          </cell>
        </row>
        <row r="263">
          <cell r="C263">
            <v>6000315304</v>
          </cell>
          <cell r="D263" t="str">
            <v>LINK CENTRE</v>
          </cell>
          <cell r="E263" t="str">
            <v>JENKINS STREET (49), B10 0QH</v>
          </cell>
          <cell r="F263">
            <v>13000</v>
          </cell>
          <cell r="G263">
            <v>9250</v>
          </cell>
          <cell r="I263">
            <v>3848</v>
          </cell>
          <cell r="N263">
            <v>3848</v>
          </cell>
          <cell r="O263" t="str">
            <v>PREV KNOWN AS NEWLANDS CENTRE</v>
          </cell>
          <cell r="Q263" t="str">
            <v>ADJ NEWLANDS CENTRE</v>
          </cell>
          <cell r="T263" t="str">
            <v>05</v>
          </cell>
          <cell r="U263">
            <v>2065</v>
          </cell>
        </row>
        <row r="264">
          <cell r="C264">
            <v>6001936141</v>
          </cell>
          <cell r="D264" t="str">
            <v>LITTLE SUTTON J/I</v>
          </cell>
          <cell r="E264" t="str">
            <v>WORCESTER LANE, B75 5NL</v>
          </cell>
          <cell r="F264">
            <v>19500</v>
          </cell>
          <cell r="G264">
            <v>27100</v>
          </cell>
          <cell r="H264" t="str">
            <v>05.02.2000</v>
          </cell>
          <cell r="I264">
            <v>11273.6</v>
          </cell>
          <cell r="J264">
            <v>-428.17</v>
          </cell>
          <cell r="N264">
            <v>10845.43</v>
          </cell>
          <cell r="T264" t="str">
            <v>13</v>
          </cell>
          <cell r="U264" t="str">
            <v>EAGK</v>
          </cell>
        </row>
        <row r="265">
          <cell r="C265">
            <v>5008783145</v>
          </cell>
          <cell r="D265" t="str">
            <v>LONGMOOR SCHOOL (FLAT 2)</v>
          </cell>
          <cell r="E265" t="str">
            <v>COPPICE VIEW ROAD, B73 6UF</v>
          </cell>
          <cell r="F265" t="str">
            <v>BAND B</v>
          </cell>
          <cell r="I265">
            <v>364.59</v>
          </cell>
          <cell r="N265">
            <v>364.59</v>
          </cell>
          <cell r="O265" t="str">
            <v>EMPTY PROP 50% DIS</v>
          </cell>
          <cell r="T265" t="str">
            <v>09</v>
          </cell>
          <cell r="U265">
            <v>2126</v>
          </cell>
        </row>
        <row r="266">
          <cell r="C266">
            <v>6001928712</v>
          </cell>
          <cell r="D266" t="str">
            <v>LORDSWOOD BOYS SEC</v>
          </cell>
          <cell r="E266" t="str">
            <v>HAGLEY ROAD, B17 8BJ</v>
          </cell>
          <cell r="F266">
            <v>73200</v>
          </cell>
          <cell r="G266">
            <v>80100</v>
          </cell>
          <cell r="H266" t="str">
            <v>20.07.1999</v>
          </cell>
          <cell r="I266">
            <v>33321.599999999999</v>
          </cell>
          <cell r="J266">
            <v>1962.22</v>
          </cell>
          <cell r="N266">
            <v>35283.82</v>
          </cell>
          <cell r="Q266" t="str">
            <v/>
          </cell>
          <cell r="T266" t="str">
            <v>14</v>
          </cell>
          <cell r="U266" t="str">
            <v>EAWB</v>
          </cell>
        </row>
        <row r="267">
          <cell r="C267">
            <v>6001928063</v>
          </cell>
          <cell r="D267" t="str">
            <v>LORDSWOOD GIRLS SEC</v>
          </cell>
          <cell r="E267" t="str">
            <v>KNIGHTLOW ROAD, B17 8QB</v>
          </cell>
          <cell r="F267">
            <v>70400</v>
          </cell>
          <cell r="G267">
            <v>75250</v>
          </cell>
          <cell r="H267" t="str">
            <v>27.08.1999</v>
          </cell>
          <cell r="I267">
            <v>31304</v>
          </cell>
          <cell r="J267">
            <v>2630.17</v>
          </cell>
          <cell r="N267">
            <v>33934.17</v>
          </cell>
          <cell r="Q267" t="str">
            <v/>
          </cell>
          <cell r="T267" t="str">
            <v>14</v>
          </cell>
          <cell r="U267" t="str">
            <v>EAWC</v>
          </cell>
        </row>
        <row r="268">
          <cell r="C268">
            <v>6001932230</v>
          </cell>
          <cell r="D268" t="str">
            <v>LOZELLS JI(NC)</v>
          </cell>
          <cell r="E268" t="str">
            <v>WHEELER STREET, B19 2EJ</v>
          </cell>
          <cell r="F268">
            <v>30600</v>
          </cell>
          <cell r="G268">
            <v>33250</v>
          </cell>
          <cell r="H268" t="str">
            <v>01.02.2000</v>
          </cell>
          <cell r="I268">
            <v>13832</v>
          </cell>
          <cell r="J268">
            <v>917.79</v>
          </cell>
          <cell r="N268">
            <v>14749.79</v>
          </cell>
          <cell r="Q268" t="str">
            <v/>
          </cell>
          <cell r="T268" t="str">
            <v>85/3494</v>
          </cell>
          <cell r="U268" t="str">
            <v>EAGL</v>
          </cell>
        </row>
        <row r="269">
          <cell r="C269">
            <v>6001935295</v>
          </cell>
          <cell r="D269" t="str">
            <v>LYNDON GREEN JI</v>
          </cell>
          <cell r="E269" t="str">
            <v>WENSLEY ROAD, B26 1LU</v>
          </cell>
          <cell r="F269">
            <v>34200</v>
          </cell>
          <cell r="G269">
            <v>48000</v>
          </cell>
          <cell r="I269">
            <v>19968</v>
          </cell>
          <cell r="J269">
            <v>-946.77</v>
          </cell>
          <cell r="N269">
            <v>19021.23</v>
          </cell>
          <cell r="Q269" t="str">
            <v/>
          </cell>
          <cell r="T269" t="str">
            <v>85/3439</v>
          </cell>
          <cell r="U269" t="str">
            <v>EAGN/EAGM</v>
          </cell>
        </row>
        <row r="270">
          <cell r="G270">
            <v>414900</v>
          </cell>
          <cell r="I270">
            <v>174629.71</v>
          </cell>
          <cell r="J270">
            <v>12882.829999999998</v>
          </cell>
          <cell r="K270">
            <v>-909.01</v>
          </cell>
          <cell r="L270">
            <v>0</v>
          </cell>
          <cell r="M270">
            <v>-8779.4599999999991</v>
          </cell>
          <cell r="N270">
            <v>177824.07</v>
          </cell>
        </row>
        <row r="271">
          <cell r="C271">
            <v>6001932912</v>
          </cell>
          <cell r="D271" t="str">
            <v>MANEY HILL JI</v>
          </cell>
          <cell r="E271" t="str">
            <v>MANEY HILL ROAD, B72 1JU</v>
          </cell>
          <cell r="F271">
            <v>16100</v>
          </cell>
          <cell r="G271">
            <v>17500</v>
          </cell>
          <cell r="I271">
            <v>7280</v>
          </cell>
          <cell r="J271">
            <v>480.51</v>
          </cell>
          <cell r="N271">
            <v>7760.51</v>
          </cell>
          <cell r="T271" t="str">
            <v>13</v>
          </cell>
          <cell r="U271" t="str">
            <v>EAGP</v>
          </cell>
        </row>
        <row r="272">
          <cell r="C272">
            <v>6001934689</v>
          </cell>
          <cell r="D272" t="str">
            <v>MANSFIELD GREEN JI</v>
          </cell>
          <cell r="E272" t="str">
            <v>ALBERT ROAD, ASTON</v>
          </cell>
          <cell r="F272">
            <v>66500</v>
          </cell>
          <cell r="G272">
            <v>37500</v>
          </cell>
          <cell r="I272">
            <v>15600</v>
          </cell>
          <cell r="J272">
            <v>1367.08</v>
          </cell>
          <cell r="K272">
            <v>-5502.49</v>
          </cell>
          <cell r="M272">
            <v>-50820.160000000003</v>
          </cell>
          <cell r="N272">
            <v>-39355.57</v>
          </cell>
          <cell r="T272" t="str">
            <v>13</v>
          </cell>
          <cell r="U272" t="str">
            <v>EAGR</v>
          </cell>
        </row>
        <row r="273">
          <cell r="C273">
            <v>6001932332</v>
          </cell>
          <cell r="D273" t="str">
            <v>MAPLEDENE JI</v>
          </cell>
          <cell r="E273" t="str">
            <v>MAPLEDENE ROAD, B26 3XE</v>
          </cell>
          <cell r="F273">
            <v>33200</v>
          </cell>
          <cell r="G273">
            <v>36800</v>
          </cell>
          <cell r="H273" t="str">
            <v>18.01.2000</v>
          </cell>
          <cell r="I273">
            <v>15308.8</v>
          </cell>
          <cell r="J273">
            <v>694.24</v>
          </cell>
          <cell r="N273">
            <v>16003.039999999999</v>
          </cell>
          <cell r="Q273" t="str">
            <v/>
          </cell>
          <cell r="T273" t="str">
            <v>85/3453</v>
          </cell>
          <cell r="U273" t="str">
            <v>EAGV/EAGT</v>
          </cell>
        </row>
        <row r="274">
          <cell r="C274">
            <v>6001933017</v>
          </cell>
          <cell r="D274" t="str">
            <v>MARLBOROUGH JI</v>
          </cell>
          <cell r="E274" t="str">
            <v>MARLBOROUGH ROAD, B10 9NY</v>
          </cell>
          <cell r="F274">
            <v>40000</v>
          </cell>
          <cell r="G274">
            <v>43900</v>
          </cell>
          <cell r="I274">
            <v>18262.400000000001</v>
          </cell>
          <cell r="J274">
            <v>1018.38</v>
          </cell>
          <cell r="N274">
            <v>19280.780000000002</v>
          </cell>
          <cell r="Q274" t="str">
            <v/>
          </cell>
          <cell r="T274" t="str">
            <v>85/3454</v>
          </cell>
          <cell r="U274" t="str">
            <v>EAGX/EAGW</v>
          </cell>
        </row>
        <row r="275">
          <cell r="C275">
            <v>6001934270</v>
          </cell>
          <cell r="D275" t="str">
            <v>MARSH HILL JI</v>
          </cell>
          <cell r="E275" t="str">
            <v>MARSH HILL, B23 7HY</v>
          </cell>
          <cell r="F275">
            <v>25000</v>
          </cell>
          <cell r="G275">
            <v>28500</v>
          </cell>
          <cell r="H275" t="str">
            <v>01.12.1999</v>
          </cell>
          <cell r="I275">
            <v>11856</v>
          </cell>
          <cell r="J275">
            <v>194.48</v>
          </cell>
          <cell r="N275">
            <v>12050.48</v>
          </cell>
          <cell r="T275" t="str">
            <v>13</v>
          </cell>
          <cell r="U275" t="str">
            <v>EAGY</v>
          </cell>
        </row>
        <row r="276">
          <cell r="C276">
            <v>6000040135</v>
          </cell>
          <cell r="D276" t="str">
            <v>MARSH HILL NURSERY</v>
          </cell>
          <cell r="E276" t="str">
            <v>MARSH HILL (275), B23 7HG</v>
          </cell>
          <cell r="F276">
            <v>3100</v>
          </cell>
          <cell r="G276">
            <v>3750</v>
          </cell>
          <cell r="H276" t="str">
            <v>22.10.1999</v>
          </cell>
          <cell r="I276">
            <v>1560</v>
          </cell>
          <cell r="N276">
            <v>1560</v>
          </cell>
          <cell r="T276">
            <v>11</v>
          </cell>
          <cell r="U276" t="str">
            <v>EAZM</v>
          </cell>
        </row>
        <row r="277">
          <cell r="C277">
            <v>6000020046</v>
          </cell>
          <cell r="D277" t="str">
            <v>MARTINEAU EDUCATION CENTRE</v>
          </cell>
          <cell r="E277" t="str">
            <v>BALDEN ROAD (74)</v>
          </cell>
          <cell r="F277">
            <v>197000</v>
          </cell>
          <cell r="G277">
            <v>144500</v>
          </cell>
          <cell r="I277">
            <v>60112</v>
          </cell>
          <cell r="J277">
            <v>34845.839999999997</v>
          </cell>
          <cell r="N277">
            <v>94957.84</v>
          </cell>
          <cell r="Q277" t="str">
            <v>COLLEGE AND PREMISES</v>
          </cell>
          <cell r="T277">
            <v>63</v>
          </cell>
          <cell r="U277">
            <v>6355</v>
          </cell>
        </row>
        <row r="278">
          <cell r="C278">
            <v>6001939300</v>
          </cell>
          <cell r="D278" t="str">
            <v>MARYVALE JI RC</v>
          </cell>
          <cell r="E278" t="str">
            <v>OLD OSCOTT HILL, B44 9AG</v>
          </cell>
          <cell r="F278">
            <v>18100</v>
          </cell>
          <cell r="G278">
            <v>20400</v>
          </cell>
          <cell r="H278" t="str">
            <v>11.01.2000</v>
          </cell>
          <cell r="I278">
            <v>8486.4</v>
          </cell>
          <cell r="J278">
            <v>238.15</v>
          </cell>
          <cell r="L278">
            <v>-6979.64</v>
          </cell>
          <cell r="N278">
            <v>1744.9099999999989</v>
          </cell>
          <cell r="Q278" t="str">
            <v/>
          </cell>
          <cell r="R278" t="str">
            <v>YES</v>
          </cell>
          <cell r="T278" t="str">
            <v>13</v>
          </cell>
          <cell r="U278" t="str">
            <v>EAGZ</v>
          </cell>
        </row>
        <row r="279">
          <cell r="C279">
            <v>5017754227</v>
          </cell>
          <cell r="D279" t="str">
            <v>MAYFIELD SPECIAL</v>
          </cell>
          <cell r="E279" t="str">
            <v>CARETAKERS HOUSE, FINCH ROAD, B19 1HP</v>
          </cell>
          <cell r="F279" t="str">
            <v>BAND C</v>
          </cell>
          <cell r="I279">
            <v>416.68</v>
          </cell>
          <cell r="N279">
            <v>416.68</v>
          </cell>
          <cell r="Q279" t="str">
            <v/>
          </cell>
          <cell r="T279" t="str">
            <v>09</v>
          </cell>
          <cell r="U279">
            <v>2127</v>
          </cell>
        </row>
        <row r="280">
          <cell r="C280">
            <v>6001929339</v>
          </cell>
          <cell r="D280" t="str">
            <v>MEADOWS JI</v>
          </cell>
          <cell r="E280" t="str">
            <v>BRISTOL ROAD SOUTH, B31 2SW</v>
          </cell>
          <cell r="F280">
            <v>29150</v>
          </cell>
          <cell r="G280">
            <v>33700</v>
          </cell>
          <cell r="I280">
            <v>14019.2</v>
          </cell>
          <cell r="J280">
            <v>31.66</v>
          </cell>
          <cell r="N280">
            <v>14050.86</v>
          </cell>
          <cell r="Q280" t="str">
            <v/>
          </cell>
          <cell r="T280" t="str">
            <v>13</v>
          </cell>
          <cell r="U280" t="str">
            <v>EAHA</v>
          </cell>
        </row>
        <row r="281">
          <cell r="C281">
            <v>6001929431</v>
          </cell>
          <cell r="D281" t="str">
            <v>MERE GREEN COMBINED</v>
          </cell>
          <cell r="E281" t="str">
            <v>MERE GREEN ROAD, B75 5BL</v>
          </cell>
          <cell r="F281">
            <v>28600</v>
          </cell>
          <cell r="G281">
            <v>27700</v>
          </cell>
          <cell r="I281">
            <v>11523.2</v>
          </cell>
          <cell r="J281">
            <v>623.69000000000005</v>
          </cell>
          <cell r="N281">
            <v>12146.890000000001</v>
          </cell>
          <cell r="Q281" t="str">
            <v>LEY HILL COUNTY JUNIOR SCHOOL</v>
          </cell>
          <cell r="T281" t="str">
            <v>13</v>
          </cell>
          <cell r="U281" t="str">
            <v>EAHB</v>
          </cell>
        </row>
        <row r="282">
          <cell r="C282">
            <v>6002212948</v>
          </cell>
          <cell r="D282" t="str">
            <v>MERE GREEN COMBINED</v>
          </cell>
          <cell r="E282" t="str">
            <v>MERE GREEN ROAD, B75 5BL</v>
          </cell>
          <cell r="F282">
            <v>25200</v>
          </cell>
          <cell r="H282" t="str">
            <v>20.11.1999</v>
          </cell>
          <cell r="N282">
            <v>0</v>
          </cell>
          <cell r="Q282" t="str">
            <v>LEY HILL COUNTY PRIMARY</v>
          </cell>
          <cell r="T282" t="str">
            <v>13</v>
          </cell>
          <cell r="U282" t="str">
            <v>EAHB</v>
          </cell>
        </row>
        <row r="283">
          <cell r="C283">
            <v>6000176710</v>
          </cell>
          <cell r="D283" t="str">
            <v>MERRISHAW ROAD DAY NURSERY</v>
          </cell>
          <cell r="E283" t="str">
            <v>49 MERRISHAW ROAD, B31 3SL</v>
          </cell>
          <cell r="F283">
            <v>7000</v>
          </cell>
          <cell r="G283">
            <v>9900</v>
          </cell>
          <cell r="I283">
            <v>4118.3999999999996</v>
          </cell>
          <cell r="J283">
            <v>-551.6</v>
          </cell>
          <cell r="N283">
            <v>3566.7999999999997</v>
          </cell>
          <cell r="T283">
            <v>30</v>
          </cell>
          <cell r="U283">
            <v>8127</v>
          </cell>
        </row>
        <row r="284">
          <cell r="C284">
            <v>6000183135</v>
          </cell>
          <cell r="D284" t="str">
            <v>MERRITTS BROOK P.F.</v>
          </cell>
          <cell r="E284" t="str">
            <v>COLWORTH ROAD (NEXT 46), B31</v>
          </cell>
          <cell r="F284">
            <v>3300</v>
          </cell>
          <cell r="G284">
            <v>4100</v>
          </cell>
          <cell r="I284">
            <v>1705.6</v>
          </cell>
          <cell r="J284">
            <v>-24.11</v>
          </cell>
          <cell r="N284">
            <v>1681.49</v>
          </cell>
          <cell r="Q284" t="str">
            <v xml:space="preserve">SPTS GRND PAV &amp; PREM NEXT 46 </v>
          </cell>
          <cell r="T284" t="str">
            <v>67</v>
          </cell>
          <cell r="U284">
            <v>2561</v>
          </cell>
        </row>
        <row r="285">
          <cell r="C285">
            <v>6000001676</v>
          </cell>
          <cell r="D285" t="str">
            <v>METCHLEY P.F.</v>
          </cell>
          <cell r="E285" t="str">
            <v>METCHLEY PARK ROAD (ADJ 32), B15</v>
          </cell>
          <cell r="F285">
            <v>5300</v>
          </cell>
          <cell r="G285">
            <v>5700</v>
          </cell>
          <cell r="I285">
            <v>2371.1999999999998</v>
          </cell>
          <cell r="J285">
            <v>72.180000000000007</v>
          </cell>
          <cell r="N285">
            <v>2443.3799999999997</v>
          </cell>
          <cell r="Q285" t="str">
            <v>SPORTS GROUND &amp; PREMISES</v>
          </cell>
          <cell r="T285" t="str">
            <v>67</v>
          </cell>
          <cell r="U285">
            <v>2562</v>
          </cell>
        </row>
        <row r="286">
          <cell r="C286">
            <v>6002217965</v>
          </cell>
          <cell r="D286" t="str">
            <v>METCHLEY P.F. (P.T. CENTRE)</v>
          </cell>
          <cell r="E286" t="str">
            <v>METCHLEY PARK ROAD (ADJ 32), B15</v>
          </cell>
          <cell r="F286">
            <v>13500</v>
          </cell>
          <cell r="G286">
            <v>6450</v>
          </cell>
          <cell r="I286">
            <v>2683.2</v>
          </cell>
          <cell r="M286">
            <v>4013.27</v>
          </cell>
          <cell r="N286">
            <v>6696.4699999999993</v>
          </cell>
          <cell r="Q286" t="str">
            <v>SPORTS GROUND &amp; PREMISES</v>
          </cell>
          <cell r="T286" t="str">
            <v>67</v>
          </cell>
          <cell r="U286">
            <v>2562</v>
          </cell>
        </row>
        <row r="287">
          <cell r="C287">
            <v>6001805389</v>
          </cell>
          <cell r="D287" t="str">
            <v>MILLPOOL GARDENS DAY NURSERY</v>
          </cell>
          <cell r="E287" t="str">
            <v>2 MILLPOOL GARDENS, B14 5EU</v>
          </cell>
          <cell r="F287">
            <v>14250</v>
          </cell>
          <cell r="G287">
            <v>20000</v>
          </cell>
          <cell r="I287">
            <v>8320</v>
          </cell>
          <cell r="J287">
            <v>-394.49</v>
          </cell>
          <cell r="N287">
            <v>7925.51</v>
          </cell>
          <cell r="T287">
            <v>30</v>
          </cell>
          <cell r="U287">
            <v>8128</v>
          </cell>
        </row>
        <row r="288">
          <cell r="C288">
            <v>6001928767</v>
          </cell>
          <cell r="D288" t="str">
            <v>MINWORTH JI</v>
          </cell>
          <cell r="E288" t="str">
            <v>WATER ORTON LANE, B76 9BU</v>
          </cell>
          <cell r="F288">
            <v>13000</v>
          </cell>
          <cell r="G288">
            <v>14100</v>
          </cell>
          <cell r="I288">
            <v>5865.6</v>
          </cell>
          <cell r="J288">
            <v>400.65</v>
          </cell>
          <cell r="N288">
            <v>6266.25</v>
          </cell>
          <cell r="T288" t="str">
            <v>13</v>
          </cell>
          <cell r="U288" t="str">
            <v>EAHC</v>
          </cell>
        </row>
        <row r="289">
          <cell r="C289">
            <v>6001928041</v>
          </cell>
          <cell r="D289" t="str">
            <v>MIRFIELD CENTRE. PT 1ST FLOOR</v>
          </cell>
          <cell r="E289" t="str">
            <v>UNDERWOOD BLOCK, SCHOLARS GATE</v>
          </cell>
          <cell r="F289">
            <v>2300</v>
          </cell>
          <cell r="N289">
            <v>0</v>
          </cell>
          <cell r="T289" t="str">
            <v>70</v>
          </cell>
          <cell r="U289">
            <v>3059</v>
          </cell>
        </row>
        <row r="290">
          <cell r="C290">
            <v>6001889485</v>
          </cell>
          <cell r="D290" t="str">
            <v>MIRFIELD CENTRE</v>
          </cell>
          <cell r="E290" t="str">
            <v>SCHOLARS GATE, BIRMINGHAM</v>
          </cell>
          <cell r="F290">
            <v>73500</v>
          </cell>
          <cell r="G290">
            <v>73000</v>
          </cell>
          <cell r="I290">
            <v>0</v>
          </cell>
          <cell r="N290">
            <v>0</v>
          </cell>
          <cell r="T290" t="str">
            <v>70</v>
          </cell>
          <cell r="U290">
            <v>3059</v>
          </cell>
        </row>
        <row r="291">
          <cell r="C291">
            <v>6002118587</v>
          </cell>
          <cell r="D291" t="str">
            <v>MIRFIELD CENTRE</v>
          </cell>
          <cell r="E291" t="str">
            <v>PT 1ST FLR, UNDERWOOD BLOCK</v>
          </cell>
          <cell r="F291">
            <v>2325</v>
          </cell>
          <cell r="N291">
            <v>0</v>
          </cell>
          <cell r="T291" t="str">
            <v>70</v>
          </cell>
          <cell r="U291">
            <v>3059</v>
          </cell>
        </row>
        <row r="292">
          <cell r="C292">
            <v>6002122265</v>
          </cell>
          <cell r="D292" t="str">
            <v>MIRFIELD CENTRE</v>
          </cell>
          <cell r="E292" t="str">
            <v>MULTI-BENEFITS, PT 1ST FLR, UNDERWOOD BCK</v>
          </cell>
          <cell r="F292">
            <v>2425</v>
          </cell>
          <cell r="N292">
            <v>0</v>
          </cell>
          <cell r="T292" t="str">
            <v>70</v>
          </cell>
          <cell r="U292">
            <v>3059</v>
          </cell>
        </row>
        <row r="293">
          <cell r="C293" t="str">
            <v>01175520000074</v>
          </cell>
          <cell r="D293" t="str">
            <v>MONEY LANE SCHOOL FARM</v>
          </cell>
          <cell r="E293" t="str">
            <v>MONEY LANE,BROMSGROVE, B61 0QY</v>
          </cell>
          <cell r="F293">
            <v>1450</v>
          </cell>
          <cell r="G293">
            <v>1950</v>
          </cell>
          <cell r="I293">
            <v>811.2</v>
          </cell>
          <cell r="J293">
            <v>-341.6</v>
          </cell>
          <cell r="N293">
            <v>469.6</v>
          </cell>
          <cell r="T293" t="str">
            <v>08</v>
          </cell>
          <cell r="U293">
            <v>2987</v>
          </cell>
        </row>
        <row r="294">
          <cell r="C294">
            <v>6001931986</v>
          </cell>
          <cell r="D294" t="str">
            <v xml:space="preserve">MONTGOMERY JI(NC) </v>
          </cell>
          <cell r="E294" t="str">
            <v>GRACE ROAD, B11 1ED</v>
          </cell>
          <cell r="F294">
            <v>44000</v>
          </cell>
          <cell r="G294">
            <v>48400</v>
          </cell>
          <cell r="I294">
            <v>20134.400000000001</v>
          </cell>
          <cell r="J294">
            <v>1074.45</v>
          </cell>
          <cell r="N294">
            <v>21208.850000000002</v>
          </cell>
          <cell r="Q294" t="str">
            <v/>
          </cell>
          <cell r="T294" t="str">
            <v>13</v>
          </cell>
          <cell r="U294" t="str">
            <v>EAHD</v>
          </cell>
        </row>
        <row r="295">
          <cell r="C295">
            <v>6001932683</v>
          </cell>
          <cell r="D295" t="str">
            <v>MOOR GREEN JI</v>
          </cell>
          <cell r="E295" t="str">
            <v>MOOR GREEN LANE, B13 8QP</v>
          </cell>
          <cell r="F295">
            <v>28400</v>
          </cell>
          <cell r="G295">
            <v>28750</v>
          </cell>
          <cell r="H295" t="str">
            <v>11.06.1999</v>
          </cell>
          <cell r="I295">
            <v>11960</v>
          </cell>
          <cell r="J295">
            <v>1729.35</v>
          </cell>
          <cell r="N295">
            <v>13689.35</v>
          </cell>
          <cell r="Q295" t="str">
            <v/>
          </cell>
          <cell r="T295" t="str">
            <v>85/3455</v>
          </cell>
          <cell r="U295" t="str">
            <v>EAHF/EAHE</v>
          </cell>
        </row>
        <row r="296">
          <cell r="C296">
            <v>6001929066</v>
          </cell>
          <cell r="D296" t="str">
            <v>MOOR HALL JI</v>
          </cell>
          <cell r="E296" t="str">
            <v>ROWALLAN ROAD, B75 6RE</v>
          </cell>
          <cell r="F296">
            <v>15400</v>
          </cell>
          <cell r="G296">
            <v>18000</v>
          </cell>
          <cell r="H296" t="str">
            <v>08.02.2000</v>
          </cell>
          <cell r="I296">
            <v>7488</v>
          </cell>
          <cell r="N296">
            <v>7488</v>
          </cell>
          <cell r="T296" t="str">
            <v>13</v>
          </cell>
          <cell r="U296" t="str">
            <v>EAHG</v>
          </cell>
        </row>
        <row r="297">
          <cell r="C297">
            <v>6002294275</v>
          </cell>
          <cell r="D297" t="str">
            <v xml:space="preserve">MOSELEY CE JI </v>
          </cell>
          <cell r="E297" t="str">
            <v>OXFORD ROAD, B13 9EH</v>
          </cell>
          <cell r="F297">
            <v>16000</v>
          </cell>
          <cell r="G297">
            <v>18100</v>
          </cell>
          <cell r="I297">
            <v>7529.6</v>
          </cell>
          <cell r="J297">
            <v>182.71</v>
          </cell>
          <cell r="N297">
            <v>7712.31</v>
          </cell>
          <cell r="T297" t="str">
            <v>13</v>
          </cell>
          <cell r="U297" t="str">
            <v>EAHH</v>
          </cell>
        </row>
        <row r="298">
          <cell r="C298">
            <v>6001932047</v>
          </cell>
          <cell r="D298" t="str">
            <v>MOSELEY SEC</v>
          </cell>
          <cell r="E298" t="str">
            <v>WAKE GREEN ROAD, B13 9UY</v>
          </cell>
          <cell r="F298">
            <v>268500</v>
          </cell>
          <cell r="G298">
            <v>171000</v>
          </cell>
          <cell r="I298">
            <v>71136</v>
          </cell>
          <cell r="J298">
            <v>1166.92</v>
          </cell>
          <cell r="K298">
            <v>-21803.19</v>
          </cell>
          <cell r="M298">
            <v>-201181.88</v>
          </cell>
          <cell r="N298">
            <v>-150682.15000000002</v>
          </cell>
          <cell r="Q298" t="str">
            <v/>
          </cell>
          <cell r="T298" t="str">
            <v>14</v>
          </cell>
          <cell r="U298" t="str">
            <v>EAWD</v>
          </cell>
        </row>
        <row r="299">
          <cell r="C299">
            <v>6000305526</v>
          </cell>
          <cell r="D299" t="str">
            <v>MOSELEY ROAD DAY NURSERY</v>
          </cell>
          <cell r="E299" t="str">
            <v>94 MOSELEY ROAD, B12 0HG</v>
          </cell>
          <cell r="F299">
            <v>12200</v>
          </cell>
          <cell r="G299">
            <v>18250</v>
          </cell>
          <cell r="I299">
            <v>7592</v>
          </cell>
          <cell r="J299">
            <v>-806.65</v>
          </cell>
          <cell r="N299">
            <v>6785.35</v>
          </cell>
          <cell r="Q299" t="str">
            <v/>
          </cell>
          <cell r="T299">
            <v>30</v>
          </cell>
          <cell r="U299">
            <v>8132</v>
          </cell>
        </row>
        <row r="300">
          <cell r="C300">
            <v>6001502034</v>
          </cell>
          <cell r="D300" t="str">
            <v>MOWBRAY DAY NURSERY</v>
          </cell>
          <cell r="E300" t="str">
            <v>12 - 14 MOWBRAY CLOSE, B45 0ES</v>
          </cell>
          <cell r="F300">
            <v>4200</v>
          </cell>
          <cell r="N300">
            <v>0</v>
          </cell>
          <cell r="Q300" t="str">
            <v/>
          </cell>
          <cell r="T300">
            <v>30</v>
          </cell>
          <cell r="U300">
            <v>8131</v>
          </cell>
        </row>
        <row r="301">
          <cell r="G301">
            <v>831950</v>
          </cell>
          <cell r="I301">
            <v>316139.88000000006</v>
          </cell>
          <cell r="J301">
            <v>42001.840000000004</v>
          </cell>
          <cell r="K301">
            <v>-27305.68</v>
          </cell>
          <cell r="L301">
            <v>-6979.64</v>
          </cell>
          <cell r="M301">
            <v>-247988.77000000002</v>
          </cell>
          <cell r="N301">
            <v>75867.63</v>
          </cell>
        </row>
        <row r="302">
          <cell r="C302">
            <v>6001927424</v>
          </cell>
          <cell r="D302" t="str">
            <v>NANSEN JI(NC)</v>
          </cell>
          <cell r="E302" t="str">
            <v>NASEBY ROAD, B8 3HG</v>
          </cell>
          <cell r="F302">
            <v>42750</v>
          </cell>
          <cell r="G302">
            <v>48500</v>
          </cell>
          <cell r="H302" t="str">
            <v>15.01.2000</v>
          </cell>
          <cell r="I302">
            <v>20176</v>
          </cell>
          <cell r="J302">
            <v>430.33</v>
          </cell>
          <cell r="N302">
            <v>20606.330000000002</v>
          </cell>
          <cell r="Q302" t="str">
            <v/>
          </cell>
          <cell r="T302" t="str">
            <v>13</v>
          </cell>
          <cell r="U302" t="str">
            <v>EAHJ</v>
          </cell>
        </row>
        <row r="303">
          <cell r="C303">
            <v>5011124730</v>
          </cell>
          <cell r="D303" t="str">
            <v>NANSEN JI, CARETAKERS HOUSE</v>
          </cell>
          <cell r="E303" t="str">
            <v>NASEBY ROAD, B8 3HE</v>
          </cell>
          <cell r="F303" t="str">
            <v>BAND A</v>
          </cell>
          <cell r="N303">
            <v>0</v>
          </cell>
          <cell r="Q303" t="str">
            <v/>
          </cell>
          <cell r="T303" t="str">
            <v>13</v>
          </cell>
          <cell r="U303" t="str">
            <v>EAHJ</v>
          </cell>
        </row>
        <row r="304">
          <cell r="C304">
            <v>6001930110</v>
          </cell>
          <cell r="D304" t="str">
            <v>NECHELLS JI(NC)</v>
          </cell>
          <cell r="E304" t="str">
            <v>ELIOT STREET, B7 5LB</v>
          </cell>
          <cell r="F304">
            <v>13000</v>
          </cell>
          <cell r="G304">
            <v>10900</v>
          </cell>
          <cell r="H304" t="str">
            <v>11.01.2000</v>
          </cell>
          <cell r="I304">
            <v>4534.3999999999996</v>
          </cell>
          <cell r="J304">
            <v>1571.18</v>
          </cell>
          <cell r="N304">
            <v>6105.58</v>
          </cell>
          <cell r="Q304" t="str">
            <v>SEC &amp; PRIMARY SCHOOL ELIOT ST.</v>
          </cell>
          <cell r="T304" t="str">
            <v>13</v>
          </cell>
          <cell r="U304" t="str">
            <v>EAHK</v>
          </cell>
        </row>
        <row r="305">
          <cell r="C305">
            <v>6001932183</v>
          </cell>
          <cell r="D305" t="str">
            <v>NELSON JI(NC)</v>
          </cell>
          <cell r="E305" t="str">
            <v>KING EDWARDS ROAD, B1 2PJ</v>
          </cell>
          <cell r="F305">
            <v>33000</v>
          </cell>
          <cell r="G305">
            <v>18000</v>
          </cell>
          <cell r="I305">
            <v>7488</v>
          </cell>
          <cell r="J305">
            <v>8418.64</v>
          </cell>
          <cell r="N305">
            <v>15906.64</v>
          </cell>
          <cell r="Q305" t="str">
            <v/>
          </cell>
          <cell r="T305" t="str">
            <v>13</v>
          </cell>
          <cell r="U305" t="str">
            <v>EAHL</v>
          </cell>
        </row>
        <row r="306">
          <cell r="C306">
            <v>6001932285</v>
          </cell>
          <cell r="D306" t="str">
            <v>NELSON MANDELA JI(NC)</v>
          </cell>
          <cell r="E306" t="str">
            <v>COLVILLE ROAD</v>
          </cell>
          <cell r="F306">
            <v>46700</v>
          </cell>
          <cell r="G306">
            <v>54000</v>
          </cell>
          <cell r="I306">
            <v>22464</v>
          </cell>
          <cell r="J306">
            <v>46.31</v>
          </cell>
          <cell r="N306">
            <v>22510.31</v>
          </cell>
          <cell r="T306" t="str">
            <v>13</v>
          </cell>
          <cell r="U306" t="str">
            <v>EAHM</v>
          </cell>
        </row>
        <row r="307">
          <cell r="C307">
            <v>6001934678</v>
          </cell>
          <cell r="D307" t="str">
            <v>NEW HALL J &amp; I SCHOOL</v>
          </cell>
          <cell r="E307" t="str">
            <v>WOODINGTON ROAD, B75 7PX</v>
          </cell>
          <cell r="F307">
            <v>14250</v>
          </cell>
          <cell r="G307">
            <v>16400</v>
          </cell>
          <cell r="H307" t="str">
            <v>08.02.2000</v>
          </cell>
          <cell r="I307">
            <v>6822.4</v>
          </cell>
          <cell r="J307">
            <v>3131.3</v>
          </cell>
          <cell r="N307">
            <v>9953.7000000000007</v>
          </cell>
          <cell r="O307" t="str">
            <v>NEW HALL J/I 1/9/95 WITH LINDRIDGE</v>
          </cell>
          <cell r="T307" t="str">
            <v>13</v>
          </cell>
          <cell r="U307" t="str">
            <v>EAHN</v>
          </cell>
        </row>
        <row r="308">
          <cell r="C308">
            <v>6000335471</v>
          </cell>
          <cell r="D308" t="str">
            <v>NEW HALL J &amp; I SCHOOL</v>
          </cell>
          <cell r="E308" t="str">
            <v>LANGLEY HALL DRIVE, B75 7NQ</v>
          </cell>
          <cell r="F308">
            <v>20650</v>
          </cell>
          <cell r="G308">
            <v>17600</v>
          </cell>
          <cell r="H308" t="str">
            <v>08.02.2000</v>
          </cell>
          <cell r="I308">
            <v>7321.6</v>
          </cell>
          <cell r="N308">
            <v>7321.6</v>
          </cell>
          <cell r="O308" t="str">
            <v>NEW HALL J/I 1/9/95 WITH WOODINGTON INF</v>
          </cell>
          <cell r="T308" t="str">
            <v>13</v>
          </cell>
          <cell r="U308" t="str">
            <v>EAHN</v>
          </cell>
        </row>
        <row r="309">
          <cell r="C309">
            <v>6001930030</v>
          </cell>
          <cell r="D309" t="str">
            <v>NEW OSCOTT I</v>
          </cell>
          <cell r="E309" t="str">
            <v>MARKHAM ROAD, B73 6QR</v>
          </cell>
          <cell r="F309">
            <v>16800</v>
          </cell>
          <cell r="G309">
            <v>21750</v>
          </cell>
          <cell r="H309" t="str">
            <v>08.02.2000</v>
          </cell>
          <cell r="I309">
            <v>9048</v>
          </cell>
          <cell r="N309">
            <v>9048</v>
          </cell>
          <cell r="Q309" t="str">
            <v/>
          </cell>
          <cell r="T309" t="str">
            <v>13</v>
          </cell>
          <cell r="U309" t="str">
            <v>EAHP</v>
          </cell>
        </row>
        <row r="310">
          <cell r="C310">
            <v>6001930132</v>
          </cell>
          <cell r="D310" t="str">
            <v>NEW OSCOTT J</v>
          </cell>
          <cell r="E310" t="str">
            <v>MARKHAM ROAD, B73 6QR</v>
          </cell>
          <cell r="F310">
            <v>23000</v>
          </cell>
          <cell r="G310">
            <v>28500</v>
          </cell>
          <cell r="H310" t="str">
            <v>08.02.2000</v>
          </cell>
          <cell r="I310">
            <v>11856</v>
          </cell>
          <cell r="N310">
            <v>11856</v>
          </cell>
          <cell r="Q310" t="str">
            <v/>
          </cell>
          <cell r="T310" t="str">
            <v>13</v>
          </cell>
          <cell r="U310" t="str">
            <v>EAHQ</v>
          </cell>
        </row>
        <row r="311">
          <cell r="C311">
            <v>6002322356</v>
          </cell>
          <cell r="D311" t="str">
            <v>NEW SPRING STREET DAY NURSERY</v>
          </cell>
          <cell r="E311" t="str">
            <v>33 NEW SPRING STREET, B18 7LG</v>
          </cell>
          <cell r="F311">
            <v>11750</v>
          </cell>
          <cell r="G311">
            <v>15250</v>
          </cell>
          <cell r="I311">
            <v>6344</v>
          </cell>
          <cell r="N311">
            <v>6344</v>
          </cell>
          <cell r="T311">
            <v>30</v>
          </cell>
          <cell r="U311">
            <v>8103</v>
          </cell>
        </row>
        <row r="312">
          <cell r="C312">
            <v>6000256557</v>
          </cell>
          <cell r="D312" t="str">
            <v>NEWTOWN NURSERY</v>
          </cell>
          <cell r="E312" t="str">
            <v>HOCKLEY CLOSE, B19 2NS</v>
          </cell>
          <cell r="F312">
            <v>3800</v>
          </cell>
          <cell r="G312">
            <v>4250</v>
          </cell>
          <cell r="H312" t="str">
            <v>14.08.1999</v>
          </cell>
          <cell r="I312">
            <v>1768</v>
          </cell>
          <cell r="N312">
            <v>1768</v>
          </cell>
          <cell r="T312">
            <v>11</v>
          </cell>
          <cell r="U312" t="str">
            <v>EAZN</v>
          </cell>
        </row>
        <row r="313">
          <cell r="C313">
            <v>6001935808</v>
          </cell>
          <cell r="D313" t="str">
            <v>NONSUCH JI</v>
          </cell>
          <cell r="E313" t="str">
            <v>WOOD LEASOW,WOODGATE VALLEY, B32 3SE</v>
          </cell>
          <cell r="F313">
            <v>21400</v>
          </cell>
          <cell r="G313">
            <v>22700</v>
          </cell>
          <cell r="I313">
            <v>9443.2000000000007</v>
          </cell>
          <cell r="J313">
            <v>872.01</v>
          </cell>
          <cell r="N313">
            <v>10315.210000000001</v>
          </cell>
          <cell r="T313" t="str">
            <v>13</v>
          </cell>
          <cell r="U313" t="str">
            <v>EAHR</v>
          </cell>
        </row>
        <row r="314">
          <cell r="C314">
            <v>6001934770</v>
          </cell>
          <cell r="D314" t="str">
            <v>NORTHFIELD MANOR JI</v>
          </cell>
          <cell r="E314" t="str">
            <v>SWARTHMORE ROAD, B29 4JT</v>
          </cell>
          <cell r="F314">
            <v>47300</v>
          </cell>
          <cell r="G314">
            <v>28700</v>
          </cell>
          <cell r="I314">
            <v>11939.2</v>
          </cell>
          <cell r="J314">
            <v>207.69</v>
          </cell>
          <cell r="K314">
            <v>-3856.6099999999997</v>
          </cell>
          <cell r="M314">
            <v>-35469.090000000004</v>
          </cell>
          <cell r="N314">
            <v>-27178.81</v>
          </cell>
          <cell r="Q314" t="str">
            <v/>
          </cell>
          <cell r="T314" t="str">
            <v>13</v>
          </cell>
          <cell r="U314" t="str">
            <v>EAHT</v>
          </cell>
        </row>
        <row r="315">
          <cell r="G315">
            <v>286550</v>
          </cell>
          <cell r="I315">
            <v>119204.8</v>
          </cell>
          <cell r="J315">
            <v>14677.46</v>
          </cell>
          <cell r="K315">
            <v>-3856.6099999999997</v>
          </cell>
          <cell r="L315">
            <v>0</v>
          </cell>
          <cell r="M315">
            <v>-35469.090000000004</v>
          </cell>
          <cell r="N315">
            <v>94556.560000000012</v>
          </cell>
        </row>
        <row r="316">
          <cell r="C316">
            <v>6000224844</v>
          </cell>
          <cell r="D316" t="str">
            <v>OAKDALE CENTRE</v>
          </cell>
          <cell r="E316" t="str">
            <v>UMBERSLADE ROAD (1), B29</v>
          </cell>
          <cell r="F316">
            <v>4400</v>
          </cell>
          <cell r="G316">
            <v>5500</v>
          </cell>
          <cell r="I316">
            <v>2288</v>
          </cell>
          <cell r="J316">
            <v>-46.01</v>
          </cell>
          <cell r="N316">
            <v>2241.9899999999998</v>
          </cell>
          <cell r="T316" t="str">
            <v>05</v>
          </cell>
          <cell r="U316">
            <v>2063</v>
          </cell>
        </row>
        <row r="317">
          <cell r="C317">
            <v>6001639394</v>
          </cell>
          <cell r="D317" t="str">
            <v>OAKLANDS PARK DAY NURSERY</v>
          </cell>
          <cell r="E317" t="str">
            <v>10 BOUGHTON ROAD, B25 8AJ</v>
          </cell>
          <cell r="F317">
            <v>16250</v>
          </cell>
          <cell r="G317">
            <v>24500</v>
          </cell>
          <cell r="I317">
            <v>10192</v>
          </cell>
          <cell r="J317">
            <v>-1154.1400000000001</v>
          </cell>
          <cell r="N317">
            <v>9037.86</v>
          </cell>
          <cell r="T317">
            <v>30</v>
          </cell>
          <cell r="U317">
            <v>8117</v>
          </cell>
        </row>
        <row r="318">
          <cell r="C318">
            <v>6001932387</v>
          </cell>
          <cell r="D318" t="str">
            <v>OAKLANDS JI</v>
          </cell>
          <cell r="E318" t="str">
            <v>DOLPHIN LANE, B27 7BT</v>
          </cell>
          <cell r="F318">
            <v>25500</v>
          </cell>
          <cell r="G318">
            <v>23200</v>
          </cell>
          <cell r="I318">
            <v>9651.2000000000007</v>
          </cell>
          <cell r="J318">
            <v>2640.29</v>
          </cell>
          <cell r="N318">
            <v>12291.490000000002</v>
          </cell>
          <cell r="T318" t="str">
            <v>13</v>
          </cell>
          <cell r="U318" t="str">
            <v>EAHV</v>
          </cell>
        </row>
        <row r="319">
          <cell r="C319">
            <v>6002333900</v>
          </cell>
          <cell r="D319" t="str">
            <v>OAKLAND CENTRE</v>
          </cell>
          <cell r="E319" t="str">
            <v>OAKLAND P.F., OAKLAND ROAD</v>
          </cell>
          <cell r="N319">
            <v>0</v>
          </cell>
          <cell r="T319" t="str">
            <v>N/A</v>
          </cell>
          <cell r="U319" t="str">
            <v>N/A</v>
          </cell>
        </row>
        <row r="320">
          <cell r="C320">
            <v>6002093476</v>
          </cell>
          <cell r="D320" t="str">
            <v>OFFICES (EDUCATION ) GND - 7TH FLOOR</v>
          </cell>
          <cell r="E320" t="str">
            <v>38 - 52 ORPHANAGE ROAD, B24 9HN</v>
          </cell>
          <cell r="F320">
            <v>220000</v>
          </cell>
          <cell r="G320">
            <v>250000</v>
          </cell>
          <cell r="M320">
            <v>64151.34</v>
          </cell>
          <cell r="N320">
            <v>64151.34</v>
          </cell>
          <cell r="T320">
            <v>63</v>
          </cell>
          <cell r="U320">
            <v>6380</v>
          </cell>
        </row>
        <row r="321">
          <cell r="C321">
            <v>6001984930</v>
          </cell>
          <cell r="D321" t="str">
            <v>OFFICES (EDUCATION ) 8TH FLOOR</v>
          </cell>
          <cell r="E321" t="str">
            <v>38 - 52 ORPHANAGE ROAD, B24 9HN</v>
          </cell>
          <cell r="F321">
            <v>31000</v>
          </cell>
          <cell r="N321">
            <v>0</v>
          </cell>
          <cell r="T321">
            <v>63</v>
          </cell>
          <cell r="U321">
            <v>6380</v>
          </cell>
        </row>
        <row r="322">
          <cell r="C322">
            <v>10046810248</v>
          </cell>
          <cell r="D322" t="str">
            <v>OGWEN COTTAGE</v>
          </cell>
          <cell r="E322" t="str">
            <v>BETHESDA,GWYNEDD</v>
          </cell>
          <cell r="F322">
            <v>7400</v>
          </cell>
          <cell r="G322">
            <v>7400</v>
          </cell>
          <cell r="I322">
            <v>3048.8</v>
          </cell>
          <cell r="J322">
            <v>-348.63</v>
          </cell>
          <cell r="N322">
            <v>2700.17</v>
          </cell>
          <cell r="T322" t="str">
            <v>08</v>
          </cell>
          <cell r="U322">
            <v>2981</v>
          </cell>
        </row>
        <row r="323">
          <cell r="C323">
            <v>500017452</v>
          </cell>
          <cell r="D323" t="str">
            <v>OGWEN COTTAGE (HOUSE)</v>
          </cell>
          <cell r="E323" t="str">
            <v>BETHESDA,GWYNEDD</v>
          </cell>
          <cell r="F323" t="str">
            <v>BAND E</v>
          </cell>
          <cell r="I323">
            <v>660.14</v>
          </cell>
          <cell r="N323">
            <v>660.14</v>
          </cell>
          <cell r="T323" t="str">
            <v>08</v>
          </cell>
          <cell r="U323">
            <v>2981</v>
          </cell>
        </row>
        <row r="324">
          <cell r="C324">
            <v>10046811548</v>
          </cell>
          <cell r="D324" t="str">
            <v>OGWEN COTTAGE (OUTDOOR PURSUITS CENTRE)</v>
          </cell>
          <cell r="E324" t="str">
            <v>BETHESDA,GWYNEDD</v>
          </cell>
          <cell r="F324">
            <v>840</v>
          </cell>
          <cell r="G324">
            <v>720</v>
          </cell>
          <cell r="I324">
            <v>296.64</v>
          </cell>
          <cell r="J324">
            <v>-67.94</v>
          </cell>
          <cell r="N324">
            <v>228.7</v>
          </cell>
          <cell r="T324" t="str">
            <v>08</v>
          </cell>
          <cell r="U324">
            <v>2981</v>
          </cell>
        </row>
        <row r="325">
          <cell r="C325" t="str">
            <v>5018104723</v>
          </cell>
          <cell r="D325" t="str">
            <v>OLDKNOW ROAD</v>
          </cell>
          <cell r="E325" t="str">
            <v>78, OLDKNOW ROAD</v>
          </cell>
          <cell r="F325" t="str">
            <v>BAND A</v>
          </cell>
          <cell r="I325">
            <v>302.23</v>
          </cell>
          <cell r="N325">
            <v>302.23</v>
          </cell>
        </row>
        <row r="326">
          <cell r="C326">
            <v>6001933857</v>
          </cell>
          <cell r="D326" t="str">
            <v>OLDKNOW JI</v>
          </cell>
          <cell r="E326" t="str">
            <v>OLDKNOW ROAD, B10 0HU</v>
          </cell>
          <cell r="F326">
            <v>36200</v>
          </cell>
          <cell r="G326">
            <v>37400</v>
          </cell>
          <cell r="H326" t="str">
            <v>18.01.2000</v>
          </cell>
          <cell r="I326">
            <v>15558.4</v>
          </cell>
          <cell r="J326">
            <v>1890.7</v>
          </cell>
          <cell r="N326">
            <v>17449.099999999999</v>
          </cell>
          <cell r="T326" t="str">
            <v>13</v>
          </cell>
          <cell r="U326" t="str">
            <v>EAHW</v>
          </cell>
        </row>
        <row r="327">
          <cell r="C327">
            <v>6001937973</v>
          </cell>
          <cell r="D327" t="str">
            <v>ORATORY RC JI(NC)</v>
          </cell>
          <cell r="E327" t="str">
            <v>OLIVER ROAD, B16 9ER</v>
          </cell>
          <cell r="F327">
            <v>18700</v>
          </cell>
          <cell r="G327">
            <v>20000</v>
          </cell>
          <cell r="H327" t="str">
            <v>17.07.1999</v>
          </cell>
          <cell r="I327">
            <v>8320</v>
          </cell>
          <cell r="J327">
            <v>693.76</v>
          </cell>
          <cell r="L327">
            <v>-7211.01</v>
          </cell>
          <cell r="N327">
            <v>1802.75</v>
          </cell>
          <cell r="Q327" t="str">
            <v>PRIMARY SCHOOL OLIVER ROAD</v>
          </cell>
          <cell r="R327" t="str">
            <v>YES</v>
          </cell>
          <cell r="T327" t="str">
            <v>13</v>
          </cell>
          <cell r="U327" t="str">
            <v>EAHX</v>
          </cell>
        </row>
        <row r="328">
          <cell r="C328">
            <v>6001932581</v>
          </cell>
          <cell r="D328" t="str">
            <v>OSBORNE JUNIORS</v>
          </cell>
          <cell r="E328" t="str">
            <v>STATION ROAD, B23 6TY</v>
          </cell>
          <cell r="F328">
            <v>15900</v>
          </cell>
          <cell r="G328">
            <v>16500</v>
          </cell>
          <cell r="H328" t="str">
            <v>09.10.1999</v>
          </cell>
          <cell r="I328">
            <v>6864</v>
          </cell>
          <cell r="J328">
            <v>800.11</v>
          </cell>
          <cell r="N328">
            <v>7664.11</v>
          </cell>
          <cell r="T328" t="str">
            <v>13</v>
          </cell>
          <cell r="U328" t="str">
            <v>EAHY</v>
          </cell>
        </row>
        <row r="329">
          <cell r="C329">
            <v>6000032148</v>
          </cell>
          <cell r="D329" t="str">
            <v>OSBORNE NURSERY</v>
          </cell>
          <cell r="E329" t="str">
            <v>STATION ROAD, B23 6UB</v>
          </cell>
          <cell r="F329">
            <v>4050</v>
          </cell>
          <cell r="G329">
            <v>4100</v>
          </cell>
          <cell r="H329" t="str">
            <v>14.10.1999</v>
          </cell>
          <cell r="I329">
            <v>1705.6</v>
          </cell>
          <cell r="J329">
            <v>161.51</v>
          </cell>
          <cell r="N329">
            <v>1867.11</v>
          </cell>
          <cell r="Q329" t="str">
            <v/>
          </cell>
          <cell r="T329">
            <v>11</v>
          </cell>
          <cell r="U329" t="str">
            <v>EAZP</v>
          </cell>
        </row>
        <row r="330">
          <cell r="C330">
            <v>6001933437</v>
          </cell>
          <cell r="D330" t="str">
            <v>OUR LADY AND ST ROSE JI RC</v>
          </cell>
          <cell r="E330" t="str">
            <v>GREGORY AVENUE, B29 5DY</v>
          </cell>
          <cell r="F330">
            <v>23600</v>
          </cell>
          <cell r="G330">
            <v>18600</v>
          </cell>
          <cell r="I330">
            <v>7737.6</v>
          </cell>
          <cell r="J330">
            <v>456.73</v>
          </cell>
          <cell r="K330">
            <v>-276.12</v>
          </cell>
          <cell r="L330">
            <v>-6555.47</v>
          </cell>
          <cell r="M330">
            <v>-2297.67</v>
          </cell>
          <cell r="N330">
            <v>-934.93000000000029</v>
          </cell>
          <cell r="R330" t="str">
            <v>YES</v>
          </cell>
          <cell r="T330" t="str">
            <v>13</v>
          </cell>
          <cell r="U330" t="str">
            <v>EAHZ</v>
          </cell>
        </row>
        <row r="331">
          <cell r="C331">
            <v>6001933733</v>
          </cell>
          <cell r="D331" t="str">
            <v>OUR LADY OF FATIMA JI RC</v>
          </cell>
          <cell r="E331" t="str">
            <v>WINCHFIELD DRIVE, B17 8TR</v>
          </cell>
          <cell r="F331">
            <v>13900</v>
          </cell>
          <cell r="G331">
            <v>16100</v>
          </cell>
          <cell r="H331" t="str">
            <v>17.07.1999</v>
          </cell>
          <cell r="I331">
            <v>6697.6</v>
          </cell>
          <cell r="J331">
            <v>2.4700000000000002</v>
          </cell>
          <cell r="L331">
            <v>-5360.06</v>
          </cell>
          <cell r="N331">
            <v>1340.0100000000002</v>
          </cell>
          <cell r="Q331" t="str">
            <v/>
          </cell>
          <cell r="R331" t="str">
            <v>YES</v>
          </cell>
          <cell r="T331" t="str">
            <v>13</v>
          </cell>
          <cell r="U331" t="str">
            <v>EAJA</v>
          </cell>
        </row>
        <row r="332">
          <cell r="C332">
            <v>6001932536</v>
          </cell>
          <cell r="D332" t="str">
            <v>OUR LADY OF LOURDES JI RC</v>
          </cell>
          <cell r="E332" t="str">
            <v>TRITTIFORD ROAD, B13 0EU</v>
          </cell>
          <cell r="F332">
            <v>25300</v>
          </cell>
          <cell r="G332">
            <v>24000</v>
          </cell>
          <cell r="H332" t="str">
            <v>20.10.1999</v>
          </cell>
          <cell r="I332">
            <v>9523.5400000000009</v>
          </cell>
          <cell r="J332">
            <v>1947</v>
          </cell>
          <cell r="K332">
            <v>-346.46</v>
          </cell>
          <cell r="L332">
            <v>-9176.44</v>
          </cell>
          <cell r="M332">
            <v>-1980.3600000000001</v>
          </cell>
          <cell r="N332">
            <v>-32.71999999999889</v>
          </cell>
          <cell r="Q332" t="str">
            <v/>
          </cell>
          <cell r="R332" t="str">
            <v>YES</v>
          </cell>
          <cell r="T332" t="str">
            <v>13</v>
          </cell>
          <cell r="U332" t="str">
            <v>EAJB</v>
          </cell>
        </row>
        <row r="333">
          <cell r="C333">
            <v>6001932161</v>
          </cell>
          <cell r="D333" t="str">
            <v>OUR LADY'S JI RC</v>
          </cell>
          <cell r="E333" t="str">
            <v>EAST MEADWAY, B33 0AU</v>
          </cell>
          <cell r="F333">
            <v>12500</v>
          </cell>
          <cell r="G333">
            <v>16250</v>
          </cell>
          <cell r="H333" t="str">
            <v>20.10.1999</v>
          </cell>
          <cell r="I333">
            <v>6760</v>
          </cell>
          <cell r="L333">
            <v>-5408</v>
          </cell>
          <cell r="N333">
            <v>1352</v>
          </cell>
          <cell r="Q333" t="str">
            <v/>
          </cell>
          <cell r="R333" t="str">
            <v>YES</v>
          </cell>
          <cell r="T333" t="str">
            <v>13</v>
          </cell>
          <cell r="U333" t="str">
            <v>EAJC</v>
          </cell>
        </row>
        <row r="334">
          <cell r="G334">
            <v>464270</v>
          </cell>
          <cell r="I334">
            <v>89605.75</v>
          </cell>
          <cell r="J334">
            <v>6975.8499999999995</v>
          </cell>
          <cell r="K334">
            <v>-622.57999999999993</v>
          </cell>
          <cell r="L334">
            <v>-33710.980000000003</v>
          </cell>
          <cell r="M334">
            <v>59873.31</v>
          </cell>
          <cell r="N334">
            <v>122121.34999999999</v>
          </cell>
        </row>
        <row r="335">
          <cell r="C335">
            <v>6001930518</v>
          </cell>
          <cell r="D335" t="str">
            <v>PAGANEL JI</v>
          </cell>
          <cell r="E335" t="str">
            <v>PAGANEL ROAD, B29 5TG</v>
          </cell>
          <cell r="F335">
            <v>47000</v>
          </cell>
          <cell r="G335">
            <v>29600</v>
          </cell>
          <cell r="I335">
            <v>12313.6</v>
          </cell>
          <cell r="J335">
            <v>10341.31</v>
          </cell>
          <cell r="N335">
            <v>22654.91</v>
          </cell>
          <cell r="Q335" t="str">
            <v/>
          </cell>
          <cell r="T335" t="str">
            <v>85/3457</v>
          </cell>
          <cell r="U335" t="str">
            <v>EAJE/EAJD</v>
          </cell>
        </row>
        <row r="336">
          <cell r="C336">
            <v>6002079874</v>
          </cell>
          <cell r="D336" t="str">
            <v>PAGET JI (NC)</v>
          </cell>
          <cell r="E336" t="str">
            <v>PAGET ROAD, B24 0JE</v>
          </cell>
          <cell r="F336">
            <v>9700</v>
          </cell>
          <cell r="G336">
            <v>12700</v>
          </cell>
          <cell r="I336">
            <v>5283.2</v>
          </cell>
          <cell r="N336">
            <v>5283.2</v>
          </cell>
          <cell r="T336">
            <v>13</v>
          </cell>
          <cell r="U336" t="str">
            <v>EAJF</v>
          </cell>
        </row>
        <row r="337">
          <cell r="C337">
            <v>6000784934</v>
          </cell>
          <cell r="D337" t="str">
            <v>PARK ROAD DAY NURSERY</v>
          </cell>
          <cell r="E337" t="str">
            <v>57 PARK ROAD, B11 4HB</v>
          </cell>
          <cell r="F337">
            <v>5000</v>
          </cell>
          <cell r="G337">
            <v>6800</v>
          </cell>
          <cell r="I337">
            <v>2828.8</v>
          </cell>
          <cell r="J337">
            <v>-281.08</v>
          </cell>
          <cell r="N337">
            <v>2547.7200000000003</v>
          </cell>
          <cell r="T337">
            <v>30</v>
          </cell>
          <cell r="U337">
            <v>8129</v>
          </cell>
        </row>
        <row r="338">
          <cell r="C338">
            <v>6001933948</v>
          </cell>
          <cell r="D338" t="str">
            <v>PARK HILL JI(NC)</v>
          </cell>
          <cell r="E338" t="str">
            <v>ALCESTER ROAD, B13 8BB</v>
          </cell>
          <cell r="F338">
            <v>31300</v>
          </cell>
          <cell r="G338">
            <v>34300</v>
          </cell>
          <cell r="I338">
            <v>14268.8</v>
          </cell>
          <cell r="J338">
            <v>818.41</v>
          </cell>
          <cell r="N338">
            <v>15087.21</v>
          </cell>
          <cell r="Q338" t="str">
            <v>PARK HILL SCH BETWEEN 80/9 ALCESTER RD</v>
          </cell>
          <cell r="T338" t="str">
            <v>13</v>
          </cell>
          <cell r="U338" t="str">
            <v>EAJG</v>
          </cell>
        </row>
        <row r="339">
          <cell r="C339">
            <v>6001928030</v>
          </cell>
          <cell r="D339" t="str">
            <v>PARK VIEW SEC</v>
          </cell>
          <cell r="E339" t="str">
            <v>NASEBY ROAD, B8 3HG</v>
          </cell>
          <cell r="F339">
            <v>71800</v>
          </cell>
          <cell r="G339">
            <v>70700</v>
          </cell>
          <cell r="I339">
            <v>29411.200000000001</v>
          </cell>
          <cell r="J339">
            <v>5197.8</v>
          </cell>
          <cell r="N339">
            <v>34609</v>
          </cell>
          <cell r="Q339" t="str">
            <v>PARK VIEW LOWER SCHOOL</v>
          </cell>
          <cell r="T339" t="str">
            <v>14</v>
          </cell>
          <cell r="U339" t="str">
            <v>EAWF</v>
          </cell>
        </row>
        <row r="340">
          <cell r="C340">
            <v>5011260159</v>
          </cell>
          <cell r="D340" t="str">
            <v>PARK VIEW UPPER, CARETAKERS HOUSE</v>
          </cell>
          <cell r="E340" t="str">
            <v>NORTHLEIGH ROAD, B8 2DH</v>
          </cell>
          <cell r="F340" t="str">
            <v>BAND C</v>
          </cell>
          <cell r="N340">
            <v>0</v>
          </cell>
          <cell r="T340" t="str">
            <v>14</v>
          </cell>
          <cell r="U340" t="str">
            <v>EAWF</v>
          </cell>
        </row>
        <row r="341">
          <cell r="C341">
            <v>6001930712</v>
          </cell>
          <cell r="D341" t="str">
            <v>PARKFIELD JI</v>
          </cell>
          <cell r="E341" t="str">
            <v>PARKFIELD ROAD, B8 3AX</v>
          </cell>
          <cell r="F341">
            <v>27550</v>
          </cell>
          <cell r="G341">
            <v>31300</v>
          </cell>
          <cell r="H341" t="str">
            <v>18.01.2000</v>
          </cell>
          <cell r="I341">
            <v>13020.8</v>
          </cell>
          <cell r="J341">
            <v>258.83</v>
          </cell>
          <cell r="N341">
            <v>13279.63</v>
          </cell>
          <cell r="Q341" t="str">
            <v/>
          </cell>
          <cell r="T341" t="str">
            <v>13</v>
          </cell>
          <cell r="U341" t="str">
            <v>EAJH</v>
          </cell>
        </row>
        <row r="342">
          <cell r="C342">
            <v>6000225029</v>
          </cell>
          <cell r="D342" t="str">
            <v>PEBBLEMILL P.F.</v>
          </cell>
          <cell r="E342" t="str">
            <v>WALLACE ROAD (NEAR 37), B29</v>
          </cell>
          <cell r="F342">
            <v>3000</v>
          </cell>
          <cell r="G342">
            <v>3450</v>
          </cell>
          <cell r="I342">
            <v>1435.2</v>
          </cell>
          <cell r="N342">
            <v>1435.2</v>
          </cell>
          <cell r="Q342" t="str">
            <v>SPTS FLD PAV NR WALLACE ROAD</v>
          </cell>
          <cell r="T342" t="str">
            <v>67</v>
          </cell>
          <cell r="U342">
            <v>2570</v>
          </cell>
        </row>
        <row r="343">
          <cell r="C343">
            <v>6001928223</v>
          </cell>
          <cell r="D343" t="str">
            <v>PEGASUS JI</v>
          </cell>
          <cell r="E343" t="str">
            <v>TURNHOUSE ROAD, B35 6PR</v>
          </cell>
          <cell r="F343">
            <v>39100</v>
          </cell>
          <cell r="G343">
            <v>22700</v>
          </cell>
          <cell r="I343">
            <v>9443.2000000000007</v>
          </cell>
          <cell r="J343">
            <v>9403.76</v>
          </cell>
          <cell r="N343">
            <v>18846.96</v>
          </cell>
          <cell r="Q343" t="str">
            <v/>
          </cell>
          <cell r="T343" t="str">
            <v>13</v>
          </cell>
          <cell r="U343" t="str">
            <v>EAJJ</v>
          </cell>
        </row>
        <row r="344">
          <cell r="C344">
            <v>6001932989</v>
          </cell>
          <cell r="D344" t="str">
            <v>PENNS JI</v>
          </cell>
          <cell r="E344" t="str">
            <v>BERWOOD ROAD, B72 1BS</v>
          </cell>
          <cell r="F344">
            <v>15000</v>
          </cell>
          <cell r="G344">
            <v>16750</v>
          </cell>
          <cell r="H344" t="str">
            <v>01.02.2000</v>
          </cell>
          <cell r="I344">
            <v>6968</v>
          </cell>
          <cell r="J344">
            <v>262.29000000000002</v>
          </cell>
          <cell r="N344">
            <v>7230.29</v>
          </cell>
          <cell r="Q344" t="str">
            <v/>
          </cell>
          <cell r="T344" t="str">
            <v>13</v>
          </cell>
          <cell r="U344" t="str">
            <v>EAJK</v>
          </cell>
        </row>
        <row r="345">
          <cell r="C345">
            <v>6001934043</v>
          </cell>
          <cell r="D345" t="str">
            <v>PERCY SHURMER JI</v>
          </cell>
          <cell r="E345" t="str">
            <v>LONGMORE STREET, B12 9ED</v>
          </cell>
          <cell r="F345">
            <v>22300</v>
          </cell>
          <cell r="G345">
            <v>24750</v>
          </cell>
          <cell r="I345">
            <v>10296</v>
          </cell>
          <cell r="J345">
            <v>453.03</v>
          </cell>
          <cell r="N345">
            <v>10749.03</v>
          </cell>
          <cell r="Q345" t="str">
            <v/>
          </cell>
          <cell r="T345" t="str">
            <v>13</v>
          </cell>
          <cell r="U345" t="str">
            <v>EAJL</v>
          </cell>
        </row>
        <row r="346">
          <cell r="C346">
            <v>6001934054</v>
          </cell>
          <cell r="D346" t="str">
            <v>PERCY SHURMER I (NURSERY CLASS)</v>
          </cell>
          <cell r="E346" t="str">
            <v>SHERBOURNE ROAD, B12 9EE</v>
          </cell>
          <cell r="N346">
            <v>0</v>
          </cell>
          <cell r="Q346" t="str">
            <v>PERCY SHURMER INFANTS SCHOOL</v>
          </cell>
          <cell r="T346" t="str">
            <v>13</v>
          </cell>
          <cell r="U346" t="str">
            <v>EAJL</v>
          </cell>
        </row>
        <row r="347">
          <cell r="C347">
            <v>6001933595</v>
          </cell>
          <cell r="D347" t="str">
            <v>PERRY BEECHES JI</v>
          </cell>
          <cell r="E347" t="str">
            <v>BEECHES ROAD, B42 2PY</v>
          </cell>
          <cell r="F347">
            <v>38000</v>
          </cell>
          <cell r="G347">
            <v>44000</v>
          </cell>
          <cell r="H347" t="str">
            <v>11.01.2000</v>
          </cell>
          <cell r="I347">
            <v>18304</v>
          </cell>
          <cell r="J347">
            <v>12.74</v>
          </cell>
          <cell r="N347">
            <v>18316.740000000002</v>
          </cell>
          <cell r="O347" t="str">
            <v>SPLIT 60%/40% TO J&amp;I RESP;IF NO APPORT.</v>
          </cell>
          <cell r="Q347" t="str">
            <v/>
          </cell>
          <cell r="T347" t="str">
            <v>SPLIT TWEEN JI</v>
          </cell>
          <cell r="U347" t="str">
            <v>EAJM/EAJN</v>
          </cell>
        </row>
        <row r="348">
          <cell r="C348">
            <v>6000200128</v>
          </cell>
          <cell r="D348" t="str">
            <v>PERRY BEECHES NURSERY</v>
          </cell>
          <cell r="E348" t="str">
            <v>BEECHES ROAD (256), B42 2PX</v>
          </cell>
          <cell r="F348">
            <v>3200</v>
          </cell>
          <cell r="G348">
            <v>3700</v>
          </cell>
          <cell r="H348" t="str">
            <v>11.01.2000</v>
          </cell>
          <cell r="I348">
            <v>1539.2</v>
          </cell>
          <cell r="N348">
            <v>1539.2</v>
          </cell>
          <cell r="T348">
            <v>11</v>
          </cell>
          <cell r="U348" t="str">
            <v>EAZQ</v>
          </cell>
        </row>
        <row r="349">
          <cell r="C349">
            <v>6001932149</v>
          </cell>
          <cell r="D349" t="str">
            <v>PERRY BEECHES SEC</v>
          </cell>
          <cell r="E349" t="str">
            <v>BEECHES ROAD, B42 2PX</v>
          </cell>
          <cell r="F349">
            <v>98000</v>
          </cell>
          <cell r="G349">
            <v>112500</v>
          </cell>
          <cell r="I349">
            <v>46800</v>
          </cell>
          <cell r="J349">
            <v>437.91</v>
          </cell>
          <cell r="N349">
            <v>47237.91</v>
          </cell>
          <cell r="Q349" t="str">
            <v/>
          </cell>
          <cell r="T349" t="str">
            <v>14</v>
          </cell>
          <cell r="U349" t="str">
            <v>EAWG</v>
          </cell>
        </row>
        <row r="350">
          <cell r="C350">
            <v>6001935171</v>
          </cell>
          <cell r="D350" t="str">
            <v>PERRY COMMON JI</v>
          </cell>
          <cell r="E350" t="str">
            <v>HASTINGS ROAD, B23 5AJ</v>
          </cell>
          <cell r="F350">
            <v>24150</v>
          </cell>
          <cell r="G350">
            <v>22500</v>
          </cell>
          <cell r="H350" t="str">
            <v>08.02.2000</v>
          </cell>
          <cell r="I350">
            <v>9360</v>
          </cell>
          <cell r="J350">
            <v>2280.7699999999986</v>
          </cell>
          <cell r="M350">
            <v>34.01</v>
          </cell>
          <cell r="N350">
            <v>11674.779999999999</v>
          </cell>
          <cell r="Q350" t="str">
            <v/>
          </cell>
          <cell r="T350" t="str">
            <v>13</v>
          </cell>
          <cell r="U350" t="str">
            <v>EAJP</v>
          </cell>
        </row>
        <row r="351">
          <cell r="C351">
            <v>6001934145</v>
          </cell>
          <cell r="D351" t="str">
            <v>PERRY COMMON JI (STORE)</v>
          </cell>
          <cell r="E351" t="str">
            <v>HASTINGS ROAD, B23 5AJ</v>
          </cell>
          <cell r="N351">
            <v>0</v>
          </cell>
          <cell r="T351" t="str">
            <v>13</v>
          </cell>
          <cell r="U351" t="str">
            <v>EAJP</v>
          </cell>
        </row>
        <row r="352">
          <cell r="C352">
            <v>6001928529</v>
          </cell>
          <cell r="D352" t="str">
            <v>PINEAPPLE JI (INCL ALLENSCROFT NURS)</v>
          </cell>
          <cell r="E352" t="str">
            <v>ALLENS CROFT ROAD, B14 6RL</v>
          </cell>
          <cell r="F352">
            <v>31300</v>
          </cell>
          <cell r="G352">
            <v>20200</v>
          </cell>
          <cell r="I352">
            <v>8113.92</v>
          </cell>
          <cell r="J352">
            <v>769.71</v>
          </cell>
          <cell r="K352">
            <v>-2645.84</v>
          </cell>
          <cell r="M352">
            <v>-24398.93</v>
          </cell>
          <cell r="N352">
            <v>-18161.14</v>
          </cell>
          <cell r="T352" t="str">
            <v>85</v>
          </cell>
          <cell r="U352">
            <v>3446</v>
          </cell>
        </row>
        <row r="353">
          <cell r="C353">
            <v>6001934203</v>
          </cell>
          <cell r="D353" t="str">
            <v>PLANTSBROOK SEC</v>
          </cell>
          <cell r="E353" t="str">
            <v>UPPER HOLLAND ROAD, B72 1RB</v>
          </cell>
          <cell r="F353">
            <v>182200</v>
          </cell>
          <cell r="G353">
            <v>153750</v>
          </cell>
          <cell r="I353">
            <v>63960</v>
          </cell>
          <cell r="J353">
            <v>23863.95</v>
          </cell>
          <cell r="N353">
            <v>87823.95</v>
          </cell>
          <cell r="Q353" t="str">
            <v/>
          </cell>
          <cell r="T353" t="str">
            <v>14</v>
          </cell>
          <cell r="U353" t="str">
            <v>EAWH</v>
          </cell>
        </row>
        <row r="354">
          <cell r="C354">
            <v>6001929362</v>
          </cell>
          <cell r="D354" t="str">
            <v>PRIMROSE HILL JI</v>
          </cell>
          <cell r="E354" t="str">
            <v>TEES GROVE, B38 9DH</v>
          </cell>
          <cell r="F354">
            <v>24500</v>
          </cell>
          <cell r="G354">
            <v>26000</v>
          </cell>
          <cell r="I354">
            <v>10816</v>
          </cell>
          <cell r="J354">
            <v>993.47</v>
          </cell>
          <cell r="N354">
            <v>11809.47</v>
          </cell>
          <cell r="Q354" t="str">
            <v/>
          </cell>
          <cell r="T354" t="str">
            <v>13</v>
          </cell>
          <cell r="U354" t="str">
            <v>EAJQ</v>
          </cell>
        </row>
        <row r="355">
          <cell r="C355">
            <v>6001929464</v>
          </cell>
          <cell r="D355" t="str">
            <v xml:space="preserve">PRINCE ALBERT JI(NC) </v>
          </cell>
          <cell r="E355" t="str">
            <v>ALBERT ROAD, B6 5NH</v>
          </cell>
          <cell r="F355">
            <v>44700</v>
          </cell>
          <cell r="G355">
            <v>52100</v>
          </cell>
          <cell r="I355">
            <v>21673.599999999999</v>
          </cell>
          <cell r="N355">
            <v>21673.599999999999</v>
          </cell>
          <cell r="Q355" t="str">
            <v/>
          </cell>
          <cell r="T355" t="str">
            <v>13</v>
          </cell>
          <cell r="U355" t="str">
            <v>EAJR</v>
          </cell>
        </row>
        <row r="356">
          <cell r="C356">
            <v>6000245185</v>
          </cell>
          <cell r="D356" t="str">
            <v>PRINCE ALBERT JI(NC) (CAR PARK)</v>
          </cell>
          <cell r="E356" t="str">
            <v>WHITEHEAD/FREDERICK ROAD, B6</v>
          </cell>
          <cell r="F356">
            <v>2200</v>
          </cell>
          <cell r="G356">
            <v>2650</v>
          </cell>
          <cell r="I356">
            <v>0</v>
          </cell>
          <cell r="J356">
            <v>0</v>
          </cell>
          <cell r="K356">
            <v>-470.13</v>
          </cell>
          <cell r="M356">
            <v>-3804.38</v>
          </cell>
          <cell r="N356">
            <v>-4274.51</v>
          </cell>
          <cell r="Q356" t="str">
            <v>CAR PARK CNR FREDERICK ROAD</v>
          </cell>
          <cell r="T356" t="str">
            <v>13</v>
          </cell>
          <cell r="U356" t="str">
            <v>EAJR</v>
          </cell>
        </row>
        <row r="357">
          <cell r="C357">
            <v>6001933799</v>
          </cell>
          <cell r="D357" t="str">
            <v>PRINCETHORPE JI</v>
          </cell>
          <cell r="E357" t="str">
            <v>PRINCETHORPE ROAD, B29 5QB</v>
          </cell>
          <cell r="F357">
            <v>41400</v>
          </cell>
          <cell r="G357">
            <v>33300</v>
          </cell>
          <cell r="I357">
            <v>13852.8</v>
          </cell>
          <cell r="J357">
            <v>6102.8</v>
          </cell>
          <cell r="K357">
            <v>-234.24</v>
          </cell>
          <cell r="M357">
            <v>-2159.36</v>
          </cell>
          <cell r="N357">
            <v>17561.999999999996</v>
          </cell>
          <cell r="Q357" t="str">
            <v/>
          </cell>
          <cell r="T357" t="str">
            <v>85/3458</v>
          </cell>
          <cell r="U357" t="str">
            <v>EAJV/EAJT</v>
          </cell>
        </row>
        <row r="358">
          <cell r="G358">
            <v>723750</v>
          </cell>
          <cell r="I358">
            <v>299688.32000000001</v>
          </cell>
          <cell r="J358">
            <v>60915.7</v>
          </cell>
          <cell r="K358">
            <v>-3350.21</v>
          </cell>
          <cell r="L358">
            <v>0</v>
          </cell>
          <cell r="M358">
            <v>-30328.660000000003</v>
          </cell>
          <cell r="N358">
            <v>326925.14999999997</v>
          </cell>
        </row>
        <row r="359">
          <cell r="C359">
            <v>6000368427</v>
          </cell>
          <cell r="D359" t="str">
            <v>QUEENSBRIDGE P.F.</v>
          </cell>
          <cell r="E359" t="str">
            <v>QUEENSBRIDGE ROAD, B13</v>
          </cell>
          <cell r="F359">
            <v>4625</v>
          </cell>
          <cell r="G359">
            <v>4900</v>
          </cell>
          <cell r="I359">
            <v>2038.4</v>
          </cell>
          <cell r="J359">
            <v>93.78</v>
          </cell>
          <cell r="N359">
            <v>2132.1800000000003</v>
          </cell>
          <cell r="Q359" t="str">
            <v>SPORTSGND PAV TENNIS COURTS</v>
          </cell>
          <cell r="T359" t="str">
            <v>67</v>
          </cell>
          <cell r="U359">
            <v>2575</v>
          </cell>
        </row>
        <row r="360">
          <cell r="C360">
            <v>6001934305</v>
          </cell>
          <cell r="D360" t="str">
            <v>QUEENSBRIDGE SEC</v>
          </cell>
          <cell r="E360" t="str">
            <v>QUEENSBRIDGE ROAD, B13 8QB</v>
          </cell>
          <cell r="F360">
            <v>143300</v>
          </cell>
          <cell r="G360">
            <v>77900</v>
          </cell>
          <cell r="I360">
            <v>32406.400000000001</v>
          </cell>
          <cell r="J360">
            <v>2443.61</v>
          </cell>
          <cell r="K360">
            <v>-10677.080000000002</v>
          </cell>
          <cell r="M360">
            <v>-104341.70999999999</v>
          </cell>
          <cell r="N360">
            <v>-80168.78</v>
          </cell>
          <cell r="Q360" t="str">
            <v/>
          </cell>
          <cell r="T360" t="str">
            <v>14</v>
          </cell>
          <cell r="U360" t="str">
            <v>EAWJ</v>
          </cell>
        </row>
        <row r="361">
          <cell r="C361">
            <v>6000031861</v>
          </cell>
          <cell r="D361" t="str">
            <v>QUEENSBURY SPECIAL (EX ERD. HOSTEL)</v>
          </cell>
          <cell r="E361" t="str">
            <v>DAY CENTRE, WOOD END LANE</v>
          </cell>
          <cell r="F361">
            <v>25000</v>
          </cell>
          <cell r="N361">
            <v>0</v>
          </cell>
          <cell r="O361" t="str">
            <v>6TH FORM QUEENSBURY SCHOOL</v>
          </cell>
          <cell r="Q361" t="str">
            <v>DAY CTRE OFFICES &amp; PREMISES</v>
          </cell>
          <cell r="T361" t="str">
            <v>09</v>
          </cell>
          <cell r="U361">
            <v>2135</v>
          </cell>
        </row>
        <row r="362">
          <cell r="C362">
            <v>6002295029</v>
          </cell>
          <cell r="D362" t="str">
            <v>QUINTON JI CE</v>
          </cell>
          <cell r="E362" t="str">
            <v>HAGLEY ROAD WEST, B32 1AJ</v>
          </cell>
          <cell r="F362">
            <v>13500</v>
          </cell>
          <cell r="G362">
            <v>15600</v>
          </cell>
          <cell r="I362">
            <v>6489.6</v>
          </cell>
          <cell r="J362">
            <v>17.66</v>
          </cell>
          <cell r="N362">
            <v>6507.26</v>
          </cell>
          <cell r="Q362" t="str">
            <v/>
          </cell>
          <cell r="T362" t="str">
            <v>13</v>
          </cell>
          <cell r="U362" t="str">
            <v>EAJW</v>
          </cell>
        </row>
        <row r="363">
          <cell r="G363">
            <v>98400</v>
          </cell>
          <cell r="I363">
            <v>40934.400000000001</v>
          </cell>
          <cell r="J363">
            <v>2555.0500000000002</v>
          </cell>
          <cell r="K363">
            <v>-10677.080000000002</v>
          </cell>
          <cell r="L363">
            <v>0</v>
          </cell>
          <cell r="M363">
            <v>-104341.70999999999</v>
          </cell>
          <cell r="N363">
            <v>-71529.340000000011</v>
          </cell>
        </row>
        <row r="364">
          <cell r="C364">
            <v>6001934258</v>
          </cell>
          <cell r="D364" t="str">
            <v>RADDLEBARN JI(NC)</v>
          </cell>
          <cell r="E364" t="str">
            <v>GRISTHORPE ROAD, B29 7TD</v>
          </cell>
          <cell r="F364">
            <v>23100</v>
          </cell>
          <cell r="G364">
            <v>29000</v>
          </cell>
          <cell r="I364">
            <v>12064</v>
          </cell>
          <cell r="N364">
            <v>12064</v>
          </cell>
          <cell r="Q364" t="str">
            <v/>
          </cell>
          <cell r="T364" t="str">
            <v>13</v>
          </cell>
          <cell r="U364" t="str">
            <v>EAJX</v>
          </cell>
        </row>
        <row r="365">
          <cell r="C365">
            <v>6000397108</v>
          </cell>
          <cell r="D365" t="str">
            <v>REAMEADOW DAY NURSERY</v>
          </cell>
          <cell r="E365" t="str">
            <v>5 RIVERBROOK DRIVE, B30 2JH</v>
          </cell>
          <cell r="F365">
            <v>16750</v>
          </cell>
          <cell r="G365">
            <v>20500</v>
          </cell>
          <cell r="I365">
            <v>8528</v>
          </cell>
          <cell r="N365">
            <v>8528</v>
          </cell>
          <cell r="T365">
            <v>30</v>
          </cell>
          <cell r="U365">
            <v>8130</v>
          </cell>
        </row>
        <row r="366">
          <cell r="C366">
            <v>6001936505</v>
          </cell>
          <cell r="D366" t="str">
            <v>REASIDE J/I</v>
          </cell>
          <cell r="E366" t="str">
            <v>NEW INNS LANE RUBERY REDNAL,B45 0HY</v>
          </cell>
          <cell r="F366">
            <v>25900</v>
          </cell>
          <cell r="G366">
            <v>27400</v>
          </cell>
          <cell r="H366" t="str">
            <v>29.09.1999</v>
          </cell>
          <cell r="I366">
            <v>11398.4</v>
          </cell>
          <cell r="J366">
            <v>1085.9000000000001</v>
          </cell>
          <cell r="N366">
            <v>12484.3</v>
          </cell>
          <cell r="O366" t="str">
            <v>NO CHARGE REC B/RATES DEALING WITH THIS</v>
          </cell>
          <cell r="T366" t="str">
            <v>13</v>
          </cell>
          <cell r="U366" t="str">
            <v>EAJY</v>
          </cell>
        </row>
        <row r="367">
          <cell r="C367">
            <v>6000104692</v>
          </cell>
          <cell r="D367" t="str">
            <v>REASIDE NURSERY</v>
          </cell>
          <cell r="E367" t="str">
            <v>MOWBRAY STREET, B5 7DD</v>
          </cell>
          <cell r="F367">
            <v>11000</v>
          </cell>
          <cell r="G367">
            <v>6100</v>
          </cell>
          <cell r="I367">
            <v>2537.6</v>
          </cell>
          <cell r="K367">
            <v>-1088.6600000000001</v>
          </cell>
          <cell r="M367">
            <v>-9877.16</v>
          </cell>
          <cell r="N367">
            <v>-8428.2199999999993</v>
          </cell>
          <cell r="T367">
            <v>11</v>
          </cell>
          <cell r="U367" t="str">
            <v>EAZR</v>
          </cell>
        </row>
        <row r="368">
          <cell r="C368">
            <v>6000300463</v>
          </cell>
          <cell r="D368" t="str">
            <v>REDDINGS LANE P.F.</v>
          </cell>
          <cell r="E368" t="str">
            <v>REDDINGS LANE, B11</v>
          </cell>
          <cell r="F368">
            <v>7600</v>
          </cell>
          <cell r="N368">
            <v>0</v>
          </cell>
          <cell r="O368" t="str">
            <v>NOW PART OF YARDLEYS SCHOOL</v>
          </cell>
          <cell r="Q368" t="str">
            <v>SPORTS GROUND AND PREMISES</v>
          </cell>
          <cell r="T368" t="str">
            <v>14</v>
          </cell>
          <cell r="U368">
            <v>1649</v>
          </cell>
        </row>
        <row r="369">
          <cell r="C369">
            <v>6001934441</v>
          </cell>
          <cell r="D369" t="str">
            <v>REDHILL JI</v>
          </cell>
          <cell r="E369" t="str">
            <v>REDHILL ROAD, B25 8HQ</v>
          </cell>
          <cell r="F369">
            <v>15750</v>
          </cell>
          <cell r="G369">
            <v>19800</v>
          </cell>
          <cell r="I369">
            <v>8236.7999999999993</v>
          </cell>
          <cell r="N369">
            <v>8236.7999999999993</v>
          </cell>
          <cell r="Q369" t="str">
            <v/>
          </cell>
          <cell r="T369" t="str">
            <v>13</v>
          </cell>
          <cell r="U369" t="str">
            <v>EAJZ</v>
          </cell>
        </row>
        <row r="370">
          <cell r="C370">
            <v>6001933891</v>
          </cell>
          <cell r="D370" t="str">
            <v>REDNAL HILL JI</v>
          </cell>
          <cell r="E370" t="str">
            <v>IRWIN AVENUE, B45 8RB</v>
          </cell>
          <cell r="F370">
            <v>36400</v>
          </cell>
          <cell r="G370">
            <v>41600</v>
          </cell>
          <cell r="I370">
            <v>17305.599999999999</v>
          </cell>
          <cell r="J370">
            <v>239.91</v>
          </cell>
          <cell r="N370">
            <v>17545.509999999998</v>
          </cell>
          <cell r="Q370" t="str">
            <v/>
          </cell>
          <cell r="T370" t="str">
            <v>85/3459</v>
          </cell>
          <cell r="U370" t="str">
            <v>EAKB/EAKA</v>
          </cell>
        </row>
        <row r="371">
          <cell r="C371">
            <v>6001929760</v>
          </cell>
          <cell r="D371" t="str">
            <v>REGENTS PARK JI(NC)</v>
          </cell>
          <cell r="E371" t="str">
            <v>ARTHUR STREET B10</v>
          </cell>
          <cell r="F371">
            <v>32850</v>
          </cell>
          <cell r="G371">
            <v>34150</v>
          </cell>
          <cell r="H371" t="str">
            <v>18.01.2000</v>
          </cell>
          <cell r="I371">
            <v>14206.4</v>
          </cell>
          <cell r="J371">
            <v>1627.94</v>
          </cell>
          <cell r="N371">
            <v>15834.34</v>
          </cell>
          <cell r="Q371" t="str">
            <v/>
          </cell>
          <cell r="T371" t="str">
            <v>13</v>
          </cell>
          <cell r="U371" t="str">
            <v>EAKC</v>
          </cell>
        </row>
        <row r="372">
          <cell r="C372">
            <v>6001934452</v>
          </cell>
          <cell r="D372" t="str">
            <v>RIDPOOL JI(NC)</v>
          </cell>
          <cell r="E372" t="str">
            <v>HURSTCROFT ROAD, B33 9RD</v>
          </cell>
          <cell r="F372">
            <v>55500</v>
          </cell>
          <cell r="G372">
            <v>38250</v>
          </cell>
          <cell r="I372">
            <v>15912</v>
          </cell>
          <cell r="J372">
            <v>1778.1099999999969</v>
          </cell>
          <cell r="K372">
            <v>-3867.0299999999997</v>
          </cell>
          <cell r="M372">
            <v>-34434.15</v>
          </cell>
          <cell r="N372">
            <v>-20611.070000000003</v>
          </cell>
          <cell r="Q372" t="str">
            <v/>
          </cell>
          <cell r="T372" t="str">
            <v>13</v>
          </cell>
          <cell r="U372" t="str">
            <v>EAKD</v>
          </cell>
        </row>
        <row r="373">
          <cell r="C373">
            <v>6001933993</v>
          </cell>
          <cell r="D373" t="str">
            <v>ROBIN HOOD J/I</v>
          </cell>
          <cell r="E373" t="str">
            <v>PITMASTON ROAD, B28 9PP</v>
          </cell>
          <cell r="F373">
            <v>23100</v>
          </cell>
          <cell r="G373">
            <v>30600</v>
          </cell>
          <cell r="I373">
            <v>12729.6</v>
          </cell>
          <cell r="N373">
            <v>12729.6</v>
          </cell>
          <cell r="T373" t="str">
            <v>13</v>
          </cell>
          <cell r="U373" t="str">
            <v>EAKE</v>
          </cell>
        </row>
        <row r="374">
          <cell r="C374">
            <v>6001934281</v>
          </cell>
          <cell r="D374" t="str">
            <v>ROOKERY JI</v>
          </cell>
          <cell r="E374" t="str">
            <v>ROOKERY ROAD (200), B21 9PY</v>
          </cell>
          <cell r="F374">
            <v>41350</v>
          </cell>
          <cell r="G374">
            <v>41700</v>
          </cell>
          <cell r="H374" t="str">
            <v>01.12.1999</v>
          </cell>
          <cell r="I374">
            <v>17347.2</v>
          </cell>
          <cell r="J374">
            <v>2584.3000000000002</v>
          </cell>
          <cell r="N374">
            <v>19931.5</v>
          </cell>
          <cell r="Q374" t="str">
            <v/>
          </cell>
          <cell r="T374" t="str">
            <v>85/3460</v>
          </cell>
          <cell r="U374" t="str">
            <v>EAKF/EAKG</v>
          </cell>
        </row>
        <row r="375">
          <cell r="C375">
            <v>6000157715</v>
          </cell>
          <cell r="D375" t="str">
            <v>ROOKERY ROAD P.F.</v>
          </cell>
          <cell r="E375" t="str">
            <v>LAUREL ROAD, B21</v>
          </cell>
          <cell r="F375">
            <v>450</v>
          </cell>
          <cell r="G375">
            <v>495</v>
          </cell>
          <cell r="I375">
            <v>205.92</v>
          </cell>
          <cell r="J375">
            <v>1.53</v>
          </cell>
          <cell r="N375">
            <v>207.45</v>
          </cell>
          <cell r="Q375" t="str">
            <v>PLAYING FIELD &amp; PREMISES</v>
          </cell>
          <cell r="T375" t="str">
            <v>?</v>
          </cell>
          <cell r="U375" t="str">
            <v>?</v>
          </cell>
        </row>
        <row r="376">
          <cell r="C376">
            <v>6001937246</v>
          </cell>
          <cell r="D376" t="str">
            <v>ROSARY RC JI</v>
          </cell>
          <cell r="E376" t="str">
            <v>BRIDGE ROAD, B8 3SF</v>
          </cell>
          <cell r="F376">
            <v>30200</v>
          </cell>
          <cell r="G376">
            <v>32500</v>
          </cell>
          <cell r="H376" t="str">
            <v>18.01.2000</v>
          </cell>
          <cell r="I376">
            <v>13520</v>
          </cell>
          <cell r="J376">
            <v>1374.4</v>
          </cell>
          <cell r="L376">
            <v>-11915.52</v>
          </cell>
          <cell r="N376">
            <v>2978.8799999999992</v>
          </cell>
          <cell r="Q376" t="str">
            <v/>
          </cell>
          <cell r="R376" t="str">
            <v>YES</v>
          </cell>
          <cell r="T376" t="str">
            <v>13</v>
          </cell>
          <cell r="U376" t="str">
            <v>EAKH</v>
          </cell>
        </row>
        <row r="377">
          <cell r="C377">
            <v>6000279281</v>
          </cell>
          <cell r="D377" t="str">
            <v>ROSARY RC JI(NURSERY CLASS)</v>
          </cell>
          <cell r="E377" t="str">
            <v>BRIDGE ROAD, B8 3SF</v>
          </cell>
          <cell r="F377">
            <v>3100</v>
          </cell>
          <cell r="G377">
            <v>4200</v>
          </cell>
          <cell r="I377">
            <v>1747.2</v>
          </cell>
          <cell r="J377">
            <v>-167.62</v>
          </cell>
          <cell r="N377">
            <v>1579.58</v>
          </cell>
          <cell r="Q377" t="str">
            <v/>
          </cell>
          <cell r="R377" t="str">
            <v>YES</v>
          </cell>
          <cell r="T377" t="str">
            <v>13</v>
          </cell>
          <cell r="U377" t="str">
            <v>EAKH</v>
          </cell>
        </row>
        <row r="378">
          <cell r="C378">
            <v>6000181800</v>
          </cell>
          <cell r="D378" t="str">
            <v>RUBERY NURSERY</v>
          </cell>
          <cell r="E378" t="str">
            <v>BRISTOL ROAD SOUTH (1631), B31</v>
          </cell>
          <cell r="F378">
            <v>3600</v>
          </cell>
          <cell r="G378">
            <v>4900</v>
          </cell>
          <cell r="I378">
            <v>2038.4</v>
          </cell>
          <cell r="J378">
            <v>-204.05</v>
          </cell>
          <cell r="N378">
            <v>1834.3500000000001</v>
          </cell>
          <cell r="Q378" t="str">
            <v/>
          </cell>
          <cell r="T378">
            <v>11</v>
          </cell>
          <cell r="U378" t="str">
            <v>EAZT</v>
          </cell>
        </row>
        <row r="379">
          <cell r="G379">
            <v>331195</v>
          </cell>
          <cell r="I379">
            <v>137777.12000000002</v>
          </cell>
          <cell r="J379">
            <v>8320.4199999999964</v>
          </cell>
          <cell r="K379">
            <v>-4955.6899999999996</v>
          </cell>
          <cell r="L379">
            <v>-11915.52</v>
          </cell>
          <cell r="M379">
            <v>-44311.31</v>
          </cell>
          <cell r="N379">
            <v>84915.01999999999</v>
          </cell>
        </row>
        <row r="380">
          <cell r="C380">
            <v>6001931226</v>
          </cell>
          <cell r="D380" t="str">
            <v>SACRED HEART JI RC</v>
          </cell>
          <cell r="E380" t="str">
            <v>EARLSBURY GARDENS, B20 3LS</v>
          </cell>
          <cell r="F380">
            <v>18750</v>
          </cell>
          <cell r="G380">
            <v>20400</v>
          </cell>
          <cell r="H380" t="str">
            <v>10.12.1999</v>
          </cell>
          <cell r="I380">
            <v>8486.4</v>
          </cell>
          <cell r="J380">
            <v>551.46</v>
          </cell>
          <cell r="L380">
            <v>-7230.29</v>
          </cell>
          <cell r="N380">
            <v>1807.5700000000006</v>
          </cell>
          <cell r="Q380" t="str">
            <v/>
          </cell>
          <cell r="R380" t="str">
            <v>YES</v>
          </cell>
          <cell r="T380" t="str">
            <v>13</v>
          </cell>
          <cell r="U380" t="str">
            <v>EAKJ</v>
          </cell>
        </row>
        <row r="381">
          <cell r="C381">
            <v>6001928132</v>
          </cell>
          <cell r="D381" t="str">
            <v>SALTLEY SEC</v>
          </cell>
          <cell r="E381" t="str">
            <v>BELCHERS LANE, B9 5RX</v>
          </cell>
          <cell r="F381">
            <v>112450</v>
          </cell>
          <cell r="G381">
            <v>115100</v>
          </cell>
          <cell r="H381" t="str">
            <v>18.01.2000</v>
          </cell>
          <cell r="I381">
            <v>47881.599999999999</v>
          </cell>
          <cell r="J381">
            <v>6321.49</v>
          </cell>
          <cell r="N381">
            <v>54203.09</v>
          </cell>
          <cell r="Q381" t="str">
            <v/>
          </cell>
          <cell r="T381" t="str">
            <v>14</v>
          </cell>
          <cell r="U381" t="str">
            <v>EAWK</v>
          </cell>
        </row>
        <row r="382">
          <cell r="C382">
            <v>6002066166</v>
          </cell>
          <cell r="D382" t="str">
            <v>SEDGEMERE ROAD SPORTS GROUND</v>
          </cell>
          <cell r="E382" t="str">
            <v>21 - 25 SEDGEMERE ROAD</v>
          </cell>
          <cell r="F382">
            <v>3100</v>
          </cell>
          <cell r="G382">
            <v>3550</v>
          </cell>
          <cell r="H382" t="str">
            <v>15.01.2000</v>
          </cell>
          <cell r="I382">
            <v>1476.8</v>
          </cell>
          <cell r="N382">
            <v>1476.8</v>
          </cell>
          <cell r="Q382" t="str">
            <v>SPORTS GROUND &amp; PREMISES</v>
          </cell>
          <cell r="T382" t="str">
            <v>67</v>
          </cell>
          <cell r="U382">
            <v>2609</v>
          </cell>
        </row>
        <row r="383">
          <cell r="C383">
            <v>6001928234</v>
          </cell>
          <cell r="D383" t="str">
            <v>SELLY PARK TECHNOLOGY COLLEGE FOR GIRLS</v>
          </cell>
          <cell r="E383" t="str">
            <v>SELLY PARK ROAD B29 7PH</v>
          </cell>
          <cell r="F383">
            <v>80900</v>
          </cell>
          <cell r="G383">
            <v>91300</v>
          </cell>
          <cell r="I383">
            <v>37980.800000000003</v>
          </cell>
          <cell r="J383">
            <v>1014.57</v>
          </cell>
          <cell r="N383">
            <v>38995.370000000003</v>
          </cell>
          <cell r="Q383" t="str">
            <v/>
          </cell>
          <cell r="T383" t="str">
            <v>14</v>
          </cell>
          <cell r="U383" t="str">
            <v>EAWL</v>
          </cell>
        </row>
        <row r="384">
          <cell r="C384">
            <v>6000147788</v>
          </cell>
          <cell r="D384" t="str">
            <v>SELWYN ROAD P.F.</v>
          </cell>
          <cell r="E384" t="str">
            <v>SELWYN ROAD (AFTER 77), B16</v>
          </cell>
          <cell r="F384">
            <v>1050</v>
          </cell>
          <cell r="G384">
            <v>1200</v>
          </cell>
          <cell r="I384">
            <v>499.2</v>
          </cell>
          <cell r="N384">
            <v>499.2</v>
          </cell>
          <cell r="Q384" t="str">
            <v>SPORTS GROUND &amp; PREMISES</v>
          </cell>
          <cell r="T384" t="str">
            <v>67</v>
          </cell>
          <cell r="U384">
            <v>2585</v>
          </cell>
        </row>
        <row r="385">
          <cell r="C385">
            <v>6001931613</v>
          </cell>
          <cell r="D385" t="str">
            <v>SEVERNE JI(NC)</v>
          </cell>
          <cell r="E385" t="str">
            <v>SEVERNE ROAD, B27 7HR</v>
          </cell>
          <cell r="F385">
            <v>42200</v>
          </cell>
          <cell r="G385">
            <v>31500</v>
          </cell>
          <cell r="I385">
            <v>13104</v>
          </cell>
          <cell r="J385">
            <v>7237.22</v>
          </cell>
          <cell r="N385">
            <v>20341.22</v>
          </cell>
          <cell r="Q385" t="str">
            <v/>
          </cell>
          <cell r="T385" t="str">
            <v>13</v>
          </cell>
          <cell r="U385" t="str">
            <v>EAKK</v>
          </cell>
        </row>
        <row r="386">
          <cell r="C386">
            <v>6000708434</v>
          </cell>
          <cell r="D386" t="str">
            <v>SHARD END P.F.</v>
          </cell>
          <cell r="E386" t="str">
            <v>PITHALL ROAD, B34</v>
          </cell>
          <cell r="F386">
            <v>8500</v>
          </cell>
          <cell r="G386">
            <v>9600</v>
          </cell>
          <cell r="I386">
            <v>3993.6</v>
          </cell>
          <cell r="N386">
            <v>3993.6</v>
          </cell>
          <cell r="Q386" t="str">
            <v>SPORTS GROUND AND PREMISES</v>
          </cell>
          <cell r="T386" t="str">
            <v>67</v>
          </cell>
          <cell r="U386">
            <v>2586</v>
          </cell>
        </row>
        <row r="387">
          <cell r="C387">
            <v>6001934747</v>
          </cell>
          <cell r="D387" t="str">
            <v>SHAW HILL JI</v>
          </cell>
          <cell r="E387" t="str">
            <v>ANTHONY ROAD, B8 3AN</v>
          </cell>
          <cell r="F387">
            <v>29450</v>
          </cell>
          <cell r="G387">
            <v>33600</v>
          </cell>
          <cell r="H387" t="str">
            <v>18.01.2000</v>
          </cell>
          <cell r="I387">
            <v>13977.6</v>
          </cell>
          <cell r="J387">
            <v>217.87</v>
          </cell>
          <cell r="N387">
            <v>14195.470000000001</v>
          </cell>
          <cell r="T387" t="str">
            <v>85/3497</v>
          </cell>
        </row>
        <row r="388">
          <cell r="C388">
            <v>5014648426</v>
          </cell>
          <cell r="D388" t="str">
            <v>SHAW HILL JI - CARETAKERS HOUSE</v>
          </cell>
          <cell r="E388" t="str">
            <v>199 ANTHONY ROAD, B8 3AN</v>
          </cell>
          <cell r="F388" t="str">
            <v>BAND C</v>
          </cell>
          <cell r="N388">
            <v>0</v>
          </cell>
          <cell r="T388" t="str">
            <v>85</v>
          </cell>
          <cell r="U388">
            <v>3497</v>
          </cell>
        </row>
        <row r="389">
          <cell r="C389">
            <v>6001863901</v>
          </cell>
          <cell r="D389" t="str">
            <v>SHELDON HEATH P.F.</v>
          </cell>
          <cell r="E389" t="str">
            <v>DOWNSFIELD ROAD, B26</v>
          </cell>
          <cell r="F389">
            <v>3250</v>
          </cell>
          <cell r="G389">
            <v>3600</v>
          </cell>
          <cell r="I389">
            <v>1497.6</v>
          </cell>
          <cell r="J389">
            <v>0.7</v>
          </cell>
          <cell r="N389">
            <v>1498.3</v>
          </cell>
          <cell r="T389" t="str">
            <v>67</v>
          </cell>
          <cell r="U389">
            <v>2587</v>
          </cell>
        </row>
        <row r="390">
          <cell r="C390">
            <v>5011476844</v>
          </cell>
          <cell r="D390" t="str">
            <v>SHELDON HEATH SCHOOL - ASST CARETAKERS HSE</v>
          </cell>
          <cell r="E390" t="str">
            <v>ADMINGTON ROAD, BIRMINGHAM B33 OSA</v>
          </cell>
          <cell r="F390" t="str">
            <v>BAND C</v>
          </cell>
          <cell r="N390">
            <v>0</v>
          </cell>
          <cell r="T390" t="str">
            <v>14</v>
          </cell>
          <cell r="U390" t="str">
            <v>EAWM</v>
          </cell>
        </row>
        <row r="391">
          <cell r="C391">
            <v>6001932398</v>
          </cell>
          <cell r="D391" t="str">
            <v>SHELDON HEATH SEC</v>
          </cell>
          <cell r="E391" t="str">
            <v>SHELDON HEATH ROAD, B26 2RZ</v>
          </cell>
          <cell r="F391">
            <v>115700</v>
          </cell>
          <cell r="G391">
            <v>130750</v>
          </cell>
          <cell r="H391" t="str">
            <v>21.01.2000</v>
          </cell>
          <cell r="I391">
            <v>54392</v>
          </cell>
          <cell r="J391">
            <v>1377.65</v>
          </cell>
          <cell r="N391">
            <v>55769.65</v>
          </cell>
          <cell r="Q391" t="str">
            <v/>
          </cell>
          <cell r="T391" t="str">
            <v>14</v>
          </cell>
          <cell r="U391" t="str">
            <v>EAWM</v>
          </cell>
        </row>
        <row r="392">
          <cell r="C392">
            <v>6001926125</v>
          </cell>
          <cell r="D392" t="str">
            <v>SHENLEY COURT SEC</v>
          </cell>
          <cell r="E392" t="str">
            <v>SHENLEY LANE, B29 4HE</v>
          </cell>
          <cell r="F392">
            <v>265800</v>
          </cell>
          <cell r="G392">
            <v>196400</v>
          </cell>
          <cell r="I392">
            <v>81702.399999999994</v>
          </cell>
          <cell r="J392">
            <v>46418.38</v>
          </cell>
          <cell r="N392">
            <v>128120.78</v>
          </cell>
          <cell r="T392" t="str">
            <v>14</v>
          </cell>
          <cell r="U392" t="str">
            <v>EAWN</v>
          </cell>
        </row>
        <row r="393">
          <cell r="C393">
            <v>6001931715</v>
          </cell>
          <cell r="D393" t="str">
            <v>SHIRESTONE JI</v>
          </cell>
          <cell r="E393" t="str">
            <v>SHIRESTONE ROAD, B33 0DH</v>
          </cell>
          <cell r="F393">
            <v>31000</v>
          </cell>
          <cell r="G393">
            <v>29200</v>
          </cell>
          <cell r="I393">
            <v>12147.2</v>
          </cell>
          <cell r="J393">
            <v>0</v>
          </cell>
          <cell r="K393">
            <v>-1640.1000000000001</v>
          </cell>
          <cell r="M393">
            <v>-13357.6</v>
          </cell>
          <cell r="N393">
            <v>-2850.5</v>
          </cell>
          <cell r="Q393" t="str">
            <v/>
          </cell>
          <cell r="T393" t="str">
            <v>13</v>
          </cell>
          <cell r="U393" t="str">
            <v>EAKM</v>
          </cell>
        </row>
        <row r="394">
          <cell r="C394">
            <v>6001934849</v>
          </cell>
          <cell r="D394" t="str">
            <v>SHORT HEATH JI(NC)</v>
          </cell>
          <cell r="E394" t="str">
            <v>STREETLY ROAD, B23 5JP</v>
          </cell>
          <cell r="F394">
            <v>31500</v>
          </cell>
          <cell r="G394">
            <v>33300</v>
          </cell>
          <cell r="H394" t="str">
            <v>11.01.2000</v>
          </cell>
          <cell r="I394">
            <v>13852.8</v>
          </cell>
          <cell r="J394">
            <v>1330.81</v>
          </cell>
          <cell r="N394">
            <v>15183.609999999999</v>
          </cell>
          <cell r="Q394" t="str">
            <v/>
          </cell>
          <cell r="T394" t="str">
            <v>13</v>
          </cell>
          <cell r="U394" t="str">
            <v>EAKN</v>
          </cell>
        </row>
        <row r="395">
          <cell r="C395">
            <v>6001949100</v>
          </cell>
          <cell r="D395" t="str">
            <v>SHORT HEATH P.F.</v>
          </cell>
          <cell r="E395" t="str">
            <v>SHORT HEATH ROAD (NEXT 102), B23 6JX</v>
          </cell>
          <cell r="F395">
            <v>1650</v>
          </cell>
          <cell r="G395">
            <v>1890</v>
          </cell>
          <cell r="I395">
            <v>786.24</v>
          </cell>
          <cell r="N395">
            <v>786.24</v>
          </cell>
          <cell r="Q395" t="str">
            <v>SPORTS GROUND &amp; PREMISES</v>
          </cell>
          <cell r="T395" t="str">
            <v>67</v>
          </cell>
          <cell r="U395">
            <v>2590</v>
          </cell>
        </row>
        <row r="396">
          <cell r="C396">
            <v>6001931237</v>
          </cell>
          <cell r="D396" t="str">
            <v>SIR THEODORE PRITCHETT JI(NC) (THE  OAKES)</v>
          </cell>
          <cell r="E396" t="str">
            <v>BELLS LANE, B14 5RY</v>
          </cell>
          <cell r="F396">
            <v>51500</v>
          </cell>
          <cell r="G396">
            <v>26500</v>
          </cell>
          <cell r="I396">
            <v>11024</v>
          </cell>
          <cell r="J396">
            <v>1026.48</v>
          </cell>
          <cell r="K396">
            <v>-4512.99</v>
          </cell>
          <cell r="M396">
            <v>-42433.240000000005</v>
          </cell>
          <cell r="N396">
            <v>-34895.750000000007</v>
          </cell>
          <cell r="Q396" t="str">
            <v/>
          </cell>
          <cell r="T396" t="str">
            <v>13</v>
          </cell>
          <cell r="U396" t="str">
            <v>EAKP</v>
          </cell>
        </row>
        <row r="397">
          <cell r="C397">
            <v>6001933879</v>
          </cell>
          <cell r="D397" t="str">
            <v>SIR WILFRID MARTINEAU SEC</v>
          </cell>
          <cell r="E397" t="str">
            <v>GRESSEL LANE, B33 9UE</v>
          </cell>
          <cell r="F397">
            <v>157000</v>
          </cell>
          <cell r="G397">
            <v>127100</v>
          </cell>
          <cell r="I397">
            <v>52873.599999999999</v>
          </cell>
          <cell r="J397">
            <v>8680.2900000000081</v>
          </cell>
          <cell r="K397">
            <v>-6541.06</v>
          </cell>
          <cell r="M397">
            <v>-56979.35</v>
          </cell>
          <cell r="N397">
            <v>-1966.5199999999895</v>
          </cell>
          <cell r="Q397" t="str">
            <v/>
          </cell>
          <cell r="T397" t="str">
            <v>14</v>
          </cell>
          <cell r="U397" t="str">
            <v>EAWP</v>
          </cell>
        </row>
        <row r="398">
          <cell r="C398">
            <v>5017494375</v>
          </cell>
          <cell r="D398" t="str">
            <v>SIR WILFRID MARTINEAU SEC, CARETAKERS FLAT</v>
          </cell>
          <cell r="E398" t="str">
            <v>SHELDON HALL AVENUE, B33 0HA</v>
          </cell>
          <cell r="F398" t="str">
            <v>BAND A</v>
          </cell>
          <cell r="I398">
            <v>312.5</v>
          </cell>
          <cell r="N398">
            <v>312.5</v>
          </cell>
          <cell r="Q398" t="str">
            <v/>
          </cell>
          <cell r="T398" t="str">
            <v>14</v>
          </cell>
          <cell r="U398" t="str">
            <v>EAWP</v>
          </cell>
        </row>
        <row r="399">
          <cell r="C399" t="str">
            <v>918000020010019</v>
          </cell>
          <cell r="D399" t="str">
            <v>SKILTS SPECIAL SCHOOL</v>
          </cell>
          <cell r="E399" t="str">
            <v>SKILTS GORCOTT HILL,REDDITCH, B98 9ET</v>
          </cell>
          <cell r="F399">
            <v>44000</v>
          </cell>
          <cell r="G399">
            <v>21200</v>
          </cell>
          <cell r="I399">
            <v>8819.2000000000007</v>
          </cell>
          <cell r="J399">
            <v>-2557.13</v>
          </cell>
          <cell r="N399">
            <v>6262.0700000000006</v>
          </cell>
          <cell r="T399" t="str">
            <v>09</v>
          </cell>
          <cell r="U399">
            <v>2141</v>
          </cell>
        </row>
        <row r="400">
          <cell r="C400">
            <v>6001935159</v>
          </cell>
          <cell r="D400" t="str">
            <v xml:space="preserve">SLADE JI(NC) </v>
          </cell>
          <cell r="E400" t="str">
            <v>SLADE ROAD, B23 7PX</v>
          </cell>
          <cell r="F400">
            <v>23900</v>
          </cell>
          <cell r="G400">
            <v>26000</v>
          </cell>
          <cell r="H400" t="str">
            <v>01.02.2000</v>
          </cell>
          <cell r="I400">
            <v>10816</v>
          </cell>
          <cell r="J400">
            <v>704.26</v>
          </cell>
          <cell r="N400">
            <v>11520.26</v>
          </cell>
          <cell r="Q400" t="str">
            <v/>
          </cell>
          <cell r="T400" t="str">
            <v>13</v>
          </cell>
          <cell r="U400" t="str">
            <v>EAKQ</v>
          </cell>
        </row>
        <row r="401">
          <cell r="C401">
            <v>6001930369</v>
          </cell>
          <cell r="D401" t="str">
            <v xml:space="preserve">SLADE JI(NC) </v>
          </cell>
          <cell r="E401" t="str">
            <v>SLADE ROAD, B23 7PX</v>
          </cell>
          <cell r="N401">
            <v>0</v>
          </cell>
          <cell r="O401" t="str">
            <v>L/SERVICES PAY ACCOM CHGS TO SCHOOL</v>
          </cell>
          <cell r="Q401" t="str">
            <v>COMMUNITY CENTRE AND PREMISES</v>
          </cell>
          <cell r="T401" t="str">
            <v>13</v>
          </cell>
          <cell r="U401" t="str">
            <v>EAKQ</v>
          </cell>
        </row>
        <row r="402">
          <cell r="C402">
            <v>6001936378</v>
          </cell>
          <cell r="D402" t="str">
            <v>SLADEFIELD JI</v>
          </cell>
          <cell r="E402" t="str">
            <v>SLADEFIELD ROAD, B8 2SY</v>
          </cell>
          <cell r="F402">
            <v>22850</v>
          </cell>
          <cell r="G402">
            <v>25750</v>
          </cell>
          <cell r="H402" t="str">
            <v>18.01.2000</v>
          </cell>
          <cell r="I402">
            <v>10712</v>
          </cell>
          <cell r="J402">
            <v>302.14</v>
          </cell>
          <cell r="N402">
            <v>11014.14</v>
          </cell>
          <cell r="Q402" t="str">
            <v/>
          </cell>
          <cell r="T402">
            <v>13</v>
          </cell>
          <cell r="U402" t="str">
            <v>EAKR</v>
          </cell>
        </row>
        <row r="403">
          <cell r="C403">
            <v>6002322254</v>
          </cell>
          <cell r="D403" t="str">
            <v>SOHO ROAD DAY NURSERY</v>
          </cell>
          <cell r="E403" t="str">
            <v>1 SOHO ROAD, B21 9SN</v>
          </cell>
          <cell r="F403">
            <v>10000</v>
          </cell>
          <cell r="G403">
            <v>13700</v>
          </cell>
          <cell r="I403">
            <v>5699.2</v>
          </cell>
          <cell r="J403">
            <v>-137.44</v>
          </cell>
          <cell r="N403">
            <v>5561.76</v>
          </cell>
          <cell r="Q403" t="str">
            <v/>
          </cell>
          <cell r="T403">
            <v>30</v>
          </cell>
          <cell r="U403">
            <v>8104</v>
          </cell>
        </row>
        <row r="404">
          <cell r="C404">
            <v>6001930461</v>
          </cell>
          <cell r="D404" t="str">
            <v>SOMERVILLE JI(NC)</v>
          </cell>
          <cell r="E404" t="str">
            <v>SOMERVILLE ROAD, B10 9EN</v>
          </cell>
          <cell r="F404">
            <v>35500</v>
          </cell>
          <cell r="G404">
            <v>49400</v>
          </cell>
          <cell r="I404">
            <v>20550.400000000001</v>
          </cell>
          <cell r="J404">
            <v>-806.14</v>
          </cell>
          <cell r="N404">
            <v>19744.260000000002</v>
          </cell>
          <cell r="Q404" t="str">
            <v/>
          </cell>
          <cell r="T404" t="str">
            <v>13</v>
          </cell>
          <cell r="U404" t="str">
            <v>EAKT</v>
          </cell>
        </row>
        <row r="405">
          <cell r="C405">
            <v>6000025392</v>
          </cell>
          <cell r="D405" t="str">
            <v>SPRING LANE P.F.</v>
          </cell>
          <cell r="E405" t="str">
            <v>SPRING LANE (NEXT 57), B24</v>
          </cell>
          <cell r="F405">
            <v>11000</v>
          </cell>
          <cell r="G405">
            <v>11000</v>
          </cell>
          <cell r="I405">
            <v>4576</v>
          </cell>
          <cell r="J405">
            <v>590.26</v>
          </cell>
          <cell r="N405">
            <v>5166.26</v>
          </cell>
          <cell r="O405" t="str">
            <v>ERDINGTON RUGBY CLUB CHGD SERERATLY</v>
          </cell>
          <cell r="Q405" t="str">
            <v>SPORTS GROUND &amp; PREM</v>
          </cell>
          <cell r="T405" t="str">
            <v>67</v>
          </cell>
          <cell r="U405">
            <v>2591</v>
          </cell>
        </row>
        <row r="406">
          <cell r="C406">
            <v>31735751</v>
          </cell>
          <cell r="D406" t="str">
            <v>SPRINGFIELD HOUSE</v>
          </cell>
          <cell r="E406" t="str">
            <v>5 SPRINGFIELD HOUSE, KENILWORTH RD</v>
          </cell>
          <cell r="F406" t="str">
            <v>BAND D</v>
          </cell>
          <cell r="N406">
            <v>0</v>
          </cell>
          <cell r="T406" t="str">
            <v>09</v>
          </cell>
          <cell r="U406">
            <v>2142</v>
          </cell>
        </row>
        <row r="407">
          <cell r="C407" t="str">
            <v>31841085</v>
          </cell>
          <cell r="D407" t="str">
            <v>SPRINGFIELD HOUSE</v>
          </cell>
          <cell r="E407" t="str">
            <v>7 SPRINGFIELD HOUSE, KENILWORTH RD</v>
          </cell>
          <cell r="F407" t="str">
            <v>BAND B</v>
          </cell>
          <cell r="I407">
            <v>237.91</v>
          </cell>
          <cell r="M407">
            <v>-396.64</v>
          </cell>
          <cell r="N407">
            <v>-158.72999999999999</v>
          </cell>
        </row>
        <row r="408">
          <cell r="C408">
            <v>6001929828</v>
          </cell>
          <cell r="D408" t="str">
            <v>SPRINGFIELD JI</v>
          </cell>
          <cell r="E408" t="str">
            <v>SPRINGFIELD ROAD, B13 9NY</v>
          </cell>
          <cell r="F408">
            <v>34500</v>
          </cell>
          <cell r="G408">
            <v>38750</v>
          </cell>
          <cell r="I408">
            <v>16120</v>
          </cell>
          <cell r="J408">
            <v>509.67</v>
          </cell>
          <cell r="N408">
            <v>16629.669999999998</v>
          </cell>
          <cell r="Q408" t="str">
            <v/>
          </cell>
          <cell r="T408" t="str">
            <v>85/3418</v>
          </cell>
          <cell r="U408" t="str">
            <v>EAKV/EAKW</v>
          </cell>
        </row>
        <row r="409">
          <cell r="C409">
            <v>6001940501</v>
          </cell>
          <cell r="D409" t="str">
            <v>ST ALBANS CE SEC</v>
          </cell>
          <cell r="E409" t="str">
            <v>ANGELINA STREET, B12 0UU</v>
          </cell>
          <cell r="F409">
            <v>56500</v>
          </cell>
          <cell r="G409">
            <v>55000</v>
          </cell>
          <cell r="I409">
            <v>22880</v>
          </cell>
          <cell r="J409">
            <v>4354.1000000000004</v>
          </cell>
          <cell r="L409">
            <v>-21787.279999999999</v>
          </cell>
          <cell r="N409">
            <v>5446.82</v>
          </cell>
          <cell r="Q409" t="str">
            <v/>
          </cell>
          <cell r="R409" t="str">
            <v>YES</v>
          </cell>
          <cell r="T409" t="str">
            <v>14</v>
          </cell>
          <cell r="U409" t="str">
            <v>EAWR</v>
          </cell>
        </row>
        <row r="410">
          <cell r="C410">
            <v>6001933233</v>
          </cell>
          <cell r="D410" t="str">
            <v>ST ALBANS RC JI</v>
          </cell>
          <cell r="E410" t="str">
            <v>BROAD LANE, B14 5AS</v>
          </cell>
          <cell r="F410">
            <v>19700</v>
          </cell>
          <cell r="G410">
            <v>15800</v>
          </cell>
          <cell r="I410">
            <v>6572.8</v>
          </cell>
          <cell r="J410">
            <v>2922.98</v>
          </cell>
          <cell r="L410">
            <v>-7596.63</v>
          </cell>
          <cell r="N410">
            <v>1899.1500000000005</v>
          </cell>
          <cell r="Q410" t="str">
            <v/>
          </cell>
          <cell r="R410" t="str">
            <v>YES</v>
          </cell>
          <cell r="T410" t="str">
            <v>13</v>
          </cell>
          <cell r="U410" t="str">
            <v>EAKX</v>
          </cell>
        </row>
        <row r="411">
          <cell r="C411">
            <v>6001931624</v>
          </cell>
          <cell r="D411" t="str">
            <v>ST AMBROSE BARLOW RC JI</v>
          </cell>
          <cell r="E411" t="str">
            <v>SHIRLEY ROAD, B28 9JJ</v>
          </cell>
          <cell r="F411">
            <v>23800</v>
          </cell>
          <cell r="G411">
            <v>26400</v>
          </cell>
          <cell r="I411">
            <v>10982.4</v>
          </cell>
          <cell r="J411">
            <v>489.66</v>
          </cell>
          <cell r="L411">
            <v>-9177.65</v>
          </cell>
          <cell r="N411">
            <v>2294.41</v>
          </cell>
          <cell r="Q411" t="str">
            <v/>
          </cell>
          <cell r="R411" t="str">
            <v>YES</v>
          </cell>
          <cell r="T411" t="str">
            <v>13</v>
          </cell>
          <cell r="U411" t="str">
            <v>EAKY</v>
          </cell>
        </row>
        <row r="412">
          <cell r="C412">
            <v>6001937804</v>
          </cell>
          <cell r="D412" t="str">
            <v>ST ANDREWS JI (NC)</v>
          </cell>
          <cell r="E412" t="str">
            <v>ADA ROAD, B9 4NG</v>
          </cell>
          <cell r="F412">
            <v>20700</v>
          </cell>
          <cell r="G412">
            <v>30000</v>
          </cell>
          <cell r="I412">
            <v>12480</v>
          </cell>
          <cell r="J412">
            <v>-967.15</v>
          </cell>
          <cell r="N412">
            <v>11512.85</v>
          </cell>
          <cell r="Q412" t="str">
            <v/>
          </cell>
          <cell r="T412" t="str">
            <v>13</v>
          </cell>
          <cell r="U412" t="str">
            <v>EAKZ</v>
          </cell>
        </row>
        <row r="413">
          <cell r="C413">
            <v>6001933164</v>
          </cell>
          <cell r="D413" t="str">
            <v>ST ANNES RC JI</v>
          </cell>
          <cell r="E413" t="str">
            <v>LOWE STREET, B12 0ER</v>
          </cell>
          <cell r="F413">
            <v>13750</v>
          </cell>
          <cell r="G413">
            <v>15400</v>
          </cell>
          <cell r="I413">
            <v>6406.4</v>
          </cell>
          <cell r="J413">
            <v>221.36</v>
          </cell>
          <cell r="L413">
            <v>-5302.21</v>
          </cell>
          <cell r="N413">
            <v>1325.5499999999993</v>
          </cell>
          <cell r="Q413" t="str">
            <v/>
          </cell>
          <cell r="R413" t="str">
            <v>YES</v>
          </cell>
          <cell r="T413" t="str">
            <v>13</v>
          </cell>
          <cell r="U413" t="str">
            <v>EALA</v>
          </cell>
        </row>
        <row r="414">
          <cell r="C414">
            <v>6001940001</v>
          </cell>
          <cell r="D414" t="str">
            <v>ST AUGUSTINES RC JI(NC)</v>
          </cell>
          <cell r="E414" t="str">
            <v>AVENUE ROAD, B21 8ED</v>
          </cell>
          <cell r="F414">
            <v>18450</v>
          </cell>
          <cell r="G414">
            <v>21200</v>
          </cell>
          <cell r="H414" t="str">
            <v>01.12.1999</v>
          </cell>
          <cell r="I414">
            <v>8819.2000000000007</v>
          </cell>
          <cell r="J414">
            <v>74.06</v>
          </cell>
          <cell r="L414">
            <v>-7114.61</v>
          </cell>
          <cell r="N414">
            <v>1778.6500000000005</v>
          </cell>
          <cell r="Q414" t="str">
            <v/>
          </cell>
          <cell r="R414" t="str">
            <v>YES</v>
          </cell>
          <cell r="T414" t="str">
            <v>13</v>
          </cell>
          <cell r="U414" t="str">
            <v>EALB</v>
          </cell>
        </row>
        <row r="415">
          <cell r="C415">
            <v>6001932934</v>
          </cell>
          <cell r="D415" t="str">
            <v>ST BARNABAS C OF E SCHOOL</v>
          </cell>
          <cell r="E415" t="str">
            <v>SPRING LANE, B24 9BY</v>
          </cell>
          <cell r="F415">
            <v>28300</v>
          </cell>
          <cell r="G415">
            <v>16000</v>
          </cell>
          <cell r="I415">
            <v>6656</v>
          </cell>
          <cell r="J415">
            <v>188.67</v>
          </cell>
          <cell r="K415">
            <v>-314.64</v>
          </cell>
          <cell r="L415">
            <v>-5475.74</v>
          </cell>
          <cell r="M415">
            <v>-3472.02</v>
          </cell>
          <cell r="N415">
            <v>-2417.73</v>
          </cell>
          <cell r="Q415" t="str">
            <v/>
          </cell>
          <cell r="R415" t="str">
            <v>YES</v>
          </cell>
          <cell r="T415" t="str">
            <v>13</v>
          </cell>
          <cell r="U415" t="str">
            <v>EALC</v>
          </cell>
        </row>
        <row r="416">
          <cell r="C416">
            <v>6001931533</v>
          </cell>
          <cell r="D416" t="str">
            <v>ST BENEDICTS JI</v>
          </cell>
          <cell r="E416" t="str">
            <v>ST BENEDICTS ROAD, B10 9DP</v>
          </cell>
          <cell r="F416">
            <v>29200</v>
          </cell>
          <cell r="G416">
            <v>33400</v>
          </cell>
          <cell r="H416" t="str">
            <v>18.01.2000</v>
          </cell>
          <cell r="I416">
            <v>13894.4</v>
          </cell>
          <cell r="J416">
            <v>180.57</v>
          </cell>
          <cell r="N416">
            <v>14074.97</v>
          </cell>
          <cell r="Q416" t="str">
            <v/>
          </cell>
          <cell r="T416" t="str">
            <v>13</v>
          </cell>
          <cell r="U416" t="str">
            <v>EALD</v>
          </cell>
        </row>
        <row r="417">
          <cell r="C417">
            <v>6001934112</v>
          </cell>
          <cell r="D417" t="str">
            <v>ST BERNADETTES RC JI(NC)</v>
          </cell>
          <cell r="E417" t="str">
            <v>HOB MOOR ROAD, B25 8QL</v>
          </cell>
          <cell r="F417">
            <v>51250</v>
          </cell>
          <cell r="G417">
            <v>58400</v>
          </cell>
          <cell r="H417" t="str">
            <v>18.01.2000</v>
          </cell>
          <cell r="I417">
            <v>24294.400000000001</v>
          </cell>
          <cell r="J417">
            <v>409.1</v>
          </cell>
          <cell r="L417">
            <v>-19762.8</v>
          </cell>
          <cell r="N417">
            <v>4940.7000000000007</v>
          </cell>
          <cell r="Q417" t="str">
            <v/>
          </cell>
          <cell r="R417" t="str">
            <v>YES</v>
          </cell>
          <cell r="T417" t="str">
            <v>13</v>
          </cell>
          <cell r="U417" t="str">
            <v>EALE</v>
          </cell>
        </row>
        <row r="418">
          <cell r="C418">
            <v>6001933631</v>
          </cell>
          <cell r="D418" t="str">
            <v>ST BERNARDS RC JI</v>
          </cell>
          <cell r="E418" t="str">
            <v>WAKE GREEN ROAD, B13 9QE</v>
          </cell>
          <cell r="F418">
            <v>49100</v>
          </cell>
          <cell r="G418">
            <v>28600</v>
          </cell>
          <cell r="I418">
            <v>11897.6</v>
          </cell>
          <cell r="J418">
            <v>104.68</v>
          </cell>
          <cell r="K418">
            <v>-889.26</v>
          </cell>
          <cell r="L418">
            <v>-9601.83</v>
          </cell>
          <cell r="M418">
            <v>-7889.93</v>
          </cell>
          <cell r="N418">
            <v>-6378.74</v>
          </cell>
          <cell r="Q418" t="str">
            <v/>
          </cell>
          <cell r="R418" t="str">
            <v>YES</v>
          </cell>
          <cell r="T418" t="str">
            <v>13</v>
          </cell>
          <cell r="U418" t="str">
            <v>EALF</v>
          </cell>
        </row>
        <row r="419">
          <cell r="C419">
            <v>6001937348</v>
          </cell>
          <cell r="D419" t="str">
            <v>ST BRIGIDS RC JI</v>
          </cell>
          <cell r="E419" t="str">
            <v>FRANKLEY BEECHES ROAD, B31 5AB</v>
          </cell>
          <cell r="F419">
            <v>24200</v>
          </cell>
          <cell r="G419">
            <v>27800</v>
          </cell>
          <cell r="I419">
            <v>11564.8</v>
          </cell>
          <cell r="J419">
            <v>100.07</v>
          </cell>
          <cell r="L419">
            <v>-9331.9</v>
          </cell>
          <cell r="N419">
            <v>2332.9699999999993</v>
          </cell>
          <cell r="R419" t="str">
            <v>YES</v>
          </cell>
          <cell r="T419" t="str">
            <v>13</v>
          </cell>
          <cell r="U419" t="str">
            <v>EALG</v>
          </cell>
        </row>
        <row r="420">
          <cell r="C420">
            <v>6001932069</v>
          </cell>
          <cell r="D420" t="str">
            <v>ST CATHERINES RC JI</v>
          </cell>
          <cell r="E420" t="str">
            <v>GREAT COLMORE STREET, B15 2AY</v>
          </cell>
          <cell r="F420">
            <v>18700</v>
          </cell>
          <cell r="G420">
            <v>17750</v>
          </cell>
          <cell r="H420" t="str">
            <v>28.07.1999</v>
          </cell>
          <cell r="I420">
            <v>7384</v>
          </cell>
          <cell r="J420">
            <v>1629.76</v>
          </cell>
          <cell r="L420">
            <v>-7211.01</v>
          </cell>
          <cell r="N420">
            <v>1802.75</v>
          </cell>
          <cell r="Q420" t="str">
            <v/>
          </cell>
          <cell r="R420" t="str">
            <v>YES</v>
          </cell>
          <cell r="T420" t="str">
            <v>13</v>
          </cell>
          <cell r="U420" t="str">
            <v>EALH</v>
          </cell>
        </row>
        <row r="421">
          <cell r="C421">
            <v>6001931328</v>
          </cell>
          <cell r="D421" t="str">
            <v>ST CHADS RC JI</v>
          </cell>
          <cell r="E421" t="str">
            <v>HOSPITAL STREET, B19 3XA</v>
          </cell>
          <cell r="F421">
            <v>13600</v>
          </cell>
          <cell r="G421">
            <v>15500</v>
          </cell>
          <cell r="H421" t="str">
            <v>14.08.1999</v>
          </cell>
          <cell r="I421">
            <v>6448</v>
          </cell>
          <cell r="J421">
            <v>107.46</v>
          </cell>
          <cell r="L421">
            <v>-5244.37</v>
          </cell>
          <cell r="N421">
            <v>1311.0900000000001</v>
          </cell>
          <cell r="Q421" t="str">
            <v/>
          </cell>
          <cell r="R421" t="str">
            <v>YES</v>
          </cell>
          <cell r="T421" t="str">
            <v>13</v>
          </cell>
          <cell r="U421" t="str">
            <v>EALJ</v>
          </cell>
        </row>
        <row r="422">
          <cell r="C422">
            <v>6001936196</v>
          </cell>
          <cell r="D422" t="str">
            <v>ST CLARES RC JI (CLINIC)</v>
          </cell>
          <cell r="E422" t="str">
            <v>ROBERT ROAD, B20 3RT</v>
          </cell>
          <cell r="F422">
            <v>4000</v>
          </cell>
          <cell r="N422">
            <v>0</v>
          </cell>
          <cell r="Q422" t="str">
            <v>CLINIC AFTER 20 ROBERT RD</v>
          </cell>
          <cell r="T422" t="str">
            <v>13</v>
          </cell>
          <cell r="U422" t="str">
            <v>EALK</v>
          </cell>
        </row>
        <row r="423">
          <cell r="C423">
            <v>6001938670</v>
          </cell>
          <cell r="D423" t="str">
            <v>ST CLARES RC JI(NC)</v>
          </cell>
          <cell r="E423" t="str">
            <v>ROBERT ROAD, B20 3RT</v>
          </cell>
          <cell r="F423">
            <v>56900</v>
          </cell>
          <cell r="G423">
            <v>30500</v>
          </cell>
          <cell r="I423">
            <v>12688</v>
          </cell>
          <cell r="J423">
            <v>14738.91</v>
          </cell>
          <cell r="L423">
            <v>-21941.53</v>
          </cell>
          <cell r="N423">
            <v>5485.380000000001</v>
          </cell>
          <cell r="Q423" t="str">
            <v/>
          </cell>
          <cell r="R423" t="str">
            <v>YES</v>
          </cell>
          <cell r="T423" t="str">
            <v>13</v>
          </cell>
          <cell r="U423" t="str">
            <v>EALK</v>
          </cell>
        </row>
        <row r="424">
          <cell r="C424">
            <v>6002295938</v>
          </cell>
          <cell r="D424" t="str">
            <v>ST CLEMENTS CE JI(NC)</v>
          </cell>
          <cell r="E424" t="str">
            <v>BUTLIN STREET, B7 7NS</v>
          </cell>
          <cell r="F424">
            <v>15150</v>
          </cell>
          <cell r="G424">
            <v>16600</v>
          </cell>
          <cell r="H424" t="str">
            <v>11.01.2000</v>
          </cell>
          <cell r="I424">
            <v>6905.6</v>
          </cell>
          <cell r="J424">
            <v>396.99</v>
          </cell>
          <cell r="N424">
            <v>7302.59</v>
          </cell>
          <cell r="Q424" t="str">
            <v/>
          </cell>
          <cell r="T424" t="str">
            <v>13</v>
          </cell>
          <cell r="U424" t="str">
            <v>EALL</v>
          </cell>
        </row>
        <row r="425">
          <cell r="C425">
            <v>6001936185</v>
          </cell>
          <cell r="D425" t="str">
            <v>ST COLUMBAS RC JI</v>
          </cell>
          <cell r="E425" t="str">
            <v>LICKEY ROAD, B45 8AY</v>
          </cell>
          <cell r="F425">
            <v>12450</v>
          </cell>
          <cell r="G425">
            <v>15400</v>
          </cell>
          <cell r="I425">
            <v>6406.4</v>
          </cell>
          <cell r="L425">
            <v>-5125.12</v>
          </cell>
          <cell r="N425">
            <v>1281.2799999999997</v>
          </cell>
          <cell r="Q425" t="str">
            <v/>
          </cell>
          <cell r="R425" t="str">
            <v>YES</v>
          </cell>
          <cell r="T425" t="str">
            <v>13</v>
          </cell>
          <cell r="U425" t="str">
            <v>EALM</v>
          </cell>
        </row>
        <row r="426">
          <cell r="C426">
            <v>6001937542</v>
          </cell>
          <cell r="D426" t="str">
            <v>ST CUTHBERTS RC JI</v>
          </cell>
          <cell r="E426" t="str">
            <v>GUMBLEBERRYS CLOSE, B8 2PR</v>
          </cell>
          <cell r="F426">
            <v>18900</v>
          </cell>
          <cell r="G426">
            <v>21000</v>
          </cell>
          <cell r="I426">
            <v>8736</v>
          </cell>
          <cell r="J426">
            <v>374.16</v>
          </cell>
          <cell r="L426">
            <v>-7288.13</v>
          </cell>
          <cell r="N426">
            <v>1822.0299999999997</v>
          </cell>
          <cell r="Q426" t="str">
            <v/>
          </cell>
          <cell r="R426" t="str">
            <v>YES</v>
          </cell>
          <cell r="T426" t="str">
            <v>13</v>
          </cell>
          <cell r="U426" t="str">
            <v>EALN</v>
          </cell>
        </row>
        <row r="427">
          <cell r="C427">
            <v>6001937359</v>
          </cell>
          <cell r="D427" t="str">
            <v>ST DUNSTANS RC JI(NC)</v>
          </cell>
          <cell r="E427" t="str">
            <v>DRAYTON ROAD, B14 7LP</v>
          </cell>
          <cell r="F427">
            <v>22700</v>
          </cell>
          <cell r="G427">
            <v>21000</v>
          </cell>
          <cell r="I427">
            <v>8736</v>
          </cell>
          <cell r="J427">
            <v>2205.84</v>
          </cell>
          <cell r="K427">
            <v>-195.59</v>
          </cell>
          <cell r="L427">
            <v>-8753.48</v>
          </cell>
          <cell r="M427">
            <v>-895.89</v>
          </cell>
          <cell r="N427">
            <v>1096.8800000000006</v>
          </cell>
          <cell r="Q427" t="str">
            <v/>
          </cell>
          <cell r="R427" t="str">
            <v>YES</v>
          </cell>
          <cell r="T427" t="str">
            <v>13</v>
          </cell>
          <cell r="U427" t="str">
            <v>EALP</v>
          </cell>
        </row>
        <row r="428">
          <cell r="C428">
            <v>6001936492</v>
          </cell>
          <cell r="D428" t="str">
            <v>ST EDMONDS RC JI(NC)</v>
          </cell>
          <cell r="E428" t="str">
            <v>ROSEBERRY STREET, B18 7PA</v>
          </cell>
          <cell r="F428">
            <v>15700</v>
          </cell>
          <cell r="G428">
            <v>16750</v>
          </cell>
          <cell r="H428" t="str">
            <v>17.07.1999</v>
          </cell>
          <cell r="I428">
            <v>6968</v>
          </cell>
          <cell r="J428">
            <v>599.70000000000005</v>
          </cell>
          <cell r="L428">
            <v>-6054.16</v>
          </cell>
          <cell r="N428">
            <v>1513.54</v>
          </cell>
          <cell r="Q428" t="str">
            <v/>
          </cell>
          <cell r="R428" t="str">
            <v>YES</v>
          </cell>
          <cell r="T428" t="str">
            <v>13</v>
          </cell>
          <cell r="U428" t="str">
            <v>EALQ</v>
          </cell>
        </row>
        <row r="429">
          <cell r="C429">
            <v>6001935591</v>
          </cell>
          <cell r="D429" t="str">
            <v>ST EDMUND CAMPION RC (LOWER)</v>
          </cell>
          <cell r="E429" t="str">
            <v>PITTS FARM ROAD, B24 0HY</v>
          </cell>
          <cell r="F429">
            <v>79000</v>
          </cell>
          <cell r="G429">
            <v>42600</v>
          </cell>
          <cell r="I429">
            <v>17721.599999999999</v>
          </cell>
          <cell r="J429">
            <v>-6684.98</v>
          </cell>
          <cell r="K429">
            <v>-1523.23</v>
          </cell>
          <cell r="L429">
            <v>-8829.2999999999993</v>
          </cell>
          <cell r="M429">
            <v>-14841.32</v>
          </cell>
          <cell r="N429">
            <v>-14157.23</v>
          </cell>
          <cell r="R429" t="str">
            <v>YES</v>
          </cell>
          <cell r="T429" t="str">
            <v>14</v>
          </cell>
          <cell r="U429" t="str">
            <v>EAWT</v>
          </cell>
        </row>
        <row r="430">
          <cell r="C430">
            <v>6001936550</v>
          </cell>
          <cell r="D430" t="str">
            <v>ST EDMUND CAMPION RC (UPPER)</v>
          </cell>
          <cell r="E430" t="str">
            <v>SUTTON ROAD, B23 6QL</v>
          </cell>
          <cell r="F430">
            <v>72750</v>
          </cell>
          <cell r="G430">
            <v>67000</v>
          </cell>
          <cell r="H430" t="str">
            <v>18.01.2000</v>
          </cell>
          <cell r="I430">
            <v>27872</v>
          </cell>
          <cell r="J430">
            <v>8038.45</v>
          </cell>
          <cell r="L430">
            <v>-28728.36</v>
          </cell>
          <cell r="N430">
            <v>7182.0899999999965</v>
          </cell>
          <cell r="R430" t="str">
            <v>YES</v>
          </cell>
          <cell r="T430" t="str">
            <v>14</v>
          </cell>
          <cell r="U430" t="str">
            <v>EAWT</v>
          </cell>
        </row>
        <row r="431">
          <cell r="C431">
            <v>6001937257</v>
          </cell>
          <cell r="D431" t="str">
            <v>ST EDWARDS RC JI</v>
          </cell>
          <cell r="E431" t="str">
            <v>GREENLAND ROAD, B29 7PN</v>
          </cell>
          <cell r="F431">
            <v>34000</v>
          </cell>
          <cell r="G431">
            <v>18100</v>
          </cell>
          <cell r="I431">
            <v>7529.6</v>
          </cell>
          <cell r="J431">
            <v>327.3100000000004</v>
          </cell>
          <cell r="K431">
            <v>-637.37</v>
          </cell>
          <cell r="L431">
            <v>-6285.53</v>
          </cell>
          <cell r="M431">
            <v>-5628.81</v>
          </cell>
          <cell r="N431">
            <v>-4694.7999999999993</v>
          </cell>
          <cell r="Q431" t="str">
            <v/>
          </cell>
          <cell r="R431" t="str">
            <v>YES</v>
          </cell>
          <cell r="T431" t="str">
            <v>13</v>
          </cell>
          <cell r="U431" t="str">
            <v>EALR</v>
          </cell>
        </row>
        <row r="432">
          <cell r="C432">
            <v>6001932365</v>
          </cell>
          <cell r="D432" t="str">
            <v>ST EDWARDS RC JI (ANNEXE)</v>
          </cell>
          <cell r="E432" t="str">
            <v>RADDLEBARN ROAD, B29 7DB</v>
          </cell>
          <cell r="F432">
            <v>6300</v>
          </cell>
          <cell r="G432">
            <v>7600</v>
          </cell>
          <cell r="I432">
            <v>3161.6</v>
          </cell>
          <cell r="J432">
            <v>-169.25</v>
          </cell>
          <cell r="L432">
            <v>-2393.88</v>
          </cell>
          <cell r="N432">
            <v>598.4699999999998</v>
          </cell>
          <cell r="T432" t="str">
            <v>13</v>
          </cell>
          <cell r="U432" t="str">
            <v>EALR</v>
          </cell>
        </row>
        <row r="433">
          <cell r="C433">
            <v>6001932467</v>
          </cell>
          <cell r="D433" t="str">
            <v>ST FRANCIS RC JI</v>
          </cell>
          <cell r="E433" t="str">
            <v>BROUGHAM STREET, B19 1PH</v>
          </cell>
          <cell r="F433">
            <v>27000</v>
          </cell>
          <cell r="G433">
            <v>30000</v>
          </cell>
          <cell r="H433" t="str">
            <v>14.08.1999</v>
          </cell>
          <cell r="I433">
            <v>12480</v>
          </cell>
          <cell r="J433">
            <v>534.52</v>
          </cell>
          <cell r="L433">
            <v>-10411.620000000001</v>
          </cell>
          <cell r="N433">
            <v>2602.8999999999996</v>
          </cell>
          <cell r="Q433" t="str">
            <v/>
          </cell>
          <cell r="R433" t="str">
            <v>YES</v>
          </cell>
          <cell r="T433" t="str">
            <v>13</v>
          </cell>
          <cell r="U433" t="str">
            <v>EALV</v>
          </cell>
        </row>
        <row r="434">
          <cell r="C434">
            <v>6001931862</v>
          </cell>
          <cell r="D434" t="str">
            <v>ST GEORGE'S CE JI(B16)</v>
          </cell>
          <cell r="E434" t="str">
            <v>BEAUFORT ROAD, B16 8HY</v>
          </cell>
          <cell r="F434">
            <v>14200</v>
          </cell>
          <cell r="G434">
            <v>16000</v>
          </cell>
          <cell r="H434" t="str">
            <v>17.07.1999</v>
          </cell>
          <cell r="I434">
            <v>6656</v>
          </cell>
          <cell r="J434">
            <v>188.67</v>
          </cell>
          <cell r="L434">
            <v>-5475.74</v>
          </cell>
          <cell r="N434">
            <v>1368.9300000000003</v>
          </cell>
          <cell r="Q434" t="str">
            <v/>
          </cell>
          <cell r="R434" t="str">
            <v>YES</v>
          </cell>
          <cell r="T434" t="str">
            <v>13</v>
          </cell>
          <cell r="U434" t="str">
            <v>EALW</v>
          </cell>
        </row>
        <row r="435">
          <cell r="C435">
            <v>6002294800</v>
          </cell>
          <cell r="D435" t="str">
            <v>ST GEORGE'S CE JI(B19)</v>
          </cell>
          <cell r="E435" t="str">
            <v>ST GEORGES STREET, B19 3RS</v>
          </cell>
          <cell r="F435">
            <v>20600</v>
          </cell>
          <cell r="G435">
            <v>21700</v>
          </cell>
          <cell r="H435" t="str">
            <v>14.08.1999</v>
          </cell>
          <cell r="I435">
            <v>9027.2000000000007</v>
          </cell>
          <cell r="J435">
            <v>902.4</v>
          </cell>
          <cell r="N435">
            <v>9929.6</v>
          </cell>
          <cell r="Q435" t="str">
            <v/>
          </cell>
          <cell r="T435" t="str">
            <v>13</v>
          </cell>
          <cell r="U435" t="str">
            <v>EALX</v>
          </cell>
        </row>
        <row r="436">
          <cell r="C436">
            <v>6001938250</v>
          </cell>
          <cell r="D436" t="str">
            <v>ST GERARD'S RC JI(NC)</v>
          </cell>
          <cell r="E436" t="str">
            <v>YATESBURY AVENUE, B35 6LB</v>
          </cell>
          <cell r="F436">
            <v>8000</v>
          </cell>
          <cell r="G436">
            <v>14900</v>
          </cell>
          <cell r="I436">
            <v>6198.4</v>
          </cell>
          <cell r="J436">
            <v>-1830.88</v>
          </cell>
          <cell r="L436">
            <v>-3494.02</v>
          </cell>
          <cell r="N436">
            <v>873.49999999999955</v>
          </cell>
          <cell r="Q436" t="str">
            <v/>
          </cell>
          <cell r="R436" t="str">
            <v>YES</v>
          </cell>
          <cell r="T436" t="str">
            <v>13</v>
          </cell>
          <cell r="U436" t="str">
            <v>EALY</v>
          </cell>
        </row>
        <row r="437">
          <cell r="C437">
            <v>6002297616</v>
          </cell>
          <cell r="D437" t="str">
            <v>ST JAMES CE JI</v>
          </cell>
          <cell r="E437" t="str">
            <v>SANDWELL ROAD, B21 8NH</v>
          </cell>
          <cell r="F437">
            <v>19300</v>
          </cell>
          <cell r="G437">
            <v>22200</v>
          </cell>
          <cell r="H437" t="str">
            <v>01.12.1999</v>
          </cell>
          <cell r="I437">
            <v>9235.2000000000007</v>
          </cell>
          <cell r="J437">
            <v>67.77</v>
          </cell>
          <cell r="N437">
            <v>9302.9700000000012</v>
          </cell>
          <cell r="Q437" t="str">
            <v/>
          </cell>
          <cell r="T437" t="str">
            <v>13</v>
          </cell>
          <cell r="U437" t="str">
            <v>EALZ</v>
          </cell>
        </row>
        <row r="438">
          <cell r="C438">
            <v>6001932456</v>
          </cell>
          <cell r="D438" t="str">
            <v>ST JAMES RC JI</v>
          </cell>
          <cell r="E438" t="str">
            <v>LEACH HEATH LANE, B45 9BN</v>
          </cell>
          <cell r="F438">
            <v>13700</v>
          </cell>
          <cell r="G438">
            <v>16000</v>
          </cell>
          <cell r="I438">
            <v>6656</v>
          </cell>
          <cell r="L438">
            <v>-5324.8</v>
          </cell>
          <cell r="N438">
            <v>1331.1999999999998</v>
          </cell>
          <cell r="Q438" t="str">
            <v/>
          </cell>
          <cell r="R438" t="str">
            <v>YES</v>
          </cell>
          <cell r="T438" t="str">
            <v>13</v>
          </cell>
          <cell r="U438" t="str">
            <v>EAMA</v>
          </cell>
        </row>
        <row r="439">
          <cell r="C439">
            <v>6001932763</v>
          </cell>
          <cell r="D439" t="str">
            <v>ST JOHN &amp; ST MONICA RC JI</v>
          </cell>
          <cell r="E439" t="str">
            <v>CHANTRY ROAD, B13 8DW</v>
          </cell>
          <cell r="F439">
            <v>30000</v>
          </cell>
          <cell r="G439">
            <v>15800</v>
          </cell>
          <cell r="I439">
            <v>6572.8</v>
          </cell>
          <cell r="J439">
            <v>320.06999999999971</v>
          </cell>
          <cell r="K439">
            <v>-495.24</v>
          </cell>
          <cell r="L439">
            <v>-5514.3</v>
          </cell>
          <cell r="M439">
            <v>-4640.33</v>
          </cell>
          <cell r="N439">
            <v>-3757</v>
          </cell>
          <cell r="R439" t="str">
            <v>YES</v>
          </cell>
          <cell r="T439" t="str">
            <v>13</v>
          </cell>
          <cell r="U439" t="str">
            <v>EAMB</v>
          </cell>
        </row>
        <row r="440">
          <cell r="C440">
            <v>6001937155</v>
          </cell>
          <cell r="D440" t="str">
            <v>ST JOHN FISHER'S RC JI</v>
          </cell>
          <cell r="E440" t="str">
            <v>ALVECHURCH ROAD, B31 3PN</v>
          </cell>
          <cell r="F440">
            <v>13700</v>
          </cell>
          <cell r="G440">
            <v>15500</v>
          </cell>
          <cell r="I440">
            <v>6448</v>
          </cell>
          <cell r="J440">
            <v>155.66</v>
          </cell>
          <cell r="L440">
            <v>-5282.93</v>
          </cell>
          <cell r="N440">
            <v>1320.7299999999996</v>
          </cell>
          <cell r="R440" t="str">
            <v>YES</v>
          </cell>
          <cell r="T440" t="str">
            <v>13</v>
          </cell>
          <cell r="U440" t="str">
            <v>EAMC</v>
          </cell>
        </row>
        <row r="441">
          <cell r="C441">
            <v>6001936298</v>
          </cell>
          <cell r="D441" t="str">
            <v>ST JOHN WALL RC SEC</v>
          </cell>
          <cell r="E441" t="str">
            <v>OXHILL ROAD, B21 9HH</v>
          </cell>
          <cell r="F441">
            <v>76750</v>
          </cell>
          <cell r="G441">
            <v>85100</v>
          </cell>
          <cell r="H441" t="str">
            <v>04.02.2000</v>
          </cell>
          <cell r="I441">
            <v>35401.599999999999</v>
          </cell>
          <cell r="J441">
            <v>1593.39</v>
          </cell>
          <cell r="L441">
            <v>-29596</v>
          </cell>
          <cell r="N441">
            <v>7398.989999999998</v>
          </cell>
          <cell r="Q441" t="str">
            <v/>
          </cell>
          <cell r="R441" t="str">
            <v>YES</v>
          </cell>
          <cell r="T441" t="str">
            <v>14</v>
          </cell>
          <cell r="U441" t="str">
            <v>EAWV</v>
          </cell>
        </row>
        <row r="442">
          <cell r="C442">
            <v>6001935308</v>
          </cell>
          <cell r="D442" t="str">
            <v>ST JOHN'S CE JI(B11)</v>
          </cell>
          <cell r="E442" t="str">
            <v>STRATFORD ROAD, B11 4EA</v>
          </cell>
          <cell r="F442">
            <v>47500</v>
          </cell>
          <cell r="G442">
            <v>57500</v>
          </cell>
          <cell r="I442">
            <v>23920</v>
          </cell>
          <cell r="L442">
            <v>-19136</v>
          </cell>
          <cell r="N442">
            <v>4784</v>
          </cell>
          <cell r="Q442" t="str">
            <v/>
          </cell>
          <cell r="R442" t="str">
            <v>YES</v>
          </cell>
          <cell r="T442" t="str">
            <v>13</v>
          </cell>
          <cell r="U442" t="str">
            <v>EAMD</v>
          </cell>
        </row>
        <row r="443">
          <cell r="C443">
            <v>6002294571</v>
          </cell>
          <cell r="D443" t="str">
            <v>ST JOHN'S CE JI(B16)</v>
          </cell>
          <cell r="E443" t="str">
            <v>ST VINCENT STREET WEST, B16 8RN</v>
          </cell>
          <cell r="F443">
            <v>19500</v>
          </cell>
          <cell r="G443">
            <v>20500</v>
          </cell>
          <cell r="H443" t="str">
            <v>06.10.1999</v>
          </cell>
          <cell r="I443">
            <v>8528</v>
          </cell>
          <cell r="J443">
            <v>100.13999999999942</v>
          </cell>
          <cell r="K443">
            <v>-29.61</v>
          </cell>
          <cell r="M443">
            <v>-901.96</v>
          </cell>
          <cell r="N443">
            <v>7696.5699999999988</v>
          </cell>
          <cell r="T443" t="str">
            <v>13</v>
          </cell>
          <cell r="U443" t="str">
            <v>EAME</v>
          </cell>
        </row>
        <row r="444">
          <cell r="C444">
            <v>6001931522</v>
          </cell>
          <cell r="D444" t="str">
            <v>ST JOSEPH'S RC JI</v>
          </cell>
          <cell r="E444" t="str">
            <v>LITTLE SUTTON LANE, B75 6PB</v>
          </cell>
          <cell r="F444">
            <v>36100</v>
          </cell>
          <cell r="G444">
            <v>21750</v>
          </cell>
          <cell r="I444">
            <v>9048</v>
          </cell>
          <cell r="L444">
            <v>-7238.4</v>
          </cell>
          <cell r="N444">
            <v>1809.6000000000004</v>
          </cell>
          <cell r="Q444" t="str">
            <v/>
          </cell>
          <cell r="R444" t="str">
            <v>YES</v>
          </cell>
          <cell r="T444" t="str">
            <v>13</v>
          </cell>
          <cell r="U444" t="str">
            <v>EAMH</v>
          </cell>
        </row>
        <row r="445">
          <cell r="C445">
            <v>6001563393</v>
          </cell>
          <cell r="D445" t="str">
            <v>ST JOSEPH'S RC JI(B30)</v>
          </cell>
          <cell r="E445" t="str">
            <v xml:space="preserve">SELLY OAK ROAD B30 1HN </v>
          </cell>
          <cell r="F445">
            <v>32200</v>
          </cell>
          <cell r="G445">
            <v>30250</v>
          </cell>
          <cell r="I445">
            <v>12584</v>
          </cell>
          <cell r="J445">
            <v>430.52</v>
          </cell>
          <cell r="K445">
            <v>-978.38</v>
          </cell>
          <cell r="M445">
            <v>-8769.07</v>
          </cell>
          <cell r="N445">
            <v>3267.0700000000015</v>
          </cell>
          <cell r="Q445" t="str">
            <v/>
          </cell>
          <cell r="T445" t="str">
            <v>13</v>
          </cell>
          <cell r="U445" t="str">
            <v>EAMF</v>
          </cell>
        </row>
        <row r="446">
          <cell r="C446">
            <v>6001935784</v>
          </cell>
          <cell r="D446" t="str">
            <v>ST JOSEPH'S RC JI(B7)</v>
          </cell>
          <cell r="E446" t="str">
            <v>ROCKY LANE, B7 5HA</v>
          </cell>
          <cell r="F446">
            <v>13400</v>
          </cell>
          <cell r="G446">
            <v>12900</v>
          </cell>
          <cell r="H446" t="str">
            <v>11.01.2000</v>
          </cell>
          <cell r="I446">
            <v>5366.4</v>
          </cell>
          <cell r="J446">
            <v>1092.6600000000001</v>
          </cell>
          <cell r="L446">
            <v>-5167.25</v>
          </cell>
          <cell r="N446">
            <v>1291.8099999999995</v>
          </cell>
          <cell r="Q446" t="str">
            <v/>
          </cell>
          <cell r="R446" t="str">
            <v>YES</v>
          </cell>
          <cell r="T446" t="str">
            <v>13</v>
          </cell>
          <cell r="U446" t="str">
            <v>EAMG</v>
          </cell>
        </row>
        <row r="447">
          <cell r="C447">
            <v>6001933619</v>
          </cell>
          <cell r="D447" t="str">
            <v>ST JUDE'S RC JI</v>
          </cell>
          <cell r="E447" t="str">
            <v>BAVERSTOCK ROAD, B14 5PD</v>
          </cell>
          <cell r="F447">
            <v>22500</v>
          </cell>
          <cell r="G447">
            <v>13500</v>
          </cell>
          <cell r="I447">
            <v>5616</v>
          </cell>
          <cell r="J447">
            <v>0</v>
          </cell>
          <cell r="K447">
            <v>-375.9</v>
          </cell>
          <cell r="L447">
            <v>-4492.8</v>
          </cell>
          <cell r="M447">
            <v>-3628.54</v>
          </cell>
          <cell r="N447">
            <v>-2881.24</v>
          </cell>
          <cell r="Q447" t="str">
            <v/>
          </cell>
          <cell r="R447" t="str">
            <v>YES</v>
          </cell>
          <cell r="T447" t="str">
            <v>13</v>
          </cell>
          <cell r="U447" t="str">
            <v>EAMJ</v>
          </cell>
        </row>
        <row r="448">
          <cell r="C448">
            <v>6001935502</v>
          </cell>
          <cell r="D448" t="str">
            <v>ST LAURENCE CE JI</v>
          </cell>
          <cell r="E448" t="str">
            <v>BUNBURY ROAD, B31 2DJ</v>
          </cell>
          <cell r="F448">
            <v>84700</v>
          </cell>
          <cell r="G448">
            <v>45500</v>
          </cell>
          <cell r="I448">
            <v>18928</v>
          </cell>
          <cell r="J448">
            <v>569.67999999999995</v>
          </cell>
          <cell r="L448">
            <v>-15598.15</v>
          </cell>
          <cell r="N448">
            <v>3899.5300000000007</v>
          </cell>
          <cell r="R448" t="str">
            <v>YES</v>
          </cell>
          <cell r="T448" t="str">
            <v>85/3448</v>
          </cell>
          <cell r="U448" t="str">
            <v>EAML/EAMK</v>
          </cell>
        </row>
        <row r="449">
          <cell r="C449">
            <v>6001932752</v>
          </cell>
          <cell r="D449" t="str">
            <v>ST LUKE'S CE JI</v>
          </cell>
          <cell r="E449" t="str">
            <v>BRISTOL STREET, B5 7DA</v>
          </cell>
          <cell r="F449">
            <v>24500</v>
          </cell>
          <cell r="G449">
            <v>12500</v>
          </cell>
          <cell r="I449">
            <v>5200</v>
          </cell>
          <cell r="J449">
            <v>969.84000000000015</v>
          </cell>
          <cell r="K449">
            <v>-2030.25</v>
          </cell>
          <cell r="M449">
            <v>-18994.25</v>
          </cell>
          <cell r="N449">
            <v>-14854.66</v>
          </cell>
          <cell r="Q449" t="str">
            <v/>
          </cell>
          <cell r="T449" t="str">
            <v>13</v>
          </cell>
          <cell r="U449" t="str">
            <v>EAMM</v>
          </cell>
        </row>
        <row r="450">
          <cell r="C450">
            <v>6001936389</v>
          </cell>
          <cell r="D450" t="str">
            <v>ST MARGARET MARY RC JI</v>
          </cell>
          <cell r="E450" t="str">
            <v>PERRY COMMON ROAD, B23 7AB</v>
          </cell>
          <cell r="F450">
            <v>18800</v>
          </cell>
          <cell r="G450">
            <v>12000</v>
          </cell>
          <cell r="H450" t="str">
            <v>17.10.1999</v>
          </cell>
          <cell r="I450">
            <v>4992</v>
          </cell>
          <cell r="J450">
            <v>4069.96</v>
          </cell>
          <cell r="L450">
            <v>-7249.57</v>
          </cell>
          <cell r="N450">
            <v>1812.3899999999994</v>
          </cell>
          <cell r="Q450" t="str">
            <v/>
          </cell>
          <cell r="R450" t="str">
            <v>YES</v>
          </cell>
          <cell r="T450" t="str">
            <v>13</v>
          </cell>
          <cell r="U450" t="str">
            <v>EAMN</v>
          </cell>
        </row>
        <row r="451">
          <cell r="C451">
            <v>6001932661</v>
          </cell>
          <cell r="D451" t="str">
            <v>ST MARK'S RC JI</v>
          </cell>
          <cell r="E451" t="str">
            <v>ALMOND CROFT,OLD WALSALL ROAD, B44 1NU</v>
          </cell>
          <cell r="F451">
            <v>13100</v>
          </cell>
          <cell r="G451">
            <v>12800</v>
          </cell>
          <cell r="H451" t="str">
            <v>11.01.2000</v>
          </cell>
          <cell r="I451">
            <v>5324.8</v>
          </cell>
          <cell r="J451">
            <v>989.65</v>
          </cell>
          <cell r="L451">
            <v>-5051.5600000000004</v>
          </cell>
          <cell r="N451">
            <v>1262.8899999999994</v>
          </cell>
          <cell r="Q451" t="str">
            <v/>
          </cell>
          <cell r="R451" t="str">
            <v>YES</v>
          </cell>
          <cell r="T451" t="str">
            <v>13</v>
          </cell>
          <cell r="U451" t="str">
            <v>EAMP</v>
          </cell>
        </row>
        <row r="452">
          <cell r="C452">
            <v>6001937473</v>
          </cell>
          <cell r="D452" t="str">
            <v>ST MARTIN de PORRES RC JI</v>
          </cell>
          <cell r="E452" t="str">
            <v>OAKLAND ROAD, B13 9DN</v>
          </cell>
          <cell r="F452">
            <v>29700</v>
          </cell>
          <cell r="G452">
            <v>17000</v>
          </cell>
          <cell r="I452">
            <v>7072</v>
          </cell>
          <cell r="J452">
            <v>61.88</v>
          </cell>
          <cell r="K452">
            <v>-546.39</v>
          </cell>
          <cell r="L452">
            <v>-5707.11</v>
          </cell>
          <cell r="M452">
            <v>-4831.0600000000004</v>
          </cell>
          <cell r="N452">
            <v>-3950.6800000000003</v>
          </cell>
          <cell r="Q452" t="str">
            <v>ST MARTINS RC PRIMARY SCHOOL</v>
          </cell>
          <cell r="R452" t="str">
            <v>YES</v>
          </cell>
          <cell r="T452" t="str">
            <v>13</v>
          </cell>
          <cell r="U452" t="str">
            <v>EAMQ</v>
          </cell>
        </row>
        <row r="453">
          <cell r="C453">
            <v>6001937042</v>
          </cell>
          <cell r="D453" t="str">
            <v>ST MARY &amp; ST JOHN RC JI(NO 1)</v>
          </cell>
          <cell r="E453" t="str">
            <v>BEAUFORT ROAD, B23 7NB</v>
          </cell>
          <cell r="F453">
            <v>23600</v>
          </cell>
          <cell r="G453">
            <v>24400</v>
          </cell>
          <cell r="H453" t="str">
            <v>09.10.1999</v>
          </cell>
          <cell r="I453">
            <v>10150.4</v>
          </cell>
          <cell r="J453">
            <v>1225.26</v>
          </cell>
          <cell r="L453">
            <v>-9100.5300000000007</v>
          </cell>
          <cell r="N453">
            <v>2275.1299999999992</v>
          </cell>
          <cell r="Q453" t="str">
            <v/>
          </cell>
          <cell r="R453" t="str">
            <v>YES</v>
          </cell>
          <cell r="T453" t="str">
            <v>13</v>
          </cell>
          <cell r="U453" t="str">
            <v>EAMR</v>
          </cell>
        </row>
        <row r="454">
          <cell r="C454">
            <v>6001933539</v>
          </cell>
          <cell r="D454" t="str">
            <v>ST MARY &amp; ST JOHN RC JI(NO 2)</v>
          </cell>
          <cell r="E454" t="str">
            <v>GRAVELLY HILL NORTH, B23 6BQ</v>
          </cell>
          <cell r="F454">
            <v>11350</v>
          </cell>
          <cell r="G454">
            <v>12800</v>
          </cell>
          <cell r="H454" t="str">
            <v>09.10.1999</v>
          </cell>
          <cell r="I454">
            <v>5324.8</v>
          </cell>
          <cell r="J454">
            <v>146.12</v>
          </cell>
          <cell r="L454">
            <v>-4376.74</v>
          </cell>
          <cell r="N454">
            <v>1094.1800000000003</v>
          </cell>
          <cell r="Q454" t="str">
            <v/>
          </cell>
          <cell r="T454" t="str">
            <v>13</v>
          </cell>
          <cell r="U454" t="str">
            <v>EAMR</v>
          </cell>
        </row>
        <row r="455">
          <cell r="C455" t="str">
            <v>5012562929</v>
          </cell>
          <cell r="D455" t="str">
            <v>ST MARY'S CE JI(B20)</v>
          </cell>
          <cell r="E455" t="str">
            <v>CARETAKERS BUNG.,290 HAMSTEAD ROAD, B20 2RW</v>
          </cell>
          <cell r="F455" t="str">
            <v>BAND A</v>
          </cell>
          <cell r="N455">
            <v>0</v>
          </cell>
          <cell r="T455" t="str">
            <v>13</v>
          </cell>
          <cell r="U455" t="str">
            <v>EAMT</v>
          </cell>
        </row>
        <row r="456">
          <cell r="C456">
            <v>6002293896</v>
          </cell>
          <cell r="D456" t="str">
            <v>ST MARY'S CE JI(B20)</v>
          </cell>
          <cell r="E456" t="str">
            <v>HAMSTEAD ROAD, B20 2RW</v>
          </cell>
          <cell r="F456">
            <v>20400</v>
          </cell>
          <cell r="G456">
            <v>21300</v>
          </cell>
          <cell r="H456" t="str">
            <v>07.01.2000</v>
          </cell>
          <cell r="I456">
            <v>8860.7999999999993</v>
          </cell>
          <cell r="J456">
            <v>972.39</v>
          </cell>
          <cell r="N456">
            <v>9833.1899999999987</v>
          </cell>
          <cell r="Q456" t="str">
            <v/>
          </cell>
          <cell r="T456" t="str">
            <v>13</v>
          </cell>
          <cell r="U456" t="str">
            <v>EAMT</v>
          </cell>
        </row>
        <row r="457">
          <cell r="C457">
            <v>6002296260</v>
          </cell>
          <cell r="D457" t="str">
            <v>ST MARY'S CE JI(B29)</v>
          </cell>
          <cell r="E457" t="str">
            <v>LODGE HILL ROAD, B29 6NU</v>
          </cell>
          <cell r="F457">
            <v>27900</v>
          </cell>
          <cell r="G457">
            <v>16200</v>
          </cell>
          <cell r="I457">
            <v>6739.2</v>
          </cell>
          <cell r="J457">
            <v>6709.14</v>
          </cell>
          <cell r="N457">
            <v>13448.34</v>
          </cell>
          <cell r="Q457" t="str">
            <v/>
          </cell>
          <cell r="T457" t="str">
            <v>13</v>
          </cell>
          <cell r="U457" t="str">
            <v>EAMV</v>
          </cell>
        </row>
        <row r="458">
          <cell r="C458">
            <v>6001931920</v>
          </cell>
          <cell r="D458" t="str">
            <v>ST MARY'S RC JI(B17)</v>
          </cell>
          <cell r="E458" t="str">
            <v>VIVIAN ROAD, B17 0DN</v>
          </cell>
          <cell r="F458">
            <v>15000</v>
          </cell>
          <cell r="G458">
            <v>17000</v>
          </cell>
          <cell r="H458" t="str">
            <v>17.07.1999</v>
          </cell>
          <cell r="I458">
            <v>7072</v>
          </cell>
          <cell r="J458">
            <v>158.29</v>
          </cell>
          <cell r="L458">
            <v>-5784.24</v>
          </cell>
          <cell r="N458">
            <v>1446.0500000000002</v>
          </cell>
          <cell r="Q458" t="str">
            <v/>
          </cell>
          <cell r="R458" t="str">
            <v>YES</v>
          </cell>
          <cell r="T458" t="str">
            <v>13</v>
          </cell>
          <cell r="U458" t="str">
            <v>EAMW</v>
          </cell>
        </row>
        <row r="459">
          <cell r="C459">
            <v>6002293998</v>
          </cell>
          <cell r="D459" t="str">
            <v>ST MATTHEW'S CE JI</v>
          </cell>
          <cell r="E459" t="str">
            <v>DUDDESTON MANOR ROAD, B7 4JR</v>
          </cell>
          <cell r="F459">
            <v>25550</v>
          </cell>
          <cell r="G459">
            <v>36750</v>
          </cell>
          <cell r="H459" t="str">
            <v>11.01.2000</v>
          </cell>
          <cell r="I459">
            <v>15288</v>
          </cell>
          <cell r="J459">
            <v>-1077.7</v>
          </cell>
          <cell r="N459">
            <v>14210.3</v>
          </cell>
          <cell r="Q459" t="str">
            <v/>
          </cell>
          <cell r="T459" t="str">
            <v>13</v>
          </cell>
          <cell r="U459" t="str">
            <v>EAMX</v>
          </cell>
        </row>
        <row r="460">
          <cell r="C460">
            <v>6002296362</v>
          </cell>
          <cell r="D460" t="str">
            <v>ST MICHAELS CE JI(B21)</v>
          </cell>
          <cell r="E460" t="str">
            <v>PIERS ROAD, B21 0UX</v>
          </cell>
          <cell r="F460">
            <v>13600</v>
          </cell>
          <cell r="G460">
            <v>13400</v>
          </cell>
          <cell r="H460" t="str">
            <v>01.12.1999</v>
          </cell>
          <cell r="I460">
            <v>5574.4</v>
          </cell>
          <cell r="J460">
            <v>981.06</v>
          </cell>
          <cell r="N460">
            <v>6555.4599999999991</v>
          </cell>
          <cell r="Q460" t="str">
            <v/>
          </cell>
          <cell r="T460" t="str">
            <v>13</v>
          </cell>
          <cell r="U460" t="str">
            <v>EAMY</v>
          </cell>
        </row>
        <row r="461">
          <cell r="C461">
            <v>6001934214</v>
          </cell>
          <cell r="D461" t="str">
            <v>ST MICHAELS CE JI(NC)(B32)</v>
          </cell>
          <cell r="E461" t="str">
            <v>NANTMELL GROVE, B32 3JS</v>
          </cell>
          <cell r="F461">
            <v>24100</v>
          </cell>
          <cell r="G461">
            <v>26500</v>
          </cell>
          <cell r="I461">
            <v>11024</v>
          </cell>
          <cell r="J461">
            <v>592.66999999999996</v>
          </cell>
          <cell r="L461">
            <v>-9293.34</v>
          </cell>
          <cell r="N461">
            <v>2323.33</v>
          </cell>
          <cell r="Q461" t="str">
            <v/>
          </cell>
          <cell r="R461" t="str">
            <v>YES</v>
          </cell>
          <cell r="T461" t="str">
            <v>13</v>
          </cell>
          <cell r="U461" t="str">
            <v>EAMZ</v>
          </cell>
        </row>
        <row r="462">
          <cell r="C462">
            <v>6000173915</v>
          </cell>
          <cell r="D462" t="str">
            <v>ST MICHAELS NURSERY</v>
          </cell>
          <cell r="E462" t="str">
            <v>GLENSIDE,WOODGATE VALLEY, B32</v>
          </cell>
          <cell r="F462">
            <v>5500</v>
          </cell>
          <cell r="G462">
            <v>3600</v>
          </cell>
          <cell r="I462">
            <v>1497.6</v>
          </cell>
          <cell r="J462">
            <v>-19.93</v>
          </cell>
          <cell r="K462">
            <v>-165.74</v>
          </cell>
          <cell r="M462">
            <v>-1411.79</v>
          </cell>
          <cell r="N462">
            <v>-99.860000000000127</v>
          </cell>
          <cell r="T462" t="str">
            <v>02</v>
          </cell>
          <cell r="U462">
            <v>1060</v>
          </cell>
        </row>
        <row r="463">
          <cell r="C463">
            <v>6001939902</v>
          </cell>
          <cell r="D463" t="str">
            <v>ST NICHOLAS RC JI</v>
          </cell>
          <cell r="E463" t="str">
            <v>JOCKEY ROAD, B73 5US</v>
          </cell>
          <cell r="F463">
            <v>15200</v>
          </cell>
          <cell r="G463">
            <v>18500</v>
          </cell>
          <cell r="H463" t="str">
            <v>17.07.1999</v>
          </cell>
          <cell r="I463">
            <v>7696</v>
          </cell>
          <cell r="L463">
            <v>-6156.8</v>
          </cell>
          <cell r="N463">
            <v>1539.1999999999998</v>
          </cell>
          <cell r="Q463" t="str">
            <v/>
          </cell>
          <cell r="R463" t="str">
            <v>YES</v>
          </cell>
          <cell r="T463" t="str">
            <v>13</v>
          </cell>
          <cell r="U463" t="str">
            <v>EANA</v>
          </cell>
        </row>
        <row r="464">
          <cell r="C464">
            <v>6001938056</v>
          </cell>
          <cell r="D464" t="str">
            <v>ST PATRICK'S RC JI</v>
          </cell>
          <cell r="E464" t="str">
            <v>DUDLEY ROAD, B18 4EJ</v>
          </cell>
          <cell r="F464">
            <v>14200</v>
          </cell>
          <cell r="G464">
            <v>13700</v>
          </cell>
          <cell r="H464" t="str">
            <v>17.07.1999</v>
          </cell>
          <cell r="I464">
            <v>5699.2</v>
          </cell>
          <cell r="J464">
            <v>1145.47</v>
          </cell>
          <cell r="L464">
            <v>-5475.74</v>
          </cell>
          <cell r="N464">
            <v>1368.9300000000003</v>
          </cell>
          <cell r="Q464" t="str">
            <v/>
          </cell>
          <cell r="R464" t="str">
            <v>YES</v>
          </cell>
          <cell r="T464" t="str">
            <v>13</v>
          </cell>
          <cell r="U464" t="str">
            <v>EANB</v>
          </cell>
        </row>
        <row r="465">
          <cell r="C465">
            <v>6001931828</v>
          </cell>
          <cell r="D465" t="str">
            <v>ST PAUL'S RC GIRLS</v>
          </cell>
          <cell r="E465" t="str">
            <v>VERNON ROAD, B16 9SL</v>
          </cell>
          <cell r="F465">
            <v>118500</v>
          </cell>
          <cell r="G465">
            <v>131750</v>
          </cell>
          <cell r="I465">
            <v>54808</v>
          </cell>
          <cell r="J465">
            <v>2311.31</v>
          </cell>
          <cell r="L465">
            <v>-45695.45</v>
          </cell>
          <cell r="N465">
            <v>11423.86</v>
          </cell>
          <cell r="Q465" t="str">
            <v/>
          </cell>
          <cell r="R465" t="str">
            <v>YES</v>
          </cell>
          <cell r="T465" t="str">
            <v>14</v>
          </cell>
          <cell r="U465" t="str">
            <v>EAWX</v>
          </cell>
        </row>
        <row r="466">
          <cell r="C466">
            <v>6001378303</v>
          </cell>
          <cell r="D466" t="str">
            <v>ST PAUL'S RC GIRLS</v>
          </cell>
          <cell r="E466" t="str">
            <v>VERNON ROAD</v>
          </cell>
          <cell r="F466">
            <v>8000</v>
          </cell>
          <cell r="N466">
            <v>0</v>
          </cell>
          <cell r="Q466" t="str">
            <v>CONVENT SCH AND PREMISES</v>
          </cell>
          <cell r="T466" t="str">
            <v>14</v>
          </cell>
          <cell r="U466" t="str">
            <v>EAWX</v>
          </cell>
        </row>
        <row r="467">
          <cell r="C467">
            <v>6001940307</v>
          </cell>
          <cell r="D467" t="str">
            <v>ST PAUL'S RC JI</v>
          </cell>
          <cell r="E467" t="str">
            <v>SISEFIELD ROAD, B38 9JB</v>
          </cell>
          <cell r="F467">
            <v>13600</v>
          </cell>
          <cell r="G467">
            <v>17300</v>
          </cell>
          <cell r="H467" t="str">
            <v>09.10.1999</v>
          </cell>
          <cell r="I467">
            <v>7196.8</v>
          </cell>
          <cell r="L467">
            <v>-5757.44</v>
          </cell>
          <cell r="N467">
            <v>1439.3600000000006</v>
          </cell>
          <cell r="Q467" t="str">
            <v/>
          </cell>
          <cell r="R467" t="str">
            <v>YES</v>
          </cell>
          <cell r="T467" t="str">
            <v>13</v>
          </cell>
          <cell r="U467" t="str">
            <v>EANC</v>
          </cell>
        </row>
        <row r="468">
          <cell r="C468">
            <v>6001937677</v>
          </cell>
          <cell r="D468" t="str">
            <v>ST PETER &amp; PAUL RC JI</v>
          </cell>
          <cell r="E468" t="str">
            <v>KINGSBURY ROAD, B24 9ND</v>
          </cell>
          <cell r="F468">
            <v>28000</v>
          </cell>
          <cell r="G468">
            <v>20100</v>
          </cell>
          <cell r="I468">
            <v>8361.6</v>
          </cell>
          <cell r="J468">
            <v>218.34</v>
          </cell>
          <cell r="K468">
            <v>-253.01</v>
          </cell>
          <cell r="L468">
            <v>-6863.96</v>
          </cell>
          <cell r="M468">
            <v>-2722.82</v>
          </cell>
          <cell r="N468">
            <v>-1259.8499999999999</v>
          </cell>
          <cell r="Q468" t="str">
            <v/>
          </cell>
          <cell r="R468" t="str">
            <v>YES</v>
          </cell>
          <cell r="T468" t="str">
            <v>13</v>
          </cell>
          <cell r="U468" t="str">
            <v>EAND</v>
          </cell>
        </row>
        <row r="469">
          <cell r="C469">
            <v>5009194160</v>
          </cell>
          <cell r="D469" t="str">
            <v>ST PETER'S CE CARETAKERS BUNGALOW</v>
          </cell>
          <cell r="E469" t="str">
            <v>&amp; CARPORT, OLD CHURCH ROAD, B17 0BE</v>
          </cell>
          <cell r="F469" t="str">
            <v>BAND D</v>
          </cell>
          <cell r="N469">
            <v>0</v>
          </cell>
          <cell r="T469" t="str">
            <v>13</v>
          </cell>
          <cell r="U469" t="str">
            <v>EANF</v>
          </cell>
        </row>
        <row r="470">
          <cell r="C470">
            <v>6002296464</v>
          </cell>
          <cell r="D470" t="str">
            <v>ST PETER'S CE I</v>
          </cell>
          <cell r="E470" t="str">
            <v>OLD CHURCH ROAD,B17 0BB</v>
          </cell>
          <cell r="F470">
            <v>6100</v>
          </cell>
          <cell r="G470">
            <v>24700</v>
          </cell>
          <cell r="I470">
            <v>10275.200000000001</v>
          </cell>
          <cell r="J470">
            <v>-152.79</v>
          </cell>
          <cell r="M470">
            <v>5971.79</v>
          </cell>
          <cell r="N470">
            <v>16094.2</v>
          </cell>
          <cell r="Q470" t="str">
            <v>ST PETERS PRIMARY SCHOOL</v>
          </cell>
          <cell r="T470" t="str">
            <v>13</v>
          </cell>
          <cell r="U470" t="str">
            <v>EANE</v>
          </cell>
        </row>
        <row r="471">
          <cell r="C471">
            <v>6002294902</v>
          </cell>
          <cell r="D471" t="str">
            <v>ST PETER'S CE J</v>
          </cell>
          <cell r="E471" t="str">
            <v>OLD CHURCH ROAD, B17 0BE</v>
          </cell>
          <cell r="F471">
            <v>16250</v>
          </cell>
          <cell r="G471">
            <v>15000</v>
          </cell>
          <cell r="H471" t="str">
            <v>25.01.2000</v>
          </cell>
          <cell r="I471">
            <v>6240</v>
          </cell>
          <cell r="J471">
            <v>1592.81</v>
          </cell>
          <cell r="N471">
            <v>7832.8099999999995</v>
          </cell>
          <cell r="T471" t="str">
            <v>13</v>
          </cell>
          <cell r="U471" t="str">
            <v>EANF</v>
          </cell>
        </row>
        <row r="472">
          <cell r="C472">
            <v>6001936083</v>
          </cell>
          <cell r="D472" t="str">
            <v>ST PETER'S RC JI</v>
          </cell>
          <cell r="E472" t="str">
            <v>ADAMS HILL, B32 3QG</v>
          </cell>
          <cell r="F472">
            <v>14100</v>
          </cell>
          <cell r="G472">
            <v>15300</v>
          </cell>
          <cell r="I472">
            <v>6364.8</v>
          </cell>
          <cell r="J472">
            <v>431.67</v>
          </cell>
          <cell r="L472">
            <v>-5437.18</v>
          </cell>
          <cell r="N472">
            <v>1359.29</v>
          </cell>
          <cell r="Q472" t="str">
            <v/>
          </cell>
          <cell r="R472" t="str">
            <v>YES</v>
          </cell>
          <cell r="T472" t="str">
            <v>13</v>
          </cell>
          <cell r="U472" t="str">
            <v>EANG</v>
          </cell>
        </row>
        <row r="473">
          <cell r="C473">
            <v>6002296033</v>
          </cell>
          <cell r="D473" t="str">
            <v>ST SAVIOUR'S CE JI</v>
          </cell>
          <cell r="E473" t="str">
            <v>ALUM ROCK ROAD, B8 1JB</v>
          </cell>
          <cell r="F473">
            <v>14400</v>
          </cell>
          <cell r="G473">
            <v>16600</v>
          </cell>
          <cell r="H473" t="str">
            <v>18.01.2000</v>
          </cell>
          <cell r="I473">
            <v>6905.6</v>
          </cell>
          <cell r="J473">
            <v>35.479999999999997</v>
          </cell>
          <cell r="N473">
            <v>6941.08</v>
          </cell>
          <cell r="Q473" t="str">
            <v/>
          </cell>
          <cell r="T473" t="str">
            <v>13</v>
          </cell>
          <cell r="U473" t="str">
            <v>EANH</v>
          </cell>
        </row>
        <row r="474">
          <cell r="C474">
            <v>6001938772</v>
          </cell>
          <cell r="D474" t="str">
            <v>ST TERESA'S RC JI</v>
          </cell>
          <cell r="E474" t="str">
            <v>BUTLERS ROAD, B20 2NY</v>
          </cell>
          <cell r="F474">
            <v>15300</v>
          </cell>
          <cell r="G474">
            <v>16900</v>
          </cell>
          <cell r="I474">
            <v>7030.4</v>
          </cell>
          <cell r="J474">
            <v>344.49</v>
          </cell>
          <cell r="L474">
            <v>-5899.92</v>
          </cell>
          <cell r="N474">
            <v>1474.9699999999993</v>
          </cell>
          <cell r="Q474" t="str">
            <v/>
          </cell>
          <cell r="R474" t="str">
            <v>YES</v>
          </cell>
          <cell r="T474" t="str">
            <v>13</v>
          </cell>
          <cell r="U474" t="str">
            <v>EANJ</v>
          </cell>
        </row>
        <row r="475">
          <cell r="C475">
            <v>6001938352</v>
          </cell>
          <cell r="D475" t="str">
            <v>ST THOMAS AQUINAS RC SEC</v>
          </cell>
          <cell r="E475" t="str">
            <v>WYCHALL LANE, B38 8AP</v>
          </cell>
          <cell r="F475">
            <v>159000</v>
          </cell>
          <cell r="G475">
            <v>178800</v>
          </cell>
          <cell r="I475">
            <v>74380.800000000003</v>
          </cell>
          <cell r="J475">
            <v>2260.3000000000002</v>
          </cell>
          <cell r="L475">
            <v>-61312.88</v>
          </cell>
          <cell r="N475">
            <v>15328.220000000008</v>
          </cell>
          <cell r="Q475" t="str">
            <v/>
          </cell>
          <cell r="R475" t="str">
            <v>YES</v>
          </cell>
          <cell r="T475" t="str">
            <v>14</v>
          </cell>
          <cell r="U475" t="str">
            <v>EAWY</v>
          </cell>
        </row>
        <row r="476">
          <cell r="C476">
            <v>6001933131</v>
          </cell>
          <cell r="D476" t="str">
            <v>ST THOMAS CE JI(NC)</v>
          </cell>
          <cell r="E476" t="str">
            <v>GREAT COLMORE STREET, B15 2AT</v>
          </cell>
          <cell r="F476">
            <v>24250</v>
          </cell>
          <cell r="G476">
            <v>23250</v>
          </cell>
          <cell r="H476" t="str">
            <v>17.07.1999</v>
          </cell>
          <cell r="I476">
            <v>9672</v>
          </cell>
          <cell r="J476">
            <v>2016.97</v>
          </cell>
          <cell r="L476">
            <v>-9351.18</v>
          </cell>
          <cell r="N476">
            <v>2337.7899999999991</v>
          </cell>
          <cell r="Q476" t="str">
            <v/>
          </cell>
          <cell r="R476" t="str">
            <v>YES</v>
          </cell>
          <cell r="T476" t="str">
            <v>13</v>
          </cell>
          <cell r="U476" t="str">
            <v>EANK</v>
          </cell>
        </row>
        <row r="477">
          <cell r="C477">
            <v>6001926329</v>
          </cell>
          <cell r="D477" t="str">
            <v>ST THOMAS COMM HIGH</v>
          </cell>
          <cell r="E477" t="str">
            <v>BELL BARN ROAD, B15 2AF</v>
          </cell>
          <cell r="F477">
            <v>36000</v>
          </cell>
          <cell r="G477">
            <v>38500</v>
          </cell>
          <cell r="H477" t="str">
            <v>17.07.1999</v>
          </cell>
          <cell r="I477">
            <v>16016</v>
          </cell>
          <cell r="J477">
            <v>1336.7</v>
          </cell>
          <cell r="N477">
            <v>17352.7</v>
          </cell>
          <cell r="O477" t="str">
            <v>LEA MASON</v>
          </cell>
          <cell r="T477" t="str">
            <v>14</v>
          </cell>
          <cell r="U477">
            <v>2040</v>
          </cell>
        </row>
        <row r="478">
          <cell r="C478">
            <v>6001935499</v>
          </cell>
          <cell r="D478" t="str">
            <v>ST THOMAS MORE'S RC JI</v>
          </cell>
          <cell r="E478" t="str">
            <v>HORSE SHOES LANE, B26 3HU</v>
          </cell>
          <cell r="F478">
            <v>20700</v>
          </cell>
          <cell r="G478">
            <v>23000</v>
          </cell>
          <cell r="H478" t="str">
            <v>18.01.2000</v>
          </cell>
          <cell r="I478">
            <v>9568</v>
          </cell>
          <cell r="J478">
            <v>409.8</v>
          </cell>
          <cell r="L478">
            <v>-7982.24</v>
          </cell>
          <cell r="N478">
            <v>1995.5599999999995</v>
          </cell>
          <cell r="Q478" t="str">
            <v/>
          </cell>
          <cell r="R478" t="str">
            <v>YES</v>
          </cell>
          <cell r="T478" t="str">
            <v>13</v>
          </cell>
          <cell r="U478" t="str">
            <v>EANL</v>
          </cell>
        </row>
        <row r="479">
          <cell r="C479">
            <v>6001932569</v>
          </cell>
          <cell r="D479" t="str">
            <v>ST VINCENTS RC JI(NC)</v>
          </cell>
          <cell r="E479" t="str">
            <v>VAUXHALL GROVE, B7 4HP</v>
          </cell>
          <cell r="F479">
            <v>18000</v>
          </cell>
          <cell r="G479">
            <v>22000</v>
          </cell>
          <cell r="H479" t="str">
            <v>11.01.2000</v>
          </cell>
          <cell r="I479">
            <v>9152</v>
          </cell>
          <cell r="L479">
            <v>-7321.6</v>
          </cell>
          <cell r="N479">
            <v>1830.3999999999996</v>
          </cell>
          <cell r="Q479" t="str">
            <v>ST VINCENT DE PAUL R.C.PRIMARY</v>
          </cell>
          <cell r="R479" t="str">
            <v>YES</v>
          </cell>
          <cell r="T479" t="str">
            <v>13</v>
          </cell>
          <cell r="U479" t="str">
            <v>EANM</v>
          </cell>
        </row>
        <row r="480">
          <cell r="C480">
            <v>6001937871</v>
          </cell>
          <cell r="D480" t="str">
            <v>ST WILFRIDS RC JI(NC)</v>
          </cell>
          <cell r="E480" t="str">
            <v>SHAWSDALE ROAD, B36 8LY</v>
          </cell>
          <cell r="F480">
            <v>28300</v>
          </cell>
          <cell r="G480">
            <v>19200</v>
          </cell>
          <cell r="I480">
            <v>7987.2</v>
          </cell>
          <cell r="J480">
            <v>303.52999999999884</v>
          </cell>
          <cell r="K480">
            <v>-420.12</v>
          </cell>
          <cell r="L480">
            <v>-6632.590000000002</v>
          </cell>
          <cell r="M480">
            <v>-3691.19</v>
          </cell>
          <cell r="N480">
            <v>-2453.1700000000023</v>
          </cell>
          <cell r="Q480" t="str">
            <v>SIR WILFREDS RC PRIMARY</v>
          </cell>
          <cell r="R480" t="str">
            <v>YES</v>
          </cell>
          <cell r="T480" t="str">
            <v>13</v>
          </cell>
          <cell r="U480" t="str">
            <v>EANN</v>
          </cell>
        </row>
        <row r="481">
          <cell r="C481" t="str">
            <v>10173800000075</v>
          </cell>
          <cell r="D481" t="str">
            <v>STABLES CENTRE</v>
          </cell>
          <cell r="E481" t="str">
            <v>SPIREHOUSE LANE,BLACKWELL,BROMSGROVE</v>
          </cell>
          <cell r="F481">
            <v>4225</v>
          </cell>
          <cell r="G481">
            <v>5850</v>
          </cell>
          <cell r="I481">
            <v>2433.6</v>
          </cell>
          <cell r="J481">
            <v>-870.92</v>
          </cell>
          <cell r="N481">
            <v>1562.6799999999998</v>
          </cell>
          <cell r="T481" t="str">
            <v>08</v>
          </cell>
          <cell r="U481">
            <v>2985</v>
          </cell>
        </row>
        <row r="482">
          <cell r="C482" t="str">
            <v>00004156000004</v>
          </cell>
          <cell r="D482" t="str">
            <v>STANSFIELD STUDY CENTRE</v>
          </cell>
          <cell r="E482" t="str">
            <v>QUARRY ROAD,HEADINGTON,OXFORD</v>
          </cell>
          <cell r="F482">
            <v>18750</v>
          </cell>
          <cell r="G482">
            <v>23800</v>
          </cell>
          <cell r="I482">
            <v>9900.7999999999993</v>
          </cell>
          <cell r="N482">
            <v>9900.7999999999993</v>
          </cell>
          <cell r="T482" t="str">
            <v>08</v>
          </cell>
          <cell r="U482">
            <v>2984</v>
          </cell>
        </row>
        <row r="483">
          <cell r="C483">
            <v>601104293</v>
          </cell>
          <cell r="D483" t="str">
            <v>STANSFIELD STUDY CENTRE (BUNGALOW)</v>
          </cell>
          <cell r="E483" t="str">
            <v>QUARRY ROAD,HEADINGTON,OXFORD</v>
          </cell>
          <cell r="F483" t="str">
            <v>BAND C</v>
          </cell>
          <cell r="N483">
            <v>0</v>
          </cell>
          <cell r="O483" t="str">
            <v>ONE ADULT OCCUPIER 25% DIS</v>
          </cell>
          <cell r="T483" t="str">
            <v>08</v>
          </cell>
          <cell r="U483">
            <v>2984</v>
          </cell>
        </row>
        <row r="484">
          <cell r="C484" t="str">
            <v>02090907X</v>
          </cell>
          <cell r="D484" t="str">
            <v>STANSFIELD STUDY CENTRE (BUNGALOW)</v>
          </cell>
          <cell r="E484" t="str">
            <v>QUARRY ROAD,HEADINGTON,OXFORD</v>
          </cell>
          <cell r="F484" t="str">
            <v>BAND E</v>
          </cell>
          <cell r="I484">
            <v>654.97</v>
          </cell>
          <cell r="N484">
            <v>654.97</v>
          </cell>
          <cell r="T484" t="str">
            <v>08</v>
          </cell>
          <cell r="U484">
            <v>2984</v>
          </cell>
        </row>
        <row r="485">
          <cell r="C485">
            <v>6001933982</v>
          </cell>
          <cell r="D485" t="str">
            <v>STANVILLE JI</v>
          </cell>
          <cell r="E485" t="str">
            <v>STANVILLE ROAD, B26 3YN</v>
          </cell>
          <cell r="F485">
            <v>20650</v>
          </cell>
          <cell r="G485">
            <v>25600</v>
          </cell>
          <cell r="H485" t="str">
            <v>18.01.2000</v>
          </cell>
          <cell r="I485">
            <v>10649.6</v>
          </cell>
          <cell r="N485">
            <v>10649.6</v>
          </cell>
          <cell r="Q485" t="str">
            <v/>
          </cell>
          <cell r="T485" t="str">
            <v>13</v>
          </cell>
          <cell r="U485" t="str">
            <v>EANP</v>
          </cell>
        </row>
        <row r="486">
          <cell r="C486">
            <v>6001937508</v>
          </cell>
          <cell r="D486" t="str">
            <v>STARBANK JI(NC)</v>
          </cell>
          <cell r="E486" t="str">
            <v>STARBANK ROAD, B10 9LP</v>
          </cell>
          <cell r="F486">
            <v>31650</v>
          </cell>
          <cell r="G486">
            <v>31750</v>
          </cell>
          <cell r="H486" t="str">
            <v>18.01.2000</v>
          </cell>
          <cell r="I486">
            <v>13208</v>
          </cell>
          <cell r="J486">
            <v>2047.91</v>
          </cell>
          <cell r="N486">
            <v>15255.91</v>
          </cell>
          <cell r="Q486" t="str">
            <v/>
          </cell>
          <cell r="T486" t="str">
            <v>13</v>
          </cell>
          <cell r="U486" t="str">
            <v>EANQ</v>
          </cell>
        </row>
        <row r="487">
          <cell r="C487">
            <v>6001945891</v>
          </cell>
          <cell r="D487" t="str">
            <v>STARBANK JI(NC) (ANNEXE)</v>
          </cell>
          <cell r="E487" t="str">
            <v>HOBMOOR ROAD (256/258)</v>
          </cell>
          <cell r="F487">
            <v>4250</v>
          </cell>
          <cell r="G487">
            <v>5300</v>
          </cell>
          <cell r="I487">
            <v>2204.8000000000002</v>
          </cell>
          <cell r="J487">
            <v>-39.24</v>
          </cell>
          <cell r="N487">
            <v>2165.5600000000004</v>
          </cell>
          <cell r="Q487" t="str">
            <v/>
          </cell>
          <cell r="T487" t="str">
            <v>13</v>
          </cell>
          <cell r="U487" t="str">
            <v>EANQ</v>
          </cell>
        </row>
        <row r="488">
          <cell r="C488">
            <v>6001929420</v>
          </cell>
          <cell r="D488" t="str">
            <v>STECHFORD JI</v>
          </cell>
          <cell r="E488" t="str">
            <v>ALBERT ROAD, B33 8SJ</v>
          </cell>
          <cell r="F488">
            <v>18500</v>
          </cell>
          <cell r="G488">
            <v>17700</v>
          </cell>
          <cell r="I488">
            <v>7363.2</v>
          </cell>
          <cell r="J488">
            <v>-74.389999999999418</v>
          </cell>
          <cell r="K488">
            <v>-222.92</v>
          </cell>
          <cell r="M488">
            <v>5567.55</v>
          </cell>
          <cell r="N488">
            <v>12633.44</v>
          </cell>
          <cell r="Q488" t="str">
            <v/>
          </cell>
          <cell r="T488" t="str">
            <v>13</v>
          </cell>
          <cell r="U488" t="str">
            <v>EANR</v>
          </cell>
        </row>
        <row r="489">
          <cell r="C489">
            <v>6000056831</v>
          </cell>
          <cell r="D489" t="str">
            <v>STECHFORD P.F.</v>
          </cell>
          <cell r="E489" t="str">
            <v>STECHFORD ROAD (NEAR 118), B34</v>
          </cell>
          <cell r="F489">
            <v>2600</v>
          </cell>
          <cell r="G489">
            <v>2950</v>
          </cell>
          <cell r="I489">
            <v>1227.2</v>
          </cell>
          <cell r="N489">
            <v>1227.2</v>
          </cell>
          <cell r="Q489" t="str">
            <v>SPORTS GROUND &amp; PREMISES</v>
          </cell>
          <cell r="T489" t="str">
            <v>67</v>
          </cell>
          <cell r="U489">
            <v>2592</v>
          </cell>
        </row>
        <row r="490">
          <cell r="C490">
            <v>6001934087</v>
          </cell>
          <cell r="D490" t="str">
            <v>STIRCHLEY JI</v>
          </cell>
          <cell r="E490" t="str">
            <v>PERSHORE ROAD, B30 2JL</v>
          </cell>
          <cell r="F490">
            <v>12800</v>
          </cell>
          <cell r="G490">
            <v>17900</v>
          </cell>
          <cell r="I490">
            <v>7446.4</v>
          </cell>
          <cell r="J490">
            <v>-327.35000000000002</v>
          </cell>
          <cell r="N490">
            <v>7119.0499999999993</v>
          </cell>
          <cell r="Q490" t="str">
            <v/>
          </cell>
          <cell r="T490" t="str">
            <v>13</v>
          </cell>
          <cell r="U490" t="str">
            <v>EANT</v>
          </cell>
        </row>
        <row r="491">
          <cell r="C491">
            <v>6001928165</v>
          </cell>
          <cell r="D491" t="str">
            <v>STOCKLAND GREEN SEC</v>
          </cell>
          <cell r="E491" t="str">
            <v>SLADE ROAD, B23 7JH</v>
          </cell>
          <cell r="F491">
            <v>101000</v>
          </cell>
          <cell r="G491">
            <v>73000</v>
          </cell>
          <cell r="I491">
            <v>30368</v>
          </cell>
          <cell r="J491">
            <v>18315.97</v>
          </cell>
          <cell r="N491">
            <v>48683.97</v>
          </cell>
          <cell r="Q491" t="str">
            <v/>
          </cell>
          <cell r="T491" t="str">
            <v>14</v>
          </cell>
          <cell r="U491" t="str">
            <v>EAWZ</v>
          </cell>
        </row>
        <row r="492">
          <cell r="C492">
            <v>6002186523</v>
          </cell>
          <cell r="D492" t="str">
            <v>STOCKLAND GREEN N.O.</v>
          </cell>
          <cell r="E492" t="str">
            <v>BROOMFIELD ROAD</v>
          </cell>
          <cell r="F492">
            <v>8900</v>
          </cell>
          <cell r="G492">
            <v>8800</v>
          </cell>
          <cell r="I492">
            <v>3660.8</v>
          </cell>
          <cell r="J492">
            <v>-651.01</v>
          </cell>
          <cell r="N492">
            <v>3009.79</v>
          </cell>
          <cell r="Q492" t="str">
            <v/>
          </cell>
          <cell r="T492">
            <v>71</v>
          </cell>
          <cell r="U492">
            <v>3154</v>
          </cell>
        </row>
        <row r="493">
          <cell r="C493">
            <v>6001936276</v>
          </cell>
          <cell r="D493" t="str">
            <v>SUMMERFIELD JI(NC)</v>
          </cell>
          <cell r="E493" t="str">
            <v>CUTHBERT STREET, B18 4EJ</v>
          </cell>
          <cell r="F493">
            <v>27250</v>
          </cell>
          <cell r="G493">
            <v>27000</v>
          </cell>
          <cell r="H493" t="str">
            <v>01.12.1999</v>
          </cell>
          <cell r="I493">
            <v>11232</v>
          </cell>
          <cell r="J493">
            <v>1903.03</v>
          </cell>
          <cell r="N493">
            <v>13135.03</v>
          </cell>
          <cell r="Q493" t="str">
            <v/>
          </cell>
          <cell r="T493" t="str">
            <v>13</v>
          </cell>
          <cell r="U493" t="str">
            <v>EANV</v>
          </cell>
        </row>
        <row r="494">
          <cell r="C494">
            <v>6001937702</v>
          </cell>
          <cell r="D494" t="str">
            <v>SUNDRIDGE JI</v>
          </cell>
          <cell r="E494" t="str">
            <v>SUNDRIDGE ROAD, B44 9NY</v>
          </cell>
          <cell r="F494">
            <v>21650</v>
          </cell>
          <cell r="G494">
            <v>22900</v>
          </cell>
          <cell r="H494" t="str">
            <v>01.02.2000</v>
          </cell>
          <cell r="I494">
            <v>9526.4</v>
          </cell>
          <cell r="J494">
            <v>909.32</v>
          </cell>
          <cell r="N494">
            <v>10435.719999999999</v>
          </cell>
          <cell r="Q494" t="str">
            <v/>
          </cell>
          <cell r="T494" t="str">
            <v>13</v>
          </cell>
          <cell r="U494" t="str">
            <v>EANW</v>
          </cell>
        </row>
        <row r="495">
          <cell r="C495">
            <v>6001934407</v>
          </cell>
          <cell r="D495" t="str">
            <v>SUTTON COLDFIELD GIRLS SEC</v>
          </cell>
          <cell r="E495" t="str">
            <v>JOCKEY ROAD, B73 5PT</v>
          </cell>
          <cell r="F495">
            <v>113200</v>
          </cell>
          <cell r="G495">
            <v>122500</v>
          </cell>
          <cell r="H495" t="str">
            <v>01.02.2000</v>
          </cell>
          <cell r="I495">
            <v>50960</v>
          </cell>
          <cell r="J495">
            <v>3604.61</v>
          </cell>
          <cell r="N495">
            <v>54564.61</v>
          </cell>
          <cell r="Q495" t="str">
            <v/>
          </cell>
          <cell r="T495" t="str">
            <v>14</v>
          </cell>
          <cell r="U495" t="str">
            <v>EAXA</v>
          </cell>
        </row>
        <row r="496">
          <cell r="C496">
            <v>6001931180</v>
          </cell>
          <cell r="D496" t="str">
            <v>SWANSHURST SEC</v>
          </cell>
          <cell r="E496" t="str">
            <v>BROOK LANE, B13 OTW</v>
          </cell>
          <cell r="F496">
            <v>229000</v>
          </cell>
          <cell r="G496">
            <v>166500</v>
          </cell>
          <cell r="I496">
            <v>69264</v>
          </cell>
          <cell r="J496">
            <v>41118.47</v>
          </cell>
          <cell r="N496">
            <v>110382.47</v>
          </cell>
          <cell r="T496" t="str">
            <v>14</v>
          </cell>
          <cell r="U496" t="str">
            <v>EAXB</v>
          </cell>
        </row>
        <row r="497">
          <cell r="G497">
            <v>3470090</v>
          </cell>
          <cell r="I497">
            <v>1444762.82</v>
          </cell>
          <cell r="J497">
            <v>200518.69999999995</v>
          </cell>
          <cell r="K497">
            <v>-21771.800000000003</v>
          </cell>
          <cell r="L497">
            <v>-547417.8899999999</v>
          </cell>
          <cell r="M497">
            <v>-183946.47</v>
          </cell>
          <cell r="N497">
            <v>892145.36000000034</v>
          </cell>
        </row>
        <row r="498">
          <cell r="C498">
            <v>6001938603</v>
          </cell>
          <cell r="D498" t="str">
            <v>TAME VALLEY JI(INCL URBAN OUTDOOR C)</v>
          </cell>
          <cell r="E498" t="str">
            <v>CHILLINGHOLME ROAD, B36 8QJ</v>
          </cell>
          <cell r="F498">
            <v>52400</v>
          </cell>
          <cell r="G498">
            <v>20250</v>
          </cell>
          <cell r="I498">
            <v>8424</v>
          </cell>
          <cell r="J498">
            <v>0</v>
          </cell>
          <cell r="K498">
            <v>-344.21</v>
          </cell>
          <cell r="M498">
            <v>-24176.080000000002</v>
          </cell>
          <cell r="N498">
            <v>-16096.29</v>
          </cell>
          <cell r="T498" t="str">
            <v>85</v>
          </cell>
          <cell r="U498">
            <v>3490</v>
          </cell>
        </row>
        <row r="499">
          <cell r="C499">
            <v>6000827638</v>
          </cell>
          <cell r="D499" t="str">
            <v>TENNYSON ROAD DAY NURSERY</v>
          </cell>
          <cell r="E499" t="str">
            <v>5 TENNYSON ROAD, B10 0HB</v>
          </cell>
          <cell r="F499">
            <v>4400</v>
          </cell>
          <cell r="G499">
            <v>6500</v>
          </cell>
          <cell r="I499">
            <v>2704</v>
          </cell>
          <cell r="J499">
            <v>-462.01</v>
          </cell>
          <cell r="N499">
            <v>2241.9899999999998</v>
          </cell>
          <cell r="T499">
            <v>30</v>
          </cell>
          <cell r="U499">
            <v>8118</v>
          </cell>
        </row>
        <row r="500">
          <cell r="C500">
            <v>6001500947</v>
          </cell>
          <cell r="D500" t="str">
            <v>TEVIOT TOWER COMMUNITY DAY NURSERY</v>
          </cell>
          <cell r="E500" t="str">
            <v>34 MOSBOROUGH CRESCENT, B19 3BX</v>
          </cell>
          <cell r="F500">
            <v>12100</v>
          </cell>
          <cell r="G500">
            <v>14750</v>
          </cell>
          <cell r="I500">
            <v>6136</v>
          </cell>
          <cell r="N500">
            <v>6136</v>
          </cell>
          <cell r="T500">
            <v>30</v>
          </cell>
          <cell r="U500">
            <v>8119</v>
          </cell>
        </row>
        <row r="501">
          <cell r="C501">
            <v>6001929635</v>
          </cell>
          <cell r="D501" t="str">
            <v>THE BEECHES INFANT</v>
          </cell>
          <cell r="E501" t="str">
            <v>HOLLYHILL ROAD, B45 0EP</v>
          </cell>
          <cell r="F501">
            <v>17000</v>
          </cell>
          <cell r="G501">
            <v>15900</v>
          </cell>
          <cell r="I501">
            <v>6614.4</v>
          </cell>
          <cell r="J501">
            <v>2302.96</v>
          </cell>
          <cell r="N501">
            <v>8917.36</v>
          </cell>
          <cell r="T501" t="str">
            <v>13</v>
          </cell>
          <cell r="U501" t="str">
            <v>EAAX</v>
          </cell>
        </row>
        <row r="502">
          <cell r="C502">
            <v>6000196365</v>
          </cell>
          <cell r="D502" t="str">
            <v>THE CIRCLE DAY NURSERY</v>
          </cell>
          <cell r="E502" t="str">
            <v>750 KINGSTANDING ROAD, B44 9SS</v>
          </cell>
          <cell r="F502">
            <v>5100</v>
          </cell>
          <cell r="G502">
            <v>6700</v>
          </cell>
          <cell r="I502">
            <v>2787.2</v>
          </cell>
          <cell r="J502">
            <v>-188.53</v>
          </cell>
          <cell r="N502">
            <v>2598.6699999999996</v>
          </cell>
          <cell r="Q502" t="str">
            <v/>
          </cell>
          <cell r="T502">
            <v>30</v>
          </cell>
          <cell r="U502">
            <v>8102</v>
          </cell>
        </row>
        <row r="503">
          <cell r="C503">
            <v>6001932241</v>
          </cell>
          <cell r="D503" t="str">
            <v>THE COLLEGE HIGH</v>
          </cell>
          <cell r="E503" t="str">
            <v>395 COLLEGE ROAD, B44 0HF</v>
          </cell>
          <cell r="F503">
            <v>244000</v>
          </cell>
          <cell r="G503">
            <v>121000</v>
          </cell>
          <cell r="I503">
            <v>50336</v>
          </cell>
          <cell r="J503">
            <v>67276.759999999995</v>
          </cell>
          <cell r="N503">
            <v>117612.76</v>
          </cell>
          <cell r="Q503" t="str">
            <v/>
          </cell>
          <cell r="T503" t="str">
            <v>14</v>
          </cell>
          <cell r="U503" t="str">
            <v>EAXC</v>
          </cell>
        </row>
        <row r="504">
          <cell r="C504">
            <v>6001936152</v>
          </cell>
          <cell r="D504" t="str">
            <v>THORNTON J</v>
          </cell>
          <cell r="E504" t="str">
            <v>THORNTON ROAD, B8 2LQ</v>
          </cell>
          <cell r="F504">
            <v>36800</v>
          </cell>
          <cell r="G504">
            <v>41100</v>
          </cell>
          <cell r="I504">
            <v>17097.599999999999</v>
          </cell>
          <cell r="J504">
            <v>640.71</v>
          </cell>
          <cell r="N504">
            <v>17738.309999999998</v>
          </cell>
          <cell r="Q504" t="str">
            <v/>
          </cell>
          <cell r="T504" t="str">
            <v>13</v>
          </cell>
          <cell r="U504" t="str">
            <v>EANY</v>
          </cell>
        </row>
        <row r="505">
          <cell r="C505">
            <v>6001936447</v>
          </cell>
          <cell r="D505" t="str">
            <v>TIMBERLEY JI(NC)</v>
          </cell>
          <cell r="E505" t="str">
            <v>BRADLEY ROAD, B34 7ED</v>
          </cell>
          <cell r="F505">
            <v>40300</v>
          </cell>
          <cell r="G505">
            <v>36200</v>
          </cell>
          <cell r="I505">
            <v>15059.2</v>
          </cell>
          <cell r="J505">
            <v>0</v>
          </cell>
          <cell r="K505">
            <v>-573.19000000000005</v>
          </cell>
          <cell r="M505">
            <v>-9437.4</v>
          </cell>
          <cell r="N505">
            <v>5048.6100000000006</v>
          </cell>
          <cell r="Q505" t="str">
            <v/>
          </cell>
          <cell r="T505" t="str">
            <v>13</v>
          </cell>
          <cell r="U505" t="str">
            <v>EANZ</v>
          </cell>
        </row>
        <row r="506">
          <cell r="C506">
            <v>6001935091</v>
          </cell>
          <cell r="D506" t="str">
            <v>TINDAL JI(NC)</v>
          </cell>
          <cell r="E506" t="str">
            <v>TINDAL STREET, B12 9QS</v>
          </cell>
          <cell r="F506">
            <v>27500</v>
          </cell>
          <cell r="G506">
            <v>26800</v>
          </cell>
          <cell r="I506">
            <v>11148.8</v>
          </cell>
          <cell r="J506">
            <v>2106.73</v>
          </cell>
          <cell r="N506">
            <v>13255.529999999999</v>
          </cell>
          <cell r="Q506" t="str">
            <v/>
          </cell>
          <cell r="T506">
            <v>13</v>
          </cell>
          <cell r="U506" t="str">
            <v>EAPA</v>
          </cell>
        </row>
        <row r="507">
          <cell r="C507">
            <v>6002254928</v>
          </cell>
          <cell r="D507" t="str">
            <v>TIVERTON JI</v>
          </cell>
          <cell r="E507" t="str">
            <v>TIVERTON ROAD, B29 6BW</v>
          </cell>
          <cell r="F507">
            <v>17000</v>
          </cell>
          <cell r="G507">
            <v>16500</v>
          </cell>
          <cell r="I507">
            <v>6864</v>
          </cell>
          <cell r="J507">
            <v>536.99</v>
          </cell>
          <cell r="N507">
            <v>7400.99</v>
          </cell>
          <cell r="Q507" t="str">
            <v/>
          </cell>
          <cell r="T507" t="str">
            <v>13</v>
          </cell>
          <cell r="U507" t="str">
            <v>EAPB</v>
          </cell>
        </row>
        <row r="508">
          <cell r="C508">
            <v>6001943964</v>
          </cell>
          <cell r="D508" t="str">
            <v>TOPCLIFFE JI</v>
          </cell>
          <cell r="E508" t="str">
            <v>HAWKINGE DRIVE, B35 6BT</v>
          </cell>
          <cell r="F508">
            <v>32900</v>
          </cell>
          <cell r="G508">
            <v>24500</v>
          </cell>
          <cell r="I508">
            <v>10192</v>
          </cell>
          <cell r="J508">
            <v>5666.44</v>
          </cell>
          <cell r="N508">
            <v>15858.439999999999</v>
          </cell>
          <cell r="Q508" t="str">
            <v/>
          </cell>
          <cell r="T508" t="str">
            <v>13</v>
          </cell>
          <cell r="U508" t="str">
            <v>EAPC</v>
          </cell>
        </row>
        <row r="509">
          <cell r="C509">
            <v>6001936549</v>
          </cell>
          <cell r="D509" t="str">
            <v>TOWN JUNIOR</v>
          </cell>
          <cell r="E509" t="str">
            <v>EBROOK ROAD, B72 1NX</v>
          </cell>
          <cell r="F509">
            <v>24600</v>
          </cell>
          <cell r="G509">
            <v>27500</v>
          </cell>
          <cell r="H509" t="str">
            <v>01.02.2000</v>
          </cell>
          <cell r="I509">
            <v>11440</v>
          </cell>
          <cell r="J509">
            <v>417.68</v>
          </cell>
          <cell r="N509">
            <v>11857.68</v>
          </cell>
          <cell r="Q509" t="str">
            <v/>
          </cell>
          <cell r="T509" t="str">
            <v>13</v>
          </cell>
          <cell r="U509" t="str">
            <v>EAPD</v>
          </cell>
        </row>
        <row r="510">
          <cell r="C510">
            <v>6001679083</v>
          </cell>
          <cell r="D510" t="str">
            <v>TRAINING CENTRE (TINKERS FARM)</v>
          </cell>
          <cell r="E510" t="str">
            <v>KELBY CLOSE, B31 1RR</v>
          </cell>
          <cell r="F510">
            <v>16500</v>
          </cell>
          <cell r="N510">
            <v>0</v>
          </cell>
          <cell r="Q510" t="str">
            <v/>
          </cell>
          <cell r="T510" t="str">
            <v>85</v>
          </cell>
          <cell r="U510">
            <v>3305</v>
          </cell>
        </row>
        <row r="511">
          <cell r="C511">
            <v>6002183933</v>
          </cell>
          <cell r="D511" t="str">
            <v>TRAINING CENTRE OFFICES &amp; PREM(TINKERS FARM)</v>
          </cell>
          <cell r="E511" t="str">
            <v>KELBY CLOSE, B31 1RR</v>
          </cell>
          <cell r="F511">
            <v>35000</v>
          </cell>
          <cell r="N511">
            <v>0</v>
          </cell>
          <cell r="Q511" t="str">
            <v/>
          </cell>
          <cell r="T511" t="str">
            <v>85</v>
          </cell>
          <cell r="U511">
            <v>3305</v>
          </cell>
        </row>
        <row r="512">
          <cell r="C512">
            <v>6001070280</v>
          </cell>
          <cell r="D512" t="str">
            <v>OFFICES, TINKERS FARM CENTRE</v>
          </cell>
          <cell r="E512" t="str">
            <v>KELBY CLOSE, B31 1RR</v>
          </cell>
          <cell r="F512">
            <v>79000</v>
          </cell>
          <cell r="G512">
            <v>132000</v>
          </cell>
          <cell r="H512" t="str">
            <v>13.01.2000</v>
          </cell>
          <cell r="I512">
            <v>54912</v>
          </cell>
          <cell r="J512">
            <v>-10974.07</v>
          </cell>
          <cell r="N512">
            <v>43937.93</v>
          </cell>
          <cell r="Q512" t="str">
            <v/>
          </cell>
          <cell r="T512" t="str">
            <v>85</v>
          </cell>
          <cell r="U512">
            <v>3305</v>
          </cell>
        </row>
        <row r="513">
          <cell r="C513">
            <v>6002356338</v>
          </cell>
          <cell r="D513" t="str">
            <v>OFFICES, TINKERS FARM CENTRE</v>
          </cell>
          <cell r="E513" t="str">
            <v>TINKERS FARM ROAD</v>
          </cell>
          <cell r="F513">
            <v>60000</v>
          </cell>
          <cell r="N513">
            <v>0</v>
          </cell>
          <cell r="Q513" t="str">
            <v/>
          </cell>
          <cell r="T513" t="str">
            <v>85</v>
          </cell>
          <cell r="U513">
            <v>3305</v>
          </cell>
        </row>
        <row r="514">
          <cell r="C514">
            <v>6002359406</v>
          </cell>
          <cell r="D514" t="str">
            <v>OFFICES &amp; PREMISES, TINKERS FARM CENTRE</v>
          </cell>
          <cell r="E514" t="str">
            <v>TINKERS FARM ROAD</v>
          </cell>
          <cell r="F514">
            <v>26000</v>
          </cell>
          <cell r="N514">
            <v>0</v>
          </cell>
          <cell r="Q514" t="str">
            <v/>
          </cell>
          <cell r="T514" t="str">
            <v>85</v>
          </cell>
          <cell r="U514">
            <v>3305</v>
          </cell>
        </row>
        <row r="515">
          <cell r="C515">
            <v>6001936356</v>
          </cell>
          <cell r="D515" t="str">
            <v>TRESCOTT JI(NC)</v>
          </cell>
          <cell r="E515" t="str">
            <v>TRESCOTT ROAD, B31 5QD</v>
          </cell>
          <cell r="F515">
            <v>30500</v>
          </cell>
          <cell r="G515">
            <v>32700</v>
          </cell>
          <cell r="I515">
            <v>13603.2</v>
          </cell>
          <cell r="J515">
            <v>1098.3900000000001</v>
          </cell>
          <cell r="N515">
            <v>14701.59</v>
          </cell>
          <cell r="Q515" t="str">
            <v/>
          </cell>
          <cell r="T515" t="str">
            <v>13</v>
          </cell>
          <cell r="U515" t="str">
            <v>EAPE</v>
          </cell>
        </row>
        <row r="516">
          <cell r="C516">
            <v>6001932252</v>
          </cell>
          <cell r="D516" t="str">
            <v>TURVES GREEN BOYS SEC</v>
          </cell>
          <cell r="E516" t="str">
            <v>TURVES GREEN,NORTHFIELD, B31 4BS</v>
          </cell>
          <cell r="F516">
            <v>94000</v>
          </cell>
          <cell r="G516">
            <v>82500</v>
          </cell>
          <cell r="I516">
            <v>33816.47</v>
          </cell>
          <cell r="J516">
            <v>0</v>
          </cell>
          <cell r="K516">
            <v>-5500.71</v>
          </cell>
          <cell r="M516">
            <v>-49050.270000000004</v>
          </cell>
          <cell r="N516">
            <v>-20734.510000000002</v>
          </cell>
          <cell r="Q516" t="str">
            <v/>
          </cell>
          <cell r="T516" t="str">
            <v>14</v>
          </cell>
          <cell r="U516" t="str">
            <v>EAXE</v>
          </cell>
        </row>
        <row r="517">
          <cell r="C517">
            <v>6001926625</v>
          </cell>
          <cell r="D517" t="str">
            <v>TURVES GREEN GIRLS SEC</v>
          </cell>
          <cell r="E517" t="str">
            <v>TURVES GREEN,NORTHFIELD, B31 4BP</v>
          </cell>
          <cell r="F517">
            <v>81000</v>
          </cell>
          <cell r="G517">
            <v>95000</v>
          </cell>
          <cell r="I517">
            <v>39520</v>
          </cell>
          <cell r="N517">
            <v>39520</v>
          </cell>
          <cell r="Q517" t="str">
            <v/>
          </cell>
          <cell r="T517" t="str">
            <v>14</v>
          </cell>
          <cell r="U517" t="str">
            <v>EAXF</v>
          </cell>
        </row>
        <row r="518">
          <cell r="C518">
            <v>6001933211</v>
          </cell>
          <cell r="D518" t="str">
            <v>TURVES GREEN JI</v>
          </cell>
          <cell r="E518" t="str">
            <v>TURVES GREEN,NORTHFIELD, B31 4BP</v>
          </cell>
          <cell r="F518">
            <v>30000</v>
          </cell>
          <cell r="G518">
            <v>33400</v>
          </cell>
          <cell r="I518">
            <v>13894.4</v>
          </cell>
          <cell r="J518">
            <v>566.17999999999995</v>
          </cell>
          <cell r="N518">
            <v>14460.58</v>
          </cell>
          <cell r="Q518" t="str">
            <v/>
          </cell>
          <cell r="T518" t="str">
            <v>13</v>
          </cell>
          <cell r="U518" t="str">
            <v>EAPF</v>
          </cell>
        </row>
        <row r="519">
          <cell r="C519" t="str">
            <v>5012632273</v>
          </cell>
          <cell r="D519" t="str">
            <v>TWICKENHAM JI(NC)</v>
          </cell>
          <cell r="E519" t="str">
            <v>81 TWICKENHAM ROAD, B44 0NR</v>
          </cell>
          <cell r="F519" t="str">
            <v>BAND C</v>
          </cell>
          <cell r="N519">
            <v>0</v>
          </cell>
          <cell r="T519" t="str">
            <v>13</v>
          </cell>
          <cell r="U519" t="str">
            <v>EAPG</v>
          </cell>
        </row>
        <row r="520">
          <cell r="C520">
            <v>6001930325</v>
          </cell>
          <cell r="D520" t="str">
            <v>TWICKENHAM JI(NC)</v>
          </cell>
          <cell r="E520" t="str">
            <v>TWICKENHAM ROAD, B44 0NR</v>
          </cell>
          <cell r="F520">
            <v>28400</v>
          </cell>
          <cell r="G520">
            <v>33100</v>
          </cell>
          <cell r="H520" t="str">
            <v>10.12.1999</v>
          </cell>
          <cell r="I520">
            <v>13769.6</v>
          </cell>
          <cell r="N520">
            <v>13769.6</v>
          </cell>
          <cell r="Q520" t="str">
            <v/>
          </cell>
          <cell r="T520" t="str">
            <v>13</v>
          </cell>
          <cell r="U520" t="str">
            <v>EAPG</v>
          </cell>
        </row>
        <row r="521">
          <cell r="C521">
            <v>6000190038</v>
          </cell>
          <cell r="D521" t="str">
            <v>TWICKENHAM P.F.</v>
          </cell>
          <cell r="E521" t="str">
            <v>HOMERTON ROAD, B44</v>
          </cell>
          <cell r="F521">
            <v>2400</v>
          </cell>
          <cell r="G521">
            <v>2750</v>
          </cell>
          <cell r="I521">
            <v>1144</v>
          </cell>
          <cell r="N521">
            <v>1144</v>
          </cell>
          <cell r="Q521" t="str">
            <v>SPORTS GROUND &amp; PREMISES</v>
          </cell>
          <cell r="T521" t="str">
            <v>67</v>
          </cell>
          <cell r="U521">
            <v>2595</v>
          </cell>
        </row>
        <row r="522">
          <cell r="C522">
            <v>6000036935</v>
          </cell>
          <cell r="D522" t="str">
            <v>TYBURN ROAD DAY NURSERY</v>
          </cell>
          <cell r="E522" t="str">
            <v>428 TYBURN ROAD, B24 8HP</v>
          </cell>
          <cell r="F522">
            <v>5400</v>
          </cell>
          <cell r="G522">
            <v>7150</v>
          </cell>
          <cell r="I522">
            <v>2974.4</v>
          </cell>
          <cell r="J522">
            <v>-222.87</v>
          </cell>
          <cell r="N522">
            <v>2751.53</v>
          </cell>
          <cell r="Q522" t="str">
            <v/>
          </cell>
          <cell r="T522">
            <v>30</v>
          </cell>
          <cell r="U522">
            <v>8105</v>
          </cell>
        </row>
        <row r="523">
          <cell r="G523">
            <v>776300</v>
          </cell>
          <cell r="I523">
            <v>322437.27</v>
          </cell>
          <cell r="J523">
            <v>68765.36</v>
          </cell>
          <cell r="K523">
            <v>-6418.1100000000006</v>
          </cell>
          <cell r="L523">
            <v>0</v>
          </cell>
          <cell r="M523">
            <v>-82663.75</v>
          </cell>
          <cell r="N523">
            <v>302120.76999999996</v>
          </cell>
        </row>
        <row r="524">
          <cell r="C524">
            <v>6000023512</v>
          </cell>
          <cell r="D524" t="str">
            <v>UNDERWOOD SPECIAL</v>
          </cell>
          <cell r="E524" t="str">
            <v>ROWDEN DRIVE, B23 5UL</v>
          </cell>
          <cell r="F524">
            <v>18500</v>
          </cell>
          <cell r="G524">
            <v>4750</v>
          </cell>
          <cell r="I524">
            <v>1976</v>
          </cell>
          <cell r="J524">
            <v>3953.46</v>
          </cell>
          <cell r="N524">
            <v>5929.46</v>
          </cell>
          <cell r="Q524" t="str">
            <v/>
          </cell>
          <cell r="T524" t="str">
            <v>09</v>
          </cell>
          <cell r="U524">
            <v>2148</v>
          </cell>
        </row>
        <row r="525">
          <cell r="C525">
            <v>6002201792</v>
          </cell>
          <cell r="D525" t="str">
            <v>UNDERWOOD SPECIAL</v>
          </cell>
          <cell r="E525" t="str">
            <v>7 ROWDEN DRIVE, B23 5UL</v>
          </cell>
          <cell r="F525">
            <v>3750</v>
          </cell>
          <cell r="G525">
            <v>5000</v>
          </cell>
          <cell r="I525">
            <v>2080</v>
          </cell>
          <cell r="J525">
            <v>-417.59</v>
          </cell>
          <cell r="N525">
            <v>1662.41</v>
          </cell>
          <cell r="Q525" t="str">
            <v/>
          </cell>
          <cell r="T525" t="str">
            <v>09</v>
          </cell>
          <cell r="U525">
            <v>2148</v>
          </cell>
        </row>
        <row r="526">
          <cell r="G526">
            <v>9750</v>
          </cell>
          <cell r="I526">
            <v>4056</v>
          </cell>
          <cell r="J526">
            <v>3535.87</v>
          </cell>
          <cell r="K526">
            <v>0</v>
          </cell>
          <cell r="L526">
            <v>0</v>
          </cell>
          <cell r="M526">
            <v>0</v>
          </cell>
          <cell r="N526">
            <v>7591.87</v>
          </cell>
        </row>
        <row r="527">
          <cell r="C527">
            <v>6000218579</v>
          </cell>
          <cell r="D527" t="str">
            <v>WAKE GREEN HOSTEL</v>
          </cell>
          <cell r="E527" t="str">
            <v>WAKE GREEN ROAD (216), B13 9QE</v>
          </cell>
          <cell r="F527">
            <v>9700</v>
          </cell>
          <cell r="G527">
            <v>4350</v>
          </cell>
          <cell r="I527">
            <v>1809.6</v>
          </cell>
          <cell r="J527">
            <v>2662.25</v>
          </cell>
          <cell r="N527">
            <v>4471.8500000000004</v>
          </cell>
          <cell r="Q527" t="str">
            <v>SCHOOL AND PREMISES</v>
          </cell>
          <cell r="T527" t="str">
            <v>05</v>
          </cell>
          <cell r="U527">
            <v>2098</v>
          </cell>
        </row>
        <row r="528">
          <cell r="C528">
            <v>6001932116</v>
          </cell>
          <cell r="D528" t="str">
            <v>WARD END JI</v>
          </cell>
          <cell r="E528" t="str">
            <v>INGLETON ROAD, B8 2RA</v>
          </cell>
          <cell r="F528">
            <v>23700</v>
          </cell>
          <cell r="G528">
            <v>28600</v>
          </cell>
          <cell r="H528" t="str">
            <v>18.01.2000</v>
          </cell>
          <cell r="I528">
            <v>11897.6</v>
          </cell>
          <cell r="N528">
            <v>11897.6</v>
          </cell>
          <cell r="Q528" t="str">
            <v/>
          </cell>
          <cell r="T528" t="str">
            <v>13</v>
          </cell>
          <cell r="U528" t="str">
            <v>EAPK</v>
          </cell>
        </row>
        <row r="529">
          <cell r="C529">
            <v>6001939208</v>
          </cell>
          <cell r="D529" t="str">
            <v>WARREN FARM JI</v>
          </cell>
          <cell r="E529" t="str">
            <v>AYLESBURY CRESCENT, B44 0EW</v>
          </cell>
          <cell r="F529">
            <v>25550</v>
          </cell>
          <cell r="G529">
            <v>27400</v>
          </cell>
          <cell r="H529" t="str">
            <v>10.12.1999</v>
          </cell>
          <cell r="I529">
            <v>11398.4</v>
          </cell>
          <cell r="J529">
            <v>917.19</v>
          </cell>
          <cell r="N529">
            <v>12315.59</v>
          </cell>
          <cell r="T529" t="str">
            <v>13</v>
          </cell>
          <cell r="U529" t="str">
            <v>EAPL</v>
          </cell>
        </row>
        <row r="530">
          <cell r="C530">
            <v>6002166183</v>
          </cell>
          <cell r="D530" t="str">
            <v>WASHWOOD HEATH NURSERY</v>
          </cell>
          <cell r="E530" t="str">
            <v>ADJACENT 205 SLADEFIELD ROAD</v>
          </cell>
          <cell r="F530">
            <v>4600</v>
          </cell>
          <cell r="G530">
            <v>5200</v>
          </cell>
          <cell r="H530" t="str">
            <v>18.01.2000</v>
          </cell>
          <cell r="I530">
            <v>2163.1999999999998</v>
          </cell>
          <cell r="N530">
            <v>2163.1999999999998</v>
          </cell>
          <cell r="Q530" t="str">
            <v/>
          </cell>
          <cell r="T530">
            <v>11</v>
          </cell>
          <cell r="U530" t="str">
            <v>EAZW</v>
          </cell>
        </row>
        <row r="531">
          <cell r="C531">
            <v>6001929215</v>
          </cell>
          <cell r="D531" t="str">
            <v>WASHWOOD HEATH SEC</v>
          </cell>
          <cell r="E531" t="str">
            <v>BURNEY LANE, B8 2AS</v>
          </cell>
          <cell r="F531">
            <v>138750</v>
          </cell>
          <cell r="G531">
            <v>134800</v>
          </cell>
          <cell r="H531" t="str">
            <v>18.01.2000</v>
          </cell>
          <cell r="I531">
            <v>56076.800000000003</v>
          </cell>
          <cell r="J531">
            <v>10803.4</v>
          </cell>
          <cell r="N531">
            <v>66880.2</v>
          </cell>
          <cell r="Q531" t="str">
            <v/>
          </cell>
          <cell r="T531" t="str">
            <v>14</v>
          </cell>
          <cell r="U531" t="str">
            <v>EAXG</v>
          </cell>
        </row>
        <row r="532">
          <cell r="C532">
            <v>6001931668</v>
          </cell>
          <cell r="D532" t="str">
            <v>WATERMILL JI</v>
          </cell>
          <cell r="E532" t="str">
            <v>WATERMILL CLOSE, B29 6TS</v>
          </cell>
          <cell r="F532">
            <v>26000</v>
          </cell>
          <cell r="G532">
            <v>15500</v>
          </cell>
          <cell r="I532">
            <v>6448</v>
          </cell>
          <cell r="J532">
            <v>155.65999999999985</v>
          </cell>
          <cell r="K532">
            <v>-2249.89</v>
          </cell>
          <cell r="M532">
            <v>-20050.91</v>
          </cell>
          <cell r="N532">
            <v>-15697.14</v>
          </cell>
          <cell r="T532" t="str">
            <v>13</v>
          </cell>
          <cell r="U532" t="str">
            <v>EAPM</v>
          </cell>
        </row>
        <row r="533">
          <cell r="C533">
            <v>6001937746</v>
          </cell>
          <cell r="D533" t="str">
            <v xml:space="preserve">WATTVILLE I(NC) </v>
          </cell>
          <cell r="E533" t="str">
            <v>GEORGE STREET, B21 0EH</v>
          </cell>
          <cell r="F533">
            <v>18800</v>
          </cell>
          <cell r="G533">
            <v>19100</v>
          </cell>
          <cell r="H533" t="str">
            <v>01.12.1999</v>
          </cell>
          <cell r="I533">
            <v>7945.6</v>
          </cell>
          <cell r="J533">
            <v>1116.3599999999999</v>
          </cell>
          <cell r="N533">
            <v>9061.9600000000009</v>
          </cell>
          <cell r="Q533" t="str">
            <v>WATTVILLE JNR &amp; INFANTS SCHOOL</v>
          </cell>
          <cell r="T533" t="str">
            <v>13</v>
          </cell>
          <cell r="U533" t="str">
            <v>EAPN</v>
          </cell>
        </row>
        <row r="534">
          <cell r="C534">
            <v>6001936345</v>
          </cell>
          <cell r="D534" t="str">
            <v>WATTVILLE J(EX HOLYHEAD ANN)</v>
          </cell>
          <cell r="E534" t="str">
            <v>WATTVILLE ROAD, B21 0DP</v>
          </cell>
          <cell r="F534">
            <v>23500</v>
          </cell>
          <cell r="G534">
            <v>22000</v>
          </cell>
          <cell r="H534" t="str">
            <v>01.12.1999</v>
          </cell>
          <cell r="I534">
            <v>9152</v>
          </cell>
          <cell r="J534">
            <v>2175.4499999999998</v>
          </cell>
          <cell r="N534">
            <v>11327.45</v>
          </cell>
          <cell r="T534" t="str">
            <v>13</v>
          </cell>
          <cell r="U534" t="str">
            <v>EAPP</v>
          </cell>
        </row>
        <row r="535">
          <cell r="C535">
            <v>6001932354</v>
          </cell>
          <cell r="D535" t="str">
            <v>WAVERLEY SEC</v>
          </cell>
          <cell r="E535" t="str">
            <v>HOBMOOR ROAD, B10 9BS</v>
          </cell>
          <cell r="F535">
            <v>76300</v>
          </cell>
          <cell r="G535">
            <v>82400</v>
          </cell>
          <cell r="I535">
            <v>34278.400000000001</v>
          </cell>
          <cell r="J535">
            <v>2499.6799999999998</v>
          </cell>
          <cell r="N535">
            <v>36778.080000000002</v>
          </cell>
          <cell r="T535" t="str">
            <v>14</v>
          </cell>
          <cell r="U535" t="str">
            <v>EAXH</v>
          </cell>
        </row>
        <row r="536">
          <cell r="C536">
            <v>6001932638</v>
          </cell>
          <cell r="D536" t="str">
            <v>WELFORD JI(NC)</v>
          </cell>
          <cell r="E536" t="str">
            <v>WELFORD ROAD, B20 9BL</v>
          </cell>
          <cell r="F536">
            <v>30250</v>
          </cell>
          <cell r="G536">
            <v>33600</v>
          </cell>
          <cell r="H536" t="str">
            <v>01.12.1999</v>
          </cell>
          <cell r="I536">
            <v>13977.6</v>
          </cell>
          <cell r="J536">
            <v>603.49</v>
          </cell>
          <cell r="N536">
            <v>14581.09</v>
          </cell>
          <cell r="Q536" t="str">
            <v/>
          </cell>
          <cell r="T536" t="str">
            <v>13</v>
          </cell>
          <cell r="U536" t="str">
            <v>EAPQ</v>
          </cell>
        </row>
        <row r="537">
          <cell r="C537">
            <v>6001936458</v>
          </cell>
          <cell r="D537" t="str">
            <v>WELSH HOUSE FARM JI</v>
          </cell>
          <cell r="E537" t="str">
            <v>WELSH HOUSE FARM ROAD, B32 2NG</v>
          </cell>
          <cell r="F537">
            <v>15200</v>
          </cell>
          <cell r="G537">
            <v>17000</v>
          </cell>
          <cell r="I537">
            <v>7072</v>
          </cell>
          <cell r="J537">
            <v>375.20000000000073</v>
          </cell>
          <cell r="M537">
            <v>71.150000000000006</v>
          </cell>
          <cell r="N537">
            <v>7518.35</v>
          </cell>
          <cell r="Q537" t="str">
            <v/>
          </cell>
          <cell r="T537" t="str">
            <v>13</v>
          </cell>
          <cell r="U537" t="str">
            <v>EAPR</v>
          </cell>
        </row>
        <row r="538">
          <cell r="C538">
            <v>6000184150</v>
          </cell>
          <cell r="D538" t="str">
            <v>WEOLEY CASTLE NURSERY</v>
          </cell>
          <cell r="E538" t="str">
            <v>WEOLEY CASTLE ROAD (121), B29 5QD</v>
          </cell>
          <cell r="F538">
            <v>5000</v>
          </cell>
          <cell r="G538">
            <v>3800</v>
          </cell>
          <cell r="I538">
            <v>1580.8</v>
          </cell>
          <cell r="J538">
            <v>-103.13</v>
          </cell>
          <cell r="K538">
            <v>-291.39999999999998</v>
          </cell>
          <cell r="M538">
            <v>-2352.61</v>
          </cell>
          <cell r="N538">
            <v>-1166.3400000000001</v>
          </cell>
          <cell r="T538">
            <v>11</v>
          </cell>
          <cell r="U538" t="str">
            <v>EAZX</v>
          </cell>
        </row>
        <row r="539">
          <cell r="C539">
            <v>6001938807</v>
          </cell>
          <cell r="D539" t="str">
            <v>WEST HEATH JI</v>
          </cell>
          <cell r="E539" t="str">
            <v>REDNAL ROAD, B38 8HU</v>
          </cell>
          <cell r="F539">
            <v>36900</v>
          </cell>
          <cell r="G539">
            <v>40600</v>
          </cell>
          <cell r="H539" t="str">
            <v>07.10.1999</v>
          </cell>
          <cell r="I539">
            <v>16889.599999999999</v>
          </cell>
          <cell r="J539">
            <v>896.92</v>
          </cell>
          <cell r="N539">
            <v>17786.519999999997</v>
          </cell>
          <cell r="T539" t="str">
            <v>85/3420</v>
          </cell>
          <cell r="U539" t="str">
            <v>EAPV/EAPT</v>
          </cell>
        </row>
        <row r="540">
          <cell r="C540">
            <v>6000179491</v>
          </cell>
          <cell r="D540" t="str">
            <v>WEST HEATH NURSERY</v>
          </cell>
          <cell r="E540" t="str">
            <v>WEST HEATH ROAD (200), B31 3HB</v>
          </cell>
          <cell r="F540">
            <v>2975</v>
          </cell>
          <cell r="G540">
            <v>3700</v>
          </cell>
          <cell r="I540">
            <v>1539.2</v>
          </cell>
          <cell r="J540">
            <v>-23.32</v>
          </cell>
          <cell r="N540">
            <v>1515.88</v>
          </cell>
          <cell r="Q540" t="str">
            <v/>
          </cell>
          <cell r="T540">
            <v>11</v>
          </cell>
          <cell r="U540" t="str">
            <v>EAZY</v>
          </cell>
        </row>
        <row r="541">
          <cell r="C541" t="str">
            <v>6001934985</v>
          </cell>
          <cell r="D541" t="str">
            <v>WESTMINSTER JI</v>
          </cell>
          <cell r="E541" t="str">
            <v>WESTMINSTER ROAD, B20 3LJ</v>
          </cell>
          <cell r="F541">
            <v>28800</v>
          </cell>
          <cell r="G541">
            <v>30300</v>
          </cell>
          <cell r="H541" t="str">
            <v>10.12.1999</v>
          </cell>
          <cell r="I541">
            <v>12604.8</v>
          </cell>
          <cell r="J541">
            <v>1277.3599999999999</v>
          </cell>
          <cell r="N541">
            <v>13882.16</v>
          </cell>
          <cell r="Q541" t="str">
            <v/>
          </cell>
          <cell r="T541">
            <v>13</v>
          </cell>
          <cell r="U541" t="str">
            <v>EAPW</v>
          </cell>
        </row>
        <row r="542">
          <cell r="C542">
            <v>6001937779</v>
          </cell>
          <cell r="D542" t="str">
            <v>WHEELERS LANE JI</v>
          </cell>
          <cell r="E542" t="str">
            <v>BAGNELL ROAD, B13 0SJ</v>
          </cell>
          <cell r="F542">
            <v>51700</v>
          </cell>
          <cell r="G542">
            <v>38000</v>
          </cell>
          <cell r="I542">
            <v>15808</v>
          </cell>
          <cell r="J542">
            <v>821.67</v>
          </cell>
          <cell r="K542">
            <v>-3749.2799999999997</v>
          </cell>
          <cell r="M542">
            <v>-32351.609999999997</v>
          </cell>
          <cell r="N542">
            <v>-19471.219999999998</v>
          </cell>
          <cell r="O542" t="str">
            <v>SPLIT 54%/46% TO J&amp;I RESP;IF NO APPORT.</v>
          </cell>
          <cell r="Q542" t="str">
            <v/>
          </cell>
          <cell r="T542" t="str">
            <v>SPLIT TWEEN JI</v>
          </cell>
          <cell r="U542" t="str">
            <v>EAPX/EAPY</v>
          </cell>
        </row>
        <row r="543">
          <cell r="C543">
            <v>6001936641</v>
          </cell>
          <cell r="D543" t="str">
            <v>WHEELERS LANE JI (ANNEXE)</v>
          </cell>
          <cell r="E543" t="str">
            <v>CHAMBERLAIN ROAD, B13 0PQ</v>
          </cell>
          <cell r="F543">
            <v>11500</v>
          </cell>
          <cell r="G543">
            <v>6150</v>
          </cell>
          <cell r="I543">
            <v>2558.4</v>
          </cell>
          <cell r="J543">
            <v>438.2</v>
          </cell>
          <cell r="K543">
            <v>-852.6400000000001</v>
          </cell>
          <cell r="M543">
            <v>-7848.38</v>
          </cell>
          <cell r="N543">
            <v>-5704.42</v>
          </cell>
          <cell r="O543" t="str">
            <v>SPLIT 54%/46% TO J&amp;I RESP;IF NO APPORT.</v>
          </cell>
          <cell r="Q543" t="str">
            <v>WHEELERS LANE SCHOOL ANNEXE</v>
          </cell>
          <cell r="T543" t="str">
            <v>SPLIT TWEEN JI</v>
          </cell>
          <cell r="U543" t="str">
            <v>EAPX/EAPY</v>
          </cell>
        </row>
        <row r="544">
          <cell r="C544">
            <v>6001932445</v>
          </cell>
          <cell r="D544" t="str">
            <v>WHEELERS LANE SEC</v>
          </cell>
          <cell r="E544" t="str">
            <v>WHEELERS LANE, B13 0SF</v>
          </cell>
          <cell r="F544">
            <v>69000</v>
          </cell>
          <cell r="G544">
            <v>58000</v>
          </cell>
          <cell r="I544">
            <v>24128</v>
          </cell>
          <cell r="J544">
            <v>9131.34</v>
          </cell>
          <cell r="K544">
            <v>-641.61</v>
          </cell>
          <cell r="M544">
            <v>-2528.13</v>
          </cell>
          <cell r="N544">
            <v>30089.599999999995</v>
          </cell>
          <cell r="T544" t="str">
            <v>14</v>
          </cell>
          <cell r="U544" t="str">
            <v>EAXJ</v>
          </cell>
        </row>
        <row r="545">
          <cell r="C545">
            <v>6001933039</v>
          </cell>
          <cell r="D545" t="str">
            <v>WHITEHOUSE COMMON I(NC)</v>
          </cell>
          <cell r="E545" t="str">
            <v>COTYSMORE ROAD, B75 6BL</v>
          </cell>
          <cell r="F545">
            <v>13800</v>
          </cell>
          <cell r="G545">
            <v>15500</v>
          </cell>
          <cell r="H545" t="str">
            <v>01.02.2000</v>
          </cell>
          <cell r="I545">
            <v>6448</v>
          </cell>
          <cell r="J545">
            <v>203.86</v>
          </cell>
          <cell r="N545">
            <v>6651.86</v>
          </cell>
          <cell r="Q545" t="str">
            <v>WHITEHOUSE PRIMARY SCHOOL</v>
          </cell>
          <cell r="T545" t="str">
            <v>13</v>
          </cell>
          <cell r="U545" t="str">
            <v>EAQA</v>
          </cell>
        </row>
        <row r="546">
          <cell r="C546">
            <v>6001935284</v>
          </cell>
          <cell r="D546" t="str">
            <v>WHITEHOUSE COMMON J</v>
          </cell>
          <cell r="E546" t="str">
            <v>COTYSMORE ROAD, B75 6BL</v>
          </cell>
          <cell r="F546">
            <v>19700</v>
          </cell>
          <cell r="G546">
            <v>20000</v>
          </cell>
          <cell r="H546" t="str">
            <v>01.02.2000</v>
          </cell>
          <cell r="I546">
            <v>8320</v>
          </cell>
          <cell r="J546">
            <v>1175.78</v>
          </cell>
          <cell r="N546">
            <v>9495.7800000000007</v>
          </cell>
          <cell r="T546" t="str">
            <v>13</v>
          </cell>
          <cell r="U546" t="str">
            <v>EAPZ</v>
          </cell>
        </row>
        <row r="547">
          <cell r="C547">
            <v>6001932730</v>
          </cell>
          <cell r="D547" t="str">
            <v>WHITTINGTON OVAL JI(NC)</v>
          </cell>
          <cell r="E547" t="str">
            <v>WHITTINGTON OVAL, B33 8JG</v>
          </cell>
          <cell r="F547">
            <v>55400</v>
          </cell>
          <cell r="G547">
            <v>35400</v>
          </cell>
          <cell r="I547">
            <v>14726.4</v>
          </cell>
          <cell r="J547">
            <v>0</v>
          </cell>
          <cell r="K547">
            <v>-4635.59</v>
          </cell>
          <cell r="M547">
            <v>-43511.86</v>
          </cell>
          <cell r="N547">
            <v>-33421.050000000003</v>
          </cell>
          <cell r="Q547" t="str">
            <v/>
          </cell>
          <cell r="T547" t="str">
            <v>13</v>
          </cell>
          <cell r="U547" t="str">
            <v>EAQB</v>
          </cell>
        </row>
        <row r="548">
          <cell r="C548">
            <v>6001939504</v>
          </cell>
          <cell r="D548" t="str">
            <v>WILKES GREEN JI</v>
          </cell>
          <cell r="E548" t="str">
            <v>ANTROBUS ROAD, B21 9NT</v>
          </cell>
          <cell r="F548">
            <v>41500</v>
          </cell>
          <cell r="G548">
            <v>46000</v>
          </cell>
          <cell r="H548" t="str">
            <v>01.12.1999</v>
          </cell>
          <cell r="I548">
            <v>19136</v>
          </cell>
          <cell r="J548">
            <v>867.81</v>
          </cell>
          <cell r="N548">
            <v>20003.810000000001</v>
          </cell>
          <cell r="Q548" t="str">
            <v/>
          </cell>
          <cell r="T548" t="str">
            <v>85/3425</v>
          </cell>
          <cell r="U548" t="str">
            <v>EAQC/EARA</v>
          </cell>
        </row>
        <row r="549">
          <cell r="C549">
            <v>6001935182</v>
          </cell>
          <cell r="D549" t="str">
            <v>WILLIAM COWPER JI</v>
          </cell>
          <cell r="E549" t="str">
            <v>CHILWELL CROFT, B19 2QH</v>
          </cell>
          <cell r="F549">
            <v>21300</v>
          </cell>
          <cell r="G549">
            <v>24350</v>
          </cell>
          <cell r="I549">
            <v>10129.6</v>
          </cell>
          <cell r="J549">
            <v>137.40999999999985</v>
          </cell>
          <cell r="K549">
            <v>-7.0000000000000007E-2</v>
          </cell>
          <cell r="N549">
            <v>10266.94</v>
          </cell>
          <cell r="Q549" t="str">
            <v/>
          </cell>
          <cell r="T549" t="str">
            <v>13</v>
          </cell>
          <cell r="U549" t="str">
            <v>EARB</v>
          </cell>
        </row>
        <row r="550">
          <cell r="C550">
            <v>6001481903</v>
          </cell>
          <cell r="D550" t="str">
            <v>WOOD LANE P.F.</v>
          </cell>
          <cell r="E550" t="str">
            <v>ROMILLY AVENUE</v>
          </cell>
          <cell r="F550">
            <v>6700</v>
          </cell>
          <cell r="G550">
            <v>8300</v>
          </cell>
          <cell r="I550">
            <v>3452.8</v>
          </cell>
          <cell r="J550">
            <v>-38.86</v>
          </cell>
          <cell r="N550">
            <v>3413.94</v>
          </cell>
          <cell r="Q550" t="str">
            <v>SPRTS GROUND AND PREMISES</v>
          </cell>
          <cell r="T550" t="str">
            <v>67</v>
          </cell>
          <cell r="U550">
            <v>2600</v>
          </cell>
        </row>
        <row r="551">
          <cell r="C551">
            <v>6001938374</v>
          </cell>
          <cell r="D551" t="str">
            <v>WOODCOCK HILL JI</v>
          </cell>
          <cell r="E551" t="str">
            <v>FARWOOD ROAD, B31 1BS</v>
          </cell>
          <cell r="F551">
            <v>27000</v>
          </cell>
          <cell r="G551">
            <v>27100</v>
          </cell>
          <cell r="I551">
            <v>11273.6</v>
          </cell>
          <cell r="J551">
            <v>1740.92</v>
          </cell>
          <cell r="N551">
            <v>13014.52</v>
          </cell>
          <cell r="Q551" t="str">
            <v/>
          </cell>
          <cell r="T551" t="str">
            <v>85/3447</v>
          </cell>
          <cell r="U551" t="str">
            <v>EARC/EAZV</v>
          </cell>
        </row>
        <row r="552">
          <cell r="C552">
            <v>6001935751</v>
          </cell>
          <cell r="D552" t="str">
            <v>WOODGATE JI</v>
          </cell>
          <cell r="E552" t="str">
            <v>LUTLEY GROVE, B32 3PN</v>
          </cell>
          <cell r="F552">
            <v>31650</v>
          </cell>
          <cell r="G552">
            <v>33400</v>
          </cell>
          <cell r="I552">
            <v>13894.4</v>
          </cell>
          <cell r="J552">
            <v>1361.51</v>
          </cell>
          <cell r="N552">
            <v>15255.91</v>
          </cell>
          <cell r="Q552" t="str">
            <v/>
          </cell>
          <cell r="T552" t="str">
            <v>13</v>
          </cell>
          <cell r="U552" t="str">
            <v>EARD</v>
          </cell>
        </row>
        <row r="553">
          <cell r="C553">
            <v>6001938272</v>
          </cell>
          <cell r="D553" t="str">
            <v>WOODHOUSE JI(NC)</v>
          </cell>
          <cell r="E553" t="str">
            <v>WOODHOUSE ROAD, B32 2DL</v>
          </cell>
          <cell r="F553">
            <v>27750</v>
          </cell>
          <cell r="G553">
            <v>31800</v>
          </cell>
          <cell r="I553">
            <v>13228.8</v>
          </cell>
          <cell r="J553">
            <v>147.24</v>
          </cell>
          <cell r="N553">
            <v>13376.039999999999</v>
          </cell>
          <cell r="Q553" t="str">
            <v/>
          </cell>
          <cell r="T553" t="str">
            <v>13</v>
          </cell>
          <cell r="U553" t="str">
            <v>EARE</v>
          </cell>
        </row>
        <row r="554">
          <cell r="C554" t="str">
            <v>5005142648</v>
          </cell>
          <cell r="D554" t="str">
            <v>WOODTHORPE JI</v>
          </cell>
          <cell r="E554" t="str">
            <v>GREENWOOD CLOSE (BUNG)</v>
          </cell>
          <cell r="F554" t="str">
            <v>BAND C</v>
          </cell>
          <cell r="N554">
            <v>0</v>
          </cell>
          <cell r="O554" t="str">
            <v>EMPTY PROP 50% DIS</v>
          </cell>
          <cell r="T554" t="str">
            <v>13</v>
          </cell>
          <cell r="U554" t="str">
            <v>EARF</v>
          </cell>
        </row>
        <row r="555">
          <cell r="C555">
            <v>6001936856</v>
          </cell>
          <cell r="D555" t="str">
            <v>WOODTHORPE JI</v>
          </cell>
          <cell r="E555" t="str">
            <v>GREENWOOD CLOSE, B14 6ET</v>
          </cell>
          <cell r="F555">
            <v>34800</v>
          </cell>
          <cell r="G555">
            <v>17750</v>
          </cell>
          <cell r="I555">
            <v>7384</v>
          </cell>
          <cell r="J555">
            <v>9390.27</v>
          </cell>
          <cell r="N555">
            <v>16774.27</v>
          </cell>
          <cell r="O555" t="str">
            <v xml:space="preserve">revaluation with effect from1/9/95 </v>
          </cell>
          <cell r="Q555" t="str">
            <v/>
          </cell>
          <cell r="T555" t="str">
            <v>13</v>
          </cell>
          <cell r="U555" t="str">
            <v>EARF</v>
          </cell>
        </row>
        <row r="556">
          <cell r="C556">
            <v>6001931964</v>
          </cell>
          <cell r="D556" t="str">
            <v>WORLDS END JI</v>
          </cell>
          <cell r="E556" t="str">
            <v>WORLDS END LANE, B32 2SA</v>
          </cell>
          <cell r="F556">
            <v>32300</v>
          </cell>
          <cell r="G556">
            <v>36400</v>
          </cell>
          <cell r="H556" t="str">
            <v>17.07.1999</v>
          </cell>
          <cell r="I556">
            <v>15142.4</v>
          </cell>
          <cell r="J556">
            <v>426.83</v>
          </cell>
          <cell r="N556">
            <v>15569.23</v>
          </cell>
          <cell r="Q556" t="str">
            <v/>
          </cell>
          <cell r="T556" t="str">
            <v>85/3426</v>
          </cell>
          <cell r="U556" t="str">
            <v>EARG/EARH</v>
          </cell>
        </row>
        <row r="557">
          <cell r="C557">
            <v>6001938705</v>
          </cell>
          <cell r="D557" t="str">
            <v>WYCHALL FARM JI (new code eark)</v>
          </cell>
          <cell r="E557" t="str">
            <v>MIDDLEFIELD ROAD, B31 3EH</v>
          </cell>
          <cell r="F557">
            <v>25900</v>
          </cell>
          <cell r="G557">
            <v>27600</v>
          </cell>
          <cell r="I557">
            <v>11481.6</v>
          </cell>
          <cell r="J557">
            <v>1002.7</v>
          </cell>
          <cell r="N557">
            <v>12484.300000000001</v>
          </cell>
          <cell r="Q557" t="str">
            <v/>
          </cell>
          <cell r="T557" t="str">
            <v>85</v>
          </cell>
          <cell r="U557">
            <v>3427</v>
          </cell>
        </row>
        <row r="558">
          <cell r="C558">
            <v>6001933517</v>
          </cell>
          <cell r="D558" t="str">
            <v>WYLDE GREEN JI</v>
          </cell>
          <cell r="E558" t="str">
            <v>GREEN LANES, B73 5JL</v>
          </cell>
          <cell r="F558">
            <v>16500</v>
          </cell>
          <cell r="G558">
            <v>25600</v>
          </cell>
          <cell r="I558">
            <v>10649.6</v>
          </cell>
          <cell r="J558">
            <v>-1472.69</v>
          </cell>
          <cell r="N558">
            <v>9176.91</v>
          </cell>
          <cell r="T558" t="str">
            <v>13</v>
          </cell>
          <cell r="U558" t="str">
            <v>EARL</v>
          </cell>
        </row>
        <row r="559">
          <cell r="C559">
            <v>6000296462</v>
          </cell>
          <cell r="D559" t="str">
            <v>WYNDCLIFFE NURSERY</v>
          </cell>
          <cell r="E559" t="str">
            <v>LITTLE GREEN LANE, B9 5AG</v>
          </cell>
          <cell r="F559">
            <v>5700</v>
          </cell>
          <cell r="G559">
            <v>5600</v>
          </cell>
          <cell r="H559" t="str">
            <v>18.01.2000</v>
          </cell>
          <cell r="I559">
            <v>2329.6</v>
          </cell>
          <cell r="J559">
            <v>298.19</v>
          </cell>
          <cell r="N559">
            <v>2627.79</v>
          </cell>
          <cell r="Q559" t="str">
            <v>WYDCLIFFE NSY SCHOOL</v>
          </cell>
          <cell r="T559" t="str">
            <v>13</v>
          </cell>
          <cell r="U559" t="str">
            <v>EARN</v>
          </cell>
        </row>
        <row r="560">
          <cell r="C560">
            <v>6001936674</v>
          </cell>
          <cell r="D560" t="str">
            <v>WYNDCLIFFE INFANT</v>
          </cell>
          <cell r="E560" t="str">
            <v>LITTLE GREEN LANE, B9 5BG</v>
          </cell>
          <cell r="F560">
            <v>14700</v>
          </cell>
          <cell r="G560">
            <v>22000</v>
          </cell>
          <cell r="I560">
            <v>9152</v>
          </cell>
          <cell r="J560">
            <v>-976.21</v>
          </cell>
          <cell r="N560">
            <v>8175.79</v>
          </cell>
          <cell r="Q560" t="str">
            <v/>
          </cell>
          <cell r="T560" t="str">
            <v>13</v>
          </cell>
          <cell r="U560" t="str">
            <v>EARN</v>
          </cell>
        </row>
        <row r="561">
          <cell r="C561">
            <v>6001931168</v>
          </cell>
          <cell r="D561" t="str">
            <v>WYNDCLIFFE JUNIOR</v>
          </cell>
          <cell r="E561" t="str">
            <v>LITTLE GREEN LANE, B9 5BG</v>
          </cell>
          <cell r="F561">
            <v>24100</v>
          </cell>
          <cell r="G561">
            <v>26200</v>
          </cell>
          <cell r="H561" t="str">
            <v>18.01.2000</v>
          </cell>
          <cell r="I561">
            <v>10899.2</v>
          </cell>
          <cell r="J561">
            <v>717.47</v>
          </cell>
          <cell r="N561">
            <v>11616.67</v>
          </cell>
          <cell r="T561" t="str">
            <v>13</v>
          </cell>
          <cell r="U561" t="str">
            <v>EARM</v>
          </cell>
        </row>
        <row r="562">
          <cell r="G562">
            <v>973500</v>
          </cell>
          <cell r="I562">
            <v>404975.99999999994</v>
          </cell>
          <cell r="J562">
            <v>48729.950000000004</v>
          </cell>
          <cell r="K562">
            <v>-12420.48</v>
          </cell>
          <cell r="L562">
            <v>0</v>
          </cell>
          <cell r="M562">
            <v>-108572.34999999999</v>
          </cell>
          <cell r="N562">
            <v>332713.11999999988</v>
          </cell>
        </row>
        <row r="563">
          <cell r="C563">
            <v>6001930621</v>
          </cell>
          <cell r="D563" t="str">
            <v>YARDLEY JI</v>
          </cell>
          <cell r="E563" t="str">
            <v>CHURCH ROAD, B25 8UX</v>
          </cell>
          <cell r="F563">
            <v>37000</v>
          </cell>
          <cell r="G563">
            <v>41000</v>
          </cell>
          <cell r="I563">
            <v>17056</v>
          </cell>
          <cell r="N563">
            <v>17056</v>
          </cell>
          <cell r="T563" t="str">
            <v>85/3338</v>
          </cell>
          <cell r="U563" t="str">
            <v>EARQ/EARP</v>
          </cell>
        </row>
        <row r="564">
          <cell r="C564">
            <v>6001930029</v>
          </cell>
          <cell r="D564" t="str">
            <v>YARDLEY WOOD J/I</v>
          </cell>
          <cell r="E564" t="str">
            <v>SCHOOL ROAD, B14 4ER</v>
          </cell>
          <cell r="F564">
            <v>46400</v>
          </cell>
          <cell r="G564">
            <v>31900</v>
          </cell>
          <cell r="I564">
            <v>13270.4</v>
          </cell>
          <cell r="J564">
            <v>1238.3800000000001</v>
          </cell>
          <cell r="K564">
            <v>-2570.56</v>
          </cell>
          <cell r="M564">
            <v>-24172.18</v>
          </cell>
          <cell r="N564">
            <v>-12233.960000000001</v>
          </cell>
          <cell r="Q564" t="str">
            <v/>
          </cell>
          <cell r="T564" t="str">
            <v>13</v>
          </cell>
          <cell r="U564" t="str">
            <v>EARR</v>
          </cell>
        </row>
        <row r="565">
          <cell r="C565">
            <v>6001177731</v>
          </cell>
          <cell r="D565" t="str">
            <v>YARDLEY WOOD P.F.</v>
          </cell>
          <cell r="E565" t="str">
            <v>SANDMERE ROAD/MORESIDE (NEXT 120), B14</v>
          </cell>
          <cell r="F565">
            <v>3750</v>
          </cell>
          <cell r="G565">
            <v>4250</v>
          </cell>
          <cell r="I565">
            <v>1768</v>
          </cell>
          <cell r="N565">
            <v>1768</v>
          </cell>
          <cell r="Q565" t="str">
            <v>SPORTS GROUND AND PREMISES</v>
          </cell>
          <cell r="T565" t="str">
            <v>67</v>
          </cell>
          <cell r="U565">
            <v>2605</v>
          </cell>
        </row>
        <row r="566">
          <cell r="C566">
            <v>6001932150</v>
          </cell>
          <cell r="D566" t="str">
            <v>YARDLEYS SEC</v>
          </cell>
          <cell r="E566" t="str">
            <v>WARWICK ROAD, B11 2JP</v>
          </cell>
          <cell r="F566">
            <v>60700</v>
          </cell>
          <cell r="G566">
            <v>65750</v>
          </cell>
          <cell r="I566">
            <v>27352</v>
          </cell>
          <cell r="J566">
            <v>1906.58</v>
          </cell>
          <cell r="N566">
            <v>29258.58</v>
          </cell>
          <cell r="T566" t="str">
            <v>14</v>
          </cell>
          <cell r="U566" t="str">
            <v>EAXK</v>
          </cell>
        </row>
        <row r="567">
          <cell r="C567" t="str">
            <v>6000300463</v>
          </cell>
          <cell r="D567" t="str">
            <v>YARDLEY'S SCHOOL P.F</v>
          </cell>
          <cell r="E567" t="str">
            <v>REDDINGS LANE</v>
          </cell>
          <cell r="G567">
            <v>8200</v>
          </cell>
          <cell r="I567">
            <v>3411.2</v>
          </cell>
          <cell r="J567">
            <v>92.52</v>
          </cell>
          <cell r="N567">
            <v>3503.72</v>
          </cell>
        </row>
        <row r="568">
          <cell r="C568">
            <v>6001947046</v>
          </cell>
          <cell r="D568" t="str">
            <v>YARDLEYS SEC (ANNEXE)</v>
          </cell>
          <cell r="E568" t="str">
            <v>FORMANS ROAD (279), B11 3BZ</v>
          </cell>
          <cell r="F568">
            <v>23000</v>
          </cell>
          <cell r="G568">
            <v>27000</v>
          </cell>
          <cell r="I568">
            <v>11232</v>
          </cell>
          <cell r="N568">
            <v>11232</v>
          </cell>
          <cell r="T568" t="str">
            <v>14</v>
          </cell>
          <cell r="U568" t="str">
            <v>EAXK</v>
          </cell>
        </row>
        <row r="569">
          <cell r="C569">
            <v>6001938170</v>
          </cell>
          <cell r="D569" t="str">
            <v>YARNFIELD JI(NC)</v>
          </cell>
          <cell r="E569" t="str">
            <v>YARNFIELD ROAD, B11 3PJ</v>
          </cell>
          <cell r="F569">
            <v>36200</v>
          </cell>
          <cell r="G569">
            <v>41250</v>
          </cell>
          <cell r="I569">
            <v>17160</v>
          </cell>
          <cell r="J569">
            <v>289.10000000000002</v>
          </cell>
          <cell r="N569">
            <v>17449.099999999999</v>
          </cell>
          <cell r="T569" t="str">
            <v>13</v>
          </cell>
          <cell r="U569" t="str">
            <v>EART</v>
          </cell>
        </row>
        <row r="570">
          <cell r="C570">
            <v>6001496822</v>
          </cell>
          <cell r="D570" t="str">
            <v>YATESBURY AVENUE DAY NURSERY</v>
          </cell>
          <cell r="E570" t="str">
            <v>372 YATESBURY AVENUE, B35 6DG</v>
          </cell>
          <cell r="F570">
            <v>7200</v>
          </cell>
          <cell r="G570">
            <v>9600</v>
          </cell>
          <cell r="I570">
            <v>3993.6</v>
          </cell>
          <cell r="J570">
            <v>-324.89</v>
          </cell>
          <cell r="N570">
            <v>3668.71</v>
          </cell>
          <cell r="Q570" t="str">
            <v/>
          </cell>
          <cell r="T570">
            <v>30</v>
          </cell>
          <cell r="U570">
            <v>8106</v>
          </cell>
        </row>
        <row r="571">
          <cell r="C571">
            <v>6001935897</v>
          </cell>
          <cell r="D571" t="str">
            <v>YENTON JI</v>
          </cell>
          <cell r="E571" t="str">
            <v>CHESTER ROAD, B24 0ED</v>
          </cell>
          <cell r="F571">
            <v>70000</v>
          </cell>
          <cell r="G571">
            <v>43750</v>
          </cell>
          <cell r="I571">
            <v>18200</v>
          </cell>
          <cell r="J571">
            <v>189.04</v>
          </cell>
          <cell r="K571">
            <v>-6022.23</v>
          </cell>
          <cell r="M571">
            <v>-53849.990000000005</v>
          </cell>
          <cell r="N571">
            <v>-41483.180000000008</v>
          </cell>
          <cell r="Q571" t="str">
            <v/>
          </cell>
          <cell r="T571" t="str">
            <v>85/3429</v>
          </cell>
          <cell r="U571" t="str">
            <v>EARV/EARW</v>
          </cell>
        </row>
        <row r="572">
          <cell r="C572">
            <v>6001383971</v>
          </cell>
          <cell r="D572" t="str">
            <v>YENTON P.F.</v>
          </cell>
          <cell r="E572" t="str">
            <v>GRANGE RD R/O 52</v>
          </cell>
          <cell r="F572">
            <v>3900</v>
          </cell>
          <cell r="G572">
            <v>4250</v>
          </cell>
          <cell r="I572">
            <v>1768</v>
          </cell>
          <cell r="J572">
            <v>29.96</v>
          </cell>
          <cell r="N572">
            <v>1797.96</v>
          </cell>
          <cell r="Q572" t="str">
            <v>SPORTS GROUND &amp; PREMISES</v>
          </cell>
          <cell r="T572" t="str">
            <v>67</v>
          </cell>
          <cell r="U572">
            <v>2599</v>
          </cell>
        </row>
        <row r="573">
          <cell r="C573">
            <v>6001936970</v>
          </cell>
          <cell r="D573" t="str">
            <v>YEW TREE JI(NC)</v>
          </cell>
          <cell r="E573" t="str">
            <v>STATION ROAD, B6 6RA</v>
          </cell>
          <cell r="F573">
            <v>30000</v>
          </cell>
          <cell r="G573">
            <v>32200</v>
          </cell>
          <cell r="I573">
            <v>13395.2</v>
          </cell>
          <cell r="J573">
            <v>1065.3800000000001</v>
          </cell>
          <cell r="N573">
            <v>14460.580000000002</v>
          </cell>
          <cell r="Q573" t="str">
            <v/>
          </cell>
          <cell r="T573" t="str">
            <v>13</v>
          </cell>
          <cell r="U573" t="str">
            <v>EARX</v>
          </cell>
        </row>
        <row r="574">
          <cell r="C574">
            <v>6001997648</v>
          </cell>
          <cell r="D574" t="str">
            <v>YEW TREE JI P.F.</v>
          </cell>
          <cell r="E574" t="str">
            <v>LAND CORNER,VILLAGE RD,STATION RD, B6 6RA</v>
          </cell>
          <cell r="F574">
            <v>100</v>
          </cell>
          <cell r="G574">
            <v>110</v>
          </cell>
          <cell r="I574">
            <v>45.76</v>
          </cell>
          <cell r="J574">
            <v>0.34</v>
          </cell>
          <cell r="N574">
            <v>46.1</v>
          </cell>
          <cell r="Q574" t="str">
            <v/>
          </cell>
          <cell r="T574" t="str">
            <v>13</v>
          </cell>
          <cell r="U574" t="str">
            <v>EARX</v>
          </cell>
        </row>
        <row r="575">
          <cell r="C575">
            <v>6001931760</v>
          </cell>
          <cell r="D575" t="str">
            <v>YORKMEAD JI</v>
          </cell>
          <cell r="E575" t="str">
            <v>YORK ROAD, B28 8BB</v>
          </cell>
          <cell r="F575">
            <v>21300</v>
          </cell>
          <cell r="G575">
            <v>24300</v>
          </cell>
          <cell r="I575">
            <v>10108.799999999999</v>
          </cell>
          <cell r="J575">
            <v>158.21</v>
          </cell>
          <cell r="N575">
            <v>10267.009999999998</v>
          </cell>
          <cell r="T575" t="str">
            <v>13</v>
          </cell>
          <cell r="U575" t="str">
            <v>EARY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</sheetNames>
    <sheetDataSet>
      <sheetData sheetId="0" refreshError="1">
        <row r="19">
          <cell r="D19">
            <v>204</v>
          </cell>
        </row>
        <row r="20">
          <cell r="D20">
            <v>-24</v>
          </cell>
        </row>
        <row r="22">
          <cell r="D22">
            <v>0</v>
          </cell>
        </row>
        <row r="28">
          <cell r="D28">
            <v>32</v>
          </cell>
        </row>
        <row r="32">
          <cell r="D32">
            <v>967</v>
          </cell>
        </row>
        <row r="36">
          <cell r="D36">
            <v>600</v>
          </cell>
        </row>
        <row r="37">
          <cell r="D37" t="str">
            <v>UP TO 100</v>
          </cell>
        </row>
        <row r="38">
          <cell r="D38" t="str">
            <v>UP TO 100</v>
          </cell>
        </row>
        <row r="39">
          <cell r="D39">
            <v>200</v>
          </cell>
        </row>
        <row r="40">
          <cell r="D40">
            <v>20</v>
          </cell>
        </row>
        <row r="41">
          <cell r="D41">
            <v>95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ront Sheet"/>
      <sheetName val="Cover"/>
      <sheetName val="Schools Block Data"/>
      <sheetName val="21-22 submitted baselines"/>
      <sheetName val="21-22 HN places"/>
      <sheetName val="Proposed Free Schools"/>
      <sheetName val="IndicativeNFF NNDR PaidBy ESFA"/>
      <sheetName val="FSM6 update"/>
      <sheetName val="Inputs &amp; Adjustments"/>
      <sheetName val="Local Factors"/>
      <sheetName val="LA estimate of NNDR 22-23"/>
      <sheetName val="Adjusted Factors"/>
      <sheetName val="21-22 final baselines"/>
      <sheetName val="Commentary"/>
      <sheetName val="ProformaAggregation"/>
      <sheetName val="Proforma"/>
      <sheetName val="Block transfers"/>
      <sheetName val="De Delegation"/>
      <sheetName val="Education Functions"/>
      <sheetName val="New ISB"/>
      <sheetName val="School level SB"/>
      <sheetName val="Recoupment"/>
      <sheetName val="Post-16 infrastructure changes"/>
      <sheetName val="Validation sheet"/>
      <sheetName val="202223_P1_APT_330_Birmingham DR"/>
    </sheetNames>
    <sheetDataSet>
      <sheetData sheetId="0" refreshError="1"/>
      <sheetData sheetId="1">
        <row r="3">
          <cell r="C3" t="str">
            <v>Birmingham</v>
          </cell>
        </row>
        <row r="4">
          <cell r="C4">
            <v>330</v>
          </cell>
        </row>
        <row r="7">
          <cell r="T7" t="str">
            <v>22-23</v>
          </cell>
        </row>
        <row r="16">
          <cell r="T16">
            <v>2021</v>
          </cell>
        </row>
        <row r="18">
          <cell r="T18">
            <v>2022</v>
          </cell>
        </row>
        <row r="21">
          <cell r="T21" t="str">
            <v>Yes</v>
          </cell>
        </row>
        <row r="22">
          <cell r="T22" t="str">
            <v>No</v>
          </cell>
        </row>
      </sheetData>
      <sheetData sheetId="2">
        <row r="4">
          <cell r="B4" t="str">
            <v>LAESTAB</v>
          </cell>
        </row>
      </sheetData>
      <sheetData sheetId="3" refreshError="1"/>
      <sheetData sheetId="4" refreshError="1"/>
      <sheetData sheetId="5"/>
      <sheetData sheetId="6" refreshError="1"/>
      <sheetData sheetId="7" refreshError="1"/>
      <sheetData sheetId="8">
        <row r="6">
          <cell r="DC6" t="str">
            <v>School closed prior to 1 April 2022</v>
          </cell>
        </row>
        <row r="7">
          <cell r="DC7" t="str">
            <v>New School opening prior to 1 April 2022</v>
          </cell>
        </row>
        <row r="8">
          <cell r="DC8" t="str">
            <v>New School opening after 1 April 2022</v>
          </cell>
        </row>
        <row r="9">
          <cell r="DC9" t="str">
            <v>Amalgamation of schools by 1 April 2022</v>
          </cell>
        </row>
        <row r="10">
          <cell r="DC10" t="str">
            <v>Change in pupil numbers/factors</v>
          </cell>
        </row>
        <row r="11">
          <cell r="DC11" t="str">
            <v>Conversion to academy status prior to 4 January 2022</v>
          </cell>
        </row>
        <row r="12">
          <cell r="DC12" t="str">
            <v>New Academy/Free School</v>
          </cell>
        </row>
        <row r="13">
          <cell r="DC13" t="str">
            <v>Other</v>
          </cell>
        </row>
      </sheetData>
      <sheetData sheetId="9">
        <row r="5">
          <cell r="AA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</row>
      </sheetData>
      <sheetData sheetId="10" refreshError="1"/>
      <sheetData sheetId="11" refreshError="1"/>
      <sheetData sheetId="12">
        <row r="5"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</row>
      </sheetData>
      <sheetData sheetId="13"/>
      <sheetData sheetId="14" refreshError="1"/>
      <sheetData sheetId="15">
        <row r="9">
          <cell r="D9">
            <v>4265</v>
          </cell>
          <cell r="E9">
            <v>5321</v>
          </cell>
          <cell r="G9">
            <v>5831</v>
          </cell>
          <cell r="I9">
            <v>5525</v>
          </cell>
        </row>
        <row r="12">
          <cell r="E12" t="str">
            <v>No</v>
          </cell>
        </row>
        <row r="14">
          <cell r="E14">
            <v>3221.69</v>
          </cell>
          <cell r="L14">
            <v>0.05</v>
          </cell>
        </row>
        <row r="15">
          <cell r="E15">
            <v>4539.53</v>
          </cell>
          <cell r="L15">
            <v>0.05</v>
          </cell>
        </row>
        <row r="16">
          <cell r="E16">
            <v>5115.53</v>
          </cell>
          <cell r="L16">
            <v>0.05</v>
          </cell>
        </row>
        <row r="18">
          <cell r="E18">
            <v>470</v>
          </cell>
          <cell r="F18">
            <v>470</v>
          </cell>
          <cell r="L18">
            <v>0.5</v>
          </cell>
          <cell r="M18">
            <v>0.5</v>
          </cell>
        </row>
        <row r="19">
          <cell r="E19">
            <v>590</v>
          </cell>
          <cell r="F19">
            <v>865</v>
          </cell>
          <cell r="L19">
            <v>0.5</v>
          </cell>
          <cell r="M19">
            <v>0.5</v>
          </cell>
        </row>
        <row r="20">
          <cell r="E20">
            <v>220</v>
          </cell>
          <cell r="F20">
            <v>320</v>
          </cell>
          <cell r="L20">
            <v>0.5</v>
          </cell>
          <cell r="M20">
            <v>0.5</v>
          </cell>
        </row>
        <row r="21">
          <cell r="E21">
            <v>270</v>
          </cell>
          <cell r="F21">
            <v>425</v>
          </cell>
          <cell r="L21">
            <v>0.5</v>
          </cell>
          <cell r="M21">
            <v>0.5</v>
          </cell>
        </row>
        <row r="22">
          <cell r="E22">
            <v>420</v>
          </cell>
          <cell r="F22">
            <v>595</v>
          </cell>
          <cell r="L22">
            <v>0.5</v>
          </cell>
          <cell r="M22">
            <v>0.5</v>
          </cell>
        </row>
        <row r="23">
          <cell r="E23">
            <v>460</v>
          </cell>
          <cell r="F23">
            <v>650</v>
          </cell>
          <cell r="L23">
            <v>0.5</v>
          </cell>
          <cell r="M23">
            <v>0.5</v>
          </cell>
        </row>
        <row r="24">
          <cell r="E24">
            <v>490</v>
          </cell>
          <cell r="F24">
            <v>700</v>
          </cell>
          <cell r="L24">
            <v>0.5</v>
          </cell>
          <cell r="M24">
            <v>0.5</v>
          </cell>
        </row>
        <row r="25">
          <cell r="E25">
            <v>640</v>
          </cell>
          <cell r="F25">
            <v>890</v>
          </cell>
          <cell r="L25">
            <v>0.5</v>
          </cell>
          <cell r="M25">
            <v>0.5</v>
          </cell>
        </row>
        <row r="27">
          <cell r="E27">
            <v>0</v>
          </cell>
          <cell r="L27">
            <v>0</v>
          </cell>
        </row>
        <row r="28">
          <cell r="D28" t="str">
            <v>EAL 3 Primary</v>
          </cell>
          <cell r="E28">
            <v>565</v>
          </cell>
          <cell r="L28">
            <v>0</v>
          </cell>
        </row>
        <row r="29">
          <cell r="D29" t="str">
            <v>EAL 3 Secondary</v>
          </cell>
          <cell r="F29">
            <v>1530</v>
          </cell>
          <cell r="M29">
            <v>0</v>
          </cell>
        </row>
        <row r="30">
          <cell r="E30">
            <v>925</v>
          </cell>
          <cell r="F30">
            <v>1330</v>
          </cell>
          <cell r="L30">
            <v>0</v>
          </cell>
          <cell r="M30">
            <v>0</v>
          </cell>
        </row>
        <row r="32">
          <cell r="F32">
            <v>1130</v>
          </cell>
          <cell r="L32">
            <v>1</v>
          </cell>
        </row>
        <row r="33">
          <cell r="F33">
            <v>1710</v>
          </cell>
          <cell r="M33">
            <v>1</v>
          </cell>
        </row>
        <row r="43">
          <cell r="F43">
            <v>121300</v>
          </cell>
          <cell r="G43">
            <v>121300</v>
          </cell>
          <cell r="L43">
            <v>0</v>
          </cell>
          <cell r="M43">
            <v>0</v>
          </cell>
        </row>
        <row r="44">
          <cell r="F44">
            <v>55000</v>
          </cell>
          <cell r="G44">
            <v>80000</v>
          </cell>
          <cell r="L44">
            <v>0</v>
          </cell>
          <cell r="M44">
            <v>0</v>
          </cell>
        </row>
        <row r="46">
          <cell r="D46">
            <v>2</v>
          </cell>
          <cell r="G46">
            <v>21.4</v>
          </cell>
          <cell r="J46" t="str">
            <v>Yes</v>
          </cell>
          <cell r="L46" t="str">
            <v>NFF</v>
          </cell>
        </row>
        <row r="47">
          <cell r="D47">
            <v>3</v>
          </cell>
          <cell r="G47">
            <v>120</v>
          </cell>
          <cell r="J47" t="str">
            <v>Yes</v>
          </cell>
          <cell r="L47" t="str">
            <v>NFF</v>
          </cell>
        </row>
        <row r="48">
          <cell r="D48">
            <v>2</v>
          </cell>
          <cell r="G48">
            <v>69.2</v>
          </cell>
          <cell r="J48" t="str">
            <v>Yes</v>
          </cell>
          <cell r="L48" t="str">
            <v>NFF</v>
          </cell>
        </row>
        <row r="49">
          <cell r="D49">
            <v>2</v>
          </cell>
          <cell r="G49">
            <v>62.5</v>
          </cell>
          <cell r="J49" t="str">
            <v>Yes</v>
          </cell>
          <cell r="L49" t="str">
            <v>NFF</v>
          </cell>
        </row>
        <row r="51">
          <cell r="L51">
            <v>0</v>
          </cell>
        </row>
        <row r="52">
          <cell r="L52">
            <v>0</v>
          </cell>
        </row>
        <row r="53">
          <cell r="L53">
            <v>0</v>
          </cell>
        </row>
        <row r="56">
          <cell r="J56">
            <v>0</v>
          </cell>
        </row>
        <row r="57">
          <cell r="J57">
            <v>0</v>
          </cell>
          <cell r="L57">
            <v>0</v>
          </cell>
        </row>
        <row r="58">
          <cell r="J58">
            <v>0</v>
          </cell>
          <cell r="L58">
            <v>0</v>
          </cell>
        </row>
        <row r="59">
          <cell r="J59">
            <v>0</v>
          </cell>
          <cell r="L59">
            <v>0</v>
          </cell>
        </row>
        <row r="60">
          <cell r="J60">
            <v>0</v>
          </cell>
          <cell r="L60">
            <v>0</v>
          </cell>
        </row>
        <row r="61">
          <cell r="J61">
            <v>0</v>
          </cell>
          <cell r="L61">
            <v>0</v>
          </cell>
        </row>
        <row r="62">
          <cell r="J62">
            <v>0</v>
          </cell>
          <cell r="L62">
            <v>0</v>
          </cell>
        </row>
        <row r="66">
          <cell r="L66">
            <v>0</v>
          </cell>
        </row>
        <row r="69">
          <cell r="H69">
            <v>0.02</v>
          </cell>
        </row>
        <row r="71">
          <cell r="J71" t="str">
            <v>No</v>
          </cell>
        </row>
        <row r="72">
          <cell r="D72">
            <v>0.02</v>
          </cell>
          <cell r="G72">
            <v>9.5799999999999996E-2</v>
          </cell>
        </row>
        <row r="80">
          <cell r="J80">
            <v>500000</v>
          </cell>
        </row>
        <row r="81">
          <cell r="J81">
            <v>987071.92500000005</v>
          </cell>
        </row>
        <row r="82">
          <cell r="J82">
            <v>1061000</v>
          </cell>
        </row>
      </sheetData>
      <sheetData sheetId="16"/>
      <sheetData sheetId="17">
        <row r="8">
          <cell r="X8">
            <v>23.8857</v>
          </cell>
        </row>
        <row r="9">
          <cell r="Y9">
            <v>18.4267</v>
          </cell>
        </row>
        <row r="10">
          <cell r="X10">
            <v>0</v>
          </cell>
          <cell r="Y10">
            <v>0</v>
          </cell>
        </row>
        <row r="11">
          <cell r="X11">
            <v>0</v>
          </cell>
          <cell r="Y11">
            <v>0</v>
          </cell>
        </row>
        <row r="12">
          <cell r="X12">
            <v>0</v>
          </cell>
          <cell r="Y12">
            <v>0</v>
          </cell>
        </row>
        <row r="13">
          <cell r="X13">
            <v>0</v>
          </cell>
          <cell r="Y13">
            <v>0</v>
          </cell>
        </row>
        <row r="14">
          <cell r="X14">
            <v>0</v>
          </cell>
          <cell r="Y14">
            <v>0</v>
          </cell>
        </row>
        <row r="15">
          <cell r="X15">
            <v>0</v>
          </cell>
          <cell r="Y15">
            <v>0</v>
          </cell>
        </row>
        <row r="16">
          <cell r="X16">
            <v>0</v>
          </cell>
          <cell r="Y16">
            <v>0</v>
          </cell>
        </row>
        <row r="17">
          <cell r="X17">
            <v>0</v>
          </cell>
          <cell r="Y17">
            <v>0</v>
          </cell>
        </row>
        <row r="18">
          <cell r="X18">
            <v>0</v>
          </cell>
          <cell r="Y18">
            <v>0</v>
          </cell>
        </row>
        <row r="19">
          <cell r="X19">
            <v>0</v>
          </cell>
        </row>
        <row r="20">
          <cell r="Y20">
            <v>0</v>
          </cell>
        </row>
        <row r="21">
          <cell r="X21">
            <v>0</v>
          </cell>
        </row>
        <row r="22">
          <cell r="Y22">
            <v>0</v>
          </cell>
        </row>
        <row r="23">
          <cell r="X23">
            <v>0</v>
          </cell>
          <cell r="Y23">
            <v>0</v>
          </cell>
        </row>
        <row r="24">
          <cell r="X24">
            <v>0</v>
          </cell>
          <cell r="Y24">
            <v>0</v>
          </cell>
        </row>
        <row r="26">
          <cell r="X26">
            <v>0</v>
          </cell>
          <cell r="Y26">
            <v>0</v>
          </cell>
        </row>
      </sheetData>
      <sheetData sheetId="18" refreshError="1"/>
      <sheetData sheetId="19">
        <row r="5">
          <cell r="AH5">
            <v>46528658.333333336</v>
          </cell>
          <cell r="AI5">
            <v>0</v>
          </cell>
          <cell r="AJ5">
            <v>0</v>
          </cell>
          <cell r="AK5">
            <v>391560.68</v>
          </cell>
          <cell r="AL5">
            <v>7909490.7500000019</v>
          </cell>
          <cell r="AM5">
            <v>4412833.3279999997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X5">
            <v>183557602.60823238</v>
          </cell>
          <cell r="BC5">
            <v>2965364.9633197407</v>
          </cell>
          <cell r="BD5">
            <v>1356728.3981438321</v>
          </cell>
          <cell r="BF5">
            <v>536250822.15935582</v>
          </cell>
          <cell r="BG5">
            <v>476136598.0369758</v>
          </cell>
          <cell r="BO5">
            <v>17006648.450098056</v>
          </cell>
        </row>
        <row r="6">
          <cell r="C6">
            <v>3302004</v>
          </cell>
        </row>
        <row r="7">
          <cell r="C7">
            <v>3302005</v>
          </cell>
        </row>
        <row r="8">
          <cell r="C8">
            <v>3302008</v>
          </cell>
        </row>
        <row r="9">
          <cell r="C9">
            <v>3302010</v>
          </cell>
        </row>
        <row r="10">
          <cell r="C10">
            <v>3302011</v>
          </cell>
        </row>
        <row r="11">
          <cell r="C11">
            <v>3302014</v>
          </cell>
        </row>
        <row r="12">
          <cell r="C12">
            <v>3302015</v>
          </cell>
        </row>
        <row r="13">
          <cell r="C13">
            <v>3302016</v>
          </cell>
        </row>
        <row r="14">
          <cell r="C14">
            <v>3302017</v>
          </cell>
        </row>
        <row r="15">
          <cell r="C15">
            <v>3302018</v>
          </cell>
        </row>
        <row r="16">
          <cell r="C16">
            <v>3302019</v>
          </cell>
        </row>
        <row r="17">
          <cell r="C17">
            <v>3302021</v>
          </cell>
        </row>
        <row r="18">
          <cell r="C18">
            <v>3302024</v>
          </cell>
        </row>
        <row r="19">
          <cell r="C19">
            <v>3302025</v>
          </cell>
        </row>
        <row r="20">
          <cell r="C20">
            <v>3302030</v>
          </cell>
        </row>
        <row r="21">
          <cell r="C21">
            <v>3302040</v>
          </cell>
        </row>
        <row r="22">
          <cell r="C22">
            <v>3302053</v>
          </cell>
        </row>
        <row r="23">
          <cell r="C23">
            <v>3302054</v>
          </cell>
        </row>
        <row r="24">
          <cell r="C24">
            <v>3302055</v>
          </cell>
        </row>
        <row r="25">
          <cell r="C25">
            <v>3302062</v>
          </cell>
        </row>
        <row r="26">
          <cell r="C26">
            <v>3302063</v>
          </cell>
        </row>
        <row r="27">
          <cell r="C27">
            <v>3302067</v>
          </cell>
        </row>
        <row r="28">
          <cell r="C28">
            <v>3302079</v>
          </cell>
        </row>
        <row r="29">
          <cell r="C29">
            <v>3302081</v>
          </cell>
        </row>
        <row r="30">
          <cell r="C30">
            <v>3302087</v>
          </cell>
        </row>
        <row r="31">
          <cell r="C31">
            <v>3302091</v>
          </cell>
        </row>
        <row r="32">
          <cell r="C32">
            <v>3302092</v>
          </cell>
        </row>
        <row r="33">
          <cell r="C33">
            <v>3302093</v>
          </cell>
        </row>
        <row r="34">
          <cell r="C34">
            <v>3302097</v>
          </cell>
        </row>
        <row r="35">
          <cell r="C35">
            <v>3302099</v>
          </cell>
        </row>
        <row r="36">
          <cell r="C36">
            <v>3302108</v>
          </cell>
        </row>
        <row r="37">
          <cell r="C37">
            <v>3302115</v>
          </cell>
        </row>
        <row r="38">
          <cell r="C38">
            <v>3302118</v>
          </cell>
        </row>
        <row r="39">
          <cell r="C39">
            <v>3302119</v>
          </cell>
        </row>
        <row r="40">
          <cell r="C40">
            <v>3302127</v>
          </cell>
        </row>
        <row r="41">
          <cell r="C41">
            <v>3302128</v>
          </cell>
        </row>
        <row r="42">
          <cell r="C42">
            <v>3302129</v>
          </cell>
        </row>
        <row r="43">
          <cell r="C43">
            <v>3302133</v>
          </cell>
        </row>
        <row r="44">
          <cell r="C44">
            <v>3302142</v>
          </cell>
        </row>
        <row r="45">
          <cell r="C45">
            <v>3302149</v>
          </cell>
        </row>
        <row r="46">
          <cell r="C46">
            <v>3302150</v>
          </cell>
        </row>
        <row r="47">
          <cell r="C47">
            <v>3302153</v>
          </cell>
        </row>
        <row r="48">
          <cell r="C48">
            <v>3302157</v>
          </cell>
        </row>
        <row r="49">
          <cell r="C49">
            <v>3302159</v>
          </cell>
        </row>
        <row r="50">
          <cell r="C50">
            <v>3302160</v>
          </cell>
        </row>
        <row r="51">
          <cell r="C51">
            <v>3302161</v>
          </cell>
        </row>
        <row r="52">
          <cell r="C52">
            <v>3302169</v>
          </cell>
        </row>
        <row r="53">
          <cell r="C53">
            <v>3302174</v>
          </cell>
        </row>
        <row r="54">
          <cell r="C54">
            <v>3302176</v>
          </cell>
        </row>
        <row r="55">
          <cell r="C55">
            <v>3302178</v>
          </cell>
        </row>
        <row r="56">
          <cell r="C56">
            <v>3302183</v>
          </cell>
        </row>
        <row r="57">
          <cell r="C57">
            <v>3302184</v>
          </cell>
        </row>
        <row r="58">
          <cell r="C58">
            <v>3302185</v>
          </cell>
        </row>
        <row r="59">
          <cell r="C59">
            <v>3302189</v>
          </cell>
        </row>
        <row r="60">
          <cell r="C60">
            <v>3302190</v>
          </cell>
        </row>
        <row r="61">
          <cell r="C61">
            <v>3302191</v>
          </cell>
        </row>
        <row r="62">
          <cell r="C62">
            <v>3302192</v>
          </cell>
        </row>
        <row r="63">
          <cell r="C63">
            <v>3302225</v>
          </cell>
        </row>
        <row r="64">
          <cell r="C64">
            <v>3302227</v>
          </cell>
        </row>
        <row r="65">
          <cell r="C65">
            <v>3302231</v>
          </cell>
        </row>
        <row r="66">
          <cell r="C66">
            <v>3302236</v>
          </cell>
        </row>
        <row r="67">
          <cell r="C67">
            <v>3302238</v>
          </cell>
        </row>
        <row r="68">
          <cell r="C68">
            <v>3302239</v>
          </cell>
        </row>
        <row r="69">
          <cell r="C69">
            <v>3302241</v>
          </cell>
        </row>
        <row r="70">
          <cell r="C70">
            <v>3302245</v>
          </cell>
        </row>
        <row r="71">
          <cell r="C71">
            <v>3302246</v>
          </cell>
        </row>
        <row r="72">
          <cell r="C72">
            <v>3302251</v>
          </cell>
        </row>
        <row r="73">
          <cell r="C73">
            <v>3302254</v>
          </cell>
        </row>
        <row r="74">
          <cell r="C74">
            <v>3302278</v>
          </cell>
        </row>
        <row r="75">
          <cell r="C75">
            <v>3302284</v>
          </cell>
        </row>
        <row r="76">
          <cell r="C76">
            <v>3302288</v>
          </cell>
        </row>
        <row r="77">
          <cell r="C77">
            <v>3302289</v>
          </cell>
        </row>
        <row r="78">
          <cell r="C78">
            <v>3302293</v>
          </cell>
        </row>
        <row r="79">
          <cell r="C79">
            <v>3302294</v>
          </cell>
        </row>
        <row r="80">
          <cell r="C80">
            <v>3302296</v>
          </cell>
        </row>
        <row r="81">
          <cell r="C81">
            <v>3302300</v>
          </cell>
        </row>
        <row r="82">
          <cell r="C82">
            <v>3302306</v>
          </cell>
        </row>
        <row r="83">
          <cell r="C83">
            <v>3302308</v>
          </cell>
        </row>
        <row r="84">
          <cell r="C84">
            <v>3302312</v>
          </cell>
        </row>
        <row r="85">
          <cell r="C85">
            <v>3302313</v>
          </cell>
        </row>
        <row r="86">
          <cell r="C86">
            <v>3302314</v>
          </cell>
        </row>
        <row r="87">
          <cell r="C87">
            <v>3302317</v>
          </cell>
        </row>
        <row r="88">
          <cell r="C88">
            <v>3302321</v>
          </cell>
        </row>
        <row r="89">
          <cell r="C89">
            <v>3302401</v>
          </cell>
        </row>
        <row r="90">
          <cell r="C90">
            <v>3302402</v>
          </cell>
        </row>
        <row r="91">
          <cell r="C91">
            <v>3302406</v>
          </cell>
        </row>
        <row r="92">
          <cell r="C92">
            <v>3302412</v>
          </cell>
        </row>
        <row r="93">
          <cell r="C93">
            <v>3302416</v>
          </cell>
        </row>
        <row r="94">
          <cell r="C94">
            <v>3302420</v>
          </cell>
        </row>
        <row r="95">
          <cell r="C95">
            <v>3302425</v>
          </cell>
        </row>
        <row r="96">
          <cell r="C96">
            <v>3302429</v>
          </cell>
        </row>
        <row r="97">
          <cell r="C97">
            <v>3302435</v>
          </cell>
        </row>
        <row r="98">
          <cell r="C98">
            <v>3302438</v>
          </cell>
        </row>
        <row r="99">
          <cell r="C99">
            <v>3302441</v>
          </cell>
        </row>
        <row r="100">
          <cell r="C100">
            <v>3302445</v>
          </cell>
        </row>
        <row r="101">
          <cell r="C101">
            <v>3302454</v>
          </cell>
        </row>
        <row r="102">
          <cell r="C102">
            <v>3302456</v>
          </cell>
        </row>
        <row r="103">
          <cell r="C103">
            <v>3302457</v>
          </cell>
        </row>
        <row r="104">
          <cell r="C104">
            <v>3302462</v>
          </cell>
        </row>
        <row r="105">
          <cell r="C105">
            <v>3302464</v>
          </cell>
        </row>
        <row r="106">
          <cell r="C106">
            <v>3302465</v>
          </cell>
        </row>
        <row r="107">
          <cell r="C107">
            <v>3302466</v>
          </cell>
        </row>
        <row r="108">
          <cell r="C108">
            <v>3302469</v>
          </cell>
        </row>
        <row r="109">
          <cell r="C109">
            <v>3302474</v>
          </cell>
        </row>
        <row r="110">
          <cell r="C110">
            <v>3302477</v>
          </cell>
        </row>
        <row r="111">
          <cell r="C111">
            <v>3302478</v>
          </cell>
        </row>
        <row r="112">
          <cell r="C112">
            <v>3302479</v>
          </cell>
        </row>
        <row r="113">
          <cell r="C113">
            <v>3302482</v>
          </cell>
        </row>
        <row r="114">
          <cell r="C114">
            <v>3302486</v>
          </cell>
        </row>
        <row r="115">
          <cell r="C115">
            <v>3303002</v>
          </cell>
        </row>
        <row r="116">
          <cell r="C116">
            <v>3303003</v>
          </cell>
        </row>
        <row r="117">
          <cell r="C117">
            <v>3303010</v>
          </cell>
        </row>
        <row r="118">
          <cell r="C118">
            <v>3303016</v>
          </cell>
        </row>
        <row r="119">
          <cell r="C119">
            <v>3303019</v>
          </cell>
        </row>
        <row r="120">
          <cell r="C120">
            <v>3303025</v>
          </cell>
        </row>
        <row r="121">
          <cell r="C121">
            <v>3303307</v>
          </cell>
        </row>
        <row r="122">
          <cell r="C122">
            <v>3303310</v>
          </cell>
        </row>
        <row r="123">
          <cell r="C123">
            <v>3303317</v>
          </cell>
        </row>
        <row r="124">
          <cell r="C124">
            <v>3303319</v>
          </cell>
        </row>
        <row r="125">
          <cell r="C125">
            <v>3303320</v>
          </cell>
        </row>
        <row r="126">
          <cell r="C126">
            <v>3303321</v>
          </cell>
        </row>
        <row r="127">
          <cell r="C127">
            <v>3303322</v>
          </cell>
        </row>
        <row r="128">
          <cell r="C128">
            <v>3303323</v>
          </cell>
        </row>
        <row r="129">
          <cell r="C129">
            <v>3303328</v>
          </cell>
        </row>
        <row r="130">
          <cell r="C130">
            <v>3303329</v>
          </cell>
        </row>
        <row r="131">
          <cell r="C131">
            <v>3303331</v>
          </cell>
        </row>
        <row r="132">
          <cell r="C132">
            <v>3303335</v>
          </cell>
        </row>
        <row r="133">
          <cell r="C133">
            <v>3303342</v>
          </cell>
        </row>
        <row r="134">
          <cell r="C134">
            <v>3303344</v>
          </cell>
        </row>
        <row r="135">
          <cell r="C135">
            <v>3303346</v>
          </cell>
        </row>
        <row r="136">
          <cell r="C136">
            <v>3303347</v>
          </cell>
        </row>
        <row r="137">
          <cell r="C137">
            <v>3303351</v>
          </cell>
        </row>
        <row r="138">
          <cell r="C138">
            <v>3303352</v>
          </cell>
        </row>
        <row r="139">
          <cell r="C139">
            <v>3303353</v>
          </cell>
        </row>
        <row r="140">
          <cell r="C140">
            <v>3303355</v>
          </cell>
        </row>
        <row r="141">
          <cell r="C141">
            <v>3303361</v>
          </cell>
        </row>
        <row r="142">
          <cell r="C142">
            <v>3303363</v>
          </cell>
        </row>
        <row r="143">
          <cell r="C143">
            <v>3303365</v>
          </cell>
        </row>
        <row r="144">
          <cell r="C144">
            <v>3303367</v>
          </cell>
        </row>
        <row r="145">
          <cell r="C145">
            <v>3303371</v>
          </cell>
        </row>
        <row r="146">
          <cell r="C146">
            <v>3303372</v>
          </cell>
        </row>
        <row r="147">
          <cell r="C147">
            <v>3303375</v>
          </cell>
        </row>
        <row r="148">
          <cell r="C148">
            <v>3303377</v>
          </cell>
        </row>
        <row r="149">
          <cell r="C149">
            <v>3303380</v>
          </cell>
        </row>
        <row r="150">
          <cell r="C150">
            <v>3303381</v>
          </cell>
        </row>
        <row r="151">
          <cell r="C151">
            <v>3303382</v>
          </cell>
        </row>
        <row r="152">
          <cell r="C152">
            <v>3303383</v>
          </cell>
        </row>
        <row r="153">
          <cell r="C153">
            <v>3303385</v>
          </cell>
        </row>
        <row r="154">
          <cell r="C154">
            <v>3303386</v>
          </cell>
        </row>
        <row r="155">
          <cell r="C155">
            <v>3303406</v>
          </cell>
        </row>
        <row r="156">
          <cell r="C156">
            <v>3303410</v>
          </cell>
        </row>
        <row r="157">
          <cell r="C157">
            <v>3303411</v>
          </cell>
        </row>
        <row r="158">
          <cell r="C158">
            <v>3303421</v>
          </cell>
        </row>
        <row r="159">
          <cell r="C159">
            <v>3303428</v>
          </cell>
        </row>
        <row r="160">
          <cell r="C160">
            <v>3303431</v>
          </cell>
        </row>
        <row r="161">
          <cell r="C161">
            <v>3303432</v>
          </cell>
        </row>
        <row r="162">
          <cell r="C162">
            <v>3303435</v>
          </cell>
        </row>
        <row r="163">
          <cell r="C163">
            <v>3303436</v>
          </cell>
        </row>
        <row r="164">
          <cell r="C164">
            <v>3305202</v>
          </cell>
        </row>
        <row r="165">
          <cell r="C165">
            <v>3305203</v>
          </cell>
        </row>
        <row r="166">
          <cell r="C166">
            <v>3305949</v>
          </cell>
        </row>
        <row r="167">
          <cell r="C167">
            <v>3304015</v>
          </cell>
        </row>
        <row r="168">
          <cell r="C168">
            <v>3304063</v>
          </cell>
        </row>
        <row r="169">
          <cell r="C169">
            <v>3304115</v>
          </cell>
        </row>
        <row r="170">
          <cell r="C170">
            <v>3304173</v>
          </cell>
        </row>
        <row r="171">
          <cell r="C171">
            <v>3304177</v>
          </cell>
        </row>
        <row r="172">
          <cell r="C172">
            <v>3304193</v>
          </cell>
        </row>
        <row r="173">
          <cell r="C173">
            <v>3304201</v>
          </cell>
        </row>
        <row r="174">
          <cell r="C174">
            <v>3304223</v>
          </cell>
        </row>
        <row r="175">
          <cell r="C175">
            <v>3304237</v>
          </cell>
        </row>
        <row r="176">
          <cell r="C176">
            <v>3304245</v>
          </cell>
        </row>
        <row r="177">
          <cell r="C177">
            <v>3304606</v>
          </cell>
        </row>
        <row r="178">
          <cell r="C178">
            <v>3304625</v>
          </cell>
        </row>
        <row r="179">
          <cell r="C179">
            <v>3304801</v>
          </cell>
        </row>
        <row r="180">
          <cell r="C180">
            <v>3305413</v>
          </cell>
        </row>
        <row r="181">
          <cell r="C181">
            <v>3305415</v>
          </cell>
        </row>
        <row r="182">
          <cell r="C182">
            <v>3305416</v>
          </cell>
        </row>
        <row r="183">
          <cell r="C183">
            <v>3302003</v>
          </cell>
        </row>
        <row r="184">
          <cell r="C184">
            <v>3302020</v>
          </cell>
        </row>
        <row r="185">
          <cell r="C185">
            <v>3302032</v>
          </cell>
        </row>
        <row r="186">
          <cell r="C186">
            <v>3302036</v>
          </cell>
        </row>
        <row r="187">
          <cell r="C187">
            <v>3302037</v>
          </cell>
        </row>
        <row r="188">
          <cell r="C188">
            <v>3302038</v>
          </cell>
        </row>
        <row r="189">
          <cell r="C189">
            <v>3302039</v>
          </cell>
        </row>
        <row r="190">
          <cell r="C190">
            <v>3302047</v>
          </cell>
        </row>
        <row r="191">
          <cell r="C191">
            <v>3302048</v>
          </cell>
        </row>
        <row r="192">
          <cell r="C192">
            <v>3302052</v>
          </cell>
        </row>
        <row r="193">
          <cell r="C193">
            <v>3302056</v>
          </cell>
        </row>
        <row r="194">
          <cell r="C194">
            <v>3302057</v>
          </cell>
        </row>
        <row r="195">
          <cell r="C195">
            <v>3302058</v>
          </cell>
        </row>
        <row r="196">
          <cell r="C196">
            <v>3302059</v>
          </cell>
        </row>
        <row r="197">
          <cell r="C197">
            <v>3302060</v>
          </cell>
        </row>
        <row r="198">
          <cell r="C198">
            <v>3302061</v>
          </cell>
        </row>
        <row r="199">
          <cell r="C199">
            <v>3302064</v>
          </cell>
        </row>
        <row r="200">
          <cell r="C200">
            <v>3302065</v>
          </cell>
        </row>
        <row r="201">
          <cell r="C201">
            <v>3302068</v>
          </cell>
        </row>
        <row r="202">
          <cell r="C202">
            <v>3302070</v>
          </cell>
        </row>
        <row r="203">
          <cell r="C203">
            <v>3302071</v>
          </cell>
        </row>
        <row r="204">
          <cell r="C204">
            <v>3302072</v>
          </cell>
        </row>
        <row r="205">
          <cell r="C205">
            <v>3302073</v>
          </cell>
        </row>
        <row r="206">
          <cell r="C206">
            <v>3302075</v>
          </cell>
        </row>
        <row r="207">
          <cell r="C207">
            <v>3302078</v>
          </cell>
        </row>
        <row r="208">
          <cell r="C208">
            <v>3302080</v>
          </cell>
        </row>
        <row r="209">
          <cell r="C209">
            <v>3302082</v>
          </cell>
        </row>
        <row r="210">
          <cell r="C210">
            <v>3302085</v>
          </cell>
        </row>
        <row r="211">
          <cell r="C211">
            <v>3302086</v>
          </cell>
        </row>
        <row r="212">
          <cell r="C212">
            <v>3302096</v>
          </cell>
        </row>
        <row r="213">
          <cell r="C213">
            <v>3302098</v>
          </cell>
        </row>
        <row r="214">
          <cell r="C214">
            <v>3302100</v>
          </cell>
        </row>
        <row r="215">
          <cell r="C215">
            <v>3302102</v>
          </cell>
        </row>
        <row r="216">
          <cell r="C216">
            <v>3302103</v>
          </cell>
        </row>
        <row r="217">
          <cell r="C217">
            <v>3302104</v>
          </cell>
        </row>
        <row r="218">
          <cell r="C218">
            <v>3302105</v>
          </cell>
        </row>
        <row r="219">
          <cell r="C219">
            <v>3302107</v>
          </cell>
        </row>
        <row r="220">
          <cell r="C220">
            <v>3302109</v>
          </cell>
        </row>
        <row r="221">
          <cell r="C221">
            <v>3302110</v>
          </cell>
        </row>
        <row r="222">
          <cell r="C222">
            <v>3302111</v>
          </cell>
        </row>
        <row r="223">
          <cell r="C223">
            <v>3302117</v>
          </cell>
        </row>
        <row r="224">
          <cell r="C224">
            <v>3302120</v>
          </cell>
        </row>
        <row r="225">
          <cell r="C225">
            <v>3302121</v>
          </cell>
        </row>
        <row r="226">
          <cell r="C226">
            <v>3302122</v>
          </cell>
        </row>
        <row r="227">
          <cell r="C227">
            <v>3302126</v>
          </cell>
        </row>
        <row r="228">
          <cell r="C228">
            <v>3302132</v>
          </cell>
        </row>
        <row r="229">
          <cell r="C229">
            <v>3302136</v>
          </cell>
        </row>
        <row r="230">
          <cell r="C230">
            <v>3302138</v>
          </cell>
        </row>
        <row r="231">
          <cell r="C231">
            <v>3302140</v>
          </cell>
        </row>
        <row r="232">
          <cell r="C232">
            <v>3302141</v>
          </cell>
        </row>
        <row r="233">
          <cell r="C233">
            <v>3302144</v>
          </cell>
        </row>
        <row r="234">
          <cell r="C234">
            <v>3302145</v>
          </cell>
        </row>
        <row r="235">
          <cell r="C235">
            <v>3302146</v>
          </cell>
        </row>
        <row r="236">
          <cell r="C236">
            <v>3302152</v>
          </cell>
        </row>
        <row r="237">
          <cell r="C237">
            <v>3302154</v>
          </cell>
        </row>
        <row r="238">
          <cell r="C238">
            <v>3302156</v>
          </cell>
        </row>
        <row r="239">
          <cell r="C239">
            <v>3302158</v>
          </cell>
        </row>
        <row r="240">
          <cell r="C240">
            <v>3302162</v>
          </cell>
        </row>
        <row r="241">
          <cell r="C241">
            <v>3302165</v>
          </cell>
        </row>
        <row r="242">
          <cell r="C242">
            <v>3302167</v>
          </cell>
        </row>
        <row r="243">
          <cell r="C243">
            <v>3302170</v>
          </cell>
        </row>
        <row r="244">
          <cell r="C244">
            <v>3302171</v>
          </cell>
        </row>
        <row r="245">
          <cell r="C245">
            <v>3302175</v>
          </cell>
        </row>
        <row r="246">
          <cell r="C246">
            <v>3302180</v>
          </cell>
        </row>
        <row r="247">
          <cell r="C247">
            <v>3302181</v>
          </cell>
        </row>
        <row r="248">
          <cell r="C248">
            <v>3302186</v>
          </cell>
        </row>
        <row r="249">
          <cell r="C249">
            <v>3302187</v>
          </cell>
        </row>
        <row r="250">
          <cell r="C250">
            <v>3302188</v>
          </cell>
        </row>
        <row r="251">
          <cell r="C251">
            <v>3302194</v>
          </cell>
        </row>
        <row r="252">
          <cell r="C252">
            <v>3302195</v>
          </cell>
        </row>
        <row r="253">
          <cell r="C253">
            <v>3302196</v>
          </cell>
        </row>
        <row r="254">
          <cell r="C254">
            <v>3302198</v>
          </cell>
        </row>
        <row r="255">
          <cell r="C255">
            <v>3302199</v>
          </cell>
        </row>
        <row r="256">
          <cell r="C256">
            <v>3302201</v>
          </cell>
        </row>
        <row r="257">
          <cell r="C257">
            <v>3302202</v>
          </cell>
        </row>
        <row r="258">
          <cell r="C258">
            <v>3302204</v>
          </cell>
        </row>
        <row r="259">
          <cell r="C259">
            <v>3302205</v>
          </cell>
        </row>
        <row r="260">
          <cell r="C260">
            <v>3302206</v>
          </cell>
        </row>
        <row r="261">
          <cell r="C261">
            <v>3302226</v>
          </cell>
        </row>
        <row r="262">
          <cell r="C262">
            <v>3302249</v>
          </cell>
        </row>
        <row r="263">
          <cell r="C263">
            <v>3302263</v>
          </cell>
        </row>
        <row r="264">
          <cell r="C264">
            <v>3302273</v>
          </cell>
        </row>
        <row r="265">
          <cell r="C265">
            <v>3302295</v>
          </cell>
        </row>
        <row r="266">
          <cell r="C266">
            <v>3302299</v>
          </cell>
        </row>
        <row r="267">
          <cell r="C267">
            <v>3302309</v>
          </cell>
        </row>
        <row r="268">
          <cell r="C268">
            <v>3302310</v>
          </cell>
        </row>
        <row r="269">
          <cell r="C269">
            <v>3302315</v>
          </cell>
        </row>
        <row r="270">
          <cell r="C270">
            <v>3302434</v>
          </cell>
        </row>
        <row r="271">
          <cell r="C271">
            <v>3302443</v>
          </cell>
        </row>
        <row r="272">
          <cell r="C272">
            <v>3302447</v>
          </cell>
        </row>
        <row r="273">
          <cell r="C273">
            <v>3302448</v>
          </cell>
        </row>
        <row r="274">
          <cell r="C274">
            <v>3302449</v>
          </cell>
        </row>
        <row r="275">
          <cell r="C275">
            <v>3302450</v>
          </cell>
        </row>
        <row r="276">
          <cell r="C276">
            <v>3302451</v>
          </cell>
        </row>
        <row r="277">
          <cell r="C277">
            <v>3302452</v>
          </cell>
        </row>
        <row r="278">
          <cell r="C278">
            <v>3302453</v>
          </cell>
        </row>
        <row r="279">
          <cell r="C279">
            <v>3302455</v>
          </cell>
        </row>
        <row r="280">
          <cell r="C280">
            <v>3302458</v>
          </cell>
        </row>
        <row r="281">
          <cell r="C281">
            <v>3302460</v>
          </cell>
        </row>
        <row r="282">
          <cell r="C282">
            <v>3302463</v>
          </cell>
        </row>
        <row r="283">
          <cell r="C283">
            <v>3302471</v>
          </cell>
        </row>
        <row r="284">
          <cell r="C284">
            <v>3302475</v>
          </cell>
        </row>
        <row r="285">
          <cell r="C285">
            <v>3302480</v>
          </cell>
        </row>
        <row r="286">
          <cell r="C286">
            <v>3302481</v>
          </cell>
        </row>
        <row r="287">
          <cell r="C287">
            <v>3302485</v>
          </cell>
        </row>
        <row r="288">
          <cell r="C288">
            <v>3303004</v>
          </cell>
        </row>
        <row r="289">
          <cell r="C289">
            <v>3303015</v>
          </cell>
        </row>
        <row r="290">
          <cell r="C290">
            <v>3303302</v>
          </cell>
        </row>
        <row r="291">
          <cell r="C291">
            <v>3303303</v>
          </cell>
        </row>
        <row r="292">
          <cell r="C292">
            <v>3303306</v>
          </cell>
        </row>
        <row r="293">
          <cell r="C293">
            <v>3303311</v>
          </cell>
        </row>
        <row r="294">
          <cell r="C294">
            <v>3303314</v>
          </cell>
        </row>
        <row r="295">
          <cell r="C295">
            <v>3303316</v>
          </cell>
        </row>
        <row r="296">
          <cell r="C296">
            <v>3303318</v>
          </cell>
        </row>
        <row r="297">
          <cell r="C297">
            <v>3303325</v>
          </cell>
        </row>
        <row r="298">
          <cell r="C298">
            <v>3303330</v>
          </cell>
        </row>
        <row r="299">
          <cell r="C299">
            <v>3303337</v>
          </cell>
        </row>
        <row r="300">
          <cell r="C300">
            <v>3303339</v>
          </cell>
        </row>
        <row r="301">
          <cell r="C301">
            <v>3303357</v>
          </cell>
        </row>
        <row r="302">
          <cell r="C302">
            <v>3303358</v>
          </cell>
        </row>
        <row r="303">
          <cell r="C303">
            <v>3303359</v>
          </cell>
        </row>
        <row r="304">
          <cell r="C304">
            <v>3303360</v>
          </cell>
        </row>
        <row r="305">
          <cell r="C305">
            <v>3303362</v>
          </cell>
        </row>
        <row r="306">
          <cell r="C306">
            <v>3303366</v>
          </cell>
        </row>
        <row r="307">
          <cell r="C307">
            <v>3303374</v>
          </cell>
        </row>
        <row r="308">
          <cell r="C308">
            <v>3303401</v>
          </cell>
        </row>
        <row r="309">
          <cell r="C309">
            <v>3303402</v>
          </cell>
        </row>
        <row r="310">
          <cell r="C310">
            <v>3303403</v>
          </cell>
        </row>
        <row r="311">
          <cell r="C311">
            <v>3303412</v>
          </cell>
        </row>
        <row r="312">
          <cell r="C312">
            <v>3303429</v>
          </cell>
        </row>
        <row r="313">
          <cell r="C313">
            <v>3303430</v>
          </cell>
        </row>
        <row r="314">
          <cell r="C314">
            <v>3303433</v>
          </cell>
        </row>
        <row r="315">
          <cell r="C315">
            <v>3305201</v>
          </cell>
        </row>
        <row r="316">
          <cell r="C316">
            <v>3305205</v>
          </cell>
        </row>
        <row r="317">
          <cell r="C317">
            <v>3302168</v>
          </cell>
        </row>
        <row r="318">
          <cell r="C318">
            <v>3304000</v>
          </cell>
        </row>
        <row r="319">
          <cell r="C319">
            <v>3304003</v>
          </cell>
        </row>
        <row r="320">
          <cell r="C320">
            <v>3304004</v>
          </cell>
        </row>
        <row r="321">
          <cell r="C321">
            <v>3304005</v>
          </cell>
        </row>
        <row r="322">
          <cell r="C322">
            <v>3304006</v>
          </cell>
        </row>
        <row r="323">
          <cell r="C323">
            <v>3304010</v>
          </cell>
        </row>
        <row r="324">
          <cell r="C324">
            <v>3304012</v>
          </cell>
        </row>
        <row r="325">
          <cell r="C325">
            <v>3304013</v>
          </cell>
        </row>
        <row r="326">
          <cell r="C326">
            <v>3304014</v>
          </cell>
        </row>
        <row r="327">
          <cell r="C327">
            <v>3304016</v>
          </cell>
        </row>
        <row r="328">
          <cell r="C328">
            <v>3304018</v>
          </cell>
        </row>
        <row r="329">
          <cell r="C329">
            <v>3304021</v>
          </cell>
        </row>
        <row r="330">
          <cell r="C330">
            <v>3304022</v>
          </cell>
        </row>
        <row r="331">
          <cell r="C331">
            <v>3304024</v>
          </cell>
        </row>
        <row r="332">
          <cell r="C332">
            <v>3304025</v>
          </cell>
        </row>
        <row r="333">
          <cell r="C333">
            <v>3304026</v>
          </cell>
        </row>
        <row r="334">
          <cell r="C334">
            <v>3304027</v>
          </cell>
        </row>
        <row r="335">
          <cell r="C335">
            <v>3304029</v>
          </cell>
        </row>
        <row r="336">
          <cell r="C336">
            <v>3304031</v>
          </cell>
        </row>
        <row r="337">
          <cell r="C337">
            <v>3304032</v>
          </cell>
        </row>
        <row r="338">
          <cell r="C338">
            <v>3304035</v>
          </cell>
        </row>
        <row r="339">
          <cell r="C339">
            <v>3304036</v>
          </cell>
        </row>
        <row r="340">
          <cell r="C340">
            <v>3304039</v>
          </cell>
        </row>
        <row r="341">
          <cell r="C341">
            <v>3304040</v>
          </cell>
        </row>
        <row r="342">
          <cell r="C342">
            <v>3304041</v>
          </cell>
        </row>
        <row r="343">
          <cell r="C343">
            <v>3304042</v>
          </cell>
        </row>
        <row r="344">
          <cell r="C344">
            <v>3304060</v>
          </cell>
        </row>
        <row r="345">
          <cell r="C345">
            <v>3304108</v>
          </cell>
        </row>
        <row r="346">
          <cell r="C346">
            <v>3304129</v>
          </cell>
        </row>
        <row r="347">
          <cell r="C347">
            <v>3304187</v>
          </cell>
        </row>
        <row r="348">
          <cell r="C348">
            <v>3304206</v>
          </cell>
        </row>
        <row r="349">
          <cell r="C349">
            <v>3304207</v>
          </cell>
        </row>
        <row r="350">
          <cell r="C350">
            <v>3304220</v>
          </cell>
        </row>
        <row r="351">
          <cell r="C351">
            <v>3304227</v>
          </cell>
        </row>
        <row r="352">
          <cell r="C352">
            <v>3304240</v>
          </cell>
        </row>
        <row r="353">
          <cell r="C353">
            <v>3304241</v>
          </cell>
        </row>
        <row r="354">
          <cell r="C354">
            <v>3304246</v>
          </cell>
        </row>
        <row r="355">
          <cell r="C355">
            <v>3304300</v>
          </cell>
        </row>
        <row r="356">
          <cell r="C356">
            <v>3304307</v>
          </cell>
        </row>
        <row r="357">
          <cell r="C357">
            <v>3304323</v>
          </cell>
        </row>
        <row r="358">
          <cell r="C358">
            <v>3304331</v>
          </cell>
        </row>
        <row r="359">
          <cell r="C359">
            <v>3304616</v>
          </cell>
        </row>
        <row r="360">
          <cell r="C360">
            <v>3304660</v>
          </cell>
        </row>
        <row r="361">
          <cell r="C361">
            <v>3304661</v>
          </cell>
        </row>
        <row r="362">
          <cell r="C362">
            <v>3304663</v>
          </cell>
        </row>
        <row r="363">
          <cell r="C363">
            <v>3304804</v>
          </cell>
        </row>
        <row r="364">
          <cell r="C364">
            <v>3305402</v>
          </cell>
        </row>
        <row r="365">
          <cell r="C365">
            <v>3305403</v>
          </cell>
        </row>
        <row r="366">
          <cell r="C366">
            <v>3305404</v>
          </cell>
        </row>
        <row r="367">
          <cell r="C367">
            <v>3305405</v>
          </cell>
        </row>
        <row r="368">
          <cell r="C368">
            <v>3305406</v>
          </cell>
        </row>
        <row r="369">
          <cell r="C369">
            <v>3305407</v>
          </cell>
        </row>
        <row r="370">
          <cell r="C370">
            <v>3305408</v>
          </cell>
        </row>
        <row r="371">
          <cell r="C371">
            <v>3305409</v>
          </cell>
        </row>
        <row r="372">
          <cell r="C372">
            <v>3305410</v>
          </cell>
        </row>
        <row r="373">
          <cell r="C373">
            <v>3305411</v>
          </cell>
        </row>
        <row r="374">
          <cell r="C374">
            <v>3305412</v>
          </cell>
        </row>
        <row r="375">
          <cell r="C375">
            <v>3305414</v>
          </cell>
        </row>
        <row r="376">
          <cell r="C376">
            <v>3306905</v>
          </cell>
        </row>
        <row r="377">
          <cell r="C377">
            <v>3306906</v>
          </cell>
        </row>
        <row r="378">
          <cell r="C378">
            <v>3306907</v>
          </cell>
        </row>
        <row r="379">
          <cell r="C379">
            <v>3306908</v>
          </cell>
        </row>
        <row r="380">
          <cell r="C380">
            <v>3306909</v>
          </cell>
        </row>
        <row r="381">
          <cell r="C381">
            <v>3306910</v>
          </cell>
        </row>
        <row r="382">
          <cell r="C382">
            <v>3304001</v>
          </cell>
        </row>
        <row r="383">
          <cell r="C383">
            <v>3304009</v>
          </cell>
        </row>
        <row r="384">
          <cell r="C384">
            <v>3304017</v>
          </cell>
        </row>
        <row r="385">
          <cell r="C385">
            <v>3304019</v>
          </cell>
        </row>
        <row r="386">
          <cell r="C386">
            <v>3304020</v>
          </cell>
        </row>
        <row r="387">
          <cell r="C387">
            <v>3304038</v>
          </cell>
        </row>
        <row r="388">
          <cell r="C388">
            <v>3304084</v>
          </cell>
        </row>
        <row r="389">
          <cell r="C389">
            <v>3300123</v>
          </cell>
        </row>
        <row r="390">
          <cell r="C390" t="str">
            <v/>
          </cell>
        </row>
        <row r="391">
          <cell r="C391" t="str">
            <v/>
          </cell>
        </row>
        <row r="392">
          <cell r="C392" t="str">
            <v/>
          </cell>
        </row>
        <row r="393">
          <cell r="C393" t="str">
            <v/>
          </cell>
        </row>
        <row r="394">
          <cell r="C394" t="str">
            <v/>
          </cell>
        </row>
        <row r="395">
          <cell r="C395" t="str">
            <v/>
          </cell>
        </row>
        <row r="396">
          <cell r="C396" t="str">
            <v/>
          </cell>
        </row>
        <row r="397">
          <cell r="C397" t="str">
            <v/>
          </cell>
        </row>
        <row r="398">
          <cell r="C398" t="str">
            <v/>
          </cell>
        </row>
        <row r="399">
          <cell r="C399" t="str">
            <v/>
          </cell>
        </row>
        <row r="400">
          <cell r="C400" t="str">
            <v/>
          </cell>
        </row>
        <row r="401">
          <cell r="C401" t="str">
            <v/>
          </cell>
        </row>
        <row r="402">
          <cell r="C402" t="str">
            <v/>
          </cell>
        </row>
        <row r="403">
          <cell r="C403" t="str">
            <v/>
          </cell>
        </row>
        <row r="404">
          <cell r="C404" t="str">
            <v/>
          </cell>
        </row>
        <row r="405">
          <cell r="C405" t="str">
            <v/>
          </cell>
        </row>
        <row r="406">
          <cell r="C406" t="str">
            <v/>
          </cell>
        </row>
        <row r="407">
          <cell r="C407" t="str">
            <v/>
          </cell>
        </row>
        <row r="408">
          <cell r="C408" t="str">
            <v/>
          </cell>
        </row>
        <row r="409">
          <cell r="C409" t="str">
            <v/>
          </cell>
        </row>
        <row r="410">
          <cell r="C410" t="str">
            <v/>
          </cell>
        </row>
        <row r="411">
          <cell r="C411" t="str">
            <v/>
          </cell>
        </row>
        <row r="412">
          <cell r="C412" t="str">
            <v/>
          </cell>
        </row>
        <row r="413">
          <cell r="C413" t="str">
            <v/>
          </cell>
        </row>
        <row r="414">
          <cell r="C414" t="str">
            <v/>
          </cell>
        </row>
        <row r="415">
          <cell r="C415" t="str">
            <v/>
          </cell>
        </row>
        <row r="416">
          <cell r="C416" t="str">
            <v/>
          </cell>
        </row>
        <row r="417">
          <cell r="C417" t="str">
            <v/>
          </cell>
        </row>
        <row r="418">
          <cell r="C418" t="str">
            <v/>
          </cell>
        </row>
        <row r="419">
          <cell r="C419" t="str">
            <v/>
          </cell>
        </row>
        <row r="420">
          <cell r="C420" t="str">
            <v/>
          </cell>
        </row>
        <row r="421">
          <cell r="C421" t="str">
            <v/>
          </cell>
        </row>
        <row r="422">
          <cell r="C422" t="str">
            <v/>
          </cell>
        </row>
        <row r="423">
          <cell r="C423" t="str">
            <v/>
          </cell>
        </row>
        <row r="424">
          <cell r="C424" t="str">
            <v/>
          </cell>
        </row>
        <row r="425">
          <cell r="C425" t="str">
            <v/>
          </cell>
        </row>
        <row r="426">
          <cell r="C426" t="str">
            <v/>
          </cell>
        </row>
        <row r="427">
          <cell r="C427" t="str">
            <v/>
          </cell>
        </row>
        <row r="428">
          <cell r="C428" t="str">
            <v/>
          </cell>
        </row>
        <row r="429">
          <cell r="C429" t="str">
            <v/>
          </cell>
        </row>
        <row r="430">
          <cell r="C430" t="str">
            <v/>
          </cell>
        </row>
        <row r="431">
          <cell r="C431" t="str">
            <v/>
          </cell>
        </row>
        <row r="432">
          <cell r="C432" t="str">
            <v/>
          </cell>
        </row>
        <row r="433">
          <cell r="C433" t="str">
            <v/>
          </cell>
        </row>
        <row r="434">
          <cell r="C434" t="str">
            <v/>
          </cell>
        </row>
        <row r="435">
          <cell r="C435" t="str">
            <v/>
          </cell>
        </row>
        <row r="436">
          <cell r="C436" t="str">
            <v/>
          </cell>
        </row>
        <row r="437">
          <cell r="C437" t="str">
            <v/>
          </cell>
        </row>
        <row r="438">
          <cell r="C438" t="str">
            <v/>
          </cell>
        </row>
        <row r="439">
          <cell r="C439" t="str">
            <v/>
          </cell>
        </row>
        <row r="440">
          <cell r="C440" t="str">
            <v/>
          </cell>
        </row>
        <row r="441">
          <cell r="C441" t="str">
            <v/>
          </cell>
        </row>
        <row r="442">
          <cell r="C442" t="str">
            <v/>
          </cell>
        </row>
        <row r="443">
          <cell r="C443" t="str">
            <v/>
          </cell>
        </row>
        <row r="444">
          <cell r="C444" t="str">
            <v/>
          </cell>
        </row>
        <row r="445">
          <cell r="C445" t="str">
            <v/>
          </cell>
        </row>
        <row r="446">
          <cell r="C446" t="str">
            <v/>
          </cell>
        </row>
        <row r="447">
          <cell r="C447" t="str">
            <v/>
          </cell>
        </row>
        <row r="448">
          <cell r="C448" t="str">
            <v/>
          </cell>
        </row>
        <row r="449">
          <cell r="C449" t="str">
            <v/>
          </cell>
        </row>
        <row r="450">
          <cell r="C450" t="str">
            <v/>
          </cell>
        </row>
        <row r="451">
          <cell r="C451" t="str">
            <v/>
          </cell>
        </row>
        <row r="452">
          <cell r="C452" t="str">
            <v/>
          </cell>
        </row>
        <row r="453">
          <cell r="C453" t="str">
            <v/>
          </cell>
        </row>
        <row r="454">
          <cell r="C454" t="str">
            <v/>
          </cell>
        </row>
        <row r="455">
          <cell r="C455" t="str">
            <v/>
          </cell>
        </row>
        <row r="456">
          <cell r="C456" t="str">
            <v/>
          </cell>
        </row>
        <row r="457">
          <cell r="C457" t="str">
            <v/>
          </cell>
        </row>
        <row r="458">
          <cell r="C458" t="str">
            <v/>
          </cell>
        </row>
        <row r="459">
          <cell r="C459" t="str">
            <v/>
          </cell>
        </row>
        <row r="460">
          <cell r="C460" t="str">
            <v/>
          </cell>
        </row>
        <row r="461">
          <cell r="C461" t="str">
            <v/>
          </cell>
        </row>
        <row r="462">
          <cell r="C462" t="str">
            <v/>
          </cell>
        </row>
        <row r="463">
          <cell r="C463" t="str">
            <v/>
          </cell>
        </row>
        <row r="464">
          <cell r="C464" t="str">
            <v/>
          </cell>
        </row>
        <row r="465">
          <cell r="C465" t="str">
            <v/>
          </cell>
        </row>
        <row r="466">
          <cell r="C466" t="str">
            <v/>
          </cell>
        </row>
        <row r="467">
          <cell r="C467" t="str">
            <v/>
          </cell>
        </row>
        <row r="468">
          <cell r="C468" t="str">
            <v/>
          </cell>
        </row>
        <row r="469">
          <cell r="C469" t="str">
            <v/>
          </cell>
        </row>
        <row r="470">
          <cell r="C470" t="str">
            <v/>
          </cell>
        </row>
        <row r="471">
          <cell r="C471" t="str">
            <v/>
          </cell>
        </row>
        <row r="472">
          <cell r="C472" t="str">
            <v/>
          </cell>
        </row>
        <row r="473">
          <cell r="C473" t="str">
            <v/>
          </cell>
        </row>
        <row r="474">
          <cell r="C474" t="str">
            <v/>
          </cell>
        </row>
        <row r="475">
          <cell r="C475" t="str">
            <v/>
          </cell>
        </row>
        <row r="476">
          <cell r="C476" t="str">
            <v/>
          </cell>
        </row>
        <row r="477">
          <cell r="C477" t="str">
            <v/>
          </cell>
        </row>
        <row r="478">
          <cell r="C478" t="str">
            <v/>
          </cell>
        </row>
        <row r="479">
          <cell r="C479" t="str">
            <v/>
          </cell>
        </row>
        <row r="480">
          <cell r="C480" t="str">
            <v/>
          </cell>
        </row>
        <row r="481">
          <cell r="C481" t="str">
            <v/>
          </cell>
        </row>
        <row r="482">
          <cell r="C482" t="str">
            <v/>
          </cell>
        </row>
        <row r="483">
          <cell r="C483" t="str">
            <v/>
          </cell>
        </row>
        <row r="484">
          <cell r="C484" t="str">
            <v/>
          </cell>
        </row>
        <row r="485">
          <cell r="C485" t="str">
            <v/>
          </cell>
        </row>
        <row r="486">
          <cell r="C486" t="str">
            <v/>
          </cell>
        </row>
        <row r="487">
          <cell r="C487" t="str">
            <v/>
          </cell>
        </row>
        <row r="488">
          <cell r="C488" t="str">
            <v/>
          </cell>
        </row>
        <row r="489">
          <cell r="C489" t="str">
            <v/>
          </cell>
        </row>
        <row r="490">
          <cell r="C490" t="str">
            <v/>
          </cell>
        </row>
        <row r="491">
          <cell r="C491" t="str">
            <v/>
          </cell>
        </row>
        <row r="492">
          <cell r="C492" t="str">
            <v/>
          </cell>
        </row>
        <row r="493">
          <cell r="C493" t="str">
            <v/>
          </cell>
        </row>
        <row r="494">
          <cell r="C494" t="str">
            <v/>
          </cell>
        </row>
        <row r="495">
          <cell r="C495" t="str">
            <v/>
          </cell>
        </row>
        <row r="496">
          <cell r="C496" t="str">
            <v/>
          </cell>
        </row>
        <row r="497">
          <cell r="C497" t="str">
            <v/>
          </cell>
        </row>
        <row r="498">
          <cell r="C498" t="str">
            <v/>
          </cell>
        </row>
        <row r="499">
          <cell r="C499" t="str">
            <v/>
          </cell>
        </row>
        <row r="500">
          <cell r="C500" t="str">
            <v/>
          </cell>
        </row>
        <row r="501">
          <cell r="C501" t="str">
            <v/>
          </cell>
        </row>
        <row r="502">
          <cell r="C502" t="str">
            <v/>
          </cell>
        </row>
        <row r="503">
          <cell r="C503" t="str">
            <v/>
          </cell>
        </row>
        <row r="504">
          <cell r="C504" t="str">
            <v/>
          </cell>
        </row>
        <row r="505">
          <cell r="C505" t="str">
            <v/>
          </cell>
        </row>
        <row r="506">
          <cell r="C506" t="str">
            <v/>
          </cell>
        </row>
        <row r="507">
          <cell r="C507" t="str">
            <v/>
          </cell>
        </row>
        <row r="508">
          <cell r="C508" t="str">
            <v/>
          </cell>
        </row>
        <row r="509">
          <cell r="C509" t="str">
            <v/>
          </cell>
        </row>
        <row r="510">
          <cell r="C510" t="str">
            <v/>
          </cell>
        </row>
        <row r="511">
          <cell r="C511" t="str">
            <v/>
          </cell>
        </row>
        <row r="512">
          <cell r="C512" t="str">
            <v/>
          </cell>
        </row>
        <row r="513">
          <cell r="C513" t="str">
            <v/>
          </cell>
        </row>
        <row r="514">
          <cell r="C514" t="str">
            <v/>
          </cell>
        </row>
        <row r="515">
          <cell r="C515" t="str">
            <v/>
          </cell>
        </row>
        <row r="516">
          <cell r="C516" t="str">
            <v/>
          </cell>
        </row>
        <row r="517">
          <cell r="C517" t="str">
            <v/>
          </cell>
        </row>
        <row r="518">
          <cell r="C518" t="str">
            <v/>
          </cell>
        </row>
        <row r="519">
          <cell r="C519" t="str">
            <v/>
          </cell>
        </row>
        <row r="520">
          <cell r="C520" t="str">
            <v/>
          </cell>
        </row>
        <row r="521">
          <cell r="C521" t="str">
            <v/>
          </cell>
        </row>
        <row r="522">
          <cell r="C522" t="str">
            <v/>
          </cell>
        </row>
        <row r="523">
          <cell r="C523" t="str">
            <v/>
          </cell>
        </row>
        <row r="524">
          <cell r="C524" t="str">
            <v/>
          </cell>
        </row>
        <row r="525">
          <cell r="C525" t="str">
            <v/>
          </cell>
        </row>
        <row r="526">
          <cell r="C526" t="str">
            <v/>
          </cell>
        </row>
        <row r="527">
          <cell r="C527" t="str">
            <v/>
          </cell>
        </row>
        <row r="528">
          <cell r="C528" t="str">
            <v/>
          </cell>
        </row>
        <row r="529">
          <cell r="C529" t="str">
            <v/>
          </cell>
        </row>
        <row r="530">
          <cell r="C530" t="str">
            <v/>
          </cell>
        </row>
        <row r="531">
          <cell r="C531" t="str">
            <v/>
          </cell>
        </row>
        <row r="532">
          <cell r="C532" t="str">
            <v/>
          </cell>
        </row>
        <row r="533">
          <cell r="C533" t="str">
            <v/>
          </cell>
        </row>
        <row r="534">
          <cell r="C534" t="str">
            <v/>
          </cell>
        </row>
        <row r="535">
          <cell r="C535" t="str">
            <v/>
          </cell>
        </row>
        <row r="536">
          <cell r="C536" t="str">
            <v/>
          </cell>
        </row>
        <row r="537">
          <cell r="C537" t="str">
            <v/>
          </cell>
        </row>
        <row r="538">
          <cell r="C538" t="str">
            <v/>
          </cell>
        </row>
        <row r="539">
          <cell r="C539" t="str">
            <v/>
          </cell>
        </row>
        <row r="540">
          <cell r="C540" t="str">
            <v/>
          </cell>
        </row>
        <row r="541">
          <cell r="C541" t="str">
            <v/>
          </cell>
        </row>
        <row r="542">
          <cell r="C542" t="str">
            <v/>
          </cell>
        </row>
        <row r="543">
          <cell r="C543" t="str">
            <v/>
          </cell>
        </row>
        <row r="544">
          <cell r="C544" t="str">
            <v/>
          </cell>
        </row>
        <row r="545">
          <cell r="C545" t="str">
            <v/>
          </cell>
        </row>
        <row r="546">
          <cell r="C546" t="str">
            <v/>
          </cell>
        </row>
        <row r="547">
          <cell r="C547" t="str">
            <v/>
          </cell>
        </row>
        <row r="548">
          <cell r="C548" t="str">
            <v/>
          </cell>
        </row>
        <row r="549">
          <cell r="C549" t="str">
            <v/>
          </cell>
        </row>
        <row r="550">
          <cell r="C550" t="str">
            <v/>
          </cell>
        </row>
        <row r="551">
          <cell r="C551" t="str">
            <v/>
          </cell>
        </row>
        <row r="552">
          <cell r="C552" t="str">
            <v/>
          </cell>
        </row>
        <row r="553">
          <cell r="C553" t="str">
            <v/>
          </cell>
        </row>
        <row r="554">
          <cell r="C554" t="str">
            <v/>
          </cell>
        </row>
        <row r="555">
          <cell r="C555" t="str">
            <v/>
          </cell>
        </row>
        <row r="556">
          <cell r="C556" t="str">
            <v/>
          </cell>
        </row>
        <row r="557">
          <cell r="C557" t="str">
            <v/>
          </cell>
        </row>
        <row r="558">
          <cell r="C558" t="str">
            <v/>
          </cell>
        </row>
        <row r="559">
          <cell r="C559" t="str">
            <v/>
          </cell>
        </row>
        <row r="560">
          <cell r="C560" t="str">
            <v/>
          </cell>
        </row>
        <row r="561">
          <cell r="C561" t="str">
            <v/>
          </cell>
        </row>
        <row r="562">
          <cell r="C562" t="str">
            <v/>
          </cell>
        </row>
        <row r="563">
          <cell r="C563" t="str">
            <v/>
          </cell>
        </row>
        <row r="564">
          <cell r="C564" t="str">
            <v/>
          </cell>
        </row>
        <row r="565">
          <cell r="C565" t="str">
            <v/>
          </cell>
        </row>
        <row r="566">
          <cell r="C566" t="str">
            <v/>
          </cell>
        </row>
        <row r="567">
          <cell r="C567" t="str">
            <v/>
          </cell>
        </row>
        <row r="568">
          <cell r="C568" t="str">
            <v/>
          </cell>
        </row>
        <row r="569">
          <cell r="C569" t="str">
            <v/>
          </cell>
        </row>
        <row r="570">
          <cell r="C570" t="str">
            <v/>
          </cell>
        </row>
        <row r="571">
          <cell r="C571" t="str">
            <v/>
          </cell>
        </row>
        <row r="572">
          <cell r="C572" t="str">
            <v/>
          </cell>
        </row>
        <row r="573">
          <cell r="C573" t="str">
            <v/>
          </cell>
        </row>
        <row r="574">
          <cell r="C574" t="str">
            <v/>
          </cell>
        </row>
        <row r="575">
          <cell r="C575" t="str">
            <v/>
          </cell>
        </row>
        <row r="576">
          <cell r="C576" t="str">
            <v/>
          </cell>
        </row>
        <row r="577">
          <cell r="C577" t="str">
            <v/>
          </cell>
        </row>
        <row r="578">
          <cell r="C578" t="str">
            <v/>
          </cell>
        </row>
        <row r="579">
          <cell r="C579" t="str">
            <v/>
          </cell>
        </row>
        <row r="580">
          <cell r="C580" t="str">
            <v/>
          </cell>
        </row>
        <row r="581">
          <cell r="C581" t="str">
            <v/>
          </cell>
        </row>
        <row r="582">
          <cell r="C582" t="str">
            <v/>
          </cell>
        </row>
        <row r="583">
          <cell r="C583" t="str">
            <v/>
          </cell>
        </row>
        <row r="584">
          <cell r="C584" t="str">
            <v/>
          </cell>
        </row>
        <row r="585">
          <cell r="C585" t="str">
            <v/>
          </cell>
        </row>
        <row r="586">
          <cell r="C586" t="str">
            <v/>
          </cell>
        </row>
        <row r="587">
          <cell r="C587" t="str">
            <v/>
          </cell>
        </row>
        <row r="588">
          <cell r="C588" t="str">
            <v/>
          </cell>
        </row>
        <row r="589">
          <cell r="C589" t="str">
            <v/>
          </cell>
        </row>
        <row r="590">
          <cell r="C590" t="str">
            <v/>
          </cell>
        </row>
        <row r="591">
          <cell r="C591" t="str">
            <v/>
          </cell>
        </row>
        <row r="592">
          <cell r="C592" t="str">
            <v/>
          </cell>
        </row>
        <row r="593">
          <cell r="C593" t="str">
            <v/>
          </cell>
        </row>
        <row r="594">
          <cell r="C594" t="str">
            <v/>
          </cell>
        </row>
        <row r="595">
          <cell r="C595" t="str">
            <v/>
          </cell>
        </row>
        <row r="596">
          <cell r="C596" t="str">
            <v/>
          </cell>
        </row>
        <row r="597">
          <cell r="C597" t="str">
            <v/>
          </cell>
        </row>
        <row r="598">
          <cell r="C598" t="str">
            <v/>
          </cell>
        </row>
        <row r="599">
          <cell r="C599" t="str">
            <v/>
          </cell>
        </row>
        <row r="600">
          <cell r="C600" t="str">
            <v/>
          </cell>
        </row>
        <row r="601">
          <cell r="C601" t="str">
            <v/>
          </cell>
        </row>
        <row r="602">
          <cell r="C602" t="str">
            <v/>
          </cell>
        </row>
        <row r="603">
          <cell r="C603" t="str">
            <v/>
          </cell>
        </row>
        <row r="604">
          <cell r="C604" t="str">
            <v/>
          </cell>
        </row>
        <row r="605">
          <cell r="C605" t="str">
            <v/>
          </cell>
        </row>
        <row r="606">
          <cell r="C606" t="str">
            <v/>
          </cell>
        </row>
        <row r="607">
          <cell r="C607" t="str">
            <v/>
          </cell>
        </row>
        <row r="608">
          <cell r="C608" t="str">
            <v/>
          </cell>
        </row>
        <row r="609">
          <cell r="C609" t="str">
            <v/>
          </cell>
        </row>
        <row r="610">
          <cell r="C610" t="str">
            <v/>
          </cell>
        </row>
        <row r="611">
          <cell r="C611" t="str">
            <v/>
          </cell>
        </row>
        <row r="612">
          <cell r="C612" t="str">
            <v/>
          </cell>
        </row>
        <row r="613">
          <cell r="C613" t="str">
            <v/>
          </cell>
        </row>
        <row r="614">
          <cell r="C614" t="str">
            <v/>
          </cell>
        </row>
        <row r="615">
          <cell r="C615" t="str">
            <v/>
          </cell>
        </row>
        <row r="616">
          <cell r="C616" t="str">
            <v/>
          </cell>
        </row>
        <row r="617">
          <cell r="C617" t="str">
            <v/>
          </cell>
        </row>
        <row r="618">
          <cell r="C618" t="str">
            <v/>
          </cell>
        </row>
        <row r="619">
          <cell r="C619" t="str">
            <v/>
          </cell>
        </row>
        <row r="620">
          <cell r="C620" t="str">
            <v/>
          </cell>
        </row>
        <row r="621">
          <cell r="C621" t="str">
            <v/>
          </cell>
        </row>
        <row r="622">
          <cell r="C622" t="str">
            <v/>
          </cell>
        </row>
        <row r="623">
          <cell r="C623" t="str">
            <v/>
          </cell>
        </row>
        <row r="624">
          <cell r="C624" t="str">
            <v/>
          </cell>
        </row>
        <row r="625">
          <cell r="C625" t="str">
            <v/>
          </cell>
        </row>
        <row r="626">
          <cell r="C626" t="str">
            <v/>
          </cell>
        </row>
        <row r="627">
          <cell r="C627" t="str">
            <v/>
          </cell>
        </row>
        <row r="628">
          <cell r="C628" t="str">
            <v/>
          </cell>
        </row>
        <row r="629">
          <cell r="C629" t="str">
            <v/>
          </cell>
        </row>
        <row r="630">
          <cell r="C630" t="str">
            <v/>
          </cell>
        </row>
        <row r="631">
          <cell r="C631" t="str">
            <v/>
          </cell>
        </row>
        <row r="632">
          <cell r="C632" t="str">
            <v/>
          </cell>
        </row>
        <row r="633">
          <cell r="C633" t="str">
            <v/>
          </cell>
        </row>
        <row r="634">
          <cell r="C634" t="str">
            <v/>
          </cell>
        </row>
        <row r="635">
          <cell r="C635" t="str">
            <v/>
          </cell>
        </row>
        <row r="636">
          <cell r="C636" t="str">
            <v/>
          </cell>
        </row>
        <row r="637">
          <cell r="C637" t="str">
            <v/>
          </cell>
        </row>
        <row r="638">
          <cell r="C638" t="str">
            <v/>
          </cell>
        </row>
        <row r="639">
          <cell r="C639" t="str">
            <v/>
          </cell>
        </row>
        <row r="640">
          <cell r="C640" t="str">
            <v/>
          </cell>
        </row>
        <row r="641">
          <cell r="C641" t="str">
            <v/>
          </cell>
        </row>
        <row r="642">
          <cell r="C642" t="str">
            <v/>
          </cell>
        </row>
        <row r="643">
          <cell r="C643" t="str">
            <v/>
          </cell>
        </row>
        <row r="644">
          <cell r="C644" t="str">
            <v/>
          </cell>
        </row>
        <row r="645">
          <cell r="C645" t="str">
            <v/>
          </cell>
        </row>
        <row r="646">
          <cell r="C646" t="str">
            <v/>
          </cell>
        </row>
        <row r="647">
          <cell r="C647" t="str">
            <v/>
          </cell>
        </row>
        <row r="648">
          <cell r="C648" t="str">
            <v/>
          </cell>
        </row>
        <row r="649">
          <cell r="C649" t="str">
            <v/>
          </cell>
        </row>
        <row r="650">
          <cell r="C650" t="str">
            <v/>
          </cell>
        </row>
        <row r="651">
          <cell r="C651" t="str">
            <v/>
          </cell>
        </row>
        <row r="652">
          <cell r="C652" t="str">
            <v/>
          </cell>
        </row>
        <row r="653">
          <cell r="C653" t="str">
            <v/>
          </cell>
        </row>
        <row r="654">
          <cell r="C654" t="str">
            <v/>
          </cell>
        </row>
        <row r="655">
          <cell r="C655" t="str">
            <v/>
          </cell>
        </row>
        <row r="656">
          <cell r="C656" t="str">
            <v/>
          </cell>
        </row>
        <row r="657">
          <cell r="C657" t="str">
            <v/>
          </cell>
        </row>
        <row r="658">
          <cell r="C658" t="str">
            <v/>
          </cell>
        </row>
        <row r="659">
          <cell r="C659" t="str">
            <v/>
          </cell>
        </row>
        <row r="660">
          <cell r="C660" t="str">
            <v/>
          </cell>
        </row>
        <row r="661">
          <cell r="C661" t="str">
            <v/>
          </cell>
        </row>
      </sheetData>
      <sheetData sheetId="20" refreshError="1"/>
      <sheetData sheetId="21" refreshError="1"/>
      <sheetData sheetId="22" refreshError="1"/>
      <sheetData sheetId="23">
        <row r="4">
          <cell r="D4" t="str">
            <v>Pass</v>
          </cell>
        </row>
        <row r="5">
          <cell r="D5" t="str">
            <v>Fail</v>
          </cell>
        </row>
        <row r="6">
          <cell r="D6" t="str">
            <v>Pass</v>
          </cell>
        </row>
        <row r="7">
          <cell r="D7" t="str">
            <v>Pass</v>
          </cell>
        </row>
        <row r="8">
          <cell r="D8" t="str">
            <v>Pass</v>
          </cell>
        </row>
        <row r="9">
          <cell r="D9" t="str">
            <v>Pass</v>
          </cell>
        </row>
        <row r="10">
          <cell r="D10" t="str">
            <v>Pass</v>
          </cell>
        </row>
        <row r="11">
          <cell r="D11" t="str">
            <v>Pass</v>
          </cell>
        </row>
        <row r="12">
          <cell r="D12" t="str">
            <v>Pass</v>
          </cell>
        </row>
        <row r="13">
          <cell r="D13" t="str">
            <v>Pass</v>
          </cell>
        </row>
        <row r="14">
          <cell r="D14" t="str">
            <v>Pass</v>
          </cell>
        </row>
        <row r="15">
          <cell r="D15" t="str">
            <v>Pass</v>
          </cell>
        </row>
        <row r="16">
          <cell r="D16" t="str">
            <v>Pass</v>
          </cell>
        </row>
        <row r="17">
          <cell r="D17" t="str">
            <v>Pass</v>
          </cell>
        </row>
        <row r="18">
          <cell r="D18" t="str">
            <v>Pass</v>
          </cell>
        </row>
        <row r="19">
          <cell r="D19" t="str">
            <v>Pass</v>
          </cell>
        </row>
        <row r="20">
          <cell r="D20" t="str">
            <v>Pass</v>
          </cell>
        </row>
        <row r="21">
          <cell r="D21" t="str">
            <v>Pass</v>
          </cell>
        </row>
        <row r="22">
          <cell r="D22" t="str">
            <v>Pass</v>
          </cell>
        </row>
        <row r="23">
          <cell r="D23" t="str">
            <v>Pass</v>
          </cell>
        </row>
        <row r="24">
          <cell r="D24" t="str">
            <v>Pass</v>
          </cell>
        </row>
        <row r="25">
          <cell r="D25" t="str">
            <v>Pass</v>
          </cell>
        </row>
        <row r="26">
          <cell r="D26" t="str">
            <v>Pass</v>
          </cell>
        </row>
        <row r="27">
          <cell r="D27" t="str">
            <v>Pass</v>
          </cell>
        </row>
        <row r="28">
          <cell r="D28" t="str">
            <v>Fail</v>
          </cell>
        </row>
        <row r="29">
          <cell r="D29" t="str">
            <v>Fail</v>
          </cell>
        </row>
        <row r="30">
          <cell r="D30" t="str">
            <v>Pass</v>
          </cell>
        </row>
        <row r="31">
          <cell r="D31" t="str">
            <v>Pass</v>
          </cell>
        </row>
        <row r="32">
          <cell r="D32" t="str">
            <v>Pass</v>
          </cell>
        </row>
        <row r="33">
          <cell r="D33" t="str">
            <v>Pass</v>
          </cell>
        </row>
        <row r="34">
          <cell r="D34" t="str">
            <v>Pass</v>
          </cell>
        </row>
        <row r="35">
          <cell r="D35" t="str">
            <v>Fail</v>
          </cell>
        </row>
        <row r="36">
          <cell r="D36" t="str">
            <v>Fail</v>
          </cell>
        </row>
        <row r="37">
          <cell r="D37" t="str">
            <v>Fail</v>
          </cell>
        </row>
        <row r="40">
          <cell r="C40" t="str">
            <v>Pass</v>
          </cell>
          <cell r="D40" t="str">
            <v>Pass</v>
          </cell>
          <cell r="E40" t="str">
            <v>Pass</v>
          </cell>
          <cell r="F40" t="str">
            <v>Pass</v>
          </cell>
          <cell r="G40" t="str">
            <v>Pass</v>
          </cell>
          <cell r="H40" t="str">
            <v>Pass</v>
          </cell>
          <cell r="I40" t="str">
            <v>Pass</v>
          </cell>
          <cell r="J40" t="str">
            <v>Pass</v>
          </cell>
          <cell r="K40" t="str">
            <v>Pass</v>
          </cell>
          <cell r="L40" t="str">
            <v>Pass</v>
          </cell>
          <cell r="M40" t="str">
            <v>Pass</v>
          </cell>
          <cell r="N40" t="str">
            <v>Pass</v>
          </cell>
          <cell r="O40" t="str">
            <v>Pass</v>
          </cell>
          <cell r="P40" t="str">
            <v>Pass</v>
          </cell>
          <cell r="Q40" t="str">
            <v>Pass</v>
          </cell>
          <cell r="R40" t="str">
            <v>Pass</v>
          </cell>
          <cell r="S40" t="str">
            <v>Pass</v>
          </cell>
          <cell r="T40" t="str">
            <v>Fail</v>
          </cell>
          <cell r="U40" t="str">
            <v>Pass</v>
          </cell>
          <cell r="V40" t="str">
            <v>Pass</v>
          </cell>
          <cell r="W40" t="str">
            <v>Pass</v>
          </cell>
          <cell r="X40" t="str">
            <v>Pass</v>
          </cell>
          <cell r="Y40" t="str">
            <v>Pass</v>
          </cell>
          <cell r="Z40" t="str">
            <v>Pass</v>
          </cell>
        </row>
      </sheetData>
      <sheetData sheetId="24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d List"/>
      <sheetName val="Pad Grid"/>
      <sheetName val="Pad LN"/>
      <sheetName val="Pad Error1"/>
      <sheetName val="Pad Error2"/>
      <sheetName val="Pad spocc"/>
      <sheetName val="Pad BLANK"/>
      <sheetName val="#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ImportData"/>
      <sheetName val="R&amp;M"/>
      <sheetName val="C&amp;C"/>
      <sheetName val="OthPrem"/>
      <sheetName val="Rates"/>
      <sheetName val="Rents"/>
      <sheetName val="Water"/>
      <sheetName val="SpSite"/>
      <sheetName val="AEN"/>
      <sheetName val="FixLump"/>
      <sheetName val="VarLump"/>
      <sheetName val="SchLib"/>
      <sheetName val="Transp"/>
      <sheetName val="SmallPrim"/>
      <sheetName val="PupMob"/>
      <sheetName val="Curric"/>
      <sheetName val="SalSafe"/>
      <sheetName val="SPUnits"/>
      <sheetName val="SchMeals"/>
      <sheetName val="Housing"/>
      <sheetName val="Insur."/>
      <sheetName val="SocIncl"/>
      <sheetName val="WardDep"/>
      <sheetName val="Pers'nPrim"/>
      <sheetName val="Pers'nSec"/>
      <sheetName val="Thresh"/>
      <sheetName val="PPP"/>
      <sheetName val="4%"/>
      <sheetName val="Post16"/>
      <sheetName val="ClawBck"/>
      <sheetName val="Excl"/>
      <sheetName val="MinGu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llocation "/>
      <sheetName val="Summary"/>
      <sheetName val="Calculation of Hours"/>
      <sheetName val="Pass through rate calc"/>
      <sheetName val="22.23"/>
      <sheetName val="EY Proforma 22.23 Budget"/>
      <sheetName val="EY Proforma 21.22 Budget"/>
      <sheetName val="Inclusion"/>
      <sheetName val="Budgets"/>
      <sheetName val="2021-22 Early Years Budgets (2)"/>
      <sheetName val="Budget Book"/>
    </sheetNames>
    <sheetDataSet>
      <sheetData sheetId="0"/>
      <sheetData sheetId="1"/>
      <sheetData sheetId="2"/>
      <sheetData sheetId="3"/>
      <sheetData sheetId="4"/>
      <sheetData sheetId="5"/>
      <sheetData sheetId="6">
        <row r="10">
          <cell r="H10">
            <v>1494959</v>
          </cell>
          <cell r="I10">
            <v>136971</v>
          </cell>
          <cell r="J10">
            <v>962404</v>
          </cell>
          <cell r="K10">
            <v>717080</v>
          </cell>
          <cell r="L10">
            <v>18570</v>
          </cell>
          <cell r="M10">
            <v>115763</v>
          </cell>
          <cell r="Q10">
            <v>14265392.579999998</v>
          </cell>
        </row>
        <row r="13">
          <cell r="Q13">
            <v>85158</v>
          </cell>
        </row>
        <row r="16">
          <cell r="Q16" t="str">
            <v/>
          </cell>
        </row>
        <row r="24">
          <cell r="Q24">
            <v>119999.97999999998</v>
          </cell>
        </row>
        <row r="27">
          <cell r="Q27">
            <v>943962</v>
          </cell>
        </row>
        <row r="29">
          <cell r="Q29">
            <v>493438</v>
          </cell>
        </row>
        <row r="32">
          <cell r="Q32">
            <v>156367</v>
          </cell>
        </row>
        <row r="35">
          <cell r="Q35">
            <v>93480</v>
          </cell>
        </row>
      </sheetData>
      <sheetData sheetId="7"/>
      <sheetData sheetId="8"/>
      <sheetData sheetId="9"/>
      <sheetData sheetId="10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onciliation"/>
      <sheetName val="Budget ACEFGH"/>
      <sheetName val="Other EP1010 (CHKLCodes)"/>
      <sheetName val="ActualEP1010  ACEFH"/>
      <sheetName val="Agency forecast"/>
      <sheetName val="Process"/>
      <sheetName val="Notes &amp;Q"/>
      <sheetName val="RegEnfMain"/>
      <sheetName val="Dload(AEF)-P8 Source"/>
      <sheetName val="Covid Costs"/>
      <sheetName val="WORKFORCE-TeamCopy"/>
      <sheetName val="Pay Scales"/>
      <sheetName val="Dload P5 V1-Format Value"/>
      <sheetName val="Virements"/>
      <sheetName val="Workforce Board"/>
      <sheetName val="PAY2021-ScaleTableWFBFile"/>
      <sheetName val="Coroners Incl L680"/>
      <sheetName val="RegEnfMain V1"/>
      <sheetName val="Dload P5 V1-Format Formula"/>
      <sheetName val="Dload P5 V1- Jo Original"/>
      <sheetName val="Agency forecast V1"/>
      <sheetName val="HMRC infor 21-22"/>
      <sheetName val="HMRC infor 20-21"/>
      <sheetName val="Coroner Analysis R&amp;E57 92 124 "/>
      <sheetName val="AD budget"/>
      <sheetName val="Vacant Posts TS email"/>
      <sheetName val="Vacant Posts Licensing email"/>
      <sheetName val="RO Budget"/>
      <sheetName val="PayBud"/>
      <sheetName val="B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44">
          <cell r="D144" t="str">
            <v>Bereavemt</v>
          </cell>
          <cell r="F144" t="str">
            <v>ActingUp</v>
          </cell>
        </row>
        <row r="145">
          <cell r="D145" t="str">
            <v>Coroners-</v>
          </cell>
          <cell r="F145" t="str">
            <v>AddHours</v>
          </cell>
        </row>
        <row r="146">
          <cell r="D146" t="str">
            <v>EnvHealth</v>
          </cell>
          <cell r="F146" t="str">
            <v>Agency</v>
          </cell>
        </row>
        <row r="147">
          <cell r="D147" t="str">
            <v>IllegalML</v>
          </cell>
          <cell r="F147" t="str">
            <v>Honorarium</v>
          </cell>
        </row>
        <row r="148">
          <cell r="D148" t="str">
            <v>Markets--</v>
          </cell>
          <cell r="F148" t="str">
            <v>Overtime</v>
          </cell>
        </row>
        <row r="149">
          <cell r="D149" t="str">
            <v>Mortuary-</v>
          </cell>
          <cell r="F149" t="str">
            <v>OT+Standby</v>
          </cell>
        </row>
        <row r="150">
          <cell r="D150" t="str">
            <v>PestContr</v>
          </cell>
          <cell r="F150" t="str">
            <v>Secondment</v>
          </cell>
        </row>
        <row r="151">
          <cell r="D151" t="str">
            <v>RegOffice</v>
          </cell>
          <cell r="F151" t="str">
            <v>Standby</v>
          </cell>
        </row>
        <row r="152">
          <cell r="D152" t="str">
            <v>RITScamrs</v>
          </cell>
          <cell r="F152" t="str">
            <v>Recruit</v>
          </cell>
        </row>
        <row r="153">
          <cell r="D153" t="str">
            <v>TradStand</v>
          </cell>
          <cell r="F153" t="str">
            <v>PurchaseAL</v>
          </cell>
        </row>
        <row r="156">
          <cell r="D156" t="str">
            <v>end</v>
          </cell>
          <cell r="F156" t="str">
            <v>end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ta Summary"/>
      <sheetName val="Termly School Payments"/>
      <sheetName val="Schools Census Data"/>
      <sheetName val="Termly Forecast PVI"/>
      <sheetName val="PVI Data"/>
      <sheetName val="MNS FUNDING"/>
      <sheetName val="SP2024_School"/>
      <sheetName val="SU2023_School Rerun"/>
      <sheetName val="AU2023_School Rerun"/>
      <sheetName val="School Payment Rec"/>
      <sheetName val="cheque book payments "/>
      <sheetName val="EYSFF Budgets 2324"/>
      <sheetName val="EYSFF Stephens data 2223"/>
      <sheetName val="rates"/>
    </sheetNames>
    <sheetDataSet>
      <sheetData sheetId="0"/>
      <sheetData sheetId="1">
        <row r="3">
          <cell r="U3">
            <v>1667991</v>
          </cell>
          <cell r="AP3">
            <v>1760169.4499999997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udget Summary"/>
      <sheetName val="Summary"/>
      <sheetName val="Data"/>
      <sheetName val="Extended Offer Detail"/>
    </sheetNames>
    <sheetDataSet>
      <sheetData sheetId="0">
        <row r="6">
          <cell r="R6">
            <v>8.67</v>
          </cell>
        </row>
        <row r="11">
          <cell r="R11">
            <v>8.67</v>
          </cell>
        </row>
        <row r="16">
          <cell r="R16">
            <v>5.95</v>
          </cell>
        </row>
        <row r="26">
          <cell r="R26">
            <v>11.85</v>
          </cell>
        </row>
        <row r="31">
          <cell r="S31">
            <v>534345.36</v>
          </cell>
        </row>
        <row r="32">
          <cell r="S32">
            <v>921441.4800000001</v>
          </cell>
        </row>
        <row r="34">
          <cell r="S34">
            <v>626990</v>
          </cell>
        </row>
        <row r="36">
          <cell r="S36">
            <v>5939691.8399999999</v>
          </cell>
        </row>
        <row r="37">
          <cell r="S37">
            <v>576047.70000000007</v>
          </cell>
        </row>
        <row r="39">
          <cell r="S39">
            <v>820798.63213679998</v>
          </cell>
        </row>
        <row r="40">
          <cell r="S40">
            <v>243993.83465280005</v>
          </cell>
        </row>
        <row r="44">
          <cell r="S44">
            <v>132563125.4992445</v>
          </cell>
        </row>
      </sheetData>
      <sheetData sheetId="1"/>
      <sheetData sheetId="2"/>
      <sheetData sheetId="3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Schools&amp;Central School Services"/>
      <sheetName val="Early Years 3 &amp; 4 yrs"/>
      <sheetName val="Early Years 2 yrs"/>
      <sheetName val="Early Years Pupil Premium&amp;DAF"/>
      <sheetName val="High Needs Pupil Numbers"/>
      <sheetName val="Source data"/>
    </sheetNames>
    <sheetDataSet>
      <sheetData sheetId="0"/>
      <sheetData sheetId="1"/>
      <sheetData sheetId="2">
        <row r="9">
          <cell r="J9">
            <v>7870.4666669999997</v>
          </cell>
        </row>
        <row r="10">
          <cell r="J10">
            <v>1349.4833350000001</v>
          </cell>
        </row>
        <row r="16">
          <cell r="F16">
            <v>10129.503336</v>
          </cell>
        </row>
        <row r="17">
          <cell r="F17">
            <v>4001.2586530000003</v>
          </cell>
        </row>
      </sheetData>
      <sheetData sheetId="3">
        <row r="6">
          <cell r="J6">
            <v>745</v>
          </cell>
        </row>
        <row r="9">
          <cell r="F9">
            <v>3283.6553359999998</v>
          </cell>
        </row>
      </sheetData>
      <sheetData sheetId="4">
        <row r="10">
          <cell r="J10">
            <v>2377.3000000000002</v>
          </cell>
        </row>
        <row r="16">
          <cell r="F16">
            <v>1378.6</v>
          </cell>
        </row>
      </sheetData>
      <sheetData sheetId="5"/>
      <sheetData sheetId="6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tion Summary"/>
      <sheetName val=" option comp wkgs"/>
      <sheetName val=" Alloc Modelling LT"/>
      <sheetName val="Further modelling"/>
      <sheetName val="KC DEPRIVATION INFLATED"/>
      <sheetName val="KC DEPRIVATION CALC"/>
      <sheetName val="Deprivation Data for 2022-23"/>
      <sheetName val="FSM Inflation"/>
      <sheetName val="FSM Dep 21-22 figs"/>
      <sheetName val="FSM Dep 20-21 figs"/>
      <sheetName val="Deprivation Data"/>
      <sheetName val=" Alloc Modelling"/>
      <sheetName val="Workings from 2021-22"/>
      <sheetName val="correlation"/>
      <sheetName val="Summary "/>
      <sheetName val="ISEY"/>
    </sheetNames>
    <sheetDataSet>
      <sheetData sheetId="0"/>
      <sheetData sheetId="1"/>
      <sheetData sheetId="2"/>
      <sheetData sheetId="3">
        <row r="7">
          <cell r="F7">
            <v>2331700</v>
          </cell>
        </row>
      </sheetData>
      <sheetData sheetId="4"/>
      <sheetData sheetId="5"/>
      <sheetData sheetId="6">
        <row r="17">
          <cell r="B17" t="str">
            <v>0-5%_Children</v>
          </cell>
        </row>
        <row r="52">
          <cell r="B52">
            <v>708</v>
          </cell>
          <cell r="C52">
            <v>10358.100000000002</v>
          </cell>
          <cell r="D52">
            <v>9077</v>
          </cell>
          <cell r="E52">
            <v>135991.79999999996</v>
          </cell>
          <cell r="F52">
            <v>1244</v>
          </cell>
          <cell r="G52">
            <v>18462.2</v>
          </cell>
        </row>
        <row r="53">
          <cell r="B53">
            <v>945</v>
          </cell>
          <cell r="C53">
            <v>13494</v>
          </cell>
          <cell r="D53">
            <v>7043</v>
          </cell>
          <cell r="E53">
            <v>105615.5</v>
          </cell>
          <cell r="F53">
            <v>984</v>
          </cell>
          <cell r="G53">
            <v>14644.5</v>
          </cell>
        </row>
        <row r="55">
          <cell r="B55">
            <v>830</v>
          </cell>
          <cell r="C55">
            <v>11631</v>
          </cell>
          <cell r="D55">
            <v>8995</v>
          </cell>
          <cell r="E55">
            <v>134888</v>
          </cell>
          <cell r="F55">
            <v>1365</v>
          </cell>
          <cell r="G55">
            <v>20242.8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HOOLS"/>
      <sheetName val="Data"/>
      <sheetName val="May 20 Actl vs May 20 Indic "/>
      <sheetName val="Oct 20 Actl vs Oct 19 Actua"/>
      <sheetName val="Capacities"/>
      <sheetName val="Full Time Quality"/>
      <sheetName val="Unit Values"/>
      <sheetName val="ISB"/>
      <sheetName val="Budget"/>
      <sheetName val="Sheet2"/>
      <sheetName val="May EEE"/>
      <sheetName val="Jan EEE"/>
      <sheetName val="Oct EEE"/>
      <sheetName val="May FT"/>
      <sheetName val="Oct FT"/>
      <sheetName val="Jan FT"/>
      <sheetName val="May WT"/>
      <sheetName val="Oct WT"/>
      <sheetName val="Jan WT"/>
      <sheetName val="Capac"/>
      <sheetName val="Deprivation"/>
      <sheetName val="FSM"/>
      <sheetName val="May 2Yo"/>
      <sheetName val="Oct 2Yo"/>
      <sheetName val="Jan 2Yo"/>
      <sheetName val="May PPG"/>
      <sheetName val="Oct PPG"/>
      <sheetName val="Jan PPG"/>
      <sheetName val="LumpSum"/>
      <sheetName val="Devolved Capital"/>
      <sheetName val="BGFL"/>
      <sheetName val="EY_proforma(new)"/>
      <sheetName val="Early Years Table"/>
      <sheetName val="variation"/>
      <sheetName val="checker"/>
      <sheetName val="School list"/>
    </sheetNames>
    <sheetDataSet>
      <sheetData sheetId="0">
        <row r="7">
          <cell r="A7" t="str">
            <v>REAZU</v>
          </cell>
          <cell r="O7" t="str">
            <v>Nursery - Maintained</v>
          </cell>
        </row>
        <row r="8">
          <cell r="A8" t="str">
            <v>REAYZ</v>
          </cell>
          <cell r="O8" t="str">
            <v>Nursery - Maintained</v>
          </cell>
        </row>
        <row r="9">
          <cell r="A9" t="str">
            <v>REAZA</v>
          </cell>
          <cell r="O9" t="str">
            <v>Nursery - Maintained</v>
          </cell>
        </row>
        <row r="10">
          <cell r="A10" t="str">
            <v>REAZD</v>
          </cell>
          <cell r="O10" t="str">
            <v>Nursery - Maintained</v>
          </cell>
        </row>
        <row r="11">
          <cell r="A11" t="str">
            <v>REAZQ</v>
          </cell>
          <cell r="O11" t="str">
            <v>Nursery - Maintained</v>
          </cell>
        </row>
        <row r="12">
          <cell r="A12" t="str">
            <v>REAZR</v>
          </cell>
          <cell r="O12" t="str">
            <v>Nursery - Maintained</v>
          </cell>
        </row>
        <row r="13">
          <cell r="A13" t="str">
            <v>REAZG</v>
          </cell>
          <cell r="O13" t="str">
            <v>Nursery - Maintained</v>
          </cell>
        </row>
        <row r="14">
          <cell r="A14" t="str">
            <v>REAZM</v>
          </cell>
          <cell r="O14" t="str">
            <v>Nursery - Maintained</v>
          </cell>
        </row>
        <row r="15">
          <cell r="A15" t="str">
            <v>REAZY</v>
          </cell>
          <cell r="O15" t="str">
            <v>Nursery - Maintained</v>
          </cell>
        </row>
        <row r="16">
          <cell r="A16" t="str">
            <v>REAZE</v>
          </cell>
          <cell r="O16" t="str">
            <v>Nursery - Maintained</v>
          </cell>
        </row>
        <row r="17">
          <cell r="A17" t="str">
            <v>REAZK</v>
          </cell>
          <cell r="O17" t="str">
            <v>Nursery - Maintained</v>
          </cell>
        </row>
        <row r="18">
          <cell r="A18" t="str">
            <v>REAYX</v>
          </cell>
          <cell r="O18" t="str">
            <v>Nursery - Maintained</v>
          </cell>
        </row>
        <row r="19">
          <cell r="A19" t="str">
            <v>REAZT</v>
          </cell>
          <cell r="O19" t="str">
            <v>Nursery - Maintained</v>
          </cell>
        </row>
        <row r="20">
          <cell r="A20" t="str">
            <v>REAZW</v>
          </cell>
          <cell r="O20" t="str">
            <v>Nursery - Maintained</v>
          </cell>
        </row>
        <row r="21">
          <cell r="A21" t="str">
            <v>REAZX</v>
          </cell>
          <cell r="O21" t="str">
            <v>Nursery - Maintained</v>
          </cell>
        </row>
        <row r="22">
          <cell r="A22" t="str">
            <v>REAZH</v>
          </cell>
          <cell r="O22" t="str">
            <v>Nursery - Maintained</v>
          </cell>
        </row>
        <row r="23">
          <cell r="A23" t="str">
            <v>REAZF</v>
          </cell>
          <cell r="O23" t="str">
            <v>Nursery - Maintained</v>
          </cell>
        </row>
        <row r="24">
          <cell r="A24" t="str">
            <v>REAZJ</v>
          </cell>
          <cell r="O24" t="str">
            <v>Nursery - Maintained</v>
          </cell>
        </row>
        <row r="25">
          <cell r="A25" t="str">
            <v>REAZL</v>
          </cell>
          <cell r="O25" t="str">
            <v>Nursery - Maintained</v>
          </cell>
        </row>
        <row r="26">
          <cell r="A26" t="str">
            <v>REAYY</v>
          </cell>
          <cell r="O26" t="str">
            <v>Nursery - Maintained</v>
          </cell>
        </row>
        <row r="27">
          <cell r="A27" t="str">
            <v>REAZC</v>
          </cell>
          <cell r="O27" t="str">
            <v>Nursery - Maintained</v>
          </cell>
        </row>
        <row r="28">
          <cell r="A28" t="str">
            <v>REAYW</v>
          </cell>
          <cell r="O28" t="str">
            <v>Nursery - Maintained</v>
          </cell>
        </row>
        <row r="29">
          <cell r="A29" t="str">
            <v>REAZN</v>
          </cell>
          <cell r="O29" t="str">
            <v>Nursery - Maintained</v>
          </cell>
        </row>
        <row r="30">
          <cell r="A30" t="str">
            <v>REAZV</v>
          </cell>
          <cell r="O30" t="str">
            <v>Nursery - Maintained</v>
          </cell>
        </row>
        <row r="31">
          <cell r="A31" t="str">
            <v>REAZB</v>
          </cell>
          <cell r="O31" t="str">
            <v>Nursery - Maintained</v>
          </cell>
        </row>
        <row r="32">
          <cell r="A32" t="str">
            <v>REAZP</v>
          </cell>
          <cell r="O32" t="str">
            <v>Nursery - Maintained</v>
          </cell>
        </row>
        <row r="33">
          <cell r="A33" t="str">
            <v>REAYF</v>
          </cell>
          <cell r="O33" t="str">
            <v>Nursery - Maintained</v>
          </cell>
        </row>
        <row r="35">
          <cell r="A35" t="str">
            <v>REAKZ</v>
          </cell>
          <cell r="O35" t="str">
            <v>Primary Academy</v>
          </cell>
        </row>
        <row r="36">
          <cell r="A36" t="str">
            <v>REAJR</v>
          </cell>
          <cell r="O36" t="str">
            <v>Primary Academy</v>
          </cell>
        </row>
        <row r="37">
          <cell r="A37" t="str">
            <v>REAGV</v>
          </cell>
          <cell r="O37" t="str">
            <v>Primary Maintained</v>
          </cell>
        </row>
        <row r="38">
          <cell r="A38" t="str">
            <v>REAFY</v>
          </cell>
          <cell r="O38" t="str">
            <v>Primary Maintained</v>
          </cell>
        </row>
        <row r="39">
          <cell r="A39" t="str">
            <v>REAKL</v>
          </cell>
          <cell r="O39" t="str">
            <v>Primary Maintained</v>
          </cell>
        </row>
        <row r="40">
          <cell r="A40" t="str">
            <v>REAPY</v>
          </cell>
          <cell r="O40" t="str">
            <v>Primary Maintained</v>
          </cell>
        </row>
        <row r="41">
          <cell r="A41" t="str">
            <v>REAAW</v>
          </cell>
          <cell r="O41" t="str">
            <v>Primary Maintained</v>
          </cell>
        </row>
        <row r="42">
          <cell r="A42" t="str">
            <v>REAFT</v>
          </cell>
          <cell r="O42" t="str">
            <v>Primary Maintained</v>
          </cell>
        </row>
        <row r="43">
          <cell r="A43" t="str">
            <v>REAKP</v>
          </cell>
          <cell r="O43" t="str">
            <v>Primary Maintained</v>
          </cell>
        </row>
        <row r="44">
          <cell r="A44" t="str">
            <v>REAAC</v>
          </cell>
          <cell r="O44" t="str">
            <v>Primary Academy</v>
          </cell>
        </row>
        <row r="45">
          <cell r="A45" t="str">
            <v>REAJE</v>
          </cell>
          <cell r="O45" t="str">
            <v>Primary Maintained</v>
          </cell>
        </row>
        <row r="46">
          <cell r="A46" t="str">
            <v>REABE</v>
          </cell>
          <cell r="O46" t="str">
            <v>Primary Maintained</v>
          </cell>
        </row>
        <row r="47">
          <cell r="A47" t="str">
            <v>REAAV</v>
          </cell>
          <cell r="O47" t="str">
            <v>Primary Academy</v>
          </cell>
        </row>
        <row r="48">
          <cell r="A48" t="str">
            <v>REABN</v>
          </cell>
          <cell r="O48" t="str">
            <v>Primary Maintained</v>
          </cell>
        </row>
        <row r="49">
          <cell r="A49" t="str">
            <v>REABY</v>
          </cell>
          <cell r="O49" t="str">
            <v>Primary Academy</v>
          </cell>
        </row>
        <row r="50">
          <cell r="A50" t="str">
            <v>READL</v>
          </cell>
          <cell r="O50" t="str">
            <v>Primary Academy</v>
          </cell>
        </row>
        <row r="51">
          <cell r="A51" t="str">
            <v>REAKQ</v>
          </cell>
          <cell r="O51" t="str">
            <v>Primary Academy</v>
          </cell>
        </row>
        <row r="52">
          <cell r="A52" t="str">
            <v>REAHJ</v>
          </cell>
          <cell r="O52" t="str">
            <v>Primary Academy</v>
          </cell>
        </row>
        <row r="53">
          <cell r="A53" t="str">
            <v>REACC</v>
          </cell>
          <cell r="O53" t="str">
            <v>Primary Academy</v>
          </cell>
        </row>
        <row r="54">
          <cell r="A54" t="str">
            <v>REACF</v>
          </cell>
          <cell r="O54" t="str">
            <v>Primary Maintained</v>
          </cell>
        </row>
        <row r="55">
          <cell r="A55" t="str">
            <v>REAVZ</v>
          </cell>
          <cell r="O55" t="str">
            <v>Primary Academy</v>
          </cell>
        </row>
        <row r="56">
          <cell r="A56" t="str">
            <v>REAHK</v>
          </cell>
          <cell r="O56" t="str">
            <v>Closed provision</v>
          </cell>
        </row>
        <row r="57">
          <cell r="A57" t="str">
            <v>REACV</v>
          </cell>
          <cell r="O57" t="str">
            <v>Primary Maintained</v>
          </cell>
        </row>
        <row r="58">
          <cell r="A58" t="str">
            <v>READA</v>
          </cell>
          <cell r="O58" t="str">
            <v>Primary Maintained</v>
          </cell>
        </row>
        <row r="59">
          <cell r="A59" t="str">
            <v>REAPA</v>
          </cell>
          <cell r="O59" t="str">
            <v>Primary Academy</v>
          </cell>
        </row>
        <row r="60">
          <cell r="A60" t="str">
            <v>REAJL</v>
          </cell>
          <cell r="O60" t="str">
            <v>Primary Academy</v>
          </cell>
        </row>
        <row r="61">
          <cell r="A61" t="str">
            <v>REAKM</v>
          </cell>
          <cell r="O61" t="str">
            <v>Primary Academy</v>
          </cell>
        </row>
        <row r="62">
          <cell r="A62" t="str">
            <v>REALL</v>
          </cell>
          <cell r="O62" t="str">
            <v>Primary Academy</v>
          </cell>
        </row>
        <row r="63">
          <cell r="A63" t="str">
            <v>READE</v>
          </cell>
          <cell r="O63" t="str">
            <v>Primary Academy</v>
          </cell>
        </row>
        <row r="64">
          <cell r="A64" t="str">
            <v>REAAK</v>
          </cell>
          <cell r="O64" t="str">
            <v>Primary Maintained</v>
          </cell>
        </row>
        <row r="65">
          <cell r="A65" t="str">
            <v>REAKC</v>
          </cell>
          <cell r="O65" t="str">
            <v>Primary Maintained</v>
          </cell>
        </row>
        <row r="66">
          <cell r="A66" t="str">
            <v>REAHV</v>
          </cell>
          <cell r="O66" t="str">
            <v>Primary Academy</v>
          </cell>
        </row>
        <row r="67">
          <cell r="A67" t="str">
            <v>READH</v>
          </cell>
          <cell r="O67" t="str">
            <v>Primary Academy</v>
          </cell>
        </row>
        <row r="68">
          <cell r="A68" t="str">
            <v>REANV</v>
          </cell>
          <cell r="O68" t="str">
            <v>Primary Maintained</v>
          </cell>
        </row>
        <row r="69">
          <cell r="A69" t="str">
            <v>REAPL</v>
          </cell>
          <cell r="O69" t="str">
            <v>Primary Academy</v>
          </cell>
        </row>
        <row r="70">
          <cell r="A70" t="str">
            <v>REAHD</v>
          </cell>
          <cell r="O70" t="str">
            <v>Primary Academy</v>
          </cell>
        </row>
        <row r="71">
          <cell r="A71" t="str">
            <v>REABD</v>
          </cell>
          <cell r="O71" t="str">
            <v>Primary Academy</v>
          </cell>
        </row>
        <row r="72">
          <cell r="A72" t="str">
            <v>REAGA</v>
          </cell>
          <cell r="O72" t="str">
            <v>Primary Academy</v>
          </cell>
        </row>
        <row r="73">
          <cell r="A73" t="str">
            <v>REAEA</v>
          </cell>
          <cell r="O73" t="str">
            <v>Primary Maintained</v>
          </cell>
        </row>
        <row r="74">
          <cell r="A74" t="str">
            <v>REACX</v>
          </cell>
          <cell r="O74" t="str">
            <v>Primary Academy</v>
          </cell>
        </row>
        <row r="75">
          <cell r="A75" t="str">
            <v>REAEG</v>
          </cell>
          <cell r="O75" t="str">
            <v>Primary Academy</v>
          </cell>
        </row>
        <row r="76">
          <cell r="A76" t="str">
            <v>REAEH</v>
          </cell>
          <cell r="O76" t="str">
            <v>Closed provision</v>
          </cell>
        </row>
        <row r="77">
          <cell r="A77" t="str">
            <v>REAEM</v>
          </cell>
          <cell r="O77" t="str">
            <v>Primary Maintained</v>
          </cell>
        </row>
        <row r="78">
          <cell r="A78" t="str">
            <v>REAEN</v>
          </cell>
          <cell r="O78" t="str">
            <v>Primary Maintained</v>
          </cell>
        </row>
        <row r="79">
          <cell r="A79" t="str">
            <v>REAKD</v>
          </cell>
          <cell r="O79" t="str">
            <v>Primary Academy</v>
          </cell>
        </row>
        <row r="80">
          <cell r="A80" t="str">
            <v>REAJP</v>
          </cell>
          <cell r="O80" t="str">
            <v>Primary Maintained</v>
          </cell>
        </row>
        <row r="81">
          <cell r="A81" t="str">
            <v>REANX</v>
          </cell>
          <cell r="O81" t="str">
            <v>Primary Academy</v>
          </cell>
        </row>
        <row r="82">
          <cell r="A82" t="str">
            <v>REAEW</v>
          </cell>
          <cell r="O82" t="str">
            <v>Primary Maintained</v>
          </cell>
        </row>
        <row r="83">
          <cell r="A83" t="str">
            <v>REAPE</v>
          </cell>
          <cell r="O83" t="str">
            <v>Primary Academy</v>
          </cell>
        </row>
        <row r="84">
          <cell r="A84" t="str">
            <v>REABH</v>
          </cell>
          <cell r="O84" t="str">
            <v>Primary Academy</v>
          </cell>
        </row>
        <row r="85">
          <cell r="A85" t="str">
            <v>REAKN</v>
          </cell>
          <cell r="O85" t="str">
            <v>Primary Academy</v>
          </cell>
        </row>
        <row r="86">
          <cell r="A86" t="str">
            <v>REAPK</v>
          </cell>
          <cell r="O86" t="str">
            <v>Primary Maintained</v>
          </cell>
        </row>
        <row r="87">
          <cell r="A87" t="str">
            <v>READV</v>
          </cell>
          <cell r="O87" t="str">
            <v>Primary Academy</v>
          </cell>
        </row>
        <row r="88">
          <cell r="A88" t="str">
            <v>REAFF</v>
          </cell>
          <cell r="O88" t="str">
            <v>Primary Academy</v>
          </cell>
        </row>
        <row r="89">
          <cell r="A89" t="str">
            <v>REAFV</v>
          </cell>
          <cell r="O89" t="str">
            <v>Primary Academy</v>
          </cell>
        </row>
        <row r="90">
          <cell r="A90" t="str">
            <v>REAGB</v>
          </cell>
          <cell r="O90" t="str">
            <v>Primary Maintained</v>
          </cell>
        </row>
        <row r="91">
          <cell r="A91" t="str">
            <v>REABP</v>
          </cell>
          <cell r="O91" t="str">
            <v>Primary Academy</v>
          </cell>
        </row>
        <row r="92">
          <cell r="A92" t="str">
            <v>REAGF</v>
          </cell>
          <cell r="O92" t="str">
            <v>Primary Maintained</v>
          </cell>
        </row>
        <row r="93">
          <cell r="A93" t="str">
            <v>REAEV</v>
          </cell>
          <cell r="O93" t="str">
            <v>Primary Academy</v>
          </cell>
        </row>
        <row r="94">
          <cell r="A94" t="str">
            <v>REART</v>
          </cell>
          <cell r="O94" t="str">
            <v>Primary Academy</v>
          </cell>
        </row>
        <row r="95">
          <cell r="A95" t="str">
            <v>REAPB</v>
          </cell>
          <cell r="O95" t="str">
            <v>Primary Academy</v>
          </cell>
        </row>
        <row r="96">
          <cell r="A96" t="str">
            <v>REAGL</v>
          </cell>
          <cell r="O96" t="str">
            <v>Primary Maintained</v>
          </cell>
        </row>
        <row r="97">
          <cell r="A97" t="str">
            <v>REAGW</v>
          </cell>
          <cell r="O97" t="str">
            <v>Primary Academy</v>
          </cell>
        </row>
        <row r="98">
          <cell r="A98" t="str">
            <v>REACL</v>
          </cell>
          <cell r="O98" t="str">
            <v>Primary Academy</v>
          </cell>
        </row>
        <row r="99">
          <cell r="A99" t="str">
            <v>REARE</v>
          </cell>
          <cell r="O99" t="str">
            <v>Primary Academy</v>
          </cell>
        </row>
        <row r="100">
          <cell r="A100" t="str">
            <v>REAEJ</v>
          </cell>
          <cell r="O100" t="str">
            <v>Primary Academy</v>
          </cell>
        </row>
        <row r="101">
          <cell r="A101" t="str">
            <v>READR</v>
          </cell>
          <cell r="O101" t="str">
            <v>Primary Academy</v>
          </cell>
        </row>
        <row r="102">
          <cell r="A102" t="str">
            <v>REAHL</v>
          </cell>
          <cell r="O102" t="str">
            <v>Primary Maintained</v>
          </cell>
        </row>
        <row r="103">
          <cell r="A103" t="str">
            <v>REAAJ</v>
          </cell>
          <cell r="O103" t="str">
            <v>Primary Academy</v>
          </cell>
        </row>
        <row r="104">
          <cell r="A104" t="str">
            <v>REARM</v>
          </cell>
          <cell r="O104" t="str">
            <v>Primary Academy</v>
          </cell>
        </row>
        <row r="105">
          <cell r="A105" t="str">
            <v>REAJF</v>
          </cell>
          <cell r="O105" t="str">
            <v>Primary Maintained</v>
          </cell>
        </row>
        <row r="106">
          <cell r="A106" t="str">
            <v>REAJG</v>
          </cell>
          <cell r="O106" t="str">
            <v>Primary Maintained</v>
          </cell>
        </row>
        <row r="107">
          <cell r="A107" t="str">
            <v>REAJT</v>
          </cell>
          <cell r="O107" t="str">
            <v>Primary Academy</v>
          </cell>
        </row>
        <row r="108">
          <cell r="A108" t="str">
            <v>REAJX</v>
          </cell>
          <cell r="O108" t="str">
            <v>Primary Maintained</v>
          </cell>
        </row>
        <row r="109">
          <cell r="A109" t="str">
            <v>REAJZ</v>
          </cell>
          <cell r="O109" t="str">
            <v>Closed provision</v>
          </cell>
        </row>
        <row r="110">
          <cell r="A110" t="str">
            <v>REAKA</v>
          </cell>
          <cell r="O110" t="str">
            <v>Primary Maintained</v>
          </cell>
        </row>
        <row r="111">
          <cell r="A111" t="str">
            <v>REAKK</v>
          </cell>
          <cell r="O111" t="str">
            <v>Primary Maintained</v>
          </cell>
        </row>
        <row r="112">
          <cell r="A112" t="str">
            <v>REAKT</v>
          </cell>
          <cell r="O112" t="str">
            <v>Primary Maintained</v>
          </cell>
        </row>
        <row r="113">
          <cell r="A113" t="str">
            <v>REANP</v>
          </cell>
          <cell r="O113" t="str">
            <v>Primary Maintained</v>
          </cell>
        </row>
        <row r="114">
          <cell r="A114" t="str">
            <v>REANQ</v>
          </cell>
          <cell r="O114" t="str">
            <v>Primary Maintained</v>
          </cell>
        </row>
        <row r="115">
          <cell r="A115" t="str">
            <v>REARX</v>
          </cell>
          <cell r="O115" t="str">
            <v>Primary Academy</v>
          </cell>
        </row>
        <row r="116">
          <cell r="A116" t="str">
            <v>REALD</v>
          </cell>
          <cell r="O116" t="str">
            <v>Primary Maintained</v>
          </cell>
        </row>
        <row r="117">
          <cell r="A117" t="str">
            <v>REANR</v>
          </cell>
          <cell r="O117" t="str">
            <v>Primary Maintained</v>
          </cell>
        </row>
        <row r="118">
          <cell r="A118" t="str">
            <v>REANT</v>
          </cell>
          <cell r="O118" t="str">
            <v>Primary Academy</v>
          </cell>
        </row>
        <row r="119">
          <cell r="A119" t="str">
            <v>REAGE</v>
          </cell>
          <cell r="O119" t="str">
            <v>Primary Maintained</v>
          </cell>
        </row>
        <row r="120">
          <cell r="A120" t="str">
            <v>REANZ</v>
          </cell>
          <cell r="O120" t="str">
            <v>Primary Academy</v>
          </cell>
        </row>
        <row r="121">
          <cell r="A121" t="str">
            <v>REARR</v>
          </cell>
          <cell r="O121" t="str">
            <v>Primary Maintained</v>
          </cell>
        </row>
        <row r="122">
          <cell r="A122" t="str">
            <v>REARY</v>
          </cell>
          <cell r="O122" t="str">
            <v>Primary Maintained</v>
          </cell>
        </row>
        <row r="123">
          <cell r="A123" t="str">
            <v>REABT</v>
          </cell>
          <cell r="O123" t="str">
            <v>Primary Maintained</v>
          </cell>
        </row>
        <row r="124">
          <cell r="A124" t="str">
            <v>REAAY</v>
          </cell>
          <cell r="O124" t="str">
            <v>Primary Maintained</v>
          </cell>
        </row>
        <row r="125">
          <cell r="A125" t="str">
            <v>REAPR</v>
          </cell>
          <cell r="O125" t="str">
            <v>Primary Maintained</v>
          </cell>
        </row>
        <row r="126">
          <cell r="A126" t="str">
            <v>REAGJ</v>
          </cell>
          <cell r="O126" t="str">
            <v>Primary Academy</v>
          </cell>
        </row>
        <row r="127">
          <cell r="A127" t="str">
            <v>REACG</v>
          </cell>
          <cell r="O127" t="str">
            <v>Primary Maintained</v>
          </cell>
        </row>
        <row r="128">
          <cell r="A128" t="str">
            <v>REAHT</v>
          </cell>
          <cell r="O128" t="str">
            <v>Closed provision</v>
          </cell>
        </row>
        <row r="129">
          <cell r="A129" t="str">
            <v>REARA</v>
          </cell>
          <cell r="O129" t="str">
            <v>Primary Maintained</v>
          </cell>
        </row>
        <row r="130">
          <cell r="A130" t="str">
            <v>REABG</v>
          </cell>
          <cell r="O130" t="str">
            <v>Primary Academy</v>
          </cell>
        </row>
        <row r="131">
          <cell r="A131" t="str">
            <v>READB</v>
          </cell>
          <cell r="O131" t="str">
            <v>Primary Academy</v>
          </cell>
        </row>
        <row r="132">
          <cell r="A132" t="str">
            <v>REAAN</v>
          </cell>
          <cell r="O132" t="str">
            <v>Primary Maintained</v>
          </cell>
        </row>
        <row r="133">
          <cell r="A133" t="str">
            <v>REACE</v>
          </cell>
          <cell r="O133" t="str">
            <v>Primary Academy</v>
          </cell>
        </row>
        <row r="134">
          <cell r="A134" t="str">
            <v>REAPQ</v>
          </cell>
          <cell r="O134" t="str">
            <v>Primary Maintained</v>
          </cell>
        </row>
        <row r="135">
          <cell r="A135" t="str">
            <v>REAEY</v>
          </cell>
          <cell r="O135" t="str">
            <v>Primary Academy</v>
          </cell>
        </row>
        <row r="136">
          <cell r="A136" t="str">
            <v>REAHR</v>
          </cell>
          <cell r="O136" t="str">
            <v>Closed provision</v>
          </cell>
        </row>
        <row r="137">
          <cell r="A137" t="str">
            <v>REARG</v>
          </cell>
          <cell r="O137" t="str">
            <v>Primary Maintained</v>
          </cell>
        </row>
        <row r="138">
          <cell r="A138" t="str">
            <v>REAGD</v>
          </cell>
          <cell r="O138" t="str">
            <v>Primary Maintained</v>
          </cell>
        </row>
        <row r="139">
          <cell r="A139" t="str">
            <v>REABL</v>
          </cell>
          <cell r="O139" t="str">
            <v>Primary Maintained</v>
          </cell>
        </row>
        <row r="140">
          <cell r="A140" t="str">
            <v>REAFG</v>
          </cell>
          <cell r="O140" t="str">
            <v>Primary Maintained</v>
          </cell>
        </row>
        <row r="141">
          <cell r="A141" t="str">
            <v>REAFC</v>
          </cell>
          <cell r="O141" t="str">
            <v>Primary Academy</v>
          </cell>
        </row>
        <row r="142">
          <cell r="A142" t="str">
            <v>REABB</v>
          </cell>
          <cell r="O142" t="str">
            <v>Primary Maintained</v>
          </cell>
        </row>
        <row r="143">
          <cell r="A143" t="str">
            <v>REAGC</v>
          </cell>
          <cell r="O143" t="str">
            <v>Primary Maintained</v>
          </cell>
        </row>
        <row r="144">
          <cell r="A144" t="str">
            <v>REAAP</v>
          </cell>
          <cell r="O144" t="str">
            <v>Primary Academy</v>
          </cell>
        </row>
        <row r="145">
          <cell r="A145" t="str">
            <v>REAQB</v>
          </cell>
          <cell r="O145" t="str">
            <v>Primary Academy</v>
          </cell>
        </row>
        <row r="146">
          <cell r="A146" t="str">
            <v>REAEC</v>
          </cell>
          <cell r="O146" t="str">
            <v>Closed Provision</v>
          </cell>
        </row>
        <row r="147">
          <cell r="A147" t="str">
            <v>REAPG</v>
          </cell>
          <cell r="O147" t="str">
            <v>Primary Academy</v>
          </cell>
        </row>
        <row r="148">
          <cell r="A148" t="str">
            <v>REAED</v>
          </cell>
          <cell r="O148" t="str">
            <v>Primary Academy</v>
          </cell>
        </row>
        <row r="149">
          <cell r="A149" t="str">
            <v>REAGH</v>
          </cell>
          <cell r="O149" t="str">
            <v>Primary Academy</v>
          </cell>
        </row>
        <row r="150">
          <cell r="A150" t="str">
            <v>READJ</v>
          </cell>
          <cell r="O150" t="str">
            <v>Primary Maintained</v>
          </cell>
        </row>
        <row r="151">
          <cell r="A151" t="str">
            <v>REAEZ</v>
          </cell>
          <cell r="O151" t="str">
            <v>Primary Academy</v>
          </cell>
        </row>
        <row r="152">
          <cell r="A152" t="str">
            <v>REAHM</v>
          </cell>
          <cell r="O152" t="str">
            <v>Primary Maintained</v>
          </cell>
        </row>
        <row r="153">
          <cell r="A153" t="str">
            <v>REAJH</v>
          </cell>
          <cell r="O153" t="str">
            <v>Primary Academy</v>
          </cell>
        </row>
        <row r="154">
          <cell r="A154" t="str">
            <v>REAKE</v>
          </cell>
          <cell r="O154" t="str">
            <v>Primary Academy</v>
          </cell>
        </row>
        <row r="155">
          <cell r="A155" t="str">
            <v>REAHB</v>
          </cell>
          <cell r="O155" t="str">
            <v>Primary Academy</v>
          </cell>
        </row>
        <row r="156">
          <cell r="A156" t="str">
            <v>REACB</v>
          </cell>
          <cell r="O156" t="str">
            <v>Primary Maintained</v>
          </cell>
        </row>
        <row r="157">
          <cell r="A157" t="str">
            <v>REAEK</v>
          </cell>
          <cell r="O157" t="str">
            <v>Primary Maintained</v>
          </cell>
        </row>
        <row r="158">
          <cell r="A158" t="str">
            <v>REAHN</v>
          </cell>
          <cell r="O158" t="str">
            <v>Primary Maintained</v>
          </cell>
        </row>
        <row r="159">
          <cell r="A159" t="str">
            <v>REAPW</v>
          </cell>
          <cell r="O159" t="str">
            <v>Primary Academy</v>
          </cell>
        </row>
        <row r="160">
          <cell r="A160" t="str">
            <v>READQ</v>
          </cell>
          <cell r="O160" t="str">
            <v>Primary Academy</v>
          </cell>
        </row>
        <row r="161">
          <cell r="A161" t="str">
            <v>REAPZ</v>
          </cell>
          <cell r="O161" t="str">
            <v>Primary Maintained</v>
          </cell>
        </row>
        <row r="162">
          <cell r="A162" t="str">
            <v>REAAM</v>
          </cell>
          <cell r="O162" t="str">
            <v>Primary Maintained</v>
          </cell>
        </row>
        <row r="163">
          <cell r="A163" t="str">
            <v>REARK</v>
          </cell>
          <cell r="O163" t="str">
            <v>Primary Academy</v>
          </cell>
        </row>
        <row r="164">
          <cell r="A164" t="str">
            <v>REAKG</v>
          </cell>
          <cell r="O164" t="str">
            <v>Primary Academy</v>
          </cell>
        </row>
        <row r="165">
          <cell r="A165" t="str">
            <v>REAPP</v>
          </cell>
          <cell r="O165" t="str">
            <v>Primary Maintained</v>
          </cell>
        </row>
        <row r="166">
          <cell r="A166" t="str">
            <v>READY</v>
          </cell>
          <cell r="O166" t="str">
            <v>Primary Maintained</v>
          </cell>
        </row>
        <row r="167">
          <cell r="A167" t="str">
            <v>REACK</v>
          </cell>
          <cell r="O167" t="str">
            <v>Primary Maintained</v>
          </cell>
        </row>
        <row r="168">
          <cell r="A168" t="str">
            <v>REAMT</v>
          </cell>
          <cell r="O168" t="str">
            <v>Primary Academy</v>
          </cell>
        </row>
        <row r="169">
          <cell r="A169" t="str">
            <v>REALC</v>
          </cell>
          <cell r="O169" t="str">
            <v>Primary Academy</v>
          </cell>
        </row>
        <row r="170">
          <cell r="A170" t="str">
            <v>REAFM</v>
          </cell>
          <cell r="O170" t="str">
            <v>closed provision</v>
          </cell>
        </row>
        <row r="171">
          <cell r="A171" t="str">
            <v>REAMD</v>
          </cell>
          <cell r="O171" t="str">
            <v>Primary Academy</v>
          </cell>
        </row>
        <row r="172">
          <cell r="A172" t="str">
            <v>REANM</v>
          </cell>
          <cell r="O172" t="str">
            <v>Primary Maintained</v>
          </cell>
        </row>
        <row r="173">
          <cell r="A173" t="str">
            <v>REAMZ</v>
          </cell>
          <cell r="O173" t="str">
            <v>Primary Academy</v>
          </cell>
        </row>
        <row r="174">
          <cell r="A174" t="str">
            <v>REANK</v>
          </cell>
          <cell r="O174" t="str">
            <v>Primary Academy</v>
          </cell>
        </row>
        <row r="175">
          <cell r="A175" t="str">
            <v>REAFP</v>
          </cell>
          <cell r="O175" t="str">
            <v>Primary Maintained</v>
          </cell>
        </row>
        <row r="176">
          <cell r="A176" t="str">
            <v>REACJ</v>
          </cell>
          <cell r="O176" t="str">
            <v>Primary Maintained</v>
          </cell>
        </row>
        <row r="177">
          <cell r="A177" t="str">
            <v>REAGZ</v>
          </cell>
          <cell r="O177" t="str">
            <v>Primary Maintained</v>
          </cell>
        </row>
        <row r="178">
          <cell r="A178" t="str">
            <v>REAHX</v>
          </cell>
          <cell r="O178" t="str">
            <v>Primary Maintained</v>
          </cell>
        </row>
        <row r="179">
          <cell r="A179" t="str">
            <v>REAKH</v>
          </cell>
          <cell r="O179" t="str">
            <v>Primary Maintained</v>
          </cell>
        </row>
        <row r="180">
          <cell r="A180" t="str">
            <v>REAJB</v>
          </cell>
          <cell r="O180" t="str">
            <v>Primary Maintained</v>
          </cell>
        </row>
        <row r="181">
          <cell r="A181" t="str">
            <v>REALB</v>
          </cell>
          <cell r="O181" t="str">
            <v>Primary Maintained</v>
          </cell>
        </row>
        <row r="182">
          <cell r="A182" t="str">
            <v>REALG</v>
          </cell>
          <cell r="O182" t="str">
            <v>Primary Academy</v>
          </cell>
        </row>
        <row r="183">
          <cell r="A183" t="str">
            <v>REALH</v>
          </cell>
          <cell r="O183" t="str">
            <v>Primary Maintained</v>
          </cell>
        </row>
        <row r="184">
          <cell r="A184" t="str">
            <v>REALQ</v>
          </cell>
          <cell r="O184" t="str">
            <v>Primary Maintained</v>
          </cell>
        </row>
        <row r="185">
          <cell r="A185" t="str">
            <v>REAMR</v>
          </cell>
          <cell r="O185" t="str">
            <v>Primary Academy</v>
          </cell>
        </row>
        <row r="186">
          <cell r="A186" t="str">
            <v>REAHZ</v>
          </cell>
          <cell r="O186" t="str">
            <v>Primary Maintained</v>
          </cell>
        </row>
        <row r="187">
          <cell r="A187" t="str">
            <v>REAFW</v>
          </cell>
          <cell r="O187" t="str">
            <v>Primary Maintained</v>
          </cell>
        </row>
        <row r="188">
          <cell r="A188" t="str">
            <v>REANN</v>
          </cell>
          <cell r="O188" t="str">
            <v>Primary Maintained</v>
          </cell>
        </row>
        <row r="189">
          <cell r="A189" t="str">
            <v>REAMN</v>
          </cell>
          <cell r="O189" t="str">
            <v>Primary Maintained</v>
          </cell>
        </row>
        <row r="190">
          <cell r="A190" t="str">
            <v>REALP</v>
          </cell>
          <cell r="O190" t="str">
            <v>Primary Maintained</v>
          </cell>
        </row>
        <row r="191">
          <cell r="A191" t="str">
            <v>REANC</v>
          </cell>
          <cell r="O191" t="str">
            <v>Primary Academy</v>
          </cell>
        </row>
        <row r="192">
          <cell r="A192" t="str">
            <v>REALY</v>
          </cell>
          <cell r="O192" t="str">
            <v>Primary Maintained</v>
          </cell>
        </row>
        <row r="193">
          <cell r="A193" t="str">
            <v>REALE</v>
          </cell>
          <cell r="O193" t="str">
            <v>Primary Maintained</v>
          </cell>
        </row>
        <row r="194">
          <cell r="A194" t="str">
            <v>REAMJ</v>
          </cell>
          <cell r="O194" t="str">
            <v>Primary Maintained</v>
          </cell>
        </row>
        <row r="195">
          <cell r="A195" t="str">
            <v>REALN</v>
          </cell>
          <cell r="O195" t="str">
            <v>Primary Maintained</v>
          </cell>
        </row>
        <row r="196">
          <cell r="A196" t="str">
            <v>REALK</v>
          </cell>
          <cell r="O196" t="str">
            <v>Primary Maintained</v>
          </cell>
        </row>
        <row r="197">
          <cell r="A197" t="str">
            <v>REAFH</v>
          </cell>
          <cell r="O197" t="str">
            <v>Primary Maintained</v>
          </cell>
        </row>
        <row r="198">
          <cell r="A198" t="str">
            <v>REAAR</v>
          </cell>
          <cell r="O198" t="str">
            <v>Primary Academy</v>
          </cell>
        </row>
        <row r="199">
          <cell r="A199" t="str">
            <v>REAKW</v>
          </cell>
          <cell r="O199" t="str">
            <v>Primary Academy</v>
          </cell>
        </row>
        <row r="200">
          <cell r="A200" t="str">
            <v>REANF</v>
          </cell>
          <cell r="O200" t="str">
            <v>Primary Maintained</v>
          </cell>
        </row>
        <row r="201">
          <cell r="A201" t="str">
            <v>REAHQ</v>
          </cell>
          <cell r="O201" t="str">
            <v>Primary Maintained</v>
          </cell>
        </row>
        <row r="202">
          <cell r="A202" t="str">
            <v>REACN</v>
          </cell>
          <cell r="O202" t="str">
            <v>Primary Maintained</v>
          </cell>
        </row>
        <row r="203">
          <cell r="A203" t="str">
            <v>REAAG</v>
          </cell>
          <cell r="O203" t="str">
            <v>Primary Academy</v>
          </cell>
        </row>
        <row r="204">
          <cell r="A204" t="str">
            <v>REAHP</v>
          </cell>
          <cell r="O204" t="str">
            <v>Closed provision</v>
          </cell>
        </row>
        <row r="205">
          <cell r="A205" t="str">
            <v>READF</v>
          </cell>
          <cell r="O205" t="str">
            <v>Primary Academy</v>
          </cell>
        </row>
        <row r="206">
          <cell r="A206" t="str">
            <v>REAPH</v>
          </cell>
          <cell r="O206" t="str">
            <v>Primary Maintained</v>
          </cell>
        </row>
      </sheetData>
      <sheetData sheetId="1">
        <row r="7">
          <cell r="AO7">
            <v>20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ront Sheet"/>
      <sheetName val="Cover"/>
      <sheetName val="Schools Block Data"/>
      <sheetName val="21-22 submitted baselines"/>
      <sheetName val="21-22 HN places"/>
      <sheetName val="Proposed Free Schools"/>
      <sheetName val="IndicativeNFF NNDR PaidBy ESFA"/>
      <sheetName val="FSM6 update"/>
      <sheetName val="Inputs &amp; Adjustments"/>
      <sheetName val="Local Factors"/>
      <sheetName val="LA estimate of NNDR 22-23"/>
      <sheetName val="Adjusted Factors"/>
      <sheetName val="21-22 final baselines"/>
      <sheetName val="Commentary"/>
      <sheetName val="ProformaAggregation"/>
      <sheetName val="Proforma"/>
      <sheetName val="Block transfers"/>
      <sheetName val="De Delegation"/>
      <sheetName val="Education Functions"/>
      <sheetName val="New ISB"/>
      <sheetName val="School level SB"/>
      <sheetName val="Recoupment"/>
      <sheetName val="Post-16 infrastructure changes"/>
      <sheetName val="Validation sheet"/>
    </sheetNames>
    <sheetDataSet>
      <sheetData sheetId="0" refreshError="1"/>
      <sheetData sheetId="1" refreshError="1">
        <row r="3">
          <cell r="C3" t="str">
            <v>Birmingham</v>
          </cell>
        </row>
        <row r="9">
          <cell r="T9" t="str">
            <v>21-22</v>
          </cell>
        </row>
        <row r="11">
          <cell r="T11" t="str">
            <v>20-21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2021 to 2022 HN Data"/>
      <sheetName val="Place Change Notification (PCN)"/>
      <sheetName val="Hospital Education Template"/>
      <sheetName val="Validation"/>
      <sheetName val="PCN Lookups"/>
    </sheetNames>
    <sheetDataSet>
      <sheetData sheetId="0">
        <row r="1">
          <cell r="B1" t="b">
            <v>1</v>
          </cell>
        </row>
      </sheetData>
      <sheetData sheetId="1"/>
      <sheetData sheetId="2">
        <row r="30">
          <cell r="BP30">
            <v>10045684</v>
          </cell>
        </row>
        <row r="31">
          <cell r="BP31">
            <v>10083027</v>
          </cell>
        </row>
        <row r="32">
          <cell r="BP32">
            <v>10035988</v>
          </cell>
        </row>
        <row r="33">
          <cell r="BP33">
            <v>10043462</v>
          </cell>
        </row>
        <row r="34">
          <cell r="BP34">
            <v>10085844</v>
          </cell>
        </row>
        <row r="35">
          <cell r="BP35">
            <v>10036982</v>
          </cell>
        </row>
      </sheetData>
      <sheetData sheetId="3">
        <row r="1">
          <cell r="E1" t="b">
            <v>0</v>
          </cell>
        </row>
        <row r="58">
          <cell r="C58">
            <v>0</v>
          </cell>
        </row>
      </sheetData>
      <sheetData sheetId="4"/>
      <sheetData sheetId="5">
        <row r="6">
          <cell r="Q6" t="str">
            <v>ACADEMY - 16-19</v>
          </cell>
          <cell r="R6" t="str">
            <v>ACADEMY - AP</v>
          </cell>
          <cell r="S6" t="str">
            <v>ACADEMY - MAINSTREAM</v>
          </cell>
          <cell r="T6" t="str">
            <v>ACADEMY - SPECIAL</v>
          </cell>
        </row>
        <row r="7">
          <cell r="Q7" t="str">
            <v>FREE SCHOOL - 16-19</v>
          </cell>
          <cell r="R7" t="str">
            <v>MAINTAINED ALTERNATIVE PROVISION (AP) - PRU</v>
          </cell>
          <cell r="S7" t="str">
            <v>FREE SCHOOL - MAINSTREAM</v>
          </cell>
          <cell r="T7" t="str">
            <v>FREE SCHOOL - SPECIAL</v>
          </cell>
        </row>
        <row r="8">
          <cell r="Q8" t="str">
            <v>FURTHER EDUCATION PROVIDER</v>
          </cell>
          <cell r="S8" t="str">
            <v>FREE SCHOOL - STUDIO SCHOOL</v>
          </cell>
          <cell r="T8" t="str">
            <v>MAINTAINED SPECIAL SCHOOL</v>
          </cell>
        </row>
        <row r="9">
          <cell r="Q9" t="str">
            <v>INDEPENDENT LEARNING PROVIDER</v>
          </cell>
          <cell r="S9" t="str">
            <v>FREE SCHOOL - UTC</v>
          </cell>
        </row>
        <row r="10">
          <cell r="I10" t="str">
            <v>ACADEMY - 16-19</v>
          </cell>
          <cell r="J10" t="str">
            <v>ACADEMY - 16-19</v>
          </cell>
          <cell r="Q10" t="str">
            <v>SPECIAL POST-16 INSTITUTION</v>
          </cell>
          <cell r="S10" t="str">
            <v>MAINTAINED SCHOOL - MAINSTREAM</v>
          </cell>
        </row>
        <row r="11">
          <cell r="I11" t="str">
            <v>ACADEMY - AP</v>
          </cell>
          <cell r="J11" t="str">
            <v>ACADEMY - AP</v>
          </cell>
        </row>
        <row r="12">
          <cell r="I12" t="str">
            <v>ACADEMY - MAINSTREAM</v>
          </cell>
          <cell r="J12" t="str">
            <v>ACADEMY - MAINSTREAM</v>
          </cell>
        </row>
        <row r="13">
          <cell r="I13" t="str">
            <v>ACADEMY - SPECIAL</v>
          </cell>
          <cell r="J13" t="str">
            <v>ACADEMY - SPECIAL</v>
          </cell>
        </row>
        <row r="14">
          <cell r="I14" t="str">
            <v>FREE SCHOOL - 16-19</v>
          </cell>
          <cell r="J14" t="str">
            <v>FREE SCHOOL - 16-19</v>
          </cell>
        </row>
        <row r="15">
          <cell r="I15" t="str">
            <v>FREE SCHOOL - MAINSTREAM</v>
          </cell>
          <cell r="J15" t="str">
            <v>FREE SCHOOL - MAINSTREAM</v>
          </cell>
        </row>
        <row r="16">
          <cell r="I16" t="str">
            <v>FREE SCHOOL - SPECIAL</v>
          </cell>
          <cell r="J16" t="str">
            <v>FREE SCHOOL - SPECIAL</v>
          </cell>
        </row>
        <row r="17">
          <cell r="I17" t="str">
            <v>FREE SCHOOL - STUDIO SCHOOL</v>
          </cell>
          <cell r="J17" t="str">
            <v>FREE SCHOOL - STUDIO SCHOOL</v>
          </cell>
        </row>
        <row r="18">
          <cell r="I18" t="str">
            <v>FREE SCHOOL - UTC</v>
          </cell>
          <cell r="J18" t="str">
            <v>FREE SCHOOL - UTC</v>
          </cell>
        </row>
        <row r="19">
          <cell r="I19" t="str">
            <v>FURTHER EDUCATION PROVIDER</v>
          </cell>
          <cell r="J19" t="str">
            <v>FURTHER EDUCATION PROVIDER</v>
          </cell>
        </row>
        <row r="20">
          <cell r="I20" t="str">
            <v>INDEPENDENT LEARNING PROVIDER</v>
          </cell>
          <cell r="J20" t="str">
            <v>INDEPENDENT LEARNING PROVIDER</v>
          </cell>
        </row>
        <row r="21">
          <cell r="I21" t="str">
            <v>MAINTAINED ALTERNATIVE PROVISION (AP) - PRU</v>
          </cell>
          <cell r="J21" t="str">
            <v>MAINTAINED ALTERNATIVE PROVISION (AP) - PRU</v>
          </cell>
        </row>
        <row r="22">
          <cell r="I22" t="str">
            <v>MAINTAINED SCHOOL - MAINSTREAM</v>
          </cell>
          <cell r="J22" t="str">
            <v>MAINTAINED SCHOOL - MAINSTREAM</v>
          </cell>
        </row>
        <row r="23">
          <cell r="I23" t="str">
            <v>MAINTAINED SPECIAL SCHOOL</v>
          </cell>
          <cell r="J23" t="str">
            <v>MAINTAINED SPECIAL SCHOOL</v>
          </cell>
        </row>
        <row r="24">
          <cell r="I24" t="str">
            <v>SPECIAL POST-16 INSTITUTION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4mergeschool"/>
      <sheetName val="Table3_school"/>
      <sheetName val="Table3_Units"/>
      <sheetName val="Professional &amp; Other SS"/>
      <sheetName val="Table4_school"/>
      <sheetName val="Table4_Units"/>
      <sheetName val="New Table2"/>
      <sheetName val="PlaceVal"/>
      <sheetName val="range names 20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"/>
      <sheetName val="Role Descriptions"/>
      <sheetName val="Conflict Check"/>
      <sheetName val="Capita View"/>
      <sheetName val="Data"/>
      <sheetName val="0 0 0 0 00 TEMP RUC FAIL"/>
    </sheetNames>
    <sheetDataSet>
      <sheetData sheetId="0">
        <row r="45">
          <cell r="F45" t="str">
            <v>Finance</v>
          </cell>
        </row>
        <row r="47">
          <cell r="F47" t="str">
            <v>Journal Entering</v>
          </cell>
        </row>
      </sheetData>
      <sheetData sheetId="1"/>
      <sheetData sheetId="2"/>
      <sheetData sheetId="3"/>
      <sheetData sheetId="4">
        <row r="59">
          <cell r="C59" t="str">
            <v>Agency</v>
          </cell>
        </row>
        <row r="60">
          <cell r="C60" t="str">
            <v>Permanent</v>
          </cell>
        </row>
        <row r="61">
          <cell r="C61" t="str">
            <v>Temporary / Fixed</v>
          </cell>
        </row>
      </sheetData>
      <sheetData sheetId="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MM Actions"/>
      <sheetName val="Discussion Record"/>
      <sheetName val="Lists"/>
      <sheetName val="Archive 2007-08"/>
    </sheetNames>
    <sheetDataSet>
      <sheetData sheetId="0" refreshError="1"/>
      <sheetData sheetId="1" refreshError="1"/>
      <sheetData sheetId="2">
        <row r="25">
          <cell r="B25" t="str">
            <v>OPERATIONAL</v>
          </cell>
        </row>
        <row r="26">
          <cell r="B26" t="str">
            <v>EMPLOYEES</v>
          </cell>
        </row>
        <row r="27">
          <cell r="B27" t="str">
            <v>OPERATIONAL</v>
          </cell>
        </row>
        <row r="28">
          <cell r="B28" t="str">
            <v>Capital</v>
          </cell>
        </row>
        <row r="29">
          <cell r="B29" t="str">
            <v>Closedown</v>
          </cell>
        </row>
        <row r="30">
          <cell r="B30" t="str">
            <v>AOB</v>
          </cell>
        </row>
      </sheetData>
      <sheetData sheetId="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Y7"/>
      <sheetName val="Y8"/>
      <sheetName val="Y9"/>
      <sheetName val="Y10"/>
      <sheetName val="y11"/>
      <sheetName val="DRAGON"/>
      <sheetName val="GRIFFIN"/>
      <sheetName val="PEGASUS"/>
      <sheetName val="PHOENIX"/>
      <sheetName val="STATEMENTED"/>
      <sheetName val="QUERYMISC"/>
      <sheetName val="misc"/>
      <sheetName val="Sen reg in house"/>
      <sheetName val="original"/>
      <sheetName val="Sheet1"/>
      <sheetName val="Table"/>
      <sheetName val="Sheet2"/>
      <sheetName val="Sen_reg_in_house"/>
      <sheetName val="Sen_reg_in_house1"/>
      <sheetName val="Sen_reg_in_house2"/>
      <sheetName val="Sen_reg_in_house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2">
          <cell r="E2" t="str">
            <v>ALIMOHSIN</v>
          </cell>
          <cell r="F2">
            <v>7982</v>
          </cell>
        </row>
        <row r="3">
          <cell r="E3" t="str">
            <v>AabidAaishah</v>
          </cell>
          <cell r="F3">
            <v>7278</v>
          </cell>
        </row>
        <row r="4">
          <cell r="E4" t="str">
            <v>AbbasAon</v>
          </cell>
          <cell r="F4">
            <v>7906</v>
          </cell>
        </row>
        <row r="5">
          <cell r="E5" t="str">
            <v>AbbasSaarah</v>
          </cell>
          <cell r="F5">
            <v>7331</v>
          </cell>
        </row>
        <row r="6">
          <cell r="E6" t="str">
            <v>AbdalleAmal</v>
          </cell>
          <cell r="F6">
            <v>7422</v>
          </cell>
        </row>
        <row r="7">
          <cell r="E7" t="str">
            <v>AbdiImran</v>
          </cell>
          <cell r="F7">
            <v>7711</v>
          </cell>
        </row>
        <row r="8">
          <cell r="E8" t="str">
            <v>AbdiSalman</v>
          </cell>
          <cell r="F8">
            <v>7712</v>
          </cell>
        </row>
        <row r="9">
          <cell r="E9" t="str">
            <v>AbdiazizaliAbdikafi</v>
          </cell>
          <cell r="F9">
            <v>7737</v>
          </cell>
        </row>
        <row r="10">
          <cell r="E10" t="str">
            <v>AbdiazizaliAbdisamad</v>
          </cell>
          <cell r="F10">
            <v>7145</v>
          </cell>
        </row>
        <row r="11">
          <cell r="E11" t="str">
            <v>AbdirahmanHabibo</v>
          </cell>
          <cell r="F11">
            <v>7339</v>
          </cell>
        </row>
        <row r="12">
          <cell r="E12" t="str">
            <v>AbdirahmanHafsa</v>
          </cell>
          <cell r="F12">
            <v>7181</v>
          </cell>
        </row>
        <row r="13">
          <cell r="E13" t="str">
            <v>AbdirahmanIlhaam</v>
          </cell>
          <cell r="F13">
            <v>7730</v>
          </cell>
        </row>
        <row r="14">
          <cell r="E14" t="str">
            <v>AbdulSameer</v>
          </cell>
          <cell r="F14">
            <v>7069</v>
          </cell>
        </row>
        <row r="15">
          <cell r="E15" t="str">
            <v>AbdulbaariUsama</v>
          </cell>
          <cell r="F15">
            <v>7433</v>
          </cell>
        </row>
        <row r="16">
          <cell r="E16" t="str">
            <v>AbdullahOmar</v>
          </cell>
          <cell r="F16">
            <v>7062</v>
          </cell>
        </row>
        <row r="17">
          <cell r="E17" t="str">
            <v>AbduraheemZain</v>
          </cell>
          <cell r="F17">
            <v>7778</v>
          </cell>
        </row>
        <row r="18">
          <cell r="E18" t="str">
            <v>AbedinJamil</v>
          </cell>
          <cell r="F18">
            <v>7094</v>
          </cell>
        </row>
        <row r="19">
          <cell r="E19" t="str">
            <v>AbokerHafsa</v>
          </cell>
          <cell r="F19">
            <v>7088</v>
          </cell>
        </row>
        <row r="20">
          <cell r="E20" t="str">
            <v>AdanAbdikhaliq</v>
          </cell>
          <cell r="F20">
            <v>7304</v>
          </cell>
        </row>
        <row r="21">
          <cell r="E21" t="str">
            <v>AdanAhmed</v>
          </cell>
          <cell r="F21">
            <v>7528</v>
          </cell>
        </row>
        <row r="22">
          <cell r="E22" t="str">
            <v>AddreesJuwariah</v>
          </cell>
          <cell r="F22">
            <v>7872</v>
          </cell>
        </row>
        <row r="23">
          <cell r="E23" t="str">
            <v>AddreesMohammed</v>
          </cell>
          <cell r="F23">
            <v>7138</v>
          </cell>
        </row>
        <row r="24">
          <cell r="E24" t="str">
            <v>AdenAbubaker</v>
          </cell>
          <cell r="F24">
            <v>7139</v>
          </cell>
        </row>
        <row r="25">
          <cell r="E25" t="str">
            <v>AdenJamal</v>
          </cell>
          <cell r="F25">
            <v>7030</v>
          </cell>
        </row>
        <row r="26">
          <cell r="E26" t="str">
            <v>AdenSaadaq</v>
          </cell>
          <cell r="F26">
            <v>7141</v>
          </cell>
        </row>
        <row r="27">
          <cell r="E27" t="str">
            <v>AdilMohammed</v>
          </cell>
          <cell r="F27">
            <v>7786</v>
          </cell>
        </row>
        <row r="28">
          <cell r="E28" t="str">
            <v>AdnanMohammed</v>
          </cell>
          <cell r="F28">
            <v>7038</v>
          </cell>
        </row>
        <row r="29">
          <cell r="E29" t="str">
            <v>AdnetIbrahim</v>
          </cell>
          <cell r="F29">
            <v>7912</v>
          </cell>
        </row>
        <row r="30">
          <cell r="E30" t="str">
            <v>AdnetMaryam</v>
          </cell>
          <cell r="F30">
            <v>7909</v>
          </cell>
        </row>
        <row r="31">
          <cell r="E31" t="str">
            <v>AftabRimsha</v>
          </cell>
          <cell r="F31">
            <v>7663</v>
          </cell>
        </row>
        <row r="32">
          <cell r="E32" t="str">
            <v>AhmadHana</v>
          </cell>
          <cell r="F32">
            <v>7384</v>
          </cell>
        </row>
        <row r="33">
          <cell r="E33" t="str">
            <v>AhmadQaasim</v>
          </cell>
          <cell r="F33">
            <v>7440</v>
          </cell>
        </row>
        <row r="34">
          <cell r="E34" t="str">
            <v>AhmedAbdul</v>
          </cell>
          <cell r="F34">
            <v>7692</v>
          </cell>
        </row>
        <row r="35">
          <cell r="E35" t="str">
            <v>AhmedAdilaha</v>
          </cell>
          <cell r="F35">
            <v>7350</v>
          </cell>
        </row>
        <row r="36">
          <cell r="E36" t="str">
            <v>AhmedAdna</v>
          </cell>
          <cell r="F36">
            <v>7407</v>
          </cell>
        </row>
        <row r="37">
          <cell r="E37" t="str">
            <v>AhmedAmman</v>
          </cell>
          <cell r="F37">
            <v>7774</v>
          </cell>
        </row>
        <row r="38">
          <cell r="E38" t="str">
            <v>AhmedAyman</v>
          </cell>
          <cell r="F38">
            <v>7768</v>
          </cell>
        </row>
        <row r="39">
          <cell r="E39" t="str">
            <v>AhmedDarain</v>
          </cell>
          <cell r="F39">
            <v>7351</v>
          </cell>
        </row>
        <row r="40">
          <cell r="E40" t="str">
            <v>AhmedDean</v>
          </cell>
          <cell r="F40">
            <v>7660</v>
          </cell>
        </row>
        <row r="41">
          <cell r="E41" t="str">
            <v>AhmedHamza</v>
          </cell>
          <cell r="F41">
            <v>7131</v>
          </cell>
        </row>
        <row r="42">
          <cell r="E42" t="str">
            <v>AhmedHusnain</v>
          </cell>
          <cell r="F42">
            <v>7435</v>
          </cell>
        </row>
        <row r="43">
          <cell r="E43" t="str">
            <v>AhmedIbraheem</v>
          </cell>
          <cell r="F43">
            <v>7267</v>
          </cell>
        </row>
        <row r="44">
          <cell r="E44" t="str">
            <v>AhmedIbtida</v>
          </cell>
          <cell r="F44">
            <v>7354</v>
          </cell>
        </row>
        <row r="45">
          <cell r="E45" t="str">
            <v>AhmedIhtesham</v>
          </cell>
          <cell r="F45">
            <v>7760</v>
          </cell>
        </row>
        <row r="46">
          <cell r="E46" t="str">
            <v>AhmedIshtiyaq</v>
          </cell>
          <cell r="F46">
            <v>7299</v>
          </cell>
        </row>
        <row r="47">
          <cell r="E47" t="str">
            <v>AhmedJuwariah</v>
          </cell>
          <cell r="F47">
            <v>7347</v>
          </cell>
        </row>
        <row r="48">
          <cell r="E48" t="str">
            <v>AhmedMohamed</v>
          </cell>
          <cell r="F48">
            <v>7136</v>
          </cell>
        </row>
        <row r="49">
          <cell r="E49" t="str">
            <v>MohamedAhmed</v>
          </cell>
          <cell r="F49">
            <v>7313</v>
          </cell>
        </row>
        <row r="50">
          <cell r="E50" t="str">
            <v>AhmedMosab</v>
          </cell>
          <cell r="F50">
            <v>7643</v>
          </cell>
        </row>
        <row r="51">
          <cell r="E51" t="str">
            <v>AhmedNida</v>
          </cell>
          <cell r="F51">
            <v>7526</v>
          </cell>
        </row>
        <row r="52">
          <cell r="E52" t="str">
            <v>AhmedSaira</v>
          </cell>
          <cell r="F52">
            <v>7132</v>
          </cell>
        </row>
        <row r="53">
          <cell r="E53" t="str">
            <v>AhmedSamayan</v>
          </cell>
          <cell r="F53">
            <v>7039</v>
          </cell>
        </row>
        <row r="54">
          <cell r="E54" t="str">
            <v>AhmedSana</v>
          </cell>
          <cell r="F54">
            <v>7332</v>
          </cell>
        </row>
        <row r="55">
          <cell r="E55" t="str">
            <v>AhmedSana</v>
          </cell>
          <cell r="F55">
            <v>6982</v>
          </cell>
        </row>
        <row r="56">
          <cell r="E56" t="str">
            <v>AhmedTahmid</v>
          </cell>
          <cell r="F56">
            <v>7369</v>
          </cell>
        </row>
        <row r="57">
          <cell r="E57" t="str">
            <v>AhmedTehreem</v>
          </cell>
          <cell r="F57">
            <v>7685</v>
          </cell>
        </row>
        <row r="58">
          <cell r="E58" t="str">
            <v>AhmedUsman</v>
          </cell>
          <cell r="F58">
            <v>7659</v>
          </cell>
        </row>
        <row r="59">
          <cell r="E59" t="str">
            <v>AhmedYasmin</v>
          </cell>
          <cell r="F59">
            <v>7437</v>
          </cell>
        </row>
        <row r="60">
          <cell r="E60" t="str">
            <v>AhmedZahraa</v>
          </cell>
          <cell r="F60">
            <v>7046</v>
          </cell>
        </row>
        <row r="61">
          <cell r="E61" t="str">
            <v>AhmedZakariyya</v>
          </cell>
          <cell r="F61">
            <v>7765</v>
          </cell>
        </row>
        <row r="62">
          <cell r="E62" t="str">
            <v>AhmedZeeshan</v>
          </cell>
          <cell r="F62">
            <v>7335</v>
          </cell>
        </row>
        <row r="63">
          <cell r="E63" t="str">
            <v>AitshamFaazia</v>
          </cell>
          <cell r="F63">
            <v>7677</v>
          </cell>
        </row>
        <row r="64">
          <cell r="E64" t="str">
            <v>AkashFerdous</v>
          </cell>
          <cell r="F64">
            <v>7366</v>
          </cell>
        </row>
        <row r="65">
          <cell r="E65" t="str">
            <v>AkhtarAisha</v>
          </cell>
          <cell r="F65">
            <v>7640</v>
          </cell>
        </row>
        <row r="66">
          <cell r="E66" t="str">
            <v>AkhtarAliyah</v>
          </cell>
          <cell r="F66">
            <v>7096</v>
          </cell>
        </row>
        <row r="67">
          <cell r="E67" t="str">
            <v>AkhtarAreeb</v>
          </cell>
          <cell r="F67">
            <v>7775</v>
          </cell>
        </row>
        <row r="68">
          <cell r="E68" t="str">
            <v>AkhtarMaariya</v>
          </cell>
          <cell r="F68">
            <v>7746</v>
          </cell>
        </row>
        <row r="69">
          <cell r="E69" t="str">
            <v>AkhtarMaira</v>
          </cell>
          <cell r="F69">
            <v>7318</v>
          </cell>
        </row>
        <row r="70">
          <cell r="E70" t="str">
            <v>AkramQura-Tul-Ain</v>
          </cell>
          <cell r="F70">
            <v>7707</v>
          </cell>
        </row>
        <row r="71">
          <cell r="E71" t="str">
            <v>Al-EzawyAfnan</v>
          </cell>
          <cell r="F71">
            <v>7654</v>
          </cell>
        </row>
        <row r="72">
          <cell r="E72" t="str">
            <v>Al-HaddadRanya</v>
          </cell>
          <cell r="F72">
            <v>7302</v>
          </cell>
        </row>
        <row r="73">
          <cell r="E73" t="str">
            <v>Al-HaddadRiyham</v>
          </cell>
          <cell r="F73">
            <v>7634</v>
          </cell>
        </row>
        <row r="74">
          <cell r="E74" t="str">
            <v>Al-JebooriNoore</v>
          </cell>
          <cell r="F74">
            <v>7170</v>
          </cell>
        </row>
        <row r="75">
          <cell r="E75" t="str">
            <v>AlamMansur</v>
          </cell>
          <cell r="F75">
            <v>7723</v>
          </cell>
        </row>
        <row r="76">
          <cell r="E76" t="str">
            <v>Ali ShahAsghar</v>
          </cell>
          <cell r="F76">
            <v>7426</v>
          </cell>
        </row>
        <row r="77">
          <cell r="E77" t="str">
            <v>AliAbbas</v>
          </cell>
          <cell r="F77">
            <v>7320</v>
          </cell>
        </row>
        <row r="78">
          <cell r="E78" t="str">
            <v>AliAbdullahi</v>
          </cell>
          <cell r="F78">
            <v>7787</v>
          </cell>
        </row>
        <row r="79">
          <cell r="E79" t="str">
            <v>AliAdnan</v>
          </cell>
          <cell r="F79">
            <v>7123</v>
          </cell>
        </row>
        <row r="80">
          <cell r="E80" t="str">
            <v>AliAkeela</v>
          </cell>
          <cell r="F80">
            <v>7398</v>
          </cell>
        </row>
        <row r="81">
          <cell r="E81" t="str">
            <v>AliAliya</v>
          </cell>
          <cell r="F81">
            <v>7754</v>
          </cell>
        </row>
        <row r="82">
          <cell r="E82" t="str">
            <v>AliAmir</v>
          </cell>
          <cell r="F82">
            <v>7595</v>
          </cell>
        </row>
        <row r="83">
          <cell r="E83" t="str">
            <v>AliAmna</v>
          </cell>
          <cell r="F83">
            <v>7414</v>
          </cell>
        </row>
        <row r="84">
          <cell r="E84" t="str">
            <v>AliAryaan</v>
          </cell>
          <cell r="F84">
            <v>7012</v>
          </cell>
        </row>
        <row r="85">
          <cell r="E85" t="str">
            <v>AliHabeebah</v>
          </cell>
          <cell r="F85">
            <v>7410</v>
          </cell>
        </row>
        <row r="86">
          <cell r="E86" t="str">
            <v>AliHafsa</v>
          </cell>
          <cell r="F86">
            <v>7103</v>
          </cell>
        </row>
        <row r="87">
          <cell r="E87" t="str">
            <v>AliHaider</v>
          </cell>
          <cell r="F87">
            <v>7376</v>
          </cell>
        </row>
        <row r="88">
          <cell r="E88" t="str">
            <v>AliHumayra</v>
          </cell>
          <cell r="F88">
            <v>7762</v>
          </cell>
        </row>
        <row r="89">
          <cell r="E89" t="str">
            <v>AliIsaac</v>
          </cell>
          <cell r="F89">
            <v>7081</v>
          </cell>
        </row>
        <row r="90">
          <cell r="E90" t="str">
            <v>AliIsma</v>
          </cell>
          <cell r="F90">
            <v>6981</v>
          </cell>
        </row>
        <row r="91">
          <cell r="E91" t="str">
            <v>AliKhalid</v>
          </cell>
          <cell r="F91">
            <v>7736</v>
          </cell>
        </row>
        <row r="92">
          <cell r="E92" t="str">
            <v>AliMaria</v>
          </cell>
          <cell r="F92">
            <v>6983</v>
          </cell>
        </row>
        <row r="93">
          <cell r="E93" t="str">
            <v>AliMohammed</v>
          </cell>
          <cell r="F93">
            <v>7078</v>
          </cell>
        </row>
        <row r="94">
          <cell r="E94" t="str">
            <v>AliMohammedd</v>
          </cell>
          <cell r="F94">
            <v>7763</v>
          </cell>
        </row>
        <row r="95">
          <cell r="E95" t="str">
            <v>AliMuniib</v>
          </cell>
          <cell r="F95">
            <v>7635</v>
          </cell>
        </row>
        <row r="96">
          <cell r="E96" t="str">
            <v>AliMustafa</v>
          </cell>
          <cell r="F96">
            <v>7292</v>
          </cell>
        </row>
        <row r="97">
          <cell r="E97" t="str">
            <v>AliNafisa</v>
          </cell>
          <cell r="F97">
            <v>7116</v>
          </cell>
        </row>
        <row r="98">
          <cell r="E98" t="str">
            <v>AliSakariya</v>
          </cell>
          <cell r="F98">
            <v>7662</v>
          </cell>
        </row>
        <row r="99">
          <cell r="E99" t="str">
            <v>AliSaqab</v>
          </cell>
          <cell r="F99">
            <v>7048</v>
          </cell>
        </row>
        <row r="100">
          <cell r="E100" t="str">
            <v>AliUzayr</v>
          </cell>
          <cell r="F100">
            <v>7721</v>
          </cell>
        </row>
        <row r="101">
          <cell r="E101" t="str">
            <v>AliYoussaf</v>
          </cell>
          <cell r="F101">
            <v>7276</v>
          </cell>
        </row>
        <row r="102">
          <cell r="E102" t="str">
            <v>AliZain</v>
          </cell>
          <cell r="F102">
            <v>7626</v>
          </cell>
        </row>
        <row r="103">
          <cell r="E103" t="str">
            <v>AliZakiya</v>
          </cell>
          <cell r="F103">
            <v>7740</v>
          </cell>
        </row>
        <row r="104">
          <cell r="E104" t="str">
            <v>AliZaynab</v>
          </cell>
          <cell r="F104">
            <v>7387</v>
          </cell>
        </row>
        <row r="105">
          <cell r="E105" t="str">
            <v>AliZenab</v>
          </cell>
          <cell r="F105">
            <v>6984</v>
          </cell>
        </row>
        <row r="106">
          <cell r="E106" t="str">
            <v>AlimFahmi</v>
          </cell>
          <cell r="F106">
            <v>7705</v>
          </cell>
        </row>
        <row r="107">
          <cell r="E107" t="str">
            <v>AlimKhalid</v>
          </cell>
          <cell r="F107">
            <v>6980</v>
          </cell>
        </row>
        <row r="108">
          <cell r="E108" t="str">
            <v>AlvesSara</v>
          </cell>
          <cell r="F108">
            <v>7307</v>
          </cell>
        </row>
        <row r="109">
          <cell r="E109" t="str">
            <v>AmaniMyah</v>
          </cell>
          <cell r="F109">
            <v>7375</v>
          </cell>
        </row>
        <row r="110">
          <cell r="E110" t="str">
            <v>AmarZoya</v>
          </cell>
          <cell r="F110">
            <v>7111</v>
          </cell>
        </row>
        <row r="111">
          <cell r="E111" t="str">
            <v>AminShubeena</v>
          </cell>
          <cell r="F111">
            <v>7100</v>
          </cell>
        </row>
        <row r="112">
          <cell r="E112" t="str">
            <v>AmirMehvish</v>
          </cell>
          <cell r="F112">
            <v>7434</v>
          </cell>
        </row>
        <row r="113">
          <cell r="E113" t="str">
            <v>AnjamSehar</v>
          </cell>
          <cell r="F113">
            <v>7618</v>
          </cell>
        </row>
        <row r="114">
          <cell r="E114" t="str">
            <v>AnjumMariya</v>
          </cell>
          <cell r="F114">
            <v>7441</v>
          </cell>
        </row>
        <row r="115">
          <cell r="E115" t="str">
            <v>AnwarAdris</v>
          </cell>
          <cell r="F115">
            <v>7079</v>
          </cell>
        </row>
        <row r="116">
          <cell r="E116" t="str">
            <v>AnwarHamza</v>
          </cell>
          <cell r="F116">
            <v>7405</v>
          </cell>
        </row>
        <row r="117">
          <cell r="E117" t="str">
            <v>AnwarShahdad</v>
          </cell>
          <cell r="F117">
            <v>7047</v>
          </cell>
        </row>
        <row r="118">
          <cell r="E118" t="str">
            <v>AnwarShahzaib</v>
          </cell>
          <cell r="F118">
            <v>7344</v>
          </cell>
        </row>
        <row r="119">
          <cell r="E119" t="str">
            <v>AnwarZahra</v>
          </cell>
          <cell r="F119">
            <v>7413</v>
          </cell>
        </row>
        <row r="120">
          <cell r="E120" t="str">
            <v>ArfanKaleem</v>
          </cell>
          <cell r="F120">
            <v>7700</v>
          </cell>
        </row>
        <row r="121">
          <cell r="E121" t="str">
            <v>ArfanMohammed</v>
          </cell>
          <cell r="F121">
            <v>7117</v>
          </cell>
        </row>
        <row r="122">
          <cell r="E122" t="str">
            <v>ArfanMustafa</v>
          </cell>
          <cell r="F122">
            <v>7785</v>
          </cell>
        </row>
        <row r="123">
          <cell r="E123" t="str">
            <v>ArmanMohammed</v>
          </cell>
          <cell r="F123">
            <v>7664</v>
          </cell>
        </row>
        <row r="124">
          <cell r="E124" t="str">
            <v>ArshadAdnan</v>
          </cell>
          <cell r="F124">
            <v>7668</v>
          </cell>
        </row>
        <row r="125">
          <cell r="E125" t="str">
            <v>ArshadMuskhaan</v>
          </cell>
          <cell r="F125">
            <v>7655</v>
          </cell>
        </row>
        <row r="126">
          <cell r="E126" t="str">
            <v>AsafNibah</v>
          </cell>
          <cell r="F126">
            <v>7076</v>
          </cell>
        </row>
        <row r="127">
          <cell r="E127" t="str">
            <v>AsanMariyah</v>
          </cell>
          <cell r="F127">
            <v>7378</v>
          </cell>
        </row>
        <row r="128">
          <cell r="E128" t="str">
            <v>AsgharShoaib</v>
          </cell>
          <cell r="F128">
            <v>7195</v>
          </cell>
        </row>
        <row r="129">
          <cell r="E129" t="str">
            <v>AshfaqMuhammed</v>
          </cell>
          <cell r="F129">
            <v>7127</v>
          </cell>
        </row>
        <row r="130">
          <cell r="E130" t="str">
            <v>AshiqAneesa</v>
          </cell>
          <cell r="F130">
            <v>7388</v>
          </cell>
        </row>
        <row r="131">
          <cell r="E131" t="str">
            <v>AsifAnees</v>
          </cell>
          <cell r="F131">
            <v>7399</v>
          </cell>
        </row>
        <row r="132">
          <cell r="E132" t="str">
            <v>AsimMohammed</v>
          </cell>
          <cell r="F132">
            <v>7561</v>
          </cell>
        </row>
        <row r="133">
          <cell r="E133" t="str">
            <v>AskarFaisa</v>
          </cell>
          <cell r="F133">
            <v>7020</v>
          </cell>
        </row>
        <row r="134">
          <cell r="E134" t="str">
            <v>AwadHudeyfa</v>
          </cell>
          <cell r="F134">
            <v>7093</v>
          </cell>
        </row>
        <row r="135">
          <cell r="E135" t="str">
            <v>AwaleJacqub</v>
          </cell>
          <cell r="F135">
            <v>7142</v>
          </cell>
        </row>
        <row r="136">
          <cell r="E136" t="str">
            <v>AyubMajid</v>
          </cell>
          <cell r="F136">
            <v>7108</v>
          </cell>
        </row>
        <row r="137">
          <cell r="E137" t="str">
            <v>AyubUmer</v>
          </cell>
          <cell r="F137">
            <v>7321</v>
          </cell>
        </row>
        <row r="138">
          <cell r="E138" t="str">
            <v>AzamKassam</v>
          </cell>
          <cell r="F138">
            <v>7421</v>
          </cell>
        </row>
        <row r="139">
          <cell r="E139" t="str">
            <v>AzeemMohammad</v>
          </cell>
          <cell r="F139">
            <v>7649</v>
          </cell>
        </row>
        <row r="140">
          <cell r="E140" t="str">
            <v>AzharAleeza</v>
          </cell>
          <cell r="F140">
            <v>7391</v>
          </cell>
        </row>
        <row r="141">
          <cell r="E141" t="str">
            <v>AzharMaryam</v>
          </cell>
          <cell r="F141">
            <v>7007</v>
          </cell>
        </row>
        <row r="142">
          <cell r="E142" t="str">
            <v>AzizShuayb</v>
          </cell>
          <cell r="F142">
            <v>7097</v>
          </cell>
        </row>
        <row r="143">
          <cell r="E143" t="str">
            <v>BaigMirza</v>
          </cell>
          <cell r="F143">
            <v>7149</v>
          </cell>
        </row>
        <row r="144">
          <cell r="E144" t="str">
            <v>BanarasGhazala</v>
          </cell>
          <cell r="F144">
            <v>7110</v>
          </cell>
        </row>
        <row r="145">
          <cell r="E145" t="str">
            <v>BansalIesaa</v>
          </cell>
          <cell r="F145">
            <v>7527</v>
          </cell>
        </row>
        <row r="146">
          <cell r="E146" t="str">
            <v>BansalIshaaq</v>
          </cell>
          <cell r="F146">
            <v>7208</v>
          </cell>
        </row>
        <row r="147">
          <cell r="E147" t="str">
            <v>BashiirMohamed</v>
          </cell>
          <cell r="F147">
            <v>7130</v>
          </cell>
        </row>
        <row r="148">
          <cell r="E148" t="str">
            <v>BaukerMohammed</v>
          </cell>
          <cell r="F148">
            <v>7084</v>
          </cell>
        </row>
        <row r="149">
          <cell r="E149" t="str">
            <v>BegumAbida</v>
          </cell>
          <cell r="F149">
            <v>7403</v>
          </cell>
        </row>
        <row r="150">
          <cell r="E150" t="str">
            <v>BegumAbida</v>
          </cell>
          <cell r="F150">
            <v>7651</v>
          </cell>
        </row>
        <row r="151">
          <cell r="E151" t="str">
            <v>BegumFozia</v>
          </cell>
          <cell r="F151">
            <v>7158</v>
          </cell>
        </row>
        <row r="152">
          <cell r="E152" t="str">
            <v>BegumMahima</v>
          </cell>
          <cell r="F152">
            <v>7291</v>
          </cell>
        </row>
        <row r="153">
          <cell r="E153" t="str">
            <v>BegumMomina</v>
          </cell>
          <cell r="F153">
            <v>7284</v>
          </cell>
        </row>
        <row r="154">
          <cell r="E154" t="str">
            <v>BegumMunni</v>
          </cell>
          <cell r="F154">
            <v>7156</v>
          </cell>
        </row>
        <row r="155">
          <cell r="E155" t="str">
            <v>BibiAisha</v>
          </cell>
          <cell r="F155">
            <v>7280</v>
          </cell>
        </row>
        <row r="156">
          <cell r="E156" t="str">
            <v>BibiFatima</v>
          </cell>
          <cell r="F156">
            <v>7154</v>
          </cell>
        </row>
        <row r="157">
          <cell r="E157" t="str">
            <v>BibiFatima</v>
          </cell>
          <cell r="F157">
            <v>7638</v>
          </cell>
        </row>
        <row r="158">
          <cell r="E158" t="str">
            <v>ChaudaryIsmael</v>
          </cell>
          <cell r="F158">
            <v>7148</v>
          </cell>
        </row>
        <row r="159">
          <cell r="E159" t="str">
            <v>ChoudhuryMustakim</v>
          </cell>
          <cell r="F159">
            <v>7397</v>
          </cell>
        </row>
        <row r="160">
          <cell r="E160" t="str">
            <v>ChoudhuryRafia</v>
          </cell>
          <cell r="F160">
            <v>7295</v>
          </cell>
        </row>
        <row r="161">
          <cell r="E161" t="str">
            <v>ChoudhuryShyla</v>
          </cell>
          <cell r="F161">
            <v>7022</v>
          </cell>
        </row>
        <row r="162">
          <cell r="E162" t="str">
            <v>ChougraniKaoutar</v>
          </cell>
          <cell r="F162">
            <v>7183</v>
          </cell>
        </row>
        <row r="163">
          <cell r="E163" t="str">
            <v>ChuiSze Wah</v>
          </cell>
          <cell r="F163">
            <v>7300</v>
          </cell>
        </row>
        <row r="164">
          <cell r="E164" t="str">
            <v>Da SilvaHasan</v>
          </cell>
          <cell r="F164">
            <v>7034</v>
          </cell>
        </row>
        <row r="165">
          <cell r="E165" t="str">
            <v>DaahirRahma</v>
          </cell>
          <cell r="F165">
            <v>7368</v>
          </cell>
        </row>
        <row r="166">
          <cell r="E166" t="str">
            <v>DadabhoyTalhah</v>
          </cell>
          <cell r="F166">
            <v>7722</v>
          </cell>
        </row>
        <row r="167">
          <cell r="E167" t="str">
            <v>DasRajan</v>
          </cell>
          <cell r="F167">
            <v>7008</v>
          </cell>
        </row>
        <row r="168">
          <cell r="E168" t="str">
            <v>DaviesShannon</v>
          </cell>
          <cell r="F168">
            <v>7594</v>
          </cell>
        </row>
        <row r="169">
          <cell r="E169" t="str">
            <v>DesowFalis</v>
          </cell>
          <cell r="F169">
            <v>7071</v>
          </cell>
        </row>
        <row r="170">
          <cell r="E170" t="str">
            <v>DhalaiMiriam</v>
          </cell>
          <cell r="F170">
            <v>7576</v>
          </cell>
        </row>
        <row r="171">
          <cell r="E171" t="str">
            <v>DirieSahra</v>
          </cell>
          <cell r="F171">
            <v>7624</v>
          </cell>
        </row>
        <row r="172">
          <cell r="E172" t="str">
            <v>DirieSumaya</v>
          </cell>
          <cell r="F172">
            <v>7009</v>
          </cell>
        </row>
        <row r="173">
          <cell r="E173" t="str">
            <v>DouglasLaurence</v>
          </cell>
          <cell r="F173">
            <v>7679</v>
          </cell>
        </row>
        <row r="174">
          <cell r="E174" t="str">
            <v>DumitruAdrian</v>
          </cell>
          <cell r="F174">
            <v>7718</v>
          </cell>
        </row>
        <row r="175">
          <cell r="E175" t="str">
            <v>DumitruCatalin</v>
          </cell>
          <cell r="F175">
            <v>7355</v>
          </cell>
        </row>
        <row r="176">
          <cell r="E176" t="str">
            <v>EllahiKhadijah</v>
          </cell>
          <cell r="F176">
            <v>7341</v>
          </cell>
        </row>
        <row r="177">
          <cell r="E177" t="str">
            <v>ElmiFilsan</v>
          </cell>
          <cell r="F177">
            <v>7153</v>
          </cell>
        </row>
        <row r="178">
          <cell r="E178" t="str">
            <v>ElmiIsra</v>
          </cell>
          <cell r="F178">
            <v>7619</v>
          </cell>
        </row>
        <row r="179">
          <cell r="E179" t="str">
            <v>ElmiMahad</v>
          </cell>
          <cell r="F179">
            <v>7019</v>
          </cell>
        </row>
        <row r="180">
          <cell r="E180" t="str">
            <v>FaizaanMohammed</v>
          </cell>
          <cell r="F180">
            <v>7119</v>
          </cell>
        </row>
        <row r="181">
          <cell r="E181" t="str">
            <v>FarahSamsam</v>
          </cell>
          <cell r="F181">
            <v>7137</v>
          </cell>
        </row>
        <row r="182">
          <cell r="E182" t="str">
            <v>FarooqAleena</v>
          </cell>
          <cell r="F182">
            <v>7016</v>
          </cell>
        </row>
        <row r="183">
          <cell r="E183" t="str">
            <v>FarooqIsma</v>
          </cell>
          <cell r="F183">
            <v>7648</v>
          </cell>
        </row>
        <row r="184">
          <cell r="E184" t="str">
            <v>FarooqMoheez</v>
          </cell>
          <cell r="F184">
            <v>7065</v>
          </cell>
        </row>
        <row r="185">
          <cell r="E185" t="str">
            <v>FidarAdna</v>
          </cell>
          <cell r="F185">
            <v>7024</v>
          </cell>
        </row>
        <row r="186">
          <cell r="E186" t="str">
            <v>GayeKhadija tou</v>
          </cell>
          <cell r="F186">
            <v>7316</v>
          </cell>
        </row>
        <row r="187">
          <cell r="E187" t="str">
            <v>GayeMohamed</v>
          </cell>
          <cell r="F187">
            <v>6979</v>
          </cell>
        </row>
        <row r="188">
          <cell r="E188" t="str">
            <v>GeraldTyrell</v>
          </cell>
          <cell r="F188">
            <v>7605</v>
          </cell>
        </row>
        <row r="189">
          <cell r="E189" t="str">
            <v>GhalibKhizer</v>
          </cell>
          <cell r="F189">
            <v>6985</v>
          </cell>
        </row>
        <row r="190">
          <cell r="E190" t="str">
            <v>GhazalTaybia</v>
          </cell>
          <cell r="F190">
            <v>6986</v>
          </cell>
        </row>
        <row r="191">
          <cell r="E191" t="str">
            <v>GhouriHabib</v>
          </cell>
          <cell r="F191">
            <v>7014</v>
          </cell>
        </row>
        <row r="192">
          <cell r="E192" t="str">
            <v>GrovesThomas</v>
          </cell>
          <cell r="F192">
            <v>7367</v>
          </cell>
        </row>
        <row r="193">
          <cell r="E193" t="str">
            <v>GulAlisha</v>
          </cell>
          <cell r="F193">
            <v>7871</v>
          </cell>
        </row>
        <row r="194">
          <cell r="E194" t="str">
            <v>GuleidAbdi</v>
          </cell>
          <cell r="F194">
            <v>7683</v>
          </cell>
        </row>
        <row r="195">
          <cell r="E195" t="str">
            <v>GuleidAyan</v>
          </cell>
          <cell r="F195">
            <v>7182</v>
          </cell>
        </row>
        <row r="196">
          <cell r="E196" t="str">
            <v>HafizAbdul</v>
          </cell>
          <cell r="F196">
            <v>7776</v>
          </cell>
        </row>
        <row r="197">
          <cell r="E197" t="str">
            <v>HafizAbdul</v>
          </cell>
          <cell r="F197">
            <v>7275</v>
          </cell>
        </row>
        <row r="198">
          <cell r="E198" t="str">
            <v>Haji MohamedAbdirahim</v>
          </cell>
          <cell r="F198">
            <v>7358</v>
          </cell>
        </row>
        <row r="199">
          <cell r="E199" t="str">
            <v>HajiAbdirahman</v>
          </cell>
          <cell r="F199">
            <v>7621</v>
          </cell>
        </row>
        <row r="200">
          <cell r="E200" t="str">
            <v>HajiRushhat</v>
          </cell>
          <cell r="F200">
            <v>7698</v>
          </cell>
        </row>
        <row r="201">
          <cell r="E201" t="str">
            <v>HajiShehat</v>
          </cell>
          <cell r="F201">
            <v>7066</v>
          </cell>
        </row>
        <row r="202">
          <cell r="E202" t="str">
            <v>HanifSahra</v>
          </cell>
          <cell r="F202">
            <v>7866</v>
          </cell>
        </row>
        <row r="203">
          <cell r="E203" t="str">
            <v>HaqHassan</v>
          </cell>
          <cell r="F203">
            <v>7326</v>
          </cell>
        </row>
        <row r="204">
          <cell r="E204" t="str">
            <v>HarbSara</v>
          </cell>
          <cell r="F204">
            <v>7876</v>
          </cell>
        </row>
        <row r="205">
          <cell r="E205" t="str">
            <v>HaroonMohammed</v>
          </cell>
          <cell r="F205">
            <v>7647</v>
          </cell>
        </row>
        <row r="206">
          <cell r="E206" t="str">
            <v>HasanAman</v>
          </cell>
          <cell r="F206">
            <v>7726</v>
          </cell>
        </row>
        <row r="207">
          <cell r="E207" t="str">
            <v>HasnainMuhammad</v>
          </cell>
          <cell r="F207">
            <v>7418</v>
          </cell>
        </row>
        <row r="208">
          <cell r="E208" t="str">
            <v>HassanAsha</v>
          </cell>
          <cell r="F208">
            <v>7057</v>
          </cell>
        </row>
        <row r="209">
          <cell r="E209" t="str">
            <v>HassanHannah</v>
          </cell>
          <cell r="F209">
            <v>7268</v>
          </cell>
        </row>
        <row r="210">
          <cell r="E210" t="str">
            <v>HassanIdris</v>
          </cell>
          <cell r="F210">
            <v>7615</v>
          </cell>
        </row>
        <row r="211">
          <cell r="E211" t="str">
            <v>HassanIkraan</v>
          </cell>
          <cell r="F211">
            <v>7531</v>
          </cell>
        </row>
        <row r="212">
          <cell r="E212" t="str">
            <v>HassanMohamed</v>
          </cell>
          <cell r="F212">
            <v>7345</v>
          </cell>
        </row>
        <row r="213">
          <cell r="E213" t="str">
            <v>HateebMohammed</v>
          </cell>
          <cell r="F213">
            <v>7114</v>
          </cell>
        </row>
        <row r="214">
          <cell r="E214" t="str">
            <v>HaybeAdnaan</v>
          </cell>
          <cell r="F214">
            <v>7314</v>
          </cell>
        </row>
        <row r="215">
          <cell r="E215" t="str">
            <v>HaybeYasmin</v>
          </cell>
          <cell r="F215">
            <v>7343</v>
          </cell>
        </row>
        <row r="216">
          <cell r="E216" t="str">
            <v>HelalMuhammed</v>
          </cell>
          <cell r="F216">
            <v>7393</v>
          </cell>
        </row>
        <row r="217">
          <cell r="E217" t="str">
            <v>HireAbdulkarim</v>
          </cell>
          <cell r="F217">
            <v>7542</v>
          </cell>
        </row>
        <row r="218">
          <cell r="E218" t="str">
            <v>HirsiIsra</v>
          </cell>
          <cell r="F218">
            <v>7565</v>
          </cell>
        </row>
        <row r="219">
          <cell r="E219" t="str">
            <v>HossainAhmod</v>
          </cell>
          <cell r="F219">
            <v>7027</v>
          </cell>
        </row>
        <row r="220">
          <cell r="E220" t="str">
            <v>HossainMojtoba</v>
          </cell>
          <cell r="F220">
            <v>7312</v>
          </cell>
        </row>
        <row r="221">
          <cell r="E221" t="str">
            <v>HussainAaisha</v>
          </cell>
          <cell r="F221">
            <v>7671</v>
          </cell>
        </row>
        <row r="222">
          <cell r="E222" t="str">
            <v>HussainAaminah</v>
          </cell>
          <cell r="F222">
            <v>7324</v>
          </cell>
        </row>
        <row r="223">
          <cell r="E223" t="str">
            <v>HussainAanish</v>
          </cell>
          <cell r="F223">
            <v>7688</v>
          </cell>
        </row>
        <row r="224">
          <cell r="E224" t="str">
            <v>HussainAbbas</v>
          </cell>
          <cell r="F224">
            <v>7285</v>
          </cell>
        </row>
        <row r="225">
          <cell r="E225" t="str">
            <v>HussainAnsiyaa</v>
          </cell>
          <cell r="F225">
            <v>7411</v>
          </cell>
        </row>
        <row r="226">
          <cell r="E226" t="str">
            <v>HussainArooj</v>
          </cell>
          <cell r="F226">
            <v>7277</v>
          </cell>
        </row>
        <row r="227">
          <cell r="E227" t="str">
            <v>HussainAsif</v>
          </cell>
          <cell r="F227">
            <v>7095</v>
          </cell>
        </row>
        <row r="228">
          <cell r="E228" t="str">
            <v>HussainAsma</v>
          </cell>
          <cell r="F228">
            <v>7772</v>
          </cell>
        </row>
        <row r="229">
          <cell r="E229" t="str">
            <v>HussainDanyal</v>
          </cell>
          <cell r="F229">
            <v>7329</v>
          </cell>
        </row>
        <row r="230">
          <cell r="E230" t="str">
            <v>HussainDanyal</v>
          </cell>
          <cell r="F230">
            <v>7336</v>
          </cell>
        </row>
        <row r="231">
          <cell r="E231" t="str">
            <v>HussainEasa</v>
          </cell>
          <cell r="F231">
            <v>7150</v>
          </cell>
        </row>
        <row r="232">
          <cell r="E232" t="str">
            <v>HussainFaiza</v>
          </cell>
          <cell r="F232">
            <v>7781</v>
          </cell>
        </row>
        <row r="233">
          <cell r="E233" t="str">
            <v>HussainFarhan</v>
          </cell>
          <cell r="F233">
            <v>7713</v>
          </cell>
        </row>
        <row r="234">
          <cell r="E234" t="str">
            <v>HussainFarzana</v>
          </cell>
          <cell r="F234">
            <v>7620</v>
          </cell>
        </row>
        <row r="235">
          <cell r="E235" t="str">
            <v>HussainHalim</v>
          </cell>
          <cell r="F235">
            <v>7790</v>
          </cell>
        </row>
        <row r="236">
          <cell r="E236" t="str">
            <v>HussainHamid-Ali</v>
          </cell>
          <cell r="F236">
            <v>7124</v>
          </cell>
        </row>
        <row r="237">
          <cell r="E237" t="str">
            <v>HussainHamim</v>
          </cell>
          <cell r="F237">
            <v>7427</v>
          </cell>
        </row>
        <row r="238">
          <cell r="E238" t="str">
            <v>HussainHarisah</v>
          </cell>
          <cell r="F238">
            <v>7748</v>
          </cell>
        </row>
        <row r="239">
          <cell r="E239" t="str">
            <v>HussainHashim</v>
          </cell>
          <cell r="F239">
            <v>7107</v>
          </cell>
        </row>
        <row r="240">
          <cell r="E240" t="str">
            <v>HussainHumaira</v>
          </cell>
          <cell r="F240">
            <v>7283</v>
          </cell>
        </row>
        <row r="241">
          <cell r="E241" t="str">
            <v>HussainHumayra</v>
          </cell>
          <cell r="F241">
            <v>7381</v>
          </cell>
        </row>
        <row r="242">
          <cell r="E242" t="str">
            <v>HussainIbarar</v>
          </cell>
          <cell r="F242">
            <v>7205</v>
          </cell>
        </row>
        <row r="243">
          <cell r="E243" t="str">
            <v>HussainIfraa</v>
          </cell>
          <cell r="F243">
            <v>7118</v>
          </cell>
        </row>
        <row r="244">
          <cell r="E244" t="str">
            <v>HussainJunaid</v>
          </cell>
          <cell r="F244">
            <v>7606</v>
          </cell>
        </row>
        <row r="245">
          <cell r="E245" t="str">
            <v>HussainKaleem</v>
          </cell>
          <cell r="F245">
            <v>7739</v>
          </cell>
        </row>
        <row r="246">
          <cell r="E246" t="str">
            <v>HussainMaryam</v>
          </cell>
          <cell r="F246">
            <v>7751</v>
          </cell>
        </row>
        <row r="247">
          <cell r="E247" t="str">
            <v>HussainMohammed</v>
          </cell>
          <cell r="F247">
            <v>7090</v>
          </cell>
        </row>
        <row r="248">
          <cell r="E248" t="str">
            <v>HussainNumaan</v>
          </cell>
          <cell r="F248">
            <v>7644</v>
          </cell>
        </row>
        <row r="249">
          <cell r="E249" t="str">
            <v>HussainRayyan</v>
          </cell>
          <cell r="F249">
            <v>7583</v>
          </cell>
        </row>
        <row r="250">
          <cell r="E250" t="str">
            <v>HussainSadiq</v>
          </cell>
          <cell r="F250">
            <v>7623</v>
          </cell>
        </row>
        <row r="251">
          <cell r="E251" t="str">
            <v>HussainSaiher</v>
          </cell>
          <cell r="F251">
            <v>7667</v>
          </cell>
        </row>
        <row r="252">
          <cell r="E252" t="str">
            <v>HussainSameer</v>
          </cell>
          <cell r="F252">
            <v>6987</v>
          </cell>
        </row>
        <row r="253">
          <cell r="E253" t="str">
            <v>HussainSami</v>
          </cell>
          <cell r="F253">
            <v>7408</v>
          </cell>
        </row>
        <row r="254">
          <cell r="E254" t="str">
            <v>HussainSanah</v>
          </cell>
          <cell r="F254">
            <v>7870</v>
          </cell>
        </row>
        <row r="255">
          <cell r="E255" t="str">
            <v>HussainSanah</v>
          </cell>
          <cell r="F255">
            <v>7769</v>
          </cell>
        </row>
        <row r="256">
          <cell r="E256" t="str">
            <v>HussainShariq</v>
          </cell>
          <cell r="F256">
            <v>7061</v>
          </cell>
        </row>
        <row r="257">
          <cell r="E257" t="str">
            <v>HussainTahmid</v>
          </cell>
          <cell r="F257">
            <v>7373</v>
          </cell>
        </row>
        <row r="258">
          <cell r="E258" t="str">
            <v>HussainTayub</v>
          </cell>
          <cell r="F258">
            <v>7349</v>
          </cell>
        </row>
        <row r="259">
          <cell r="E259" t="str">
            <v>HussainWaseem</v>
          </cell>
          <cell r="F259">
            <v>7789</v>
          </cell>
        </row>
        <row r="260">
          <cell r="E260" t="str">
            <v>HussainZahra</v>
          </cell>
          <cell r="F260">
            <v>7773</v>
          </cell>
        </row>
        <row r="261">
          <cell r="E261" t="str">
            <v>HusseinHafsa</v>
          </cell>
          <cell r="F261">
            <v>7323</v>
          </cell>
        </row>
        <row r="262">
          <cell r="E262" t="str">
            <v>HusseinHanaan</v>
          </cell>
          <cell r="F262">
            <v>7265</v>
          </cell>
        </row>
        <row r="263">
          <cell r="E263" t="str">
            <v>HusseinMohamed</v>
          </cell>
          <cell r="F263">
            <v>7203</v>
          </cell>
        </row>
        <row r="264">
          <cell r="E264" t="str">
            <v>ISMAILYASMIN</v>
          </cell>
          <cell r="F264">
            <v>7979</v>
          </cell>
        </row>
        <row r="265">
          <cell r="E265" t="str">
            <v>IbrahimKhalid</v>
          </cell>
          <cell r="F265">
            <v>7073</v>
          </cell>
        </row>
        <row r="266">
          <cell r="E266" t="str">
            <v>IbrahimMuhammad</v>
          </cell>
          <cell r="F266">
            <v>7087</v>
          </cell>
        </row>
        <row r="267">
          <cell r="E267" t="str">
            <v>IbrarAbbas</v>
          </cell>
          <cell r="F267">
            <v>7040</v>
          </cell>
        </row>
        <row r="268">
          <cell r="E268" t="str">
            <v>IftikharHasan</v>
          </cell>
          <cell r="F268">
            <v>7328</v>
          </cell>
        </row>
        <row r="269">
          <cell r="E269" t="str">
            <v>IftikharHaseeb</v>
          </cell>
          <cell r="F269">
            <v>7033</v>
          </cell>
        </row>
        <row r="270">
          <cell r="E270" t="str">
            <v>IftikharIzaan</v>
          </cell>
          <cell r="F270">
            <v>7741</v>
          </cell>
        </row>
        <row r="271">
          <cell r="E271" t="str">
            <v>IlyasHumaira</v>
          </cell>
          <cell r="F271">
            <v>7715</v>
          </cell>
        </row>
        <row r="272">
          <cell r="E272" t="str">
            <v>IonEmanuel</v>
          </cell>
          <cell r="F272">
            <v>7873</v>
          </cell>
        </row>
        <row r="273">
          <cell r="E273" t="str">
            <v>IqbalAleyan</v>
          </cell>
          <cell r="F273">
            <v>7010</v>
          </cell>
        </row>
        <row r="274">
          <cell r="E274" t="str">
            <v>IqbalHasnain</v>
          </cell>
          <cell r="F274">
            <v>7674</v>
          </cell>
        </row>
        <row r="275">
          <cell r="E275" t="str">
            <v>IqbalHassan</v>
          </cell>
          <cell r="F275">
            <v>7037</v>
          </cell>
        </row>
        <row r="276">
          <cell r="E276" t="str">
            <v>IqbalKaleem</v>
          </cell>
          <cell r="F276">
            <v>7059</v>
          </cell>
        </row>
        <row r="277">
          <cell r="E277" t="str">
            <v>IqbalNabiha</v>
          </cell>
          <cell r="F277">
            <v>7348</v>
          </cell>
        </row>
        <row r="278">
          <cell r="E278" t="str">
            <v>IqbalSumaira</v>
          </cell>
          <cell r="F278">
            <v>7714</v>
          </cell>
        </row>
        <row r="279">
          <cell r="E279" t="str">
            <v>IqbalUmmar</v>
          </cell>
          <cell r="F279">
            <v>7521</v>
          </cell>
        </row>
        <row r="280">
          <cell r="E280" t="str">
            <v>IrfanAmaan</v>
          </cell>
          <cell r="F280">
            <v>7661</v>
          </cell>
        </row>
        <row r="281">
          <cell r="E281" t="str">
            <v>IrfanRayhan</v>
          </cell>
          <cell r="F281">
            <v>7669</v>
          </cell>
        </row>
        <row r="282">
          <cell r="E282" t="str">
            <v>IrfanShohaib</v>
          </cell>
          <cell r="F282">
            <v>7126</v>
          </cell>
        </row>
        <row r="283">
          <cell r="E283" t="str">
            <v>IshtiaqJaniya</v>
          </cell>
          <cell r="F283">
            <v>7657</v>
          </cell>
        </row>
        <row r="284">
          <cell r="E284" t="str">
            <v>IslamMohammed</v>
          </cell>
          <cell r="F284">
            <v>7018</v>
          </cell>
        </row>
        <row r="285">
          <cell r="E285" t="str">
            <v>IslamMuhammad</v>
          </cell>
          <cell r="F285">
            <v>7694</v>
          </cell>
        </row>
        <row r="286">
          <cell r="E286" t="str">
            <v>IslamNuma</v>
          </cell>
          <cell r="F286">
            <v>7293</v>
          </cell>
        </row>
        <row r="287">
          <cell r="E287" t="str">
            <v>IslamSahirul</v>
          </cell>
          <cell r="F287">
            <v>7641</v>
          </cell>
        </row>
        <row r="288">
          <cell r="E288" t="str">
            <v>IslamSameul</v>
          </cell>
          <cell r="F288">
            <v>7021</v>
          </cell>
        </row>
        <row r="289">
          <cell r="E289" t="str">
            <v>IsmailAbubakar</v>
          </cell>
          <cell r="F289">
            <v>7650</v>
          </cell>
        </row>
        <row r="290">
          <cell r="E290" t="str">
            <v>IsmailMuqtaar</v>
          </cell>
          <cell r="F290">
            <v>7431</v>
          </cell>
        </row>
        <row r="291">
          <cell r="E291" t="str">
            <v>IsmailMustafa</v>
          </cell>
          <cell r="F291">
            <v>7146</v>
          </cell>
        </row>
        <row r="292">
          <cell r="E292" t="str">
            <v>JabeenNabeela</v>
          </cell>
          <cell r="F292">
            <v>6988</v>
          </cell>
        </row>
        <row r="293">
          <cell r="E293" t="str">
            <v>JabeenRimshah</v>
          </cell>
          <cell r="F293">
            <v>7298</v>
          </cell>
        </row>
        <row r="294">
          <cell r="E294" t="str">
            <v>JabinAishah</v>
          </cell>
          <cell r="F294">
            <v>7337</v>
          </cell>
        </row>
        <row r="295">
          <cell r="E295" t="str">
            <v>JaffariAleena</v>
          </cell>
          <cell r="F295">
            <v>7858</v>
          </cell>
        </row>
        <row r="296">
          <cell r="E296" t="str">
            <v>JahanAlisha</v>
          </cell>
          <cell r="F296">
            <v>7676</v>
          </cell>
        </row>
        <row r="297">
          <cell r="E297" t="str">
            <v>JamalAhmed</v>
          </cell>
          <cell r="F297">
            <v>7767</v>
          </cell>
        </row>
        <row r="298">
          <cell r="E298" t="str">
            <v>JamesHeather</v>
          </cell>
          <cell r="F298">
            <v>7596</v>
          </cell>
        </row>
        <row r="299">
          <cell r="E299" t="str">
            <v>JamrozAneeka</v>
          </cell>
          <cell r="F299">
            <v>7152</v>
          </cell>
        </row>
        <row r="300">
          <cell r="E300" t="str">
            <v>JanZara</v>
          </cell>
          <cell r="F300">
            <v>7672</v>
          </cell>
        </row>
        <row r="301">
          <cell r="E301" t="str">
            <v>JanjuaAbdul</v>
          </cell>
          <cell r="F301">
            <v>7068</v>
          </cell>
        </row>
        <row r="302">
          <cell r="E302" t="str">
            <v>JanjuaAhmad</v>
          </cell>
          <cell r="F302">
            <v>7353</v>
          </cell>
        </row>
        <row r="303">
          <cell r="E303" t="str">
            <v>JehanHajirah</v>
          </cell>
          <cell r="F303">
            <v>7026</v>
          </cell>
        </row>
        <row r="304">
          <cell r="E304" t="str">
            <v>JehangirSalma</v>
          </cell>
          <cell r="F304">
            <v>7025</v>
          </cell>
        </row>
        <row r="305">
          <cell r="E305" t="str">
            <v>JunaidAbdul</v>
          </cell>
          <cell r="F305">
            <v>7311</v>
          </cell>
        </row>
        <row r="306">
          <cell r="E306" t="str">
            <v>JunaidMohammed</v>
          </cell>
          <cell r="F306">
            <v>7719</v>
          </cell>
        </row>
        <row r="307">
          <cell r="E307" t="str">
            <v>KabirSophia</v>
          </cell>
          <cell r="F307">
            <v>7732</v>
          </cell>
        </row>
        <row r="308">
          <cell r="E308" t="str">
            <v>KalsoomRukiyah</v>
          </cell>
          <cell r="F308">
            <v>6992</v>
          </cell>
        </row>
        <row r="309">
          <cell r="E309" t="str">
            <v>KamaliSajidah</v>
          </cell>
          <cell r="F309">
            <v>7281</v>
          </cell>
        </row>
        <row r="310">
          <cell r="E310" t="str">
            <v>KanwalShugufta</v>
          </cell>
          <cell r="F310">
            <v>7296</v>
          </cell>
        </row>
        <row r="311">
          <cell r="E311" t="str">
            <v>KarimSafiyyah</v>
          </cell>
          <cell r="F311">
            <v>7322</v>
          </cell>
        </row>
        <row r="312">
          <cell r="E312" t="str">
            <v>KausarHumah</v>
          </cell>
          <cell r="F312">
            <v>7745</v>
          </cell>
        </row>
        <row r="313">
          <cell r="E313" t="str">
            <v>KawsorMahdiya</v>
          </cell>
          <cell r="F313">
            <v>7003</v>
          </cell>
        </row>
        <row r="314">
          <cell r="E314" t="str">
            <v>KayaniAbbas</v>
          </cell>
          <cell r="F314">
            <v>7708</v>
          </cell>
        </row>
        <row r="315">
          <cell r="E315" t="str">
            <v>KayaniAman</v>
          </cell>
          <cell r="F315">
            <v>7717</v>
          </cell>
        </row>
        <row r="316">
          <cell r="E316" t="str">
            <v>KchikechImrane</v>
          </cell>
          <cell r="F316">
            <v>7432</v>
          </cell>
        </row>
        <row r="317">
          <cell r="E317" t="str">
            <v>KeyaniMehak</v>
          </cell>
          <cell r="F317">
            <v>7633</v>
          </cell>
        </row>
        <row r="318">
          <cell r="E318" t="str">
            <v>KhalidMemoona</v>
          </cell>
          <cell r="F318">
            <v>7444</v>
          </cell>
        </row>
        <row r="319">
          <cell r="E319" t="str">
            <v>KhalilHansah</v>
          </cell>
          <cell r="F319">
            <v>7695</v>
          </cell>
        </row>
        <row r="320">
          <cell r="E320" t="str">
            <v>KhalilLaiqa</v>
          </cell>
          <cell r="F320">
            <v>7317</v>
          </cell>
        </row>
        <row r="321">
          <cell r="E321" t="str">
            <v>KhanAmaan</v>
          </cell>
          <cell r="F321">
            <v>7496</v>
          </cell>
        </row>
        <row r="322">
          <cell r="E322" t="str">
            <v>KhanAmaan</v>
          </cell>
          <cell r="F322">
            <v>7496</v>
          </cell>
        </row>
        <row r="323">
          <cell r="E323" t="str">
            <v>KhanAmbarin</v>
          </cell>
          <cell r="F323">
            <v>7689</v>
          </cell>
        </row>
        <row r="324">
          <cell r="E324" t="str">
            <v>KhanAmina</v>
          </cell>
          <cell r="F324">
            <v>7392</v>
          </cell>
        </row>
        <row r="325">
          <cell r="E325" t="str">
            <v>KhanAraheem</v>
          </cell>
          <cell r="F325">
            <v>7627</v>
          </cell>
        </row>
        <row r="326">
          <cell r="E326" t="str">
            <v>KhanDawood</v>
          </cell>
          <cell r="F326">
            <v>7630</v>
          </cell>
        </row>
        <row r="327">
          <cell r="E327" t="str">
            <v>KhanHaidar</v>
          </cell>
          <cell r="F327">
            <v>7425</v>
          </cell>
        </row>
        <row r="328">
          <cell r="E328" t="str">
            <v>KhanHalayna</v>
          </cell>
          <cell r="F328">
            <v>7389</v>
          </cell>
        </row>
        <row r="329">
          <cell r="E329" t="str">
            <v>KhanHalima</v>
          </cell>
          <cell r="F329">
            <v>7041</v>
          </cell>
        </row>
        <row r="330">
          <cell r="E330" t="str">
            <v>KhanHasnain</v>
          </cell>
          <cell r="F330">
            <v>7056</v>
          </cell>
        </row>
        <row r="331">
          <cell r="E331" t="str">
            <v>KhanIqra</v>
          </cell>
          <cell r="F331">
            <v>7274</v>
          </cell>
        </row>
        <row r="332">
          <cell r="E332" t="str">
            <v>KhanIsa</v>
          </cell>
          <cell r="F332">
            <v>7693</v>
          </cell>
        </row>
        <row r="333">
          <cell r="E333" t="str">
            <v>KhanJunaid</v>
          </cell>
          <cell r="F333">
            <v>7338</v>
          </cell>
        </row>
        <row r="334">
          <cell r="E334" t="str">
            <v>KhanLayla</v>
          </cell>
          <cell r="F334">
            <v>7755</v>
          </cell>
        </row>
        <row r="335">
          <cell r="E335" t="str">
            <v>KhanLeila</v>
          </cell>
          <cell r="F335">
            <v>7105</v>
          </cell>
        </row>
        <row r="336">
          <cell r="E336" t="str">
            <v>KhanMohammad</v>
          </cell>
          <cell r="F336">
            <v>7282</v>
          </cell>
        </row>
        <row r="337">
          <cell r="E337" t="str">
            <v>KhanMohammed</v>
          </cell>
          <cell r="F337">
            <v>7415</v>
          </cell>
        </row>
        <row r="338">
          <cell r="E338" t="str">
            <v>KhanMohammed</v>
          </cell>
          <cell r="F338">
            <v>7303</v>
          </cell>
        </row>
        <row r="339">
          <cell r="E339" t="str">
            <v>KhanNafisah</v>
          </cell>
          <cell r="F339">
            <v>7327</v>
          </cell>
        </row>
        <row r="340">
          <cell r="E340" t="str">
            <v>KhanQasim</v>
          </cell>
          <cell r="F340">
            <v>6989</v>
          </cell>
        </row>
        <row r="341">
          <cell r="E341" t="str">
            <v>KhanRais</v>
          </cell>
          <cell r="F341">
            <v>7670</v>
          </cell>
        </row>
        <row r="342">
          <cell r="E342" t="str">
            <v>KhanSabrina</v>
          </cell>
          <cell r="F342">
            <v>7625</v>
          </cell>
        </row>
        <row r="343">
          <cell r="E343" t="str">
            <v>KhanSaddam</v>
          </cell>
          <cell r="F343">
            <v>7155</v>
          </cell>
        </row>
        <row r="344">
          <cell r="E344" t="str">
            <v>KhanSadia</v>
          </cell>
          <cell r="F344">
            <v>7687</v>
          </cell>
        </row>
        <row r="345">
          <cell r="E345" t="str">
            <v>KhanSana</v>
          </cell>
          <cell r="F345">
            <v>7289</v>
          </cell>
        </row>
        <row r="346">
          <cell r="E346" t="str">
            <v>KhanShahid</v>
          </cell>
          <cell r="F346">
            <v>7035</v>
          </cell>
        </row>
        <row r="347">
          <cell r="E347" t="str">
            <v>KhanShaqib</v>
          </cell>
          <cell r="F347">
            <v>7361</v>
          </cell>
        </row>
        <row r="348">
          <cell r="E348" t="str">
            <v>KhanShoaib</v>
          </cell>
          <cell r="F348">
            <v>7875</v>
          </cell>
        </row>
        <row r="349">
          <cell r="E349" t="str">
            <v>KhanSuliman</v>
          </cell>
          <cell r="F349">
            <v>7665</v>
          </cell>
        </row>
        <row r="350">
          <cell r="E350" t="str">
            <v>KhanSunennah</v>
          </cell>
          <cell r="F350">
            <v>7753</v>
          </cell>
        </row>
        <row r="351">
          <cell r="E351" t="str">
            <v>KhanTausiq</v>
          </cell>
          <cell r="F351">
            <v>7015</v>
          </cell>
        </row>
        <row r="352">
          <cell r="E352" t="str">
            <v>KhanZahid</v>
          </cell>
          <cell r="F352">
            <v>7325</v>
          </cell>
        </row>
        <row r="353">
          <cell r="E353" t="str">
            <v>KhanZeynabh</v>
          </cell>
          <cell r="F353">
            <v>7404</v>
          </cell>
        </row>
        <row r="354">
          <cell r="E354" t="str">
            <v>KhanamAnjumara</v>
          </cell>
          <cell r="F354">
            <v>7402</v>
          </cell>
        </row>
        <row r="355">
          <cell r="E355" t="str">
            <v>KhanamNaimah</v>
          </cell>
          <cell r="F355">
            <v>7086</v>
          </cell>
        </row>
        <row r="356">
          <cell r="E356" t="str">
            <v>KhanumFarzana</v>
          </cell>
          <cell r="F356">
            <v>7098</v>
          </cell>
        </row>
        <row r="357">
          <cell r="E357" t="str">
            <v>KhanumFima</v>
          </cell>
          <cell r="F357">
            <v>7788</v>
          </cell>
        </row>
        <row r="358">
          <cell r="E358" t="str">
            <v>KhanumForidha</v>
          </cell>
          <cell r="F358">
            <v>7270</v>
          </cell>
        </row>
        <row r="359">
          <cell r="E359" t="str">
            <v>KhattakKhaynath</v>
          </cell>
          <cell r="F359">
            <v>7006</v>
          </cell>
        </row>
        <row r="360">
          <cell r="E360" t="str">
            <v>KhayerMohammed</v>
          </cell>
          <cell r="F360">
            <v>7757</v>
          </cell>
        </row>
        <row r="361">
          <cell r="E361" t="str">
            <v>KhokharMuhammad</v>
          </cell>
          <cell r="F361">
            <v>7364</v>
          </cell>
        </row>
        <row r="362">
          <cell r="E362" t="str">
            <v>KhokharNabeeha</v>
          </cell>
          <cell r="F362">
            <v>7273</v>
          </cell>
        </row>
        <row r="363">
          <cell r="E363" t="str">
            <v>LOWEKIAN</v>
          </cell>
          <cell r="F363">
            <v>7974</v>
          </cell>
        </row>
        <row r="364">
          <cell r="E364" t="str">
            <v>LOWEKIAN</v>
          </cell>
          <cell r="F364">
            <v>7974</v>
          </cell>
        </row>
        <row r="365">
          <cell r="E365" t="str">
            <v>LaraibAqsa</v>
          </cell>
          <cell r="F365">
            <v>6991</v>
          </cell>
        </row>
        <row r="366">
          <cell r="E366" t="str">
            <v>LatifFazila</v>
          </cell>
          <cell r="F366">
            <v>7419</v>
          </cell>
        </row>
        <row r="367">
          <cell r="E367" t="str">
            <v>MOHAMMEDBILAL</v>
          </cell>
          <cell r="F367">
            <v>7980</v>
          </cell>
        </row>
        <row r="368">
          <cell r="E368" t="str">
            <v>MadinaKirran</v>
          </cell>
          <cell r="F368">
            <v>7652</v>
          </cell>
        </row>
        <row r="369">
          <cell r="E369" t="str">
            <v>Mahammed SaidAhmed</v>
          </cell>
          <cell r="F369">
            <v>7612</v>
          </cell>
        </row>
        <row r="370">
          <cell r="E370" t="str">
            <v>MahboobFaizha</v>
          </cell>
          <cell r="F370">
            <v>7734</v>
          </cell>
        </row>
        <row r="371">
          <cell r="E371" t="str">
            <v>MahmmudAnees</v>
          </cell>
          <cell r="F371">
            <v>7113</v>
          </cell>
        </row>
        <row r="372">
          <cell r="E372" t="str">
            <v>MahmoodDanyal</v>
          </cell>
          <cell r="F372">
            <v>7783</v>
          </cell>
        </row>
        <row r="373">
          <cell r="E373" t="str">
            <v>MahmoodHassaan</v>
          </cell>
          <cell r="F373">
            <v>7628</v>
          </cell>
        </row>
        <row r="374">
          <cell r="E374" t="str">
            <v>MahmoodSamra</v>
          </cell>
          <cell r="F374">
            <v>7092</v>
          </cell>
        </row>
        <row r="375">
          <cell r="E375" t="str">
            <v>MahmoodShoaib</v>
          </cell>
          <cell r="F375">
            <v>7582</v>
          </cell>
        </row>
        <row r="376">
          <cell r="E376" t="str">
            <v>MahmoodTaiyab</v>
          </cell>
          <cell r="F376">
            <v>7363</v>
          </cell>
        </row>
        <row r="377">
          <cell r="E377" t="str">
            <v>MajidAbdul</v>
          </cell>
          <cell r="F377">
            <v>7165</v>
          </cell>
        </row>
        <row r="378">
          <cell r="E378" t="str">
            <v>MansoorAliyah</v>
          </cell>
          <cell r="F378">
            <v>7395</v>
          </cell>
        </row>
        <row r="379">
          <cell r="E379" t="str">
            <v>MarinHagi</v>
          </cell>
          <cell r="F379">
            <v>7356</v>
          </cell>
        </row>
        <row r="380">
          <cell r="E380" t="str">
            <v>Mc RobertLiam</v>
          </cell>
          <cell r="F380">
            <v>7656</v>
          </cell>
        </row>
        <row r="381">
          <cell r="E381" t="str">
            <v>McRobertJade</v>
          </cell>
          <cell r="F381">
            <v>7028</v>
          </cell>
        </row>
        <row r="382">
          <cell r="E382" t="str">
            <v>MeahTahmidur</v>
          </cell>
          <cell r="F382">
            <v>7305</v>
          </cell>
        </row>
        <row r="383">
          <cell r="E383" t="str">
            <v>MehdiAbdussamad</v>
          </cell>
          <cell r="F383">
            <v>7780</v>
          </cell>
        </row>
        <row r="384">
          <cell r="E384" t="str">
            <v>MehmoodAaliyah</v>
          </cell>
          <cell r="F384">
            <v>7761</v>
          </cell>
        </row>
        <row r="385">
          <cell r="E385" t="str">
            <v>MehrbanMaria</v>
          </cell>
          <cell r="F385">
            <v>7340</v>
          </cell>
        </row>
        <row r="386">
          <cell r="E386" t="str">
            <v>MezouariSafiya</v>
          </cell>
          <cell r="F386">
            <v>7309</v>
          </cell>
        </row>
        <row r="387">
          <cell r="E387" t="str">
            <v>MiahAnas</v>
          </cell>
          <cell r="F387">
            <v>7301</v>
          </cell>
        </row>
        <row r="388">
          <cell r="E388" t="str">
            <v>MiahMohammed</v>
          </cell>
          <cell r="F388">
            <v>7742</v>
          </cell>
        </row>
        <row r="389">
          <cell r="E389" t="str">
            <v>MiahMohammed</v>
          </cell>
          <cell r="F389">
            <v>6995</v>
          </cell>
        </row>
        <row r="390">
          <cell r="E390" t="str">
            <v>MiahShah</v>
          </cell>
          <cell r="F390">
            <v>6994</v>
          </cell>
        </row>
        <row r="391">
          <cell r="E391" t="str">
            <v>MiahZakir</v>
          </cell>
          <cell r="F391">
            <v>7102</v>
          </cell>
        </row>
        <row r="392">
          <cell r="E392" t="str">
            <v>MirzaMaria</v>
          </cell>
          <cell r="F392">
            <v>7622</v>
          </cell>
        </row>
        <row r="393">
          <cell r="E393" t="str">
            <v>MirzaMommna</v>
          </cell>
          <cell r="F393">
            <v>7184</v>
          </cell>
        </row>
        <row r="394">
          <cell r="E394" t="str">
            <v>MirzaSamra</v>
          </cell>
          <cell r="F394">
            <v>7049</v>
          </cell>
        </row>
        <row r="395">
          <cell r="E395" t="str">
            <v>Mohamed NoorNajma</v>
          </cell>
          <cell r="F395">
            <v>7200</v>
          </cell>
        </row>
        <row r="396">
          <cell r="E396" t="str">
            <v>Mohamed NurAmina</v>
          </cell>
          <cell r="F396">
            <v>7032</v>
          </cell>
        </row>
        <row r="397">
          <cell r="E397" t="str">
            <v>MohamedAbdirahman Mohamed</v>
          </cell>
          <cell r="F397">
            <v>7365</v>
          </cell>
        </row>
        <row r="398">
          <cell r="E398" t="str">
            <v>MohamedFarhiya</v>
          </cell>
          <cell r="F398">
            <v>7869</v>
          </cell>
        </row>
        <row r="399">
          <cell r="E399" t="str">
            <v>MohamedIbtisam</v>
          </cell>
          <cell r="F399">
            <v>7310</v>
          </cell>
        </row>
        <row r="400">
          <cell r="E400" t="str">
            <v>MohamedKhadan</v>
          </cell>
          <cell r="F400">
            <v>7077</v>
          </cell>
        </row>
        <row r="401">
          <cell r="E401" t="str">
            <v>MohamedKhalid</v>
          </cell>
          <cell r="F401">
            <v>7438</v>
          </cell>
        </row>
        <row r="402">
          <cell r="E402" t="str">
            <v>MohamedNasra</v>
          </cell>
          <cell r="F402">
            <v>7530</v>
          </cell>
        </row>
        <row r="403">
          <cell r="E403" t="str">
            <v>MohamedSidali</v>
          </cell>
          <cell r="F403">
            <v>7880</v>
          </cell>
        </row>
        <row r="404">
          <cell r="E404" t="str">
            <v>Mohamed,Suleekha</v>
          </cell>
          <cell r="F404">
            <v>7333</v>
          </cell>
        </row>
        <row r="405">
          <cell r="E405" t="str">
            <v>MohamedSumaya</v>
          </cell>
          <cell r="F405">
            <v>7390</v>
          </cell>
        </row>
        <row r="406">
          <cell r="E406" t="str">
            <v>MohammedAjaz</v>
          </cell>
          <cell r="F406">
            <v>7764</v>
          </cell>
        </row>
        <row r="407">
          <cell r="E407" t="str">
            <v>MohammedAliyah</v>
          </cell>
          <cell r="F407">
            <v>7771</v>
          </cell>
        </row>
        <row r="408">
          <cell r="E408" t="str">
            <v>MohammedAshfaq</v>
          </cell>
          <cell r="F408">
            <v>7109</v>
          </cell>
        </row>
        <row r="409">
          <cell r="E409" t="str">
            <v>MohammedAyaz</v>
          </cell>
          <cell r="F409">
            <v>7060</v>
          </cell>
        </row>
        <row r="410">
          <cell r="E410" t="str">
            <v>MohammedHasnain</v>
          </cell>
          <cell r="F410">
            <v>7420</v>
          </cell>
        </row>
        <row r="411">
          <cell r="E411" t="str">
            <v>MohammedIkraam</v>
          </cell>
          <cell r="F411">
            <v>7536</v>
          </cell>
        </row>
        <row r="412">
          <cell r="E412" t="str">
            <v>MohammedIlhaam</v>
          </cell>
          <cell r="F412">
            <v>7535</v>
          </cell>
        </row>
        <row r="413">
          <cell r="E413" t="str">
            <v>MohammedIntahab</v>
          </cell>
          <cell r="F413">
            <v>7334</v>
          </cell>
        </row>
        <row r="414">
          <cell r="E414" t="str">
            <v>MohammedKinza</v>
          </cell>
          <cell r="F414">
            <v>7406</v>
          </cell>
        </row>
        <row r="415">
          <cell r="E415" t="str">
            <v>MohammedNazam</v>
          </cell>
          <cell r="F415">
            <v>7377</v>
          </cell>
        </row>
        <row r="416">
          <cell r="E416" t="str">
            <v>Mohammed-HajiAdnan</v>
          </cell>
          <cell r="F416">
            <v>7784</v>
          </cell>
        </row>
        <row r="417">
          <cell r="E417" t="str">
            <v>MohamudAsma</v>
          </cell>
          <cell r="F417">
            <v>7374</v>
          </cell>
        </row>
        <row r="418">
          <cell r="E418" t="str">
            <v>MohamudMubarik</v>
          </cell>
          <cell r="F418">
            <v>7157</v>
          </cell>
        </row>
        <row r="419">
          <cell r="E419" t="str">
            <v>MubarikDaniyal</v>
          </cell>
          <cell r="F419">
            <v>7727</v>
          </cell>
        </row>
        <row r="420">
          <cell r="E420" t="str">
            <v>MughalMaryam</v>
          </cell>
          <cell r="F420">
            <v>7728</v>
          </cell>
        </row>
        <row r="421">
          <cell r="E421" t="str">
            <v>MunirAminah</v>
          </cell>
          <cell r="F421">
            <v>7362</v>
          </cell>
        </row>
        <row r="422">
          <cell r="E422" t="str">
            <v>MunirUways</v>
          </cell>
          <cell r="F422">
            <v>7613</v>
          </cell>
        </row>
        <row r="423">
          <cell r="E423" t="str">
            <v>MushtaqAdil</v>
          </cell>
          <cell r="F423">
            <v>7042</v>
          </cell>
        </row>
        <row r="424">
          <cell r="E424" t="str">
            <v>MushtaqShuayb</v>
          </cell>
          <cell r="F424">
            <v>7666</v>
          </cell>
        </row>
        <row r="425">
          <cell r="E425" t="str">
            <v>MushtaqZayyan</v>
          </cell>
          <cell r="F425">
            <v>6997</v>
          </cell>
        </row>
        <row r="426">
          <cell r="E426" t="str">
            <v>MussaAmiin</v>
          </cell>
          <cell r="F426">
            <v>7143</v>
          </cell>
        </row>
        <row r="427">
          <cell r="E427" t="str">
            <v>NabiHamza</v>
          </cell>
          <cell r="F427">
            <v>7563</v>
          </cell>
        </row>
        <row r="428">
          <cell r="E428" t="str">
            <v>NadeemAhmed</v>
          </cell>
          <cell r="F428">
            <v>7681</v>
          </cell>
        </row>
        <row r="429">
          <cell r="E429" t="str">
            <v>NaeemSaima</v>
          </cell>
          <cell r="F429">
            <v>6998</v>
          </cell>
        </row>
        <row r="430">
          <cell r="E430" t="str">
            <v>NaibYousra</v>
          </cell>
          <cell r="F430">
            <v>7777</v>
          </cell>
        </row>
        <row r="431">
          <cell r="E431" t="str">
            <v>NaimahSafiyah</v>
          </cell>
          <cell r="F431">
            <v>6999</v>
          </cell>
        </row>
        <row r="432">
          <cell r="E432" t="str">
            <v>NasarZaynah</v>
          </cell>
          <cell r="F432">
            <v>7673</v>
          </cell>
        </row>
        <row r="433">
          <cell r="E433" t="str">
            <v>NaveedAaminah</v>
          </cell>
          <cell r="F433">
            <v>7697</v>
          </cell>
        </row>
        <row r="434">
          <cell r="E434" t="str">
            <v>NaveedYusuf</v>
          </cell>
          <cell r="F434">
            <v>7352</v>
          </cell>
        </row>
        <row r="435">
          <cell r="E435" t="str">
            <v>NaveedZain</v>
          </cell>
          <cell r="F435">
            <v>7759</v>
          </cell>
        </row>
        <row r="436">
          <cell r="E436" t="str">
            <v>NawazAsfandyaar</v>
          </cell>
          <cell r="F436">
            <v>7699</v>
          </cell>
        </row>
        <row r="437">
          <cell r="E437" t="str">
            <v>NawazBilal</v>
          </cell>
          <cell r="F437">
            <v>7629</v>
          </cell>
        </row>
        <row r="438">
          <cell r="E438" t="str">
            <v>NawazFalak</v>
          </cell>
          <cell r="F438">
            <v>7691</v>
          </cell>
        </row>
        <row r="439">
          <cell r="E439" t="str">
            <v>NawazLabib</v>
          </cell>
          <cell r="F439">
            <v>7287</v>
          </cell>
        </row>
        <row r="440">
          <cell r="E440" t="str">
            <v>NawazSafa</v>
          </cell>
          <cell r="F440">
            <v>7058</v>
          </cell>
        </row>
        <row r="441">
          <cell r="E441" t="str">
            <v>NawazShairyaar</v>
          </cell>
          <cell r="F441">
            <v>7067</v>
          </cell>
        </row>
        <row r="442">
          <cell r="E442" t="str">
            <v>NisarAimun</v>
          </cell>
          <cell r="F442">
            <v>7416</v>
          </cell>
        </row>
        <row r="443">
          <cell r="E443" t="str">
            <v>NoorMohammed</v>
          </cell>
          <cell r="F443">
            <v>7101</v>
          </cell>
        </row>
        <row r="444">
          <cell r="E444" t="str">
            <v>NourIntisar</v>
          </cell>
          <cell r="F444">
            <v>7678</v>
          </cell>
        </row>
        <row r="445">
          <cell r="E445" t="str">
            <v>Obadi-NapolesMariam</v>
          </cell>
          <cell r="F445">
            <v>7346</v>
          </cell>
        </row>
        <row r="446">
          <cell r="E446" t="str">
            <v>OsmanIbrahim</v>
          </cell>
          <cell r="F446">
            <v>7653</v>
          </cell>
        </row>
        <row r="447">
          <cell r="E447" t="str">
            <v>OsmanIkraan</v>
          </cell>
          <cell r="F447">
            <v>7424</v>
          </cell>
        </row>
        <row r="448">
          <cell r="E448" t="str">
            <v>ParvezHouren</v>
          </cell>
          <cell r="F448">
            <v>7428</v>
          </cell>
        </row>
        <row r="449">
          <cell r="E449" t="str">
            <v>PervaizQasim</v>
          </cell>
          <cell r="F449">
            <v>7000</v>
          </cell>
        </row>
        <row r="450">
          <cell r="E450" t="str">
            <v>QadirAlia</v>
          </cell>
          <cell r="F450">
            <v>7053</v>
          </cell>
        </row>
        <row r="451">
          <cell r="E451" t="str">
            <v>QadirHamza</v>
          </cell>
          <cell r="F451">
            <v>7064</v>
          </cell>
        </row>
        <row r="452">
          <cell r="E452" t="str">
            <v>QasimMohammed</v>
          </cell>
          <cell r="F452">
            <v>7401</v>
          </cell>
        </row>
        <row r="453">
          <cell r="E453" t="str">
            <v>QayaadAbdulqani</v>
          </cell>
          <cell r="F453">
            <v>7792</v>
          </cell>
        </row>
        <row r="454">
          <cell r="E454" t="str">
            <v>QureshiHassaan</v>
          </cell>
          <cell r="F454">
            <v>7423</v>
          </cell>
        </row>
        <row r="455">
          <cell r="E455" t="str">
            <v>QureshiNadia</v>
          </cell>
          <cell r="F455">
            <v>7382</v>
          </cell>
        </row>
        <row r="456">
          <cell r="E456" t="str">
            <v>RababAishah</v>
          </cell>
          <cell r="F456">
            <v>7001</v>
          </cell>
        </row>
        <row r="457">
          <cell r="E457" t="str">
            <v>RafiqOmera</v>
          </cell>
          <cell r="F457">
            <v>7129</v>
          </cell>
        </row>
        <row r="458">
          <cell r="E458" t="str">
            <v>RafiqueHaroon</v>
          </cell>
          <cell r="F458">
            <v>7319</v>
          </cell>
        </row>
        <row r="459">
          <cell r="E459" t="str">
            <v>RahmanAazim</v>
          </cell>
          <cell r="F459">
            <v>7738</v>
          </cell>
        </row>
        <row r="460">
          <cell r="E460" t="str">
            <v>RahmanAnikah</v>
          </cell>
          <cell r="F460">
            <v>7704</v>
          </cell>
        </row>
        <row r="461">
          <cell r="E461" t="str">
            <v>RahmanFerhan</v>
          </cell>
          <cell r="F461">
            <v>7272</v>
          </cell>
        </row>
        <row r="462">
          <cell r="E462" t="str">
            <v>RahmanJunaid</v>
          </cell>
          <cell r="F462">
            <v>7083</v>
          </cell>
        </row>
        <row r="463">
          <cell r="E463" t="str">
            <v>RahmanMahmudur</v>
          </cell>
          <cell r="F463">
            <v>7115</v>
          </cell>
        </row>
        <row r="464">
          <cell r="E464" t="str">
            <v>RahmanMajed</v>
          </cell>
          <cell r="F464">
            <v>7632</v>
          </cell>
        </row>
        <row r="465">
          <cell r="E465" t="str">
            <v>RahmanMohammed</v>
          </cell>
          <cell r="F465">
            <v>7637</v>
          </cell>
        </row>
        <row r="466">
          <cell r="E466" t="str">
            <v>RahmanMohammed S</v>
          </cell>
          <cell r="F466">
            <v>7140</v>
          </cell>
        </row>
        <row r="467">
          <cell r="E467" t="str">
            <v>RahmanMohammed W</v>
          </cell>
          <cell r="F467">
            <v>7166</v>
          </cell>
        </row>
        <row r="468">
          <cell r="E468" t="str">
            <v>RahmanMuhammad Habeebur</v>
          </cell>
          <cell r="F468">
            <v>7189</v>
          </cell>
        </row>
        <row r="469">
          <cell r="E469" t="str">
            <v>RahmanSamiyah</v>
          </cell>
          <cell r="F469">
            <v>7702</v>
          </cell>
        </row>
        <row r="470">
          <cell r="E470" t="str">
            <v>RahmanWafiqa</v>
          </cell>
          <cell r="F470">
            <v>7385</v>
          </cell>
        </row>
        <row r="471">
          <cell r="E471" t="str">
            <v>RajaHaider</v>
          </cell>
          <cell r="F471">
            <v>7675</v>
          </cell>
        </row>
        <row r="472">
          <cell r="E472" t="str">
            <v>RajaHumza</v>
          </cell>
          <cell r="F472">
            <v>7540</v>
          </cell>
        </row>
        <row r="473">
          <cell r="E473" t="str">
            <v>RajaMurad</v>
          </cell>
          <cell r="F473">
            <v>7050</v>
          </cell>
        </row>
        <row r="474">
          <cell r="E474" t="str">
            <v>RajaSaaria</v>
          </cell>
          <cell r="F474">
            <v>7394</v>
          </cell>
        </row>
        <row r="475">
          <cell r="E475" t="str">
            <v>RamzanAli</v>
          </cell>
          <cell r="F475">
            <v>7578</v>
          </cell>
        </row>
        <row r="476">
          <cell r="E476" t="str">
            <v>RamzanIqra</v>
          </cell>
          <cell r="F476">
            <v>7584</v>
          </cell>
        </row>
        <row r="477">
          <cell r="E477" t="str">
            <v>RaniJaveria</v>
          </cell>
          <cell r="F477">
            <v>7269</v>
          </cell>
        </row>
        <row r="478">
          <cell r="E478" t="str">
            <v>RazaHannah</v>
          </cell>
          <cell r="F478">
            <v>7782</v>
          </cell>
        </row>
        <row r="479">
          <cell r="E479" t="str">
            <v>RazaKassim</v>
          </cell>
          <cell r="F479">
            <v>7135</v>
          </cell>
        </row>
        <row r="480">
          <cell r="E480" t="str">
            <v>RazaSaira</v>
          </cell>
          <cell r="F480">
            <v>7380</v>
          </cell>
        </row>
        <row r="481">
          <cell r="E481" t="str">
            <v>ReetiManesha</v>
          </cell>
          <cell r="F481">
            <v>7442</v>
          </cell>
        </row>
        <row r="482">
          <cell r="E482" t="str">
            <v>RehmanFizzah</v>
          </cell>
          <cell r="F482">
            <v>7585</v>
          </cell>
        </row>
        <row r="483">
          <cell r="E483" t="str">
            <v>RehmanHina</v>
          </cell>
          <cell r="F483">
            <v>7750</v>
          </cell>
        </row>
        <row r="484">
          <cell r="E484" t="str">
            <v>RehmanKhybar</v>
          </cell>
          <cell r="F484">
            <v>7731</v>
          </cell>
        </row>
        <row r="485">
          <cell r="E485" t="str">
            <v>RehmanMustafa</v>
          </cell>
          <cell r="F485">
            <v>7011</v>
          </cell>
        </row>
        <row r="486">
          <cell r="E486" t="str">
            <v>RehmanSarah</v>
          </cell>
          <cell r="F486">
            <v>7646</v>
          </cell>
        </row>
        <row r="487">
          <cell r="E487" t="str">
            <v>RehmanYusuf</v>
          </cell>
          <cell r="F487">
            <v>7271</v>
          </cell>
        </row>
        <row r="488">
          <cell r="E488" t="str">
            <v>RehmanZeenat</v>
          </cell>
          <cell r="F488">
            <v>7541</v>
          </cell>
        </row>
        <row r="489">
          <cell r="E489" t="str">
            <v>RehmanZia-Ur</v>
          </cell>
          <cell r="F489">
            <v>7684</v>
          </cell>
        </row>
        <row r="490">
          <cell r="E490" t="str">
            <v>ReyazHunzala</v>
          </cell>
          <cell r="F490">
            <v>7112</v>
          </cell>
        </row>
        <row r="491">
          <cell r="E491" t="str">
            <v>RizwanHamza</v>
          </cell>
          <cell r="F491">
            <v>7412</v>
          </cell>
        </row>
        <row r="492">
          <cell r="E492" t="str">
            <v>RizwanMahreen</v>
          </cell>
          <cell r="F492">
            <v>7744</v>
          </cell>
        </row>
        <row r="493">
          <cell r="E493" t="str">
            <v>RobleAisha</v>
          </cell>
          <cell r="F493">
            <v>7436</v>
          </cell>
        </row>
        <row r="494">
          <cell r="E494" t="str">
            <v>RoobleMahamed</v>
          </cell>
          <cell r="F494">
            <v>7085</v>
          </cell>
        </row>
        <row r="495">
          <cell r="E495" t="str">
            <v>RounaqJannath</v>
          </cell>
          <cell r="F495">
            <v>7279</v>
          </cell>
        </row>
        <row r="496">
          <cell r="E496" t="str">
            <v>SadiqMohammed-Amar</v>
          </cell>
          <cell r="F496">
            <v>7770</v>
          </cell>
        </row>
        <row r="497">
          <cell r="E497" t="str">
            <v>SahotaGurpreet</v>
          </cell>
          <cell r="F497">
            <v>7743</v>
          </cell>
        </row>
        <row r="498">
          <cell r="E498" t="str">
            <v>SaidSuweydo</v>
          </cell>
          <cell r="F498">
            <v>7874</v>
          </cell>
        </row>
        <row r="499">
          <cell r="E499" t="str">
            <v>SaiidStabrakh</v>
          </cell>
          <cell r="F499">
            <v>7147</v>
          </cell>
        </row>
        <row r="500">
          <cell r="E500" t="str">
            <v>SajedHadiyah</v>
          </cell>
          <cell r="F500">
            <v>7733</v>
          </cell>
        </row>
        <row r="501">
          <cell r="E501" t="str">
            <v>SajedMujahid</v>
          </cell>
          <cell r="F501">
            <v>7725</v>
          </cell>
        </row>
        <row r="502">
          <cell r="E502" t="str">
            <v>SajidLaiba</v>
          </cell>
          <cell r="F502">
            <v>7494</v>
          </cell>
        </row>
        <row r="503">
          <cell r="E503" t="str">
            <v>SajidManiba</v>
          </cell>
          <cell r="F503">
            <v>7036</v>
          </cell>
        </row>
        <row r="504">
          <cell r="E504" t="str">
            <v>SaladAisha</v>
          </cell>
          <cell r="F504">
            <v>7002</v>
          </cell>
        </row>
        <row r="505">
          <cell r="E505" t="str">
            <v>SarfrazMaryam</v>
          </cell>
          <cell r="F505">
            <v>7868</v>
          </cell>
        </row>
        <row r="506">
          <cell r="E506" t="str">
            <v>SerishSanam</v>
          </cell>
          <cell r="F506">
            <v>7043</v>
          </cell>
        </row>
        <row r="507">
          <cell r="E507" t="str">
            <v>ShadBilal</v>
          </cell>
          <cell r="F507">
            <v>7680</v>
          </cell>
        </row>
        <row r="508">
          <cell r="E508" t="str">
            <v>ShahFaraman</v>
          </cell>
          <cell r="F508">
            <v>7099</v>
          </cell>
        </row>
        <row r="509">
          <cell r="E509" t="str">
            <v>ShahHaider</v>
          </cell>
          <cell r="F509">
            <v>7372</v>
          </cell>
        </row>
        <row r="510">
          <cell r="E510" t="str">
            <v>ShahRubi</v>
          </cell>
          <cell r="F510">
            <v>7383</v>
          </cell>
        </row>
        <row r="511">
          <cell r="E511" t="str">
            <v>ShahidIqra</v>
          </cell>
          <cell r="F511">
            <v>7051</v>
          </cell>
        </row>
        <row r="512">
          <cell r="E512" t="str">
            <v>ShakilZarqa</v>
          </cell>
          <cell r="F512">
            <v>7004</v>
          </cell>
        </row>
        <row r="513">
          <cell r="E513" t="str">
            <v>ShakoorAtif</v>
          </cell>
          <cell r="F513">
            <v>7134</v>
          </cell>
        </row>
        <row r="514">
          <cell r="E514" t="str">
            <v>ShamraizHuriyyah</v>
          </cell>
          <cell r="F514">
            <v>7639</v>
          </cell>
        </row>
        <row r="515">
          <cell r="E515" t="str">
            <v>ShaukatDhanish</v>
          </cell>
          <cell r="F515">
            <v>7211</v>
          </cell>
        </row>
        <row r="516">
          <cell r="E516" t="str">
            <v>ShaukatHumza</v>
          </cell>
          <cell r="F516">
            <v>7106</v>
          </cell>
        </row>
        <row r="517">
          <cell r="E517" t="str">
            <v>ShaukatKhazer</v>
          </cell>
          <cell r="F517">
            <v>7747</v>
          </cell>
        </row>
        <row r="518">
          <cell r="E518" t="str">
            <v>ShazadMeryum</v>
          </cell>
          <cell r="F518">
            <v>7417</v>
          </cell>
        </row>
        <row r="519">
          <cell r="E519" t="str">
            <v>Sheikh AbdiAyman</v>
          </cell>
          <cell r="F519">
            <v>7089</v>
          </cell>
        </row>
        <row r="520">
          <cell r="E520" t="str">
            <v>SheikhMuhammad</v>
          </cell>
          <cell r="F520">
            <v>7522</v>
          </cell>
        </row>
        <row r="521">
          <cell r="E521" t="str">
            <v>ShezadiSophie</v>
          </cell>
          <cell r="F521">
            <v>7359</v>
          </cell>
        </row>
        <row r="522">
          <cell r="E522" t="str">
            <v>ShomaimMohammed</v>
          </cell>
          <cell r="F522">
            <v>6996</v>
          </cell>
        </row>
        <row r="523">
          <cell r="E523" t="str">
            <v>ShuaibRumaysah</v>
          </cell>
          <cell r="F523">
            <v>7617</v>
          </cell>
        </row>
        <row r="524">
          <cell r="E524" t="str">
            <v>SiddiqueZaynab</v>
          </cell>
          <cell r="F524">
            <v>7044</v>
          </cell>
        </row>
        <row r="525">
          <cell r="E525" t="str">
            <v>StefanEva</v>
          </cell>
          <cell r="F525">
            <v>7564</v>
          </cell>
        </row>
        <row r="526">
          <cell r="E526" t="str">
            <v>StevensonAabidah</v>
          </cell>
          <cell r="F526">
            <v>7201</v>
          </cell>
        </row>
        <row r="527">
          <cell r="E527" t="str">
            <v>StevensonAbdur-Rahmaan</v>
          </cell>
          <cell r="F527">
            <v>7645</v>
          </cell>
        </row>
        <row r="528">
          <cell r="E528" t="str">
            <v>SufyaanMohammed</v>
          </cell>
          <cell r="F528">
            <v>7290</v>
          </cell>
        </row>
        <row r="529">
          <cell r="E529" t="str">
            <v>SugulleAbdirahman</v>
          </cell>
          <cell r="F529">
            <v>7055</v>
          </cell>
        </row>
        <row r="530">
          <cell r="E530" t="str">
            <v>SugulleAisha</v>
          </cell>
          <cell r="F530">
            <v>7342</v>
          </cell>
        </row>
        <row r="531">
          <cell r="E531" t="str">
            <v>SultanaFabbiha</v>
          </cell>
          <cell r="F531">
            <v>7636</v>
          </cell>
        </row>
        <row r="532">
          <cell r="E532" t="str">
            <v>SultanaNasrin</v>
          </cell>
          <cell r="F532">
            <v>7315</v>
          </cell>
        </row>
        <row r="533">
          <cell r="E533" t="str">
            <v>SyedaKhadija</v>
          </cell>
          <cell r="F533">
            <v>7729</v>
          </cell>
        </row>
        <row r="534">
          <cell r="E534" t="str">
            <v>TabassamMisbha</v>
          </cell>
          <cell r="F534">
            <v>7091</v>
          </cell>
        </row>
        <row r="535">
          <cell r="E535" t="str">
            <v>TahierIram</v>
          </cell>
          <cell r="F535">
            <v>7198</v>
          </cell>
        </row>
        <row r="536">
          <cell r="E536" t="str">
            <v>TahirHussain</v>
          </cell>
          <cell r="F536">
            <v>7752</v>
          </cell>
        </row>
        <row r="537">
          <cell r="E537" t="str">
            <v>TamimFaiyaz</v>
          </cell>
          <cell r="F537">
            <v>7013</v>
          </cell>
        </row>
        <row r="538">
          <cell r="E538" t="str">
            <v>TariqFarah</v>
          </cell>
          <cell r="F538">
            <v>7286</v>
          </cell>
        </row>
        <row r="539">
          <cell r="E539" t="str">
            <v>TariqHaajra</v>
          </cell>
          <cell r="F539">
            <v>7690</v>
          </cell>
        </row>
        <row r="540">
          <cell r="E540" t="str">
            <v>TariqHamza</v>
          </cell>
          <cell r="F540">
            <v>7063</v>
          </cell>
        </row>
        <row r="541">
          <cell r="E541" t="str">
            <v>TariqRais</v>
          </cell>
          <cell r="F541">
            <v>7386</v>
          </cell>
        </row>
        <row r="542">
          <cell r="E542" t="str">
            <v>TauckelaiteToma</v>
          </cell>
          <cell r="F542">
            <v>7562</v>
          </cell>
        </row>
        <row r="543">
          <cell r="E543" t="str">
            <v>TbesomSariyah</v>
          </cell>
          <cell r="F543">
            <v>7658</v>
          </cell>
        </row>
        <row r="544">
          <cell r="E544" t="str">
            <v>TooqeerNisha</v>
          </cell>
          <cell r="F544">
            <v>7029</v>
          </cell>
        </row>
        <row r="545">
          <cell r="E545" t="str">
            <v>UddinIrfan</v>
          </cell>
          <cell r="F545">
            <v>7686</v>
          </cell>
        </row>
        <row r="546">
          <cell r="E546" t="str">
            <v>UddinJawad</v>
          </cell>
          <cell r="F546">
            <v>7614</v>
          </cell>
        </row>
        <row r="547">
          <cell r="E547" t="str">
            <v>UllahNajeeb</v>
          </cell>
          <cell r="F547">
            <v>7104</v>
          </cell>
        </row>
        <row r="548">
          <cell r="E548" t="str">
            <v>UmarMohammed</v>
          </cell>
          <cell r="F548">
            <v>7758</v>
          </cell>
        </row>
        <row r="549">
          <cell r="E549" t="str">
            <v>UzairMohammed</v>
          </cell>
          <cell r="F549">
            <v>7779</v>
          </cell>
        </row>
        <row r="550">
          <cell r="E550" t="str">
            <v>VasileSamson</v>
          </cell>
          <cell r="F550">
            <v>7072</v>
          </cell>
        </row>
        <row r="551">
          <cell r="E551" t="str">
            <v>WahidHamza</v>
          </cell>
          <cell r="F551">
            <v>7005</v>
          </cell>
        </row>
        <row r="552">
          <cell r="E552" t="str">
            <v>WarsameMaryam</v>
          </cell>
          <cell r="F552">
            <v>7308</v>
          </cell>
        </row>
        <row r="553">
          <cell r="E553" t="str">
            <v>WilkinsReegan</v>
          </cell>
          <cell r="F553">
            <v>7074</v>
          </cell>
        </row>
        <row r="554">
          <cell r="E554" t="str">
            <v>YaqubHafzah</v>
          </cell>
          <cell r="F554">
            <v>7396</v>
          </cell>
        </row>
        <row r="555">
          <cell r="E555" t="str">
            <v>YaqubRuqayyah</v>
          </cell>
          <cell r="F555">
            <v>7121</v>
          </cell>
        </row>
        <row r="556">
          <cell r="E556" t="str">
            <v>YasinMohammed</v>
          </cell>
          <cell r="F556">
            <v>7125</v>
          </cell>
        </row>
        <row r="557">
          <cell r="E557" t="str">
            <v>YasminAmbrin</v>
          </cell>
          <cell r="F557">
            <v>7330</v>
          </cell>
        </row>
        <row r="558">
          <cell r="E558" t="str">
            <v>YusufIkhlas</v>
          </cell>
          <cell r="F558">
            <v>7724</v>
          </cell>
        </row>
        <row r="559">
          <cell r="E559" t="str">
            <v>ZadaSuliman</v>
          </cell>
          <cell r="F559">
            <v>7288</v>
          </cell>
        </row>
        <row r="560">
          <cell r="E560" t="str">
            <v>ZafranFalaq</v>
          </cell>
          <cell r="F560">
            <v>7749</v>
          </cell>
        </row>
        <row r="561">
          <cell r="E561" t="str">
            <v>ZahedAhmed</v>
          </cell>
          <cell r="F561">
            <v>7616</v>
          </cell>
        </row>
        <row r="562">
          <cell r="E562" t="str">
            <v>ZahidIqhra</v>
          </cell>
          <cell r="F562">
            <v>7791</v>
          </cell>
        </row>
        <row r="563">
          <cell r="E563" t="str">
            <v>ZahoorCameron</v>
          </cell>
          <cell r="F563">
            <v>7493</v>
          </cell>
        </row>
        <row r="564">
          <cell r="E564" t="str">
            <v>ZahoorMaria</v>
          </cell>
          <cell r="F564">
            <v>7710</v>
          </cell>
        </row>
        <row r="565">
          <cell r="E565" t="str">
            <v>ZainMohammed</v>
          </cell>
          <cell r="F565">
            <v>7766</v>
          </cell>
        </row>
        <row r="566">
          <cell r="E566" t="str">
            <v>ZamanAdam</v>
          </cell>
          <cell r="F566">
            <v>7052</v>
          </cell>
        </row>
        <row r="567">
          <cell r="E567" t="str">
            <v>ZamanBakar</v>
          </cell>
          <cell r="F567">
            <v>7631</v>
          </cell>
        </row>
        <row r="568">
          <cell r="E568" t="str">
            <v>ZamanDawood</v>
          </cell>
          <cell r="F568">
            <v>7370</v>
          </cell>
        </row>
        <row r="569">
          <cell r="E569" t="str">
            <v>ZamanKausar</v>
          </cell>
          <cell r="F569">
            <v>7017</v>
          </cell>
        </row>
        <row r="570">
          <cell r="E570" t="str">
            <v>ZaneMohammad</v>
          </cell>
          <cell r="F570">
            <v>7642</v>
          </cell>
        </row>
        <row r="571">
          <cell r="E571" t="str">
            <v>ZeeshanMohammed</v>
          </cell>
          <cell r="F571">
            <v>7793</v>
          </cell>
        </row>
        <row r="572">
          <cell r="E572" t="str">
            <v>ZulfiqarSelina</v>
          </cell>
          <cell r="F572">
            <v>7045</v>
          </cell>
        </row>
        <row r="573">
          <cell r="E573" t="str">
            <v>ZulfkarAminah</v>
          </cell>
          <cell r="F573">
            <v>7128</v>
          </cell>
        </row>
        <row r="574">
          <cell r="E574" t="str">
            <v>AbdiKhalid</v>
          </cell>
          <cell r="F574">
            <v>6632</v>
          </cell>
        </row>
        <row r="575">
          <cell r="E575" t="str">
            <v>AbdiYasmin</v>
          </cell>
          <cell r="F575">
            <v>6852</v>
          </cell>
        </row>
        <row r="576">
          <cell r="E576" t="str">
            <v>AbdiazizaliMohammed</v>
          </cell>
          <cell r="F576">
            <v>6924</v>
          </cell>
        </row>
        <row r="577">
          <cell r="E577" t="str">
            <v>AbdoAya</v>
          </cell>
          <cell r="F577">
            <v>6803</v>
          </cell>
        </row>
        <row r="578">
          <cell r="E578" t="str">
            <v>AbduWelid</v>
          </cell>
          <cell r="F578">
            <v>6577</v>
          </cell>
        </row>
        <row r="579">
          <cell r="E579" t="str">
            <v>AbdulbaariLamya</v>
          </cell>
          <cell r="F579">
            <v>6867</v>
          </cell>
        </row>
        <row r="580">
          <cell r="E580" t="str">
            <v>AbdullaHadeel</v>
          </cell>
          <cell r="F580">
            <v>6591</v>
          </cell>
        </row>
        <row r="581">
          <cell r="E581" t="str">
            <v>AbdulmanafDldar</v>
          </cell>
          <cell r="F581">
            <v>6957</v>
          </cell>
        </row>
        <row r="582">
          <cell r="E582" t="str">
            <v>AdenNaima</v>
          </cell>
          <cell r="F582">
            <v>6729</v>
          </cell>
        </row>
        <row r="583">
          <cell r="E583" t="str">
            <v>AftabAqib</v>
          </cell>
          <cell r="F583">
            <v>6535</v>
          </cell>
        </row>
        <row r="584">
          <cell r="E584" t="str">
            <v>AftabMaryam</v>
          </cell>
          <cell r="F584">
            <v>6596</v>
          </cell>
        </row>
        <row r="585">
          <cell r="E585" t="str">
            <v>Ahmed HassanIqra</v>
          </cell>
          <cell r="F585">
            <v>6811</v>
          </cell>
        </row>
        <row r="586">
          <cell r="E586" t="str">
            <v>AhmedAnisha</v>
          </cell>
          <cell r="F586">
            <v>6971</v>
          </cell>
        </row>
        <row r="587">
          <cell r="E587" t="str">
            <v>AhmedDaanyaal</v>
          </cell>
          <cell r="F587">
            <v>6644</v>
          </cell>
        </row>
        <row r="588">
          <cell r="E588" t="str">
            <v>AhmedHalima</v>
          </cell>
          <cell r="F588">
            <v>6818</v>
          </cell>
        </row>
        <row r="589">
          <cell r="E589" t="str">
            <v>AhmedHibaag</v>
          </cell>
          <cell r="F589">
            <v>6964</v>
          </cell>
        </row>
        <row r="590">
          <cell r="E590" t="str">
            <v>AhmedIqram</v>
          </cell>
          <cell r="F590">
            <v>6953</v>
          </cell>
        </row>
        <row r="591">
          <cell r="E591" t="str">
            <v>AhmedJevaria</v>
          </cell>
          <cell r="F591">
            <v>6876</v>
          </cell>
        </row>
        <row r="592">
          <cell r="E592" t="str">
            <v>AhmedJuber</v>
          </cell>
          <cell r="F592">
            <v>6538</v>
          </cell>
        </row>
        <row r="593">
          <cell r="E593" t="str">
            <v>AhmedJunaid</v>
          </cell>
          <cell r="F593">
            <v>6654</v>
          </cell>
        </row>
        <row r="594">
          <cell r="E594" t="str">
            <v>AhmedKamilah</v>
          </cell>
          <cell r="F594">
            <v>6617</v>
          </cell>
        </row>
        <row r="595">
          <cell r="E595" t="str">
            <v>AhmedMariya</v>
          </cell>
          <cell r="F595">
            <v>6655</v>
          </cell>
        </row>
        <row r="596">
          <cell r="E596" t="str">
            <v>AhmedMunif</v>
          </cell>
          <cell r="F596">
            <v>6536</v>
          </cell>
        </row>
        <row r="597">
          <cell r="E597" t="str">
            <v>AhmedNishat</v>
          </cell>
          <cell r="F597">
            <v>6864</v>
          </cell>
        </row>
        <row r="598">
          <cell r="E598" t="str">
            <v>AhmedTahid</v>
          </cell>
          <cell r="F598">
            <v>6537</v>
          </cell>
        </row>
        <row r="599">
          <cell r="E599" t="str">
            <v>AhmedTanvir</v>
          </cell>
          <cell r="F599">
            <v>6819</v>
          </cell>
        </row>
        <row r="600">
          <cell r="E600" t="str">
            <v>AhmedUmar</v>
          </cell>
          <cell r="F600">
            <v>6607</v>
          </cell>
        </row>
        <row r="601">
          <cell r="E601" t="str">
            <v>AitshamAshar</v>
          </cell>
          <cell r="F601">
            <v>6594</v>
          </cell>
        </row>
        <row r="602">
          <cell r="E602" t="str">
            <v>AkhtarJoba</v>
          </cell>
          <cell r="F602">
            <v>6539</v>
          </cell>
        </row>
        <row r="603">
          <cell r="E603" t="str">
            <v>AkhtarLaaraib</v>
          </cell>
          <cell r="F603">
            <v>6869</v>
          </cell>
        </row>
        <row r="604">
          <cell r="E604" t="str">
            <v>AkhtarManisha</v>
          </cell>
          <cell r="F604">
            <v>6618</v>
          </cell>
        </row>
        <row r="605">
          <cell r="E605" t="str">
            <v>AkhtarSarah</v>
          </cell>
          <cell r="F605">
            <v>6820</v>
          </cell>
        </row>
        <row r="606">
          <cell r="E606" t="str">
            <v>AkhtarSurraya</v>
          </cell>
          <cell r="F606">
            <v>6767</v>
          </cell>
        </row>
        <row r="607">
          <cell r="E607" t="str">
            <v>AkhtarThahmina</v>
          </cell>
          <cell r="F607">
            <v>6768</v>
          </cell>
        </row>
        <row r="608">
          <cell r="E608" t="str">
            <v>AkramWaqar</v>
          </cell>
          <cell r="F608">
            <v>6656</v>
          </cell>
        </row>
        <row r="609">
          <cell r="E609" t="str">
            <v>AktherShamima</v>
          </cell>
          <cell r="F609">
            <v>6540</v>
          </cell>
        </row>
        <row r="610">
          <cell r="E610" t="str">
            <v>Al-EzawyAbdelrahman</v>
          </cell>
          <cell r="F610">
            <v>6584</v>
          </cell>
        </row>
        <row r="611">
          <cell r="E611" t="str">
            <v>Al-EzawyOsman</v>
          </cell>
          <cell r="F611">
            <v>6808</v>
          </cell>
        </row>
        <row r="612">
          <cell r="E612" t="str">
            <v>AlhadaddHaneen</v>
          </cell>
          <cell r="F612">
            <v>6541</v>
          </cell>
        </row>
        <row r="613">
          <cell r="E613" t="str">
            <v>Ali ShahAdil</v>
          </cell>
          <cell r="F613">
            <v>6880</v>
          </cell>
        </row>
        <row r="614">
          <cell r="E614" t="str">
            <v>AliAbdullah</v>
          </cell>
          <cell r="F614">
            <v>7185</v>
          </cell>
        </row>
        <row r="615">
          <cell r="E615" t="str">
            <v>AliAdina</v>
          </cell>
          <cell r="F615">
            <v>6658</v>
          </cell>
        </row>
        <row r="616">
          <cell r="E616" t="str">
            <v>AliAhmed</v>
          </cell>
          <cell r="F616">
            <v>6701</v>
          </cell>
        </row>
        <row r="617">
          <cell r="E617" t="str">
            <v>AliAmal</v>
          </cell>
          <cell r="F617">
            <v>6952</v>
          </cell>
        </row>
        <row r="618">
          <cell r="E618" t="str">
            <v>AliAsad</v>
          </cell>
          <cell r="F618">
            <v>6546</v>
          </cell>
        </row>
        <row r="619">
          <cell r="E619" t="str">
            <v>AliAwais</v>
          </cell>
          <cell r="F619">
            <v>6821</v>
          </cell>
        </row>
        <row r="620">
          <cell r="E620" t="str">
            <v>AliHamza</v>
          </cell>
          <cell r="F620">
            <v>6959</v>
          </cell>
        </row>
        <row r="621">
          <cell r="E621" t="str">
            <v>AliHasiba</v>
          </cell>
          <cell r="F621">
            <v>6659</v>
          </cell>
        </row>
        <row r="622">
          <cell r="E622" t="str">
            <v>AliIbrar</v>
          </cell>
          <cell r="F622">
            <v>6972</v>
          </cell>
        </row>
        <row r="623">
          <cell r="E623" t="str">
            <v>AliMehar</v>
          </cell>
          <cell r="F623">
            <v>6542</v>
          </cell>
        </row>
        <row r="624">
          <cell r="E624" t="str">
            <v>AliMujtaba</v>
          </cell>
          <cell r="F624">
            <v>6543</v>
          </cell>
        </row>
        <row r="625">
          <cell r="E625" t="str">
            <v>AliOmar</v>
          </cell>
          <cell r="F625">
            <v>6753</v>
          </cell>
        </row>
        <row r="626">
          <cell r="E626" t="str">
            <v>AliRakhia</v>
          </cell>
          <cell r="F626">
            <v>6977</v>
          </cell>
        </row>
        <row r="627">
          <cell r="E627" t="str">
            <v>AliSuhayl</v>
          </cell>
          <cell r="F627">
            <v>6879</v>
          </cell>
        </row>
        <row r="628">
          <cell r="E628" t="str">
            <v>AliSunnah</v>
          </cell>
          <cell r="F628">
            <v>6973</v>
          </cell>
        </row>
        <row r="629">
          <cell r="E629" t="str">
            <v>AliTamjeed</v>
          </cell>
          <cell r="F629">
            <v>6648</v>
          </cell>
        </row>
        <row r="630">
          <cell r="E630" t="str">
            <v>AliZainah</v>
          </cell>
          <cell r="F630">
            <v>6642</v>
          </cell>
        </row>
        <row r="631">
          <cell r="E631" t="str">
            <v>AliZamzam</v>
          </cell>
          <cell r="F631">
            <v>6726</v>
          </cell>
        </row>
        <row r="632">
          <cell r="E632" t="str">
            <v>Ali-ShahImtiaz</v>
          </cell>
          <cell r="F632">
            <v>6881</v>
          </cell>
        </row>
        <row r="633">
          <cell r="E633" t="str">
            <v>Ali-ZebHaider</v>
          </cell>
          <cell r="F633">
            <v>6660</v>
          </cell>
        </row>
        <row r="634">
          <cell r="E634" t="str">
            <v>AlimNassim</v>
          </cell>
          <cell r="F634">
            <v>6646</v>
          </cell>
        </row>
        <row r="635">
          <cell r="E635" t="str">
            <v>AltafHasnain</v>
          </cell>
          <cell r="F635">
            <v>6816</v>
          </cell>
        </row>
        <row r="636">
          <cell r="E636" t="str">
            <v>AmjadRameeza</v>
          </cell>
          <cell r="F636">
            <v>6661</v>
          </cell>
        </row>
        <row r="637">
          <cell r="E637" t="str">
            <v>AnwarHasan</v>
          </cell>
          <cell r="F637">
            <v>6662</v>
          </cell>
        </row>
        <row r="638">
          <cell r="E638" t="str">
            <v>ArifSyed</v>
          </cell>
          <cell r="F638">
            <v>6639</v>
          </cell>
        </row>
        <row r="639">
          <cell r="E639" t="str">
            <v>AsanSamirah</v>
          </cell>
          <cell r="F639">
            <v>6663</v>
          </cell>
        </row>
        <row r="640">
          <cell r="E640" t="str">
            <v>AsrarAdeeba</v>
          </cell>
          <cell r="F640">
            <v>6769</v>
          </cell>
        </row>
        <row r="641">
          <cell r="E641" t="str">
            <v>AttiqAnisa</v>
          </cell>
          <cell r="F641">
            <v>6770</v>
          </cell>
        </row>
        <row r="642">
          <cell r="E642" t="str">
            <v>AwadJuwayria</v>
          </cell>
          <cell r="F642">
            <v>6950</v>
          </cell>
        </row>
        <row r="643">
          <cell r="E643" t="str">
            <v>AzamZulakhan</v>
          </cell>
          <cell r="F643">
            <v>6664</v>
          </cell>
        </row>
        <row r="644">
          <cell r="E644" t="str">
            <v>AzharAila</v>
          </cell>
          <cell r="F644">
            <v>6945</v>
          </cell>
        </row>
        <row r="645">
          <cell r="E645" t="str">
            <v>AzizAdil</v>
          </cell>
          <cell r="F645">
            <v>6616</v>
          </cell>
        </row>
        <row r="646">
          <cell r="E646" t="str">
            <v>AzizAishah</v>
          </cell>
          <cell r="F646">
            <v>6882</v>
          </cell>
        </row>
        <row r="647">
          <cell r="E647" t="str">
            <v>AzizFaryaal</v>
          </cell>
          <cell r="F647">
            <v>6872</v>
          </cell>
        </row>
        <row r="648">
          <cell r="E648" t="str">
            <v>AzizSabaat</v>
          </cell>
          <cell r="F648">
            <v>6954</v>
          </cell>
        </row>
        <row r="649">
          <cell r="E649" t="str">
            <v>BatoolSadia</v>
          </cell>
          <cell r="F649">
            <v>6929</v>
          </cell>
        </row>
        <row r="650">
          <cell r="E650" t="str">
            <v>BegumAshima</v>
          </cell>
          <cell r="F650">
            <v>6884</v>
          </cell>
        </row>
        <row r="651">
          <cell r="E651" t="str">
            <v>BegumFahmida</v>
          </cell>
          <cell r="F651">
            <v>6547</v>
          </cell>
        </row>
        <row r="652">
          <cell r="E652" t="str">
            <v>BegumHelena</v>
          </cell>
          <cell r="F652">
            <v>6865</v>
          </cell>
        </row>
        <row r="653">
          <cell r="E653" t="str">
            <v>BegumNazmin</v>
          </cell>
          <cell r="F653">
            <v>6550</v>
          </cell>
        </row>
        <row r="654">
          <cell r="E654" t="str">
            <v>BegumRahima</v>
          </cell>
          <cell r="F654">
            <v>6772</v>
          </cell>
        </row>
        <row r="655">
          <cell r="E655" t="str">
            <v>BegumSaima</v>
          </cell>
          <cell r="F655">
            <v>6551</v>
          </cell>
        </row>
        <row r="656">
          <cell r="E656" t="str">
            <v>BegumSaima</v>
          </cell>
          <cell r="F656">
            <v>6885</v>
          </cell>
        </row>
        <row r="657">
          <cell r="E657" t="str">
            <v>BegumSaimah</v>
          </cell>
          <cell r="F657">
            <v>6883</v>
          </cell>
        </row>
        <row r="658">
          <cell r="E658" t="str">
            <v>BegumSeema</v>
          </cell>
          <cell r="F658">
            <v>6548</v>
          </cell>
        </row>
        <row r="659">
          <cell r="E659" t="str">
            <v>BegumShabnam</v>
          </cell>
          <cell r="F659">
            <v>6838</v>
          </cell>
        </row>
        <row r="660">
          <cell r="E660" t="str">
            <v>BegumShahida</v>
          </cell>
          <cell r="F660">
            <v>7167</v>
          </cell>
        </row>
        <row r="661">
          <cell r="E661" t="str">
            <v>BegumShuma</v>
          </cell>
          <cell r="F661">
            <v>6549</v>
          </cell>
        </row>
        <row r="662">
          <cell r="E662" t="str">
            <v>BerkanSabrin</v>
          </cell>
          <cell r="F662">
            <v>6834</v>
          </cell>
        </row>
        <row r="663">
          <cell r="E663" t="str">
            <v>BibiAaisha</v>
          </cell>
          <cell r="F663">
            <v>6552</v>
          </cell>
        </row>
        <row r="664">
          <cell r="E664" t="str">
            <v>BibiArmnah</v>
          </cell>
          <cell r="F664">
            <v>6553</v>
          </cell>
        </row>
        <row r="665">
          <cell r="E665" t="str">
            <v>BibiMariam</v>
          </cell>
          <cell r="F665">
            <v>6943</v>
          </cell>
        </row>
        <row r="666">
          <cell r="E666" t="str">
            <v>BibiRazia</v>
          </cell>
          <cell r="F666">
            <v>6653</v>
          </cell>
        </row>
        <row r="667">
          <cell r="E667" t="str">
            <v>ButtMohammed Ibraheem Yusuf</v>
          </cell>
          <cell r="F667">
            <v>6962</v>
          </cell>
        </row>
        <row r="668">
          <cell r="E668" t="str">
            <v>CabdulrahmanFardowso</v>
          </cell>
          <cell r="F668">
            <v>6976</v>
          </cell>
        </row>
        <row r="669">
          <cell r="E669" t="str">
            <v>CabdulrahmanIsmail</v>
          </cell>
          <cell r="F669">
            <v>6970</v>
          </cell>
        </row>
        <row r="670">
          <cell r="E670" t="str">
            <v>ChaudharyJakia</v>
          </cell>
          <cell r="F670">
            <v>6711</v>
          </cell>
        </row>
        <row r="671">
          <cell r="E671" t="str">
            <v>ChaudharyMohammed</v>
          </cell>
          <cell r="F671">
            <v>6763</v>
          </cell>
        </row>
        <row r="672">
          <cell r="E672" t="str">
            <v>ChouchaneAbdulhamid</v>
          </cell>
          <cell r="F672">
            <v>6902</v>
          </cell>
        </row>
        <row r="673">
          <cell r="E673" t="str">
            <v>ChoudhuryReyanne</v>
          </cell>
          <cell r="F673">
            <v>6809</v>
          </cell>
        </row>
        <row r="674">
          <cell r="E674" t="str">
            <v>ChowdhuryZahid</v>
          </cell>
          <cell r="F674">
            <v>6722</v>
          </cell>
        </row>
        <row r="675">
          <cell r="E675" t="str">
            <v>Da SilvaAbdullah</v>
          </cell>
          <cell r="F675">
            <v>6606</v>
          </cell>
        </row>
        <row r="676">
          <cell r="E676" t="str">
            <v>EdooMohammad</v>
          </cell>
          <cell r="F676">
            <v>6650</v>
          </cell>
        </row>
        <row r="677">
          <cell r="E677" t="str">
            <v>FarahAsha</v>
          </cell>
          <cell r="F677">
            <v>6849</v>
          </cell>
        </row>
        <row r="678">
          <cell r="E678" t="str">
            <v>FarahHusein</v>
          </cell>
          <cell r="F678">
            <v>6633</v>
          </cell>
        </row>
        <row r="679">
          <cell r="E679" t="str">
            <v>FarahMuna</v>
          </cell>
          <cell r="F679">
            <v>6575</v>
          </cell>
        </row>
        <row r="680">
          <cell r="E680" t="str">
            <v>FarahNacima</v>
          </cell>
          <cell r="F680">
            <v>6718</v>
          </cell>
        </row>
        <row r="681">
          <cell r="E681" t="str">
            <v>FarhatZakiyah</v>
          </cell>
          <cell r="F681">
            <v>6643</v>
          </cell>
        </row>
        <row r="682">
          <cell r="E682" t="str">
            <v>FaridAdil</v>
          </cell>
          <cell r="F682">
            <v>6773</v>
          </cell>
        </row>
        <row r="683">
          <cell r="E683" t="str">
            <v>GambaShuruq</v>
          </cell>
          <cell r="F683">
            <v>6609</v>
          </cell>
        </row>
        <row r="684">
          <cell r="E684" t="str">
            <v>GhauriRafiah</v>
          </cell>
          <cell r="F684">
            <v>6922</v>
          </cell>
        </row>
        <row r="685">
          <cell r="E685" t="str">
            <v>Goodridge-CalderNahshon</v>
          </cell>
          <cell r="F685">
            <v>7859</v>
          </cell>
        </row>
        <row r="686">
          <cell r="E686" t="str">
            <v>GuleidSucad</v>
          </cell>
          <cell r="F686">
            <v>6636</v>
          </cell>
        </row>
        <row r="687">
          <cell r="E687" t="str">
            <v>HASSANHAIDER</v>
          </cell>
          <cell r="F687">
            <v>7977</v>
          </cell>
        </row>
        <row r="688">
          <cell r="E688" t="str">
            <v>HASSANHAIDER</v>
          </cell>
          <cell r="F688">
            <v>7977</v>
          </cell>
        </row>
        <row r="689">
          <cell r="E689" t="str">
            <v>HUSSAINKASSIM</v>
          </cell>
          <cell r="F689">
            <v>7976</v>
          </cell>
        </row>
        <row r="690">
          <cell r="E690" t="str">
            <v>HUSSAINKASSIM</v>
          </cell>
          <cell r="F690">
            <v>7976</v>
          </cell>
        </row>
        <row r="691">
          <cell r="E691" t="str">
            <v>HUSSAINSAMEER</v>
          </cell>
          <cell r="F691">
            <v>7981</v>
          </cell>
        </row>
        <row r="692">
          <cell r="E692" t="str">
            <v>HafizQasim</v>
          </cell>
          <cell r="F692">
            <v>6649</v>
          </cell>
        </row>
        <row r="693">
          <cell r="E693" t="str">
            <v>HamidIsmail</v>
          </cell>
          <cell r="F693">
            <v>6894</v>
          </cell>
        </row>
        <row r="694">
          <cell r="E694" t="str">
            <v>HamidYaqoob</v>
          </cell>
          <cell r="F694">
            <v>6961</v>
          </cell>
        </row>
        <row r="695">
          <cell r="E695" t="str">
            <v>HanifSiraj</v>
          </cell>
          <cell r="F695">
            <v>7867</v>
          </cell>
        </row>
        <row r="696">
          <cell r="E696" t="str">
            <v>HaroonHaleem</v>
          </cell>
          <cell r="F696">
            <v>6905</v>
          </cell>
        </row>
        <row r="697">
          <cell r="E697" t="str">
            <v>HarounNajma</v>
          </cell>
          <cell r="F697">
            <v>6703</v>
          </cell>
        </row>
        <row r="698">
          <cell r="E698" t="str">
            <v>HasanFakhrul</v>
          </cell>
          <cell r="F698">
            <v>6798</v>
          </cell>
        </row>
        <row r="699">
          <cell r="E699" t="str">
            <v>HassanAbdirahman</v>
          </cell>
          <cell r="F699">
            <v>7202</v>
          </cell>
        </row>
        <row r="700">
          <cell r="E700" t="str">
            <v>HassanIman</v>
          </cell>
          <cell r="F700">
            <v>6794</v>
          </cell>
        </row>
        <row r="701">
          <cell r="E701" t="str">
            <v>HassanMaryam</v>
          </cell>
          <cell r="F701">
            <v>6836</v>
          </cell>
        </row>
        <row r="702">
          <cell r="E702" t="str">
            <v>HassanYasameen</v>
          </cell>
          <cell r="F702">
            <v>6762</v>
          </cell>
        </row>
        <row r="703">
          <cell r="E703" t="str">
            <v>HaybeAbdirisaq</v>
          </cell>
          <cell r="F703">
            <v>6974</v>
          </cell>
        </row>
        <row r="704">
          <cell r="E704" t="str">
            <v>HenryToni</v>
          </cell>
          <cell r="F704">
            <v>6839</v>
          </cell>
        </row>
        <row r="705">
          <cell r="E705" t="str">
            <v>HiyaamAman</v>
          </cell>
          <cell r="F705">
            <v>6813</v>
          </cell>
        </row>
        <row r="706">
          <cell r="E706" t="str">
            <v>HoqueMahima</v>
          </cell>
          <cell r="F706">
            <v>6775</v>
          </cell>
        </row>
        <row r="707">
          <cell r="E707" t="str">
            <v>HussainAbbas</v>
          </cell>
          <cell r="F707">
            <v>6545</v>
          </cell>
        </row>
        <row r="708">
          <cell r="E708" t="str">
            <v>HussainAdeel</v>
          </cell>
          <cell r="F708">
            <v>6888</v>
          </cell>
        </row>
        <row r="709">
          <cell r="E709" t="str">
            <v>HussainAdham</v>
          </cell>
          <cell r="F709">
            <v>6887</v>
          </cell>
        </row>
        <row r="710">
          <cell r="E710" t="str">
            <v>HussainAlayna</v>
          </cell>
          <cell r="F710">
            <v>6698</v>
          </cell>
        </row>
        <row r="711">
          <cell r="E711" t="str">
            <v>HussainBilal</v>
          </cell>
          <cell r="F711">
            <v>6721</v>
          </cell>
        </row>
        <row r="712">
          <cell r="E712" t="str">
            <v>HussainBushra</v>
          </cell>
          <cell r="F712">
            <v>6774</v>
          </cell>
        </row>
        <row r="713">
          <cell r="E713" t="str">
            <v>HussainHamza</v>
          </cell>
          <cell r="F713">
            <v>6939</v>
          </cell>
        </row>
        <row r="714">
          <cell r="E714" t="str">
            <v>HussainHamza</v>
          </cell>
          <cell r="F714">
            <v>6667</v>
          </cell>
        </row>
        <row r="715">
          <cell r="E715" t="str">
            <v>HussainHamzah</v>
          </cell>
          <cell r="F715">
            <v>6778</v>
          </cell>
        </row>
        <row r="716">
          <cell r="E716" t="str">
            <v>HussainHaroon</v>
          </cell>
          <cell r="F716">
            <v>6932</v>
          </cell>
        </row>
        <row r="717">
          <cell r="E717" t="str">
            <v>HussainIfzal</v>
          </cell>
          <cell r="F717">
            <v>6928</v>
          </cell>
        </row>
        <row r="718">
          <cell r="E718" t="str">
            <v>HussainIsmail</v>
          </cell>
          <cell r="F718">
            <v>6731</v>
          </cell>
        </row>
        <row r="719">
          <cell r="E719" t="str">
            <v>HussainMahbub</v>
          </cell>
          <cell r="F719">
            <v>6776</v>
          </cell>
        </row>
        <row r="720">
          <cell r="E720" t="str">
            <v>HussainMobeen</v>
          </cell>
          <cell r="F720">
            <v>6730</v>
          </cell>
        </row>
        <row r="721">
          <cell r="E721" t="str">
            <v>HussainMohammed</v>
          </cell>
          <cell r="F721">
            <v>6841</v>
          </cell>
        </row>
        <row r="722">
          <cell r="E722" t="str">
            <v>HussainMuhammad Danyal</v>
          </cell>
          <cell r="F722">
            <v>6707</v>
          </cell>
        </row>
        <row r="723">
          <cell r="E723" t="str">
            <v>HussainNasimara</v>
          </cell>
          <cell r="F723">
            <v>6777</v>
          </cell>
        </row>
        <row r="724">
          <cell r="E724" t="str">
            <v>HussainQashif</v>
          </cell>
          <cell r="F724">
            <v>6696</v>
          </cell>
        </row>
        <row r="725">
          <cell r="E725" t="str">
            <v>HussainRafa</v>
          </cell>
          <cell r="F725">
            <v>6889</v>
          </cell>
        </row>
        <row r="726">
          <cell r="E726" t="str">
            <v>HussainSabeeha</v>
          </cell>
          <cell r="F726">
            <v>6890</v>
          </cell>
        </row>
        <row r="727">
          <cell r="E727" t="str">
            <v>HussainSanah</v>
          </cell>
          <cell r="F727">
            <v>6822</v>
          </cell>
        </row>
        <row r="728">
          <cell r="E728" t="str">
            <v>HussainWaqas</v>
          </cell>
          <cell r="F728">
            <v>6612</v>
          </cell>
        </row>
        <row r="729">
          <cell r="E729" t="str">
            <v>HussainZayn</v>
          </cell>
          <cell r="F729">
            <v>6556</v>
          </cell>
        </row>
        <row r="730">
          <cell r="E730" t="str">
            <v>HusseinMuhammed</v>
          </cell>
          <cell r="F730">
            <v>7204</v>
          </cell>
        </row>
        <row r="731">
          <cell r="E731" t="str">
            <v>ISHAQAUREEG</v>
          </cell>
          <cell r="F731">
            <v>7975</v>
          </cell>
        </row>
        <row r="732">
          <cell r="E732" t="str">
            <v>ISHAQAUREEG</v>
          </cell>
          <cell r="F732">
            <v>7975</v>
          </cell>
        </row>
        <row r="733">
          <cell r="E733" t="str">
            <v>IdreisZoya</v>
          </cell>
          <cell r="F733">
            <v>6891</v>
          </cell>
        </row>
        <row r="734">
          <cell r="E734" t="str">
            <v>IonIosif</v>
          </cell>
          <cell r="F734">
            <v>6968</v>
          </cell>
        </row>
        <row r="735">
          <cell r="E735" t="str">
            <v>IonMoise</v>
          </cell>
          <cell r="F735">
            <v>6975</v>
          </cell>
        </row>
        <row r="736">
          <cell r="E736" t="str">
            <v>IqbalHamna</v>
          </cell>
          <cell r="F736">
            <v>6930</v>
          </cell>
        </row>
        <row r="737">
          <cell r="E737" t="str">
            <v>IqbalQais</v>
          </cell>
          <cell r="F737">
            <v>6892</v>
          </cell>
        </row>
        <row r="738">
          <cell r="E738" t="str">
            <v>IqbalShyan</v>
          </cell>
          <cell r="F738">
            <v>6764</v>
          </cell>
        </row>
        <row r="739">
          <cell r="E739" t="str">
            <v>IshaqMaryam</v>
          </cell>
          <cell r="F739">
            <v>6779</v>
          </cell>
        </row>
        <row r="740">
          <cell r="E740" t="str">
            <v>IshfaqKirran</v>
          </cell>
          <cell r="F740">
            <v>6893</v>
          </cell>
        </row>
        <row r="741">
          <cell r="E741" t="str">
            <v>IslamAmmenul</v>
          </cell>
          <cell r="F741">
            <v>6916</v>
          </cell>
        </row>
        <row r="742">
          <cell r="E742" t="str">
            <v>IslamFarida</v>
          </cell>
          <cell r="F742">
            <v>6856</v>
          </cell>
        </row>
        <row r="743">
          <cell r="E743" t="str">
            <v>IslamJahedul</v>
          </cell>
          <cell r="F743">
            <v>6780</v>
          </cell>
        </row>
        <row r="744">
          <cell r="E744" t="str">
            <v>IslamNahidul</v>
          </cell>
          <cell r="F744">
            <v>6781</v>
          </cell>
        </row>
        <row r="745">
          <cell r="E745" t="str">
            <v>IslamShuzel</v>
          </cell>
          <cell r="F745">
            <v>6670</v>
          </cell>
        </row>
        <row r="746">
          <cell r="E746" t="str">
            <v>IslamWajeed</v>
          </cell>
          <cell r="F746">
            <v>6613</v>
          </cell>
        </row>
        <row r="747">
          <cell r="E747" t="str">
            <v>IsmailAhmed</v>
          </cell>
          <cell r="F747">
            <v>6695</v>
          </cell>
        </row>
        <row r="748">
          <cell r="E748" t="str">
            <v>IsmailMuna</v>
          </cell>
          <cell r="F748">
            <v>6925</v>
          </cell>
        </row>
        <row r="749">
          <cell r="E749" t="str">
            <v>JabarQasim</v>
          </cell>
          <cell r="F749">
            <v>6555</v>
          </cell>
        </row>
        <row r="750">
          <cell r="E750" t="str">
            <v>JahanKiran</v>
          </cell>
          <cell r="F750">
            <v>6602</v>
          </cell>
        </row>
        <row r="751">
          <cell r="E751" t="str">
            <v>JamilMohammed</v>
          </cell>
          <cell r="F751">
            <v>6765</v>
          </cell>
        </row>
        <row r="752">
          <cell r="E752" t="str">
            <v>JanAlisha</v>
          </cell>
          <cell r="F752">
            <v>6783</v>
          </cell>
        </row>
        <row r="753">
          <cell r="E753" t="str">
            <v>JanFarida</v>
          </cell>
          <cell r="F753">
            <v>6784</v>
          </cell>
        </row>
        <row r="754">
          <cell r="E754" t="str">
            <v>JanSabrina</v>
          </cell>
          <cell r="F754">
            <v>6875</v>
          </cell>
        </row>
        <row r="755">
          <cell r="E755" t="str">
            <v>JanjuaMohammed</v>
          </cell>
          <cell r="F755">
            <v>6621</v>
          </cell>
        </row>
        <row r="756">
          <cell r="E756" t="str">
            <v>JavedMariam</v>
          </cell>
          <cell r="F756">
            <v>6868</v>
          </cell>
        </row>
        <row r="757">
          <cell r="E757" t="str">
            <v>JavedShibrah</v>
          </cell>
          <cell r="F757">
            <v>6923</v>
          </cell>
        </row>
        <row r="758">
          <cell r="E758" t="str">
            <v>JohnsonMollii</v>
          </cell>
          <cell r="F758">
            <v>6895</v>
          </cell>
        </row>
        <row r="759">
          <cell r="E759" t="str">
            <v>KHANRAHIM</v>
          </cell>
          <cell r="F759">
            <v>7978</v>
          </cell>
        </row>
        <row r="760">
          <cell r="E760" t="str">
            <v>KHANRAHIM</v>
          </cell>
          <cell r="F760">
            <v>7978</v>
          </cell>
        </row>
        <row r="761">
          <cell r="E761" t="str">
            <v>KausarAqsa</v>
          </cell>
          <cell r="F761">
            <v>6671</v>
          </cell>
        </row>
        <row r="762">
          <cell r="E762" t="str">
            <v>KausarSana</v>
          </cell>
          <cell r="F762">
            <v>6935</v>
          </cell>
        </row>
        <row r="763">
          <cell r="E763" t="str">
            <v>KauserZobiah</v>
          </cell>
          <cell r="F763">
            <v>6597</v>
          </cell>
        </row>
        <row r="764">
          <cell r="E764" t="str">
            <v>Khadem HosseiniAmir</v>
          </cell>
          <cell r="F764">
            <v>6706</v>
          </cell>
        </row>
        <row r="765">
          <cell r="E765" t="str">
            <v>KhalidShoaib</v>
          </cell>
          <cell r="F765">
            <v>6896</v>
          </cell>
        </row>
        <row r="766">
          <cell r="E766" t="str">
            <v>KhalilZainab</v>
          </cell>
          <cell r="F766">
            <v>6593</v>
          </cell>
        </row>
        <row r="767">
          <cell r="E767" t="str">
            <v>KhanAadil</v>
          </cell>
          <cell r="F767">
            <v>6857</v>
          </cell>
        </row>
        <row r="768">
          <cell r="E768" t="str">
            <v>KhanAiman</v>
          </cell>
          <cell r="F768">
            <v>6967</v>
          </cell>
        </row>
        <row r="769">
          <cell r="E769" t="str">
            <v>KhanAman</v>
          </cell>
          <cell r="F769">
            <v>6951</v>
          </cell>
        </row>
        <row r="770">
          <cell r="E770" t="str">
            <v>KhanAnwar</v>
          </cell>
          <cell r="F770">
            <v>6940</v>
          </cell>
        </row>
        <row r="771">
          <cell r="E771" t="str">
            <v>KhanAnwar</v>
          </cell>
          <cell r="F771">
            <v>6823</v>
          </cell>
        </row>
        <row r="772">
          <cell r="E772" t="str">
            <v>KhanArbaz</v>
          </cell>
          <cell r="F772">
            <v>6948</v>
          </cell>
        </row>
        <row r="773">
          <cell r="E773" t="str">
            <v>KhanHamzah</v>
          </cell>
          <cell r="F773">
            <v>6697</v>
          </cell>
        </row>
        <row r="774">
          <cell r="E774" t="str">
            <v>KhanHamzah</v>
          </cell>
          <cell r="F774">
            <v>6560</v>
          </cell>
        </row>
        <row r="775">
          <cell r="E775" t="str">
            <v>KhanImran</v>
          </cell>
          <cell r="F775">
            <v>6934</v>
          </cell>
        </row>
        <row r="776">
          <cell r="E776" t="str">
            <v>KhanIsmail</v>
          </cell>
          <cell r="F776">
            <v>6874</v>
          </cell>
        </row>
        <row r="777">
          <cell r="E777" t="str">
            <v>KhanKaseem</v>
          </cell>
          <cell r="F777">
            <v>6927</v>
          </cell>
        </row>
        <row r="778">
          <cell r="E778" t="str">
            <v>KhanKashif</v>
          </cell>
          <cell r="F778">
            <v>6806</v>
          </cell>
        </row>
        <row r="779">
          <cell r="E779" t="str">
            <v>KhanLalnawab</v>
          </cell>
          <cell r="F779">
            <v>6604</v>
          </cell>
        </row>
        <row r="780">
          <cell r="E780" t="str">
            <v>KhanMarya</v>
          </cell>
          <cell r="F780">
            <v>6848</v>
          </cell>
        </row>
        <row r="781">
          <cell r="E781" t="str">
            <v>KhanMudassar</v>
          </cell>
          <cell r="F781">
            <v>6573</v>
          </cell>
        </row>
        <row r="782">
          <cell r="E782" t="str">
            <v>KhanRafiq</v>
          </cell>
          <cell r="F782">
            <v>6587</v>
          </cell>
        </row>
        <row r="783">
          <cell r="E783" t="str">
            <v>KhanRahees</v>
          </cell>
          <cell r="F783">
            <v>6557</v>
          </cell>
        </row>
        <row r="784">
          <cell r="E784" t="str">
            <v>KhanRahil</v>
          </cell>
          <cell r="F784">
            <v>6758</v>
          </cell>
        </row>
        <row r="785">
          <cell r="E785" t="str">
            <v>KhanSaima</v>
          </cell>
          <cell r="F785">
            <v>6558</v>
          </cell>
        </row>
        <row r="786">
          <cell r="E786" t="str">
            <v>KhanSarina</v>
          </cell>
          <cell r="F786">
            <v>6652</v>
          </cell>
        </row>
        <row r="787">
          <cell r="E787" t="str">
            <v>KhanShahnawaj</v>
          </cell>
          <cell r="F787">
            <v>6795</v>
          </cell>
        </row>
        <row r="788">
          <cell r="E788" t="str">
            <v>KhanShaid</v>
          </cell>
          <cell r="F788">
            <v>6785</v>
          </cell>
        </row>
        <row r="789">
          <cell r="E789" t="str">
            <v>KhanTahreem</v>
          </cell>
          <cell r="F789">
            <v>6559</v>
          </cell>
        </row>
        <row r="790">
          <cell r="E790" t="str">
            <v>KhannatSanya</v>
          </cell>
          <cell r="F790">
            <v>6871</v>
          </cell>
        </row>
        <row r="791">
          <cell r="E791" t="str">
            <v>KhanumNazia</v>
          </cell>
          <cell r="F791">
            <v>6897</v>
          </cell>
        </row>
        <row r="792">
          <cell r="E792" t="str">
            <v>KhanumSamira</v>
          </cell>
          <cell r="F792">
            <v>6672</v>
          </cell>
        </row>
        <row r="793">
          <cell r="E793" t="str">
            <v>KhattakUsman</v>
          </cell>
          <cell r="F793">
            <v>6786</v>
          </cell>
        </row>
        <row r="794">
          <cell r="E794" t="str">
            <v>KhatunSyeda</v>
          </cell>
          <cell r="F794">
            <v>6598</v>
          </cell>
        </row>
        <row r="795">
          <cell r="E795" t="str">
            <v>KhayerRejaul</v>
          </cell>
          <cell r="F795">
            <v>6562</v>
          </cell>
        </row>
        <row r="796">
          <cell r="E796" t="str">
            <v>LibaanAbdullahi</v>
          </cell>
          <cell r="F796">
            <v>6709</v>
          </cell>
        </row>
        <row r="797">
          <cell r="E797" t="str">
            <v>LynchReece</v>
          </cell>
          <cell r="F797">
            <v>6673</v>
          </cell>
        </row>
        <row r="798">
          <cell r="E798" t="str">
            <v>MAHMOODFAKHIR</v>
          </cell>
          <cell r="F798">
            <v>7973</v>
          </cell>
        </row>
        <row r="799">
          <cell r="E799" t="str">
            <v>MAHMOODFAKHIR</v>
          </cell>
          <cell r="F799">
            <v>7973</v>
          </cell>
        </row>
        <row r="800">
          <cell r="E800" t="str">
            <v>MahdiIbrahim</v>
          </cell>
          <cell r="F800">
            <v>6898</v>
          </cell>
        </row>
        <row r="801">
          <cell r="E801" t="str">
            <v>MahmoodAishah</v>
          </cell>
          <cell r="F801">
            <v>6936</v>
          </cell>
        </row>
        <row r="802">
          <cell r="E802" t="str">
            <v>MahmoodDaanieal</v>
          </cell>
          <cell r="F802">
            <v>6899</v>
          </cell>
        </row>
        <row r="803">
          <cell r="E803" t="str">
            <v>MahmoodFaheem</v>
          </cell>
          <cell r="F803">
            <v>6760</v>
          </cell>
        </row>
        <row r="804">
          <cell r="E804" t="str">
            <v>MahmoodIsmael</v>
          </cell>
          <cell r="F804">
            <v>6824</v>
          </cell>
        </row>
        <row r="805">
          <cell r="E805" t="str">
            <v>MahmoodSaad</v>
          </cell>
          <cell r="F805">
            <v>6900</v>
          </cell>
        </row>
        <row r="806">
          <cell r="E806" t="str">
            <v>MahmoodSanna</v>
          </cell>
          <cell r="F806">
            <v>6567</v>
          </cell>
        </row>
        <row r="807">
          <cell r="E807" t="str">
            <v>MalikSohail</v>
          </cell>
          <cell r="F807">
            <v>6561</v>
          </cell>
        </row>
        <row r="808">
          <cell r="E808" t="str">
            <v>MansoorMohammed</v>
          </cell>
          <cell r="F808">
            <v>6901</v>
          </cell>
        </row>
        <row r="809">
          <cell r="E809" t="str">
            <v>MaqsoodMaryam</v>
          </cell>
          <cell r="F809">
            <v>6578</v>
          </cell>
        </row>
        <row r="810">
          <cell r="E810" t="str">
            <v>MaryamHameema</v>
          </cell>
          <cell r="F810">
            <v>6589</v>
          </cell>
        </row>
        <row r="811">
          <cell r="E811" t="str">
            <v>MasoodZoleaha</v>
          </cell>
          <cell r="F811">
            <v>6611</v>
          </cell>
        </row>
        <row r="812">
          <cell r="E812" t="str">
            <v>MazarHadika</v>
          </cell>
          <cell r="F812">
            <v>6693</v>
          </cell>
        </row>
        <row r="813">
          <cell r="E813" t="str">
            <v>McIlKennySophie</v>
          </cell>
          <cell r="F813">
            <v>7556</v>
          </cell>
        </row>
        <row r="814">
          <cell r="E814" t="str">
            <v>MehrbanSidrah</v>
          </cell>
          <cell r="F814">
            <v>6817</v>
          </cell>
        </row>
        <row r="815">
          <cell r="E815" t="str">
            <v>MihaiAdrian</v>
          </cell>
          <cell r="F815">
            <v>6736</v>
          </cell>
        </row>
        <row r="816">
          <cell r="E816" t="str">
            <v>Mohamed HajiAwo</v>
          </cell>
          <cell r="F816">
            <v>6700</v>
          </cell>
        </row>
        <row r="817">
          <cell r="E817" t="str">
            <v>Mohamed HajiKhalid</v>
          </cell>
          <cell r="F817">
            <v>6921</v>
          </cell>
        </row>
        <row r="818">
          <cell r="E818" t="str">
            <v>Mohamed NoorFawsia</v>
          </cell>
          <cell r="F818">
            <v>7188</v>
          </cell>
        </row>
        <row r="819">
          <cell r="E819" t="str">
            <v>MohamedAbdirahman</v>
          </cell>
          <cell r="F819">
            <v>6861</v>
          </cell>
        </row>
        <row r="820">
          <cell r="E820" t="str">
            <v>MohamedAmal</v>
          </cell>
          <cell r="F820">
            <v>6761</v>
          </cell>
        </row>
        <row r="821">
          <cell r="E821" t="str">
            <v>MohamedIkram</v>
          </cell>
          <cell r="F821">
            <v>6563</v>
          </cell>
        </row>
        <row r="822">
          <cell r="E822" t="str">
            <v>MohamedMuna</v>
          </cell>
          <cell r="F822">
            <v>6944</v>
          </cell>
        </row>
        <row r="823">
          <cell r="E823" t="str">
            <v>MohamedNajia</v>
          </cell>
          <cell r="F823">
            <v>6699</v>
          </cell>
        </row>
        <row r="824">
          <cell r="E824" t="str">
            <v>MohamedSuaad</v>
          </cell>
          <cell r="F824">
            <v>6630</v>
          </cell>
        </row>
        <row r="825">
          <cell r="E825" t="str">
            <v>MohamedSucad</v>
          </cell>
          <cell r="F825">
            <v>6859</v>
          </cell>
        </row>
        <row r="826">
          <cell r="E826" t="str">
            <v>MohamedUmar</v>
          </cell>
          <cell r="F826">
            <v>6622</v>
          </cell>
        </row>
        <row r="827">
          <cell r="E827" t="str">
            <v>MohamedVikas</v>
          </cell>
          <cell r="F827">
            <v>6614</v>
          </cell>
        </row>
        <row r="828">
          <cell r="E828" t="str">
            <v>MohamedYahya</v>
          </cell>
          <cell r="F828">
            <v>6679</v>
          </cell>
        </row>
        <row r="829">
          <cell r="E829" t="str">
            <v>MohammedAashiq</v>
          </cell>
          <cell r="F829">
            <v>6826</v>
          </cell>
        </row>
        <row r="830">
          <cell r="E830" t="str">
            <v>MohammedAqib</v>
          </cell>
          <cell r="F830">
            <v>6804</v>
          </cell>
        </row>
        <row r="831">
          <cell r="E831" t="str">
            <v>MohammedAssim</v>
          </cell>
          <cell r="F831">
            <v>6576</v>
          </cell>
        </row>
        <row r="832">
          <cell r="E832" t="str">
            <v>MohammedEwaz</v>
          </cell>
          <cell r="F832">
            <v>6807</v>
          </cell>
        </row>
        <row r="833">
          <cell r="E833" t="str">
            <v>MohammedIlyas</v>
          </cell>
          <cell r="F833">
            <v>7215</v>
          </cell>
        </row>
        <row r="834">
          <cell r="E834" t="str">
            <v>MohammedIsmaaeel</v>
          </cell>
          <cell r="F834">
            <v>6903</v>
          </cell>
        </row>
        <row r="835">
          <cell r="E835" t="str">
            <v>MohammedKiran</v>
          </cell>
          <cell r="F835">
            <v>6904</v>
          </cell>
        </row>
        <row r="836">
          <cell r="E836" t="str">
            <v>MohamudNasra</v>
          </cell>
          <cell r="F836">
            <v>6941</v>
          </cell>
        </row>
        <row r="837">
          <cell r="E837" t="str">
            <v>MostafaTanjina</v>
          </cell>
          <cell r="F837">
            <v>6908</v>
          </cell>
        </row>
        <row r="838">
          <cell r="E838" t="str">
            <v>Mowlid SalatSaham</v>
          </cell>
          <cell r="F838">
            <v>6812</v>
          </cell>
        </row>
        <row r="839">
          <cell r="E839" t="str">
            <v>MushtaqAhmar</v>
          </cell>
          <cell r="F839">
            <v>6599</v>
          </cell>
        </row>
        <row r="840">
          <cell r="E840" t="str">
            <v>MushtaqMariyah</v>
          </cell>
          <cell r="F840">
            <v>6796</v>
          </cell>
        </row>
        <row r="841">
          <cell r="E841" t="str">
            <v>MushtaqSaba</v>
          </cell>
          <cell r="F841">
            <v>6601</v>
          </cell>
        </row>
        <row r="842">
          <cell r="E842" t="str">
            <v>NabiSophia</v>
          </cell>
          <cell r="F842">
            <v>7577</v>
          </cell>
        </row>
        <row r="843">
          <cell r="E843" t="str">
            <v>NabileKowthar</v>
          </cell>
          <cell r="F843">
            <v>7191</v>
          </cell>
        </row>
        <row r="844">
          <cell r="E844" t="str">
            <v>NabileRabia</v>
          </cell>
          <cell r="F844">
            <v>7190</v>
          </cell>
        </row>
        <row r="845">
          <cell r="E845" t="str">
            <v>NadeemHamza</v>
          </cell>
          <cell r="F845">
            <v>6623</v>
          </cell>
        </row>
        <row r="846">
          <cell r="E846" t="str">
            <v>NasarAli</v>
          </cell>
          <cell r="F846">
            <v>7199</v>
          </cell>
        </row>
        <row r="847">
          <cell r="E847" t="str">
            <v>NasimAbdul</v>
          </cell>
          <cell r="F847">
            <v>7214</v>
          </cell>
        </row>
        <row r="848">
          <cell r="E848" t="str">
            <v>NaveedAysha</v>
          </cell>
          <cell r="F848">
            <v>7186</v>
          </cell>
        </row>
        <row r="849">
          <cell r="E849" t="str">
            <v>NaveedTayyab</v>
          </cell>
          <cell r="F849">
            <v>6619</v>
          </cell>
        </row>
        <row r="850">
          <cell r="E850" t="str">
            <v>NawazAhmed</v>
          </cell>
          <cell r="F850">
            <v>6787</v>
          </cell>
        </row>
        <row r="851">
          <cell r="E851" t="str">
            <v>NawazKainat</v>
          </cell>
          <cell r="F851">
            <v>6907</v>
          </cell>
        </row>
        <row r="852">
          <cell r="E852" t="str">
            <v>NawazRiaz</v>
          </cell>
          <cell r="F852">
            <v>6674</v>
          </cell>
        </row>
        <row r="853">
          <cell r="E853" t="str">
            <v>NawazSohail</v>
          </cell>
          <cell r="F853">
            <v>6825</v>
          </cell>
        </row>
        <row r="854">
          <cell r="E854" t="str">
            <v>NessaTasnim</v>
          </cell>
          <cell r="F854">
            <v>6564</v>
          </cell>
        </row>
        <row r="855">
          <cell r="E855" t="str">
            <v>NisaQamer</v>
          </cell>
          <cell r="F855">
            <v>7193</v>
          </cell>
        </row>
        <row r="856">
          <cell r="E856" t="str">
            <v>NuurHamse</v>
          </cell>
          <cell r="F856">
            <v>6645</v>
          </cell>
        </row>
        <row r="857">
          <cell r="E857" t="str">
            <v>ObaidJihad</v>
          </cell>
          <cell r="F857">
            <v>6866</v>
          </cell>
        </row>
        <row r="858">
          <cell r="E858" t="str">
            <v>OdudMuhammad</v>
          </cell>
          <cell r="F858">
            <v>6788</v>
          </cell>
        </row>
        <row r="859">
          <cell r="E859" t="str">
            <v>OmarAbdirahman</v>
          </cell>
          <cell r="F859">
            <v>6845</v>
          </cell>
        </row>
        <row r="860">
          <cell r="E860" t="str">
            <v>OmerAmira</v>
          </cell>
          <cell r="F860">
            <v>6582</v>
          </cell>
        </row>
        <row r="861">
          <cell r="E861" t="str">
            <v>OsmanMuna</v>
          </cell>
          <cell r="F861">
            <v>6694</v>
          </cell>
        </row>
        <row r="862">
          <cell r="E862" t="str">
            <v>ParveenZairaah</v>
          </cell>
          <cell r="F862">
            <v>6625</v>
          </cell>
        </row>
        <row r="863">
          <cell r="E863" t="str">
            <v>ParvezKomal</v>
          </cell>
          <cell r="F863">
            <v>7216</v>
          </cell>
        </row>
        <row r="864">
          <cell r="E864" t="str">
            <v>ParvezSubhan</v>
          </cell>
          <cell r="F864">
            <v>6675</v>
          </cell>
        </row>
        <row r="865">
          <cell r="E865" t="str">
            <v>ParvezSulimaan</v>
          </cell>
          <cell r="F865">
            <v>6911</v>
          </cell>
        </row>
        <row r="866">
          <cell r="E866" t="str">
            <v>PervaizAqsah</v>
          </cell>
          <cell r="F866">
            <v>6789</v>
          </cell>
        </row>
        <row r="867">
          <cell r="E867" t="str">
            <v>QadirMurtaza</v>
          </cell>
          <cell r="F867">
            <v>6931</v>
          </cell>
        </row>
        <row r="868">
          <cell r="E868" t="str">
            <v>QassimMahmed-Qani</v>
          </cell>
          <cell r="F868">
            <v>6846</v>
          </cell>
        </row>
        <row r="869">
          <cell r="E869" t="str">
            <v>QayaadSafa</v>
          </cell>
          <cell r="F869">
            <v>6583</v>
          </cell>
        </row>
        <row r="870">
          <cell r="E870" t="str">
            <v>QureshiHarees</v>
          </cell>
          <cell r="F870">
            <v>6910</v>
          </cell>
        </row>
        <row r="871">
          <cell r="E871" t="str">
            <v>QureshiHassam</v>
          </cell>
          <cell r="F871">
            <v>6565</v>
          </cell>
        </row>
        <row r="872">
          <cell r="E872" t="str">
            <v>QureshiIslam</v>
          </cell>
          <cell r="F872">
            <v>6815</v>
          </cell>
        </row>
        <row r="873">
          <cell r="E873" t="str">
            <v>RafiqueSaiba</v>
          </cell>
          <cell r="F873">
            <v>6719</v>
          </cell>
        </row>
        <row r="874">
          <cell r="E874" t="str">
            <v>RahimAnsah</v>
          </cell>
          <cell r="F874">
            <v>6676</v>
          </cell>
        </row>
        <row r="875">
          <cell r="E875" t="str">
            <v>RahmanAdiyatur</v>
          </cell>
          <cell r="F875">
            <v>6677</v>
          </cell>
        </row>
        <row r="876">
          <cell r="E876" t="str">
            <v>RahmanFoizur</v>
          </cell>
          <cell r="F876">
            <v>6678</v>
          </cell>
        </row>
        <row r="877">
          <cell r="E877" t="str">
            <v>RahmanMaria</v>
          </cell>
          <cell r="F877">
            <v>6792</v>
          </cell>
        </row>
        <row r="878">
          <cell r="E878" t="str">
            <v>RahmanMohammed</v>
          </cell>
          <cell r="F878">
            <v>6704</v>
          </cell>
        </row>
        <row r="879">
          <cell r="E879" t="str">
            <v>RahmanTarikur</v>
          </cell>
          <cell r="F879">
            <v>6566</v>
          </cell>
        </row>
        <row r="880">
          <cell r="E880" t="str">
            <v>RajaSiraaj</v>
          </cell>
          <cell r="F880">
            <v>6680</v>
          </cell>
        </row>
        <row r="881">
          <cell r="E881" t="str">
            <v>RangzabeFatima</v>
          </cell>
          <cell r="F881">
            <v>6912</v>
          </cell>
        </row>
        <row r="882">
          <cell r="E882" t="str">
            <v>RashidHamza</v>
          </cell>
          <cell r="F882">
            <v>6913</v>
          </cell>
        </row>
        <row r="883">
          <cell r="E883" t="str">
            <v>RazaOmar</v>
          </cell>
          <cell r="F883">
            <v>6782</v>
          </cell>
        </row>
        <row r="884">
          <cell r="E884" t="str">
            <v>RaziqToseef</v>
          </cell>
          <cell r="F884">
            <v>6681</v>
          </cell>
        </row>
        <row r="885">
          <cell r="E885" t="str">
            <v>RehmanIsmail</v>
          </cell>
          <cell r="F885">
            <v>6843</v>
          </cell>
        </row>
        <row r="886">
          <cell r="E886" t="str">
            <v>RehmanSamearra</v>
          </cell>
          <cell r="F886">
            <v>6790</v>
          </cell>
        </row>
        <row r="887">
          <cell r="E887" t="str">
            <v>RehmanYusuf</v>
          </cell>
          <cell r="F887">
            <v>6827</v>
          </cell>
        </row>
        <row r="888">
          <cell r="E888" t="str">
            <v>RoobleSara</v>
          </cell>
          <cell r="F888">
            <v>6647</v>
          </cell>
        </row>
        <row r="889">
          <cell r="E889" t="str">
            <v>SagirHifsaa</v>
          </cell>
          <cell r="F889">
            <v>6914</v>
          </cell>
        </row>
        <row r="890">
          <cell r="E890" t="str">
            <v>SahotaJasdeep</v>
          </cell>
          <cell r="F890">
            <v>6915</v>
          </cell>
        </row>
        <row r="891">
          <cell r="E891" t="str">
            <v>SaiidSundus</v>
          </cell>
          <cell r="F891">
            <v>6705</v>
          </cell>
        </row>
        <row r="892">
          <cell r="E892" t="str">
            <v>SaladHaashim</v>
          </cell>
          <cell r="F892">
            <v>6569</v>
          </cell>
        </row>
        <row r="893">
          <cell r="E893" t="str">
            <v>SaladHibaaq</v>
          </cell>
          <cell r="F893">
            <v>6801</v>
          </cell>
        </row>
        <row r="894">
          <cell r="E894" t="str">
            <v>SaleemImran</v>
          </cell>
          <cell r="F894">
            <v>6682</v>
          </cell>
        </row>
        <row r="895">
          <cell r="E895" t="str">
            <v>SaleemRukhsar</v>
          </cell>
          <cell r="F895">
            <v>6917</v>
          </cell>
        </row>
        <row r="896">
          <cell r="E896" t="str">
            <v>SamirMuhammad</v>
          </cell>
          <cell r="F896">
            <v>6797</v>
          </cell>
        </row>
        <row r="897">
          <cell r="E897" t="str">
            <v>SanjaraniBilawal</v>
          </cell>
          <cell r="F897">
            <v>6853</v>
          </cell>
        </row>
        <row r="898">
          <cell r="E898" t="str">
            <v>ShahAli</v>
          </cell>
          <cell r="F898">
            <v>7168</v>
          </cell>
        </row>
        <row r="899">
          <cell r="E899" t="str">
            <v>ShahSultan</v>
          </cell>
          <cell r="F899">
            <v>6873</v>
          </cell>
        </row>
        <row r="900">
          <cell r="E900" t="str">
            <v>ShahidKhowla</v>
          </cell>
          <cell r="F900">
            <v>6635</v>
          </cell>
        </row>
        <row r="901">
          <cell r="E901" t="str">
            <v>ShakilHumzah</v>
          </cell>
          <cell r="F901">
            <v>6684</v>
          </cell>
        </row>
        <row r="902">
          <cell r="E902" t="str">
            <v>ShakilIqra</v>
          </cell>
          <cell r="F902">
            <v>6937</v>
          </cell>
        </row>
        <row r="903">
          <cell r="E903" t="str">
            <v>ShaukatSafia</v>
          </cell>
          <cell r="F903">
            <v>6687</v>
          </cell>
        </row>
        <row r="904">
          <cell r="E904" t="str">
            <v>SheikhZara</v>
          </cell>
          <cell r="F904">
            <v>6651</v>
          </cell>
        </row>
        <row r="905">
          <cell r="E905" t="str">
            <v>ShivrajAalia</v>
          </cell>
          <cell r="F905">
            <v>6863</v>
          </cell>
        </row>
        <row r="906">
          <cell r="E906" t="str">
            <v>SikanderIsha</v>
          </cell>
          <cell r="F906">
            <v>6624</v>
          </cell>
        </row>
        <row r="907">
          <cell r="E907" t="str">
            <v>SikanderSohbana</v>
          </cell>
          <cell r="F907">
            <v>6685</v>
          </cell>
        </row>
        <row r="908">
          <cell r="E908" t="str">
            <v>StevensonAmatullaah</v>
          </cell>
          <cell r="F908">
            <v>7162</v>
          </cell>
        </row>
        <row r="909">
          <cell r="E909" t="str">
            <v>SugulleAbdullahi</v>
          </cell>
          <cell r="F909">
            <v>6740</v>
          </cell>
        </row>
        <row r="910">
          <cell r="E910" t="str">
            <v>SybahZaineb</v>
          </cell>
          <cell r="F910">
            <v>6840</v>
          </cell>
        </row>
        <row r="911">
          <cell r="E911" t="str">
            <v>TahierAleema</v>
          </cell>
          <cell r="F911">
            <v>7197</v>
          </cell>
        </row>
        <row r="912">
          <cell r="E912" t="str">
            <v>TahirHassan</v>
          </cell>
          <cell r="F912">
            <v>6918</v>
          </cell>
        </row>
        <row r="913">
          <cell r="E913" t="str">
            <v>TareqAkbar</v>
          </cell>
          <cell r="F913">
            <v>6717</v>
          </cell>
        </row>
        <row r="914">
          <cell r="E914" t="str">
            <v>TariqAmna</v>
          </cell>
          <cell r="F914">
            <v>6689</v>
          </cell>
        </row>
        <row r="915">
          <cell r="E915" t="str">
            <v>TariqSuleman</v>
          </cell>
          <cell r="F915">
            <v>6570</v>
          </cell>
        </row>
        <row r="916">
          <cell r="E916" t="str">
            <v>TariqUsman</v>
          </cell>
          <cell r="F916">
            <v>6919</v>
          </cell>
        </row>
        <row r="917">
          <cell r="E917" t="str">
            <v>TasfiyaTahiya</v>
          </cell>
          <cell r="F917">
            <v>6574</v>
          </cell>
        </row>
        <row r="918">
          <cell r="E918" t="str">
            <v>TasniaFabbiha</v>
          </cell>
          <cell r="F918">
            <v>6692</v>
          </cell>
        </row>
        <row r="919">
          <cell r="E919" t="str">
            <v>TreacySinead</v>
          </cell>
          <cell r="F919">
            <v>6842</v>
          </cell>
        </row>
        <row r="920">
          <cell r="E920" t="str">
            <v>UddinQasim</v>
          </cell>
          <cell r="F920">
            <v>6766</v>
          </cell>
        </row>
        <row r="921">
          <cell r="E921" t="str">
            <v>UllahZuhib</v>
          </cell>
          <cell r="F921">
            <v>6690</v>
          </cell>
        </row>
        <row r="922">
          <cell r="E922" t="str">
            <v>Ur RehmanAsad</v>
          </cell>
          <cell r="F922">
            <v>6870</v>
          </cell>
        </row>
        <row r="923">
          <cell r="E923" t="str">
            <v>WaqasMohammed</v>
          </cell>
          <cell r="F923">
            <v>6749</v>
          </cell>
        </row>
        <row r="924">
          <cell r="E924" t="str">
            <v>WaseemAsma</v>
          </cell>
          <cell r="F924">
            <v>6627</v>
          </cell>
        </row>
        <row r="925">
          <cell r="E925" t="str">
            <v>WaseemSohail</v>
          </cell>
          <cell r="F925">
            <v>6793</v>
          </cell>
        </row>
        <row r="926">
          <cell r="E926" t="str">
            <v>WilkinsCallum</v>
          </cell>
          <cell r="F926">
            <v>6637</v>
          </cell>
        </row>
        <row r="927">
          <cell r="E927" t="str">
            <v>WilkinsSky</v>
          </cell>
          <cell r="F927">
            <v>6855</v>
          </cell>
        </row>
        <row r="928">
          <cell r="E928" t="str">
            <v>WillettsMegan</v>
          </cell>
          <cell r="F928">
            <v>6920</v>
          </cell>
        </row>
        <row r="929">
          <cell r="E929" t="str">
            <v>YasminLidia</v>
          </cell>
          <cell r="F929">
            <v>6603</v>
          </cell>
        </row>
        <row r="930">
          <cell r="E930" t="str">
            <v>YeasminSabina</v>
          </cell>
          <cell r="F930">
            <v>7212</v>
          </cell>
        </row>
        <row r="931">
          <cell r="E931" t="str">
            <v>YehiaAsma</v>
          </cell>
          <cell r="F931">
            <v>6628</v>
          </cell>
        </row>
        <row r="932">
          <cell r="E932" t="str">
            <v>YehiaUsamah</v>
          </cell>
          <cell r="F932">
            <v>6837</v>
          </cell>
        </row>
        <row r="933">
          <cell r="E933" t="str">
            <v>YounisMamoona</v>
          </cell>
          <cell r="F933">
            <v>6933</v>
          </cell>
        </row>
        <row r="934">
          <cell r="E934" t="str">
            <v>YounisMariyah</v>
          </cell>
          <cell r="F934">
            <v>6844</v>
          </cell>
        </row>
        <row r="935">
          <cell r="E935" t="str">
            <v>YusufKadar</v>
          </cell>
          <cell r="F935">
            <v>7187</v>
          </cell>
        </row>
        <row r="936">
          <cell r="E936" t="str">
            <v>ZabiarLeena</v>
          </cell>
          <cell r="F936">
            <v>6829</v>
          </cell>
        </row>
        <row r="937">
          <cell r="E937" t="str">
            <v>ZaheerAlisha</v>
          </cell>
          <cell r="F937">
            <v>6830</v>
          </cell>
        </row>
        <row r="938">
          <cell r="E938" t="str">
            <v>ZamanIqbal</v>
          </cell>
          <cell r="F938">
            <v>6691</v>
          </cell>
        </row>
        <row r="939">
          <cell r="E939" t="str">
            <v>ZamanRubaya</v>
          </cell>
          <cell r="F939">
            <v>6799</v>
          </cell>
        </row>
        <row r="940">
          <cell r="E940" t="str">
            <v>ZamanSumayah</v>
          </cell>
          <cell r="F940">
            <v>6657</v>
          </cell>
        </row>
        <row r="941">
          <cell r="E941" t="str">
            <v>ZamanWajid</v>
          </cell>
          <cell r="F941">
            <v>6831</v>
          </cell>
        </row>
        <row r="942">
          <cell r="E942" t="str">
            <v>ZeeraMichelle</v>
          </cell>
          <cell r="F942">
            <v>6571</v>
          </cell>
        </row>
        <row r="943">
          <cell r="E943" t="str">
            <v>ZulqurnainHomma</v>
          </cell>
          <cell r="F943">
            <v>6572</v>
          </cell>
        </row>
      </sheetData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../../../Technical%20Office/Technical%20Office%20Shared/1%20Management%20Accounts/24.25%20Monitoring/DSG/EY/24-25%20budget/24-25%20Nursery%20sch%20Lump%20sum%20calc%20protection%20v9.xl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60B5F4-F767-4B11-87E9-959AAA5F2AAE}">
  <sheetPr codeName="Sheet1"/>
  <dimension ref="A1:AQ642"/>
  <sheetViews>
    <sheetView workbookViewId="0">
      <selection activeCell="A22" sqref="A22"/>
    </sheetView>
  </sheetViews>
  <sheetFormatPr defaultRowHeight="14.5" x14ac:dyDescent="0.35"/>
  <cols>
    <col min="1" max="1" width="67.1796875" bestFit="1" customWidth="1"/>
    <col min="2" max="2" width="20.453125" bestFit="1" customWidth="1"/>
    <col min="3" max="3" width="7.1796875" bestFit="1" customWidth="1"/>
    <col min="4" max="4" width="9.453125" bestFit="1" customWidth="1"/>
    <col min="5" max="5" width="8.81640625" bestFit="1" customWidth="1"/>
    <col min="6" max="6" width="9.1796875" bestFit="1" customWidth="1"/>
    <col min="7" max="7" width="11.453125" bestFit="1" customWidth="1"/>
    <col min="8" max="8" width="10.81640625" bestFit="1" customWidth="1"/>
    <col min="9" max="9" width="10.453125" bestFit="1" customWidth="1"/>
    <col min="10" max="10" width="12.1796875" bestFit="1" customWidth="1"/>
    <col min="11" max="11" width="11.453125" bestFit="1" customWidth="1"/>
    <col min="12" max="12" width="11.1796875" bestFit="1" customWidth="1"/>
    <col min="13" max="13" width="8.1796875" bestFit="1" customWidth="1"/>
    <col min="14" max="14" width="7.453125" bestFit="1" customWidth="1"/>
    <col min="15" max="15" width="7.1796875" bestFit="1" customWidth="1"/>
    <col min="16" max="16" width="16.1796875" bestFit="1" customWidth="1"/>
    <col min="17" max="21" width="12.81640625" bestFit="1" customWidth="1"/>
    <col min="22" max="22" width="10.1796875" bestFit="1" customWidth="1"/>
    <col min="23" max="23" width="11.453125" bestFit="1" customWidth="1"/>
    <col min="24" max="25" width="10.453125" bestFit="1" customWidth="1"/>
    <col min="26" max="26" width="23.54296875" bestFit="1" customWidth="1"/>
    <col min="27" max="27" width="5.54296875" bestFit="1" customWidth="1"/>
    <col min="28" max="28" width="8.453125" bestFit="1" customWidth="1"/>
    <col min="29" max="29" width="7.81640625" bestFit="1" customWidth="1"/>
    <col min="30" max="30" width="7.453125" bestFit="1" customWidth="1"/>
    <col min="31" max="31" width="41.1796875" bestFit="1" customWidth="1"/>
    <col min="32" max="34" width="12.81640625" bestFit="1" customWidth="1"/>
    <col min="35" max="35" width="8.1796875" bestFit="1" customWidth="1"/>
    <col min="36" max="36" width="6.1796875" bestFit="1" customWidth="1"/>
    <col min="37" max="37" width="12.81640625" bestFit="1" customWidth="1"/>
    <col min="38" max="38" width="44.81640625" bestFit="1" customWidth="1"/>
    <col min="39" max="39" width="68.81640625" bestFit="1" customWidth="1"/>
  </cols>
  <sheetData>
    <row r="1" spans="1:35" ht="18.5" x14ac:dyDescent="0.45">
      <c r="A1" s="1" t="s">
        <v>319</v>
      </c>
      <c r="C1">
        <v>1</v>
      </c>
      <c r="D1">
        <v>2</v>
      </c>
      <c r="E1">
        <v>3</v>
      </c>
      <c r="F1">
        <v>4</v>
      </c>
      <c r="G1">
        <v>5</v>
      </c>
      <c r="H1">
        <v>6</v>
      </c>
      <c r="I1">
        <v>7</v>
      </c>
      <c r="J1">
        <v>8</v>
      </c>
      <c r="K1">
        <v>9</v>
      </c>
      <c r="L1">
        <v>10</v>
      </c>
      <c r="M1">
        <v>11</v>
      </c>
      <c r="N1">
        <v>12</v>
      </c>
      <c r="O1">
        <v>13</v>
      </c>
      <c r="P1">
        <v>14</v>
      </c>
      <c r="Q1">
        <v>15</v>
      </c>
      <c r="R1">
        <v>16</v>
      </c>
      <c r="S1">
        <v>17</v>
      </c>
      <c r="T1">
        <v>18</v>
      </c>
      <c r="U1">
        <v>19</v>
      </c>
      <c r="V1">
        <v>20</v>
      </c>
      <c r="W1">
        <v>21</v>
      </c>
      <c r="X1">
        <v>22</v>
      </c>
      <c r="Y1">
        <v>23</v>
      </c>
      <c r="Z1">
        <v>24</v>
      </c>
      <c r="AA1">
        <v>25</v>
      </c>
      <c r="AB1">
        <v>26</v>
      </c>
      <c r="AC1">
        <v>27</v>
      </c>
      <c r="AD1">
        <v>28</v>
      </c>
      <c r="AE1">
        <v>29</v>
      </c>
      <c r="AF1">
        <v>30</v>
      </c>
      <c r="AG1">
        <v>31</v>
      </c>
      <c r="AH1">
        <v>32</v>
      </c>
      <c r="AI1">
        <v>33</v>
      </c>
    </row>
    <row r="2" spans="1:35" x14ac:dyDescent="0.35">
      <c r="A2" t="s">
        <v>0</v>
      </c>
      <c r="B2" t="s">
        <v>1</v>
      </c>
      <c r="C2" t="s">
        <v>2</v>
      </c>
      <c r="D2" t="s">
        <v>3</v>
      </c>
      <c r="E2" t="s">
        <v>4</v>
      </c>
      <c r="F2" t="s">
        <v>5</v>
      </c>
      <c r="G2" t="s">
        <v>6</v>
      </c>
      <c r="H2" t="s">
        <v>7</v>
      </c>
      <c r="I2" t="s">
        <v>8</v>
      </c>
      <c r="J2" t="s">
        <v>9</v>
      </c>
      <c r="K2" t="s">
        <v>10</v>
      </c>
      <c r="L2" t="s">
        <v>11</v>
      </c>
      <c r="M2" t="s">
        <v>12</v>
      </c>
      <c r="N2" t="s">
        <v>13</v>
      </c>
      <c r="O2" t="s">
        <v>14</v>
      </c>
      <c r="P2" t="s">
        <v>15</v>
      </c>
      <c r="Q2" t="s">
        <v>16</v>
      </c>
      <c r="R2" t="s">
        <v>17</v>
      </c>
      <c r="S2" t="s">
        <v>18</v>
      </c>
      <c r="T2" t="s">
        <v>19</v>
      </c>
      <c r="U2" t="s">
        <v>20</v>
      </c>
      <c r="V2" t="s">
        <v>21</v>
      </c>
      <c r="W2" t="s">
        <v>22</v>
      </c>
      <c r="X2" t="s">
        <v>23</v>
      </c>
      <c r="Y2" t="s">
        <v>24</v>
      </c>
      <c r="Z2" t="s">
        <v>25</v>
      </c>
      <c r="AA2" t="s">
        <v>26</v>
      </c>
      <c r="AB2" t="s">
        <v>27</v>
      </c>
      <c r="AC2" t="s">
        <v>28</v>
      </c>
      <c r="AD2" t="s">
        <v>29</v>
      </c>
      <c r="AE2" t="s">
        <v>30</v>
      </c>
      <c r="AF2" t="s">
        <v>31</v>
      </c>
      <c r="AG2" t="s">
        <v>32</v>
      </c>
      <c r="AH2" t="s">
        <v>33</v>
      </c>
      <c r="AI2" t="s">
        <v>34</v>
      </c>
    </row>
    <row r="3" spans="1:35" x14ac:dyDescent="0.35">
      <c r="A3" t="s">
        <v>0</v>
      </c>
      <c r="B3" t="s">
        <v>1</v>
      </c>
      <c r="C3" t="s">
        <v>2</v>
      </c>
      <c r="D3" t="s">
        <v>3</v>
      </c>
      <c r="E3" t="s">
        <v>4</v>
      </c>
      <c r="F3" t="s">
        <v>5</v>
      </c>
      <c r="G3" t="s">
        <v>6</v>
      </c>
      <c r="H3" t="s">
        <v>7</v>
      </c>
      <c r="I3" t="s">
        <v>8</v>
      </c>
      <c r="J3" t="s">
        <v>9</v>
      </c>
      <c r="K3" t="s">
        <v>10</v>
      </c>
      <c r="L3" t="s">
        <v>11</v>
      </c>
      <c r="M3" t="s">
        <v>12</v>
      </c>
      <c r="N3" t="s">
        <v>13</v>
      </c>
      <c r="O3" t="s">
        <v>14</v>
      </c>
      <c r="P3" t="s">
        <v>15</v>
      </c>
      <c r="Q3" t="s">
        <v>16</v>
      </c>
      <c r="R3" t="s">
        <v>17</v>
      </c>
      <c r="S3" t="s">
        <v>18</v>
      </c>
      <c r="T3" t="s">
        <v>19</v>
      </c>
      <c r="U3" t="s">
        <v>20</v>
      </c>
      <c r="V3" t="s">
        <v>21</v>
      </c>
      <c r="W3" t="s">
        <v>22</v>
      </c>
      <c r="X3" t="s">
        <v>23</v>
      </c>
      <c r="Y3" t="s">
        <v>24</v>
      </c>
      <c r="Z3" t="s">
        <v>25</v>
      </c>
      <c r="AA3" t="s">
        <v>26</v>
      </c>
      <c r="AB3" t="s">
        <v>27</v>
      </c>
      <c r="AC3" t="s">
        <v>28</v>
      </c>
      <c r="AD3" t="s">
        <v>29</v>
      </c>
    </row>
    <row r="4" spans="1:35" x14ac:dyDescent="0.35">
      <c r="A4" t="s">
        <v>35</v>
      </c>
      <c r="B4" t="s">
        <v>36</v>
      </c>
      <c r="C4">
        <v>1000</v>
      </c>
    </row>
    <row r="5" spans="1:35" x14ac:dyDescent="0.35">
      <c r="A5" t="s">
        <v>37</v>
      </c>
      <c r="B5" t="s">
        <v>36</v>
      </c>
      <c r="C5">
        <v>1001</v>
      </c>
    </row>
    <row r="6" spans="1:35" x14ac:dyDescent="0.35">
      <c r="A6" t="s">
        <v>38</v>
      </c>
      <c r="B6" t="s">
        <v>36</v>
      </c>
      <c r="C6">
        <v>1002</v>
      </c>
    </row>
    <row r="7" spans="1:35" x14ac:dyDescent="0.35">
      <c r="A7" t="s">
        <v>39</v>
      </c>
      <c r="B7" t="s">
        <v>36</v>
      </c>
      <c r="C7">
        <v>1006</v>
      </c>
    </row>
    <row r="8" spans="1:35" x14ac:dyDescent="0.35">
      <c r="A8" t="s">
        <v>40</v>
      </c>
      <c r="B8" t="s">
        <v>36</v>
      </c>
      <c r="C8">
        <v>1008</v>
      </c>
    </row>
    <row r="9" spans="1:35" x14ac:dyDescent="0.35">
      <c r="A9" t="s">
        <v>41</v>
      </c>
      <c r="B9" t="s">
        <v>36</v>
      </c>
      <c r="C9">
        <v>1009</v>
      </c>
    </row>
    <row r="10" spans="1:35" x14ac:dyDescent="0.35">
      <c r="A10" t="s">
        <v>42</v>
      </c>
      <c r="B10" t="s">
        <v>36</v>
      </c>
      <c r="C10">
        <v>1010</v>
      </c>
    </row>
    <row r="11" spans="1:35" x14ac:dyDescent="0.35">
      <c r="A11" t="s">
        <v>43</v>
      </c>
      <c r="B11" t="s">
        <v>36</v>
      </c>
      <c r="C11">
        <v>1012</v>
      </c>
    </row>
    <row r="12" spans="1:35" x14ac:dyDescent="0.35">
      <c r="A12" t="s">
        <v>44</v>
      </c>
      <c r="B12" t="s">
        <v>36</v>
      </c>
      <c r="C12">
        <v>1014</v>
      </c>
    </row>
    <row r="13" spans="1:35" x14ac:dyDescent="0.35">
      <c r="A13" t="s">
        <v>45</v>
      </c>
      <c r="B13" t="s">
        <v>36</v>
      </c>
      <c r="C13">
        <v>1015</v>
      </c>
    </row>
    <row r="14" spans="1:35" x14ac:dyDescent="0.35">
      <c r="A14" t="s">
        <v>46</v>
      </c>
      <c r="B14" t="s">
        <v>36</v>
      </c>
      <c r="C14">
        <v>1016</v>
      </c>
    </row>
    <row r="15" spans="1:35" x14ac:dyDescent="0.35">
      <c r="A15" t="s">
        <v>47</v>
      </c>
      <c r="B15" t="s">
        <v>36</v>
      </c>
      <c r="C15">
        <v>1017</v>
      </c>
    </row>
    <row r="16" spans="1:35" x14ac:dyDescent="0.35">
      <c r="A16" t="s">
        <v>48</v>
      </c>
      <c r="B16" t="s">
        <v>36</v>
      </c>
      <c r="C16">
        <v>1018</v>
      </c>
    </row>
    <row r="17" spans="1:43" x14ac:dyDescent="0.35">
      <c r="A17" t="s">
        <v>49</v>
      </c>
      <c r="B17" t="s">
        <v>36</v>
      </c>
      <c r="C17">
        <v>1019</v>
      </c>
    </row>
    <row r="18" spans="1:43" x14ac:dyDescent="0.35">
      <c r="A18" t="s">
        <v>50</v>
      </c>
      <c r="B18" t="s">
        <v>36</v>
      </c>
      <c r="C18">
        <v>1020</v>
      </c>
    </row>
    <row r="19" spans="1:43" x14ac:dyDescent="0.35">
      <c r="A19" t="s">
        <v>51</v>
      </c>
      <c r="B19" t="s">
        <v>36</v>
      </c>
      <c r="C19">
        <v>1021</v>
      </c>
    </row>
    <row r="20" spans="1:43" x14ac:dyDescent="0.35">
      <c r="A20" t="s">
        <v>52</v>
      </c>
      <c r="B20" t="s">
        <v>36</v>
      </c>
      <c r="C20">
        <v>1022</v>
      </c>
    </row>
    <row r="21" spans="1:43" x14ac:dyDescent="0.35">
      <c r="A21" t="s">
        <v>53</v>
      </c>
      <c r="B21" t="s">
        <v>36</v>
      </c>
      <c r="C21">
        <v>1023</v>
      </c>
    </row>
    <row r="22" spans="1:43" x14ac:dyDescent="0.35">
      <c r="A22" t="s">
        <v>54</v>
      </c>
      <c r="B22" t="s">
        <v>36</v>
      </c>
      <c r="C22">
        <v>1024</v>
      </c>
    </row>
    <row r="23" spans="1:43" x14ac:dyDescent="0.35">
      <c r="A23" t="s">
        <v>55</v>
      </c>
      <c r="B23" t="s">
        <v>36</v>
      </c>
      <c r="C23">
        <v>1025</v>
      </c>
    </row>
    <row r="24" spans="1:43" x14ac:dyDescent="0.35">
      <c r="A24" t="s">
        <v>56</v>
      </c>
      <c r="B24" t="s">
        <v>36</v>
      </c>
      <c r="C24">
        <v>1026</v>
      </c>
    </row>
    <row r="25" spans="1:43" x14ac:dyDescent="0.35">
      <c r="A25" t="s">
        <v>57</v>
      </c>
      <c r="B25" t="s">
        <v>36</v>
      </c>
      <c r="C25">
        <v>1027</v>
      </c>
    </row>
    <row r="26" spans="1:43" x14ac:dyDescent="0.35">
      <c r="A26" t="s">
        <v>58</v>
      </c>
      <c r="B26" t="s">
        <v>36</v>
      </c>
      <c r="C26">
        <v>1028</v>
      </c>
    </row>
    <row r="27" spans="1:43" x14ac:dyDescent="0.35">
      <c r="A27" t="s">
        <v>59</v>
      </c>
      <c r="B27" t="s">
        <v>36</v>
      </c>
      <c r="C27">
        <v>1038</v>
      </c>
    </row>
    <row r="28" spans="1:43" x14ac:dyDescent="0.35">
      <c r="A28" t="s">
        <v>60</v>
      </c>
      <c r="B28" t="s">
        <v>36</v>
      </c>
      <c r="C28">
        <v>1048</v>
      </c>
    </row>
    <row r="29" spans="1:43" x14ac:dyDescent="0.35">
      <c r="A29" t="s">
        <v>61</v>
      </c>
      <c r="B29" t="s">
        <v>36</v>
      </c>
      <c r="C29">
        <v>1049</v>
      </c>
    </row>
    <row r="30" spans="1:43" x14ac:dyDescent="0.35">
      <c r="A30" t="s">
        <v>62</v>
      </c>
      <c r="B30" t="s">
        <v>36</v>
      </c>
      <c r="C30">
        <v>1802</v>
      </c>
    </row>
    <row r="31" spans="1:43" x14ac:dyDescent="0.35"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</row>
    <row r="32" spans="1:43" x14ac:dyDescent="0.35">
      <c r="A32" t="s">
        <v>63</v>
      </c>
      <c r="B32" t="s">
        <v>64</v>
      </c>
      <c r="C32">
        <v>2171</v>
      </c>
    </row>
    <row r="33" spans="1:3" x14ac:dyDescent="0.35">
      <c r="A33" t="s">
        <v>65</v>
      </c>
      <c r="B33" t="s">
        <v>64</v>
      </c>
      <c r="C33">
        <v>2003</v>
      </c>
    </row>
    <row r="34" spans="1:3" x14ac:dyDescent="0.35">
      <c r="A34" t="s">
        <v>66</v>
      </c>
      <c r="B34" t="s">
        <v>67</v>
      </c>
      <c r="C34">
        <v>2004</v>
      </c>
    </row>
    <row r="35" spans="1:3" x14ac:dyDescent="0.35">
      <c r="A35" t="s">
        <v>68</v>
      </c>
      <c r="B35" t="s">
        <v>67</v>
      </c>
      <c r="C35">
        <v>2005</v>
      </c>
    </row>
    <row r="36" spans="1:3" x14ac:dyDescent="0.35">
      <c r="A36" t="s">
        <v>69</v>
      </c>
      <c r="B36" t="s">
        <v>67</v>
      </c>
      <c r="C36">
        <v>2008</v>
      </c>
    </row>
    <row r="37" spans="1:3" x14ac:dyDescent="0.35">
      <c r="A37" t="s">
        <v>70</v>
      </c>
      <c r="B37" t="s">
        <v>67</v>
      </c>
      <c r="C37">
        <v>2011</v>
      </c>
    </row>
    <row r="38" spans="1:3" x14ac:dyDescent="0.35">
      <c r="A38" t="s">
        <v>71</v>
      </c>
      <c r="B38" t="s">
        <v>67</v>
      </c>
      <c r="C38">
        <v>2014</v>
      </c>
    </row>
    <row r="39" spans="1:3" x14ac:dyDescent="0.35">
      <c r="A39" t="s">
        <v>72</v>
      </c>
      <c r="B39" t="s">
        <v>67</v>
      </c>
      <c r="C39">
        <v>2015</v>
      </c>
    </row>
    <row r="40" spans="1:3" x14ac:dyDescent="0.35">
      <c r="A40" t="s">
        <v>73</v>
      </c>
      <c r="B40" t="s">
        <v>67</v>
      </c>
      <c r="C40">
        <v>2018</v>
      </c>
    </row>
    <row r="41" spans="1:3" x14ac:dyDescent="0.35">
      <c r="A41" t="s">
        <v>74</v>
      </c>
      <c r="B41" t="s">
        <v>64</v>
      </c>
      <c r="C41">
        <v>2020</v>
      </c>
    </row>
    <row r="42" spans="1:3" x14ac:dyDescent="0.35">
      <c r="A42" t="s">
        <v>75</v>
      </c>
      <c r="B42" t="s">
        <v>67</v>
      </c>
      <c r="C42">
        <v>2021</v>
      </c>
    </row>
    <row r="43" spans="1:3" x14ac:dyDescent="0.35">
      <c r="A43" t="s">
        <v>76</v>
      </c>
      <c r="B43" t="s">
        <v>67</v>
      </c>
      <c r="C43">
        <v>2025</v>
      </c>
    </row>
    <row r="44" spans="1:3" x14ac:dyDescent="0.35">
      <c r="A44" t="s">
        <v>77</v>
      </c>
      <c r="B44" t="s">
        <v>67</v>
      </c>
      <c r="C44">
        <v>2204</v>
      </c>
    </row>
    <row r="45" spans="1:3" x14ac:dyDescent="0.35">
      <c r="A45" t="s">
        <v>78</v>
      </c>
      <c r="B45" t="s">
        <v>67</v>
      </c>
      <c r="C45">
        <v>2030</v>
      </c>
    </row>
    <row r="46" spans="1:3" x14ac:dyDescent="0.35">
      <c r="A46" t="s">
        <v>79</v>
      </c>
      <c r="B46" t="s">
        <v>64</v>
      </c>
      <c r="C46">
        <v>2196</v>
      </c>
    </row>
    <row r="47" spans="1:3" x14ac:dyDescent="0.35">
      <c r="A47" t="s">
        <v>80</v>
      </c>
      <c r="B47" t="s">
        <v>64</v>
      </c>
      <c r="C47">
        <v>2036</v>
      </c>
    </row>
    <row r="48" spans="1:3" x14ac:dyDescent="0.35">
      <c r="A48" t="s">
        <v>81</v>
      </c>
      <c r="B48" t="s">
        <v>64</v>
      </c>
      <c r="C48">
        <v>2037</v>
      </c>
    </row>
    <row r="49" spans="1:3" x14ac:dyDescent="0.35">
      <c r="A49" t="s">
        <v>82</v>
      </c>
      <c r="B49" t="s">
        <v>64</v>
      </c>
      <c r="C49">
        <v>2038</v>
      </c>
    </row>
    <row r="50" spans="1:3" x14ac:dyDescent="0.35">
      <c r="A50" t="s">
        <v>83</v>
      </c>
      <c r="B50" t="s">
        <v>64</v>
      </c>
      <c r="C50">
        <v>2039</v>
      </c>
    </row>
    <row r="51" spans="1:3" x14ac:dyDescent="0.35">
      <c r="A51" t="s">
        <v>84</v>
      </c>
      <c r="B51" t="s">
        <v>67</v>
      </c>
      <c r="C51">
        <v>2040</v>
      </c>
    </row>
    <row r="52" spans="1:3" x14ac:dyDescent="0.35">
      <c r="A52" t="s">
        <v>85</v>
      </c>
      <c r="B52" t="s">
        <v>86</v>
      </c>
      <c r="C52">
        <v>4001</v>
      </c>
    </row>
    <row r="53" spans="1:3" x14ac:dyDescent="0.35">
      <c r="A53" t="s">
        <v>88</v>
      </c>
      <c r="B53" t="s">
        <v>89</v>
      </c>
      <c r="C53">
        <v>2048</v>
      </c>
    </row>
    <row r="54" spans="1:3" x14ac:dyDescent="0.35">
      <c r="A54" t="s">
        <v>90</v>
      </c>
      <c r="B54" t="s">
        <v>67</v>
      </c>
      <c r="C54">
        <v>2054</v>
      </c>
    </row>
    <row r="55" spans="1:3" x14ac:dyDescent="0.35">
      <c r="A55" t="s">
        <v>91</v>
      </c>
      <c r="B55" t="s">
        <v>67</v>
      </c>
      <c r="C55">
        <v>2055</v>
      </c>
    </row>
    <row r="56" spans="1:3" x14ac:dyDescent="0.35">
      <c r="A56" t="s">
        <v>92</v>
      </c>
      <c r="B56" t="s">
        <v>64</v>
      </c>
      <c r="C56">
        <v>2056</v>
      </c>
    </row>
    <row r="57" spans="1:3" x14ac:dyDescent="0.35">
      <c r="A57" t="s">
        <v>93</v>
      </c>
      <c r="B57" t="s">
        <v>64</v>
      </c>
      <c r="C57">
        <v>2057</v>
      </c>
    </row>
    <row r="58" spans="1:3" x14ac:dyDescent="0.35">
      <c r="A58" t="s">
        <v>94</v>
      </c>
      <c r="B58" t="s">
        <v>64</v>
      </c>
      <c r="C58">
        <v>2058</v>
      </c>
    </row>
    <row r="59" spans="1:3" x14ac:dyDescent="0.35">
      <c r="A59" t="s">
        <v>95</v>
      </c>
      <c r="B59" t="s">
        <v>64</v>
      </c>
      <c r="C59">
        <v>2059</v>
      </c>
    </row>
    <row r="60" spans="1:3" x14ac:dyDescent="0.35">
      <c r="A60" t="s">
        <v>96</v>
      </c>
      <c r="B60" t="s">
        <v>64</v>
      </c>
      <c r="C60">
        <v>2060</v>
      </c>
    </row>
    <row r="61" spans="1:3" x14ac:dyDescent="0.35">
      <c r="A61" t="s">
        <v>97</v>
      </c>
      <c r="B61" t="s">
        <v>67</v>
      </c>
      <c r="C61">
        <v>2062</v>
      </c>
    </row>
    <row r="62" spans="1:3" x14ac:dyDescent="0.35">
      <c r="A62" t="s">
        <v>98</v>
      </c>
      <c r="B62" t="s">
        <v>67</v>
      </c>
      <c r="C62">
        <v>2063</v>
      </c>
    </row>
    <row r="63" spans="1:3" x14ac:dyDescent="0.35">
      <c r="A63" t="s">
        <v>99</v>
      </c>
      <c r="B63" t="s">
        <v>64</v>
      </c>
      <c r="C63">
        <v>2064</v>
      </c>
    </row>
    <row r="64" spans="1:3" x14ac:dyDescent="0.35">
      <c r="A64" t="s">
        <v>100</v>
      </c>
      <c r="B64" t="s">
        <v>64</v>
      </c>
      <c r="C64">
        <v>2065</v>
      </c>
    </row>
    <row r="65" spans="1:3" x14ac:dyDescent="0.35">
      <c r="A65" t="s">
        <v>101</v>
      </c>
      <c r="B65" t="s">
        <v>67</v>
      </c>
      <c r="C65">
        <v>2067</v>
      </c>
    </row>
    <row r="66" spans="1:3" x14ac:dyDescent="0.35">
      <c r="A66" t="s">
        <v>102</v>
      </c>
      <c r="B66" t="s">
        <v>64</v>
      </c>
      <c r="C66">
        <v>2068</v>
      </c>
    </row>
    <row r="67" spans="1:3" x14ac:dyDescent="0.35">
      <c r="A67" t="s">
        <v>103</v>
      </c>
      <c r="B67" t="s">
        <v>64</v>
      </c>
      <c r="C67">
        <v>2070</v>
      </c>
    </row>
    <row r="68" spans="1:3" x14ac:dyDescent="0.35">
      <c r="A68" t="s">
        <v>104</v>
      </c>
      <c r="B68" t="s">
        <v>64</v>
      </c>
      <c r="C68">
        <v>2072</v>
      </c>
    </row>
    <row r="69" spans="1:3" x14ac:dyDescent="0.35">
      <c r="A69" t="s">
        <v>105</v>
      </c>
      <c r="B69" t="s">
        <v>64</v>
      </c>
      <c r="C69">
        <v>2073</v>
      </c>
    </row>
    <row r="70" spans="1:3" x14ac:dyDescent="0.35">
      <c r="A70" t="s">
        <v>106</v>
      </c>
      <c r="B70" t="s">
        <v>67</v>
      </c>
      <c r="C70">
        <v>2081</v>
      </c>
    </row>
    <row r="71" spans="1:3" x14ac:dyDescent="0.35">
      <c r="A71" t="s">
        <v>107</v>
      </c>
      <c r="B71" t="s">
        <v>64</v>
      </c>
      <c r="C71">
        <v>2082</v>
      </c>
    </row>
    <row r="72" spans="1:3" x14ac:dyDescent="0.35">
      <c r="A72" t="s">
        <v>108</v>
      </c>
      <c r="B72" t="s">
        <v>64</v>
      </c>
      <c r="C72">
        <v>2086</v>
      </c>
    </row>
    <row r="73" spans="1:3" x14ac:dyDescent="0.35">
      <c r="A73" t="s">
        <v>109</v>
      </c>
      <c r="B73" t="s">
        <v>67</v>
      </c>
      <c r="C73">
        <v>2087</v>
      </c>
    </row>
    <row r="74" spans="1:3" x14ac:dyDescent="0.35">
      <c r="A74" t="s">
        <v>110</v>
      </c>
      <c r="B74" t="s">
        <v>67</v>
      </c>
      <c r="C74">
        <v>2091</v>
      </c>
    </row>
    <row r="75" spans="1:3" x14ac:dyDescent="0.35">
      <c r="A75" t="s">
        <v>111</v>
      </c>
      <c r="B75" t="s">
        <v>67</v>
      </c>
      <c r="C75">
        <v>2093</v>
      </c>
    </row>
    <row r="76" spans="1:3" x14ac:dyDescent="0.35">
      <c r="A76" t="s">
        <v>112</v>
      </c>
      <c r="B76" t="s">
        <v>64</v>
      </c>
      <c r="C76">
        <v>2096</v>
      </c>
    </row>
    <row r="77" spans="1:3" x14ac:dyDescent="0.35">
      <c r="A77" t="s">
        <v>113</v>
      </c>
      <c r="B77" t="s">
        <v>67</v>
      </c>
      <c r="C77">
        <v>2097</v>
      </c>
    </row>
    <row r="78" spans="1:3" x14ac:dyDescent="0.35">
      <c r="A78" t="s">
        <v>114</v>
      </c>
      <c r="B78" t="s">
        <v>64</v>
      </c>
      <c r="C78">
        <v>2098</v>
      </c>
    </row>
    <row r="79" spans="1:3" x14ac:dyDescent="0.35">
      <c r="A79" t="s">
        <v>115</v>
      </c>
      <c r="B79" t="s">
        <v>67</v>
      </c>
      <c r="C79">
        <v>2099</v>
      </c>
    </row>
    <row r="80" spans="1:3" x14ac:dyDescent="0.35">
      <c r="A80" t="s">
        <v>116</v>
      </c>
      <c r="B80" t="s">
        <v>64</v>
      </c>
      <c r="C80">
        <v>2100</v>
      </c>
    </row>
    <row r="81" spans="1:3" x14ac:dyDescent="0.35">
      <c r="A81" t="s">
        <v>117</v>
      </c>
      <c r="B81" t="s">
        <v>64</v>
      </c>
      <c r="C81">
        <v>2102</v>
      </c>
    </row>
    <row r="82" spans="1:3" x14ac:dyDescent="0.35">
      <c r="A82" t="s">
        <v>118</v>
      </c>
      <c r="B82" t="s">
        <v>64</v>
      </c>
      <c r="C82">
        <v>2103</v>
      </c>
    </row>
    <row r="83" spans="1:3" x14ac:dyDescent="0.35">
      <c r="A83" t="s">
        <v>119</v>
      </c>
      <c r="B83" t="s">
        <v>67</v>
      </c>
      <c r="C83">
        <v>2108</v>
      </c>
    </row>
    <row r="84" spans="1:3" x14ac:dyDescent="0.35">
      <c r="A84" t="s">
        <v>120</v>
      </c>
      <c r="B84" t="s">
        <v>64</v>
      </c>
      <c r="C84">
        <v>2109</v>
      </c>
    </row>
    <row r="85" spans="1:3" x14ac:dyDescent="0.35">
      <c r="A85" t="s">
        <v>121</v>
      </c>
      <c r="B85" t="s">
        <v>64</v>
      </c>
      <c r="C85">
        <v>2110</v>
      </c>
    </row>
    <row r="86" spans="1:3" x14ac:dyDescent="0.35">
      <c r="A86" t="s">
        <v>122</v>
      </c>
      <c r="B86" t="s">
        <v>64</v>
      </c>
      <c r="C86">
        <v>2111</v>
      </c>
    </row>
    <row r="87" spans="1:3" x14ac:dyDescent="0.35">
      <c r="A87" t="s">
        <v>123</v>
      </c>
      <c r="B87" t="s">
        <v>67</v>
      </c>
      <c r="C87">
        <v>2115</v>
      </c>
    </row>
    <row r="88" spans="1:3" x14ac:dyDescent="0.35">
      <c r="A88" t="s">
        <v>124</v>
      </c>
      <c r="B88" t="s">
        <v>64</v>
      </c>
      <c r="C88">
        <v>2117</v>
      </c>
    </row>
    <row r="89" spans="1:3" x14ac:dyDescent="0.35">
      <c r="A89" t="s">
        <v>125</v>
      </c>
      <c r="B89" t="s">
        <v>67</v>
      </c>
      <c r="C89">
        <v>2119</v>
      </c>
    </row>
    <row r="90" spans="1:3" x14ac:dyDescent="0.35">
      <c r="A90" t="s">
        <v>126</v>
      </c>
      <c r="B90" t="s">
        <v>64</v>
      </c>
      <c r="C90">
        <v>2121</v>
      </c>
    </row>
    <row r="91" spans="1:3" x14ac:dyDescent="0.35">
      <c r="A91" t="s">
        <v>127</v>
      </c>
      <c r="B91" t="s">
        <v>64</v>
      </c>
      <c r="C91">
        <v>2122</v>
      </c>
    </row>
    <row r="92" spans="1:3" x14ac:dyDescent="0.35">
      <c r="A92" t="s">
        <v>128</v>
      </c>
      <c r="B92" t="s">
        <v>64</v>
      </c>
      <c r="C92">
        <v>2126</v>
      </c>
    </row>
    <row r="93" spans="1:3" x14ac:dyDescent="0.35">
      <c r="A93" t="s">
        <v>129</v>
      </c>
      <c r="B93" t="s">
        <v>67</v>
      </c>
      <c r="C93">
        <v>2127</v>
      </c>
    </row>
    <row r="94" spans="1:3" x14ac:dyDescent="0.35">
      <c r="A94" t="s">
        <v>130</v>
      </c>
      <c r="B94" t="s">
        <v>64</v>
      </c>
      <c r="C94">
        <v>2132</v>
      </c>
    </row>
    <row r="95" spans="1:3" x14ac:dyDescent="0.35">
      <c r="A95" t="s">
        <v>131</v>
      </c>
      <c r="B95" t="s">
        <v>64</v>
      </c>
      <c r="C95">
        <v>2194</v>
      </c>
    </row>
    <row r="96" spans="1:3" x14ac:dyDescent="0.35">
      <c r="A96" t="s">
        <v>132</v>
      </c>
      <c r="B96" t="s">
        <v>64</v>
      </c>
      <c r="C96">
        <v>2136</v>
      </c>
    </row>
    <row r="97" spans="1:3" x14ac:dyDescent="0.35">
      <c r="A97" t="s">
        <v>133</v>
      </c>
      <c r="B97" t="s">
        <v>64</v>
      </c>
      <c r="C97">
        <v>2138</v>
      </c>
    </row>
    <row r="98" spans="1:3" x14ac:dyDescent="0.35">
      <c r="A98" t="s">
        <v>134</v>
      </c>
      <c r="B98" t="s">
        <v>64</v>
      </c>
      <c r="C98">
        <v>2141</v>
      </c>
    </row>
    <row r="99" spans="1:3" x14ac:dyDescent="0.35">
      <c r="A99" t="s">
        <v>135</v>
      </c>
      <c r="B99" t="s">
        <v>67</v>
      </c>
      <c r="C99">
        <v>2142</v>
      </c>
    </row>
    <row r="100" spans="1:3" x14ac:dyDescent="0.35">
      <c r="A100" t="s">
        <v>136</v>
      </c>
      <c r="B100" t="s">
        <v>64</v>
      </c>
      <c r="C100">
        <v>2144</v>
      </c>
    </row>
    <row r="101" spans="1:3" x14ac:dyDescent="0.35">
      <c r="A101" t="s">
        <v>137</v>
      </c>
      <c r="B101" t="s">
        <v>64</v>
      </c>
      <c r="C101">
        <v>2146</v>
      </c>
    </row>
    <row r="102" spans="1:3" x14ac:dyDescent="0.35">
      <c r="A102" t="s">
        <v>138</v>
      </c>
      <c r="B102" t="s">
        <v>67</v>
      </c>
      <c r="C102">
        <v>2149</v>
      </c>
    </row>
    <row r="103" spans="1:3" x14ac:dyDescent="0.35">
      <c r="A103" t="s">
        <v>139</v>
      </c>
      <c r="B103" t="s">
        <v>67</v>
      </c>
      <c r="C103">
        <v>2150</v>
      </c>
    </row>
    <row r="104" spans="1:3" x14ac:dyDescent="0.35">
      <c r="A104" t="s">
        <v>140</v>
      </c>
      <c r="B104" t="s">
        <v>64</v>
      </c>
      <c r="C104">
        <v>2156</v>
      </c>
    </row>
    <row r="105" spans="1:3" x14ac:dyDescent="0.35">
      <c r="A105" t="s">
        <v>141</v>
      </c>
      <c r="B105" t="s">
        <v>67</v>
      </c>
      <c r="C105">
        <v>2157</v>
      </c>
    </row>
    <row r="106" spans="1:3" x14ac:dyDescent="0.35">
      <c r="A106" t="s">
        <v>142</v>
      </c>
      <c r="B106" t="s">
        <v>67</v>
      </c>
      <c r="C106">
        <v>2159</v>
      </c>
    </row>
    <row r="107" spans="1:3" x14ac:dyDescent="0.35">
      <c r="A107" t="s">
        <v>143</v>
      </c>
      <c r="B107" t="s">
        <v>67</v>
      </c>
      <c r="C107">
        <v>2161</v>
      </c>
    </row>
    <row r="108" spans="1:3" x14ac:dyDescent="0.35">
      <c r="A108" t="s">
        <v>144</v>
      </c>
      <c r="B108" t="s">
        <v>67</v>
      </c>
      <c r="C108">
        <v>2169</v>
      </c>
    </row>
    <row r="109" spans="1:3" x14ac:dyDescent="0.35">
      <c r="A109" t="s">
        <v>145</v>
      </c>
      <c r="B109" t="s">
        <v>67</v>
      </c>
      <c r="C109">
        <v>2176</v>
      </c>
    </row>
    <row r="110" spans="1:3" x14ac:dyDescent="0.35">
      <c r="A110" t="s">
        <v>146</v>
      </c>
      <c r="B110" t="s">
        <v>67</v>
      </c>
      <c r="C110">
        <v>2178</v>
      </c>
    </row>
    <row r="111" spans="1:3" x14ac:dyDescent="0.35">
      <c r="A111" t="s">
        <v>147</v>
      </c>
      <c r="B111" t="s">
        <v>67</v>
      </c>
      <c r="C111">
        <v>2179</v>
      </c>
    </row>
    <row r="112" spans="1:3" x14ac:dyDescent="0.35">
      <c r="A112" t="s">
        <v>148</v>
      </c>
      <c r="B112" t="s">
        <v>64</v>
      </c>
      <c r="C112">
        <v>2180</v>
      </c>
    </row>
    <row r="113" spans="1:3" x14ac:dyDescent="0.35">
      <c r="A113" t="s">
        <v>149</v>
      </c>
      <c r="B113" t="s">
        <v>67</v>
      </c>
      <c r="C113">
        <v>2183</v>
      </c>
    </row>
    <row r="114" spans="1:3" x14ac:dyDescent="0.35">
      <c r="A114" t="s">
        <v>150</v>
      </c>
      <c r="B114" t="s">
        <v>67</v>
      </c>
      <c r="C114">
        <v>2184</v>
      </c>
    </row>
    <row r="115" spans="1:3" x14ac:dyDescent="0.35">
      <c r="A115" t="s">
        <v>151</v>
      </c>
      <c r="B115" t="s">
        <v>64</v>
      </c>
      <c r="C115">
        <v>2188</v>
      </c>
    </row>
    <row r="116" spans="1:3" x14ac:dyDescent="0.35">
      <c r="A116" t="s">
        <v>152</v>
      </c>
      <c r="B116" t="s">
        <v>67</v>
      </c>
      <c r="C116">
        <v>2189</v>
      </c>
    </row>
    <row r="117" spans="1:3" x14ac:dyDescent="0.35">
      <c r="A117" t="s">
        <v>153</v>
      </c>
      <c r="B117" t="s">
        <v>64</v>
      </c>
      <c r="C117">
        <v>2195</v>
      </c>
    </row>
    <row r="118" spans="1:3" x14ac:dyDescent="0.35">
      <c r="A118" t="s">
        <v>154</v>
      </c>
      <c r="B118" t="s">
        <v>67</v>
      </c>
      <c r="C118">
        <v>2227</v>
      </c>
    </row>
    <row r="119" spans="1:3" x14ac:dyDescent="0.35">
      <c r="A119" t="s">
        <v>155</v>
      </c>
      <c r="B119" t="s">
        <v>67</v>
      </c>
      <c r="C119">
        <v>2231</v>
      </c>
    </row>
    <row r="120" spans="1:3" x14ac:dyDescent="0.35">
      <c r="A120" t="s">
        <v>156</v>
      </c>
      <c r="B120" t="s">
        <v>67</v>
      </c>
      <c r="C120">
        <v>2238</v>
      </c>
    </row>
    <row r="121" spans="1:3" x14ac:dyDescent="0.35">
      <c r="A121" t="s">
        <v>157</v>
      </c>
      <c r="B121" t="s">
        <v>67</v>
      </c>
      <c r="C121">
        <v>2239</v>
      </c>
    </row>
    <row r="122" spans="1:3" x14ac:dyDescent="0.35">
      <c r="A122" t="s">
        <v>158</v>
      </c>
      <c r="B122" t="s">
        <v>67</v>
      </c>
      <c r="C122">
        <v>2245</v>
      </c>
    </row>
    <row r="123" spans="1:3" x14ac:dyDescent="0.35">
      <c r="A123" t="s">
        <v>159</v>
      </c>
      <c r="B123" t="s">
        <v>64</v>
      </c>
      <c r="C123">
        <v>2249</v>
      </c>
    </row>
    <row r="124" spans="1:3" x14ac:dyDescent="0.35">
      <c r="A124" t="s">
        <v>160</v>
      </c>
      <c r="B124" t="s">
        <v>67</v>
      </c>
      <c r="C124">
        <v>2251</v>
      </c>
    </row>
    <row r="125" spans="1:3" x14ac:dyDescent="0.35">
      <c r="A125" t="s">
        <v>161</v>
      </c>
      <c r="B125" t="s">
        <v>89</v>
      </c>
      <c r="C125">
        <v>2263</v>
      </c>
    </row>
    <row r="126" spans="1:3" x14ac:dyDescent="0.35">
      <c r="A126" t="s">
        <v>162</v>
      </c>
      <c r="B126" t="s">
        <v>67</v>
      </c>
      <c r="C126">
        <v>2293</v>
      </c>
    </row>
    <row r="127" spans="1:3" x14ac:dyDescent="0.35">
      <c r="A127" t="s">
        <v>164</v>
      </c>
      <c r="B127" t="s">
        <v>64</v>
      </c>
      <c r="C127">
        <v>2186</v>
      </c>
    </row>
    <row r="128" spans="1:3" x14ac:dyDescent="0.35">
      <c r="A128" t="s">
        <v>165</v>
      </c>
      <c r="B128" t="s">
        <v>64</v>
      </c>
      <c r="C128">
        <v>2299</v>
      </c>
    </row>
    <row r="129" spans="1:3" x14ac:dyDescent="0.35">
      <c r="A129" t="s">
        <v>166</v>
      </c>
      <c r="B129" t="s">
        <v>67</v>
      </c>
      <c r="C129">
        <v>2300</v>
      </c>
    </row>
    <row r="130" spans="1:3" x14ac:dyDescent="0.35">
      <c r="A130" t="s">
        <v>167</v>
      </c>
      <c r="B130" t="s">
        <v>64</v>
      </c>
      <c r="C130">
        <v>2170</v>
      </c>
    </row>
    <row r="131" spans="1:3" x14ac:dyDescent="0.35">
      <c r="A131" t="s">
        <v>168</v>
      </c>
      <c r="B131" t="s">
        <v>67</v>
      </c>
      <c r="C131">
        <v>2308</v>
      </c>
    </row>
    <row r="132" spans="1:3" x14ac:dyDescent="0.35">
      <c r="A132" t="s">
        <v>169</v>
      </c>
      <c r="B132" t="s">
        <v>64</v>
      </c>
      <c r="C132">
        <v>2309</v>
      </c>
    </row>
    <row r="133" spans="1:3" x14ac:dyDescent="0.35">
      <c r="A133" t="s">
        <v>170</v>
      </c>
      <c r="B133" t="s">
        <v>89</v>
      </c>
      <c r="C133">
        <v>2315</v>
      </c>
    </row>
    <row r="134" spans="1:3" x14ac:dyDescent="0.35">
      <c r="A134" t="s">
        <v>171</v>
      </c>
      <c r="B134" t="s">
        <v>67</v>
      </c>
      <c r="C134">
        <v>2317</v>
      </c>
    </row>
    <row r="135" spans="1:3" x14ac:dyDescent="0.35">
      <c r="A135" t="s">
        <v>172</v>
      </c>
      <c r="B135" t="s">
        <v>67</v>
      </c>
      <c r="C135">
        <v>2321</v>
      </c>
    </row>
    <row r="136" spans="1:3" x14ac:dyDescent="0.35">
      <c r="A136" t="s">
        <v>173</v>
      </c>
      <c r="B136" t="s">
        <v>67</v>
      </c>
      <c r="C136">
        <v>2402</v>
      </c>
    </row>
    <row r="137" spans="1:3" x14ac:dyDescent="0.35">
      <c r="A137" t="s">
        <v>174</v>
      </c>
      <c r="B137" t="s">
        <v>67</v>
      </c>
      <c r="C137">
        <v>2429</v>
      </c>
    </row>
    <row r="138" spans="1:3" x14ac:dyDescent="0.35">
      <c r="A138" t="s">
        <v>175</v>
      </c>
      <c r="B138" t="s">
        <v>64</v>
      </c>
      <c r="C138">
        <v>2434</v>
      </c>
    </row>
    <row r="139" spans="1:3" x14ac:dyDescent="0.35">
      <c r="A139" t="s">
        <v>176</v>
      </c>
      <c r="B139" t="s">
        <v>67</v>
      </c>
      <c r="C139">
        <v>2435</v>
      </c>
    </row>
    <row r="140" spans="1:3" x14ac:dyDescent="0.35">
      <c r="A140" t="s">
        <v>177</v>
      </c>
      <c r="B140" t="s">
        <v>67</v>
      </c>
      <c r="C140">
        <v>2441</v>
      </c>
    </row>
    <row r="141" spans="1:3" x14ac:dyDescent="0.35">
      <c r="A141" t="s">
        <v>178</v>
      </c>
      <c r="B141" t="s">
        <v>64</v>
      </c>
      <c r="C141">
        <v>2443</v>
      </c>
    </row>
    <row r="142" spans="1:3" x14ac:dyDescent="0.35">
      <c r="A142" t="s">
        <v>179</v>
      </c>
      <c r="B142" t="s">
        <v>64</v>
      </c>
      <c r="C142">
        <v>2447</v>
      </c>
    </row>
    <row r="143" spans="1:3" x14ac:dyDescent="0.35">
      <c r="A143" t="s">
        <v>180</v>
      </c>
      <c r="B143" t="s">
        <v>64</v>
      </c>
      <c r="C143">
        <v>2448</v>
      </c>
    </row>
    <row r="144" spans="1:3" x14ac:dyDescent="0.35">
      <c r="A144" t="s">
        <v>181</v>
      </c>
      <c r="B144" t="s">
        <v>64</v>
      </c>
      <c r="C144">
        <v>2449</v>
      </c>
    </row>
    <row r="145" spans="1:3" x14ac:dyDescent="0.35">
      <c r="A145" t="s">
        <v>182</v>
      </c>
      <c r="B145" t="s">
        <v>64</v>
      </c>
      <c r="C145">
        <v>2450</v>
      </c>
    </row>
    <row r="146" spans="1:3" x14ac:dyDescent="0.35">
      <c r="A146" t="s">
        <v>183</v>
      </c>
      <c r="B146" t="s">
        <v>64</v>
      </c>
      <c r="C146">
        <v>2453</v>
      </c>
    </row>
    <row r="147" spans="1:3" x14ac:dyDescent="0.35">
      <c r="A147" t="s">
        <v>184</v>
      </c>
      <c r="B147" t="s">
        <v>67</v>
      </c>
      <c r="C147">
        <v>2454</v>
      </c>
    </row>
    <row r="148" spans="1:3" x14ac:dyDescent="0.35">
      <c r="A148" t="s">
        <v>185</v>
      </c>
      <c r="B148" t="s">
        <v>64</v>
      </c>
      <c r="C148">
        <v>2455</v>
      </c>
    </row>
    <row r="149" spans="1:3" x14ac:dyDescent="0.35">
      <c r="A149" t="s">
        <v>186</v>
      </c>
      <c r="B149" t="s">
        <v>67</v>
      </c>
      <c r="C149">
        <v>2457</v>
      </c>
    </row>
    <row r="150" spans="1:3" x14ac:dyDescent="0.35">
      <c r="A150" t="s">
        <v>187</v>
      </c>
      <c r="B150" t="s">
        <v>64</v>
      </c>
      <c r="C150">
        <v>2458</v>
      </c>
    </row>
    <row r="151" spans="1:3" x14ac:dyDescent="0.35">
      <c r="A151" t="s">
        <v>188</v>
      </c>
      <c r="B151" t="s">
        <v>64</v>
      </c>
      <c r="C151">
        <v>2460</v>
      </c>
    </row>
    <row r="152" spans="1:3" x14ac:dyDescent="0.35">
      <c r="A152" t="s">
        <v>189</v>
      </c>
      <c r="B152" t="s">
        <v>64</v>
      </c>
      <c r="C152">
        <v>2463</v>
      </c>
    </row>
    <row r="153" spans="1:3" x14ac:dyDescent="0.35">
      <c r="A153" t="s">
        <v>190</v>
      </c>
      <c r="B153" t="s">
        <v>67</v>
      </c>
      <c r="C153">
        <v>2465</v>
      </c>
    </row>
    <row r="154" spans="1:3" x14ac:dyDescent="0.35">
      <c r="A154" t="s">
        <v>191</v>
      </c>
      <c r="B154" t="s">
        <v>67</v>
      </c>
      <c r="C154">
        <v>2466</v>
      </c>
    </row>
    <row r="155" spans="1:3" x14ac:dyDescent="0.35">
      <c r="A155" t="s">
        <v>192</v>
      </c>
      <c r="B155" t="s">
        <v>67</v>
      </c>
      <c r="C155">
        <v>2469</v>
      </c>
    </row>
    <row r="156" spans="1:3" x14ac:dyDescent="0.35">
      <c r="A156" t="s">
        <v>193</v>
      </c>
      <c r="B156" t="s">
        <v>64</v>
      </c>
      <c r="C156">
        <v>2471</v>
      </c>
    </row>
    <row r="157" spans="1:3" x14ac:dyDescent="0.35">
      <c r="A157" t="s">
        <v>194</v>
      </c>
      <c r="B157" t="s">
        <v>64</v>
      </c>
      <c r="C157">
        <v>2475</v>
      </c>
    </row>
    <row r="158" spans="1:3" x14ac:dyDescent="0.35">
      <c r="A158" t="s">
        <v>195</v>
      </c>
      <c r="B158" t="s">
        <v>67</v>
      </c>
      <c r="C158">
        <v>2478</v>
      </c>
    </row>
    <row r="159" spans="1:3" x14ac:dyDescent="0.35">
      <c r="A159" t="s">
        <v>196</v>
      </c>
      <c r="B159" t="s">
        <v>67</v>
      </c>
      <c r="C159">
        <v>2479</v>
      </c>
    </row>
    <row r="160" spans="1:3" x14ac:dyDescent="0.35">
      <c r="A160" t="s">
        <v>197</v>
      </c>
      <c r="B160" t="s">
        <v>64</v>
      </c>
      <c r="C160">
        <v>2480</v>
      </c>
    </row>
    <row r="161" spans="1:3" x14ac:dyDescent="0.35">
      <c r="A161" t="s">
        <v>198</v>
      </c>
      <c r="B161" t="s">
        <v>64</v>
      </c>
      <c r="C161">
        <v>2481</v>
      </c>
    </row>
    <row r="162" spans="1:3" x14ac:dyDescent="0.35">
      <c r="A162" t="s">
        <v>199</v>
      </c>
      <c r="B162" t="s">
        <v>67</v>
      </c>
      <c r="C162">
        <v>2482</v>
      </c>
    </row>
    <row r="163" spans="1:3" x14ac:dyDescent="0.35">
      <c r="A163" t="s">
        <v>200</v>
      </c>
      <c r="B163" t="s">
        <v>67</v>
      </c>
      <c r="C163">
        <v>2486</v>
      </c>
    </row>
    <row r="164" spans="1:3" x14ac:dyDescent="0.35">
      <c r="A164" t="s">
        <v>201</v>
      </c>
      <c r="B164" t="s">
        <v>67</v>
      </c>
      <c r="C164">
        <v>3002</v>
      </c>
    </row>
    <row r="165" spans="1:3" x14ac:dyDescent="0.35">
      <c r="A165" t="s">
        <v>202</v>
      </c>
      <c r="B165" t="s">
        <v>64</v>
      </c>
      <c r="C165">
        <v>3015</v>
      </c>
    </row>
    <row r="166" spans="1:3" x14ac:dyDescent="0.35">
      <c r="A166" t="s">
        <v>203</v>
      </c>
      <c r="B166" t="s">
        <v>67</v>
      </c>
      <c r="C166">
        <v>3302</v>
      </c>
    </row>
    <row r="167" spans="1:3" x14ac:dyDescent="0.35">
      <c r="A167" t="s">
        <v>204</v>
      </c>
      <c r="B167" t="s">
        <v>64</v>
      </c>
      <c r="C167">
        <v>3303</v>
      </c>
    </row>
    <row r="168" spans="1:3" x14ac:dyDescent="0.35">
      <c r="A168" t="s">
        <v>205</v>
      </c>
      <c r="B168" t="s">
        <v>64</v>
      </c>
      <c r="C168">
        <v>3306</v>
      </c>
    </row>
    <row r="169" spans="1:3" x14ac:dyDescent="0.35">
      <c r="A169" t="s">
        <v>206</v>
      </c>
      <c r="B169" t="s">
        <v>67</v>
      </c>
      <c r="C169">
        <v>3310</v>
      </c>
    </row>
    <row r="170" spans="1:3" x14ac:dyDescent="0.35">
      <c r="A170" t="s">
        <v>207</v>
      </c>
      <c r="B170" t="s">
        <v>64</v>
      </c>
      <c r="C170">
        <v>3311</v>
      </c>
    </row>
    <row r="171" spans="1:3" x14ac:dyDescent="0.35">
      <c r="A171" t="s">
        <v>208</v>
      </c>
      <c r="B171" t="s">
        <v>64</v>
      </c>
      <c r="C171">
        <v>3314</v>
      </c>
    </row>
    <row r="172" spans="1:3" x14ac:dyDescent="0.35">
      <c r="A172" t="s">
        <v>209</v>
      </c>
      <c r="B172" t="s">
        <v>67</v>
      </c>
      <c r="C172">
        <v>3317</v>
      </c>
    </row>
    <row r="173" spans="1:3" x14ac:dyDescent="0.35">
      <c r="A173" t="s">
        <v>210</v>
      </c>
      <c r="B173" t="s">
        <v>67</v>
      </c>
      <c r="C173">
        <v>3319</v>
      </c>
    </row>
    <row r="174" spans="1:3" x14ac:dyDescent="0.35">
      <c r="A174" t="s">
        <v>211</v>
      </c>
      <c r="B174" t="s">
        <v>67</v>
      </c>
      <c r="C174">
        <v>3322</v>
      </c>
    </row>
    <row r="175" spans="1:3" x14ac:dyDescent="0.35">
      <c r="A175" t="s">
        <v>212</v>
      </c>
      <c r="B175" t="s">
        <v>67</v>
      </c>
      <c r="C175">
        <v>3323</v>
      </c>
    </row>
    <row r="176" spans="1:3" x14ac:dyDescent="0.35">
      <c r="A176" t="s">
        <v>213</v>
      </c>
      <c r="B176" t="s">
        <v>67</v>
      </c>
      <c r="C176">
        <v>3325</v>
      </c>
    </row>
    <row r="177" spans="1:3" x14ac:dyDescent="0.35">
      <c r="A177" t="s">
        <v>214</v>
      </c>
      <c r="B177" t="s">
        <v>67</v>
      </c>
      <c r="C177">
        <v>3328</v>
      </c>
    </row>
    <row r="178" spans="1:3" x14ac:dyDescent="0.35">
      <c r="A178" t="s">
        <v>215</v>
      </c>
      <c r="B178" t="s">
        <v>67</v>
      </c>
      <c r="C178">
        <v>3329</v>
      </c>
    </row>
    <row r="179" spans="1:3" x14ac:dyDescent="0.35">
      <c r="A179" t="s">
        <v>216</v>
      </c>
      <c r="B179" t="s">
        <v>64</v>
      </c>
      <c r="C179">
        <v>3330</v>
      </c>
    </row>
    <row r="180" spans="1:3" x14ac:dyDescent="0.35">
      <c r="A180" t="s">
        <v>217</v>
      </c>
      <c r="B180" t="s">
        <v>67</v>
      </c>
      <c r="C180">
        <v>3331</v>
      </c>
    </row>
    <row r="181" spans="1:3" x14ac:dyDescent="0.35">
      <c r="A181" t="s">
        <v>218</v>
      </c>
      <c r="B181" t="s">
        <v>67</v>
      </c>
      <c r="C181">
        <v>3347</v>
      </c>
    </row>
    <row r="182" spans="1:3" x14ac:dyDescent="0.35">
      <c r="A182" t="s">
        <v>219</v>
      </c>
      <c r="B182" t="s">
        <v>64</v>
      </c>
      <c r="C182">
        <v>2187</v>
      </c>
    </row>
    <row r="183" spans="1:3" x14ac:dyDescent="0.35">
      <c r="A183" t="s">
        <v>220</v>
      </c>
      <c r="B183" t="s">
        <v>67</v>
      </c>
      <c r="C183">
        <v>3351</v>
      </c>
    </row>
    <row r="184" spans="1:3" x14ac:dyDescent="0.35">
      <c r="A184" t="s">
        <v>221</v>
      </c>
      <c r="B184" t="s">
        <v>67</v>
      </c>
      <c r="C184">
        <v>3352</v>
      </c>
    </row>
    <row r="185" spans="1:3" x14ac:dyDescent="0.35">
      <c r="A185" t="s">
        <v>222</v>
      </c>
      <c r="B185" t="s">
        <v>67</v>
      </c>
      <c r="C185">
        <v>3359</v>
      </c>
    </row>
    <row r="186" spans="1:3" x14ac:dyDescent="0.35">
      <c r="A186" t="s">
        <v>223</v>
      </c>
      <c r="B186" t="s">
        <v>67</v>
      </c>
      <c r="C186">
        <v>3361</v>
      </c>
    </row>
    <row r="187" spans="1:3" x14ac:dyDescent="0.35">
      <c r="A187" t="s">
        <v>224</v>
      </c>
      <c r="B187" t="s">
        <v>67</v>
      </c>
      <c r="C187">
        <v>3363</v>
      </c>
    </row>
    <row r="188" spans="1:3" x14ac:dyDescent="0.35">
      <c r="A188" t="s">
        <v>225</v>
      </c>
      <c r="B188" t="s">
        <v>64</v>
      </c>
      <c r="C188">
        <v>3366</v>
      </c>
    </row>
    <row r="189" spans="1:3" x14ac:dyDescent="0.35">
      <c r="A189" t="s">
        <v>226</v>
      </c>
      <c r="B189" t="s">
        <v>67</v>
      </c>
      <c r="C189">
        <v>3367</v>
      </c>
    </row>
    <row r="190" spans="1:3" x14ac:dyDescent="0.35">
      <c r="A190" t="s">
        <v>227</v>
      </c>
      <c r="B190" t="s">
        <v>67</v>
      </c>
      <c r="C190">
        <v>3372</v>
      </c>
    </row>
    <row r="191" spans="1:3" x14ac:dyDescent="0.35">
      <c r="A191" t="s">
        <v>228</v>
      </c>
      <c r="B191" t="s">
        <v>67</v>
      </c>
      <c r="C191">
        <v>3377</v>
      </c>
    </row>
    <row r="192" spans="1:3" x14ac:dyDescent="0.35">
      <c r="A192" t="s">
        <v>229</v>
      </c>
      <c r="B192" t="s">
        <v>67</v>
      </c>
      <c r="C192">
        <v>3386</v>
      </c>
    </row>
    <row r="193" spans="1:3" x14ac:dyDescent="0.35">
      <c r="A193" t="s">
        <v>230</v>
      </c>
      <c r="B193" t="s">
        <v>67</v>
      </c>
      <c r="C193">
        <v>3406</v>
      </c>
    </row>
    <row r="194" spans="1:3" x14ac:dyDescent="0.35">
      <c r="A194" t="s">
        <v>231</v>
      </c>
      <c r="B194" t="s">
        <v>67</v>
      </c>
      <c r="C194">
        <v>3411</v>
      </c>
    </row>
    <row r="195" spans="1:3" x14ac:dyDescent="0.35">
      <c r="A195" t="s">
        <v>232</v>
      </c>
      <c r="B195" t="s">
        <v>64</v>
      </c>
      <c r="C195">
        <v>3412</v>
      </c>
    </row>
    <row r="196" spans="1:3" x14ac:dyDescent="0.35">
      <c r="A196" t="s">
        <v>233</v>
      </c>
      <c r="B196" t="s">
        <v>64</v>
      </c>
      <c r="C196">
        <v>2181</v>
      </c>
    </row>
    <row r="197" spans="1:3" x14ac:dyDescent="0.35">
      <c r="A197" t="s">
        <v>234</v>
      </c>
      <c r="B197" t="s">
        <v>67</v>
      </c>
      <c r="C197">
        <v>3428</v>
      </c>
    </row>
    <row r="198" spans="1:3" x14ac:dyDescent="0.35">
      <c r="A198" t="s">
        <v>235</v>
      </c>
      <c r="B198" t="s">
        <v>67</v>
      </c>
      <c r="C198">
        <v>3431</v>
      </c>
    </row>
    <row r="199" spans="1:3" x14ac:dyDescent="0.35">
      <c r="A199" t="s">
        <v>236</v>
      </c>
      <c r="B199" t="s">
        <v>67</v>
      </c>
      <c r="C199">
        <v>3432</v>
      </c>
    </row>
    <row r="200" spans="1:3" x14ac:dyDescent="0.35">
      <c r="A200" t="s">
        <v>237</v>
      </c>
      <c r="B200" t="s">
        <v>64</v>
      </c>
      <c r="C200">
        <v>3433</v>
      </c>
    </row>
    <row r="201" spans="1:3" x14ac:dyDescent="0.35">
      <c r="A201" t="s">
        <v>238</v>
      </c>
      <c r="B201" t="s">
        <v>89</v>
      </c>
      <c r="C201">
        <v>3436</v>
      </c>
    </row>
    <row r="202" spans="1:3" x14ac:dyDescent="0.35">
      <c r="A202" t="s">
        <v>239</v>
      </c>
      <c r="B202" t="s">
        <v>64</v>
      </c>
      <c r="C202">
        <v>5201</v>
      </c>
    </row>
    <row r="203" spans="1:3" x14ac:dyDescent="0.35">
      <c r="A203" t="s">
        <v>240</v>
      </c>
      <c r="B203" t="s">
        <v>67</v>
      </c>
      <c r="C203">
        <v>5203</v>
      </c>
    </row>
    <row r="204" spans="1:3" x14ac:dyDescent="0.35">
      <c r="A204" t="s">
        <v>241</v>
      </c>
      <c r="B204" t="s">
        <v>64</v>
      </c>
      <c r="C204">
        <v>2162</v>
      </c>
    </row>
    <row r="205" spans="1:3" x14ac:dyDescent="0.35">
      <c r="A205" t="s">
        <v>242</v>
      </c>
      <c r="B205" t="s">
        <v>64</v>
      </c>
      <c r="C205">
        <v>5205</v>
      </c>
    </row>
    <row r="206" spans="1:3" x14ac:dyDescent="0.35">
      <c r="A206" t="s">
        <v>243</v>
      </c>
      <c r="B206" t="s">
        <v>67</v>
      </c>
      <c r="C206">
        <v>4019</v>
      </c>
    </row>
    <row r="207" spans="1:3" x14ac:dyDescent="0.35">
      <c r="A207" t="s">
        <v>245</v>
      </c>
      <c r="B207" t="s">
        <v>64</v>
      </c>
      <c r="C207">
        <v>2075</v>
      </c>
    </row>
    <row r="208" spans="1:3" x14ac:dyDescent="0.35">
      <c r="A208" t="s">
        <v>246</v>
      </c>
      <c r="B208" t="s">
        <v>67</v>
      </c>
      <c r="C208">
        <v>2191</v>
      </c>
    </row>
    <row r="209" spans="1:35" x14ac:dyDescent="0.35">
      <c r="A209" t="s">
        <v>247</v>
      </c>
      <c r="B209" t="s">
        <v>64</v>
      </c>
      <c r="C209">
        <v>2078</v>
      </c>
    </row>
    <row r="210" spans="1:35" x14ac:dyDescent="0.35">
      <c r="A210" t="s">
        <v>248</v>
      </c>
      <c r="B210" t="s">
        <v>67</v>
      </c>
      <c r="C210">
        <v>2185</v>
      </c>
    </row>
    <row r="211" spans="1:35" x14ac:dyDescent="0.35">
      <c r="A211" t="s">
        <v>0</v>
      </c>
      <c r="B211" t="s">
        <v>1</v>
      </c>
      <c r="C211" t="s">
        <v>2</v>
      </c>
    </row>
    <row r="212" spans="1:35" x14ac:dyDescent="0.35">
      <c r="A212" t="b">
        <v>1</v>
      </c>
      <c r="B212" t="b">
        <v>1</v>
      </c>
      <c r="C212" t="b">
        <v>1</v>
      </c>
    </row>
    <row r="215" spans="1:35" x14ac:dyDescent="0.35">
      <c r="A215" t="s">
        <v>250</v>
      </c>
    </row>
    <row r="217" spans="1:35" x14ac:dyDescent="0.35">
      <c r="A217" t="s">
        <v>0</v>
      </c>
      <c r="B217" t="s">
        <v>1</v>
      </c>
      <c r="C217" t="s">
        <v>2</v>
      </c>
      <c r="D217" t="s">
        <v>3</v>
      </c>
      <c r="E217" t="s">
        <v>4</v>
      </c>
      <c r="F217" t="s">
        <v>5</v>
      </c>
      <c r="G217" t="s">
        <v>6</v>
      </c>
      <c r="H217" t="s">
        <v>7</v>
      </c>
      <c r="I217" t="s">
        <v>8</v>
      </c>
      <c r="J217" t="s">
        <v>9</v>
      </c>
      <c r="K217" t="s">
        <v>10</v>
      </c>
      <c r="L217" t="s">
        <v>11</v>
      </c>
      <c r="M217" t="s">
        <v>12</v>
      </c>
      <c r="N217" t="s">
        <v>13</v>
      </c>
      <c r="O217" t="s">
        <v>14</v>
      </c>
      <c r="P217" t="s">
        <v>15</v>
      </c>
      <c r="Q217" t="s">
        <v>16</v>
      </c>
      <c r="R217" t="s">
        <v>17</v>
      </c>
      <c r="S217" t="s">
        <v>18</v>
      </c>
      <c r="T217" t="s">
        <v>19</v>
      </c>
      <c r="U217" t="s">
        <v>20</v>
      </c>
      <c r="V217" t="s">
        <v>21</v>
      </c>
      <c r="W217" t="s">
        <v>22</v>
      </c>
      <c r="X217" t="s">
        <v>23</v>
      </c>
      <c r="Y217" t="s">
        <v>24</v>
      </c>
      <c r="Z217" t="s">
        <v>25</v>
      </c>
      <c r="AA217" t="s">
        <v>26</v>
      </c>
      <c r="AB217" t="s">
        <v>27</v>
      </c>
      <c r="AC217" t="s">
        <v>28</v>
      </c>
      <c r="AD217" t="s">
        <v>29</v>
      </c>
      <c r="AE217" t="s">
        <v>30</v>
      </c>
    </row>
    <row r="218" spans="1:35" x14ac:dyDescent="0.35">
      <c r="A218" t="s">
        <v>0</v>
      </c>
      <c r="B218" t="s">
        <v>1</v>
      </c>
      <c r="C218" t="s">
        <v>2</v>
      </c>
      <c r="D218" t="s">
        <v>3</v>
      </c>
      <c r="E218" t="s">
        <v>4</v>
      </c>
      <c r="F218" t="s">
        <v>5</v>
      </c>
      <c r="G218" t="s">
        <v>6</v>
      </c>
      <c r="H218" t="s">
        <v>7</v>
      </c>
      <c r="I218" t="s">
        <v>8</v>
      </c>
      <c r="J218" t="s">
        <v>9</v>
      </c>
      <c r="K218" t="s">
        <v>10</v>
      </c>
      <c r="L218" t="s">
        <v>11</v>
      </c>
      <c r="M218" t="s">
        <v>12</v>
      </c>
      <c r="N218" t="s">
        <v>13</v>
      </c>
      <c r="O218" t="s">
        <v>14</v>
      </c>
      <c r="P218" t="s">
        <v>15</v>
      </c>
      <c r="Q218" t="s">
        <v>16</v>
      </c>
      <c r="R218" t="s">
        <v>17</v>
      </c>
      <c r="S218" t="s">
        <v>18</v>
      </c>
      <c r="T218" t="s">
        <v>19</v>
      </c>
      <c r="U218" t="s">
        <v>20</v>
      </c>
      <c r="V218" t="s">
        <v>21</v>
      </c>
      <c r="W218" t="s">
        <v>22</v>
      </c>
      <c r="X218" t="s">
        <v>23</v>
      </c>
      <c r="Y218" t="s">
        <v>24</v>
      </c>
      <c r="Z218" t="s">
        <v>25</v>
      </c>
      <c r="AA218" t="s">
        <v>26</v>
      </c>
      <c r="AB218" t="s">
        <v>27</v>
      </c>
      <c r="AC218" t="s">
        <v>28</v>
      </c>
      <c r="AD218" t="s">
        <v>29</v>
      </c>
    </row>
    <row r="219" spans="1:35" x14ac:dyDescent="0.35">
      <c r="A219" t="s">
        <v>35</v>
      </c>
      <c r="B219" t="s">
        <v>36</v>
      </c>
      <c r="C219">
        <v>1000</v>
      </c>
      <c r="D219">
        <v>80</v>
      </c>
      <c r="E219">
        <v>64</v>
      </c>
      <c r="F219">
        <v>79</v>
      </c>
      <c r="G219">
        <v>0</v>
      </c>
      <c r="H219">
        <v>0</v>
      </c>
      <c r="I219">
        <v>0</v>
      </c>
      <c r="J219">
        <v>15600</v>
      </c>
      <c r="K219">
        <v>12480</v>
      </c>
      <c r="L219">
        <v>14220</v>
      </c>
      <c r="M219">
        <v>20280</v>
      </c>
      <c r="N219">
        <v>20280</v>
      </c>
      <c r="O219">
        <v>18720</v>
      </c>
      <c r="P219">
        <v>7.0422535211267609E-2</v>
      </c>
      <c r="Q219">
        <v>7.0422535211267609E-2</v>
      </c>
      <c r="R219">
        <v>0.16901408450704225</v>
      </c>
      <c r="S219">
        <v>2978.8732394366198</v>
      </c>
      <c r="T219">
        <v>2978.8732394366198</v>
      </c>
      <c r="U219">
        <v>7149.2957746478869</v>
      </c>
      <c r="V219">
        <v>5</v>
      </c>
      <c r="W219">
        <v>0</v>
      </c>
      <c r="X219">
        <v>0</v>
      </c>
      <c r="Y219">
        <v>1</v>
      </c>
      <c r="Z219">
        <v>137966.69108198409</v>
      </c>
      <c r="AA219">
        <v>0</v>
      </c>
      <c r="AB219">
        <v>9</v>
      </c>
      <c r="AC219">
        <v>3</v>
      </c>
      <c r="AD219">
        <v>6</v>
      </c>
      <c r="AE219">
        <v>4576</v>
      </c>
      <c r="AF219">
        <v>21.333333333333332</v>
      </c>
      <c r="AG219">
        <v>21.466666666666669</v>
      </c>
      <c r="AH219">
        <v>26.2</v>
      </c>
      <c r="AI219">
        <v>0</v>
      </c>
    </row>
    <row r="220" spans="1:35" x14ac:dyDescent="0.35">
      <c r="A220" t="s">
        <v>37</v>
      </c>
      <c r="B220" t="s">
        <v>36</v>
      </c>
      <c r="C220">
        <v>1001</v>
      </c>
      <c r="D220">
        <v>95</v>
      </c>
      <c r="E220">
        <v>64</v>
      </c>
      <c r="F220">
        <v>81</v>
      </c>
      <c r="G220">
        <v>0</v>
      </c>
      <c r="H220">
        <v>0</v>
      </c>
      <c r="I220">
        <v>0</v>
      </c>
      <c r="J220">
        <v>18525</v>
      </c>
      <c r="K220">
        <v>12480</v>
      </c>
      <c r="L220">
        <v>14580</v>
      </c>
      <c r="M220">
        <v>23400</v>
      </c>
      <c r="N220">
        <v>23400</v>
      </c>
      <c r="O220">
        <v>21600</v>
      </c>
      <c r="P220">
        <v>8.9108910891089105E-2</v>
      </c>
      <c r="Q220">
        <v>0.21782178217821782</v>
      </c>
      <c r="R220">
        <v>0.5544554455445545</v>
      </c>
      <c r="S220">
        <v>4062.029702970297</v>
      </c>
      <c r="T220">
        <v>9929.4059405940588</v>
      </c>
      <c r="U220">
        <v>25274.851485148516</v>
      </c>
      <c r="V220">
        <v>6</v>
      </c>
      <c r="W220">
        <v>13</v>
      </c>
      <c r="X220">
        <v>20</v>
      </c>
      <c r="Y220">
        <v>21</v>
      </c>
      <c r="Z220">
        <v>147256.90268140152</v>
      </c>
      <c r="AA220">
        <v>0</v>
      </c>
      <c r="AB220">
        <v>21</v>
      </c>
      <c r="AC220">
        <v>15</v>
      </c>
      <c r="AD220">
        <v>18</v>
      </c>
      <c r="AE220">
        <v>4749.25</v>
      </c>
      <c r="AF220">
        <v>3</v>
      </c>
      <c r="AG220">
        <v>8</v>
      </c>
      <c r="AH220">
        <v>11</v>
      </c>
      <c r="AI220">
        <v>0</v>
      </c>
    </row>
    <row r="221" spans="1:35" x14ac:dyDescent="0.35">
      <c r="A221" t="s">
        <v>38</v>
      </c>
      <c r="B221" t="s">
        <v>36</v>
      </c>
      <c r="C221">
        <v>1002</v>
      </c>
      <c r="D221">
        <v>135</v>
      </c>
      <c r="E221">
        <v>101</v>
      </c>
      <c r="F221">
        <v>122</v>
      </c>
      <c r="G221">
        <v>0</v>
      </c>
      <c r="H221">
        <v>0</v>
      </c>
      <c r="I221">
        <v>0</v>
      </c>
      <c r="J221">
        <v>26325</v>
      </c>
      <c r="K221">
        <v>19695</v>
      </c>
      <c r="L221">
        <v>21960</v>
      </c>
      <c r="M221">
        <v>42900</v>
      </c>
      <c r="N221">
        <v>42900</v>
      </c>
      <c r="O221">
        <v>39600</v>
      </c>
      <c r="P221">
        <v>0.74637681159420288</v>
      </c>
      <c r="Q221">
        <v>0.85507246376811596</v>
      </c>
      <c r="R221">
        <v>0.95652173913043481</v>
      </c>
      <c r="S221">
        <v>50738.695652173912</v>
      </c>
      <c r="T221">
        <v>58127.82608695652</v>
      </c>
      <c r="U221">
        <v>65024.34782608696</v>
      </c>
      <c r="V221">
        <v>62</v>
      </c>
      <c r="W221">
        <v>55</v>
      </c>
      <c r="X221">
        <v>55</v>
      </c>
      <c r="Y221">
        <v>55</v>
      </c>
      <c r="Z221">
        <v>210546.46920243296</v>
      </c>
      <c r="AA221">
        <v>0</v>
      </c>
      <c r="AB221">
        <v>69</v>
      </c>
      <c r="AC221">
        <v>44</v>
      </c>
      <c r="AD221">
        <v>62</v>
      </c>
      <c r="AE221">
        <v>4645.75</v>
      </c>
      <c r="AF221">
        <v>12</v>
      </c>
      <c r="AG221">
        <v>8</v>
      </c>
      <c r="AH221">
        <v>14</v>
      </c>
      <c r="AI221">
        <v>0</v>
      </c>
    </row>
    <row r="222" spans="1:35" x14ac:dyDescent="0.35">
      <c r="A222" t="s">
        <v>39</v>
      </c>
      <c r="B222" t="s">
        <v>36</v>
      </c>
      <c r="C222">
        <v>1006</v>
      </c>
      <c r="D222">
        <v>81</v>
      </c>
      <c r="E222">
        <v>69</v>
      </c>
      <c r="F222">
        <v>79</v>
      </c>
      <c r="G222">
        <v>0</v>
      </c>
      <c r="H222">
        <v>0</v>
      </c>
      <c r="I222">
        <v>0</v>
      </c>
      <c r="J222">
        <v>15795</v>
      </c>
      <c r="K222">
        <v>13455</v>
      </c>
      <c r="L222">
        <v>14220</v>
      </c>
      <c r="M222">
        <v>20280</v>
      </c>
      <c r="N222">
        <v>20280</v>
      </c>
      <c r="O222">
        <v>18720</v>
      </c>
      <c r="P222">
        <v>3.1746031746031744E-2</v>
      </c>
      <c r="Q222">
        <v>9.5238095238095233E-2</v>
      </c>
      <c r="R222">
        <v>0.34920634920634919</v>
      </c>
      <c r="S222">
        <v>1380</v>
      </c>
      <c r="T222">
        <v>4140</v>
      </c>
      <c r="U222">
        <v>15180</v>
      </c>
      <c r="V222">
        <v>0</v>
      </c>
      <c r="W222">
        <v>0</v>
      </c>
      <c r="X222">
        <v>0</v>
      </c>
      <c r="Y222">
        <v>0</v>
      </c>
      <c r="Z222">
        <v>141740.83954424743</v>
      </c>
      <c r="AA222">
        <v>0</v>
      </c>
      <c r="AB222">
        <v>5</v>
      </c>
      <c r="AC222">
        <v>4</v>
      </c>
      <c r="AD222">
        <v>5</v>
      </c>
      <c r="AE222">
        <v>4627.75</v>
      </c>
      <c r="AF222">
        <v>26</v>
      </c>
      <c r="AG222">
        <v>24</v>
      </c>
      <c r="AH222">
        <v>29</v>
      </c>
      <c r="AI222">
        <v>0</v>
      </c>
    </row>
    <row r="223" spans="1:35" x14ac:dyDescent="0.35">
      <c r="A223" t="s">
        <v>40</v>
      </c>
      <c r="B223" t="s">
        <v>36</v>
      </c>
      <c r="C223">
        <v>1008</v>
      </c>
      <c r="D223">
        <v>83</v>
      </c>
      <c r="E223">
        <v>78</v>
      </c>
      <c r="F223">
        <v>83</v>
      </c>
      <c r="G223">
        <v>0</v>
      </c>
      <c r="H223">
        <v>0</v>
      </c>
      <c r="I223">
        <v>0</v>
      </c>
      <c r="J223">
        <v>16185</v>
      </c>
      <c r="K223">
        <v>15210</v>
      </c>
      <c r="L223">
        <v>14940</v>
      </c>
      <c r="M223">
        <v>20280</v>
      </c>
      <c r="N223">
        <v>20280</v>
      </c>
      <c r="O223">
        <v>18720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137386.05285702046</v>
      </c>
      <c r="AA223">
        <v>0</v>
      </c>
      <c r="AB223">
        <v>8</v>
      </c>
      <c r="AC223">
        <v>18</v>
      </c>
      <c r="AD223">
        <v>20</v>
      </c>
      <c r="AE223">
        <v>4668.25</v>
      </c>
      <c r="AF223">
        <v>20</v>
      </c>
      <c r="AG223">
        <v>18</v>
      </c>
      <c r="AH223">
        <v>20</v>
      </c>
      <c r="AI223">
        <v>0</v>
      </c>
    </row>
    <row r="224" spans="1:35" x14ac:dyDescent="0.35">
      <c r="A224" t="s">
        <v>41</v>
      </c>
      <c r="B224" t="s">
        <v>36</v>
      </c>
      <c r="C224">
        <v>1009</v>
      </c>
      <c r="D224">
        <v>152</v>
      </c>
      <c r="E224">
        <v>88</v>
      </c>
      <c r="F224">
        <v>127</v>
      </c>
      <c r="G224">
        <v>0</v>
      </c>
      <c r="H224">
        <v>0</v>
      </c>
      <c r="I224">
        <v>0</v>
      </c>
      <c r="J224">
        <v>29640</v>
      </c>
      <c r="K224">
        <v>17160</v>
      </c>
      <c r="L224">
        <v>22860</v>
      </c>
      <c r="M224">
        <v>70200</v>
      </c>
      <c r="N224">
        <v>70200</v>
      </c>
      <c r="O224">
        <v>64800</v>
      </c>
      <c r="P224">
        <v>0.33606557377049179</v>
      </c>
      <c r="Q224">
        <v>0.4344262295081967</v>
      </c>
      <c r="R224">
        <v>0.59836065573770492</v>
      </c>
      <c r="S224">
        <v>23410.327868852459</v>
      </c>
      <c r="T224">
        <v>30262.131147540982</v>
      </c>
      <c r="U224">
        <v>41681.803278688523</v>
      </c>
      <c r="V224">
        <v>40</v>
      </c>
      <c r="W224">
        <v>49</v>
      </c>
      <c r="X224">
        <v>52</v>
      </c>
      <c r="Y224">
        <v>43</v>
      </c>
      <c r="Z224">
        <v>219546.36168936867</v>
      </c>
      <c r="AA224">
        <v>0</v>
      </c>
      <c r="AB224">
        <v>39</v>
      </c>
      <c r="AC224">
        <v>29</v>
      </c>
      <c r="AD224">
        <v>41</v>
      </c>
      <c r="AE224">
        <v>5107</v>
      </c>
      <c r="AF224">
        <v>35</v>
      </c>
      <c r="AG224">
        <v>18</v>
      </c>
      <c r="AH224">
        <v>27</v>
      </c>
      <c r="AI224">
        <v>0</v>
      </c>
    </row>
    <row r="225" spans="1:35" x14ac:dyDescent="0.35">
      <c r="A225" t="s">
        <v>42</v>
      </c>
      <c r="B225" t="s">
        <v>36</v>
      </c>
      <c r="C225">
        <v>1010</v>
      </c>
      <c r="D225">
        <v>152</v>
      </c>
      <c r="E225">
        <v>78</v>
      </c>
      <c r="F225">
        <v>113</v>
      </c>
      <c r="G225">
        <v>0</v>
      </c>
      <c r="H225">
        <v>0</v>
      </c>
      <c r="I225">
        <v>0</v>
      </c>
      <c r="J225">
        <v>29640</v>
      </c>
      <c r="K225">
        <v>15210</v>
      </c>
      <c r="L225">
        <v>20340</v>
      </c>
      <c r="M225">
        <v>43680.000000000007</v>
      </c>
      <c r="N225">
        <v>43680.000000000007</v>
      </c>
      <c r="O225">
        <v>40320.000000000007</v>
      </c>
      <c r="P225">
        <v>6.8965517241379309E-3</v>
      </c>
      <c r="Q225">
        <v>0.33103448275862069</v>
      </c>
      <c r="R225">
        <v>0.97931034482758617</v>
      </c>
      <c r="S225">
        <v>449.58620689655174</v>
      </c>
      <c r="T225">
        <v>21580.137931034482</v>
      </c>
      <c r="U225">
        <v>63841.241379310341</v>
      </c>
      <c r="V225">
        <v>14</v>
      </c>
      <c r="W225">
        <v>41</v>
      </c>
      <c r="X225">
        <v>68</v>
      </c>
      <c r="Y225">
        <v>61</v>
      </c>
      <c r="Z225">
        <v>195740.19446586142</v>
      </c>
      <c r="AA225">
        <v>0</v>
      </c>
      <c r="AB225">
        <v>25</v>
      </c>
      <c r="AC225">
        <v>14</v>
      </c>
      <c r="AD225">
        <v>22</v>
      </c>
      <c r="AE225">
        <v>5174.5</v>
      </c>
      <c r="AF225">
        <v>6</v>
      </c>
      <c r="AG225">
        <v>5</v>
      </c>
      <c r="AH225">
        <v>14</v>
      </c>
      <c r="AI225">
        <v>0</v>
      </c>
    </row>
    <row r="226" spans="1:35" x14ac:dyDescent="0.35">
      <c r="A226" t="s">
        <v>43</v>
      </c>
      <c r="B226" t="s">
        <v>36</v>
      </c>
      <c r="C226">
        <v>1012</v>
      </c>
      <c r="D226">
        <v>116</v>
      </c>
      <c r="E226">
        <v>73</v>
      </c>
      <c r="F226">
        <v>99</v>
      </c>
      <c r="G226">
        <v>0</v>
      </c>
      <c r="H226">
        <v>0</v>
      </c>
      <c r="I226">
        <v>0</v>
      </c>
      <c r="J226">
        <v>22620</v>
      </c>
      <c r="K226">
        <v>14235</v>
      </c>
      <c r="L226">
        <v>17820</v>
      </c>
      <c r="M226">
        <v>27300</v>
      </c>
      <c r="N226">
        <v>27300</v>
      </c>
      <c r="O226">
        <v>25200</v>
      </c>
      <c r="P226">
        <v>0.43396226415094341</v>
      </c>
      <c r="Q226">
        <v>0.47169811320754718</v>
      </c>
      <c r="R226">
        <v>0.660377358490566</v>
      </c>
      <c r="S226">
        <v>23726.886792452831</v>
      </c>
      <c r="T226">
        <v>25790.094339622643</v>
      </c>
      <c r="U226">
        <v>36106.132075471694</v>
      </c>
      <c r="V226">
        <v>0</v>
      </c>
      <c r="W226">
        <v>11</v>
      </c>
      <c r="X226">
        <v>32</v>
      </c>
      <c r="Y226">
        <v>29</v>
      </c>
      <c r="Z226">
        <v>160321.26274308236</v>
      </c>
      <c r="AA226">
        <v>0</v>
      </c>
      <c r="AB226">
        <v>66</v>
      </c>
      <c r="AC226">
        <v>33</v>
      </c>
      <c r="AD226">
        <v>38</v>
      </c>
      <c r="AE226">
        <v>4918</v>
      </c>
      <c r="AF226">
        <v>4</v>
      </c>
      <c r="AG226">
        <v>2</v>
      </c>
      <c r="AH226">
        <v>8</v>
      </c>
      <c r="AI226">
        <v>0</v>
      </c>
    </row>
    <row r="227" spans="1:35" x14ac:dyDescent="0.35">
      <c r="A227" t="s">
        <v>44</v>
      </c>
      <c r="B227" t="s">
        <v>36</v>
      </c>
      <c r="C227">
        <v>1014</v>
      </c>
      <c r="D227">
        <v>106</v>
      </c>
      <c r="E227">
        <v>74</v>
      </c>
      <c r="F227">
        <v>102</v>
      </c>
      <c r="G227">
        <v>0</v>
      </c>
      <c r="H227">
        <v>0</v>
      </c>
      <c r="I227">
        <v>0</v>
      </c>
      <c r="J227">
        <v>20670</v>
      </c>
      <c r="K227">
        <v>14430</v>
      </c>
      <c r="L227">
        <v>18360</v>
      </c>
      <c r="M227">
        <v>28080</v>
      </c>
      <c r="N227">
        <v>28080</v>
      </c>
      <c r="O227">
        <v>25920</v>
      </c>
      <c r="P227">
        <v>0.36036036036036034</v>
      </c>
      <c r="Q227">
        <v>0.3783783783783784</v>
      </c>
      <c r="R227">
        <v>0.64864864864864868</v>
      </c>
      <c r="S227">
        <v>19264.864864864863</v>
      </c>
      <c r="T227">
        <v>20228.10810810811</v>
      </c>
      <c r="U227">
        <v>34676.75675675676</v>
      </c>
      <c r="V227">
        <v>35</v>
      </c>
      <c r="W227">
        <v>13</v>
      </c>
      <c r="X227">
        <v>30</v>
      </c>
      <c r="Y227">
        <v>25</v>
      </c>
      <c r="Z227">
        <v>171063.06990490877</v>
      </c>
      <c r="AA227">
        <v>0</v>
      </c>
      <c r="AB227">
        <v>42</v>
      </c>
      <c r="AC227">
        <v>34</v>
      </c>
      <c r="AD227">
        <v>48</v>
      </c>
      <c r="AE227">
        <v>4828</v>
      </c>
      <c r="AF227">
        <v>22</v>
      </c>
      <c r="AG227">
        <v>17</v>
      </c>
      <c r="AH227">
        <v>17</v>
      </c>
      <c r="AI227">
        <v>0</v>
      </c>
    </row>
    <row r="228" spans="1:35" x14ac:dyDescent="0.35">
      <c r="A228" t="s">
        <v>45</v>
      </c>
      <c r="B228" t="s">
        <v>36</v>
      </c>
      <c r="C228">
        <v>1015</v>
      </c>
      <c r="D228">
        <v>90</v>
      </c>
      <c r="E228">
        <v>66</v>
      </c>
      <c r="F228">
        <v>80</v>
      </c>
      <c r="G228">
        <v>0</v>
      </c>
      <c r="H228">
        <v>0</v>
      </c>
      <c r="I228">
        <v>0</v>
      </c>
      <c r="J228">
        <v>17550</v>
      </c>
      <c r="K228">
        <v>12870</v>
      </c>
      <c r="L228">
        <v>14400</v>
      </c>
      <c r="M228">
        <v>29640</v>
      </c>
      <c r="N228">
        <v>29640</v>
      </c>
      <c r="O228">
        <v>27360</v>
      </c>
      <c r="P228">
        <v>0.1</v>
      </c>
      <c r="Q228">
        <v>0.2</v>
      </c>
      <c r="R228">
        <v>0.27777777777777779</v>
      </c>
      <c r="S228">
        <v>4482</v>
      </c>
      <c r="T228">
        <v>8964</v>
      </c>
      <c r="U228">
        <v>12450</v>
      </c>
      <c r="V228">
        <v>2</v>
      </c>
      <c r="W228">
        <v>12</v>
      </c>
      <c r="X228">
        <v>16</v>
      </c>
      <c r="Y228">
        <v>18</v>
      </c>
      <c r="Z228">
        <v>151611.68936862849</v>
      </c>
      <c r="AA228">
        <v>0</v>
      </c>
      <c r="AB228">
        <v>20</v>
      </c>
      <c r="AC228">
        <v>17</v>
      </c>
      <c r="AD228">
        <v>21</v>
      </c>
      <c r="AE228">
        <v>4645.75</v>
      </c>
      <c r="AF228">
        <v>20</v>
      </c>
      <c r="AG228">
        <v>17</v>
      </c>
      <c r="AH228">
        <v>24</v>
      </c>
      <c r="AI228">
        <v>0</v>
      </c>
    </row>
    <row r="229" spans="1:35" x14ac:dyDescent="0.35">
      <c r="A229" t="s">
        <v>46</v>
      </c>
      <c r="B229" t="s">
        <v>36</v>
      </c>
      <c r="C229">
        <v>1016</v>
      </c>
      <c r="D229">
        <v>87</v>
      </c>
      <c r="E229">
        <v>66</v>
      </c>
      <c r="F229">
        <v>77</v>
      </c>
      <c r="G229">
        <v>0</v>
      </c>
      <c r="H229">
        <v>0</v>
      </c>
      <c r="I229">
        <v>0</v>
      </c>
      <c r="J229">
        <v>16965</v>
      </c>
      <c r="K229">
        <v>12870</v>
      </c>
      <c r="L229">
        <v>13860</v>
      </c>
      <c r="M229">
        <v>25350</v>
      </c>
      <c r="N229">
        <v>25350</v>
      </c>
      <c r="O229">
        <v>23400</v>
      </c>
      <c r="P229">
        <v>0.234375</v>
      </c>
      <c r="Q229">
        <v>0.28125</v>
      </c>
      <c r="R229">
        <v>0.296875</v>
      </c>
      <c r="S229">
        <v>10241.015625</v>
      </c>
      <c r="T229">
        <v>12289.21875</v>
      </c>
      <c r="U229">
        <v>12971.953125</v>
      </c>
      <c r="V229">
        <v>0</v>
      </c>
      <c r="W229">
        <v>9</v>
      </c>
      <c r="X229">
        <v>24</v>
      </c>
      <c r="Y229">
        <v>14</v>
      </c>
      <c r="Z229">
        <v>151902.00848111027</v>
      </c>
      <c r="AA229">
        <v>0</v>
      </c>
      <c r="AB229">
        <v>20</v>
      </c>
      <c r="AC229">
        <v>13</v>
      </c>
      <c r="AD229">
        <v>13</v>
      </c>
      <c r="AE229">
        <v>4675</v>
      </c>
      <c r="AF229">
        <v>28.733333333333334</v>
      </c>
      <c r="AG229">
        <v>21.8</v>
      </c>
      <c r="AH229">
        <v>29.133333333333333</v>
      </c>
      <c r="AI229">
        <v>0</v>
      </c>
    </row>
    <row r="230" spans="1:35" x14ac:dyDescent="0.35">
      <c r="A230" t="s">
        <v>47</v>
      </c>
      <c r="B230" t="s">
        <v>36</v>
      </c>
      <c r="C230">
        <v>1017</v>
      </c>
      <c r="D230">
        <v>159</v>
      </c>
      <c r="E230">
        <v>101</v>
      </c>
      <c r="F230">
        <v>128</v>
      </c>
      <c r="G230">
        <v>0</v>
      </c>
      <c r="H230">
        <v>0</v>
      </c>
      <c r="I230">
        <v>0</v>
      </c>
      <c r="J230">
        <v>31005</v>
      </c>
      <c r="K230">
        <v>19695</v>
      </c>
      <c r="L230">
        <v>23040</v>
      </c>
      <c r="M230">
        <v>61620</v>
      </c>
      <c r="N230">
        <v>61620</v>
      </c>
      <c r="O230">
        <v>56880</v>
      </c>
      <c r="P230">
        <v>0.1111111111111111</v>
      </c>
      <c r="Q230">
        <v>0.28703703703703703</v>
      </c>
      <c r="R230">
        <v>0.5092592592592593</v>
      </c>
      <c r="S230">
        <v>8193.3333333333321</v>
      </c>
      <c r="T230">
        <v>21166.111111111109</v>
      </c>
      <c r="U230">
        <v>37552.777777777781</v>
      </c>
      <c r="V230">
        <v>49</v>
      </c>
      <c r="W230">
        <v>49</v>
      </c>
      <c r="X230">
        <v>47</v>
      </c>
      <c r="Y230">
        <v>39</v>
      </c>
      <c r="Z230">
        <v>236675.18932579461</v>
      </c>
      <c r="AA230">
        <v>0</v>
      </c>
      <c r="AB230">
        <v>52</v>
      </c>
      <c r="AC230">
        <v>38</v>
      </c>
      <c r="AD230">
        <v>49</v>
      </c>
      <c r="AE230">
        <v>5228.28</v>
      </c>
      <c r="AF230">
        <v>50</v>
      </c>
      <c r="AG230">
        <v>33.666666666666664</v>
      </c>
      <c r="AH230">
        <v>53</v>
      </c>
      <c r="AI230">
        <v>0</v>
      </c>
    </row>
    <row r="231" spans="1:35" x14ac:dyDescent="0.35">
      <c r="A231" t="s">
        <v>48</v>
      </c>
      <c r="B231" t="s">
        <v>36</v>
      </c>
      <c r="C231">
        <v>1018</v>
      </c>
      <c r="D231">
        <v>135</v>
      </c>
      <c r="E231">
        <v>75</v>
      </c>
      <c r="F231">
        <v>104</v>
      </c>
      <c r="G231">
        <v>0</v>
      </c>
      <c r="H231">
        <v>0</v>
      </c>
      <c r="I231">
        <v>0</v>
      </c>
      <c r="J231">
        <v>26325</v>
      </c>
      <c r="K231">
        <v>14625</v>
      </c>
      <c r="L231">
        <v>18720</v>
      </c>
      <c r="M231">
        <v>43680.000000000007</v>
      </c>
      <c r="N231">
        <v>43680.000000000007</v>
      </c>
      <c r="O231">
        <v>44639.999999999993</v>
      </c>
      <c r="P231">
        <v>0.23456790123456789</v>
      </c>
      <c r="Q231">
        <v>0.44444444444444442</v>
      </c>
      <c r="R231">
        <v>0.70370370370370372</v>
      </c>
      <c r="S231">
        <v>13996.666666666666</v>
      </c>
      <c r="T231">
        <v>26520</v>
      </c>
      <c r="U231">
        <v>41990</v>
      </c>
      <c r="V231">
        <v>42</v>
      </c>
      <c r="W231">
        <v>33</v>
      </c>
      <c r="X231">
        <v>40</v>
      </c>
      <c r="Y231">
        <v>41</v>
      </c>
      <c r="Z231">
        <v>205611.04429024245</v>
      </c>
      <c r="AA231">
        <v>0</v>
      </c>
      <c r="AB231">
        <v>56</v>
      </c>
      <c r="AC231">
        <v>28</v>
      </c>
      <c r="AD231">
        <v>43</v>
      </c>
      <c r="AE231">
        <v>5019.25</v>
      </c>
      <c r="AF231">
        <v>49</v>
      </c>
      <c r="AG231">
        <v>34</v>
      </c>
      <c r="AH231">
        <v>50</v>
      </c>
      <c r="AI231">
        <v>0</v>
      </c>
    </row>
    <row r="232" spans="1:35" x14ac:dyDescent="0.35">
      <c r="A232" t="s">
        <v>49</v>
      </c>
      <c r="B232" t="s">
        <v>36</v>
      </c>
      <c r="C232">
        <v>1019</v>
      </c>
      <c r="D232">
        <v>207</v>
      </c>
      <c r="E232">
        <v>125</v>
      </c>
      <c r="F232">
        <v>165</v>
      </c>
      <c r="G232">
        <v>0</v>
      </c>
      <c r="H232">
        <v>0</v>
      </c>
      <c r="I232">
        <v>0</v>
      </c>
      <c r="J232">
        <v>40365</v>
      </c>
      <c r="K232">
        <v>24375</v>
      </c>
      <c r="L232">
        <v>29700</v>
      </c>
      <c r="M232">
        <v>69030</v>
      </c>
      <c r="N232">
        <v>69030</v>
      </c>
      <c r="O232">
        <v>63720</v>
      </c>
      <c r="P232">
        <v>1.5625E-2</v>
      </c>
      <c r="Q232">
        <v>0.28125</v>
      </c>
      <c r="R232">
        <v>0.66145833333333337</v>
      </c>
      <c r="S232">
        <v>1475.625</v>
      </c>
      <c r="T232">
        <v>26561.25</v>
      </c>
      <c r="U232">
        <v>62468.125</v>
      </c>
      <c r="V232">
        <v>0</v>
      </c>
      <c r="W232">
        <v>45</v>
      </c>
      <c r="X232">
        <v>66</v>
      </c>
      <c r="Y232">
        <v>61</v>
      </c>
      <c r="Z232">
        <v>267158.69613638311</v>
      </c>
      <c r="AA232">
        <v>0</v>
      </c>
      <c r="AB232">
        <v>35</v>
      </c>
      <c r="AC232">
        <v>31</v>
      </c>
      <c r="AD232">
        <v>37</v>
      </c>
      <c r="AE232">
        <v>5593</v>
      </c>
      <c r="AF232">
        <v>26</v>
      </c>
      <c r="AG232">
        <v>18</v>
      </c>
      <c r="AH232">
        <v>29</v>
      </c>
      <c r="AI232">
        <v>0</v>
      </c>
    </row>
    <row r="233" spans="1:35" x14ac:dyDescent="0.35">
      <c r="A233" t="s">
        <v>50</v>
      </c>
      <c r="B233" t="s">
        <v>36</v>
      </c>
      <c r="C233">
        <v>1020</v>
      </c>
      <c r="D233">
        <v>203</v>
      </c>
      <c r="E233">
        <v>99</v>
      </c>
      <c r="F233">
        <v>136</v>
      </c>
      <c r="G233">
        <v>0</v>
      </c>
      <c r="H233">
        <v>0</v>
      </c>
      <c r="I233">
        <v>0</v>
      </c>
      <c r="J233">
        <v>39585</v>
      </c>
      <c r="K233">
        <v>19305</v>
      </c>
      <c r="L233">
        <v>24480</v>
      </c>
      <c r="M233">
        <v>79560</v>
      </c>
      <c r="N233">
        <v>79560</v>
      </c>
      <c r="O233">
        <v>73440</v>
      </c>
      <c r="P233">
        <v>0.36403508771929827</v>
      </c>
      <c r="Q233">
        <v>0.48684210526315791</v>
      </c>
      <c r="R233">
        <v>0.86403508771929827</v>
      </c>
      <c r="S233">
        <v>30349.605263157897</v>
      </c>
      <c r="T233">
        <v>40588.026315789473</v>
      </c>
      <c r="U233">
        <v>72034.605263157893</v>
      </c>
      <c r="V233">
        <v>73</v>
      </c>
      <c r="W233">
        <v>84</v>
      </c>
      <c r="X233">
        <v>85</v>
      </c>
      <c r="Y233">
        <v>76</v>
      </c>
      <c r="Z233">
        <v>322319.32750792429</v>
      </c>
      <c r="AA233">
        <v>0</v>
      </c>
      <c r="AB233">
        <v>74</v>
      </c>
      <c r="AC233">
        <v>43</v>
      </c>
      <c r="AD233">
        <v>73</v>
      </c>
      <c r="AE233">
        <v>5725.75</v>
      </c>
      <c r="AF233">
        <v>66</v>
      </c>
      <c r="AG233">
        <v>34</v>
      </c>
      <c r="AH233">
        <v>48</v>
      </c>
      <c r="AI233">
        <v>0</v>
      </c>
    </row>
    <row r="234" spans="1:35" x14ac:dyDescent="0.35">
      <c r="A234" t="s">
        <v>51</v>
      </c>
      <c r="B234" t="s">
        <v>36</v>
      </c>
      <c r="C234">
        <v>1021</v>
      </c>
      <c r="D234">
        <v>62</v>
      </c>
      <c r="E234">
        <v>32</v>
      </c>
      <c r="F234">
        <v>47</v>
      </c>
      <c r="G234">
        <v>0</v>
      </c>
      <c r="H234">
        <v>0</v>
      </c>
      <c r="I234">
        <v>0</v>
      </c>
      <c r="J234">
        <v>12090</v>
      </c>
      <c r="K234">
        <v>6240</v>
      </c>
      <c r="L234">
        <v>8460</v>
      </c>
      <c r="M234">
        <v>20280</v>
      </c>
      <c r="N234">
        <v>20280</v>
      </c>
      <c r="O234">
        <v>18720</v>
      </c>
      <c r="P234">
        <v>0</v>
      </c>
      <c r="Q234">
        <v>0.1</v>
      </c>
      <c r="R234">
        <v>0.52</v>
      </c>
      <c r="S234">
        <v>0</v>
      </c>
      <c r="T234">
        <v>2679</v>
      </c>
      <c r="U234">
        <v>13930.800000000001</v>
      </c>
      <c r="V234">
        <v>21</v>
      </c>
      <c r="W234">
        <v>14</v>
      </c>
      <c r="X234">
        <v>16</v>
      </c>
      <c r="Y234">
        <v>12</v>
      </c>
      <c r="Z234">
        <v>112999.24740854965</v>
      </c>
      <c r="AA234">
        <v>0</v>
      </c>
      <c r="AB234">
        <v>32</v>
      </c>
      <c r="AC234">
        <v>20</v>
      </c>
      <c r="AD234">
        <v>22</v>
      </c>
      <c r="AE234">
        <v>4544.5</v>
      </c>
      <c r="AF234">
        <v>13</v>
      </c>
      <c r="AG234">
        <v>7</v>
      </c>
      <c r="AH234">
        <v>11</v>
      </c>
      <c r="AI234">
        <v>0</v>
      </c>
    </row>
    <row r="235" spans="1:35" x14ac:dyDescent="0.35">
      <c r="A235" t="s">
        <v>52</v>
      </c>
      <c r="B235" t="s">
        <v>36</v>
      </c>
      <c r="C235">
        <v>1022</v>
      </c>
      <c r="D235">
        <v>55</v>
      </c>
      <c r="E235">
        <v>46</v>
      </c>
      <c r="F235">
        <v>66</v>
      </c>
      <c r="G235">
        <v>0</v>
      </c>
      <c r="H235">
        <v>0</v>
      </c>
      <c r="I235">
        <v>0</v>
      </c>
      <c r="J235">
        <v>10725</v>
      </c>
      <c r="K235">
        <v>8970</v>
      </c>
      <c r="L235">
        <v>11880</v>
      </c>
      <c r="M235">
        <v>23400</v>
      </c>
      <c r="N235">
        <v>23400</v>
      </c>
      <c r="O235">
        <v>21600</v>
      </c>
      <c r="P235">
        <v>6.3829787234042548E-2</v>
      </c>
      <c r="Q235">
        <v>0.19148936170212766</v>
      </c>
      <c r="R235">
        <v>0.91489361702127658</v>
      </c>
      <c r="S235">
        <v>2015.4255319148936</v>
      </c>
      <c r="T235">
        <v>6046.2765957446809</v>
      </c>
      <c r="U235">
        <v>28887.765957446809</v>
      </c>
      <c r="V235">
        <v>8</v>
      </c>
      <c r="W235">
        <v>23</v>
      </c>
      <c r="X235">
        <v>28</v>
      </c>
      <c r="Y235">
        <v>26</v>
      </c>
      <c r="Z235">
        <v>107192.86515891373</v>
      </c>
      <c r="AA235">
        <v>0</v>
      </c>
      <c r="AB235">
        <v>8</v>
      </c>
      <c r="AC235">
        <v>11</v>
      </c>
      <c r="AD235">
        <v>15</v>
      </c>
      <c r="AE235">
        <v>4405</v>
      </c>
      <c r="AF235">
        <v>10</v>
      </c>
      <c r="AG235">
        <v>10</v>
      </c>
      <c r="AH235">
        <v>10</v>
      </c>
      <c r="AI235">
        <v>0</v>
      </c>
    </row>
    <row r="236" spans="1:35" x14ac:dyDescent="0.35">
      <c r="A236" t="s">
        <v>53</v>
      </c>
      <c r="B236" t="s">
        <v>36</v>
      </c>
      <c r="C236">
        <v>1023</v>
      </c>
      <c r="D236">
        <v>95</v>
      </c>
      <c r="E236">
        <v>47</v>
      </c>
      <c r="F236">
        <v>68</v>
      </c>
      <c r="G236">
        <v>0</v>
      </c>
      <c r="H236">
        <v>0</v>
      </c>
      <c r="I236">
        <v>0</v>
      </c>
      <c r="J236">
        <v>18525</v>
      </c>
      <c r="K236">
        <v>9165</v>
      </c>
      <c r="L236">
        <v>12240</v>
      </c>
      <c r="M236">
        <v>50700</v>
      </c>
      <c r="N236">
        <v>50700</v>
      </c>
      <c r="O236">
        <v>46800</v>
      </c>
      <c r="P236">
        <v>2.1276595744680851E-2</v>
      </c>
      <c r="Q236">
        <v>0.47872340425531917</v>
      </c>
      <c r="R236">
        <v>0.92553191489361697</v>
      </c>
      <c r="S236">
        <v>849.57446808510633</v>
      </c>
      <c r="T236">
        <v>19115.425531914894</v>
      </c>
      <c r="U236">
        <v>36956.489361702123</v>
      </c>
      <c r="V236">
        <v>3</v>
      </c>
      <c r="W236">
        <v>23</v>
      </c>
      <c r="X236">
        <v>25</v>
      </c>
      <c r="Y236">
        <v>26</v>
      </c>
      <c r="Z236">
        <v>163805.09209286387</v>
      </c>
      <c r="AA236">
        <v>0</v>
      </c>
      <c r="AB236">
        <v>16</v>
      </c>
      <c r="AC236">
        <v>13</v>
      </c>
      <c r="AD236">
        <v>18</v>
      </c>
      <c r="AE236">
        <v>4805.95</v>
      </c>
      <c r="AF236">
        <v>9</v>
      </c>
      <c r="AG236">
        <v>6</v>
      </c>
      <c r="AH236">
        <v>7</v>
      </c>
      <c r="AI236">
        <v>0</v>
      </c>
    </row>
    <row r="237" spans="1:35" x14ac:dyDescent="0.35">
      <c r="A237" t="s">
        <v>54</v>
      </c>
      <c r="B237" t="s">
        <v>36</v>
      </c>
      <c r="C237">
        <v>1024</v>
      </c>
      <c r="D237">
        <v>101</v>
      </c>
      <c r="E237">
        <v>68</v>
      </c>
      <c r="F237">
        <v>92</v>
      </c>
      <c r="G237">
        <v>0</v>
      </c>
      <c r="H237">
        <v>0</v>
      </c>
      <c r="I237">
        <v>0</v>
      </c>
      <c r="J237">
        <v>19695</v>
      </c>
      <c r="K237">
        <v>13260</v>
      </c>
      <c r="L237">
        <v>16560</v>
      </c>
      <c r="M237">
        <v>54600</v>
      </c>
      <c r="N237">
        <v>54600</v>
      </c>
      <c r="O237">
        <v>50400</v>
      </c>
      <c r="P237">
        <v>0.40384615384615385</v>
      </c>
      <c r="Q237">
        <v>0.69230769230769229</v>
      </c>
      <c r="R237">
        <v>0.75961538461538458</v>
      </c>
      <c r="S237">
        <v>19996.442307692309</v>
      </c>
      <c r="T237">
        <v>34279.615384615383</v>
      </c>
      <c r="U237">
        <v>37612.355769230766</v>
      </c>
      <c r="V237">
        <v>27</v>
      </c>
      <c r="W237">
        <v>49</v>
      </c>
      <c r="X237">
        <v>53</v>
      </c>
      <c r="Y237">
        <v>42</v>
      </c>
      <c r="Z237">
        <v>177159.77126702649</v>
      </c>
      <c r="AA237">
        <v>0</v>
      </c>
      <c r="AB237">
        <v>25</v>
      </c>
      <c r="AC237">
        <v>18</v>
      </c>
      <c r="AD237">
        <v>27</v>
      </c>
      <c r="AE237">
        <v>4796.5</v>
      </c>
      <c r="AF237">
        <v>18</v>
      </c>
      <c r="AG237">
        <v>12.333333333333334</v>
      </c>
      <c r="AH237">
        <v>21.333333333333332</v>
      </c>
      <c r="AI237">
        <v>0</v>
      </c>
    </row>
    <row r="238" spans="1:35" x14ac:dyDescent="0.35">
      <c r="A238" t="s">
        <v>55</v>
      </c>
      <c r="B238" t="s">
        <v>36</v>
      </c>
      <c r="C238">
        <v>1025</v>
      </c>
      <c r="D238">
        <v>119</v>
      </c>
      <c r="E238">
        <v>90</v>
      </c>
      <c r="F238">
        <v>108</v>
      </c>
      <c r="G238">
        <v>0</v>
      </c>
      <c r="H238">
        <v>0</v>
      </c>
      <c r="I238">
        <v>0</v>
      </c>
      <c r="J238">
        <v>23205</v>
      </c>
      <c r="K238">
        <v>17550</v>
      </c>
      <c r="L238">
        <v>19440</v>
      </c>
      <c r="M238">
        <v>37440</v>
      </c>
      <c r="N238">
        <v>37440</v>
      </c>
      <c r="O238">
        <v>34560</v>
      </c>
      <c r="P238">
        <v>0.6953125</v>
      </c>
      <c r="Q238">
        <v>0.9609375</v>
      </c>
      <c r="R238">
        <v>1</v>
      </c>
      <c r="S238">
        <v>41854.3359375</v>
      </c>
      <c r="T238">
        <v>57843.6328125</v>
      </c>
      <c r="U238">
        <v>60195</v>
      </c>
      <c r="V238">
        <v>68</v>
      </c>
      <c r="W238">
        <v>37</v>
      </c>
      <c r="X238">
        <v>60</v>
      </c>
      <c r="Y238">
        <v>50</v>
      </c>
      <c r="Z238">
        <v>190514.45044118908</v>
      </c>
      <c r="AA238">
        <v>0</v>
      </c>
      <c r="AB238">
        <v>42</v>
      </c>
      <c r="AC238">
        <v>61</v>
      </c>
      <c r="AD238">
        <v>65</v>
      </c>
      <c r="AE238">
        <v>4567</v>
      </c>
      <c r="AF238">
        <v>15</v>
      </c>
      <c r="AG238">
        <v>10</v>
      </c>
      <c r="AH238">
        <v>15</v>
      </c>
      <c r="AI238">
        <v>0</v>
      </c>
    </row>
    <row r="239" spans="1:35" x14ac:dyDescent="0.35">
      <c r="A239" t="s">
        <v>56</v>
      </c>
      <c r="B239" t="s">
        <v>36</v>
      </c>
      <c r="C239">
        <v>1026</v>
      </c>
      <c r="D239">
        <v>101</v>
      </c>
      <c r="E239">
        <v>73</v>
      </c>
      <c r="F239">
        <v>87</v>
      </c>
      <c r="G239">
        <v>0</v>
      </c>
      <c r="H239">
        <v>0</v>
      </c>
      <c r="I239">
        <v>0</v>
      </c>
      <c r="J239">
        <v>19695</v>
      </c>
      <c r="K239">
        <v>14235</v>
      </c>
      <c r="L239">
        <v>15660</v>
      </c>
      <c r="M239">
        <v>30420</v>
      </c>
      <c r="N239">
        <v>30420</v>
      </c>
      <c r="O239">
        <v>28080</v>
      </c>
      <c r="P239">
        <v>0.1111111111111111</v>
      </c>
      <c r="Q239">
        <v>0.13131313131313133</v>
      </c>
      <c r="R239">
        <v>0.54545454545454541</v>
      </c>
      <c r="S239">
        <v>5510</v>
      </c>
      <c r="T239">
        <v>6511.8181818181829</v>
      </c>
      <c r="U239">
        <v>27049.090909090908</v>
      </c>
      <c r="V239">
        <v>23</v>
      </c>
      <c r="W239">
        <v>21</v>
      </c>
      <c r="X239">
        <v>19</v>
      </c>
      <c r="Y239">
        <v>27</v>
      </c>
      <c r="Z239">
        <v>176579.13304206292</v>
      </c>
      <c r="AA239">
        <v>0</v>
      </c>
      <c r="AB239">
        <v>31</v>
      </c>
      <c r="AC239">
        <v>16</v>
      </c>
      <c r="AD239">
        <v>24</v>
      </c>
      <c r="AE239">
        <v>4762.75</v>
      </c>
      <c r="AF239">
        <v>32</v>
      </c>
      <c r="AG239">
        <v>20</v>
      </c>
      <c r="AH239">
        <v>27</v>
      </c>
      <c r="AI239">
        <v>0</v>
      </c>
    </row>
    <row r="240" spans="1:35" x14ac:dyDescent="0.35">
      <c r="A240" t="s">
        <v>57</v>
      </c>
      <c r="B240" t="s">
        <v>36</v>
      </c>
      <c r="C240">
        <v>1027</v>
      </c>
      <c r="D240">
        <v>143</v>
      </c>
      <c r="E240">
        <v>69</v>
      </c>
      <c r="F240">
        <v>89</v>
      </c>
      <c r="G240">
        <v>0</v>
      </c>
      <c r="H240">
        <v>0</v>
      </c>
      <c r="I240">
        <v>0</v>
      </c>
      <c r="J240">
        <v>27885</v>
      </c>
      <c r="K240">
        <v>13455</v>
      </c>
      <c r="L240">
        <v>16020</v>
      </c>
      <c r="M240">
        <v>40560</v>
      </c>
      <c r="N240">
        <v>40560</v>
      </c>
      <c r="O240">
        <v>37440</v>
      </c>
      <c r="P240">
        <v>1.0869565217391304E-2</v>
      </c>
      <c r="Q240">
        <v>0.53260869565217395</v>
      </c>
      <c r="R240">
        <v>0.72826086956521741</v>
      </c>
      <c r="S240">
        <v>623.47826086956525</v>
      </c>
      <c r="T240">
        <v>30550.434782608696</v>
      </c>
      <c r="U240">
        <v>41773.043478260872</v>
      </c>
      <c r="V240">
        <v>4</v>
      </c>
      <c r="W240">
        <v>0</v>
      </c>
      <c r="X240">
        <v>52</v>
      </c>
      <c r="Y240">
        <v>47</v>
      </c>
      <c r="Z240">
        <v>179482.32416688086</v>
      </c>
      <c r="AA240">
        <v>0</v>
      </c>
      <c r="AB240">
        <v>20</v>
      </c>
      <c r="AC240">
        <v>19</v>
      </c>
      <c r="AD240">
        <v>20</v>
      </c>
      <c r="AE240">
        <v>4897.75</v>
      </c>
      <c r="AF240">
        <v>22</v>
      </c>
      <c r="AG240">
        <v>10</v>
      </c>
      <c r="AH240">
        <v>16</v>
      </c>
      <c r="AI240">
        <v>0</v>
      </c>
    </row>
    <row r="241" spans="1:35" x14ac:dyDescent="0.35">
      <c r="A241" t="s">
        <v>58</v>
      </c>
      <c r="B241" t="s">
        <v>36</v>
      </c>
      <c r="C241">
        <v>1028</v>
      </c>
      <c r="D241">
        <v>81</v>
      </c>
      <c r="E241">
        <v>54</v>
      </c>
      <c r="F241">
        <v>80</v>
      </c>
      <c r="G241">
        <v>0</v>
      </c>
      <c r="H241">
        <v>0</v>
      </c>
      <c r="I241">
        <v>0</v>
      </c>
      <c r="J241">
        <v>15795</v>
      </c>
      <c r="K241">
        <v>10530</v>
      </c>
      <c r="L241">
        <v>14400</v>
      </c>
      <c r="M241">
        <v>28080</v>
      </c>
      <c r="N241">
        <v>28080</v>
      </c>
      <c r="O241">
        <v>25920</v>
      </c>
      <c r="P241">
        <v>0.71052631578947367</v>
      </c>
      <c r="Q241">
        <v>0.76315789473684215</v>
      </c>
      <c r="R241">
        <v>0.98684210526315785</v>
      </c>
      <c r="S241">
        <v>28936.184210526317</v>
      </c>
      <c r="T241">
        <v>31079.605263157897</v>
      </c>
      <c r="U241">
        <v>40189.144736842107</v>
      </c>
      <c r="V241">
        <v>16</v>
      </c>
      <c r="W241">
        <v>38</v>
      </c>
      <c r="X241">
        <v>56</v>
      </c>
      <c r="Y241">
        <v>45</v>
      </c>
      <c r="Z241">
        <v>149579.4555812559</v>
      </c>
      <c r="AA241">
        <v>0</v>
      </c>
      <c r="AB241">
        <v>35</v>
      </c>
      <c r="AC241">
        <v>29</v>
      </c>
      <c r="AD241">
        <v>30</v>
      </c>
      <c r="AE241">
        <v>4641.25</v>
      </c>
      <c r="AF241">
        <v>6</v>
      </c>
      <c r="AG241">
        <v>5</v>
      </c>
      <c r="AH241">
        <v>8</v>
      </c>
      <c r="AI241">
        <v>0</v>
      </c>
    </row>
    <row r="242" spans="1:35" x14ac:dyDescent="0.35">
      <c r="A242" t="s">
        <v>59</v>
      </c>
      <c r="B242" t="s">
        <v>36</v>
      </c>
      <c r="C242">
        <v>1038</v>
      </c>
      <c r="D242">
        <v>125</v>
      </c>
      <c r="E242">
        <v>85</v>
      </c>
      <c r="F242">
        <v>105</v>
      </c>
      <c r="G242">
        <v>0</v>
      </c>
      <c r="H242">
        <v>0</v>
      </c>
      <c r="I242">
        <v>0</v>
      </c>
      <c r="J242">
        <v>24375</v>
      </c>
      <c r="K242">
        <v>16575</v>
      </c>
      <c r="L242">
        <v>18900</v>
      </c>
      <c r="M242">
        <v>43680.000000000007</v>
      </c>
      <c r="N242">
        <v>43680.000000000007</v>
      </c>
      <c r="O242">
        <v>40320.000000000007</v>
      </c>
      <c r="P242">
        <v>0.2711864406779661</v>
      </c>
      <c r="Q242">
        <v>0.72881355932203384</v>
      </c>
      <c r="R242">
        <v>0.79661016949152541</v>
      </c>
      <c r="S242">
        <v>16230.508474576271</v>
      </c>
      <c r="T242">
        <v>43619.491525423728</v>
      </c>
      <c r="U242">
        <v>47677.118644067799</v>
      </c>
      <c r="V242">
        <v>38</v>
      </c>
      <c r="W242">
        <v>34</v>
      </c>
      <c r="X242">
        <v>42</v>
      </c>
      <c r="Y242">
        <v>35</v>
      </c>
      <c r="Z242">
        <v>179482.32416688086</v>
      </c>
      <c r="AA242">
        <v>0</v>
      </c>
      <c r="AB242">
        <v>51</v>
      </c>
      <c r="AC242">
        <v>23</v>
      </c>
      <c r="AD242">
        <v>38</v>
      </c>
      <c r="AE242">
        <v>4576</v>
      </c>
      <c r="AF242">
        <v>31.6</v>
      </c>
      <c r="AG242">
        <v>31</v>
      </c>
      <c r="AH242">
        <v>35</v>
      </c>
      <c r="AI242">
        <v>0</v>
      </c>
    </row>
    <row r="243" spans="1:35" x14ac:dyDescent="0.35">
      <c r="A243" t="s">
        <v>60</v>
      </c>
      <c r="B243" t="s">
        <v>36</v>
      </c>
      <c r="C243">
        <v>1048</v>
      </c>
      <c r="D243">
        <v>116</v>
      </c>
      <c r="E243">
        <v>60</v>
      </c>
      <c r="F243">
        <v>81</v>
      </c>
      <c r="G243">
        <v>0</v>
      </c>
      <c r="H243">
        <v>0</v>
      </c>
      <c r="I243">
        <v>0</v>
      </c>
      <c r="J243">
        <v>22620</v>
      </c>
      <c r="K243">
        <v>11700</v>
      </c>
      <c r="L243">
        <v>14580</v>
      </c>
      <c r="M243">
        <v>35880</v>
      </c>
      <c r="N243">
        <v>35880</v>
      </c>
      <c r="O243">
        <v>33120</v>
      </c>
      <c r="P243">
        <v>0.41414141414141414</v>
      </c>
      <c r="Q243">
        <v>0.70707070707070707</v>
      </c>
      <c r="R243">
        <v>0.87878787878787878</v>
      </c>
      <c r="S243">
        <v>20251.515151515152</v>
      </c>
      <c r="T243">
        <v>34575.757575757576</v>
      </c>
      <c r="U243">
        <v>42972.727272727272</v>
      </c>
      <c r="V243">
        <v>48</v>
      </c>
      <c r="W243">
        <v>27</v>
      </c>
      <c r="X243">
        <v>42</v>
      </c>
      <c r="Y243">
        <v>57</v>
      </c>
      <c r="Z243">
        <v>176869.45215454471</v>
      </c>
      <c r="AA243">
        <v>0</v>
      </c>
      <c r="AB243">
        <v>48</v>
      </c>
      <c r="AC243">
        <v>41</v>
      </c>
      <c r="AD243">
        <v>49</v>
      </c>
      <c r="AE243">
        <v>4852.75</v>
      </c>
      <c r="AF243">
        <v>9.3333333333333339</v>
      </c>
      <c r="AG243">
        <v>10</v>
      </c>
      <c r="AH243">
        <v>7.333333333333333</v>
      </c>
      <c r="AI243">
        <v>0</v>
      </c>
    </row>
    <row r="244" spans="1:35" x14ac:dyDescent="0.35">
      <c r="A244" t="s">
        <v>61</v>
      </c>
      <c r="B244" t="s">
        <v>36</v>
      </c>
      <c r="C244">
        <v>1049</v>
      </c>
      <c r="D244">
        <v>101</v>
      </c>
      <c r="E244">
        <v>65</v>
      </c>
      <c r="F244">
        <v>91</v>
      </c>
      <c r="G244">
        <v>0</v>
      </c>
      <c r="H244">
        <v>0</v>
      </c>
      <c r="I244">
        <v>0</v>
      </c>
      <c r="J244">
        <v>19695</v>
      </c>
      <c r="K244">
        <v>12675</v>
      </c>
      <c r="L244">
        <v>16380</v>
      </c>
      <c r="M244">
        <v>31200</v>
      </c>
      <c r="N244">
        <v>31200</v>
      </c>
      <c r="O244">
        <v>28800</v>
      </c>
      <c r="P244">
        <v>0.41379310344827586</v>
      </c>
      <c r="Q244">
        <v>0.42528735632183906</v>
      </c>
      <c r="R244">
        <v>0.75862068965517238</v>
      </c>
      <c r="S244">
        <v>20172.413793103449</v>
      </c>
      <c r="T244">
        <v>20732.758620689656</v>
      </c>
      <c r="U244">
        <v>36982.758620689652</v>
      </c>
      <c r="V244">
        <v>14</v>
      </c>
      <c r="W244">
        <v>22</v>
      </c>
      <c r="X244">
        <v>29</v>
      </c>
      <c r="Y244">
        <v>22</v>
      </c>
      <c r="Z244">
        <v>150740.73203118308</v>
      </c>
      <c r="AA244">
        <v>0</v>
      </c>
      <c r="AB244">
        <v>32</v>
      </c>
      <c r="AC244">
        <v>27</v>
      </c>
      <c r="AD244">
        <v>36</v>
      </c>
      <c r="AE244">
        <v>4722.25</v>
      </c>
      <c r="AF244">
        <v>16.2</v>
      </c>
      <c r="AG244">
        <v>9</v>
      </c>
      <c r="AH244">
        <v>15.533333333333333</v>
      </c>
      <c r="AI244">
        <v>0</v>
      </c>
    </row>
    <row r="245" spans="1:35" x14ac:dyDescent="0.35">
      <c r="A245" t="s">
        <v>62</v>
      </c>
      <c r="B245" t="s">
        <v>36</v>
      </c>
      <c r="C245">
        <v>1802</v>
      </c>
      <c r="D245">
        <v>62</v>
      </c>
      <c r="E245">
        <v>33</v>
      </c>
      <c r="F245">
        <v>57</v>
      </c>
      <c r="G245">
        <v>0</v>
      </c>
      <c r="H245">
        <v>0</v>
      </c>
      <c r="I245">
        <v>0</v>
      </c>
      <c r="J245">
        <v>12090</v>
      </c>
      <c r="K245">
        <v>6435</v>
      </c>
      <c r="L245">
        <v>10260</v>
      </c>
      <c r="M245">
        <v>22229.999999999996</v>
      </c>
      <c r="N245">
        <v>22229.999999999996</v>
      </c>
      <c r="O245">
        <v>22680</v>
      </c>
      <c r="P245">
        <v>0.38775510204081631</v>
      </c>
      <c r="Q245">
        <v>0.55102040816326525</v>
      </c>
      <c r="R245">
        <v>0.79591836734693877</v>
      </c>
      <c r="S245">
        <v>11161.530612244898</v>
      </c>
      <c r="T245">
        <v>15861.12244897959</v>
      </c>
      <c r="U245">
        <v>22910.510204081631</v>
      </c>
      <c r="V245">
        <v>23</v>
      </c>
      <c r="W245">
        <v>18</v>
      </c>
      <c r="X245">
        <v>25</v>
      </c>
      <c r="Y245">
        <v>24</v>
      </c>
      <c r="Z245">
        <v>117644.35320825838</v>
      </c>
      <c r="AA245">
        <v>0</v>
      </c>
      <c r="AB245">
        <v>22</v>
      </c>
      <c r="AC245">
        <v>17</v>
      </c>
      <c r="AD245">
        <v>23</v>
      </c>
      <c r="AE245">
        <v>4472.5</v>
      </c>
      <c r="AF245">
        <v>15.666666666666666</v>
      </c>
      <c r="AG245">
        <v>4.8</v>
      </c>
      <c r="AH245">
        <v>13.6</v>
      </c>
      <c r="AI245">
        <v>0</v>
      </c>
    </row>
    <row r="246" spans="1:35" x14ac:dyDescent="0.35">
      <c r="D246" t="e">
        <v>#N/A</v>
      </c>
      <c r="E246" t="e">
        <v>#N/A</v>
      </c>
      <c r="F246" t="e">
        <v>#N/A</v>
      </c>
      <c r="G246" t="e">
        <v>#N/A</v>
      </c>
      <c r="H246" t="e">
        <v>#N/A</v>
      </c>
      <c r="I246" t="e">
        <v>#N/A</v>
      </c>
      <c r="J246" t="e">
        <v>#N/A</v>
      </c>
      <c r="K246" t="e">
        <v>#N/A</v>
      </c>
      <c r="L246" t="e">
        <v>#N/A</v>
      </c>
      <c r="M246" t="e">
        <v>#N/A</v>
      </c>
      <c r="N246" t="e">
        <v>#N/A</v>
      </c>
      <c r="O246" t="e">
        <v>#N/A</v>
      </c>
      <c r="P246" t="e">
        <v>#N/A</v>
      </c>
      <c r="Q246" t="e">
        <v>#N/A</v>
      </c>
      <c r="R246" t="e">
        <v>#N/A</v>
      </c>
      <c r="S246" t="e">
        <v>#N/A</v>
      </c>
      <c r="T246" t="e">
        <v>#N/A</v>
      </c>
      <c r="U246" t="e">
        <v>#N/A</v>
      </c>
      <c r="V246" t="e">
        <v>#N/A</v>
      </c>
      <c r="W246" t="e">
        <v>#N/A</v>
      </c>
      <c r="X246" t="e">
        <v>#N/A</v>
      </c>
      <c r="Y246" t="e">
        <v>#N/A</v>
      </c>
      <c r="Z246" t="e">
        <v>#N/A</v>
      </c>
      <c r="AA246" t="e">
        <v>#N/A</v>
      </c>
      <c r="AB246" t="e">
        <v>#N/A</v>
      </c>
      <c r="AC246" t="e">
        <v>#N/A</v>
      </c>
      <c r="AD246" t="e">
        <v>#N/A</v>
      </c>
      <c r="AE246" t="e">
        <v>#N/A</v>
      </c>
      <c r="AF246" t="e">
        <v>#N/A</v>
      </c>
      <c r="AG246" t="e">
        <v>#N/A</v>
      </c>
      <c r="AH246" t="e">
        <v>#N/A</v>
      </c>
      <c r="AI246" t="e">
        <v>#N/A</v>
      </c>
    </row>
    <row r="247" spans="1:35" x14ac:dyDescent="0.35">
      <c r="A247" t="s">
        <v>63</v>
      </c>
      <c r="B247" t="s">
        <v>67</v>
      </c>
      <c r="C247">
        <v>2171</v>
      </c>
      <c r="D247">
        <v>25</v>
      </c>
      <c r="E247">
        <v>27</v>
      </c>
      <c r="F247">
        <v>32</v>
      </c>
      <c r="G247">
        <v>0</v>
      </c>
      <c r="H247">
        <v>0</v>
      </c>
      <c r="I247">
        <v>0</v>
      </c>
      <c r="J247">
        <v>4875</v>
      </c>
      <c r="K247">
        <v>5265</v>
      </c>
      <c r="L247">
        <v>5760</v>
      </c>
      <c r="M247">
        <v>15210</v>
      </c>
      <c r="N247">
        <v>15210</v>
      </c>
      <c r="O247">
        <v>14040</v>
      </c>
      <c r="P247">
        <v>0</v>
      </c>
      <c r="Q247">
        <v>3.8461538461538464E-2</v>
      </c>
      <c r="R247">
        <v>0.57692307692307687</v>
      </c>
      <c r="S247">
        <v>0</v>
      </c>
      <c r="T247">
        <v>611.53846153846155</v>
      </c>
      <c r="U247">
        <v>9173.076923076922</v>
      </c>
      <c r="V247">
        <v>2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8</v>
      </c>
      <c r="AD247">
        <v>11</v>
      </c>
      <c r="AE247">
        <v>0</v>
      </c>
      <c r="AF247">
        <v>0</v>
      </c>
      <c r="AG247">
        <v>3</v>
      </c>
      <c r="AH247">
        <v>4</v>
      </c>
      <c r="AI247">
        <v>0</v>
      </c>
    </row>
    <row r="248" spans="1:35" x14ac:dyDescent="0.35">
      <c r="A248" t="s">
        <v>65</v>
      </c>
      <c r="B248" t="s">
        <v>64</v>
      </c>
      <c r="C248">
        <v>2003</v>
      </c>
      <c r="D248">
        <v>82</v>
      </c>
      <c r="E248">
        <v>80</v>
      </c>
      <c r="F248">
        <v>91</v>
      </c>
      <c r="G248">
        <v>0</v>
      </c>
      <c r="H248">
        <v>0</v>
      </c>
      <c r="I248">
        <v>0</v>
      </c>
      <c r="J248">
        <v>15990</v>
      </c>
      <c r="K248">
        <v>15600</v>
      </c>
      <c r="L248">
        <v>16380</v>
      </c>
      <c r="M248">
        <v>30420</v>
      </c>
      <c r="N248">
        <v>30420</v>
      </c>
      <c r="O248">
        <v>28080</v>
      </c>
      <c r="P248">
        <v>1.3333333333333334E-2</v>
      </c>
      <c r="Q248">
        <v>0.33333333333333331</v>
      </c>
      <c r="R248">
        <v>0.92</v>
      </c>
      <c r="S248">
        <v>639.6</v>
      </c>
      <c r="T248">
        <v>15990</v>
      </c>
      <c r="U248">
        <v>44132.4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6</v>
      </c>
      <c r="AC248">
        <v>13</v>
      </c>
      <c r="AD248">
        <v>13</v>
      </c>
      <c r="AE248">
        <v>0</v>
      </c>
      <c r="AF248">
        <v>8</v>
      </c>
      <c r="AG248">
        <v>7</v>
      </c>
      <c r="AH248">
        <v>6</v>
      </c>
      <c r="AI248">
        <v>0</v>
      </c>
    </row>
    <row r="249" spans="1:35" x14ac:dyDescent="0.35">
      <c r="A249" t="s">
        <v>66</v>
      </c>
      <c r="B249" t="s">
        <v>67</v>
      </c>
      <c r="C249">
        <v>2004</v>
      </c>
      <c r="D249">
        <v>24</v>
      </c>
      <c r="E249">
        <v>22</v>
      </c>
      <c r="F249">
        <v>21</v>
      </c>
      <c r="G249">
        <v>0</v>
      </c>
      <c r="H249">
        <v>0</v>
      </c>
      <c r="I249">
        <v>0</v>
      </c>
      <c r="J249">
        <v>4680</v>
      </c>
      <c r="K249">
        <v>4290</v>
      </c>
      <c r="L249">
        <v>3780</v>
      </c>
      <c r="M249">
        <v>15210</v>
      </c>
      <c r="N249">
        <v>15210</v>
      </c>
      <c r="O249">
        <v>14040</v>
      </c>
      <c r="P249">
        <v>0.08</v>
      </c>
      <c r="Q249">
        <v>0.08</v>
      </c>
      <c r="R249">
        <v>0.56000000000000005</v>
      </c>
      <c r="S249">
        <v>1020</v>
      </c>
      <c r="T249">
        <v>1020</v>
      </c>
      <c r="U249">
        <v>7140.0000000000009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3</v>
      </c>
      <c r="AC249">
        <v>0</v>
      </c>
      <c r="AD249">
        <v>1</v>
      </c>
      <c r="AE249">
        <v>0</v>
      </c>
      <c r="AF249">
        <v>0</v>
      </c>
      <c r="AG249">
        <v>0</v>
      </c>
      <c r="AH249">
        <v>0</v>
      </c>
      <c r="AI249">
        <v>0</v>
      </c>
    </row>
    <row r="250" spans="1:35" x14ac:dyDescent="0.35">
      <c r="A250" t="s">
        <v>68</v>
      </c>
      <c r="B250" t="s">
        <v>67</v>
      </c>
      <c r="C250">
        <v>2005</v>
      </c>
      <c r="D250">
        <v>84</v>
      </c>
      <c r="E250">
        <v>65</v>
      </c>
      <c r="F250">
        <v>71</v>
      </c>
      <c r="G250">
        <v>0</v>
      </c>
      <c r="H250">
        <v>0</v>
      </c>
      <c r="I250">
        <v>0</v>
      </c>
      <c r="J250">
        <v>16380</v>
      </c>
      <c r="K250">
        <v>12675</v>
      </c>
      <c r="L250">
        <v>12780</v>
      </c>
      <c r="M250">
        <v>20280</v>
      </c>
      <c r="N250">
        <v>20280</v>
      </c>
      <c r="O250">
        <v>18720</v>
      </c>
      <c r="P250">
        <v>0</v>
      </c>
      <c r="Q250">
        <v>0</v>
      </c>
      <c r="R250">
        <v>5.1948051948051951E-2</v>
      </c>
      <c r="S250">
        <v>0</v>
      </c>
      <c r="T250">
        <v>0</v>
      </c>
      <c r="U250">
        <v>2173.2467532467535</v>
      </c>
      <c r="V250">
        <v>5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15</v>
      </c>
      <c r="AC250">
        <v>13</v>
      </c>
      <c r="AD250">
        <v>14</v>
      </c>
      <c r="AE250">
        <v>0</v>
      </c>
      <c r="AF250">
        <v>19</v>
      </c>
      <c r="AG250">
        <v>30</v>
      </c>
      <c r="AH250">
        <v>30</v>
      </c>
      <c r="AI250">
        <v>0</v>
      </c>
    </row>
    <row r="251" spans="1:35" x14ac:dyDescent="0.35">
      <c r="A251" t="s">
        <v>69</v>
      </c>
      <c r="B251" t="s">
        <v>67</v>
      </c>
      <c r="C251">
        <v>2008</v>
      </c>
      <c r="D251">
        <v>52</v>
      </c>
      <c r="E251">
        <v>49</v>
      </c>
      <c r="F251">
        <v>60</v>
      </c>
      <c r="G251">
        <v>0</v>
      </c>
      <c r="H251">
        <v>0</v>
      </c>
      <c r="I251">
        <v>0</v>
      </c>
      <c r="J251">
        <v>10140</v>
      </c>
      <c r="K251">
        <v>9555</v>
      </c>
      <c r="L251">
        <v>10800</v>
      </c>
      <c r="M251">
        <v>10140</v>
      </c>
      <c r="N251">
        <v>10140</v>
      </c>
      <c r="O251">
        <v>9360</v>
      </c>
      <c r="P251">
        <v>0</v>
      </c>
      <c r="Q251">
        <v>0.30434782608695654</v>
      </c>
      <c r="R251">
        <v>0.93478260869565222</v>
      </c>
      <c r="S251">
        <v>0</v>
      </c>
      <c r="T251">
        <v>9281.0869565217399</v>
      </c>
      <c r="U251">
        <v>28506.195652173916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22</v>
      </c>
      <c r="AC251">
        <v>22</v>
      </c>
      <c r="AD251">
        <v>24</v>
      </c>
      <c r="AE251">
        <v>0</v>
      </c>
      <c r="AF251">
        <v>0</v>
      </c>
      <c r="AG251">
        <v>0</v>
      </c>
      <c r="AH251">
        <v>0</v>
      </c>
      <c r="AI251">
        <v>0</v>
      </c>
    </row>
    <row r="252" spans="1:35" x14ac:dyDescent="0.35">
      <c r="A252" t="s">
        <v>70</v>
      </c>
      <c r="B252" t="s">
        <v>67</v>
      </c>
      <c r="C252">
        <v>2011</v>
      </c>
      <c r="D252">
        <v>64</v>
      </c>
      <c r="E252">
        <v>34</v>
      </c>
      <c r="F252">
        <v>47</v>
      </c>
      <c r="G252">
        <v>0</v>
      </c>
      <c r="H252">
        <v>0</v>
      </c>
      <c r="I252">
        <v>0</v>
      </c>
      <c r="J252">
        <v>12480</v>
      </c>
      <c r="K252">
        <v>6630</v>
      </c>
      <c r="L252">
        <v>8460</v>
      </c>
      <c r="M252">
        <v>12870</v>
      </c>
      <c r="N252">
        <v>12870</v>
      </c>
      <c r="O252">
        <v>11880</v>
      </c>
      <c r="P252">
        <v>0.06</v>
      </c>
      <c r="Q252">
        <v>0.1</v>
      </c>
      <c r="R252">
        <v>0.42</v>
      </c>
      <c r="S252">
        <v>1654.2</v>
      </c>
      <c r="T252">
        <v>2757</v>
      </c>
      <c r="U252">
        <v>11579.4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</row>
    <row r="253" spans="1:35" x14ac:dyDescent="0.35">
      <c r="A253" t="s">
        <v>71</v>
      </c>
      <c r="B253" t="s">
        <v>67</v>
      </c>
      <c r="C253">
        <v>2014</v>
      </c>
      <c r="D253">
        <v>38</v>
      </c>
      <c r="E253">
        <v>38</v>
      </c>
      <c r="F253">
        <v>39</v>
      </c>
      <c r="G253">
        <v>0</v>
      </c>
      <c r="H253">
        <v>0</v>
      </c>
      <c r="I253">
        <v>0</v>
      </c>
      <c r="J253">
        <v>7410</v>
      </c>
      <c r="K253">
        <v>7410</v>
      </c>
      <c r="L253">
        <v>7020</v>
      </c>
      <c r="M253">
        <v>25350</v>
      </c>
      <c r="N253">
        <v>25350</v>
      </c>
      <c r="O253">
        <v>23400</v>
      </c>
      <c r="P253">
        <v>0.13513513513513514</v>
      </c>
      <c r="Q253">
        <v>0.16216216216216217</v>
      </c>
      <c r="R253">
        <v>0.64864864864864868</v>
      </c>
      <c r="S253">
        <v>2951.3513513513517</v>
      </c>
      <c r="T253">
        <v>3541.6216216216217</v>
      </c>
      <c r="U253">
        <v>14166.486486486487</v>
      </c>
      <c r="V253">
        <v>12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12</v>
      </c>
      <c r="AC253">
        <v>12</v>
      </c>
      <c r="AD253">
        <v>12</v>
      </c>
      <c r="AE253">
        <v>0</v>
      </c>
      <c r="AF253">
        <v>0</v>
      </c>
      <c r="AG253">
        <v>0</v>
      </c>
      <c r="AH253">
        <v>0</v>
      </c>
      <c r="AI253">
        <v>0</v>
      </c>
    </row>
    <row r="254" spans="1:35" x14ac:dyDescent="0.35">
      <c r="A254" t="s">
        <v>72</v>
      </c>
      <c r="B254" t="s">
        <v>67</v>
      </c>
      <c r="C254">
        <v>2015</v>
      </c>
      <c r="D254">
        <v>80</v>
      </c>
      <c r="E254">
        <v>46</v>
      </c>
      <c r="F254">
        <v>69</v>
      </c>
      <c r="G254">
        <v>0</v>
      </c>
      <c r="H254">
        <v>0</v>
      </c>
      <c r="I254">
        <v>0</v>
      </c>
      <c r="J254">
        <v>15600</v>
      </c>
      <c r="K254">
        <v>8970</v>
      </c>
      <c r="L254">
        <v>12420</v>
      </c>
      <c r="M254">
        <v>23400</v>
      </c>
      <c r="N254">
        <v>23400</v>
      </c>
      <c r="O254">
        <v>21600</v>
      </c>
      <c r="P254">
        <v>0.12244897959183673</v>
      </c>
      <c r="Q254">
        <v>0.46938775510204084</v>
      </c>
      <c r="R254">
        <v>0.91836734693877553</v>
      </c>
      <c r="S254">
        <v>4529.3877551020405</v>
      </c>
      <c r="T254">
        <v>17362.65306122449</v>
      </c>
      <c r="U254">
        <v>33970.408163265303</v>
      </c>
      <c r="V254">
        <v>18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33</v>
      </c>
      <c r="AC254">
        <v>12</v>
      </c>
      <c r="AD254">
        <v>18</v>
      </c>
      <c r="AE254">
        <v>0</v>
      </c>
      <c r="AF254">
        <v>10</v>
      </c>
      <c r="AG254">
        <v>5</v>
      </c>
      <c r="AH254">
        <v>8</v>
      </c>
      <c r="AI254">
        <v>0</v>
      </c>
    </row>
    <row r="255" spans="1:35" x14ac:dyDescent="0.35">
      <c r="A255" t="s">
        <v>73</v>
      </c>
      <c r="B255" t="s">
        <v>67</v>
      </c>
      <c r="C255">
        <v>2018</v>
      </c>
      <c r="D255">
        <v>59</v>
      </c>
      <c r="E255">
        <v>34</v>
      </c>
      <c r="F255">
        <v>46</v>
      </c>
      <c r="G255">
        <v>0</v>
      </c>
      <c r="H255">
        <v>0</v>
      </c>
      <c r="I255">
        <v>0</v>
      </c>
      <c r="J255">
        <v>11505</v>
      </c>
      <c r="K255">
        <v>6630</v>
      </c>
      <c r="L255">
        <v>8280</v>
      </c>
      <c r="M255">
        <v>35490</v>
      </c>
      <c r="N255">
        <v>35490</v>
      </c>
      <c r="O255">
        <v>32760</v>
      </c>
      <c r="P255">
        <v>0.84057971014492749</v>
      </c>
      <c r="Q255">
        <v>0.91304347826086951</v>
      </c>
      <c r="R255">
        <v>0.94202898550724634</v>
      </c>
      <c r="S255">
        <v>22203.91304347826</v>
      </c>
      <c r="T255">
        <v>24118.043478260868</v>
      </c>
      <c r="U255">
        <v>24883.695652173912</v>
      </c>
      <c r="V255">
        <v>2</v>
      </c>
      <c r="W255">
        <v>17</v>
      </c>
      <c r="X255">
        <v>24</v>
      </c>
      <c r="Y255">
        <v>23</v>
      </c>
      <c r="Z255">
        <v>0</v>
      </c>
      <c r="AA255">
        <v>0</v>
      </c>
      <c r="AB255">
        <v>37</v>
      </c>
      <c r="AC255">
        <v>21</v>
      </c>
      <c r="AD255">
        <v>25</v>
      </c>
      <c r="AE255">
        <v>0</v>
      </c>
      <c r="AF255">
        <v>9</v>
      </c>
      <c r="AG255">
        <v>3</v>
      </c>
      <c r="AH255">
        <v>5</v>
      </c>
      <c r="AI255">
        <v>0</v>
      </c>
    </row>
    <row r="256" spans="1:35" x14ac:dyDescent="0.35">
      <c r="A256" t="s">
        <v>74</v>
      </c>
      <c r="B256" t="s">
        <v>64</v>
      </c>
      <c r="C256">
        <v>2020</v>
      </c>
      <c r="D256">
        <v>65</v>
      </c>
      <c r="E256">
        <v>62</v>
      </c>
      <c r="F256">
        <v>65</v>
      </c>
      <c r="G256">
        <v>0</v>
      </c>
      <c r="H256">
        <v>0</v>
      </c>
      <c r="I256">
        <v>0</v>
      </c>
      <c r="J256">
        <v>12675</v>
      </c>
      <c r="K256">
        <v>12090</v>
      </c>
      <c r="L256">
        <v>11700</v>
      </c>
      <c r="M256">
        <v>15210</v>
      </c>
      <c r="N256">
        <v>15210</v>
      </c>
      <c r="O256">
        <v>14040</v>
      </c>
      <c r="P256">
        <v>0.12307692307692308</v>
      </c>
      <c r="Q256">
        <v>0.2</v>
      </c>
      <c r="R256">
        <v>0.36923076923076925</v>
      </c>
      <c r="S256">
        <v>4488</v>
      </c>
      <c r="T256">
        <v>7293</v>
      </c>
      <c r="U256">
        <v>13464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15</v>
      </c>
      <c r="AC256">
        <v>9</v>
      </c>
      <c r="AD256">
        <v>10</v>
      </c>
      <c r="AE256">
        <v>0</v>
      </c>
      <c r="AF256">
        <v>13</v>
      </c>
      <c r="AG256">
        <v>14</v>
      </c>
      <c r="AH256">
        <v>13</v>
      </c>
      <c r="AI256">
        <v>0</v>
      </c>
    </row>
    <row r="257" spans="1:35" x14ac:dyDescent="0.35">
      <c r="A257" t="s">
        <v>75</v>
      </c>
      <c r="B257" t="s">
        <v>67</v>
      </c>
      <c r="C257">
        <v>2021</v>
      </c>
      <c r="D257">
        <v>26</v>
      </c>
      <c r="E257">
        <v>22</v>
      </c>
      <c r="F257">
        <v>22</v>
      </c>
      <c r="G257">
        <v>0</v>
      </c>
      <c r="H257">
        <v>0</v>
      </c>
      <c r="I257">
        <v>0</v>
      </c>
      <c r="J257">
        <v>5070</v>
      </c>
      <c r="K257">
        <v>4290</v>
      </c>
      <c r="L257">
        <v>3960</v>
      </c>
      <c r="M257">
        <v>18330</v>
      </c>
      <c r="N257">
        <v>18330</v>
      </c>
      <c r="O257">
        <v>16920</v>
      </c>
      <c r="P257">
        <v>0.21739130434782608</v>
      </c>
      <c r="Q257">
        <v>0.2608695652173913</v>
      </c>
      <c r="R257">
        <v>0.82608695652173914</v>
      </c>
      <c r="S257">
        <v>2895.6521739130435</v>
      </c>
      <c r="T257">
        <v>3474.782608695652</v>
      </c>
      <c r="U257">
        <v>11003.478260869566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13</v>
      </c>
      <c r="AC257">
        <v>10</v>
      </c>
      <c r="AD257">
        <v>10</v>
      </c>
      <c r="AE257">
        <v>0</v>
      </c>
      <c r="AF257">
        <v>0</v>
      </c>
      <c r="AG257">
        <v>0</v>
      </c>
      <c r="AH257">
        <v>0</v>
      </c>
      <c r="AI257">
        <v>0</v>
      </c>
    </row>
    <row r="258" spans="1:35" x14ac:dyDescent="0.35">
      <c r="A258" t="s">
        <v>76</v>
      </c>
      <c r="B258" t="s">
        <v>67</v>
      </c>
      <c r="C258">
        <v>2025</v>
      </c>
      <c r="D258">
        <v>62</v>
      </c>
      <c r="E258">
        <v>36</v>
      </c>
      <c r="F258">
        <v>46</v>
      </c>
      <c r="G258">
        <v>0</v>
      </c>
      <c r="H258">
        <v>0</v>
      </c>
      <c r="I258">
        <v>0</v>
      </c>
      <c r="J258">
        <v>12090</v>
      </c>
      <c r="K258">
        <v>7020</v>
      </c>
      <c r="L258">
        <v>8280</v>
      </c>
      <c r="M258">
        <v>20280</v>
      </c>
      <c r="N258">
        <v>20280</v>
      </c>
      <c r="O258">
        <v>18720</v>
      </c>
      <c r="P258">
        <v>0.04</v>
      </c>
      <c r="Q258">
        <v>0.2</v>
      </c>
      <c r="R258">
        <v>0.6</v>
      </c>
      <c r="S258">
        <v>1095.6000000000001</v>
      </c>
      <c r="T258">
        <v>5478</v>
      </c>
      <c r="U258">
        <v>16434</v>
      </c>
      <c r="V258">
        <v>15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15</v>
      </c>
      <c r="AC258">
        <v>12</v>
      </c>
      <c r="AD258">
        <v>15</v>
      </c>
      <c r="AE258">
        <v>0</v>
      </c>
      <c r="AF258">
        <v>19</v>
      </c>
      <c r="AG258">
        <v>11</v>
      </c>
      <c r="AH258">
        <v>14</v>
      </c>
      <c r="AI258">
        <v>0</v>
      </c>
    </row>
    <row r="259" spans="1:35" x14ac:dyDescent="0.35">
      <c r="A259" t="s">
        <v>77</v>
      </c>
      <c r="B259" t="s">
        <v>67</v>
      </c>
      <c r="C259">
        <v>2026</v>
      </c>
      <c r="D259">
        <v>31</v>
      </c>
      <c r="E259">
        <v>23</v>
      </c>
      <c r="F259">
        <v>25</v>
      </c>
      <c r="G259">
        <v>0</v>
      </c>
      <c r="H259">
        <v>0</v>
      </c>
      <c r="I259">
        <v>0</v>
      </c>
      <c r="J259">
        <v>6045</v>
      </c>
      <c r="K259">
        <v>4485</v>
      </c>
      <c r="L259">
        <v>4500</v>
      </c>
      <c r="M259">
        <v>10140</v>
      </c>
      <c r="N259">
        <v>10140</v>
      </c>
      <c r="O259">
        <v>9360</v>
      </c>
      <c r="P259">
        <v>0.18181818181818182</v>
      </c>
      <c r="Q259">
        <v>0.36363636363636365</v>
      </c>
      <c r="R259">
        <v>0.36363636363636365</v>
      </c>
      <c r="S259">
        <v>2732.727272727273</v>
      </c>
      <c r="T259">
        <v>5465.454545454546</v>
      </c>
      <c r="U259">
        <v>5465.454545454546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6</v>
      </c>
      <c r="AC259">
        <v>8</v>
      </c>
      <c r="AD259">
        <v>4</v>
      </c>
      <c r="AE259">
        <v>0</v>
      </c>
      <c r="AF259">
        <v>9</v>
      </c>
      <c r="AG259">
        <v>4</v>
      </c>
      <c r="AH259">
        <v>8</v>
      </c>
      <c r="AI259">
        <v>0</v>
      </c>
    </row>
    <row r="260" spans="1:35" x14ac:dyDescent="0.35">
      <c r="A260" t="s">
        <v>78</v>
      </c>
      <c r="B260" t="s">
        <v>67</v>
      </c>
      <c r="C260">
        <v>2030</v>
      </c>
      <c r="D260">
        <v>54</v>
      </c>
      <c r="E260">
        <v>51</v>
      </c>
      <c r="F260">
        <v>49</v>
      </c>
      <c r="G260">
        <v>0</v>
      </c>
      <c r="H260">
        <v>0</v>
      </c>
      <c r="I260">
        <v>0</v>
      </c>
      <c r="J260">
        <v>10530</v>
      </c>
      <c r="K260">
        <v>9945</v>
      </c>
      <c r="L260">
        <v>8820</v>
      </c>
      <c r="M260">
        <v>13650</v>
      </c>
      <c r="N260">
        <v>13650</v>
      </c>
      <c r="O260">
        <v>12600</v>
      </c>
      <c r="P260">
        <v>1.8518518518518517E-2</v>
      </c>
      <c r="Q260">
        <v>1.8518518518518517E-2</v>
      </c>
      <c r="R260">
        <v>0.55555555555555558</v>
      </c>
      <c r="S260">
        <v>542.5</v>
      </c>
      <c r="T260">
        <v>542.5</v>
      </c>
      <c r="U260">
        <v>16275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5</v>
      </c>
      <c r="AC260">
        <v>5</v>
      </c>
      <c r="AD260">
        <v>5</v>
      </c>
      <c r="AE260">
        <v>0</v>
      </c>
      <c r="AF260">
        <v>0</v>
      </c>
      <c r="AG260">
        <v>0</v>
      </c>
      <c r="AH260">
        <v>0</v>
      </c>
      <c r="AI260">
        <v>0</v>
      </c>
    </row>
    <row r="261" spans="1:35" x14ac:dyDescent="0.35">
      <c r="A261" t="s">
        <v>79</v>
      </c>
      <c r="B261" t="s">
        <v>67</v>
      </c>
      <c r="C261">
        <v>2034</v>
      </c>
      <c r="D261">
        <v>33</v>
      </c>
      <c r="E261">
        <v>17</v>
      </c>
      <c r="F261">
        <v>18</v>
      </c>
      <c r="G261">
        <v>0</v>
      </c>
      <c r="H261">
        <v>0</v>
      </c>
      <c r="I261">
        <v>0</v>
      </c>
      <c r="J261">
        <v>6435</v>
      </c>
      <c r="K261">
        <v>3315</v>
      </c>
      <c r="L261">
        <v>3240</v>
      </c>
      <c r="M261">
        <v>15210</v>
      </c>
      <c r="N261">
        <v>15210</v>
      </c>
      <c r="O261">
        <v>14040</v>
      </c>
      <c r="P261">
        <v>0.58064516129032262</v>
      </c>
      <c r="Q261">
        <v>0.61290322580645162</v>
      </c>
      <c r="R261">
        <v>0.967741935483871</v>
      </c>
      <c r="S261">
        <v>7542.5806451612907</v>
      </c>
      <c r="T261">
        <v>7961.6129032258068</v>
      </c>
      <c r="U261">
        <v>12570.967741935485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19</v>
      </c>
      <c r="AC261">
        <v>13</v>
      </c>
      <c r="AD261">
        <v>18</v>
      </c>
      <c r="AE261">
        <v>0</v>
      </c>
      <c r="AF261">
        <v>1</v>
      </c>
      <c r="AG261">
        <v>0</v>
      </c>
      <c r="AH261">
        <v>0</v>
      </c>
      <c r="AI261">
        <v>0</v>
      </c>
    </row>
    <row r="262" spans="1:35" x14ac:dyDescent="0.35">
      <c r="A262" t="s">
        <v>80</v>
      </c>
      <c r="B262" t="s">
        <v>64</v>
      </c>
      <c r="C262">
        <v>2036</v>
      </c>
      <c r="D262">
        <v>45</v>
      </c>
      <c r="E262">
        <v>26</v>
      </c>
      <c r="F262">
        <v>24</v>
      </c>
      <c r="G262">
        <v>0</v>
      </c>
      <c r="H262">
        <v>0</v>
      </c>
      <c r="I262">
        <v>0</v>
      </c>
      <c r="J262">
        <v>8775</v>
      </c>
      <c r="K262">
        <v>5070</v>
      </c>
      <c r="L262">
        <v>4320</v>
      </c>
      <c r="M262">
        <v>10140</v>
      </c>
      <c r="N262">
        <v>10140</v>
      </c>
      <c r="O262">
        <v>9360</v>
      </c>
      <c r="P262">
        <v>0</v>
      </c>
      <c r="Q262">
        <v>0.32</v>
      </c>
      <c r="R262">
        <v>0.8</v>
      </c>
      <c r="S262">
        <v>0</v>
      </c>
      <c r="T262">
        <v>5812.8</v>
      </c>
      <c r="U262">
        <v>14532</v>
      </c>
      <c r="V262">
        <v>7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19</v>
      </c>
      <c r="AC262">
        <v>10</v>
      </c>
      <c r="AD262">
        <v>7</v>
      </c>
      <c r="AE262">
        <v>0</v>
      </c>
      <c r="AF262">
        <v>0</v>
      </c>
      <c r="AG262">
        <v>0</v>
      </c>
      <c r="AH262">
        <v>0</v>
      </c>
      <c r="AI262">
        <v>0</v>
      </c>
    </row>
    <row r="263" spans="1:35" x14ac:dyDescent="0.35">
      <c r="A263" t="s">
        <v>81</v>
      </c>
      <c r="B263" t="s">
        <v>64</v>
      </c>
      <c r="C263">
        <v>2037</v>
      </c>
      <c r="D263">
        <v>41</v>
      </c>
      <c r="E263">
        <v>32</v>
      </c>
      <c r="F263">
        <v>39</v>
      </c>
      <c r="G263">
        <v>0</v>
      </c>
      <c r="H263">
        <v>0</v>
      </c>
      <c r="I263">
        <v>0</v>
      </c>
      <c r="J263">
        <v>7995</v>
      </c>
      <c r="K263">
        <v>6240</v>
      </c>
      <c r="L263">
        <v>7020</v>
      </c>
      <c r="M263">
        <v>23400</v>
      </c>
      <c r="N263">
        <v>23400</v>
      </c>
      <c r="O263">
        <v>21600</v>
      </c>
      <c r="P263">
        <v>4.3478260869565216E-2</v>
      </c>
      <c r="Q263">
        <v>0.14492753623188406</v>
      </c>
      <c r="R263">
        <v>0.75362318840579712</v>
      </c>
      <c r="S263">
        <v>924.13043478260863</v>
      </c>
      <c r="T263">
        <v>3080.434782608696</v>
      </c>
      <c r="U263">
        <v>16018.260869565218</v>
      </c>
      <c r="V263">
        <v>2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5</v>
      </c>
      <c r="AC263">
        <v>6</v>
      </c>
      <c r="AD263">
        <v>7</v>
      </c>
      <c r="AE263">
        <v>0</v>
      </c>
      <c r="AF263">
        <v>6</v>
      </c>
      <c r="AG263">
        <v>9</v>
      </c>
      <c r="AH263">
        <v>12</v>
      </c>
      <c r="AI263">
        <v>0</v>
      </c>
    </row>
    <row r="264" spans="1:35" x14ac:dyDescent="0.35">
      <c r="A264" t="s">
        <v>82</v>
      </c>
      <c r="B264" t="s">
        <v>64</v>
      </c>
      <c r="C264">
        <v>2038</v>
      </c>
      <c r="D264">
        <v>64</v>
      </c>
      <c r="E264">
        <v>47</v>
      </c>
      <c r="F264">
        <v>48</v>
      </c>
      <c r="G264">
        <v>0</v>
      </c>
      <c r="H264">
        <v>0</v>
      </c>
      <c r="I264">
        <v>0</v>
      </c>
      <c r="J264">
        <v>12480</v>
      </c>
      <c r="K264">
        <v>9165</v>
      </c>
      <c r="L264">
        <v>8640</v>
      </c>
      <c r="M264">
        <v>15210</v>
      </c>
      <c r="N264">
        <v>15210</v>
      </c>
      <c r="O264">
        <v>14040</v>
      </c>
      <c r="P264">
        <v>0</v>
      </c>
      <c r="Q264">
        <v>0.47826086956521741</v>
      </c>
      <c r="R264">
        <v>0.89855072463768115</v>
      </c>
      <c r="S264">
        <v>0</v>
      </c>
      <c r="T264">
        <v>14484.13043478261</v>
      </c>
      <c r="U264">
        <v>27212.608695652172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6</v>
      </c>
      <c r="AG264">
        <v>8</v>
      </c>
      <c r="AH264">
        <v>8</v>
      </c>
      <c r="AI264">
        <v>0</v>
      </c>
    </row>
    <row r="265" spans="1:35" x14ac:dyDescent="0.35">
      <c r="A265" t="s">
        <v>83</v>
      </c>
      <c r="B265" t="s">
        <v>64</v>
      </c>
      <c r="C265">
        <v>2039</v>
      </c>
      <c r="D265">
        <v>60</v>
      </c>
      <c r="E265">
        <v>66</v>
      </c>
      <c r="F265">
        <v>67</v>
      </c>
      <c r="G265">
        <v>0</v>
      </c>
      <c r="H265">
        <v>0</v>
      </c>
      <c r="I265">
        <v>0</v>
      </c>
      <c r="J265">
        <v>11700</v>
      </c>
      <c r="K265">
        <v>12870</v>
      </c>
      <c r="L265">
        <v>12060</v>
      </c>
      <c r="M265">
        <v>15210</v>
      </c>
      <c r="N265">
        <v>15210</v>
      </c>
      <c r="O265">
        <v>14040</v>
      </c>
      <c r="P265">
        <v>0</v>
      </c>
      <c r="Q265">
        <v>6.7796610169491525E-2</v>
      </c>
      <c r="R265">
        <v>0.59322033898305082</v>
      </c>
      <c r="S265">
        <v>0</v>
      </c>
      <c r="T265">
        <v>2483.3898305084745</v>
      </c>
      <c r="U265">
        <v>21729.661016949151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14</v>
      </c>
      <c r="AC265">
        <v>5</v>
      </c>
      <c r="AD265">
        <v>5</v>
      </c>
      <c r="AE265">
        <v>0</v>
      </c>
      <c r="AF265">
        <v>0</v>
      </c>
      <c r="AG265">
        <v>0</v>
      </c>
      <c r="AH265">
        <v>0</v>
      </c>
      <c r="AI265">
        <v>0</v>
      </c>
    </row>
    <row r="266" spans="1:35" x14ac:dyDescent="0.35">
      <c r="A266" t="s">
        <v>84</v>
      </c>
      <c r="B266" t="s">
        <v>67</v>
      </c>
      <c r="C266">
        <v>2040</v>
      </c>
      <c r="D266">
        <v>42</v>
      </c>
      <c r="E266">
        <v>43</v>
      </c>
      <c r="F266">
        <v>46</v>
      </c>
      <c r="G266">
        <v>0</v>
      </c>
      <c r="H266">
        <v>0</v>
      </c>
      <c r="I266">
        <v>0</v>
      </c>
      <c r="J266">
        <v>8190</v>
      </c>
      <c r="K266">
        <v>8385</v>
      </c>
      <c r="L266">
        <v>8280</v>
      </c>
      <c r="M266">
        <v>10140</v>
      </c>
      <c r="N266">
        <v>10140</v>
      </c>
      <c r="O266">
        <v>9360</v>
      </c>
      <c r="P266">
        <v>0</v>
      </c>
      <c r="Q266">
        <v>2.3255813953488372E-2</v>
      </c>
      <c r="R266">
        <v>0.16279069767441862</v>
      </c>
      <c r="S266">
        <v>0</v>
      </c>
      <c r="T266">
        <v>578.02325581395348</v>
      </c>
      <c r="U266">
        <v>4046.1627906976746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5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</row>
    <row r="267" spans="1:35" x14ac:dyDescent="0.35">
      <c r="A267" t="s">
        <v>251</v>
      </c>
      <c r="B267" t="s">
        <v>64</v>
      </c>
      <c r="C267">
        <v>4001</v>
      </c>
      <c r="D267" t="e">
        <v>#N/A</v>
      </c>
      <c r="E267" t="e">
        <v>#N/A</v>
      </c>
      <c r="F267" t="e">
        <v>#N/A</v>
      </c>
      <c r="G267" t="e">
        <v>#N/A</v>
      </c>
      <c r="H267" t="e">
        <v>#N/A</v>
      </c>
      <c r="I267" t="e">
        <v>#N/A</v>
      </c>
      <c r="J267" t="e">
        <v>#N/A</v>
      </c>
      <c r="K267" t="e">
        <v>#N/A</v>
      </c>
      <c r="L267" t="e">
        <v>#N/A</v>
      </c>
      <c r="M267" t="e">
        <v>#N/A</v>
      </c>
      <c r="N267" t="e">
        <v>#N/A</v>
      </c>
      <c r="O267" t="e">
        <v>#N/A</v>
      </c>
      <c r="P267" t="e">
        <v>#N/A</v>
      </c>
      <c r="Q267" t="e">
        <v>#N/A</v>
      </c>
      <c r="R267" t="e">
        <v>#N/A</v>
      </c>
      <c r="S267" t="e">
        <v>#N/A</v>
      </c>
      <c r="T267" t="e">
        <v>#N/A</v>
      </c>
      <c r="U267" t="e">
        <v>#N/A</v>
      </c>
      <c r="V267" t="e">
        <v>#N/A</v>
      </c>
      <c r="W267" t="e">
        <v>#N/A</v>
      </c>
      <c r="X267" t="e">
        <v>#N/A</v>
      </c>
      <c r="Y267" t="e">
        <v>#N/A</v>
      </c>
      <c r="Z267" t="e">
        <v>#N/A</v>
      </c>
      <c r="AA267" t="e">
        <v>#N/A</v>
      </c>
      <c r="AB267" t="e">
        <v>#N/A</v>
      </c>
      <c r="AC267" t="e">
        <v>#N/A</v>
      </c>
      <c r="AD267" t="e">
        <v>#N/A</v>
      </c>
      <c r="AE267" t="e">
        <v>#N/A</v>
      </c>
      <c r="AF267" t="e">
        <v>#N/A</v>
      </c>
      <c r="AG267" t="e">
        <v>#N/A</v>
      </c>
      <c r="AH267" t="e">
        <v>#N/A</v>
      </c>
      <c r="AI267" t="e">
        <v>#N/A</v>
      </c>
    </row>
    <row r="268" spans="1:35" x14ac:dyDescent="0.35">
      <c r="A268" t="s">
        <v>88</v>
      </c>
      <c r="B268" t="s">
        <v>64</v>
      </c>
      <c r="C268">
        <v>2048</v>
      </c>
      <c r="D268">
        <v>0</v>
      </c>
      <c r="E268">
        <v>0</v>
      </c>
      <c r="F268">
        <v>0</v>
      </c>
      <c r="G268">
        <v>0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10140</v>
      </c>
      <c r="N268">
        <v>10140</v>
      </c>
      <c r="O268">
        <v>9360</v>
      </c>
      <c r="P268">
        <v>0.5</v>
      </c>
      <c r="Q268">
        <v>1</v>
      </c>
      <c r="R268">
        <v>1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</row>
    <row r="269" spans="1:35" x14ac:dyDescent="0.35">
      <c r="A269" t="s">
        <v>90</v>
      </c>
      <c r="B269" t="s">
        <v>67</v>
      </c>
      <c r="C269">
        <v>2054</v>
      </c>
      <c r="D269">
        <v>52</v>
      </c>
      <c r="E269">
        <v>50</v>
      </c>
      <c r="F269">
        <v>51</v>
      </c>
      <c r="G269">
        <v>0</v>
      </c>
      <c r="H269">
        <v>0</v>
      </c>
      <c r="I269">
        <v>0</v>
      </c>
      <c r="J269">
        <v>10140</v>
      </c>
      <c r="K269">
        <v>9750</v>
      </c>
      <c r="L269">
        <v>9180</v>
      </c>
      <c r="M269">
        <v>10140</v>
      </c>
      <c r="N269">
        <v>10140</v>
      </c>
      <c r="O269">
        <v>9360</v>
      </c>
      <c r="P269">
        <v>0</v>
      </c>
      <c r="Q269">
        <v>0</v>
      </c>
      <c r="R269">
        <v>0.28000000000000003</v>
      </c>
      <c r="S269">
        <v>0</v>
      </c>
      <c r="T269">
        <v>0</v>
      </c>
      <c r="U269">
        <v>8139.6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13</v>
      </c>
      <c r="AE269">
        <v>0</v>
      </c>
      <c r="AF269">
        <v>0</v>
      </c>
      <c r="AG269">
        <v>0</v>
      </c>
      <c r="AH269">
        <v>1</v>
      </c>
      <c r="AI269">
        <v>0</v>
      </c>
    </row>
    <row r="270" spans="1:35" x14ac:dyDescent="0.35">
      <c r="A270" t="s">
        <v>91</v>
      </c>
      <c r="B270" t="s">
        <v>67</v>
      </c>
      <c r="C270">
        <v>2055</v>
      </c>
      <c r="D270">
        <v>23</v>
      </c>
      <c r="E270">
        <v>16</v>
      </c>
      <c r="F270">
        <v>17</v>
      </c>
      <c r="G270">
        <v>0</v>
      </c>
      <c r="H270">
        <v>0</v>
      </c>
      <c r="I270">
        <v>0</v>
      </c>
      <c r="J270">
        <v>4485</v>
      </c>
      <c r="K270">
        <v>3120</v>
      </c>
      <c r="L270">
        <v>3060</v>
      </c>
      <c r="M270">
        <v>15210</v>
      </c>
      <c r="N270">
        <v>15210</v>
      </c>
      <c r="O270">
        <v>14040</v>
      </c>
      <c r="P270">
        <v>5.2631578947368418E-2</v>
      </c>
      <c r="Q270">
        <v>0.15789473684210525</v>
      </c>
      <c r="R270">
        <v>0.31578947368421051</v>
      </c>
      <c r="S270">
        <v>561.31578947368416</v>
      </c>
      <c r="T270">
        <v>1683.9473684210525</v>
      </c>
      <c r="U270">
        <v>3367.894736842105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8</v>
      </c>
      <c r="AC270">
        <v>0</v>
      </c>
      <c r="AD270">
        <v>5</v>
      </c>
      <c r="AE270">
        <v>0</v>
      </c>
      <c r="AF270">
        <v>0</v>
      </c>
      <c r="AG270">
        <v>0</v>
      </c>
      <c r="AH270">
        <v>0</v>
      </c>
      <c r="AI270">
        <v>0</v>
      </c>
    </row>
    <row r="271" spans="1:35" x14ac:dyDescent="0.35">
      <c r="A271" t="s">
        <v>92</v>
      </c>
      <c r="B271" t="s">
        <v>64</v>
      </c>
      <c r="C271">
        <v>2056</v>
      </c>
      <c r="D271">
        <v>26</v>
      </c>
      <c r="E271">
        <v>26</v>
      </c>
      <c r="F271">
        <v>34</v>
      </c>
      <c r="G271">
        <v>0</v>
      </c>
      <c r="H271">
        <v>0</v>
      </c>
      <c r="I271">
        <v>0</v>
      </c>
      <c r="J271">
        <v>5070</v>
      </c>
      <c r="K271">
        <v>5070</v>
      </c>
      <c r="L271">
        <v>6120</v>
      </c>
      <c r="M271">
        <v>25350</v>
      </c>
      <c r="N271">
        <v>25350</v>
      </c>
      <c r="O271">
        <v>23400</v>
      </c>
      <c r="P271">
        <v>4.7619047619047616E-2</v>
      </c>
      <c r="Q271">
        <v>0.52380952380952384</v>
      </c>
      <c r="R271">
        <v>0.95238095238095233</v>
      </c>
      <c r="S271">
        <v>774.28571428571422</v>
      </c>
      <c r="T271">
        <v>8517.1428571428569</v>
      </c>
      <c r="U271">
        <v>15485.714285714284</v>
      </c>
      <c r="V271">
        <v>11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9</v>
      </c>
      <c r="AC271">
        <v>9</v>
      </c>
      <c r="AD271">
        <v>11</v>
      </c>
      <c r="AE271">
        <v>0</v>
      </c>
      <c r="AF271">
        <v>0</v>
      </c>
      <c r="AG271">
        <v>0</v>
      </c>
      <c r="AH271">
        <v>0</v>
      </c>
      <c r="AI271">
        <v>0</v>
      </c>
    </row>
    <row r="272" spans="1:35" x14ac:dyDescent="0.35">
      <c r="A272" t="s">
        <v>93</v>
      </c>
      <c r="B272" t="s">
        <v>64</v>
      </c>
      <c r="C272">
        <v>2057</v>
      </c>
      <c r="D272">
        <v>30</v>
      </c>
      <c r="E272">
        <v>27</v>
      </c>
      <c r="F272">
        <v>31</v>
      </c>
      <c r="G272">
        <v>0</v>
      </c>
      <c r="H272">
        <v>0</v>
      </c>
      <c r="I272">
        <v>0</v>
      </c>
      <c r="J272">
        <v>5850</v>
      </c>
      <c r="K272">
        <v>5265</v>
      </c>
      <c r="L272">
        <v>5580</v>
      </c>
      <c r="M272">
        <v>15210</v>
      </c>
      <c r="N272">
        <v>15210</v>
      </c>
      <c r="O272">
        <v>14040</v>
      </c>
      <c r="P272">
        <v>0.2</v>
      </c>
      <c r="Q272">
        <v>0.73333333333333328</v>
      </c>
      <c r="R272">
        <v>0.96666666666666667</v>
      </c>
      <c r="S272">
        <v>3339</v>
      </c>
      <c r="T272">
        <v>12243</v>
      </c>
      <c r="U272">
        <v>16138.5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7</v>
      </c>
      <c r="AC272">
        <v>8</v>
      </c>
      <c r="AD272">
        <v>8</v>
      </c>
      <c r="AE272">
        <v>0</v>
      </c>
      <c r="AF272">
        <v>2</v>
      </c>
      <c r="AG272">
        <v>0</v>
      </c>
      <c r="AH272">
        <v>0</v>
      </c>
      <c r="AI272">
        <v>0</v>
      </c>
    </row>
    <row r="273" spans="1:35" x14ac:dyDescent="0.35">
      <c r="A273" t="s">
        <v>94</v>
      </c>
      <c r="B273" t="s">
        <v>64</v>
      </c>
      <c r="C273">
        <v>2058</v>
      </c>
      <c r="D273">
        <v>26</v>
      </c>
      <c r="E273">
        <v>28</v>
      </c>
      <c r="F273">
        <v>27</v>
      </c>
      <c r="G273">
        <v>0</v>
      </c>
      <c r="H273">
        <v>0</v>
      </c>
      <c r="I273">
        <v>0</v>
      </c>
      <c r="J273">
        <v>5070</v>
      </c>
      <c r="K273">
        <v>5460</v>
      </c>
      <c r="L273">
        <v>4860</v>
      </c>
      <c r="M273">
        <v>10140</v>
      </c>
      <c r="N273">
        <v>10140</v>
      </c>
      <c r="O273">
        <v>9360</v>
      </c>
      <c r="P273">
        <v>0.45454545454545453</v>
      </c>
      <c r="Q273">
        <v>0.54545454545454541</v>
      </c>
      <c r="R273">
        <v>0.95454545454545459</v>
      </c>
      <c r="S273">
        <v>6995.454545454545</v>
      </c>
      <c r="T273">
        <v>8394.545454545454</v>
      </c>
      <c r="U273">
        <v>14690.454545454546</v>
      </c>
      <c r="V273">
        <v>8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9</v>
      </c>
      <c r="AC273">
        <v>10</v>
      </c>
      <c r="AD273">
        <v>11</v>
      </c>
      <c r="AE273">
        <v>0</v>
      </c>
      <c r="AF273">
        <v>6</v>
      </c>
      <c r="AG273">
        <v>11</v>
      </c>
      <c r="AH273">
        <v>11</v>
      </c>
      <c r="AI273">
        <v>0</v>
      </c>
    </row>
    <row r="274" spans="1:35" x14ac:dyDescent="0.35">
      <c r="A274" t="s">
        <v>95</v>
      </c>
      <c r="B274" t="s">
        <v>64</v>
      </c>
      <c r="C274">
        <v>2059</v>
      </c>
      <c r="D274">
        <v>19</v>
      </c>
      <c r="E274">
        <v>14</v>
      </c>
      <c r="F274">
        <v>16</v>
      </c>
      <c r="G274">
        <v>0</v>
      </c>
      <c r="H274">
        <v>0</v>
      </c>
      <c r="I274">
        <v>0</v>
      </c>
      <c r="J274">
        <v>3705</v>
      </c>
      <c r="K274">
        <v>2730</v>
      </c>
      <c r="L274">
        <v>2880</v>
      </c>
      <c r="M274">
        <v>10140</v>
      </c>
      <c r="N274">
        <v>10140</v>
      </c>
      <c r="O274">
        <v>9360</v>
      </c>
      <c r="P274">
        <v>0.63636363636363635</v>
      </c>
      <c r="Q274">
        <v>1</v>
      </c>
      <c r="R274">
        <v>1</v>
      </c>
      <c r="S274">
        <v>5927.727272727273</v>
      </c>
      <c r="T274">
        <v>9315</v>
      </c>
      <c r="U274">
        <v>9315</v>
      </c>
      <c r="V274">
        <v>8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18</v>
      </c>
      <c r="AE274">
        <v>0</v>
      </c>
      <c r="AF274">
        <v>0</v>
      </c>
      <c r="AG274">
        <v>0</v>
      </c>
      <c r="AH274">
        <v>0</v>
      </c>
      <c r="AI274">
        <v>0</v>
      </c>
    </row>
    <row r="275" spans="1:35" x14ac:dyDescent="0.35">
      <c r="A275" t="s">
        <v>96</v>
      </c>
      <c r="B275" t="s">
        <v>64</v>
      </c>
      <c r="C275">
        <v>2060</v>
      </c>
      <c r="D275">
        <v>26</v>
      </c>
      <c r="E275">
        <v>25</v>
      </c>
      <c r="F275">
        <v>25</v>
      </c>
      <c r="G275">
        <v>0</v>
      </c>
      <c r="H275">
        <v>0</v>
      </c>
      <c r="I275">
        <v>0</v>
      </c>
      <c r="J275">
        <v>5070</v>
      </c>
      <c r="K275">
        <v>4875</v>
      </c>
      <c r="L275">
        <v>4500</v>
      </c>
      <c r="M275">
        <v>15210</v>
      </c>
      <c r="N275">
        <v>15210</v>
      </c>
      <c r="O275">
        <v>14040</v>
      </c>
      <c r="P275">
        <v>0.84</v>
      </c>
      <c r="Q275">
        <v>1</v>
      </c>
      <c r="R275">
        <v>1</v>
      </c>
      <c r="S275">
        <v>12133.8</v>
      </c>
      <c r="T275">
        <v>14445</v>
      </c>
      <c r="U275">
        <v>14445</v>
      </c>
      <c r="V275">
        <v>3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7</v>
      </c>
      <c r="AD275">
        <v>8</v>
      </c>
      <c r="AE275">
        <v>0</v>
      </c>
      <c r="AF275">
        <v>4</v>
      </c>
      <c r="AG275">
        <v>0</v>
      </c>
      <c r="AH275">
        <v>2</v>
      </c>
      <c r="AI275">
        <v>0</v>
      </c>
    </row>
    <row r="276" spans="1:35" x14ac:dyDescent="0.35">
      <c r="A276" t="s">
        <v>97</v>
      </c>
      <c r="B276" t="s">
        <v>67</v>
      </c>
      <c r="C276">
        <v>2062</v>
      </c>
      <c r="D276">
        <v>79</v>
      </c>
      <c r="E276">
        <v>60</v>
      </c>
      <c r="F276">
        <v>69</v>
      </c>
      <c r="G276">
        <v>0</v>
      </c>
      <c r="H276">
        <v>0</v>
      </c>
      <c r="I276">
        <v>0</v>
      </c>
      <c r="J276">
        <v>15405</v>
      </c>
      <c r="K276">
        <v>11700</v>
      </c>
      <c r="L276">
        <v>12420</v>
      </c>
      <c r="M276">
        <v>15210</v>
      </c>
      <c r="N276">
        <v>15210</v>
      </c>
      <c r="O276">
        <v>14040</v>
      </c>
      <c r="P276">
        <v>0</v>
      </c>
      <c r="Q276">
        <v>0.16666666666666666</v>
      </c>
      <c r="R276">
        <v>0.46296296296296297</v>
      </c>
      <c r="S276">
        <v>0</v>
      </c>
      <c r="T276">
        <v>6587.5</v>
      </c>
      <c r="U276">
        <v>18298.611111111109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18</v>
      </c>
      <c r="AC276">
        <v>14</v>
      </c>
      <c r="AD276">
        <v>19</v>
      </c>
      <c r="AE276">
        <v>0</v>
      </c>
      <c r="AF276">
        <v>0</v>
      </c>
      <c r="AG276">
        <v>0</v>
      </c>
      <c r="AH276">
        <v>0</v>
      </c>
      <c r="AI276">
        <v>0</v>
      </c>
    </row>
    <row r="277" spans="1:35" x14ac:dyDescent="0.35">
      <c r="A277" t="s">
        <v>98</v>
      </c>
      <c r="B277" t="s">
        <v>67</v>
      </c>
      <c r="C277">
        <v>2063</v>
      </c>
      <c r="D277">
        <v>51</v>
      </c>
      <c r="E277">
        <v>46</v>
      </c>
      <c r="F277">
        <v>45</v>
      </c>
      <c r="G277">
        <v>0</v>
      </c>
      <c r="H277">
        <v>0</v>
      </c>
      <c r="I277">
        <v>0</v>
      </c>
      <c r="J277">
        <v>9945</v>
      </c>
      <c r="K277">
        <v>8970</v>
      </c>
      <c r="L277">
        <v>8100</v>
      </c>
      <c r="M277">
        <v>23400</v>
      </c>
      <c r="N277">
        <v>23400</v>
      </c>
      <c r="O277">
        <v>21600</v>
      </c>
      <c r="P277">
        <v>0.02</v>
      </c>
      <c r="Q277">
        <v>0.42</v>
      </c>
      <c r="R277">
        <v>1</v>
      </c>
      <c r="S277">
        <v>540.29999999999995</v>
      </c>
      <c r="T277">
        <v>11346.3</v>
      </c>
      <c r="U277">
        <v>27015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12</v>
      </c>
      <c r="AC277">
        <v>8</v>
      </c>
      <c r="AD277">
        <v>8</v>
      </c>
      <c r="AE277">
        <v>0</v>
      </c>
      <c r="AF277">
        <v>0</v>
      </c>
      <c r="AG277">
        <v>0</v>
      </c>
      <c r="AH277">
        <v>0</v>
      </c>
      <c r="AI277">
        <v>0</v>
      </c>
    </row>
    <row r="278" spans="1:35" x14ac:dyDescent="0.35">
      <c r="A278" t="s">
        <v>99</v>
      </c>
      <c r="B278" t="s">
        <v>64</v>
      </c>
      <c r="C278">
        <v>2064</v>
      </c>
      <c r="D278">
        <v>25</v>
      </c>
      <c r="E278">
        <v>28</v>
      </c>
      <c r="F278">
        <v>27</v>
      </c>
      <c r="G278">
        <v>0</v>
      </c>
      <c r="H278">
        <v>0</v>
      </c>
      <c r="I278">
        <v>0</v>
      </c>
      <c r="J278">
        <v>4875</v>
      </c>
      <c r="K278">
        <v>5460</v>
      </c>
      <c r="L278">
        <v>4860</v>
      </c>
      <c r="M278">
        <v>10140</v>
      </c>
      <c r="N278">
        <v>10140</v>
      </c>
      <c r="O278">
        <v>9360</v>
      </c>
      <c r="P278">
        <v>0.21739130434782608</v>
      </c>
      <c r="Q278">
        <v>0.60869565217391308</v>
      </c>
      <c r="R278">
        <v>0.69565217391304346</v>
      </c>
      <c r="S278">
        <v>3303.2608695652175</v>
      </c>
      <c r="T278">
        <v>9249.1304347826099</v>
      </c>
      <c r="U278">
        <v>10570.434782608696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11</v>
      </c>
      <c r="AC278">
        <v>12</v>
      </c>
      <c r="AD278">
        <v>12</v>
      </c>
      <c r="AE278">
        <v>0</v>
      </c>
      <c r="AF278">
        <v>0</v>
      </c>
      <c r="AG278">
        <v>0</v>
      </c>
      <c r="AH278">
        <v>0</v>
      </c>
      <c r="AI278">
        <v>0</v>
      </c>
    </row>
    <row r="279" spans="1:35" x14ac:dyDescent="0.35">
      <c r="A279" t="s">
        <v>100</v>
      </c>
      <c r="B279" t="s">
        <v>64</v>
      </c>
      <c r="C279">
        <v>2065</v>
      </c>
      <c r="D279">
        <v>45</v>
      </c>
      <c r="E279">
        <v>43</v>
      </c>
      <c r="F279">
        <v>42</v>
      </c>
      <c r="G279">
        <v>0</v>
      </c>
      <c r="H279">
        <v>0</v>
      </c>
      <c r="I279">
        <v>0</v>
      </c>
      <c r="J279">
        <v>8775</v>
      </c>
      <c r="K279">
        <v>8385</v>
      </c>
      <c r="L279">
        <v>7560</v>
      </c>
      <c r="M279">
        <v>15210</v>
      </c>
      <c r="N279">
        <v>15210</v>
      </c>
      <c r="O279">
        <v>14040</v>
      </c>
      <c r="P279">
        <v>0</v>
      </c>
      <c r="Q279">
        <v>0</v>
      </c>
      <c r="R279">
        <v>2.4390243902439025E-2</v>
      </c>
      <c r="S279">
        <v>0</v>
      </c>
      <c r="T279">
        <v>0</v>
      </c>
      <c r="U279">
        <v>602.92682926829275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8</v>
      </c>
      <c r="AC279">
        <v>15</v>
      </c>
      <c r="AD279">
        <v>15</v>
      </c>
      <c r="AE279">
        <v>0</v>
      </c>
      <c r="AF279">
        <v>0</v>
      </c>
      <c r="AG279">
        <v>0</v>
      </c>
      <c r="AH279">
        <v>0.4</v>
      </c>
      <c r="AI279">
        <v>0</v>
      </c>
    </row>
    <row r="280" spans="1:35" x14ac:dyDescent="0.35">
      <c r="A280" t="s">
        <v>101</v>
      </c>
      <c r="B280" t="s">
        <v>67</v>
      </c>
      <c r="C280">
        <v>2067</v>
      </c>
      <c r="D280">
        <v>42</v>
      </c>
      <c r="E280">
        <v>39</v>
      </c>
      <c r="F280">
        <v>50</v>
      </c>
      <c r="G280">
        <v>0</v>
      </c>
      <c r="H280">
        <v>0</v>
      </c>
      <c r="I280">
        <v>0</v>
      </c>
      <c r="J280">
        <v>8190</v>
      </c>
      <c r="K280">
        <v>7605</v>
      </c>
      <c r="L280">
        <v>9000</v>
      </c>
      <c r="M280">
        <v>10140</v>
      </c>
      <c r="N280">
        <v>10140</v>
      </c>
      <c r="O280">
        <v>9360</v>
      </c>
      <c r="P280">
        <v>0.42857142857142855</v>
      </c>
      <c r="Q280">
        <v>0.42857142857142855</v>
      </c>
      <c r="R280">
        <v>0.9642857142857143</v>
      </c>
      <c r="S280">
        <v>10626.428571428571</v>
      </c>
      <c r="T280">
        <v>10626.428571428571</v>
      </c>
      <c r="U280">
        <v>23909.464285714286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10</v>
      </c>
      <c r="AC280">
        <v>9</v>
      </c>
      <c r="AD280">
        <v>19</v>
      </c>
      <c r="AE280">
        <v>0</v>
      </c>
      <c r="AF280">
        <v>0</v>
      </c>
      <c r="AG280">
        <v>0</v>
      </c>
      <c r="AH280">
        <v>0</v>
      </c>
      <c r="AI280">
        <v>0</v>
      </c>
    </row>
    <row r="281" spans="1:35" x14ac:dyDescent="0.35">
      <c r="A281" t="s">
        <v>102</v>
      </c>
      <c r="B281" t="s">
        <v>64</v>
      </c>
      <c r="C281">
        <v>2068</v>
      </c>
      <c r="D281">
        <v>36</v>
      </c>
      <c r="E281">
        <v>22</v>
      </c>
      <c r="F281">
        <v>28</v>
      </c>
      <c r="G281">
        <v>0</v>
      </c>
      <c r="H281">
        <v>0</v>
      </c>
      <c r="I281">
        <v>0</v>
      </c>
      <c r="J281">
        <v>7020</v>
      </c>
      <c r="K281">
        <v>4290</v>
      </c>
      <c r="L281">
        <v>5040</v>
      </c>
      <c r="M281">
        <v>20280</v>
      </c>
      <c r="N281">
        <v>20280</v>
      </c>
      <c r="O281">
        <v>18720</v>
      </c>
      <c r="P281">
        <v>0.24</v>
      </c>
      <c r="Q281">
        <v>0.84</v>
      </c>
      <c r="R281">
        <v>0.96</v>
      </c>
      <c r="S281">
        <v>3924</v>
      </c>
      <c r="T281">
        <v>13734</v>
      </c>
      <c r="U281">
        <v>15696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6</v>
      </c>
      <c r="AC281">
        <v>5</v>
      </c>
      <c r="AD281">
        <v>7</v>
      </c>
      <c r="AE281">
        <v>0</v>
      </c>
      <c r="AF281">
        <v>12</v>
      </c>
      <c r="AG281">
        <v>10</v>
      </c>
      <c r="AH281">
        <v>13</v>
      </c>
      <c r="AI281">
        <v>0</v>
      </c>
    </row>
    <row r="282" spans="1:35" x14ac:dyDescent="0.35">
      <c r="A282" t="s">
        <v>103</v>
      </c>
      <c r="B282" t="s">
        <v>64</v>
      </c>
      <c r="C282">
        <v>2070</v>
      </c>
      <c r="D282">
        <v>38</v>
      </c>
      <c r="E282">
        <v>20</v>
      </c>
      <c r="F282">
        <v>22</v>
      </c>
      <c r="G282">
        <v>0</v>
      </c>
      <c r="H282">
        <v>0</v>
      </c>
      <c r="I282">
        <v>0</v>
      </c>
      <c r="J282">
        <v>7410</v>
      </c>
      <c r="K282">
        <v>3900</v>
      </c>
      <c r="L282">
        <v>3960</v>
      </c>
      <c r="M282">
        <v>23400</v>
      </c>
      <c r="N282">
        <v>23400</v>
      </c>
      <c r="O282">
        <v>21600</v>
      </c>
      <c r="P282">
        <v>0</v>
      </c>
      <c r="Q282">
        <v>0.18421052631578946</v>
      </c>
      <c r="R282">
        <v>0.97368421052631582</v>
      </c>
      <c r="S282">
        <v>0</v>
      </c>
      <c r="T282">
        <v>2812.894736842105</v>
      </c>
      <c r="U282">
        <v>14868.157894736843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10</v>
      </c>
      <c r="AC282">
        <v>2</v>
      </c>
      <c r="AD282">
        <v>3</v>
      </c>
      <c r="AE282">
        <v>0</v>
      </c>
      <c r="AF282">
        <v>4</v>
      </c>
      <c r="AG282">
        <v>0</v>
      </c>
      <c r="AH282">
        <v>0</v>
      </c>
      <c r="AI282">
        <v>0</v>
      </c>
    </row>
    <row r="283" spans="1:35" x14ac:dyDescent="0.35">
      <c r="A283" t="s">
        <v>104</v>
      </c>
      <c r="B283" t="s">
        <v>64</v>
      </c>
      <c r="C283">
        <v>2072</v>
      </c>
      <c r="D283">
        <v>39</v>
      </c>
      <c r="E283">
        <v>44</v>
      </c>
      <c r="F283">
        <v>40</v>
      </c>
      <c r="G283">
        <v>0</v>
      </c>
      <c r="H283">
        <v>0</v>
      </c>
      <c r="I283">
        <v>0</v>
      </c>
      <c r="J283">
        <v>7605</v>
      </c>
      <c r="K283">
        <v>8580</v>
      </c>
      <c r="L283">
        <v>7200</v>
      </c>
      <c r="M283">
        <v>15210</v>
      </c>
      <c r="N283">
        <v>15210</v>
      </c>
      <c r="O283">
        <v>14040</v>
      </c>
      <c r="P283">
        <v>0.21052631578947367</v>
      </c>
      <c r="Q283">
        <v>0.39473684210526316</v>
      </c>
      <c r="R283">
        <v>0.63157894736842102</v>
      </c>
      <c r="S283">
        <v>4923.1578947368416</v>
      </c>
      <c r="T283">
        <v>9230.9210526315783</v>
      </c>
      <c r="U283">
        <v>14769.473684210525</v>
      </c>
      <c r="V283">
        <v>8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9</v>
      </c>
      <c r="AC283">
        <v>13</v>
      </c>
      <c r="AD283">
        <v>12</v>
      </c>
      <c r="AE283">
        <v>0</v>
      </c>
      <c r="AF283">
        <v>1</v>
      </c>
      <c r="AG283">
        <v>7</v>
      </c>
      <c r="AH283">
        <v>7</v>
      </c>
      <c r="AI283">
        <v>0</v>
      </c>
    </row>
    <row r="284" spans="1:35" x14ac:dyDescent="0.35">
      <c r="A284" t="s">
        <v>105</v>
      </c>
      <c r="B284" t="s">
        <v>64</v>
      </c>
      <c r="C284">
        <v>2073</v>
      </c>
      <c r="D284">
        <v>54</v>
      </c>
      <c r="E284">
        <v>30</v>
      </c>
      <c r="F284">
        <v>43</v>
      </c>
      <c r="G284">
        <v>0</v>
      </c>
      <c r="H284">
        <v>0</v>
      </c>
      <c r="I284">
        <v>0</v>
      </c>
      <c r="J284">
        <v>10530</v>
      </c>
      <c r="K284">
        <v>5850</v>
      </c>
      <c r="L284">
        <v>7740</v>
      </c>
      <c r="M284">
        <v>25350</v>
      </c>
      <c r="N284">
        <v>25350</v>
      </c>
      <c r="O284">
        <v>23400</v>
      </c>
      <c r="P284">
        <v>0.48484848484848486</v>
      </c>
      <c r="Q284">
        <v>0.78787878787878785</v>
      </c>
      <c r="R284">
        <v>0.87878787878787878</v>
      </c>
      <c r="S284">
        <v>11694.545454545454</v>
      </c>
      <c r="T284">
        <v>19003.636363636364</v>
      </c>
      <c r="U284">
        <v>21196.363636363636</v>
      </c>
      <c r="V284">
        <v>5</v>
      </c>
      <c r="W284">
        <v>11</v>
      </c>
      <c r="X284">
        <v>0</v>
      </c>
      <c r="Y284">
        <v>3</v>
      </c>
      <c r="Z284">
        <v>0</v>
      </c>
      <c r="AA284">
        <v>0</v>
      </c>
      <c r="AB284">
        <v>32</v>
      </c>
      <c r="AC284">
        <v>16</v>
      </c>
      <c r="AD284">
        <v>16</v>
      </c>
      <c r="AE284">
        <v>0</v>
      </c>
      <c r="AF284">
        <v>0</v>
      </c>
      <c r="AG284">
        <v>8</v>
      </c>
      <c r="AH284">
        <v>13</v>
      </c>
      <c r="AI284">
        <v>0</v>
      </c>
    </row>
    <row r="285" spans="1:35" x14ac:dyDescent="0.35">
      <c r="A285" t="s">
        <v>106</v>
      </c>
      <c r="B285" t="s">
        <v>67</v>
      </c>
      <c r="C285">
        <v>2081</v>
      </c>
      <c r="D285">
        <v>43</v>
      </c>
      <c r="E285">
        <v>39</v>
      </c>
      <c r="F285">
        <v>44</v>
      </c>
      <c r="G285">
        <v>0</v>
      </c>
      <c r="H285">
        <v>0</v>
      </c>
      <c r="I285">
        <v>0</v>
      </c>
      <c r="J285">
        <v>8385</v>
      </c>
      <c r="K285">
        <v>7605</v>
      </c>
      <c r="L285">
        <v>7920</v>
      </c>
      <c r="M285">
        <v>10140</v>
      </c>
      <c r="N285">
        <v>10140</v>
      </c>
      <c r="O285">
        <v>9360</v>
      </c>
      <c r="P285">
        <v>0</v>
      </c>
      <c r="Q285">
        <v>0</v>
      </c>
      <c r="R285">
        <v>7.6923076923076927E-2</v>
      </c>
      <c r="S285">
        <v>0</v>
      </c>
      <c r="T285">
        <v>0</v>
      </c>
      <c r="U285">
        <v>1839.2307692307693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9</v>
      </c>
      <c r="AC285">
        <v>7</v>
      </c>
      <c r="AD285">
        <v>9</v>
      </c>
      <c r="AE285">
        <v>0</v>
      </c>
      <c r="AF285">
        <v>0</v>
      </c>
      <c r="AG285">
        <v>0</v>
      </c>
      <c r="AH285">
        <v>0</v>
      </c>
      <c r="AI285">
        <v>0</v>
      </c>
    </row>
    <row r="286" spans="1:35" x14ac:dyDescent="0.35">
      <c r="A286" t="s">
        <v>107</v>
      </c>
      <c r="B286" t="s">
        <v>64</v>
      </c>
      <c r="C286">
        <v>2082</v>
      </c>
      <c r="D286">
        <v>52</v>
      </c>
      <c r="E286">
        <v>27</v>
      </c>
      <c r="F286">
        <v>27</v>
      </c>
      <c r="G286">
        <v>0</v>
      </c>
      <c r="H286">
        <v>0</v>
      </c>
      <c r="I286">
        <v>0</v>
      </c>
      <c r="J286">
        <v>10140</v>
      </c>
      <c r="K286">
        <v>5265</v>
      </c>
      <c r="L286">
        <v>4860</v>
      </c>
      <c r="M286">
        <v>10140</v>
      </c>
      <c r="N286">
        <v>10140</v>
      </c>
      <c r="O286">
        <v>9360</v>
      </c>
      <c r="P286">
        <v>2.4390243902439025E-2</v>
      </c>
      <c r="Q286">
        <v>0.31707317073170732</v>
      </c>
      <c r="R286">
        <v>1</v>
      </c>
      <c r="S286">
        <v>494.26829268292687</v>
      </c>
      <c r="T286">
        <v>6425.4878048780492</v>
      </c>
      <c r="U286">
        <v>20265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14</v>
      </c>
      <c r="AC286">
        <v>19</v>
      </c>
      <c r="AD286">
        <v>27</v>
      </c>
      <c r="AE286">
        <v>0</v>
      </c>
      <c r="AF286">
        <v>0</v>
      </c>
      <c r="AG286">
        <v>0</v>
      </c>
      <c r="AH286">
        <v>0</v>
      </c>
      <c r="AI286">
        <v>0</v>
      </c>
    </row>
    <row r="287" spans="1:35" x14ac:dyDescent="0.35">
      <c r="A287" t="s">
        <v>108</v>
      </c>
      <c r="B287" t="s">
        <v>64</v>
      </c>
      <c r="C287">
        <v>2086</v>
      </c>
      <c r="D287">
        <v>78</v>
      </c>
      <c r="E287">
        <v>75</v>
      </c>
      <c r="F287">
        <v>78</v>
      </c>
      <c r="G287">
        <v>0</v>
      </c>
      <c r="H287">
        <v>0</v>
      </c>
      <c r="I287">
        <v>0</v>
      </c>
      <c r="J287">
        <v>15210</v>
      </c>
      <c r="K287">
        <v>14625</v>
      </c>
      <c r="L287">
        <v>14040</v>
      </c>
      <c r="M287">
        <v>15210</v>
      </c>
      <c r="N287">
        <v>15210</v>
      </c>
      <c r="O287">
        <v>14040</v>
      </c>
      <c r="P287">
        <v>1.2987012987012988E-2</v>
      </c>
      <c r="Q287">
        <v>3.896103896103896E-2</v>
      </c>
      <c r="R287">
        <v>0.55844155844155841</v>
      </c>
      <c r="S287">
        <v>569.80519480519479</v>
      </c>
      <c r="T287">
        <v>1709.4155844155844</v>
      </c>
      <c r="U287">
        <v>24501.623376623374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</row>
    <row r="288" spans="1:35" x14ac:dyDescent="0.35">
      <c r="A288" t="s">
        <v>109</v>
      </c>
      <c r="B288" t="s">
        <v>67</v>
      </c>
      <c r="C288">
        <v>2087</v>
      </c>
      <c r="D288">
        <v>25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4875</v>
      </c>
      <c r="K288">
        <v>0</v>
      </c>
      <c r="L288">
        <v>0</v>
      </c>
      <c r="M288">
        <v>10140</v>
      </c>
      <c r="N288">
        <v>10140</v>
      </c>
      <c r="O288">
        <v>9360</v>
      </c>
      <c r="P288">
        <v>8.3333333333333329E-2</v>
      </c>
      <c r="Q288">
        <v>0.29166666666666669</v>
      </c>
      <c r="R288">
        <v>0.625</v>
      </c>
      <c r="S288">
        <v>406.25</v>
      </c>
      <c r="T288">
        <v>1421.875</v>
      </c>
      <c r="U288">
        <v>3046.875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10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</row>
    <row r="289" spans="1:35" x14ac:dyDescent="0.35">
      <c r="A289" t="s">
        <v>110</v>
      </c>
      <c r="B289" t="s">
        <v>67</v>
      </c>
      <c r="C289">
        <v>2091</v>
      </c>
      <c r="D289">
        <v>30</v>
      </c>
      <c r="E289">
        <v>16</v>
      </c>
      <c r="F289">
        <v>21</v>
      </c>
      <c r="G289">
        <v>0</v>
      </c>
      <c r="H289">
        <v>0</v>
      </c>
      <c r="I289">
        <v>0</v>
      </c>
      <c r="J289">
        <v>5850</v>
      </c>
      <c r="K289">
        <v>3120</v>
      </c>
      <c r="L289">
        <v>3780</v>
      </c>
      <c r="M289">
        <v>15210</v>
      </c>
      <c r="N289">
        <v>15210</v>
      </c>
      <c r="O289">
        <v>14040</v>
      </c>
      <c r="P289">
        <v>0</v>
      </c>
      <c r="Q289">
        <v>0.1</v>
      </c>
      <c r="R289">
        <v>0.15</v>
      </c>
      <c r="S289">
        <v>0</v>
      </c>
      <c r="T289">
        <v>1275</v>
      </c>
      <c r="U289">
        <v>1912.5</v>
      </c>
      <c r="V289">
        <v>3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4</v>
      </c>
      <c r="AC289">
        <v>3</v>
      </c>
      <c r="AD289">
        <v>3</v>
      </c>
      <c r="AE289">
        <v>0</v>
      </c>
      <c r="AF289">
        <v>7</v>
      </c>
      <c r="AG289">
        <v>4</v>
      </c>
      <c r="AH289">
        <v>8.1999999999999993</v>
      </c>
      <c r="AI289">
        <v>0</v>
      </c>
    </row>
    <row r="290" spans="1:35" x14ac:dyDescent="0.35">
      <c r="A290" t="s">
        <v>111</v>
      </c>
      <c r="B290" t="s">
        <v>67</v>
      </c>
      <c r="C290">
        <v>2093</v>
      </c>
      <c r="D290">
        <v>51</v>
      </c>
      <c r="E290">
        <v>50</v>
      </c>
      <c r="F290">
        <v>52</v>
      </c>
      <c r="G290">
        <v>0</v>
      </c>
      <c r="H290">
        <v>0</v>
      </c>
      <c r="I290">
        <v>0</v>
      </c>
      <c r="J290">
        <v>9945</v>
      </c>
      <c r="K290">
        <v>9750</v>
      </c>
      <c r="L290">
        <v>9360</v>
      </c>
      <c r="M290">
        <v>10140</v>
      </c>
      <c r="N290">
        <v>10140</v>
      </c>
      <c r="O290">
        <v>9360</v>
      </c>
      <c r="P290">
        <v>0</v>
      </c>
      <c r="Q290">
        <v>0</v>
      </c>
      <c r="R290">
        <v>9.8039215686274508E-2</v>
      </c>
      <c r="S290">
        <v>0</v>
      </c>
      <c r="T290">
        <v>0</v>
      </c>
      <c r="U290">
        <v>2848.5294117647059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71</v>
      </c>
      <c r="AC290">
        <v>0</v>
      </c>
      <c r="AD290">
        <v>74</v>
      </c>
      <c r="AE290">
        <v>0</v>
      </c>
      <c r="AF290">
        <v>0</v>
      </c>
      <c r="AG290">
        <v>0</v>
      </c>
      <c r="AH290">
        <v>0</v>
      </c>
      <c r="AI290">
        <v>0</v>
      </c>
    </row>
    <row r="291" spans="1:35" x14ac:dyDescent="0.35">
      <c r="A291" t="s">
        <v>112</v>
      </c>
      <c r="B291" t="s">
        <v>64</v>
      </c>
      <c r="C291">
        <v>2096</v>
      </c>
      <c r="D291">
        <v>34</v>
      </c>
      <c r="E291">
        <v>24</v>
      </c>
      <c r="F291">
        <v>27</v>
      </c>
      <c r="G291">
        <v>0</v>
      </c>
      <c r="H291">
        <v>0</v>
      </c>
      <c r="I291">
        <v>0</v>
      </c>
      <c r="J291">
        <v>6630</v>
      </c>
      <c r="K291">
        <v>4680</v>
      </c>
      <c r="L291">
        <v>4860</v>
      </c>
      <c r="M291">
        <v>15210</v>
      </c>
      <c r="N291">
        <v>15210</v>
      </c>
      <c r="O291">
        <v>14040</v>
      </c>
      <c r="P291">
        <v>0.52941176470588236</v>
      </c>
      <c r="Q291">
        <v>0.82352941176470584</v>
      </c>
      <c r="R291">
        <v>0.94117647058823528</v>
      </c>
      <c r="S291">
        <v>8560.5882352941171</v>
      </c>
      <c r="T291">
        <v>13316.470588235294</v>
      </c>
      <c r="U291">
        <v>15218.823529411764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29</v>
      </c>
      <c r="AC291">
        <v>8</v>
      </c>
      <c r="AD291">
        <v>10</v>
      </c>
      <c r="AE291">
        <v>0</v>
      </c>
      <c r="AF291">
        <v>0</v>
      </c>
      <c r="AG291">
        <v>0</v>
      </c>
      <c r="AH291">
        <v>0</v>
      </c>
      <c r="AI291">
        <v>0</v>
      </c>
    </row>
    <row r="292" spans="1:35" x14ac:dyDescent="0.35">
      <c r="A292" t="s">
        <v>113</v>
      </c>
      <c r="B292" t="s">
        <v>67</v>
      </c>
      <c r="C292">
        <v>2097</v>
      </c>
      <c r="D292">
        <v>43</v>
      </c>
      <c r="E292">
        <v>16</v>
      </c>
      <c r="F292">
        <v>24</v>
      </c>
      <c r="G292">
        <v>0</v>
      </c>
      <c r="H292">
        <v>0</v>
      </c>
      <c r="I292">
        <v>0</v>
      </c>
      <c r="J292">
        <v>8385</v>
      </c>
      <c r="K292">
        <v>3120</v>
      </c>
      <c r="L292">
        <v>4320</v>
      </c>
      <c r="M292">
        <v>42900</v>
      </c>
      <c r="N292">
        <v>42900</v>
      </c>
      <c r="O292">
        <v>39600</v>
      </c>
      <c r="P292">
        <v>0.25</v>
      </c>
      <c r="Q292">
        <v>0.28125</v>
      </c>
      <c r="R292">
        <v>0.90625</v>
      </c>
      <c r="S292">
        <v>3956.25</v>
      </c>
      <c r="T292">
        <v>4450.78125</v>
      </c>
      <c r="U292">
        <v>14341.40625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10</v>
      </c>
      <c r="AC292">
        <v>9</v>
      </c>
      <c r="AD292">
        <v>9</v>
      </c>
      <c r="AE292">
        <v>0</v>
      </c>
      <c r="AF292">
        <v>5</v>
      </c>
      <c r="AG292">
        <v>0</v>
      </c>
      <c r="AH292">
        <v>0</v>
      </c>
      <c r="AI292">
        <v>0</v>
      </c>
    </row>
    <row r="293" spans="1:35" x14ac:dyDescent="0.35">
      <c r="A293" t="s">
        <v>114</v>
      </c>
      <c r="B293" t="s">
        <v>64</v>
      </c>
      <c r="C293">
        <v>2098</v>
      </c>
      <c r="D293">
        <v>27</v>
      </c>
      <c r="E293">
        <v>21</v>
      </c>
      <c r="F293">
        <v>27</v>
      </c>
      <c r="G293">
        <v>0</v>
      </c>
      <c r="H293">
        <v>0</v>
      </c>
      <c r="I293">
        <v>0</v>
      </c>
      <c r="J293">
        <v>5265</v>
      </c>
      <c r="K293">
        <v>4095</v>
      </c>
      <c r="L293">
        <v>4860</v>
      </c>
      <c r="M293">
        <v>10140</v>
      </c>
      <c r="N293">
        <v>10140</v>
      </c>
      <c r="O293">
        <v>9360</v>
      </c>
      <c r="P293">
        <v>0.72222222222222221</v>
      </c>
      <c r="Q293">
        <v>0.72222222222222221</v>
      </c>
      <c r="R293">
        <v>1</v>
      </c>
      <c r="S293">
        <v>10270</v>
      </c>
      <c r="T293">
        <v>10270</v>
      </c>
      <c r="U293">
        <v>14220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15</v>
      </c>
      <c r="AC293">
        <v>12</v>
      </c>
      <c r="AD293">
        <v>16</v>
      </c>
      <c r="AE293">
        <v>0</v>
      </c>
      <c r="AF293">
        <v>0</v>
      </c>
      <c r="AG293">
        <v>0</v>
      </c>
      <c r="AH293">
        <v>0</v>
      </c>
      <c r="AI293">
        <v>0</v>
      </c>
    </row>
    <row r="294" spans="1:35" x14ac:dyDescent="0.35">
      <c r="A294" t="s">
        <v>115</v>
      </c>
      <c r="B294" t="s">
        <v>67</v>
      </c>
      <c r="C294">
        <v>2099</v>
      </c>
      <c r="D294">
        <v>40</v>
      </c>
      <c r="E294">
        <v>18</v>
      </c>
      <c r="F294">
        <v>26</v>
      </c>
      <c r="G294">
        <v>0</v>
      </c>
      <c r="H294">
        <v>0</v>
      </c>
      <c r="I294">
        <v>0</v>
      </c>
      <c r="J294">
        <v>7800</v>
      </c>
      <c r="K294">
        <v>3510</v>
      </c>
      <c r="L294">
        <v>4680</v>
      </c>
      <c r="M294">
        <v>11700</v>
      </c>
      <c r="N294">
        <v>11700</v>
      </c>
      <c r="O294">
        <v>10800</v>
      </c>
      <c r="P294">
        <v>0.38461538461538464</v>
      </c>
      <c r="Q294">
        <v>0.53846153846153844</v>
      </c>
      <c r="R294">
        <v>0.87179487179487181</v>
      </c>
      <c r="S294">
        <v>6150</v>
      </c>
      <c r="T294">
        <v>8610</v>
      </c>
      <c r="U294">
        <v>13940</v>
      </c>
      <c r="V294">
        <v>0</v>
      </c>
      <c r="W294">
        <v>11</v>
      </c>
      <c r="X294">
        <v>15</v>
      </c>
      <c r="Y294">
        <v>11</v>
      </c>
      <c r="Z294">
        <v>0</v>
      </c>
      <c r="AA294">
        <v>0</v>
      </c>
      <c r="AB294">
        <v>18</v>
      </c>
      <c r="AC294">
        <v>7</v>
      </c>
      <c r="AD294">
        <v>10</v>
      </c>
      <c r="AE294">
        <v>0</v>
      </c>
      <c r="AF294">
        <v>7</v>
      </c>
      <c r="AG294">
        <v>3</v>
      </c>
      <c r="AH294">
        <v>8</v>
      </c>
      <c r="AI294">
        <v>0</v>
      </c>
    </row>
    <row r="295" spans="1:35" x14ac:dyDescent="0.35">
      <c r="A295" t="s">
        <v>116</v>
      </c>
      <c r="B295" t="s">
        <v>64</v>
      </c>
      <c r="C295">
        <v>2100</v>
      </c>
      <c r="D295">
        <v>25</v>
      </c>
      <c r="E295">
        <v>25</v>
      </c>
      <c r="F295">
        <v>23</v>
      </c>
      <c r="G295">
        <v>0</v>
      </c>
      <c r="H295">
        <v>0</v>
      </c>
      <c r="I295">
        <v>0</v>
      </c>
      <c r="J295">
        <v>4875</v>
      </c>
      <c r="K295">
        <v>4875</v>
      </c>
      <c r="L295">
        <v>4140</v>
      </c>
      <c r="M295">
        <v>15210</v>
      </c>
      <c r="N295">
        <v>15210</v>
      </c>
      <c r="O295">
        <v>14040</v>
      </c>
      <c r="P295">
        <v>0.36363636363636365</v>
      </c>
      <c r="Q295">
        <v>0.90909090909090906</v>
      </c>
      <c r="R295">
        <v>0.95454545454545459</v>
      </c>
      <c r="S295">
        <v>5050.909090909091</v>
      </c>
      <c r="T295">
        <v>12627.272727272726</v>
      </c>
      <c r="U295">
        <v>13258.636363636364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</row>
    <row r="296" spans="1:35" x14ac:dyDescent="0.35">
      <c r="A296" t="s">
        <v>117</v>
      </c>
      <c r="B296" t="s">
        <v>64</v>
      </c>
      <c r="C296">
        <v>2102</v>
      </c>
      <c r="D296">
        <v>60</v>
      </c>
      <c r="E296">
        <v>38</v>
      </c>
      <c r="F296">
        <v>51</v>
      </c>
      <c r="G296">
        <v>0</v>
      </c>
      <c r="H296">
        <v>0</v>
      </c>
      <c r="I296">
        <v>0</v>
      </c>
      <c r="J296">
        <v>11700</v>
      </c>
      <c r="K296">
        <v>7410</v>
      </c>
      <c r="L296">
        <v>9180</v>
      </c>
      <c r="M296">
        <v>15210</v>
      </c>
      <c r="N296">
        <v>15210</v>
      </c>
      <c r="O296">
        <v>14040</v>
      </c>
      <c r="P296">
        <v>0.32653061224489793</v>
      </c>
      <c r="Q296">
        <v>0.38775510204081631</v>
      </c>
      <c r="R296">
        <v>1</v>
      </c>
      <c r="S296">
        <v>9237.551020408162</v>
      </c>
      <c r="T296">
        <v>10969.591836734693</v>
      </c>
      <c r="U296">
        <v>28290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14</v>
      </c>
      <c r="AC296">
        <v>49</v>
      </c>
      <c r="AD296">
        <v>20</v>
      </c>
      <c r="AE296">
        <v>0</v>
      </c>
      <c r="AF296">
        <v>0</v>
      </c>
      <c r="AG296">
        <v>0</v>
      </c>
      <c r="AH296">
        <v>0</v>
      </c>
      <c r="AI296">
        <v>0</v>
      </c>
    </row>
    <row r="297" spans="1:35" x14ac:dyDescent="0.35">
      <c r="A297" t="s">
        <v>118</v>
      </c>
      <c r="B297" t="s">
        <v>64</v>
      </c>
      <c r="C297">
        <v>2103</v>
      </c>
      <c r="D297">
        <v>64</v>
      </c>
      <c r="E297">
        <v>38</v>
      </c>
      <c r="F297">
        <v>47</v>
      </c>
      <c r="G297">
        <v>0</v>
      </c>
      <c r="H297">
        <v>0</v>
      </c>
      <c r="I297">
        <v>0</v>
      </c>
      <c r="J297">
        <v>12480</v>
      </c>
      <c r="K297">
        <v>7410</v>
      </c>
      <c r="L297">
        <v>8460</v>
      </c>
      <c r="M297">
        <v>23400</v>
      </c>
      <c r="N297">
        <v>23400</v>
      </c>
      <c r="O297">
        <v>21600</v>
      </c>
      <c r="P297">
        <v>0.10204081632653061</v>
      </c>
      <c r="Q297">
        <v>0.12244897959183673</v>
      </c>
      <c r="R297">
        <v>0.61224489795918369</v>
      </c>
      <c r="S297">
        <v>2892.8571428571431</v>
      </c>
      <c r="T297">
        <v>3471.4285714285716</v>
      </c>
      <c r="U297">
        <v>17357.142857142859</v>
      </c>
      <c r="V297">
        <v>30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24</v>
      </c>
      <c r="AC297">
        <v>26</v>
      </c>
      <c r="AD297">
        <v>30</v>
      </c>
      <c r="AE297">
        <v>0</v>
      </c>
      <c r="AF297">
        <v>19</v>
      </c>
      <c r="AG297">
        <v>7</v>
      </c>
      <c r="AH297">
        <v>9</v>
      </c>
      <c r="AI297">
        <v>0</v>
      </c>
    </row>
    <row r="298" spans="1:35" x14ac:dyDescent="0.35">
      <c r="A298" t="s">
        <v>119</v>
      </c>
      <c r="B298" t="s">
        <v>67</v>
      </c>
      <c r="C298">
        <v>2108</v>
      </c>
      <c r="D298">
        <v>52</v>
      </c>
      <c r="E298">
        <v>52</v>
      </c>
      <c r="F298">
        <v>85</v>
      </c>
      <c r="G298">
        <v>0</v>
      </c>
      <c r="H298">
        <v>0</v>
      </c>
      <c r="I298">
        <v>0</v>
      </c>
      <c r="J298">
        <v>10140</v>
      </c>
      <c r="K298">
        <v>10140</v>
      </c>
      <c r="L298">
        <v>15300</v>
      </c>
      <c r="M298">
        <v>10140</v>
      </c>
      <c r="N298">
        <v>20280</v>
      </c>
      <c r="O298">
        <v>18720</v>
      </c>
      <c r="P298">
        <v>0.02</v>
      </c>
      <c r="Q298">
        <v>0.28000000000000003</v>
      </c>
      <c r="R298">
        <v>0.82</v>
      </c>
      <c r="S298">
        <v>711.6</v>
      </c>
      <c r="T298">
        <v>9962.4000000000015</v>
      </c>
      <c r="U298">
        <v>29175.599999999999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12</v>
      </c>
      <c r="AC298">
        <v>0</v>
      </c>
      <c r="AD298">
        <v>10</v>
      </c>
      <c r="AE298">
        <v>0</v>
      </c>
      <c r="AF298">
        <v>0</v>
      </c>
      <c r="AG298">
        <v>0</v>
      </c>
      <c r="AH298">
        <v>0</v>
      </c>
      <c r="AI298">
        <v>0</v>
      </c>
    </row>
    <row r="299" spans="1:35" x14ac:dyDescent="0.35">
      <c r="A299" t="s">
        <v>120</v>
      </c>
      <c r="B299" t="s">
        <v>64</v>
      </c>
      <c r="C299">
        <v>2109</v>
      </c>
      <c r="D299">
        <v>28</v>
      </c>
      <c r="E299">
        <v>20</v>
      </c>
      <c r="F299">
        <v>21</v>
      </c>
      <c r="G299">
        <v>0</v>
      </c>
      <c r="H299">
        <v>0</v>
      </c>
      <c r="I299">
        <v>0</v>
      </c>
      <c r="J299">
        <v>5460</v>
      </c>
      <c r="K299">
        <v>3900</v>
      </c>
      <c r="L299">
        <v>3780</v>
      </c>
      <c r="M299">
        <v>15210</v>
      </c>
      <c r="N299">
        <v>15210</v>
      </c>
      <c r="O299">
        <v>14040</v>
      </c>
      <c r="P299">
        <v>0.4</v>
      </c>
      <c r="Q299">
        <v>0.46666666666666667</v>
      </c>
      <c r="R299">
        <v>0.6</v>
      </c>
      <c r="S299">
        <v>5256</v>
      </c>
      <c r="T299">
        <v>6132</v>
      </c>
      <c r="U299">
        <v>7884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16</v>
      </c>
      <c r="AC299">
        <v>14</v>
      </c>
      <c r="AD299">
        <v>14</v>
      </c>
      <c r="AE299">
        <v>0</v>
      </c>
      <c r="AF299">
        <v>0</v>
      </c>
      <c r="AG299">
        <v>0</v>
      </c>
      <c r="AH299">
        <v>0</v>
      </c>
      <c r="AI299">
        <v>0</v>
      </c>
    </row>
    <row r="300" spans="1:35" x14ac:dyDescent="0.35">
      <c r="A300" t="s">
        <v>121</v>
      </c>
      <c r="B300" t="s">
        <v>64</v>
      </c>
      <c r="C300">
        <v>2110</v>
      </c>
      <c r="D300">
        <v>75</v>
      </c>
      <c r="E300">
        <v>55</v>
      </c>
      <c r="F300">
        <v>69</v>
      </c>
      <c r="G300">
        <v>0</v>
      </c>
      <c r="H300">
        <v>0</v>
      </c>
      <c r="I300">
        <v>0</v>
      </c>
      <c r="J300">
        <v>14625</v>
      </c>
      <c r="K300">
        <v>10725</v>
      </c>
      <c r="L300">
        <v>12420</v>
      </c>
      <c r="M300">
        <v>15210</v>
      </c>
      <c r="N300">
        <v>15210</v>
      </c>
      <c r="O300">
        <v>14040</v>
      </c>
      <c r="P300">
        <v>0</v>
      </c>
      <c r="Q300">
        <v>0.26865671641791045</v>
      </c>
      <c r="R300">
        <v>0.76119402985074625</v>
      </c>
      <c r="S300">
        <v>0</v>
      </c>
      <c r="T300">
        <v>10147.164179104477</v>
      </c>
      <c r="U300">
        <v>28750.298507462685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15</v>
      </c>
      <c r="AD300">
        <v>13</v>
      </c>
      <c r="AE300">
        <v>0</v>
      </c>
      <c r="AF300">
        <v>0</v>
      </c>
      <c r="AG300">
        <v>0</v>
      </c>
      <c r="AH300">
        <v>0</v>
      </c>
      <c r="AI300">
        <v>0</v>
      </c>
    </row>
    <row r="301" spans="1:35" x14ac:dyDescent="0.35">
      <c r="A301" t="s">
        <v>122</v>
      </c>
      <c r="B301" t="s">
        <v>64</v>
      </c>
      <c r="C301">
        <v>2111</v>
      </c>
      <c r="D301">
        <v>9</v>
      </c>
      <c r="E301">
        <v>16</v>
      </c>
      <c r="F301">
        <v>16</v>
      </c>
      <c r="G301">
        <v>0</v>
      </c>
      <c r="H301">
        <v>0</v>
      </c>
      <c r="I301">
        <v>0</v>
      </c>
      <c r="J301">
        <v>1755</v>
      </c>
      <c r="K301">
        <v>3120</v>
      </c>
      <c r="L301">
        <v>2880</v>
      </c>
      <c r="M301">
        <v>20280</v>
      </c>
      <c r="N301">
        <v>20280</v>
      </c>
      <c r="O301">
        <v>18720</v>
      </c>
      <c r="P301">
        <v>0.55555555555555558</v>
      </c>
      <c r="Q301">
        <v>0.66666666666666663</v>
      </c>
      <c r="R301">
        <v>1</v>
      </c>
      <c r="S301">
        <v>4308.3333333333339</v>
      </c>
      <c r="T301">
        <v>5170</v>
      </c>
      <c r="U301">
        <v>7755</v>
      </c>
      <c r="V301">
        <v>11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11</v>
      </c>
      <c r="AE301">
        <v>0</v>
      </c>
      <c r="AF301">
        <v>0</v>
      </c>
      <c r="AG301">
        <v>0</v>
      </c>
      <c r="AH301">
        <v>0</v>
      </c>
      <c r="AI301">
        <v>0</v>
      </c>
    </row>
    <row r="302" spans="1:35" x14ac:dyDescent="0.35">
      <c r="A302" t="s">
        <v>123</v>
      </c>
      <c r="B302" t="s">
        <v>67</v>
      </c>
      <c r="C302">
        <v>2115</v>
      </c>
      <c r="D302">
        <v>54</v>
      </c>
      <c r="E302">
        <v>28</v>
      </c>
      <c r="F302">
        <v>34</v>
      </c>
      <c r="G302">
        <v>0</v>
      </c>
      <c r="H302">
        <v>0</v>
      </c>
      <c r="I302">
        <v>0</v>
      </c>
      <c r="J302">
        <v>10530</v>
      </c>
      <c r="K302">
        <v>5460</v>
      </c>
      <c r="L302">
        <v>6120</v>
      </c>
      <c r="M302">
        <v>20280</v>
      </c>
      <c r="N302">
        <v>20280</v>
      </c>
      <c r="O302">
        <v>18720</v>
      </c>
      <c r="P302">
        <v>0.1111111111111111</v>
      </c>
      <c r="Q302">
        <v>0.33333333333333331</v>
      </c>
      <c r="R302">
        <v>0.61111111111111116</v>
      </c>
      <c r="S302">
        <v>2456.6666666666665</v>
      </c>
      <c r="T302">
        <v>7370</v>
      </c>
      <c r="U302">
        <v>13511.666666666668</v>
      </c>
      <c r="V302">
        <v>9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18</v>
      </c>
      <c r="AC302">
        <v>10</v>
      </c>
      <c r="AD302">
        <v>12</v>
      </c>
      <c r="AE302">
        <v>0</v>
      </c>
      <c r="AF302">
        <v>18.399999999999999</v>
      </c>
      <c r="AG302">
        <v>9</v>
      </c>
      <c r="AH302">
        <v>15</v>
      </c>
      <c r="AI302">
        <v>0</v>
      </c>
    </row>
    <row r="303" spans="1:35" x14ac:dyDescent="0.35">
      <c r="A303" t="s">
        <v>124</v>
      </c>
      <c r="B303" t="s">
        <v>64</v>
      </c>
      <c r="C303">
        <v>2117</v>
      </c>
      <c r="D303">
        <v>51</v>
      </c>
      <c r="E303">
        <v>28</v>
      </c>
      <c r="F303">
        <v>37</v>
      </c>
      <c r="G303">
        <v>0</v>
      </c>
      <c r="H303">
        <v>0</v>
      </c>
      <c r="I303">
        <v>0</v>
      </c>
      <c r="J303">
        <v>9945</v>
      </c>
      <c r="K303">
        <v>5460</v>
      </c>
      <c r="L303">
        <v>6660</v>
      </c>
      <c r="M303">
        <v>10140</v>
      </c>
      <c r="N303">
        <v>10140</v>
      </c>
      <c r="O303">
        <v>9360</v>
      </c>
      <c r="P303">
        <v>8.8235294117647065E-2</v>
      </c>
      <c r="Q303">
        <v>0.5</v>
      </c>
      <c r="R303">
        <v>1</v>
      </c>
      <c r="S303">
        <v>1946.9117647058824</v>
      </c>
      <c r="T303">
        <v>11032.5</v>
      </c>
      <c r="U303">
        <v>22065</v>
      </c>
      <c r="V303">
        <v>0</v>
      </c>
      <c r="W303">
        <v>0</v>
      </c>
      <c r="X303">
        <v>11</v>
      </c>
      <c r="Y303">
        <v>0</v>
      </c>
      <c r="Z303">
        <v>0</v>
      </c>
      <c r="AA303">
        <v>0</v>
      </c>
      <c r="AB303">
        <v>9</v>
      </c>
      <c r="AC303">
        <v>7</v>
      </c>
      <c r="AD303">
        <v>7</v>
      </c>
      <c r="AE303">
        <v>0</v>
      </c>
      <c r="AF303">
        <v>0</v>
      </c>
      <c r="AG303">
        <v>0</v>
      </c>
      <c r="AH303">
        <v>0</v>
      </c>
      <c r="AI303">
        <v>0</v>
      </c>
    </row>
    <row r="304" spans="1:35" x14ac:dyDescent="0.35">
      <c r="A304" t="s">
        <v>125</v>
      </c>
      <c r="B304" t="s">
        <v>67</v>
      </c>
      <c r="C304">
        <v>2119</v>
      </c>
      <c r="D304">
        <v>37</v>
      </c>
      <c r="E304">
        <v>36</v>
      </c>
      <c r="F304">
        <v>39</v>
      </c>
      <c r="G304">
        <v>0</v>
      </c>
      <c r="H304">
        <v>0</v>
      </c>
      <c r="I304">
        <v>0</v>
      </c>
      <c r="J304">
        <v>7215</v>
      </c>
      <c r="K304">
        <v>7020</v>
      </c>
      <c r="L304">
        <v>7020</v>
      </c>
      <c r="M304">
        <v>10140</v>
      </c>
      <c r="N304">
        <v>10140</v>
      </c>
      <c r="O304">
        <v>9360</v>
      </c>
      <c r="P304">
        <v>0.18518518518518517</v>
      </c>
      <c r="Q304">
        <v>0.40740740740740738</v>
      </c>
      <c r="R304">
        <v>0.44444444444444442</v>
      </c>
      <c r="S304">
        <v>3936.1111111111109</v>
      </c>
      <c r="T304">
        <v>8659.4444444444434</v>
      </c>
      <c r="U304">
        <v>9446.6666666666661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7</v>
      </c>
      <c r="AC304">
        <v>13</v>
      </c>
      <c r="AD304">
        <v>14</v>
      </c>
      <c r="AE304">
        <v>0</v>
      </c>
      <c r="AF304">
        <v>6</v>
      </c>
      <c r="AG304">
        <v>5</v>
      </c>
      <c r="AH304">
        <v>6</v>
      </c>
      <c r="AI304">
        <v>0</v>
      </c>
    </row>
    <row r="305" spans="1:35" x14ac:dyDescent="0.35">
      <c r="A305" t="s">
        <v>126</v>
      </c>
      <c r="B305" t="s">
        <v>64</v>
      </c>
      <c r="C305">
        <v>2121</v>
      </c>
      <c r="D305">
        <v>26</v>
      </c>
      <c r="E305">
        <v>28</v>
      </c>
      <c r="F305">
        <v>33</v>
      </c>
      <c r="G305">
        <v>0</v>
      </c>
      <c r="H305">
        <v>0</v>
      </c>
      <c r="I305">
        <v>0</v>
      </c>
      <c r="J305">
        <v>5070</v>
      </c>
      <c r="K305">
        <v>5460</v>
      </c>
      <c r="L305">
        <v>5940</v>
      </c>
      <c r="M305">
        <v>15210</v>
      </c>
      <c r="N305">
        <v>15210</v>
      </c>
      <c r="O305">
        <v>14040</v>
      </c>
      <c r="P305">
        <v>0.5</v>
      </c>
      <c r="Q305">
        <v>0.68181818181818177</v>
      </c>
      <c r="R305">
        <v>0.86363636363636365</v>
      </c>
      <c r="S305">
        <v>8235</v>
      </c>
      <c r="T305">
        <v>11229.545454545454</v>
      </c>
      <c r="U305">
        <v>14224.09090909091</v>
      </c>
      <c r="V305">
        <v>14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16</v>
      </c>
      <c r="AC305">
        <v>14</v>
      </c>
      <c r="AD305">
        <v>16</v>
      </c>
      <c r="AE305">
        <v>0</v>
      </c>
      <c r="AF305">
        <v>0</v>
      </c>
      <c r="AG305">
        <v>0</v>
      </c>
      <c r="AH305">
        <v>0</v>
      </c>
      <c r="AI305">
        <v>0</v>
      </c>
    </row>
    <row r="306" spans="1:35" x14ac:dyDescent="0.35">
      <c r="A306" t="s">
        <v>127</v>
      </c>
      <c r="B306" t="s">
        <v>64</v>
      </c>
      <c r="C306">
        <v>2122</v>
      </c>
      <c r="D306">
        <v>52</v>
      </c>
      <c r="E306">
        <v>39</v>
      </c>
      <c r="F306">
        <v>53</v>
      </c>
      <c r="G306">
        <v>0</v>
      </c>
      <c r="H306">
        <v>0</v>
      </c>
      <c r="I306">
        <v>0</v>
      </c>
      <c r="J306">
        <v>10140</v>
      </c>
      <c r="K306">
        <v>7605</v>
      </c>
      <c r="L306">
        <v>9540</v>
      </c>
      <c r="M306">
        <v>20280</v>
      </c>
      <c r="N306">
        <v>20280</v>
      </c>
      <c r="O306">
        <v>18720</v>
      </c>
      <c r="P306">
        <v>2.0408163265306121E-2</v>
      </c>
      <c r="Q306">
        <v>0.22448979591836735</v>
      </c>
      <c r="R306">
        <v>0.55102040816326525</v>
      </c>
      <c r="S306">
        <v>556.83673469387747</v>
      </c>
      <c r="T306">
        <v>6125.2040816326535</v>
      </c>
      <c r="U306">
        <v>15034.591836734693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21</v>
      </c>
      <c r="AC306">
        <v>43</v>
      </c>
      <c r="AD306">
        <v>47</v>
      </c>
      <c r="AE306">
        <v>0</v>
      </c>
      <c r="AF306">
        <v>0</v>
      </c>
      <c r="AG306">
        <v>6</v>
      </c>
      <c r="AH306">
        <v>6</v>
      </c>
      <c r="AI306">
        <v>0</v>
      </c>
    </row>
    <row r="307" spans="1:35" x14ac:dyDescent="0.35">
      <c r="A307" t="s">
        <v>128</v>
      </c>
      <c r="B307" t="s">
        <v>64</v>
      </c>
      <c r="C307">
        <v>2126</v>
      </c>
      <c r="D307">
        <v>22</v>
      </c>
      <c r="E307">
        <v>15</v>
      </c>
      <c r="F307">
        <v>20</v>
      </c>
      <c r="G307">
        <v>0</v>
      </c>
      <c r="H307">
        <v>0</v>
      </c>
      <c r="I307">
        <v>0</v>
      </c>
      <c r="J307">
        <v>4290</v>
      </c>
      <c r="K307">
        <v>2925</v>
      </c>
      <c r="L307">
        <v>3600</v>
      </c>
      <c r="M307">
        <v>10140</v>
      </c>
      <c r="N307">
        <v>10140</v>
      </c>
      <c r="O307">
        <v>9360</v>
      </c>
      <c r="P307">
        <v>7.1428571428571425E-2</v>
      </c>
      <c r="Q307">
        <v>7.1428571428571425E-2</v>
      </c>
      <c r="R307">
        <v>0.2857142857142857</v>
      </c>
      <c r="S307">
        <v>772.5</v>
      </c>
      <c r="T307">
        <v>772.5</v>
      </c>
      <c r="U307">
        <v>3090</v>
      </c>
      <c r="V307">
        <v>4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1</v>
      </c>
      <c r="AC307">
        <v>5</v>
      </c>
      <c r="AD307">
        <v>8</v>
      </c>
      <c r="AE307">
        <v>0</v>
      </c>
      <c r="AF307">
        <v>9</v>
      </c>
      <c r="AG307">
        <v>6</v>
      </c>
      <c r="AH307">
        <v>7</v>
      </c>
      <c r="AI307">
        <v>0</v>
      </c>
    </row>
    <row r="308" spans="1:35" x14ac:dyDescent="0.35">
      <c r="A308" t="s">
        <v>129</v>
      </c>
      <c r="B308" t="s">
        <v>67</v>
      </c>
      <c r="C308">
        <v>2127</v>
      </c>
      <c r="D308">
        <v>54</v>
      </c>
      <c r="E308">
        <v>43</v>
      </c>
      <c r="F308">
        <v>64</v>
      </c>
      <c r="G308">
        <v>0</v>
      </c>
      <c r="H308">
        <v>0</v>
      </c>
      <c r="I308">
        <v>0</v>
      </c>
      <c r="J308">
        <v>10530</v>
      </c>
      <c r="K308">
        <v>8385</v>
      </c>
      <c r="L308">
        <v>11520</v>
      </c>
      <c r="M308">
        <v>20280</v>
      </c>
      <c r="N308">
        <v>20280</v>
      </c>
      <c r="O308">
        <v>18720</v>
      </c>
      <c r="P308">
        <v>0.2558139534883721</v>
      </c>
      <c r="Q308">
        <v>0.32558139534883723</v>
      </c>
      <c r="R308">
        <v>0.93023255813953487</v>
      </c>
      <c r="S308">
        <v>7785.6976744186049</v>
      </c>
      <c r="T308">
        <v>9909.0697674418607</v>
      </c>
      <c r="U308">
        <v>28311.627906976744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8</v>
      </c>
      <c r="AC308">
        <v>8</v>
      </c>
      <c r="AD308">
        <v>0</v>
      </c>
      <c r="AE308">
        <v>0</v>
      </c>
      <c r="AF308">
        <v>6</v>
      </c>
      <c r="AG308">
        <v>8</v>
      </c>
      <c r="AH308">
        <v>11</v>
      </c>
      <c r="AI308">
        <v>0</v>
      </c>
    </row>
    <row r="309" spans="1:35" x14ac:dyDescent="0.35">
      <c r="A309" t="s">
        <v>130</v>
      </c>
      <c r="B309" t="s">
        <v>67</v>
      </c>
      <c r="C309">
        <v>2132</v>
      </c>
      <c r="D309">
        <v>52</v>
      </c>
      <c r="E309">
        <v>44</v>
      </c>
      <c r="F309">
        <v>47</v>
      </c>
      <c r="G309">
        <v>0</v>
      </c>
      <c r="H309">
        <v>0</v>
      </c>
      <c r="I309">
        <v>0</v>
      </c>
      <c r="J309">
        <v>10140</v>
      </c>
      <c r="K309">
        <v>8580</v>
      </c>
      <c r="L309">
        <v>8460</v>
      </c>
      <c r="M309">
        <v>10140</v>
      </c>
      <c r="N309">
        <v>10140</v>
      </c>
      <c r="O309">
        <v>9360</v>
      </c>
      <c r="P309">
        <v>0</v>
      </c>
      <c r="Q309">
        <v>0</v>
      </c>
      <c r="R309">
        <v>0.37254901960784315</v>
      </c>
      <c r="S309">
        <v>0</v>
      </c>
      <c r="T309">
        <v>0</v>
      </c>
      <c r="U309">
        <v>10125.882352941177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2</v>
      </c>
      <c r="AC309">
        <v>1</v>
      </c>
      <c r="AD309">
        <v>4</v>
      </c>
      <c r="AE309">
        <v>0</v>
      </c>
      <c r="AF309">
        <v>0</v>
      </c>
      <c r="AG309">
        <v>0</v>
      </c>
      <c r="AH309">
        <v>0</v>
      </c>
      <c r="AI309">
        <v>0</v>
      </c>
    </row>
    <row r="310" spans="1:35" x14ac:dyDescent="0.35">
      <c r="A310" t="s">
        <v>131</v>
      </c>
      <c r="B310" t="s">
        <v>64</v>
      </c>
      <c r="C310">
        <v>2134</v>
      </c>
      <c r="D310">
        <v>70</v>
      </c>
      <c r="E310">
        <v>32</v>
      </c>
      <c r="F310">
        <v>48</v>
      </c>
      <c r="G310">
        <v>0</v>
      </c>
      <c r="H310">
        <v>0</v>
      </c>
      <c r="I310">
        <v>0</v>
      </c>
      <c r="J310">
        <v>13650</v>
      </c>
      <c r="K310">
        <v>6240</v>
      </c>
      <c r="L310">
        <v>8640</v>
      </c>
      <c r="M310">
        <v>15210</v>
      </c>
      <c r="N310">
        <v>15210</v>
      </c>
      <c r="O310">
        <v>14040</v>
      </c>
      <c r="P310">
        <v>0</v>
      </c>
      <c r="Q310">
        <v>0</v>
      </c>
      <c r="R310">
        <v>0.38983050847457629</v>
      </c>
      <c r="S310">
        <v>0</v>
      </c>
      <c r="T310">
        <v>0</v>
      </c>
      <c r="U310">
        <v>11121.864406779661</v>
      </c>
      <c r="V310">
        <v>0</v>
      </c>
      <c r="W310">
        <v>0</v>
      </c>
      <c r="X310">
        <v>12</v>
      </c>
      <c r="Y310">
        <v>0</v>
      </c>
      <c r="Z310">
        <v>0</v>
      </c>
      <c r="AA310">
        <v>0</v>
      </c>
      <c r="AB310">
        <v>1</v>
      </c>
      <c r="AC310">
        <v>0</v>
      </c>
      <c r="AD310">
        <v>1</v>
      </c>
      <c r="AE310">
        <v>0</v>
      </c>
      <c r="AF310">
        <v>0</v>
      </c>
      <c r="AG310">
        <v>0</v>
      </c>
      <c r="AH310">
        <v>0</v>
      </c>
      <c r="AI310">
        <v>0</v>
      </c>
    </row>
    <row r="311" spans="1:35" x14ac:dyDescent="0.35">
      <c r="A311" t="s">
        <v>132</v>
      </c>
      <c r="B311" t="s">
        <v>64</v>
      </c>
      <c r="C311">
        <v>2136</v>
      </c>
      <c r="D311">
        <v>24</v>
      </c>
      <c r="E311">
        <v>25</v>
      </c>
      <c r="F311">
        <v>24</v>
      </c>
      <c r="G311">
        <v>0</v>
      </c>
      <c r="H311">
        <v>0</v>
      </c>
      <c r="I311">
        <v>0</v>
      </c>
      <c r="J311">
        <v>4680</v>
      </c>
      <c r="K311">
        <v>4875</v>
      </c>
      <c r="L311">
        <v>4320</v>
      </c>
      <c r="M311">
        <v>10140</v>
      </c>
      <c r="N311">
        <v>10140</v>
      </c>
      <c r="O311">
        <v>9360</v>
      </c>
      <c r="P311">
        <v>0.2857142857142857</v>
      </c>
      <c r="Q311">
        <v>0.2857142857142857</v>
      </c>
      <c r="R311">
        <v>0.52380952380952384</v>
      </c>
      <c r="S311">
        <v>3964.2857142857142</v>
      </c>
      <c r="T311">
        <v>3964.2857142857142</v>
      </c>
      <c r="U311">
        <v>7267.8571428571431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9</v>
      </c>
      <c r="AC311">
        <v>0</v>
      </c>
      <c r="AD311">
        <v>0</v>
      </c>
      <c r="AE311">
        <v>0</v>
      </c>
      <c r="AF311">
        <v>0</v>
      </c>
      <c r="AG311">
        <v>7</v>
      </c>
      <c r="AH311">
        <v>7</v>
      </c>
      <c r="AI311">
        <v>0</v>
      </c>
    </row>
    <row r="312" spans="1:35" x14ac:dyDescent="0.35">
      <c r="A312" t="s">
        <v>133</v>
      </c>
      <c r="B312" t="s">
        <v>64</v>
      </c>
      <c r="C312">
        <v>2138</v>
      </c>
      <c r="D312">
        <v>41</v>
      </c>
      <c r="E312">
        <v>32</v>
      </c>
      <c r="F312">
        <v>39</v>
      </c>
      <c r="G312">
        <v>0</v>
      </c>
      <c r="H312">
        <v>0</v>
      </c>
      <c r="I312">
        <v>0</v>
      </c>
      <c r="J312">
        <v>7995</v>
      </c>
      <c r="K312">
        <v>6240</v>
      </c>
      <c r="L312">
        <v>7020</v>
      </c>
      <c r="M312">
        <v>11700</v>
      </c>
      <c r="N312">
        <v>11700</v>
      </c>
      <c r="O312">
        <v>10800</v>
      </c>
      <c r="P312">
        <v>0</v>
      </c>
      <c r="Q312">
        <v>0</v>
      </c>
      <c r="R312">
        <v>0.26666666666666666</v>
      </c>
      <c r="S312">
        <v>0</v>
      </c>
      <c r="T312">
        <v>0</v>
      </c>
      <c r="U312">
        <v>5668</v>
      </c>
      <c r="V312">
        <v>5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7</v>
      </c>
      <c r="AE312">
        <v>0</v>
      </c>
      <c r="AF312">
        <v>0</v>
      </c>
      <c r="AG312">
        <v>0</v>
      </c>
      <c r="AH312">
        <v>0</v>
      </c>
      <c r="AI312">
        <v>0</v>
      </c>
    </row>
    <row r="313" spans="1:35" x14ac:dyDescent="0.35">
      <c r="A313" t="s">
        <v>134</v>
      </c>
      <c r="B313" t="s">
        <v>64</v>
      </c>
      <c r="C313">
        <v>2141</v>
      </c>
      <c r="D313">
        <v>21</v>
      </c>
      <c r="E313">
        <v>14</v>
      </c>
      <c r="F313">
        <v>16</v>
      </c>
      <c r="G313">
        <v>0</v>
      </c>
      <c r="H313">
        <v>0</v>
      </c>
      <c r="I313">
        <v>0</v>
      </c>
      <c r="J313">
        <v>4095</v>
      </c>
      <c r="K313">
        <v>2730</v>
      </c>
      <c r="L313">
        <v>2880</v>
      </c>
      <c r="M313">
        <v>10140</v>
      </c>
      <c r="N313">
        <v>10140</v>
      </c>
      <c r="O313">
        <v>9360</v>
      </c>
      <c r="P313">
        <v>0.6</v>
      </c>
      <c r="Q313">
        <v>0.8</v>
      </c>
      <c r="R313">
        <v>0.85</v>
      </c>
      <c r="S313">
        <v>5823</v>
      </c>
      <c r="T313">
        <v>7764</v>
      </c>
      <c r="U313">
        <v>8249.25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13</v>
      </c>
      <c r="AC313">
        <v>14</v>
      </c>
      <c r="AD313">
        <v>16</v>
      </c>
      <c r="AE313">
        <v>0</v>
      </c>
      <c r="AF313">
        <v>0</v>
      </c>
      <c r="AG313">
        <v>0</v>
      </c>
      <c r="AH313">
        <v>0</v>
      </c>
      <c r="AI313">
        <v>0</v>
      </c>
    </row>
    <row r="314" spans="1:35" x14ac:dyDescent="0.35">
      <c r="A314" t="s">
        <v>135</v>
      </c>
      <c r="B314" t="s">
        <v>67</v>
      </c>
      <c r="C314">
        <v>2142</v>
      </c>
      <c r="D314">
        <v>26</v>
      </c>
      <c r="E314">
        <v>26</v>
      </c>
      <c r="F314">
        <v>26</v>
      </c>
      <c r="G314">
        <v>0</v>
      </c>
      <c r="H314">
        <v>0</v>
      </c>
      <c r="I314">
        <v>0</v>
      </c>
      <c r="J314">
        <v>5070</v>
      </c>
      <c r="K314">
        <v>5070</v>
      </c>
      <c r="L314">
        <v>4680</v>
      </c>
      <c r="M314">
        <v>15210</v>
      </c>
      <c r="N314">
        <v>15210</v>
      </c>
      <c r="O314">
        <v>14040</v>
      </c>
      <c r="P314">
        <v>0.76</v>
      </c>
      <c r="Q314">
        <v>0.8</v>
      </c>
      <c r="R314">
        <v>0.8</v>
      </c>
      <c r="S314">
        <v>11263.2</v>
      </c>
      <c r="T314">
        <v>11856</v>
      </c>
      <c r="U314">
        <v>11856</v>
      </c>
      <c r="V314">
        <v>12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26</v>
      </c>
      <c r="AC314">
        <v>26</v>
      </c>
      <c r="AD314">
        <v>26</v>
      </c>
      <c r="AE314">
        <v>0</v>
      </c>
      <c r="AF314">
        <v>0</v>
      </c>
      <c r="AG314">
        <v>0</v>
      </c>
      <c r="AH314">
        <v>0</v>
      </c>
      <c r="AI314">
        <v>0</v>
      </c>
    </row>
    <row r="315" spans="1:35" x14ac:dyDescent="0.35">
      <c r="A315" t="s">
        <v>136</v>
      </c>
      <c r="B315" t="s">
        <v>64</v>
      </c>
      <c r="C315">
        <v>2144</v>
      </c>
      <c r="D315">
        <v>48</v>
      </c>
      <c r="E315">
        <v>31</v>
      </c>
      <c r="F315">
        <v>36</v>
      </c>
      <c r="G315">
        <v>0</v>
      </c>
      <c r="H315">
        <v>0</v>
      </c>
      <c r="I315">
        <v>0</v>
      </c>
      <c r="J315">
        <v>9360</v>
      </c>
      <c r="K315">
        <v>6045</v>
      </c>
      <c r="L315">
        <v>6480</v>
      </c>
      <c r="M315">
        <v>15210</v>
      </c>
      <c r="N315">
        <v>15210</v>
      </c>
      <c r="O315">
        <v>14040</v>
      </c>
      <c r="P315">
        <v>0</v>
      </c>
      <c r="Q315">
        <v>2.3255813953488372E-2</v>
      </c>
      <c r="R315">
        <v>0.93023255813953487</v>
      </c>
      <c r="S315">
        <v>0</v>
      </c>
      <c r="T315">
        <v>508.95348837209303</v>
      </c>
      <c r="U315">
        <v>20358.139534883721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6</v>
      </c>
      <c r="AC315">
        <v>0</v>
      </c>
      <c r="AD315">
        <v>8</v>
      </c>
      <c r="AE315">
        <v>0</v>
      </c>
      <c r="AF315">
        <v>0</v>
      </c>
      <c r="AG315">
        <v>0</v>
      </c>
      <c r="AH315">
        <v>0</v>
      </c>
      <c r="AI315">
        <v>0</v>
      </c>
    </row>
    <row r="316" spans="1:35" x14ac:dyDescent="0.35">
      <c r="A316" t="s">
        <v>137</v>
      </c>
      <c r="B316" t="s">
        <v>64</v>
      </c>
      <c r="C316">
        <v>2146</v>
      </c>
      <c r="D316">
        <v>54</v>
      </c>
      <c r="E316">
        <v>35</v>
      </c>
      <c r="F316">
        <v>39</v>
      </c>
      <c r="G316">
        <v>0</v>
      </c>
      <c r="H316">
        <v>0</v>
      </c>
      <c r="I316">
        <v>0</v>
      </c>
      <c r="J316">
        <v>10530</v>
      </c>
      <c r="K316">
        <v>6825</v>
      </c>
      <c r="L316">
        <v>7020</v>
      </c>
      <c r="M316">
        <v>25350</v>
      </c>
      <c r="N316">
        <v>25350</v>
      </c>
      <c r="O316">
        <v>23400</v>
      </c>
      <c r="P316">
        <v>0</v>
      </c>
      <c r="Q316">
        <v>0.36</v>
      </c>
      <c r="R316">
        <v>0.94</v>
      </c>
      <c r="S316">
        <v>0</v>
      </c>
      <c r="T316">
        <v>8775</v>
      </c>
      <c r="U316">
        <v>22912.5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9</v>
      </c>
      <c r="AC316">
        <v>4</v>
      </c>
      <c r="AD316">
        <v>6</v>
      </c>
      <c r="AE316">
        <v>0</v>
      </c>
      <c r="AF316">
        <v>0</v>
      </c>
      <c r="AG316">
        <v>0</v>
      </c>
      <c r="AH316">
        <v>0</v>
      </c>
      <c r="AI316">
        <v>0</v>
      </c>
    </row>
    <row r="317" spans="1:35" x14ac:dyDescent="0.35">
      <c r="A317" t="s">
        <v>138</v>
      </c>
      <c r="B317" t="s">
        <v>67</v>
      </c>
      <c r="C317">
        <v>2149</v>
      </c>
      <c r="D317">
        <v>25</v>
      </c>
      <c r="E317">
        <v>20</v>
      </c>
      <c r="F317">
        <v>26</v>
      </c>
      <c r="G317">
        <v>0</v>
      </c>
      <c r="H317">
        <v>0</v>
      </c>
      <c r="I317">
        <v>0</v>
      </c>
      <c r="J317">
        <v>4875</v>
      </c>
      <c r="K317">
        <v>3900</v>
      </c>
      <c r="L317">
        <v>4680</v>
      </c>
      <c r="M317">
        <v>10140</v>
      </c>
      <c r="N317">
        <v>10140</v>
      </c>
      <c r="O317">
        <v>9360</v>
      </c>
      <c r="P317">
        <v>0</v>
      </c>
      <c r="Q317">
        <v>5.5555555555555552E-2</v>
      </c>
      <c r="R317">
        <v>0.22222222222222221</v>
      </c>
      <c r="S317">
        <v>0</v>
      </c>
      <c r="T317">
        <v>747.5</v>
      </c>
      <c r="U317">
        <v>2990</v>
      </c>
      <c r="V317">
        <v>9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6</v>
      </c>
      <c r="AC317">
        <v>5</v>
      </c>
      <c r="AD317">
        <v>9</v>
      </c>
      <c r="AE317">
        <v>0</v>
      </c>
      <c r="AF317">
        <v>0</v>
      </c>
      <c r="AG317">
        <v>0</v>
      </c>
      <c r="AH317">
        <v>0</v>
      </c>
      <c r="AI317">
        <v>0</v>
      </c>
    </row>
    <row r="318" spans="1:35" x14ac:dyDescent="0.35">
      <c r="A318" t="s">
        <v>139</v>
      </c>
      <c r="B318" t="s">
        <v>67</v>
      </c>
      <c r="C318">
        <v>2150</v>
      </c>
      <c r="D318">
        <v>33</v>
      </c>
      <c r="E318">
        <v>20</v>
      </c>
      <c r="F318">
        <v>20</v>
      </c>
      <c r="G318">
        <v>0</v>
      </c>
      <c r="H318">
        <v>0</v>
      </c>
      <c r="I318">
        <v>0</v>
      </c>
      <c r="J318">
        <v>6435</v>
      </c>
      <c r="K318">
        <v>3900</v>
      </c>
      <c r="L318">
        <v>3600</v>
      </c>
      <c r="M318">
        <v>23400</v>
      </c>
      <c r="N318">
        <v>23400</v>
      </c>
      <c r="O318">
        <v>21600</v>
      </c>
      <c r="P318">
        <v>8.5714285714285715E-2</v>
      </c>
      <c r="Q318">
        <v>0.2857142857142857</v>
      </c>
      <c r="R318">
        <v>0.77142857142857146</v>
      </c>
      <c r="S318">
        <v>1194.4285714285713</v>
      </c>
      <c r="T318">
        <v>3981.4285714285711</v>
      </c>
      <c r="U318">
        <v>10749.857142857143</v>
      </c>
      <c r="V318">
        <v>6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5</v>
      </c>
      <c r="AD318">
        <v>6</v>
      </c>
      <c r="AE318">
        <v>0</v>
      </c>
      <c r="AF318">
        <v>1</v>
      </c>
      <c r="AG318">
        <v>0</v>
      </c>
      <c r="AH318">
        <v>0</v>
      </c>
      <c r="AI318">
        <v>0</v>
      </c>
    </row>
    <row r="319" spans="1:35" x14ac:dyDescent="0.35">
      <c r="A319" t="s">
        <v>140</v>
      </c>
      <c r="B319" t="s">
        <v>64</v>
      </c>
      <c r="C319">
        <v>2156</v>
      </c>
      <c r="D319">
        <v>39</v>
      </c>
      <c r="E319">
        <v>36</v>
      </c>
      <c r="F319">
        <v>39</v>
      </c>
      <c r="G319">
        <v>0</v>
      </c>
      <c r="H319">
        <v>0</v>
      </c>
      <c r="I319">
        <v>0</v>
      </c>
      <c r="J319">
        <v>7605</v>
      </c>
      <c r="K319">
        <v>7020</v>
      </c>
      <c r="L319">
        <v>7020</v>
      </c>
      <c r="M319">
        <v>15210</v>
      </c>
      <c r="N319">
        <v>15210</v>
      </c>
      <c r="O319">
        <v>14040</v>
      </c>
      <c r="P319">
        <v>0.37931034482758619</v>
      </c>
      <c r="Q319">
        <v>0.65517241379310343</v>
      </c>
      <c r="R319">
        <v>0.96551724137931039</v>
      </c>
      <c r="S319">
        <v>8210.1724137931033</v>
      </c>
      <c r="T319">
        <v>14181.206896551723</v>
      </c>
      <c r="U319">
        <v>20898.620689655174</v>
      </c>
      <c r="V319">
        <v>25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23</v>
      </c>
      <c r="AC319">
        <v>22</v>
      </c>
      <c r="AD319">
        <v>25</v>
      </c>
      <c r="AE319">
        <v>0</v>
      </c>
      <c r="AF319">
        <v>0</v>
      </c>
      <c r="AG319">
        <v>0</v>
      </c>
      <c r="AH319">
        <v>0</v>
      </c>
      <c r="AI319">
        <v>0</v>
      </c>
    </row>
    <row r="320" spans="1:35" x14ac:dyDescent="0.35">
      <c r="A320" t="s">
        <v>141</v>
      </c>
      <c r="B320" t="s">
        <v>67</v>
      </c>
      <c r="C320">
        <v>2157</v>
      </c>
      <c r="D320">
        <v>51</v>
      </c>
      <c r="E320">
        <v>32</v>
      </c>
      <c r="F320">
        <v>38</v>
      </c>
      <c r="G320">
        <v>0</v>
      </c>
      <c r="H320">
        <v>0</v>
      </c>
      <c r="I320">
        <v>0</v>
      </c>
      <c r="J320">
        <v>9945</v>
      </c>
      <c r="K320">
        <v>6240</v>
      </c>
      <c r="L320">
        <v>6840</v>
      </c>
      <c r="M320">
        <v>15210</v>
      </c>
      <c r="N320">
        <v>15210</v>
      </c>
      <c r="O320">
        <v>14040</v>
      </c>
      <c r="P320">
        <v>0</v>
      </c>
      <c r="Q320">
        <v>0</v>
      </c>
      <c r="R320">
        <v>6.25E-2</v>
      </c>
      <c r="S320">
        <v>0</v>
      </c>
      <c r="T320">
        <v>0</v>
      </c>
      <c r="U320">
        <v>1439.0625</v>
      </c>
      <c r="V320">
        <v>4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4</v>
      </c>
      <c r="AD320">
        <v>4</v>
      </c>
      <c r="AE320">
        <v>0</v>
      </c>
      <c r="AF320">
        <v>10</v>
      </c>
      <c r="AG320">
        <v>8</v>
      </c>
      <c r="AH320">
        <v>10</v>
      </c>
      <c r="AI320">
        <v>0</v>
      </c>
    </row>
    <row r="321" spans="1:35" x14ac:dyDescent="0.35">
      <c r="A321" t="s">
        <v>142</v>
      </c>
      <c r="B321" t="s">
        <v>67</v>
      </c>
      <c r="C321">
        <v>2159</v>
      </c>
      <c r="D321">
        <v>25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4875</v>
      </c>
      <c r="K321">
        <v>0</v>
      </c>
      <c r="L321">
        <v>0</v>
      </c>
      <c r="M321">
        <v>10140</v>
      </c>
      <c r="N321">
        <v>10140</v>
      </c>
      <c r="O321">
        <v>9360</v>
      </c>
      <c r="P321">
        <v>0</v>
      </c>
      <c r="Q321">
        <v>0.18181818181818182</v>
      </c>
      <c r="R321">
        <v>1</v>
      </c>
      <c r="S321">
        <v>0</v>
      </c>
      <c r="T321">
        <v>886.36363636363637</v>
      </c>
      <c r="U321">
        <v>4875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6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</row>
    <row r="322" spans="1:35" x14ac:dyDescent="0.35">
      <c r="A322" t="s">
        <v>143</v>
      </c>
      <c r="B322" t="s">
        <v>67</v>
      </c>
      <c r="C322">
        <v>2161</v>
      </c>
      <c r="D322">
        <v>44</v>
      </c>
      <c r="E322">
        <v>33</v>
      </c>
      <c r="F322">
        <v>41</v>
      </c>
      <c r="G322">
        <v>0</v>
      </c>
      <c r="H322">
        <v>0</v>
      </c>
      <c r="I322">
        <v>0</v>
      </c>
      <c r="J322">
        <v>8580</v>
      </c>
      <c r="K322">
        <v>6435</v>
      </c>
      <c r="L322">
        <v>7380</v>
      </c>
      <c r="M322">
        <v>10140</v>
      </c>
      <c r="N322">
        <v>10140</v>
      </c>
      <c r="O322">
        <v>9360</v>
      </c>
      <c r="P322">
        <v>0.20588235294117646</v>
      </c>
      <c r="Q322">
        <v>0.35294117647058826</v>
      </c>
      <c r="R322">
        <v>0.73529411764705888</v>
      </c>
      <c r="S322">
        <v>4610.7352941176468</v>
      </c>
      <c r="T322">
        <v>7904.1176470588243</v>
      </c>
      <c r="U322">
        <v>16466.911764705885</v>
      </c>
      <c r="V322">
        <v>1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16</v>
      </c>
      <c r="AC322">
        <v>10</v>
      </c>
      <c r="AD322">
        <v>11</v>
      </c>
      <c r="AE322">
        <v>0</v>
      </c>
      <c r="AF322">
        <v>8</v>
      </c>
      <c r="AG322">
        <v>8</v>
      </c>
      <c r="AH322">
        <v>8</v>
      </c>
      <c r="AI322">
        <v>0</v>
      </c>
    </row>
    <row r="323" spans="1:35" x14ac:dyDescent="0.35">
      <c r="A323" t="s">
        <v>144</v>
      </c>
      <c r="B323" t="s">
        <v>67</v>
      </c>
      <c r="C323">
        <v>2169</v>
      </c>
      <c r="D323">
        <v>56</v>
      </c>
      <c r="E323">
        <v>33</v>
      </c>
      <c r="F323">
        <v>40</v>
      </c>
      <c r="G323">
        <v>0</v>
      </c>
      <c r="H323">
        <v>0</v>
      </c>
      <c r="I323">
        <v>0</v>
      </c>
      <c r="J323">
        <v>10920</v>
      </c>
      <c r="K323">
        <v>6435</v>
      </c>
      <c r="L323">
        <v>7200</v>
      </c>
      <c r="M323">
        <v>23400</v>
      </c>
      <c r="N323">
        <v>23400</v>
      </c>
      <c r="O323">
        <v>21600</v>
      </c>
      <c r="P323">
        <v>5.7142857142857141E-2</v>
      </c>
      <c r="Q323">
        <v>0.42857142857142855</v>
      </c>
      <c r="R323">
        <v>0.8</v>
      </c>
      <c r="S323">
        <v>1403.1428571428571</v>
      </c>
      <c r="T323">
        <v>10523.571428571428</v>
      </c>
      <c r="U323">
        <v>19644</v>
      </c>
      <c r="V323">
        <v>16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24</v>
      </c>
      <c r="AC323">
        <v>15</v>
      </c>
      <c r="AD323">
        <v>16</v>
      </c>
      <c r="AE323">
        <v>0</v>
      </c>
      <c r="AF323">
        <v>9</v>
      </c>
      <c r="AG323">
        <v>8</v>
      </c>
      <c r="AH323">
        <v>10</v>
      </c>
      <c r="AI323">
        <v>0</v>
      </c>
    </row>
    <row r="324" spans="1:35" x14ac:dyDescent="0.35">
      <c r="A324" t="s">
        <v>145</v>
      </c>
      <c r="B324" t="s">
        <v>67</v>
      </c>
      <c r="C324">
        <v>2176</v>
      </c>
      <c r="D324">
        <v>96</v>
      </c>
      <c r="E324">
        <v>61</v>
      </c>
      <c r="F324">
        <v>85</v>
      </c>
      <c r="G324">
        <v>0</v>
      </c>
      <c r="H324">
        <v>0</v>
      </c>
      <c r="I324">
        <v>0</v>
      </c>
      <c r="J324">
        <v>18720</v>
      </c>
      <c r="K324">
        <v>11895</v>
      </c>
      <c r="L324">
        <v>15300</v>
      </c>
      <c r="M324">
        <v>20280</v>
      </c>
      <c r="N324">
        <v>20280</v>
      </c>
      <c r="O324">
        <v>18720</v>
      </c>
      <c r="P324">
        <v>1.1111111111111112E-2</v>
      </c>
      <c r="Q324">
        <v>4.4444444444444446E-2</v>
      </c>
      <c r="R324">
        <v>0.65555555555555556</v>
      </c>
      <c r="S324">
        <v>510.16666666666669</v>
      </c>
      <c r="T324">
        <v>2040.6666666666667</v>
      </c>
      <c r="U324">
        <v>30099.833333333332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17</v>
      </c>
      <c r="AC324">
        <v>0</v>
      </c>
      <c r="AD324">
        <v>25</v>
      </c>
      <c r="AE324">
        <v>0</v>
      </c>
      <c r="AF324">
        <v>0</v>
      </c>
      <c r="AG324">
        <v>0</v>
      </c>
      <c r="AH324">
        <v>0</v>
      </c>
      <c r="AI324">
        <v>0</v>
      </c>
    </row>
    <row r="325" spans="1:35" x14ac:dyDescent="0.35">
      <c r="A325" t="s">
        <v>146</v>
      </c>
      <c r="B325" t="s">
        <v>67</v>
      </c>
      <c r="C325">
        <v>2178</v>
      </c>
      <c r="D325">
        <v>15</v>
      </c>
      <c r="E325">
        <v>12</v>
      </c>
      <c r="F325">
        <v>13</v>
      </c>
      <c r="G325">
        <v>0</v>
      </c>
      <c r="H325">
        <v>0</v>
      </c>
      <c r="I325">
        <v>0</v>
      </c>
      <c r="J325">
        <v>2925</v>
      </c>
      <c r="K325">
        <v>2340</v>
      </c>
      <c r="L325">
        <v>2340</v>
      </c>
      <c r="M325">
        <v>10140</v>
      </c>
      <c r="N325">
        <v>10140</v>
      </c>
      <c r="O325">
        <v>9360</v>
      </c>
      <c r="P325">
        <v>0.16666666666666666</v>
      </c>
      <c r="Q325">
        <v>0.41666666666666669</v>
      </c>
      <c r="R325">
        <v>0.58333333333333337</v>
      </c>
      <c r="S325">
        <v>1267.5</v>
      </c>
      <c r="T325">
        <v>3168.75</v>
      </c>
      <c r="U325">
        <v>4436.25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3</v>
      </c>
      <c r="AC325">
        <v>4</v>
      </c>
      <c r="AD325">
        <v>4</v>
      </c>
      <c r="AE325">
        <v>0</v>
      </c>
      <c r="AF325">
        <v>0</v>
      </c>
      <c r="AG325">
        <v>0</v>
      </c>
      <c r="AH325">
        <v>0</v>
      </c>
      <c r="AI325">
        <v>0</v>
      </c>
    </row>
    <row r="326" spans="1:35" x14ac:dyDescent="0.35">
      <c r="A326" t="s">
        <v>147</v>
      </c>
      <c r="B326" t="s">
        <v>67</v>
      </c>
      <c r="C326">
        <v>2179</v>
      </c>
      <c r="D326">
        <v>146</v>
      </c>
      <c r="E326">
        <v>101</v>
      </c>
      <c r="F326">
        <v>103</v>
      </c>
      <c r="G326">
        <v>0</v>
      </c>
      <c r="H326">
        <v>0</v>
      </c>
      <c r="I326">
        <v>0</v>
      </c>
      <c r="J326">
        <v>28470</v>
      </c>
      <c r="K326">
        <v>19695</v>
      </c>
      <c r="L326">
        <v>18540</v>
      </c>
      <c r="M326">
        <v>31200</v>
      </c>
      <c r="N326">
        <v>31200</v>
      </c>
      <c r="O326">
        <v>28800</v>
      </c>
      <c r="P326">
        <v>2.3255813953488372E-2</v>
      </c>
      <c r="Q326">
        <v>0.13953488372093023</v>
      </c>
      <c r="R326">
        <v>0.86046511627906974</v>
      </c>
      <c r="S326">
        <v>1551.2790697674418</v>
      </c>
      <c r="T326">
        <v>9307.6744186046508</v>
      </c>
      <c r="U326">
        <v>57397.325581395344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11</v>
      </c>
      <c r="AC326">
        <v>1</v>
      </c>
      <c r="AD326">
        <v>1</v>
      </c>
      <c r="AE326">
        <v>0</v>
      </c>
      <c r="AF326">
        <v>0</v>
      </c>
      <c r="AG326">
        <v>0</v>
      </c>
      <c r="AH326">
        <v>0</v>
      </c>
      <c r="AI326">
        <v>0</v>
      </c>
    </row>
    <row r="327" spans="1:35" x14ac:dyDescent="0.35">
      <c r="A327" t="s">
        <v>148</v>
      </c>
      <c r="B327" t="s">
        <v>64</v>
      </c>
      <c r="C327">
        <v>2180</v>
      </c>
      <c r="D327">
        <v>72</v>
      </c>
      <c r="E327">
        <v>36</v>
      </c>
      <c r="F327">
        <v>36</v>
      </c>
      <c r="G327">
        <v>0</v>
      </c>
      <c r="H327">
        <v>0</v>
      </c>
      <c r="I327">
        <v>0</v>
      </c>
      <c r="J327">
        <v>14040</v>
      </c>
      <c r="K327">
        <v>7020</v>
      </c>
      <c r="L327">
        <v>6480</v>
      </c>
      <c r="M327">
        <v>15210</v>
      </c>
      <c r="N327">
        <v>15210</v>
      </c>
      <c r="O327">
        <v>14040</v>
      </c>
      <c r="P327">
        <v>0.10294117647058823</v>
      </c>
      <c r="Q327">
        <v>0.8529411764705882</v>
      </c>
      <c r="R327">
        <v>0.94117647058823528</v>
      </c>
      <c r="S327">
        <v>2835</v>
      </c>
      <c r="T327">
        <v>23490</v>
      </c>
      <c r="U327">
        <v>25920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20</v>
      </c>
      <c r="AC327">
        <v>0</v>
      </c>
      <c r="AD327">
        <v>4</v>
      </c>
      <c r="AE327">
        <v>0</v>
      </c>
      <c r="AF327">
        <v>0</v>
      </c>
      <c r="AG327">
        <v>0</v>
      </c>
      <c r="AH327">
        <v>0</v>
      </c>
      <c r="AI327">
        <v>0</v>
      </c>
    </row>
    <row r="328" spans="1:35" x14ac:dyDescent="0.35">
      <c r="A328" t="s">
        <v>149</v>
      </c>
      <c r="B328" t="s">
        <v>67</v>
      </c>
      <c r="C328">
        <v>2183</v>
      </c>
      <c r="D328">
        <v>47</v>
      </c>
      <c r="E328">
        <v>42</v>
      </c>
      <c r="F328">
        <v>46</v>
      </c>
      <c r="G328">
        <v>0</v>
      </c>
      <c r="H328">
        <v>0</v>
      </c>
      <c r="I328">
        <v>0</v>
      </c>
      <c r="J328">
        <v>9165</v>
      </c>
      <c r="K328">
        <v>8190</v>
      </c>
      <c r="L328">
        <v>8280</v>
      </c>
      <c r="M328">
        <v>25350</v>
      </c>
      <c r="N328">
        <v>25350</v>
      </c>
      <c r="O328">
        <v>23400</v>
      </c>
      <c r="P328">
        <v>0</v>
      </c>
      <c r="Q328">
        <v>0</v>
      </c>
      <c r="R328">
        <v>0.62</v>
      </c>
      <c r="S328">
        <v>0</v>
      </c>
      <c r="T328">
        <v>0</v>
      </c>
      <c r="U328">
        <v>15893.7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3</v>
      </c>
      <c r="AC328">
        <v>2</v>
      </c>
      <c r="AD328">
        <v>5</v>
      </c>
      <c r="AE328">
        <v>0</v>
      </c>
      <c r="AF328">
        <v>0</v>
      </c>
      <c r="AG328">
        <v>0</v>
      </c>
      <c r="AH328">
        <v>0</v>
      </c>
      <c r="AI328">
        <v>0</v>
      </c>
    </row>
    <row r="329" spans="1:35" x14ac:dyDescent="0.35">
      <c r="A329" t="s">
        <v>150</v>
      </c>
      <c r="B329" t="s">
        <v>67</v>
      </c>
      <c r="C329">
        <v>2184</v>
      </c>
      <c r="D329">
        <v>24</v>
      </c>
      <c r="E329">
        <v>24</v>
      </c>
      <c r="F329">
        <v>23</v>
      </c>
      <c r="G329">
        <v>0</v>
      </c>
      <c r="H329">
        <v>0</v>
      </c>
      <c r="I329">
        <v>0</v>
      </c>
      <c r="J329">
        <v>4680</v>
      </c>
      <c r="K329">
        <v>4680</v>
      </c>
      <c r="L329">
        <v>4140</v>
      </c>
      <c r="M329">
        <v>10140</v>
      </c>
      <c r="N329">
        <v>10140</v>
      </c>
      <c r="O329">
        <v>9360</v>
      </c>
      <c r="P329">
        <v>4.3478260869565216E-2</v>
      </c>
      <c r="Q329">
        <v>8.6956521739130432E-2</v>
      </c>
      <c r="R329">
        <v>0.2608695652173913</v>
      </c>
      <c r="S329">
        <v>586.95652173913038</v>
      </c>
      <c r="T329">
        <v>1173.9130434782608</v>
      </c>
      <c r="U329">
        <v>3521.7391304347825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1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</row>
    <row r="330" spans="1:35" x14ac:dyDescent="0.35">
      <c r="A330" t="s">
        <v>151</v>
      </c>
      <c r="B330" t="s">
        <v>64</v>
      </c>
      <c r="C330">
        <v>2188</v>
      </c>
      <c r="D330">
        <v>23</v>
      </c>
      <c r="E330">
        <v>22</v>
      </c>
      <c r="F330">
        <v>20</v>
      </c>
      <c r="G330">
        <v>0</v>
      </c>
      <c r="H330">
        <v>0</v>
      </c>
      <c r="I330">
        <v>0</v>
      </c>
      <c r="J330">
        <v>4485</v>
      </c>
      <c r="K330">
        <v>4290</v>
      </c>
      <c r="L330">
        <v>3600</v>
      </c>
      <c r="M330">
        <v>10140</v>
      </c>
      <c r="N330">
        <v>10140</v>
      </c>
      <c r="O330">
        <v>9360</v>
      </c>
      <c r="P330">
        <v>8.6956521739130432E-2</v>
      </c>
      <c r="Q330">
        <v>8.6956521739130432E-2</v>
      </c>
      <c r="R330">
        <v>0.30434782608695654</v>
      </c>
      <c r="S330">
        <v>1076.086956521739</v>
      </c>
      <c r="T330">
        <v>1076.086956521739</v>
      </c>
      <c r="U330">
        <v>3766.304347826087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</row>
    <row r="331" spans="1:35" x14ac:dyDescent="0.35">
      <c r="A331" t="s">
        <v>152</v>
      </c>
      <c r="B331" t="s">
        <v>67</v>
      </c>
      <c r="C331">
        <v>2189</v>
      </c>
      <c r="D331">
        <v>46</v>
      </c>
      <c r="E331">
        <v>29</v>
      </c>
      <c r="F331">
        <v>34</v>
      </c>
      <c r="G331">
        <v>0</v>
      </c>
      <c r="H331">
        <v>0</v>
      </c>
      <c r="I331">
        <v>0</v>
      </c>
      <c r="J331">
        <v>8970</v>
      </c>
      <c r="K331">
        <v>5655</v>
      </c>
      <c r="L331">
        <v>6120</v>
      </c>
      <c r="M331">
        <v>25350</v>
      </c>
      <c r="N331">
        <v>25350</v>
      </c>
      <c r="O331">
        <v>23400</v>
      </c>
      <c r="P331">
        <v>0</v>
      </c>
      <c r="Q331">
        <v>0.87179487179487181</v>
      </c>
      <c r="R331">
        <v>0.92307692307692313</v>
      </c>
      <c r="S331">
        <v>0</v>
      </c>
      <c r="T331">
        <v>18085.384615384617</v>
      </c>
      <c r="U331">
        <v>19149.23076923077</v>
      </c>
      <c r="V331">
        <v>2</v>
      </c>
      <c r="W331">
        <v>4</v>
      </c>
      <c r="X331">
        <v>8</v>
      </c>
      <c r="Y331">
        <v>7</v>
      </c>
      <c r="Z331">
        <v>0</v>
      </c>
      <c r="AA331">
        <v>0</v>
      </c>
      <c r="AB331">
        <v>37</v>
      </c>
      <c r="AC331">
        <v>37</v>
      </c>
      <c r="AD331">
        <v>32</v>
      </c>
      <c r="AE331">
        <v>0</v>
      </c>
      <c r="AF331">
        <v>2</v>
      </c>
      <c r="AG331">
        <v>0</v>
      </c>
      <c r="AH331">
        <v>1</v>
      </c>
      <c r="AI331">
        <v>0</v>
      </c>
    </row>
    <row r="332" spans="1:35" x14ac:dyDescent="0.35">
      <c r="A332" t="s">
        <v>153</v>
      </c>
      <c r="B332" t="s">
        <v>64</v>
      </c>
      <c r="C332">
        <v>2195</v>
      </c>
      <c r="D332">
        <v>86</v>
      </c>
      <c r="E332">
        <v>58</v>
      </c>
      <c r="F332">
        <v>74</v>
      </c>
      <c r="G332">
        <v>0</v>
      </c>
      <c r="H332">
        <v>0</v>
      </c>
      <c r="I332">
        <v>0</v>
      </c>
      <c r="J332">
        <v>16770</v>
      </c>
      <c r="K332">
        <v>11310</v>
      </c>
      <c r="L332">
        <v>13320</v>
      </c>
      <c r="M332">
        <v>17550</v>
      </c>
      <c r="N332">
        <v>17550</v>
      </c>
      <c r="O332">
        <v>16200</v>
      </c>
      <c r="P332">
        <v>0.29268292682926828</v>
      </c>
      <c r="Q332">
        <v>0.54878048780487809</v>
      </c>
      <c r="R332">
        <v>0.96341463414634143</v>
      </c>
      <c r="S332">
        <v>12117.073170731706</v>
      </c>
      <c r="T332">
        <v>22719.512195121952</v>
      </c>
      <c r="U332">
        <v>39885.365853658535</v>
      </c>
      <c r="V332">
        <v>0</v>
      </c>
      <c r="W332">
        <v>19</v>
      </c>
      <c r="X332">
        <v>17</v>
      </c>
      <c r="Y332">
        <v>11</v>
      </c>
      <c r="Z332">
        <v>0</v>
      </c>
      <c r="AA332">
        <v>0</v>
      </c>
      <c r="AB332">
        <v>24</v>
      </c>
      <c r="AC332">
        <v>18</v>
      </c>
      <c r="AD332">
        <v>24</v>
      </c>
      <c r="AE332">
        <v>0</v>
      </c>
      <c r="AF332">
        <v>0</v>
      </c>
      <c r="AG332">
        <v>0</v>
      </c>
      <c r="AH332">
        <v>0</v>
      </c>
      <c r="AI332">
        <v>0</v>
      </c>
    </row>
    <row r="333" spans="1:35" x14ac:dyDescent="0.35">
      <c r="A333" t="s">
        <v>154</v>
      </c>
      <c r="B333" t="s">
        <v>67</v>
      </c>
      <c r="C333">
        <v>2227</v>
      </c>
      <c r="D333">
        <v>51</v>
      </c>
      <c r="E333">
        <v>42</v>
      </c>
      <c r="F333">
        <v>49</v>
      </c>
      <c r="G333">
        <v>0</v>
      </c>
      <c r="H333">
        <v>0</v>
      </c>
      <c r="I333">
        <v>0</v>
      </c>
      <c r="J333">
        <v>9945</v>
      </c>
      <c r="K333">
        <v>8190</v>
      </c>
      <c r="L333">
        <v>8820</v>
      </c>
      <c r="M333">
        <v>20280</v>
      </c>
      <c r="N333">
        <v>20280</v>
      </c>
      <c r="O333">
        <v>18720</v>
      </c>
      <c r="P333">
        <v>2.2222222222222223E-2</v>
      </c>
      <c r="Q333">
        <v>0.28888888888888886</v>
      </c>
      <c r="R333">
        <v>0.84444444444444444</v>
      </c>
      <c r="S333">
        <v>599</v>
      </c>
      <c r="T333">
        <v>7786.9999999999991</v>
      </c>
      <c r="U333">
        <v>22762</v>
      </c>
      <c r="V333">
        <v>21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29</v>
      </c>
      <c r="AC333">
        <v>19</v>
      </c>
      <c r="AD333">
        <v>23</v>
      </c>
      <c r="AE333">
        <v>0</v>
      </c>
      <c r="AF333">
        <v>4</v>
      </c>
      <c r="AG333">
        <v>7</v>
      </c>
      <c r="AH333">
        <v>7</v>
      </c>
      <c r="AI333">
        <v>0</v>
      </c>
    </row>
    <row r="334" spans="1:35" x14ac:dyDescent="0.35">
      <c r="A334" t="s">
        <v>155</v>
      </c>
      <c r="B334" t="s">
        <v>67</v>
      </c>
      <c r="C334">
        <v>2231</v>
      </c>
      <c r="D334">
        <v>38</v>
      </c>
      <c r="E334">
        <v>37</v>
      </c>
      <c r="F334">
        <v>40</v>
      </c>
      <c r="G334">
        <v>0</v>
      </c>
      <c r="H334">
        <v>0</v>
      </c>
      <c r="I334">
        <v>0</v>
      </c>
      <c r="J334">
        <v>7410</v>
      </c>
      <c r="K334">
        <v>7215</v>
      </c>
      <c r="L334">
        <v>7200</v>
      </c>
      <c r="M334">
        <v>10140</v>
      </c>
      <c r="N334">
        <v>10140</v>
      </c>
      <c r="O334">
        <v>9360</v>
      </c>
      <c r="P334">
        <v>0</v>
      </c>
      <c r="Q334">
        <v>0</v>
      </c>
      <c r="R334">
        <v>0.23684210526315788</v>
      </c>
      <c r="S334">
        <v>0</v>
      </c>
      <c r="T334">
        <v>0</v>
      </c>
      <c r="U334">
        <v>5169.0789473684208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4</v>
      </c>
      <c r="AC334">
        <v>7</v>
      </c>
      <c r="AD334">
        <v>7</v>
      </c>
      <c r="AE334">
        <v>0</v>
      </c>
      <c r="AF334">
        <v>0</v>
      </c>
      <c r="AG334">
        <v>3</v>
      </c>
      <c r="AH334">
        <v>5</v>
      </c>
      <c r="AI334">
        <v>0</v>
      </c>
    </row>
    <row r="335" spans="1:35" x14ac:dyDescent="0.35">
      <c r="A335" t="s">
        <v>156</v>
      </c>
      <c r="B335" t="s">
        <v>67</v>
      </c>
      <c r="C335">
        <v>2238</v>
      </c>
      <c r="D335">
        <v>25</v>
      </c>
      <c r="E335">
        <v>25</v>
      </c>
      <c r="F335">
        <v>29</v>
      </c>
      <c r="G335">
        <v>0</v>
      </c>
      <c r="H335">
        <v>0</v>
      </c>
      <c r="I335">
        <v>0</v>
      </c>
      <c r="J335">
        <v>4875</v>
      </c>
      <c r="K335">
        <v>4875</v>
      </c>
      <c r="L335">
        <v>5220</v>
      </c>
      <c r="M335">
        <v>15210</v>
      </c>
      <c r="N335">
        <v>15210</v>
      </c>
      <c r="O335">
        <v>14040</v>
      </c>
      <c r="P335">
        <v>0.375</v>
      </c>
      <c r="Q335">
        <v>0.4375</v>
      </c>
      <c r="R335">
        <v>0.4375</v>
      </c>
      <c r="S335">
        <v>5613.75</v>
      </c>
      <c r="T335">
        <v>6549.375</v>
      </c>
      <c r="U335">
        <v>6549.375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8</v>
      </c>
      <c r="AC335">
        <v>0</v>
      </c>
      <c r="AD335">
        <v>6</v>
      </c>
      <c r="AE335">
        <v>0</v>
      </c>
      <c r="AF335">
        <v>0</v>
      </c>
      <c r="AG335">
        <v>7</v>
      </c>
      <c r="AH335">
        <v>8</v>
      </c>
      <c r="AI335">
        <v>0</v>
      </c>
    </row>
    <row r="336" spans="1:35" x14ac:dyDescent="0.35">
      <c r="A336" t="s">
        <v>157</v>
      </c>
      <c r="B336" t="s">
        <v>67</v>
      </c>
      <c r="C336">
        <v>2239</v>
      </c>
      <c r="D336">
        <v>23</v>
      </c>
      <c r="E336">
        <v>22</v>
      </c>
      <c r="F336">
        <v>22</v>
      </c>
      <c r="G336">
        <v>0</v>
      </c>
      <c r="H336">
        <v>0</v>
      </c>
      <c r="I336">
        <v>0</v>
      </c>
      <c r="J336">
        <v>4485</v>
      </c>
      <c r="K336">
        <v>4290</v>
      </c>
      <c r="L336">
        <v>3960</v>
      </c>
      <c r="M336">
        <v>11310</v>
      </c>
      <c r="N336">
        <v>11310</v>
      </c>
      <c r="O336">
        <v>10440</v>
      </c>
      <c r="P336">
        <v>0.48</v>
      </c>
      <c r="Q336">
        <v>0.6</v>
      </c>
      <c r="R336">
        <v>0.8</v>
      </c>
      <c r="S336">
        <v>6112.8</v>
      </c>
      <c r="T336">
        <v>7641</v>
      </c>
      <c r="U336">
        <v>10188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14</v>
      </c>
      <c r="AC336">
        <v>7</v>
      </c>
      <c r="AD336">
        <v>7</v>
      </c>
      <c r="AE336">
        <v>0</v>
      </c>
      <c r="AF336">
        <v>0</v>
      </c>
      <c r="AG336">
        <v>0</v>
      </c>
      <c r="AH336">
        <v>0</v>
      </c>
      <c r="AI336">
        <v>0</v>
      </c>
    </row>
    <row r="337" spans="1:35" x14ac:dyDescent="0.35">
      <c r="A337" t="s">
        <v>158</v>
      </c>
      <c r="B337" t="s">
        <v>67</v>
      </c>
      <c r="C337">
        <v>2245</v>
      </c>
      <c r="D337">
        <v>31</v>
      </c>
      <c r="E337">
        <v>17</v>
      </c>
      <c r="F337">
        <v>25</v>
      </c>
      <c r="G337">
        <v>0</v>
      </c>
      <c r="H337">
        <v>0</v>
      </c>
      <c r="I337">
        <v>0</v>
      </c>
      <c r="J337">
        <v>6045</v>
      </c>
      <c r="K337">
        <v>3315</v>
      </c>
      <c r="L337">
        <v>4500</v>
      </c>
      <c r="M337">
        <v>10140</v>
      </c>
      <c r="N337">
        <v>10140</v>
      </c>
      <c r="O337">
        <v>9360</v>
      </c>
      <c r="P337">
        <v>0.88</v>
      </c>
      <c r="Q337">
        <v>0.88</v>
      </c>
      <c r="R337">
        <v>0.88</v>
      </c>
      <c r="S337">
        <v>12196.8</v>
      </c>
      <c r="T337">
        <v>12196.8</v>
      </c>
      <c r="U337">
        <v>12196.8</v>
      </c>
      <c r="V337">
        <v>10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16</v>
      </c>
      <c r="AC337">
        <v>10</v>
      </c>
      <c r="AD337">
        <v>10</v>
      </c>
      <c r="AE337">
        <v>0</v>
      </c>
      <c r="AF337">
        <v>2</v>
      </c>
      <c r="AG337">
        <v>0</v>
      </c>
      <c r="AH337">
        <v>0</v>
      </c>
      <c r="AI337">
        <v>0</v>
      </c>
    </row>
    <row r="338" spans="1:35" x14ac:dyDescent="0.35">
      <c r="A338" t="s">
        <v>159</v>
      </c>
      <c r="B338" t="s">
        <v>64</v>
      </c>
      <c r="C338">
        <v>2249</v>
      </c>
      <c r="D338">
        <v>25</v>
      </c>
      <c r="E338">
        <v>22</v>
      </c>
      <c r="F338">
        <v>21</v>
      </c>
      <c r="G338">
        <v>0</v>
      </c>
      <c r="H338">
        <v>0</v>
      </c>
      <c r="I338">
        <v>0</v>
      </c>
      <c r="J338">
        <v>4875</v>
      </c>
      <c r="K338">
        <v>4290</v>
      </c>
      <c r="L338">
        <v>3780</v>
      </c>
      <c r="M338">
        <v>10140</v>
      </c>
      <c r="N338">
        <v>10140</v>
      </c>
      <c r="O338">
        <v>9360</v>
      </c>
      <c r="P338">
        <v>0.29166666666666669</v>
      </c>
      <c r="Q338">
        <v>0.79166666666666663</v>
      </c>
      <c r="R338">
        <v>0.875</v>
      </c>
      <c r="S338">
        <v>3775.6250000000005</v>
      </c>
      <c r="T338">
        <v>10248.125</v>
      </c>
      <c r="U338">
        <v>11326.875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10</v>
      </c>
      <c r="AD338">
        <v>16</v>
      </c>
      <c r="AE338">
        <v>0</v>
      </c>
      <c r="AF338">
        <v>0</v>
      </c>
      <c r="AG338">
        <v>0</v>
      </c>
      <c r="AH338">
        <v>0</v>
      </c>
      <c r="AI338">
        <v>0</v>
      </c>
    </row>
    <row r="339" spans="1:35" x14ac:dyDescent="0.35">
      <c r="A339" t="s">
        <v>160</v>
      </c>
      <c r="B339" t="s">
        <v>67</v>
      </c>
      <c r="C339">
        <v>2251</v>
      </c>
      <c r="D339">
        <v>41</v>
      </c>
      <c r="E339">
        <v>52</v>
      </c>
      <c r="F339">
        <v>52</v>
      </c>
      <c r="G339">
        <v>0</v>
      </c>
      <c r="H339">
        <v>0</v>
      </c>
      <c r="I339">
        <v>0</v>
      </c>
      <c r="J339">
        <v>7995</v>
      </c>
      <c r="K339">
        <v>10140</v>
      </c>
      <c r="L339">
        <v>9360</v>
      </c>
      <c r="M339">
        <v>10140</v>
      </c>
      <c r="N339">
        <v>10140</v>
      </c>
      <c r="O339">
        <v>9360</v>
      </c>
      <c r="P339">
        <v>0</v>
      </c>
      <c r="Q339">
        <v>2.4390243902439025E-2</v>
      </c>
      <c r="R339">
        <v>7.3170731707317069E-2</v>
      </c>
      <c r="S339">
        <v>0</v>
      </c>
      <c r="T339">
        <v>670.60975609756099</v>
      </c>
      <c r="U339">
        <v>2011.8292682926829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4</v>
      </c>
      <c r="AC339">
        <v>5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</row>
    <row r="340" spans="1:35" x14ac:dyDescent="0.35">
      <c r="A340" t="s">
        <v>161</v>
      </c>
      <c r="B340" t="s">
        <v>64</v>
      </c>
      <c r="C340">
        <v>2263</v>
      </c>
      <c r="D340">
        <v>0</v>
      </c>
      <c r="E340">
        <v>0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10140</v>
      </c>
      <c r="N340">
        <v>10140</v>
      </c>
      <c r="O340">
        <v>9360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</row>
    <row r="341" spans="1:35" x14ac:dyDescent="0.35">
      <c r="A341" t="s">
        <v>162</v>
      </c>
      <c r="B341" t="s">
        <v>67</v>
      </c>
      <c r="C341">
        <v>2276</v>
      </c>
      <c r="D341">
        <v>69</v>
      </c>
      <c r="E341">
        <v>75</v>
      </c>
      <c r="F341">
        <v>74</v>
      </c>
      <c r="G341">
        <v>0</v>
      </c>
      <c r="H341">
        <v>0</v>
      </c>
      <c r="I341">
        <v>0</v>
      </c>
      <c r="J341">
        <v>13455</v>
      </c>
      <c r="K341">
        <v>14625</v>
      </c>
      <c r="L341">
        <v>13320</v>
      </c>
      <c r="M341">
        <v>23400</v>
      </c>
      <c r="N341">
        <v>23400</v>
      </c>
      <c r="O341">
        <v>21600</v>
      </c>
      <c r="P341">
        <v>1.4285714285714285E-2</v>
      </c>
      <c r="Q341">
        <v>8.5714285714285715E-2</v>
      </c>
      <c r="R341">
        <v>0.9</v>
      </c>
      <c r="S341">
        <v>591.42857142857144</v>
      </c>
      <c r="T341">
        <v>3548.5714285714284</v>
      </c>
      <c r="U341">
        <v>37260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4</v>
      </c>
      <c r="AC341">
        <v>12</v>
      </c>
      <c r="AD341">
        <v>13</v>
      </c>
      <c r="AE341">
        <v>0</v>
      </c>
      <c r="AF341">
        <v>0</v>
      </c>
      <c r="AG341">
        <v>0</v>
      </c>
      <c r="AH341">
        <v>0</v>
      </c>
      <c r="AI341">
        <v>0</v>
      </c>
    </row>
    <row r="342" spans="1:35" x14ac:dyDescent="0.35">
      <c r="A342" t="s">
        <v>164</v>
      </c>
      <c r="B342" t="s">
        <v>67</v>
      </c>
      <c r="C342">
        <v>2297</v>
      </c>
      <c r="D342">
        <v>106</v>
      </c>
      <c r="E342">
        <v>71</v>
      </c>
      <c r="F342">
        <v>68</v>
      </c>
      <c r="G342">
        <v>0</v>
      </c>
      <c r="H342">
        <v>0</v>
      </c>
      <c r="I342">
        <v>0</v>
      </c>
      <c r="J342">
        <v>20670</v>
      </c>
      <c r="K342">
        <v>13845</v>
      </c>
      <c r="L342">
        <v>12240</v>
      </c>
      <c r="M342">
        <v>31200</v>
      </c>
      <c r="N342">
        <v>31200</v>
      </c>
      <c r="O342">
        <v>28800</v>
      </c>
      <c r="P342">
        <v>1.0869565217391304E-2</v>
      </c>
      <c r="Q342">
        <v>0.11956521739130435</v>
      </c>
      <c r="R342">
        <v>0.55434782608695654</v>
      </c>
      <c r="S342">
        <v>508.20652173913044</v>
      </c>
      <c r="T342">
        <v>5590.271739130435</v>
      </c>
      <c r="U342">
        <v>25918.532608695652</v>
      </c>
      <c r="V342">
        <v>0</v>
      </c>
      <c r="W342">
        <v>0</v>
      </c>
      <c r="X342">
        <v>1</v>
      </c>
      <c r="Y342">
        <v>0</v>
      </c>
      <c r="Z342">
        <v>0</v>
      </c>
      <c r="AA342">
        <v>0</v>
      </c>
      <c r="AB342">
        <v>15</v>
      </c>
      <c r="AC342">
        <v>15</v>
      </c>
      <c r="AD342">
        <v>14</v>
      </c>
      <c r="AE342">
        <v>0</v>
      </c>
      <c r="AF342">
        <v>2</v>
      </c>
      <c r="AG342">
        <v>2</v>
      </c>
      <c r="AH342">
        <v>3</v>
      </c>
      <c r="AI342">
        <v>0</v>
      </c>
    </row>
    <row r="343" spans="1:35" x14ac:dyDescent="0.35">
      <c r="A343" t="s">
        <v>165</v>
      </c>
      <c r="B343" t="s">
        <v>64</v>
      </c>
      <c r="C343">
        <v>2299</v>
      </c>
      <c r="D343">
        <v>67</v>
      </c>
      <c r="E343">
        <v>60</v>
      </c>
      <c r="F343">
        <v>63</v>
      </c>
      <c r="G343">
        <v>0</v>
      </c>
      <c r="H343">
        <v>0</v>
      </c>
      <c r="I343">
        <v>0</v>
      </c>
      <c r="J343">
        <v>13065</v>
      </c>
      <c r="K343">
        <v>11700</v>
      </c>
      <c r="L343">
        <v>11340</v>
      </c>
      <c r="M343">
        <v>15210</v>
      </c>
      <c r="N343">
        <v>15210</v>
      </c>
      <c r="O343">
        <v>14040</v>
      </c>
      <c r="P343">
        <v>0</v>
      </c>
      <c r="Q343">
        <v>4.0816326530612242E-2</v>
      </c>
      <c r="R343">
        <v>0.16326530612244897</v>
      </c>
      <c r="S343">
        <v>0</v>
      </c>
      <c r="T343">
        <v>1473.6734693877549</v>
      </c>
      <c r="U343">
        <v>5894.6938775510198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14</v>
      </c>
      <c r="AC343">
        <v>15</v>
      </c>
      <c r="AD343">
        <v>18</v>
      </c>
      <c r="AE343">
        <v>0</v>
      </c>
      <c r="AF343">
        <v>11</v>
      </c>
      <c r="AG343">
        <v>13</v>
      </c>
      <c r="AH343">
        <v>13</v>
      </c>
      <c r="AI343">
        <v>0</v>
      </c>
    </row>
    <row r="344" spans="1:35" x14ac:dyDescent="0.35">
      <c r="A344" t="s">
        <v>166</v>
      </c>
      <c r="B344" t="s">
        <v>67</v>
      </c>
      <c r="C344">
        <v>2300</v>
      </c>
      <c r="D344">
        <v>78</v>
      </c>
      <c r="E344">
        <v>58</v>
      </c>
      <c r="F344">
        <v>61</v>
      </c>
      <c r="G344">
        <v>0</v>
      </c>
      <c r="H344">
        <v>0</v>
      </c>
      <c r="I344">
        <v>0</v>
      </c>
      <c r="J344">
        <v>15210</v>
      </c>
      <c r="K344">
        <v>11310</v>
      </c>
      <c r="L344">
        <v>10980</v>
      </c>
      <c r="M344">
        <v>15210</v>
      </c>
      <c r="N344">
        <v>15210</v>
      </c>
      <c r="O344">
        <v>14040</v>
      </c>
      <c r="P344">
        <v>0</v>
      </c>
      <c r="Q344">
        <v>6.4102564102564097E-2</v>
      </c>
      <c r="R344">
        <v>0.74358974358974361</v>
      </c>
      <c r="S344">
        <v>0</v>
      </c>
      <c r="T344">
        <v>2403.8461538461538</v>
      </c>
      <c r="U344">
        <v>27884.615384615387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15</v>
      </c>
      <c r="AC344">
        <v>11</v>
      </c>
      <c r="AD344">
        <v>15</v>
      </c>
      <c r="AE344">
        <v>0</v>
      </c>
      <c r="AF344">
        <v>0</v>
      </c>
      <c r="AG344">
        <v>5</v>
      </c>
      <c r="AH344">
        <v>7</v>
      </c>
      <c r="AI344">
        <v>0</v>
      </c>
    </row>
    <row r="345" spans="1:35" x14ac:dyDescent="0.35">
      <c r="A345" t="s">
        <v>167</v>
      </c>
      <c r="B345" t="s">
        <v>64</v>
      </c>
      <c r="C345">
        <v>2170</v>
      </c>
      <c r="D345">
        <v>60</v>
      </c>
      <c r="E345">
        <v>45</v>
      </c>
      <c r="F345">
        <v>54</v>
      </c>
      <c r="G345">
        <v>0</v>
      </c>
      <c r="H345">
        <v>0</v>
      </c>
      <c r="I345">
        <v>0</v>
      </c>
      <c r="J345">
        <v>11700</v>
      </c>
      <c r="K345">
        <v>8775</v>
      </c>
      <c r="L345">
        <v>9720</v>
      </c>
      <c r="M345">
        <v>25350</v>
      </c>
      <c r="N345">
        <v>25350</v>
      </c>
      <c r="O345">
        <v>23400</v>
      </c>
      <c r="P345">
        <v>0.45833333333333331</v>
      </c>
      <c r="Q345">
        <v>0.77083333333333337</v>
      </c>
      <c r="R345">
        <v>0.95833333333333337</v>
      </c>
      <c r="S345">
        <v>13839.375</v>
      </c>
      <c r="T345">
        <v>23275.3125</v>
      </c>
      <c r="U345">
        <v>28936.875</v>
      </c>
      <c r="V345">
        <v>12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20</v>
      </c>
      <c r="AC345">
        <v>14</v>
      </c>
      <c r="AD345">
        <v>22</v>
      </c>
      <c r="AE345">
        <v>0</v>
      </c>
      <c r="AF345">
        <v>0</v>
      </c>
      <c r="AG345">
        <v>1</v>
      </c>
      <c r="AH345">
        <v>2</v>
      </c>
      <c r="AI345">
        <v>0</v>
      </c>
    </row>
    <row r="346" spans="1:35" x14ac:dyDescent="0.35">
      <c r="A346" t="s">
        <v>168</v>
      </c>
      <c r="B346" t="s">
        <v>67</v>
      </c>
      <c r="C346">
        <v>2308</v>
      </c>
      <c r="D346">
        <v>58</v>
      </c>
      <c r="E346">
        <v>45</v>
      </c>
      <c r="F346">
        <v>48</v>
      </c>
      <c r="G346">
        <v>0</v>
      </c>
      <c r="H346">
        <v>0</v>
      </c>
      <c r="I346">
        <v>0</v>
      </c>
      <c r="J346">
        <v>11310</v>
      </c>
      <c r="K346">
        <v>8775</v>
      </c>
      <c r="L346">
        <v>8640</v>
      </c>
      <c r="M346">
        <v>23400</v>
      </c>
      <c r="N346">
        <v>23400</v>
      </c>
      <c r="O346">
        <v>21600</v>
      </c>
      <c r="P346">
        <v>0</v>
      </c>
      <c r="Q346">
        <v>0</v>
      </c>
      <c r="R346">
        <v>1</v>
      </c>
      <c r="S346">
        <v>0</v>
      </c>
      <c r="T346">
        <v>0</v>
      </c>
      <c r="U346">
        <v>28725</v>
      </c>
      <c r="V346">
        <v>2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12</v>
      </c>
      <c r="AC346">
        <v>13</v>
      </c>
      <c r="AD346">
        <v>16</v>
      </c>
      <c r="AE346">
        <v>0</v>
      </c>
      <c r="AF346">
        <v>0</v>
      </c>
      <c r="AG346">
        <v>3</v>
      </c>
      <c r="AH346">
        <v>4</v>
      </c>
      <c r="AI346">
        <v>0</v>
      </c>
    </row>
    <row r="347" spans="1:35" x14ac:dyDescent="0.35">
      <c r="A347" t="s">
        <v>169</v>
      </c>
      <c r="B347" t="s">
        <v>64</v>
      </c>
      <c r="C347">
        <v>2309</v>
      </c>
      <c r="D347">
        <v>31</v>
      </c>
      <c r="E347">
        <v>32</v>
      </c>
      <c r="F347">
        <v>36</v>
      </c>
      <c r="G347">
        <v>0</v>
      </c>
      <c r="H347">
        <v>0</v>
      </c>
      <c r="I347">
        <v>0</v>
      </c>
      <c r="J347">
        <v>6045</v>
      </c>
      <c r="K347">
        <v>6240</v>
      </c>
      <c r="L347">
        <v>6480</v>
      </c>
      <c r="M347">
        <v>10140</v>
      </c>
      <c r="N347">
        <v>10140</v>
      </c>
      <c r="O347">
        <v>9360</v>
      </c>
      <c r="P347">
        <v>3.125E-2</v>
      </c>
      <c r="Q347">
        <v>6.25E-2</v>
      </c>
      <c r="R347">
        <v>0.34375</v>
      </c>
      <c r="S347">
        <v>586.40625</v>
      </c>
      <c r="T347">
        <v>1172.8125</v>
      </c>
      <c r="U347">
        <v>6450.46875</v>
      </c>
      <c r="V347">
        <v>3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22</v>
      </c>
      <c r="AC347">
        <v>23</v>
      </c>
      <c r="AD347">
        <v>20</v>
      </c>
      <c r="AE347">
        <v>0</v>
      </c>
      <c r="AF347">
        <v>4</v>
      </c>
      <c r="AG347">
        <v>3</v>
      </c>
      <c r="AH347">
        <v>3</v>
      </c>
      <c r="AI347">
        <v>0</v>
      </c>
    </row>
    <row r="348" spans="1:35" x14ac:dyDescent="0.35">
      <c r="A348" t="s">
        <v>170</v>
      </c>
      <c r="B348" t="s">
        <v>64</v>
      </c>
      <c r="C348">
        <v>2315</v>
      </c>
      <c r="D348">
        <v>0</v>
      </c>
      <c r="E348">
        <v>0</v>
      </c>
      <c r="F348">
        <v>0</v>
      </c>
      <c r="G348">
        <v>0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10140</v>
      </c>
      <c r="N348">
        <v>10140</v>
      </c>
      <c r="O348">
        <v>9360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</row>
    <row r="349" spans="1:35" x14ac:dyDescent="0.35">
      <c r="A349" t="s">
        <v>171</v>
      </c>
      <c r="B349" t="s">
        <v>67</v>
      </c>
      <c r="C349">
        <v>2317</v>
      </c>
      <c r="D349">
        <v>67</v>
      </c>
      <c r="E349">
        <v>75</v>
      </c>
      <c r="F349">
        <v>75</v>
      </c>
      <c r="G349">
        <v>0</v>
      </c>
      <c r="H349">
        <v>0</v>
      </c>
      <c r="I349">
        <v>0</v>
      </c>
      <c r="J349">
        <v>13065</v>
      </c>
      <c r="K349">
        <v>14625</v>
      </c>
      <c r="L349">
        <v>13500</v>
      </c>
      <c r="M349">
        <v>20280</v>
      </c>
      <c r="N349">
        <v>20280</v>
      </c>
      <c r="O349">
        <v>18720</v>
      </c>
      <c r="P349">
        <v>0.265625</v>
      </c>
      <c r="Q349">
        <v>0.296875</v>
      </c>
      <c r="R349">
        <v>0.578125</v>
      </c>
      <c r="S349">
        <v>10941.09375</v>
      </c>
      <c r="T349">
        <v>12228.28125</v>
      </c>
      <c r="U349">
        <v>23812.96875</v>
      </c>
      <c r="V349">
        <v>32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14</v>
      </c>
      <c r="AC349">
        <v>29</v>
      </c>
      <c r="AD349">
        <v>32</v>
      </c>
      <c r="AE349">
        <v>0</v>
      </c>
      <c r="AF349">
        <v>20</v>
      </c>
      <c r="AG349">
        <v>24</v>
      </c>
      <c r="AH349">
        <v>23</v>
      </c>
      <c r="AI349">
        <v>0</v>
      </c>
    </row>
    <row r="350" spans="1:35" x14ac:dyDescent="0.35">
      <c r="A350" t="s">
        <v>172</v>
      </c>
      <c r="B350" t="s">
        <v>67</v>
      </c>
      <c r="C350">
        <v>2321</v>
      </c>
      <c r="D350">
        <v>31</v>
      </c>
      <c r="E350">
        <v>28</v>
      </c>
      <c r="F350">
        <v>29</v>
      </c>
      <c r="G350">
        <v>0</v>
      </c>
      <c r="H350">
        <v>0</v>
      </c>
      <c r="I350">
        <v>0</v>
      </c>
      <c r="J350">
        <v>6045</v>
      </c>
      <c r="K350">
        <v>5460</v>
      </c>
      <c r="L350">
        <v>5220</v>
      </c>
      <c r="M350">
        <v>10140</v>
      </c>
      <c r="N350">
        <v>10140</v>
      </c>
      <c r="O350">
        <v>9360</v>
      </c>
      <c r="P350">
        <v>0.55000000000000004</v>
      </c>
      <c r="Q350">
        <v>0.85</v>
      </c>
      <c r="R350">
        <v>0.9</v>
      </c>
      <c r="S350">
        <v>9198.75</v>
      </c>
      <c r="T350">
        <v>14216.25</v>
      </c>
      <c r="U350">
        <v>15052.5</v>
      </c>
      <c r="V350">
        <v>2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16</v>
      </c>
      <c r="AC350">
        <v>4</v>
      </c>
      <c r="AD350">
        <v>4</v>
      </c>
      <c r="AE350">
        <v>0</v>
      </c>
      <c r="AF350">
        <v>7</v>
      </c>
      <c r="AG350">
        <v>12</v>
      </c>
      <c r="AH350">
        <v>13</v>
      </c>
      <c r="AI350">
        <v>0</v>
      </c>
    </row>
    <row r="351" spans="1:35" x14ac:dyDescent="0.35">
      <c r="A351" t="s">
        <v>173</v>
      </c>
      <c r="B351" t="s">
        <v>67</v>
      </c>
      <c r="C351">
        <v>2402</v>
      </c>
      <c r="D351">
        <v>52</v>
      </c>
      <c r="E351">
        <v>41</v>
      </c>
      <c r="F351">
        <v>50</v>
      </c>
      <c r="G351">
        <v>0</v>
      </c>
      <c r="H351">
        <v>0</v>
      </c>
      <c r="I351">
        <v>0</v>
      </c>
      <c r="J351">
        <v>10140</v>
      </c>
      <c r="K351">
        <v>7995</v>
      </c>
      <c r="L351">
        <v>9000</v>
      </c>
      <c r="M351">
        <v>10140</v>
      </c>
      <c r="N351">
        <v>10140</v>
      </c>
      <c r="O351">
        <v>9360</v>
      </c>
      <c r="P351">
        <v>1.9607843137254902E-2</v>
      </c>
      <c r="Q351">
        <v>1.9607843137254902E-2</v>
      </c>
      <c r="R351">
        <v>9.8039215686274508E-2</v>
      </c>
      <c r="S351">
        <v>532.05882352941171</v>
      </c>
      <c r="T351">
        <v>532.05882352941171</v>
      </c>
      <c r="U351">
        <v>2660.294117647059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2</v>
      </c>
      <c r="AC351">
        <v>7</v>
      </c>
      <c r="AD351">
        <v>8</v>
      </c>
      <c r="AE351">
        <v>0</v>
      </c>
      <c r="AF351">
        <v>0</v>
      </c>
      <c r="AG351">
        <v>0</v>
      </c>
      <c r="AH351">
        <v>0</v>
      </c>
      <c r="AI351">
        <v>0</v>
      </c>
    </row>
    <row r="352" spans="1:35" x14ac:dyDescent="0.35">
      <c r="A352" t="s">
        <v>174</v>
      </c>
      <c r="B352" t="s">
        <v>67</v>
      </c>
      <c r="C352">
        <v>2429</v>
      </c>
      <c r="D352">
        <v>42</v>
      </c>
      <c r="E352">
        <v>32</v>
      </c>
      <c r="F352">
        <v>40</v>
      </c>
      <c r="G352">
        <v>0</v>
      </c>
      <c r="H352">
        <v>0</v>
      </c>
      <c r="I352">
        <v>0</v>
      </c>
      <c r="J352">
        <v>8190</v>
      </c>
      <c r="K352">
        <v>6240</v>
      </c>
      <c r="L352">
        <v>7200</v>
      </c>
      <c r="M352">
        <v>20280</v>
      </c>
      <c r="N352">
        <v>20280</v>
      </c>
      <c r="O352">
        <v>18720</v>
      </c>
      <c r="P352">
        <v>5.128205128205128E-2</v>
      </c>
      <c r="Q352">
        <v>5.128205128205128E-2</v>
      </c>
      <c r="R352">
        <v>0.10256410256410256</v>
      </c>
      <c r="S352">
        <v>1109.2307692307693</v>
      </c>
      <c r="T352">
        <v>1109.2307692307693</v>
      </c>
      <c r="U352">
        <v>2218.4615384615386</v>
      </c>
      <c r="V352">
        <v>3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2</v>
      </c>
      <c r="AC352">
        <v>3</v>
      </c>
      <c r="AD352">
        <v>5</v>
      </c>
      <c r="AE352">
        <v>0</v>
      </c>
      <c r="AF352">
        <v>7.6</v>
      </c>
      <c r="AG352">
        <v>4</v>
      </c>
      <c r="AH352">
        <v>5</v>
      </c>
      <c r="AI352">
        <v>0</v>
      </c>
    </row>
    <row r="353" spans="1:35" x14ac:dyDescent="0.35">
      <c r="A353" t="s">
        <v>175</v>
      </c>
      <c r="B353" t="s">
        <v>64</v>
      </c>
      <c r="C353">
        <v>2434</v>
      </c>
      <c r="D353">
        <v>82</v>
      </c>
      <c r="E353">
        <v>66</v>
      </c>
      <c r="F353">
        <v>72</v>
      </c>
      <c r="G353">
        <v>0</v>
      </c>
      <c r="H353">
        <v>0</v>
      </c>
      <c r="I353">
        <v>0</v>
      </c>
      <c r="J353">
        <v>15990</v>
      </c>
      <c r="K353">
        <v>12870</v>
      </c>
      <c r="L353">
        <v>12960</v>
      </c>
      <c r="M353">
        <v>27300</v>
      </c>
      <c r="N353">
        <v>27300</v>
      </c>
      <c r="O353">
        <v>25200</v>
      </c>
      <c r="P353">
        <v>0.24719101123595505</v>
      </c>
      <c r="Q353">
        <v>0.48314606741573035</v>
      </c>
      <c r="R353">
        <v>0.9213483146067416</v>
      </c>
      <c r="S353">
        <v>10337.528089887641</v>
      </c>
      <c r="T353">
        <v>20205.168539325845</v>
      </c>
      <c r="U353">
        <v>38530.786516853936</v>
      </c>
      <c r="V353">
        <v>0</v>
      </c>
      <c r="W353">
        <v>14</v>
      </c>
      <c r="X353">
        <v>15</v>
      </c>
      <c r="Y353">
        <v>0</v>
      </c>
      <c r="Z353">
        <v>0</v>
      </c>
      <c r="AA353">
        <v>0</v>
      </c>
      <c r="AB353">
        <v>26</v>
      </c>
      <c r="AC353">
        <v>36</v>
      </c>
      <c r="AD353">
        <v>0</v>
      </c>
      <c r="AE353">
        <v>0</v>
      </c>
      <c r="AF353">
        <v>22.866666666666667</v>
      </c>
      <c r="AG353">
        <v>14.4</v>
      </c>
      <c r="AH353">
        <v>19.600000000000001</v>
      </c>
      <c r="AI353">
        <v>0</v>
      </c>
    </row>
    <row r="354" spans="1:35" x14ac:dyDescent="0.35">
      <c r="A354" t="s">
        <v>176</v>
      </c>
      <c r="B354" t="s">
        <v>67</v>
      </c>
      <c r="C354">
        <v>2435</v>
      </c>
      <c r="D354">
        <v>43</v>
      </c>
      <c r="E354">
        <v>23</v>
      </c>
      <c r="F354">
        <v>25</v>
      </c>
      <c r="G354">
        <v>0</v>
      </c>
      <c r="H354">
        <v>0</v>
      </c>
      <c r="I354">
        <v>0</v>
      </c>
      <c r="J354">
        <v>8385</v>
      </c>
      <c r="K354">
        <v>4485</v>
      </c>
      <c r="L354">
        <v>4500</v>
      </c>
      <c r="M354">
        <v>23400</v>
      </c>
      <c r="N354">
        <v>23400</v>
      </c>
      <c r="O354">
        <v>21600</v>
      </c>
      <c r="P354">
        <v>0.1388888888888889</v>
      </c>
      <c r="Q354">
        <v>0.66666666666666663</v>
      </c>
      <c r="R354">
        <v>0.97222222222222221</v>
      </c>
      <c r="S354">
        <v>2412.5</v>
      </c>
      <c r="T354">
        <v>11580</v>
      </c>
      <c r="U354">
        <v>16887.5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16</v>
      </c>
      <c r="AC354">
        <v>23</v>
      </c>
      <c r="AD354">
        <v>25</v>
      </c>
      <c r="AE354">
        <v>0</v>
      </c>
      <c r="AF354">
        <v>4</v>
      </c>
      <c r="AG354">
        <v>0</v>
      </c>
      <c r="AH354">
        <v>0</v>
      </c>
      <c r="AI354">
        <v>0</v>
      </c>
    </row>
    <row r="355" spans="1:35" x14ac:dyDescent="0.35">
      <c r="A355" t="s">
        <v>177</v>
      </c>
      <c r="B355" t="s">
        <v>67</v>
      </c>
      <c r="C355">
        <v>2441</v>
      </c>
      <c r="D355">
        <v>38</v>
      </c>
      <c r="E355">
        <v>20</v>
      </c>
      <c r="F355">
        <v>29</v>
      </c>
      <c r="G355">
        <v>0</v>
      </c>
      <c r="H355">
        <v>0</v>
      </c>
      <c r="I355">
        <v>0</v>
      </c>
      <c r="J355">
        <v>7410</v>
      </c>
      <c r="K355">
        <v>3900</v>
      </c>
      <c r="L355">
        <v>5220</v>
      </c>
      <c r="M355">
        <v>17940</v>
      </c>
      <c r="N355">
        <v>17940</v>
      </c>
      <c r="O355">
        <v>16560</v>
      </c>
      <c r="P355">
        <v>0.30434782608695654</v>
      </c>
      <c r="Q355">
        <v>0.86956521739130432</v>
      </c>
      <c r="R355">
        <v>0.91304347826086951</v>
      </c>
      <c r="S355">
        <v>5030.8695652173919</v>
      </c>
      <c r="T355">
        <v>14373.91304347826</v>
      </c>
      <c r="U355">
        <v>15092.608695652172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18</v>
      </c>
      <c r="AC355">
        <v>0</v>
      </c>
      <c r="AD355">
        <v>10</v>
      </c>
      <c r="AE355">
        <v>0</v>
      </c>
      <c r="AF355">
        <v>0</v>
      </c>
      <c r="AG355">
        <v>0</v>
      </c>
      <c r="AH355">
        <v>0</v>
      </c>
      <c r="AI355">
        <v>0</v>
      </c>
    </row>
    <row r="356" spans="1:35" x14ac:dyDescent="0.35">
      <c r="A356" t="s">
        <v>178</v>
      </c>
      <c r="B356" t="s">
        <v>64</v>
      </c>
      <c r="C356">
        <v>2443</v>
      </c>
      <c r="D356">
        <v>44</v>
      </c>
      <c r="E356">
        <v>40</v>
      </c>
      <c r="F356">
        <v>48</v>
      </c>
      <c r="G356">
        <v>0</v>
      </c>
      <c r="H356">
        <v>0</v>
      </c>
      <c r="I356">
        <v>0</v>
      </c>
      <c r="J356">
        <v>8580</v>
      </c>
      <c r="K356">
        <v>7800</v>
      </c>
      <c r="L356">
        <v>8640</v>
      </c>
      <c r="M356">
        <v>25350</v>
      </c>
      <c r="N356">
        <v>25350</v>
      </c>
      <c r="O356">
        <v>23400</v>
      </c>
      <c r="P356">
        <v>4.3478260869565216E-2</v>
      </c>
      <c r="Q356">
        <v>0.76086956521739135</v>
      </c>
      <c r="R356">
        <v>0.97826086956521741</v>
      </c>
      <c r="S356">
        <v>1087.8260869565217</v>
      </c>
      <c r="T356">
        <v>19036.956521739132</v>
      </c>
      <c r="U356">
        <v>24476.08695652174</v>
      </c>
      <c r="V356">
        <v>10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13</v>
      </c>
      <c r="AC356">
        <v>8</v>
      </c>
      <c r="AD356">
        <v>16</v>
      </c>
      <c r="AE356">
        <v>0</v>
      </c>
      <c r="AF356">
        <v>0</v>
      </c>
      <c r="AG356">
        <v>0</v>
      </c>
      <c r="AH356">
        <v>0</v>
      </c>
      <c r="AI356">
        <v>0</v>
      </c>
    </row>
    <row r="357" spans="1:35" x14ac:dyDescent="0.35">
      <c r="A357" t="s">
        <v>179</v>
      </c>
      <c r="B357" t="s">
        <v>64</v>
      </c>
      <c r="C357">
        <v>2447</v>
      </c>
      <c r="D357">
        <v>76</v>
      </c>
      <c r="E357">
        <v>45</v>
      </c>
      <c r="F357">
        <v>43</v>
      </c>
      <c r="G357">
        <v>0</v>
      </c>
      <c r="H357">
        <v>0</v>
      </c>
      <c r="I357">
        <v>0</v>
      </c>
      <c r="J357">
        <v>14820</v>
      </c>
      <c r="K357">
        <v>8775</v>
      </c>
      <c r="L357">
        <v>7740</v>
      </c>
      <c r="M357">
        <v>15210</v>
      </c>
      <c r="N357">
        <v>15210</v>
      </c>
      <c r="O357">
        <v>14040</v>
      </c>
      <c r="P357">
        <v>0.54929577464788737</v>
      </c>
      <c r="Q357">
        <v>0.647887323943662</v>
      </c>
      <c r="R357">
        <v>0.81690140845070425</v>
      </c>
      <c r="S357">
        <v>17212.183098591551</v>
      </c>
      <c r="T357">
        <v>20301.54929577465</v>
      </c>
      <c r="U357">
        <v>25597.605633802817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22</v>
      </c>
      <c r="AC357">
        <v>16</v>
      </c>
      <c r="AD357">
        <v>17</v>
      </c>
      <c r="AE357">
        <v>0</v>
      </c>
      <c r="AF357">
        <v>0</v>
      </c>
      <c r="AG357">
        <v>0</v>
      </c>
      <c r="AH357">
        <v>0</v>
      </c>
      <c r="AI357">
        <v>0</v>
      </c>
    </row>
    <row r="358" spans="1:35" x14ac:dyDescent="0.35">
      <c r="A358" t="s">
        <v>180</v>
      </c>
      <c r="B358" t="s">
        <v>64</v>
      </c>
      <c r="C358">
        <v>2448</v>
      </c>
      <c r="D358">
        <v>23</v>
      </c>
      <c r="E358">
        <v>0</v>
      </c>
      <c r="F358">
        <v>0</v>
      </c>
      <c r="G358">
        <v>0</v>
      </c>
      <c r="H358">
        <v>0</v>
      </c>
      <c r="I358">
        <v>0</v>
      </c>
      <c r="J358">
        <v>4485</v>
      </c>
      <c r="K358">
        <v>0</v>
      </c>
      <c r="L358">
        <v>0</v>
      </c>
      <c r="M358">
        <v>10140</v>
      </c>
      <c r="N358">
        <v>10140</v>
      </c>
      <c r="O358">
        <v>9360</v>
      </c>
      <c r="P358">
        <v>0.70833333333333337</v>
      </c>
      <c r="Q358">
        <v>0.75</v>
      </c>
      <c r="R358">
        <v>0.875</v>
      </c>
      <c r="S358">
        <v>3176.875</v>
      </c>
      <c r="T358">
        <v>3363.75</v>
      </c>
      <c r="U358">
        <v>3924.375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11</v>
      </c>
      <c r="AC358">
        <v>0</v>
      </c>
      <c r="AD358">
        <v>0</v>
      </c>
      <c r="AE358">
        <v>0</v>
      </c>
      <c r="AF358">
        <v>6</v>
      </c>
      <c r="AG358">
        <v>0</v>
      </c>
      <c r="AH358">
        <v>0</v>
      </c>
      <c r="AI358">
        <v>0</v>
      </c>
    </row>
    <row r="359" spans="1:35" x14ac:dyDescent="0.35">
      <c r="A359" t="s">
        <v>181</v>
      </c>
      <c r="B359" t="s">
        <v>64</v>
      </c>
      <c r="C359">
        <v>2449</v>
      </c>
      <c r="D359">
        <v>55</v>
      </c>
      <c r="E359">
        <v>51</v>
      </c>
      <c r="F359">
        <v>51</v>
      </c>
      <c r="G359">
        <v>0</v>
      </c>
      <c r="H359">
        <v>0</v>
      </c>
      <c r="I359">
        <v>0</v>
      </c>
      <c r="J359">
        <v>10725</v>
      </c>
      <c r="K359">
        <v>9945</v>
      </c>
      <c r="L359">
        <v>9180</v>
      </c>
      <c r="M359">
        <v>20280</v>
      </c>
      <c r="N359">
        <v>20280</v>
      </c>
      <c r="O359">
        <v>18720</v>
      </c>
      <c r="P359">
        <v>0.66666666666666663</v>
      </c>
      <c r="Q359">
        <v>0.82222222222222219</v>
      </c>
      <c r="R359">
        <v>0.93333333333333335</v>
      </c>
      <c r="S359">
        <v>19900</v>
      </c>
      <c r="T359">
        <v>24543.333333333332</v>
      </c>
      <c r="U359">
        <v>27860</v>
      </c>
      <c r="V359">
        <v>28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29</v>
      </c>
      <c r="AC359">
        <v>26</v>
      </c>
      <c r="AD359">
        <v>28</v>
      </c>
      <c r="AE359">
        <v>0</v>
      </c>
      <c r="AF359">
        <v>5</v>
      </c>
      <c r="AG359">
        <v>6</v>
      </c>
      <c r="AH359">
        <v>6</v>
      </c>
      <c r="AI359">
        <v>0</v>
      </c>
    </row>
    <row r="360" spans="1:35" x14ac:dyDescent="0.35">
      <c r="A360" t="s">
        <v>182</v>
      </c>
      <c r="B360" t="s">
        <v>64</v>
      </c>
      <c r="C360">
        <v>2450</v>
      </c>
      <c r="D360">
        <v>40</v>
      </c>
      <c r="E360">
        <v>42</v>
      </c>
      <c r="F360">
        <v>42</v>
      </c>
      <c r="G360">
        <v>0</v>
      </c>
      <c r="H360">
        <v>0</v>
      </c>
      <c r="I360">
        <v>0</v>
      </c>
      <c r="J360">
        <v>7800</v>
      </c>
      <c r="K360">
        <v>8190</v>
      </c>
      <c r="L360">
        <v>7560</v>
      </c>
      <c r="M360">
        <v>10140</v>
      </c>
      <c r="N360">
        <v>10140</v>
      </c>
      <c r="O360">
        <v>9360</v>
      </c>
      <c r="P360">
        <v>7.1428571428571425E-2</v>
      </c>
      <c r="Q360">
        <v>7.1428571428571425E-2</v>
      </c>
      <c r="R360">
        <v>0.2857142857142857</v>
      </c>
      <c r="S360">
        <v>1682.1428571428571</v>
      </c>
      <c r="T360">
        <v>1682.1428571428571</v>
      </c>
      <c r="U360">
        <v>6728.5714285714284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2</v>
      </c>
      <c r="AC360">
        <v>1</v>
      </c>
      <c r="AD360">
        <v>0</v>
      </c>
      <c r="AE360">
        <v>0</v>
      </c>
      <c r="AF360">
        <v>15</v>
      </c>
      <c r="AG360">
        <v>13</v>
      </c>
      <c r="AH360">
        <v>13</v>
      </c>
      <c r="AI360">
        <v>0</v>
      </c>
    </row>
    <row r="361" spans="1:35" x14ac:dyDescent="0.35">
      <c r="A361" t="s">
        <v>183</v>
      </c>
      <c r="B361" t="s">
        <v>64</v>
      </c>
      <c r="C361">
        <v>2453</v>
      </c>
      <c r="D361">
        <v>50</v>
      </c>
      <c r="E361">
        <v>35</v>
      </c>
      <c r="F361">
        <v>37</v>
      </c>
      <c r="G361">
        <v>0</v>
      </c>
      <c r="H361">
        <v>0</v>
      </c>
      <c r="I361">
        <v>0</v>
      </c>
      <c r="J361">
        <v>9750</v>
      </c>
      <c r="K361">
        <v>6825</v>
      </c>
      <c r="L361">
        <v>6660</v>
      </c>
      <c r="M361">
        <v>15210</v>
      </c>
      <c r="N361">
        <v>15210</v>
      </c>
      <c r="O361">
        <v>14040</v>
      </c>
      <c r="P361">
        <v>4.0816326530612242E-2</v>
      </c>
      <c r="Q361">
        <v>0.10204081632653061</v>
      </c>
      <c r="R361">
        <v>1</v>
      </c>
      <c r="S361">
        <v>948.36734693877543</v>
      </c>
      <c r="T361">
        <v>2370.9183673469388</v>
      </c>
      <c r="U361">
        <v>23235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3</v>
      </c>
      <c r="AD361">
        <v>0</v>
      </c>
      <c r="AE361">
        <v>0</v>
      </c>
      <c r="AF361">
        <v>0</v>
      </c>
      <c r="AG361">
        <v>3</v>
      </c>
      <c r="AH361">
        <v>3</v>
      </c>
      <c r="AI361">
        <v>0</v>
      </c>
    </row>
    <row r="362" spans="1:35" x14ac:dyDescent="0.35">
      <c r="A362" t="s">
        <v>184</v>
      </c>
      <c r="B362" t="s">
        <v>67</v>
      </c>
      <c r="C362">
        <v>2454</v>
      </c>
      <c r="D362">
        <v>20</v>
      </c>
      <c r="E362">
        <v>18</v>
      </c>
      <c r="F362">
        <v>24</v>
      </c>
      <c r="G362">
        <v>0</v>
      </c>
      <c r="H362">
        <v>0</v>
      </c>
      <c r="I362">
        <v>0</v>
      </c>
      <c r="J362">
        <v>3900</v>
      </c>
      <c r="K362">
        <v>3510</v>
      </c>
      <c r="L362">
        <v>4320</v>
      </c>
      <c r="M362">
        <v>10140</v>
      </c>
      <c r="N362">
        <v>10140</v>
      </c>
      <c r="O362">
        <v>9360</v>
      </c>
      <c r="P362">
        <v>0.52631578947368418</v>
      </c>
      <c r="Q362">
        <v>0.57894736842105265</v>
      </c>
      <c r="R362">
        <v>0.94736842105263153</v>
      </c>
      <c r="S362">
        <v>6173.6842105263158</v>
      </c>
      <c r="T362">
        <v>6791.0526315789475</v>
      </c>
      <c r="U362">
        <v>11112.631578947368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10</v>
      </c>
      <c r="AC362">
        <v>13</v>
      </c>
      <c r="AD362">
        <v>15</v>
      </c>
      <c r="AE362">
        <v>0</v>
      </c>
      <c r="AF362">
        <v>0</v>
      </c>
      <c r="AG362">
        <v>0</v>
      </c>
      <c r="AH362">
        <v>0</v>
      </c>
      <c r="AI362">
        <v>0</v>
      </c>
    </row>
    <row r="363" spans="1:35" x14ac:dyDescent="0.35">
      <c r="A363" t="s">
        <v>185</v>
      </c>
      <c r="B363" t="s">
        <v>64</v>
      </c>
      <c r="C363">
        <v>2455</v>
      </c>
      <c r="D363">
        <v>41</v>
      </c>
      <c r="E363">
        <v>37</v>
      </c>
      <c r="F363">
        <v>37</v>
      </c>
      <c r="G363">
        <v>0</v>
      </c>
      <c r="H363">
        <v>0</v>
      </c>
      <c r="I363">
        <v>0</v>
      </c>
      <c r="J363">
        <v>7995</v>
      </c>
      <c r="K363">
        <v>7215</v>
      </c>
      <c r="L363">
        <v>6660</v>
      </c>
      <c r="M363">
        <v>15210</v>
      </c>
      <c r="N363">
        <v>15210</v>
      </c>
      <c r="O363">
        <v>14040</v>
      </c>
      <c r="P363">
        <v>0.21052631578947367</v>
      </c>
      <c r="Q363">
        <v>0.23684210526315788</v>
      </c>
      <c r="R363">
        <v>0.34210526315789475</v>
      </c>
      <c r="S363">
        <v>4604.2105263157891</v>
      </c>
      <c r="T363">
        <v>5179.7368421052624</v>
      </c>
      <c r="U363">
        <v>7481.8421052631584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11</v>
      </c>
      <c r="AC363">
        <v>13</v>
      </c>
      <c r="AD363">
        <v>0</v>
      </c>
      <c r="AE363">
        <v>0</v>
      </c>
      <c r="AF363">
        <v>8.8000000000000007</v>
      </c>
      <c r="AG363">
        <v>6</v>
      </c>
      <c r="AH363">
        <v>7</v>
      </c>
      <c r="AI363">
        <v>0</v>
      </c>
    </row>
    <row r="364" spans="1:35" x14ac:dyDescent="0.35">
      <c r="A364" t="s">
        <v>186</v>
      </c>
      <c r="B364" t="s">
        <v>67</v>
      </c>
      <c r="C364">
        <v>2457</v>
      </c>
      <c r="D364">
        <v>61</v>
      </c>
      <c r="E364">
        <v>60</v>
      </c>
      <c r="F364">
        <v>69</v>
      </c>
      <c r="G364">
        <v>0</v>
      </c>
      <c r="H364">
        <v>0</v>
      </c>
      <c r="I364">
        <v>0</v>
      </c>
      <c r="J364">
        <v>11895</v>
      </c>
      <c r="K364">
        <v>11700</v>
      </c>
      <c r="L364">
        <v>12420</v>
      </c>
      <c r="M364">
        <v>15210</v>
      </c>
      <c r="N364">
        <v>15210</v>
      </c>
      <c r="O364">
        <v>14040</v>
      </c>
      <c r="P364">
        <v>4.1666666666666664E-2</v>
      </c>
      <c r="Q364">
        <v>0.35416666666666669</v>
      </c>
      <c r="R364">
        <v>0.75</v>
      </c>
      <c r="S364">
        <v>1500.625</v>
      </c>
      <c r="T364">
        <v>12755.3125</v>
      </c>
      <c r="U364">
        <v>27011.25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11</v>
      </c>
      <c r="AC364">
        <v>12</v>
      </c>
      <c r="AD364">
        <v>12</v>
      </c>
      <c r="AE364">
        <v>0</v>
      </c>
      <c r="AF364">
        <v>0</v>
      </c>
      <c r="AG364">
        <v>0</v>
      </c>
      <c r="AH364">
        <v>0</v>
      </c>
      <c r="AI364">
        <v>0</v>
      </c>
    </row>
    <row r="365" spans="1:35" x14ac:dyDescent="0.35">
      <c r="A365" t="s">
        <v>187</v>
      </c>
      <c r="B365" t="s">
        <v>64</v>
      </c>
      <c r="C365">
        <v>2458</v>
      </c>
      <c r="D365">
        <v>78</v>
      </c>
      <c r="E365">
        <v>61</v>
      </c>
      <c r="F365">
        <v>62</v>
      </c>
      <c r="G365">
        <v>0</v>
      </c>
      <c r="H365">
        <v>0</v>
      </c>
      <c r="I365">
        <v>0</v>
      </c>
      <c r="J365">
        <v>15210</v>
      </c>
      <c r="K365">
        <v>11895</v>
      </c>
      <c r="L365">
        <v>11160</v>
      </c>
      <c r="M365">
        <v>15210</v>
      </c>
      <c r="N365">
        <v>15210</v>
      </c>
      <c r="O365">
        <v>14040</v>
      </c>
      <c r="P365">
        <v>0</v>
      </c>
      <c r="Q365">
        <v>2.5974025974025976E-2</v>
      </c>
      <c r="R365">
        <v>0.58441558441558439</v>
      </c>
      <c r="S365">
        <v>0</v>
      </c>
      <c r="T365">
        <v>993.89610389610391</v>
      </c>
      <c r="U365">
        <v>22362.662337662336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47</v>
      </c>
      <c r="AC365">
        <v>6</v>
      </c>
      <c r="AD365">
        <v>7</v>
      </c>
      <c r="AE365">
        <v>0</v>
      </c>
      <c r="AF365">
        <v>0</v>
      </c>
      <c r="AG365">
        <v>0</v>
      </c>
      <c r="AH365">
        <v>0</v>
      </c>
      <c r="AI365">
        <v>0</v>
      </c>
    </row>
    <row r="366" spans="1:35" x14ac:dyDescent="0.35">
      <c r="A366" t="s">
        <v>188</v>
      </c>
      <c r="B366" t="s">
        <v>64</v>
      </c>
      <c r="C366">
        <v>2460</v>
      </c>
      <c r="D366">
        <v>37</v>
      </c>
      <c r="E366">
        <v>26</v>
      </c>
      <c r="F366">
        <v>27</v>
      </c>
      <c r="G366">
        <v>0</v>
      </c>
      <c r="H366">
        <v>0</v>
      </c>
      <c r="I366">
        <v>0</v>
      </c>
      <c r="J366">
        <v>7215</v>
      </c>
      <c r="K366">
        <v>5070</v>
      </c>
      <c r="L366">
        <v>4860</v>
      </c>
      <c r="M366">
        <v>15210</v>
      </c>
      <c r="N366">
        <v>15210</v>
      </c>
      <c r="O366">
        <v>14040</v>
      </c>
      <c r="P366">
        <v>5.5555555555555552E-2</v>
      </c>
      <c r="Q366">
        <v>0.5</v>
      </c>
      <c r="R366">
        <v>0.55555555555555558</v>
      </c>
      <c r="S366">
        <v>952.5</v>
      </c>
      <c r="T366">
        <v>8572.5</v>
      </c>
      <c r="U366">
        <v>9525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</row>
    <row r="367" spans="1:35" x14ac:dyDescent="0.35">
      <c r="A367" t="s">
        <v>189</v>
      </c>
      <c r="B367" t="s">
        <v>64</v>
      </c>
      <c r="C367">
        <v>2463</v>
      </c>
      <c r="D367">
        <v>33</v>
      </c>
      <c r="E367">
        <v>24</v>
      </c>
      <c r="F367">
        <v>24</v>
      </c>
      <c r="G367">
        <v>0</v>
      </c>
      <c r="H367">
        <v>0</v>
      </c>
      <c r="I367">
        <v>0</v>
      </c>
      <c r="J367">
        <v>6435</v>
      </c>
      <c r="K367">
        <v>4680</v>
      </c>
      <c r="L367">
        <v>4320</v>
      </c>
      <c r="M367">
        <v>20280</v>
      </c>
      <c r="N367">
        <v>20280</v>
      </c>
      <c r="O367">
        <v>18720</v>
      </c>
      <c r="P367">
        <v>0</v>
      </c>
      <c r="Q367">
        <v>0</v>
      </c>
      <c r="R367">
        <v>0.10714285714285714</v>
      </c>
      <c r="S367">
        <v>0</v>
      </c>
      <c r="T367">
        <v>0</v>
      </c>
      <c r="U367">
        <v>1653.75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3</v>
      </c>
      <c r="AC367">
        <v>1</v>
      </c>
      <c r="AD367">
        <v>0</v>
      </c>
      <c r="AE367">
        <v>0</v>
      </c>
      <c r="AF367">
        <v>10.666666666666666</v>
      </c>
      <c r="AG367">
        <v>11</v>
      </c>
      <c r="AH367">
        <v>11</v>
      </c>
      <c r="AI367">
        <v>0</v>
      </c>
    </row>
    <row r="368" spans="1:35" x14ac:dyDescent="0.35">
      <c r="A368" t="s">
        <v>190</v>
      </c>
      <c r="B368" t="s">
        <v>67</v>
      </c>
      <c r="C368">
        <v>2465</v>
      </c>
      <c r="D368">
        <v>52</v>
      </c>
      <c r="E368">
        <v>44</v>
      </c>
      <c r="F368">
        <v>50</v>
      </c>
      <c r="G368">
        <v>0</v>
      </c>
      <c r="H368">
        <v>0</v>
      </c>
      <c r="I368">
        <v>0</v>
      </c>
      <c r="J368">
        <v>10140</v>
      </c>
      <c r="K368">
        <v>8580</v>
      </c>
      <c r="L368">
        <v>9000</v>
      </c>
      <c r="M368">
        <v>10140</v>
      </c>
      <c r="N368">
        <v>10140</v>
      </c>
      <c r="O368">
        <v>9360</v>
      </c>
      <c r="P368">
        <v>2.5000000000000001E-2</v>
      </c>
      <c r="Q368">
        <v>2.5000000000000001E-2</v>
      </c>
      <c r="R368">
        <v>2.5000000000000001E-2</v>
      </c>
      <c r="S368">
        <v>693</v>
      </c>
      <c r="T368">
        <v>693</v>
      </c>
      <c r="U368">
        <v>693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4</v>
      </c>
      <c r="AC368">
        <v>0</v>
      </c>
      <c r="AD368">
        <v>6</v>
      </c>
      <c r="AE368">
        <v>0</v>
      </c>
      <c r="AF368">
        <v>0</v>
      </c>
      <c r="AG368">
        <v>0</v>
      </c>
      <c r="AH368">
        <v>0</v>
      </c>
      <c r="AI368">
        <v>0</v>
      </c>
    </row>
    <row r="369" spans="1:35" x14ac:dyDescent="0.35">
      <c r="A369" t="s">
        <v>191</v>
      </c>
      <c r="B369" t="s">
        <v>67</v>
      </c>
      <c r="C369">
        <v>2466</v>
      </c>
      <c r="D369">
        <v>68</v>
      </c>
      <c r="E369">
        <v>61</v>
      </c>
      <c r="F369">
        <v>60</v>
      </c>
      <c r="G369">
        <v>0</v>
      </c>
      <c r="H369">
        <v>0</v>
      </c>
      <c r="I369">
        <v>0</v>
      </c>
      <c r="J369">
        <v>13260</v>
      </c>
      <c r="K369">
        <v>11895</v>
      </c>
      <c r="L369">
        <v>10800</v>
      </c>
      <c r="M369">
        <v>25350</v>
      </c>
      <c r="N369">
        <v>25350</v>
      </c>
      <c r="O369">
        <v>23400</v>
      </c>
      <c r="P369">
        <v>0</v>
      </c>
      <c r="Q369">
        <v>1.5384615384615385E-2</v>
      </c>
      <c r="R369">
        <v>0.55384615384615388</v>
      </c>
      <c r="S369">
        <v>0</v>
      </c>
      <c r="T369">
        <v>553.15384615384619</v>
      </c>
      <c r="U369">
        <v>19913.538461538461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12</v>
      </c>
      <c r="AC369">
        <v>7</v>
      </c>
      <c r="AD369">
        <v>9</v>
      </c>
      <c r="AE369">
        <v>0</v>
      </c>
      <c r="AF369">
        <v>7</v>
      </c>
      <c r="AG369">
        <v>7</v>
      </c>
      <c r="AH369">
        <v>6</v>
      </c>
      <c r="AI369">
        <v>0</v>
      </c>
    </row>
    <row r="370" spans="1:35" x14ac:dyDescent="0.35">
      <c r="A370" t="s">
        <v>192</v>
      </c>
      <c r="B370" t="s">
        <v>67</v>
      </c>
      <c r="C370">
        <v>2469</v>
      </c>
      <c r="D370">
        <v>15</v>
      </c>
      <c r="E370">
        <v>12</v>
      </c>
      <c r="F370">
        <v>14</v>
      </c>
      <c r="G370">
        <v>0</v>
      </c>
      <c r="H370">
        <v>0</v>
      </c>
      <c r="I370">
        <v>0</v>
      </c>
      <c r="J370">
        <v>2925</v>
      </c>
      <c r="K370">
        <v>2340</v>
      </c>
      <c r="L370">
        <v>2520</v>
      </c>
      <c r="M370">
        <v>20280</v>
      </c>
      <c r="N370">
        <v>20280</v>
      </c>
      <c r="O370">
        <v>18720</v>
      </c>
      <c r="P370">
        <v>7.1428571428571425E-2</v>
      </c>
      <c r="Q370">
        <v>7.1428571428571425E-2</v>
      </c>
      <c r="R370">
        <v>0.42857142857142855</v>
      </c>
      <c r="S370">
        <v>556.07142857142856</v>
      </c>
      <c r="T370">
        <v>556.07142857142856</v>
      </c>
      <c r="U370">
        <v>3336.4285714285711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5</v>
      </c>
      <c r="AC370">
        <v>3</v>
      </c>
      <c r="AD370">
        <v>4</v>
      </c>
      <c r="AE370">
        <v>0</v>
      </c>
      <c r="AF370">
        <v>0</v>
      </c>
      <c r="AG370">
        <v>0</v>
      </c>
      <c r="AH370">
        <v>0</v>
      </c>
      <c r="AI370">
        <v>0</v>
      </c>
    </row>
    <row r="371" spans="1:35" x14ac:dyDescent="0.35">
      <c r="A371" t="s">
        <v>193</v>
      </c>
      <c r="B371" t="s">
        <v>64</v>
      </c>
      <c r="C371">
        <v>2471</v>
      </c>
      <c r="D371">
        <v>41</v>
      </c>
      <c r="E371">
        <v>55</v>
      </c>
      <c r="F371">
        <v>54</v>
      </c>
      <c r="G371">
        <v>0</v>
      </c>
      <c r="H371">
        <v>0</v>
      </c>
      <c r="I371">
        <v>0</v>
      </c>
      <c r="J371">
        <v>7995</v>
      </c>
      <c r="K371">
        <v>10725</v>
      </c>
      <c r="L371">
        <v>9720</v>
      </c>
      <c r="M371">
        <v>15210</v>
      </c>
      <c r="N371">
        <v>15210</v>
      </c>
      <c r="O371">
        <v>14040</v>
      </c>
      <c r="P371">
        <v>0</v>
      </c>
      <c r="Q371">
        <v>0.05</v>
      </c>
      <c r="R371">
        <v>0.875</v>
      </c>
      <c r="S371">
        <v>0</v>
      </c>
      <c r="T371">
        <v>1422</v>
      </c>
      <c r="U371">
        <v>24885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7</v>
      </c>
      <c r="AC371">
        <v>8</v>
      </c>
      <c r="AD371">
        <v>9</v>
      </c>
      <c r="AE371">
        <v>0</v>
      </c>
      <c r="AF371">
        <v>0</v>
      </c>
      <c r="AG371">
        <v>0</v>
      </c>
      <c r="AH371">
        <v>0</v>
      </c>
      <c r="AI371">
        <v>0</v>
      </c>
    </row>
    <row r="372" spans="1:35" x14ac:dyDescent="0.35">
      <c r="A372" t="s">
        <v>194</v>
      </c>
      <c r="B372" t="s">
        <v>64</v>
      </c>
      <c r="C372">
        <v>2475</v>
      </c>
      <c r="D372">
        <v>33</v>
      </c>
      <c r="E372">
        <v>15</v>
      </c>
      <c r="F372">
        <v>17</v>
      </c>
      <c r="G372">
        <v>0</v>
      </c>
      <c r="H372">
        <v>0</v>
      </c>
      <c r="I372">
        <v>0</v>
      </c>
      <c r="J372">
        <v>6435</v>
      </c>
      <c r="K372">
        <v>2925</v>
      </c>
      <c r="L372">
        <v>3060</v>
      </c>
      <c r="M372">
        <v>10140</v>
      </c>
      <c r="N372">
        <v>10140</v>
      </c>
      <c r="O372">
        <v>9360</v>
      </c>
      <c r="P372">
        <v>0.96</v>
      </c>
      <c r="Q372">
        <v>0.96</v>
      </c>
      <c r="R372">
        <v>0.96</v>
      </c>
      <c r="S372">
        <v>11923.199999999999</v>
      </c>
      <c r="T372">
        <v>11923.199999999999</v>
      </c>
      <c r="U372">
        <v>11923.199999999999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22</v>
      </c>
      <c r="AC372">
        <v>0</v>
      </c>
      <c r="AD372">
        <v>30</v>
      </c>
      <c r="AE372">
        <v>0</v>
      </c>
      <c r="AF372">
        <v>0</v>
      </c>
      <c r="AG372">
        <v>0</v>
      </c>
      <c r="AH372">
        <v>0</v>
      </c>
      <c r="AI372">
        <v>0</v>
      </c>
    </row>
    <row r="373" spans="1:35" x14ac:dyDescent="0.35">
      <c r="A373" t="s">
        <v>195</v>
      </c>
      <c r="B373" t="s">
        <v>67</v>
      </c>
      <c r="C373">
        <v>2478</v>
      </c>
      <c r="D373">
        <v>29</v>
      </c>
      <c r="E373">
        <v>30</v>
      </c>
      <c r="F373">
        <v>32</v>
      </c>
      <c r="G373">
        <v>0</v>
      </c>
      <c r="H373">
        <v>0</v>
      </c>
      <c r="I373">
        <v>0</v>
      </c>
      <c r="J373">
        <v>5655</v>
      </c>
      <c r="K373">
        <v>5850</v>
      </c>
      <c r="L373">
        <v>5760</v>
      </c>
      <c r="M373">
        <v>10140</v>
      </c>
      <c r="N373">
        <v>10140</v>
      </c>
      <c r="O373">
        <v>9360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19.399999999999999</v>
      </c>
      <c r="AG373">
        <v>19</v>
      </c>
      <c r="AH373">
        <v>20</v>
      </c>
      <c r="AI373">
        <v>0</v>
      </c>
    </row>
    <row r="374" spans="1:35" x14ac:dyDescent="0.35">
      <c r="A374" t="s">
        <v>196</v>
      </c>
      <c r="B374" t="s">
        <v>67</v>
      </c>
      <c r="C374">
        <v>2479</v>
      </c>
      <c r="D374">
        <v>86</v>
      </c>
      <c r="E374">
        <v>83</v>
      </c>
      <c r="F374">
        <v>86</v>
      </c>
      <c r="G374">
        <v>0</v>
      </c>
      <c r="H374">
        <v>0</v>
      </c>
      <c r="I374">
        <v>0</v>
      </c>
      <c r="J374">
        <v>16770</v>
      </c>
      <c r="K374">
        <v>16185</v>
      </c>
      <c r="L374">
        <v>15480</v>
      </c>
      <c r="M374">
        <v>35100</v>
      </c>
      <c r="N374">
        <v>35100</v>
      </c>
      <c r="O374">
        <v>32400</v>
      </c>
      <c r="P374">
        <v>3.7037037037037035E-2</v>
      </c>
      <c r="Q374">
        <v>0.43209876543209874</v>
      </c>
      <c r="R374">
        <v>0.95061728395061729</v>
      </c>
      <c r="S374">
        <v>1793.8888888888887</v>
      </c>
      <c r="T374">
        <v>20928.703703703701</v>
      </c>
      <c r="U374">
        <v>46043.148148148146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18</v>
      </c>
      <c r="AC374">
        <v>18</v>
      </c>
      <c r="AD374">
        <v>19</v>
      </c>
      <c r="AE374">
        <v>0</v>
      </c>
      <c r="AF374">
        <v>8</v>
      </c>
      <c r="AG374">
        <v>7</v>
      </c>
      <c r="AH374">
        <v>10</v>
      </c>
      <c r="AI374">
        <v>0</v>
      </c>
    </row>
    <row r="375" spans="1:35" x14ac:dyDescent="0.35">
      <c r="A375" t="s">
        <v>197</v>
      </c>
      <c r="B375" t="s">
        <v>64</v>
      </c>
      <c r="C375">
        <v>2480</v>
      </c>
      <c r="D375">
        <v>42</v>
      </c>
      <c r="E375">
        <v>22</v>
      </c>
      <c r="F375">
        <v>31</v>
      </c>
      <c r="G375">
        <v>0</v>
      </c>
      <c r="H375">
        <v>0</v>
      </c>
      <c r="I375">
        <v>0</v>
      </c>
      <c r="J375">
        <v>8190</v>
      </c>
      <c r="K375">
        <v>4290</v>
      </c>
      <c r="L375">
        <v>5580</v>
      </c>
      <c r="M375">
        <v>10140</v>
      </c>
      <c r="N375">
        <v>10140</v>
      </c>
      <c r="O375">
        <v>9360</v>
      </c>
      <c r="P375">
        <v>0.76</v>
      </c>
      <c r="Q375">
        <v>0.76</v>
      </c>
      <c r="R375">
        <v>0.88</v>
      </c>
      <c r="S375">
        <v>13725.6</v>
      </c>
      <c r="T375">
        <v>13725.6</v>
      </c>
      <c r="U375">
        <v>15892.8</v>
      </c>
      <c r="V375">
        <v>7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25</v>
      </c>
      <c r="AC375">
        <v>11</v>
      </c>
      <c r="AD375">
        <v>14</v>
      </c>
      <c r="AE375">
        <v>0</v>
      </c>
      <c r="AF375">
        <v>4</v>
      </c>
      <c r="AG375">
        <v>2</v>
      </c>
      <c r="AH375">
        <v>2</v>
      </c>
      <c r="AI375">
        <v>0</v>
      </c>
    </row>
    <row r="376" spans="1:35" x14ac:dyDescent="0.35">
      <c r="A376" t="s">
        <v>198</v>
      </c>
      <c r="B376" t="s">
        <v>64</v>
      </c>
      <c r="C376">
        <v>2481</v>
      </c>
      <c r="D376">
        <v>42</v>
      </c>
      <c r="E376">
        <v>39</v>
      </c>
      <c r="F376">
        <v>39</v>
      </c>
      <c r="G376">
        <v>0</v>
      </c>
      <c r="H376">
        <v>0</v>
      </c>
      <c r="I376">
        <v>0</v>
      </c>
      <c r="J376">
        <v>8190</v>
      </c>
      <c r="K376">
        <v>7605</v>
      </c>
      <c r="L376">
        <v>7020</v>
      </c>
      <c r="M376">
        <v>23400</v>
      </c>
      <c r="N376">
        <v>23400</v>
      </c>
      <c r="O376">
        <v>21600</v>
      </c>
      <c r="P376">
        <v>0</v>
      </c>
      <c r="Q376">
        <v>0.17499999999999999</v>
      </c>
      <c r="R376">
        <v>0.6</v>
      </c>
      <c r="S376">
        <v>0</v>
      </c>
      <c r="T376">
        <v>3992.6249999999995</v>
      </c>
      <c r="U376">
        <v>13689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7</v>
      </c>
      <c r="AG376">
        <v>0</v>
      </c>
      <c r="AH376">
        <v>0</v>
      </c>
      <c r="AI376">
        <v>0</v>
      </c>
    </row>
    <row r="377" spans="1:35" x14ac:dyDescent="0.35">
      <c r="A377" t="s">
        <v>199</v>
      </c>
      <c r="B377" t="s">
        <v>67</v>
      </c>
      <c r="C377">
        <v>2482</v>
      </c>
      <c r="D377">
        <v>69</v>
      </c>
      <c r="E377">
        <v>49</v>
      </c>
      <c r="F377">
        <v>53</v>
      </c>
      <c r="G377">
        <v>0</v>
      </c>
      <c r="H377">
        <v>0</v>
      </c>
      <c r="I377">
        <v>0</v>
      </c>
      <c r="J377">
        <v>13455</v>
      </c>
      <c r="K377">
        <v>9555</v>
      </c>
      <c r="L377">
        <v>9540</v>
      </c>
      <c r="M377">
        <v>20280</v>
      </c>
      <c r="N377">
        <v>20280</v>
      </c>
      <c r="O377">
        <v>18720</v>
      </c>
      <c r="P377">
        <v>0</v>
      </c>
      <c r="Q377">
        <v>0.52380952380952384</v>
      </c>
      <c r="R377">
        <v>1</v>
      </c>
      <c r="S377">
        <v>0</v>
      </c>
      <c r="T377">
        <v>17050</v>
      </c>
      <c r="U377">
        <v>32550</v>
      </c>
      <c r="V377">
        <v>7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8</v>
      </c>
      <c r="AC377">
        <v>6</v>
      </c>
      <c r="AD377">
        <v>7</v>
      </c>
      <c r="AE377">
        <v>0</v>
      </c>
      <c r="AF377">
        <v>0</v>
      </c>
      <c r="AG377">
        <v>0</v>
      </c>
      <c r="AH377">
        <v>0</v>
      </c>
      <c r="AI377">
        <v>0</v>
      </c>
    </row>
    <row r="378" spans="1:35" x14ac:dyDescent="0.35">
      <c r="A378" t="s">
        <v>200</v>
      </c>
      <c r="B378" t="s">
        <v>67</v>
      </c>
      <c r="C378">
        <v>2486</v>
      </c>
      <c r="D378">
        <v>27</v>
      </c>
      <c r="E378">
        <v>20</v>
      </c>
      <c r="F378">
        <v>23</v>
      </c>
      <c r="G378">
        <v>0</v>
      </c>
      <c r="H378">
        <v>0</v>
      </c>
      <c r="I378">
        <v>0</v>
      </c>
      <c r="J378">
        <v>5265</v>
      </c>
      <c r="K378">
        <v>3900</v>
      </c>
      <c r="L378">
        <v>4140</v>
      </c>
      <c r="M378">
        <v>10140</v>
      </c>
      <c r="N378">
        <v>10140</v>
      </c>
      <c r="O378">
        <v>9360</v>
      </c>
      <c r="P378">
        <v>0.35294117647058826</v>
      </c>
      <c r="Q378">
        <v>1</v>
      </c>
      <c r="R378">
        <v>1</v>
      </c>
      <c r="S378">
        <v>4695.8823529411766</v>
      </c>
      <c r="T378">
        <v>13305</v>
      </c>
      <c r="U378">
        <v>13305</v>
      </c>
      <c r="V378">
        <v>2</v>
      </c>
      <c r="W378">
        <v>5</v>
      </c>
      <c r="X378">
        <v>4</v>
      </c>
      <c r="Y378">
        <v>2</v>
      </c>
      <c r="Z378">
        <v>0</v>
      </c>
      <c r="AA378">
        <v>0</v>
      </c>
      <c r="AB378">
        <v>16</v>
      </c>
      <c r="AC378">
        <v>10</v>
      </c>
      <c r="AD378">
        <v>10</v>
      </c>
      <c r="AE378">
        <v>0</v>
      </c>
      <c r="AF378">
        <v>3</v>
      </c>
      <c r="AG378">
        <v>3</v>
      </c>
      <c r="AH378">
        <v>3</v>
      </c>
      <c r="AI378">
        <v>0</v>
      </c>
    </row>
    <row r="379" spans="1:35" x14ac:dyDescent="0.35">
      <c r="A379" t="s">
        <v>201</v>
      </c>
      <c r="B379" t="s">
        <v>67</v>
      </c>
      <c r="C379">
        <v>3002</v>
      </c>
      <c r="D379">
        <v>26</v>
      </c>
      <c r="E379">
        <v>21</v>
      </c>
      <c r="F379">
        <v>26</v>
      </c>
      <c r="G379">
        <v>0</v>
      </c>
      <c r="H379">
        <v>0</v>
      </c>
      <c r="I379">
        <v>0</v>
      </c>
      <c r="J379">
        <v>5070</v>
      </c>
      <c r="K379">
        <v>4095</v>
      </c>
      <c r="L379">
        <v>4680</v>
      </c>
      <c r="M379">
        <v>10140</v>
      </c>
      <c r="N379">
        <v>10140</v>
      </c>
      <c r="O379">
        <v>9360</v>
      </c>
      <c r="P379">
        <v>0</v>
      </c>
      <c r="Q379">
        <v>0.75</v>
      </c>
      <c r="R379">
        <v>1</v>
      </c>
      <c r="S379">
        <v>0</v>
      </c>
      <c r="T379">
        <v>10383.75</v>
      </c>
      <c r="U379">
        <v>13845</v>
      </c>
      <c r="V379">
        <v>7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3</v>
      </c>
      <c r="AC379">
        <v>6</v>
      </c>
      <c r="AD379">
        <v>7</v>
      </c>
      <c r="AE379">
        <v>0</v>
      </c>
      <c r="AF379">
        <v>0</v>
      </c>
      <c r="AG379">
        <v>0</v>
      </c>
      <c r="AH379">
        <v>0</v>
      </c>
      <c r="AI379">
        <v>0</v>
      </c>
    </row>
    <row r="380" spans="1:35" x14ac:dyDescent="0.35">
      <c r="A380" t="s">
        <v>202</v>
      </c>
      <c r="B380" t="s">
        <v>64</v>
      </c>
      <c r="C380">
        <v>3015</v>
      </c>
      <c r="D380">
        <v>35</v>
      </c>
      <c r="E380">
        <v>45</v>
      </c>
      <c r="F380">
        <v>43</v>
      </c>
      <c r="G380">
        <v>0</v>
      </c>
      <c r="H380">
        <v>0</v>
      </c>
      <c r="I380">
        <v>0</v>
      </c>
      <c r="J380">
        <v>6825</v>
      </c>
      <c r="K380">
        <v>8775</v>
      </c>
      <c r="L380">
        <v>7740</v>
      </c>
      <c r="M380">
        <v>10140</v>
      </c>
      <c r="N380">
        <v>10140</v>
      </c>
      <c r="O380">
        <v>9360</v>
      </c>
      <c r="P380">
        <v>0</v>
      </c>
      <c r="Q380">
        <v>0</v>
      </c>
      <c r="R380">
        <v>0.5161290322580645</v>
      </c>
      <c r="S380">
        <v>0</v>
      </c>
      <c r="T380">
        <v>0</v>
      </c>
      <c r="U380">
        <v>12046.451612903225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3</v>
      </c>
      <c r="AG380">
        <v>0</v>
      </c>
      <c r="AH380">
        <v>1</v>
      </c>
      <c r="AI380">
        <v>0</v>
      </c>
    </row>
    <row r="381" spans="1:35" x14ac:dyDescent="0.35">
      <c r="A381" t="s">
        <v>203</v>
      </c>
      <c r="B381" t="s">
        <v>67</v>
      </c>
      <c r="C381">
        <v>3302</v>
      </c>
      <c r="D381">
        <v>45</v>
      </c>
      <c r="E381">
        <v>38</v>
      </c>
      <c r="F381">
        <v>38</v>
      </c>
      <c r="G381">
        <v>0</v>
      </c>
      <c r="H381">
        <v>0</v>
      </c>
      <c r="I381">
        <v>0</v>
      </c>
      <c r="J381">
        <v>8775</v>
      </c>
      <c r="K381">
        <v>7410</v>
      </c>
      <c r="L381">
        <v>6840</v>
      </c>
      <c r="M381">
        <v>10140</v>
      </c>
      <c r="N381">
        <v>10140</v>
      </c>
      <c r="O381">
        <v>9360</v>
      </c>
      <c r="P381">
        <v>0.13333333333333333</v>
      </c>
      <c r="Q381">
        <v>0.26666666666666666</v>
      </c>
      <c r="R381">
        <v>0.33333333333333331</v>
      </c>
      <c r="S381">
        <v>3070</v>
      </c>
      <c r="T381">
        <v>6140</v>
      </c>
      <c r="U381">
        <v>7675</v>
      </c>
      <c r="V381">
        <v>5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8</v>
      </c>
      <c r="AC381">
        <v>3</v>
      </c>
      <c r="AD381">
        <v>5</v>
      </c>
      <c r="AE381">
        <v>0</v>
      </c>
      <c r="AF381">
        <v>0</v>
      </c>
      <c r="AG381">
        <v>0</v>
      </c>
      <c r="AH381">
        <v>10</v>
      </c>
      <c r="AI381">
        <v>0</v>
      </c>
    </row>
    <row r="382" spans="1:35" x14ac:dyDescent="0.35">
      <c r="A382" t="s">
        <v>204</v>
      </c>
      <c r="B382" t="s">
        <v>64</v>
      </c>
      <c r="C382">
        <v>3303</v>
      </c>
      <c r="D382">
        <v>13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2535</v>
      </c>
      <c r="K382">
        <v>0</v>
      </c>
      <c r="L382">
        <v>0</v>
      </c>
      <c r="M382">
        <v>10140</v>
      </c>
      <c r="N382">
        <v>10140</v>
      </c>
      <c r="O382">
        <v>9360</v>
      </c>
      <c r="P382">
        <v>0</v>
      </c>
      <c r="Q382">
        <v>8.3333333333333329E-2</v>
      </c>
      <c r="R382">
        <v>0.75</v>
      </c>
      <c r="S382">
        <v>0</v>
      </c>
      <c r="T382">
        <v>211.25</v>
      </c>
      <c r="U382">
        <v>1901.25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10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</row>
    <row r="383" spans="1:35" x14ac:dyDescent="0.35">
      <c r="A383" t="s">
        <v>205</v>
      </c>
      <c r="B383" t="s">
        <v>64</v>
      </c>
      <c r="C383">
        <v>3306</v>
      </c>
      <c r="D383">
        <v>66</v>
      </c>
      <c r="E383">
        <v>72</v>
      </c>
      <c r="F383">
        <v>72</v>
      </c>
      <c r="G383">
        <v>0</v>
      </c>
      <c r="H383">
        <v>0</v>
      </c>
      <c r="I383">
        <v>0</v>
      </c>
      <c r="J383">
        <v>12870</v>
      </c>
      <c r="K383">
        <v>14040</v>
      </c>
      <c r="L383">
        <v>12960</v>
      </c>
      <c r="M383">
        <v>15210</v>
      </c>
      <c r="N383">
        <v>15210</v>
      </c>
      <c r="O383">
        <v>14040</v>
      </c>
      <c r="P383">
        <v>0</v>
      </c>
      <c r="Q383">
        <v>4.6153846153846156E-2</v>
      </c>
      <c r="R383">
        <v>0.49230769230769234</v>
      </c>
      <c r="S383">
        <v>0</v>
      </c>
      <c r="T383">
        <v>1840.1538461538462</v>
      </c>
      <c r="U383">
        <v>19628.307692307695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20</v>
      </c>
      <c r="AC383">
        <v>14</v>
      </c>
      <c r="AD383">
        <v>12</v>
      </c>
      <c r="AE383">
        <v>0</v>
      </c>
      <c r="AF383">
        <v>0</v>
      </c>
      <c r="AG383">
        <v>0</v>
      </c>
      <c r="AH383">
        <v>0</v>
      </c>
      <c r="AI383">
        <v>0</v>
      </c>
    </row>
    <row r="384" spans="1:35" x14ac:dyDescent="0.35">
      <c r="A384" t="s">
        <v>206</v>
      </c>
      <c r="B384" t="s">
        <v>67</v>
      </c>
      <c r="C384">
        <v>3310</v>
      </c>
      <c r="D384">
        <v>40</v>
      </c>
      <c r="E384">
        <v>21</v>
      </c>
      <c r="F384">
        <v>29</v>
      </c>
      <c r="G384">
        <v>0</v>
      </c>
      <c r="H384">
        <v>0</v>
      </c>
      <c r="I384">
        <v>0</v>
      </c>
      <c r="J384">
        <v>7800</v>
      </c>
      <c r="K384">
        <v>4095</v>
      </c>
      <c r="L384">
        <v>5220</v>
      </c>
      <c r="M384">
        <v>20280</v>
      </c>
      <c r="N384">
        <v>20280</v>
      </c>
      <c r="O384">
        <v>18720</v>
      </c>
      <c r="P384">
        <v>0.45161290322580644</v>
      </c>
      <c r="Q384">
        <v>0.967741935483871</v>
      </c>
      <c r="R384">
        <v>0.967741935483871</v>
      </c>
      <c r="S384">
        <v>7729.3548387096771</v>
      </c>
      <c r="T384">
        <v>16562.903225806451</v>
      </c>
      <c r="U384">
        <v>16562.903225806451</v>
      </c>
      <c r="V384">
        <v>10</v>
      </c>
      <c r="W384">
        <v>2</v>
      </c>
      <c r="X384">
        <v>2</v>
      </c>
      <c r="Y384">
        <v>0</v>
      </c>
      <c r="Z384">
        <v>0</v>
      </c>
      <c r="AA384">
        <v>0</v>
      </c>
      <c r="AB384">
        <v>18</v>
      </c>
      <c r="AC384">
        <v>13</v>
      </c>
      <c r="AD384">
        <v>17</v>
      </c>
      <c r="AE384">
        <v>0</v>
      </c>
      <c r="AF384">
        <v>7</v>
      </c>
      <c r="AG384">
        <v>4</v>
      </c>
      <c r="AH384">
        <v>3</v>
      </c>
      <c r="AI384">
        <v>0</v>
      </c>
    </row>
    <row r="385" spans="1:35" x14ac:dyDescent="0.35">
      <c r="A385" t="s">
        <v>207</v>
      </c>
      <c r="B385" t="s">
        <v>64</v>
      </c>
      <c r="C385">
        <v>3311</v>
      </c>
      <c r="D385">
        <v>43</v>
      </c>
      <c r="E385">
        <v>28</v>
      </c>
      <c r="F385">
        <v>28</v>
      </c>
      <c r="G385">
        <v>0</v>
      </c>
      <c r="H385">
        <v>0</v>
      </c>
      <c r="I385">
        <v>0</v>
      </c>
      <c r="J385">
        <v>8385</v>
      </c>
      <c r="K385">
        <v>5460</v>
      </c>
      <c r="L385">
        <v>5040</v>
      </c>
      <c r="M385">
        <v>10140</v>
      </c>
      <c r="N385">
        <v>10140</v>
      </c>
      <c r="O385">
        <v>9360</v>
      </c>
      <c r="P385">
        <v>0.32500000000000001</v>
      </c>
      <c r="Q385">
        <v>0.65</v>
      </c>
      <c r="R385">
        <v>0.75</v>
      </c>
      <c r="S385">
        <v>6137.625</v>
      </c>
      <c r="T385">
        <v>12275.25</v>
      </c>
      <c r="U385">
        <v>14163.75</v>
      </c>
      <c r="V385">
        <v>13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12</v>
      </c>
      <c r="AC385">
        <v>12</v>
      </c>
      <c r="AD385">
        <v>12</v>
      </c>
      <c r="AE385">
        <v>0</v>
      </c>
      <c r="AF385">
        <v>6</v>
      </c>
      <c r="AG385">
        <v>9.1999999999999993</v>
      </c>
      <c r="AH385">
        <v>10.4</v>
      </c>
      <c r="AI385">
        <v>0</v>
      </c>
    </row>
    <row r="386" spans="1:35" x14ac:dyDescent="0.35">
      <c r="A386" t="s">
        <v>208</v>
      </c>
      <c r="B386" t="s">
        <v>64</v>
      </c>
      <c r="C386">
        <v>3314</v>
      </c>
      <c r="D386">
        <v>26</v>
      </c>
      <c r="E386">
        <v>26</v>
      </c>
      <c r="F386">
        <v>26</v>
      </c>
      <c r="G386">
        <v>0</v>
      </c>
      <c r="H386">
        <v>0</v>
      </c>
      <c r="I386">
        <v>0</v>
      </c>
      <c r="J386">
        <v>5070</v>
      </c>
      <c r="K386">
        <v>5070</v>
      </c>
      <c r="L386">
        <v>4680</v>
      </c>
      <c r="M386">
        <v>10140</v>
      </c>
      <c r="N386">
        <v>10140</v>
      </c>
      <c r="O386">
        <v>9360</v>
      </c>
      <c r="P386">
        <v>0.38461538461538464</v>
      </c>
      <c r="Q386">
        <v>0.57692307692307687</v>
      </c>
      <c r="R386">
        <v>0.65384615384615385</v>
      </c>
      <c r="S386">
        <v>5700</v>
      </c>
      <c r="T386">
        <v>8550</v>
      </c>
      <c r="U386">
        <v>9690</v>
      </c>
      <c r="V386">
        <v>11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9</v>
      </c>
      <c r="AC386">
        <v>8</v>
      </c>
      <c r="AD386">
        <v>11</v>
      </c>
      <c r="AE386">
        <v>0</v>
      </c>
      <c r="AF386">
        <v>1.6666666666666667</v>
      </c>
      <c r="AG386">
        <v>3.3333333333333335</v>
      </c>
      <c r="AH386">
        <v>3.3333333333333335</v>
      </c>
      <c r="AI386">
        <v>0</v>
      </c>
    </row>
    <row r="387" spans="1:35" x14ac:dyDescent="0.35">
      <c r="A387" t="s">
        <v>209</v>
      </c>
      <c r="B387" t="s">
        <v>67</v>
      </c>
      <c r="C387">
        <v>3317</v>
      </c>
      <c r="D387">
        <v>56</v>
      </c>
      <c r="E387">
        <v>26</v>
      </c>
      <c r="F387">
        <v>26</v>
      </c>
      <c r="G387">
        <v>0</v>
      </c>
      <c r="H387">
        <v>0</v>
      </c>
      <c r="I387">
        <v>0</v>
      </c>
      <c r="J387">
        <v>10920</v>
      </c>
      <c r="K387">
        <v>5070</v>
      </c>
      <c r="L387">
        <v>4680</v>
      </c>
      <c r="M387">
        <v>10140</v>
      </c>
      <c r="N387">
        <v>10140</v>
      </c>
      <c r="O387">
        <v>9360</v>
      </c>
      <c r="P387">
        <v>0</v>
      </c>
      <c r="Q387">
        <v>6.25E-2</v>
      </c>
      <c r="R387">
        <v>0.72916666666666663</v>
      </c>
      <c r="S387">
        <v>0</v>
      </c>
      <c r="T387">
        <v>1291.875</v>
      </c>
      <c r="U387">
        <v>15071.875</v>
      </c>
      <c r="V387">
        <v>7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12</v>
      </c>
      <c r="AC387">
        <v>7</v>
      </c>
      <c r="AD387">
        <v>7</v>
      </c>
      <c r="AE387">
        <v>0</v>
      </c>
      <c r="AF387">
        <v>3</v>
      </c>
      <c r="AG387">
        <v>2</v>
      </c>
      <c r="AH387">
        <v>2</v>
      </c>
      <c r="AI387">
        <v>0</v>
      </c>
    </row>
    <row r="388" spans="1:35" x14ac:dyDescent="0.35">
      <c r="A388" t="s">
        <v>210</v>
      </c>
      <c r="B388" t="s">
        <v>67</v>
      </c>
      <c r="C388">
        <v>3319</v>
      </c>
      <c r="D388">
        <v>31</v>
      </c>
      <c r="E388">
        <v>28</v>
      </c>
      <c r="F388">
        <v>27</v>
      </c>
      <c r="G388">
        <v>0</v>
      </c>
      <c r="H388">
        <v>0</v>
      </c>
      <c r="I388">
        <v>0</v>
      </c>
      <c r="J388">
        <v>6045</v>
      </c>
      <c r="K388">
        <v>5460</v>
      </c>
      <c r="L388">
        <v>4860</v>
      </c>
      <c r="M388">
        <v>12089.999999999998</v>
      </c>
      <c r="N388">
        <v>12089.999999999998</v>
      </c>
      <c r="O388">
        <v>11159.999999999998</v>
      </c>
      <c r="P388">
        <v>0.33333333333333331</v>
      </c>
      <c r="Q388">
        <v>0.69696969696969702</v>
      </c>
      <c r="R388">
        <v>0.78787878787878785</v>
      </c>
      <c r="S388">
        <v>5455</v>
      </c>
      <c r="T388">
        <v>11405.909090909092</v>
      </c>
      <c r="U388">
        <v>12893.636363636364</v>
      </c>
      <c r="V388">
        <v>1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7</v>
      </c>
      <c r="AD388">
        <v>6</v>
      </c>
      <c r="AE388">
        <v>0</v>
      </c>
      <c r="AF388">
        <v>15</v>
      </c>
      <c r="AG388">
        <v>13</v>
      </c>
      <c r="AH388">
        <v>13</v>
      </c>
      <c r="AI388">
        <v>0</v>
      </c>
    </row>
    <row r="389" spans="1:35" x14ac:dyDescent="0.35">
      <c r="A389" t="s">
        <v>211</v>
      </c>
      <c r="B389" t="s">
        <v>67</v>
      </c>
      <c r="C389">
        <v>3322</v>
      </c>
      <c r="D389">
        <v>25</v>
      </c>
      <c r="E389">
        <v>19</v>
      </c>
      <c r="F389">
        <v>23</v>
      </c>
      <c r="G389">
        <v>0</v>
      </c>
      <c r="H389">
        <v>0</v>
      </c>
      <c r="I389">
        <v>0</v>
      </c>
      <c r="J389">
        <v>4875</v>
      </c>
      <c r="K389">
        <v>3705</v>
      </c>
      <c r="L389">
        <v>4140</v>
      </c>
      <c r="M389">
        <v>10140</v>
      </c>
      <c r="N389">
        <v>10140</v>
      </c>
      <c r="O389">
        <v>9360</v>
      </c>
      <c r="P389">
        <v>4.5454545454545456E-2</v>
      </c>
      <c r="Q389">
        <v>0.18181818181818182</v>
      </c>
      <c r="R389">
        <v>0.27272727272727271</v>
      </c>
      <c r="S389">
        <v>578.18181818181824</v>
      </c>
      <c r="T389">
        <v>2312.727272727273</v>
      </c>
      <c r="U389">
        <v>3469.090909090909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15</v>
      </c>
      <c r="AG389">
        <v>12</v>
      </c>
      <c r="AH389">
        <v>14</v>
      </c>
      <c r="AI389">
        <v>0</v>
      </c>
    </row>
    <row r="390" spans="1:35" x14ac:dyDescent="0.35">
      <c r="A390" t="s">
        <v>212</v>
      </c>
      <c r="B390" t="s">
        <v>67</v>
      </c>
      <c r="C390">
        <v>3323</v>
      </c>
      <c r="D390">
        <v>18</v>
      </c>
      <c r="E390">
        <v>24</v>
      </c>
      <c r="F390">
        <v>24</v>
      </c>
      <c r="G390">
        <v>0</v>
      </c>
      <c r="H390">
        <v>0</v>
      </c>
      <c r="I390">
        <v>0</v>
      </c>
      <c r="J390">
        <v>3510</v>
      </c>
      <c r="K390">
        <v>4680</v>
      </c>
      <c r="L390">
        <v>4320</v>
      </c>
      <c r="M390">
        <v>10140</v>
      </c>
      <c r="N390">
        <v>10140</v>
      </c>
      <c r="O390">
        <v>9360</v>
      </c>
      <c r="P390">
        <v>0.63157894736842102</v>
      </c>
      <c r="Q390">
        <v>0.63157894736842102</v>
      </c>
      <c r="R390">
        <v>0.78947368421052633</v>
      </c>
      <c r="S390">
        <v>7901.0526315789466</v>
      </c>
      <c r="T390">
        <v>7901.0526315789466</v>
      </c>
      <c r="U390">
        <v>9876.3157894736851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6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</row>
    <row r="391" spans="1:35" x14ac:dyDescent="0.35">
      <c r="A391" t="s">
        <v>213</v>
      </c>
      <c r="B391" t="s">
        <v>67</v>
      </c>
      <c r="C391">
        <v>3325</v>
      </c>
      <c r="D391">
        <v>37</v>
      </c>
      <c r="E391">
        <v>30</v>
      </c>
      <c r="F391">
        <v>37</v>
      </c>
      <c r="G391">
        <v>0</v>
      </c>
      <c r="H391">
        <v>0</v>
      </c>
      <c r="I391">
        <v>0</v>
      </c>
      <c r="J391">
        <v>7215</v>
      </c>
      <c r="K391">
        <v>5850</v>
      </c>
      <c r="L391">
        <v>6660</v>
      </c>
      <c r="M391">
        <v>15210</v>
      </c>
      <c r="N391">
        <v>15210</v>
      </c>
      <c r="O391">
        <v>14040</v>
      </c>
      <c r="P391">
        <v>3.125E-2</v>
      </c>
      <c r="Q391">
        <v>9.375E-2</v>
      </c>
      <c r="R391">
        <v>0.5625</v>
      </c>
      <c r="S391">
        <v>616.40625</v>
      </c>
      <c r="T391">
        <v>1849.21875</v>
      </c>
      <c r="U391">
        <v>11095.3125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11</v>
      </c>
      <c r="AC391">
        <v>9</v>
      </c>
      <c r="AD391">
        <v>12</v>
      </c>
      <c r="AE391">
        <v>0</v>
      </c>
      <c r="AF391">
        <v>0</v>
      </c>
      <c r="AG391">
        <v>0</v>
      </c>
      <c r="AH391">
        <v>0</v>
      </c>
      <c r="AI391">
        <v>0</v>
      </c>
    </row>
    <row r="392" spans="1:35" x14ac:dyDescent="0.35">
      <c r="A392" t="s">
        <v>214</v>
      </c>
      <c r="B392" t="s">
        <v>67</v>
      </c>
      <c r="C392">
        <v>3328</v>
      </c>
      <c r="D392">
        <v>26</v>
      </c>
      <c r="E392">
        <v>23</v>
      </c>
      <c r="F392">
        <v>25</v>
      </c>
      <c r="G392">
        <v>0</v>
      </c>
      <c r="H392">
        <v>0</v>
      </c>
      <c r="I392">
        <v>0</v>
      </c>
      <c r="J392">
        <v>5070</v>
      </c>
      <c r="K392">
        <v>4485</v>
      </c>
      <c r="L392">
        <v>4500</v>
      </c>
      <c r="M392">
        <v>10140</v>
      </c>
      <c r="N392">
        <v>10140</v>
      </c>
      <c r="O392">
        <v>9360</v>
      </c>
      <c r="P392">
        <v>0.2</v>
      </c>
      <c r="Q392">
        <v>0.4</v>
      </c>
      <c r="R392">
        <v>0.64</v>
      </c>
      <c r="S392">
        <v>2811</v>
      </c>
      <c r="T392">
        <v>5622</v>
      </c>
      <c r="U392">
        <v>8995.2000000000007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</row>
    <row r="393" spans="1:35" x14ac:dyDescent="0.35">
      <c r="A393" t="s">
        <v>215</v>
      </c>
      <c r="B393" t="s">
        <v>67</v>
      </c>
      <c r="C393">
        <v>3329</v>
      </c>
      <c r="D393">
        <v>46</v>
      </c>
      <c r="E393">
        <v>43</v>
      </c>
      <c r="F393">
        <v>42</v>
      </c>
      <c r="G393">
        <v>0</v>
      </c>
      <c r="H393">
        <v>0</v>
      </c>
      <c r="I393">
        <v>0</v>
      </c>
      <c r="J393">
        <v>8970</v>
      </c>
      <c r="K393">
        <v>8385</v>
      </c>
      <c r="L393">
        <v>7560</v>
      </c>
      <c r="M393">
        <v>23400</v>
      </c>
      <c r="N393">
        <v>23400</v>
      </c>
      <c r="O393">
        <v>21600</v>
      </c>
      <c r="P393">
        <v>2.2222222222222223E-2</v>
      </c>
      <c r="Q393">
        <v>0.28888888888888886</v>
      </c>
      <c r="R393">
        <v>0.71111111111111114</v>
      </c>
      <c r="S393">
        <v>553.66666666666674</v>
      </c>
      <c r="T393">
        <v>7197.6666666666661</v>
      </c>
      <c r="U393">
        <v>17717.333333333336</v>
      </c>
      <c r="V393">
        <v>7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8</v>
      </c>
      <c r="AC393">
        <v>4</v>
      </c>
      <c r="AD393">
        <v>7</v>
      </c>
      <c r="AE393">
        <v>0</v>
      </c>
      <c r="AF393">
        <v>0</v>
      </c>
      <c r="AG393">
        <v>0</v>
      </c>
      <c r="AH393">
        <v>0</v>
      </c>
      <c r="AI393">
        <v>0</v>
      </c>
    </row>
    <row r="394" spans="1:35" x14ac:dyDescent="0.35">
      <c r="A394" t="s">
        <v>216</v>
      </c>
      <c r="B394" t="s">
        <v>64</v>
      </c>
      <c r="C394">
        <v>3330</v>
      </c>
      <c r="D394">
        <v>36</v>
      </c>
      <c r="E394">
        <v>36</v>
      </c>
      <c r="F394">
        <v>38</v>
      </c>
      <c r="G394">
        <v>0</v>
      </c>
      <c r="H394">
        <v>0</v>
      </c>
      <c r="I394">
        <v>0</v>
      </c>
      <c r="J394">
        <v>7020</v>
      </c>
      <c r="K394">
        <v>7020</v>
      </c>
      <c r="L394">
        <v>6840</v>
      </c>
      <c r="M394">
        <v>10140</v>
      </c>
      <c r="N394">
        <v>10140</v>
      </c>
      <c r="O394">
        <v>9360</v>
      </c>
      <c r="P394">
        <v>0.26470588235294118</v>
      </c>
      <c r="Q394">
        <v>0.5</v>
      </c>
      <c r="R394">
        <v>0.73529411764705888</v>
      </c>
      <c r="S394">
        <v>5527.0588235294117</v>
      </c>
      <c r="T394">
        <v>10440</v>
      </c>
      <c r="U394">
        <v>15352.941176470589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7</v>
      </c>
      <c r="AC394">
        <v>10</v>
      </c>
      <c r="AD394">
        <v>13</v>
      </c>
      <c r="AE394">
        <v>0</v>
      </c>
      <c r="AF394">
        <v>10</v>
      </c>
      <c r="AG394">
        <v>12</v>
      </c>
      <c r="AH394">
        <v>14</v>
      </c>
      <c r="AI394">
        <v>0</v>
      </c>
    </row>
    <row r="395" spans="1:35" x14ac:dyDescent="0.35">
      <c r="A395" t="s">
        <v>217</v>
      </c>
      <c r="B395" t="s">
        <v>67</v>
      </c>
      <c r="C395">
        <v>3331</v>
      </c>
      <c r="D395">
        <v>34</v>
      </c>
      <c r="E395">
        <v>22</v>
      </c>
      <c r="F395">
        <v>28</v>
      </c>
      <c r="G395">
        <v>0</v>
      </c>
      <c r="H395">
        <v>0</v>
      </c>
      <c r="I395">
        <v>0</v>
      </c>
      <c r="J395">
        <v>6630</v>
      </c>
      <c r="K395">
        <v>4290</v>
      </c>
      <c r="L395">
        <v>5040</v>
      </c>
      <c r="M395">
        <v>10140</v>
      </c>
      <c r="N395">
        <v>10140</v>
      </c>
      <c r="O395">
        <v>9360</v>
      </c>
      <c r="P395">
        <v>0.22222222222222221</v>
      </c>
      <c r="Q395">
        <v>0.5</v>
      </c>
      <c r="R395">
        <v>0.55555555555555558</v>
      </c>
      <c r="S395">
        <v>3546.6666666666665</v>
      </c>
      <c r="T395">
        <v>7980</v>
      </c>
      <c r="U395">
        <v>8866.6666666666679</v>
      </c>
      <c r="V395">
        <v>1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6</v>
      </c>
      <c r="AC395">
        <v>0</v>
      </c>
      <c r="AD395">
        <v>6</v>
      </c>
      <c r="AE395">
        <v>0</v>
      </c>
      <c r="AF395">
        <v>13</v>
      </c>
      <c r="AG395">
        <v>1</v>
      </c>
      <c r="AH395">
        <v>2</v>
      </c>
      <c r="AI395">
        <v>0</v>
      </c>
    </row>
    <row r="396" spans="1:35" x14ac:dyDescent="0.35">
      <c r="A396" t="s">
        <v>218</v>
      </c>
      <c r="B396" t="s">
        <v>67</v>
      </c>
      <c r="C396">
        <v>3347</v>
      </c>
      <c r="D396">
        <v>34</v>
      </c>
      <c r="E396">
        <v>33</v>
      </c>
      <c r="F396">
        <v>35</v>
      </c>
      <c r="G396">
        <v>0</v>
      </c>
      <c r="H396">
        <v>0</v>
      </c>
      <c r="I396">
        <v>0</v>
      </c>
      <c r="J396">
        <v>6630</v>
      </c>
      <c r="K396">
        <v>6435</v>
      </c>
      <c r="L396">
        <v>6300</v>
      </c>
      <c r="M396">
        <v>10140</v>
      </c>
      <c r="N396">
        <v>10140</v>
      </c>
      <c r="O396">
        <v>9360</v>
      </c>
      <c r="P396">
        <v>0.47368421052631576</v>
      </c>
      <c r="Q396">
        <v>0.63157894736842102</v>
      </c>
      <c r="R396">
        <v>0.94736842105263153</v>
      </c>
      <c r="S396">
        <v>9172.894736842105</v>
      </c>
      <c r="T396">
        <v>12230.526315789473</v>
      </c>
      <c r="U396">
        <v>18345.78947368421</v>
      </c>
      <c r="V396">
        <v>24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32</v>
      </c>
      <c r="AC396">
        <v>31</v>
      </c>
      <c r="AD396">
        <v>24</v>
      </c>
      <c r="AE396">
        <v>0</v>
      </c>
      <c r="AF396">
        <v>8</v>
      </c>
      <c r="AG396">
        <v>1</v>
      </c>
      <c r="AH396">
        <v>2</v>
      </c>
      <c r="AI396">
        <v>0</v>
      </c>
    </row>
    <row r="397" spans="1:35" x14ac:dyDescent="0.35">
      <c r="A397" t="s">
        <v>219</v>
      </c>
      <c r="B397" t="s">
        <v>67</v>
      </c>
      <c r="C397">
        <v>3350</v>
      </c>
      <c r="D397">
        <v>34</v>
      </c>
      <c r="E397">
        <v>26</v>
      </c>
      <c r="F397">
        <v>28</v>
      </c>
      <c r="G397">
        <v>0</v>
      </c>
      <c r="H397">
        <v>0</v>
      </c>
      <c r="I397">
        <v>0</v>
      </c>
      <c r="J397">
        <v>6630</v>
      </c>
      <c r="K397">
        <v>5070</v>
      </c>
      <c r="L397">
        <v>5040</v>
      </c>
      <c r="M397">
        <v>10140</v>
      </c>
      <c r="N397">
        <v>10140</v>
      </c>
      <c r="O397">
        <v>9360</v>
      </c>
      <c r="P397">
        <v>0.1111111111111111</v>
      </c>
      <c r="Q397">
        <v>0.1111111111111111</v>
      </c>
      <c r="R397">
        <v>0.33333333333333331</v>
      </c>
      <c r="S397">
        <v>1860</v>
      </c>
      <c r="T397">
        <v>1860</v>
      </c>
      <c r="U397">
        <v>5580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4</v>
      </c>
      <c r="AD397">
        <v>0</v>
      </c>
      <c r="AE397">
        <v>0</v>
      </c>
      <c r="AF397">
        <v>9</v>
      </c>
      <c r="AG397">
        <v>5</v>
      </c>
      <c r="AH397">
        <v>7</v>
      </c>
      <c r="AI397">
        <v>0</v>
      </c>
    </row>
    <row r="398" spans="1:35" x14ac:dyDescent="0.35">
      <c r="A398" t="s">
        <v>220</v>
      </c>
      <c r="B398" t="s">
        <v>67</v>
      </c>
      <c r="C398">
        <v>3351</v>
      </c>
      <c r="D398">
        <v>22</v>
      </c>
      <c r="E398">
        <v>24</v>
      </c>
      <c r="F398">
        <v>25</v>
      </c>
      <c r="G398">
        <v>0</v>
      </c>
      <c r="H398">
        <v>0</v>
      </c>
      <c r="I398">
        <v>0</v>
      </c>
      <c r="J398">
        <v>4290</v>
      </c>
      <c r="K398">
        <v>4680</v>
      </c>
      <c r="L398">
        <v>4500</v>
      </c>
      <c r="M398">
        <v>10140</v>
      </c>
      <c r="N398">
        <v>10140</v>
      </c>
      <c r="O398">
        <v>9360</v>
      </c>
      <c r="P398">
        <v>0.47058823529411764</v>
      </c>
      <c r="Q398">
        <v>0.76470588235294112</v>
      </c>
      <c r="R398">
        <v>1</v>
      </c>
      <c r="S398">
        <v>6338.8235294117649</v>
      </c>
      <c r="T398">
        <v>10300.588235294117</v>
      </c>
      <c r="U398">
        <v>13470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7</v>
      </c>
      <c r="AD398">
        <v>0</v>
      </c>
      <c r="AE398">
        <v>0</v>
      </c>
      <c r="AF398">
        <v>3.3333333333333335</v>
      </c>
      <c r="AG398">
        <v>6</v>
      </c>
      <c r="AH398">
        <v>6</v>
      </c>
      <c r="AI398">
        <v>0</v>
      </c>
    </row>
    <row r="399" spans="1:35" x14ac:dyDescent="0.35">
      <c r="A399" t="s">
        <v>221</v>
      </c>
      <c r="B399" t="s">
        <v>67</v>
      </c>
      <c r="C399">
        <v>3352</v>
      </c>
      <c r="D399">
        <v>33</v>
      </c>
      <c r="E399">
        <v>23</v>
      </c>
      <c r="F399">
        <v>24</v>
      </c>
      <c r="G399">
        <v>0</v>
      </c>
      <c r="H399">
        <v>0</v>
      </c>
      <c r="I399">
        <v>0</v>
      </c>
      <c r="J399">
        <v>6435</v>
      </c>
      <c r="K399">
        <v>4485</v>
      </c>
      <c r="L399">
        <v>4320</v>
      </c>
      <c r="M399">
        <v>15210</v>
      </c>
      <c r="N399">
        <v>15210</v>
      </c>
      <c r="O399">
        <v>14040</v>
      </c>
      <c r="P399">
        <v>0</v>
      </c>
      <c r="Q399">
        <v>6.8965517241379309E-2</v>
      </c>
      <c r="R399">
        <v>0.34482758620689657</v>
      </c>
      <c r="S399">
        <v>0</v>
      </c>
      <c r="T399">
        <v>1051.0344827586207</v>
      </c>
      <c r="U399">
        <v>5255.1724137931042</v>
      </c>
      <c r="V399">
        <v>3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7</v>
      </c>
      <c r="AC399">
        <v>6</v>
      </c>
      <c r="AD399">
        <v>6</v>
      </c>
      <c r="AE399">
        <v>0</v>
      </c>
      <c r="AF399">
        <v>4</v>
      </c>
      <c r="AG399">
        <v>2</v>
      </c>
      <c r="AH399">
        <v>5.333333333333333</v>
      </c>
      <c r="AI399">
        <v>0</v>
      </c>
    </row>
    <row r="400" spans="1:35" x14ac:dyDescent="0.35">
      <c r="A400" t="s">
        <v>222</v>
      </c>
      <c r="B400" t="s">
        <v>67</v>
      </c>
      <c r="C400">
        <v>3359</v>
      </c>
      <c r="D400">
        <v>30</v>
      </c>
      <c r="E400">
        <v>22</v>
      </c>
      <c r="F400">
        <v>27</v>
      </c>
      <c r="G400">
        <v>0</v>
      </c>
      <c r="H400">
        <v>0</v>
      </c>
      <c r="I400">
        <v>0</v>
      </c>
      <c r="J400">
        <v>5850</v>
      </c>
      <c r="K400">
        <v>4290</v>
      </c>
      <c r="L400">
        <v>4860</v>
      </c>
      <c r="M400">
        <v>10140</v>
      </c>
      <c r="N400">
        <v>10140</v>
      </c>
      <c r="O400">
        <v>9360</v>
      </c>
      <c r="P400">
        <v>0.72413793103448276</v>
      </c>
      <c r="Q400">
        <v>0.72413793103448276</v>
      </c>
      <c r="R400">
        <v>0.82758620689655171</v>
      </c>
      <c r="S400">
        <v>10862.068965517241</v>
      </c>
      <c r="T400">
        <v>10862.068965517241</v>
      </c>
      <c r="U400">
        <v>12413.793103448275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9</v>
      </c>
      <c r="AC400">
        <v>10</v>
      </c>
      <c r="AD400">
        <v>11</v>
      </c>
      <c r="AE400">
        <v>0</v>
      </c>
      <c r="AF400">
        <v>0</v>
      </c>
      <c r="AG400">
        <v>0</v>
      </c>
      <c r="AH400">
        <v>0</v>
      </c>
      <c r="AI400">
        <v>0</v>
      </c>
    </row>
    <row r="401" spans="1:35" x14ac:dyDescent="0.35">
      <c r="A401" t="s">
        <v>223</v>
      </c>
      <c r="B401" t="s">
        <v>67</v>
      </c>
      <c r="C401">
        <v>3361</v>
      </c>
      <c r="D401">
        <v>30</v>
      </c>
      <c r="E401">
        <v>26</v>
      </c>
      <c r="F401">
        <v>27</v>
      </c>
      <c r="G401">
        <v>0</v>
      </c>
      <c r="H401">
        <v>0</v>
      </c>
      <c r="I401">
        <v>0</v>
      </c>
      <c r="J401">
        <v>5850</v>
      </c>
      <c r="K401">
        <v>5070</v>
      </c>
      <c r="L401">
        <v>4860</v>
      </c>
      <c r="M401">
        <v>10140</v>
      </c>
      <c r="N401">
        <v>10140</v>
      </c>
      <c r="O401">
        <v>9360</v>
      </c>
      <c r="P401">
        <v>0.17857142857142858</v>
      </c>
      <c r="Q401">
        <v>0.25</v>
      </c>
      <c r="R401">
        <v>0.8928571428571429</v>
      </c>
      <c r="S401">
        <v>2817.8571428571431</v>
      </c>
      <c r="T401">
        <v>3945</v>
      </c>
      <c r="U401">
        <v>14089.285714285716</v>
      </c>
      <c r="V401">
        <v>8</v>
      </c>
      <c r="W401">
        <v>0</v>
      </c>
      <c r="X401">
        <v>1</v>
      </c>
      <c r="Y401">
        <v>0</v>
      </c>
      <c r="Z401">
        <v>0</v>
      </c>
      <c r="AA401">
        <v>0</v>
      </c>
      <c r="AB401">
        <v>8</v>
      </c>
      <c r="AC401">
        <v>8</v>
      </c>
      <c r="AD401">
        <v>8</v>
      </c>
      <c r="AE401">
        <v>0</v>
      </c>
      <c r="AF401">
        <v>11</v>
      </c>
      <c r="AG401">
        <v>11</v>
      </c>
      <c r="AH401">
        <v>10</v>
      </c>
      <c r="AI401">
        <v>0</v>
      </c>
    </row>
    <row r="402" spans="1:35" x14ac:dyDescent="0.35">
      <c r="A402" t="s">
        <v>224</v>
      </c>
      <c r="B402" t="s">
        <v>67</v>
      </c>
      <c r="C402">
        <v>3363</v>
      </c>
      <c r="D402">
        <v>25</v>
      </c>
      <c r="E402">
        <v>18</v>
      </c>
      <c r="F402">
        <v>19</v>
      </c>
      <c r="G402">
        <v>0</v>
      </c>
      <c r="H402">
        <v>0</v>
      </c>
      <c r="I402">
        <v>0</v>
      </c>
      <c r="J402">
        <v>4875</v>
      </c>
      <c r="K402">
        <v>3510</v>
      </c>
      <c r="L402">
        <v>3420</v>
      </c>
      <c r="M402">
        <v>10140</v>
      </c>
      <c r="N402">
        <v>10140</v>
      </c>
      <c r="O402">
        <v>9360</v>
      </c>
      <c r="P402">
        <v>4.1666666666666664E-2</v>
      </c>
      <c r="Q402">
        <v>8.3333333333333329E-2</v>
      </c>
      <c r="R402">
        <v>0.33333333333333331</v>
      </c>
      <c r="S402">
        <v>491.875</v>
      </c>
      <c r="T402">
        <v>983.75</v>
      </c>
      <c r="U402">
        <v>3935</v>
      </c>
      <c r="V402">
        <v>5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6</v>
      </c>
      <c r="AC402">
        <v>0</v>
      </c>
      <c r="AD402">
        <v>7</v>
      </c>
      <c r="AE402">
        <v>0</v>
      </c>
      <c r="AF402">
        <v>0</v>
      </c>
      <c r="AG402">
        <v>0</v>
      </c>
      <c r="AH402">
        <v>0</v>
      </c>
      <c r="AI402">
        <v>0</v>
      </c>
    </row>
    <row r="403" spans="1:35" x14ac:dyDescent="0.35">
      <c r="A403" t="s">
        <v>225</v>
      </c>
      <c r="B403" t="s">
        <v>64</v>
      </c>
      <c r="C403">
        <v>3366</v>
      </c>
      <c r="D403">
        <v>17</v>
      </c>
      <c r="E403">
        <v>18</v>
      </c>
      <c r="F403">
        <v>20</v>
      </c>
      <c r="G403">
        <v>0</v>
      </c>
      <c r="H403">
        <v>0</v>
      </c>
      <c r="I403">
        <v>0</v>
      </c>
      <c r="J403">
        <v>3315</v>
      </c>
      <c r="K403">
        <v>3510</v>
      </c>
      <c r="L403">
        <v>3600</v>
      </c>
      <c r="M403">
        <v>10140</v>
      </c>
      <c r="N403">
        <v>10140</v>
      </c>
      <c r="O403">
        <v>9360</v>
      </c>
      <c r="P403">
        <v>0.9375</v>
      </c>
      <c r="Q403">
        <v>1</v>
      </c>
      <c r="R403">
        <v>1</v>
      </c>
      <c r="S403">
        <v>9773.4375</v>
      </c>
      <c r="T403">
        <v>10425</v>
      </c>
      <c r="U403">
        <v>10425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</row>
    <row r="404" spans="1:35" x14ac:dyDescent="0.35">
      <c r="A404" t="s">
        <v>226</v>
      </c>
      <c r="B404" t="s">
        <v>67</v>
      </c>
      <c r="C404">
        <v>3367</v>
      </c>
      <c r="D404">
        <v>26</v>
      </c>
      <c r="E404">
        <v>26</v>
      </c>
      <c r="F404">
        <v>26</v>
      </c>
      <c r="G404">
        <v>0</v>
      </c>
      <c r="H404">
        <v>0</v>
      </c>
      <c r="I404">
        <v>0</v>
      </c>
      <c r="J404">
        <v>5070</v>
      </c>
      <c r="K404">
        <v>5070</v>
      </c>
      <c r="L404">
        <v>4680</v>
      </c>
      <c r="M404">
        <v>10140</v>
      </c>
      <c r="N404">
        <v>10140</v>
      </c>
      <c r="O404">
        <v>9360</v>
      </c>
      <c r="P404">
        <v>0.28000000000000003</v>
      </c>
      <c r="Q404">
        <v>0.68</v>
      </c>
      <c r="R404">
        <v>0.84</v>
      </c>
      <c r="S404">
        <v>4149.6000000000004</v>
      </c>
      <c r="T404">
        <v>10077.6</v>
      </c>
      <c r="U404">
        <v>12448.8</v>
      </c>
      <c r="V404">
        <v>5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2</v>
      </c>
      <c r="AC404">
        <v>4</v>
      </c>
      <c r="AD404">
        <v>5</v>
      </c>
      <c r="AE404">
        <v>0</v>
      </c>
      <c r="AF404">
        <v>16</v>
      </c>
      <c r="AG404">
        <v>16</v>
      </c>
      <c r="AH404">
        <v>15</v>
      </c>
      <c r="AI404">
        <v>0</v>
      </c>
    </row>
    <row r="405" spans="1:35" x14ac:dyDescent="0.35">
      <c r="A405" t="s">
        <v>227</v>
      </c>
      <c r="B405" t="s">
        <v>67</v>
      </c>
      <c r="C405">
        <v>3372</v>
      </c>
      <c r="D405">
        <v>52</v>
      </c>
      <c r="E405">
        <v>61</v>
      </c>
      <c r="F405">
        <v>63</v>
      </c>
      <c r="G405">
        <v>0</v>
      </c>
      <c r="H405">
        <v>0</v>
      </c>
      <c r="I405">
        <v>0</v>
      </c>
      <c r="J405">
        <v>10140</v>
      </c>
      <c r="K405">
        <v>11895</v>
      </c>
      <c r="L405">
        <v>11340</v>
      </c>
      <c r="M405">
        <v>25350</v>
      </c>
      <c r="N405">
        <v>25350</v>
      </c>
      <c r="O405">
        <v>23400</v>
      </c>
      <c r="P405">
        <v>8.3333333333333329E-2</v>
      </c>
      <c r="Q405">
        <v>0.29166666666666669</v>
      </c>
      <c r="R405">
        <v>0.72916666666666663</v>
      </c>
      <c r="S405">
        <v>2781.25</v>
      </c>
      <c r="T405">
        <v>9734.375</v>
      </c>
      <c r="U405">
        <v>24335.9375</v>
      </c>
      <c r="V405">
        <v>15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12</v>
      </c>
      <c r="AC405">
        <v>11</v>
      </c>
      <c r="AD405">
        <v>15</v>
      </c>
      <c r="AE405">
        <v>0</v>
      </c>
      <c r="AF405">
        <v>2</v>
      </c>
      <c r="AG405">
        <v>17</v>
      </c>
      <c r="AH405">
        <v>15</v>
      </c>
      <c r="AI405">
        <v>0</v>
      </c>
    </row>
    <row r="406" spans="1:35" x14ac:dyDescent="0.35">
      <c r="A406" t="s">
        <v>228</v>
      </c>
      <c r="B406" t="s">
        <v>67</v>
      </c>
      <c r="C406">
        <v>3377</v>
      </c>
      <c r="D406">
        <v>19</v>
      </c>
      <c r="E406">
        <v>13</v>
      </c>
      <c r="F406">
        <v>17</v>
      </c>
      <c r="G406">
        <v>0</v>
      </c>
      <c r="H406">
        <v>0</v>
      </c>
      <c r="I406">
        <v>0</v>
      </c>
      <c r="J406">
        <v>3705</v>
      </c>
      <c r="K406">
        <v>2535</v>
      </c>
      <c r="L406">
        <v>3060</v>
      </c>
      <c r="M406">
        <v>11700</v>
      </c>
      <c r="N406">
        <v>11700</v>
      </c>
      <c r="O406">
        <v>10800</v>
      </c>
      <c r="P406">
        <v>0.47368421052631576</v>
      </c>
      <c r="Q406">
        <v>0.57894736842105265</v>
      </c>
      <c r="R406">
        <v>0.57894736842105265</v>
      </c>
      <c r="S406">
        <v>4405.2631578947367</v>
      </c>
      <c r="T406">
        <v>5384.21052631579</v>
      </c>
      <c r="U406">
        <v>5384.21052631579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8</v>
      </c>
      <c r="AC406">
        <v>7</v>
      </c>
      <c r="AD406">
        <v>8</v>
      </c>
      <c r="AE406">
        <v>0</v>
      </c>
      <c r="AF406">
        <v>0</v>
      </c>
      <c r="AG406">
        <v>0</v>
      </c>
      <c r="AH406">
        <v>0</v>
      </c>
      <c r="AI406">
        <v>0</v>
      </c>
    </row>
    <row r="407" spans="1:35" x14ac:dyDescent="0.35">
      <c r="A407" t="s">
        <v>229</v>
      </c>
      <c r="B407" t="s">
        <v>67</v>
      </c>
      <c r="C407">
        <v>3386</v>
      </c>
      <c r="D407">
        <v>39</v>
      </c>
      <c r="E407">
        <v>23</v>
      </c>
      <c r="F407">
        <v>25</v>
      </c>
      <c r="G407">
        <v>0</v>
      </c>
      <c r="H407">
        <v>0</v>
      </c>
      <c r="I407">
        <v>0</v>
      </c>
      <c r="J407">
        <v>7605</v>
      </c>
      <c r="K407">
        <v>4485</v>
      </c>
      <c r="L407">
        <v>4500</v>
      </c>
      <c r="M407">
        <v>10140</v>
      </c>
      <c r="N407">
        <v>10140</v>
      </c>
      <c r="O407">
        <v>9360</v>
      </c>
      <c r="P407">
        <v>0.10256410256410256</v>
      </c>
      <c r="Q407">
        <v>0.38461538461538464</v>
      </c>
      <c r="R407">
        <v>0.84615384615384615</v>
      </c>
      <c r="S407">
        <v>1701.5384615384614</v>
      </c>
      <c r="T407">
        <v>6380.7692307692314</v>
      </c>
      <c r="U407">
        <v>14037.692307692307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15</v>
      </c>
      <c r="AC407">
        <v>4</v>
      </c>
      <c r="AD407">
        <v>5</v>
      </c>
      <c r="AE407">
        <v>0</v>
      </c>
      <c r="AF407">
        <v>3</v>
      </c>
      <c r="AG407">
        <v>6</v>
      </c>
      <c r="AH407">
        <v>4</v>
      </c>
      <c r="AI407">
        <v>0</v>
      </c>
    </row>
    <row r="408" spans="1:35" x14ac:dyDescent="0.35">
      <c r="A408" t="s">
        <v>230</v>
      </c>
      <c r="B408" t="s">
        <v>67</v>
      </c>
      <c r="C408">
        <v>3406</v>
      </c>
      <c r="D408">
        <v>26</v>
      </c>
      <c r="E408">
        <v>22</v>
      </c>
      <c r="F408">
        <v>22</v>
      </c>
      <c r="G408">
        <v>0</v>
      </c>
      <c r="H408">
        <v>0</v>
      </c>
      <c r="I408">
        <v>0</v>
      </c>
      <c r="J408">
        <v>5070</v>
      </c>
      <c r="K408">
        <v>4290</v>
      </c>
      <c r="L408">
        <v>3960</v>
      </c>
      <c r="M408">
        <v>10140</v>
      </c>
      <c r="N408">
        <v>10140</v>
      </c>
      <c r="O408">
        <v>9360</v>
      </c>
      <c r="P408">
        <v>0</v>
      </c>
      <c r="Q408">
        <v>0.05</v>
      </c>
      <c r="R408">
        <v>0.8</v>
      </c>
      <c r="S408">
        <v>0</v>
      </c>
      <c r="T408">
        <v>666</v>
      </c>
      <c r="U408">
        <v>10656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5</v>
      </c>
      <c r="AC408">
        <v>19</v>
      </c>
      <c r="AD408">
        <v>23</v>
      </c>
      <c r="AE408">
        <v>0</v>
      </c>
      <c r="AF408">
        <v>0</v>
      </c>
      <c r="AG408">
        <v>0</v>
      </c>
      <c r="AH408">
        <v>0</v>
      </c>
      <c r="AI408">
        <v>0</v>
      </c>
    </row>
    <row r="409" spans="1:35" x14ac:dyDescent="0.35">
      <c r="A409" t="s">
        <v>231</v>
      </c>
      <c r="B409" t="s">
        <v>67</v>
      </c>
      <c r="C409">
        <v>3411</v>
      </c>
      <c r="D409">
        <v>50</v>
      </c>
      <c r="E409">
        <v>31</v>
      </c>
      <c r="F409">
        <v>33</v>
      </c>
      <c r="G409">
        <v>0</v>
      </c>
      <c r="H409">
        <v>0</v>
      </c>
      <c r="I409">
        <v>0</v>
      </c>
      <c r="J409">
        <v>9750</v>
      </c>
      <c r="K409">
        <v>6045</v>
      </c>
      <c r="L409">
        <v>5940</v>
      </c>
      <c r="M409">
        <v>10140</v>
      </c>
      <c r="N409">
        <v>10140</v>
      </c>
      <c r="O409">
        <v>9360</v>
      </c>
      <c r="P409">
        <v>0.52500000000000002</v>
      </c>
      <c r="Q409">
        <v>0.95</v>
      </c>
      <c r="R409">
        <v>0.97499999999999998</v>
      </c>
      <c r="S409">
        <v>11410.875</v>
      </c>
      <c r="T409">
        <v>20648.25</v>
      </c>
      <c r="U409">
        <v>21191.625</v>
      </c>
      <c r="V409">
        <v>13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28</v>
      </c>
      <c r="AC409">
        <v>21</v>
      </c>
      <c r="AD409">
        <v>24</v>
      </c>
      <c r="AE409">
        <v>0</v>
      </c>
      <c r="AF409">
        <v>5</v>
      </c>
      <c r="AG409">
        <v>3</v>
      </c>
      <c r="AH409">
        <v>3</v>
      </c>
      <c r="AI409">
        <v>0</v>
      </c>
    </row>
    <row r="410" spans="1:35" x14ac:dyDescent="0.35">
      <c r="A410" t="s">
        <v>232</v>
      </c>
      <c r="B410" t="s">
        <v>64</v>
      </c>
      <c r="C410">
        <v>3412</v>
      </c>
      <c r="D410">
        <v>59</v>
      </c>
      <c r="E410">
        <v>60</v>
      </c>
      <c r="F410">
        <v>60</v>
      </c>
      <c r="G410">
        <v>0</v>
      </c>
      <c r="H410">
        <v>0</v>
      </c>
      <c r="I410">
        <v>0</v>
      </c>
      <c r="J410">
        <v>11505</v>
      </c>
      <c r="K410">
        <v>11700</v>
      </c>
      <c r="L410">
        <v>10800</v>
      </c>
      <c r="M410">
        <v>15210</v>
      </c>
      <c r="N410">
        <v>15210</v>
      </c>
      <c r="O410">
        <v>14040</v>
      </c>
      <c r="P410">
        <v>0.61016949152542377</v>
      </c>
      <c r="Q410">
        <v>0.71186440677966101</v>
      </c>
      <c r="R410">
        <v>0.81355932203389836</v>
      </c>
      <c r="S410">
        <v>20748.813559322036</v>
      </c>
      <c r="T410">
        <v>24206.949152542373</v>
      </c>
      <c r="U410">
        <v>27665.084745762713</v>
      </c>
      <c r="V410">
        <v>21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18</v>
      </c>
      <c r="AC410">
        <v>52</v>
      </c>
      <c r="AD410">
        <v>21</v>
      </c>
      <c r="AE410">
        <v>0</v>
      </c>
      <c r="AF410">
        <v>0</v>
      </c>
      <c r="AG410">
        <v>0</v>
      </c>
      <c r="AH410">
        <v>0</v>
      </c>
      <c r="AI410">
        <v>0</v>
      </c>
    </row>
    <row r="411" spans="1:35" x14ac:dyDescent="0.35">
      <c r="A411" t="s">
        <v>233</v>
      </c>
      <c r="B411" t="s">
        <v>67</v>
      </c>
      <c r="C411">
        <v>3413</v>
      </c>
      <c r="D411">
        <v>20</v>
      </c>
      <c r="E411">
        <v>16</v>
      </c>
      <c r="F411">
        <v>16</v>
      </c>
      <c r="G411">
        <v>0</v>
      </c>
      <c r="H411">
        <v>0</v>
      </c>
      <c r="I411">
        <v>0</v>
      </c>
      <c r="J411">
        <v>3900</v>
      </c>
      <c r="K411">
        <v>3120</v>
      </c>
      <c r="L411">
        <v>2880</v>
      </c>
      <c r="M411">
        <v>10140</v>
      </c>
      <c r="N411">
        <v>10140</v>
      </c>
      <c r="O411">
        <v>9360</v>
      </c>
      <c r="P411">
        <v>4.7619047619047616E-2</v>
      </c>
      <c r="Q411">
        <v>9.5238095238095233E-2</v>
      </c>
      <c r="R411">
        <v>0.2857142857142857</v>
      </c>
      <c r="S411">
        <v>471.42857142857139</v>
      </c>
      <c r="T411">
        <v>942.85714285714278</v>
      </c>
      <c r="U411">
        <v>2828.5714285714284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10</v>
      </c>
      <c r="AC411">
        <v>5</v>
      </c>
      <c r="AD411">
        <v>6</v>
      </c>
      <c r="AE411">
        <v>0</v>
      </c>
      <c r="AF411">
        <v>0</v>
      </c>
      <c r="AG411">
        <v>0</v>
      </c>
      <c r="AH411">
        <v>0</v>
      </c>
      <c r="AI411">
        <v>0</v>
      </c>
    </row>
    <row r="412" spans="1:35" x14ac:dyDescent="0.35">
      <c r="A412" t="s">
        <v>234</v>
      </c>
      <c r="B412" t="s">
        <v>67</v>
      </c>
      <c r="C412">
        <v>3428</v>
      </c>
      <c r="D412">
        <v>28</v>
      </c>
      <c r="E412">
        <v>35</v>
      </c>
      <c r="F412">
        <v>36</v>
      </c>
      <c r="G412">
        <v>0</v>
      </c>
      <c r="H412">
        <v>0</v>
      </c>
      <c r="I412">
        <v>0</v>
      </c>
      <c r="J412">
        <v>5460</v>
      </c>
      <c r="K412">
        <v>6825</v>
      </c>
      <c r="L412">
        <v>6480</v>
      </c>
      <c r="M412">
        <v>10140</v>
      </c>
      <c r="N412">
        <v>10140</v>
      </c>
      <c r="O412">
        <v>9360</v>
      </c>
      <c r="P412">
        <v>0.14814814814814814</v>
      </c>
      <c r="Q412">
        <v>0.22222222222222221</v>
      </c>
      <c r="R412">
        <v>0.33333333333333331</v>
      </c>
      <c r="S412">
        <v>2780</v>
      </c>
      <c r="T412">
        <v>4170</v>
      </c>
      <c r="U412">
        <v>6255</v>
      </c>
      <c r="V412">
        <v>5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16</v>
      </c>
      <c r="AC412">
        <v>13</v>
      </c>
      <c r="AD412">
        <v>9</v>
      </c>
      <c r="AE412">
        <v>0</v>
      </c>
      <c r="AF412">
        <v>0</v>
      </c>
      <c r="AG412">
        <v>9</v>
      </c>
      <c r="AH412">
        <v>10.333333333333334</v>
      </c>
      <c r="AI412">
        <v>0</v>
      </c>
    </row>
    <row r="413" spans="1:35" x14ac:dyDescent="0.35">
      <c r="A413" t="s">
        <v>235</v>
      </c>
      <c r="B413" t="s">
        <v>67</v>
      </c>
      <c r="C413">
        <v>3431</v>
      </c>
      <c r="D413">
        <v>46</v>
      </c>
      <c r="E413">
        <v>41</v>
      </c>
      <c r="F413">
        <v>41</v>
      </c>
      <c r="G413">
        <v>0</v>
      </c>
      <c r="H413">
        <v>0</v>
      </c>
      <c r="I413">
        <v>0</v>
      </c>
      <c r="J413">
        <v>8970</v>
      </c>
      <c r="K413">
        <v>7995</v>
      </c>
      <c r="L413">
        <v>7380</v>
      </c>
      <c r="M413">
        <v>10140</v>
      </c>
      <c r="N413">
        <v>10140</v>
      </c>
      <c r="O413">
        <v>9360</v>
      </c>
      <c r="P413">
        <v>0.17241379310344829</v>
      </c>
      <c r="Q413">
        <v>0.2413793103448276</v>
      </c>
      <c r="R413">
        <v>0.2413793103448276</v>
      </c>
      <c r="S413">
        <v>4197.4137931034484</v>
      </c>
      <c r="T413">
        <v>5876.3793103448279</v>
      </c>
      <c r="U413">
        <v>5876.3793103448279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48</v>
      </c>
      <c r="AC413">
        <v>4</v>
      </c>
      <c r="AD413">
        <v>41</v>
      </c>
      <c r="AE413">
        <v>0</v>
      </c>
      <c r="AF413">
        <v>0</v>
      </c>
      <c r="AG413">
        <v>12</v>
      </c>
      <c r="AH413">
        <v>12</v>
      </c>
      <c r="AI413">
        <v>0</v>
      </c>
    </row>
    <row r="414" spans="1:35" x14ac:dyDescent="0.35">
      <c r="A414" t="s">
        <v>236</v>
      </c>
      <c r="B414" t="s">
        <v>67</v>
      </c>
      <c r="C414">
        <v>3432</v>
      </c>
      <c r="D414">
        <v>113</v>
      </c>
      <c r="E414">
        <v>49</v>
      </c>
      <c r="F414">
        <v>70</v>
      </c>
      <c r="G414">
        <v>0</v>
      </c>
      <c r="H414">
        <v>0</v>
      </c>
      <c r="I414">
        <v>0</v>
      </c>
      <c r="J414">
        <v>22035</v>
      </c>
      <c r="K414">
        <v>9555</v>
      </c>
      <c r="L414">
        <v>12600</v>
      </c>
      <c r="M414">
        <v>23400</v>
      </c>
      <c r="N414">
        <v>23400</v>
      </c>
      <c r="O414">
        <v>21600</v>
      </c>
      <c r="P414">
        <v>0.18072289156626506</v>
      </c>
      <c r="Q414">
        <v>0.80722891566265065</v>
      </c>
      <c r="R414">
        <v>0.93975903614457834</v>
      </c>
      <c r="S414">
        <v>7986.1445783132531</v>
      </c>
      <c r="T414">
        <v>35671.445783132534</v>
      </c>
      <c r="U414">
        <v>41527.951807228914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24</v>
      </c>
      <c r="AC414">
        <v>7</v>
      </c>
      <c r="AD414">
        <v>11</v>
      </c>
      <c r="AE414">
        <v>0</v>
      </c>
      <c r="AF414">
        <v>0</v>
      </c>
      <c r="AG414">
        <v>0</v>
      </c>
      <c r="AH414">
        <v>4</v>
      </c>
      <c r="AI414">
        <v>0</v>
      </c>
    </row>
    <row r="415" spans="1:35" x14ac:dyDescent="0.35">
      <c r="A415" t="s">
        <v>237</v>
      </c>
      <c r="B415" t="s">
        <v>64</v>
      </c>
      <c r="C415">
        <v>3433</v>
      </c>
      <c r="D415">
        <v>63</v>
      </c>
      <c r="E415">
        <v>43</v>
      </c>
      <c r="F415">
        <v>41</v>
      </c>
      <c r="G415">
        <v>0</v>
      </c>
      <c r="H415">
        <v>0</v>
      </c>
      <c r="I415">
        <v>0</v>
      </c>
      <c r="J415">
        <v>12285</v>
      </c>
      <c r="K415">
        <v>8385</v>
      </c>
      <c r="L415">
        <v>7380</v>
      </c>
      <c r="M415">
        <v>39130.000000000007</v>
      </c>
      <c r="N415">
        <v>39130.000000000007</v>
      </c>
      <c r="O415">
        <v>36120.000000000007</v>
      </c>
      <c r="P415">
        <v>0.41509433962264153</v>
      </c>
      <c r="Q415">
        <v>0.49056603773584906</v>
      </c>
      <c r="R415">
        <v>0.75471698113207553</v>
      </c>
      <c r="S415">
        <v>11643.396226415094</v>
      </c>
      <c r="T415">
        <v>13760.377358490567</v>
      </c>
      <c r="U415">
        <v>21169.811320754718</v>
      </c>
      <c r="V415">
        <v>0</v>
      </c>
      <c r="W415">
        <v>9</v>
      </c>
      <c r="X415">
        <v>0</v>
      </c>
      <c r="Y415">
        <v>0</v>
      </c>
      <c r="Z415">
        <v>0</v>
      </c>
      <c r="AA415">
        <v>0</v>
      </c>
      <c r="AB415">
        <v>18</v>
      </c>
      <c r="AC415">
        <v>25</v>
      </c>
      <c r="AD415">
        <v>26</v>
      </c>
      <c r="AE415">
        <v>0</v>
      </c>
      <c r="AF415">
        <v>0</v>
      </c>
      <c r="AG415">
        <v>0</v>
      </c>
      <c r="AH415">
        <v>0</v>
      </c>
      <c r="AI415">
        <v>0</v>
      </c>
    </row>
    <row r="416" spans="1:35" x14ac:dyDescent="0.35">
      <c r="A416" t="s">
        <v>238</v>
      </c>
      <c r="B416" t="s">
        <v>67</v>
      </c>
      <c r="C416">
        <v>3436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11700</v>
      </c>
      <c r="N416">
        <v>11700</v>
      </c>
      <c r="O416">
        <v>10800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</row>
    <row r="417" spans="1:35" x14ac:dyDescent="0.35">
      <c r="A417" t="s">
        <v>239</v>
      </c>
      <c r="B417" t="s">
        <v>64</v>
      </c>
      <c r="C417">
        <v>5201</v>
      </c>
      <c r="D417">
        <v>51</v>
      </c>
      <c r="E417">
        <v>50</v>
      </c>
      <c r="F417">
        <v>49</v>
      </c>
      <c r="G417">
        <v>0</v>
      </c>
      <c r="H417">
        <v>0</v>
      </c>
      <c r="I417">
        <v>0</v>
      </c>
      <c r="J417">
        <v>9945</v>
      </c>
      <c r="K417">
        <v>9750</v>
      </c>
      <c r="L417">
        <v>8820</v>
      </c>
      <c r="M417">
        <v>10140</v>
      </c>
      <c r="N417">
        <v>10140</v>
      </c>
      <c r="O417">
        <v>9360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</row>
    <row r="418" spans="1:35" x14ac:dyDescent="0.35">
      <c r="A418" t="s">
        <v>240</v>
      </c>
      <c r="B418" t="s">
        <v>67</v>
      </c>
      <c r="C418">
        <v>5203</v>
      </c>
      <c r="D418">
        <v>52</v>
      </c>
      <c r="E418">
        <v>52</v>
      </c>
      <c r="F418">
        <v>51</v>
      </c>
      <c r="G418">
        <v>0</v>
      </c>
      <c r="H418">
        <v>0</v>
      </c>
      <c r="I418">
        <v>0</v>
      </c>
      <c r="J418">
        <v>10140</v>
      </c>
      <c r="K418">
        <v>10140</v>
      </c>
      <c r="L418">
        <v>9180</v>
      </c>
      <c r="M418">
        <v>20280</v>
      </c>
      <c r="N418">
        <v>20280</v>
      </c>
      <c r="O418">
        <v>18720</v>
      </c>
      <c r="P418">
        <v>0</v>
      </c>
      <c r="Q418">
        <v>2.0833333333333332E-2</v>
      </c>
      <c r="R418">
        <v>6.25E-2</v>
      </c>
      <c r="S418">
        <v>0</v>
      </c>
      <c r="T418">
        <v>613.75</v>
      </c>
      <c r="U418">
        <v>1841.25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1</v>
      </c>
      <c r="AD418">
        <v>1</v>
      </c>
      <c r="AE418">
        <v>0</v>
      </c>
      <c r="AF418">
        <v>40</v>
      </c>
      <c r="AG418">
        <v>42</v>
      </c>
      <c r="AH418">
        <v>45</v>
      </c>
      <c r="AI418">
        <v>0</v>
      </c>
    </row>
    <row r="419" spans="1:35" x14ac:dyDescent="0.35">
      <c r="A419" t="s">
        <v>241</v>
      </c>
      <c r="B419" t="s">
        <v>64</v>
      </c>
      <c r="C419">
        <v>2162</v>
      </c>
      <c r="D419">
        <v>35</v>
      </c>
      <c r="E419">
        <v>32</v>
      </c>
      <c r="F419">
        <v>39</v>
      </c>
      <c r="G419">
        <v>0</v>
      </c>
      <c r="H419">
        <v>0</v>
      </c>
      <c r="I419">
        <v>0</v>
      </c>
      <c r="J419">
        <v>6825</v>
      </c>
      <c r="K419">
        <v>6240</v>
      </c>
      <c r="L419">
        <v>7020</v>
      </c>
      <c r="M419">
        <v>25350</v>
      </c>
      <c r="N419">
        <v>25350</v>
      </c>
      <c r="O419">
        <v>23400</v>
      </c>
      <c r="P419">
        <v>0.26315789473684209</v>
      </c>
      <c r="Q419">
        <v>0.42105263157894735</v>
      </c>
      <c r="R419">
        <v>0.94736842105263153</v>
      </c>
      <c r="S419">
        <v>5285.5263157894733</v>
      </c>
      <c r="T419">
        <v>8456.8421052631566</v>
      </c>
      <c r="U419">
        <v>19027.894736842103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9</v>
      </c>
      <c r="AC419">
        <v>15</v>
      </c>
      <c r="AD419">
        <v>8</v>
      </c>
      <c r="AE419">
        <v>0</v>
      </c>
      <c r="AF419">
        <v>0</v>
      </c>
      <c r="AG419">
        <v>5</v>
      </c>
      <c r="AH419">
        <v>4</v>
      </c>
      <c r="AI419">
        <v>0</v>
      </c>
    </row>
    <row r="420" spans="1:35" x14ac:dyDescent="0.35">
      <c r="A420" t="s">
        <v>242</v>
      </c>
      <c r="B420" t="s">
        <v>64</v>
      </c>
      <c r="C420">
        <v>5205</v>
      </c>
      <c r="D420">
        <v>29</v>
      </c>
      <c r="E420">
        <v>30</v>
      </c>
      <c r="F420">
        <v>31</v>
      </c>
      <c r="G420">
        <v>0</v>
      </c>
      <c r="H420">
        <v>0</v>
      </c>
      <c r="I420">
        <v>0</v>
      </c>
      <c r="J420">
        <v>5655</v>
      </c>
      <c r="K420">
        <v>5850</v>
      </c>
      <c r="L420">
        <v>5580</v>
      </c>
      <c r="M420">
        <v>10140</v>
      </c>
      <c r="N420">
        <v>10140</v>
      </c>
      <c r="O420">
        <v>9360</v>
      </c>
      <c r="P420">
        <v>0</v>
      </c>
      <c r="Q420">
        <v>3.4482758620689655E-2</v>
      </c>
      <c r="R420">
        <v>0.10344827586206896</v>
      </c>
      <c r="S420">
        <v>0</v>
      </c>
      <c r="T420">
        <v>589.13793103448279</v>
      </c>
      <c r="U420">
        <v>1767.4137931034481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14</v>
      </c>
      <c r="AG420">
        <v>15</v>
      </c>
      <c r="AH420">
        <v>15</v>
      </c>
      <c r="AI420">
        <v>0</v>
      </c>
    </row>
    <row r="421" spans="1:35" x14ac:dyDescent="0.35">
      <c r="A421" t="s">
        <v>243</v>
      </c>
      <c r="B421" t="s">
        <v>67</v>
      </c>
      <c r="C421">
        <v>4019</v>
      </c>
      <c r="D421">
        <v>100</v>
      </c>
      <c r="E421">
        <v>66</v>
      </c>
      <c r="F421">
        <v>96</v>
      </c>
      <c r="G421">
        <v>0</v>
      </c>
      <c r="H421">
        <v>0</v>
      </c>
      <c r="I421">
        <v>0</v>
      </c>
      <c r="J421">
        <v>19500</v>
      </c>
      <c r="K421">
        <v>12870</v>
      </c>
      <c r="L421">
        <v>17280</v>
      </c>
      <c r="M421">
        <v>20280</v>
      </c>
      <c r="N421">
        <v>20280</v>
      </c>
      <c r="O421">
        <v>18720</v>
      </c>
      <c r="P421">
        <v>0</v>
      </c>
      <c r="Q421">
        <v>2.3809523809523808E-2</v>
      </c>
      <c r="R421">
        <v>0.61904761904761907</v>
      </c>
      <c r="S421">
        <v>0</v>
      </c>
      <c r="T421">
        <v>1182.1428571428571</v>
      </c>
      <c r="U421">
        <v>30735.714285714286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13</v>
      </c>
      <c r="AC421">
        <v>20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</row>
    <row r="422" spans="1:35" x14ac:dyDescent="0.35">
      <c r="A422" t="s">
        <v>245</v>
      </c>
      <c r="B422" t="s">
        <v>64</v>
      </c>
      <c r="C422">
        <v>2075</v>
      </c>
      <c r="D422">
        <v>52</v>
      </c>
      <c r="E422">
        <v>31</v>
      </c>
      <c r="F422">
        <v>44</v>
      </c>
      <c r="G422">
        <v>0</v>
      </c>
      <c r="H422">
        <v>0</v>
      </c>
      <c r="I422">
        <v>0</v>
      </c>
      <c r="J422">
        <v>10140</v>
      </c>
      <c r="K422">
        <v>6045</v>
      </c>
      <c r="L422">
        <v>7920</v>
      </c>
      <c r="M422">
        <v>19500</v>
      </c>
      <c r="N422">
        <v>19500</v>
      </c>
      <c r="O422">
        <v>18000</v>
      </c>
      <c r="P422">
        <v>3.7037037037037035E-2</v>
      </c>
      <c r="Q422">
        <v>0.24074074074074073</v>
      </c>
      <c r="R422">
        <v>0.83333333333333337</v>
      </c>
      <c r="S422">
        <v>892.77777777777771</v>
      </c>
      <c r="T422">
        <v>5803.0555555555557</v>
      </c>
      <c r="U422">
        <v>20087.5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</row>
    <row r="423" spans="1:35" x14ac:dyDescent="0.35">
      <c r="A423" t="s">
        <v>246</v>
      </c>
      <c r="B423" t="s">
        <v>67</v>
      </c>
      <c r="C423">
        <v>2191</v>
      </c>
      <c r="D423">
        <v>22</v>
      </c>
      <c r="E423">
        <v>17</v>
      </c>
      <c r="F423">
        <v>26</v>
      </c>
      <c r="G423">
        <v>0</v>
      </c>
      <c r="H423">
        <v>0</v>
      </c>
      <c r="I423">
        <v>0</v>
      </c>
      <c r="J423">
        <v>4290</v>
      </c>
      <c r="K423">
        <v>3315</v>
      </c>
      <c r="L423">
        <v>4680</v>
      </c>
      <c r="M423">
        <v>11700</v>
      </c>
      <c r="N423">
        <v>11700</v>
      </c>
      <c r="O423">
        <v>10800</v>
      </c>
      <c r="P423">
        <v>0.14285714285714285</v>
      </c>
      <c r="Q423">
        <v>0.14285714285714285</v>
      </c>
      <c r="R423">
        <v>0.9285714285714286</v>
      </c>
      <c r="S423">
        <v>1755</v>
      </c>
      <c r="T423">
        <v>1755</v>
      </c>
      <c r="U423">
        <v>11407.5</v>
      </c>
      <c r="V423">
        <v>10</v>
      </c>
      <c r="W423">
        <v>0</v>
      </c>
      <c r="X423">
        <v>8</v>
      </c>
      <c r="Y423">
        <v>8</v>
      </c>
      <c r="Z423">
        <v>0</v>
      </c>
      <c r="AA423">
        <v>0</v>
      </c>
      <c r="AB423">
        <v>9</v>
      </c>
      <c r="AC423">
        <v>7</v>
      </c>
      <c r="AD423">
        <v>21</v>
      </c>
      <c r="AE423">
        <v>0</v>
      </c>
      <c r="AF423">
        <v>5</v>
      </c>
      <c r="AG423">
        <v>1</v>
      </c>
      <c r="AH423">
        <v>4</v>
      </c>
      <c r="AI423">
        <v>0</v>
      </c>
    </row>
    <row r="424" spans="1:35" x14ac:dyDescent="0.35">
      <c r="A424" t="s">
        <v>247</v>
      </c>
      <c r="B424" t="s">
        <v>64</v>
      </c>
      <c r="C424">
        <v>2078</v>
      </c>
      <c r="D424">
        <v>0</v>
      </c>
      <c r="E424">
        <v>13</v>
      </c>
      <c r="F424">
        <v>22</v>
      </c>
      <c r="G424">
        <v>0</v>
      </c>
      <c r="H424">
        <v>0</v>
      </c>
      <c r="I424">
        <v>0</v>
      </c>
      <c r="J424">
        <v>0</v>
      </c>
      <c r="K424">
        <v>2535</v>
      </c>
      <c r="L424">
        <v>3960</v>
      </c>
      <c r="M424">
        <v>0</v>
      </c>
      <c r="N424">
        <v>8190</v>
      </c>
      <c r="O424">
        <v>7560</v>
      </c>
      <c r="P424">
        <v>0</v>
      </c>
      <c r="Q424">
        <v>0</v>
      </c>
      <c r="R424">
        <v>0.23076923076923078</v>
      </c>
      <c r="S424">
        <v>0</v>
      </c>
      <c r="T424">
        <v>0</v>
      </c>
      <c r="U424">
        <v>1498.846153846154</v>
      </c>
      <c r="V424">
        <v>3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1</v>
      </c>
      <c r="AD424">
        <v>4</v>
      </c>
      <c r="AE424">
        <v>0</v>
      </c>
      <c r="AF424">
        <v>0</v>
      </c>
      <c r="AG424">
        <v>1</v>
      </c>
      <c r="AH424">
        <v>2</v>
      </c>
      <c r="AI424">
        <v>0</v>
      </c>
    </row>
    <row r="425" spans="1:35" x14ac:dyDescent="0.35">
      <c r="A425" t="s">
        <v>248</v>
      </c>
      <c r="B425" t="s">
        <v>67</v>
      </c>
      <c r="C425">
        <v>2185</v>
      </c>
      <c r="D425" t="e">
        <v>#N/A</v>
      </c>
      <c r="E425" t="e">
        <v>#N/A</v>
      </c>
      <c r="F425" t="e">
        <v>#N/A</v>
      </c>
      <c r="G425" t="e">
        <v>#N/A</v>
      </c>
      <c r="H425" t="e">
        <v>#N/A</v>
      </c>
      <c r="I425" t="e">
        <v>#N/A</v>
      </c>
      <c r="J425" t="e">
        <v>#N/A</v>
      </c>
      <c r="K425" t="e">
        <v>#N/A</v>
      </c>
      <c r="L425" t="e">
        <v>#N/A</v>
      </c>
      <c r="M425" t="e">
        <v>#N/A</v>
      </c>
      <c r="N425" t="e">
        <v>#N/A</v>
      </c>
      <c r="O425" t="e">
        <v>#N/A</v>
      </c>
      <c r="P425" t="e">
        <v>#N/A</v>
      </c>
      <c r="Q425" t="e">
        <v>#N/A</v>
      </c>
      <c r="R425" t="e">
        <v>#N/A</v>
      </c>
      <c r="S425" t="e">
        <v>#N/A</v>
      </c>
      <c r="T425" t="e">
        <v>#N/A</v>
      </c>
      <c r="U425" t="e">
        <v>#N/A</v>
      </c>
      <c r="V425" t="e">
        <v>#N/A</v>
      </c>
      <c r="W425" t="e">
        <v>#N/A</v>
      </c>
      <c r="X425" t="e">
        <v>#N/A</v>
      </c>
      <c r="Y425" t="e">
        <v>#N/A</v>
      </c>
      <c r="Z425" t="e">
        <v>#N/A</v>
      </c>
      <c r="AA425" t="e">
        <v>#N/A</v>
      </c>
      <c r="AB425" t="e">
        <v>#N/A</v>
      </c>
      <c r="AC425" t="e">
        <v>#N/A</v>
      </c>
      <c r="AD425" t="e">
        <v>#N/A</v>
      </c>
      <c r="AE425" t="e">
        <v>#N/A</v>
      </c>
      <c r="AF425" t="e">
        <v>#N/A</v>
      </c>
      <c r="AG425" t="e">
        <v>#N/A</v>
      </c>
      <c r="AH425" t="e">
        <v>#N/A</v>
      </c>
      <c r="AI425" t="e">
        <v>#N/A</v>
      </c>
    </row>
    <row r="426" spans="1:35" x14ac:dyDescent="0.35">
      <c r="A426" t="s">
        <v>0</v>
      </c>
      <c r="B426" t="s">
        <v>1</v>
      </c>
      <c r="C426" t="s">
        <v>2</v>
      </c>
      <c r="D426" t="s">
        <v>3</v>
      </c>
      <c r="E426" t="s">
        <v>4</v>
      </c>
      <c r="F426" t="s">
        <v>5</v>
      </c>
      <c r="G426" t="s">
        <v>6</v>
      </c>
      <c r="H426" t="s">
        <v>7</v>
      </c>
      <c r="I426" t="s">
        <v>8</v>
      </c>
      <c r="J426" t="s">
        <v>9</v>
      </c>
      <c r="K426" t="s">
        <v>10</v>
      </c>
      <c r="L426" t="s">
        <v>11</v>
      </c>
      <c r="M426" t="s">
        <v>12</v>
      </c>
      <c r="N426" t="s">
        <v>13</v>
      </c>
      <c r="O426" t="s">
        <v>14</v>
      </c>
      <c r="P426" t="s">
        <v>15</v>
      </c>
      <c r="Q426" t="s">
        <v>16</v>
      </c>
      <c r="R426" t="s">
        <v>17</v>
      </c>
      <c r="S426" t="s">
        <v>18</v>
      </c>
      <c r="T426" t="s">
        <v>19</v>
      </c>
      <c r="U426" t="s">
        <v>20</v>
      </c>
      <c r="V426" t="s">
        <v>21</v>
      </c>
      <c r="W426" t="s">
        <v>22</v>
      </c>
      <c r="X426" t="s">
        <v>23</v>
      </c>
      <c r="Y426" t="s">
        <v>24</v>
      </c>
      <c r="Z426" t="s">
        <v>25</v>
      </c>
      <c r="AA426" t="s">
        <v>26</v>
      </c>
      <c r="AB426" t="s">
        <v>27</v>
      </c>
      <c r="AC426" t="s">
        <v>28</v>
      </c>
      <c r="AD426" t="s">
        <v>29</v>
      </c>
      <c r="AE426" t="s">
        <v>30</v>
      </c>
      <c r="AF426" t="s">
        <v>252</v>
      </c>
      <c r="AG426" t="s">
        <v>253</v>
      </c>
    </row>
    <row r="427" spans="1:35" x14ac:dyDescent="0.35">
      <c r="A427" t="b">
        <v>1</v>
      </c>
    </row>
    <row r="428" spans="1:35" x14ac:dyDescent="0.35">
      <c r="A428" t="b">
        <v>1</v>
      </c>
      <c r="B428" t="b">
        <v>1</v>
      </c>
      <c r="C428" t="b">
        <v>1</v>
      </c>
      <c r="D428" t="b">
        <v>1</v>
      </c>
      <c r="E428" t="b">
        <v>1</v>
      </c>
      <c r="F428" t="b">
        <v>1</v>
      </c>
      <c r="G428" t="b">
        <v>1</v>
      </c>
      <c r="H428" t="b">
        <v>1</v>
      </c>
      <c r="I428" t="b">
        <v>1</v>
      </c>
      <c r="J428" t="b">
        <v>1</v>
      </c>
      <c r="K428" t="b">
        <v>1</v>
      </c>
      <c r="L428" t="b">
        <v>1</v>
      </c>
      <c r="M428" t="b">
        <v>1</v>
      </c>
      <c r="N428" t="b">
        <v>1</v>
      </c>
      <c r="O428" t="b">
        <v>1</v>
      </c>
      <c r="P428" t="b">
        <v>1</v>
      </c>
      <c r="Q428" t="b">
        <v>1</v>
      </c>
      <c r="R428" t="b">
        <v>1</v>
      </c>
      <c r="S428" t="b">
        <v>1</v>
      </c>
      <c r="T428" t="b">
        <v>1</v>
      </c>
      <c r="U428" t="b">
        <v>1</v>
      </c>
      <c r="V428" t="b">
        <v>1</v>
      </c>
      <c r="W428" t="b">
        <v>1</v>
      </c>
      <c r="X428" t="b">
        <v>1</v>
      </c>
      <c r="Y428" t="b">
        <v>1</v>
      </c>
      <c r="Z428" t="b">
        <v>1</v>
      </c>
      <c r="AA428" t="b">
        <v>1</v>
      </c>
      <c r="AB428" t="b">
        <v>1</v>
      </c>
      <c r="AC428" t="b">
        <v>1</v>
      </c>
      <c r="AD428" t="b">
        <v>1</v>
      </c>
      <c r="AE428" t="b">
        <v>1</v>
      </c>
    </row>
    <row r="430" spans="1:35" x14ac:dyDescent="0.35">
      <c r="A430" t="s">
        <v>0</v>
      </c>
      <c r="B430" t="s">
        <v>1</v>
      </c>
      <c r="C430" t="s">
        <v>2</v>
      </c>
      <c r="D430" t="s">
        <v>3</v>
      </c>
      <c r="E430" t="s">
        <v>4</v>
      </c>
      <c r="F430" t="s">
        <v>5</v>
      </c>
      <c r="G430" t="s">
        <v>6</v>
      </c>
      <c r="H430" t="s">
        <v>7</v>
      </c>
      <c r="I430" t="s">
        <v>8</v>
      </c>
      <c r="J430" t="s">
        <v>9</v>
      </c>
      <c r="K430" t="s">
        <v>10</v>
      </c>
      <c r="L430" t="s">
        <v>11</v>
      </c>
      <c r="M430" t="s">
        <v>12</v>
      </c>
      <c r="N430" t="s">
        <v>13</v>
      </c>
      <c r="O430" t="s">
        <v>14</v>
      </c>
      <c r="P430" t="s">
        <v>15</v>
      </c>
      <c r="Q430" t="s">
        <v>16</v>
      </c>
      <c r="R430" t="s">
        <v>17</v>
      </c>
      <c r="S430" t="s">
        <v>18</v>
      </c>
      <c r="T430" t="s">
        <v>19</v>
      </c>
      <c r="U430" t="s">
        <v>20</v>
      </c>
      <c r="V430" t="s">
        <v>21</v>
      </c>
      <c r="W430" t="s">
        <v>22</v>
      </c>
      <c r="X430" t="s">
        <v>23</v>
      </c>
      <c r="Y430" t="s">
        <v>24</v>
      </c>
      <c r="Z430" t="s">
        <v>25</v>
      </c>
      <c r="AA430" t="s">
        <v>26</v>
      </c>
      <c r="AB430" t="s">
        <v>27</v>
      </c>
      <c r="AC430" t="s">
        <v>28</v>
      </c>
      <c r="AD430" t="s">
        <v>29</v>
      </c>
      <c r="AE430" t="s">
        <v>30</v>
      </c>
    </row>
    <row r="431" spans="1:35" x14ac:dyDescent="0.35">
      <c r="A431" t="s">
        <v>0</v>
      </c>
      <c r="B431" t="s">
        <v>1</v>
      </c>
      <c r="C431" t="s">
        <v>2</v>
      </c>
      <c r="D431" t="s">
        <v>3</v>
      </c>
      <c r="E431" t="s">
        <v>4</v>
      </c>
      <c r="F431" t="s">
        <v>5</v>
      </c>
      <c r="G431" t="s">
        <v>6</v>
      </c>
      <c r="H431" t="s">
        <v>7</v>
      </c>
      <c r="I431" t="s">
        <v>8</v>
      </c>
      <c r="J431" t="s">
        <v>9</v>
      </c>
      <c r="K431" t="s">
        <v>10</v>
      </c>
      <c r="L431" t="s">
        <v>11</v>
      </c>
      <c r="M431" t="s">
        <v>12</v>
      </c>
      <c r="N431" t="s">
        <v>13</v>
      </c>
      <c r="O431" t="s">
        <v>14</v>
      </c>
      <c r="P431" t="s">
        <v>15</v>
      </c>
      <c r="Q431" t="s">
        <v>16</v>
      </c>
      <c r="R431" t="s">
        <v>17</v>
      </c>
      <c r="S431" t="s">
        <v>18</v>
      </c>
      <c r="T431" t="s">
        <v>19</v>
      </c>
      <c r="U431" t="s">
        <v>20</v>
      </c>
      <c r="V431" t="s">
        <v>21</v>
      </c>
      <c r="W431" t="s">
        <v>22</v>
      </c>
      <c r="X431" t="s">
        <v>23</v>
      </c>
      <c r="Y431" t="s">
        <v>24</v>
      </c>
      <c r="Z431" t="s">
        <v>25</v>
      </c>
      <c r="AA431" t="s">
        <v>26</v>
      </c>
      <c r="AB431" t="s">
        <v>27</v>
      </c>
      <c r="AC431" t="s">
        <v>28</v>
      </c>
      <c r="AD431" t="s">
        <v>29</v>
      </c>
    </row>
    <row r="432" spans="1:35" x14ac:dyDescent="0.35">
      <c r="A432" t="s">
        <v>35</v>
      </c>
      <c r="B432" t="s">
        <v>36</v>
      </c>
      <c r="C432">
        <v>1000</v>
      </c>
      <c r="D432">
        <v>-5</v>
      </c>
      <c r="E432">
        <v>2</v>
      </c>
      <c r="F432">
        <v>-4</v>
      </c>
      <c r="G432">
        <v>0</v>
      </c>
      <c r="H432">
        <v>0</v>
      </c>
      <c r="I432">
        <v>0</v>
      </c>
      <c r="J432">
        <v>-975</v>
      </c>
      <c r="K432">
        <v>390</v>
      </c>
      <c r="L432">
        <v>-720</v>
      </c>
      <c r="M432">
        <v>0</v>
      </c>
      <c r="N432">
        <v>0</v>
      </c>
      <c r="O432">
        <v>0</v>
      </c>
      <c r="P432">
        <v>2.6351658337119485E-2</v>
      </c>
      <c r="Q432">
        <v>0.12312585188550658</v>
      </c>
      <c r="R432">
        <v>0.15356656065424806</v>
      </c>
      <c r="S432">
        <v>988.38482507950903</v>
      </c>
      <c r="T432">
        <v>4955.6428895956378</v>
      </c>
      <c r="U432">
        <v>6074.8977737392097</v>
      </c>
      <c r="V432">
        <v>2</v>
      </c>
      <c r="W432">
        <v>0</v>
      </c>
      <c r="X432">
        <v>0</v>
      </c>
      <c r="Y432">
        <v>-1</v>
      </c>
      <c r="Z432">
        <v>-5142.0670399622177</v>
      </c>
      <c r="AA432">
        <v>0</v>
      </c>
      <c r="AB432">
        <v>-2</v>
      </c>
      <c r="AC432">
        <v>5</v>
      </c>
      <c r="AD432">
        <v>1</v>
      </c>
      <c r="AE432">
        <v>-4576</v>
      </c>
      <c r="AF432">
        <v>9.6666666666666679</v>
      </c>
      <c r="AG432">
        <v>-3.06666666666667</v>
      </c>
      <c r="AH432">
        <v>4.8000000000000007</v>
      </c>
      <c r="AI432">
        <v>0</v>
      </c>
    </row>
    <row r="433" spans="1:35" x14ac:dyDescent="0.35">
      <c r="A433" t="s">
        <v>37</v>
      </c>
      <c r="B433" t="s">
        <v>36</v>
      </c>
      <c r="C433">
        <v>1001</v>
      </c>
      <c r="D433">
        <v>-13</v>
      </c>
      <c r="E433">
        <v>0</v>
      </c>
      <c r="F433">
        <v>1</v>
      </c>
      <c r="G433">
        <v>0</v>
      </c>
      <c r="H433">
        <v>0</v>
      </c>
      <c r="I433">
        <v>0</v>
      </c>
      <c r="J433">
        <v>-2535</v>
      </c>
      <c r="K433">
        <v>0</v>
      </c>
      <c r="L433">
        <v>180</v>
      </c>
      <c r="M433">
        <v>0</v>
      </c>
      <c r="N433">
        <v>0</v>
      </c>
      <c r="O433">
        <v>0</v>
      </c>
      <c r="P433">
        <v>5.3748231966053744E-2</v>
      </c>
      <c r="Q433">
        <v>2.3936459580023939E-2</v>
      </c>
      <c r="R433">
        <v>0.10488521379610483</v>
      </c>
      <c r="S433">
        <v>2113.6845827439884</v>
      </c>
      <c r="T433">
        <v>521.80285061473296</v>
      </c>
      <c r="U433">
        <v>3228.4452181481865</v>
      </c>
      <c r="V433">
        <v>2</v>
      </c>
      <c r="W433">
        <v>13</v>
      </c>
      <c r="X433">
        <v>7</v>
      </c>
      <c r="Y433">
        <v>-21</v>
      </c>
      <c r="Z433">
        <v>-10115.685855430638</v>
      </c>
      <c r="AA433">
        <v>0</v>
      </c>
      <c r="AB433">
        <v>-9</v>
      </c>
      <c r="AC433">
        <v>-7</v>
      </c>
      <c r="AD433">
        <v>-6</v>
      </c>
      <c r="AE433">
        <v>-4749.25</v>
      </c>
      <c r="AF433">
        <v>3</v>
      </c>
      <c r="AG433">
        <v>-5</v>
      </c>
      <c r="AH433">
        <v>-5</v>
      </c>
      <c r="AI433">
        <v>0</v>
      </c>
    </row>
    <row r="434" spans="1:35" x14ac:dyDescent="0.35">
      <c r="A434" t="s">
        <v>38</v>
      </c>
      <c r="B434" t="s">
        <v>36</v>
      </c>
      <c r="C434">
        <v>1002</v>
      </c>
      <c r="D434">
        <v>-38</v>
      </c>
      <c r="E434">
        <v>-26</v>
      </c>
      <c r="F434">
        <v>-25</v>
      </c>
      <c r="G434">
        <v>0</v>
      </c>
      <c r="H434">
        <v>0</v>
      </c>
      <c r="I434">
        <v>0</v>
      </c>
      <c r="J434">
        <v>-7410</v>
      </c>
      <c r="K434">
        <v>-5070</v>
      </c>
      <c r="L434">
        <v>-4500</v>
      </c>
      <c r="M434">
        <v>0</v>
      </c>
      <c r="N434">
        <v>0</v>
      </c>
      <c r="O434">
        <v>0</v>
      </c>
      <c r="P434">
        <v>3.2249142604270364E-2</v>
      </c>
      <c r="Q434">
        <v>1.5156543865471828E-2</v>
      </c>
      <c r="R434">
        <v>-2.3232658479920287E-3</v>
      </c>
      <c r="S434">
        <v>-11028.771988051776</v>
      </c>
      <c r="T434">
        <v>-13746.14669764354</v>
      </c>
      <c r="U434">
        <v>-16360.225688682374</v>
      </c>
      <c r="V434">
        <v>-22</v>
      </c>
      <c r="W434">
        <v>4</v>
      </c>
      <c r="X434">
        <v>1</v>
      </c>
      <c r="Y434">
        <v>-55</v>
      </c>
      <c r="Z434">
        <v>-27811.241096000536</v>
      </c>
      <c r="AA434">
        <v>0</v>
      </c>
      <c r="AB434">
        <v>-29</v>
      </c>
      <c r="AC434">
        <v>-16</v>
      </c>
      <c r="AD434">
        <v>-22</v>
      </c>
      <c r="AE434">
        <v>-4645.75</v>
      </c>
      <c r="AF434">
        <v>-7</v>
      </c>
      <c r="AG434">
        <v>0</v>
      </c>
      <c r="AH434">
        <v>-9</v>
      </c>
      <c r="AI434">
        <v>0</v>
      </c>
    </row>
    <row r="435" spans="1:35" x14ac:dyDescent="0.35">
      <c r="A435" t="s">
        <v>39</v>
      </c>
      <c r="B435" t="s">
        <v>36</v>
      </c>
      <c r="C435">
        <v>1006</v>
      </c>
      <c r="D435">
        <v>3</v>
      </c>
      <c r="E435">
        <v>14</v>
      </c>
      <c r="F435">
        <v>5</v>
      </c>
      <c r="G435">
        <v>0</v>
      </c>
      <c r="H435">
        <v>0</v>
      </c>
      <c r="I435">
        <v>0</v>
      </c>
      <c r="J435">
        <v>585</v>
      </c>
      <c r="K435">
        <v>2730</v>
      </c>
      <c r="L435">
        <v>900</v>
      </c>
      <c r="M435">
        <v>0</v>
      </c>
      <c r="N435">
        <v>0</v>
      </c>
      <c r="O435">
        <v>0</v>
      </c>
      <c r="P435">
        <v>0.16102505259131766</v>
      </c>
      <c r="Q435">
        <v>0.15777395295467583</v>
      </c>
      <c r="R435">
        <v>-3.5953337158156407E-2</v>
      </c>
      <c r="S435">
        <v>7812.2891566265062</v>
      </c>
      <c r="T435">
        <v>7924.8795180722882</v>
      </c>
      <c r="U435">
        <v>-242.53012048192795</v>
      </c>
      <c r="V435">
        <v>1</v>
      </c>
      <c r="W435">
        <v>0</v>
      </c>
      <c r="X435">
        <v>0</v>
      </c>
      <c r="Y435">
        <v>0</v>
      </c>
      <c r="Z435">
        <v>-552.81698332435917</v>
      </c>
      <c r="AA435">
        <v>0</v>
      </c>
      <c r="AB435">
        <v>0</v>
      </c>
      <c r="AC435">
        <v>-1</v>
      </c>
      <c r="AD435">
        <v>0</v>
      </c>
      <c r="AE435">
        <v>-4627.75</v>
      </c>
      <c r="AF435">
        <v>-1</v>
      </c>
      <c r="AG435">
        <v>-2</v>
      </c>
      <c r="AH435">
        <v>-4</v>
      </c>
      <c r="AI435">
        <v>0</v>
      </c>
    </row>
    <row r="436" spans="1:35" x14ac:dyDescent="0.35">
      <c r="A436" t="s">
        <v>40</v>
      </c>
      <c r="B436" t="s">
        <v>36</v>
      </c>
      <c r="C436">
        <v>1008</v>
      </c>
      <c r="D436">
        <v>-6</v>
      </c>
      <c r="E436">
        <v>-5</v>
      </c>
      <c r="F436">
        <v>-6</v>
      </c>
      <c r="G436">
        <v>0</v>
      </c>
      <c r="H436">
        <v>0</v>
      </c>
      <c r="I436">
        <v>0</v>
      </c>
      <c r="J436">
        <v>-1170</v>
      </c>
      <c r="K436">
        <v>-975</v>
      </c>
      <c r="L436">
        <v>-1080</v>
      </c>
      <c r="M436">
        <v>0</v>
      </c>
      <c r="N436">
        <v>0</v>
      </c>
      <c r="O436">
        <v>0</v>
      </c>
      <c r="P436">
        <v>4.1095890410958902E-2</v>
      </c>
      <c r="Q436">
        <v>5.4794520547945202E-2</v>
      </c>
      <c r="R436">
        <v>6.8493150684931503E-2</v>
      </c>
      <c r="S436">
        <v>1771.6438356164383</v>
      </c>
      <c r="T436">
        <v>2362.1917808219177</v>
      </c>
      <c r="U436">
        <v>2952.739726027397</v>
      </c>
      <c r="V436">
        <v>0</v>
      </c>
      <c r="W436">
        <v>0</v>
      </c>
      <c r="X436">
        <v>0</v>
      </c>
      <c r="Y436">
        <v>0</v>
      </c>
      <c r="Z436">
        <v>-4291.6417660017905</v>
      </c>
      <c r="AA436">
        <v>0</v>
      </c>
      <c r="AB436">
        <v>11</v>
      </c>
      <c r="AC436">
        <v>0</v>
      </c>
      <c r="AD436">
        <v>-1</v>
      </c>
      <c r="AE436">
        <v>-4668.25</v>
      </c>
      <c r="AF436">
        <v>7</v>
      </c>
      <c r="AG436">
        <v>9</v>
      </c>
      <c r="AH436">
        <v>7</v>
      </c>
      <c r="AI436">
        <v>0</v>
      </c>
    </row>
    <row r="437" spans="1:35" x14ac:dyDescent="0.35">
      <c r="A437" t="s">
        <v>41</v>
      </c>
      <c r="B437" t="s">
        <v>36</v>
      </c>
      <c r="C437">
        <v>1009</v>
      </c>
      <c r="D437">
        <v>-35</v>
      </c>
      <c r="E437">
        <v>13</v>
      </c>
      <c r="F437">
        <v>-10</v>
      </c>
      <c r="G437">
        <v>0</v>
      </c>
      <c r="H437">
        <v>0</v>
      </c>
      <c r="I437">
        <v>0</v>
      </c>
      <c r="J437">
        <v>-6825</v>
      </c>
      <c r="K437">
        <v>2535</v>
      </c>
      <c r="L437">
        <v>-1800</v>
      </c>
      <c r="M437">
        <v>0</v>
      </c>
      <c r="N437">
        <v>0</v>
      </c>
      <c r="O437">
        <v>0</v>
      </c>
      <c r="P437">
        <v>0.10611129697780752</v>
      </c>
      <c r="Q437">
        <v>0.12339689974350393</v>
      </c>
      <c r="R437">
        <v>6.8306010928961713E-2</v>
      </c>
      <c r="S437">
        <v>4698.8558046169273</v>
      </c>
      <c r="T437">
        <v>5198.6851789896245</v>
      </c>
      <c r="U437">
        <v>698.19672131147672</v>
      </c>
      <c r="V437">
        <v>-11</v>
      </c>
      <c r="W437">
        <v>-1</v>
      </c>
      <c r="X437">
        <v>-6</v>
      </c>
      <c r="Y437">
        <v>-43</v>
      </c>
      <c r="Z437">
        <v>-15767.743761184771</v>
      </c>
      <c r="AA437">
        <v>0</v>
      </c>
      <c r="AB437">
        <v>-10</v>
      </c>
      <c r="AC437">
        <v>-6</v>
      </c>
      <c r="AD437">
        <v>-12</v>
      </c>
      <c r="AE437">
        <v>-5107</v>
      </c>
      <c r="AF437">
        <v>-1</v>
      </c>
      <c r="AG437">
        <v>7</v>
      </c>
      <c r="AH437">
        <v>7</v>
      </c>
      <c r="AI437">
        <v>0</v>
      </c>
    </row>
    <row r="438" spans="1:35" x14ac:dyDescent="0.35">
      <c r="A438" t="s">
        <v>42</v>
      </c>
      <c r="B438" t="s">
        <v>36</v>
      </c>
      <c r="C438">
        <v>1010</v>
      </c>
      <c r="D438">
        <v>-28</v>
      </c>
      <c r="E438">
        <v>24</v>
      </c>
      <c r="F438">
        <v>11</v>
      </c>
      <c r="G438">
        <v>0</v>
      </c>
      <c r="H438">
        <v>0</v>
      </c>
      <c r="I438">
        <v>0</v>
      </c>
      <c r="J438">
        <v>-5460</v>
      </c>
      <c r="K438">
        <v>4680</v>
      </c>
      <c r="L438">
        <v>1980</v>
      </c>
      <c r="M438">
        <v>0</v>
      </c>
      <c r="N438">
        <v>0</v>
      </c>
      <c r="O438">
        <v>0</v>
      </c>
      <c r="P438">
        <v>4.3417913684667103E-2</v>
      </c>
      <c r="Q438">
        <v>-0.11090869659509867</v>
      </c>
      <c r="R438">
        <v>-2.3335502060290558E-2</v>
      </c>
      <c r="S438">
        <v>2890.7911515940145</v>
      </c>
      <c r="T438">
        <v>-6965.9869876382545</v>
      </c>
      <c r="U438">
        <v>-374.07156798958749</v>
      </c>
      <c r="V438">
        <v>3</v>
      </c>
      <c r="W438">
        <v>18</v>
      </c>
      <c r="X438">
        <v>-11</v>
      </c>
      <c r="Y438">
        <v>-61</v>
      </c>
      <c r="Z438">
        <v>-864.54915457236348</v>
      </c>
      <c r="AA438">
        <v>0</v>
      </c>
      <c r="AB438">
        <v>11</v>
      </c>
      <c r="AC438">
        <v>11</v>
      </c>
      <c r="AD438">
        <v>14</v>
      </c>
      <c r="AE438">
        <v>-5174.5</v>
      </c>
      <c r="AF438">
        <v>-2</v>
      </c>
      <c r="AG438">
        <v>-1</v>
      </c>
      <c r="AH438">
        <v>-10</v>
      </c>
      <c r="AI438">
        <v>0</v>
      </c>
    </row>
    <row r="439" spans="1:35" x14ac:dyDescent="0.35">
      <c r="A439" t="s">
        <v>43</v>
      </c>
      <c r="B439" t="s">
        <v>36</v>
      </c>
      <c r="C439">
        <v>1012</v>
      </c>
      <c r="D439">
        <v>-9</v>
      </c>
      <c r="E439">
        <v>10</v>
      </c>
      <c r="F439">
        <v>8</v>
      </c>
      <c r="G439">
        <v>0</v>
      </c>
      <c r="H439">
        <v>0</v>
      </c>
      <c r="I439">
        <v>0</v>
      </c>
      <c r="J439">
        <v>-1755</v>
      </c>
      <c r="K439">
        <v>1950</v>
      </c>
      <c r="L439">
        <v>1440</v>
      </c>
      <c r="M439">
        <v>0</v>
      </c>
      <c r="N439">
        <v>0</v>
      </c>
      <c r="O439">
        <v>0</v>
      </c>
      <c r="P439">
        <v>-0.24996226415094341</v>
      </c>
      <c r="Q439">
        <v>-3.9698113207547181E-2</v>
      </c>
      <c r="R439">
        <v>-6.8377358490566031E-2</v>
      </c>
      <c r="S439">
        <v>-13365.846792452832</v>
      </c>
      <c r="T439">
        <v>-1464.1743396226448</v>
      </c>
      <c r="U439">
        <v>-2770.6120754716976</v>
      </c>
      <c r="V439">
        <v>0</v>
      </c>
      <c r="W439">
        <v>21</v>
      </c>
      <c r="X439">
        <v>10</v>
      </c>
      <c r="Y439">
        <v>-29</v>
      </c>
      <c r="Z439">
        <v>11082.909305483859</v>
      </c>
      <c r="AA439">
        <v>0</v>
      </c>
      <c r="AB439">
        <v>-28</v>
      </c>
      <c r="AC439">
        <v>1</v>
      </c>
      <c r="AD439">
        <v>0</v>
      </c>
      <c r="AE439">
        <v>-4918</v>
      </c>
      <c r="AF439">
        <v>14</v>
      </c>
      <c r="AG439">
        <v>9</v>
      </c>
      <c r="AH439">
        <v>10</v>
      </c>
      <c r="AI439">
        <v>0</v>
      </c>
    </row>
    <row r="440" spans="1:35" x14ac:dyDescent="0.35">
      <c r="A440" t="s">
        <v>44</v>
      </c>
      <c r="B440" t="s">
        <v>36</v>
      </c>
      <c r="C440">
        <v>1014</v>
      </c>
      <c r="D440">
        <v>1</v>
      </c>
      <c r="E440">
        <v>13</v>
      </c>
      <c r="F440">
        <v>5</v>
      </c>
      <c r="G440">
        <v>0</v>
      </c>
      <c r="H440">
        <v>0</v>
      </c>
      <c r="I440">
        <v>0</v>
      </c>
      <c r="J440">
        <v>195</v>
      </c>
      <c r="K440">
        <v>2535</v>
      </c>
      <c r="L440">
        <v>900</v>
      </c>
      <c r="M440">
        <v>0</v>
      </c>
      <c r="N440">
        <v>0</v>
      </c>
      <c r="O440">
        <v>0</v>
      </c>
      <c r="P440">
        <v>5.7030943987465721E-2</v>
      </c>
      <c r="Q440">
        <v>0.21292596944770859</v>
      </c>
      <c r="R440">
        <v>4.7003525264394774E-2</v>
      </c>
      <c r="S440">
        <v>4564.0047003525251</v>
      </c>
      <c r="T440">
        <v>13529.457109283194</v>
      </c>
      <c r="U440">
        <v>5038.0258519388881</v>
      </c>
      <c r="V440">
        <v>-5</v>
      </c>
      <c r="W440">
        <v>13</v>
      </c>
      <c r="X440">
        <v>-2</v>
      </c>
      <c r="Y440">
        <v>-25</v>
      </c>
      <c r="Z440">
        <v>-10989.953914208716</v>
      </c>
      <c r="AA440">
        <v>0</v>
      </c>
      <c r="AB440">
        <v>6</v>
      </c>
      <c r="AC440">
        <v>3</v>
      </c>
      <c r="AD440">
        <v>0</v>
      </c>
      <c r="AE440">
        <v>-4828</v>
      </c>
      <c r="AF440">
        <v>-12</v>
      </c>
      <c r="AG440">
        <v>-10</v>
      </c>
      <c r="AH440">
        <v>-7</v>
      </c>
      <c r="AI440">
        <v>0</v>
      </c>
    </row>
    <row r="441" spans="1:35" x14ac:dyDescent="0.35">
      <c r="A441" t="s">
        <v>45</v>
      </c>
      <c r="B441" t="s">
        <v>36</v>
      </c>
      <c r="C441">
        <v>1015</v>
      </c>
      <c r="D441">
        <v>-12</v>
      </c>
      <c r="E441">
        <v>1</v>
      </c>
      <c r="F441">
        <v>-2</v>
      </c>
      <c r="G441">
        <v>0</v>
      </c>
      <c r="H441">
        <v>0</v>
      </c>
      <c r="I441">
        <v>0</v>
      </c>
      <c r="J441">
        <v>-2340</v>
      </c>
      <c r="K441">
        <v>195</v>
      </c>
      <c r="L441">
        <v>-360</v>
      </c>
      <c r="M441">
        <v>0</v>
      </c>
      <c r="N441">
        <v>0</v>
      </c>
      <c r="O441">
        <v>0</v>
      </c>
      <c r="P441">
        <v>2.7659574468085091E-2</v>
      </c>
      <c r="Q441">
        <v>2.3404255319148914E-2</v>
      </c>
      <c r="R441">
        <v>-2.2458628841607597E-2</v>
      </c>
      <c r="S441">
        <v>919.91489361702043</v>
      </c>
      <c r="T441">
        <v>489.35106382978665</v>
      </c>
      <c r="U441">
        <v>-1646.1702127659591</v>
      </c>
      <c r="V441">
        <v>4</v>
      </c>
      <c r="W441">
        <v>4</v>
      </c>
      <c r="X441">
        <v>7</v>
      </c>
      <c r="Y441">
        <v>-18</v>
      </c>
      <c r="Z441">
        <v>2795.8985931384959</v>
      </c>
      <c r="AA441">
        <v>0</v>
      </c>
      <c r="AB441">
        <v>-7</v>
      </c>
      <c r="AC441">
        <v>-6</v>
      </c>
      <c r="AD441">
        <v>-8</v>
      </c>
      <c r="AE441">
        <v>-4645.75</v>
      </c>
      <c r="AF441">
        <v>16.133333333333333</v>
      </c>
      <c r="AG441">
        <v>16.533333333333331</v>
      </c>
      <c r="AH441">
        <v>12.133333333333333</v>
      </c>
      <c r="AI441">
        <v>0</v>
      </c>
    </row>
    <row r="442" spans="1:35" x14ac:dyDescent="0.35">
      <c r="A442" t="s">
        <v>46</v>
      </c>
      <c r="B442" t="s">
        <v>36</v>
      </c>
      <c r="C442">
        <v>1016</v>
      </c>
      <c r="D442">
        <v>-9</v>
      </c>
      <c r="E442">
        <v>-9</v>
      </c>
      <c r="F442">
        <v>1</v>
      </c>
      <c r="G442">
        <v>0</v>
      </c>
      <c r="H442">
        <v>0</v>
      </c>
      <c r="I442">
        <v>0</v>
      </c>
      <c r="J442">
        <v>-1755</v>
      </c>
      <c r="K442">
        <v>-1755</v>
      </c>
      <c r="L442">
        <v>180</v>
      </c>
      <c r="M442">
        <v>0</v>
      </c>
      <c r="N442">
        <v>0</v>
      </c>
      <c r="O442">
        <v>0</v>
      </c>
      <c r="P442">
        <v>8.1414473684210509E-2</v>
      </c>
      <c r="Q442">
        <v>8.7171052631578927E-2</v>
      </c>
      <c r="R442">
        <v>0.17680921052631576</v>
      </c>
      <c r="S442">
        <v>2505.8264802631566</v>
      </c>
      <c r="T442">
        <v>2582.0970394736833</v>
      </c>
      <c r="U442">
        <v>6148.3100328947367</v>
      </c>
      <c r="V442">
        <v>14</v>
      </c>
      <c r="W442">
        <v>3</v>
      </c>
      <c r="X442">
        <v>-9</v>
      </c>
      <c r="Y442">
        <v>-14</v>
      </c>
      <c r="Z442">
        <v>-6397.3931362381554</v>
      </c>
      <c r="AA442">
        <v>0</v>
      </c>
      <c r="AB442">
        <v>-6</v>
      </c>
      <c r="AC442">
        <v>-3</v>
      </c>
      <c r="AD442">
        <v>1</v>
      </c>
      <c r="AE442">
        <v>-4675</v>
      </c>
      <c r="AF442">
        <v>8.2000000000000028</v>
      </c>
      <c r="AG442">
        <v>10.666666666666668</v>
      </c>
      <c r="AH442">
        <v>7.8000000000000043</v>
      </c>
      <c r="AI442">
        <v>0</v>
      </c>
    </row>
    <row r="443" spans="1:35" x14ac:dyDescent="0.35">
      <c r="A443" t="s">
        <v>47</v>
      </c>
      <c r="B443" t="s">
        <v>36</v>
      </c>
      <c r="C443">
        <v>1017</v>
      </c>
      <c r="D443">
        <v>-22</v>
      </c>
      <c r="E443">
        <v>-3</v>
      </c>
      <c r="F443">
        <v>9</v>
      </c>
      <c r="G443">
        <v>0</v>
      </c>
      <c r="H443">
        <v>0</v>
      </c>
      <c r="I443">
        <v>0</v>
      </c>
      <c r="J443">
        <v>-4290</v>
      </c>
      <c r="K443">
        <v>-585</v>
      </c>
      <c r="L443">
        <v>1620</v>
      </c>
      <c r="M443">
        <v>0</v>
      </c>
      <c r="N443">
        <v>0</v>
      </c>
      <c r="O443">
        <v>0</v>
      </c>
      <c r="P443">
        <v>0.13349320543565149</v>
      </c>
      <c r="Q443">
        <v>0.16620037303490542</v>
      </c>
      <c r="R443">
        <v>0.10944577671196376</v>
      </c>
      <c r="S443">
        <v>9047.6019184652287</v>
      </c>
      <c r="T443">
        <v>10780.327737809755</v>
      </c>
      <c r="U443">
        <v>6056.6466826538744</v>
      </c>
      <c r="V443">
        <v>-5</v>
      </c>
      <c r="W443">
        <v>-9</v>
      </c>
      <c r="X443">
        <v>-4</v>
      </c>
      <c r="Y443">
        <v>-39</v>
      </c>
      <c r="Z443">
        <v>-9425.0981348878995</v>
      </c>
      <c r="AA443">
        <v>0</v>
      </c>
      <c r="AB443">
        <v>-5</v>
      </c>
      <c r="AC443">
        <v>-5</v>
      </c>
      <c r="AD443">
        <v>-2</v>
      </c>
      <c r="AE443">
        <v>-5228.28</v>
      </c>
      <c r="AF443">
        <v>7</v>
      </c>
      <c r="AG443">
        <v>10.333333333333336</v>
      </c>
      <c r="AH443">
        <v>4</v>
      </c>
      <c r="AI443">
        <v>0</v>
      </c>
    </row>
    <row r="444" spans="1:35" x14ac:dyDescent="0.35">
      <c r="A444" t="s">
        <v>48</v>
      </c>
      <c r="B444" t="s">
        <v>36</v>
      </c>
      <c r="C444">
        <v>1018</v>
      </c>
      <c r="D444">
        <v>-10</v>
      </c>
      <c r="E444">
        <v>18</v>
      </c>
      <c r="F444">
        <v>21</v>
      </c>
      <c r="G444">
        <v>0</v>
      </c>
      <c r="H444">
        <v>0</v>
      </c>
      <c r="I444">
        <v>0</v>
      </c>
      <c r="J444">
        <v>-1950</v>
      </c>
      <c r="K444">
        <v>3510</v>
      </c>
      <c r="L444">
        <v>3780</v>
      </c>
      <c r="M444">
        <v>4679.9999999999854</v>
      </c>
      <c r="N444">
        <v>4679.9999999999854</v>
      </c>
      <c r="O444">
        <v>0</v>
      </c>
      <c r="P444">
        <v>0.1014976725359239</v>
      </c>
      <c r="Q444">
        <v>4.7358834244080161E-2</v>
      </c>
      <c r="R444">
        <v>-7.2556162720097128E-2</v>
      </c>
      <c r="S444">
        <v>7850.9562841530042</v>
      </c>
      <c r="T444">
        <v>5452.1311475409821</v>
      </c>
      <c r="U444">
        <v>-959.09836065573472</v>
      </c>
      <c r="V444">
        <v>7</v>
      </c>
      <c r="W444">
        <v>-7</v>
      </c>
      <c r="X444">
        <v>-7</v>
      </c>
      <c r="Y444">
        <v>-41</v>
      </c>
      <c r="Z444">
        <v>595.6570789127727</v>
      </c>
      <c r="AA444">
        <v>0</v>
      </c>
      <c r="AB444">
        <v>-8</v>
      </c>
      <c r="AC444">
        <v>6</v>
      </c>
      <c r="AD444">
        <v>5</v>
      </c>
      <c r="AE444">
        <v>-5019.25</v>
      </c>
      <c r="AF444">
        <v>3</v>
      </c>
      <c r="AG444">
        <v>11</v>
      </c>
      <c r="AH444">
        <v>2</v>
      </c>
      <c r="AI444">
        <v>0</v>
      </c>
    </row>
    <row r="445" spans="1:35" x14ac:dyDescent="0.35">
      <c r="A445" t="s">
        <v>49</v>
      </c>
      <c r="B445" t="s">
        <v>36</v>
      </c>
      <c r="C445">
        <v>1019</v>
      </c>
      <c r="D445">
        <v>-59</v>
      </c>
      <c r="E445">
        <v>4</v>
      </c>
      <c r="F445">
        <v>-17</v>
      </c>
      <c r="G445">
        <v>0</v>
      </c>
      <c r="H445">
        <v>0</v>
      </c>
      <c r="I445">
        <v>0</v>
      </c>
      <c r="J445">
        <v>-11505</v>
      </c>
      <c r="K445">
        <v>780</v>
      </c>
      <c r="L445">
        <v>-3060</v>
      </c>
      <c r="M445">
        <v>0</v>
      </c>
      <c r="N445">
        <v>0</v>
      </c>
      <c r="O445">
        <v>0</v>
      </c>
      <c r="P445">
        <v>0.1232638888888889</v>
      </c>
      <c r="Q445">
        <v>0.11875000000000002</v>
      </c>
      <c r="R445">
        <v>0.10520833333333335</v>
      </c>
      <c r="S445">
        <v>9726.4583333333339</v>
      </c>
      <c r="T445">
        <v>5700.75</v>
      </c>
      <c r="U445">
        <v>-632.62499999999272</v>
      </c>
      <c r="V445">
        <v>3</v>
      </c>
      <c r="W445">
        <v>-7</v>
      </c>
      <c r="X445">
        <v>-15</v>
      </c>
      <c r="Y445">
        <v>-61</v>
      </c>
      <c r="Z445">
        <v>-49081.364611368044</v>
      </c>
      <c r="AA445">
        <v>0</v>
      </c>
      <c r="AB445">
        <v>23</v>
      </c>
      <c r="AC445">
        <v>18</v>
      </c>
      <c r="AD445">
        <v>21</v>
      </c>
      <c r="AE445">
        <v>-5593</v>
      </c>
      <c r="AF445">
        <v>-2.1999999999999993</v>
      </c>
      <c r="AG445">
        <v>4.6000000000000014</v>
      </c>
      <c r="AH445">
        <v>-5.1999999999999993</v>
      </c>
      <c r="AI445">
        <v>0</v>
      </c>
    </row>
    <row r="446" spans="1:35" x14ac:dyDescent="0.35">
      <c r="A446" t="s">
        <v>50</v>
      </c>
      <c r="B446" t="s">
        <v>36</v>
      </c>
      <c r="C446">
        <v>1020</v>
      </c>
      <c r="D446">
        <v>-62</v>
      </c>
      <c r="E446">
        <v>2</v>
      </c>
      <c r="F446">
        <v>5</v>
      </c>
      <c r="G446">
        <v>0</v>
      </c>
      <c r="H446">
        <v>0</v>
      </c>
      <c r="I446">
        <v>0</v>
      </c>
      <c r="J446">
        <v>-12090</v>
      </c>
      <c r="K446">
        <v>390</v>
      </c>
      <c r="L446">
        <v>900</v>
      </c>
      <c r="M446">
        <v>0</v>
      </c>
      <c r="N446">
        <v>0</v>
      </c>
      <c r="O446">
        <v>0</v>
      </c>
      <c r="P446">
        <v>-9.5878663138292686E-2</v>
      </c>
      <c r="Q446">
        <v>0.17796236401058513</v>
      </c>
      <c r="R446">
        <v>-9.2864843673429176E-3</v>
      </c>
      <c r="S446">
        <v>-10889.493531314321</v>
      </c>
      <c r="T446">
        <v>7656.8340194060584</v>
      </c>
      <c r="U446">
        <v>-10005.499117906496</v>
      </c>
      <c r="V446">
        <v>-9</v>
      </c>
      <c r="W446">
        <v>-16</v>
      </c>
      <c r="X446">
        <v>-8</v>
      </c>
      <c r="Y446">
        <v>-76</v>
      </c>
      <c r="Z446">
        <v>-85087.115504135465</v>
      </c>
      <c r="AA446">
        <v>0</v>
      </c>
      <c r="AB446">
        <v>-5</v>
      </c>
      <c r="AC446">
        <v>3</v>
      </c>
      <c r="AD446">
        <v>-4</v>
      </c>
      <c r="AE446">
        <v>-5725.75</v>
      </c>
      <c r="AF446">
        <v>-28.799999999999997</v>
      </c>
      <c r="AG446">
        <v>-9.8000000000000007</v>
      </c>
      <c r="AH446">
        <v>-10.799999999999997</v>
      </c>
      <c r="AI446">
        <v>0</v>
      </c>
    </row>
    <row r="447" spans="1:35" x14ac:dyDescent="0.35">
      <c r="A447" t="s">
        <v>51</v>
      </c>
      <c r="B447" t="s">
        <v>36</v>
      </c>
      <c r="C447">
        <v>1021</v>
      </c>
      <c r="D447">
        <v>-8</v>
      </c>
      <c r="E447">
        <v>13</v>
      </c>
      <c r="F447">
        <v>7</v>
      </c>
      <c r="G447">
        <v>0</v>
      </c>
      <c r="H447">
        <v>0</v>
      </c>
      <c r="I447">
        <v>0</v>
      </c>
      <c r="J447">
        <v>-1560</v>
      </c>
      <c r="K447">
        <v>2535</v>
      </c>
      <c r="L447">
        <v>1260</v>
      </c>
      <c r="M447">
        <v>0</v>
      </c>
      <c r="N447">
        <v>0</v>
      </c>
      <c r="O447">
        <v>0</v>
      </c>
      <c r="P447">
        <v>7.5471698113207544E-2</v>
      </c>
      <c r="Q447">
        <v>0.10754716981132076</v>
      </c>
      <c r="R447">
        <v>0.1215094339622641</v>
      </c>
      <c r="S447">
        <v>2190.566037735849</v>
      </c>
      <c r="T447">
        <v>3345.0566037735853</v>
      </c>
      <c r="U447">
        <v>4689.0113207547165</v>
      </c>
      <c r="V447">
        <v>-21</v>
      </c>
      <c r="W447">
        <v>-14</v>
      </c>
      <c r="X447">
        <v>-8</v>
      </c>
      <c r="Y447">
        <v>-12</v>
      </c>
      <c r="Z447">
        <v>-3646.0966292505909</v>
      </c>
      <c r="AA447">
        <v>0</v>
      </c>
      <c r="AB447">
        <v>-32</v>
      </c>
      <c r="AC447">
        <v>-5</v>
      </c>
      <c r="AD447">
        <v>-22</v>
      </c>
      <c r="AE447">
        <v>-4544.5</v>
      </c>
      <c r="AF447">
        <v>-2</v>
      </c>
      <c r="AG447">
        <v>4</v>
      </c>
      <c r="AH447">
        <v>0</v>
      </c>
      <c r="AI447">
        <v>0</v>
      </c>
    </row>
    <row r="448" spans="1:35" x14ac:dyDescent="0.35">
      <c r="A448" t="s">
        <v>52</v>
      </c>
      <c r="B448" t="s">
        <v>36</v>
      </c>
      <c r="C448">
        <v>1022</v>
      </c>
      <c r="D448">
        <v>18</v>
      </c>
      <c r="E448">
        <v>-2</v>
      </c>
      <c r="F448">
        <v>7</v>
      </c>
      <c r="G448">
        <v>0</v>
      </c>
      <c r="H448">
        <v>0</v>
      </c>
      <c r="I448">
        <v>0</v>
      </c>
      <c r="J448">
        <v>3510</v>
      </c>
      <c r="K448">
        <v>-390</v>
      </c>
      <c r="L448">
        <v>1260</v>
      </c>
      <c r="M448">
        <v>0</v>
      </c>
      <c r="N448">
        <v>0</v>
      </c>
      <c r="O448">
        <v>0</v>
      </c>
      <c r="P448">
        <v>0.12367021276595745</v>
      </c>
      <c r="Q448">
        <v>0.13351063829787235</v>
      </c>
      <c r="R448">
        <v>-2.7393617021276628E-2</v>
      </c>
      <c r="S448">
        <v>4726.1369680851067</v>
      </c>
      <c r="T448">
        <v>5639.0984042553191</v>
      </c>
      <c r="U448">
        <v>3022.2965425531911</v>
      </c>
      <c r="V448">
        <v>-6</v>
      </c>
      <c r="W448">
        <v>2</v>
      </c>
      <c r="X448">
        <v>8</v>
      </c>
      <c r="Y448">
        <v>-26</v>
      </c>
      <c r="Z448">
        <v>26710.907079095385</v>
      </c>
      <c r="AA448">
        <v>0</v>
      </c>
      <c r="AB448">
        <v>10</v>
      </c>
      <c r="AC448">
        <v>-1</v>
      </c>
      <c r="AD448">
        <v>3</v>
      </c>
      <c r="AE448">
        <v>-4405</v>
      </c>
      <c r="AF448">
        <v>4</v>
      </c>
      <c r="AG448">
        <v>-5</v>
      </c>
      <c r="AH448">
        <v>4</v>
      </c>
      <c r="AI448">
        <v>0</v>
      </c>
    </row>
    <row r="449" spans="1:35" x14ac:dyDescent="0.35">
      <c r="A449" t="s">
        <v>53</v>
      </c>
      <c r="B449" t="s">
        <v>36</v>
      </c>
      <c r="C449">
        <v>1023</v>
      </c>
      <c r="D449">
        <v>-10</v>
      </c>
      <c r="E449">
        <v>13</v>
      </c>
      <c r="F449">
        <v>17</v>
      </c>
      <c r="G449">
        <v>0</v>
      </c>
      <c r="H449">
        <v>0</v>
      </c>
      <c r="I449">
        <v>0</v>
      </c>
      <c r="J449">
        <v>-1950</v>
      </c>
      <c r="K449">
        <v>2535</v>
      </c>
      <c r="L449">
        <v>3060</v>
      </c>
      <c r="M449">
        <v>0</v>
      </c>
      <c r="N449">
        <v>0</v>
      </c>
      <c r="O449">
        <v>0</v>
      </c>
      <c r="P449">
        <v>6.4089257913855738E-2</v>
      </c>
      <c r="Q449">
        <v>-0.16165023352361185</v>
      </c>
      <c r="R449">
        <v>-2.3092890503373042E-2</v>
      </c>
      <c r="S449">
        <v>2870.2426050856257</v>
      </c>
      <c r="T449">
        <v>-5298.9621172807474</v>
      </c>
      <c r="U449">
        <v>2367.2911261027548</v>
      </c>
      <c r="V449">
        <v>-2</v>
      </c>
      <c r="W449">
        <v>1</v>
      </c>
      <c r="X449">
        <v>-3</v>
      </c>
      <c r="Y449">
        <v>-26</v>
      </c>
      <c r="Z449">
        <v>-28012.810511877062</v>
      </c>
      <c r="AA449">
        <v>0</v>
      </c>
      <c r="AB449">
        <v>-11</v>
      </c>
      <c r="AC449">
        <v>-9</v>
      </c>
      <c r="AD449">
        <v>-13</v>
      </c>
      <c r="AE449">
        <v>-4805.95</v>
      </c>
      <c r="AF449">
        <v>-2</v>
      </c>
      <c r="AG449">
        <v>-4</v>
      </c>
      <c r="AH449">
        <v>0</v>
      </c>
      <c r="AI449">
        <v>0</v>
      </c>
    </row>
    <row r="450" spans="1:35" x14ac:dyDescent="0.35">
      <c r="A450" t="s">
        <v>54</v>
      </c>
      <c r="B450" t="s">
        <v>36</v>
      </c>
      <c r="C450">
        <v>1024</v>
      </c>
      <c r="D450">
        <v>-15</v>
      </c>
      <c r="E450">
        <v>-6</v>
      </c>
      <c r="F450">
        <v>-6</v>
      </c>
      <c r="G450">
        <v>0</v>
      </c>
      <c r="H450">
        <v>0</v>
      </c>
      <c r="I450">
        <v>0</v>
      </c>
      <c r="J450">
        <v>-2925</v>
      </c>
      <c r="K450">
        <v>-1170</v>
      </c>
      <c r="L450">
        <v>-1080</v>
      </c>
      <c r="M450">
        <v>0</v>
      </c>
      <c r="N450">
        <v>0</v>
      </c>
      <c r="O450">
        <v>0</v>
      </c>
      <c r="P450">
        <v>9.6153846153846145E-2</v>
      </c>
      <c r="Q450">
        <v>-9.0266875981161676E-2</v>
      </c>
      <c r="R450">
        <v>0.14854788069073788</v>
      </c>
      <c r="S450">
        <v>2173.5576923076915</v>
      </c>
      <c r="T450">
        <v>-7585.1255886970139</v>
      </c>
      <c r="U450">
        <v>2655.6034144427031</v>
      </c>
      <c r="V450">
        <v>0</v>
      </c>
      <c r="W450">
        <v>-18</v>
      </c>
      <c r="X450">
        <v>-17</v>
      </c>
      <c r="Y450">
        <v>-42</v>
      </c>
      <c r="Z450">
        <v>-26798.989040211716</v>
      </c>
      <c r="AA450">
        <v>0</v>
      </c>
      <c r="AB450">
        <v>2</v>
      </c>
      <c r="AC450">
        <v>6</v>
      </c>
      <c r="AD450">
        <v>0</v>
      </c>
      <c r="AE450">
        <v>-4796.5</v>
      </c>
      <c r="AF450">
        <v>-4</v>
      </c>
      <c r="AG450">
        <v>-0.33333333333333393</v>
      </c>
      <c r="AH450">
        <v>-7.3333333333333321</v>
      </c>
      <c r="AI450">
        <v>0</v>
      </c>
    </row>
    <row r="451" spans="1:35" x14ac:dyDescent="0.35">
      <c r="A451" t="s">
        <v>55</v>
      </c>
      <c r="B451" t="s">
        <v>36</v>
      </c>
      <c r="C451">
        <v>1025</v>
      </c>
      <c r="D451">
        <v>-24</v>
      </c>
      <c r="E451">
        <v>-24</v>
      </c>
      <c r="F451">
        <v>-13</v>
      </c>
      <c r="G451">
        <v>0</v>
      </c>
      <c r="H451">
        <v>0</v>
      </c>
      <c r="I451">
        <v>0</v>
      </c>
      <c r="J451">
        <v>-4680</v>
      </c>
      <c r="K451">
        <v>-4680</v>
      </c>
      <c r="L451">
        <v>-2340</v>
      </c>
      <c r="M451">
        <v>0</v>
      </c>
      <c r="N451">
        <v>0</v>
      </c>
      <c r="O451">
        <v>0</v>
      </c>
      <c r="P451">
        <v>-5.3645833333333282E-2</v>
      </c>
      <c r="Q451">
        <v>-1.9270833333333348E-2</v>
      </c>
      <c r="R451">
        <v>-2.5000000000000022E-2</v>
      </c>
      <c r="S451">
        <v>-10736.710937499996</v>
      </c>
      <c r="T451">
        <v>-12177.5078125</v>
      </c>
      <c r="U451">
        <v>-12912.375</v>
      </c>
      <c r="V451">
        <v>-13</v>
      </c>
      <c r="W451">
        <v>9</v>
      </c>
      <c r="X451">
        <v>-13</v>
      </c>
      <c r="Y451">
        <v>-50</v>
      </c>
      <c r="Z451">
        <v>-24506.019372559123</v>
      </c>
      <c r="AA451">
        <v>0</v>
      </c>
      <c r="AB451">
        <v>16</v>
      </c>
      <c r="AC451">
        <v>-7</v>
      </c>
      <c r="AD451">
        <v>-7</v>
      </c>
      <c r="AE451">
        <v>-4567</v>
      </c>
      <c r="AF451">
        <v>-3</v>
      </c>
      <c r="AG451">
        <v>1</v>
      </c>
      <c r="AH451">
        <v>-3</v>
      </c>
      <c r="AI451">
        <v>0</v>
      </c>
    </row>
    <row r="452" spans="1:35" x14ac:dyDescent="0.35">
      <c r="A452" t="s">
        <v>56</v>
      </c>
      <c r="B452" t="s">
        <v>36</v>
      </c>
      <c r="C452">
        <v>1026</v>
      </c>
      <c r="D452">
        <v>-18</v>
      </c>
      <c r="E452">
        <v>-20</v>
      </c>
      <c r="F452">
        <v>-4</v>
      </c>
      <c r="G452">
        <v>0</v>
      </c>
      <c r="H452">
        <v>0</v>
      </c>
      <c r="I452">
        <v>0</v>
      </c>
      <c r="J452">
        <v>-3510</v>
      </c>
      <c r="K452">
        <v>-3900</v>
      </c>
      <c r="L452">
        <v>-720</v>
      </c>
      <c r="M452">
        <v>0</v>
      </c>
      <c r="N452">
        <v>0</v>
      </c>
      <c r="O452">
        <v>0</v>
      </c>
      <c r="P452">
        <v>8.8888888888888906E-3</v>
      </c>
      <c r="Q452">
        <v>0.1486868686868687</v>
      </c>
      <c r="R452">
        <v>-9.2121212121212104E-2</v>
      </c>
      <c r="S452">
        <v>-534.80000000000018</v>
      </c>
      <c r="T452">
        <v>5096.9818181818182</v>
      </c>
      <c r="U452">
        <v>-8253.8909090909074</v>
      </c>
      <c r="V452">
        <v>-14</v>
      </c>
      <c r="W452">
        <v>-9</v>
      </c>
      <c r="X452">
        <v>3</v>
      </c>
      <c r="Y452">
        <v>-27</v>
      </c>
      <c r="Z452">
        <v>-40786.851461076119</v>
      </c>
      <c r="AA452">
        <v>0</v>
      </c>
      <c r="AB452">
        <v>-15</v>
      </c>
      <c r="AC452">
        <v>-6</v>
      </c>
      <c r="AD452">
        <v>-8</v>
      </c>
      <c r="AE452">
        <v>-4762.75</v>
      </c>
      <c r="AF452">
        <v>-12</v>
      </c>
      <c r="AG452">
        <v>-7</v>
      </c>
      <c r="AH452">
        <v>-7</v>
      </c>
      <c r="AI452">
        <v>0</v>
      </c>
    </row>
    <row r="453" spans="1:35" x14ac:dyDescent="0.35">
      <c r="A453" t="s">
        <v>57</v>
      </c>
      <c r="B453" t="s">
        <v>36</v>
      </c>
      <c r="C453">
        <v>1027</v>
      </c>
      <c r="D453">
        <v>-33</v>
      </c>
      <c r="E453">
        <v>20</v>
      </c>
      <c r="F453">
        <v>21</v>
      </c>
      <c r="G453">
        <v>0</v>
      </c>
      <c r="H453">
        <v>0</v>
      </c>
      <c r="I453">
        <v>0</v>
      </c>
      <c r="J453">
        <v>-6435</v>
      </c>
      <c r="K453">
        <v>3900</v>
      </c>
      <c r="L453">
        <v>3780</v>
      </c>
      <c r="M453">
        <v>0</v>
      </c>
      <c r="N453">
        <v>0</v>
      </c>
      <c r="O453">
        <v>0</v>
      </c>
      <c r="P453">
        <v>2.9453015427769985E-2</v>
      </c>
      <c r="Q453">
        <v>8.8359046283309928E-2</v>
      </c>
      <c r="R453">
        <v>0.15883590462833097</v>
      </c>
      <c r="S453">
        <v>1739.6265778401123</v>
      </c>
      <c r="T453">
        <v>5841.3797335203344</v>
      </c>
      <c r="U453">
        <v>10215.26297335203</v>
      </c>
      <c r="V453">
        <v>11</v>
      </c>
      <c r="W453">
        <v>31</v>
      </c>
      <c r="X453">
        <v>-17</v>
      </c>
      <c r="Y453">
        <v>-47</v>
      </c>
      <c r="Z453">
        <v>-1063.6888443974603</v>
      </c>
      <c r="AA453">
        <v>0</v>
      </c>
      <c r="AB453">
        <v>7</v>
      </c>
      <c r="AC453">
        <v>0</v>
      </c>
      <c r="AD453">
        <v>7</v>
      </c>
      <c r="AE453">
        <v>-4897.75</v>
      </c>
      <c r="AF453">
        <v>2</v>
      </c>
      <c r="AG453">
        <v>12</v>
      </c>
      <c r="AH453">
        <v>8</v>
      </c>
      <c r="AI453">
        <v>0</v>
      </c>
    </row>
    <row r="454" spans="1:35" x14ac:dyDescent="0.35">
      <c r="A454" t="s">
        <v>58</v>
      </c>
      <c r="B454" t="s">
        <v>36</v>
      </c>
      <c r="C454">
        <v>1028</v>
      </c>
      <c r="D454">
        <v>1</v>
      </c>
      <c r="E454">
        <v>12</v>
      </c>
      <c r="F454">
        <v>2</v>
      </c>
      <c r="G454">
        <v>0</v>
      </c>
      <c r="H454">
        <v>0</v>
      </c>
      <c r="I454">
        <v>0</v>
      </c>
      <c r="J454">
        <v>195</v>
      </c>
      <c r="K454">
        <v>2340</v>
      </c>
      <c r="L454">
        <v>360</v>
      </c>
      <c r="M454">
        <v>0</v>
      </c>
      <c r="N454">
        <v>0</v>
      </c>
      <c r="O454">
        <v>0</v>
      </c>
      <c r="P454">
        <v>-9.3703885882931659E-2</v>
      </c>
      <c r="Q454">
        <v>5.9272011805213909E-2</v>
      </c>
      <c r="R454">
        <v>1.3157894736842146E-2</v>
      </c>
      <c r="S454">
        <v>-2030.3898180029537</v>
      </c>
      <c r="T454">
        <v>4794.7872602065872</v>
      </c>
      <c r="U454">
        <v>3430.8552631578932</v>
      </c>
      <c r="V454">
        <v>2</v>
      </c>
      <c r="W454">
        <v>0</v>
      </c>
      <c r="X454">
        <v>-56</v>
      </c>
      <c r="Y454">
        <v>-45</v>
      </c>
      <c r="Z454">
        <v>-11089.303510300932</v>
      </c>
      <c r="AA454">
        <v>0</v>
      </c>
      <c r="AB454">
        <v>-1</v>
      </c>
      <c r="AC454">
        <v>-29</v>
      </c>
      <c r="AD454">
        <v>4</v>
      </c>
      <c r="AE454">
        <v>-4641.25</v>
      </c>
      <c r="AF454">
        <v>2</v>
      </c>
      <c r="AG454">
        <v>1</v>
      </c>
      <c r="AH454">
        <v>0</v>
      </c>
      <c r="AI454">
        <v>0</v>
      </c>
    </row>
    <row r="455" spans="1:35" x14ac:dyDescent="0.35">
      <c r="A455" t="s">
        <v>59</v>
      </c>
      <c r="B455" t="s">
        <v>36</v>
      </c>
      <c r="C455">
        <v>1038</v>
      </c>
      <c r="D455">
        <v>-9</v>
      </c>
      <c r="E455">
        <v>-2</v>
      </c>
      <c r="F455">
        <v>11</v>
      </c>
      <c r="G455">
        <v>0</v>
      </c>
      <c r="H455">
        <v>0</v>
      </c>
      <c r="I455">
        <v>0</v>
      </c>
      <c r="J455">
        <v>-1755</v>
      </c>
      <c r="K455">
        <v>-390</v>
      </c>
      <c r="L455">
        <v>1980</v>
      </c>
      <c r="M455">
        <v>0</v>
      </c>
      <c r="N455">
        <v>0</v>
      </c>
      <c r="O455">
        <v>0</v>
      </c>
      <c r="P455">
        <v>0.20209600207012551</v>
      </c>
      <c r="Q455">
        <v>-7.232500970371325E-2</v>
      </c>
      <c r="R455">
        <v>-3.3251390865571162E-2</v>
      </c>
      <c r="S455">
        <v>12017.354120843576</v>
      </c>
      <c r="T455">
        <v>-4436.9724414542652</v>
      </c>
      <c r="U455">
        <v>-2116.0499417777173</v>
      </c>
      <c r="V455">
        <v>11</v>
      </c>
      <c r="W455">
        <v>6</v>
      </c>
      <c r="X455">
        <v>5</v>
      </c>
      <c r="Y455">
        <v>-35</v>
      </c>
      <c r="Z455">
        <v>24566.080810299871</v>
      </c>
      <c r="AA455">
        <v>0</v>
      </c>
      <c r="AB455">
        <v>-2</v>
      </c>
      <c r="AC455">
        <v>4</v>
      </c>
      <c r="AD455">
        <v>11</v>
      </c>
      <c r="AE455">
        <v>-4576</v>
      </c>
      <c r="AF455">
        <v>14.399999999999999</v>
      </c>
      <c r="AG455">
        <v>4</v>
      </c>
      <c r="AH455">
        <v>11</v>
      </c>
      <c r="AI455">
        <v>0</v>
      </c>
    </row>
    <row r="456" spans="1:35" x14ac:dyDescent="0.35">
      <c r="A456" t="s">
        <v>60</v>
      </c>
      <c r="B456" t="s">
        <v>36</v>
      </c>
      <c r="C456">
        <v>1048</v>
      </c>
      <c r="D456">
        <v>-10</v>
      </c>
      <c r="E456">
        <v>24</v>
      </c>
      <c r="F456">
        <v>25</v>
      </c>
      <c r="G456">
        <v>0</v>
      </c>
      <c r="H456">
        <v>0</v>
      </c>
      <c r="I456">
        <v>0</v>
      </c>
      <c r="J456">
        <v>-1950</v>
      </c>
      <c r="K456">
        <v>4680</v>
      </c>
      <c r="L456">
        <v>4500</v>
      </c>
      <c r="M456">
        <v>2340</v>
      </c>
      <c r="N456">
        <v>2340</v>
      </c>
      <c r="O456">
        <v>2160</v>
      </c>
      <c r="P456">
        <v>0.23413444792755134</v>
      </c>
      <c r="Q456">
        <v>-1.7415534656913922E-2</v>
      </c>
      <c r="R456">
        <v>-3.0512016718913237E-2</v>
      </c>
      <c r="S456">
        <v>16136.208986415877</v>
      </c>
      <c r="T456">
        <v>4134.5872518286342</v>
      </c>
      <c r="U456">
        <v>4640.9968652037642</v>
      </c>
      <c r="V456">
        <v>0</v>
      </c>
      <c r="W456">
        <v>14</v>
      </c>
      <c r="X456">
        <v>16</v>
      </c>
      <c r="Y456">
        <v>-57</v>
      </c>
      <c r="Z456">
        <v>33114.26790056593</v>
      </c>
      <c r="AA456">
        <v>0</v>
      </c>
      <c r="AB456">
        <v>2</v>
      </c>
      <c r="AC456">
        <v>9</v>
      </c>
      <c r="AD456">
        <v>1</v>
      </c>
      <c r="AE456">
        <v>-4852.75</v>
      </c>
      <c r="AF456">
        <v>26.666666666666664</v>
      </c>
      <c r="AG456">
        <v>17</v>
      </c>
      <c r="AH456">
        <v>28.666666666666668</v>
      </c>
      <c r="AI456">
        <v>0</v>
      </c>
    </row>
    <row r="457" spans="1:35" x14ac:dyDescent="0.35">
      <c r="A457" t="s">
        <v>61</v>
      </c>
      <c r="B457" t="s">
        <v>36</v>
      </c>
      <c r="C457">
        <v>1049</v>
      </c>
      <c r="D457">
        <v>-18</v>
      </c>
      <c r="E457">
        <v>6</v>
      </c>
      <c r="F457">
        <v>-8</v>
      </c>
      <c r="G457">
        <v>0</v>
      </c>
      <c r="H457">
        <v>0</v>
      </c>
      <c r="I457">
        <v>0</v>
      </c>
      <c r="J457">
        <v>-3510</v>
      </c>
      <c r="K457">
        <v>1170</v>
      </c>
      <c r="L457">
        <v>-1440</v>
      </c>
      <c r="M457">
        <v>0</v>
      </c>
      <c r="N457">
        <v>0</v>
      </c>
      <c r="O457">
        <v>0</v>
      </c>
      <c r="P457">
        <v>0.15483434753211628</v>
      </c>
      <c r="Q457">
        <v>0.18255578093306285</v>
      </c>
      <c r="R457">
        <v>-1.3522650439486084E-2</v>
      </c>
      <c r="S457">
        <v>5398.7626774847849</v>
      </c>
      <c r="T457">
        <v>6601.9472616632847</v>
      </c>
      <c r="U457">
        <v>-3475.6997971602395</v>
      </c>
      <c r="V457">
        <v>3</v>
      </c>
      <c r="W457">
        <v>13</v>
      </c>
      <c r="X457">
        <v>2</v>
      </c>
      <c r="Y457">
        <v>-22</v>
      </c>
      <c r="Z457">
        <v>2048.1336366030155</v>
      </c>
      <c r="AA457">
        <v>0</v>
      </c>
      <c r="AB457">
        <v>8</v>
      </c>
      <c r="AC457">
        <v>2</v>
      </c>
      <c r="AD457">
        <v>4</v>
      </c>
      <c r="AE457">
        <v>-4722.25</v>
      </c>
      <c r="AF457">
        <v>-1</v>
      </c>
      <c r="AG457">
        <v>4.1999999999999993</v>
      </c>
      <c r="AH457">
        <v>-0.33333333333333393</v>
      </c>
      <c r="AI457">
        <v>0</v>
      </c>
    </row>
    <row r="458" spans="1:35" x14ac:dyDescent="0.35">
      <c r="A458" t="s">
        <v>62</v>
      </c>
      <c r="B458" t="s">
        <v>36</v>
      </c>
      <c r="C458">
        <v>1802</v>
      </c>
      <c r="D458">
        <v>-7</v>
      </c>
      <c r="E458">
        <v>10</v>
      </c>
      <c r="F458">
        <v>-2</v>
      </c>
      <c r="G458">
        <v>0</v>
      </c>
      <c r="H458">
        <v>0</v>
      </c>
      <c r="I458">
        <v>0</v>
      </c>
      <c r="J458">
        <v>-1365</v>
      </c>
      <c r="K458">
        <v>1950</v>
      </c>
      <c r="L458">
        <v>-360</v>
      </c>
      <c r="M458">
        <v>2340.0000000000036</v>
      </c>
      <c r="N458">
        <v>2340.0000000000036</v>
      </c>
      <c r="O458">
        <v>0</v>
      </c>
      <c r="P458">
        <v>-6.5174456879525999E-2</v>
      </c>
      <c r="Q458">
        <v>0.15865701119157349</v>
      </c>
      <c r="R458">
        <v>5.8920342330480602E-2</v>
      </c>
      <c r="S458">
        <v>-1803.4660961158661</v>
      </c>
      <c r="T458">
        <v>4726.6194865042817</v>
      </c>
      <c r="U458">
        <v>1888.3607636603047</v>
      </c>
      <c r="V458">
        <v>-1</v>
      </c>
      <c r="W458">
        <v>5</v>
      </c>
      <c r="X458">
        <v>-6</v>
      </c>
      <c r="Y458">
        <v>-24</v>
      </c>
      <c r="Z458">
        <v>4658.5759228877432</v>
      </c>
      <c r="AA458">
        <v>0</v>
      </c>
      <c r="AB458">
        <v>-4</v>
      </c>
      <c r="AC458">
        <v>2</v>
      </c>
      <c r="AD458">
        <v>-5</v>
      </c>
      <c r="AE458">
        <v>-4472.5</v>
      </c>
      <c r="AF458">
        <v>2.9333333333333353</v>
      </c>
      <c r="AG458">
        <v>8.1999999999999993</v>
      </c>
      <c r="AH458">
        <v>5.0000000000000018</v>
      </c>
      <c r="AI458">
        <v>0</v>
      </c>
    </row>
    <row r="459" spans="1:35" x14ac:dyDescent="0.35">
      <c r="C459">
        <v>0</v>
      </c>
      <c r="D459" t="e">
        <v>#N/A</v>
      </c>
      <c r="E459" t="e">
        <v>#N/A</v>
      </c>
      <c r="F459" t="e">
        <v>#N/A</v>
      </c>
      <c r="G459" t="e">
        <v>#N/A</v>
      </c>
      <c r="H459" t="e">
        <v>#N/A</v>
      </c>
      <c r="I459" t="e">
        <v>#N/A</v>
      </c>
      <c r="J459" t="e">
        <v>#N/A</v>
      </c>
      <c r="K459" t="e">
        <v>#N/A</v>
      </c>
      <c r="L459" t="e">
        <v>#N/A</v>
      </c>
      <c r="M459" t="e">
        <v>#N/A</v>
      </c>
      <c r="N459" t="e">
        <v>#N/A</v>
      </c>
      <c r="O459" t="e">
        <v>#N/A</v>
      </c>
      <c r="P459" t="e">
        <v>#N/A</v>
      </c>
      <c r="Q459" t="e">
        <v>#N/A</v>
      </c>
      <c r="R459" t="e">
        <v>#N/A</v>
      </c>
      <c r="S459" t="e">
        <v>#N/A</v>
      </c>
      <c r="T459" t="e">
        <v>#N/A</v>
      </c>
      <c r="U459" t="e">
        <v>#N/A</v>
      </c>
      <c r="V459" t="e">
        <v>#N/A</v>
      </c>
      <c r="W459" t="e">
        <v>#N/A</v>
      </c>
      <c r="X459" t="e">
        <v>#N/A</v>
      </c>
      <c r="Y459" t="e">
        <v>#N/A</v>
      </c>
      <c r="Z459" t="e">
        <v>#N/A</v>
      </c>
      <c r="AA459" t="e">
        <v>#N/A</v>
      </c>
      <c r="AB459" t="e">
        <v>#N/A</v>
      </c>
      <c r="AC459" t="e">
        <v>#N/A</v>
      </c>
      <c r="AD459" t="e">
        <v>#N/A</v>
      </c>
      <c r="AE459" t="e">
        <v>#N/A</v>
      </c>
      <c r="AF459" t="e">
        <v>#N/A</v>
      </c>
      <c r="AG459" t="e">
        <v>#N/A</v>
      </c>
      <c r="AH459" t="e">
        <v>#N/A</v>
      </c>
      <c r="AI459" t="e">
        <v>#N/A</v>
      </c>
    </row>
    <row r="460" spans="1:35" x14ac:dyDescent="0.35">
      <c r="A460" t="s">
        <v>63</v>
      </c>
      <c r="B460" t="s">
        <v>67</v>
      </c>
      <c r="C460">
        <v>2171</v>
      </c>
      <c r="D460">
        <v>1</v>
      </c>
      <c r="E460">
        <v>-1</v>
      </c>
      <c r="F460">
        <v>-6</v>
      </c>
      <c r="G460">
        <v>0</v>
      </c>
      <c r="H460">
        <v>0</v>
      </c>
      <c r="I460">
        <v>0</v>
      </c>
      <c r="J460">
        <v>195</v>
      </c>
      <c r="K460">
        <v>-195</v>
      </c>
      <c r="L460">
        <v>-1080</v>
      </c>
      <c r="M460">
        <v>0</v>
      </c>
      <c r="N460">
        <v>0</v>
      </c>
      <c r="O460">
        <v>0</v>
      </c>
      <c r="P460">
        <v>0</v>
      </c>
      <c r="Q460">
        <v>-3.8461538461538464E-2</v>
      </c>
      <c r="R460">
        <v>0.42307692307692313</v>
      </c>
      <c r="S460">
        <v>0</v>
      </c>
      <c r="T460">
        <v>-611.53846153846155</v>
      </c>
      <c r="U460">
        <v>5646.923076923078</v>
      </c>
      <c r="V460">
        <v>-2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4</v>
      </c>
      <c r="AC460">
        <v>-4</v>
      </c>
      <c r="AD460">
        <v>-7</v>
      </c>
      <c r="AE460">
        <v>0</v>
      </c>
      <c r="AF460">
        <v>0</v>
      </c>
      <c r="AG460">
        <v>-3</v>
      </c>
      <c r="AH460">
        <v>-4</v>
      </c>
      <c r="AI460">
        <v>0</v>
      </c>
    </row>
    <row r="461" spans="1:35" x14ac:dyDescent="0.35">
      <c r="A461" t="s">
        <v>65</v>
      </c>
      <c r="B461" t="s">
        <v>64</v>
      </c>
      <c r="C461">
        <v>2003</v>
      </c>
      <c r="D461">
        <v>-4</v>
      </c>
      <c r="E461">
        <v>-5</v>
      </c>
      <c r="F461">
        <v>-13</v>
      </c>
      <c r="G461">
        <v>0</v>
      </c>
      <c r="H461">
        <v>0</v>
      </c>
      <c r="I461">
        <v>0</v>
      </c>
      <c r="J461">
        <v>-780</v>
      </c>
      <c r="K461">
        <v>-975</v>
      </c>
      <c r="L461">
        <v>-2340</v>
      </c>
      <c r="M461">
        <v>0</v>
      </c>
      <c r="N461">
        <v>0</v>
      </c>
      <c r="O461">
        <v>0</v>
      </c>
      <c r="P461">
        <v>-1.3333333333333334E-2</v>
      </c>
      <c r="Q461">
        <v>0.12</v>
      </c>
      <c r="R461">
        <v>6.6666666666666652E-2</v>
      </c>
      <c r="S461">
        <v>-639.6</v>
      </c>
      <c r="T461">
        <v>3900</v>
      </c>
      <c r="U461">
        <v>-842.40000000000146</v>
      </c>
      <c r="V461">
        <v>5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-7</v>
      </c>
      <c r="AD461">
        <v>-7</v>
      </c>
      <c r="AE461">
        <v>0</v>
      </c>
      <c r="AF461">
        <v>3</v>
      </c>
      <c r="AG461">
        <v>6</v>
      </c>
      <c r="AH461">
        <v>5</v>
      </c>
      <c r="AI461">
        <v>0</v>
      </c>
    </row>
    <row r="462" spans="1:35" x14ac:dyDescent="0.35">
      <c r="A462" t="s">
        <v>66</v>
      </c>
      <c r="B462" t="s">
        <v>67</v>
      </c>
      <c r="C462">
        <v>2004</v>
      </c>
      <c r="D462">
        <v>-4</v>
      </c>
      <c r="E462">
        <v>-4</v>
      </c>
      <c r="F462">
        <v>-1</v>
      </c>
      <c r="G462">
        <v>0</v>
      </c>
      <c r="H462">
        <v>0</v>
      </c>
      <c r="I462">
        <v>0</v>
      </c>
      <c r="J462">
        <v>-780</v>
      </c>
      <c r="K462">
        <v>-780</v>
      </c>
      <c r="L462">
        <v>-180</v>
      </c>
      <c r="M462">
        <v>0</v>
      </c>
      <c r="N462">
        <v>0</v>
      </c>
      <c r="O462">
        <v>0</v>
      </c>
      <c r="P462">
        <v>8.6666666666666656E-2</v>
      </c>
      <c r="Q462">
        <v>8.6666666666666656E-2</v>
      </c>
      <c r="R462">
        <v>0.16222222222222216</v>
      </c>
      <c r="S462">
        <v>815</v>
      </c>
      <c r="T462">
        <v>815</v>
      </c>
      <c r="U462">
        <v>811.66666666666606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3</v>
      </c>
      <c r="AC462">
        <v>6</v>
      </c>
      <c r="AD462">
        <v>5</v>
      </c>
      <c r="AE462">
        <v>0</v>
      </c>
      <c r="AF462">
        <v>0</v>
      </c>
      <c r="AG462">
        <v>0</v>
      </c>
      <c r="AH462">
        <v>0</v>
      </c>
      <c r="AI462">
        <v>0</v>
      </c>
    </row>
    <row r="463" spans="1:35" x14ac:dyDescent="0.35">
      <c r="A463" t="s">
        <v>68</v>
      </c>
      <c r="B463" t="s">
        <v>67</v>
      </c>
      <c r="C463">
        <v>2005</v>
      </c>
      <c r="D463">
        <v>-26</v>
      </c>
      <c r="E463">
        <v>-9</v>
      </c>
      <c r="F463">
        <v>-13</v>
      </c>
      <c r="G463">
        <v>0</v>
      </c>
      <c r="H463">
        <v>0</v>
      </c>
      <c r="I463">
        <v>0</v>
      </c>
      <c r="J463">
        <v>-5070</v>
      </c>
      <c r="K463">
        <v>-1755</v>
      </c>
      <c r="L463">
        <v>-2340</v>
      </c>
      <c r="M463">
        <v>0</v>
      </c>
      <c r="N463">
        <v>0</v>
      </c>
      <c r="O463">
        <v>0</v>
      </c>
      <c r="P463">
        <v>5.2631578947368418E-2</v>
      </c>
      <c r="Q463">
        <v>8.771929824561403E-2</v>
      </c>
      <c r="R463">
        <v>8.8402825244930497E-2</v>
      </c>
      <c r="S463">
        <v>1719.4736842105262</v>
      </c>
      <c r="T463">
        <v>2865.7894736842104</v>
      </c>
      <c r="U463">
        <v>2412.0164046479831</v>
      </c>
      <c r="V463">
        <v>3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-7</v>
      </c>
      <c r="AC463">
        <v>-7</v>
      </c>
      <c r="AD463">
        <v>-6</v>
      </c>
      <c r="AE463">
        <v>0</v>
      </c>
      <c r="AF463">
        <v>0</v>
      </c>
      <c r="AG463">
        <v>-15</v>
      </c>
      <c r="AH463">
        <v>-11</v>
      </c>
      <c r="AI463">
        <v>0</v>
      </c>
    </row>
    <row r="464" spans="1:35" x14ac:dyDescent="0.35">
      <c r="A464" t="s">
        <v>69</v>
      </c>
      <c r="B464" t="s">
        <v>67</v>
      </c>
      <c r="C464">
        <v>2008</v>
      </c>
      <c r="D464">
        <v>6</v>
      </c>
      <c r="E464">
        <v>1</v>
      </c>
      <c r="F464">
        <v>-2</v>
      </c>
      <c r="G464">
        <v>0</v>
      </c>
      <c r="H464">
        <v>0</v>
      </c>
      <c r="I464">
        <v>0</v>
      </c>
      <c r="J464">
        <v>1170</v>
      </c>
      <c r="K464">
        <v>195</v>
      </c>
      <c r="L464">
        <v>-360</v>
      </c>
      <c r="M464">
        <v>0</v>
      </c>
      <c r="N464">
        <v>0</v>
      </c>
      <c r="O464">
        <v>0</v>
      </c>
      <c r="P464">
        <v>0.2</v>
      </c>
      <c r="Q464">
        <v>-8.434782608695654E-2</v>
      </c>
      <c r="R464">
        <v>-0.25478260869565217</v>
      </c>
      <c r="S464">
        <v>6300</v>
      </c>
      <c r="T464">
        <v>-2351.0869565217399</v>
      </c>
      <c r="U464">
        <v>-7086.1956521739157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-7</v>
      </c>
      <c r="AC464">
        <v>-20</v>
      </c>
      <c r="AD464">
        <v>-9</v>
      </c>
      <c r="AE464">
        <v>0</v>
      </c>
      <c r="AF464">
        <v>0</v>
      </c>
      <c r="AG464">
        <v>0</v>
      </c>
      <c r="AH464">
        <v>0</v>
      </c>
      <c r="AI464">
        <v>0</v>
      </c>
    </row>
    <row r="465" spans="1:35" x14ac:dyDescent="0.35">
      <c r="A465" t="s">
        <v>70</v>
      </c>
      <c r="B465" t="s">
        <v>67</v>
      </c>
      <c r="C465">
        <v>2011</v>
      </c>
      <c r="D465">
        <v>-25</v>
      </c>
      <c r="E465">
        <v>5</v>
      </c>
      <c r="F465">
        <v>-8</v>
      </c>
      <c r="G465">
        <v>0</v>
      </c>
      <c r="H465">
        <v>0</v>
      </c>
      <c r="I465">
        <v>0</v>
      </c>
      <c r="J465">
        <v>-4875</v>
      </c>
      <c r="K465">
        <v>975</v>
      </c>
      <c r="L465">
        <v>-1440</v>
      </c>
      <c r="M465">
        <v>0</v>
      </c>
      <c r="N465">
        <v>0</v>
      </c>
      <c r="O465">
        <v>0</v>
      </c>
      <c r="P465">
        <v>0.11948717948717949</v>
      </c>
      <c r="Q465">
        <v>7.9487179487179482E-2</v>
      </c>
      <c r="R465">
        <v>-0.2405128205128205</v>
      </c>
      <c r="S465">
        <v>2335.8000000000002</v>
      </c>
      <c r="T465">
        <v>1233</v>
      </c>
      <c r="U465">
        <v>-7589.4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6</v>
      </c>
      <c r="AC465">
        <v>4</v>
      </c>
      <c r="AD465">
        <v>6</v>
      </c>
      <c r="AE465">
        <v>0</v>
      </c>
      <c r="AF465">
        <v>0</v>
      </c>
      <c r="AG465">
        <v>0</v>
      </c>
      <c r="AH465">
        <v>0</v>
      </c>
      <c r="AI465">
        <v>0</v>
      </c>
    </row>
    <row r="466" spans="1:35" x14ac:dyDescent="0.35">
      <c r="A466" t="s">
        <v>71</v>
      </c>
      <c r="B466" t="s">
        <v>67</v>
      </c>
      <c r="C466">
        <v>2014</v>
      </c>
      <c r="D466">
        <v>0</v>
      </c>
      <c r="E466">
        <v>1</v>
      </c>
      <c r="F466">
        <v>-1</v>
      </c>
      <c r="G466">
        <v>0</v>
      </c>
      <c r="H466">
        <v>0</v>
      </c>
      <c r="I466">
        <v>0</v>
      </c>
      <c r="J466">
        <v>0</v>
      </c>
      <c r="K466">
        <v>195</v>
      </c>
      <c r="L466">
        <v>-180</v>
      </c>
      <c r="M466">
        <v>0</v>
      </c>
      <c r="N466">
        <v>0</v>
      </c>
      <c r="O466">
        <v>0</v>
      </c>
      <c r="P466">
        <v>0.12127512127512124</v>
      </c>
      <c r="Q466">
        <v>0.53014553014553012</v>
      </c>
      <c r="R466">
        <v>9.4941094941094928E-2</v>
      </c>
      <c r="S466">
        <v>2652.4948024948017</v>
      </c>
      <c r="T466">
        <v>11588.762993762994</v>
      </c>
      <c r="U466">
        <v>2084.6673596673609</v>
      </c>
      <c r="V466">
        <v>-12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-1</v>
      </c>
      <c r="AC466">
        <v>0</v>
      </c>
      <c r="AD466">
        <v>-1</v>
      </c>
      <c r="AE466">
        <v>0</v>
      </c>
      <c r="AF466">
        <v>0</v>
      </c>
      <c r="AG466">
        <v>0</v>
      </c>
      <c r="AH466">
        <v>0</v>
      </c>
      <c r="AI466">
        <v>0</v>
      </c>
    </row>
    <row r="467" spans="1:35" x14ac:dyDescent="0.35">
      <c r="A467" t="s">
        <v>72</v>
      </c>
      <c r="B467" t="s">
        <v>67</v>
      </c>
      <c r="C467">
        <v>2015</v>
      </c>
      <c r="D467">
        <v>-1</v>
      </c>
      <c r="E467">
        <v>18</v>
      </c>
      <c r="F467">
        <v>10</v>
      </c>
      <c r="G467">
        <v>0</v>
      </c>
      <c r="H467">
        <v>0</v>
      </c>
      <c r="I467">
        <v>0</v>
      </c>
      <c r="J467">
        <v>-195</v>
      </c>
      <c r="K467">
        <v>3510</v>
      </c>
      <c r="L467">
        <v>1800</v>
      </c>
      <c r="M467">
        <v>0</v>
      </c>
      <c r="N467">
        <v>0</v>
      </c>
      <c r="O467">
        <v>0</v>
      </c>
      <c r="P467">
        <v>0.20567602040816327</v>
      </c>
      <c r="Q467">
        <v>1.4987244897959162E-2</v>
      </c>
      <c r="R467">
        <v>5.0382653061224469E-2</v>
      </c>
      <c r="S467">
        <v>9286.3153698979586</v>
      </c>
      <c r="T467">
        <v>3031.9563137755104</v>
      </c>
      <c r="U467">
        <v>6818.8105867346967</v>
      </c>
      <c r="V467">
        <v>-2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-17</v>
      </c>
      <c r="AC467">
        <v>1</v>
      </c>
      <c r="AD467">
        <v>-2</v>
      </c>
      <c r="AE467">
        <v>0</v>
      </c>
      <c r="AF467">
        <v>-1</v>
      </c>
      <c r="AG467">
        <v>0</v>
      </c>
      <c r="AH467">
        <v>1</v>
      </c>
      <c r="AI467">
        <v>0</v>
      </c>
    </row>
    <row r="468" spans="1:35" x14ac:dyDescent="0.35">
      <c r="A468" t="s">
        <v>73</v>
      </c>
      <c r="B468" t="s">
        <v>67</v>
      </c>
      <c r="C468">
        <v>2018</v>
      </c>
      <c r="D468">
        <v>-15</v>
      </c>
      <c r="E468">
        <v>5</v>
      </c>
      <c r="F468">
        <v>-2</v>
      </c>
      <c r="G468">
        <v>0</v>
      </c>
      <c r="H468">
        <v>0</v>
      </c>
      <c r="I468">
        <v>0</v>
      </c>
      <c r="J468">
        <v>-2925</v>
      </c>
      <c r="K468">
        <v>975</v>
      </c>
      <c r="L468">
        <v>-360</v>
      </c>
      <c r="M468">
        <v>0</v>
      </c>
      <c r="N468">
        <v>0</v>
      </c>
      <c r="O468">
        <v>0</v>
      </c>
      <c r="P468">
        <v>-4.4283413848631215E-2</v>
      </c>
      <c r="Q468">
        <v>3.1400966183574908E-2</v>
      </c>
      <c r="R468">
        <v>2.0933977455716568E-2</v>
      </c>
      <c r="S468">
        <v>-3009.1908212560375</v>
      </c>
      <c r="T468">
        <v>-1352.210144927536</v>
      </c>
      <c r="U468">
        <v>-1671.4734299516895</v>
      </c>
      <c r="V468">
        <v>2</v>
      </c>
      <c r="W468">
        <v>5</v>
      </c>
      <c r="X468">
        <v>-9</v>
      </c>
      <c r="Y468">
        <v>-23</v>
      </c>
      <c r="Z468">
        <v>0</v>
      </c>
      <c r="AA468">
        <v>0</v>
      </c>
      <c r="AB468">
        <v>-10</v>
      </c>
      <c r="AC468">
        <v>8</v>
      </c>
      <c r="AD468">
        <v>2</v>
      </c>
      <c r="AE468">
        <v>0</v>
      </c>
      <c r="AF468">
        <v>-2</v>
      </c>
      <c r="AG468">
        <v>3</v>
      </c>
      <c r="AH468">
        <v>2</v>
      </c>
      <c r="AI468">
        <v>0</v>
      </c>
    </row>
    <row r="469" spans="1:35" x14ac:dyDescent="0.35">
      <c r="A469" t="s">
        <v>74</v>
      </c>
      <c r="B469" t="s">
        <v>64</v>
      </c>
      <c r="C469">
        <v>2020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-9.0818858560794052E-2</v>
      </c>
      <c r="Q469">
        <v>-2.2580645161290325E-2</v>
      </c>
      <c r="R469">
        <v>0.32431761786600499</v>
      </c>
      <c r="S469">
        <v>-3311.7096774193551</v>
      </c>
      <c r="T469">
        <v>-823.4032258064517</v>
      </c>
      <c r="U469">
        <v>11826.241935483871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-2</v>
      </c>
      <c r="AC469">
        <v>0</v>
      </c>
      <c r="AD469">
        <v>3</v>
      </c>
      <c r="AE469">
        <v>0</v>
      </c>
      <c r="AF469">
        <v>0</v>
      </c>
      <c r="AG469">
        <v>0</v>
      </c>
      <c r="AH469">
        <v>0</v>
      </c>
      <c r="AI469">
        <v>0</v>
      </c>
    </row>
    <row r="470" spans="1:35" x14ac:dyDescent="0.35">
      <c r="A470" t="s">
        <v>75</v>
      </c>
      <c r="B470" t="s">
        <v>67</v>
      </c>
      <c r="C470">
        <v>2021</v>
      </c>
      <c r="D470">
        <v>-5</v>
      </c>
      <c r="E470">
        <v>-3</v>
      </c>
      <c r="F470">
        <v>-1</v>
      </c>
      <c r="G470">
        <v>0</v>
      </c>
      <c r="H470">
        <v>0</v>
      </c>
      <c r="I470">
        <v>0</v>
      </c>
      <c r="J470">
        <v>-975</v>
      </c>
      <c r="K470">
        <v>-585</v>
      </c>
      <c r="L470">
        <v>-180</v>
      </c>
      <c r="M470">
        <v>0</v>
      </c>
      <c r="N470">
        <v>0</v>
      </c>
      <c r="O470">
        <v>0</v>
      </c>
      <c r="P470">
        <v>-0.21739130434782608</v>
      </c>
      <c r="Q470">
        <v>0.26544622425629288</v>
      </c>
      <c r="R470">
        <v>-0.29977116704805495</v>
      </c>
      <c r="S470">
        <v>-2895.6521739130435</v>
      </c>
      <c r="T470">
        <v>2619.9542334096104</v>
      </c>
      <c r="U470">
        <v>-4908.7414187643035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-7</v>
      </c>
      <c r="AC470">
        <v>-5</v>
      </c>
      <c r="AD470">
        <v>-4</v>
      </c>
      <c r="AE470">
        <v>0</v>
      </c>
      <c r="AF470">
        <v>0</v>
      </c>
      <c r="AG470">
        <v>0</v>
      </c>
      <c r="AH470">
        <v>0</v>
      </c>
      <c r="AI470">
        <v>0</v>
      </c>
    </row>
    <row r="471" spans="1:35" x14ac:dyDescent="0.35">
      <c r="A471" t="s">
        <v>76</v>
      </c>
      <c r="B471" t="s">
        <v>67</v>
      </c>
      <c r="C471">
        <v>2025</v>
      </c>
      <c r="D471">
        <v>-32</v>
      </c>
      <c r="E471">
        <v>-11</v>
      </c>
      <c r="F471">
        <v>-16</v>
      </c>
      <c r="G471">
        <v>0</v>
      </c>
      <c r="H471">
        <v>0</v>
      </c>
      <c r="I471">
        <v>0</v>
      </c>
      <c r="J471">
        <v>-6240</v>
      </c>
      <c r="K471">
        <v>-2145</v>
      </c>
      <c r="L471">
        <v>-2880</v>
      </c>
      <c r="M471">
        <v>0</v>
      </c>
      <c r="N471">
        <v>0</v>
      </c>
      <c r="O471">
        <v>0</v>
      </c>
      <c r="P471">
        <v>0.04</v>
      </c>
      <c r="Q471">
        <v>0.44</v>
      </c>
      <c r="R471">
        <v>8.0000000000000071E-2</v>
      </c>
      <c r="S471">
        <v>194.39999999999986</v>
      </c>
      <c r="T471">
        <v>4842</v>
      </c>
      <c r="U471">
        <v>-5469</v>
      </c>
      <c r="V471">
        <v>-14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-10</v>
      </c>
      <c r="AC471">
        <v>-8</v>
      </c>
      <c r="AD471">
        <v>-10</v>
      </c>
      <c r="AE471">
        <v>0</v>
      </c>
      <c r="AF471">
        <v>-1</v>
      </c>
      <c r="AG471">
        <v>3</v>
      </c>
      <c r="AH471">
        <v>4</v>
      </c>
      <c r="AI471">
        <v>0</v>
      </c>
    </row>
    <row r="472" spans="1:35" x14ac:dyDescent="0.35">
      <c r="A472" t="s">
        <v>77</v>
      </c>
      <c r="B472" t="s">
        <v>67</v>
      </c>
      <c r="C472">
        <v>2204</v>
      </c>
      <c r="D472">
        <v>-8</v>
      </c>
      <c r="E472">
        <v>-1</v>
      </c>
      <c r="F472">
        <v>-2</v>
      </c>
      <c r="G472">
        <v>0</v>
      </c>
      <c r="H472">
        <v>0</v>
      </c>
      <c r="I472">
        <v>0</v>
      </c>
      <c r="J472">
        <v>-1560</v>
      </c>
      <c r="K472">
        <v>-195</v>
      </c>
      <c r="L472">
        <v>-360</v>
      </c>
      <c r="M472">
        <v>0</v>
      </c>
      <c r="N472">
        <v>0</v>
      </c>
      <c r="O472">
        <v>0</v>
      </c>
      <c r="P472">
        <v>9.0909090909090884E-2</v>
      </c>
      <c r="Q472">
        <v>-9.0909090909090939E-2</v>
      </c>
      <c r="R472">
        <v>-4.545454545454547E-2</v>
      </c>
      <c r="S472">
        <v>789.54545454545405</v>
      </c>
      <c r="T472">
        <v>-1943.1818181818189</v>
      </c>
      <c r="U472">
        <v>-1356.136363636364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-2</v>
      </c>
      <c r="AC472">
        <v>8</v>
      </c>
      <c r="AD472">
        <v>0</v>
      </c>
      <c r="AE472">
        <v>0</v>
      </c>
      <c r="AF472">
        <v>-2</v>
      </c>
      <c r="AG472">
        <v>4</v>
      </c>
      <c r="AH472">
        <v>-1</v>
      </c>
      <c r="AI472">
        <v>0</v>
      </c>
    </row>
    <row r="473" spans="1:35" x14ac:dyDescent="0.35">
      <c r="A473" t="s">
        <v>78</v>
      </c>
      <c r="B473" t="s">
        <v>67</v>
      </c>
      <c r="C473">
        <v>2030</v>
      </c>
      <c r="D473">
        <v>-2</v>
      </c>
      <c r="E473">
        <v>0</v>
      </c>
      <c r="F473">
        <v>3</v>
      </c>
      <c r="G473">
        <v>0</v>
      </c>
      <c r="H473">
        <v>0</v>
      </c>
      <c r="I473">
        <v>0</v>
      </c>
      <c r="J473">
        <v>-390</v>
      </c>
      <c r="K473">
        <v>0</v>
      </c>
      <c r="L473">
        <v>540</v>
      </c>
      <c r="M473">
        <v>0</v>
      </c>
      <c r="N473">
        <v>0</v>
      </c>
      <c r="O473">
        <v>0</v>
      </c>
      <c r="P473">
        <v>-1.8518518518518517E-2</v>
      </c>
      <c r="Q473">
        <v>2.0697167755991286E-2</v>
      </c>
      <c r="R473">
        <v>0.28758169934640521</v>
      </c>
      <c r="S473">
        <v>-542.5</v>
      </c>
      <c r="T473">
        <v>612.20588235294122</v>
      </c>
      <c r="U473">
        <v>8551.1764705882342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3</v>
      </c>
      <c r="AC473">
        <v>8</v>
      </c>
      <c r="AD473">
        <v>3</v>
      </c>
      <c r="AE473">
        <v>0</v>
      </c>
      <c r="AF473">
        <v>0</v>
      </c>
      <c r="AG473">
        <v>0</v>
      </c>
      <c r="AH473">
        <v>0</v>
      </c>
      <c r="AI473">
        <v>0</v>
      </c>
    </row>
    <row r="474" spans="1:35" x14ac:dyDescent="0.35">
      <c r="A474" t="s">
        <v>79</v>
      </c>
      <c r="B474" t="s">
        <v>67</v>
      </c>
      <c r="C474">
        <v>2196</v>
      </c>
      <c r="D474">
        <v>-11</v>
      </c>
      <c r="E474">
        <v>4</v>
      </c>
      <c r="F474">
        <v>4</v>
      </c>
      <c r="G474">
        <v>0</v>
      </c>
      <c r="H474">
        <v>0</v>
      </c>
      <c r="I474">
        <v>0</v>
      </c>
      <c r="J474">
        <v>-2145</v>
      </c>
      <c r="K474">
        <v>780</v>
      </c>
      <c r="L474">
        <v>720</v>
      </c>
      <c r="M474">
        <v>0</v>
      </c>
      <c r="N474">
        <v>0</v>
      </c>
      <c r="O474">
        <v>0</v>
      </c>
      <c r="P474">
        <v>-0.34254992319508454</v>
      </c>
      <c r="Q474">
        <v>0.24423963133640547</v>
      </c>
      <c r="R474">
        <v>-1.5360983102918668E-2</v>
      </c>
      <c r="S474">
        <v>-4603.294930875576</v>
      </c>
      <c r="T474">
        <v>2619.8156682027638</v>
      </c>
      <c r="U474">
        <v>-813.82488479262793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-19</v>
      </c>
      <c r="AC474">
        <v>-5</v>
      </c>
      <c r="AD474">
        <v>-18</v>
      </c>
      <c r="AE474">
        <v>0</v>
      </c>
      <c r="AF474">
        <v>-1</v>
      </c>
      <c r="AG474">
        <v>0</v>
      </c>
      <c r="AH474">
        <v>0</v>
      </c>
      <c r="AI474">
        <v>0</v>
      </c>
    </row>
    <row r="475" spans="1:35" x14ac:dyDescent="0.35">
      <c r="A475" t="s">
        <v>80</v>
      </c>
      <c r="B475" t="s">
        <v>64</v>
      </c>
      <c r="C475">
        <v>2036</v>
      </c>
      <c r="D475">
        <v>-8</v>
      </c>
      <c r="E475">
        <v>5</v>
      </c>
      <c r="F475">
        <v>13</v>
      </c>
      <c r="G475">
        <v>0</v>
      </c>
      <c r="H475">
        <v>0</v>
      </c>
      <c r="I475">
        <v>0</v>
      </c>
      <c r="J475">
        <v>-1560</v>
      </c>
      <c r="K475">
        <v>975</v>
      </c>
      <c r="L475">
        <v>2340</v>
      </c>
      <c r="M475">
        <v>0</v>
      </c>
      <c r="N475">
        <v>0</v>
      </c>
      <c r="O475">
        <v>0</v>
      </c>
      <c r="P475">
        <v>0</v>
      </c>
      <c r="Q475">
        <v>0.32516129032258062</v>
      </c>
      <c r="R475">
        <v>6.4516129032257119E-3</v>
      </c>
      <c r="S475">
        <v>0</v>
      </c>
      <c r="T475">
        <v>7038.8129032258066</v>
      </c>
      <c r="U475">
        <v>1532.5161290322576</v>
      </c>
      <c r="V475">
        <v>-7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-11</v>
      </c>
      <c r="AC475">
        <v>-3</v>
      </c>
      <c r="AD475">
        <v>1</v>
      </c>
      <c r="AE475">
        <v>0</v>
      </c>
      <c r="AF475">
        <v>0</v>
      </c>
      <c r="AG475">
        <v>0</v>
      </c>
      <c r="AH475">
        <v>0</v>
      </c>
      <c r="AI475">
        <v>0</v>
      </c>
    </row>
    <row r="476" spans="1:35" x14ac:dyDescent="0.35">
      <c r="A476" t="s">
        <v>81</v>
      </c>
      <c r="B476" t="s">
        <v>64</v>
      </c>
      <c r="C476">
        <v>2037</v>
      </c>
      <c r="D476">
        <v>2</v>
      </c>
      <c r="E476">
        <v>6</v>
      </c>
      <c r="F476">
        <v>4</v>
      </c>
      <c r="G476">
        <v>0</v>
      </c>
      <c r="H476">
        <v>0</v>
      </c>
      <c r="I476">
        <v>0</v>
      </c>
      <c r="J476">
        <v>390</v>
      </c>
      <c r="K476">
        <v>1170</v>
      </c>
      <c r="L476">
        <v>720</v>
      </c>
      <c r="M476">
        <v>0</v>
      </c>
      <c r="N476">
        <v>0</v>
      </c>
      <c r="O476">
        <v>0</v>
      </c>
      <c r="P476">
        <v>3.5469107551487411E-2</v>
      </c>
      <c r="Q476">
        <v>3.92829900839054E-2</v>
      </c>
      <c r="R476">
        <v>-0.1220442410373761</v>
      </c>
      <c r="S476">
        <v>933.8958810068649</v>
      </c>
      <c r="T476">
        <v>1254.959954233409</v>
      </c>
      <c r="U476">
        <v>-1154.0503432494297</v>
      </c>
      <c r="V476">
        <v>-2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-5</v>
      </c>
      <c r="AC476">
        <v>3</v>
      </c>
      <c r="AD476">
        <v>-7</v>
      </c>
      <c r="AE476">
        <v>0</v>
      </c>
      <c r="AF476">
        <v>8</v>
      </c>
      <c r="AG476">
        <v>3</v>
      </c>
      <c r="AH476">
        <v>2</v>
      </c>
      <c r="AI476">
        <v>0</v>
      </c>
    </row>
    <row r="477" spans="1:35" x14ac:dyDescent="0.35">
      <c r="A477" t="s">
        <v>82</v>
      </c>
      <c r="B477" t="s">
        <v>64</v>
      </c>
      <c r="C477">
        <v>2038</v>
      </c>
      <c r="D477">
        <v>-2</v>
      </c>
      <c r="E477">
        <v>8</v>
      </c>
      <c r="F477">
        <v>14</v>
      </c>
      <c r="G477">
        <v>0</v>
      </c>
      <c r="H477">
        <v>0</v>
      </c>
      <c r="I477">
        <v>0</v>
      </c>
      <c r="J477">
        <v>-390</v>
      </c>
      <c r="K477">
        <v>1560</v>
      </c>
      <c r="L477">
        <v>2520</v>
      </c>
      <c r="M477">
        <v>0</v>
      </c>
      <c r="N477">
        <v>0</v>
      </c>
      <c r="O477">
        <v>0</v>
      </c>
      <c r="P477">
        <v>0.43636363636363634</v>
      </c>
      <c r="Q477">
        <v>-2.3715415019762875E-2</v>
      </c>
      <c r="R477">
        <v>6.5085638998682471E-2</v>
      </c>
      <c r="S477">
        <v>14825.454545454544</v>
      </c>
      <c r="T477">
        <v>959.05138339920813</v>
      </c>
      <c r="U477">
        <v>5526.9367588932837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6</v>
      </c>
      <c r="AC477">
        <v>0</v>
      </c>
      <c r="AD477">
        <v>6</v>
      </c>
      <c r="AE477">
        <v>0</v>
      </c>
      <c r="AF477">
        <v>-6</v>
      </c>
      <c r="AG477">
        <v>-8</v>
      </c>
      <c r="AH477">
        <v>-8</v>
      </c>
      <c r="AI477">
        <v>0</v>
      </c>
    </row>
    <row r="478" spans="1:35" x14ac:dyDescent="0.35">
      <c r="A478" t="s">
        <v>83</v>
      </c>
      <c r="B478" t="s">
        <v>67</v>
      </c>
      <c r="C478">
        <v>2039</v>
      </c>
      <c r="D478">
        <v>-3</v>
      </c>
      <c r="E478">
        <v>-13</v>
      </c>
      <c r="F478">
        <v>-10</v>
      </c>
      <c r="G478">
        <v>0</v>
      </c>
      <c r="H478">
        <v>0</v>
      </c>
      <c r="I478">
        <v>0</v>
      </c>
      <c r="J478">
        <v>-585</v>
      </c>
      <c r="K478">
        <v>-2535</v>
      </c>
      <c r="L478">
        <v>-1800</v>
      </c>
      <c r="M478">
        <v>0</v>
      </c>
      <c r="N478">
        <v>0</v>
      </c>
      <c r="O478">
        <v>0</v>
      </c>
      <c r="P478">
        <v>0</v>
      </c>
      <c r="Q478">
        <v>8.3146786056923563E-2</v>
      </c>
      <c r="R478">
        <v>-6.4918452190597997E-2</v>
      </c>
      <c r="S478">
        <v>0</v>
      </c>
      <c r="T478">
        <v>2303.0252638311481</v>
      </c>
      <c r="U478">
        <v>-4977.208186760472</v>
      </c>
      <c r="V478">
        <v>7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3</v>
      </c>
      <c r="AC478">
        <v>5</v>
      </c>
      <c r="AD478">
        <v>12</v>
      </c>
      <c r="AE478">
        <v>0</v>
      </c>
      <c r="AF478">
        <v>0</v>
      </c>
      <c r="AG478">
        <v>0</v>
      </c>
      <c r="AH478">
        <v>0</v>
      </c>
      <c r="AI478">
        <v>0</v>
      </c>
    </row>
    <row r="479" spans="1:35" x14ac:dyDescent="0.35">
      <c r="A479" t="s">
        <v>84</v>
      </c>
      <c r="B479" t="s">
        <v>67</v>
      </c>
      <c r="C479">
        <v>2040</v>
      </c>
      <c r="D479">
        <v>10</v>
      </c>
      <c r="E479">
        <v>2</v>
      </c>
      <c r="F479">
        <v>6</v>
      </c>
      <c r="G479">
        <v>0</v>
      </c>
      <c r="H479">
        <v>0</v>
      </c>
      <c r="I479">
        <v>0</v>
      </c>
      <c r="J479">
        <v>1950</v>
      </c>
      <c r="K479">
        <v>390</v>
      </c>
      <c r="L479">
        <v>1080</v>
      </c>
      <c r="M479">
        <v>0</v>
      </c>
      <c r="N479">
        <v>0</v>
      </c>
      <c r="O479">
        <v>0</v>
      </c>
      <c r="P479">
        <v>0</v>
      </c>
      <c r="Q479">
        <v>4.3410852713178294E-2</v>
      </c>
      <c r="R479">
        <v>-7.3901808785529724E-2</v>
      </c>
      <c r="S479">
        <v>0</v>
      </c>
      <c r="T479">
        <v>1306.9767441860465</v>
      </c>
      <c r="U479">
        <v>-1532.8294573643411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-5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</row>
    <row r="480" spans="1:35" x14ac:dyDescent="0.35">
      <c r="A480" t="s">
        <v>251</v>
      </c>
      <c r="B480" t="s">
        <v>64</v>
      </c>
      <c r="C480">
        <v>4001</v>
      </c>
      <c r="D480" t="e">
        <v>#N/A</v>
      </c>
      <c r="E480" t="e">
        <v>#N/A</v>
      </c>
      <c r="F480" t="e">
        <v>#N/A</v>
      </c>
      <c r="G480" t="e">
        <v>#N/A</v>
      </c>
      <c r="H480" t="e">
        <v>#N/A</v>
      </c>
      <c r="I480" t="e">
        <v>#N/A</v>
      </c>
      <c r="J480" t="e">
        <v>#N/A</v>
      </c>
      <c r="K480" t="e">
        <v>#N/A</v>
      </c>
      <c r="L480" t="e">
        <v>#N/A</v>
      </c>
      <c r="M480" t="e">
        <v>#N/A</v>
      </c>
      <c r="N480" t="e">
        <v>#N/A</v>
      </c>
      <c r="O480" t="e">
        <v>#N/A</v>
      </c>
      <c r="P480" t="e">
        <v>#N/A</v>
      </c>
      <c r="Q480" t="e">
        <v>#N/A</v>
      </c>
      <c r="R480" t="e">
        <v>#N/A</v>
      </c>
      <c r="S480" t="e">
        <v>#N/A</v>
      </c>
      <c r="T480" t="e">
        <v>#N/A</v>
      </c>
      <c r="U480" t="e">
        <v>#N/A</v>
      </c>
      <c r="V480" t="e">
        <v>#N/A</v>
      </c>
      <c r="W480" t="e">
        <v>#N/A</v>
      </c>
      <c r="X480" t="e">
        <v>#N/A</v>
      </c>
      <c r="Y480" t="e">
        <v>#N/A</v>
      </c>
      <c r="Z480" t="e">
        <v>#N/A</v>
      </c>
      <c r="AA480" t="e">
        <v>#N/A</v>
      </c>
      <c r="AB480" t="e">
        <v>#N/A</v>
      </c>
      <c r="AC480" t="e">
        <v>#N/A</v>
      </c>
      <c r="AD480" t="e">
        <v>#N/A</v>
      </c>
      <c r="AE480" t="e">
        <v>#N/A</v>
      </c>
      <c r="AF480" t="e">
        <v>#N/A</v>
      </c>
      <c r="AG480" t="e">
        <v>#N/A</v>
      </c>
      <c r="AH480" t="e">
        <v>#N/A</v>
      </c>
      <c r="AI480" t="e">
        <v>#N/A</v>
      </c>
    </row>
    <row r="481" spans="1:35" x14ac:dyDescent="0.35">
      <c r="A481" t="s">
        <v>88</v>
      </c>
      <c r="B481" t="s">
        <v>64</v>
      </c>
      <c r="C481">
        <v>2048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-0.5</v>
      </c>
      <c r="Q481">
        <v>-1</v>
      </c>
      <c r="R481">
        <v>-1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</row>
    <row r="482" spans="1:35" x14ac:dyDescent="0.35">
      <c r="A482" t="s">
        <v>90</v>
      </c>
      <c r="B482" t="s">
        <v>67</v>
      </c>
      <c r="C482">
        <v>2054</v>
      </c>
      <c r="D482">
        <v>-3</v>
      </c>
      <c r="E482">
        <v>0</v>
      </c>
      <c r="F482">
        <v>-2</v>
      </c>
      <c r="G482">
        <v>0</v>
      </c>
      <c r="H482">
        <v>0</v>
      </c>
      <c r="I482">
        <v>0</v>
      </c>
      <c r="J482">
        <v>-585</v>
      </c>
      <c r="K482">
        <v>0</v>
      </c>
      <c r="L482">
        <v>-360</v>
      </c>
      <c r="M482">
        <v>0</v>
      </c>
      <c r="N482">
        <v>0</v>
      </c>
      <c r="O482">
        <v>0</v>
      </c>
      <c r="P482">
        <v>0.13725490196078433</v>
      </c>
      <c r="Q482">
        <v>0.15686274509803921</v>
      </c>
      <c r="R482">
        <v>-2.5098039215686319E-2</v>
      </c>
      <c r="S482">
        <v>3860.294117647059</v>
      </c>
      <c r="T482">
        <v>4411.7647058823532</v>
      </c>
      <c r="U482">
        <v>-970.48235294117694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33</v>
      </c>
      <c r="AD482">
        <v>-13</v>
      </c>
      <c r="AE482">
        <v>0</v>
      </c>
      <c r="AF482">
        <v>2</v>
      </c>
      <c r="AG482">
        <v>1</v>
      </c>
      <c r="AH482">
        <v>1</v>
      </c>
      <c r="AI482">
        <v>0</v>
      </c>
    </row>
    <row r="483" spans="1:35" x14ac:dyDescent="0.35">
      <c r="A483" t="s">
        <v>91</v>
      </c>
      <c r="B483" t="s">
        <v>67</v>
      </c>
      <c r="C483">
        <v>2055</v>
      </c>
      <c r="D483">
        <v>-10</v>
      </c>
      <c r="E483">
        <v>-6</v>
      </c>
      <c r="F483">
        <v>-4</v>
      </c>
      <c r="G483">
        <v>0</v>
      </c>
      <c r="H483">
        <v>0</v>
      </c>
      <c r="I483">
        <v>0</v>
      </c>
      <c r="J483">
        <v>-1950</v>
      </c>
      <c r="K483">
        <v>-1170</v>
      </c>
      <c r="L483">
        <v>-720</v>
      </c>
      <c r="M483">
        <v>0</v>
      </c>
      <c r="N483">
        <v>0</v>
      </c>
      <c r="O483">
        <v>0</v>
      </c>
      <c r="P483">
        <v>-5.2631578947368418E-2</v>
      </c>
      <c r="Q483">
        <v>-0.15789473684210525</v>
      </c>
      <c r="R483">
        <v>-0.2157894736842105</v>
      </c>
      <c r="S483">
        <v>-561.31578947368416</v>
      </c>
      <c r="T483">
        <v>-1683.9473684210525</v>
      </c>
      <c r="U483">
        <v>-2685.394736842105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-6</v>
      </c>
      <c r="AC483">
        <v>2</v>
      </c>
      <c r="AD483">
        <v>-3</v>
      </c>
      <c r="AE483">
        <v>0</v>
      </c>
      <c r="AF483">
        <v>0</v>
      </c>
      <c r="AG483">
        <v>0</v>
      </c>
      <c r="AH483">
        <v>0</v>
      </c>
      <c r="AI483">
        <v>0</v>
      </c>
    </row>
    <row r="484" spans="1:35" x14ac:dyDescent="0.35">
      <c r="A484" t="s">
        <v>92</v>
      </c>
      <c r="B484" t="s">
        <v>64</v>
      </c>
      <c r="C484">
        <v>2056</v>
      </c>
      <c r="D484">
        <v>-1</v>
      </c>
      <c r="E484">
        <v>1</v>
      </c>
      <c r="F484">
        <v>-9</v>
      </c>
      <c r="G484">
        <v>0</v>
      </c>
      <c r="H484">
        <v>0</v>
      </c>
      <c r="I484">
        <v>0</v>
      </c>
      <c r="J484">
        <v>-195</v>
      </c>
      <c r="K484">
        <v>195</v>
      </c>
      <c r="L484">
        <v>-1620</v>
      </c>
      <c r="M484">
        <v>0</v>
      </c>
      <c r="N484">
        <v>0</v>
      </c>
      <c r="O484">
        <v>0</v>
      </c>
      <c r="P484">
        <v>0.32275132275132273</v>
      </c>
      <c r="Q484">
        <v>6.8783068783068724E-2</v>
      </c>
      <c r="R484">
        <v>-6.3492063492063489E-2</v>
      </c>
      <c r="S484">
        <v>4647.936507936507</v>
      </c>
      <c r="T484">
        <v>158.41269841269786</v>
      </c>
      <c r="U484">
        <v>-2472.3809523809523</v>
      </c>
      <c r="V484">
        <v>-11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2</v>
      </c>
      <c r="AC484">
        <v>11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</row>
    <row r="485" spans="1:35" x14ac:dyDescent="0.35">
      <c r="A485" t="s">
        <v>93</v>
      </c>
      <c r="B485" t="s">
        <v>64</v>
      </c>
      <c r="C485">
        <v>2057</v>
      </c>
      <c r="D485">
        <v>-9</v>
      </c>
      <c r="E485">
        <v>-7</v>
      </c>
      <c r="F485">
        <v>-10</v>
      </c>
      <c r="G485">
        <v>0</v>
      </c>
      <c r="H485">
        <v>0</v>
      </c>
      <c r="I485">
        <v>0</v>
      </c>
      <c r="J485">
        <v>-1755</v>
      </c>
      <c r="K485">
        <v>-1365</v>
      </c>
      <c r="L485">
        <v>-1800</v>
      </c>
      <c r="M485">
        <v>0</v>
      </c>
      <c r="N485">
        <v>0</v>
      </c>
      <c r="O485">
        <v>0</v>
      </c>
      <c r="P485">
        <v>-0.15000000000000002</v>
      </c>
      <c r="Q485">
        <v>0.16666666666666674</v>
      </c>
      <c r="R485">
        <v>3.3333333333333326E-2</v>
      </c>
      <c r="S485">
        <v>-2750.25</v>
      </c>
      <c r="T485">
        <v>-1645.5</v>
      </c>
      <c r="U485">
        <v>-4363.5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4</v>
      </c>
      <c r="AC485">
        <v>1</v>
      </c>
      <c r="AD485">
        <v>3</v>
      </c>
      <c r="AE485">
        <v>0</v>
      </c>
      <c r="AF485">
        <v>-2</v>
      </c>
      <c r="AG485">
        <v>0</v>
      </c>
      <c r="AH485">
        <v>0</v>
      </c>
      <c r="AI485">
        <v>0</v>
      </c>
    </row>
    <row r="486" spans="1:35" x14ac:dyDescent="0.35">
      <c r="A486" t="s">
        <v>94</v>
      </c>
      <c r="B486" t="s">
        <v>64</v>
      </c>
      <c r="C486">
        <v>2058</v>
      </c>
      <c r="D486">
        <v>4</v>
      </c>
      <c r="E486">
        <v>2</v>
      </c>
      <c r="F486">
        <v>3</v>
      </c>
      <c r="G486">
        <v>0</v>
      </c>
      <c r="H486">
        <v>0</v>
      </c>
      <c r="I486">
        <v>0</v>
      </c>
      <c r="J486">
        <v>780</v>
      </c>
      <c r="K486">
        <v>390</v>
      </c>
      <c r="L486">
        <v>540</v>
      </c>
      <c r="M486">
        <v>0</v>
      </c>
      <c r="N486">
        <v>0</v>
      </c>
      <c r="O486">
        <v>0</v>
      </c>
      <c r="P486">
        <v>-0.12121212121212122</v>
      </c>
      <c r="Q486">
        <v>0.2212121212121213</v>
      </c>
      <c r="R486">
        <v>1.2121212121212088E-2</v>
      </c>
      <c r="S486">
        <v>-1295.454545454545</v>
      </c>
      <c r="T486">
        <v>4715.454545454546</v>
      </c>
      <c r="U486">
        <v>1839.545454545454</v>
      </c>
      <c r="V486">
        <v>5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4</v>
      </c>
      <c r="AC486">
        <v>2</v>
      </c>
      <c r="AD486">
        <v>2</v>
      </c>
      <c r="AE486">
        <v>0</v>
      </c>
      <c r="AF486">
        <v>6</v>
      </c>
      <c r="AG486">
        <v>3</v>
      </c>
      <c r="AH486">
        <v>1</v>
      </c>
      <c r="AI486">
        <v>0</v>
      </c>
    </row>
    <row r="487" spans="1:35" x14ac:dyDescent="0.35">
      <c r="A487" t="s">
        <v>95</v>
      </c>
      <c r="B487" t="s">
        <v>64</v>
      </c>
      <c r="C487">
        <v>2059</v>
      </c>
      <c r="D487">
        <v>6</v>
      </c>
      <c r="E487">
        <v>6</v>
      </c>
      <c r="F487">
        <v>9</v>
      </c>
      <c r="G487">
        <v>0</v>
      </c>
      <c r="H487">
        <v>0</v>
      </c>
      <c r="I487">
        <v>0</v>
      </c>
      <c r="J487">
        <v>1170</v>
      </c>
      <c r="K487">
        <v>1170</v>
      </c>
      <c r="L487">
        <v>1620</v>
      </c>
      <c r="M487">
        <v>0</v>
      </c>
      <c r="N487">
        <v>0</v>
      </c>
      <c r="O487">
        <v>0</v>
      </c>
      <c r="P487">
        <v>-0.58636363636363631</v>
      </c>
      <c r="Q487">
        <v>-0.15000000000000002</v>
      </c>
      <c r="R487">
        <v>-9.9999999999999978E-2</v>
      </c>
      <c r="S487">
        <v>-5263.977272727273</v>
      </c>
      <c r="T487">
        <v>1968.75</v>
      </c>
      <c r="U487">
        <v>2632.5</v>
      </c>
      <c r="V487">
        <v>-8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-18</v>
      </c>
      <c r="AE487">
        <v>0</v>
      </c>
      <c r="AF487">
        <v>0</v>
      </c>
      <c r="AG487">
        <v>0</v>
      </c>
      <c r="AH487">
        <v>0</v>
      </c>
      <c r="AI487">
        <v>0</v>
      </c>
    </row>
    <row r="488" spans="1:35" x14ac:dyDescent="0.35">
      <c r="A488" t="s">
        <v>96</v>
      </c>
      <c r="B488" t="s">
        <v>67</v>
      </c>
      <c r="C488">
        <v>2060</v>
      </c>
      <c r="D488">
        <v>4</v>
      </c>
      <c r="E488">
        <v>-6</v>
      </c>
      <c r="F488">
        <v>5</v>
      </c>
      <c r="G488">
        <v>0</v>
      </c>
      <c r="H488">
        <v>0</v>
      </c>
      <c r="I488">
        <v>0</v>
      </c>
      <c r="J488">
        <v>780</v>
      </c>
      <c r="K488">
        <v>-1170</v>
      </c>
      <c r="L488">
        <v>900</v>
      </c>
      <c r="M488">
        <v>0</v>
      </c>
      <c r="N488">
        <v>0</v>
      </c>
      <c r="O488">
        <v>0</v>
      </c>
      <c r="P488">
        <v>1.7142857142857126E-2</v>
      </c>
      <c r="Q488">
        <v>0</v>
      </c>
      <c r="R488">
        <v>0</v>
      </c>
      <c r="S488">
        <v>684.77142857142826</v>
      </c>
      <c r="T488">
        <v>510</v>
      </c>
      <c r="U488">
        <v>510</v>
      </c>
      <c r="V488">
        <v>-3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8</v>
      </c>
      <c r="AC488">
        <v>-3</v>
      </c>
      <c r="AD488">
        <v>0</v>
      </c>
      <c r="AE488">
        <v>0</v>
      </c>
      <c r="AF488">
        <v>-4</v>
      </c>
      <c r="AG488">
        <v>0</v>
      </c>
      <c r="AH488">
        <v>-2</v>
      </c>
      <c r="AI488">
        <v>0</v>
      </c>
    </row>
    <row r="489" spans="1:35" x14ac:dyDescent="0.35">
      <c r="A489" t="s">
        <v>97</v>
      </c>
      <c r="B489" t="s">
        <v>67</v>
      </c>
      <c r="C489">
        <v>2062</v>
      </c>
      <c r="D489">
        <v>-39</v>
      </c>
      <c r="E489">
        <v>-25</v>
      </c>
      <c r="F489">
        <v>-29</v>
      </c>
      <c r="G489">
        <v>0</v>
      </c>
      <c r="H489">
        <v>0</v>
      </c>
      <c r="I489">
        <v>0</v>
      </c>
      <c r="J489">
        <v>-7605</v>
      </c>
      <c r="K489">
        <v>-4875</v>
      </c>
      <c r="L489">
        <v>-5220</v>
      </c>
      <c r="M489">
        <v>0</v>
      </c>
      <c r="N489">
        <v>0</v>
      </c>
      <c r="O489">
        <v>0</v>
      </c>
      <c r="P489">
        <v>0.17142857142857143</v>
      </c>
      <c r="Q489">
        <v>0.23333333333333336</v>
      </c>
      <c r="R489">
        <v>0.16560846560846559</v>
      </c>
      <c r="S489">
        <v>3741.4285714285716</v>
      </c>
      <c r="T489">
        <v>2142.5</v>
      </c>
      <c r="U489">
        <v>-4580.039682539682</v>
      </c>
      <c r="V489">
        <v>0</v>
      </c>
      <c r="W489">
        <v>2</v>
      </c>
      <c r="X489">
        <v>0</v>
      </c>
      <c r="Y489">
        <v>0</v>
      </c>
      <c r="Z489">
        <v>0</v>
      </c>
      <c r="AA489">
        <v>0</v>
      </c>
      <c r="AB489">
        <v>-4</v>
      </c>
      <c r="AC489">
        <v>-1</v>
      </c>
      <c r="AD489">
        <v>-5</v>
      </c>
      <c r="AE489">
        <v>0</v>
      </c>
      <c r="AF489">
        <v>0</v>
      </c>
      <c r="AG489">
        <v>0</v>
      </c>
      <c r="AH489">
        <v>0</v>
      </c>
      <c r="AI489">
        <v>0</v>
      </c>
    </row>
    <row r="490" spans="1:35" x14ac:dyDescent="0.35">
      <c r="A490" t="s">
        <v>98</v>
      </c>
      <c r="B490" t="s">
        <v>67</v>
      </c>
      <c r="C490">
        <v>2063</v>
      </c>
      <c r="D490">
        <v>-13</v>
      </c>
      <c r="E490">
        <v>-6</v>
      </c>
      <c r="F490">
        <v>-7</v>
      </c>
      <c r="G490">
        <v>0</v>
      </c>
      <c r="H490">
        <v>0</v>
      </c>
      <c r="I490">
        <v>0</v>
      </c>
      <c r="J490">
        <v>-2535</v>
      </c>
      <c r="K490">
        <v>-1170</v>
      </c>
      <c r="L490">
        <v>-1260</v>
      </c>
      <c r="M490">
        <v>0</v>
      </c>
      <c r="N490">
        <v>0</v>
      </c>
      <c r="O490">
        <v>0</v>
      </c>
      <c r="P490">
        <v>0.53</v>
      </c>
      <c r="Q490">
        <v>0.18</v>
      </c>
      <c r="R490">
        <v>0</v>
      </c>
      <c r="S490">
        <v>11587.200000000003</v>
      </c>
      <c r="T490">
        <v>1883.7000000000007</v>
      </c>
      <c r="U490">
        <v>-4965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-3</v>
      </c>
      <c r="AC490">
        <v>4</v>
      </c>
      <c r="AD490">
        <v>1</v>
      </c>
      <c r="AE490">
        <v>0</v>
      </c>
      <c r="AF490">
        <v>0</v>
      </c>
      <c r="AG490">
        <v>0</v>
      </c>
      <c r="AH490">
        <v>0</v>
      </c>
      <c r="AI490">
        <v>0</v>
      </c>
    </row>
    <row r="491" spans="1:35" x14ac:dyDescent="0.35">
      <c r="A491" t="s">
        <v>99</v>
      </c>
      <c r="B491" t="s">
        <v>64</v>
      </c>
      <c r="C491">
        <v>2064</v>
      </c>
      <c r="D491">
        <v>9</v>
      </c>
      <c r="E491">
        <v>6</v>
      </c>
      <c r="F491">
        <v>7</v>
      </c>
      <c r="G491">
        <v>0</v>
      </c>
      <c r="H491">
        <v>0</v>
      </c>
      <c r="I491">
        <v>0</v>
      </c>
      <c r="J491">
        <v>1755</v>
      </c>
      <c r="K491">
        <v>1170</v>
      </c>
      <c r="L491">
        <v>1260</v>
      </c>
      <c r="M491">
        <v>0</v>
      </c>
      <c r="N491">
        <v>0</v>
      </c>
      <c r="O491">
        <v>0</v>
      </c>
      <c r="P491">
        <v>-0.21739130434782608</v>
      </c>
      <c r="Q491">
        <v>-0.12298136645962737</v>
      </c>
      <c r="R491">
        <v>-3.8509316770186319E-2</v>
      </c>
      <c r="S491">
        <v>-3303.2608695652175</v>
      </c>
      <c r="T491">
        <v>164.012422360247</v>
      </c>
      <c r="U491">
        <v>2164.9937888198747</v>
      </c>
      <c r="V491">
        <v>16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5</v>
      </c>
      <c r="AC491">
        <v>1</v>
      </c>
      <c r="AD491">
        <v>4</v>
      </c>
      <c r="AE491">
        <v>0</v>
      </c>
      <c r="AF491">
        <v>0</v>
      </c>
      <c r="AG491">
        <v>0</v>
      </c>
      <c r="AH491">
        <v>0</v>
      </c>
      <c r="AI491">
        <v>0</v>
      </c>
    </row>
    <row r="492" spans="1:35" x14ac:dyDescent="0.35">
      <c r="A492" t="s">
        <v>100</v>
      </c>
      <c r="B492" t="s">
        <v>64</v>
      </c>
      <c r="C492">
        <v>2065</v>
      </c>
      <c r="D492">
        <v>-1</v>
      </c>
      <c r="E492">
        <v>2</v>
      </c>
      <c r="F492">
        <v>2</v>
      </c>
      <c r="G492">
        <v>0</v>
      </c>
      <c r="H492">
        <v>0</v>
      </c>
      <c r="I492">
        <v>0</v>
      </c>
      <c r="J492">
        <v>-195</v>
      </c>
      <c r="K492">
        <v>390</v>
      </c>
      <c r="L492">
        <v>360</v>
      </c>
      <c r="M492">
        <v>0</v>
      </c>
      <c r="N492">
        <v>0</v>
      </c>
      <c r="O492">
        <v>0</v>
      </c>
      <c r="P492">
        <v>0</v>
      </c>
      <c r="Q492">
        <v>2.2222222222222223E-2</v>
      </c>
      <c r="R492">
        <v>4.2276422764227641E-2</v>
      </c>
      <c r="S492">
        <v>0</v>
      </c>
      <c r="T492">
        <v>561.66666666666674</v>
      </c>
      <c r="U492">
        <v>1082.0731707317073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-1</v>
      </c>
      <c r="AC492">
        <v>-9</v>
      </c>
      <c r="AD492">
        <v>-8</v>
      </c>
      <c r="AE492">
        <v>0</v>
      </c>
      <c r="AF492">
        <v>0</v>
      </c>
      <c r="AG492">
        <v>0</v>
      </c>
      <c r="AH492">
        <v>-0.4</v>
      </c>
      <c r="AI492">
        <v>0</v>
      </c>
    </row>
    <row r="493" spans="1:35" x14ac:dyDescent="0.35">
      <c r="A493" t="s">
        <v>101</v>
      </c>
      <c r="B493" t="s">
        <v>67</v>
      </c>
      <c r="C493">
        <v>2067</v>
      </c>
      <c r="D493">
        <v>7</v>
      </c>
      <c r="E493">
        <v>9</v>
      </c>
      <c r="F493">
        <v>-1</v>
      </c>
      <c r="G493">
        <v>0</v>
      </c>
      <c r="H493">
        <v>0</v>
      </c>
      <c r="I493">
        <v>0</v>
      </c>
      <c r="J493">
        <v>1365</v>
      </c>
      <c r="K493">
        <v>1755</v>
      </c>
      <c r="L493">
        <v>-180</v>
      </c>
      <c r="M493">
        <v>0</v>
      </c>
      <c r="N493">
        <v>0</v>
      </c>
      <c r="O493">
        <v>0</v>
      </c>
      <c r="P493">
        <v>-3.2738095238095233E-2</v>
      </c>
      <c r="Q493">
        <v>5.0595238095238138E-2</v>
      </c>
      <c r="R493">
        <v>-0.42261904761904767</v>
      </c>
      <c r="S493">
        <v>352.00892857142935</v>
      </c>
      <c r="T493">
        <v>2663.2589285714294</v>
      </c>
      <c r="U493">
        <v>-8886.3392857142881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5</v>
      </c>
      <c r="AC493">
        <v>7</v>
      </c>
      <c r="AD493">
        <v>-4</v>
      </c>
      <c r="AE493">
        <v>0</v>
      </c>
      <c r="AF493">
        <v>1</v>
      </c>
      <c r="AG493">
        <v>0</v>
      </c>
      <c r="AH493">
        <v>1</v>
      </c>
      <c r="AI493">
        <v>0</v>
      </c>
    </row>
    <row r="494" spans="1:35" x14ac:dyDescent="0.35">
      <c r="A494" t="s">
        <v>102</v>
      </c>
      <c r="B494" t="s">
        <v>64</v>
      </c>
      <c r="C494">
        <v>2068</v>
      </c>
      <c r="D494">
        <v>-3</v>
      </c>
      <c r="E494">
        <v>3</v>
      </c>
      <c r="F494">
        <v>5</v>
      </c>
      <c r="G494">
        <v>0</v>
      </c>
      <c r="H494">
        <v>0</v>
      </c>
      <c r="I494">
        <v>0</v>
      </c>
      <c r="J494">
        <v>-585</v>
      </c>
      <c r="K494">
        <v>585</v>
      </c>
      <c r="L494">
        <v>900</v>
      </c>
      <c r="M494">
        <v>0</v>
      </c>
      <c r="N494">
        <v>0</v>
      </c>
      <c r="O494">
        <v>0</v>
      </c>
      <c r="P494">
        <v>0</v>
      </c>
      <c r="Q494">
        <v>-3.9999999999999925E-2</v>
      </c>
      <c r="R494">
        <v>-0.15999999999999992</v>
      </c>
      <c r="S494">
        <v>216</v>
      </c>
      <c r="T494">
        <v>66</v>
      </c>
      <c r="U494">
        <v>-1896</v>
      </c>
      <c r="V494">
        <v>8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3</v>
      </c>
      <c r="AC494">
        <v>3</v>
      </c>
      <c r="AD494">
        <v>2</v>
      </c>
      <c r="AE494">
        <v>0</v>
      </c>
      <c r="AF494">
        <v>-2</v>
      </c>
      <c r="AG494">
        <v>-1</v>
      </c>
      <c r="AH494">
        <v>-3</v>
      </c>
      <c r="AI494">
        <v>0</v>
      </c>
    </row>
    <row r="495" spans="1:35" x14ac:dyDescent="0.35">
      <c r="A495" t="s">
        <v>103</v>
      </c>
      <c r="B495" t="s">
        <v>64</v>
      </c>
      <c r="C495">
        <v>2070</v>
      </c>
      <c r="D495">
        <v>-18</v>
      </c>
      <c r="E495">
        <v>1</v>
      </c>
      <c r="F495">
        <v>-2</v>
      </c>
      <c r="G495">
        <v>0</v>
      </c>
      <c r="H495">
        <v>0</v>
      </c>
      <c r="I495">
        <v>0</v>
      </c>
      <c r="J495">
        <v>-3510</v>
      </c>
      <c r="K495">
        <v>195</v>
      </c>
      <c r="L495">
        <v>-360</v>
      </c>
      <c r="M495">
        <v>0</v>
      </c>
      <c r="N495">
        <v>0</v>
      </c>
      <c r="O495">
        <v>0</v>
      </c>
      <c r="P495">
        <v>0.19047619047619047</v>
      </c>
      <c r="Q495">
        <v>0.24436090225563908</v>
      </c>
      <c r="R495">
        <v>2.6315789473684181E-2</v>
      </c>
      <c r="S495">
        <v>2208.5714285714284</v>
      </c>
      <c r="T495">
        <v>2156.3909774436088</v>
      </c>
      <c r="U495">
        <v>-3273.1578947368434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-6</v>
      </c>
      <c r="AC495">
        <v>2</v>
      </c>
      <c r="AD495">
        <v>1</v>
      </c>
      <c r="AE495">
        <v>0</v>
      </c>
      <c r="AF495">
        <v>-4</v>
      </c>
      <c r="AG495">
        <v>0</v>
      </c>
      <c r="AH495">
        <v>0</v>
      </c>
      <c r="AI495">
        <v>0</v>
      </c>
    </row>
    <row r="496" spans="1:35" x14ac:dyDescent="0.35">
      <c r="A496" t="s">
        <v>104</v>
      </c>
      <c r="B496" t="s">
        <v>64</v>
      </c>
      <c r="C496">
        <v>2072</v>
      </c>
      <c r="D496">
        <v>9</v>
      </c>
      <c r="E496">
        <v>3</v>
      </c>
      <c r="F496">
        <v>8</v>
      </c>
      <c r="G496">
        <v>0</v>
      </c>
      <c r="H496">
        <v>0</v>
      </c>
      <c r="I496">
        <v>0</v>
      </c>
      <c r="J496">
        <v>1755</v>
      </c>
      <c r="K496">
        <v>585</v>
      </c>
      <c r="L496">
        <v>1440</v>
      </c>
      <c r="M496">
        <v>0</v>
      </c>
      <c r="N496">
        <v>0</v>
      </c>
      <c r="O496">
        <v>0</v>
      </c>
      <c r="P496">
        <v>2.2396416573348399E-3</v>
      </c>
      <c r="Q496">
        <v>7.3348264277715569E-2</v>
      </c>
      <c r="R496">
        <v>0.11310190369540873</v>
      </c>
      <c r="S496">
        <v>856.62933930571126</v>
      </c>
      <c r="T496">
        <v>3484.6108622620395</v>
      </c>
      <c r="U496">
        <v>5459.7816349384102</v>
      </c>
      <c r="V496">
        <v>4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12</v>
      </c>
      <c r="AC496">
        <v>6</v>
      </c>
      <c r="AD496">
        <v>9</v>
      </c>
      <c r="AE496">
        <v>0</v>
      </c>
      <c r="AF496">
        <v>-1</v>
      </c>
      <c r="AG496">
        <v>-7</v>
      </c>
      <c r="AH496">
        <v>-7</v>
      </c>
      <c r="AI496">
        <v>0</v>
      </c>
    </row>
    <row r="497" spans="1:35" x14ac:dyDescent="0.35">
      <c r="A497" t="s">
        <v>105</v>
      </c>
      <c r="B497" t="s">
        <v>64</v>
      </c>
      <c r="C497">
        <v>2073</v>
      </c>
      <c r="D497">
        <v>-10</v>
      </c>
      <c r="E497">
        <v>7</v>
      </c>
      <c r="F497">
        <v>1</v>
      </c>
      <c r="G497">
        <v>0</v>
      </c>
      <c r="H497">
        <v>0</v>
      </c>
      <c r="I497">
        <v>0</v>
      </c>
      <c r="J497">
        <v>-1950</v>
      </c>
      <c r="K497">
        <v>1365</v>
      </c>
      <c r="L497">
        <v>180</v>
      </c>
      <c r="M497">
        <v>0</v>
      </c>
      <c r="N497">
        <v>0</v>
      </c>
      <c r="O497">
        <v>0</v>
      </c>
      <c r="P497">
        <v>0.10974610974610977</v>
      </c>
      <c r="Q497">
        <v>-3.1122031122031046E-2</v>
      </c>
      <c r="R497">
        <v>-9.5004095004095013E-2</v>
      </c>
      <c r="S497">
        <v>2406.2653562653577</v>
      </c>
      <c r="T497">
        <v>-1057.1498771498773</v>
      </c>
      <c r="U497">
        <v>-2608.9312039312026</v>
      </c>
      <c r="V497">
        <v>4</v>
      </c>
      <c r="W497">
        <v>-11</v>
      </c>
      <c r="X497">
        <v>0</v>
      </c>
      <c r="Y497">
        <v>-3</v>
      </c>
      <c r="Z497">
        <v>0</v>
      </c>
      <c r="AA497">
        <v>0</v>
      </c>
      <c r="AB497">
        <v>-13</v>
      </c>
      <c r="AC497">
        <v>-1</v>
      </c>
      <c r="AD497">
        <v>3</v>
      </c>
      <c r="AE497">
        <v>0</v>
      </c>
      <c r="AF497">
        <v>11</v>
      </c>
      <c r="AG497">
        <v>1</v>
      </c>
      <c r="AH497">
        <v>-2</v>
      </c>
      <c r="AI497">
        <v>0</v>
      </c>
    </row>
    <row r="498" spans="1:35" x14ac:dyDescent="0.35">
      <c r="A498" t="s">
        <v>106</v>
      </c>
      <c r="B498" t="s">
        <v>67</v>
      </c>
      <c r="C498">
        <v>2081</v>
      </c>
      <c r="D498">
        <v>-19</v>
      </c>
      <c r="E498">
        <v>-15</v>
      </c>
      <c r="F498">
        <v>-20</v>
      </c>
      <c r="G498">
        <v>0</v>
      </c>
      <c r="H498">
        <v>0</v>
      </c>
      <c r="I498">
        <v>0</v>
      </c>
      <c r="J498">
        <v>-3705</v>
      </c>
      <c r="K498">
        <v>-2925</v>
      </c>
      <c r="L498">
        <v>-3600</v>
      </c>
      <c r="M498">
        <v>0</v>
      </c>
      <c r="N498">
        <v>0</v>
      </c>
      <c r="O498">
        <v>0</v>
      </c>
      <c r="P498">
        <v>4.1666666666666664E-2</v>
      </c>
      <c r="Q498">
        <v>4.1666666666666664E-2</v>
      </c>
      <c r="R498">
        <v>-3.5256410256410263E-2</v>
      </c>
      <c r="S498">
        <v>570</v>
      </c>
      <c r="T498">
        <v>570</v>
      </c>
      <c r="U498">
        <v>-1269.2307692307693</v>
      </c>
      <c r="V498">
        <v>11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-7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</row>
    <row r="499" spans="1:35" x14ac:dyDescent="0.35">
      <c r="A499" t="s">
        <v>107</v>
      </c>
      <c r="B499" t="s">
        <v>67</v>
      </c>
      <c r="C499">
        <v>2082</v>
      </c>
      <c r="D499">
        <v>-25</v>
      </c>
      <c r="E499">
        <v>-1</v>
      </c>
      <c r="F499">
        <v>0</v>
      </c>
      <c r="G499">
        <v>0</v>
      </c>
      <c r="H499">
        <v>0</v>
      </c>
      <c r="I499">
        <v>0</v>
      </c>
      <c r="J499">
        <v>-4875</v>
      </c>
      <c r="K499">
        <v>-195</v>
      </c>
      <c r="L499">
        <v>0</v>
      </c>
      <c r="M499">
        <v>0</v>
      </c>
      <c r="N499">
        <v>0</v>
      </c>
      <c r="O499">
        <v>0</v>
      </c>
      <c r="P499">
        <v>0.4041811846689895</v>
      </c>
      <c r="Q499">
        <v>0.43292682926829268</v>
      </c>
      <c r="R499">
        <v>0</v>
      </c>
      <c r="S499">
        <v>6017.8745644599303</v>
      </c>
      <c r="T499">
        <v>4970.7621951219508</v>
      </c>
      <c r="U499">
        <v>-5070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-6</v>
      </c>
      <c r="AC499">
        <v>-11</v>
      </c>
      <c r="AD499">
        <v>-19</v>
      </c>
      <c r="AE499">
        <v>0</v>
      </c>
      <c r="AF499">
        <v>0</v>
      </c>
      <c r="AG499">
        <v>0</v>
      </c>
      <c r="AH499">
        <v>0</v>
      </c>
      <c r="AI499">
        <v>0</v>
      </c>
    </row>
    <row r="500" spans="1:35" x14ac:dyDescent="0.35">
      <c r="A500" t="s">
        <v>108</v>
      </c>
      <c r="B500" t="s">
        <v>67</v>
      </c>
      <c r="C500">
        <v>2086</v>
      </c>
      <c r="D500">
        <v>-13</v>
      </c>
      <c r="E500">
        <v>-14</v>
      </c>
      <c r="F500">
        <v>-13</v>
      </c>
      <c r="G500">
        <v>0</v>
      </c>
      <c r="H500">
        <v>0</v>
      </c>
      <c r="I500">
        <v>0</v>
      </c>
      <c r="J500">
        <v>-2535</v>
      </c>
      <c r="K500">
        <v>-2730</v>
      </c>
      <c r="L500">
        <v>-2340</v>
      </c>
      <c r="M500">
        <v>0</v>
      </c>
      <c r="N500">
        <v>0</v>
      </c>
      <c r="O500">
        <v>0</v>
      </c>
      <c r="P500">
        <v>-1.2987012987012988E-2</v>
      </c>
      <c r="Q500">
        <v>0.15776027251437086</v>
      </c>
      <c r="R500">
        <v>0.39237811368958908</v>
      </c>
      <c r="S500">
        <v>-569.80519480519479</v>
      </c>
      <c r="T500">
        <v>5425.6663827975299</v>
      </c>
      <c r="U500">
        <v>9984.6061315733423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</row>
    <row r="501" spans="1:35" x14ac:dyDescent="0.35">
      <c r="A501" t="s">
        <v>109</v>
      </c>
      <c r="B501" t="s">
        <v>67</v>
      </c>
      <c r="C501">
        <v>2087</v>
      </c>
      <c r="D501">
        <v>-25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-4875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-8.3333333333333329E-2</v>
      </c>
      <c r="Q501">
        <v>-0.29166666666666669</v>
      </c>
      <c r="R501">
        <v>-0.625</v>
      </c>
      <c r="S501">
        <v>-406.25</v>
      </c>
      <c r="T501">
        <v>-1421.875</v>
      </c>
      <c r="U501">
        <v>-3046.875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-10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</row>
    <row r="502" spans="1:35" x14ac:dyDescent="0.35">
      <c r="A502" t="s">
        <v>110</v>
      </c>
      <c r="B502" t="s">
        <v>67</v>
      </c>
      <c r="C502">
        <v>2091</v>
      </c>
      <c r="D502">
        <v>-30</v>
      </c>
      <c r="E502">
        <v>-16</v>
      </c>
      <c r="F502">
        <v>-21</v>
      </c>
      <c r="G502">
        <v>0</v>
      </c>
      <c r="H502">
        <v>0</v>
      </c>
      <c r="I502">
        <v>0</v>
      </c>
      <c r="J502">
        <v>-5850</v>
      </c>
      <c r="K502">
        <v>-3120</v>
      </c>
      <c r="L502">
        <v>-3780</v>
      </c>
      <c r="M502">
        <v>0</v>
      </c>
      <c r="N502">
        <v>0</v>
      </c>
      <c r="O502">
        <v>0</v>
      </c>
      <c r="P502">
        <v>0</v>
      </c>
      <c r="Q502">
        <v>-0.1</v>
      </c>
      <c r="R502">
        <v>-0.15</v>
      </c>
      <c r="S502">
        <v>0</v>
      </c>
      <c r="T502">
        <v>-1275</v>
      </c>
      <c r="U502">
        <v>-1912.5</v>
      </c>
      <c r="V502">
        <v>12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-3</v>
      </c>
      <c r="AC502">
        <v>-3</v>
      </c>
      <c r="AD502">
        <v>-2</v>
      </c>
      <c r="AE502">
        <v>0</v>
      </c>
      <c r="AF502">
        <v>-7</v>
      </c>
      <c r="AG502">
        <v>-4</v>
      </c>
      <c r="AH502">
        <v>-8.1999999999999993</v>
      </c>
      <c r="AI502">
        <v>0</v>
      </c>
    </row>
    <row r="503" spans="1:35" x14ac:dyDescent="0.35">
      <c r="A503" t="s">
        <v>111</v>
      </c>
      <c r="B503" t="s">
        <v>67</v>
      </c>
      <c r="C503">
        <v>2093</v>
      </c>
      <c r="D503">
        <v>0</v>
      </c>
      <c r="E503">
        <v>2</v>
      </c>
      <c r="F503">
        <v>-1</v>
      </c>
      <c r="G503">
        <v>0</v>
      </c>
      <c r="H503">
        <v>0</v>
      </c>
      <c r="I503">
        <v>0</v>
      </c>
      <c r="J503">
        <v>0</v>
      </c>
      <c r="K503">
        <v>390</v>
      </c>
      <c r="L503">
        <v>-180</v>
      </c>
      <c r="M503">
        <v>0</v>
      </c>
      <c r="N503">
        <v>0</v>
      </c>
      <c r="O503">
        <v>0</v>
      </c>
      <c r="P503">
        <v>3.8461538461538464E-2</v>
      </c>
      <c r="Q503">
        <v>5.7692307692307696E-2</v>
      </c>
      <c r="R503">
        <v>0.11349924585218703</v>
      </c>
      <c r="S503">
        <v>1125.5769230769231</v>
      </c>
      <c r="T503">
        <v>1688.3653846153848</v>
      </c>
      <c r="U503">
        <v>3342.1436651583713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-57</v>
      </c>
      <c r="AC503">
        <v>13</v>
      </c>
      <c r="AD503">
        <v>-60</v>
      </c>
      <c r="AE503">
        <v>0</v>
      </c>
      <c r="AF503">
        <v>1</v>
      </c>
      <c r="AG503">
        <v>0</v>
      </c>
      <c r="AH503">
        <v>1</v>
      </c>
      <c r="AI503">
        <v>0</v>
      </c>
    </row>
    <row r="504" spans="1:35" x14ac:dyDescent="0.35">
      <c r="A504" t="s">
        <v>112</v>
      </c>
      <c r="B504" t="s">
        <v>64</v>
      </c>
      <c r="C504">
        <v>2096</v>
      </c>
      <c r="D504">
        <v>0</v>
      </c>
      <c r="E504">
        <v>4</v>
      </c>
      <c r="F504">
        <v>7</v>
      </c>
      <c r="G504">
        <v>0</v>
      </c>
      <c r="H504">
        <v>0</v>
      </c>
      <c r="I504">
        <v>0</v>
      </c>
      <c r="J504">
        <v>0</v>
      </c>
      <c r="K504">
        <v>780</v>
      </c>
      <c r="L504">
        <v>1260</v>
      </c>
      <c r="M504">
        <v>0</v>
      </c>
      <c r="N504">
        <v>0</v>
      </c>
      <c r="O504">
        <v>0</v>
      </c>
      <c r="P504">
        <v>-2.9411764705882359E-2</v>
      </c>
      <c r="Q504">
        <v>0.17647058823529416</v>
      </c>
      <c r="R504">
        <v>5.8823529411764719E-2</v>
      </c>
      <c r="S504">
        <v>544.41176470588289</v>
      </c>
      <c r="T504">
        <v>4893.5294117647063</v>
      </c>
      <c r="U504">
        <v>2991.176470588236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-29</v>
      </c>
      <c r="AC504">
        <v>4</v>
      </c>
      <c r="AD504">
        <v>-10</v>
      </c>
      <c r="AE504">
        <v>0</v>
      </c>
      <c r="AF504">
        <v>0</v>
      </c>
      <c r="AG504">
        <v>0</v>
      </c>
      <c r="AH504">
        <v>0</v>
      </c>
      <c r="AI504">
        <v>0</v>
      </c>
    </row>
    <row r="505" spans="1:35" x14ac:dyDescent="0.35">
      <c r="A505" t="s">
        <v>113</v>
      </c>
      <c r="B505" t="s">
        <v>67</v>
      </c>
      <c r="C505">
        <v>2097</v>
      </c>
      <c r="D505">
        <v>-18</v>
      </c>
      <c r="E505">
        <v>0</v>
      </c>
      <c r="F505">
        <v>1</v>
      </c>
      <c r="G505">
        <v>0</v>
      </c>
      <c r="H505">
        <v>0</v>
      </c>
      <c r="I505">
        <v>0</v>
      </c>
      <c r="J505">
        <v>-3510</v>
      </c>
      <c r="K505">
        <v>0</v>
      </c>
      <c r="L505">
        <v>180</v>
      </c>
      <c r="M505">
        <v>0</v>
      </c>
      <c r="N505">
        <v>0</v>
      </c>
      <c r="O505">
        <v>0</v>
      </c>
      <c r="P505">
        <v>-0.1875</v>
      </c>
      <c r="Q505">
        <v>0.59375</v>
      </c>
      <c r="R505">
        <v>3.125E-2</v>
      </c>
      <c r="S505">
        <v>-3175.3125</v>
      </c>
      <c r="T505">
        <v>6482.34375</v>
      </c>
      <c r="U505">
        <v>-2627.34375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1</v>
      </c>
      <c r="AC505">
        <v>-7</v>
      </c>
      <c r="AD505">
        <v>2</v>
      </c>
      <c r="AE505">
        <v>0</v>
      </c>
      <c r="AF505">
        <v>-5</v>
      </c>
      <c r="AG505">
        <v>0</v>
      </c>
      <c r="AH505">
        <v>0</v>
      </c>
      <c r="AI505">
        <v>0</v>
      </c>
    </row>
    <row r="506" spans="1:35" x14ac:dyDescent="0.35">
      <c r="A506" t="s">
        <v>114</v>
      </c>
      <c r="B506" t="s">
        <v>64</v>
      </c>
      <c r="C506">
        <v>2098</v>
      </c>
      <c r="D506">
        <v>-5</v>
      </c>
      <c r="E506">
        <v>-4</v>
      </c>
      <c r="F506">
        <v>-5</v>
      </c>
      <c r="G506">
        <v>0</v>
      </c>
      <c r="H506">
        <v>0</v>
      </c>
      <c r="I506">
        <v>0</v>
      </c>
      <c r="J506">
        <v>-975</v>
      </c>
      <c r="K506">
        <v>-780</v>
      </c>
      <c r="L506">
        <v>-900</v>
      </c>
      <c r="M506">
        <v>0</v>
      </c>
      <c r="N506">
        <v>0</v>
      </c>
      <c r="O506">
        <v>0</v>
      </c>
      <c r="P506">
        <v>-0.42810457516339867</v>
      </c>
      <c r="Q506">
        <v>-0.13398692810457513</v>
      </c>
      <c r="R506">
        <v>0</v>
      </c>
      <c r="S506">
        <v>-6868.5294117647063</v>
      </c>
      <c r="T506">
        <v>-3467.0588235294117</v>
      </c>
      <c r="U506">
        <v>-2655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-3</v>
      </c>
      <c r="AC506">
        <v>-5</v>
      </c>
      <c r="AD506">
        <v>-4</v>
      </c>
      <c r="AE506">
        <v>0</v>
      </c>
      <c r="AF506">
        <v>0</v>
      </c>
      <c r="AG506">
        <v>0</v>
      </c>
      <c r="AH506">
        <v>0</v>
      </c>
      <c r="AI506">
        <v>0</v>
      </c>
    </row>
    <row r="507" spans="1:35" x14ac:dyDescent="0.35">
      <c r="A507" t="s">
        <v>115</v>
      </c>
      <c r="B507" t="s">
        <v>67</v>
      </c>
      <c r="C507">
        <v>2099</v>
      </c>
      <c r="D507">
        <v>-14</v>
      </c>
      <c r="E507">
        <v>2</v>
      </c>
      <c r="F507">
        <v>0</v>
      </c>
      <c r="G507">
        <v>0</v>
      </c>
      <c r="H507">
        <v>0</v>
      </c>
      <c r="I507">
        <v>0</v>
      </c>
      <c r="J507">
        <v>-2730</v>
      </c>
      <c r="K507">
        <v>390</v>
      </c>
      <c r="L507">
        <v>0</v>
      </c>
      <c r="M507">
        <v>0</v>
      </c>
      <c r="N507">
        <v>0</v>
      </c>
      <c r="O507">
        <v>0</v>
      </c>
      <c r="P507">
        <v>4.3956043956043911E-2</v>
      </c>
      <c r="Q507">
        <v>6.1538461538461542E-2</v>
      </c>
      <c r="R507">
        <v>-7.1794871794871762E-2</v>
      </c>
      <c r="S507">
        <v>-300</v>
      </c>
      <c r="T507">
        <v>-420</v>
      </c>
      <c r="U507">
        <v>-3020</v>
      </c>
      <c r="V507">
        <v>0</v>
      </c>
      <c r="W507">
        <v>2</v>
      </c>
      <c r="X507">
        <v>0</v>
      </c>
      <c r="Y507">
        <v>-11</v>
      </c>
      <c r="Z507">
        <v>0</v>
      </c>
      <c r="AA507">
        <v>0</v>
      </c>
      <c r="AB507">
        <v>-8</v>
      </c>
      <c r="AC507">
        <v>0</v>
      </c>
      <c r="AD507">
        <v>0</v>
      </c>
      <c r="AE507">
        <v>0</v>
      </c>
      <c r="AF507">
        <v>-5</v>
      </c>
      <c r="AG507">
        <v>0</v>
      </c>
      <c r="AH507">
        <v>-6</v>
      </c>
      <c r="AI507">
        <v>0</v>
      </c>
    </row>
    <row r="508" spans="1:35" x14ac:dyDescent="0.35">
      <c r="A508" t="s">
        <v>116</v>
      </c>
      <c r="B508" t="s">
        <v>64</v>
      </c>
      <c r="C508">
        <v>2100</v>
      </c>
      <c r="D508">
        <v>-2</v>
      </c>
      <c r="E508">
        <v>-4</v>
      </c>
      <c r="F508">
        <v>0</v>
      </c>
      <c r="G508">
        <v>0</v>
      </c>
      <c r="H508">
        <v>0</v>
      </c>
      <c r="I508">
        <v>0</v>
      </c>
      <c r="J508">
        <v>-390</v>
      </c>
      <c r="K508">
        <v>-780</v>
      </c>
      <c r="L508">
        <v>0</v>
      </c>
      <c r="M508">
        <v>0</v>
      </c>
      <c r="N508">
        <v>0</v>
      </c>
      <c r="O508">
        <v>0</v>
      </c>
      <c r="P508">
        <v>0.25541125541125542</v>
      </c>
      <c r="Q508">
        <v>-5.1948051948051965E-2</v>
      </c>
      <c r="R508">
        <v>-4.9783549783549819E-2</v>
      </c>
      <c r="S508">
        <v>2823.3766233766237</v>
      </c>
      <c r="T508">
        <v>-1724.415584415583</v>
      </c>
      <c r="U508">
        <v>-1750.0649350649346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</row>
    <row r="509" spans="1:35" x14ac:dyDescent="0.35">
      <c r="A509" t="s">
        <v>117</v>
      </c>
      <c r="B509" t="s">
        <v>64</v>
      </c>
      <c r="C509">
        <v>2102</v>
      </c>
      <c r="D509">
        <v>-8</v>
      </c>
      <c r="E509">
        <v>4</v>
      </c>
      <c r="F509">
        <v>1</v>
      </c>
      <c r="G509">
        <v>0</v>
      </c>
      <c r="H509">
        <v>0</v>
      </c>
      <c r="I509">
        <v>0</v>
      </c>
      <c r="J509">
        <v>-1560</v>
      </c>
      <c r="K509">
        <v>780</v>
      </c>
      <c r="L509">
        <v>180</v>
      </c>
      <c r="M509">
        <v>0</v>
      </c>
      <c r="N509">
        <v>0</v>
      </c>
      <c r="O509">
        <v>0</v>
      </c>
      <c r="P509">
        <v>0.29251700680272114</v>
      </c>
      <c r="Q509">
        <v>0.42176870748299322</v>
      </c>
      <c r="R509">
        <v>-9.5238095238095233E-2</v>
      </c>
      <c r="S509">
        <v>7903.8775510204105</v>
      </c>
      <c r="T509">
        <v>11446.122448979593</v>
      </c>
      <c r="U509">
        <v>-3237.1428571428587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4</v>
      </c>
      <c r="AC509">
        <v>-39</v>
      </c>
      <c r="AD509">
        <v>-2</v>
      </c>
      <c r="AE509">
        <v>0</v>
      </c>
      <c r="AF509">
        <v>0</v>
      </c>
      <c r="AG509">
        <v>0</v>
      </c>
      <c r="AH509">
        <v>0</v>
      </c>
      <c r="AI509">
        <v>0</v>
      </c>
    </row>
    <row r="510" spans="1:35" x14ac:dyDescent="0.35">
      <c r="A510" t="s">
        <v>118</v>
      </c>
      <c r="B510" t="s">
        <v>64</v>
      </c>
      <c r="C510">
        <v>2103</v>
      </c>
      <c r="D510">
        <v>-32</v>
      </c>
      <c r="E510">
        <v>-10</v>
      </c>
      <c r="F510">
        <v>-15</v>
      </c>
      <c r="G510">
        <v>0</v>
      </c>
      <c r="H510">
        <v>0</v>
      </c>
      <c r="I510">
        <v>0</v>
      </c>
      <c r="J510">
        <v>-6240</v>
      </c>
      <c r="K510">
        <v>-1950</v>
      </c>
      <c r="L510">
        <v>-2700</v>
      </c>
      <c r="M510">
        <v>0</v>
      </c>
      <c r="N510">
        <v>0</v>
      </c>
      <c r="O510">
        <v>0</v>
      </c>
      <c r="P510">
        <v>-6.6326530612244902E-2</v>
      </c>
      <c r="Q510">
        <v>0.27040816326530615</v>
      </c>
      <c r="R510">
        <v>0.10204081632653061</v>
      </c>
      <c r="S510">
        <v>-2269.2857142857147</v>
      </c>
      <c r="T510">
        <v>3387.8571428571422</v>
      </c>
      <c r="U510">
        <v>-4885.7142857142862</v>
      </c>
      <c r="V510">
        <v>-29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-18</v>
      </c>
      <c r="AC510">
        <v>-22</v>
      </c>
      <c r="AD510">
        <v>-24</v>
      </c>
      <c r="AE510">
        <v>0</v>
      </c>
      <c r="AF510">
        <v>-7</v>
      </c>
      <c r="AG510">
        <v>4</v>
      </c>
      <c r="AH510">
        <v>3</v>
      </c>
      <c r="AI510">
        <v>0</v>
      </c>
    </row>
    <row r="511" spans="1:35" x14ac:dyDescent="0.35">
      <c r="A511" t="s">
        <v>119</v>
      </c>
      <c r="B511" t="s">
        <v>67</v>
      </c>
      <c r="C511">
        <v>2108</v>
      </c>
      <c r="D511">
        <v>49</v>
      </c>
      <c r="E511">
        <v>15</v>
      </c>
      <c r="F511">
        <v>16</v>
      </c>
      <c r="G511">
        <v>0</v>
      </c>
      <c r="H511">
        <v>0</v>
      </c>
      <c r="I511">
        <v>0</v>
      </c>
      <c r="J511">
        <v>9555</v>
      </c>
      <c r="K511">
        <v>2925</v>
      </c>
      <c r="L511">
        <v>2880</v>
      </c>
      <c r="M511">
        <v>10140</v>
      </c>
      <c r="N511">
        <v>0</v>
      </c>
      <c r="O511">
        <v>0</v>
      </c>
      <c r="P511">
        <v>-0.02</v>
      </c>
      <c r="Q511">
        <v>0.36179104477611934</v>
      </c>
      <c r="R511">
        <v>4.567164179104477E-2</v>
      </c>
      <c r="S511">
        <v>-711.6</v>
      </c>
      <c r="T511">
        <v>22730.43582089552</v>
      </c>
      <c r="U511">
        <v>14921.713432835822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7</v>
      </c>
      <c r="AC511">
        <v>8</v>
      </c>
      <c r="AD511">
        <v>9</v>
      </c>
      <c r="AE511">
        <v>0</v>
      </c>
      <c r="AF511">
        <v>0</v>
      </c>
      <c r="AG511">
        <v>0</v>
      </c>
      <c r="AH511">
        <v>0</v>
      </c>
      <c r="AI511">
        <v>0</v>
      </c>
    </row>
    <row r="512" spans="1:35" x14ac:dyDescent="0.35">
      <c r="A512" t="s">
        <v>120</v>
      </c>
      <c r="B512" t="s">
        <v>64</v>
      </c>
      <c r="C512">
        <v>2109</v>
      </c>
      <c r="D512">
        <v>-13</v>
      </c>
      <c r="E512">
        <v>-6</v>
      </c>
      <c r="F512">
        <v>-6</v>
      </c>
      <c r="G512">
        <v>0</v>
      </c>
      <c r="H512">
        <v>0</v>
      </c>
      <c r="I512">
        <v>0</v>
      </c>
      <c r="J512">
        <v>-2535</v>
      </c>
      <c r="K512">
        <v>-1170</v>
      </c>
      <c r="L512">
        <v>-1080</v>
      </c>
      <c r="M512">
        <v>0</v>
      </c>
      <c r="N512">
        <v>0</v>
      </c>
      <c r="O512">
        <v>0</v>
      </c>
      <c r="P512">
        <v>0.24285714285714288</v>
      </c>
      <c r="Q512">
        <v>0.24761904761904763</v>
      </c>
      <c r="R512">
        <v>0.32857142857142863</v>
      </c>
      <c r="S512">
        <v>115.07142857142935</v>
      </c>
      <c r="T512">
        <v>-164.14285714285688</v>
      </c>
      <c r="U512">
        <v>-125.78571428571377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-4</v>
      </c>
      <c r="AC512">
        <v>-4</v>
      </c>
      <c r="AD512">
        <v>-2</v>
      </c>
      <c r="AE512">
        <v>0</v>
      </c>
      <c r="AF512">
        <v>0</v>
      </c>
      <c r="AG512">
        <v>0</v>
      </c>
      <c r="AH512">
        <v>0</v>
      </c>
      <c r="AI512">
        <v>0</v>
      </c>
    </row>
    <row r="513" spans="1:35" x14ac:dyDescent="0.35">
      <c r="A513" t="s">
        <v>121</v>
      </c>
      <c r="B513" t="s">
        <v>64</v>
      </c>
      <c r="C513">
        <v>2110</v>
      </c>
      <c r="D513">
        <v>-12</v>
      </c>
      <c r="E513">
        <v>-6</v>
      </c>
      <c r="F513">
        <v>-6</v>
      </c>
      <c r="G513">
        <v>0</v>
      </c>
      <c r="H513">
        <v>0</v>
      </c>
      <c r="I513">
        <v>0</v>
      </c>
      <c r="J513">
        <v>-2340</v>
      </c>
      <c r="K513">
        <v>-1170</v>
      </c>
      <c r="L513">
        <v>-1080</v>
      </c>
      <c r="M513">
        <v>0</v>
      </c>
      <c r="N513">
        <v>0</v>
      </c>
      <c r="O513">
        <v>0</v>
      </c>
      <c r="P513">
        <v>7.9365079365079361E-2</v>
      </c>
      <c r="Q513">
        <v>-0.17341862117981521</v>
      </c>
      <c r="R513">
        <v>-0.17389244254915892</v>
      </c>
      <c r="S513">
        <v>2633.333333333333</v>
      </c>
      <c r="T513">
        <v>-6987.1641791044767</v>
      </c>
      <c r="U513">
        <v>-9263.6318407960171</v>
      </c>
      <c r="V513">
        <v>0</v>
      </c>
      <c r="W513">
        <v>4</v>
      </c>
      <c r="X513">
        <v>0</v>
      </c>
      <c r="Y513">
        <v>0</v>
      </c>
      <c r="Z513">
        <v>0</v>
      </c>
      <c r="AA513">
        <v>0</v>
      </c>
      <c r="AB513">
        <v>17</v>
      </c>
      <c r="AC513">
        <v>-15</v>
      </c>
      <c r="AD513">
        <v>4</v>
      </c>
      <c r="AE513">
        <v>0</v>
      </c>
      <c r="AF513">
        <v>0</v>
      </c>
      <c r="AG513">
        <v>0</v>
      </c>
      <c r="AH513">
        <v>0</v>
      </c>
      <c r="AI513">
        <v>0</v>
      </c>
    </row>
    <row r="514" spans="1:35" x14ac:dyDescent="0.35">
      <c r="A514" t="s">
        <v>122</v>
      </c>
      <c r="B514" t="s">
        <v>64</v>
      </c>
      <c r="C514">
        <v>2111</v>
      </c>
      <c r="D514">
        <v>-9</v>
      </c>
      <c r="E514">
        <v>-16</v>
      </c>
      <c r="F514">
        <v>-16</v>
      </c>
      <c r="G514">
        <v>0</v>
      </c>
      <c r="H514">
        <v>0</v>
      </c>
      <c r="I514">
        <v>0</v>
      </c>
      <c r="J514">
        <v>-1755</v>
      </c>
      <c r="K514">
        <v>-3120</v>
      </c>
      <c r="L514">
        <v>-2880</v>
      </c>
      <c r="M514">
        <v>0</v>
      </c>
      <c r="N514">
        <v>-20280</v>
      </c>
      <c r="O514">
        <v>-18720</v>
      </c>
      <c r="P514">
        <v>-0.55555555555555558</v>
      </c>
      <c r="Q514">
        <v>-0.66666666666666663</v>
      </c>
      <c r="R514">
        <v>-1</v>
      </c>
      <c r="S514">
        <v>-4308.3333333333339</v>
      </c>
      <c r="T514">
        <v>-5170</v>
      </c>
      <c r="U514">
        <v>-7755</v>
      </c>
      <c r="V514">
        <v>-11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-11</v>
      </c>
      <c r="AE514">
        <v>0</v>
      </c>
      <c r="AF514">
        <v>0</v>
      </c>
      <c r="AG514">
        <v>0</v>
      </c>
      <c r="AH514">
        <v>0</v>
      </c>
      <c r="AI514">
        <v>0</v>
      </c>
    </row>
    <row r="515" spans="1:35" x14ac:dyDescent="0.35">
      <c r="A515" t="s">
        <v>123</v>
      </c>
      <c r="B515" t="s">
        <v>67</v>
      </c>
      <c r="C515">
        <v>2115</v>
      </c>
      <c r="D515">
        <v>-10</v>
      </c>
      <c r="E515">
        <v>8</v>
      </c>
      <c r="F515">
        <v>10</v>
      </c>
      <c r="G515">
        <v>0</v>
      </c>
      <c r="H515">
        <v>0</v>
      </c>
      <c r="I515">
        <v>0</v>
      </c>
      <c r="J515">
        <v>-1950</v>
      </c>
      <c r="K515">
        <v>1560</v>
      </c>
      <c r="L515">
        <v>1800</v>
      </c>
      <c r="M515">
        <v>0</v>
      </c>
      <c r="N515">
        <v>0</v>
      </c>
      <c r="O515">
        <v>0</v>
      </c>
      <c r="P515">
        <v>0.1111111111111111</v>
      </c>
      <c r="Q515">
        <v>0.19444444444444448</v>
      </c>
      <c r="R515">
        <v>-5.555555555555558E-2</v>
      </c>
      <c r="S515">
        <v>2769.9999999999995</v>
      </c>
      <c r="T515">
        <v>5043.3333333333339</v>
      </c>
      <c r="U515">
        <v>-445</v>
      </c>
      <c r="V515">
        <v>1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6</v>
      </c>
      <c r="AC515">
        <v>16</v>
      </c>
      <c r="AD515">
        <v>12</v>
      </c>
      <c r="AE515">
        <v>0</v>
      </c>
      <c r="AF515">
        <v>-5.3999999999999986</v>
      </c>
      <c r="AG515">
        <v>1</v>
      </c>
      <c r="AH515">
        <v>-2</v>
      </c>
      <c r="AI515">
        <v>0</v>
      </c>
    </row>
    <row r="516" spans="1:35" x14ac:dyDescent="0.35">
      <c r="A516" t="s">
        <v>124</v>
      </c>
      <c r="B516" t="s">
        <v>64</v>
      </c>
      <c r="C516">
        <v>2117</v>
      </c>
      <c r="D516">
        <v>-5</v>
      </c>
      <c r="E516">
        <v>0</v>
      </c>
      <c r="F516">
        <v>9</v>
      </c>
      <c r="G516">
        <v>0</v>
      </c>
      <c r="H516">
        <v>0</v>
      </c>
      <c r="I516">
        <v>0</v>
      </c>
      <c r="J516">
        <v>-975</v>
      </c>
      <c r="K516">
        <v>0</v>
      </c>
      <c r="L516">
        <v>1620</v>
      </c>
      <c r="M516">
        <v>0</v>
      </c>
      <c r="N516">
        <v>0</v>
      </c>
      <c r="O516">
        <v>0</v>
      </c>
      <c r="P516">
        <v>-4.1723666210670321E-2</v>
      </c>
      <c r="Q516">
        <v>-0.2441860465116279</v>
      </c>
      <c r="R516">
        <v>0</v>
      </c>
      <c r="S516">
        <v>-890.63269493844064</v>
      </c>
      <c r="T516">
        <v>-5222.9651162790697</v>
      </c>
      <c r="U516">
        <v>645</v>
      </c>
      <c r="V516">
        <v>0</v>
      </c>
      <c r="W516">
        <v>0</v>
      </c>
      <c r="X516">
        <v>4</v>
      </c>
      <c r="Y516">
        <v>0</v>
      </c>
      <c r="Z516">
        <v>0</v>
      </c>
      <c r="AA516">
        <v>0</v>
      </c>
      <c r="AB516">
        <v>-9</v>
      </c>
      <c r="AC516">
        <v>-1</v>
      </c>
      <c r="AD516">
        <v>-7</v>
      </c>
      <c r="AE516">
        <v>0</v>
      </c>
      <c r="AF516">
        <v>0</v>
      </c>
      <c r="AG516">
        <v>0</v>
      </c>
      <c r="AH516">
        <v>0</v>
      </c>
      <c r="AI516">
        <v>0</v>
      </c>
    </row>
    <row r="517" spans="1:35" x14ac:dyDescent="0.35">
      <c r="A517" t="s">
        <v>125</v>
      </c>
      <c r="B517" t="s">
        <v>67</v>
      </c>
      <c r="C517">
        <v>2119</v>
      </c>
      <c r="D517">
        <v>2</v>
      </c>
      <c r="E517">
        <v>1</v>
      </c>
      <c r="F517">
        <v>0</v>
      </c>
      <c r="G517">
        <v>0</v>
      </c>
      <c r="H517">
        <v>0</v>
      </c>
      <c r="I517">
        <v>0</v>
      </c>
      <c r="J517">
        <v>390</v>
      </c>
      <c r="K517">
        <v>195</v>
      </c>
      <c r="L517">
        <v>0</v>
      </c>
      <c r="M517">
        <v>0</v>
      </c>
      <c r="N517">
        <v>0</v>
      </c>
      <c r="O517">
        <v>0</v>
      </c>
      <c r="P517">
        <v>-0.15815815815815815</v>
      </c>
      <c r="Q517">
        <v>-0.35335335335335333</v>
      </c>
      <c r="R517">
        <v>4.2042042042042094E-2</v>
      </c>
      <c r="S517">
        <v>-3345.8408408408404</v>
      </c>
      <c r="T517">
        <v>-7478.9039039039026</v>
      </c>
      <c r="U517">
        <v>1178.198198198199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-6</v>
      </c>
      <c r="AD517">
        <v>-7</v>
      </c>
      <c r="AE517">
        <v>0</v>
      </c>
      <c r="AF517">
        <v>5</v>
      </c>
      <c r="AG517">
        <v>2</v>
      </c>
      <c r="AH517">
        <v>5</v>
      </c>
      <c r="AI517">
        <v>0</v>
      </c>
    </row>
    <row r="518" spans="1:35" x14ac:dyDescent="0.35">
      <c r="A518" t="s">
        <v>126</v>
      </c>
      <c r="B518" t="s">
        <v>64</v>
      </c>
      <c r="C518">
        <v>2121</v>
      </c>
      <c r="D518">
        <v>-7</v>
      </c>
      <c r="E518">
        <v>-16</v>
      </c>
      <c r="F518">
        <v>-14</v>
      </c>
      <c r="G518">
        <v>0</v>
      </c>
      <c r="H518">
        <v>0</v>
      </c>
      <c r="I518">
        <v>0</v>
      </c>
      <c r="J518">
        <v>-1365</v>
      </c>
      <c r="K518">
        <v>-3120</v>
      </c>
      <c r="L518">
        <v>-2520</v>
      </c>
      <c r="M518">
        <v>0</v>
      </c>
      <c r="N518">
        <v>0</v>
      </c>
      <c r="O518">
        <v>0</v>
      </c>
      <c r="P518">
        <v>0.33333333333333337</v>
      </c>
      <c r="Q518">
        <v>0.31818181818181823</v>
      </c>
      <c r="R518">
        <v>0.13636363636363635</v>
      </c>
      <c r="S518">
        <v>-347.5</v>
      </c>
      <c r="T518">
        <v>-1764.545454545454</v>
      </c>
      <c r="U518">
        <v>-4759.0909090909099</v>
      </c>
      <c r="V518">
        <v>-14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-16</v>
      </c>
      <c r="AC518">
        <v>-14</v>
      </c>
      <c r="AD518">
        <v>-16</v>
      </c>
      <c r="AE518">
        <v>0</v>
      </c>
      <c r="AF518">
        <v>0</v>
      </c>
      <c r="AG518">
        <v>0</v>
      </c>
      <c r="AH518">
        <v>0</v>
      </c>
      <c r="AI518">
        <v>0</v>
      </c>
    </row>
    <row r="519" spans="1:35" x14ac:dyDescent="0.35">
      <c r="A519" t="s">
        <v>127</v>
      </c>
      <c r="B519" t="s">
        <v>64</v>
      </c>
      <c r="C519">
        <v>2122</v>
      </c>
      <c r="D519">
        <v>18</v>
      </c>
      <c r="E519">
        <v>26</v>
      </c>
      <c r="F519">
        <v>17</v>
      </c>
      <c r="G519">
        <v>0</v>
      </c>
      <c r="H519">
        <v>0</v>
      </c>
      <c r="I519">
        <v>0</v>
      </c>
      <c r="J519">
        <v>3510</v>
      </c>
      <c r="K519">
        <v>5070</v>
      </c>
      <c r="L519">
        <v>3060</v>
      </c>
      <c r="M519">
        <v>0</v>
      </c>
      <c r="N519">
        <v>0</v>
      </c>
      <c r="O519">
        <v>0</v>
      </c>
      <c r="P519">
        <v>9.8948670377241831E-3</v>
      </c>
      <c r="Q519">
        <v>4.8237476808905361E-2</v>
      </c>
      <c r="R519">
        <v>0.26716141001855298</v>
      </c>
      <c r="S519">
        <v>622.70871985157703</v>
      </c>
      <c r="T519">
        <v>4490.7050092764366</v>
      </c>
      <c r="U519">
        <v>16813.135435992583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29</v>
      </c>
      <c r="AC519">
        <v>-19</v>
      </c>
      <c r="AD519">
        <v>3</v>
      </c>
      <c r="AE519">
        <v>0</v>
      </c>
      <c r="AF519">
        <v>5</v>
      </c>
      <c r="AG519">
        <v>0</v>
      </c>
      <c r="AH519">
        <v>-1</v>
      </c>
      <c r="AI519">
        <v>0</v>
      </c>
    </row>
    <row r="520" spans="1:35" x14ac:dyDescent="0.35">
      <c r="A520" t="s">
        <v>128</v>
      </c>
      <c r="B520" t="s">
        <v>64</v>
      </c>
      <c r="C520">
        <v>2126</v>
      </c>
      <c r="D520">
        <v>-7</v>
      </c>
      <c r="E520">
        <v>-5</v>
      </c>
      <c r="F520">
        <v>-5</v>
      </c>
      <c r="G520">
        <v>0</v>
      </c>
      <c r="H520">
        <v>0</v>
      </c>
      <c r="I520">
        <v>0</v>
      </c>
      <c r="J520">
        <v>-1365</v>
      </c>
      <c r="K520">
        <v>-975</v>
      </c>
      <c r="L520">
        <v>-900</v>
      </c>
      <c r="M520">
        <v>0</v>
      </c>
      <c r="N520">
        <v>0</v>
      </c>
      <c r="O520">
        <v>0</v>
      </c>
      <c r="P520">
        <v>2.8571428571428581E-2</v>
      </c>
      <c r="Q520">
        <v>0.22857142857142856</v>
      </c>
      <c r="R520">
        <v>0.11428571428571432</v>
      </c>
      <c r="S520">
        <v>-15</v>
      </c>
      <c r="T520">
        <v>1500</v>
      </c>
      <c r="U520">
        <v>-60</v>
      </c>
      <c r="V520">
        <v>-4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3</v>
      </c>
      <c r="AC520">
        <v>-3</v>
      </c>
      <c r="AD520">
        <v>-4</v>
      </c>
      <c r="AE520">
        <v>0</v>
      </c>
      <c r="AF520">
        <v>-8</v>
      </c>
      <c r="AG520">
        <v>-6</v>
      </c>
      <c r="AH520">
        <v>-6</v>
      </c>
      <c r="AI520">
        <v>0</v>
      </c>
    </row>
    <row r="521" spans="1:35" x14ac:dyDescent="0.35">
      <c r="A521" t="s">
        <v>129</v>
      </c>
      <c r="B521" t="s">
        <v>67</v>
      </c>
      <c r="C521">
        <v>2127</v>
      </c>
      <c r="D521">
        <v>-7</v>
      </c>
      <c r="E521">
        <v>-1</v>
      </c>
      <c r="F521">
        <v>-17</v>
      </c>
      <c r="G521">
        <v>0</v>
      </c>
      <c r="H521">
        <v>0</v>
      </c>
      <c r="I521">
        <v>0</v>
      </c>
      <c r="J521">
        <v>-1365</v>
      </c>
      <c r="K521">
        <v>-195</v>
      </c>
      <c r="L521">
        <v>-3060</v>
      </c>
      <c r="M521">
        <v>0</v>
      </c>
      <c r="N521">
        <v>0</v>
      </c>
      <c r="O521">
        <v>0</v>
      </c>
      <c r="P521">
        <v>2.9900332225913595E-2</v>
      </c>
      <c r="Q521">
        <v>0.31727574750830567</v>
      </c>
      <c r="R521">
        <v>2.2148394241417457E-2</v>
      </c>
      <c r="S521">
        <v>-409.98338870431962</v>
      </c>
      <c r="T521">
        <v>6686.2873754152843</v>
      </c>
      <c r="U521">
        <v>-3725.9136212624617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7</v>
      </c>
      <c r="AC521">
        <v>3</v>
      </c>
      <c r="AD521">
        <v>15</v>
      </c>
      <c r="AE521">
        <v>0</v>
      </c>
      <c r="AF521">
        <v>6</v>
      </c>
      <c r="AG521">
        <v>3</v>
      </c>
      <c r="AH521">
        <v>1</v>
      </c>
      <c r="AI521">
        <v>0</v>
      </c>
    </row>
    <row r="522" spans="1:35" x14ac:dyDescent="0.35">
      <c r="A522" t="s">
        <v>130</v>
      </c>
      <c r="B522" t="s">
        <v>67</v>
      </c>
      <c r="C522">
        <v>2132</v>
      </c>
      <c r="D522">
        <v>-1</v>
      </c>
      <c r="E522">
        <v>8</v>
      </c>
      <c r="F522">
        <v>4</v>
      </c>
      <c r="G522">
        <v>0</v>
      </c>
      <c r="H522">
        <v>0</v>
      </c>
      <c r="I522">
        <v>0</v>
      </c>
      <c r="J522">
        <v>-195</v>
      </c>
      <c r="K522">
        <v>1560</v>
      </c>
      <c r="L522">
        <v>720</v>
      </c>
      <c r="M522">
        <v>0</v>
      </c>
      <c r="N522">
        <v>0</v>
      </c>
      <c r="O522">
        <v>0</v>
      </c>
      <c r="P522">
        <v>0</v>
      </c>
      <c r="Q522">
        <v>0.25</v>
      </c>
      <c r="R522">
        <v>0.62745098039215685</v>
      </c>
      <c r="S522">
        <v>0</v>
      </c>
      <c r="T522">
        <v>7316.25</v>
      </c>
      <c r="U522">
        <v>19139.117647058825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5</v>
      </c>
      <c r="AC522">
        <v>5</v>
      </c>
      <c r="AD522">
        <v>3</v>
      </c>
      <c r="AE522">
        <v>0</v>
      </c>
      <c r="AF522">
        <v>0</v>
      </c>
      <c r="AG522">
        <v>0</v>
      </c>
      <c r="AH522">
        <v>0</v>
      </c>
      <c r="AI522">
        <v>0</v>
      </c>
    </row>
    <row r="523" spans="1:35" x14ac:dyDescent="0.35">
      <c r="A523" t="s">
        <v>131</v>
      </c>
      <c r="B523" t="s">
        <v>64</v>
      </c>
      <c r="C523">
        <v>2194</v>
      </c>
      <c r="D523">
        <v>-29</v>
      </c>
      <c r="E523">
        <v>4</v>
      </c>
      <c r="F523">
        <v>-7</v>
      </c>
      <c r="G523">
        <v>0</v>
      </c>
      <c r="H523">
        <v>0</v>
      </c>
      <c r="I523">
        <v>0</v>
      </c>
      <c r="J523">
        <v>-5655</v>
      </c>
      <c r="K523">
        <v>780</v>
      </c>
      <c r="L523">
        <v>-1260</v>
      </c>
      <c r="M523">
        <v>0</v>
      </c>
      <c r="N523">
        <v>0</v>
      </c>
      <c r="O523">
        <v>0</v>
      </c>
      <c r="P523">
        <v>0</v>
      </c>
      <c r="Q523">
        <v>8.3333333333333329E-2</v>
      </c>
      <c r="R523">
        <v>8.2391713747645923E-2</v>
      </c>
      <c r="S523">
        <v>0</v>
      </c>
      <c r="T523">
        <v>1866.25</v>
      </c>
      <c r="U523">
        <v>-546.44774011299523</v>
      </c>
      <c r="V523">
        <v>0</v>
      </c>
      <c r="W523">
        <v>0</v>
      </c>
      <c r="X523">
        <v>-12</v>
      </c>
      <c r="Y523">
        <v>0</v>
      </c>
      <c r="Z523">
        <v>0</v>
      </c>
      <c r="AA523">
        <v>0</v>
      </c>
      <c r="AB523">
        <v>4</v>
      </c>
      <c r="AC523">
        <v>3</v>
      </c>
      <c r="AD523">
        <v>4</v>
      </c>
      <c r="AE523">
        <v>0</v>
      </c>
      <c r="AF523">
        <v>0</v>
      </c>
      <c r="AG523">
        <v>0</v>
      </c>
      <c r="AH523">
        <v>0</v>
      </c>
      <c r="AI523">
        <v>0</v>
      </c>
    </row>
    <row r="524" spans="1:35" x14ac:dyDescent="0.35">
      <c r="A524" t="s">
        <v>132</v>
      </c>
      <c r="B524" t="s">
        <v>64</v>
      </c>
      <c r="C524">
        <v>2136</v>
      </c>
      <c r="D524">
        <v>18</v>
      </c>
      <c r="E524">
        <v>15</v>
      </c>
      <c r="F524">
        <v>18</v>
      </c>
      <c r="G524">
        <v>0</v>
      </c>
      <c r="H524">
        <v>0</v>
      </c>
      <c r="I524">
        <v>0</v>
      </c>
      <c r="J524">
        <v>3510</v>
      </c>
      <c r="K524">
        <v>2925</v>
      </c>
      <c r="L524">
        <v>3240</v>
      </c>
      <c r="M524">
        <v>0</v>
      </c>
      <c r="N524">
        <v>0</v>
      </c>
      <c r="O524">
        <v>0</v>
      </c>
      <c r="P524">
        <v>8.9285714285714302E-2</v>
      </c>
      <c r="Q524">
        <v>0.18928571428571428</v>
      </c>
      <c r="R524">
        <v>0.22619047619047616</v>
      </c>
      <c r="S524">
        <v>4866.9642857142862</v>
      </c>
      <c r="T524">
        <v>7221.9642857142862</v>
      </c>
      <c r="U524">
        <v>10394.642857142857</v>
      </c>
      <c r="V524">
        <v>5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3</v>
      </c>
      <c r="AC524">
        <v>10</v>
      </c>
      <c r="AD524">
        <v>12</v>
      </c>
      <c r="AE524">
        <v>0</v>
      </c>
      <c r="AF524">
        <v>8</v>
      </c>
      <c r="AG524">
        <v>0</v>
      </c>
      <c r="AH524">
        <v>1</v>
      </c>
      <c r="AI524">
        <v>0</v>
      </c>
    </row>
    <row r="525" spans="1:35" x14ac:dyDescent="0.35">
      <c r="A525" t="s">
        <v>133</v>
      </c>
      <c r="B525" t="s">
        <v>64</v>
      </c>
      <c r="C525">
        <v>2138</v>
      </c>
      <c r="D525">
        <v>-7</v>
      </c>
      <c r="E525">
        <v>-8</v>
      </c>
      <c r="F525">
        <v>-5</v>
      </c>
      <c r="G525">
        <v>0</v>
      </c>
      <c r="H525">
        <v>0</v>
      </c>
      <c r="I525">
        <v>0</v>
      </c>
      <c r="J525">
        <v>-1365</v>
      </c>
      <c r="K525">
        <v>-1560</v>
      </c>
      <c r="L525">
        <v>-900</v>
      </c>
      <c r="M525">
        <v>0</v>
      </c>
      <c r="N525">
        <v>0</v>
      </c>
      <c r="O525">
        <v>0</v>
      </c>
      <c r="P525">
        <v>0</v>
      </c>
      <c r="Q525">
        <v>8.3333333333333329E-2</v>
      </c>
      <c r="R525">
        <v>2.5000000000000022E-2</v>
      </c>
      <c r="S525">
        <v>0</v>
      </c>
      <c r="T525">
        <v>1452.5</v>
      </c>
      <c r="U525">
        <v>-584.25</v>
      </c>
      <c r="V525">
        <v>-5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-7</v>
      </c>
      <c r="AE525">
        <v>0</v>
      </c>
      <c r="AF525">
        <v>0</v>
      </c>
      <c r="AG525">
        <v>0</v>
      </c>
      <c r="AH525">
        <v>0</v>
      </c>
      <c r="AI525">
        <v>0</v>
      </c>
    </row>
    <row r="526" spans="1:35" x14ac:dyDescent="0.35">
      <c r="A526" t="s">
        <v>134</v>
      </c>
      <c r="B526" t="s">
        <v>64</v>
      </c>
      <c r="C526">
        <v>2141</v>
      </c>
      <c r="D526">
        <v>-3</v>
      </c>
      <c r="E526">
        <v>0</v>
      </c>
      <c r="F526">
        <v>2</v>
      </c>
      <c r="G526">
        <v>0</v>
      </c>
      <c r="H526">
        <v>0</v>
      </c>
      <c r="I526">
        <v>0</v>
      </c>
      <c r="J526">
        <v>-585</v>
      </c>
      <c r="K526">
        <v>0</v>
      </c>
      <c r="L526">
        <v>360</v>
      </c>
      <c r="M526">
        <v>0</v>
      </c>
      <c r="N526">
        <v>0</v>
      </c>
      <c r="O526">
        <v>0</v>
      </c>
      <c r="P526">
        <v>0.25714285714285712</v>
      </c>
      <c r="Q526">
        <v>5.7142857142857051E-2</v>
      </c>
      <c r="R526">
        <v>7.1428571428571175E-3</v>
      </c>
      <c r="S526">
        <v>2302.7142857142853</v>
      </c>
      <c r="T526">
        <v>361.71428571428532</v>
      </c>
      <c r="U526">
        <v>-123.53571428571468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2</v>
      </c>
      <c r="AC526">
        <v>-14</v>
      </c>
      <c r="AD526">
        <v>-1</v>
      </c>
      <c r="AE526">
        <v>0</v>
      </c>
      <c r="AF526">
        <v>0</v>
      </c>
      <c r="AG526">
        <v>0</v>
      </c>
      <c r="AH526">
        <v>0</v>
      </c>
      <c r="AI526">
        <v>0</v>
      </c>
    </row>
    <row r="527" spans="1:35" x14ac:dyDescent="0.35">
      <c r="A527" t="s">
        <v>135</v>
      </c>
      <c r="B527" t="s">
        <v>67</v>
      </c>
      <c r="C527">
        <v>2142</v>
      </c>
      <c r="D527">
        <v>0</v>
      </c>
      <c r="E527">
        <v>-1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-195</v>
      </c>
      <c r="L527">
        <v>0</v>
      </c>
      <c r="M527">
        <v>0</v>
      </c>
      <c r="N527">
        <v>0</v>
      </c>
      <c r="O527">
        <v>0</v>
      </c>
      <c r="P527">
        <v>7.999999999999996E-2</v>
      </c>
      <c r="Q527">
        <v>7.999999999999996E-2</v>
      </c>
      <c r="R527">
        <v>7.999999999999996E-2</v>
      </c>
      <c r="S527">
        <v>1021.7999999999993</v>
      </c>
      <c r="T527">
        <v>1014</v>
      </c>
      <c r="U527">
        <v>1014</v>
      </c>
      <c r="V527">
        <v>-5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-26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</row>
    <row r="528" spans="1:35" x14ac:dyDescent="0.35">
      <c r="A528" t="s">
        <v>136</v>
      </c>
      <c r="B528" t="s">
        <v>64</v>
      </c>
      <c r="C528">
        <v>2144</v>
      </c>
      <c r="D528">
        <v>-9</v>
      </c>
      <c r="E528">
        <v>7</v>
      </c>
      <c r="F528">
        <v>3</v>
      </c>
      <c r="G528">
        <v>0</v>
      </c>
      <c r="H528">
        <v>0</v>
      </c>
      <c r="I528">
        <v>0</v>
      </c>
      <c r="J528">
        <v>-1755</v>
      </c>
      <c r="K528">
        <v>1365</v>
      </c>
      <c r="L528">
        <v>540</v>
      </c>
      <c r="M528">
        <v>0</v>
      </c>
      <c r="N528">
        <v>0</v>
      </c>
      <c r="O528">
        <v>0</v>
      </c>
      <c r="P528">
        <v>5.2631578947368418E-2</v>
      </c>
      <c r="Q528">
        <v>0.29253365973072215</v>
      </c>
      <c r="R528">
        <v>4.3451652386780948E-2</v>
      </c>
      <c r="S528">
        <v>1159.7368421052631</v>
      </c>
      <c r="T528">
        <v>6449.4675642594848</v>
      </c>
      <c r="U528">
        <v>1096.9920440636488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3</v>
      </c>
      <c r="AC528">
        <v>9</v>
      </c>
      <c r="AD528">
        <v>1</v>
      </c>
      <c r="AE528">
        <v>0</v>
      </c>
      <c r="AF528">
        <v>0</v>
      </c>
      <c r="AG528">
        <v>0</v>
      </c>
      <c r="AH528">
        <v>0</v>
      </c>
      <c r="AI528">
        <v>0</v>
      </c>
    </row>
    <row r="529" spans="1:35" x14ac:dyDescent="0.35">
      <c r="A529" t="s">
        <v>137</v>
      </c>
      <c r="B529" t="s">
        <v>64</v>
      </c>
      <c r="C529">
        <v>2146</v>
      </c>
      <c r="D529">
        <v>-7</v>
      </c>
      <c r="E529">
        <v>12</v>
      </c>
      <c r="F529">
        <v>8</v>
      </c>
      <c r="G529">
        <v>0</v>
      </c>
      <c r="H529">
        <v>0</v>
      </c>
      <c r="I529">
        <v>0</v>
      </c>
      <c r="J529">
        <v>-1365</v>
      </c>
      <c r="K529">
        <v>2340</v>
      </c>
      <c r="L529">
        <v>1440</v>
      </c>
      <c r="M529">
        <v>0</v>
      </c>
      <c r="N529">
        <v>0</v>
      </c>
      <c r="O529">
        <v>0</v>
      </c>
      <c r="P529">
        <v>0</v>
      </c>
      <c r="Q529">
        <v>-0.18978723404255318</v>
      </c>
      <c r="R529">
        <v>6.0000000000000053E-2</v>
      </c>
      <c r="S529">
        <v>0</v>
      </c>
      <c r="T529">
        <v>-4215</v>
      </c>
      <c r="U529">
        <v>3877.5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5</v>
      </c>
      <c r="AC529">
        <v>7</v>
      </c>
      <c r="AD529">
        <v>8</v>
      </c>
      <c r="AE529">
        <v>0</v>
      </c>
      <c r="AF529">
        <v>0</v>
      </c>
      <c r="AG529">
        <v>0</v>
      </c>
      <c r="AH529">
        <v>0</v>
      </c>
      <c r="AI529">
        <v>0</v>
      </c>
    </row>
    <row r="530" spans="1:35" x14ac:dyDescent="0.35">
      <c r="A530" t="s">
        <v>138</v>
      </c>
      <c r="B530" t="s">
        <v>67</v>
      </c>
      <c r="C530">
        <v>2149</v>
      </c>
      <c r="D530">
        <v>1</v>
      </c>
      <c r="E530">
        <v>5</v>
      </c>
      <c r="F530">
        <v>0</v>
      </c>
      <c r="G530">
        <v>0</v>
      </c>
      <c r="H530">
        <v>0</v>
      </c>
      <c r="I530">
        <v>0</v>
      </c>
      <c r="J530">
        <v>195</v>
      </c>
      <c r="K530">
        <v>975</v>
      </c>
      <c r="L530">
        <v>0</v>
      </c>
      <c r="M530">
        <v>0</v>
      </c>
      <c r="N530">
        <v>0</v>
      </c>
      <c r="O530">
        <v>0</v>
      </c>
      <c r="P530">
        <v>0.04</v>
      </c>
      <c r="Q530">
        <v>0.10444444444444445</v>
      </c>
      <c r="R530">
        <v>0.13777777777777778</v>
      </c>
      <c r="S530">
        <v>585</v>
      </c>
      <c r="T530">
        <v>1592.5</v>
      </c>
      <c r="U530">
        <v>2275</v>
      </c>
      <c r="V530">
        <v>-2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2</v>
      </c>
      <c r="AC530">
        <v>2</v>
      </c>
      <c r="AD530">
        <v>-1</v>
      </c>
      <c r="AE530">
        <v>0</v>
      </c>
      <c r="AF530">
        <v>0</v>
      </c>
      <c r="AG530">
        <v>0</v>
      </c>
      <c r="AH530">
        <v>0</v>
      </c>
      <c r="AI530">
        <v>0</v>
      </c>
    </row>
    <row r="531" spans="1:35" x14ac:dyDescent="0.35">
      <c r="A531" t="s">
        <v>139</v>
      </c>
      <c r="B531" t="s">
        <v>67</v>
      </c>
      <c r="C531">
        <v>2150</v>
      </c>
      <c r="D531">
        <v>-2</v>
      </c>
      <c r="E531">
        <v>12</v>
      </c>
      <c r="F531">
        <v>11</v>
      </c>
      <c r="G531">
        <v>0</v>
      </c>
      <c r="H531">
        <v>0</v>
      </c>
      <c r="I531">
        <v>0</v>
      </c>
      <c r="J531">
        <v>-390</v>
      </c>
      <c r="K531">
        <v>2340</v>
      </c>
      <c r="L531">
        <v>1980</v>
      </c>
      <c r="M531">
        <v>0</v>
      </c>
      <c r="N531">
        <v>0</v>
      </c>
      <c r="O531">
        <v>0</v>
      </c>
      <c r="P531">
        <v>0.13303571428571428</v>
      </c>
      <c r="Q531">
        <v>0.2767857142857143</v>
      </c>
      <c r="R531">
        <v>9.8214285714285365E-3</v>
      </c>
      <c r="S531">
        <v>2713.5401785714284</v>
      </c>
      <c r="T531">
        <v>6067.6339285714294</v>
      </c>
      <c r="U531">
        <v>3207.1741071428569</v>
      </c>
      <c r="V531">
        <v>4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10</v>
      </c>
      <c r="AC531">
        <v>5</v>
      </c>
      <c r="AD531">
        <v>4</v>
      </c>
      <c r="AE531">
        <v>0</v>
      </c>
      <c r="AF531">
        <v>-1</v>
      </c>
      <c r="AG531">
        <v>0</v>
      </c>
      <c r="AH531">
        <v>0</v>
      </c>
      <c r="AI531">
        <v>0</v>
      </c>
    </row>
    <row r="532" spans="1:35" x14ac:dyDescent="0.35">
      <c r="A532" t="s">
        <v>140</v>
      </c>
      <c r="B532" t="s">
        <v>67</v>
      </c>
      <c r="C532">
        <v>2156</v>
      </c>
      <c r="D532">
        <v>-14</v>
      </c>
      <c r="E532">
        <v>-12</v>
      </c>
      <c r="F532">
        <v>-14</v>
      </c>
      <c r="G532">
        <v>0</v>
      </c>
      <c r="H532">
        <v>0</v>
      </c>
      <c r="I532">
        <v>0</v>
      </c>
      <c r="J532">
        <v>-2730</v>
      </c>
      <c r="K532">
        <v>-2340</v>
      </c>
      <c r="L532">
        <v>-2520</v>
      </c>
      <c r="M532">
        <v>0</v>
      </c>
      <c r="N532">
        <v>0</v>
      </c>
      <c r="O532">
        <v>0</v>
      </c>
      <c r="P532">
        <v>0.16235632183908044</v>
      </c>
      <c r="Q532">
        <v>5.3160919540229945E-2</v>
      </c>
      <c r="R532">
        <v>-0.17385057471264376</v>
      </c>
      <c r="S532">
        <v>-597.04741379310417</v>
      </c>
      <c r="T532">
        <v>-4225.5818965517228</v>
      </c>
      <c r="U532">
        <v>-9771.7456896551739</v>
      </c>
      <c r="V532">
        <v>-15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-10</v>
      </c>
      <c r="AC532">
        <v>-12</v>
      </c>
      <c r="AD532">
        <v>-12</v>
      </c>
      <c r="AE532">
        <v>0</v>
      </c>
      <c r="AF532">
        <v>0</v>
      </c>
      <c r="AG532">
        <v>0</v>
      </c>
      <c r="AH532">
        <v>0</v>
      </c>
      <c r="AI532">
        <v>0</v>
      </c>
    </row>
    <row r="533" spans="1:35" x14ac:dyDescent="0.35">
      <c r="A533" t="s">
        <v>141</v>
      </c>
      <c r="B533" t="s">
        <v>67</v>
      </c>
      <c r="C533">
        <v>2157</v>
      </c>
      <c r="D533">
        <v>-16</v>
      </c>
      <c r="E533">
        <v>-4</v>
      </c>
      <c r="F533">
        <v>-3</v>
      </c>
      <c r="G533">
        <v>0</v>
      </c>
      <c r="H533">
        <v>0</v>
      </c>
      <c r="I533">
        <v>0</v>
      </c>
      <c r="J533">
        <v>-3120</v>
      </c>
      <c r="K533">
        <v>-780</v>
      </c>
      <c r="L533">
        <v>-540</v>
      </c>
      <c r="M533">
        <v>0</v>
      </c>
      <c r="N533">
        <v>0</v>
      </c>
      <c r="O533">
        <v>0</v>
      </c>
      <c r="P533">
        <v>0.10714285714285714</v>
      </c>
      <c r="Q533">
        <v>0.14285714285714285</v>
      </c>
      <c r="R533">
        <v>0.11607142857142858</v>
      </c>
      <c r="S533">
        <v>1991.25</v>
      </c>
      <c r="T533">
        <v>2655</v>
      </c>
      <c r="U533">
        <v>1879.6875</v>
      </c>
      <c r="V533">
        <v>-1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3</v>
      </c>
      <c r="AC533">
        <v>-1</v>
      </c>
      <c r="AD533">
        <v>-1</v>
      </c>
      <c r="AE533">
        <v>0</v>
      </c>
      <c r="AF533">
        <v>0</v>
      </c>
      <c r="AG533">
        <v>2</v>
      </c>
      <c r="AH533">
        <v>0</v>
      </c>
      <c r="AI533">
        <v>0</v>
      </c>
    </row>
    <row r="534" spans="1:35" x14ac:dyDescent="0.35">
      <c r="A534" t="s">
        <v>142</v>
      </c>
      <c r="B534" t="s">
        <v>67</v>
      </c>
      <c r="C534">
        <v>2159</v>
      </c>
      <c r="D534">
        <v>-25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-4875</v>
      </c>
      <c r="K534">
        <v>0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-0.18181818181818182</v>
      </c>
      <c r="R534">
        <v>-1</v>
      </c>
      <c r="S534">
        <v>0</v>
      </c>
      <c r="T534">
        <v>-886.36363636363637</v>
      </c>
      <c r="U534">
        <v>-4875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-6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</row>
    <row r="535" spans="1:35" x14ac:dyDescent="0.35">
      <c r="A535" t="s">
        <v>143</v>
      </c>
      <c r="B535" t="s">
        <v>67</v>
      </c>
      <c r="C535">
        <v>2161</v>
      </c>
      <c r="D535">
        <v>0</v>
      </c>
      <c r="E535">
        <v>11</v>
      </c>
      <c r="F535">
        <v>3</v>
      </c>
      <c r="G535">
        <v>0</v>
      </c>
      <c r="H535">
        <v>0</v>
      </c>
      <c r="I535">
        <v>0</v>
      </c>
      <c r="J535">
        <v>0</v>
      </c>
      <c r="K535">
        <v>2145</v>
      </c>
      <c r="L535">
        <v>540</v>
      </c>
      <c r="M535">
        <v>0</v>
      </c>
      <c r="N535">
        <v>0</v>
      </c>
      <c r="O535">
        <v>0</v>
      </c>
      <c r="P535">
        <v>4.4117647058823539E-2</v>
      </c>
      <c r="Q535">
        <v>1.0695187165775388E-2</v>
      </c>
      <c r="R535">
        <v>-5.3475935828877108E-2</v>
      </c>
      <c r="S535">
        <v>1659.2647058823532</v>
      </c>
      <c r="T535">
        <v>1215.8823529411757</v>
      </c>
      <c r="U535">
        <v>633.08823529411529</v>
      </c>
      <c r="V535">
        <v>-1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-2</v>
      </c>
      <c r="AC535">
        <v>3</v>
      </c>
      <c r="AD535">
        <v>3</v>
      </c>
      <c r="AE535">
        <v>0</v>
      </c>
      <c r="AF535">
        <v>0</v>
      </c>
      <c r="AG535">
        <v>-1</v>
      </c>
      <c r="AH535">
        <v>0</v>
      </c>
      <c r="AI535">
        <v>0</v>
      </c>
    </row>
    <row r="536" spans="1:35" x14ac:dyDescent="0.35">
      <c r="A536" t="s">
        <v>144</v>
      </c>
      <c r="B536" t="s">
        <v>67</v>
      </c>
      <c r="C536">
        <v>2169</v>
      </c>
      <c r="D536">
        <v>-20</v>
      </c>
      <c r="E536">
        <v>-7</v>
      </c>
      <c r="F536">
        <v>-4</v>
      </c>
      <c r="G536">
        <v>0</v>
      </c>
      <c r="H536">
        <v>0</v>
      </c>
      <c r="I536">
        <v>0</v>
      </c>
      <c r="J536">
        <v>-3900</v>
      </c>
      <c r="K536">
        <v>-1365</v>
      </c>
      <c r="L536">
        <v>-720</v>
      </c>
      <c r="M536">
        <v>0</v>
      </c>
      <c r="N536">
        <v>0</v>
      </c>
      <c r="O536">
        <v>0</v>
      </c>
      <c r="P536">
        <v>0.28901098901098898</v>
      </c>
      <c r="Q536">
        <v>0.14835164835164832</v>
      </c>
      <c r="R536">
        <v>-3.0769230769230771E-2</v>
      </c>
      <c r="S536">
        <v>5024.934065934066</v>
      </c>
      <c r="T536">
        <v>189.89010989010967</v>
      </c>
      <c r="U536">
        <v>-5359.3846153846152</v>
      </c>
      <c r="V536">
        <v>-3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-11</v>
      </c>
      <c r="AC536">
        <v>-6</v>
      </c>
      <c r="AD536">
        <v>-3</v>
      </c>
      <c r="AE536">
        <v>0</v>
      </c>
      <c r="AF536">
        <v>-5</v>
      </c>
      <c r="AG536">
        <v>-6</v>
      </c>
      <c r="AH536">
        <v>-6</v>
      </c>
      <c r="AI536">
        <v>0</v>
      </c>
    </row>
    <row r="537" spans="1:35" x14ac:dyDescent="0.35">
      <c r="A537" t="s">
        <v>145</v>
      </c>
      <c r="B537" t="s">
        <v>67</v>
      </c>
      <c r="C537">
        <v>2176</v>
      </c>
      <c r="D537">
        <v>0</v>
      </c>
      <c r="E537">
        <v>19</v>
      </c>
      <c r="F537">
        <v>11</v>
      </c>
      <c r="G537">
        <v>0</v>
      </c>
      <c r="H537">
        <v>0</v>
      </c>
      <c r="I537">
        <v>0</v>
      </c>
      <c r="J537">
        <v>0</v>
      </c>
      <c r="K537">
        <v>3705</v>
      </c>
      <c r="L537">
        <v>1980</v>
      </c>
      <c r="M537">
        <v>0</v>
      </c>
      <c r="N537">
        <v>0</v>
      </c>
      <c r="O537">
        <v>0</v>
      </c>
      <c r="P537">
        <v>1.388888888888889E-2</v>
      </c>
      <c r="Q537">
        <v>4.3055555555555548E-2</v>
      </c>
      <c r="R537">
        <v>0.25694444444444442</v>
      </c>
      <c r="S537">
        <v>779.83333333333326</v>
      </c>
      <c r="T537">
        <v>2474.333333333333</v>
      </c>
      <c r="U537">
        <v>16985.166666666668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-17</v>
      </c>
      <c r="AC537">
        <v>0</v>
      </c>
      <c r="AD537">
        <v>-25</v>
      </c>
      <c r="AE537">
        <v>0</v>
      </c>
      <c r="AF537">
        <v>0</v>
      </c>
      <c r="AG537">
        <v>0</v>
      </c>
      <c r="AH537">
        <v>0</v>
      </c>
      <c r="AI537">
        <v>0</v>
      </c>
    </row>
    <row r="538" spans="1:35" x14ac:dyDescent="0.35">
      <c r="A538" t="s">
        <v>146</v>
      </c>
      <c r="B538" t="s">
        <v>67</v>
      </c>
      <c r="C538">
        <v>2178</v>
      </c>
      <c r="D538">
        <v>11</v>
      </c>
      <c r="E538">
        <v>17</v>
      </c>
      <c r="F538">
        <v>13</v>
      </c>
      <c r="G538">
        <v>0</v>
      </c>
      <c r="H538">
        <v>0</v>
      </c>
      <c r="I538">
        <v>0</v>
      </c>
      <c r="J538">
        <v>2145</v>
      </c>
      <c r="K538">
        <v>3315</v>
      </c>
      <c r="L538">
        <v>2340</v>
      </c>
      <c r="M538">
        <v>0</v>
      </c>
      <c r="N538">
        <v>0</v>
      </c>
      <c r="O538">
        <v>0</v>
      </c>
      <c r="P538">
        <v>0.14367816091954025</v>
      </c>
      <c r="Q538">
        <v>-7.183908045977011E-2</v>
      </c>
      <c r="R538">
        <v>7.1839080459770055E-2</v>
      </c>
      <c r="S538">
        <v>3513.3620689655172</v>
      </c>
      <c r="T538">
        <v>2143.3189655172418</v>
      </c>
      <c r="U538">
        <v>5656.6810344827591</v>
      </c>
      <c r="V538">
        <v>1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-1</v>
      </c>
      <c r="AD538">
        <v>-1</v>
      </c>
      <c r="AE538">
        <v>0</v>
      </c>
      <c r="AF538">
        <v>12</v>
      </c>
      <c r="AG538">
        <v>12</v>
      </c>
      <c r="AH538">
        <v>12</v>
      </c>
      <c r="AI538">
        <v>0</v>
      </c>
    </row>
    <row r="539" spans="1:35" x14ac:dyDescent="0.35">
      <c r="A539" t="s">
        <v>147</v>
      </c>
      <c r="B539" t="s">
        <v>67</v>
      </c>
      <c r="C539">
        <v>2179</v>
      </c>
      <c r="D539">
        <v>-10</v>
      </c>
      <c r="E539">
        <v>36</v>
      </c>
      <c r="F539">
        <v>33</v>
      </c>
      <c r="G539">
        <v>0</v>
      </c>
      <c r="H539">
        <v>0</v>
      </c>
      <c r="I539">
        <v>0</v>
      </c>
      <c r="J539">
        <v>-1950</v>
      </c>
      <c r="K539">
        <v>7020</v>
      </c>
      <c r="L539">
        <v>5940</v>
      </c>
      <c r="M539">
        <v>0</v>
      </c>
      <c r="N539">
        <v>0</v>
      </c>
      <c r="O539">
        <v>0</v>
      </c>
      <c r="P539">
        <v>5.7036156849431335E-2</v>
      </c>
      <c r="Q539">
        <v>0.18893226956374129</v>
      </c>
      <c r="R539">
        <v>4.4644372772025154E-2</v>
      </c>
      <c r="S539">
        <v>4688.6114411814633</v>
      </c>
      <c r="T539">
        <v>16219.150398913598</v>
      </c>
      <c r="U539">
        <v>12943.258360210501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-9</v>
      </c>
      <c r="AC539">
        <v>-1</v>
      </c>
      <c r="AD539">
        <v>1</v>
      </c>
      <c r="AE539">
        <v>0</v>
      </c>
      <c r="AF539">
        <v>1</v>
      </c>
      <c r="AG539">
        <v>0</v>
      </c>
      <c r="AH539">
        <v>1</v>
      </c>
      <c r="AI539">
        <v>0</v>
      </c>
    </row>
    <row r="540" spans="1:35" x14ac:dyDescent="0.35">
      <c r="A540" t="s">
        <v>148</v>
      </c>
      <c r="B540" t="s">
        <v>67</v>
      </c>
      <c r="C540">
        <v>2180</v>
      </c>
      <c r="D540">
        <v>-1</v>
      </c>
      <c r="E540">
        <v>21</v>
      </c>
      <c r="F540">
        <v>35</v>
      </c>
      <c r="G540">
        <v>0</v>
      </c>
      <c r="H540">
        <v>0</v>
      </c>
      <c r="I540">
        <v>0</v>
      </c>
      <c r="J540">
        <v>-195</v>
      </c>
      <c r="K540">
        <v>4095</v>
      </c>
      <c r="L540">
        <v>6300</v>
      </c>
      <c r="M540">
        <v>0</v>
      </c>
      <c r="N540">
        <v>0</v>
      </c>
      <c r="O540">
        <v>0</v>
      </c>
      <c r="P540">
        <v>-0.10294117647058823</v>
      </c>
      <c r="Q540">
        <v>-1.0835913312693513E-2</v>
      </c>
      <c r="R540">
        <v>4.1279669762641857E-2</v>
      </c>
      <c r="S540">
        <v>-2835</v>
      </c>
      <c r="T540">
        <v>8291.0526315789466</v>
      </c>
      <c r="U540">
        <v>11157.894736842107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-9</v>
      </c>
      <c r="AC540">
        <v>10</v>
      </c>
      <c r="AD540">
        <v>7</v>
      </c>
      <c r="AE540">
        <v>0</v>
      </c>
      <c r="AF540">
        <v>1</v>
      </c>
      <c r="AG540">
        <v>1</v>
      </c>
      <c r="AH540">
        <v>1</v>
      </c>
      <c r="AI540">
        <v>0</v>
      </c>
    </row>
    <row r="541" spans="1:35" x14ac:dyDescent="0.35">
      <c r="A541" t="s">
        <v>149</v>
      </c>
      <c r="B541" t="s">
        <v>67</v>
      </c>
      <c r="C541">
        <v>2183</v>
      </c>
      <c r="D541">
        <v>2</v>
      </c>
      <c r="E541">
        <v>10</v>
      </c>
      <c r="F541">
        <v>3</v>
      </c>
      <c r="G541">
        <v>0</v>
      </c>
      <c r="H541">
        <v>0</v>
      </c>
      <c r="I541">
        <v>0</v>
      </c>
      <c r="J541">
        <v>390</v>
      </c>
      <c r="K541">
        <v>1950</v>
      </c>
      <c r="L541">
        <v>540</v>
      </c>
      <c r="M541">
        <v>0</v>
      </c>
      <c r="N541">
        <v>0</v>
      </c>
      <c r="O541">
        <v>0</v>
      </c>
      <c r="P541">
        <v>0</v>
      </c>
      <c r="Q541">
        <v>3.8461538461538464E-2</v>
      </c>
      <c r="R541">
        <v>0.11076923076923073</v>
      </c>
      <c r="S541">
        <v>0</v>
      </c>
      <c r="T541">
        <v>1096.7307692307693</v>
      </c>
      <c r="U541">
        <v>4944.1846153846127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8</v>
      </c>
      <c r="AC541">
        <v>2</v>
      </c>
      <c r="AD541">
        <v>6</v>
      </c>
      <c r="AE541">
        <v>0</v>
      </c>
      <c r="AF541">
        <v>0</v>
      </c>
      <c r="AG541">
        <v>0</v>
      </c>
      <c r="AH541">
        <v>0</v>
      </c>
      <c r="AI541">
        <v>0</v>
      </c>
    </row>
    <row r="542" spans="1:35" x14ac:dyDescent="0.35">
      <c r="A542" t="s">
        <v>150</v>
      </c>
      <c r="B542" t="s">
        <v>67</v>
      </c>
      <c r="C542">
        <v>2184</v>
      </c>
      <c r="D542">
        <v>-1</v>
      </c>
      <c r="E542">
        <v>-1</v>
      </c>
      <c r="F542">
        <v>0</v>
      </c>
      <c r="G542">
        <v>0</v>
      </c>
      <c r="H542">
        <v>0</v>
      </c>
      <c r="I542">
        <v>0</v>
      </c>
      <c r="J542">
        <v>-195</v>
      </c>
      <c r="K542">
        <v>-195</v>
      </c>
      <c r="L542">
        <v>0</v>
      </c>
      <c r="M542">
        <v>0</v>
      </c>
      <c r="N542">
        <v>0</v>
      </c>
      <c r="O542">
        <v>0</v>
      </c>
      <c r="P542">
        <v>4.3478260869565216E-2</v>
      </c>
      <c r="Q542">
        <v>0</v>
      </c>
      <c r="R542">
        <v>-4.3478260869565216E-2</v>
      </c>
      <c r="S542">
        <v>553.04347826086962</v>
      </c>
      <c r="T542">
        <v>-33.913043478260761</v>
      </c>
      <c r="U542">
        <v>-671.73913043478251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-1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</row>
    <row r="543" spans="1:35" x14ac:dyDescent="0.35">
      <c r="A543" t="s">
        <v>151</v>
      </c>
      <c r="B543" t="s">
        <v>67</v>
      </c>
      <c r="C543">
        <v>2188</v>
      </c>
      <c r="D543">
        <v>-4</v>
      </c>
      <c r="E543">
        <v>-1</v>
      </c>
      <c r="F543">
        <v>-1</v>
      </c>
      <c r="G543">
        <v>0</v>
      </c>
      <c r="H543">
        <v>0</v>
      </c>
      <c r="I543">
        <v>0</v>
      </c>
      <c r="J543">
        <v>-780</v>
      </c>
      <c r="K543">
        <v>-195</v>
      </c>
      <c r="L543">
        <v>-180</v>
      </c>
      <c r="M543">
        <v>0</v>
      </c>
      <c r="N543">
        <v>0</v>
      </c>
      <c r="O543">
        <v>0</v>
      </c>
      <c r="P543">
        <v>-3.9337474120082816E-2</v>
      </c>
      <c r="Q543">
        <v>8.2815734989648004E-3</v>
      </c>
      <c r="R543">
        <v>-0.11387163561076608</v>
      </c>
      <c r="S543">
        <v>-541.80124223602479</v>
      </c>
      <c r="T543">
        <v>-7.5155279503105703</v>
      </c>
      <c r="U543">
        <v>-1629.1614906832301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7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</row>
    <row r="544" spans="1:35" x14ac:dyDescent="0.35">
      <c r="A544" t="s">
        <v>152</v>
      </c>
      <c r="B544" t="s">
        <v>67</v>
      </c>
      <c r="C544">
        <v>2189</v>
      </c>
      <c r="D544">
        <v>-20</v>
      </c>
      <c r="E544">
        <v>-9</v>
      </c>
      <c r="F544">
        <v>-8</v>
      </c>
      <c r="G544">
        <v>0</v>
      </c>
      <c r="H544">
        <v>0</v>
      </c>
      <c r="I544">
        <v>0</v>
      </c>
      <c r="J544">
        <v>-3900</v>
      </c>
      <c r="K544">
        <v>-1755</v>
      </c>
      <c r="L544">
        <v>-1440</v>
      </c>
      <c r="M544">
        <v>0</v>
      </c>
      <c r="N544">
        <v>0</v>
      </c>
      <c r="O544">
        <v>0</v>
      </c>
      <c r="P544">
        <v>0.55000000000000004</v>
      </c>
      <c r="Q544">
        <v>7.8205128205128149E-2</v>
      </c>
      <c r="R544">
        <v>7.6923076923076872E-2</v>
      </c>
      <c r="S544">
        <v>7507.5000000000009</v>
      </c>
      <c r="T544">
        <v>-5117.8846153846171</v>
      </c>
      <c r="U544">
        <v>-5499.2307692307695</v>
      </c>
      <c r="V544">
        <v>-2</v>
      </c>
      <c r="W544">
        <v>-4</v>
      </c>
      <c r="X544">
        <v>-8</v>
      </c>
      <c r="Y544">
        <v>-7</v>
      </c>
      <c r="Z544">
        <v>0</v>
      </c>
      <c r="AA544">
        <v>0</v>
      </c>
      <c r="AB544">
        <v>-12</v>
      </c>
      <c r="AC544">
        <v>-15</v>
      </c>
      <c r="AD544">
        <v>-7</v>
      </c>
      <c r="AE544">
        <v>0</v>
      </c>
      <c r="AF544">
        <v>-2</v>
      </c>
      <c r="AG544">
        <v>0</v>
      </c>
      <c r="AH544">
        <v>-1</v>
      </c>
      <c r="AI544">
        <v>0</v>
      </c>
    </row>
    <row r="545" spans="1:35" x14ac:dyDescent="0.35">
      <c r="A545" t="s">
        <v>153</v>
      </c>
      <c r="B545" t="s">
        <v>64</v>
      </c>
      <c r="C545">
        <v>2195</v>
      </c>
      <c r="D545">
        <v>-25</v>
      </c>
      <c r="E545">
        <v>-20</v>
      </c>
      <c r="F545">
        <v>-13</v>
      </c>
      <c r="G545">
        <v>0</v>
      </c>
      <c r="H545">
        <v>0</v>
      </c>
      <c r="I545">
        <v>0</v>
      </c>
      <c r="J545">
        <v>-4875</v>
      </c>
      <c r="K545">
        <v>-3900</v>
      </c>
      <c r="L545">
        <v>-2340</v>
      </c>
      <c r="M545">
        <v>0</v>
      </c>
      <c r="N545">
        <v>0</v>
      </c>
      <c r="O545">
        <v>0</v>
      </c>
      <c r="P545">
        <v>5.5143160127253454E-2</v>
      </c>
      <c r="Q545">
        <v>0.24832096147048421</v>
      </c>
      <c r="R545">
        <v>-3.5878402262283449E-2</v>
      </c>
      <c r="S545">
        <v>-1583.1601272534463</v>
      </c>
      <c r="T545">
        <v>1420.7051961823963</v>
      </c>
      <c r="U545">
        <v>-11794.931071049839</v>
      </c>
      <c r="V545">
        <v>0</v>
      </c>
      <c r="W545">
        <v>-4</v>
      </c>
      <c r="X545">
        <v>-17</v>
      </c>
      <c r="Y545">
        <v>-11</v>
      </c>
      <c r="Z545">
        <v>0</v>
      </c>
      <c r="AA545">
        <v>0</v>
      </c>
      <c r="AB545">
        <v>-7</v>
      </c>
      <c r="AC545">
        <v>-18</v>
      </c>
      <c r="AD545">
        <v>-7</v>
      </c>
      <c r="AE545">
        <v>0</v>
      </c>
      <c r="AF545">
        <v>0</v>
      </c>
      <c r="AG545">
        <v>0</v>
      </c>
      <c r="AH545">
        <v>0</v>
      </c>
      <c r="AI545">
        <v>0</v>
      </c>
    </row>
    <row r="546" spans="1:35" x14ac:dyDescent="0.35">
      <c r="A546" t="s">
        <v>154</v>
      </c>
      <c r="B546" t="s">
        <v>67</v>
      </c>
      <c r="C546">
        <v>2227</v>
      </c>
      <c r="D546">
        <v>-6</v>
      </c>
      <c r="E546">
        <v>-5</v>
      </c>
      <c r="F546">
        <v>-4</v>
      </c>
      <c r="G546">
        <v>0</v>
      </c>
      <c r="H546">
        <v>0</v>
      </c>
      <c r="I546">
        <v>0</v>
      </c>
      <c r="J546">
        <v>-1170</v>
      </c>
      <c r="K546">
        <v>-975</v>
      </c>
      <c r="L546">
        <v>-720</v>
      </c>
      <c r="M546">
        <v>0</v>
      </c>
      <c r="N546">
        <v>0</v>
      </c>
      <c r="O546">
        <v>0</v>
      </c>
      <c r="P546">
        <v>0.27507507507507512</v>
      </c>
      <c r="Q546">
        <v>0.35975975975975982</v>
      </c>
      <c r="R546">
        <v>-0.1417417417417417</v>
      </c>
      <c r="S546">
        <v>6562.8918918918926</v>
      </c>
      <c r="T546">
        <v>7838.9459459459476</v>
      </c>
      <c r="U546">
        <v>-5833.8918918918898</v>
      </c>
      <c r="V546">
        <v>-1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-5</v>
      </c>
      <c r="AC546">
        <v>1</v>
      </c>
      <c r="AD546">
        <v>1</v>
      </c>
      <c r="AE546">
        <v>0</v>
      </c>
      <c r="AF546">
        <v>1</v>
      </c>
      <c r="AG546">
        <v>-2</v>
      </c>
      <c r="AH546">
        <v>-2</v>
      </c>
      <c r="AI546">
        <v>0</v>
      </c>
    </row>
    <row r="547" spans="1:35" x14ac:dyDescent="0.35">
      <c r="A547" t="s">
        <v>155</v>
      </c>
      <c r="B547" t="s">
        <v>67</v>
      </c>
      <c r="C547">
        <v>2231</v>
      </c>
      <c r="D547">
        <v>0</v>
      </c>
      <c r="E547">
        <v>0</v>
      </c>
      <c r="F547">
        <v>-2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-360</v>
      </c>
      <c r="M547">
        <v>0</v>
      </c>
      <c r="N547">
        <v>0</v>
      </c>
      <c r="O547">
        <v>0</v>
      </c>
      <c r="P547">
        <v>0</v>
      </c>
      <c r="Q547">
        <v>5.4054054054054057E-2</v>
      </c>
      <c r="R547">
        <v>0.41180654338549083</v>
      </c>
      <c r="S547">
        <v>0</v>
      </c>
      <c r="T547">
        <v>1160.2702702702704</v>
      </c>
      <c r="U547">
        <v>8754.1642958748234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-4</v>
      </c>
      <c r="AC547">
        <v>-3</v>
      </c>
      <c r="AD547">
        <v>-7</v>
      </c>
      <c r="AE547">
        <v>0</v>
      </c>
      <c r="AF547">
        <v>6</v>
      </c>
      <c r="AG547">
        <v>2</v>
      </c>
      <c r="AH547">
        <v>1</v>
      </c>
      <c r="AI547">
        <v>0</v>
      </c>
    </row>
    <row r="548" spans="1:35" x14ac:dyDescent="0.35">
      <c r="A548" t="s">
        <v>156</v>
      </c>
      <c r="B548" t="s">
        <v>67</v>
      </c>
      <c r="C548">
        <v>2238</v>
      </c>
      <c r="D548">
        <v>4</v>
      </c>
      <c r="E548">
        <v>-1</v>
      </c>
      <c r="F548">
        <v>0</v>
      </c>
      <c r="G548">
        <v>0</v>
      </c>
      <c r="H548">
        <v>0</v>
      </c>
      <c r="I548">
        <v>0</v>
      </c>
      <c r="J548">
        <v>780</v>
      </c>
      <c r="K548">
        <v>-195</v>
      </c>
      <c r="L548">
        <v>0</v>
      </c>
      <c r="M548">
        <v>0</v>
      </c>
      <c r="N548">
        <v>0</v>
      </c>
      <c r="O548">
        <v>0</v>
      </c>
      <c r="P548">
        <v>4.1666666666666685E-2</v>
      </c>
      <c r="Q548">
        <v>0.14583333333333337</v>
      </c>
      <c r="R548">
        <v>0.22916666666666663</v>
      </c>
      <c r="S548">
        <v>867.5</v>
      </c>
      <c r="T548">
        <v>2524.375</v>
      </c>
      <c r="U548">
        <v>3820.625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-6</v>
      </c>
      <c r="AC548">
        <v>2</v>
      </c>
      <c r="AD548">
        <v>-4</v>
      </c>
      <c r="AE548">
        <v>0</v>
      </c>
      <c r="AF548">
        <v>13</v>
      </c>
      <c r="AG548">
        <v>5</v>
      </c>
      <c r="AH548">
        <v>5</v>
      </c>
      <c r="AI548">
        <v>0</v>
      </c>
    </row>
    <row r="549" spans="1:35" x14ac:dyDescent="0.35">
      <c r="A549" t="s">
        <v>157</v>
      </c>
      <c r="B549" t="s">
        <v>67</v>
      </c>
      <c r="C549">
        <v>2239</v>
      </c>
      <c r="D549">
        <v>-2</v>
      </c>
      <c r="E549">
        <v>-3</v>
      </c>
      <c r="F549">
        <v>-1</v>
      </c>
      <c r="G549">
        <v>0</v>
      </c>
      <c r="H549">
        <v>0</v>
      </c>
      <c r="I549">
        <v>0</v>
      </c>
      <c r="J549">
        <v>-390</v>
      </c>
      <c r="K549">
        <v>-585</v>
      </c>
      <c r="L549">
        <v>-180</v>
      </c>
      <c r="M549">
        <v>0</v>
      </c>
      <c r="N549">
        <v>0</v>
      </c>
      <c r="O549">
        <v>0</v>
      </c>
      <c r="P549">
        <v>-5.8947368421052637E-2</v>
      </c>
      <c r="Q549">
        <v>-7.3684210526315796E-2</v>
      </c>
      <c r="R549">
        <v>-0.16842105263157903</v>
      </c>
      <c r="S549">
        <v>-1237.0105263157902</v>
      </c>
      <c r="T549">
        <v>-1546.2631578947376</v>
      </c>
      <c r="U549">
        <v>-2874.3157894736842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2</v>
      </c>
      <c r="AC549">
        <v>6</v>
      </c>
      <c r="AD549">
        <v>9</v>
      </c>
      <c r="AE549">
        <v>0</v>
      </c>
      <c r="AF549">
        <v>1</v>
      </c>
      <c r="AG549">
        <v>0</v>
      </c>
      <c r="AH549">
        <v>1</v>
      </c>
      <c r="AI549">
        <v>0</v>
      </c>
    </row>
    <row r="550" spans="1:35" x14ac:dyDescent="0.35">
      <c r="A550" t="s">
        <v>158</v>
      </c>
      <c r="B550" t="s">
        <v>67</v>
      </c>
      <c r="C550">
        <v>2245</v>
      </c>
      <c r="D550">
        <v>-6</v>
      </c>
      <c r="E550">
        <v>6</v>
      </c>
      <c r="F550">
        <v>0</v>
      </c>
      <c r="G550">
        <v>0</v>
      </c>
      <c r="H550">
        <v>0</v>
      </c>
      <c r="I550">
        <v>0</v>
      </c>
      <c r="J550">
        <v>-1170</v>
      </c>
      <c r="K550">
        <v>1170</v>
      </c>
      <c r="L550">
        <v>0</v>
      </c>
      <c r="M550">
        <v>0</v>
      </c>
      <c r="N550">
        <v>0</v>
      </c>
      <c r="O550">
        <v>0</v>
      </c>
      <c r="P550">
        <v>3.3043478260869508E-2</v>
      </c>
      <c r="Q550">
        <v>7.6521739130434807E-2</v>
      </c>
      <c r="R550">
        <v>0.12</v>
      </c>
      <c r="S550">
        <v>457.98260869565274</v>
      </c>
      <c r="T550">
        <v>1060.5913043478267</v>
      </c>
      <c r="U550">
        <v>1663.2000000000007</v>
      </c>
      <c r="V550">
        <v>6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-1</v>
      </c>
      <c r="AD550">
        <v>6</v>
      </c>
      <c r="AE550">
        <v>0</v>
      </c>
      <c r="AF550">
        <v>-2</v>
      </c>
      <c r="AG550">
        <v>0</v>
      </c>
      <c r="AH550">
        <v>0</v>
      </c>
      <c r="AI550">
        <v>0</v>
      </c>
    </row>
    <row r="551" spans="1:35" x14ac:dyDescent="0.35">
      <c r="A551" t="s">
        <v>159</v>
      </c>
      <c r="B551" t="s">
        <v>64</v>
      </c>
      <c r="C551">
        <v>2249</v>
      </c>
      <c r="D551">
        <v>1</v>
      </c>
      <c r="E551">
        <v>3</v>
      </c>
      <c r="F551">
        <v>5</v>
      </c>
      <c r="G551">
        <v>0</v>
      </c>
      <c r="H551">
        <v>0</v>
      </c>
      <c r="I551">
        <v>0</v>
      </c>
      <c r="J551">
        <v>195</v>
      </c>
      <c r="K551">
        <v>585</v>
      </c>
      <c r="L551">
        <v>900</v>
      </c>
      <c r="M551">
        <v>0</v>
      </c>
      <c r="N551">
        <v>0</v>
      </c>
      <c r="O551">
        <v>0</v>
      </c>
      <c r="P551">
        <v>2.8333333333333321E-2</v>
      </c>
      <c r="Q551">
        <v>-0.39166666666666661</v>
      </c>
      <c r="R551">
        <v>-7.4999999999999956E-2</v>
      </c>
      <c r="S551">
        <v>904.37499999999955</v>
      </c>
      <c r="T551">
        <v>-4398.125</v>
      </c>
      <c r="U551">
        <v>373.125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-10</v>
      </c>
      <c r="AD551">
        <v>-16</v>
      </c>
      <c r="AE551">
        <v>0</v>
      </c>
      <c r="AF551">
        <v>5</v>
      </c>
      <c r="AG551">
        <v>5</v>
      </c>
      <c r="AH551">
        <v>5</v>
      </c>
      <c r="AI551">
        <v>0</v>
      </c>
    </row>
    <row r="552" spans="1:35" x14ac:dyDescent="0.35">
      <c r="A552" t="s">
        <v>160</v>
      </c>
      <c r="B552" t="s">
        <v>67</v>
      </c>
      <c r="C552">
        <v>2251</v>
      </c>
      <c r="D552">
        <v>-4</v>
      </c>
      <c r="E552">
        <v>-16</v>
      </c>
      <c r="F552">
        <v>-15</v>
      </c>
      <c r="G552">
        <v>0</v>
      </c>
      <c r="H552">
        <v>0</v>
      </c>
      <c r="I552">
        <v>0</v>
      </c>
      <c r="J552">
        <v>-780</v>
      </c>
      <c r="K552">
        <v>-3120</v>
      </c>
      <c r="L552">
        <v>-2700</v>
      </c>
      <c r="M552">
        <v>0</v>
      </c>
      <c r="N552">
        <v>0</v>
      </c>
      <c r="O552">
        <v>0</v>
      </c>
      <c r="P552">
        <v>0</v>
      </c>
      <c r="Q552">
        <v>-2.4390243902439025E-2</v>
      </c>
      <c r="R552">
        <v>-7.3170731707317069E-2</v>
      </c>
      <c r="S552">
        <v>0</v>
      </c>
      <c r="T552">
        <v>-670.60975609756099</v>
      </c>
      <c r="U552">
        <v>-2011.8292682926829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-1</v>
      </c>
      <c r="AC552">
        <v>-4</v>
      </c>
      <c r="AD552">
        <v>3</v>
      </c>
      <c r="AE552">
        <v>0</v>
      </c>
      <c r="AF552">
        <v>14</v>
      </c>
      <c r="AG552">
        <v>12</v>
      </c>
      <c r="AH552">
        <v>14</v>
      </c>
      <c r="AI552">
        <v>0</v>
      </c>
    </row>
    <row r="553" spans="1:35" x14ac:dyDescent="0.35">
      <c r="A553" t="s">
        <v>161</v>
      </c>
      <c r="B553" t="s">
        <v>64</v>
      </c>
      <c r="C553">
        <v>2263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</row>
    <row r="554" spans="1:35" x14ac:dyDescent="0.35">
      <c r="A554" t="s">
        <v>162</v>
      </c>
      <c r="B554" t="s">
        <v>67</v>
      </c>
      <c r="C554">
        <v>2293</v>
      </c>
      <c r="D554">
        <v>-3</v>
      </c>
      <c r="E554">
        <v>-11</v>
      </c>
      <c r="F554">
        <v>-8</v>
      </c>
      <c r="G554">
        <v>0</v>
      </c>
      <c r="H554">
        <v>0</v>
      </c>
      <c r="I554">
        <v>0</v>
      </c>
      <c r="J554">
        <v>-585</v>
      </c>
      <c r="K554">
        <v>-2145</v>
      </c>
      <c r="L554">
        <v>-1440</v>
      </c>
      <c r="M554">
        <v>0</v>
      </c>
      <c r="N554">
        <v>0</v>
      </c>
      <c r="O554">
        <v>0</v>
      </c>
      <c r="P554">
        <v>-1.4285714285714285E-2</v>
      </c>
      <c r="Q554">
        <v>5.4910714285714285E-2</v>
      </c>
      <c r="R554">
        <v>3.7499999999999978E-2</v>
      </c>
      <c r="S554">
        <v>-591.42857142857144</v>
      </c>
      <c r="T554">
        <v>1686.8973214285716</v>
      </c>
      <c r="U554">
        <v>-2356.875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-4</v>
      </c>
      <c r="AC554">
        <v>-5</v>
      </c>
      <c r="AD554">
        <v>-13</v>
      </c>
      <c r="AE554">
        <v>0</v>
      </c>
      <c r="AF554">
        <v>0</v>
      </c>
      <c r="AG554">
        <v>0</v>
      </c>
      <c r="AH554">
        <v>0</v>
      </c>
      <c r="AI554">
        <v>0</v>
      </c>
    </row>
    <row r="555" spans="1:35" x14ac:dyDescent="0.35">
      <c r="A555" t="s">
        <v>164</v>
      </c>
      <c r="B555" t="s">
        <v>67</v>
      </c>
      <c r="C555">
        <v>2186</v>
      </c>
      <c r="D555">
        <v>-46</v>
      </c>
      <c r="E555">
        <v>-11</v>
      </c>
      <c r="F555">
        <v>-8</v>
      </c>
      <c r="G555">
        <v>0</v>
      </c>
      <c r="H555">
        <v>0</v>
      </c>
      <c r="I555">
        <v>0</v>
      </c>
      <c r="J555">
        <v>-8970</v>
      </c>
      <c r="K555">
        <v>-2145</v>
      </c>
      <c r="L555">
        <v>-1440</v>
      </c>
      <c r="M555">
        <v>0</v>
      </c>
      <c r="N555">
        <v>0</v>
      </c>
      <c r="O555">
        <v>0</v>
      </c>
      <c r="P555">
        <v>5.7971014492753624E-3</v>
      </c>
      <c r="Q555">
        <v>3.0434782608695643E-2</v>
      </c>
      <c r="R555">
        <v>0.12898550724637681</v>
      </c>
      <c r="S555">
        <v>61.793478260869563</v>
      </c>
      <c r="T555">
        <v>-460.27173913043498</v>
      </c>
      <c r="U555">
        <v>-2548.532608695652</v>
      </c>
      <c r="V555">
        <v>0</v>
      </c>
      <c r="W555">
        <v>0</v>
      </c>
      <c r="X555">
        <v>-1</v>
      </c>
      <c r="Y555">
        <v>0</v>
      </c>
      <c r="Z555">
        <v>0</v>
      </c>
      <c r="AA555">
        <v>0</v>
      </c>
      <c r="AB555">
        <v>0</v>
      </c>
      <c r="AC555">
        <v>-3</v>
      </c>
      <c r="AD555">
        <v>1</v>
      </c>
      <c r="AE555">
        <v>0</v>
      </c>
      <c r="AF555">
        <v>-1</v>
      </c>
      <c r="AG555">
        <v>-1</v>
      </c>
      <c r="AH555">
        <v>-2</v>
      </c>
      <c r="AI555">
        <v>0</v>
      </c>
    </row>
    <row r="556" spans="1:35" x14ac:dyDescent="0.35">
      <c r="A556" t="s">
        <v>165</v>
      </c>
      <c r="B556" t="s">
        <v>64</v>
      </c>
      <c r="C556">
        <v>2299</v>
      </c>
      <c r="D556">
        <v>-4</v>
      </c>
      <c r="E556">
        <v>-10</v>
      </c>
      <c r="F556">
        <v>0</v>
      </c>
      <c r="G556">
        <v>0</v>
      </c>
      <c r="H556">
        <v>0</v>
      </c>
      <c r="I556">
        <v>0</v>
      </c>
      <c r="J556">
        <v>-780</v>
      </c>
      <c r="K556">
        <v>-1950</v>
      </c>
      <c r="L556">
        <v>0</v>
      </c>
      <c r="M556">
        <v>0</v>
      </c>
      <c r="N556">
        <v>0</v>
      </c>
      <c r="O556">
        <v>0</v>
      </c>
      <c r="P556">
        <v>0.02</v>
      </c>
      <c r="Q556">
        <v>0.15918367346938778</v>
      </c>
      <c r="R556">
        <v>0.15673469387755104</v>
      </c>
      <c r="S556">
        <v>667.5</v>
      </c>
      <c r="T556">
        <v>5201.3265306122448</v>
      </c>
      <c r="U556">
        <v>4785.3061224489802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3</v>
      </c>
      <c r="AC556">
        <v>-1</v>
      </c>
      <c r="AD556">
        <v>-1</v>
      </c>
      <c r="AE556">
        <v>0</v>
      </c>
      <c r="AF556">
        <v>-7</v>
      </c>
      <c r="AG556">
        <v>-10</v>
      </c>
      <c r="AH556">
        <v>-9</v>
      </c>
      <c r="AI556">
        <v>0</v>
      </c>
    </row>
    <row r="557" spans="1:35" x14ac:dyDescent="0.35">
      <c r="A557" t="s">
        <v>166</v>
      </c>
      <c r="B557" t="s">
        <v>67</v>
      </c>
      <c r="C557">
        <v>2300</v>
      </c>
      <c r="D557">
        <v>-10</v>
      </c>
      <c r="E557">
        <v>10</v>
      </c>
      <c r="F557">
        <v>7</v>
      </c>
      <c r="G557">
        <v>0</v>
      </c>
      <c r="H557">
        <v>0</v>
      </c>
      <c r="I557">
        <v>0</v>
      </c>
      <c r="J557">
        <v>-1950</v>
      </c>
      <c r="K557">
        <v>1950</v>
      </c>
      <c r="L557">
        <v>1260</v>
      </c>
      <c r="M557">
        <v>0</v>
      </c>
      <c r="N557">
        <v>0</v>
      </c>
      <c r="O557">
        <v>0</v>
      </c>
      <c r="P557">
        <v>7.3529411764705885E-2</v>
      </c>
      <c r="Q557">
        <v>0.33295625942684764</v>
      </c>
      <c r="R557">
        <v>0.24170437405731526</v>
      </c>
      <c r="S557">
        <v>2850</v>
      </c>
      <c r="T557">
        <v>12986.153846153846</v>
      </c>
      <c r="U557">
        <v>10305.384615384613</v>
      </c>
      <c r="V557">
        <v>14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-1</v>
      </c>
      <c r="AC557">
        <v>8</v>
      </c>
      <c r="AD557">
        <v>-1</v>
      </c>
      <c r="AE557">
        <v>0</v>
      </c>
      <c r="AF557">
        <v>7</v>
      </c>
      <c r="AG557">
        <v>0</v>
      </c>
      <c r="AH557">
        <v>0</v>
      </c>
      <c r="AI557">
        <v>0</v>
      </c>
    </row>
    <row r="558" spans="1:35" x14ac:dyDescent="0.35">
      <c r="A558" t="s">
        <v>167</v>
      </c>
      <c r="B558" t="s">
        <v>67</v>
      </c>
      <c r="C558">
        <v>2170</v>
      </c>
      <c r="D558">
        <v>-10</v>
      </c>
      <c r="E558">
        <v>-7</v>
      </c>
      <c r="F558">
        <v>-4</v>
      </c>
      <c r="G558">
        <v>0</v>
      </c>
      <c r="H558">
        <v>0</v>
      </c>
      <c r="I558">
        <v>0</v>
      </c>
      <c r="J558">
        <v>-1950</v>
      </c>
      <c r="K558">
        <v>-1365</v>
      </c>
      <c r="L558">
        <v>-720</v>
      </c>
      <c r="M558">
        <v>0</v>
      </c>
      <c r="N558">
        <v>0</v>
      </c>
      <c r="O558">
        <v>0</v>
      </c>
      <c r="P558">
        <v>-3.728070175438597E-2</v>
      </c>
      <c r="Q558">
        <v>-0.11293859649122806</v>
      </c>
      <c r="R558">
        <v>-1.0964912280701844E-2</v>
      </c>
      <c r="S558">
        <v>-2824.6381578947367</v>
      </c>
      <c r="T558">
        <v>-6064.7861842105267</v>
      </c>
      <c r="U558">
        <v>-4153.7171052631602</v>
      </c>
      <c r="V558">
        <v>15</v>
      </c>
      <c r="W558">
        <v>8</v>
      </c>
      <c r="X558">
        <v>0</v>
      </c>
      <c r="Y558">
        <v>0</v>
      </c>
      <c r="Z558">
        <v>0</v>
      </c>
      <c r="AA558">
        <v>0</v>
      </c>
      <c r="AB558">
        <v>2</v>
      </c>
      <c r="AC558">
        <v>2</v>
      </c>
      <c r="AD558">
        <v>0</v>
      </c>
      <c r="AE558">
        <v>0</v>
      </c>
      <c r="AF558">
        <v>1</v>
      </c>
      <c r="AG558">
        <v>-1</v>
      </c>
      <c r="AH558">
        <v>-1</v>
      </c>
      <c r="AI558">
        <v>0</v>
      </c>
    </row>
    <row r="559" spans="1:35" x14ac:dyDescent="0.35">
      <c r="A559" t="s">
        <v>168</v>
      </c>
      <c r="B559" t="s">
        <v>67</v>
      </c>
      <c r="C559">
        <v>2308</v>
      </c>
      <c r="D559">
        <v>-32</v>
      </c>
      <c r="E559">
        <v>-26</v>
      </c>
      <c r="F559">
        <v>-22</v>
      </c>
      <c r="G559">
        <v>0</v>
      </c>
      <c r="H559">
        <v>0</v>
      </c>
      <c r="I559">
        <v>0</v>
      </c>
      <c r="J559">
        <v>-6240</v>
      </c>
      <c r="K559">
        <v>-5070</v>
      </c>
      <c r="L559">
        <v>-3960</v>
      </c>
      <c r="M559">
        <v>0</v>
      </c>
      <c r="N559">
        <v>0</v>
      </c>
      <c r="O559">
        <v>0</v>
      </c>
      <c r="P559">
        <v>0.10526315789473684</v>
      </c>
      <c r="Q559">
        <v>0.57894736842105265</v>
      </c>
      <c r="R559">
        <v>-0.15789473684210531</v>
      </c>
      <c r="S559">
        <v>1416.3157894736842</v>
      </c>
      <c r="T559">
        <v>7789.7368421052633</v>
      </c>
      <c r="U559">
        <v>-17394.473684210527</v>
      </c>
      <c r="V559">
        <v>-2</v>
      </c>
      <c r="W559">
        <v>1</v>
      </c>
      <c r="X559">
        <v>0</v>
      </c>
      <c r="Y559">
        <v>0</v>
      </c>
      <c r="Z559">
        <v>0</v>
      </c>
      <c r="AA559">
        <v>0</v>
      </c>
      <c r="AB559">
        <v>-2</v>
      </c>
      <c r="AC559">
        <v>-4</v>
      </c>
      <c r="AD559">
        <v>-6</v>
      </c>
      <c r="AE559">
        <v>0</v>
      </c>
      <c r="AF559">
        <v>0</v>
      </c>
      <c r="AG559">
        <v>-3</v>
      </c>
      <c r="AH559">
        <v>-4</v>
      </c>
      <c r="AI559">
        <v>0</v>
      </c>
    </row>
    <row r="560" spans="1:35" x14ac:dyDescent="0.35">
      <c r="A560" t="s">
        <v>169</v>
      </c>
      <c r="B560" t="s">
        <v>64</v>
      </c>
      <c r="C560">
        <v>2309</v>
      </c>
      <c r="D560">
        <v>-3</v>
      </c>
      <c r="E560">
        <v>-7</v>
      </c>
      <c r="F560">
        <v>-8</v>
      </c>
      <c r="G560">
        <v>0</v>
      </c>
      <c r="H560">
        <v>0</v>
      </c>
      <c r="I560">
        <v>0</v>
      </c>
      <c r="J560">
        <v>-585</v>
      </c>
      <c r="K560">
        <v>-1365</v>
      </c>
      <c r="L560">
        <v>-1440</v>
      </c>
      <c r="M560">
        <v>0</v>
      </c>
      <c r="N560">
        <v>0</v>
      </c>
      <c r="O560">
        <v>0</v>
      </c>
      <c r="P560">
        <v>7.2115384615384637E-3</v>
      </c>
      <c r="Q560">
        <v>0.47596153846153844</v>
      </c>
      <c r="R560">
        <v>0.54086538461538458</v>
      </c>
      <c r="S560">
        <v>4.9399038461539249</v>
      </c>
      <c r="T560">
        <v>7106.0336538461543</v>
      </c>
      <c r="U560">
        <v>7150.4927884615372</v>
      </c>
      <c r="V560">
        <v>-1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-10</v>
      </c>
      <c r="AC560">
        <v>-11</v>
      </c>
      <c r="AD560">
        <v>-8</v>
      </c>
      <c r="AE560">
        <v>0</v>
      </c>
      <c r="AF560">
        <v>-2</v>
      </c>
      <c r="AG560">
        <v>-1</v>
      </c>
      <c r="AH560">
        <v>-1</v>
      </c>
      <c r="AI560">
        <v>0</v>
      </c>
    </row>
    <row r="561" spans="1:35" x14ac:dyDescent="0.35">
      <c r="A561" t="s">
        <v>170</v>
      </c>
      <c r="B561" t="s">
        <v>64</v>
      </c>
      <c r="C561">
        <v>2315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</row>
    <row r="562" spans="1:35" x14ac:dyDescent="0.35">
      <c r="A562" t="s">
        <v>171</v>
      </c>
      <c r="B562" t="s">
        <v>67</v>
      </c>
      <c r="C562">
        <v>2317</v>
      </c>
      <c r="D562">
        <v>-1</v>
      </c>
      <c r="E562">
        <v>-10</v>
      </c>
      <c r="F562">
        <v>-9</v>
      </c>
      <c r="G562">
        <v>0</v>
      </c>
      <c r="H562">
        <v>0</v>
      </c>
      <c r="I562">
        <v>0</v>
      </c>
      <c r="J562">
        <v>-195</v>
      </c>
      <c r="K562">
        <v>-1950</v>
      </c>
      <c r="L562">
        <v>-1620</v>
      </c>
      <c r="M562">
        <v>0</v>
      </c>
      <c r="N562">
        <v>0</v>
      </c>
      <c r="O562">
        <v>0</v>
      </c>
      <c r="P562">
        <v>-9.639423076923076E-2</v>
      </c>
      <c r="Q562">
        <v>5.6971153846153866E-2</v>
      </c>
      <c r="R562">
        <v>0.17572115384615383</v>
      </c>
      <c r="S562">
        <v>-4607.632211538461</v>
      </c>
      <c r="T562">
        <v>1014.4110576923085</v>
      </c>
      <c r="U562">
        <v>4399.7235576923085</v>
      </c>
      <c r="V562">
        <v>-11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7</v>
      </c>
      <c r="AC562">
        <v>-12</v>
      </c>
      <c r="AD562">
        <v>-11</v>
      </c>
      <c r="AE562">
        <v>0</v>
      </c>
      <c r="AF562">
        <v>4</v>
      </c>
      <c r="AG562">
        <v>0</v>
      </c>
      <c r="AH562">
        <v>1</v>
      </c>
      <c r="AI562">
        <v>0</v>
      </c>
    </row>
    <row r="563" spans="1:35" x14ac:dyDescent="0.35">
      <c r="A563" t="s">
        <v>172</v>
      </c>
      <c r="B563" t="s">
        <v>67</v>
      </c>
      <c r="C563">
        <v>2321</v>
      </c>
      <c r="D563">
        <v>-11</v>
      </c>
      <c r="E563">
        <v>-12</v>
      </c>
      <c r="F563">
        <v>-9</v>
      </c>
      <c r="G563">
        <v>0</v>
      </c>
      <c r="H563">
        <v>0</v>
      </c>
      <c r="I563">
        <v>0</v>
      </c>
      <c r="J563">
        <v>-2145</v>
      </c>
      <c r="K563">
        <v>-2340</v>
      </c>
      <c r="L563">
        <v>-1620</v>
      </c>
      <c r="M563">
        <v>0</v>
      </c>
      <c r="N563">
        <v>0</v>
      </c>
      <c r="O563">
        <v>0</v>
      </c>
      <c r="P563">
        <v>3.8235294117647034E-2</v>
      </c>
      <c r="Q563">
        <v>9.1176470588235303E-2</v>
      </c>
      <c r="R563">
        <v>4.1176470588235259E-2</v>
      </c>
      <c r="S563">
        <v>-2951.6911764705883</v>
      </c>
      <c r="T563">
        <v>-4220.9558823529405</v>
      </c>
      <c r="U563">
        <v>-5057.2058823529405</v>
      </c>
      <c r="V563">
        <v>-1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-8</v>
      </c>
      <c r="AC563">
        <v>3</v>
      </c>
      <c r="AD563">
        <v>4</v>
      </c>
      <c r="AE563">
        <v>0</v>
      </c>
      <c r="AF563">
        <v>-3</v>
      </c>
      <c r="AG563">
        <v>-9</v>
      </c>
      <c r="AH563">
        <v>-9</v>
      </c>
      <c r="AI563">
        <v>0</v>
      </c>
    </row>
    <row r="564" spans="1:35" x14ac:dyDescent="0.35">
      <c r="A564" t="s">
        <v>173</v>
      </c>
      <c r="B564" t="s">
        <v>67</v>
      </c>
      <c r="C564">
        <v>2402</v>
      </c>
      <c r="D564">
        <v>0</v>
      </c>
      <c r="E564">
        <v>11</v>
      </c>
      <c r="F564">
        <v>2</v>
      </c>
      <c r="G564">
        <v>0</v>
      </c>
      <c r="H564">
        <v>0</v>
      </c>
      <c r="I564">
        <v>0</v>
      </c>
      <c r="J564">
        <v>0</v>
      </c>
      <c r="K564">
        <v>2145</v>
      </c>
      <c r="L564">
        <v>360</v>
      </c>
      <c r="M564">
        <v>0</v>
      </c>
      <c r="N564">
        <v>0</v>
      </c>
      <c r="O564">
        <v>0</v>
      </c>
      <c r="P564">
        <v>-3.7707390648566985E-4</v>
      </c>
      <c r="Q564">
        <v>-3.7707390648566985E-4</v>
      </c>
      <c r="R564">
        <v>-4.0346907993966813E-2</v>
      </c>
      <c r="S564">
        <v>37.941176470588289</v>
      </c>
      <c r="T564">
        <v>37.941176470588289</v>
      </c>
      <c r="U564">
        <v>-950.29411764705901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4</v>
      </c>
      <c r="AC564">
        <v>-3</v>
      </c>
      <c r="AD564">
        <v>-2</v>
      </c>
      <c r="AE564">
        <v>0</v>
      </c>
      <c r="AF564">
        <v>0</v>
      </c>
      <c r="AG564">
        <v>0</v>
      </c>
      <c r="AH564">
        <v>0</v>
      </c>
      <c r="AI564">
        <v>0</v>
      </c>
    </row>
    <row r="565" spans="1:35" x14ac:dyDescent="0.35">
      <c r="A565" t="s">
        <v>174</v>
      </c>
      <c r="B565" t="s">
        <v>67</v>
      </c>
      <c r="C565">
        <v>2429</v>
      </c>
      <c r="D565">
        <v>-10</v>
      </c>
      <c r="E565">
        <v>-4</v>
      </c>
      <c r="F565">
        <v>-8</v>
      </c>
      <c r="G565">
        <v>0</v>
      </c>
      <c r="H565">
        <v>0</v>
      </c>
      <c r="I565">
        <v>0</v>
      </c>
      <c r="J565">
        <v>-1950</v>
      </c>
      <c r="K565">
        <v>-780</v>
      </c>
      <c r="L565">
        <v>-1440</v>
      </c>
      <c r="M565">
        <v>0</v>
      </c>
      <c r="N565">
        <v>0</v>
      </c>
      <c r="O565">
        <v>0</v>
      </c>
      <c r="P565">
        <v>-5.128205128205128E-2</v>
      </c>
      <c r="Q565">
        <v>-5.128205128205128E-2</v>
      </c>
      <c r="R565">
        <v>-6.6849816849816848E-2</v>
      </c>
      <c r="S565">
        <v>-1109.2307692307693</v>
      </c>
      <c r="T565">
        <v>-1109.2307692307693</v>
      </c>
      <c r="U565">
        <v>-1594.8901098901101</v>
      </c>
      <c r="V565">
        <v>-2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2</v>
      </c>
      <c r="AC565">
        <v>1</v>
      </c>
      <c r="AD565">
        <v>-1</v>
      </c>
      <c r="AE565">
        <v>0</v>
      </c>
      <c r="AF565">
        <v>-0.59999999999999964</v>
      </c>
      <c r="AG565">
        <v>3</v>
      </c>
      <c r="AH565">
        <v>2</v>
      </c>
      <c r="AI565">
        <v>0</v>
      </c>
    </row>
    <row r="566" spans="1:35" x14ac:dyDescent="0.35">
      <c r="A566" t="s">
        <v>175</v>
      </c>
      <c r="B566" t="s">
        <v>64</v>
      </c>
      <c r="C566">
        <v>2434</v>
      </c>
      <c r="D566">
        <v>-28</v>
      </c>
      <c r="E566">
        <v>-29</v>
      </c>
      <c r="F566">
        <v>-18</v>
      </c>
      <c r="G566">
        <v>0</v>
      </c>
      <c r="H566">
        <v>0</v>
      </c>
      <c r="I566">
        <v>0</v>
      </c>
      <c r="J566">
        <v>-5460</v>
      </c>
      <c r="K566">
        <v>-5655</v>
      </c>
      <c r="L566">
        <v>-3240</v>
      </c>
      <c r="M566">
        <v>0</v>
      </c>
      <c r="N566">
        <v>0</v>
      </c>
      <c r="O566">
        <v>0</v>
      </c>
      <c r="P566">
        <v>-1.9918283963227784E-2</v>
      </c>
      <c r="Q566">
        <v>-5.8733401430030585E-3</v>
      </c>
      <c r="R566">
        <v>1.0469867211440165E-2</v>
      </c>
      <c r="S566">
        <v>-4095.4826353421868</v>
      </c>
      <c r="T566">
        <v>-7096.873084780389</v>
      </c>
      <c r="U566">
        <v>-12938.400153217572</v>
      </c>
      <c r="V566">
        <v>0</v>
      </c>
      <c r="W566">
        <v>-14</v>
      </c>
      <c r="X566">
        <v>-15</v>
      </c>
      <c r="Y566">
        <v>0</v>
      </c>
      <c r="Z566">
        <v>0</v>
      </c>
      <c r="AA566">
        <v>0</v>
      </c>
      <c r="AB566">
        <v>14</v>
      </c>
      <c r="AC566">
        <v>7</v>
      </c>
      <c r="AD566">
        <v>40</v>
      </c>
      <c r="AE566">
        <v>0</v>
      </c>
      <c r="AF566">
        <v>-5.8666666666666671</v>
      </c>
      <c r="AG566">
        <v>-0.40000000000000036</v>
      </c>
      <c r="AH566">
        <v>-2.6000000000000014</v>
      </c>
      <c r="AI566">
        <v>0</v>
      </c>
    </row>
    <row r="567" spans="1:35" x14ac:dyDescent="0.35">
      <c r="A567" t="s">
        <v>176</v>
      </c>
      <c r="B567" t="s">
        <v>67</v>
      </c>
      <c r="C567">
        <v>2435</v>
      </c>
      <c r="D567">
        <v>-17</v>
      </c>
      <c r="E567">
        <v>3</v>
      </c>
      <c r="F567">
        <v>1</v>
      </c>
      <c r="G567">
        <v>0</v>
      </c>
      <c r="H567">
        <v>0</v>
      </c>
      <c r="I567">
        <v>0</v>
      </c>
      <c r="J567">
        <v>-3315</v>
      </c>
      <c r="K567">
        <v>585</v>
      </c>
      <c r="L567">
        <v>180</v>
      </c>
      <c r="M567">
        <v>0</v>
      </c>
      <c r="N567">
        <v>0</v>
      </c>
      <c r="O567">
        <v>0</v>
      </c>
      <c r="P567">
        <v>0.20726495726495725</v>
      </c>
      <c r="Q567">
        <v>0.2564102564102565</v>
      </c>
      <c r="R567">
        <v>-1.0683760683760646E-2</v>
      </c>
      <c r="S567">
        <v>2717.5</v>
      </c>
      <c r="T567">
        <v>2100</v>
      </c>
      <c r="U567">
        <v>-2637.5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-8</v>
      </c>
      <c r="AC567">
        <v>-15</v>
      </c>
      <c r="AD567">
        <v>-17</v>
      </c>
      <c r="AE567">
        <v>0</v>
      </c>
      <c r="AF567">
        <v>-4</v>
      </c>
      <c r="AG567">
        <v>0</v>
      </c>
      <c r="AH567">
        <v>0</v>
      </c>
      <c r="AI567">
        <v>0</v>
      </c>
    </row>
    <row r="568" spans="1:35" x14ac:dyDescent="0.35">
      <c r="A568" t="s">
        <v>177</v>
      </c>
      <c r="B568" t="s">
        <v>67</v>
      </c>
      <c r="C568">
        <v>2441</v>
      </c>
      <c r="D568">
        <v>-11</v>
      </c>
      <c r="E568">
        <v>4</v>
      </c>
      <c r="F568">
        <v>-2</v>
      </c>
      <c r="G568">
        <v>0</v>
      </c>
      <c r="H568">
        <v>0</v>
      </c>
      <c r="I568">
        <v>0</v>
      </c>
      <c r="J568">
        <v>-2145</v>
      </c>
      <c r="K568">
        <v>780</v>
      </c>
      <c r="L568">
        <v>-360</v>
      </c>
      <c r="M568">
        <v>0</v>
      </c>
      <c r="N568">
        <v>0</v>
      </c>
      <c r="O568">
        <v>0</v>
      </c>
      <c r="P568">
        <v>7.0652173913043459E-2</v>
      </c>
      <c r="Q568">
        <v>-3.6231884057970953E-2</v>
      </c>
      <c r="R568">
        <v>-7.9710144927536142E-2</v>
      </c>
      <c r="S568">
        <v>521.00543478260806</v>
      </c>
      <c r="T568">
        <v>-2036.4130434782601</v>
      </c>
      <c r="U568">
        <v>-2755.1086956521722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-11</v>
      </c>
      <c r="AC568">
        <v>6</v>
      </c>
      <c r="AD568">
        <v>-3</v>
      </c>
      <c r="AE568">
        <v>0</v>
      </c>
      <c r="AF568">
        <v>0</v>
      </c>
      <c r="AG568">
        <v>0</v>
      </c>
      <c r="AH568">
        <v>0</v>
      </c>
      <c r="AI568">
        <v>0</v>
      </c>
    </row>
    <row r="569" spans="1:35" x14ac:dyDescent="0.35">
      <c r="A569" t="s">
        <v>178</v>
      </c>
      <c r="B569" t="s">
        <v>67</v>
      </c>
      <c r="C569">
        <v>2443</v>
      </c>
      <c r="D569">
        <v>4</v>
      </c>
      <c r="E569">
        <v>6</v>
      </c>
      <c r="F569">
        <v>0</v>
      </c>
      <c r="G569">
        <v>0</v>
      </c>
      <c r="H569">
        <v>0</v>
      </c>
      <c r="I569">
        <v>0</v>
      </c>
      <c r="J569">
        <v>780</v>
      </c>
      <c r="K569">
        <v>1170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6.5217391304347783E-2</v>
      </c>
      <c r="R569">
        <v>-8.6956521739130488E-2</v>
      </c>
      <c r="S569">
        <v>84.782608695652243</v>
      </c>
      <c r="T569">
        <v>3242.6086956521722</v>
      </c>
      <c r="U569">
        <v>-437.60869565217581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-1</v>
      </c>
      <c r="AC569">
        <v>4</v>
      </c>
      <c r="AD569">
        <v>-4</v>
      </c>
      <c r="AE569">
        <v>0</v>
      </c>
      <c r="AF569">
        <v>0</v>
      </c>
      <c r="AG569">
        <v>0</v>
      </c>
      <c r="AH569">
        <v>0</v>
      </c>
      <c r="AI569">
        <v>0</v>
      </c>
    </row>
    <row r="570" spans="1:35" x14ac:dyDescent="0.35">
      <c r="A570" t="s">
        <v>179</v>
      </c>
      <c r="B570" t="s">
        <v>67</v>
      </c>
      <c r="C570">
        <v>2447</v>
      </c>
      <c r="D570">
        <v>-35</v>
      </c>
      <c r="E570">
        <v>-4</v>
      </c>
      <c r="F570">
        <v>-2</v>
      </c>
      <c r="G570">
        <v>0</v>
      </c>
      <c r="H570">
        <v>0</v>
      </c>
      <c r="I570">
        <v>0</v>
      </c>
      <c r="J570">
        <v>-6825</v>
      </c>
      <c r="K570">
        <v>-780</v>
      </c>
      <c r="L570">
        <v>-360</v>
      </c>
      <c r="M570">
        <v>0</v>
      </c>
      <c r="N570">
        <v>0</v>
      </c>
      <c r="O570">
        <v>0</v>
      </c>
      <c r="P570">
        <v>-3.7100652696667846E-2</v>
      </c>
      <c r="Q570">
        <v>1.0649261422191691E-2</v>
      </c>
      <c r="R570">
        <v>-3.641360357265544E-2</v>
      </c>
      <c r="S570">
        <v>-5242.1830985915512</v>
      </c>
      <c r="T570">
        <v>-4911.5492957746501</v>
      </c>
      <c r="U570">
        <v>-7357.6056338028175</v>
      </c>
      <c r="V570">
        <v>18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-4</v>
      </c>
      <c r="AC570">
        <v>-1</v>
      </c>
      <c r="AD570">
        <v>1</v>
      </c>
      <c r="AE570">
        <v>0</v>
      </c>
      <c r="AF570">
        <v>0</v>
      </c>
      <c r="AG570">
        <v>0</v>
      </c>
      <c r="AH570">
        <v>0</v>
      </c>
      <c r="AI570">
        <v>0</v>
      </c>
    </row>
    <row r="571" spans="1:35" x14ac:dyDescent="0.35">
      <c r="A571" t="s">
        <v>180</v>
      </c>
      <c r="B571" t="s">
        <v>67</v>
      </c>
      <c r="C571">
        <v>2448</v>
      </c>
      <c r="D571">
        <v>-23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-4485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-0.70833333333333337</v>
      </c>
      <c r="Q571">
        <v>-0.75</v>
      </c>
      <c r="R571">
        <v>-0.875</v>
      </c>
      <c r="S571">
        <v>-3176.875</v>
      </c>
      <c r="T571">
        <v>-3363.75</v>
      </c>
      <c r="U571">
        <v>-3924.375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-11</v>
      </c>
      <c r="AC571">
        <v>0</v>
      </c>
      <c r="AD571">
        <v>0</v>
      </c>
      <c r="AE571">
        <v>0</v>
      </c>
      <c r="AF571">
        <v>-6</v>
      </c>
      <c r="AG571">
        <v>0</v>
      </c>
      <c r="AH571">
        <v>0</v>
      </c>
      <c r="AI571">
        <v>0</v>
      </c>
    </row>
    <row r="572" spans="1:35" x14ac:dyDescent="0.35">
      <c r="A572" t="s">
        <v>181</v>
      </c>
      <c r="B572" t="s">
        <v>64</v>
      </c>
      <c r="C572">
        <v>2449</v>
      </c>
      <c r="D572">
        <v>-6</v>
      </c>
      <c r="E572">
        <v>-5</v>
      </c>
      <c r="F572">
        <v>-2</v>
      </c>
      <c r="G572">
        <v>0</v>
      </c>
      <c r="H572">
        <v>0</v>
      </c>
      <c r="I572">
        <v>0</v>
      </c>
      <c r="J572">
        <v>-1170</v>
      </c>
      <c r="K572">
        <v>-975</v>
      </c>
      <c r="L572">
        <v>-360</v>
      </c>
      <c r="M572">
        <v>0</v>
      </c>
      <c r="N572">
        <v>0</v>
      </c>
      <c r="O572">
        <v>0</v>
      </c>
      <c r="P572">
        <v>-3.6231884057970953E-2</v>
      </c>
      <c r="Q572">
        <v>-3.9613526570048241E-2</v>
      </c>
      <c r="R572">
        <v>-8.5507246376811619E-2</v>
      </c>
      <c r="S572">
        <v>-2660.7608695652161</v>
      </c>
      <c r="T572">
        <v>-3142.8985507246362</v>
      </c>
      <c r="U572">
        <v>-4676.1956521739121</v>
      </c>
      <c r="V572">
        <v>-11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-12</v>
      </c>
      <c r="AC572">
        <v>-26</v>
      </c>
      <c r="AD572">
        <v>-11</v>
      </c>
      <c r="AE572">
        <v>0</v>
      </c>
      <c r="AF572">
        <v>-2</v>
      </c>
      <c r="AG572">
        <v>-3</v>
      </c>
      <c r="AH572">
        <v>-3</v>
      </c>
      <c r="AI572">
        <v>0</v>
      </c>
    </row>
    <row r="573" spans="1:35" x14ac:dyDescent="0.35">
      <c r="A573" t="s">
        <v>182</v>
      </c>
      <c r="B573" t="s">
        <v>64</v>
      </c>
      <c r="C573">
        <v>2450</v>
      </c>
      <c r="D573">
        <v>-7</v>
      </c>
      <c r="E573">
        <v>-12</v>
      </c>
      <c r="F573">
        <v>-9</v>
      </c>
      <c r="G573">
        <v>0</v>
      </c>
      <c r="H573">
        <v>0</v>
      </c>
      <c r="I573">
        <v>0</v>
      </c>
      <c r="J573">
        <v>-1365</v>
      </c>
      <c r="K573">
        <v>-2340</v>
      </c>
      <c r="L573">
        <v>-1620</v>
      </c>
      <c r="M573">
        <v>0</v>
      </c>
      <c r="N573">
        <v>0</v>
      </c>
      <c r="O573">
        <v>0</v>
      </c>
      <c r="P573">
        <v>-6.9124423963133619E-3</v>
      </c>
      <c r="Q573">
        <v>2.5345622119815669E-2</v>
      </c>
      <c r="R573">
        <v>-9.216589861751151E-2</v>
      </c>
      <c r="S573">
        <v>-506.33640552995394</v>
      </c>
      <c r="T573">
        <v>81.566820276497765</v>
      </c>
      <c r="U573">
        <v>-3201.1520737327187</v>
      </c>
      <c r="V573">
        <v>1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1</v>
      </c>
      <c r="AC573">
        <v>1</v>
      </c>
      <c r="AD573">
        <v>3</v>
      </c>
      <c r="AE573">
        <v>0</v>
      </c>
      <c r="AF573">
        <v>1</v>
      </c>
      <c r="AG573">
        <v>1</v>
      </c>
      <c r="AH573">
        <v>3</v>
      </c>
      <c r="AI573">
        <v>0</v>
      </c>
    </row>
    <row r="574" spans="1:35" x14ac:dyDescent="0.35">
      <c r="A574" t="s">
        <v>183</v>
      </c>
      <c r="B574" t="s">
        <v>64</v>
      </c>
      <c r="C574">
        <v>2453</v>
      </c>
      <c r="D574">
        <v>-20</v>
      </c>
      <c r="E574">
        <v>-5</v>
      </c>
      <c r="F574">
        <v>-7</v>
      </c>
      <c r="G574">
        <v>0</v>
      </c>
      <c r="H574">
        <v>0</v>
      </c>
      <c r="I574">
        <v>0</v>
      </c>
      <c r="J574">
        <v>-3900</v>
      </c>
      <c r="K574">
        <v>-975</v>
      </c>
      <c r="L574">
        <v>-1260</v>
      </c>
      <c r="M574">
        <v>0</v>
      </c>
      <c r="N574">
        <v>0</v>
      </c>
      <c r="O574">
        <v>0</v>
      </c>
      <c r="P574">
        <v>9.2517006802721097E-2</v>
      </c>
      <c r="Q574">
        <v>9.7959183673469397E-2</v>
      </c>
      <c r="R574">
        <v>0</v>
      </c>
      <c r="S574">
        <v>1331.6326530612246</v>
      </c>
      <c r="T574">
        <v>1049.0816326530612</v>
      </c>
      <c r="U574">
        <v>-6135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5</v>
      </c>
      <c r="AC574">
        <v>1</v>
      </c>
      <c r="AD574">
        <v>5</v>
      </c>
      <c r="AE574">
        <v>0</v>
      </c>
      <c r="AF574">
        <v>0</v>
      </c>
      <c r="AG574">
        <v>-3</v>
      </c>
      <c r="AH574">
        <v>-3</v>
      </c>
      <c r="AI574">
        <v>0</v>
      </c>
    </row>
    <row r="575" spans="1:35" x14ac:dyDescent="0.35">
      <c r="A575" t="s">
        <v>184</v>
      </c>
      <c r="B575" t="s">
        <v>67</v>
      </c>
      <c r="C575">
        <v>2454</v>
      </c>
      <c r="D575">
        <v>-1</v>
      </c>
      <c r="E575">
        <v>2</v>
      </c>
      <c r="F575">
        <v>-5</v>
      </c>
      <c r="G575">
        <v>0</v>
      </c>
      <c r="H575">
        <v>0</v>
      </c>
      <c r="I575">
        <v>0</v>
      </c>
      <c r="J575">
        <v>-195</v>
      </c>
      <c r="K575">
        <v>390</v>
      </c>
      <c r="L575">
        <v>-900</v>
      </c>
      <c r="M575">
        <v>0</v>
      </c>
      <c r="N575">
        <v>0</v>
      </c>
      <c r="O575">
        <v>0</v>
      </c>
      <c r="P575">
        <v>0.27368421052631586</v>
      </c>
      <c r="Q575">
        <v>0.22105263157894739</v>
      </c>
      <c r="R575">
        <v>2.6315789473684292E-3</v>
      </c>
      <c r="S575">
        <v>2646.3157894736842</v>
      </c>
      <c r="T575">
        <v>2028.9473684210525</v>
      </c>
      <c r="U575">
        <v>-638.88157894736833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-5</v>
      </c>
      <c r="AC575">
        <v>-8</v>
      </c>
      <c r="AD575">
        <v>-10</v>
      </c>
      <c r="AE575">
        <v>0</v>
      </c>
      <c r="AF575">
        <v>0</v>
      </c>
      <c r="AG575">
        <v>0</v>
      </c>
      <c r="AH575">
        <v>0</v>
      </c>
      <c r="AI575">
        <v>0</v>
      </c>
    </row>
    <row r="576" spans="1:35" x14ac:dyDescent="0.35">
      <c r="A576" t="s">
        <v>185</v>
      </c>
      <c r="B576" t="s">
        <v>64</v>
      </c>
      <c r="C576">
        <v>2455</v>
      </c>
      <c r="D576">
        <v>-2</v>
      </c>
      <c r="E576">
        <v>1</v>
      </c>
      <c r="F576">
        <v>2</v>
      </c>
      <c r="G576">
        <v>0</v>
      </c>
      <c r="H576">
        <v>0</v>
      </c>
      <c r="I576">
        <v>0</v>
      </c>
      <c r="J576">
        <v>-390</v>
      </c>
      <c r="K576">
        <v>195</v>
      </c>
      <c r="L576">
        <v>360</v>
      </c>
      <c r="M576">
        <v>0</v>
      </c>
      <c r="N576">
        <v>0</v>
      </c>
      <c r="O576">
        <v>0</v>
      </c>
      <c r="P576">
        <v>2.6315789473684209E-2</v>
      </c>
      <c r="Q576">
        <v>0.13157894736842105</v>
      </c>
      <c r="R576">
        <v>0.4210526315789474</v>
      </c>
      <c r="S576">
        <v>614.60526315789502</v>
      </c>
      <c r="T576">
        <v>2938.4210526315792</v>
      </c>
      <c r="U576">
        <v>9334.3421052631584</v>
      </c>
      <c r="V576">
        <v>2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4</v>
      </c>
      <c r="AC576">
        <v>1</v>
      </c>
      <c r="AD576">
        <v>15</v>
      </c>
      <c r="AE576">
        <v>0</v>
      </c>
      <c r="AF576">
        <v>-1.8000000000000007</v>
      </c>
      <c r="AG576">
        <v>0</v>
      </c>
      <c r="AH576">
        <v>0</v>
      </c>
      <c r="AI576">
        <v>0</v>
      </c>
    </row>
    <row r="577" spans="1:35" x14ac:dyDescent="0.35">
      <c r="A577" t="s">
        <v>186</v>
      </c>
      <c r="B577" t="s">
        <v>67</v>
      </c>
      <c r="C577">
        <v>2457</v>
      </c>
      <c r="D577">
        <v>3</v>
      </c>
      <c r="E577">
        <v>3</v>
      </c>
      <c r="F577">
        <v>-5</v>
      </c>
      <c r="G577">
        <v>0</v>
      </c>
      <c r="H577">
        <v>0</v>
      </c>
      <c r="I577">
        <v>0</v>
      </c>
      <c r="J577">
        <v>585</v>
      </c>
      <c r="K577">
        <v>585</v>
      </c>
      <c r="L577">
        <v>-900</v>
      </c>
      <c r="M577">
        <v>0</v>
      </c>
      <c r="N577">
        <v>0</v>
      </c>
      <c r="O577">
        <v>0</v>
      </c>
      <c r="P577">
        <v>0.16468253968253968</v>
      </c>
      <c r="Q577">
        <v>0.32837301587301587</v>
      </c>
      <c r="R577">
        <v>0.13888888888888884</v>
      </c>
      <c r="S577">
        <v>5986.7559523809523</v>
      </c>
      <c r="T577">
        <v>12010.639880952382</v>
      </c>
      <c r="U577">
        <v>5242.0833333333321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-3</v>
      </c>
      <c r="AC577">
        <v>-7</v>
      </c>
      <c r="AD577">
        <v>-4</v>
      </c>
      <c r="AE577">
        <v>0</v>
      </c>
      <c r="AF577">
        <v>3</v>
      </c>
      <c r="AG577">
        <v>2</v>
      </c>
      <c r="AH577">
        <v>3</v>
      </c>
      <c r="AI577">
        <v>0</v>
      </c>
    </row>
    <row r="578" spans="1:35" x14ac:dyDescent="0.35">
      <c r="A578" t="s">
        <v>187</v>
      </c>
      <c r="B578" t="s">
        <v>64</v>
      </c>
      <c r="C578">
        <v>2458</v>
      </c>
      <c r="D578">
        <v>-38</v>
      </c>
      <c r="E578">
        <v>-21</v>
      </c>
      <c r="F578">
        <v>-22</v>
      </c>
      <c r="G578">
        <v>0</v>
      </c>
      <c r="H578">
        <v>0</v>
      </c>
      <c r="I578">
        <v>0</v>
      </c>
      <c r="J578">
        <v>-7410</v>
      </c>
      <c r="K578">
        <v>-4095</v>
      </c>
      <c r="L578">
        <v>-3960</v>
      </c>
      <c r="M578">
        <v>0</v>
      </c>
      <c r="N578">
        <v>0</v>
      </c>
      <c r="O578">
        <v>0</v>
      </c>
      <c r="P578">
        <v>0</v>
      </c>
      <c r="Q578">
        <v>2.2806461830852075E-2</v>
      </c>
      <c r="R578">
        <v>0.14729173265758633</v>
      </c>
      <c r="S578">
        <v>0</v>
      </c>
      <c r="T578">
        <v>118.29901805511565</v>
      </c>
      <c r="U578">
        <v>-5679.735508394042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-47</v>
      </c>
      <c r="AC578">
        <v>-6</v>
      </c>
      <c r="AD578">
        <v>-7</v>
      </c>
      <c r="AE578">
        <v>0</v>
      </c>
      <c r="AF578">
        <v>0</v>
      </c>
      <c r="AG578">
        <v>0</v>
      </c>
      <c r="AH578">
        <v>0</v>
      </c>
      <c r="AI578">
        <v>0</v>
      </c>
    </row>
    <row r="579" spans="1:35" x14ac:dyDescent="0.35">
      <c r="A579" t="s">
        <v>188</v>
      </c>
      <c r="B579" t="s">
        <v>64</v>
      </c>
      <c r="C579">
        <v>2460</v>
      </c>
      <c r="D579">
        <v>-8</v>
      </c>
      <c r="E579">
        <v>10</v>
      </c>
      <c r="F579">
        <v>2</v>
      </c>
      <c r="G579">
        <v>0</v>
      </c>
      <c r="H579">
        <v>0</v>
      </c>
      <c r="I579">
        <v>0</v>
      </c>
      <c r="J579">
        <v>-1560</v>
      </c>
      <c r="K579">
        <v>1950</v>
      </c>
      <c r="L579">
        <v>360</v>
      </c>
      <c r="M579">
        <v>0</v>
      </c>
      <c r="N579">
        <v>0</v>
      </c>
      <c r="O579">
        <v>0</v>
      </c>
      <c r="P579">
        <v>-5.5555555555555552E-2</v>
      </c>
      <c r="Q579">
        <v>-0.47222222222222221</v>
      </c>
      <c r="R579">
        <v>-0.1388888888888889</v>
      </c>
      <c r="S579">
        <v>-952.5</v>
      </c>
      <c r="T579">
        <v>-8075.416666666667</v>
      </c>
      <c r="U579">
        <v>-2068.75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11</v>
      </c>
      <c r="AG579">
        <v>0</v>
      </c>
      <c r="AH579">
        <v>11</v>
      </c>
      <c r="AI579">
        <v>0</v>
      </c>
    </row>
    <row r="580" spans="1:35" x14ac:dyDescent="0.35">
      <c r="A580" t="s">
        <v>189</v>
      </c>
      <c r="B580" t="s">
        <v>64</v>
      </c>
      <c r="C580">
        <v>2463</v>
      </c>
      <c r="D580">
        <v>-1</v>
      </c>
      <c r="E580">
        <v>1</v>
      </c>
      <c r="F580">
        <v>8</v>
      </c>
      <c r="G580">
        <v>0</v>
      </c>
      <c r="H580">
        <v>0</v>
      </c>
      <c r="I580">
        <v>0</v>
      </c>
      <c r="J580">
        <v>-195</v>
      </c>
      <c r="K580">
        <v>195</v>
      </c>
      <c r="L580">
        <v>1440</v>
      </c>
      <c r="M580">
        <v>0</v>
      </c>
      <c r="N580">
        <v>0</v>
      </c>
      <c r="O580">
        <v>0</v>
      </c>
      <c r="P580">
        <v>3.8461538461538464E-2</v>
      </c>
      <c r="Q580">
        <v>3.8461538461538464E-2</v>
      </c>
      <c r="R580">
        <v>-3.021978021978021E-2</v>
      </c>
      <c r="S580">
        <v>649.03846153846155</v>
      </c>
      <c r="T580">
        <v>649.03846153846155</v>
      </c>
      <c r="U580">
        <v>-355.67307692307691</v>
      </c>
      <c r="V580">
        <v>2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-1</v>
      </c>
      <c r="AC580">
        <v>0</v>
      </c>
      <c r="AD580">
        <v>2</v>
      </c>
      <c r="AE580">
        <v>0</v>
      </c>
      <c r="AF580">
        <v>2.3333333333333339</v>
      </c>
      <c r="AG580">
        <v>-1</v>
      </c>
      <c r="AH580">
        <v>2</v>
      </c>
      <c r="AI580">
        <v>0</v>
      </c>
    </row>
    <row r="581" spans="1:35" x14ac:dyDescent="0.35">
      <c r="A581" t="s">
        <v>190</v>
      </c>
      <c r="B581" t="s">
        <v>67</v>
      </c>
      <c r="C581">
        <v>2465</v>
      </c>
      <c r="D581">
        <v>-1</v>
      </c>
      <c r="E581">
        <v>2</v>
      </c>
      <c r="F581">
        <v>1</v>
      </c>
      <c r="G581">
        <v>0</v>
      </c>
      <c r="H581">
        <v>0</v>
      </c>
      <c r="I581">
        <v>0</v>
      </c>
      <c r="J581">
        <v>-195</v>
      </c>
      <c r="K581">
        <v>390</v>
      </c>
      <c r="L581">
        <v>180</v>
      </c>
      <c r="M581">
        <v>0</v>
      </c>
      <c r="N581">
        <v>0</v>
      </c>
      <c r="O581">
        <v>0</v>
      </c>
      <c r="P581">
        <v>-2.5000000000000001E-2</v>
      </c>
      <c r="Q581">
        <v>-2.5000000000000001E-2</v>
      </c>
      <c r="R581">
        <v>-2.5000000000000001E-2</v>
      </c>
      <c r="S581">
        <v>-693</v>
      </c>
      <c r="T581">
        <v>-693</v>
      </c>
      <c r="U581">
        <v>-693</v>
      </c>
      <c r="V581">
        <v>11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11</v>
      </c>
      <c r="AC581">
        <v>18</v>
      </c>
      <c r="AD581">
        <v>9</v>
      </c>
      <c r="AE581">
        <v>0</v>
      </c>
      <c r="AF581">
        <v>0</v>
      </c>
      <c r="AG581">
        <v>0</v>
      </c>
      <c r="AH581">
        <v>0</v>
      </c>
      <c r="AI581">
        <v>0</v>
      </c>
    </row>
    <row r="582" spans="1:35" x14ac:dyDescent="0.35">
      <c r="A582" t="s">
        <v>191</v>
      </c>
      <c r="B582" t="s">
        <v>67</v>
      </c>
      <c r="C582">
        <v>2466</v>
      </c>
      <c r="D582">
        <v>4</v>
      </c>
      <c r="E582">
        <v>-6</v>
      </c>
      <c r="F582">
        <v>12</v>
      </c>
      <c r="G582">
        <v>0</v>
      </c>
      <c r="H582">
        <v>0</v>
      </c>
      <c r="I582">
        <v>0</v>
      </c>
      <c r="J582">
        <v>780</v>
      </c>
      <c r="K582">
        <v>-1170</v>
      </c>
      <c r="L582">
        <v>2160</v>
      </c>
      <c r="M582">
        <v>0</v>
      </c>
      <c r="N582">
        <v>0</v>
      </c>
      <c r="O582">
        <v>0</v>
      </c>
      <c r="P582">
        <v>0</v>
      </c>
      <c r="Q582">
        <v>0.16643356643356644</v>
      </c>
      <c r="R582">
        <v>0.39160839160839156</v>
      </c>
      <c r="S582">
        <v>0</v>
      </c>
      <c r="T582">
        <v>6305.9370629370624</v>
      </c>
      <c r="U582">
        <v>15753.734265734267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7</v>
      </c>
      <c r="AC582">
        <v>10</v>
      </c>
      <c r="AD582">
        <v>10</v>
      </c>
      <c r="AE582">
        <v>0</v>
      </c>
      <c r="AF582">
        <v>1</v>
      </c>
      <c r="AG582">
        <v>0</v>
      </c>
      <c r="AH582">
        <v>2</v>
      </c>
      <c r="AI582">
        <v>0</v>
      </c>
    </row>
    <row r="583" spans="1:35" x14ac:dyDescent="0.35">
      <c r="A583" t="s">
        <v>192</v>
      </c>
      <c r="B583" t="s">
        <v>67</v>
      </c>
      <c r="C583">
        <v>2469</v>
      </c>
      <c r="D583">
        <v>-15</v>
      </c>
      <c r="E583">
        <v>-12</v>
      </c>
      <c r="F583">
        <v>-14</v>
      </c>
      <c r="G583">
        <v>0</v>
      </c>
      <c r="H583">
        <v>0</v>
      </c>
      <c r="I583">
        <v>0</v>
      </c>
      <c r="J583">
        <v>-2925</v>
      </c>
      <c r="K583">
        <v>-2340</v>
      </c>
      <c r="L583">
        <v>-2520</v>
      </c>
      <c r="M583">
        <v>0</v>
      </c>
      <c r="N583">
        <v>0</v>
      </c>
      <c r="O583">
        <v>0</v>
      </c>
      <c r="P583">
        <v>-7.1428571428571425E-2</v>
      </c>
      <c r="Q583">
        <v>-7.1428571428571425E-2</v>
      </c>
      <c r="R583">
        <v>-0.42857142857142855</v>
      </c>
      <c r="S583">
        <v>-556.07142857142856</v>
      </c>
      <c r="T583">
        <v>-556.07142857142856</v>
      </c>
      <c r="U583">
        <v>-3336.4285714285711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-5</v>
      </c>
      <c r="AC583">
        <v>-3</v>
      </c>
      <c r="AD583">
        <v>-4</v>
      </c>
      <c r="AE583">
        <v>0</v>
      </c>
      <c r="AF583">
        <v>0</v>
      </c>
      <c r="AG583">
        <v>0</v>
      </c>
      <c r="AH583">
        <v>0</v>
      </c>
      <c r="AI583">
        <v>0</v>
      </c>
    </row>
    <row r="584" spans="1:35" x14ac:dyDescent="0.35">
      <c r="A584" t="s">
        <v>193</v>
      </c>
      <c r="B584" t="s">
        <v>67</v>
      </c>
      <c r="C584">
        <v>2471</v>
      </c>
      <c r="D584">
        <v>6</v>
      </c>
      <c r="E584">
        <v>-9</v>
      </c>
      <c r="F584">
        <v>-7</v>
      </c>
      <c r="G584">
        <v>0</v>
      </c>
      <c r="H584">
        <v>0</v>
      </c>
      <c r="I584">
        <v>0</v>
      </c>
      <c r="J584">
        <v>1170</v>
      </c>
      <c r="K584">
        <v>-1755</v>
      </c>
      <c r="L584">
        <v>-1260</v>
      </c>
      <c r="M584">
        <v>0</v>
      </c>
      <c r="N584">
        <v>0</v>
      </c>
      <c r="O584">
        <v>0</v>
      </c>
      <c r="P584">
        <v>2.1739130434782608E-2</v>
      </c>
      <c r="Q584">
        <v>0.51521739130434774</v>
      </c>
      <c r="R584">
        <v>8.1521739130434812E-2</v>
      </c>
      <c r="S584">
        <v>578.1521739130435</v>
      </c>
      <c r="T584">
        <v>13609.95652173913</v>
      </c>
      <c r="U584">
        <v>553.69565217391209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2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</row>
    <row r="585" spans="1:35" x14ac:dyDescent="0.35">
      <c r="A585" t="s">
        <v>194</v>
      </c>
      <c r="B585" t="s">
        <v>67</v>
      </c>
      <c r="C585">
        <v>2475</v>
      </c>
      <c r="D585">
        <v>-33</v>
      </c>
      <c r="E585">
        <v>-15</v>
      </c>
      <c r="F585">
        <v>-17</v>
      </c>
      <c r="G585">
        <v>0</v>
      </c>
      <c r="H585">
        <v>0</v>
      </c>
      <c r="I585">
        <v>0</v>
      </c>
      <c r="J585">
        <v>-6435</v>
      </c>
      <c r="K585">
        <v>-2925</v>
      </c>
      <c r="L585">
        <v>-3060</v>
      </c>
      <c r="M585">
        <v>0</v>
      </c>
      <c r="N585">
        <v>0</v>
      </c>
      <c r="O585">
        <v>0</v>
      </c>
      <c r="P585">
        <v>-0.96</v>
      </c>
      <c r="Q585">
        <v>-0.96</v>
      </c>
      <c r="R585">
        <v>-0.96</v>
      </c>
      <c r="S585">
        <v>-11923.199999999999</v>
      </c>
      <c r="T585">
        <v>-11923.199999999999</v>
      </c>
      <c r="U585">
        <v>-11923.199999999999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-22</v>
      </c>
      <c r="AC585">
        <v>0</v>
      </c>
      <c r="AD585">
        <v>-30</v>
      </c>
      <c r="AE585">
        <v>0</v>
      </c>
      <c r="AF585">
        <v>0</v>
      </c>
      <c r="AG585">
        <v>0</v>
      </c>
      <c r="AH585">
        <v>0</v>
      </c>
      <c r="AI585">
        <v>0</v>
      </c>
    </row>
    <row r="586" spans="1:35" x14ac:dyDescent="0.35">
      <c r="A586" t="s">
        <v>195</v>
      </c>
      <c r="B586" t="s">
        <v>67</v>
      </c>
      <c r="C586">
        <v>2478</v>
      </c>
      <c r="D586">
        <v>-1</v>
      </c>
      <c r="E586">
        <v>-2</v>
      </c>
      <c r="F586">
        <v>-4</v>
      </c>
      <c r="G586">
        <v>0</v>
      </c>
      <c r="H586">
        <v>0</v>
      </c>
      <c r="I586">
        <v>0</v>
      </c>
      <c r="J586">
        <v>-195</v>
      </c>
      <c r="K586">
        <v>-390</v>
      </c>
      <c r="L586">
        <v>-720</v>
      </c>
      <c r="M586">
        <v>0</v>
      </c>
      <c r="N586">
        <v>0</v>
      </c>
      <c r="O586">
        <v>0</v>
      </c>
      <c r="P586">
        <v>0</v>
      </c>
      <c r="Q586">
        <v>3.5714285714285712E-2</v>
      </c>
      <c r="R586">
        <v>0.17857142857142858</v>
      </c>
      <c r="S586">
        <v>0</v>
      </c>
      <c r="T586">
        <v>570</v>
      </c>
      <c r="U586">
        <v>2850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1</v>
      </c>
      <c r="AC586">
        <v>0</v>
      </c>
      <c r="AD586">
        <v>1</v>
      </c>
      <c r="AE586">
        <v>0</v>
      </c>
      <c r="AF586">
        <v>4.6000000000000014</v>
      </c>
      <c r="AG586">
        <v>5</v>
      </c>
      <c r="AH586">
        <v>4</v>
      </c>
      <c r="AI586">
        <v>0</v>
      </c>
    </row>
    <row r="587" spans="1:35" x14ac:dyDescent="0.35">
      <c r="A587" t="s">
        <v>196</v>
      </c>
      <c r="B587" t="s">
        <v>67</v>
      </c>
      <c r="C587">
        <v>2479</v>
      </c>
      <c r="D587">
        <v>7</v>
      </c>
      <c r="E587">
        <v>-4</v>
      </c>
      <c r="F587">
        <v>7</v>
      </c>
      <c r="G587">
        <v>0</v>
      </c>
      <c r="H587">
        <v>0</v>
      </c>
      <c r="I587">
        <v>0</v>
      </c>
      <c r="J587">
        <v>1365</v>
      </c>
      <c r="K587">
        <v>-780</v>
      </c>
      <c r="L587">
        <v>1260</v>
      </c>
      <c r="M587">
        <v>0</v>
      </c>
      <c r="N587">
        <v>0</v>
      </c>
      <c r="O587">
        <v>0</v>
      </c>
      <c r="P587">
        <v>0.22878574777308952</v>
      </c>
      <c r="Q587">
        <v>0.42866072823878737</v>
      </c>
      <c r="R587">
        <v>2.4066260353180158E-2</v>
      </c>
      <c r="S587">
        <v>11571.680731364275</v>
      </c>
      <c r="T587">
        <v>22350.283638068453</v>
      </c>
      <c r="U587">
        <v>2963.9404594467924</v>
      </c>
      <c r="V587">
        <v>2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8</v>
      </c>
      <c r="AC587">
        <v>4</v>
      </c>
      <c r="AD587">
        <v>7</v>
      </c>
      <c r="AE587">
        <v>0</v>
      </c>
      <c r="AF587">
        <v>0</v>
      </c>
      <c r="AG587">
        <v>-3</v>
      </c>
      <c r="AH587">
        <v>-2</v>
      </c>
      <c r="AI587">
        <v>0</v>
      </c>
    </row>
    <row r="588" spans="1:35" x14ac:dyDescent="0.35">
      <c r="A588" t="s">
        <v>197</v>
      </c>
      <c r="B588" t="s">
        <v>64</v>
      </c>
      <c r="C588">
        <v>2480</v>
      </c>
      <c r="D588">
        <v>-13</v>
      </c>
      <c r="E588">
        <v>5</v>
      </c>
      <c r="F588">
        <v>-2</v>
      </c>
      <c r="G588">
        <v>0</v>
      </c>
      <c r="H588">
        <v>0</v>
      </c>
      <c r="I588">
        <v>0</v>
      </c>
      <c r="J588">
        <v>-2535</v>
      </c>
      <c r="K588">
        <v>975</v>
      </c>
      <c r="L588">
        <v>-360</v>
      </c>
      <c r="M588">
        <v>0</v>
      </c>
      <c r="N588">
        <v>0</v>
      </c>
      <c r="O588">
        <v>0</v>
      </c>
      <c r="P588">
        <v>-1.9259259259259309E-2</v>
      </c>
      <c r="Q588">
        <v>1.7777777777777781E-2</v>
      </c>
      <c r="R588">
        <v>-0.10222222222222221</v>
      </c>
      <c r="S588">
        <v>-1770.0444444444456</v>
      </c>
      <c r="T588">
        <v>-1172.2666666666664</v>
      </c>
      <c r="U588">
        <v>-3339.4666666666653</v>
      </c>
      <c r="V588">
        <v>-4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-8</v>
      </c>
      <c r="AC588">
        <v>5</v>
      </c>
      <c r="AD588">
        <v>3</v>
      </c>
      <c r="AE588">
        <v>0</v>
      </c>
      <c r="AF588">
        <v>-2</v>
      </c>
      <c r="AG588">
        <v>-1</v>
      </c>
      <c r="AH588">
        <v>0</v>
      </c>
      <c r="AI588">
        <v>0</v>
      </c>
    </row>
    <row r="589" spans="1:35" x14ac:dyDescent="0.35">
      <c r="A589" t="s">
        <v>198</v>
      </c>
      <c r="B589" t="s">
        <v>64</v>
      </c>
      <c r="C589">
        <v>2481</v>
      </c>
      <c r="D589">
        <v>6</v>
      </c>
      <c r="E589">
        <v>8</v>
      </c>
      <c r="F589">
        <v>9</v>
      </c>
      <c r="G589">
        <v>0</v>
      </c>
      <c r="H589">
        <v>0</v>
      </c>
      <c r="I589">
        <v>0</v>
      </c>
      <c r="J589">
        <v>1170</v>
      </c>
      <c r="K589">
        <v>1560</v>
      </c>
      <c r="L589">
        <v>1620</v>
      </c>
      <c r="M589">
        <v>0</v>
      </c>
      <c r="N589">
        <v>0</v>
      </c>
      <c r="O589">
        <v>0</v>
      </c>
      <c r="P589">
        <v>0</v>
      </c>
      <c r="Q589">
        <v>-0.13244680851063828</v>
      </c>
      <c r="R589">
        <v>0.29361702127659572</v>
      </c>
      <c r="S589">
        <v>0</v>
      </c>
      <c r="T589">
        <v>-2836.6675531914889</v>
      </c>
      <c r="U589">
        <v>10586.106382978724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-5</v>
      </c>
      <c r="AG589">
        <v>0</v>
      </c>
      <c r="AH589">
        <v>2</v>
      </c>
      <c r="AI589">
        <v>0</v>
      </c>
    </row>
    <row r="590" spans="1:35" x14ac:dyDescent="0.35">
      <c r="A590" t="s">
        <v>199</v>
      </c>
      <c r="B590" t="s">
        <v>67</v>
      </c>
      <c r="C590">
        <v>2482</v>
      </c>
      <c r="D590">
        <v>-13</v>
      </c>
      <c r="E590">
        <v>0</v>
      </c>
      <c r="F590">
        <v>3</v>
      </c>
      <c r="G590">
        <v>0</v>
      </c>
      <c r="H590">
        <v>0</v>
      </c>
      <c r="I590">
        <v>0</v>
      </c>
      <c r="J590">
        <v>-2535</v>
      </c>
      <c r="K590">
        <v>0</v>
      </c>
      <c r="L590">
        <v>540</v>
      </c>
      <c r="M590">
        <v>0</v>
      </c>
      <c r="N590">
        <v>0</v>
      </c>
      <c r="O590">
        <v>0</v>
      </c>
      <c r="P590">
        <v>0</v>
      </c>
      <c r="Q590">
        <v>-0.4829931972789116</v>
      </c>
      <c r="R590">
        <v>0</v>
      </c>
      <c r="S590">
        <v>0</v>
      </c>
      <c r="T590">
        <v>-15802.857142857143</v>
      </c>
      <c r="U590">
        <v>-1995</v>
      </c>
      <c r="V590">
        <v>-7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4</v>
      </c>
      <c r="AC590">
        <v>-6</v>
      </c>
      <c r="AD590">
        <v>5</v>
      </c>
      <c r="AE590">
        <v>0</v>
      </c>
      <c r="AF590">
        <v>0</v>
      </c>
      <c r="AG590">
        <v>0</v>
      </c>
      <c r="AH590">
        <v>0</v>
      </c>
      <c r="AI590">
        <v>0</v>
      </c>
    </row>
    <row r="591" spans="1:35" x14ac:dyDescent="0.35">
      <c r="A591" t="s">
        <v>200</v>
      </c>
      <c r="B591" t="s">
        <v>67</v>
      </c>
      <c r="C591">
        <v>2486</v>
      </c>
      <c r="D591">
        <v>-8</v>
      </c>
      <c r="E591">
        <v>-7</v>
      </c>
      <c r="F591">
        <v>-4</v>
      </c>
      <c r="G591">
        <v>0</v>
      </c>
      <c r="H591">
        <v>0</v>
      </c>
      <c r="I591">
        <v>0</v>
      </c>
      <c r="J591">
        <v>-1560</v>
      </c>
      <c r="K591">
        <v>-1365</v>
      </c>
      <c r="L591">
        <v>-720</v>
      </c>
      <c r="M591">
        <v>0</v>
      </c>
      <c r="N591">
        <v>0</v>
      </c>
      <c r="O591">
        <v>0</v>
      </c>
      <c r="P591">
        <v>0.57013574660633481</v>
      </c>
      <c r="Q591">
        <v>-7.6923076923076872E-2</v>
      </c>
      <c r="R591">
        <v>-7.6923076923076872E-2</v>
      </c>
      <c r="S591">
        <v>4221.0407239819015</v>
      </c>
      <c r="T591">
        <v>-4388.076923076922</v>
      </c>
      <c r="U591">
        <v>-4388.076923076922</v>
      </c>
      <c r="V591">
        <v>10</v>
      </c>
      <c r="W591">
        <v>-5</v>
      </c>
      <c r="X591">
        <v>-4</v>
      </c>
      <c r="Y591">
        <v>-2</v>
      </c>
      <c r="Z591">
        <v>0</v>
      </c>
      <c r="AA591">
        <v>0</v>
      </c>
      <c r="AB591">
        <v>-4</v>
      </c>
      <c r="AC591">
        <v>-2</v>
      </c>
      <c r="AD591">
        <v>2</v>
      </c>
      <c r="AE591">
        <v>0</v>
      </c>
      <c r="AF591">
        <v>-3</v>
      </c>
      <c r="AG591">
        <v>-3</v>
      </c>
      <c r="AH591">
        <v>-3</v>
      </c>
      <c r="AI591">
        <v>0</v>
      </c>
    </row>
    <row r="592" spans="1:35" x14ac:dyDescent="0.35">
      <c r="A592" t="s">
        <v>201</v>
      </c>
      <c r="B592" t="s">
        <v>67</v>
      </c>
      <c r="C592">
        <v>3002</v>
      </c>
      <c r="D592">
        <v>-1</v>
      </c>
      <c r="E592">
        <v>5</v>
      </c>
      <c r="F592">
        <v>-1</v>
      </c>
      <c r="G592">
        <v>0</v>
      </c>
      <c r="H592">
        <v>0</v>
      </c>
      <c r="I592">
        <v>0</v>
      </c>
      <c r="J592">
        <v>-195</v>
      </c>
      <c r="K592">
        <v>975</v>
      </c>
      <c r="L592">
        <v>-180</v>
      </c>
      <c r="M592">
        <v>0</v>
      </c>
      <c r="N592">
        <v>0</v>
      </c>
      <c r="O592">
        <v>0</v>
      </c>
      <c r="P592">
        <v>0.65384615384615385</v>
      </c>
      <c r="Q592">
        <v>9.6153846153846145E-2</v>
      </c>
      <c r="R592">
        <v>-7.6923076923076872E-2</v>
      </c>
      <c r="S592">
        <v>9444.8076923076933</v>
      </c>
      <c r="T592">
        <v>1838.9423076923067</v>
      </c>
      <c r="U592">
        <v>-511.15384615384573</v>
      </c>
      <c r="V592">
        <v>1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5</v>
      </c>
      <c r="AC592">
        <v>1</v>
      </c>
      <c r="AD592">
        <v>1</v>
      </c>
      <c r="AE592">
        <v>0</v>
      </c>
      <c r="AF592">
        <v>1</v>
      </c>
      <c r="AG592">
        <v>0</v>
      </c>
      <c r="AH592">
        <v>1</v>
      </c>
      <c r="AI592">
        <v>0</v>
      </c>
    </row>
    <row r="593" spans="1:35" x14ac:dyDescent="0.35">
      <c r="A593" t="s">
        <v>202</v>
      </c>
      <c r="B593" t="s">
        <v>64</v>
      </c>
      <c r="C593">
        <v>3015</v>
      </c>
      <c r="D593">
        <v>-11</v>
      </c>
      <c r="E593">
        <v>-20</v>
      </c>
      <c r="F593">
        <v>-19</v>
      </c>
      <c r="G593">
        <v>0</v>
      </c>
      <c r="H593">
        <v>0</v>
      </c>
      <c r="I593">
        <v>0</v>
      </c>
      <c r="J593">
        <v>-2145</v>
      </c>
      <c r="K593">
        <v>-3900</v>
      </c>
      <c r="L593">
        <v>-3420</v>
      </c>
      <c r="M593">
        <v>0</v>
      </c>
      <c r="N593">
        <v>0</v>
      </c>
      <c r="O593">
        <v>0</v>
      </c>
      <c r="P593">
        <v>0</v>
      </c>
      <c r="Q593">
        <v>0.64</v>
      </c>
      <c r="R593">
        <v>0.24387096774193551</v>
      </c>
      <c r="S593">
        <v>0</v>
      </c>
      <c r="T593">
        <v>8880</v>
      </c>
      <c r="U593">
        <v>-1501.4516129032254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-3</v>
      </c>
      <c r="AG593">
        <v>0</v>
      </c>
      <c r="AH593">
        <v>-1</v>
      </c>
      <c r="AI593">
        <v>0</v>
      </c>
    </row>
    <row r="594" spans="1:35" x14ac:dyDescent="0.35">
      <c r="A594" t="s">
        <v>203</v>
      </c>
      <c r="B594" t="s">
        <v>67</v>
      </c>
      <c r="C594">
        <v>3302</v>
      </c>
      <c r="D594">
        <v>-7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-1365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-8.0701754385964913E-2</v>
      </c>
      <c r="Q594">
        <v>-8.24561403508772E-2</v>
      </c>
      <c r="R594">
        <v>-1.7543859649122806E-2</v>
      </c>
      <c r="S594">
        <v>-1930</v>
      </c>
      <c r="T594">
        <v>-2150</v>
      </c>
      <c r="U594">
        <v>-835</v>
      </c>
      <c r="V594">
        <v>-1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-4</v>
      </c>
      <c r="AC594">
        <v>-1</v>
      </c>
      <c r="AD594">
        <v>-1</v>
      </c>
      <c r="AE594">
        <v>0</v>
      </c>
      <c r="AF594">
        <v>14</v>
      </c>
      <c r="AG594">
        <v>14</v>
      </c>
      <c r="AH594">
        <v>4</v>
      </c>
      <c r="AI594">
        <v>0</v>
      </c>
    </row>
    <row r="595" spans="1:35" x14ac:dyDescent="0.35">
      <c r="A595" t="s">
        <v>204</v>
      </c>
      <c r="B595" t="s">
        <v>64</v>
      </c>
      <c r="C595">
        <v>3303</v>
      </c>
      <c r="D595">
        <v>-13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-2535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-8.3333333333333329E-2</v>
      </c>
      <c r="R595">
        <v>-0.75</v>
      </c>
      <c r="S595">
        <v>0</v>
      </c>
      <c r="T595">
        <v>-211.25</v>
      </c>
      <c r="U595">
        <v>-1901.25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-10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</row>
    <row r="596" spans="1:35" x14ac:dyDescent="0.35">
      <c r="A596" t="s">
        <v>205</v>
      </c>
      <c r="B596" t="s">
        <v>64</v>
      </c>
      <c r="C596">
        <v>3306</v>
      </c>
      <c r="D596">
        <v>4</v>
      </c>
      <c r="E596">
        <v>-1</v>
      </c>
      <c r="F596">
        <v>-2</v>
      </c>
      <c r="G596">
        <v>0</v>
      </c>
      <c r="H596">
        <v>0</v>
      </c>
      <c r="I596">
        <v>0</v>
      </c>
      <c r="J596">
        <v>780</v>
      </c>
      <c r="K596">
        <v>-195</v>
      </c>
      <c r="L596">
        <v>-360</v>
      </c>
      <c r="M596">
        <v>0</v>
      </c>
      <c r="N596">
        <v>0</v>
      </c>
      <c r="O596">
        <v>0</v>
      </c>
      <c r="P596">
        <v>2.8169014084507043E-2</v>
      </c>
      <c r="Q596">
        <v>-1.7984832069339114E-2</v>
      </c>
      <c r="R596">
        <v>0.39501625135427954</v>
      </c>
      <c r="S596">
        <v>1129.4366197183099</v>
      </c>
      <c r="T596">
        <v>-710.7172264355363</v>
      </c>
      <c r="U596">
        <v>15948.945828819065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-6</v>
      </c>
      <c r="AC596">
        <v>-5</v>
      </c>
      <c r="AD596">
        <v>2</v>
      </c>
      <c r="AE596">
        <v>0</v>
      </c>
      <c r="AF596">
        <v>0</v>
      </c>
      <c r="AG596">
        <v>0</v>
      </c>
      <c r="AH596">
        <v>0</v>
      </c>
      <c r="AI596">
        <v>0</v>
      </c>
    </row>
    <row r="597" spans="1:35" x14ac:dyDescent="0.35">
      <c r="A597" t="s">
        <v>206</v>
      </c>
      <c r="B597" t="s">
        <v>67</v>
      </c>
      <c r="C597">
        <v>3310</v>
      </c>
      <c r="D597">
        <v>-13</v>
      </c>
      <c r="E597">
        <v>0</v>
      </c>
      <c r="F597">
        <v>-2</v>
      </c>
      <c r="G597">
        <v>0</v>
      </c>
      <c r="H597">
        <v>0</v>
      </c>
      <c r="I597">
        <v>0</v>
      </c>
      <c r="J597">
        <v>-2535</v>
      </c>
      <c r="K597">
        <v>0</v>
      </c>
      <c r="L597">
        <v>-360</v>
      </c>
      <c r="M597">
        <v>0</v>
      </c>
      <c r="N597">
        <v>0</v>
      </c>
      <c r="O597">
        <v>0</v>
      </c>
      <c r="P597">
        <v>0.18475073313782991</v>
      </c>
      <c r="Q597">
        <v>-5.8651026392961936E-2</v>
      </c>
      <c r="R597">
        <v>-5.8651026392961936E-2</v>
      </c>
      <c r="S597">
        <v>1319.736070381231</v>
      </c>
      <c r="T597">
        <v>-3635.6304985337247</v>
      </c>
      <c r="U597">
        <v>-3635.6304985337247</v>
      </c>
      <c r="V597">
        <v>-2</v>
      </c>
      <c r="W597">
        <v>-2</v>
      </c>
      <c r="X597">
        <v>-2</v>
      </c>
      <c r="Y597">
        <v>0</v>
      </c>
      <c r="Z597">
        <v>0</v>
      </c>
      <c r="AA597">
        <v>0</v>
      </c>
      <c r="AB597">
        <v>-5</v>
      </c>
      <c r="AC597">
        <v>-13</v>
      </c>
      <c r="AD597">
        <v>-4</v>
      </c>
      <c r="AE597">
        <v>0</v>
      </c>
      <c r="AF597">
        <v>-5</v>
      </c>
      <c r="AG597">
        <v>-4</v>
      </c>
      <c r="AH597">
        <v>-1</v>
      </c>
      <c r="AI597">
        <v>0</v>
      </c>
    </row>
    <row r="598" spans="1:35" x14ac:dyDescent="0.35">
      <c r="A598" t="s">
        <v>207</v>
      </c>
      <c r="B598" t="s">
        <v>64</v>
      </c>
      <c r="C598">
        <v>3311</v>
      </c>
      <c r="D598">
        <v>-5</v>
      </c>
      <c r="E598">
        <v>10</v>
      </c>
      <c r="F598">
        <v>10</v>
      </c>
      <c r="G598">
        <v>0</v>
      </c>
      <c r="H598">
        <v>0</v>
      </c>
      <c r="I598">
        <v>0</v>
      </c>
      <c r="J598">
        <v>-975</v>
      </c>
      <c r="K598">
        <v>1950</v>
      </c>
      <c r="L598">
        <v>1800</v>
      </c>
      <c r="M598">
        <v>0</v>
      </c>
      <c r="N598">
        <v>0</v>
      </c>
      <c r="O598">
        <v>0</v>
      </c>
      <c r="P598">
        <v>0.30657894736842101</v>
      </c>
      <c r="Q598">
        <v>0.13947368421052631</v>
      </c>
      <c r="R598">
        <v>3.9473684210526327E-2</v>
      </c>
      <c r="S598">
        <v>7542.375</v>
      </c>
      <c r="T598">
        <v>4824.75</v>
      </c>
      <c r="U598">
        <v>2936.25</v>
      </c>
      <c r="V598">
        <v>-13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-12</v>
      </c>
      <c r="AC598">
        <v>7</v>
      </c>
      <c r="AD598">
        <v>-12</v>
      </c>
      <c r="AE598">
        <v>0</v>
      </c>
      <c r="AF598">
        <v>5</v>
      </c>
      <c r="AG598">
        <v>1.8000000000000007</v>
      </c>
      <c r="AH598">
        <v>0.59999999999999964</v>
      </c>
      <c r="AI598">
        <v>0</v>
      </c>
    </row>
    <row r="599" spans="1:35" x14ac:dyDescent="0.35">
      <c r="A599" t="s">
        <v>208</v>
      </c>
      <c r="B599" t="s">
        <v>64</v>
      </c>
      <c r="C599">
        <v>3314</v>
      </c>
      <c r="D599">
        <v>-1</v>
      </c>
      <c r="E599">
        <v>0</v>
      </c>
      <c r="F599">
        <v>-1</v>
      </c>
      <c r="G599">
        <v>0</v>
      </c>
      <c r="H599">
        <v>0</v>
      </c>
      <c r="I599">
        <v>0</v>
      </c>
      <c r="J599">
        <v>-195</v>
      </c>
      <c r="K599">
        <v>0</v>
      </c>
      <c r="L599">
        <v>-180</v>
      </c>
      <c r="M599">
        <v>0</v>
      </c>
      <c r="N599">
        <v>0</v>
      </c>
      <c r="O599">
        <v>0</v>
      </c>
      <c r="P599">
        <v>7.6923076923076927E-2</v>
      </c>
      <c r="Q599">
        <v>-3.8461538461538436E-2</v>
      </c>
      <c r="R599">
        <v>3.8461538461538436E-2</v>
      </c>
      <c r="S599">
        <v>966.92307692307713</v>
      </c>
      <c r="T599">
        <v>-771.92307692307713</v>
      </c>
      <c r="U599">
        <v>310.38461538461524</v>
      </c>
      <c r="V599">
        <v>-11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-9</v>
      </c>
      <c r="AC599">
        <v>5</v>
      </c>
      <c r="AD599">
        <v>-11</v>
      </c>
      <c r="AE599">
        <v>0</v>
      </c>
      <c r="AF599">
        <v>0.86666666666666647</v>
      </c>
      <c r="AG599">
        <v>-0.80000000000000027</v>
      </c>
      <c r="AH599">
        <v>-0.80000000000000027</v>
      </c>
      <c r="AI599">
        <v>0</v>
      </c>
    </row>
    <row r="600" spans="1:35" x14ac:dyDescent="0.35">
      <c r="A600" t="s">
        <v>209</v>
      </c>
      <c r="B600" t="s">
        <v>67</v>
      </c>
      <c r="C600">
        <v>3317</v>
      </c>
      <c r="D600">
        <v>-27</v>
      </c>
      <c r="E600">
        <v>-6</v>
      </c>
      <c r="F600">
        <v>3</v>
      </c>
      <c r="G600">
        <v>0</v>
      </c>
      <c r="H600">
        <v>0</v>
      </c>
      <c r="I600">
        <v>0</v>
      </c>
      <c r="J600">
        <v>-5265</v>
      </c>
      <c r="K600">
        <v>-1170</v>
      </c>
      <c r="L600">
        <v>540</v>
      </c>
      <c r="M600">
        <v>0</v>
      </c>
      <c r="N600">
        <v>0</v>
      </c>
      <c r="O600">
        <v>0</v>
      </c>
      <c r="P600">
        <v>0</v>
      </c>
      <c r="Q600">
        <v>-6.25E-2</v>
      </c>
      <c r="R600">
        <v>-2.9166666666666674E-2</v>
      </c>
      <c r="S600">
        <v>0</v>
      </c>
      <c r="T600">
        <v>-1291.875</v>
      </c>
      <c r="U600">
        <v>-4729.375</v>
      </c>
      <c r="V600">
        <v>-2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-12</v>
      </c>
      <c r="AC600">
        <v>-7</v>
      </c>
      <c r="AD600">
        <v>-7</v>
      </c>
      <c r="AE600">
        <v>0</v>
      </c>
      <c r="AF600">
        <v>-1</v>
      </c>
      <c r="AG600">
        <v>-2</v>
      </c>
      <c r="AH600">
        <v>0</v>
      </c>
      <c r="AI600">
        <v>0</v>
      </c>
    </row>
    <row r="601" spans="1:35" x14ac:dyDescent="0.35">
      <c r="A601" t="s">
        <v>210</v>
      </c>
      <c r="B601" t="s">
        <v>67</v>
      </c>
      <c r="C601">
        <v>3319</v>
      </c>
      <c r="D601">
        <v>-1</v>
      </c>
      <c r="E601">
        <v>2</v>
      </c>
      <c r="F601">
        <v>3</v>
      </c>
      <c r="G601">
        <v>0</v>
      </c>
      <c r="H601">
        <v>0</v>
      </c>
      <c r="I601">
        <v>0</v>
      </c>
      <c r="J601">
        <v>-195</v>
      </c>
      <c r="K601">
        <v>390</v>
      </c>
      <c r="L601">
        <v>540</v>
      </c>
      <c r="M601">
        <v>0</v>
      </c>
      <c r="N601">
        <v>0</v>
      </c>
      <c r="O601">
        <v>0</v>
      </c>
      <c r="P601">
        <v>0</v>
      </c>
      <c r="Q601">
        <v>-6.3636363636363713E-2</v>
      </c>
      <c r="R601">
        <v>-8.787878787878789E-2</v>
      </c>
      <c r="S601">
        <v>245</v>
      </c>
      <c r="T601">
        <v>-575.9090909090919</v>
      </c>
      <c r="U601">
        <v>-923.63636363636397</v>
      </c>
      <c r="V601">
        <v>-1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-2</v>
      </c>
      <c r="AD601">
        <v>-6</v>
      </c>
      <c r="AE601">
        <v>0</v>
      </c>
      <c r="AF601">
        <v>4</v>
      </c>
      <c r="AG601">
        <v>9</v>
      </c>
      <c r="AH601">
        <v>6</v>
      </c>
      <c r="AI601">
        <v>0</v>
      </c>
    </row>
    <row r="602" spans="1:35" x14ac:dyDescent="0.35">
      <c r="A602" t="s">
        <v>211</v>
      </c>
      <c r="B602" t="s">
        <v>67</v>
      </c>
      <c r="C602">
        <v>3322</v>
      </c>
      <c r="D602">
        <v>-6</v>
      </c>
      <c r="E602">
        <v>-1</v>
      </c>
      <c r="F602">
        <v>-4</v>
      </c>
      <c r="G602">
        <v>0</v>
      </c>
      <c r="H602">
        <v>0</v>
      </c>
      <c r="I602">
        <v>0</v>
      </c>
      <c r="J602">
        <v>-1170</v>
      </c>
      <c r="K602">
        <v>-195</v>
      </c>
      <c r="L602">
        <v>-720</v>
      </c>
      <c r="M602">
        <v>0</v>
      </c>
      <c r="N602">
        <v>0</v>
      </c>
      <c r="O602">
        <v>0</v>
      </c>
      <c r="P602">
        <v>6.5656565656565649E-2</v>
      </c>
      <c r="Q602">
        <v>-1.5151515151515166E-2</v>
      </c>
      <c r="R602">
        <v>-0.10606060606060605</v>
      </c>
      <c r="S602">
        <v>603.48484848484827</v>
      </c>
      <c r="T602">
        <v>-540.22727272727298</v>
      </c>
      <c r="U602">
        <v>-1696.590909090909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1</v>
      </c>
      <c r="AD602">
        <v>0</v>
      </c>
      <c r="AE602">
        <v>0</v>
      </c>
      <c r="AF602">
        <v>-3</v>
      </c>
      <c r="AG602">
        <v>-1</v>
      </c>
      <c r="AH602">
        <v>-2</v>
      </c>
      <c r="AI602">
        <v>0</v>
      </c>
    </row>
    <row r="603" spans="1:35" x14ac:dyDescent="0.35">
      <c r="A603" t="s">
        <v>212</v>
      </c>
      <c r="B603" t="s">
        <v>67</v>
      </c>
      <c r="C603">
        <v>3323</v>
      </c>
      <c r="D603">
        <v>2</v>
      </c>
      <c r="E603">
        <v>-6</v>
      </c>
      <c r="F603">
        <v>-4</v>
      </c>
      <c r="G603">
        <v>0</v>
      </c>
      <c r="H603">
        <v>0</v>
      </c>
      <c r="I603">
        <v>0</v>
      </c>
      <c r="J603">
        <v>390</v>
      </c>
      <c r="K603">
        <v>-1170</v>
      </c>
      <c r="L603">
        <v>-720</v>
      </c>
      <c r="M603">
        <v>0</v>
      </c>
      <c r="N603">
        <v>0</v>
      </c>
      <c r="O603">
        <v>0</v>
      </c>
      <c r="P603">
        <v>-0.13157894736842102</v>
      </c>
      <c r="Q603">
        <v>3.5087719298245612E-2</v>
      </c>
      <c r="R603">
        <v>-1.1695906432748537E-2</v>
      </c>
      <c r="S603">
        <v>-2396.0526315789466</v>
      </c>
      <c r="T603">
        <v>-561.0526315789466</v>
      </c>
      <c r="U603">
        <v>-1312.9824561403511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-6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</row>
    <row r="604" spans="1:35" x14ac:dyDescent="0.35">
      <c r="A604" t="s">
        <v>213</v>
      </c>
      <c r="B604" t="s">
        <v>67</v>
      </c>
      <c r="C604">
        <v>3325</v>
      </c>
      <c r="D604">
        <v>8</v>
      </c>
      <c r="E604">
        <v>4</v>
      </c>
      <c r="F604">
        <v>8</v>
      </c>
      <c r="G604">
        <v>0</v>
      </c>
      <c r="H604">
        <v>0</v>
      </c>
      <c r="I604">
        <v>0</v>
      </c>
      <c r="J604">
        <v>1560</v>
      </c>
      <c r="K604">
        <v>780</v>
      </c>
      <c r="L604">
        <v>1440</v>
      </c>
      <c r="M604">
        <v>0</v>
      </c>
      <c r="N604">
        <v>0</v>
      </c>
      <c r="O604">
        <v>0</v>
      </c>
      <c r="P604">
        <v>-3.125E-2</v>
      </c>
      <c r="Q604">
        <v>-6.4338235294117641E-2</v>
      </c>
      <c r="R604">
        <v>0.20220588235294112</v>
      </c>
      <c r="S604">
        <v>-616.40625</v>
      </c>
      <c r="T604">
        <v>-1157.8952205882351</v>
      </c>
      <c r="U604">
        <v>6879.0992647058811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-2</v>
      </c>
      <c r="AC604">
        <v>-1</v>
      </c>
      <c r="AD604">
        <v>-3</v>
      </c>
      <c r="AE604">
        <v>0</v>
      </c>
      <c r="AF604">
        <v>3</v>
      </c>
      <c r="AG604">
        <v>3</v>
      </c>
      <c r="AH604">
        <v>3</v>
      </c>
      <c r="AI604">
        <v>0</v>
      </c>
    </row>
    <row r="605" spans="1:35" x14ac:dyDescent="0.35">
      <c r="A605" t="s">
        <v>214</v>
      </c>
      <c r="B605" t="s">
        <v>67</v>
      </c>
      <c r="C605">
        <v>3328</v>
      </c>
      <c r="D605">
        <v>-5</v>
      </c>
      <c r="E605">
        <v>-2</v>
      </c>
      <c r="F605">
        <v>-4</v>
      </c>
      <c r="G605">
        <v>0</v>
      </c>
      <c r="H605">
        <v>0</v>
      </c>
      <c r="I605">
        <v>0</v>
      </c>
      <c r="J605">
        <v>-975</v>
      </c>
      <c r="K605">
        <v>-390</v>
      </c>
      <c r="L605">
        <v>-720</v>
      </c>
      <c r="M605">
        <v>0</v>
      </c>
      <c r="N605">
        <v>0</v>
      </c>
      <c r="O605">
        <v>0</v>
      </c>
      <c r="P605">
        <v>-9.5238095238095455E-3</v>
      </c>
      <c r="Q605">
        <v>-0.16190476190476194</v>
      </c>
      <c r="R605">
        <v>-0.16380952380952385</v>
      </c>
      <c r="S605">
        <v>-531</v>
      </c>
      <c r="T605">
        <v>-2772</v>
      </c>
      <c r="U605">
        <v>-3295.2000000000007</v>
      </c>
      <c r="V605">
        <v>3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3</v>
      </c>
      <c r="AC605">
        <v>0</v>
      </c>
      <c r="AD605">
        <v>3</v>
      </c>
      <c r="AE605">
        <v>0</v>
      </c>
      <c r="AF605">
        <v>0</v>
      </c>
      <c r="AG605">
        <v>0</v>
      </c>
      <c r="AH605">
        <v>0</v>
      </c>
      <c r="AI605">
        <v>0</v>
      </c>
    </row>
    <row r="606" spans="1:35" x14ac:dyDescent="0.35">
      <c r="A606" t="s">
        <v>215</v>
      </c>
      <c r="B606" t="s">
        <v>67</v>
      </c>
      <c r="C606">
        <v>3329</v>
      </c>
      <c r="D606">
        <v>-9</v>
      </c>
      <c r="E606">
        <v>-8</v>
      </c>
      <c r="F606">
        <v>-5</v>
      </c>
      <c r="G606">
        <v>0</v>
      </c>
      <c r="H606">
        <v>0</v>
      </c>
      <c r="I606">
        <v>0</v>
      </c>
      <c r="J606">
        <v>-1755</v>
      </c>
      <c r="K606">
        <v>-1560</v>
      </c>
      <c r="L606">
        <v>-900</v>
      </c>
      <c r="M606">
        <v>0</v>
      </c>
      <c r="N606">
        <v>0</v>
      </c>
      <c r="O606">
        <v>0</v>
      </c>
      <c r="P606">
        <v>-2.2222222222222223E-2</v>
      </c>
      <c r="Q606">
        <v>-0.20317460317460315</v>
      </c>
      <c r="R606">
        <v>-5.3968253968253999E-2</v>
      </c>
      <c r="S606">
        <v>-553.66666666666674</v>
      </c>
      <c r="T606">
        <v>-5423.3809523809523</v>
      </c>
      <c r="U606">
        <v>-4114.4761904761926</v>
      </c>
      <c r="V606">
        <v>-5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-2</v>
      </c>
      <c r="AC606">
        <v>-3</v>
      </c>
      <c r="AD606">
        <v>-1</v>
      </c>
      <c r="AE606">
        <v>0</v>
      </c>
      <c r="AF606">
        <v>7</v>
      </c>
      <c r="AG606">
        <v>4</v>
      </c>
      <c r="AH606">
        <v>7</v>
      </c>
      <c r="AI606">
        <v>0</v>
      </c>
    </row>
    <row r="607" spans="1:35" x14ac:dyDescent="0.35">
      <c r="A607" t="s">
        <v>216</v>
      </c>
      <c r="B607" t="s">
        <v>64</v>
      </c>
      <c r="C607">
        <v>3330</v>
      </c>
      <c r="D607">
        <v>-2</v>
      </c>
      <c r="E607">
        <v>-2</v>
      </c>
      <c r="F607">
        <v>-4</v>
      </c>
      <c r="G607">
        <v>0</v>
      </c>
      <c r="H607">
        <v>0</v>
      </c>
      <c r="I607">
        <v>0</v>
      </c>
      <c r="J607">
        <v>-390</v>
      </c>
      <c r="K607">
        <v>-390</v>
      </c>
      <c r="L607">
        <v>-720</v>
      </c>
      <c r="M607">
        <v>0</v>
      </c>
      <c r="N607">
        <v>0</v>
      </c>
      <c r="O607">
        <v>0</v>
      </c>
      <c r="P607">
        <v>0.1764705882352941</v>
      </c>
      <c r="Q607">
        <v>5.8823529411764719E-2</v>
      </c>
      <c r="R607">
        <v>-8.8235294117647078E-2</v>
      </c>
      <c r="S607">
        <v>3022.9411764705883</v>
      </c>
      <c r="T607">
        <v>390</v>
      </c>
      <c r="U607">
        <v>-2812.9411764705892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-2</v>
      </c>
      <c r="AD607">
        <v>-6</v>
      </c>
      <c r="AE607">
        <v>0</v>
      </c>
      <c r="AF607">
        <v>6</v>
      </c>
      <c r="AG607">
        <v>4</v>
      </c>
      <c r="AH607">
        <v>2</v>
      </c>
      <c r="AI607">
        <v>0</v>
      </c>
    </row>
    <row r="608" spans="1:35" x14ac:dyDescent="0.35">
      <c r="A608" t="s">
        <v>217</v>
      </c>
      <c r="B608" t="s">
        <v>67</v>
      </c>
      <c r="C608">
        <v>3331</v>
      </c>
      <c r="D608">
        <v>-9</v>
      </c>
      <c r="E608">
        <v>0</v>
      </c>
      <c r="F608">
        <v>-3</v>
      </c>
      <c r="G608">
        <v>0</v>
      </c>
      <c r="H608">
        <v>0</v>
      </c>
      <c r="I608">
        <v>0</v>
      </c>
      <c r="J608">
        <v>-1755</v>
      </c>
      <c r="K608">
        <v>0</v>
      </c>
      <c r="L608">
        <v>-540</v>
      </c>
      <c r="M608">
        <v>0</v>
      </c>
      <c r="N608">
        <v>0</v>
      </c>
      <c r="O608">
        <v>0</v>
      </c>
      <c r="P608">
        <v>0.18686868686868691</v>
      </c>
      <c r="Q608">
        <v>4.5454545454545414E-2</v>
      </c>
      <c r="R608">
        <v>8.0808080808080773E-2</v>
      </c>
      <c r="S608">
        <v>2043.5606060606065</v>
      </c>
      <c r="T608">
        <v>-526.36363636363694</v>
      </c>
      <c r="U608">
        <v>-170.7575757575778</v>
      </c>
      <c r="V608">
        <v>3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-1</v>
      </c>
      <c r="AC608">
        <v>4</v>
      </c>
      <c r="AD608">
        <v>-1</v>
      </c>
      <c r="AE608">
        <v>0</v>
      </c>
      <c r="AF608">
        <v>-3</v>
      </c>
      <c r="AG608">
        <v>8</v>
      </c>
      <c r="AH608">
        <v>8</v>
      </c>
      <c r="AI608">
        <v>0</v>
      </c>
    </row>
    <row r="609" spans="1:35" x14ac:dyDescent="0.35">
      <c r="A609" t="s">
        <v>218</v>
      </c>
      <c r="B609" t="s">
        <v>67</v>
      </c>
      <c r="C609">
        <v>3347</v>
      </c>
      <c r="D609">
        <v>-6</v>
      </c>
      <c r="E609">
        <v>-9</v>
      </c>
      <c r="F609">
        <v>-7</v>
      </c>
      <c r="G609">
        <v>0</v>
      </c>
      <c r="H609">
        <v>0</v>
      </c>
      <c r="I609">
        <v>0</v>
      </c>
      <c r="J609">
        <v>-1170</v>
      </c>
      <c r="K609">
        <v>-1755</v>
      </c>
      <c r="L609">
        <v>-1260</v>
      </c>
      <c r="M609">
        <v>0</v>
      </c>
      <c r="N609">
        <v>0</v>
      </c>
      <c r="O609">
        <v>0</v>
      </c>
      <c r="P609">
        <v>-0.22368421052631576</v>
      </c>
      <c r="Q609">
        <v>7.6754385964912353E-2</v>
      </c>
      <c r="R609">
        <v>-0.11403508771929816</v>
      </c>
      <c r="S609">
        <v>-5377.894736842105</v>
      </c>
      <c r="T609">
        <v>-1478.0263157894733</v>
      </c>
      <c r="U609">
        <v>-5695.78947368421</v>
      </c>
      <c r="V609">
        <v>4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-16</v>
      </c>
      <c r="AC609">
        <v>-31</v>
      </c>
      <c r="AD609">
        <v>-8</v>
      </c>
      <c r="AE609">
        <v>0</v>
      </c>
      <c r="AF609">
        <v>-6</v>
      </c>
      <c r="AG609">
        <v>1</v>
      </c>
      <c r="AH609">
        <v>0</v>
      </c>
      <c r="AI609">
        <v>0</v>
      </c>
    </row>
    <row r="610" spans="1:35" x14ac:dyDescent="0.35">
      <c r="A610" t="s">
        <v>219</v>
      </c>
      <c r="B610" t="s">
        <v>67</v>
      </c>
      <c r="C610">
        <v>2187</v>
      </c>
      <c r="D610">
        <v>-11</v>
      </c>
      <c r="E610">
        <v>-10</v>
      </c>
      <c r="F610">
        <v>-5</v>
      </c>
      <c r="G610">
        <v>0</v>
      </c>
      <c r="H610">
        <v>0</v>
      </c>
      <c r="I610">
        <v>0</v>
      </c>
      <c r="J610">
        <v>-2145</v>
      </c>
      <c r="K610">
        <v>-1950</v>
      </c>
      <c r="L610">
        <v>-900</v>
      </c>
      <c r="M610">
        <v>0</v>
      </c>
      <c r="N610">
        <v>0</v>
      </c>
      <c r="O610">
        <v>0</v>
      </c>
      <c r="P610">
        <v>-4.8611111111111105E-2</v>
      </c>
      <c r="Q610">
        <v>-4.8611111111111105E-2</v>
      </c>
      <c r="R610">
        <v>0.16666666666666669</v>
      </c>
      <c r="S610">
        <v>-1125.9375</v>
      </c>
      <c r="T610">
        <v>-1125.9375</v>
      </c>
      <c r="U610">
        <v>292.5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-4</v>
      </c>
      <c r="AD610">
        <v>0</v>
      </c>
      <c r="AE610">
        <v>0</v>
      </c>
      <c r="AF610">
        <v>-2</v>
      </c>
      <c r="AG610">
        <v>-3</v>
      </c>
      <c r="AH610">
        <v>0</v>
      </c>
      <c r="AI610">
        <v>0</v>
      </c>
    </row>
    <row r="611" spans="1:35" x14ac:dyDescent="0.35">
      <c r="A611" t="s">
        <v>220</v>
      </c>
      <c r="B611" t="s">
        <v>67</v>
      </c>
      <c r="C611">
        <v>3351</v>
      </c>
      <c r="D611">
        <v>4</v>
      </c>
      <c r="E611">
        <v>2</v>
      </c>
      <c r="F611">
        <v>1</v>
      </c>
      <c r="G611">
        <v>0</v>
      </c>
      <c r="H611">
        <v>0</v>
      </c>
      <c r="I611">
        <v>0</v>
      </c>
      <c r="J611">
        <v>780</v>
      </c>
      <c r="K611">
        <v>390</v>
      </c>
      <c r="L611">
        <v>180</v>
      </c>
      <c r="M611">
        <v>0</v>
      </c>
      <c r="N611">
        <v>0</v>
      </c>
      <c r="O611">
        <v>0</v>
      </c>
      <c r="P611">
        <v>-0.39366515837104071</v>
      </c>
      <c r="Q611">
        <v>-0.34162895927601805</v>
      </c>
      <c r="R611">
        <v>-0.19230769230769229</v>
      </c>
      <c r="S611">
        <v>-5198.8235294117649</v>
      </c>
      <c r="T611">
        <v>-4030.5882352941171</v>
      </c>
      <c r="U611">
        <v>-1500</v>
      </c>
      <c r="V611">
        <v>5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5</v>
      </c>
      <c r="AC611">
        <v>-7</v>
      </c>
      <c r="AD611">
        <v>5</v>
      </c>
      <c r="AE611">
        <v>0</v>
      </c>
      <c r="AF611">
        <v>0</v>
      </c>
      <c r="AG611">
        <v>-2.6666666666666665</v>
      </c>
      <c r="AH611">
        <v>-2.6666666666666665</v>
      </c>
      <c r="AI611">
        <v>0</v>
      </c>
    </row>
    <row r="612" spans="1:35" x14ac:dyDescent="0.35">
      <c r="A612" t="s">
        <v>221</v>
      </c>
      <c r="B612" t="s">
        <v>67</v>
      </c>
      <c r="C612">
        <v>3352</v>
      </c>
      <c r="D612">
        <v>-10</v>
      </c>
      <c r="E612">
        <v>-3</v>
      </c>
      <c r="F612">
        <v>-1</v>
      </c>
      <c r="G612">
        <v>0</v>
      </c>
      <c r="H612">
        <v>0</v>
      </c>
      <c r="I612">
        <v>0</v>
      </c>
      <c r="J612">
        <v>-1950</v>
      </c>
      <c r="K612">
        <v>-585</v>
      </c>
      <c r="L612">
        <v>-180</v>
      </c>
      <c r="M612">
        <v>0</v>
      </c>
      <c r="N612">
        <v>0</v>
      </c>
      <c r="O612">
        <v>0</v>
      </c>
      <c r="P612">
        <v>0</v>
      </c>
      <c r="Q612">
        <v>0.1310344827586207</v>
      </c>
      <c r="R612">
        <v>0.10517241379310344</v>
      </c>
      <c r="S612">
        <v>0</v>
      </c>
      <c r="T612">
        <v>1453.9655172413793</v>
      </c>
      <c r="U612">
        <v>381.07758620689583</v>
      </c>
      <c r="V612">
        <v>-1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-2</v>
      </c>
      <c r="AC612">
        <v>5</v>
      </c>
      <c r="AD612">
        <v>-1</v>
      </c>
      <c r="AE612">
        <v>0</v>
      </c>
      <c r="AF612">
        <v>1</v>
      </c>
      <c r="AG612">
        <v>2</v>
      </c>
      <c r="AH612">
        <v>-0.33333333333333304</v>
      </c>
      <c r="AI612">
        <v>0</v>
      </c>
    </row>
    <row r="613" spans="1:35" x14ac:dyDescent="0.35">
      <c r="A613" t="s">
        <v>222</v>
      </c>
      <c r="B613" t="s">
        <v>67</v>
      </c>
      <c r="C613">
        <v>3359</v>
      </c>
      <c r="D613">
        <v>-10</v>
      </c>
      <c r="E613">
        <v>-1</v>
      </c>
      <c r="F613">
        <v>-7</v>
      </c>
      <c r="G613">
        <v>0</v>
      </c>
      <c r="H613">
        <v>0</v>
      </c>
      <c r="I613">
        <v>0</v>
      </c>
      <c r="J613">
        <v>-1950</v>
      </c>
      <c r="K613">
        <v>-195</v>
      </c>
      <c r="L613">
        <v>-1260</v>
      </c>
      <c r="M613">
        <v>0</v>
      </c>
      <c r="N613">
        <v>0</v>
      </c>
      <c r="O613">
        <v>0</v>
      </c>
      <c r="P613">
        <v>-0.43842364532019706</v>
      </c>
      <c r="Q613">
        <v>-9.8522167487684609E-3</v>
      </c>
      <c r="R613">
        <v>7.7175697865353055E-2</v>
      </c>
      <c r="S613">
        <v>-7549.2118226600978</v>
      </c>
      <c r="T613">
        <v>-2579.9261083743841</v>
      </c>
      <c r="U613">
        <v>-1923.0788177339891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-3</v>
      </c>
      <c r="AC613">
        <v>-5</v>
      </c>
      <c r="AD613">
        <v>-5</v>
      </c>
      <c r="AE613">
        <v>0</v>
      </c>
      <c r="AF613">
        <v>4.5999999999999996</v>
      </c>
      <c r="AG613">
        <v>4.5999999999999996</v>
      </c>
      <c r="AH613">
        <v>4.5999999999999996</v>
      </c>
      <c r="AI613">
        <v>0</v>
      </c>
    </row>
    <row r="614" spans="1:35" x14ac:dyDescent="0.35">
      <c r="A614" t="s">
        <v>223</v>
      </c>
      <c r="B614" t="s">
        <v>67</v>
      </c>
      <c r="C614">
        <v>3361</v>
      </c>
      <c r="D614">
        <v>-2</v>
      </c>
      <c r="E614">
        <v>1</v>
      </c>
      <c r="F614">
        <v>1</v>
      </c>
      <c r="G614">
        <v>0</v>
      </c>
      <c r="H614">
        <v>0</v>
      </c>
      <c r="I614">
        <v>0</v>
      </c>
      <c r="J614">
        <v>-390</v>
      </c>
      <c r="K614">
        <v>195</v>
      </c>
      <c r="L614">
        <v>180</v>
      </c>
      <c r="M614">
        <v>0</v>
      </c>
      <c r="N614">
        <v>0</v>
      </c>
      <c r="O614">
        <v>0</v>
      </c>
      <c r="P614">
        <v>-6.746031746031747E-2</v>
      </c>
      <c r="Q614">
        <v>0.23148148148148145</v>
      </c>
      <c r="R614">
        <v>-0.18915343915343918</v>
      </c>
      <c r="S614">
        <v>-1066.1904761904766</v>
      </c>
      <c r="T614">
        <v>3645.5555555555547</v>
      </c>
      <c r="U614">
        <v>-2995.3968253968269</v>
      </c>
      <c r="V614">
        <v>4</v>
      </c>
      <c r="W614">
        <v>0</v>
      </c>
      <c r="X614">
        <v>-1</v>
      </c>
      <c r="Y614">
        <v>0</v>
      </c>
      <c r="Z614">
        <v>0</v>
      </c>
      <c r="AA614">
        <v>0</v>
      </c>
      <c r="AB614">
        <v>4</v>
      </c>
      <c r="AC614">
        <v>2</v>
      </c>
      <c r="AD614">
        <v>4</v>
      </c>
      <c r="AE614">
        <v>0</v>
      </c>
      <c r="AF614">
        <v>4</v>
      </c>
      <c r="AG614">
        <v>6</v>
      </c>
      <c r="AH614">
        <v>5</v>
      </c>
      <c r="AI614">
        <v>0</v>
      </c>
    </row>
    <row r="615" spans="1:35" x14ac:dyDescent="0.35">
      <c r="A615" t="s">
        <v>224</v>
      </c>
      <c r="B615" t="s">
        <v>67</v>
      </c>
      <c r="C615">
        <v>3363</v>
      </c>
      <c r="D615">
        <v>0</v>
      </c>
      <c r="E615">
        <v>8</v>
      </c>
      <c r="F615">
        <v>6</v>
      </c>
      <c r="G615">
        <v>0</v>
      </c>
      <c r="H615">
        <v>0</v>
      </c>
      <c r="I615">
        <v>0</v>
      </c>
      <c r="J615">
        <v>0</v>
      </c>
      <c r="K615">
        <v>1560</v>
      </c>
      <c r="L615">
        <v>1080</v>
      </c>
      <c r="M615">
        <v>0</v>
      </c>
      <c r="N615">
        <v>0</v>
      </c>
      <c r="O615">
        <v>0</v>
      </c>
      <c r="P615">
        <v>0.1121794871794872</v>
      </c>
      <c r="Q615">
        <v>7.0512820512820526E-2</v>
      </c>
      <c r="R615">
        <v>5.1282051282051322E-2</v>
      </c>
      <c r="S615">
        <v>1730.4326923076924</v>
      </c>
      <c r="T615">
        <v>1238.5576923076924</v>
      </c>
      <c r="U615">
        <v>1620.7692307692314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-1</v>
      </c>
      <c r="AC615">
        <v>5</v>
      </c>
      <c r="AD615">
        <v>-2</v>
      </c>
      <c r="AE615">
        <v>0</v>
      </c>
      <c r="AF615">
        <v>0</v>
      </c>
      <c r="AG615">
        <v>0</v>
      </c>
      <c r="AH615">
        <v>0</v>
      </c>
      <c r="AI615">
        <v>0</v>
      </c>
    </row>
    <row r="616" spans="1:35" x14ac:dyDescent="0.35">
      <c r="A616" t="s">
        <v>225</v>
      </c>
      <c r="B616" t="s">
        <v>64</v>
      </c>
      <c r="C616">
        <v>3366</v>
      </c>
      <c r="D616">
        <v>-2</v>
      </c>
      <c r="E616">
        <v>-6</v>
      </c>
      <c r="F616">
        <v>-5</v>
      </c>
      <c r="G616">
        <v>0</v>
      </c>
      <c r="H616">
        <v>0</v>
      </c>
      <c r="I616">
        <v>0</v>
      </c>
      <c r="J616">
        <v>-390</v>
      </c>
      <c r="K616">
        <v>-1170</v>
      </c>
      <c r="L616">
        <v>-900</v>
      </c>
      <c r="M616">
        <v>0</v>
      </c>
      <c r="N616">
        <v>0</v>
      </c>
      <c r="O616">
        <v>0</v>
      </c>
      <c r="P616">
        <v>-0.32211538461538458</v>
      </c>
      <c r="Q616">
        <v>-0.15384615384615385</v>
      </c>
      <c r="R616">
        <v>-0.15384615384615385</v>
      </c>
      <c r="S616">
        <v>-4871.8990384615381</v>
      </c>
      <c r="T616">
        <v>-3685.3846153846152</v>
      </c>
      <c r="U616">
        <v>-3685.3846153846152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4</v>
      </c>
      <c r="AC616">
        <v>0</v>
      </c>
      <c r="AD616">
        <v>4</v>
      </c>
      <c r="AE616">
        <v>0</v>
      </c>
      <c r="AF616">
        <v>0</v>
      </c>
      <c r="AG616">
        <v>0</v>
      </c>
      <c r="AH616">
        <v>0</v>
      </c>
      <c r="AI616">
        <v>0</v>
      </c>
    </row>
    <row r="617" spans="1:35" x14ac:dyDescent="0.35">
      <c r="A617" t="s">
        <v>226</v>
      </c>
      <c r="B617" t="s">
        <v>67</v>
      </c>
      <c r="C617">
        <v>3367</v>
      </c>
      <c r="D617">
        <v>0</v>
      </c>
      <c r="E617">
        <v>-1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-195</v>
      </c>
      <c r="L617">
        <v>0</v>
      </c>
      <c r="M617">
        <v>0</v>
      </c>
      <c r="N617">
        <v>0</v>
      </c>
      <c r="O617">
        <v>0</v>
      </c>
      <c r="P617">
        <v>0.24</v>
      </c>
      <c r="Q617">
        <v>-0.16000000000000003</v>
      </c>
      <c r="R617">
        <v>-0.15999999999999992</v>
      </c>
      <c r="S617">
        <v>3455.3999999999996</v>
      </c>
      <c r="T617">
        <v>-2472.6000000000004</v>
      </c>
      <c r="U617">
        <v>-2503.7999999999993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3</v>
      </c>
      <c r="AC617">
        <v>1</v>
      </c>
      <c r="AD617">
        <v>0</v>
      </c>
      <c r="AE617">
        <v>0</v>
      </c>
      <c r="AF617">
        <v>1</v>
      </c>
      <c r="AG617">
        <v>0</v>
      </c>
      <c r="AH617">
        <v>2</v>
      </c>
      <c r="AI617">
        <v>0</v>
      </c>
    </row>
    <row r="618" spans="1:35" x14ac:dyDescent="0.35">
      <c r="A618" t="s">
        <v>227</v>
      </c>
      <c r="B618" t="s">
        <v>67</v>
      </c>
      <c r="C618">
        <v>3372</v>
      </c>
      <c r="D618">
        <v>0</v>
      </c>
      <c r="E618">
        <v>-10</v>
      </c>
      <c r="F618">
        <v>-11</v>
      </c>
      <c r="G618">
        <v>0</v>
      </c>
      <c r="H618">
        <v>0</v>
      </c>
      <c r="I618">
        <v>0</v>
      </c>
      <c r="J618">
        <v>0</v>
      </c>
      <c r="K618">
        <v>-1950</v>
      </c>
      <c r="L618">
        <v>-1980</v>
      </c>
      <c r="M618">
        <v>0</v>
      </c>
      <c r="N618">
        <v>0</v>
      </c>
      <c r="O618">
        <v>0</v>
      </c>
      <c r="P618">
        <v>3.4313725490196081E-2</v>
      </c>
      <c r="Q618">
        <v>-1.7156862745098034E-2</v>
      </c>
      <c r="R618">
        <v>9.4362745098039214E-2</v>
      </c>
      <c r="S618">
        <v>682.86764705882342</v>
      </c>
      <c r="T618">
        <v>-1651.4338235294108</v>
      </c>
      <c r="U618">
        <v>-87.113970588237862</v>
      </c>
      <c r="V618">
        <v>-1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3</v>
      </c>
      <c r="AC618">
        <v>15</v>
      </c>
      <c r="AD618">
        <v>0</v>
      </c>
      <c r="AE618">
        <v>0</v>
      </c>
      <c r="AF618">
        <v>12</v>
      </c>
      <c r="AG618">
        <v>-6</v>
      </c>
      <c r="AH618">
        <v>-1</v>
      </c>
      <c r="AI618">
        <v>0</v>
      </c>
    </row>
    <row r="619" spans="1:35" x14ac:dyDescent="0.35">
      <c r="A619" t="s">
        <v>228</v>
      </c>
      <c r="B619" t="s">
        <v>67</v>
      </c>
      <c r="C619">
        <v>3377</v>
      </c>
      <c r="D619">
        <v>2</v>
      </c>
      <c r="E619">
        <v>5</v>
      </c>
      <c r="F619">
        <v>4</v>
      </c>
      <c r="G619">
        <v>0</v>
      </c>
      <c r="H619">
        <v>0</v>
      </c>
      <c r="I619">
        <v>0</v>
      </c>
      <c r="J619">
        <v>390</v>
      </c>
      <c r="K619">
        <v>975</v>
      </c>
      <c r="L619">
        <v>720</v>
      </c>
      <c r="M619">
        <v>0</v>
      </c>
      <c r="N619">
        <v>0</v>
      </c>
      <c r="O619">
        <v>0</v>
      </c>
      <c r="P619">
        <v>2.5062656641604009E-3</v>
      </c>
      <c r="Q619">
        <v>0.27819548872180444</v>
      </c>
      <c r="R619">
        <v>0.32581453634085211</v>
      </c>
      <c r="S619">
        <v>1016.1654135338349</v>
      </c>
      <c r="T619">
        <v>4374.3609022556375</v>
      </c>
      <c r="U619">
        <v>4916.5037593984962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4</v>
      </c>
      <c r="AC619">
        <v>-7</v>
      </c>
      <c r="AD619">
        <v>4</v>
      </c>
      <c r="AE619">
        <v>0</v>
      </c>
      <c r="AF619">
        <v>0</v>
      </c>
      <c r="AG619">
        <v>0</v>
      </c>
      <c r="AH619">
        <v>0</v>
      </c>
      <c r="AI619">
        <v>0</v>
      </c>
    </row>
    <row r="620" spans="1:35" x14ac:dyDescent="0.35">
      <c r="A620" t="s">
        <v>229</v>
      </c>
      <c r="B620" t="s">
        <v>67</v>
      </c>
      <c r="C620">
        <v>3386</v>
      </c>
      <c r="D620">
        <v>-4</v>
      </c>
      <c r="E620">
        <v>12</v>
      </c>
      <c r="F620">
        <v>10</v>
      </c>
      <c r="G620">
        <v>0</v>
      </c>
      <c r="H620">
        <v>0</v>
      </c>
      <c r="I620">
        <v>0</v>
      </c>
      <c r="J620">
        <v>-780</v>
      </c>
      <c r="K620">
        <v>2340</v>
      </c>
      <c r="L620">
        <v>1800</v>
      </c>
      <c r="M620">
        <v>0</v>
      </c>
      <c r="N620">
        <v>0</v>
      </c>
      <c r="O620">
        <v>0</v>
      </c>
      <c r="P620">
        <v>1.1721611721611722E-2</v>
      </c>
      <c r="Q620">
        <v>0.2725274725274725</v>
      </c>
      <c r="R620">
        <v>-4.6153846153846101E-2</v>
      </c>
      <c r="S620">
        <v>578.46153846153857</v>
      </c>
      <c r="T620">
        <v>6729.2307692307686</v>
      </c>
      <c r="U620">
        <v>1922.3076923076933</v>
      </c>
      <c r="V620">
        <v>3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-12</v>
      </c>
      <c r="AC620">
        <v>-2</v>
      </c>
      <c r="AD620">
        <v>-2</v>
      </c>
      <c r="AE620">
        <v>0</v>
      </c>
      <c r="AF620">
        <v>7</v>
      </c>
      <c r="AG620">
        <v>3</v>
      </c>
      <c r="AH620">
        <v>6</v>
      </c>
      <c r="AI620">
        <v>0</v>
      </c>
    </row>
    <row r="621" spans="1:35" x14ac:dyDescent="0.35">
      <c r="A621" t="s">
        <v>230</v>
      </c>
      <c r="B621" t="s">
        <v>67</v>
      </c>
      <c r="C621">
        <v>3406</v>
      </c>
      <c r="D621">
        <v>-3</v>
      </c>
      <c r="E621">
        <v>-2</v>
      </c>
      <c r="F621">
        <v>1</v>
      </c>
      <c r="G621">
        <v>0</v>
      </c>
      <c r="H621">
        <v>0</v>
      </c>
      <c r="I621">
        <v>0</v>
      </c>
      <c r="J621">
        <v>-585</v>
      </c>
      <c r="K621">
        <v>-390</v>
      </c>
      <c r="L621">
        <v>180</v>
      </c>
      <c r="M621">
        <v>0</v>
      </c>
      <c r="N621">
        <v>0</v>
      </c>
      <c r="O621">
        <v>0</v>
      </c>
      <c r="P621">
        <v>0</v>
      </c>
      <c r="Q621">
        <v>0.40454545454545454</v>
      </c>
      <c r="R621">
        <v>1.8181818181818188E-2</v>
      </c>
      <c r="S621">
        <v>0</v>
      </c>
      <c r="T621">
        <v>5027.181818181818</v>
      </c>
      <c r="U621">
        <v>-408.27272727272612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19</v>
      </c>
      <c r="AC621">
        <v>-15</v>
      </c>
      <c r="AD621">
        <v>1</v>
      </c>
      <c r="AE621">
        <v>0</v>
      </c>
      <c r="AF621">
        <v>0</v>
      </c>
      <c r="AG621">
        <v>0</v>
      </c>
      <c r="AH621">
        <v>0</v>
      </c>
      <c r="AI621">
        <v>0</v>
      </c>
    </row>
    <row r="622" spans="1:35" x14ac:dyDescent="0.35">
      <c r="A622" t="s">
        <v>231</v>
      </c>
      <c r="B622" t="s">
        <v>67</v>
      </c>
      <c r="C622">
        <v>3411</v>
      </c>
      <c r="D622">
        <v>-3</v>
      </c>
      <c r="E622">
        <v>7</v>
      </c>
      <c r="F622">
        <v>14</v>
      </c>
      <c r="G622">
        <v>0</v>
      </c>
      <c r="H622">
        <v>0</v>
      </c>
      <c r="I622">
        <v>0</v>
      </c>
      <c r="J622">
        <v>-585</v>
      </c>
      <c r="K622">
        <v>1365</v>
      </c>
      <c r="L622">
        <v>2520</v>
      </c>
      <c r="M622">
        <v>0</v>
      </c>
      <c r="N622">
        <v>0</v>
      </c>
      <c r="O622">
        <v>0</v>
      </c>
      <c r="P622">
        <v>0.106578947368421</v>
      </c>
      <c r="Q622">
        <v>-5.5263157894736792E-2</v>
      </c>
      <c r="R622">
        <v>-8.0263157894736814E-2</v>
      </c>
      <c r="S622">
        <v>4400.7039473684199</v>
      </c>
      <c r="T622">
        <v>1751.4868421052633</v>
      </c>
      <c r="U622">
        <v>1208.1118421052633</v>
      </c>
      <c r="V622">
        <v>14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-1</v>
      </c>
      <c r="AC622">
        <v>1</v>
      </c>
      <c r="AD622">
        <v>3</v>
      </c>
      <c r="AE622">
        <v>0</v>
      </c>
      <c r="AF622">
        <v>5</v>
      </c>
      <c r="AG622">
        <v>5</v>
      </c>
      <c r="AH622">
        <v>7</v>
      </c>
      <c r="AI622">
        <v>0</v>
      </c>
    </row>
    <row r="623" spans="1:35" x14ac:dyDescent="0.35">
      <c r="A623" t="s">
        <v>232</v>
      </c>
      <c r="B623" t="s">
        <v>67</v>
      </c>
      <c r="C623">
        <v>3412</v>
      </c>
      <c r="D623">
        <v>1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195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-0.27683615819209045</v>
      </c>
      <c r="Q623">
        <v>3.8135593220338992E-2</v>
      </c>
      <c r="R623">
        <v>-1.3559322033898313E-2</v>
      </c>
      <c r="S623">
        <v>-9348.8135593220359</v>
      </c>
      <c r="T623">
        <v>1443.0508474576272</v>
      </c>
      <c r="U623">
        <v>-305.08474576271328</v>
      </c>
      <c r="V623">
        <v>3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6</v>
      </c>
      <c r="AC623">
        <v>-35</v>
      </c>
      <c r="AD623">
        <v>3</v>
      </c>
      <c r="AE623">
        <v>0</v>
      </c>
      <c r="AF623">
        <v>0</v>
      </c>
      <c r="AG623">
        <v>0</v>
      </c>
      <c r="AH623">
        <v>0</v>
      </c>
      <c r="AI623">
        <v>0</v>
      </c>
    </row>
    <row r="624" spans="1:35" x14ac:dyDescent="0.35">
      <c r="A624" t="s">
        <v>233</v>
      </c>
      <c r="B624" t="s">
        <v>67</v>
      </c>
      <c r="C624">
        <v>2181</v>
      </c>
      <c r="D624">
        <v>-1</v>
      </c>
      <c r="E624">
        <v>2</v>
      </c>
      <c r="F624">
        <v>3</v>
      </c>
      <c r="G624">
        <v>0</v>
      </c>
      <c r="H624">
        <v>0</v>
      </c>
      <c r="I624">
        <v>0</v>
      </c>
      <c r="J624">
        <v>-195</v>
      </c>
      <c r="K624">
        <v>390</v>
      </c>
      <c r="L624">
        <v>540</v>
      </c>
      <c r="M624">
        <v>0</v>
      </c>
      <c r="N624">
        <v>0</v>
      </c>
      <c r="O624">
        <v>0</v>
      </c>
      <c r="P624">
        <v>-4.7619047619047616E-2</v>
      </c>
      <c r="Q624">
        <v>-3.968253968253968E-2</v>
      </c>
      <c r="R624">
        <v>0.32539682539682546</v>
      </c>
      <c r="S624">
        <v>-471.42857142857139</v>
      </c>
      <c r="T624">
        <v>-352.02380952380952</v>
      </c>
      <c r="U624">
        <v>3670.5952380952385</v>
      </c>
      <c r="V624">
        <v>3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-7</v>
      </c>
      <c r="AC624">
        <v>-3</v>
      </c>
      <c r="AD624">
        <v>-3</v>
      </c>
      <c r="AE624">
        <v>0</v>
      </c>
      <c r="AF624">
        <v>0</v>
      </c>
      <c r="AG624">
        <v>0</v>
      </c>
      <c r="AH624">
        <v>0</v>
      </c>
      <c r="AI624">
        <v>0</v>
      </c>
    </row>
    <row r="625" spans="1:35" x14ac:dyDescent="0.35">
      <c r="A625" t="s">
        <v>234</v>
      </c>
      <c r="B625" t="s">
        <v>67</v>
      </c>
      <c r="C625">
        <v>3428</v>
      </c>
      <c r="D625">
        <v>9</v>
      </c>
      <c r="E625">
        <v>2</v>
      </c>
      <c r="F625">
        <v>1</v>
      </c>
      <c r="G625">
        <v>0</v>
      </c>
      <c r="H625">
        <v>0</v>
      </c>
      <c r="I625">
        <v>0</v>
      </c>
      <c r="J625">
        <v>1755</v>
      </c>
      <c r="K625">
        <v>390</v>
      </c>
      <c r="L625">
        <v>180</v>
      </c>
      <c r="M625">
        <v>0</v>
      </c>
      <c r="N625">
        <v>0</v>
      </c>
      <c r="O625">
        <v>0</v>
      </c>
      <c r="P625">
        <v>-9.4094094094094083E-2</v>
      </c>
      <c r="Q625">
        <v>-8.7087087087087067E-2</v>
      </c>
      <c r="R625">
        <v>-0.14414414414414412</v>
      </c>
      <c r="S625">
        <v>-1640</v>
      </c>
      <c r="T625">
        <v>-1320</v>
      </c>
      <c r="U625">
        <v>-2265</v>
      </c>
      <c r="V625">
        <v>-1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-7</v>
      </c>
      <c r="AC625">
        <v>-3</v>
      </c>
      <c r="AD625">
        <v>0</v>
      </c>
      <c r="AE625">
        <v>0</v>
      </c>
      <c r="AF625">
        <v>9</v>
      </c>
      <c r="AG625">
        <v>-1</v>
      </c>
      <c r="AH625">
        <v>-1.3333333333333339</v>
      </c>
      <c r="AI625">
        <v>0</v>
      </c>
    </row>
    <row r="626" spans="1:35" x14ac:dyDescent="0.35">
      <c r="A626" t="s">
        <v>235</v>
      </c>
      <c r="B626" t="s">
        <v>67</v>
      </c>
      <c r="C626">
        <v>3431</v>
      </c>
      <c r="D626">
        <v>9</v>
      </c>
      <c r="E626">
        <v>5</v>
      </c>
      <c r="F626">
        <v>14</v>
      </c>
      <c r="G626">
        <v>0</v>
      </c>
      <c r="H626">
        <v>0</v>
      </c>
      <c r="I626">
        <v>0</v>
      </c>
      <c r="J626">
        <v>1755</v>
      </c>
      <c r="K626">
        <v>975</v>
      </c>
      <c r="L626">
        <v>2520</v>
      </c>
      <c r="M626">
        <v>0</v>
      </c>
      <c r="N626">
        <v>0</v>
      </c>
      <c r="O626">
        <v>0</v>
      </c>
      <c r="P626">
        <v>-0.10858400586940574</v>
      </c>
      <c r="Q626">
        <v>-0.13499633162142333</v>
      </c>
      <c r="R626">
        <v>-0.1137197358767425</v>
      </c>
      <c r="S626">
        <v>-2308.3712399119595</v>
      </c>
      <c r="T626">
        <v>-2727.975055025679</v>
      </c>
      <c r="U626">
        <v>-2098.2942039618497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13</v>
      </c>
      <c r="AC626">
        <v>-1</v>
      </c>
      <c r="AD626">
        <v>20</v>
      </c>
      <c r="AE626">
        <v>0</v>
      </c>
      <c r="AF626">
        <v>21</v>
      </c>
      <c r="AG626">
        <v>6</v>
      </c>
      <c r="AH626">
        <v>9</v>
      </c>
      <c r="AI626">
        <v>0</v>
      </c>
    </row>
    <row r="627" spans="1:35" x14ac:dyDescent="0.35">
      <c r="A627" t="s">
        <v>236</v>
      </c>
      <c r="B627" t="s">
        <v>67</v>
      </c>
      <c r="C627">
        <v>3432</v>
      </c>
      <c r="D627">
        <v>-15</v>
      </c>
      <c r="E627">
        <v>25</v>
      </c>
      <c r="F627">
        <v>28</v>
      </c>
      <c r="G627">
        <v>0</v>
      </c>
      <c r="H627">
        <v>0</v>
      </c>
      <c r="I627">
        <v>0</v>
      </c>
      <c r="J627">
        <v>-2925</v>
      </c>
      <c r="K627">
        <v>4875</v>
      </c>
      <c r="L627">
        <v>5040</v>
      </c>
      <c r="M627">
        <v>0</v>
      </c>
      <c r="N627">
        <v>0</v>
      </c>
      <c r="O627">
        <v>0</v>
      </c>
      <c r="P627">
        <v>0.10306089221751871</v>
      </c>
      <c r="Q627">
        <v>7.1149462715727751E-2</v>
      </c>
      <c r="R627">
        <v>-7.3266037121458849E-3</v>
      </c>
      <c r="S627">
        <v>6537.9094757408002</v>
      </c>
      <c r="T627">
        <v>9283.9596222728724</v>
      </c>
      <c r="U627">
        <v>6193.9400846629796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-24</v>
      </c>
      <c r="AC627">
        <v>9</v>
      </c>
      <c r="AD627">
        <v>-11</v>
      </c>
      <c r="AE627">
        <v>0</v>
      </c>
      <c r="AF627">
        <v>5</v>
      </c>
      <c r="AG627">
        <v>2</v>
      </c>
      <c r="AH627">
        <v>1</v>
      </c>
      <c r="AI627">
        <v>0</v>
      </c>
    </row>
    <row r="628" spans="1:35" x14ac:dyDescent="0.35">
      <c r="A628" t="s">
        <v>237</v>
      </c>
      <c r="B628" t="s">
        <v>64</v>
      </c>
      <c r="C628">
        <v>3433</v>
      </c>
      <c r="D628">
        <v>-24</v>
      </c>
      <c r="E628">
        <v>-6</v>
      </c>
      <c r="F628">
        <v>-2</v>
      </c>
      <c r="G628">
        <v>0</v>
      </c>
      <c r="H628">
        <v>0</v>
      </c>
      <c r="I628">
        <v>0</v>
      </c>
      <c r="J628">
        <v>-4680</v>
      </c>
      <c r="K628">
        <v>-1170</v>
      </c>
      <c r="L628">
        <v>-360</v>
      </c>
      <c r="M628">
        <v>0</v>
      </c>
      <c r="N628">
        <v>0</v>
      </c>
      <c r="O628">
        <v>0</v>
      </c>
      <c r="P628">
        <v>-9.0770015298317186E-2</v>
      </c>
      <c r="Q628">
        <v>4.9974502804691512E-2</v>
      </c>
      <c r="R628">
        <v>2.9066802651708246E-2</v>
      </c>
      <c r="S628">
        <v>-4560.1529831718508</v>
      </c>
      <c r="T628">
        <v>-1954.9719530851598</v>
      </c>
      <c r="U628">
        <v>-4051.973482916881</v>
      </c>
      <c r="V628">
        <v>0</v>
      </c>
      <c r="W628">
        <v>-9</v>
      </c>
      <c r="X628">
        <v>0</v>
      </c>
      <c r="Y628">
        <v>0</v>
      </c>
      <c r="Z628">
        <v>0</v>
      </c>
      <c r="AA628">
        <v>0</v>
      </c>
      <c r="AB628">
        <v>-18</v>
      </c>
      <c r="AC628">
        <v>-5</v>
      </c>
      <c r="AD628">
        <v>-26</v>
      </c>
      <c r="AE628">
        <v>0</v>
      </c>
      <c r="AF628">
        <v>0</v>
      </c>
      <c r="AG628">
        <v>0</v>
      </c>
      <c r="AH628">
        <v>0</v>
      </c>
      <c r="AI628">
        <v>0</v>
      </c>
    </row>
    <row r="629" spans="1:35" x14ac:dyDescent="0.35">
      <c r="A629" t="s">
        <v>238</v>
      </c>
      <c r="B629" t="s">
        <v>67</v>
      </c>
      <c r="C629">
        <v>3436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</row>
    <row r="630" spans="1:35" x14ac:dyDescent="0.35">
      <c r="A630" t="s">
        <v>239</v>
      </c>
      <c r="B630" t="s">
        <v>64</v>
      </c>
      <c r="C630">
        <v>5201</v>
      </c>
      <c r="D630">
        <v>-1</v>
      </c>
      <c r="E630">
        <v>-3</v>
      </c>
      <c r="F630">
        <v>1</v>
      </c>
      <c r="G630">
        <v>0</v>
      </c>
      <c r="H630">
        <v>0</v>
      </c>
      <c r="I630">
        <v>0</v>
      </c>
      <c r="J630">
        <v>-195</v>
      </c>
      <c r="K630">
        <v>-585</v>
      </c>
      <c r="L630">
        <v>180</v>
      </c>
      <c r="M630">
        <v>0</v>
      </c>
      <c r="N630">
        <v>0</v>
      </c>
      <c r="O630">
        <v>0</v>
      </c>
      <c r="P630">
        <v>2.1276595744680851E-2</v>
      </c>
      <c r="Q630">
        <v>2.1276595744680851E-2</v>
      </c>
      <c r="R630">
        <v>2.1276595744680851E-2</v>
      </c>
      <c r="S630">
        <v>593.93617021276589</v>
      </c>
      <c r="T630">
        <v>593.93617021276589</v>
      </c>
      <c r="U630">
        <v>593.93617021276589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</row>
    <row r="631" spans="1:35" x14ac:dyDescent="0.35">
      <c r="A631" t="s">
        <v>240</v>
      </c>
      <c r="B631" t="s">
        <v>67</v>
      </c>
      <c r="C631">
        <v>5203</v>
      </c>
      <c r="D631">
        <v>-1</v>
      </c>
      <c r="E631">
        <v>-10</v>
      </c>
      <c r="F631">
        <v>0</v>
      </c>
      <c r="G631">
        <v>0</v>
      </c>
      <c r="H631">
        <v>0</v>
      </c>
      <c r="I631">
        <v>0</v>
      </c>
      <c r="J631">
        <v>-195</v>
      </c>
      <c r="K631">
        <v>-1950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-2.0833333333333332E-2</v>
      </c>
      <c r="R631">
        <v>-6.25E-2</v>
      </c>
      <c r="S631">
        <v>0</v>
      </c>
      <c r="T631">
        <v>-613.75</v>
      </c>
      <c r="U631">
        <v>-1841.25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4</v>
      </c>
      <c r="AC631">
        <v>5</v>
      </c>
      <c r="AD631">
        <v>3</v>
      </c>
      <c r="AE631">
        <v>0</v>
      </c>
      <c r="AF631">
        <v>2</v>
      </c>
      <c r="AG631">
        <v>-7</v>
      </c>
      <c r="AH631">
        <v>-3</v>
      </c>
      <c r="AI631">
        <v>0</v>
      </c>
    </row>
    <row r="632" spans="1:35" x14ac:dyDescent="0.35">
      <c r="A632" t="s">
        <v>241</v>
      </c>
      <c r="B632" t="s">
        <v>64</v>
      </c>
      <c r="C632">
        <v>2162</v>
      </c>
      <c r="D632">
        <v>-2</v>
      </c>
      <c r="E632">
        <v>-2</v>
      </c>
      <c r="F632">
        <v>-6</v>
      </c>
      <c r="G632">
        <v>0</v>
      </c>
      <c r="H632">
        <v>0</v>
      </c>
      <c r="I632">
        <v>0</v>
      </c>
      <c r="J632">
        <v>-390</v>
      </c>
      <c r="K632">
        <v>-390</v>
      </c>
      <c r="L632">
        <v>-1080</v>
      </c>
      <c r="M632">
        <v>0</v>
      </c>
      <c r="N632">
        <v>0</v>
      </c>
      <c r="O632">
        <v>0</v>
      </c>
      <c r="P632">
        <v>-0.23190789473684209</v>
      </c>
      <c r="Q632">
        <v>0.29769736842105265</v>
      </c>
      <c r="R632">
        <v>-7.2368421052631526E-2</v>
      </c>
      <c r="S632">
        <v>-4715.9950657894733</v>
      </c>
      <c r="T632">
        <v>4642.3766447368434</v>
      </c>
      <c r="U632">
        <v>-3081.0197368421032</v>
      </c>
      <c r="V632">
        <v>4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-1</v>
      </c>
      <c r="AC632">
        <v>-3</v>
      </c>
      <c r="AD632">
        <v>0</v>
      </c>
      <c r="AE632">
        <v>0</v>
      </c>
      <c r="AF632">
        <v>3.1333333333333333</v>
      </c>
      <c r="AG632">
        <v>-1</v>
      </c>
      <c r="AH632">
        <v>-0.8666666666666667</v>
      </c>
      <c r="AI632">
        <v>0</v>
      </c>
    </row>
    <row r="633" spans="1:35" x14ac:dyDescent="0.35">
      <c r="A633" t="s">
        <v>242</v>
      </c>
      <c r="B633" t="s">
        <v>67</v>
      </c>
      <c r="C633">
        <v>5205</v>
      </c>
      <c r="D633">
        <v>-3</v>
      </c>
      <c r="E633">
        <v>-4</v>
      </c>
      <c r="F633">
        <v>-5</v>
      </c>
      <c r="G633">
        <v>0</v>
      </c>
      <c r="H633">
        <v>0</v>
      </c>
      <c r="I633">
        <v>0</v>
      </c>
      <c r="J633">
        <v>-585</v>
      </c>
      <c r="K633">
        <v>-780</v>
      </c>
      <c r="L633">
        <v>-900</v>
      </c>
      <c r="M633">
        <v>0</v>
      </c>
      <c r="N633">
        <v>0</v>
      </c>
      <c r="O633">
        <v>0</v>
      </c>
      <c r="P633">
        <v>7.6923076923076927E-2</v>
      </c>
      <c r="Q633">
        <v>0.15782493368700268</v>
      </c>
      <c r="R633">
        <v>0.16578249336870027</v>
      </c>
      <c r="S633">
        <v>1140</v>
      </c>
      <c r="T633">
        <v>2260.8620689655172</v>
      </c>
      <c r="U633">
        <v>2222.5862068965516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5</v>
      </c>
      <c r="AG633">
        <v>4</v>
      </c>
      <c r="AH633">
        <v>4</v>
      </c>
      <c r="AI633">
        <v>0</v>
      </c>
    </row>
    <row r="634" spans="1:35" x14ac:dyDescent="0.35">
      <c r="A634" t="s">
        <v>243</v>
      </c>
      <c r="B634" t="s">
        <v>67</v>
      </c>
      <c r="C634">
        <v>4019</v>
      </c>
      <c r="D634">
        <v>-22</v>
      </c>
      <c r="E634">
        <v>5</v>
      </c>
      <c r="F634">
        <v>-18</v>
      </c>
      <c r="G634">
        <v>0</v>
      </c>
      <c r="H634">
        <v>0</v>
      </c>
      <c r="I634">
        <v>0</v>
      </c>
      <c r="J634">
        <v>-4290</v>
      </c>
      <c r="K634">
        <v>975</v>
      </c>
      <c r="L634">
        <v>-3240</v>
      </c>
      <c r="M634">
        <v>0</v>
      </c>
      <c r="N634">
        <v>0</v>
      </c>
      <c r="O634">
        <v>0</v>
      </c>
      <c r="P634">
        <v>0</v>
      </c>
      <c r="Q634">
        <v>4.3594902749832347E-3</v>
      </c>
      <c r="R634">
        <v>0.14151576123407106</v>
      </c>
      <c r="S634">
        <v>0</v>
      </c>
      <c r="T634">
        <v>31.800804828973924</v>
      </c>
      <c r="U634">
        <v>2040.764587525151</v>
      </c>
      <c r="V634">
        <v>20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8</v>
      </c>
      <c r="AC634">
        <v>0</v>
      </c>
      <c r="AD634">
        <v>21</v>
      </c>
      <c r="AE634">
        <v>0</v>
      </c>
      <c r="AF634">
        <v>0</v>
      </c>
      <c r="AG634">
        <v>0</v>
      </c>
      <c r="AH634">
        <v>0</v>
      </c>
      <c r="AI634">
        <v>0</v>
      </c>
    </row>
    <row r="635" spans="1:35" x14ac:dyDescent="0.35">
      <c r="A635" t="s">
        <v>245</v>
      </c>
      <c r="B635" t="s">
        <v>64</v>
      </c>
      <c r="C635">
        <v>2075</v>
      </c>
      <c r="D635">
        <v>-5</v>
      </c>
      <c r="E635">
        <v>1</v>
      </c>
      <c r="F635">
        <v>3</v>
      </c>
      <c r="G635">
        <v>0</v>
      </c>
      <c r="H635">
        <v>0</v>
      </c>
      <c r="I635">
        <v>0</v>
      </c>
      <c r="J635">
        <v>-975</v>
      </c>
      <c r="K635">
        <v>195</v>
      </c>
      <c r="L635">
        <v>540</v>
      </c>
      <c r="M635">
        <v>0</v>
      </c>
      <c r="N635">
        <v>0</v>
      </c>
      <c r="O635">
        <v>0</v>
      </c>
      <c r="P635">
        <v>3.7962962962962962E-2</v>
      </c>
      <c r="Q635">
        <v>0.30925925925925934</v>
      </c>
      <c r="R635">
        <v>0.14166666666666661</v>
      </c>
      <c r="S635">
        <v>897.09722222222229</v>
      </c>
      <c r="T635">
        <v>7322.6944444444462</v>
      </c>
      <c r="U635">
        <v>3180.875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10</v>
      </c>
      <c r="AC635">
        <v>0</v>
      </c>
      <c r="AD635">
        <v>10</v>
      </c>
      <c r="AE635">
        <v>0</v>
      </c>
      <c r="AF635">
        <v>0</v>
      </c>
      <c r="AG635">
        <v>0</v>
      </c>
      <c r="AH635">
        <v>0</v>
      </c>
      <c r="AI635">
        <v>0</v>
      </c>
    </row>
    <row r="636" spans="1:35" x14ac:dyDescent="0.35">
      <c r="A636" t="s">
        <v>246</v>
      </c>
      <c r="B636" t="s">
        <v>67</v>
      </c>
      <c r="C636">
        <v>2191</v>
      </c>
      <c r="D636">
        <v>7</v>
      </c>
      <c r="E636">
        <v>8</v>
      </c>
      <c r="F636">
        <v>3</v>
      </c>
      <c r="G636">
        <v>0</v>
      </c>
      <c r="H636">
        <v>0</v>
      </c>
      <c r="I636">
        <v>0</v>
      </c>
      <c r="J636">
        <v>1365</v>
      </c>
      <c r="K636">
        <v>1560</v>
      </c>
      <c r="L636">
        <v>540</v>
      </c>
      <c r="M636">
        <v>0</v>
      </c>
      <c r="N636">
        <v>0</v>
      </c>
      <c r="O636">
        <v>0</v>
      </c>
      <c r="P636">
        <v>0.29714285714285715</v>
      </c>
      <c r="Q636">
        <v>0.33714285714285713</v>
      </c>
      <c r="R636">
        <v>-0.16857142857142859</v>
      </c>
      <c r="S636">
        <v>5175</v>
      </c>
      <c r="T636">
        <v>5805</v>
      </c>
      <c r="U636">
        <v>562.5</v>
      </c>
      <c r="V636">
        <v>7</v>
      </c>
      <c r="W636">
        <v>0</v>
      </c>
      <c r="X636">
        <v>-8</v>
      </c>
      <c r="Y636">
        <v>-8</v>
      </c>
      <c r="Z636">
        <v>0</v>
      </c>
      <c r="AA636">
        <v>0</v>
      </c>
      <c r="AB636">
        <v>8</v>
      </c>
      <c r="AC636">
        <v>18</v>
      </c>
      <c r="AD636">
        <v>-4</v>
      </c>
      <c r="AE636">
        <v>0</v>
      </c>
      <c r="AF636">
        <v>-1</v>
      </c>
      <c r="AG636">
        <v>2</v>
      </c>
      <c r="AH636">
        <v>0</v>
      </c>
      <c r="AI636">
        <v>0</v>
      </c>
    </row>
    <row r="637" spans="1:35" x14ac:dyDescent="0.35">
      <c r="A637" t="s">
        <v>247</v>
      </c>
      <c r="B637" t="s">
        <v>64</v>
      </c>
      <c r="C637">
        <v>2078</v>
      </c>
      <c r="D637">
        <v>35</v>
      </c>
      <c r="E637">
        <v>21</v>
      </c>
      <c r="F637">
        <v>13</v>
      </c>
      <c r="G637">
        <v>0</v>
      </c>
      <c r="H637">
        <v>0</v>
      </c>
      <c r="I637">
        <v>0</v>
      </c>
      <c r="J637">
        <v>6825</v>
      </c>
      <c r="K637">
        <v>4095</v>
      </c>
      <c r="L637">
        <v>2340</v>
      </c>
      <c r="M637">
        <v>8190</v>
      </c>
      <c r="N637">
        <v>0</v>
      </c>
      <c r="O637">
        <v>0</v>
      </c>
      <c r="P637">
        <v>5.8823529411764705E-2</v>
      </c>
      <c r="Q637">
        <v>8.8235294117647065E-2</v>
      </c>
      <c r="R637">
        <v>0.26923076923076922</v>
      </c>
      <c r="S637">
        <v>1162.0588235294117</v>
      </c>
      <c r="T637">
        <v>1743.0882352941178</v>
      </c>
      <c r="U637">
        <v>8378.6538461538457</v>
      </c>
      <c r="V637">
        <v>7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13</v>
      </c>
      <c r="AC637">
        <v>11</v>
      </c>
      <c r="AD637">
        <v>9</v>
      </c>
      <c r="AE637">
        <v>0</v>
      </c>
      <c r="AF637">
        <v>6</v>
      </c>
      <c r="AG637">
        <v>6</v>
      </c>
      <c r="AH637">
        <v>4</v>
      </c>
      <c r="AI637">
        <v>0</v>
      </c>
    </row>
    <row r="638" spans="1:35" x14ac:dyDescent="0.35">
      <c r="A638" t="s">
        <v>248</v>
      </c>
      <c r="B638" t="s">
        <v>67</v>
      </c>
      <c r="C638">
        <v>2185</v>
      </c>
      <c r="D638" t="e">
        <v>#N/A</v>
      </c>
      <c r="E638" t="e">
        <v>#N/A</v>
      </c>
      <c r="F638" t="e">
        <v>#N/A</v>
      </c>
      <c r="G638" t="e">
        <v>#N/A</v>
      </c>
      <c r="H638" t="e">
        <v>#N/A</v>
      </c>
      <c r="I638" t="e">
        <v>#N/A</v>
      </c>
      <c r="J638" t="e">
        <v>#N/A</v>
      </c>
      <c r="K638" t="e">
        <v>#N/A</v>
      </c>
      <c r="L638" t="e">
        <v>#N/A</v>
      </c>
      <c r="M638" t="e">
        <v>#N/A</v>
      </c>
      <c r="N638" t="e">
        <v>#N/A</v>
      </c>
      <c r="O638" t="e">
        <v>#N/A</v>
      </c>
      <c r="P638" t="e">
        <v>#N/A</v>
      </c>
      <c r="Q638" t="e">
        <v>#N/A</v>
      </c>
      <c r="R638" t="e">
        <v>#N/A</v>
      </c>
      <c r="S638" t="e">
        <v>#N/A</v>
      </c>
      <c r="T638" t="e">
        <v>#N/A</v>
      </c>
      <c r="U638" t="e">
        <v>#N/A</v>
      </c>
      <c r="V638" t="e">
        <v>#N/A</v>
      </c>
      <c r="W638" t="e">
        <v>#N/A</v>
      </c>
      <c r="X638" t="e">
        <v>#N/A</v>
      </c>
      <c r="Y638" t="e">
        <v>#N/A</v>
      </c>
      <c r="Z638" t="e">
        <v>#N/A</v>
      </c>
      <c r="AA638" t="e">
        <v>#N/A</v>
      </c>
      <c r="AB638" t="e">
        <v>#N/A</v>
      </c>
      <c r="AC638" t="e">
        <v>#N/A</v>
      </c>
      <c r="AD638" t="e">
        <v>#N/A</v>
      </c>
      <c r="AE638" t="e">
        <v>#N/A</v>
      </c>
      <c r="AF638" t="e">
        <v>#N/A</v>
      </c>
      <c r="AG638" t="e">
        <v>#N/A</v>
      </c>
      <c r="AH638" t="e">
        <v>#N/A</v>
      </c>
      <c r="AI638" t="e">
        <v>#N/A</v>
      </c>
    </row>
    <row r="639" spans="1:35" x14ac:dyDescent="0.35">
      <c r="D639" t="e">
        <v>#N/A</v>
      </c>
      <c r="E639" t="e">
        <v>#N/A</v>
      </c>
      <c r="F639" t="e">
        <v>#N/A</v>
      </c>
      <c r="G639" t="e">
        <v>#N/A</v>
      </c>
      <c r="H639" t="e">
        <v>#N/A</v>
      </c>
      <c r="I639" t="e">
        <v>#N/A</v>
      </c>
      <c r="J639" t="e">
        <v>#N/A</v>
      </c>
      <c r="K639" t="e">
        <v>#N/A</v>
      </c>
      <c r="L639" t="e">
        <v>#N/A</v>
      </c>
      <c r="M639" t="e">
        <v>#N/A</v>
      </c>
      <c r="N639" t="e">
        <v>#N/A</v>
      </c>
      <c r="O639" t="e">
        <v>#N/A</v>
      </c>
      <c r="P639" t="e">
        <v>#N/A</v>
      </c>
      <c r="Q639" t="e">
        <v>#N/A</v>
      </c>
      <c r="R639" t="e">
        <v>#N/A</v>
      </c>
      <c r="S639" t="e">
        <v>#N/A</v>
      </c>
      <c r="T639" t="e">
        <v>#N/A</v>
      </c>
      <c r="U639" t="e">
        <v>#N/A</v>
      </c>
      <c r="V639" t="e">
        <v>#N/A</v>
      </c>
      <c r="W639" t="e">
        <v>#N/A</v>
      </c>
      <c r="X639" t="e">
        <v>#N/A</v>
      </c>
      <c r="Y639" t="e">
        <v>#N/A</v>
      </c>
      <c r="Z639" t="e">
        <v>#N/A</v>
      </c>
      <c r="AA639" t="e">
        <v>#N/A</v>
      </c>
      <c r="AB639" t="e">
        <v>#N/A</v>
      </c>
      <c r="AC639" t="e">
        <v>#N/A</v>
      </c>
      <c r="AD639" t="e">
        <v>#N/A</v>
      </c>
      <c r="AE639" t="e">
        <v>#N/A</v>
      </c>
      <c r="AF639" t="e">
        <v>#N/A</v>
      </c>
      <c r="AG639" t="e">
        <v>#N/A</v>
      </c>
      <c r="AH639" t="e">
        <v>#N/A</v>
      </c>
      <c r="AI639" t="e">
        <v>#N/A</v>
      </c>
    </row>
    <row r="640" spans="1:35" x14ac:dyDescent="0.35">
      <c r="E640" t="e">
        <v>#N/A</v>
      </c>
      <c r="F640" t="e">
        <v>#N/A</v>
      </c>
      <c r="H640" t="e">
        <v>#N/A</v>
      </c>
      <c r="K640" t="e">
        <v>#N/A</v>
      </c>
      <c r="X640" t="e">
        <v>#N/A</v>
      </c>
    </row>
    <row r="642" spans="1:31" x14ac:dyDescent="0.35">
      <c r="A642" t="b">
        <v>1</v>
      </c>
      <c r="B642" t="b">
        <v>1</v>
      </c>
      <c r="C642" t="b">
        <v>1</v>
      </c>
      <c r="D642" t="b">
        <v>1</v>
      </c>
      <c r="E642" t="b">
        <v>1</v>
      </c>
      <c r="F642" t="b">
        <v>1</v>
      </c>
      <c r="G642" t="b">
        <v>1</v>
      </c>
      <c r="H642" t="b">
        <v>1</v>
      </c>
      <c r="I642" t="b">
        <v>1</v>
      </c>
      <c r="J642" t="b">
        <v>1</v>
      </c>
      <c r="K642" t="b">
        <v>1</v>
      </c>
      <c r="L642" t="b">
        <v>1</v>
      </c>
      <c r="M642" t="b">
        <v>1</v>
      </c>
      <c r="N642" t="b">
        <v>1</v>
      </c>
      <c r="O642" t="b">
        <v>1</v>
      </c>
      <c r="P642" t="b">
        <v>1</v>
      </c>
      <c r="Q642" t="b">
        <v>1</v>
      </c>
      <c r="R642" t="b">
        <v>1</v>
      </c>
      <c r="S642" t="b">
        <v>1</v>
      </c>
      <c r="T642" t="b">
        <v>1</v>
      </c>
      <c r="U642" t="b">
        <v>1</v>
      </c>
      <c r="V642" t="b">
        <v>1</v>
      </c>
      <c r="W642" t="b">
        <v>1</v>
      </c>
      <c r="X642" t="b">
        <v>1</v>
      </c>
      <c r="Y642" t="b">
        <v>1</v>
      </c>
      <c r="Z642" t="b">
        <v>1</v>
      </c>
      <c r="AA642" t="b">
        <v>1</v>
      </c>
      <c r="AB642" t="b">
        <v>1</v>
      </c>
      <c r="AC642" t="b">
        <v>1</v>
      </c>
      <c r="AD642" t="b">
        <v>1</v>
      </c>
      <c r="AE642" t="b">
        <v>0</v>
      </c>
    </row>
  </sheetData>
  <pageMargins left="0.7" right="0.7" top="0.75" bottom="0.75" header="0.3" footer="0.3"/>
  <pageSetup paperSize="9" orientation="portrait" horizontalDpi="300" verticalDpi="300" r:id="rId1"/>
  <headerFooter>
    <oddFooter>&amp;C_x000D_&amp;1#&amp;"Calibri"&amp;10&amp;K000000 OFFICIAL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742FE4-19E7-4F55-9D6F-D4EE130E9B9C}">
  <sheetPr>
    <pageSetUpPr fitToPage="1"/>
  </sheetPr>
  <dimension ref="A1:U57"/>
  <sheetViews>
    <sheetView zoomScale="70" zoomScaleNormal="70" workbookViewId="0">
      <selection activeCell="S28" sqref="S28"/>
    </sheetView>
  </sheetViews>
  <sheetFormatPr defaultRowHeight="14.5" outlineLevelCol="1" x14ac:dyDescent="0.35"/>
  <cols>
    <col min="1" max="1" width="34.54296875" customWidth="1"/>
    <col min="2" max="2" width="9.36328125" customWidth="1"/>
    <col min="3" max="3" width="10.6328125" customWidth="1"/>
    <col min="4" max="6" width="15" customWidth="1" outlineLevel="1"/>
    <col min="7" max="7" width="17.1796875" customWidth="1"/>
    <col min="8" max="8" width="13.08984375" style="522" customWidth="1"/>
    <col min="9" max="9" width="16.90625" style="522" customWidth="1"/>
    <col min="10" max="10" width="16.08984375" customWidth="1"/>
    <col min="11" max="11" width="17.08984375" style="522" customWidth="1"/>
    <col min="12" max="12" width="14.6328125" style="522" customWidth="1"/>
    <col min="13" max="13" width="16.90625" style="522" customWidth="1"/>
    <col min="14" max="14" width="14.6328125" style="522" hidden="1" customWidth="1"/>
    <col min="15" max="15" width="21.81640625" style="522" hidden="1" customWidth="1"/>
    <col min="16" max="17" width="42.08984375" customWidth="1"/>
    <col min="18" max="18" width="47.1796875" customWidth="1"/>
    <col min="19" max="19" width="15.81640625" customWidth="1"/>
  </cols>
  <sheetData>
    <row r="1" spans="1:21" x14ac:dyDescent="0.35">
      <c r="A1" s="528" t="s">
        <v>1436</v>
      </c>
      <c r="B1" s="528"/>
      <c r="C1" s="528"/>
      <c r="D1" s="528"/>
      <c r="E1" s="528"/>
      <c r="F1" s="528"/>
      <c r="G1" s="528"/>
      <c r="J1" s="528"/>
    </row>
    <row r="2" spans="1:21" ht="15" thickBot="1" x14ac:dyDescent="0.4">
      <c r="A2" s="528"/>
      <c r="B2" s="528"/>
      <c r="C2" s="528"/>
      <c r="D2" s="528"/>
      <c r="E2" s="528"/>
      <c r="F2" s="528"/>
      <c r="G2" s="528"/>
      <c r="J2" s="528"/>
    </row>
    <row r="3" spans="1:21" ht="27" customHeight="1" thickBot="1" x14ac:dyDescent="0.4">
      <c r="A3" s="528" t="s">
        <v>1548</v>
      </c>
      <c r="B3" s="528"/>
      <c r="C3" s="528"/>
      <c r="D3" s="528"/>
      <c r="E3" s="528"/>
      <c r="F3" s="528"/>
      <c r="G3" s="528"/>
      <c r="H3" s="675">
        <f>I50</f>
        <v>0.96444046784337267</v>
      </c>
      <c r="I3" s="676"/>
      <c r="J3" s="675">
        <f>K50</f>
        <v>0.95099268601169373</v>
      </c>
      <c r="K3" s="676"/>
      <c r="L3" s="675">
        <f>M50</f>
        <v>0.9583061170216628</v>
      </c>
      <c r="M3" s="676"/>
      <c r="N3" s="675">
        <f>O50</f>
        <v>0.95677531254171622</v>
      </c>
      <c r="O3" s="676"/>
    </row>
    <row r="4" spans="1:21" ht="48.5" customHeight="1" thickBot="1" x14ac:dyDescent="0.4">
      <c r="A4" s="577" t="s">
        <v>1437</v>
      </c>
      <c r="B4" s="578" t="s">
        <v>1539</v>
      </c>
      <c r="C4" s="579" t="s">
        <v>1438</v>
      </c>
      <c r="D4" s="579" t="s">
        <v>1439</v>
      </c>
      <c r="E4" s="579" t="s">
        <v>1440</v>
      </c>
      <c r="F4" s="579" t="s">
        <v>1441</v>
      </c>
      <c r="G4" s="580" t="s">
        <v>1442</v>
      </c>
      <c r="H4" s="677" t="s">
        <v>1443</v>
      </c>
      <c r="I4" s="678"/>
      <c r="J4" s="679" t="s">
        <v>1444</v>
      </c>
      <c r="K4" s="680"/>
      <c r="L4" s="677" t="s">
        <v>1445</v>
      </c>
      <c r="M4" s="678"/>
      <c r="N4" s="677" t="s">
        <v>1446</v>
      </c>
      <c r="O4" s="678"/>
    </row>
    <row r="5" spans="1:21" ht="30.75" customHeight="1" thickBot="1" x14ac:dyDescent="0.4">
      <c r="A5" s="528"/>
      <c r="B5" s="581"/>
      <c r="C5" s="528"/>
      <c r="D5" s="582"/>
      <c r="E5" s="582"/>
      <c r="F5" s="583">
        <v>0.05</v>
      </c>
      <c r="G5" s="584"/>
      <c r="H5" s="667" t="s">
        <v>1447</v>
      </c>
      <c r="I5" s="668"/>
      <c r="J5" s="669" t="s">
        <v>1448</v>
      </c>
      <c r="K5" s="670"/>
      <c r="L5" s="671" t="s">
        <v>1544</v>
      </c>
      <c r="M5" s="672"/>
      <c r="N5" s="671" t="s">
        <v>1449</v>
      </c>
      <c r="O5" s="672"/>
    </row>
    <row r="6" spans="1:21" ht="94.25" customHeight="1" thickBot="1" x14ac:dyDescent="0.4">
      <c r="A6" s="528"/>
      <c r="B6" s="581"/>
      <c r="C6" s="528"/>
      <c r="D6" s="582"/>
      <c r="E6" s="582"/>
      <c r="F6" s="583"/>
      <c r="G6" s="584"/>
      <c r="H6" s="673" t="s">
        <v>1450</v>
      </c>
      <c r="I6" s="674"/>
      <c r="J6" s="673" t="s">
        <v>1451</v>
      </c>
      <c r="K6" s="674"/>
      <c r="L6" s="673" t="s">
        <v>1545</v>
      </c>
      <c r="M6" s="674"/>
      <c r="N6" s="673" t="s">
        <v>1452</v>
      </c>
      <c r="O6" s="674"/>
      <c r="P6" s="659" t="s">
        <v>1547</v>
      </c>
      <c r="Q6" s="658"/>
      <c r="R6" s="585" t="s">
        <v>1453</v>
      </c>
      <c r="S6" s="561"/>
      <c r="T6" s="561"/>
      <c r="U6" s="562"/>
    </row>
    <row r="7" spans="1:21" x14ac:dyDescent="0.35">
      <c r="A7" s="528"/>
      <c r="B7" s="581"/>
      <c r="C7" s="528"/>
      <c r="D7" s="528"/>
      <c r="E7" s="528"/>
      <c r="F7" s="528"/>
      <c r="G7" s="586"/>
      <c r="H7" s="575"/>
      <c r="I7" s="539"/>
      <c r="J7" s="581"/>
      <c r="K7" s="539"/>
      <c r="L7" s="575"/>
      <c r="M7" s="539"/>
      <c r="N7" s="575"/>
      <c r="O7" s="539"/>
      <c r="P7" s="563"/>
      <c r="R7" s="587"/>
      <c r="U7" s="588"/>
    </row>
    <row r="8" spans="1:21" x14ac:dyDescent="0.35">
      <c r="A8" t="s">
        <v>1454</v>
      </c>
      <c r="B8" s="540">
        <v>8.16</v>
      </c>
      <c r="C8" s="538">
        <f>'[35]Budget Summary'!R6</f>
        <v>8.67</v>
      </c>
      <c r="D8" s="522">
        <f>'EY DSG allocation'!Q15</f>
        <v>2296333.54152</v>
      </c>
      <c r="E8" s="522">
        <f>C8*D8</f>
        <v>19909211.8049784</v>
      </c>
      <c r="F8" s="522">
        <f>E8*$F$5</f>
        <v>995460.59024892002</v>
      </c>
      <c r="G8" s="539">
        <f>D8</f>
        <v>2296333.54152</v>
      </c>
      <c r="H8" s="540">
        <f>C8</f>
        <v>8.67</v>
      </c>
      <c r="I8" s="539">
        <f>H8*G8</f>
        <v>19909211.8049784</v>
      </c>
      <c r="J8" s="540">
        <f>C8*95%</f>
        <v>8.2364999999999995</v>
      </c>
      <c r="K8" s="539">
        <f>G8*J8</f>
        <v>18913751.214729477</v>
      </c>
      <c r="L8" s="540">
        <f>C8*96%</f>
        <v>8.3231999999999999</v>
      </c>
      <c r="M8" s="539">
        <f>L8*G8</f>
        <v>19112843.332779262</v>
      </c>
      <c r="N8" s="540">
        <v>8.16</v>
      </c>
      <c r="O8" s="539">
        <f>N8*G8</f>
        <v>18738081.698803201</v>
      </c>
      <c r="P8" s="660"/>
      <c r="R8" s="261"/>
      <c r="U8" s="588"/>
    </row>
    <row r="9" spans="1:21" x14ac:dyDescent="0.35">
      <c r="A9" t="s">
        <v>1538</v>
      </c>
      <c r="B9" s="540"/>
      <c r="C9" s="538">
        <f>'[35]Budget Summary'!R11</f>
        <v>8.67</v>
      </c>
      <c r="D9" s="522">
        <f>'EY DSG allocation'!Q20</f>
        <v>1862611.8</v>
      </c>
      <c r="E9" s="522">
        <f t="shared" ref="E9:E12" si="0">C9*D9</f>
        <v>16148844.306</v>
      </c>
      <c r="F9" s="522">
        <f t="shared" ref="F9:F12" si="1">E9*$F$5</f>
        <v>807442.21530000004</v>
      </c>
      <c r="G9" s="539">
        <f t="shared" ref="G9:G12" si="2">D9</f>
        <v>1862611.8</v>
      </c>
      <c r="H9" s="540">
        <f>C9</f>
        <v>8.67</v>
      </c>
      <c r="I9" s="539">
        <f>H9*G9</f>
        <v>16148844.306</v>
      </c>
      <c r="J9" s="540">
        <f>C9*95%</f>
        <v>8.2364999999999995</v>
      </c>
      <c r="K9" s="539">
        <f>G9*J9</f>
        <v>15341402.090699999</v>
      </c>
      <c r="L9" s="540">
        <f>C9*96%</f>
        <v>8.3231999999999999</v>
      </c>
      <c r="M9" s="539">
        <f>L9*G9</f>
        <v>15502890.53376</v>
      </c>
      <c r="N9" s="540">
        <v>8.16</v>
      </c>
      <c r="O9" s="539">
        <f>N9*G9</f>
        <v>15198912.288000001</v>
      </c>
      <c r="P9" s="660"/>
      <c r="R9" s="261" t="s">
        <v>1455</v>
      </c>
      <c r="S9" s="522">
        <v>332000</v>
      </c>
      <c r="T9" t="s">
        <v>1456</v>
      </c>
      <c r="U9" s="588"/>
    </row>
    <row r="10" spans="1:21" x14ac:dyDescent="0.35">
      <c r="A10" t="s">
        <v>1457</v>
      </c>
      <c r="B10" s="540">
        <v>5.42</v>
      </c>
      <c r="C10" s="538">
        <f>'[35]Budget Summary'!R16</f>
        <v>5.95</v>
      </c>
      <c r="D10" s="522">
        <f>'EY DSG allocation'!Q25</f>
        <v>10259982.90171</v>
      </c>
      <c r="E10" s="522">
        <f t="shared" si="0"/>
        <v>61046898.265174501</v>
      </c>
      <c r="F10" s="522">
        <f t="shared" si="1"/>
        <v>3052344.9132587253</v>
      </c>
      <c r="G10" s="539">
        <f t="shared" si="2"/>
        <v>10259982.90171</v>
      </c>
      <c r="H10" s="540">
        <v>5.32</v>
      </c>
      <c r="I10" s="539">
        <f>H10*G10</f>
        <v>54583109.037097201</v>
      </c>
      <c r="J10" s="540">
        <v>5.35</v>
      </c>
      <c r="K10" s="539">
        <f t="shared" ref="K10:K11" si="3">G10*J10</f>
        <v>54890908.524148494</v>
      </c>
      <c r="L10" s="540">
        <v>5.39</v>
      </c>
      <c r="M10" s="539">
        <f>L10*G10</f>
        <v>55301307.840216897</v>
      </c>
      <c r="N10" s="540">
        <v>5.42</v>
      </c>
      <c r="O10" s="539">
        <f>N10*G10</f>
        <v>55609107.327268198</v>
      </c>
      <c r="P10" s="660"/>
      <c r="R10" s="261" t="s">
        <v>1458</v>
      </c>
      <c r="S10" s="522">
        <f>E10+E11</f>
        <v>79193939.717476502</v>
      </c>
      <c r="U10" s="588"/>
    </row>
    <row r="11" spans="1:21" x14ac:dyDescent="0.35">
      <c r="A11" t="s">
        <v>1459</v>
      </c>
      <c r="B11" s="540">
        <f>B10</f>
        <v>5.42</v>
      </c>
      <c r="C11" s="538">
        <f>C10</f>
        <v>5.95</v>
      </c>
      <c r="D11" s="522">
        <f>'EY DSG allocation'!Q30</f>
        <v>3049922.9331600005</v>
      </c>
      <c r="E11" s="522">
        <f t="shared" si="0"/>
        <v>18147041.452302005</v>
      </c>
      <c r="F11" s="522">
        <f t="shared" si="1"/>
        <v>907352.0726151003</v>
      </c>
      <c r="G11" s="539">
        <f t="shared" si="2"/>
        <v>3049922.9331600005</v>
      </c>
      <c r="H11" s="540">
        <f>H10</f>
        <v>5.32</v>
      </c>
      <c r="I11" s="539">
        <f>H11*G11</f>
        <v>16225590.004411204</v>
      </c>
      <c r="J11" s="540">
        <f>J10</f>
        <v>5.35</v>
      </c>
      <c r="K11" s="539">
        <f t="shared" si="3"/>
        <v>16317087.692406001</v>
      </c>
      <c r="L11" s="540">
        <f>L10</f>
        <v>5.39</v>
      </c>
      <c r="M11" s="539">
        <f>L11*G11</f>
        <v>16439084.609732402</v>
      </c>
      <c r="N11" s="540">
        <f>N10</f>
        <v>5.42</v>
      </c>
      <c r="O11" s="539">
        <f>N11*G11</f>
        <v>16530582.297727203</v>
      </c>
      <c r="P11" s="660"/>
      <c r="R11" s="261" t="s">
        <v>1460</v>
      </c>
      <c r="S11" s="553">
        <f>S9/S10</f>
        <v>4.1922399767508256E-3</v>
      </c>
      <c r="U11" s="588"/>
    </row>
    <row r="12" spans="1:21" x14ac:dyDescent="0.35">
      <c r="A12" t="s">
        <v>1461</v>
      </c>
      <c r="B12" s="540"/>
      <c r="C12" s="538">
        <f>'[35]Budget Summary'!R26</f>
        <v>11.85</v>
      </c>
      <c r="D12" s="522">
        <f>'EY DSG allocation'!Q35</f>
        <v>645691.79999999993</v>
      </c>
      <c r="E12" s="522">
        <f t="shared" si="0"/>
        <v>7651447.8299999991</v>
      </c>
      <c r="F12" s="522">
        <f t="shared" si="1"/>
        <v>382572.39149999997</v>
      </c>
      <c r="G12" s="539">
        <f t="shared" si="2"/>
        <v>645691.79999999993</v>
      </c>
      <c r="H12" s="540">
        <f>C12</f>
        <v>11.85</v>
      </c>
      <c r="I12" s="539">
        <f>H12*G12</f>
        <v>7651447.8299999991</v>
      </c>
      <c r="J12" s="540">
        <f>C12*95%</f>
        <v>11.257499999999999</v>
      </c>
      <c r="K12" s="539">
        <f>G12*J12</f>
        <v>7268875.4384999983</v>
      </c>
      <c r="L12" s="540">
        <f>C12*96%</f>
        <v>11.375999999999999</v>
      </c>
      <c r="M12" s="539">
        <f>L12*G12</f>
        <v>7345389.9167999988</v>
      </c>
      <c r="N12" s="540">
        <f>C12*97%</f>
        <v>11.494499999999999</v>
      </c>
      <c r="O12" s="539">
        <f>N12*G12</f>
        <v>7421904.3950999985</v>
      </c>
      <c r="P12" s="660"/>
      <c r="R12" s="261"/>
      <c r="U12" s="588"/>
    </row>
    <row r="13" spans="1:21" ht="15" thickBot="1" x14ac:dyDescent="0.4">
      <c r="B13" s="261"/>
      <c r="G13" s="588"/>
      <c r="H13" s="575"/>
      <c r="I13" s="539"/>
      <c r="J13" s="540"/>
      <c r="K13" s="539"/>
      <c r="L13" s="575"/>
      <c r="M13" s="539"/>
      <c r="N13" s="575"/>
      <c r="O13" s="539"/>
      <c r="P13" s="660"/>
      <c r="R13" s="261" t="s">
        <v>1462</v>
      </c>
      <c r="S13" s="522">
        <f>E8+E9</f>
        <v>36058056.110978402</v>
      </c>
      <c r="U13" s="588"/>
    </row>
    <row r="14" spans="1:21" s="440" customFormat="1" ht="24.65" customHeight="1" thickBot="1" x14ac:dyDescent="0.4">
      <c r="A14" s="589"/>
      <c r="B14" s="589"/>
      <c r="C14" s="590"/>
      <c r="D14" s="591">
        <f>SUM(D8:D13)</f>
        <v>18114542.97639</v>
      </c>
      <c r="E14" s="591">
        <f>SUM(E8:E13)</f>
        <v>122903443.65845491</v>
      </c>
      <c r="F14" s="591">
        <f>SUM(F8:F13)</f>
        <v>6145172.1829227451</v>
      </c>
      <c r="G14" s="592">
        <f>SUM(G8:G13)</f>
        <v>18114542.97639</v>
      </c>
      <c r="H14" s="593"/>
      <c r="I14" s="592">
        <f>SUM(I8:I13)</f>
        <v>114518202.98248681</v>
      </c>
      <c r="J14" s="593"/>
      <c r="K14" s="592">
        <f>SUM(K8:K13)</f>
        <v>112732024.96048397</v>
      </c>
      <c r="L14" s="593"/>
      <c r="M14" s="592">
        <f>SUM(M8:M13)</f>
        <v>113701516.23328856</v>
      </c>
      <c r="N14" s="593"/>
      <c r="O14" s="592">
        <f>SUM(O8:O13)</f>
        <v>113498588.0068986</v>
      </c>
      <c r="P14" s="664"/>
      <c r="Q14"/>
      <c r="R14" s="594" t="s">
        <v>1463</v>
      </c>
      <c r="S14" s="522">
        <f>S11*S13</f>
        <v>151164.02431236807</v>
      </c>
      <c r="U14" s="595"/>
    </row>
    <row r="15" spans="1:21" x14ac:dyDescent="0.35">
      <c r="B15" s="261"/>
      <c r="G15" s="588"/>
      <c r="H15" s="575"/>
      <c r="I15" s="539"/>
      <c r="J15" s="540"/>
      <c r="K15" s="539"/>
      <c r="L15" s="575"/>
      <c r="M15" s="539"/>
      <c r="N15" s="575"/>
      <c r="O15" s="539"/>
      <c r="P15" s="660"/>
      <c r="R15" s="596" t="s">
        <v>1464</v>
      </c>
      <c r="S15" s="597">
        <f>S9+S14</f>
        <v>483164.02431236807</v>
      </c>
      <c r="U15" s="588"/>
    </row>
    <row r="16" spans="1:21" ht="15" thickBot="1" x14ac:dyDescent="0.4">
      <c r="A16" t="s">
        <v>1465</v>
      </c>
      <c r="B16" s="261"/>
      <c r="D16" s="522"/>
      <c r="E16" s="522">
        <f>'[35]Budget Summary'!S36</f>
        <v>5939691.8399999999</v>
      </c>
      <c r="F16" s="522"/>
      <c r="G16" s="539"/>
      <c r="H16" s="575"/>
      <c r="I16" s="539">
        <f>E16</f>
        <v>5939691.8399999999</v>
      </c>
      <c r="J16" s="540"/>
      <c r="K16" s="539">
        <f>E16</f>
        <v>5939691.8399999999</v>
      </c>
      <c r="L16" s="575"/>
      <c r="M16" s="539">
        <f>E16</f>
        <v>5939691.8399999999</v>
      </c>
      <c r="N16" s="575"/>
      <c r="O16" s="539">
        <f>M16</f>
        <v>5939691.8399999999</v>
      </c>
      <c r="P16" s="660"/>
      <c r="R16" s="264"/>
      <c r="S16" s="598"/>
      <c r="T16" s="598"/>
      <c r="U16" s="599"/>
    </row>
    <row r="17" spans="1:21" x14ac:dyDescent="0.35">
      <c r="A17" t="s">
        <v>1428</v>
      </c>
      <c r="B17" s="261"/>
      <c r="D17" s="522"/>
      <c r="E17" s="522">
        <f>'[35]Budget Summary'!S37</f>
        <v>576047.70000000007</v>
      </c>
      <c r="F17" s="522"/>
      <c r="G17" s="539"/>
      <c r="H17" s="575"/>
      <c r="I17" s="539">
        <f t="shared" ref="I17:I19" si="4">E17</f>
        <v>576047.70000000007</v>
      </c>
      <c r="J17" s="540"/>
      <c r="K17" s="539">
        <f>E17</f>
        <v>576047.70000000007</v>
      </c>
      <c r="L17" s="575"/>
      <c r="M17" s="539">
        <f>E17</f>
        <v>576047.70000000007</v>
      </c>
      <c r="N17" s="575"/>
      <c r="O17" s="539">
        <f t="shared" ref="O17:O20" si="5">M17</f>
        <v>576047.70000000007</v>
      </c>
      <c r="P17" s="660"/>
    </row>
    <row r="18" spans="1:21" ht="15" thickBot="1" x14ac:dyDescent="0.4">
      <c r="A18" t="s">
        <v>291</v>
      </c>
      <c r="B18" s="261"/>
      <c r="E18" s="522">
        <f>'[35]Budget Summary'!S31+'[35]Budget Summary'!S32</f>
        <v>1455786.84</v>
      </c>
      <c r="F18" s="522"/>
      <c r="G18" s="539"/>
      <c r="H18" s="575"/>
      <c r="I18" s="539">
        <f t="shared" si="4"/>
        <v>1455786.84</v>
      </c>
      <c r="J18" s="540"/>
      <c r="K18" s="539">
        <f>E18</f>
        <v>1455786.84</v>
      </c>
      <c r="L18" s="575"/>
      <c r="M18" s="539">
        <f>E18</f>
        <v>1455786.84</v>
      </c>
      <c r="N18" s="575"/>
      <c r="O18" s="539">
        <f t="shared" si="5"/>
        <v>1455786.84</v>
      </c>
      <c r="P18" s="660"/>
    </row>
    <row r="19" spans="1:21" x14ac:dyDescent="0.35">
      <c r="A19" t="s">
        <v>1466</v>
      </c>
      <c r="B19" s="261"/>
      <c r="D19" s="522"/>
      <c r="E19" s="522">
        <f>'[35]Budget Summary'!S34</f>
        <v>626990</v>
      </c>
      <c r="F19" s="522"/>
      <c r="G19" s="539"/>
      <c r="H19" s="575"/>
      <c r="I19" s="539">
        <f t="shared" si="4"/>
        <v>626990</v>
      </c>
      <c r="J19" s="540"/>
      <c r="K19" s="539">
        <f>E19</f>
        <v>626990</v>
      </c>
      <c r="L19" s="575"/>
      <c r="M19" s="539">
        <f>E19</f>
        <v>626990</v>
      </c>
      <c r="N19" s="575"/>
      <c r="O19" s="539">
        <f t="shared" si="5"/>
        <v>626990</v>
      </c>
      <c r="P19" s="660"/>
      <c r="R19" s="585" t="s">
        <v>1467</v>
      </c>
      <c r="S19" s="561"/>
      <c r="T19" s="561"/>
      <c r="U19" s="562"/>
    </row>
    <row r="20" spans="1:21" x14ac:dyDescent="0.35">
      <c r="A20" t="s">
        <v>1468</v>
      </c>
      <c r="B20" s="261"/>
      <c r="D20" s="522"/>
      <c r="E20" s="522">
        <f>'[35]Budget Summary'!S39+'[35]Budget Summary'!S40</f>
        <v>1064792.4667896</v>
      </c>
      <c r="F20" s="522"/>
      <c r="G20" s="539"/>
      <c r="H20" s="575"/>
      <c r="I20" s="539">
        <f>E20</f>
        <v>1064792.4667896</v>
      </c>
      <c r="J20" s="540"/>
      <c r="K20" s="539">
        <f>E20</f>
        <v>1064792.4667896</v>
      </c>
      <c r="L20" s="575"/>
      <c r="M20" s="539">
        <f>E20</f>
        <v>1064792.4667896</v>
      </c>
      <c r="N20" s="575"/>
      <c r="O20" s="539">
        <f t="shared" si="5"/>
        <v>1064792.4667896</v>
      </c>
      <c r="P20" s="660"/>
      <c r="R20" s="587"/>
      <c r="U20" s="588"/>
    </row>
    <row r="21" spans="1:21" x14ac:dyDescent="0.35">
      <c r="B21" s="261"/>
      <c r="D21" s="522"/>
      <c r="G21" s="539"/>
      <c r="H21" s="575"/>
      <c r="I21" s="539"/>
      <c r="J21" s="540"/>
      <c r="K21" s="539"/>
      <c r="L21" s="575"/>
      <c r="M21" s="539"/>
      <c r="N21" s="575"/>
      <c r="O21" s="539"/>
      <c r="P21" s="660"/>
      <c r="R21" s="261"/>
      <c r="U21" s="588"/>
    </row>
    <row r="22" spans="1:21" ht="19.25" customHeight="1" x14ac:dyDescent="0.35">
      <c r="A22" s="440" t="s">
        <v>1094</v>
      </c>
      <c r="B22" s="587"/>
      <c r="C22" s="440"/>
      <c r="D22" s="522"/>
      <c r="E22" s="600">
        <f>SUM(E14:E20)</f>
        <v>132566752.50524452</v>
      </c>
      <c r="F22" s="600"/>
      <c r="G22" s="539"/>
      <c r="H22" s="601"/>
      <c r="I22" s="602">
        <f>SUM(I14:I21)</f>
        <v>124181511.82927643</v>
      </c>
      <c r="J22" s="603"/>
      <c r="K22" s="602">
        <f>SUM(K14:K21)</f>
        <v>122395333.80727358</v>
      </c>
      <c r="L22" s="601"/>
      <c r="M22" s="602">
        <f>SUM(M14:M21)</f>
        <v>123364825.08007817</v>
      </c>
      <c r="N22" s="601"/>
      <c r="O22" s="602">
        <f>SUM(O14:O21)</f>
        <v>123161896.85368821</v>
      </c>
      <c r="P22" s="660"/>
      <c r="R22" s="261" t="s">
        <v>1455</v>
      </c>
      <c r="S22" s="522">
        <v>1009000</v>
      </c>
      <c r="T22" t="s">
        <v>1469</v>
      </c>
      <c r="U22" s="588"/>
    </row>
    <row r="23" spans="1:21" x14ac:dyDescent="0.35">
      <c r="A23" s="604"/>
      <c r="B23" s="605"/>
      <c r="C23" s="604"/>
      <c r="D23" s="522"/>
      <c r="E23" s="606">
        <f>E22-'[35]Budget Summary'!S44</f>
        <v>3627.0060000270605</v>
      </c>
      <c r="F23" s="606"/>
      <c r="G23" s="539"/>
      <c r="H23" s="605"/>
      <c r="I23" s="607"/>
      <c r="J23" s="608"/>
      <c r="K23" s="607"/>
      <c r="L23" s="601"/>
      <c r="M23" s="607"/>
      <c r="N23" s="601"/>
      <c r="O23" s="607"/>
      <c r="P23" s="661"/>
      <c r="Q23" s="604"/>
      <c r="R23" s="261" t="s">
        <v>1470</v>
      </c>
      <c r="S23" s="522">
        <f>E10</f>
        <v>61046898.265174501</v>
      </c>
      <c r="U23" s="588"/>
    </row>
    <row r="24" spans="1:21" x14ac:dyDescent="0.35">
      <c r="A24" t="s">
        <v>1181</v>
      </c>
      <c r="B24" s="261"/>
      <c r="D24" s="522"/>
      <c r="G24" s="539"/>
      <c r="H24" s="575"/>
      <c r="I24" s="539">
        <f>S15</f>
        <v>483164.02431236807</v>
      </c>
      <c r="J24" s="540"/>
      <c r="K24" s="539">
        <f>I24</f>
        <v>483164.02431236807</v>
      </c>
      <c r="L24" s="601"/>
      <c r="M24" s="539">
        <f>K24</f>
        <v>483164.02431236807</v>
      </c>
      <c r="N24" s="601"/>
      <c r="O24" s="539">
        <f>M24</f>
        <v>483164.02431236807</v>
      </c>
      <c r="P24" s="660"/>
      <c r="R24" s="261" t="s">
        <v>1471</v>
      </c>
      <c r="S24" s="553">
        <f>S22/S23</f>
        <v>1.6528276270763545E-2</v>
      </c>
      <c r="U24" s="588"/>
    </row>
    <row r="25" spans="1:21" ht="29" x14ac:dyDescent="0.35">
      <c r="A25" t="s">
        <v>1031</v>
      </c>
      <c r="B25" s="261"/>
      <c r="D25" s="522"/>
      <c r="G25" s="539"/>
      <c r="H25" s="575"/>
      <c r="I25" s="539">
        <f>S28</f>
        <v>1338064.9530458299</v>
      </c>
      <c r="J25" s="540"/>
      <c r="K25" s="539">
        <f>I25</f>
        <v>1338064.9530458299</v>
      </c>
      <c r="L25" s="601"/>
      <c r="M25" s="539">
        <f>I25</f>
        <v>1338064.9530458299</v>
      </c>
      <c r="N25" s="601"/>
      <c r="O25" s="539">
        <f>K25</f>
        <v>1338064.9530458299</v>
      </c>
      <c r="P25" s="662" t="s">
        <v>1472</v>
      </c>
      <c r="Q25" s="431"/>
      <c r="R25" s="261"/>
      <c r="U25" s="588"/>
    </row>
    <row r="26" spans="1:21" x14ac:dyDescent="0.35">
      <c r="A26" t="s">
        <v>1030</v>
      </c>
      <c r="B26" s="261"/>
      <c r="D26" s="522"/>
      <c r="G26" s="539"/>
      <c r="H26" s="575"/>
      <c r="I26" s="539">
        <f>2000000+250000</f>
        <v>2250000</v>
      </c>
      <c r="J26" s="540"/>
      <c r="K26" s="539">
        <f>I26</f>
        <v>2250000</v>
      </c>
      <c r="L26" s="601"/>
      <c r="M26" s="539">
        <f>K26</f>
        <v>2250000</v>
      </c>
      <c r="N26" s="601"/>
      <c r="O26" s="539">
        <f>K26</f>
        <v>2250000</v>
      </c>
      <c r="P26" s="660"/>
      <c r="R26" s="261" t="s">
        <v>1473</v>
      </c>
      <c r="S26" s="522">
        <f>E8</f>
        <v>19909211.8049784</v>
      </c>
      <c r="U26" s="588"/>
    </row>
    <row r="27" spans="1:21" ht="29" x14ac:dyDescent="0.35">
      <c r="A27" t="s">
        <v>1474</v>
      </c>
      <c r="B27" s="261"/>
      <c r="G27" s="588"/>
      <c r="H27" s="575"/>
      <c r="I27" s="609">
        <f>(E10+E11)*5%</f>
        <v>3959696.9858738254</v>
      </c>
      <c r="J27" s="610"/>
      <c r="K27" s="609">
        <f>F14</f>
        <v>6145172.1829227451</v>
      </c>
      <c r="L27" s="611"/>
      <c r="M27" s="609">
        <f>K27/5*4</f>
        <v>4916137.7463381961</v>
      </c>
      <c r="N27" s="611"/>
      <c r="O27" s="609">
        <f>K27/5*3</f>
        <v>3687103.3097536471</v>
      </c>
      <c r="P27" s="660"/>
      <c r="R27" s="594" t="s">
        <v>1463</v>
      </c>
      <c r="S27" s="522">
        <f>S24*S26</f>
        <v>329064.95304582996</v>
      </c>
      <c r="T27" s="440"/>
      <c r="U27" s="595"/>
    </row>
    <row r="28" spans="1:21" x14ac:dyDescent="0.35">
      <c r="A28" t="s">
        <v>1475</v>
      </c>
      <c r="B28" s="261"/>
      <c r="G28" s="588"/>
      <c r="H28" s="575"/>
      <c r="I28" s="539">
        <v>354330</v>
      </c>
      <c r="J28" s="540"/>
      <c r="K28" s="539"/>
      <c r="L28" s="601"/>
      <c r="M28" s="539">
        <v>214606</v>
      </c>
      <c r="N28" s="601"/>
      <c r="O28" s="539">
        <v>207951</v>
      </c>
      <c r="P28" s="660"/>
      <c r="R28" s="596" t="s">
        <v>1464</v>
      </c>
      <c r="S28" s="597">
        <f>S22+S27</f>
        <v>1338064.9530458299</v>
      </c>
      <c r="U28" s="588"/>
    </row>
    <row r="29" spans="1:21" ht="15" thickBot="1" x14ac:dyDescent="0.4">
      <c r="B29" s="261"/>
      <c r="G29" s="588"/>
      <c r="H29" s="575"/>
      <c r="I29" s="539"/>
      <c r="J29" s="540"/>
      <c r="K29" s="539"/>
      <c r="L29" s="601"/>
      <c r="M29" s="539"/>
      <c r="N29" s="601"/>
      <c r="O29" s="539"/>
      <c r="P29" s="660"/>
      <c r="R29" s="264"/>
      <c r="S29" s="598"/>
      <c r="T29" s="598"/>
      <c r="U29" s="599"/>
    </row>
    <row r="30" spans="1:21" x14ac:dyDescent="0.35">
      <c r="A30" s="440" t="s">
        <v>1476</v>
      </c>
      <c r="B30" s="587"/>
      <c r="C30" s="440"/>
      <c r="E30" s="440"/>
      <c r="F30" s="440"/>
      <c r="G30" s="588"/>
      <c r="H30" s="601"/>
      <c r="I30" s="602">
        <f>SUM(I22:I28)</f>
        <v>132566767.79250844</v>
      </c>
      <c r="J30" s="540"/>
      <c r="K30" s="602">
        <f>SUM(K22:K28)</f>
        <v>132611734.96755452</v>
      </c>
      <c r="L30" s="601"/>
      <c r="M30" s="602">
        <f>SUM(M22:M28)</f>
        <v>132566797.80377457</v>
      </c>
      <c r="N30" s="601"/>
      <c r="O30" s="602">
        <f>SUM(O22:O28)</f>
        <v>131128180.14080004</v>
      </c>
      <c r="P30" s="660"/>
    </row>
    <row r="31" spans="1:21" x14ac:dyDescent="0.35">
      <c r="B31" s="261"/>
      <c r="G31" s="588"/>
      <c r="H31" s="575"/>
      <c r="I31" s="539"/>
      <c r="J31" s="540"/>
      <c r="K31" s="539"/>
      <c r="L31" s="601"/>
      <c r="M31" s="539"/>
      <c r="N31" s="601"/>
      <c r="O31" s="539"/>
      <c r="P31" s="660"/>
    </row>
    <row r="32" spans="1:21" ht="16.75" customHeight="1" x14ac:dyDescent="0.35">
      <c r="A32" s="440" t="s">
        <v>1477</v>
      </c>
      <c r="B32" s="587"/>
      <c r="C32" s="440"/>
      <c r="E32" s="600"/>
      <c r="F32" s="600"/>
      <c r="G32" s="588"/>
      <c r="H32" s="601"/>
      <c r="I32" s="602">
        <f>E22</f>
        <v>132566752.50524452</v>
      </c>
      <c r="J32" s="603"/>
      <c r="K32" s="602">
        <f>'[35]Budget Summary'!S44</f>
        <v>132563125.4992445</v>
      </c>
      <c r="L32" s="601"/>
      <c r="M32" s="602">
        <f>K32</f>
        <v>132563125.4992445</v>
      </c>
      <c r="N32" s="601"/>
      <c r="O32" s="602">
        <f>M32</f>
        <v>132563125.4992445</v>
      </c>
      <c r="P32" s="660"/>
    </row>
    <row r="33" spans="1:17" x14ac:dyDescent="0.35">
      <c r="B33" s="261"/>
      <c r="G33" s="588"/>
      <c r="H33" s="575"/>
      <c r="I33" s="539"/>
      <c r="J33" s="540"/>
      <c r="K33" s="539"/>
      <c r="L33" s="601"/>
      <c r="M33" s="539"/>
      <c r="N33" s="601"/>
      <c r="O33" s="539"/>
      <c r="P33" s="660"/>
    </row>
    <row r="34" spans="1:17" x14ac:dyDescent="0.35">
      <c r="A34" s="440" t="s">
        <v>1478</v>
      </c>
      <c r="B34" s="587"/>
      <c r="C34" s="440"/>
      <c r="E34" s="440"/>
      <c r="F34" s="440"/>
      <c r="G34" s="588"/>
      <c r="H34" s="601"/>
      <c r="I34" s="602">
        <f>I30-I32</f>
        <v>15.287263914942741</v>
      </c>
      <c r="J34" s="603"/>
      <c r="K34" s="602">
        <f>K30-K32</f>
        <v>48609.468310028315</v>
      </c>
      <c r="L34" s="601"/>
      <c r="M34" s="602">
        <f t="shared" ref="M34:O34" si="6">M30-M32</f>
        <v>3672.304530069232</v>
      </c>
      <c r="N34" s="601"/>
      <c r="O34" s="602">
        <f t="shared" si="6"/>
        <v>-1434945.3584444523</v>
      </c>
      <c r="P34" s="663"/>
      <c r="Q34" s="538"/>
    </row>
    <row r="35" spans="1:17" x14ac:dyDescent="0.35">
      <c r="B35" s="261"/>
      <c r="G35" s="588"/>
      <c r="H35" s="575"/>
      <c r="I35" s="539"/>
      <c r="J35" s="540"/>
      <c r="K35" s="539"/>
      <c r="L35" s="601"/>
      <c r="M35" s="539"/>
      <c r="N35" s="601"/>
      <c r="O35" s="539"/>
      <c r="P35" s="660"/>
    </row>
    <row r="36" spans="1:17" ht="15" thickBot="1" x14ac:dyDescent="0.4">
      <c r="B36" s="264"/>
      <c r="C36" s="598"/>
      <c r="D36" s="598"/>
      <c r="E36" s="598"/>
      <c r="F36" s="598"/>
      <c r="G36" s="599"/>
      <c r="H36" s="612"/>
      <c r="I36" s="568"/>
      <c r="J36" s="569"/>
      <c r="K36" s="568"/>
      <c r="L36" s="612"/>
      <c r="M36" s="568"/>
      <c r="N36" s="612"/>
      <c r="O36" s="568"/>
      <c r="P36" s="514"/>
    </row>
    <row r="37" spans="1:17" x14ac:dyDescent="0.35">
      <c r="A37" s="613"/>
      <c r="B37" s="613"/>
      <c r="C37" s="613"/>
      <c r="D37" s="613"/>
      <c r="E37" s="613"/>
      <c r="F37" s="613"/>
      <c r="G37" s="613"/>
      <c r="H37" s="614"/>
      <c r="I37" s="614"/>
      <c r="J37" s="615"/>
      <c r="K37" s="614"/>
      <c r="L37" s="614"/>
      <c r="M37" s="614"/>
      <c r="N37" s="614"/>
      <c r="O37" s="614"/>
    </row>
    <row r="38" spans="1:17" x14ac:dyDescent="0.35">
      <c r="H38" s="600"/>
      <c r="I38" s="600">
        <f>I32*95%</f>
        <v>125938414.87998229</v>
      </c>
      <c r="J38" s="600"/>
      <c r="K38" s="600">
        <f>K32*95%</f>
        <v>125934969.22428226</v>
      </c>
      <c r="L38" s="600"/>
      <c r="M38" s="600">
        <f t="shared" ref="M38" si="7">M32*95%</f>
        <v>125934969.22428226</v>
      </c>
      <c r="N38" s="600"/>
      <c r="O38" s="600">
        <f t="shared" ref="O38" si="8">O32*95%</f>
        <v>125934969.22428226</v>
      </c>
    </row>
    <row r="39" spans="1:17" ht="31" x14ac:dyDescent="0.35">
      <c r="A39" s="616" t="s">
        <v>1479</v>
      </c>
      <c r="J39" s="538">
        <f>I34/(D10+D11)</f>
        <v>1.1485628902717218E-6</v>
      </c>
      <c r="L39" s="538">
        <f>K34/(D10+D11)</f>
        <v>3.6521271384714568E-3</v>
      </c>
      <c r="N39" s="538">
        <f>M34/(G10+G11)</f>
        <v>2.7590762666767585E-4</v>
      </c>
    </row>
    <row r="40" spans="1:17" x14ac:dyDescent="0.35">
      <c r="A40" s="617" t="s">
        <v>1480</v>
      </c>
    </row>
    <row r="41" spans="1:17" x14ac:dyDescent="0.35">
      <c r="A41" s="618" t="s">
        <v>1481</v>
      </c>
      <c r="I41" s="522">
        <f>I14</f>
        <v>114518202.98248681</v>
      </c>
      <c r="K41" s="522">
        <f>K14</f>
        <v>112732024.96048397</v>
      </c>
      <c r="M41" s="522">
        <f>M14</f>
        <v>113701516.23328856</v>
      </c>
      <c r="O41" s="522">
        <f>O14</f>
        <v>113498588.0068986</v>
      </c>
    </row>
    <row r="42" spans="1:17" x14ac:dyDescent="0.35">
      <c r="A42" s="618" t="s">
        <v>1482</v>
      </c>
      <c r="I42" s="522">
        <f>I18+I19+I24+I25</f>
        <v>3904005.8173581976</v>
      </c>
      <c r="J42" s="522"/>
      <c r="K42" s="522">
        <f>K18+K19+K24+K25</f>
        <v>3904005.8173581976</v>
      </c>
      <c r="M42" s="522">
        <f>M18+M19+M24+M25</f>
        <v>3904005.8173581976</v>
      </c>
      <c r="O42" s="522">
        <f>O18+O19+O24+O25</f>
        <v>3904005.8173581976</v>
      </c>
    </row>
    <row r="43" spans="1:17" x14ac:dyDescent="0.35">
      <c r="A43" s="618" t="s">
        <v>1483</v>
      </c>
      <c r="I43" s="522">
        <f>I16</f>
        <v>5939691.8399999999</v>
      </c>
      <c r="J43" s="522"/>
      <c r="K43" s="522">
        <f>K16</f>
        <v>5939691.8399999999</v>
      </c>
      <c r="M43" s="522">
        <f>M16</f>
        <v>5939691.8399999999</v>
      </c>
      <c r="O43" s="522">
        <f>O16</f>
        <v>5939691.8399999999</v>
      </c>
    </row>
    <row r="44" spans="1:17" x14ac:dyDescent="0.35">
      <c r="A44" s="618" t="s">
        <v>1030</v>
      </c>
      <c r="I44" s="522">
        <f>I26-400000</f>
        <v>1850000</v>
      </c>
      <c r="J44" s="522"/>
      <c r="K44" s="522">
        <f>I44</f>
        <v>1850000</v>
      </c>
      <c r="M44" s="522">
        <f>I44</f>
        <v>1850000</v>
      </c>
      <c r="O44" s="522">
        <f>K44</f>
        <v>1850000</v>
      </c>
    </row>
    <row r="45" spans="1:17" x14ac:dyDescent="0.35">
      <c r="A45" s="618" t="s">
        <v>1484</v>
      </c>
      <c r="I45" s="522">
        <f>I17+I20</f>
        <v>1640840.1667896002</v>
      </c>
      <c r="J45" s="522"/>
      <c r="K45" s="522">
        <f>K17+K20</f>
        <v>1640840.1667896002</v>
      </c>
      <c r="M45" s="522">
        <f t="shared" ref="M45:O45" si="9">M17+M20</f>
        <v>1640840.1667896002</v>
      </c>
      <c r="O45" s="522">
        <f t="shared" si="9"/>
        <v>1640840.1667896002</v>
      </c>
    </row>
    <row r="46" spans="1:17" x14ac:dyDescent="0.35">
      <c r="A46" s="618" t="s">
        <v>1485</v>
      </c>
    </row>
    <row r="47" spans="1:17" x14ac:dyDescent="0.35">
      <c r="A47" s="617"/>
    </row>
    <row r="48" spans="1:17" x14ac:dyDescent="0.35">
      <c r="I48" s="522">
        <f>SUM(I41:I47)</f>
        <v>127852740.80663462</v>
      </c>
      <c r="J48" s="522"/>
      <c r="K48" s="522">
        <f>SUM(K41:K47)</f>
        <v>126066562.78463177</v>
      </c>
      <c r="M48" s="522">
        <f>SUM(M41:M47)</f>
        <v>127036054.05743636</v>
      </c>
      <c r="O48" s="522">
        <f>SUM(O41:O47)</f>
        <v>126833125.8310464</v>
      </c>
    </row>
    <row r="50" spans="8:15" x14ac:dyDescent="0.35">
      <c r="H50" s="553"/>
      <c r="I50" s="553">
        <f>I48/I32</f>
        <v>0.96444046784337267</v>
      </c>
      <c r="J50" s="553"/>
      <c r="K50" s="553">
        <f>K48/K32</f>
        <v>0.95099268601169373</v>
      </c>
      <c r="L50" s="553"/>
      <c r="M50" s="553">
        <f t="shared" ref="M50" si="10">M48/M32</f>
        <v>0.9583061170216628</v>
      </c>
      <c r="N50" s="553"/>
      <c r="O50" s="553">
        <f t="shared" ref="O50" si="11">O48/O32</f>
        <v>0.95677531254171622</v>
      </c>
    </row>
    <row r="56" spans="8:15" x14ac:dyDescent="0.35">
      <c r="L56" s="538"/>
      <c r="N56" s="538"/>
    </row>
    <row r="57" spans="8:15" x14ac:dyDescent="0.35">
      <c r="L57" s="538"/>
      <c r="N57" s="538"/>
    </row>
  </sheetData>
  <mergeCells count="16">
    <mergeCell ref="H3:I3"/>
    <mergeCell ref="J3:K3"/>
    <mergeCell ref="L3:M3"/>
    <mergeCell ref="N3:O3"/>
    <mergeCell ref="H4:I4"/>
    <mergeCell ref="J4:K4"/>
    <mergeCell ref="L4:M4"/>
    <mergeCell ref="N4:O4"/>
    <mergeCell ref="H5:I5"/>
    <mergeCell ref="J5:K5"/>
    <mergeCell ref="L5:M5"/>
    <mergeCell ref="N5:O5"/>
    <mergeCell ref="H6:I6"/>
    <mergeCell ref="J6:K6"/>
    <mergeCell ref="L6:M6"/>
    <mergeCell ref="N6:O6"/>
  </mergeCells>
  <pageMargins left="0.70866141732283472" right="0.70866141732283472" top="0.74803149606299213" bottom="0.74803149606299213" header="0.31496062992125984" footer="0.31496062992125984"/>
  <pageSetup paperSize="8" scale="88" orientation="landscape" r:id="rId1"/>
  <headerFooter>
    <oddFooter>&amp;C_x000D_&amp;1#&amp;"Calibri"&amp;10&amp;K000000 OFFICIAL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458796-D71E-4FF5-8C69-5EFA98F01C84}">
  <dimension ref="A1:AE4"/>
  <sheetViews>
    <sheetView topLeftCell="N1" zoomScale="80" zoomScaleNormal="80" workbookViewId="0">
      <selection activeCell="V4" sqref="V4"/>
    </sheetView>
  </sheetViews>
  <sheetFormatPr defaultRowHeight="12.5" x14ac:dyDescent="0.35"/>
  <cols>
    <col min="1" max="1" width="8.7265625" style="622" customWidth="1"/>
    <col min="2" max="2" width="39.26953125" style="622" customWidth="1"/>
    <col min="3" max="29" width="19.6328125" style="622" customWidth="1"/>
    <col min="30" max="30" width="26.1796875" style="622" customWidth="1"/>
    <col min="31" max="31" width="19.6328125" style="622" customWidth="1"/>
    <col min="32" max="256" width="8.7265625" style="622" customWidth="1"/>
    <col min="257" max="16384" width="8.7265625" style="622"/>
  </cols>
  <sheetData>
    <row r="1" spans="1:31" ht="115.25" customHeight="1" x14ac:dyDescent="0.35">
      <c r="A1" s="681" t="s">
        <v>1488</v>
      </c>
      <c r="B1" s="681"/>
      <c r="C1" s="620" t="s">
        <v>1489</v>
      </c>
      <c r="D1" s="620" t="s">
        <v>1105</v>
      </c>
      <c r="E1" s="620" t="s">
        <v>1106</v>
      </c>
      <c r="F1" s="620" t="s">
        <v>1107</v>
      </c>
      <c r="G1" s="620" t="s">
        <v>1108</v>
      </c>
      <c r="H1" s="620" t="s">
        <v>1109</v>
      </c>
      <c r="I1" s="620" t="s">
        <v>1490</v>
      </c>
      <c r="J1" s="620" t="s">
        <v>1491</v>
      </c>
      <c r="K1" s="620" t="s">
        <v>1492</v>
      </c>
      <c r="L1" s="620" t="s">
        <v>1493</v>
      </c>
      <c r="M1" s="620" t="s">
        <v>1494</v>
      </c>
      <c r="N1" s="620" t="s">
        <v>1495</v>
      </c>
      <c r="O1" s="620" t="s">
        <v>1496</v>
      </c>
      <c r="P1" s="620" t="s">
        <v>1497</v>
      </c>
      <c r="Q1" s="620" t="s">
        <v>1498</v>
      </c>
      <c r="R1" s="620" t="s">
        <v>1499</v>
      </c>
      <c r="S1" s="620" t="s">
        <v>1500</v>
      </c>
      <c r="T1" s="620" t="s">
        <v>1501</v>
      </c>
      <c r="U1" s="620" t="s">
        <v>1502</v>
      </c>
      <c r="V1" s="620" t="s">
        <v>1503</v>
      </c>
      <c r="W1" s="620" t="s">
        <v>1504</v>
      </c>
      <c r="X1" s="620" t="s">
        <v>1505</v>
      </c>
      <c r="Y1" s="620" t="s">
        <v>1506</v>
      </c>
      <c r="Z1" s="620" t="s">
        <v>1507</v>
      </c>
      <c r="AA1" s="620" t="s">
        <v>1508</v>
      </c>
      <c r="AB1" s="620" t="s">
        <v>1114</v>
      </c>
      <c r="AC1" s="620" t="s">
        <v>1115</v>
      </c>
      <c r="AD1" s="620" t="s">
        <v>1116</v>
      </c>
      <c r="AE1" s="621" t="s">
        <v>1117</v>
      </c>
    </row>
    <row r="2" spans="1:31" ht="13" x14ac:dyDescent="0.35">
      <c r="A2" s="681"/>
      <c r="B2" s="681"/>
      <c r="C2" s="620" t="s">
        <v>1118</v>
      </c>
      <c r="D2" s="620" t="s">
        <v>1119</v>
      </c>
      <c r="E2" s="620" t="s">
        <v>1120</v>
      </c>
      <c r="F2" s="620" t="s">
        <v>1121</v>
      </c>
      <c r="G2" s="620" t="s">
        <v>1122</v>
      </c>
      <c r="H2" s="620" t="s">
        <v>1123</v>
      </c>
      <c r="I2" s="620" t="s">
        <v>1124</v>
      </c>
      <c r="J2" s="620" t="s">
        <v>1125</v>
      </c>
      <c r="K2" s="620" t="s">
        <v>1126</v>
      </c>
      <c r="L2" s="620" t="s">
        <v>1127</v>
      </c>
      <c r="M2" s="620" t="s">
        <v>1128</v>
      </c>
      <c r="N2" s="620" t="s">
        <v>1129</v>
      </c>
      <c r="O2" s="620" t="s">
        <v>1130</v>
      </c>
      <c r="P2" s="620" t="s">
        <v>1131</v>
      </c>
      <c r="Q2" s="620" t="s">
        <v>1509</v>
      </c>
      <c r="R2" s="620" t="s">
        <v>1510</v>
      </c>
      <c r="S2" s="620" t="s">
        <v>1511</v>
      </c>
      <c r="T2" s="620" t="s">
        <v>1512</v>
      </c>
      <c r="U2" s="620" t="s">
        <v>1513</v>
      </c>
      <c r="V2" s="620" t="s">
        <v>1514</v>
      </c>
      <c r="W2" s="620" t="s">
        <v>1515</v>
      </c>
      <c r="X2" s="620" t="s">
        <v>1516</v>
      </c>
      <c r="Y2" s="620" t="s">
        <v>1517</v>
      </c>
      <c r="Z2" s="620" t="s">
        <v>1518</v>
      </c>
      <c r="AA2" s="620" t="s">
        <v>1519</v>
      </c>
      <c r="AB2" s="620" t="s">
        <v>1520</v>
      </c>
      <c r="AC2" s="620" t="s">
        <v>1521</v>
      </c>
      <c r="AD2" s="620" t="s">
        <v>1522</v>
      </c>
      <c r="AE2" s="621"/>
    </row>
    <row r="3" spans="1:31" ht="52" x14ac:dyDescent="0.35">
      <c r="A3" s="681"/>
      <c r="B3" s="681"/>
      <c r="C3" s="623"/>
      <c r="D3" s="623"/>
      <c r="E3" s="623" t="s">
        <v>1132</v>
      </c>
      <c r="F3" s="623"/>
      <c r="G3" s="623" t="s">
        <v>1133</v>
      </c>
      <c r="H3" s="623"/>
      <c r="I3" s="623"/>
      <c r="J3" s="623" t="s">
        <v>1134</v>
      </c>
      <c r="K3" s="623"/>
      <c r="L3" s="623" t="s">
        <v>1523</v>
      </c>
      <c r="M3" s="623"/>
      <c r="N3" s="623"/>
      <c r="O3" s="623" t="s">
        <v>1135</v>
      </c>
      <c r="P3" s="623"/>
      <c r="Q3" s="623" t="s">
        <v>1524</v>
      </c>
      <c r="R3" s="623"/>
      <c r="S3" s="623" t="s">
        <v>1525</v>
      </c>
      <c r="T3" s="623"/>
      <c r="U3" s="623" t="s">
        <v>1526</v>
      </c>
      <c r="V3" s="623"/>
      <c r="W3" s="623" t="s">
        <v>1527</v>
      </c>
      <c r="X3" s="623"/>
      <c r="Y3" s="623" t="s">
        <v>1528</v>
      </c>
      <c r="Z3" s="623"/>
      <c r="AA3" s="623" t="s">
        <v>1529</v>
      </c>
      <c r="AB3" s="623"/>
      <c r="AC3" s="623"/>
      <c r="AD3" s="623" t="s">
        <v>1530</v>
      </c>
      <c r="AE3" s="624" t="s">
        <v>1531</v>
      </c>
    </row>
    <row r="4" spans="1:31" ht="13" x14ac:dyDescent="0.35">
      <c r="A4" s="625">
        <v>330</v>
      </c>
      <c r="B4" s="626" t="s">
        <v>1137</v>
      </c>
      <c r="C4" s="627">
        <v>5.95</v>
      </c>
      <c r="D4" s="627">
        <v>17999.97</v>
      </c>
      <c r="E4" s="627">
        <v>61046899</v>
      </c>
      <c r="F4" s="627">
        <v>5350.74</v>
      </c>
      <c r="G4" s="627">
        <v>18147035</v>
      </c>
      <c r="H4" s="627">
        <v>8.67</v>
      </c>
      <c r="I4" s="627">
        <v>4028.66</v>
      </c>
      <c r="J4" s="628">
        <v>19909235</v>
      </c>
      <c r="K4" s="627">
        <v>3267.74</v>
      </c>
      <c r="L4" s="627">
        <v>16148845</v>
      </c>
      <c r="M4" s="627">
        <v>11.85</v>
      </c>
      <c r="N4" s="627">
        <v>1655.62</v>
      </c>
      <c r="O4" s="627">
        <v>11182886</v>
      </c>
      <c r="P4" s="627">
        <v>3755.9</v>
      </c>
      <c r="Q4" s="627">
        <v>1455787</v>
      </c>
      <c r="R4" s="627">
        <v>2134.13</v>
      </c>
      <c r="S4" s="627">
        <v>827189</v>
      </c>
      <c r="T4" s="627">
        <v>106.71</v>
      </c>
      <c r="U4" s="627">
        <v>41361</v>
      </c>
      <c r="V4" s="627">
        <v>798</v>
      </c>
      <c r="W4" s="628">
        <v>726180</v>
      </c>
      <c r="X4" s="627">
        <v>252</v>
      </c>
      <c r="Y4" s="627">
        <v>229320</v>
      </c>
      <c r="Z4" s="627">
        <v>99</v>
      </c>
      <c r="AA4" s="627">
        <v>90090</v>
      </c>
      <c r="AB4" s="627">
        <v>4.6399999999999997</v>
      </c>
      <c r="AC4" s="627">
        <v>2245.8000000000002</v>
      </c>
      <c r="AD4" s="627">
        <v>5939692</v>
      </c>
      <c r="AE4" s="628">
        <v>135744519</v>
      </c>
    </row>
  </sheetData>
  <mergeCells count="1">
    <mergeCell ref="A1:B3"/>
  </mergeCells>
  <pageMargins left="0.75000000000000011" right="0.75000000000000011" top="1" bottom="1" header="0.5" footer="0.5"/>
  <pageSetup paperSize="0" fitToWidth="0" fitToHeight="0" orientation="portrait" horizontalDpi="0" verticalDpi="0" copies="0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61380B-B08F-4ADE-BBBD-AF46161F8003}">
  <dimension ref="A1:AP69"/>
  <sheetViews>
    <sheetView topLeftCell="L1" zoomScale="70" zoomScaleNormal="70" workbookViewId="0">
      <selection activeCell="S44" sqref="S44:S45"/>
    </sheetView>
  </sheetViews>
  <sheetFormatPr defaultRowHeight="14.5" outlineLevelRow="1" outlineLevelCol="1" x14ac:dyDescent="0.35"/>
  <cols>
    <col min="1" max="1" width="29.54296875" hidden="1" customWidth="1" outlineLevel="1"/>
    <col min="2" max="2" width="17.90625" style="522" hidden="1" customWidth="1" outlineLevel="1"/>
    <col min="3" max="4" width="13.36328125" style="522" hidden="1" customWidth="1" outlineLevel="1"/>
    <col min="5" max="5" width="15.6328125" style="522" hidden="1" customWidth="1" outlineLevel="1"/>
    <col min="6" max="6" width="13.36328125" style="522" hidden="1" customWidth="1" outlineLevel="1"/>
    <col min="7" max="7" width="16.08984375" style="522" hidden="1" customWidth="1" outlineLevel="1"/>
    <col min="8" max="8" width="5.54296875" hidden="1" customWidth="1" outlineLevel="1"/>
    <col min="9" max="10" width="13.36328125" style="522" hidden="1" customWidth="1" outlineLevel="1"/>
    <col min="11" max="11" width="16.08984375" style="522" hidden="1" customWidth="1" outlineLevel="1"/>
    <col min="12" max="12" width="8.7265625" collapsed="1"/>
    <col min="13" max="13" width="43.1796875" customWidth="1"/>
    <col min="14" max="14" width="20.81640625" style="522" customWidth="1"/>
    <col min="15" max="16" width="13.36328125" style="522" customWidth="1"/>
    <col min="17" max="17" width="15.6328125" style="522" customWidth="1"/>
    <col min="18" max="18" width="14.81640625" style="522" customWidth="1"/>
    <col min="19" max="19" width="16.08984375" style="522" customWidth="1"/>
    <col min="20" max="20" width="1.1796875" customWidth="1"/>
    <col min="21" max="21" width="24.36328125" style="522" customWidth="1"/>
    <col min="22" max="43" width="13.36328125" customWidth="1"/>
  </cols>
  <sheetData>
    <row r="1" spans="1:42" s="622" customFormat="1" ht="115.25" customHeight="1" x14ac:dyDescent="0.35">
      <c r="M1" s="619" t="s">
        <v>1488</v>
      </c>
      <c r="N1" s="620" t="s">
        <v>1489</v>
      </c>
      <c r="O1" s="620" t="s">
        <v>1105</v>
      </c>
      <c r="P1" s="620" t="s">
        <v>1106</v>
      </c>
      <c r="Q1" s="620" t="s">
        <v>1107</v>
      </c>
      <c r="R1" s="620" t="s">
        <v>1108</v>
      </c>
      <c r="S1" s="620" t="s">
        <v>1109</v>
      </c>
      <c r="T1" s="620" t="s">
        <v>1490</v>
      </c>
      <c r="U1" s="620" t="s">
        <v>1491</v>
      </c>
      <c r="V1" s="620" t="s">
        <v>1492</v>
      </c>
      <c r="W1" s="620" t="s">
        <v>1493</v>
      </c>
      <c r="X1" s="620" t="s">
        <v>1494</v>
      </c>
      <c r="Y1" s="620" t="s">
        <v>1495</v>
      </c>
      <c r="Z1" s="620" t="s">
        <v>1496</v>
      </c>
      <c r="AA1" s="620" t="s">
        <v>1497</v>
      </c>
      <c r="AB1" s="620" t="s">
        <v>1498</v>
      </c>
      <c r="AC1" s="620" t="s">
        <v>1499</v>
      </c>
      <c r="AD1" s="620" t="s">
        <v>1500</v>
      </c>
      <c r="AE1" s="620" t="s">
        <v>1501</v>
      </c>
      <c r="AF1" s="620" t="s">
        <v>1502</v>
      </c>
      <c r="AG1" s="620" t="s">
        <v>1503</v>
      </c>
      <c r="AH1" s="620" t="s">
        <v>1504</v>
      </c>
      <c r="AI1" s="620" t="s">
        <v>1505</v>
      </c>
      <c r="AJ1" s="620" t="s">
        <v>1506</v>
      </c>
      <c r="AK1" s="620" t="s">
        <v>1507</v>
      </c>
      <c r="AL1" s="620" t="s">
        <v>1508</v>
      </c>
      <c r="AM1" s="620" t="s">
        <v>1114</v>
      </c>
      <c r="AN1" s="620" t="s">
        <v>1115</v>
      </c>
      <c r="AO1" s="620" t="s">
        <v>1116</v>
      </c>
      <c r="AP1" s="621" t="s">
        <v>1117</v>
      </c>
    </row>
    <row r="2" spans="1:42" s="622" customFormat="1" ht="39" x14ac:dyDescent="0.35">
      <c r="M2" s="619"/>
      <c r="N2" s="620" t="s">
        <v>1118</v>
      </c>
      <c r="O2" s="620" t="s">
        <v>1119</v>
      </c>
      <c r="P2" s="620" t="s">
        <v>1120</v>
      </c>
      <c r="Q2" s="620" t="s">
        <v>1121</v>
      </c>
      <c r="R2" s="620" t="s">
        <v>1122</v>
      </c>
      <c r="S2" s="620" t="s">
        <v>1123</v>
      </c>
      <c r="T2" s="620" t="s">
        <v>1124</v>
      </c>
      <c r="U2" s="620" t="s">
        <v>1125</v>
      </c>
      <c r="V2" s="620" t="s">
        <v>1126</v>
      </c>
      <c r="W2" s="620" t="s">
        <v>1127</v>
      </c>
      <c r="X2" s="620" t="s">
        <v>1128</v>
      </c>
      <c r="Y2" s="620" t="s">
        <v>1129</v>
      </c>
      <c r="Z2" s="620" t="s">
        <v>1130</v>
      </c>
      <c r="AA2" s="620" t="s">
        <v>1131</v>
      </c>
      <c r="AB2" s="620" t="s">
        <v>1509</v>
      </c>
      <c r="AC2" s="620" t="s">
        <v>1510</v>
      </c>
      <c r="AD2" s="620" t="s">
        <v>1511</v>
      </c>
      <c r="AE2" s="620" t="s">
        <v>1512</v>
      </c>
      <c r="AF2" s="620" t="s">
        <v>1513</v>
      </c>
      <c r="AG2" s="620" t="s">
        <v>1514</v>
      </c>
      <c r="AH2" s="620" t="s">
        <v>1515</v>
      </c>
      <c r="AI2" s="620" t="s">
        <v>1516</v>
      </c>
      <c r="AJ2" s="620" t="s">
        <v>1517</v>
      </c>
      <c r="AK2" s="620" t="s">
        <v>1518</v>
      </c>
      <c r="AL2" s="620" t="s">
        <v>1519</v>
      </c>
      <c r="AM2" s="620" t="s">
        <v>1520</v>
      </c>
      <c r="AN2" s="620" t="s">
        <v>1521</v>
      </c>
      <c r="AO2" s="620" t="s">
        <v>1522</v>
      </c>
      <c r="AP2" s="621"/>
    </row>
    <row r="3" spans="1:42" s="622" customFormat="1" ht="117" customHeight="1" x14ac:dyDescent="0.35">
      <c r="M3" s="619"/>
      <c r="N3" s="623"/>
      <c r="O3" s="623"/>
      <c r="P3" s="623" t="s">
        <v>1132</v>
      </c>
      <c r="Q3" s="623"/>
      <c r="R3" s="623" t="s">
        <v>1133</v>
      </c>
      <c r="S3" s="623"/>
      <c r="T3" s="623"/>
      <c r="U3" s="623" t="s">
        <v>1134</v>
      </c>
      <c r="V3" s="623"/>
      <c r="W3" s="623" t="s">
        <v>1523</v>
      </c>
      <c r="X3" s="623"/>
      <c r="Y3" s="623"/>
      <c r="Z3" s="623" t="s">
        <v>1135</v>
      </c>
      <c r="AA3" s="623"/>
      <c r="AB3" s="623" t="s">
        <v>1524</v>
      </c>
      <c r="AC3" s="623"/>
      <c r="AD3" s="623" t="s">
        <v>1525</v>
      </c>
      <c r="AE3" s="623"/>
      <c r="AF3" s="623" t="s">
        <v>1526</v>
      </c>
      <c r="AG3" s="623"/>
      <c r="AH3" s="623" t="s">
        <v>1527</v>
      </c>
      <c r="AI3" s="623"/>
      <c r="AJ3" s="623" t="s">
        <v>1528</v>
      </c>
      <c r="AK3" s="623"/>
      <c r="AL3" s="623" t="s">
        <v>1529</v>
      </c>
      <c r="AM3" s="623"/>
      <c r="AN3" s="623"/>
      <c r="AO3" s="623" t="s">
        <v>1530</v>
      </c>
      <c r="AP3" s="624" t="s">
        <v>1531</v>
      </c>
    </row>
    <row r="4" spans="1:42" s="622" customFormat="1" ht="13" x14ac:dyDescent="0.35">
      <c r="M4" s="625" t="s">
        <v>1532</v>
      </c>
      <c r="N4" s="627">
        <v>5.95</v>
      </c>
      <c r="O4" s="627">
        <v>17999.97</v>
      </c>
      <c r="P4" s="627">
        <v>61046899</v>
      </c>
      <c r="Q4" s="627">
        <v>5350.74</v>
      </c>
      <c r="R4" s="627">
        <v>18147035</v>
      </c>
      <c r="S4" s="627">
        <v>8.67</v>
      </c>
      <c r="T4" s="627">
        <v>4028.66</v>
      </c>
      <c r="U4" s="628">
        <v>19909235</v>
      </c>
      <c r="V4" s="627">
        <v>3267.74</v>
      </c>
      <c r="W4" s="627">
        <v>16148845</v>
      </c>
      <c r="X4" s="627">
        <v>11.85</v>
      </c>
      <c r="Y4" s="627">
        <v>1655.62</v>
      </c>
      <c r="Z4" s="627">
        <v>11182886</v>
      </c>
      <c r="AA4" s="627">
        <v>3755.9</v>
      </c>
      <c r="AB4" s="627">
        <v>1455787</v>
      </c>
      <c r="AC4" s="627">
        <v>2134.13</v>
      </c>
      <c r="AD4" s="627">
        <v>827189</v>
      </c>
      <c r="AE4" s="627">
        <v>106.71</v>
      </c>
      <c r="AF4" s="627">
        <v>41361</v>
      </c>
      <c r="AG4" s="627">
        <v>798</v>
      </c>
      <c r="AH4" s="628">
        <v>726180</v>
      </c>
      <c r="AI4" s="627">
        <v>252</v>
      </c>
      <c r="AJ4" s="627">
        <v>229320</v>
      </c>
      <c r="AK4" s="627">
        <v>99</v>
      </c>
      <c r="AL4" s="627">
        <v>90090</v>
      </c>
      <c r="AM4" s="627">
        <v>4.6399999999999997</v>
      </c>
      <c r="AN4" s="627">
        <v>2245.8000000000002</v>
      </c>
      <c r="AO4" s="627">
        <v>5939692</v>
      </c>
      <c r="AP4" s="628">
        <v>135744519</v>
      </c>
    </row>
    <row r="5" spans="1:42" x14ac:dyDescent="0.35">
      <c r="B5"/>
      <c r="C5"/>
      <c r="D5"/>
      <c r="E5"/>
      <c r="F5"/>
      <c r="G5"/>
      <c r="I5"/>
      <c r="J5"/>
      <c r="K5"/>
      <c r="V5" s="522"/>
      <c r="W5" s="522"/>
      <c r="Z5" s="522"/>
      <c r="AA5" s="522"/>
      <c r="AB5" s="522"/>
      <c r="AC5" s="522"/>
      <c r="AD5" s="522"/>
      <c r="AE5" s="522"/>
      <c r="AG5" s="522"/>
    </row>
    <row r="6" spans="1:42" ht="15" thickBot="1" x14ac:dyDescent="0.4">
      <c r="B6"/>
      <c r="C6"/>
      <c r="D6"/>
      <c r="E6"/>
      <c r="F6"/>
      <c r="G6"/>
      <c r="I6"/>
      <c r="J6"/>
      <c r="K6"/>
      <c r="V6" s="522"/>
      <c r="W6" s="522"/>
      <c r="Z6" s="522"/>
      <c r="AA6" s="522"/>
      <c r="AB6" s="522"/>
      <c r="AC6" s="522"/>
      <c r="AD6" s="522"/>
      <c r="AE6" s="522"/>
      <c r="AG6" s="522"/>
    </row>
    <row r="7" spans="1:42" ht="32.4" customHeight="1" thickBot="1" x14ac:dyDescent="0.55000000000000004">
      <c r="A7" s="682" t="s">
        <v>1406</v>
      </c>
      <c r="B7" s="683"/>
      <c r="C7" s="683"/>
      <c r="D7" s="684"/>
      <c r="M7" s="685" t="s">
        <v>1407</v>
      </c>
      <c r="N7" s="686"/>
      <c r="O7" s="686"/>
      <c r="P7" s="687"/>
    </row>
    <row r="8" spans="1:42" ht="15" thickBot="1" x14ac:dyDescent="0.4"/>
    <row r="9" spans="1:42" ht="27.65" customHeight="1" thickBot="1" x14ac:dyDescent="0.4">
      <c r="A9" s="523"/>
      <c r="B9" s="688" t="s">
        <v>1408</v>
      </c>
      <c r="C9" s="689"/>
      <c r="D9" s="689"/>
      <c r="E9" s="689"/>
      <c r="F9" s="689"/>
      <c r="G9" s="690"/>
      <c r="I9" s="691" t="s">
        <v>1409</v>
      </c>
      <c r="J9" s="692"/>
      <c r="K9" s="693"/>
      <c r="M9" s="524"/>
      <c r="N9" s="694" t="s">
        <v>1410</v>
      </c>
      <c r="O9" s="695"/>
      <c r="P9" s="695"/>
      <c r="Q9" s="695"/>
      <c r="R9" s="695"/>
      <c r="S9" s="696"/>
    </row>
    <row r="10" spans="1:42" ht="68.400000000000006" customHeight="1" thickBot="1" x14ac:dyDescent="0.4">
      <c r="A10" s="525" t="s">
        <v>1147</v>
      </c>
      <c r="B10" s="526" t="s">
        <v>1411</v>
      </c>
      <c r="C10" s="527" t="s">
        <v>1060</v>
      </c>
      <c r="D10" s="527" t="s">
        <v>1412</v>
      </c>
      <c r="E10" s="526" t="s">
        <v>1413</v>
      </c>
      <c r="F10" s="527" t="s">
        <v>1414</v>
      </c>
      <c r="G10" s="527" t="s">
        <v>252</v>
      </c>
      <c r="H10" s="528"/>
      <c r="I10" s="529" t="s">
        <v>1414</v>
      </c>
      <c r="J10" s="529" t="s">
        <v>1380</v>
      </c>
      <c r="K10" s="530" t="s">
        <v>1415</v>
      </c>
      <c r="M10" s="531" t="s">
        <v>1147</v>
      </c>
      <c r="N10" s="532" t="s">
        <v>1411</v>
      </c>
      <c r="O10" s="533" t="s">
        <v>1060</v>
      </c>
      <c r="P10" s="533" t="s">
        <v>1412</v>
      </c>
      <c r="Q10" s="532" t="s">
        <v>1413</v>
      </c>
      <c r="R10" s="533" t="s">
        <v>1414</v>
      </c>
      <c r="S10" s="533" t="s">
        <v>252</v>
      </c>
      <c r="T10" s="528"/>
      <c r="U10" s="533" t="s">
        <v>1543</v>
      </c>
    </row>
    <row r="11" spans="1:42" ht="16.25" customHeight="1" x14ac:dyDescent="0.35">
      <c r="A11" s="261"/>
      <c r="B11" s="534"/>
      <c r="C11" s="534"/>
      <c r="D11" s="534"/>
      <c r="E11" s="534"/>
      <c r="F11" s="534"/>
      <c r="G11" s="535"/>
      <c r="H11" s="528"/>
      <c r="I11" s="536"/>
      <c r="J11" s="534"/>
      <c r="K11" s="535"/>
      <c r="M11" s="261"/>
      <c r="N11" s="534"/>
      <c r="O11" s="534"/>
      <c r="P11" s="534"/>
      <c r="Q11" s="534"/>
      <c r="R11" s="534"/>
      <c r="S11" s="535"/>
      <c r="T11" s="528"/>
      <c r="U11" s="537"/>
    </row>
    <row r="12" spans="1:42" ht="24" customHeight="1" x14ac:dyDescent="0.35">
      <c r="A12" s="261" t="s">
        <v>1153</v>
      </c>
      <c r="B12" s="538">
        <f>N12</f>
        <v>3283.6553359999998</v>
      </c>
      <c r="C12" s="522">
        <v>15</v>
      </c>
      <c r="D12" s="522">
        <v>38</v>
      </c>
      <c r="E12" s="522">
        <f>(B12*C12)*D12</f>
        <v>1871683.54152</v>
      </c>
      <c r="F12" s="538">
        <v>5.81</v>
      </c>
      <c r="G12" s="539">
        <f>E12*F12</f>
        <v>10874481.376231199</v>
      </c>
      <c r="H12" s="528"/>
      <c r="I12" s="540">
        <v>7.7</v>
      </c>
      <c r="J12" s="538">
        <f>I12-F12</f>
        <v>1.8900000000000006</v>
      </c>
      <c r="K12" s="539">
        <f>(J12*E12)/12*7</f>
        <v>2063531.1045258006</v>
      </c>
      <c r="M12" s="261" t="s">
        <v>1153</v>
      </c>
      <c r="N12" s="538">
        <f>'[36]Early Years 2 yrs'!$F$9</f>
        <v>3283.6553359999998</v>
      </c>
      <c r="O12" s="522">
        <v>15</v>
      </c>
      <c r="P12" s="522">
        <v>38</v>
      </c>
      <c r="Q12" s="522">
        <f>(N12*O12)*P12</f>
        <v>1871683.54152</v>
      </c>
      <c r="R12" s="538">
        <v>8.67</v>
      </c>
      <c r="S12" s="539">
        <f>Q12*R12</f>
        <v>16227496.3049784</v>
      </c>
      <c r="T12" s="528"/>
      <c r="U12" s="537">
        <f>S12-(G12+K12)</f>
        <v>3289483.8242214005</v>
      </c>
    </row>
    <row r="13" spans="1:42" ht="19.25" customHeight="1" x14ac:dyDescent="0.35">
      <c r="A13" s="261" t="s">
        <v>1416</v>
      </c>
      <c r="B13" s="538">
        <f>N13</f>
        <v>745</v>
      </c>
      <c r="C13" s="522">
        <v>15</v>
      </c>
      <c r="D13" s="522">
        <v>38</v>
      </c>
      <c r="E13" s="522">
        <f>(B13*C13)*D13</f>
        <v>424650</v>
      </c>
      <c r="F13" s="538">
        <v>5.81</v>
      </c>
      <c r="G13" s="539">
        <f>E13*F13</f>
        <v>2467216.5</v>
      </c>
      <c r="H13" s="528"/>
      <c r="I13" s="540">
        <v>7.7</v>
      </c>
      <c r="J13" s="538">
        <f>I13-F13</f>
        <v>1.8900000000000006</v>
      </c>
      <c r="K13" s="539">
        <f>(J13*E13)/12*7</f>
        <v>468176.62500000012</v>
      </c>
      <c r="M13" s="261" t="s">
        <v>1416</v>
      </c>
      <c r="N13" s="538">
        <f>'[36]Early Years 2 yrs'!$J$6</f>
        <v>745</v>
      </c>
      <c r="O13" s="522">
        <v>15</v>
      </c>
      <c r="P13" s="522">
        <v>38</v>
      </c>
      <c r="Q13" s="522">
        <f>(N13*O13)*P13</f>
        <v>424650</v>
      </c>
      <c r="R13" s="538">
        <f>R12</f>
        <v>8.67</v>
      </c>
      <c r="S13" s="539">
        <f>Q13*R13</f>
        <v>3681715.5</v>
      </c>
      <c r="T13" s="528"/>
      <c r="U13" s="537">
        <f>S13-(G13+K13)</f>
        <v>746322.375</v>
      </c>
    </row>
    <row r="14" spans="1:42" ht="15" thickBot="1" x14ac:dyDescent="0.4">
      <c r="A14" s="261"/>
      <c r="B14" s="538"/>
      <c r="C14" s="538"/>
      <c r="D14" s="538"/>
      <c r="F14" s="538"/>
      <c r="G14" s="539"/>
      <c r="H14" s="528"/>
      <c r="I14" s="540"/>
      <c r="J14" s="538"/>
      <c r="K14" s="539"/>
      <c r="M14" s="261"/>
      <c r="N14" s="538"/>
      <c r="O14" s="538"/>
      <c r="P14" s="538"/>
      <c r="R14" s="538"/>
      <c r="S14" s="539"/>
      <c r="T14" s="528"/>
      <c r="U14" s="537"/>
    </row>
    <row r="15" spans="1:42" ht="22.75" customHeight="1" thickBot="1" x14ac:dyDescent="0.4">
      <c r="A15" s="525" t="s">
        <v>1417</v>
      </c>
      <c r="B15" s="541">
        <f>SUM(B12:B14)</f>
        <v>4028.6553359999998</v>
      </c>
      <c r="C15" s="542"/>
      <c r="D15" s="542"/>
      <c r="E15" s="543">
        <f>SUM(E12:E14)</f>
        <v>2296333.54152</v>
      </c>
      <c r="F15" s="542"/>
      <c r="G15" s="544">
        <f>SUM(G12:G14)</f>
        <v>13341697.876231199</v>
      </c>
      <c r="H15" s="528"/>
      <c r="I15" s="545"/>
      <c r="J15" s="546"/>
      <c r="K15" s="547">
        <f>SUM(K12:K14)</f>
        <v>2531707.7295258008</v>
      </c>
      <c r="M15" s="531" t="s">
        <v>1418</v>
      </c>
      <c r="N15" s="548">
        <f>SUM(N12:N14)</f>
        <v>4028.6553359999998</v>
      </c>
      <c r="O15" s="549"/>
      <c r="P15" s="549"/>
      <c r="Q15" s="550">
        <f>SUM(Q12:Q14)</f>
        <v>2296333.54152</v>
      </c>
      <c r="R15" s="549"/>
      <c r="S15" s="551">
        <f>SUM(S12:S14)+13</f>
        <v>19909224.8049784</v>
      </c>
      <c r="T15" s="528"/>
      <c r="U15" s="552">
        <f>SUM(U12:U14)</f>
        <v>4035806.1992214005</v>
      </c>
      <c r="Y15" s="553"/>
    </row>
    <row r="16" spans="1:42" x14ac:dyDescent="0.35">
      <c r="B16"/>
      <c r="C16"/>
      <c r="D16"/>
      <c r="E16"/>
      <c r="F16"/>
      <c r="G16"/>
      <c r="I16"/>
      <c r="J16"/>
      <c r="K16"/>
      <c r="M16" s="261"/>
      <c r="N16" s="538"/>
      <c r="R16" s="538"/>
      <c r="S16" s="539"/>
      <c r="T16" s="528"/>
      <c r="U16" s="537"/>
    </row>
    <row r="17" spans="1:21" x14ac:dyDescent="0.35">
      <c r="B17"/>
      <c r="C17"/>
      <c r="D17"/>
      <c r="E17"/>
      <c r="F17"/>
      <c r="G17"/>
      <c r="I17"/>
      <c r="J17"/>
      <c r="K17"/>
      <c r="M17" s="261" t="s">
        <v>1419</v>
      </c>
      <c r="N17" s="538">
        <v>3267.74</v>
      </c>
      <c r="O17" s="522">
        <v>15</v>
      </c>
      <c r="P17" s="522">
        <v>38</v>
      </c>
      <c r="Q17" s="522">
        <f>(N17*O17)*P17</f>
        <v>1862611.8</v>
      </c>
      <c r="R17" s="538">
        <v>8.67</v>
      </c>
      <c r="S17" s="539">
        <f>Q17*R17</f>
        <v>16148844.306</v>
      </c>
      <c r="T17" s="528"/>
      <c r="U17" s="537">
        <f>S17-(G17+K17)</f>
        <v>16148844.306</v>
      </c>
    </row>
    <row r="18" spans="1:21" x14ac:dyDescent="0.35">
      <c r="B18"/>
      <c r="C18"/>
      <c r="D18"/>
      <c r="E18"/>
      <c r="F18"/>
      <c r="G18"/>
      <c r="I18"/>
      <c r="J18"/>
      <c r="K18"/>
      <c r="M18" s="261"/>
      <c r="N18" s="538"/>
      <c r="O18" s="522">
        <v>15</v>
      </c>
      <c r="P18" s="522">
        <v>38</v>
      </c>
      <c r="Q18" s="522">
        <f>(N18*O18)*P18</f>
        <v>0</v>
      </c>
      <c r="R18" s="538">
        <f>R17</f>
        <v>8.67</v>
      </c>
      <c r="S18" s="539">
        <f>Q18*R18</f>
        <v>0</v>
      </c>
      <c r="T18" s="528"/>
      <c r="U18" s="537">
        <f>S18-(G18+K18)</f>
        <v>0</v>
      </c>
    </row>
    <row r="19" spans="1:21" ht="15" thickBot="1" x14ac:dyDescent="0.4">
      <c r="B19"/>
      <c r="C19"/>
      <c r="D19"/>
      <c r="E19"/>
      <c r="F19"/>
      <c r="G19"/>
      <c r="I19"/>
      <c r="J19"/>
      <c r="K19"/>
      <c r="M19" s="261"/>
      <c r="N19" s="538"/>
      <c r="O19" s="538"/>
      <c r="P19" s="538"/>
      <c r="R19" s="538"/>
      <c r="S19" s="539"/>
      <c r="T19" s="528"/>
      <c r="U19" s="537"/>
    </row>
    <row r="20" spans="1:21" ht="22.75" customHeight="1" thickBot="1" x14ac:dyDescent="0.4">
      <c r="B20"/>
      <c r="C20"/>
      <c r="D20"/>
      <c r="E20"/>
      <c r="F20"/>
      <c r="G20"/>
      <c r="I20"/>
      <c r="J20"/>
      <c r="K20"/>
      <c r="M20" s="531" t="s">
        <v>1420</v>
      </c>
      <c r="N20" s="548">
        <f>SUM(N17:N19)</f>
        <v>3267.74</v>
      </c>
      <c r="O20" s="549"/>
      <c r="P20" s="549"/>
      <c r="Q20" s="550">
        <f>SUM(Q17:Q19)</f>
        <v>1862611.8</v>
      </c>
      <c r="R20" s="549"/>
      <c r="S20" s="551">
        <f>SUM(S17:S19)</f>
        <v>16148844.306</v>
      </c>
      <c r="T20" s="528"/>
      <c r="U20" s="552">
        <f>SUM(U17:U19)</f>
        <v>16148844.306</v>
      </c>
    </row>
    <row r="21" spans="1:21" x14ac:dyDescent="0.35">
      <c r="A21" s="252"/>
      <c r="B21" s="554"/>
      <c r="C21" s="554"/>
      <c r="D21" s="554"/>
      <c r="E21" s="555"/>
      <c r="F21" s="554"/>
      <c r="G21" s="556"/>
      <c r="H21" s="557"/>
      <c r="I21" s="558"/>
      <c r="J21" s="554"/>
      <c r="K21" s="556"/>
      <c r="M21" s="261"/>
      <c r="N21" s="538"/>
      <c r="O21" s="538"/>
      <c r="P21" s="538"/>
      <c r="Q21" s="534"/>
      <c r="R21" s="538"/>
      <c r="S21" s="535"/>
      <c r="T21" s="528"/>
      <c r="U21" s="537"/>
    </row>
    <row r="22" spans="1:21" x14ac:dyDescent="0.35">
      <c r="A22" s="261" t="s">
        <v>1153</v>
      </c>
      <c r="B22" s="538">
        <f>N22</f>
        <v>10129.503336</v>
      </c>
      <c r="C22" s="522">
        <v>15</v>
      </c>
      <c r="D22" s="522">
        <v>38</v>
      </c>
      <c r="E22" s="522">
        <f t="shared" ref="E22:E23" si="0">(B22*C22)*D22</f>
        <v>5773816.9015199998</v>
      </c>
      <c r="F22" s="538">
        <v>5.35</v>
      </c>
      <c r="G22" s="539">
        <f>F22*E22</f>
        <v>30889920.423131999</v>
      </c>
      <c r="H22" s="528"/>
      <c r="I22" s="540">
        <v>5.7</v>
      </c>
      <c r="J22" s="538">
        <f t="shared" ref="J22:J23" si="1">I22-F22</f>
        <v>0.35000000000000053</v>
      </c>
      <c r="K22" s="539">
        <f t="shared" ref="K22:K23" si="2">(J22*E22)/12*7</f>
        <v>1178820.9507270018</v>
      </c>
      <c r="M22" s="261" t="s">
        <v>1153</v>
      </c>
      <c r="N22" s="538">
        <f>'[36]Early Years 3 &amp; 4 yrs'!$F$16</f>
        <v>10129.503336</v>
      </c>
      <c r="O22" s="522">
        <v>15</v>
      </c>
      <c r="P22" s="522">
        <v>38</v>
      </c>
      <c r="Q22" s="522">
        <f t="shared" ref="Q22:Q23" si="3">(N22*O22)*P22</f>
        <v>5773816.9015199998</v>
      </c>
      <c r="R22" s="538">
        <v>5.95</v>
      </c>
      <c r="S22" s="539">
        <f>R22*Q22</f>
        <v>34354210.564043999</v>
      </c>
      <c r="T22" s="528"/>
      <c r="U22" s="537">
        <f t="shared" ref="U22:U23" si="4">S22-(G22+K22)</f>
        <v>2285469.1901849993</v>
      </c>
    </row>
    <row r="23" spans="1:21" x14ac:dyDescent="0.35">
      <c r="A23" s="261" t="s">
        <v>1416</v>
      </c>
      <c r="B23" s="538">
        <f>N23</f>
        <v>7870.4666669999997</v>
      </c>
      <c r="C23" s="522">
        <v>15</v>
      </c>
      <c r="D23" s="522">
        <v>38</v>
      </c>
      <c r="E23" s="522">
        <f t="shared" si="0"/>
        <v>4486166.00019</v>
      </c>
      <c r="F23" s="538">
        <v>5.35</v>
      </c>
      <c r="G23" s="539">
        <f>F23*E23+30</f>
        <v>24001018.101016499</v>
      </c>
      <c r="H23" s="528"/>
      <c r="I23" s="540">
        <v>5.7</v>
      </c>
      <c r="J23" s="538">
        <f t="shared" si="1"/>
        <v>0.35000000000000053</v>
      </c>
      <c r="K23" s="539">
        <f t="shared" si="2"/>
        <v>915925.55837212643</v>
      </c>
      <c r="M23" s="261" t="s">
        <v>1416</v>
      </c>
      <c r="N23" s="538">
        <f>'[36]Early Years 3 &amp; 4 yrs'!$J$9</f>
        <v>7870.4666669999997</v>
      </c>
      <c r="O23" s="522">
        <v>15</v>
      </c>
      <c r="P23" s="522">
        <v>38</v>
      </c>
      <c r="Q23" s="522">
        <f t="shared" si="3"/>
        <v>4486166.00019</v>
      </c>
      <c r="R23" s="538">
        <f>R22</f>
        <v>5.95</v>
      </c>
      <c r="S23" s="539">
        <f>R23*Q23+30</f>
        <v>26692717.701130502</v>
      </c>
      <c r="T23" s="528"/>
      <c r="U23" s="537">
        <f t="shared" si="4"/>
        <v>1775774.0417418778</v>
      </c>
    </row>
    <row r="24" spans="1:21" ht="15" thickBot="1" x14ac:dyDescent="0.4">
      <c r="A24" s="261"/>
      <c r="B24" s="538"/>
      <c r="C24" s="538"/>
      <c r="D24" s="538"/>
      <c r="F24" s="538"/>
      <c r="G24" s="539"/>
      <c r="H24" s="528"/>
      <c r="I24" s="540"/>
      <c r="J24" s="538"/>
      <c r="K24" s="539"/>
      <c r="M24" s="261"/>
      <c r="N24" s="538"/>
      <c r="O24" s="538"/>
      <c r="P24" s="538"/>
      <c r="R24" s="538"/>
      <c r="S24" s="539"/>
      <c r="T24" s="528"/>
      <c r="U24" s="537"/>
    </row>
    <row r="25" spans="1:21" ht="25.25" customHeight="1" thickBot="1" x14ac:dyDescent="0.4">
      <c r="A25" s="525" t="s">
        <v>1421</v>
      </c>
      <c r="B25" s="541">
        <f>SUM(B22:B24)</f>
        <v>17999.970002999999</v>
      </c>
      <c r="C25" s="542"/>
      <c r="D25" s="542"/>
      <c r="E25" s="543">
        <f>SUM(E22:E24)</f>
        <v>10259982.90171</v>
      </c>
      <c r="F25" s="542"/>
      <c r="G25" s="544">
        <f>SUM(G22:G24)</f>
        <v>54890938.524148494</v>
      </c>
      <c r="H25" s="559"/>
      <c r="I25" s="545"/>
      <c r="J25" s="546"/>
      <c r="K25" s="547">
        <f>SUM(K22:K24)</f>
        <v>2094746.5090991282</v>
      </c>
      <c r="M25" s="531" t="s">
        <v>1421</v>
      </c>
      <c r="N25" s="548">
        <f>SUM(N22:N24)</f>
        <v>17999.970002999999</v>
      </c>
      <c r="O25" s="549"/>
      <c r="P25" s="549"/>
      <c r="Q25" s="550">
        <f>SUM(Q22:Q24)</f>
        <v>10259982.90171</v>
      </c>
      <c r="R25" s="549"/>
      <c r="S25" s="551">
        <f>SUM(S22:S24)-29</f>
        <v>61046899.265174501</v>
      </c>
      <c r="T25" s="528"/>
      <c r="U25" s="552">
        <f>SUM(U22:U24)</f>
        <v>4061243.2319268771</v>
      </c>
    </row>
    <row r="26" spans="1:21" x14ac:dyDescent="0.35">
      <c r="A26" s="261"/>
      <c r="B26" s="538"/>
      <c r="C26" s="538"/>
      <c r="D26" s="538"/>
      <c r="E26" s="534"/>
      <c r="F26" s="538"/>
      <c r="G26" s="535"/>
      <c r="H26" s="528"/>
      <c r="I26" s="540"/>
      <c r="J26" s="538"/>
      <c r="K26" s="535"/>
      <c r="M26" s="261"/>
      <c r="N26" s="538"/>
      <c r="O26" s="538"/>
      <c r="P26" s="538"/>
      <c r="Q26" s="534"/>
      <c r="R26" s="538"/>
      <c r="S26" s="535"/>
      <c r="T26" s="528"/>
      <c r="U26" s="537"/>
    </row>
    <row r="27" spans="1:21" x14ac:dyDescent="0.35">
      <c r="A27" s="261" t="s">
        <v>1153</v>
      </c>
      <c r="B27" s="538">
        <f>N27</f>
        <v>4001.2586530000003</v>
      </c>
      <c r="C27" s="522">
        <v>15</v>
      </c>
      <c r="D27" s="522">
        <v>38</v>
      </c>
      <c r="E27" s="522">
        <f t="shared" ref="E27:E28" si="5">(B27*C27)*D27</f>
        <v>2280717.4322100002</v>
      </c>
      <c r="F27" s="538">
        <f>F22</f>
        <v>5.35</v>
      </c>
      <c r="G27" s="539">
        <f>F27*E27</f>
        <v>12201838.262323501</v>
      </c>
      <c r="H27" s="528"/>
      <c r="I27" s="540">
        <f>I22</f>
        <v>5.7</v>
      </c>
      <c r="J27" s="538">
        <f t="shared" ref="J27:J28" si="6">I27-F27</f>
        <v>0.35000000000000053</v>
      </c>
      <c r="K27" s="539">
        <f t="shared" ref="K27:K28" si="7">(J27*E27)/12*7</f>
        <v>465646.47574287577</v>
      </c>
      <c r="M27" s="261" t="s">
        <v>1153</v>
      </c>
      <c r="N27" s="538">
        <f>'[36]Early Years 3 &amp; 4 yrs'!$F$17</f>
        <v>4001.2586530000003</v>
      </c>
      <c r="O27" s="522">
        <v>15</v>
      </c>
      <c r="P27" s="522">
        <v>38</v>
      </c>
      <c r="Q27" s="522">
        <f t="shared" ref="Q27:Q28" si="8">(N27*O27)*P27</f>
        <v>2280717.4322100002</v>
      </c>
      <c r="R27" s="538">
        <f>R23</f>
        <v>5.95</v>
      </c>
      <c r="S27" s="539">
        <f>R27*Q27</f>
        <v>13570268.721649501</v>
      </c>
      <c r="T27" s="528"/>
      <c r="U27" s="537">
        <f t="shared" ref="U27:U45" si="9">S27-(G27+K27)</f>
        <v>902783.98358312435</v>
      </c>
    </row>
    <row r="28" spans="1:21" x14ac:dyDescent="0.35">
      <c r="A28" s="261" t="s">
        <v>1416</v>
      </c>
      <c r="B28" s="538">
        <f>N28</f>
        <v>1349.4833350000001</v>
      </c>
      <c r="C28" s="522">
        <v>15</v>
      </c>
      <c r="D28" s="522">
        <v>38</v>
      </c>
      <c r="E28" s="522">
        <f t="shared" si="5"/>
        <v>769205.50095000002</v>
      </c>
      <c r="F28" s="538">
        <f>F23</f>
        <v>5.35</v>
      </c>
      <c r="G28" s="539">
        <f>F28*E28</f>
        <v>4115249.4300825</v>
      </c>
      <c r="H28" s="528"/>
      <c r="I28" s="540">
        <f>I23</f>
        <v>5.7</v>
      </c>
      <c r="J28" s="538">
        <f t="shared" si="6"/>
        <v>0.35000000000000053</v>
      </c>
      <c r="K28" s="539">
        <f t="shared" si="7"/>
        <v>157046.12311062525</v>
      </c>
      <c r="M28" s="261" t="s">
        <v>1416</v>
      </c>
      <c r="N28" s="538">
        <f>'[36]Early Years 3 &amp; 4 yrs'!$J$10</f>
        <v>1349.4833350000001</v>
      </c>
      <c r="O28" s="522">
        <v>15</v>
      </c>
      <c r="P28" s="522">
        <v>38</v>
      </c>
      <c r="Q28" s="522">
        <f t="shared" si="8"/>
        <v>769205.50095000002</v>
      </c>
      <c r="R28" s="538">
        <f>R23</f>
        <v>5.95</v>
      </c>
      <c r="S28" s="539">
        <f>R28*Q28</f>
        <v>4576772.7306524999</v>
      </c>
      <c r="T28" s="528"/>
      <c r="U28" s="537">
        <f t="shared" si="9"/>
        <v>304477.177459375</v>
      </c>
    </row>
    <row r="29" spans="1:21" ht="15" thickBot="1" x14ac:dyDescent="0.4">
      <c r="A29" s="261"/>
      <c r="B29" s="538"/>
      <c r="C29" s="538"/>
      <c r="D29" s="538"/>
      <c r="F29" s="538"/>
      <c r="G29" s="539"/>
      <c r="H29" s="528"/>
      <c r="I29" s="540"/>
      <c r="J29" s="538"/>
      <c r="K29" s="539"/>
      <c r="M29" s="261"/>
      <c r="N29" s="538"/>
      <c r="O29" s="538"/>
      <c r="P29" s="538"/>
      <c r="R29" s="538"/>
      <c r="S29" s="539"/>
      <c r="T29" s="528"/>
      <c r="U29" s="537">
        <f t="shared" si="9"/>
        <v>0</v>
      </c>
    </row>
    <row r="30" spans="1:21" ht="25.75" customHeight="1" thickBot="1" x14ac:dyDescent="0.4">
      <c r="A30" s="525" t="s">
        <v>1422</v>
      </c>
      <c r="B30" s="541">
        <f>SUM(B27:B29)</f>
        <v>5350.7419880000007</v>
      </c>
      <c r="C30" s="542"/>
      <c r="D30" s="542"/>
      <c r="E30" s="543">
        <f>SUM(E27:E29)</f>
        <v>3049922.9331600005</v>
      </c>
      <c r="F30" s="542"/>
      <c r="G30" s="544">
        <f>SUM(G27:G29)</f>
        <v>16317087.692406001</v>
      </c>
      <c r="H30" s="528"/>
      <c r="I30" s="545"/>
      <c r="J30" s="546"/>
      <c r="K30" s="547">
        <f>SUM(K27:K29)</f>
        <v>622692.59885350103</v>
      </c>
      <c r="M30" s="531" t="s">
        <v>1422</v>
      </c>
      <c r="N30" s="548">
        <f>SUM(N27:N29)</f>
        <v>5350.7419880000007</v>
      </c>
      <c r="O30" s="549"/>
      <c r="P30" s="549"/>
      <c r="Q30" s="550">
        <f>SUM(Q27:Q29)</f>
        <v>3049922.9331600005</v>
      </c>
      <c r="R30" s="549"/>
      <c r="S30" s="551">
        <f>SUM(S27:S29)-6</f>
        <v>18147035.452302001</v>
      </c>
      <c r="T30" s="528"/>
      <c r="U30" s="552">
        <f>SUM(U27:U29)</f>
        <v>1207261.1610424994</v>
      </c>
    </row>
    <row r="31" spans="1:21" x14ac:dyDescent="0.35">
      <c r="A31" s="538"/>
      <c r="B31" s="538"/>
      <c r="C31" s="538"/>
      <c r="D31" s="538"/>
      <c r="E31" s="538"/>
      <c r="F31" s="538"/>
      <c r="G31" s="538"/>
      <c r="H31" s="538"/>
      <c r="I31" s="538"/>
      <c r="J31" s="538"/>
      <c r="K31" s="538"/>
      <c r="M31" s="252"/>
      <c r="N31" s="538"/>
      <c r="O31" s="538"/>
      <c r="P31" s="538"/>
      <c r="R31" s="538"/>
      <c r="S31" s="539"/>
      <c r="T31" s="528"/>
      <c r="U31" s="537"/>
    </row>
    <row r="32" spans="1:21" x14ac:dyDescent="0.35">
      <c r="A32" s="538"/>
      <c r="B32" s="538"/>
      <c r="C32" s="538"/>
      <c r="D32" s="538"/>
      <c r="E32" s="538"/>
      <c r="F32" s="538"/>
      <c r="G32" s="538"/>
      <c r="H32" s="538"/>
      <c r="I32" s="538"/>
      <c r="J32" s="538"/>
      <c r="K32" s="538"/>
      <c r="M32" s="261" t="s">
        <v>1419</v>
      </c>
      <c r="N32" s="538">
        <v>1655.62</v>
      </c>
      <c r="O32" s="522">
        <v>15</v>
      </c>
      <c r="P32" s="522">
        <v>26</v>
      </c>
      <c r="Q32" s="522">
        <f t="shared" ref="Q32:Q33" si="10">(N32*O32)*P32</f>
        <v>645691.79999999993</v>
      </c>
      <c r="R32" s="538">
        <v>11.85</v>
      </c>
      <c r="S32" s="560">
        <f>R32*Q32</f>
        <v>7651447.8299999991</v>
      </c>
      <c r="T32" s="528"/>
      <c r="U32" s="537">
        <f t="shared" ref="U32:U34" si="11">S32-(G32+K32)</f>
        <v>7651447.8299999991</v>
      </c>
    </row>
    <row r="33" spans="1:21" x14ac:dyDescent="0.35">
      <c r="A33" s="538"/>
      <c r="B33" s="538"/>
      <c r="C33" s="538"/>
      <c r="D33" s="538"/>
      <c r="E33" s="538"/>
      <c r="F33" s="538"/>
      <c r="G33" s="538"/>
      <c r="H33" s="538"/>
      <c r="I33" s="538"/>
      <c r="J33" s="538"/>
      <c r="K33" s="538"/>
      <c r="M33" s="261"/>
      <c r="N33" s="538"/>
      <c r="O33" s="522">
        <v>15</v>
      </c>
      <c r="P33" s="522">
        <v>26</v>
      </c>
      <c r="Q33" s="522">
        <f t="shared" si="10"/>
        <v>0</v>
      </c>
      <c r="R33" s="538">
        <f>R32</f>
        <v>11.85</v>
      </c>
      <c r="S33" s="539">
        <f>R33*Q33</f>
        <v>0</v>
      </c>
      <c r="T33" s="528"/>
      <c r="U33" s="537">
        <f t="shared" si="11"/>
        <v>0</v>
      </c>
    </row>
    <row r="34" spans="1:21" ht="15" thickBot="1" x14ac:dyDescent="0.4">
      <c r="A34" s="538"/>
      <c r="B34" s="538"/>
      <c r="C34" s="538"/>
      <c r="D34" s="538"/>
      <c r="E34" s="538"/>
      <c r="F34" s="538"/>
      <c r="G34" s="538"/>
      <c r="H34" s="538"/>
      <c r="I34" s="538"/>
      <c r="J34" s="538"/>
      <c r="K34" s="538"/>
      <c r="M34" s="261"/>
      <c r="N34" s="538"/>
      <c r="O34" s="538"/>
      <c r="P34" s="538"/>
      <c r="R34" s="538"/>
      <c r="S34" s="539"/>
      <c r="T34" s="528"/>
      <c r="U34" s="537">
        <f t="shared" si="11"/>
        <v>0</v>
      </c>
    </row>
    <row r="35" spans="1:21" ht="25.75" customHeight="1" thickBot="1" x14ac:dyDescent="0.4">
      <c r="A35" s="538"/>
      <c r="B35" s="538"/>
      <c r="C35" s="538"/>
      <c r="D35" s="538"/>
      <c r="E35" s="538"/>
      <c r="F35" s="538"/>
      <c r="G35" s="538"/>
      <c r="H35" s="538"/>
      <c r="I35" s="538"/>
      <c r="J35" s="538"/>
      <c r="K35" s="538"/>
      <c r="M35" s="531" t="s">
        <v>1423</v>
      </c>
      <c r="N35" s="548">
        <f>SUM(N32:N34)</f>
        <v>1655.62</v>
      </c>
      <c r="O35" s="549"/>
      <c r="P35" s="549"/>
      <c r="Q35" s="550">
        <f>SUM(Q32:Q34)</f>
        <v>645691.79999999993</v>
      </c>
      <c r="R35" s="549"/>
      <c r="S35" s="551">
        <f>SUM(S32:S34)</f>
        <v>7651447.8299999991</v>
      </c>
      <c r="T35" s="528"/>
      <c r="U35" s="552">
        <f>SUM(U32:U34)</f>
        <v>7651447.8299999991</v>
      </c>
    </row>
    <row r="36" spans="1:21" ht="25.75" customHeight="1" thickBot="1" x14ac:dyDescent="0.4">
      <c r="B36"/>
      <c r="C36"/>
      <c r="D36"/>
      <c r="E36"/>
      <c r="F36"/>
      <c r="G36"/>
      <c r="I36"/>
      <c r="J36"/>
      <c r="K36"/>
      <c r="M36" s="252"/>
      <c r="N36" s="561"/>
      <c r="O36" s="561"/>
      <c r="P36" s="561"/>
      <c r="Q36" s="561"/>
      <c r="R36" s="561"/>
      <c r="S36" s="562"/>
      <c r="U36" s="563"/>
    </row>
    <row r="37" spans="1:21" x14ac:dyDescent="0.35">
      <c r="A37" s="252" t="s">
        <v>1424</v>
      </c>
      <c r="B37" s="554">
        <f>N37</f>
        <v>1378.6</v>
      </c>
      <c r="C37" s="564">
        <v>15</v>
      </c>
      <c r="D37" s="564">
        <v>38</v>
      </c>
      <c r="E37" s="564">
        <f t="shared" ref="E37:E44" si="12">(B37*C37)*D37</f>
        <v>785802</v>
      </c>
      <c r="F37" s="554">
        <v>0.62</v>
      </c>
      <c r="G37" s="565">
        <f>E37*F37</f>
        <v>487197.24</v>
      </c>
      <c r="H37" s="528"/>
      <c r="I37" s="558">
        <v>0.66</v>
      </c>
      <c r="J37" s="554">
        <f t="shared" ref="J37:J44" si="13">I37-F37</f>
        <v>4.0000000000000036E-2</v>
      </c>
      <c r="K37" s="565">
        <f t="shared" ref="K37:K44" si="14">(J37*E37)/12*7</f>
        <v>18335.380000000016</v>
      </c>
      <c r="M37" s="261" t="s">
        <v>1424</v>
      </c>
      <c r="N37" s="538">
        <f>'[36]Early Years Pupil Premium&amp;DAF'!$F$16</f>
        <v>1378.6</v>
      </c>
      <c r="O37" s="522">
        <v>15</v>
      </c>
      <c r="P37" s="522">
        <v>38</v>
      </c>
      <c r="Q37" s="522">
        <f t="shared" ref="Q37:Q39" si="15">(N37*O37)*P37</f>
        <v>785802</v>
      </c>
      <c r="R37" s="538">
        <v>0.68</v>
      </c>
      <c r="S37" s="539">
        <f>R37*Q37</f>
        <v>534345.36</v>
      </c>
      <c r="T37" s="528"/>
      <c r="U37" s="537">
        <f t="shared" si="9"/>
        <v>28812.739999999991</v>
      </c>
    </row>
    <row r="38" spans="1:21" x14ac:dyDescent="0.35">
      <c r="A38" s="261" t="s">
        <v>1425</v>
      </c>
      <c r="B38" s="538">
        <f>N38</f>
        <v>2377.3000000000002</v>
      </c>
      <c r="C38" s="522">
        <v>15</v>
      </c>
      <c r="D38" s="522">
        <v>38</v>
      </c>
      <c r="E38" s="522">
        <f t="shared" si="12"/>
        <v>1355061</v>
      </c>
      <c r="F38" s="538">
        <f>F37</f>
        <v>0.62</v>
      </c>
      <c r="G38" s="539">
        <f>E38*F38</f>
        <v>840137.82</v>
      </c>
      <c r="H38" s="528"/>
      <c r="I38" s="540">
        <f>I37</f>
        <v>0.66</v>
      </c>
      <c r="J38" s="538">
        <f t="shared" si="13"/>
        <v>4.0000000000000036E-2</v>
      </c>
      <c r="K38" s="539">
        <f t="shared" si="14"/>
        <v>31618.090000000026</v>
      </c>
      <c r="M38" s="261" t="s">
        <v>1425</v>
      </c>
      <c r="N38" s="538">
        <f>'[36]Early Years Pupil Premium&amp;DAF'!$J$10</f>
        <v>2377.3000000000002</v>
      </c>
      <c r="O38" s="522">
        <v>15</v>
      </c>
      <c r="P38" s="522">
        <v>38</v>
      </c>
      <c r="Q38" s="522">
        <f t="shared" si="15"/>
        <v>1355061</v>
      </c>
      <c r="R38" s="538">
        <f>R37</f>
        <v>0.68</v>
      </c>
      <c r="S38" s="539">
        <f>R38*Q38</f>
        <v>921441.4800000001</v>
      </c>
      <c r="T38" s="528"/>
      <c r="U38" s="537">
        <f t="shared" si="9"/>
        <v>49685.570000000182</v>
      </c>
    </row>
    <row r="39" spans="1:21" x14ac:dyDescent="0.35">
      <c r="A39" s="261"/>
      <c r="B39" s="538"/>
      <c r="F39" s="538"/>
      <c r="G39" s="539"/>
      <c r="H39" s="528"/>
      <c r="I39" s="540"/>
      <c r="J39" s="538"/>
      <c r="K39" s="539"/>
      <c r="M39" s="261" t="s">
        <v>1486</v>
      </c>
      <c r="N39" s="538">
        <v>106.71</v>
      </c>
      <c r="O39" s="522">
        <v>15</v>
      </c>
      <c r="P39" s="522">
        <v>26</v>
      </c>
      <c r="Q39" s="522">
        <f t="shared" si="15"/>
        <v>41616.899999999994</v>
      </c>
      <c r="R39" s="538">
        <f>R38</f>
        <v>0.68</v>
      </c>
      <c r="S39" s="539">
        <f>R39*Q39</f>
        <v>28299.491999999998</v>
      </c>
      <c r="T39" s="528"/>
      <c r="U39" s="537"/>
    </row>
    <row r="40" spans="1:21" x14ac:dyDescent="0.35">
      <c r="A40" s="261"/>
      <c r="B40" s="538"/>
      <c r="F40" s="538"/>
      <c r="G40" s="539"/>
      <c r="H40" s="528"/>
      <c r="I40" s="540"/>
      <c r="J40" s="538"/>
      <c r="K40" s="539"/>
      <c r="M40" s="261"/>
      <c r="N40" s="538"/>
      <c r="R40" s="538"/>
      <c r="S40" s="539"/>
      <c r="T40" s="528"/>
      <c r="U40" s="537"/>
    </row>
    <row r="41" spans="1:21" x14ac:dyDescent="0.35">
      <c r="A41" s="261" t="s">
        <v>1426</v>
      </c>
      <c r="B41" s="538">
        <v>689</v>
      </c>
      <c r="F41" s="538">
        <v>828</v>
      </c>
      <c r="G41" s="539">
        <f>B41*828</f>
        <v>570492</v>
      </c>
      <c r="H41" s="528"/>
      <c r="I41" s="540">
        <v>881</v>
      </c>
      <c r="J41" s="538">
        <f t="shared" si="13"/>
        <v>53</v>
      </c>
      <c r="K41" s="539">
        <f>(J41*B41)/12*7</f>
        <v>21301.583333333336</v>
      </c>
      <c r="M41" s="261" t="s">
        <v>1199</v>
      </c>
      <c r="N41" s="538">
        <v>798</v>
      </c>
      <c r="Q41" s="522">
        <f t="shared" ref="Q41" si="16">(N41*O41)*P41</f>
        <v>0</v>
      </c>
      <c r="R41" s="538">
        <v>910</v>
      </c>
      <c r="S41" s="539">
        <f>N41*R41</f>
        <v>726180</v>
      </c>
      <c r="T41" s="528"/>
      <c r="U41" s="537">
        <f>S41-(G41+K41)</f>
        <v>134386.41666666663</v>
      </c>
    </row>
    <row r="42" spans="1:21" x14ac:dyDescent="0.35">
      <c r="A42" s="261"/>
      <c r="B42" s="538"/>
      <c r="F42" s="538"/>
      <c r="G42" s="539"/>
      <c r="H42" s="528"/>
      <c r="I42" s="540"/>
      <c r="J42" s="538"/>
      <c r="K42" s="539"/>
      <c r="M42" s="261" t="s">
        <v>1487</v>
      </c>
      <c r="N42" s="538">
        <v>252</v>
      </c>
      <c r="R42" s="538">
        <v>910</v>
      </c>
      <c r="S42" s="539">
        <f>N42*R42</f>
        <v>229320</v>
      </c>
      <c r="T42" s="528"/>
      <c r="U42" s="537">
        <f t="shared" si="9"/>
        <v>229320</v>
      </c>
    </row>
    <row r="43" spans="1:21" x14ac:dyDescent="0.35">
      <c r="A43" s="261"/>
      <c r="B43" s="538"/>
      <c r="F43" s="538"/>
      <c r="G43" s="539"/>
      <c r="H43" s="528"/>
      <c r="I43" s="540"/>
      <c r="J43" s="538"/>
      <c r="K43" s="539"/>
      <c r="M43" s="261"/>
      <c r="N43" s="538"/>
      <c r="R43" s="538"/>
      <c r="S43" s="539"/>
      <c r="T43" s="528"/>
      <c r="U43" s="537"/>
    </row>
    <row r="44" spans="1:21" x14ac:dyDescent="0.35">
      <c r="A44" s="261" t="s">
        <v>1427</v>
      </c>
      <c r="B44" s="538">
        <f>N44</f>
        <v>2245.8000000000002</v>
      </c>
      <c r="C44" s="522">
        <v>15</v>
      </c>
      <c r="D44" s="522">
        <v>38</v>
      </c>
      <c r="E44" s="522">
        <f t="shared" si="12"/>
        <v>1280106</v>
      </c>
      <c r="F44" s="538">
        <v>3.8</v>
      </c>
      <c r="G44" s="539">
        <f>E44*F44</f>
        <v>4864402.8</v>
      </c>
      <c r="H44" s="528"/>
      <c r="I44" s="540">
        <v>4.01</v>
      </c>
      <c r="J44" s="538">
        <f t="shared" si="13"/>
        <v>0.20999999999999996</v>
      </c>
      <c r="K44" s="539">
        <f t="shared" si="14"/>
        <v>156812.98499999999</v>
      </c>
      <c r="M44" s="261" t="s">
        <v>1427</v>
      </c>
      <c r="N44" s="538">
        <v>2245.8000000000002</v>
      </c>
      <c r="O44" s="522">
        <v>15</v>
      </c>
      <c r="P44" s="522">
        <v>38</v>
      </c>
      <c r="Q44" s="522">
        <f>(N44*O44)*P44</f>
        <v>1280106</v>
      </c>
      <c r="R44" s="538">
        <v>4.6399999999999997</v>
      </c>
      <c r="S44" s="539">
        <f>R44*Q44</f>
        <v>5939691.8399999999</v>
      </c>
      <c r="T44" s="528"/>
      <c r="U44" s="537">
        <f t="shared" si="9"/>
        <v>918476.0549999997</v>
      </c>
    </row>
    <row r="45" spans="1:21" x14ac:dyDescent="0.35">
      <c r="A45" s="261"/>
      <c r="B45" s="538"/>
      <c r="F45" s="538"/>
      <c r="G45" s="539"/>
      <c r="H45" s="528"/>
      <c r="I45" s="540"/>
      <c r="J45" s="538"/>
      <c r="K45" s="539"/>
      <c r="M45" s="261" t="s">
        <v>1428</v>
      </c>
      <c r="N45" s="538">
        <f>N44</f>
        <v>2245.8000000000002</v>
      </c>
      <c r="O45" s="522">
        <v>15</v>
      </c>
      <c r="P45" s="522">
        <v>38</v>
      </c>
      <c r="Q45" s="522">
        <f>(N45*O45)*P45</f>
        <v>1280106</v>
      </c>
      <c r="R45" s="538">
        <v>0.45</v>
      </c>
      <c r="S45" s="539">
        <f>R45*Q45</f>
        <v>576047.70000000007</v>
      </c>
      <c r="T45" s="528"/>
      <c r="U45" s="537">
        <f t="shared" si="9"/>
        <v>576047.70000000007</v>
      </c>
    </row>
    <row r="46" spans="1:21" x14ac:dyDescent="0.35">
      <c r="A46" s="261" t="s">
        <v>1429</v>
      </c>
      <c r="B46" s="538"/>
      <c r="F46" s="538"/>
      <c r="G46" s="539">
        <v>-18</v>
      </c>
      <c r="H46" s="528"/>
      <c r="I46" s="540"/>
      <c r="J46" s="538"/>
      <c r="K46" s="539">
        <v>-105</v>
      </c>
      <c r="M46" s="261"/>
      <c r="N46" s="538"/>
      <c r="R46" s="538"/>
      <c r="S46" s="539"/>
      <c r="T46" s="528"/>
      <c r="U46" s="537"/>
    </row>
    <row r="47" spans="1:21" x14ac:dyDescent="0.35">
      <c r="A47" s="261"/>
      <c r="B47" s="538"/>
      <c r="F47" s="538"/>
      <c r="G47" s="539"/>
      <c r="H47" s="528"/>
      <c r="I47" s="540"/>
      <c r="J47" s="538"/>
      <c r="K47" s="539"/>
      <c r="M47" s="261" t="s">
        <v>1430</v>
      </c>
      <c r="N47" s="538">
        <f>N25</f>
        <v>17999.970002999999</v>
      </c>
      <c r="O47" s="522">
        <v>15</v>
      </c>
      <c r="P47" s="522">
        <v>38</v>
      </c>
      <c r="Q47" s="522">
        <f t="shared" ref="Q47:Q48" si="17">(N47*O47)*P47</f>
        <v>10259982.90171</v>
      </c>
      <c r="R47" s="538">
        <v>0.08</v>
      </c>
      <c r="S47" s="539">
        <f t="shared" ref="S47:S48" si="18">R47*Q47</f>
        <v>820798.63213679998</v>
      </c>
      <c r="T47" s="528"/>
      <c r="U47" s="537"/>
    </row>
    <row r="48" spans="1:21" x14ac:dyDescent="0.35">
      <c r="A48" s="261"/>
      <c r="B48" s="538"/>
      <c r="F48" s="538"/>
      <c r="G48" s="539"/>
      <c r="H48" s="528"/>
      <c r="I48" s="540"/>
      <c r="J48" s="538"/>
      <c r="K48" s="539"/>
      <c r="M48" s="261" t="s">
        <v>1431</v>
      </c>
      <c r="N48" s="538">
        <f>N30</f>
        <v>5350.7419880000007</v>
      </c>
      <c r="O48" s="522">
        <v>15</v>
      </c>
      <c r="P48" s="522">
        <v>38</v>
      </c>
      <c r="Q48" s="522">
        <f t="shared" si="17"/>
        <v>3049922.9331600005</v>
      </c>
      <c r="R48" s="538">
        <f>R47</f>
        <v>0.08</v>
      </c>
      <c r="S48" s="539">
        <f t="shared" si="18"/>
        <v>243993.83465280005</v>
      </c>
      <c r="T48" s="528"/>
      <c r="U48" s="537"/>
    </row>
    <row r="49" spans="1:25" ht="15" thickBot="1" x14ac:dyDescent="0.4">
      <c r="A49" s="264"/>
      <c r="B49" s="566"/>
      <c r="C49" s="566"/>
      <c r="D49" s="566"/>
      <c r="E49" s="567"/>
      <c r="F49" s="566"/>
      <c r="G49" s="568"/>
      <c r="H49" s="528"/>
      <c r="I49" s="569"/>
      <c r="J49" s="566"/>
      <c r="K49" s="568"/>
      <c r="M49" s="264"/>
      <c r="N49" s="566"/>
      <c r="O49" s="566"/>
      <c r="P49" s="566"/>
      <c r="Q49" s="567"/>
      <c r="R49" s="566"/>
      <c r="S49" s="568"/>
      <c r="T49" s="528"/>
      <c r="U49" s="570"/>
    </row>
    <row r="50" spans="1:25" ht="25.75" customHeight="1" thickBot="1" x14ac:dyDescent="0.4">
      <c r="A50" s="525" t="s">
        <v>1432</v>
      </c>
      <c r="B50" s="541">
        <f>SUM(B37:B45)</f>
        <v>6690.7</v>
      </c>
      <c r="C50" s="571"/>
      <c r="D50" s="571"/>
      <c r="E50" s="571">
        <f>SUM(E37:E45)</f>
        <v>3420969</v>
      </c>
      <c r="F50" s="543"/>
      <c r="G50" s="544">
        <f>SUM(G37:G49)</f>
        <v>6762211.8599999994</v>
      </c>
      <c r="H50" s="528"/>
      <c r="I50" s="572"/>
      <c r="J50" s="573"/>
      <c r="K50" s="547">
        <f>SUM(K37:K49)</f>
        <v>227963.03833333336</v>
      </c>
      <c r="M50" s="531" t="s">
        <v>1432</v>
      </c>
      <c r="N50" s="548">
        <f>SUM(N37:N45)</f>
        <v>9404.2100000000009</v>
      </c>
      <c r="O50" s="574"/>
      <c r="P50" s="574"/>
      <c r="Q50" s="574">
        <f>SUM(Q37:Q45)</f>
        <v>4742691.9000000004</v>
      </c>
      <c r="R50" s="550"/>
      <c r="S50" s="551">
        <f>SUM(S37:S49)</f>
        <v>10020118.338789599</v>
      </c>
      <c r="T50" s="528"/>
      <c r="U50" s="552">
        <f>SUM(U37:U49)</f>
        <v>1936728.4816666665</v>
      </c>
    </row>
    <row r="51" spans="1:25" ht="21.65" customHeight="1" thickBot="1" x14ac:dyDescent="0.4">
      <c r="A51" s="261"/>
      <c r="G51" s="539"/>
      <c r="H51" s="528"/>
      <c r="I51" s="575"/>
      <c r="K51" s="539"/>
      <c r="M51" s="261"/>
      <c r="S51" s="539"/>
      <c r="T51" s="528"/>
      <c r="U51" s="537"/>
    </row>
    <row r="52" spans="1:25" ht="31.75" customHeight="1" thickBot="1" x14ac:dyDescent="0.4">
      <c r="A52" s="525" t="s">
        <v>1433</v>
      </c>
      <c r="B52" s="571">
        <f>B15+B25+B30++B50</f>
        <v>34070.067326999997</v>
      </c>
      <c r="C52" s="571"/>
      <c r="D52" s="571"/>
      <c r="E52" s="571">
        <f>E15+E25+E30++E50</f>
        <v>19027208.376389999</v>
      </c>
      <c r="F52" s="543"/>
      <c r="G52" s="544">
        <f>G15+G25+G30++G50</f>
        <v>91311935.952785686</v>
      </c>
      <c r="H52" s="528"/>
      <c r="I52" s="572"/>
      <c r="J52" s="573"/>
      <c r="K52" s="547">
        <f>K15+K25+K30++K50</f>
        <v>5477109.8758117622</v>
      </c>
      <c r="M52" s="531" t="s">
        <v>1433</v>
      </c>
      <c r="N52" s="574">
        <f>N15+N25+N30++N50</f>
        <v>36783.577326999999</v>
      </c>
      <c r="O52" s="574"/>
      <c r="P52" s="574"/>
      <c r="Q52" s="574">
        <f>Q15+Q25+Q30++Q50</f>
        <v>20348931.276390001</v>
      </c>
      <c r="R52" s="550"/>
      <c r="S52" s="551">
        <f>S15+S20+S25+S30+S35+S50</f>
        <v>132923569.99724451</v>
      </c>
      <c r="T52" s="528"/>
      <c r="U52" s="552">
        <f>U15+U20+U25+U30+U35+U50</f>
        <v>35041331.209857441</v>
      </c>
    </row>
    <row r="53" spans="1:25" x14ac:dyDescent="0.35">
      <c r="H53" s="528"/>
      <c r="T53" s="528"/>
    </row>
    <row r="54" spans="1:25" outlineLevel="1" x14ac:dyDescent="0.35">
      <c r="A54" t="s">
        <v>1434</v>
      </c>
      <c r="G54" s="522">
        <v>91311936</v>
      </c>
      <c r="H54" s="528"/>
      <c r="K54" s="522">
        <f>5477222</f>
        <v>5477222</v>
      </c>
      <c r="T54" s="528"/>
    </row>
    <row r="55" spans="1:25" outlineLevel="1" x14ac:dyDescent="0.35">
      <c r="A55" t="s">
        <v>1435</v>
      </c>
      <c r="G55" s="522">
        <f>G52-G54</f>
        <v>-4.7214314341545105E-2</v>
      </c>
      <c r="H55" s="528"/>
      <c r="K55" s="522">
        <f>K54-K52</f>
        <v>112.12418823782355</v>
      </c>
      <c r="T55" s="528"/>
    </row>
    <row r="56" spans="1:25" outlineLevel="1" x14ac:dyDescent="0.35">
      <c r="H56" s="528"/>
      <c r="T56" s="528"/>
    </row>
    <row r="57" spans="1:25" s="522" customFormat="1" ht="15" thickBot="1" x14ac:dyDescent="0.4">
      <c r="A57"/>
      <c r="H57" s="528"/>
      <c r="L57"/>
      <c r="M57"/>
      <c r="T57" s="528"/>
      <c r="V57"/>
      <c r="W57"/>
      <c r="X57"/>
      <c r="Y57"/>
    </row>
    <row r="58" spans="1:25" s="522" customFormat="1" ht="33" customHeight="1" thickBot="1" x14ac:dyDescent="0.4">
      <c r="A58"/>
      <c r="H58" s="528"/>
      <c r="K58" s="576">
        <f>G52+K52</f>
        <v>96789045.828597441</v>
      </c>
      <c r="L58"/>
      <c r="M58"/>
      <c r="T58" s="528"/>
      <c r="V58"/>
      <c r="W58"/>
      <c r="X58"/>
      <c r="Y58"/>
    </row>
    <row r="59" spans="1:25" s="522" customFormat="1" x14ac:dyDescent="0.35">
      <c r="A59"/>
      <c r="H59" s="528"/>
      <c r="L59"/>
      <c r="M59"/>
      <c r="T59" s="528"/>
      <c r="V59"/>
      <c r="W59"/>
      <c r="X59"/>
      <c r="Y59"/>
    </row>
    <row r="69" ht="40.75" customHeight="1" x14ac:dyDescent="0.35"/>
  </sheetData>
  <mergeCells count="5">
    <mergeCell ref="A7:D7"/>
    <mergeCell ref="M7:P7"/>
    <mergeCell ref="B9:G9"/>
    <mergeCell ref="I9:K9"/>
    <mergeCell ref="N9:S9"/>
  </mergeCells>
  <pageMargins left="0.7" right="0.7" top="0.75" bottom="0.75" header="0.3" footer="0.3"/>
  <pageSetup paperSize="9" orientation="portrait" r:id="rId1"/>
  <headerFooter>
    <oddFooter>&amp;C_x000D_&amp;1#&amp;"Calibri"&amp;10&amp;K000000 OFFICIAL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1D21C-90EB-42F5-BF13-E6C3D2DEF1F7}">
  <dimension ref="A2:M108"/>
  <sheetViews>
    <sheetView topLeftCell="A21" workbookViewId="0">
      <selection activeCell="B27" sqref="B27"/>
    </sheetView>
  </sheetViews>
  <sheetFormatPr defaultColWidth="9.08984375" defaultRowHeight="12.5" x14ac:dyDescent="0.25"/>
  <cols>
    <col min="1" max="1" width="20.453125" style="287" customWidth="1"/>
    <col min="2" max="9" width="14.36328125" style="286" customWidth="1"/>
    <col min="10" max="10" width="14.36328125" style="629" customWidth="1"/>
    <col min="11" max="13" width="14.36328125" style="287" customWidth="1"/>
    <col min="14" max="16384" width="9.08984375" style="287"/>
  </cols>
  <sheetData>
    <row r="2" spans="1:10" ht="13" x14ac:dyDescent="0.3">
      <c r="A2" s="284" t="s">
        <v>1054</v>
      </c>
      <c r="B2" s="285"/>
    </row>
    <row r="3" spans="1:10" ht="13" x14ac:dyDescent="0.3">
      <c r="A3" s="284"/>
      <c r="B3" s="285"/>
    </row>
    <row r="7" spans="1:10" ht="13" x14ac:dyDescent="0.3">
      <c r="A7" s="288" t="s">
        <v>1055</v>
      </c>
    </row>
    <row r="9" spans="1:10" s="289" customFormat="1" ht="15.5" x14ac:dyDescent="0.35">
      <c r="A9" s="289" t="s">
        <v>1056</v>
      </c>
      <c r="B9" s="290"/>
      <c r="C9" s="290"/>
      <c r="D9" s="290"/>
      <c r="E9" s="290"/>
      <c r="F9" s="290"/>
      <c r="G9" s="290"/>
      <c r="H9" s="290"/>
      <c r="I9" s="290"/>
      <c r="J9" s="630"/>
    </row>
    <row r="10" spans="1:10" s="284" customFormat="1" ht="13" x14ac:dyDescent="0.3">
      <c r="A10" s="284" t="s">
        <v>1057</v>
      </c>
      <c r="B10" s="285" t="s">
        <v>1058</v>
      </c>
      <c r="C10" s="285" t="s">
        <v>1059</v>
      </c>
      <c r="D10" s="285" t="s">
        <v>1060</v>
      </c>
      <c r="E10" s="285"/>
      <c r="F10" s="285"/>
      <c r="G10" s="285"/>
      <c r="H10" s="285"/>
      <c r="I10" s="285"/>
      <c r="J10" s="631"/>
    </row>
    <row r="11" spans="1:10" x14ac:dyDescent="0.25">
      <c r="A11" s="287" t="s">
        <v>1404</v>
      </c>
      <c r="B11" s="291">
        <v>23820</v>
      </c>
      <c r="C11" s="521">
        <f>B11*0.87</f>
        <v>20723.400000000001</v>
      </c>
      <c r="D11" s="286">
        <f>C11*15*13</f>
        <v>4041063</v>
      </c>
      <c r="F11" s="286" t="s">
        <v>1405</v>
      </c>
    </row>
    <row r="12" spans="1:10" x14ac:dyDescent="0.25">
      <c r="A12" s="287" t="s">
        <v>1061</v>
      </c>
      <c r="B12" s="291">
        <v>14897</v>
      </c>
      <c r="C12" s="291">
        <f>B12*0.89</f>
        <v>13258.33</v>
      </c>
      <c r="D12" s="286">
        <f>C12*15*13</f>
        <v>2585374.35</v>
      </c>
    </row>
    <row r="13" spans="1:10" x14ac:dyDescent="0.25">
      <c r="A13" s="287" t="s">
        <v>1062</v>
      </c>
      <c r="B13" s="291">
        <v>19823</v>
      </c>
      <c r="C13" s="291">
        <f>B13*0.89</f>
        <v>17642.47</v>
      </c>
      <c r="D13" s="286">
        <f>C13*15*12</f>
        <v>3175644.6000000006</v>
      </c>
    </row>
    <row r="15" spans="1:10" ht="15.5" x14ac:dyDescent="0.35">
      <c r="A15" s="289" t="s">
        <v>1063</v>
      </c>
    </row>
    <row r="16" spans="1:10" s="284" customFormat="1" ht="13" x14ac:dyDescent="0.3">
      <c r="B16" s="285" t="s">
        <v>1064</v>
      </c>
      <c r="C16" s="285" t="s">
        <v>1065</v>
      </c>
      <c r="D16" s="285"/>
      <c r="E16" s="285" t="s">
        <v>1066</v>
      </c>
      <c r="F16" s="285" t="s">
        <v>1067</v>
      </c>
      <c r="G16" s="285"/>
      <c r="H16" s="285" t="s">
        <v>1068</v>
      </c>
      <c r="I16" s="285" t="s">
        <v>1069</v>
      </c>
      <c r="J16" s="631"/>
    </row>
    <row r="17" spans="1:10" x14ac:dyDescent="0.25">
      <c r="A17" s="287" t="s">
        <v>1071</v>
      </c>
      <c r="B17" s="286">
        <v>1791</v>
      </c>
      <c r="C17" s="292">
        <v>26599.87</v>
      </c>
      <c r="E17" s="286">
        <v>1765</v>
      </c>
      <c r="F17" s="292">
        <v>26344.12</v>
      </c>
      <c r="H17" s="286">
        <v>2579</v>
      </c>
      <c r="I17" s="292">
        <v>38398.97</v>
      </c>
    </row>
    <row r="18" spans="1:10" x14ac:dyDescent="0.25">
      <c r="A18" s="287" t="s">
        <v>1072</v>
      </c>
      <c r="B18" s="286">
        <v>1101</v>
      </c>
      <c r="C18" s="292">
        <v>16324</v>
      </c>
      <c r="E18" s="286">
        <v>1030</v>
      </c>
      <c r="F18" s="292">
        <v>15323.25</v>
      </c>
      <c r="H18" s="286">
        <v>1537</v>
      </c>
      <c r="I18" s="292">
        <v>22730.25</v>
      </c>
    </row>
    <row r="19" spans="1:10" x14ac:dyDescent="0.25">
      <c r="A19" s="287" t="s">
        <v>1404</v>
      </c>
      <c r="B19" s="286">
        <f>'Spring 2023 PVI'!R499</f>
        <v>1488</v>
      </c>
      <c r="C19" s="294">
        <f>'Spring 2023 PVI'!S499</f>
        <v>22073.1</v>
      </c>
      <c r="E19" s="286">
        <f>'Spring 2023 PVI'!U499</f>
        <v>1409</v>
      </c>
      <c r="F19" s="294">
        <f>'Spring 2023 PVI'!V499</f>
        <v>20939.25</v>
      </c>
      <c r="H19" s="286">
        <f>'Spring 2023 PVI'!X499</f>
        <v>2152</v>
      </c>
      <c r="I19" s="294">
        <f>'Spring 2023 PVI'!Y499</f>
        <v>31920.9</v>
      </c>
    </row>
    <row r="20" spans="1:10" x14ac:dyDescent="0.25">
      <c r="A20" s="287" t="s">
        <v>1061</v>
      </c>
      <c r="B20" s="286">
        <f>'Summer 2023 PVI'!R514</f>
        <v>2585</v>
      </c>
      <c r="C20" s="286">
        <f>'Summer 2023 PVI'!S514</f>
        <v>38513.279999999992</v>
      </c>
      <c r="E20" s="286">
        <f>'Summer 2023 PVI'!U514</f>
        <v>2406</v>
      </c>
      <c r="F20" s="286">
        <f>'Summer 2023 PVI'!V514</f>
        <v>35873.339999999997</v>
      </c>
      <c r="H20" s="286">
        <f>'Summer 2023 PVI'!X514</f>
        <v>3452</v>
      </c>
      <c r="I20" s="286">
        <f>'Summer 2023 PVI'!Y514</f>
        <v>51408.780000000006</v>
      </c>
    </row>
    <row r="21" spans="1:10" x14ac:dyDescent="0.25">
      <c r="A21" s="287" t="s">
        <v>1062</v>
      </c>
      <c r="B21" s="286">
        <f>'Autumn 2023 PVI'!R469</f>
        <v>1082</v>
      </c>
      <c r="C21" s="286">
        <f>'Autumn 2023 PVI'!S469</f>
        <v>16074.92</v>
      </c>
      <c r="E21" s="286">
        <f>'Autumn 2023 PVI'!U469</f>
        <v>1014</v>
      </c>
      <c r="F21" s="286">
        <f>'Autumn 2023 PVI'!V469</f>
        <v>15145.179999999998</v>
      </c>
      <c r="H21" s="286">
        <f>'Autumn 2023 PVI'!X469</f>
        <v>1526</v>
      </c>
      <c r="I21" s="286">
        <f>'Autumn 2023 PVI'!Y469</f>
        <v>22600.33</v>
      </c>
    </row>
    <row r="23" spans="1:10" ht="15.5" x14ac:dyDescent="0.35">
      <c r="A23" s="289" t="s">
        <v>1073</v>
      </c>
    </row>
    <row r="24" spans="1:10" s="284" customFormat="1" ht="13" x14ac:dyDescent="0.3">
      <c r="B24" s="285" t="s">
        <v>1064</v>
      </c>
      <c r="C24" s="285" t="s">
        <v>1065</v>
      </c>
      <c r="D24" s="285"/>
      <c r="E24" s="285" t="s">
        <v>1066</v>
      </c>
      <c r="F24" s="285" t="s">
        <v>1067</v>
      </c>
      <c r="G24" s="285"/>
      <c r="H24" s="285" t="s">
        <v>1068</v>
      </c>
      <c r="I24" s="285" t="s">
        <v>1069</v>
      </c>
      <c r="J24" s="631"/>
    </row>
    <row r="25" spans="1:10" x14ac:dyDescent="0.25">
      <c r="A25" s="293" t="s">
        <v>1071</v>
      </c>
      <c r="B25" s="286">
        <v>1956</v>
      </c>
      <c r="C25" s="292">
        <v>29334</v>
      </c>
      <c r="E25" s="286">
        <v>1703</v>
      </c>
      <c r="F25" s="292">
        <v>25470</v>
      </c>
      <c r="H25" s="286">
        <v>2277</v>
      </c>
      <c r="I25" s="292">
        <v>33966</v>
      </c>
    </row>
    <row r="26" spans="1:10" x14ac:dyDescent="0.25">
      <c r="A26" s="287" t="s">
        <v>1072</v>
      </c>
      <c r="B26" s="294">
        <v>1409.3280475718534</v>
      </c>
      <c r="C26" s="295">
        <v>21083.01721226249</v>
      </c>
      <c r="E26" s="294">
        <v>1453.4641509433964</v>
      </c>
      <c r="F26" s="295">
        <v>21739.898798980426</v>
      </c>
      <c r="H26" s="294">
        <v>1914.9350649350649</v>
      </c>
      <c r="I26" s="295">
        <v>28412.571969398225</v>
      </c>
      <c r="J26" s="629" t="s">
        <v>1074</v>
      </c>
    </row>
    <row r="27" spans="1:10" x14ac:dyDescent="0.25">
      <c r="A27" s="287" t="s">
        <v>1404</v>
      </c>
      <c r="B27" s="286" t="e">
        <f>'Spring 2023 School'!#REF!</f>
        <v>#REF!</v>
      </c>
      <c r="C27" s="286" t="e">
        <f>'Spring 2023 School'!#REF!</f>
        <v>#REF!</v>
      </c>
      <c r="E27" s="286" t="e">
        <f>'Spring 2023 School'!#REF!</f>
        <v>#REF!</v>
      </c>
      <c r="F27" s="286" t="e">
        <f>'Spring 2023 School'!#REF!</f>
        <v>#REF!</v>
      </c>
      <c r="H27" s="286" t="e">
        <f>'Spring 2023 School'!#REF!</f>
        <v>#REF!</v>
      </c>
      <c r="I27" s="286" t="e">
        <f>'Spring 2023 School'!#REF!</f>
        <v>#REF!</v>
      </c>
    </row>
    <row r="28" spans="1:10" x14ac:dyDescent="0.25">
      <c r="A28" s="287" t="s">
        <v>1061</v>
      </c>
      <c r="B28" s="286">
        <f>'Summer 2023 School'!R201</f>
        <v>1932</v>
      </c>
      <c r="C28" s="286">
        <f>'Summer 2023 School'!S201</f>
        <v>28968</v>
      </c>
      <c r="E28" s="286">
        <f>'Summer 2023 School'!U201</f>
        <v>1690</v>
      </c>
      <c r="F28" s="286">
        <f>'Summer 2023 School'!V201</f>
        <v>25339.5</v>
      </c>
      <c r="H28" s="286">
        <f>'Summer 2023 School'!X201</f>
        <v>2334</v>
      </c>
      <c r="I28" s="286">
        <f>'Summer 2023 School'!Y201</f>
        <v>34972</v>
      </c>
    </row>
    <row r="29" spans="1:10" x14ac:dyDescent="0.25">
      <c r="A29" s="287" t="s">
        <v>1062</v>
      </c>
      <c r="B29" s="294">
        <f>'Autumn 2023 School'!R199</f>
        <v>1369</v>
      </c>
      <c r="C29" s="294">
        <f>'Autumn 2023 School'!S199</f>
        <v>20459</v>
      </c>
      <c r="E29" s="294">
        <f>'Autumn 2023 School'!U199</f>
        <v>1303</v>
      </c>
      <c r="F29" s="294">
        <f>'Autumn 2023 School'!V199</f>
        <v>19542</v>
      </c>
      <c r="H29" s="294">
        <f>'Autumn 2023 School'!X199</f>
        <v>1773</v>
      </c>
      <c r="I29" s="294">
        <f>'Autumn 2023 School'!Y199</f>
        <v>26518</v>
      </c>
      <c r="J29" s="629" t="s">
        <v>1074</v>
      </c>
    </row>
    <row r="30" spans="1:10" x14ac:dyDescent="0.25">
      <c r="B30" s="287"/>
      <c r="C30" s="287"/>
      <c r="D30" s="287"/>
      <c r="E30" s="287"/>
    </row>
    <row r="31" spans="1:10" ht="15.5" x14ac:dyDescent="0.35">
      <c r="A31" s="289" t="s">
        <v>1075</v>
      </c>
    </row>
    <row r="32" spans="1:10" s="284" customFormat="1" ht="13" x14ac:dyDescent="0.3">
      <c r="B32" s="285" t="s">
        <v>1076</v>
      </c>
      <c r="C32" s="285" t="s">
        <v>1077</v>
      </c>
      <c r="D32" s="285"/>
      <c r="E32" s="285"/>
      <c r="F32" s="285"/>
      <c r="G32" s="285"/>
      <c r="H32" s="285"/>
      <c r="I32" s="285"/>
      <c r="J32" s="631"/>
    </row>
    <row r="33" spans="1:13" x14ac:dyDescent="0.25">
      <c r="A33" s="287" t="s">
        <v>1071</v>
      </c>
      <c r="B33" s="286">
        <v>1795</v>
      </c>
      <c r="C33" s="286">
        <v>26819</v>
      </c>
      <c r="D33" s="286">
        <v>1787.9333333333334</v>
      </c>
    </row>
    <row r="34" spans="1:13" x14ac:dyDescent="0.25">
      <c r="A34" s="287" t="s">
        <v>1072</v>
      </c>
      <c r="B34" s="286">
        <v>1033</v>
      </c>
      <c r="C34" s="286">
        <v>15460.75</v>
      </c>
      <c r="D34" s="286">
        <v>1030.7166666666667</v>
      </c>
    </row>
    <row r="35" spans="1:13" x14ac:dyDescent="0.25">
      <c r="A35" s="287" t="s">
        <v>1404</v>
      </c>
      <c r="B35" s="286">
        <f>'Spring 2023 PVI'!AA499</f>
        <v>1385</v>
      </c>
      <c r="C35" s="286">
        <f>'Spring 2023 PVI'!AB499</f>
        <v>20709</v>
      </c>
      <c r="D35" s="286">
        <f t="shared" ref="D35:D37" si="0">C35/15</f>
        <v>1380.6</v>
      </c>
    </row>
    <row r="36" spans="1:13" x14ac:dyDescent="0.25">
      <c r="A36" s="287" t="s">
        <v>1061</v>
      </c>
      <c r="B36" s="286">
        <f>'Summer 2023 PVI'!AA514</f>
        <v>1741</v>
      </c>
      <c r="C36" s="286">
        <f>'Summer 2023 PVI'!AB514</f>
        <v>26006.1</v>
      </c>
      <c r="D36" s="286">
        <f t="shared" si="0"/>
        <v>1733.74</v>
      </c>
    </row>
    <row r="37" spans="1:13" x14ac:dyDescent="0.25">
      <c r="A37" s="287" t="s">
        <v>1062</v>
      </c>
      <c r="B37" s="296">
        <f>'Autumn 2023 PVI'!AA469</f>
        <v>992</v>
      </c>
      <c r="C37" s="296">
        <f>'Autumn 2023 PVI'!AB469</f>
        <v>14803.5</v>
      </c>
      <c r="D37" s="286">
        <f t="shared" si="0"/>
        <v>986.9</v>
      </c>
    </row>
    <row r="39" spans="1:13" ht="15.5" x14ac:dyDescent="0.35">
      <c r="A39" s="289" t="s">
        <v>1078</v>
      </c>
    </row>
    <row r="40" spans="1:13" ht="13" x14ac:dyDescent="0.3">
      <c r="A40" s="284"/>
      <c r="B40" s="285" t="s">
        <v>1076</v>
      </c>
      <c r="C40" s="285" t="s">
        <v>1077</v>
      </c>
      <c r="D40" s="285"/>
    </row>
    <row r="41" spans="1:13" x14ac:dyDescent="0.25">
      <c r="A41" s="287" t="s">
        <v>1070</v>
      </c>
      <c r="B41" s="286">
        <v>2651</v>
      </c>
      <c r="C41" s="286">
        <v>39765</v>
      </c>
      <c r="D41" s="286">
        <v>2651</v>
      </c>
    </row>
    <row r="42" spans="1:13" x14ac:dyDescent="0.25">
      <c r="A42" s="287" t="s">
        <v>1404</v>
      </c>
      <c r="B42" s="296" t="e">
        <f>'Spring 2023 School'!#REF!</f>
        <v>#REF!</v>
      </c>
      <c r="C42" s="296" t="e">
        <f>'Spring 2023 School'!#REF!</f>
        <v>#REF!</v>
      </c>
      <c r="D42" s="286" t="e">
        <f>C42/15</f>
        <v>#REF!</v>
      </c>
    </row>
    <row r="44" spans="1:13" ht="15.5" x14ac:dyDescent="0.35">
      <c r="A44" s="289" t="s">
        <v>1079</v>
      </c>
    </row>
    <row r="45" spans="1:13" s="297" customFormat="1" ht="26" x14ac:dyDescent="0.35">
      <c r="B45" s="298" t="s">
        <v>1080</v>
      </c>
      <c r="C45" s="298" t="s">
        <v>1081</v>
      </c>
      <c r="D45" s="298"/>
      <c r="E45" s="298" t="s">
        <v>1082</v>
      </c>
      <c r="F45" s="298" t="s">
        <v>1083</v>
      </c>
      <c r="G45" s="298"/>
      <c r="H45" s="298" t="s">
        <v>1084</v>
      </c>
      <c r="I45" s="298" t="s">
        <v>1085</v>
      </c>
      <c r="J45" s="632"/>
    </row>
    <row r="46" spans="1:13" ht="13" x14ac:dyDescent="0.3">
      <c r="A46" s="287" t="s">
        <v>1404</v>
      </c>
      <c r="B46" s="299">
        <v>3527</v>
      </c>
      <c r="C46" s="299">
        <v>52749.47</v>
      </c>
      <c r="D46" s="286">
        <f>C46/15</f>
        <v>3516.6313333333333</v>
      </c>
      <c r="E46" s="286">
        <v>10252</v>
      </c>
      <c r="F46" s="286">
        <v>152999.68000000005</v>
      </c>
      <c r="G46" s="286">
        <f>F46/15</f>
        <v>10199.97866666667</v>
      </c>
      <c r="H46" s="286">
        <v>3963</v>
      </c>
      <c r="I46" s="286">
        <v>57394.080000000016</v>
      </c>
      <c r="J46" s="629">
        <f>I46/15</f>
        <v>3826.2720000000013</v>
      </c>
      <c r="K46" s="286"/>
      <c r="L46" s="286"/>
    </row>
    <row r="47" spans="1:13" ht="13" x14ac:dyDescent="0.3">
      <c r="A47" s="287" t="s">
        <v>1061</v>
      </c>
      <c r="B47" s="299">
        <v>3427</v>
      </c>
      <c r="C47" s="299">
        <v>51185.21</v>
      </c>
      <c r="D47" s="286">
        <f t="shared" ref="D47:D48" si="1">C47/15</f>
        <v>3412.3473333333332</v>
      </c>
      <c r="E47" s="286">
        <v>12263</v>
      </c>
      <c r="F47" s="286">
        <v>183213.96000000002</v>
      </c>
      <c r="G47" s="286">
        <f t="shared" ref="G47:G48" si="2">F47/15</f>
        <v>12214.264000000001</v>
      </c>
      <c r="H47" s="286">
        <v>4775</v>
      </c>
      <c r="I47" s="286">
        <v>69335.930000000008</v>
      </c>
      <c r="J47" s="629">
        <f t="shared" ref="J47:J48" si="3">I47/15</f>
        <v>4622.3953333333338</v>
      </c>
    </row>
    <row r="48" spans="1:13" ht="13" x14ac:dyDescent="0.3">
      <c r="A48" s="287" t="s">
        <v>1062</v>
      </c>
      <c r="B48" s="300">
        <v>3475</v>
      </c>
      <c r="C48" s="300">
        <v>52164.99</v>
      </c>
      <c r="D48" s="301">
        <f t="shared" si="1"/>
        <v>3477.6659999999997</v>
      </c>
      <c r="E48" s="302">
        <v>7487</v>
      </c>
      <c r="F48" s="302">
        <v>111668.52000000002</v>
      </c>
      <c r="G48" s="302">
        <f t="shared" si="2"/>
        <v>7444.5680000000011</v>
      </c>
      <c r="H48" s="303">
        <v>2987</v>
      </c>
      <c r="I48" s="303">
        <v>43204.770000000004</v>
      </c>
      <c r="J48" s="633">
        <f t="shared" si="3"/>
        <v>2880.3180000000002</v>
      </c>
      <c r="L48" s="286"/>
      <c r="M48" s="286"/>
    </row>
    <row r="50" spans="1:11" ht="15.5" x14ac:dyDescent="0.35">
      <c r="A50" s="289" t="s">
        <v>1086</v>
      </c>
    </row>
    <row r="51" spans="1:11" ht="26" x14ac:dyDescent="0.25">
      <c r="A51" s="297"/>
      <c r="B51" s="298" t="s">
        <v>1080</v>
      </c>
      <c r="C51" s="298" t="s">
        <v>1081</v>
      </c>
      <c r="D51" s="298"/>
      <c r="E51" s="304" t="s">
        <v>1082</v>
      </c>
      <c r="F51" s="304" t="s">
        <v>1083</v>
      </c>
      <c r="G51" s="304"/>
      <c r="H51" s="304" t="s">
        <v>1084</v>
      </c>
      <c r="I51" s="304" t="s">
        <v>1085</v>
      </c>
    </row>
    <row r="52" spans="1:11" ht="13" x14ac:dyDescent="0.3">
      <c r="A52" s="287" t="s">
        <v>1404</v>
      </c>
      <c r="B52" s="305">
        <v>842</v>
      </c>
      <c r="C52" s="305">
        <v>12075</v>
      </c>
      <c r="D52" s="286">
        <f>C52/15</f>
        <v>805</v>
      </c>
      <c r="E52" s="306">
        <v>8113</v>
      </c>
      <c r="F52" s="306">
        <v>121551</v>
      </c>
      <c r="G52" s="306">
        <f>F52/15</f>
        <v>8103.4</v>
      </c>
      <c r="H52" s="306">
        <v>1107</v>
      </c>
      <c r="I52" s="306">
        <v>16421.3</v>
      </c>
      <c r="J52" s="629">
        <f>I52/15</f>
        <v>1094.7533333333333</v>
      </c>
    </row>
    <row r="53" spans="1:11" ht="13" x14ac:dyDescent="0.3">
      <c r="A53" s="287" t="s">
        <v>1061</v>
      </c>
      <c r="B53" s="305">
        <v>830</v>
      </c>
      <c r="C53" s="305">
        <v>11631</v>
      </c>
      <c r="D53" s="286">
        <f>C53/15</f>
        <v>775.4</v>
      </c>
      <c r="E53" s="306">
        <v>9077</v>
      </c>
      <c r="F53" s="306">
        <v>135991.79999999996</v>
      </c>
      <c r="G53" s="306">
        <f t="shared" ref="G53:G54" si="4">F53/15</f>
        <v>9066.1199999999972</v>
      </c>
      <c r="H53" s="306">
        <v>1244</v>
      </c>
      <c r="I53" s="306">
        <v>18462.2</v>
      </c>
      <c r="J53" s="629">
        <f t="shared" ref="J53:J54" si="5">I53/15</f>
        <v>1230.8133333333333</v>
      </c>
    </row>
    <row r="54" spans="1:11" ht="13" x14ac:dyDescent="0.3">
      <c r="A54" s="287" t="s">
        <v>1062</v>
      </c>
      <c r="B54" s="307">
        <f>'[37]Deprivation Data for 2022-23'!B53/'[37]Deprivation Data for 2022-23'!B52*'[37]Deprivation Data for 2022-23'!B55</f>
        <v>1107.8389830508474</v>
      </c>
      <c r="C54" s="307">
        <f>'[37]Deprivation Data for 2022-23'!C53/'[37]Deprivation Data for 2022-23'!C52*'[37]Deprivation Data for 2022-23'!C55</f>
        <v>15152.268659310103</v>
      </c>
      <c r="D54" s="301">
        <f>C54/15</f>
        <v>1010.1512439540069</v>
      </c>
      <c r="E54" s="308">
        <f>'[37]Deprivation Data for 2022-23'!D53/'[37]Deprivation Data for 2022-23'!D52*'[37]Deprivation Data for 2022-23'!D55</f>
        <v>6979.3747934339535</v>
      </c>
      <c r="F54" s="308">
        <f>'[37]Deprivation Data for 2022-23'!E53/'[37]Deprivation Data for 2022-23'!E52*'[37]Deprivation Data for 2022-23'!E55</f>
        <v>104758.25427709616</v>
      </c>
      <c r="G54" s="306">
        <f t="shared" si="4"/>
        <v>6983.8836184730771</v>
      </c>
      <c r="H54" s="308">
        <f>'[37]Deprivation Data for 2022-23'!F53/'[37]Deprivation Data for 2022-23'!F52*'[37]Deprivation Data for 2022-23'!F55</f>
        <v>1079.7106109324759</v>
      </c>
      <c r="I54" s="308">
        <f>'[37]Deprivation Data for 2022-23'!G53/'[37]Deprivation Data for 2022-23'!G52*'[37]Deprivation Data for 2022-23'!G55</f>
        <v>16056.899210278298</v>
      </c>
      <c r="J54" s="629">
        <f t="shared" si="5"/>
        <v>1070.4599473518865</v>
      </c>
      <c r="K54" s="287" t="s">
        <v>1074</v>
      </c>
    </row>
    <row r="56" spans="1:11" ht="13" x14ac:dyDescent="0.3">
      <c r="A56" s="287" t="s">
        <v>1087</v>
      </c>
    </row>
    <row r="60" spans="1:11" ht="13" x14ac:dyDescent="0.3">
      <c r="A60" s="309" t="s">
        <v>1088</v>
      </c>
      <c r="B60" s="301"/>
    </row>
    <row r="63" spans="1:11" ht="13" hidden="1" x14ac:dyDescent="0.3">
      <c r="A63" s="284" t="s">
        <v>1089</v>
      </c>
    </row>
    <row r="64" spans="1:11" hidden="1" x14ac:dyDescent="0.25"/>
    <row r="65" spans="1:9" ht="15.5" hidden="1" x14ac:dyDescent="0.35">
      <c r="A65" s="289" t="s">
        <v>1063</v>
      </c>
    </row>
    <row r="66" spans="1:9" hidden="1" x14ac:dyDescent="0.25"/>
    <row r="67" spans="1:9" ht="13" hidden="1" x14ac:dyDescent="0.3">
      <c r="A67" s="284"/>
      <c r="B67" s="285" t="s">
        <v>1064</v>
      </c>
      <c r="C67" s="285" t="s">
        <v>1065</v>
      </c>
      <c r="D67" s="285"/>
      <c r="E67" s="285" t="s">
        <v>1066</v>
      </c>
      <c r="F67" s="285" t="s">
        <v>1067</v>
      </c>
      <c r="G67" s="285"/>
      <c r="H67" s="285" t="s">
        <v>1068</v>
      </c>
      <c r="I67" s="285" t="s">
        <v>1069</v>
      </c>
    </row>
    <row r="68" spans="1:9" hidden="1" x14ac:dyDescent="0.25">
      <c r="A68" s="310" t="s">
        <v>1070</v>
      </c>
      <c r="B68" s="286">
        <v>1541</v>
      </c>
      <c r="C68" s="286">
        <v>22903.120000000003</v>
      </c>
      <c r="E68" s="286">
        <v>1469</v>
      </c>
      <c r="F68" s="286">
        <v>21809.74</v>
      </c>
      <c r="H68" s="286">
        <v>2142</v>
      </c>
      <c r="I68" s="286">
        <v>31896</v>
      </c>
    </row>
    <row r="69" spans="1:9" hidden="1" x14ac:dyDescent="0.25">
      <c r="A69" s="310" t="s">
        <v>1071</v>
      </c>
      <c r="B69" s="286">
        <v>1791</v>
      </c>
      <c r="C69" s="292">
        <v>26599.87</v>
      </c>
      <c r="E69" s="286">
        <v>1765</v>
      </c>
      <c r="F69" s="292">
        <v>26344.12</v>
      </c>
      <c r="H69" s="286">
        <v>2579</v>
      </c>
      <c r="I69" s="292">
        <v>38398.97</v>
      </c>
    </row>
    <row r="70" spans="1:9" hidden="1" x14ac:dyDescent="0.25">
      <c r="A70" s="310" t="s">
        <v>1072</v>
      </c>
      <c r="B70" s="286">
        <v>1101</v>
      </c>
      <c r="C70" s="292">
        <v>16324</v>
      </c>
      <c r="E70" s="286">
        <v>1030</v>
      </c>
      <c r="F70" s="292">
        <v>15323.25</v>
      </c>
      <c r="H70" s="286">
        <v>1537</v>
      </c>
      <c r="I70" s="292">
        <v>22730.25</v>
      </c>
    </row>
    <row r="71" spans="1:9" hidden="1" x14ac:dyDescent="0.25"/>
    <row r="72" spans="1:9" hidden="1" x14ac:dyDescent="0.25"/>
    <row r="73" spans="1:9" ht="15.5" hidden="1" x14ac:dyDescent="0.35">
      <c r="A73" s="289" t="s">
        <v>1073</v>
      </c>
    </row>
    <row r="74" spans="1:9" ht="13" hidden="1" x14ac:dyDescent="0.3">
      <c r="A74" s="284"/>
      <c r="B74" s="285" t="s">
        <v>1064</v>
      </c>
      <c r="C74" s="285" t="s">
        <v>1065</v>
      </c>
      <c r="D74" s="285"/>
      <c r="E74" s="285" t="s">
        <v>1066</v>
      </c>
      <c r="F74" s="285" t="s">
        <v>1067</v>
      </c>
      <c r="G74" s="285"/>
      <c r="H74" s="285" t="s">
        <v>1068</v>
      </c>
      <c r="I74" s="285" t="s">
        <v>1069</v>
      </c>
    </row>
    <row r="75" spans="1:9" hidden="1" x14ac:dyDescent="0.25">
      <c r="A75" s="310" t="s">
        <v>1070</v>
      </c>
      <c r="B75" s="286" t="e">
        <f>B27</f>
        <v>#REF!</v>
      </c>
      <c r="C75" s="286" t="e">
        <f t="shared" ref="C75:C77" si="6">C27</f>
        <v>#REF!</v>
      </c>
      <c r="E75" s="286" t="e">
        <f>E27</f>
        <v>#REF!</v>
      </c>
      <c r="F75" s="286" t="e">
        <f t="shared" ref="F75:F77" si="7">F27</f>
        <v>#REF!</v>
      </c>
      <c r="H75" s="286" t="e">
        <f>H27</f>
        <v>#REF!</v>
      </c>
      <c r="I75" s="286" t="e">
        <f t="shared" ref="I75:I77" si="8">I27</f>
        <v>#REF!</v>
      </c>
    </row>
    <row r="76" spans="1:9" hidden="1" x14ac:dyDescent="0.25">
      <c r="A76" s="310" t="s">
        <v>1071</v>
      </c>
      <c r="B76" s="286">
        <f t="shared" ref="B76:B77" si="9">B28</f>
        <v>1932</v>
      </c>
      <c r="C76" s="292">
        <f t="shared" si="6"/>
        <v>28968</v>
      </c>
      <c r="E76" s="286">
        <f t="shared" ref="E76:E77" si="10">E28</f>
        <v>1690</v>
      </c>
      <c r="F76" s="292">
        <f t="shared" si="7"/>
        <v>25339.5</v>
      </c>
      <c r="H76" s="286">
        <f t="shared" ref="H76:H77" si="11">H28</f>
        <v>2334</v>
      </c>
      <c r="I76" s="292">
        <f t="shared" si="8"/>
        <v>34972</v>
      </c>
    </row>
    <row r="77" spans="1:9" hidden="1" x14ac:dyDescent="0.25">
      <c r="A77" s="310" t="s">
        <v>1072</v>
      </c>
      <c r="B77" s="294">
        <f t="shared" si="9"/>
        <v>1369</v>
      </c>
      <c r="C77" s="295">
        <f t="shared" si="6"/>
        <v>20459</v>
      </c>
      <c r="E77" s="294">
        <f t="shared" si="10"/>
        <v>1303</v>
      </c>
      <c r="F77" s="295">
        <f t="shared" si="7"/>
        <v>19542</v>
      </c>
      <c r="H77" s="294">
        <f t="shared" si="11"/>
        <v>1773</v>
      </c>
      <c r="I77" s="295">
        <f t="shared" si="8"/>
        <v>26518</v>
      </c>
    </row>
    <row r="78" spans="1:9" hidden="1" x14ac:dyDescent="0.25"/>
    <row r="79" spans="1:9" hidden="1" x14ac:dyDescent="0.25"/>
    <row r="80" spans="1:9" ht="15.5" hidden="1" x14ac:dyDescent="0.35">
      <c r="A80" s="311" t="s">
        <v>1090</v>
      </c>
      <c r="B80" s="301"/>
    </row>
    <row r="81" spans="1:10" hidden="1" x14ac:dyDescent="0.25"/>
    <row r="82" spans="1:10" ht="13" hidden="1" x14ac:dyDescent="0.3">
      <c r="A82" s="284"/>
      <c r="B82" s="285" t="s">
        <v>1064</v>
      </c>
      <c r="C82" s="285" t="s">
        <v>1065</v>
      </c>
      <c r="D82" s="285"/>
      <c r="E82" s="285" t="s">
        <v>1066</v>
      </c>
      <c r="F82" s="285" t="s">
        <v>1067</v>
      </c>
      <c r="G82" s="285"/>
      <c r="H82" s="285" t="s">
        <v>1068</v>
      </c>
      <c r="I82" s="285" t="s">
        <v>1069</v>
      </c>
    </row>
    <row r="83" spans="1:10" hidden="1" x14ac:dyDescent="0.25">
      <c r="A83" s="310" t="s">
        <v>1070</v>
      </c>
      <c r="B83" s="312" t="e">
        <f t="shared" ref="B83:C85" si="12">+B68+B75</f>
        <v>#REF!</v>
      </c>
      <c r="C83" s="312" t="e">
        <f t="shared" si="12"/>
        <v>#REF!</v>
      </c>
      <c r="D83" s="312"/>
      <c r="E83" s="312" t="e">
        <f t="shared" ref="E83:F85" si="13">+E68+E75</f>
        <v>#REF!</v>
      </c>
      <c r="F83" s="312" t="e">
        <f t="shared" si="13"/>
        <v>#REF!</v>
      </c>
      <c r="G83" s="312"/>
      <c r="H83" s="312" t="e">
        <f t="shared" ref="H83:I85" si="14">+H68+H75</f>
        <v>#REF!</v>
      </c>
      <c r="I83" s="312" t="e">
        <f t="shared" si="14"/>
        <v>#REF!</v>
      </c>
    </row>
    <row r="84" spans="1:10" hidden="1" x14ac:dyDescent="0.25">
      <c r="A84" s="310" t="s">
        <v>1071</v>
      </c>
      <c r="B84" s="313">
        <f t="shared" si="12"/>
        <v>3723</v>
      </c>
      <c r="C84" s="313">
        <f t="shared" si="12"/>
        <v>55567.869999999995</v>
      </c>
      <c r="D84" s="313"/>
      <c r="E84" s="313">
        <f t="shared" si="13"/>
        <v>3455</v>
      </c>
      <c r="F84" s="313">
        <f t="shared" si="13"/>
        <v>51683.619999999995</v>
      </c>
      <c r="G84" s="313"/>
      <c r="H84" s="313">
        <f t="shared" si="14"/>
        <v>4913</v>
      </c>
      <c r="I84" s="313">
        <f t="shared" si="14"/>
        <v>73370.97</v>
      </c>
    </row>
    <row r="85" spans="1:10" hidden="1" x14ac:dyDescent="0.25">
      <c r="A85" s="310" t="s">
        <v>1072</v>
      </c>
      <c r="B85" s="314">
        <f t="shared" si="12"/>
        <v>2470</v>
      </c>
      <c r="C85" s="314">
        <f t="shared" si="12"/>
        <v>36783</v>
      </c>
      <c r="D85" s="313"/>
      <c r="E85" s="314">
        <f t="shared" si="13"/>
        <v>2333</v>
      </c>
      <c r="F85" s="314">
        <f t="shared" si="13"/>
        <v>34865.25</v>
      </c>
      <c r="G85" s="314"/>
      <c r="H85" s="314">
        <f t="shared" si="14"/>
        <v>3310</v>
      </c>
      <c r="I85" s="314">
        <f t="shared" si="14"/>
        <v>49248.25</v>
      </c>
    </row>
    <row r="86" spans="1:10" hidden="1" x14ac:dyDescent="0.25"/>
    <row r="87" spans="1:10" hidden="1" x14ac:dyDescent="0.25">
      <c r="A87" s="315" t="s">
        <v>1091</v>
      </c>
    </row>
    <row r="88" spans="1:10" hidden="1" x14ac:dyDescent="0.25"/>
    <row r="89" spans="1:10" hidden="1" x14ac:dyDescent="0.25">
      <c r="A89" s="310" t="s">
        <v>1092</v>
      </c>
      <c r="B89" s="314">
        <f>SUM(B84:B85)</f>
        <v>6193</v>
      </c>
      <c r="C89" s="314">
        <f>SUM(C84:C85)</f>
        <v>92350.87</v>
      </c>
      <c r="D89" s="314"/>
      <c r="E89" s="314">
        <f>SUM(E84:E85)</f>
        <v>5788</v>
      </c>
      <c r="F89" s="314">
        <f>SUM(F84:F85)</f>
        <v>86548.87</v>
      </c>
      <c r="G89" s="314"/>
      <c r="H89" s="314">
        <f>SUM(H84:H85)</f>
        <v>8223</v>
      </c>
      <c r="I89" s="314">
        <f>SUM(I84:I85)</f>
        <v>122619.22</v>
      </c>
    </row>
    <row r="90" spans="1:10" hidden="1" x14ac:dyDescent="0.25">
      <c r="A90" s="310"/>
      <c r="B90" s="313"/>
      <c r="C90" s="313"/>
      <c r="D90" s="313"/>
      <c r="E90" s="313"/>
      <c r="F90" s="313"/>
      <c r="G90" s="313"/>
      <c r="H90" s="313"/>
      <c r="I90" s="313"/>
    </row>
    <row r="91" spans="1:10" ht="13" hidden="1" x14ac:dyDescent="0.3">
      <c r="A91" s="287" t="s">
        <v>1093</v>
      </c>
      <c r="J91" s="631" t="s">
        <v>1094</v>
      </c>
    </row>
    <row r="92" spans="1:10" hidden="1" x14ac:dyDescent="0.25">
      <c r="A92" s="310" t="s">
        <v>1070</v>
      </c>
      <c r="C92" s="291" t="e">
        <f>+C83*13</f>
        <v>#REF!</v>
      </c>
      <c r="F92" s="291" t="e">
        <f>+F83*13</f>
        <v>#REF!</v>
      </c>
      <c r="I92" s="291" t="e">
        <f>+I83*13</f>
        <v>#REF!</v>
      </c>
    </row>
    <row r="93" spans="1:10" hidden="1" x14ac:dyDescent="0.25">
      <c r="A93" s="310" t="s">
        <v>1071</v>
      </c>
      <c r="C93" s="291">
        <f>+C84*13</f>
        <v>722382.30999999994</v>
      </c>
      <c r="F93" s="291">
        <f>+F84*13</f>
        <v>671887.05999999994</v>
      </c>
      <c r="I93" s="291">
        <f>+I84*13</f>
        <v>953822.61</v>
      </c>
    </row>
    <row r="94" spans="1:10" hidden="1" x14ac:dyDescent="0.25">
      <c r="A94" s="310" t="s">
        <v>1072</v>
      </c>
      <c r="C94" s="291">
        <f>C85*12</f>
        <v>441396</v>
      </c>
      <c r="F94" s="291">
        <f>F85*12</f>
        <v>418383</v>
      </c>
      <c r="I94" s="291">
        <f>I85*12</f>
        <v>590979</v>
      </c>
    </row>
    <row r="95" spans="1:10" ht="13" hidden="1" x14ac:dyDescent="0.3">
      <c r="C95" s="316" t="e">
        <f>SUM(C92:C94)</f>
        <v>#REF!</v>
      </c>
      <c r="F95" s="316" t="e">
        <f>SUM(F92:F94)</f>
        <v>#REF!</v>
      </c>
      <c r="I95" s="316" t="e">
        <f>SUM(I92:I94)</f>
        <v>#REF!</v>
      </c>
    </row>
    <row r="96" spans="1:10" hidden="1" x14ac:dyDescent="0.25">
      <c r="A96" s="287" t="s">
        <v>1102</v>
      </c>
      <c r="C96" s="317">
        <v>0.61</v>
      </c>
      <c r="F96" s="317">
        <v>0.28999999999999998</v>
      </c>
      <c r="I96" s="317">
        <v>0.08</v>
      </c>
    </row>
    <row r="97" spans="1:10" ht="13" hidden="1" x14ac:dyDescent="0.3">
      <c r="A97" s="284" t="s">
        <v>1095</v>
      </c>
      <c r="C97" s="316" t="e">
        <f>C95*C96</f>
        <v>#REF!</v>
      </c>
      <c r="D97" s="291"/>
      <c r="E97" s="291"/>
      <c r="F97" s="316" t="e">
        <f>F95*F96</f>
        <v>#REF!</v>
      </c>
      <c r="G97" s="291"/>
      <c r="H97" s="291"/>
      <c r="I97" s="316" t="e">
        <f>I95*I96</f>
        <v>#REF!</v>
      </c>
      <c r="J97" s="634" t="e">
        <f>+C97+F97+I97</f>
        <v>#REF!</v>
      </c>
    </row>
    <row r="98" spans="1:10" ht="13" hidden="1" x14ac:dyDescent="0.3">
      <c r="A98" s="309" t="s">
        <v>1096</v>
      </c>
      <c r="J98" s="635">
        <v>1523896.2700000003</v>
      </c>
    </row>
    <row r="99" spans="1:10" ht="13" hidden="1" x14ac:dyDescent="0.3">
      <c r="A99" s="284" t="s">
        <v>1097</v>
      </c>
      <c r="J99" s="631" t="e">
        <f>+J97-J98</f>
        <v>#REF!</v>
      </c>
    </row>
    <row r="100" spans="1:10" hidden="1" x14ac:dyDescent="0.25"/>
    <row r="101" spans="1:10" ht="13" hidden="1" x14ac:dyDescent="0.3">
      <c r="A101" s="284" t="s">
        <v>1098</v>
      </c>
      <c r="J101" s="629">
        <v>65966687</v>
      </c>
    </row>
    <row r="102" spans="1:10" hidden="1" x14ac:dyDescent="0.25">
      <c r="J102" s="629">
        <v>-361771</v>
      </c>
    </row>
    <row r="103" spans="1:10" hidden="1" x14ac:dyDescent="0.25">
      <c r="J103" s="629">
        <f>+J101+J102</f>
        <v>65604916</v>
      </c>
    </row>
    <row r="104" spans="1:10" hidden="1" x14ac:dyDescent="0.25">
      <c r="A104" s="287" t="s">
        <v>1099</v>
      </c>
      <c r="J104" s="629">
        <v>14495852</v>
      </c>
    </row>
    <row r="105" spans="1:10" ht="13" hidden="1" x14ac:dyDescent="0.3">
      <c r="J105" s="631">
        <f>+J103/J104</f>
        <v>4.5257716483308466</v>
      </c>
    </row>
    <row r="106" spans="1:10" hidden="1" x14ac:dyDescent="0.25">
      <c r="A106" s="287" t="s">
        <v>1100</v>
      </c>
      <c r="J106" s="629">
        <v>4.55</v>
      </c>
    </row>
    <row r="107" spans="1:10" ht="13" hidden="1" x14ac:dyDescent="0.3">
      <c r="A107" s="284" t="s">
        <v>1101</v>
      </c>
      <c r="J107" s="631">
        <v>0.03</v>
      </c>
    </row>
    <row r="108" spans="1:10" hidden="1" x14ac:dyDescent="0.25"/>
  </sheetData>
  <pageMargins left="0.7" right="0.7" top="0.75" bottom="0.75" header="0.3" footer="0.3"/>
  <pageSetup paperSize="9" orientation="portrait" horizontalDpi="300" verticalDpi="300" r:id="rId1"/>
  <headerFooter>
    <oddFooter>&amp;C_x000D_&amp;1#&amp;"Calibri"&amp;10&amp;K000000 OFFICIAL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1AFD28-457D-4BE3-B863-08DA64433C40}">
  <dimension ref="A1:AH710"/>
  <sheetViews>
    <sheetView workbookViewId="0">
      <selection activeCell="I4" sqref="I4"/>
    </sheetView>
  </sheetViews>
  <sheetFormatPr defaultColWidth="9.1796875" defaultRowHeight="14.5" x14ac:dyDescent="0.35"/>
  <cols>
    <col min="1" max="2" width="8.453125" style="330" customWidth="1"/>
    <col min="3" max="3" width="12.81640625" style="331" customWidth="1"/>
    <col min="4" max="4" width="52.453125" style="330" customWidth="1"/>
    <col min="5" max="5" width="18.453125" style="330" bestFit="1" customWidth="1"/>
    <col min="6" max="6" width="1" style="330" customWidth="1"/>
    <col min="7" max="7" width="9.1796875" style="332"/>
    <col min="8" max="8" width="9.1796875" style="330"/>
    <col min="9" max="9" width="16.453125" style="330" customWidth="1"/>
    <col min="10" max="10" width="9.1796875" style="330"/>
    <col min="11" max="11" width="12.81640625" style="349" customWidth="1"/>
    <col min="12" max="12" width="6.54296875" style="335" bestFit="1" customWidth="1"/>
    <col min="13" max="13" width="9.1796875" style="330"/>
    <col min="14" max="14" width="10.453125" style="330" bestFit="1" customWidth="1"/>
    <col min="15" max="16384" width="9.1796875" style="330"/>
  </cols>
  <sheetData>
    <row r="1" spans="1:15" ht="43.5" x14ac:dyDescent="0.35">
      <c r="J1" s="333" t="s">
        <v>1138</v>
      </c>
      <c r="K1" s="334" t="s">
        <v>1139</v>
      </c>
      <c r="M1" s="336" t="s">
        <v>1140</v>
      </c>
    </row>
    <row r="2" spans="1:15" x14ac:dyDescent="0.35">
      <c r="A2" s="697" t="s">
        <v>1141</v>
      </c>
      <c r="B2" s="697"/>
      <c r="C2" s="698"/>
      <c r="D2" s="698"/>
      <c r="J2" s="337">
        <v>0.10100000000000001</v>
      </c>
      <c r="K2" s="338"/>
    </row>
    <row r="3" spans="1:15" x14ac:dyDescent="0.35">
      <c r="A3" s="698"/>
      <c r="B3" s="698"/>
      <c r="C3" s="698"/>
      <c r="D3" s="698"/>
      <c r="E3" s="339" t="s">
        <v>1142</v>
      </c>
      <c r="F3" s="340"/>
      <c r="G3" s="341"/>
      <c r="H3" s="340"/>
      <c r="I3" s="340">
        <v>218</v>
      </c>
      <c r="J3" s="342">
        <f>I3*(1+J2)</f>
        <v>240.018</v>
      </c>
      <c r="K3" s="338">
        <f>ROUND(J3,0)</f>
        <v>240</v>
      </c>
      <c r="O3" s="330">
        <f>495*1.101</f>
        <v>544.995</v>
      </c>
    </row>
    <row r="4" spans="1:15" ht="16.5" customHeight="1" x14ac:dyDescent="0.5">
      <c r="A4" s="343"/>
      <c r="B4" s="343"/>
      <c r="C4" s="344"/>
      <c r="D4" s="344"/>
      <c r="E4" s="345" t="s">
        <v>1040</v>
      </c>
      <c r="F4" s="345"/>
      <c r="G4" s="346">
        <f>SUM(G8:G207)</f>
        <v>1708</v>
      </c>
      <c r="H4" s="345"/>
      <c r="I4" s="346">
        <f>SUM(I8:I207)</f>
        <v>369074</v>
      </c>
      <c r="K4" s="346">
        <f>SUM(K8:K207)</f>
        <v>409920</v>
      </c>
      <c r="M4" s="347">
        <f>'[37]Further modelling'!F7/15/38</f>
        <v>4090.7017543859647</v>
      </c>
      <c r="N4" s="346">
        <f>SUM(N8:N207)</f>
        <v>980880</v>
      </c>
    </row>
    <row r="5" spans="1:15" ht="25" x14ac:dyDescent="0.5">
      <c r="A5" s="348" t="s">
        <v>363</v>
      </c>
      <c r="B5" s="348"/>
      <c r="C5" s="344"/>
      <c r="D5" s="344"/>
    </row>
    <row r="6" spans="1:15" ht="12.75" customHeight="1" x14ac:dyDescent="0.5">
      <c r="A6" s="344"/>
      <c r="B6" s="344"/>
      <c r="C6" s="344"/>
      <c r="D6" s="344"/>
    </row>
    <row r="7" spans="1:15" ht="87" x14ac:dyDescent="0.35">
      <c r="A7" s="350" t="s">
        <v>1143</v>
      </c>
      <c r="B7" s="350" t="s">
        <v>1144</v>
      </c>
      <c r="C7" s="350" t="s">
        <v>1145</v>
      </c>
      <c r="D7" s="351" t="s">
        <v>1146</v>
      </c>
      <c r="E7" s="351" t="s">
        <v>1147</v>
      </c>
      <c r="F7" s="352"/>
      <c r="G7" s="353" t="s">
        <v>1148</v>
      </c>
      <c r="I7" s="354" t="s">
        <v>1149</v>
      </c>
      <c r="K7" s="334" t="s">
        <v>1150</v>
      </c>
      <c r="L7" s="355"/>
      <c r="M7" s="333" t="s">
        <v>1151</v>
      </c>
      <c r="N7" s="333" t="s">
        <v>1152</v>
      </c>
    </row>
    <row r="8" spans="1:15" x14ac:dyDescent="0.35">
      <c r="A8" t="str">
        <f>+[38]SCHOOLS!A7</f>
        <v>REAZU</v>
      </c>
      <c r="B8">
        <v>1000</v>
      </c>
      <c r="C8">
        <v>1000</v>
      </c>
      <c r="D8" t="s">
        <v>834</v>
      </c>
      <c r="E8" s="224" t="str">
        <f>+[38]SCHOOLS!O7</f>
        <v>Nursery - Maintained</v>
      </c>
      <c r="G8" s="356">
        <v>14</v>
      </c>
      <c r="I8" s="357">
        <f>+G8*$I$3</f>
        <v>3052</v>
      </c>
      <c r="K8" s="349">
        <f>G8*$K$3</f>
        <v>3360</v>
      </c>
      <c r="L8" s="358"/>
      <c r="M8" s="349">
        <f>ROUND(G8/$G$4*$M$4,0)</f>
        <v>34</v>
      </c>
      <c r="N8" s="359">
        <f>M8*$K$3</f>
        <v>8160</v>
      </c>
    </row>
    <row r="9" spans="1:15" x14ac:dyDescent="0.35">
      <c r="A9" t="str">
        <f>+[38]SCHOOLS!A8</f>
        <v>REAYZ</v>
      </c>
      <c r="B9">
        <v>1001</v>
      </c>
      <c r="C9">
        <v>1001</v>
      </c>
      <c r="D9" t="s">
        <v>835</v>
      </c>
      <c r="E9" s="224" t="str">
        <f>+[38]SCHOOLS!O8</f>
        <v>Nursery - Maintained</v>
      </c>
      <c r="G9" s="356">
        <v>2</v>
      </c>
      <c r="I9" s="357">
        <f t="shared" ref="I9:I34" si="0">+G9*$I$3</f>
        <v>436</v>
      </c>
      <c r="K9" s="349">
        <f t="shared" ref="K9:K72" si="1">G9*$K$3</f>
        <v>480</v>
      </c>
      <c r="L9" s="358"/>
      <c r="M9" s="349">
        <f t="shared" ref="M9:M72" si="2">ROUND(G9/$G$4*$M$4,0)</f>
        <v>5</v>
      </c>
      <c r="N9" s="359">
        <f t="shared" ref="N9:N72" si="3">M9*$K$3</f>
        <v>1200</v>
      </c>
    </row>
    <row r="10" spans="1:15" x14ac:dyDescent="0.35">
      <c r="A10" t="str">
        <f>+[38]SCHOOLS!A9</f>
        <v>REAZA</v>
      </c>
      <c r="B10">
        <v>1002</v>
      </c>
      <c r="C10">
        <v>1002</v>
      </c>
      <c r="D10" t="s">
        <v>836</v>
      </c>
      <c r="E10" s="224" t="str">
        <f>+[38]SCHOOLS!O9</f>
        <v>Nursery - Maintained</v>
      </c>
      <c r="G10" s="356">
        <v>46</v>
      </c>
      <c r="I10" s="357">
        <f t="shared" si="0"/>
        <v>10028</v>
      </c>
      <c r="K10" s="349">
        <f t="shared" si="1"/>
        <v>11040</v>
      </c>
      <c r="L10" s="358"/>
      <c r="M10" s="349">
        <f t="shared" si="2"/>
        <v>110</v>
      </c>
      <c r="N10" s="359">
        <f t="shared" si="3"/>
        <v>26400</v>
      </c>
    </row>
    <row r="11" spans="1:15" x14ac:dyDescent="0.35">
      <c r="A11" t="str">
        <f>+[38]SCHOOLS!A10</f>
        <v>REAZD</v>
      </c>
      <c r="B11">
        <v>1006</v>
      </c>
      <c r="C11">
        <v>1006</v>
      </c>
      <c r="D11" t="s">
        <v>837</v>
      </c>
      <c r="E11" s="224" t="str">
        <f>+[38]SCHOOLS!O10</f>
        <v>Nursery - Maintained</v>
      </c>
      <c r="G11" s="356">
        <v>1</v>
      </c>
      <c r="I11" s="357">
        <f t="shared" si="0"/>
        <v>218</v>
      </c>
      <c r="K11" s="349">
        <f t="shared" si="1"/>
        <v>240</v>
      </c>
      <c r="L11" s="358"/>
      <c r="M11" s="349">
        <f t="shared" si="2"/>
        <v>2</v>
      </c>
      <c r="N11" s="359">
        <f t="shared" si="3"/>
        <v>480</v>
      </c>
    </row>
    <row r="12" spans="1:15" x14ac:dyDescent="0.35">
      <c r="A12" t="str">
        <f>+[38]SCHOOLS!A11</f>
        <v>REAZQ</v>
      </c>
      <c r="B12">
        <v>1008</v>
      </c>
      <c r="C12">
        <v>1008</v>
      </c>
      <c r="D12" t="s">
        <v>838</v>
      </c>
      <c r="E12" s="224" t="str">
        <f>+[38]SCHOOLS!O11</f>
        <v>Nursery - Maintained</v>
      </c>
      <c r="G12" s="356">
        <v>0</v>
      </c>
      <c r="I12" s="357">
        <f t="shared" si="0"/>
        <v>0</v>
      </c>
      <c r="K12" s="349">
        <f t="shared" si="1"/>
        <v>0</v>
      </c>
      <c r="L12" s="358"/>
      <c r="M12" s="349">
        <f t="shared" si="2"/>
        <v>0</v>
      </c>
      <c r="N12" s="359">
        <f t="shared" si="3"/>
        <v>0</v>
      </c>
    </row>
    <row r="13" spans="1:15" x14ac:dyDescent="0.35">
      <c r="A13" t="str">
        <f>+[38]SCHOOLS!A12</f>
        <v>REAZR</v>
      </c>
      <c r="B13">
        <v>1009</v>
      </c>
      <c r="C13">
        <v>1009</v>
      </c>
      <c r="D13" t="s">
        <v>839</v>
      </c>
      <c r="E13" s="224" t="str">
        <f>+[38]SCHOOLS!O12</f>
        <v>Nursery - Maintained</v>
      </c>
      <c r="G13" s="356">
        <v>20</v>
      </c>
      <c r="I13" s="357">
        <f t="shared" si="0"/>
        <v>4360</v>
      </c>
      <c r="K13" s="349">
        <f t="shared" si="1"/>
        <v>4800</v>
      </c>
      <c r="L13" s="358"/>
      <c r="M13" s="349">
        <f t="shared" si="2"/>
        <v>48</v>
      </c>
      <c r="N13" s="359">
        <f t="shared" si="3"/>
        <v>11520</v>
      </c>
    </row>
    <row r="14" spans="1:15" x14ac:dyDescent="0.35">
      <c r="A14" t="str">
        <f>+[38]SCHOOLS!A13</f>
        <v>REAZG</v>
      </c>
      <c r="B14">
        <v>1010</v>
      </c>
      <c r="C14">
        <v>1010</v>
      </c>
      <c r="D14" t="s">
        <v>42</v>
      </c>
      <c r="E14" s="224" t="str">
        <f>+[38]SCHOOLS!O13</f>
        <v>Nursery - Maintained</v>
      </c>
      <c r="G14" s="356">
        <v>27</v>
      </c>
      <c r="I14" s="357">
        <f t="shared" si="0"/>
        <v>5886</v>
      </c>
      <c r="K14" s="349">
        <f t="shared" si="1"/>
        <v>6480</v>
      </c>
      <c r="L14" s="358"/>
      <c r="M14" s="349">
        <f t="shared" si="2"/>
        <v>65</v>
      </c>
      <c r="N14" s="359">
        <f t="shared" si="3"/>
        <v>15600</v>
      </c>
    </row>
    <row r="15" spans="1:15" x14ac:dyDescent="0.35">
      <c r="A15" t="str">
        <f>+[38]SCHOOLS!A14</f>
        <v>REAZM</v>
      </c>
      <c r="B15">
        <v>1012</v>
      </c>
      <c r="C15">
        <v>1012</v>
      </c>
      <c r="D15" t="s">
        <v>840</v>
      </c>
      <c r="E15" s="224" t="str">
        <f>+[38]SCHOOLS!O14</f>
        <v>Nursery - Maintained</v>
      </c>
      <c r="G15" s="356">
        <v>0</v>
      </c>
      <c r="I15" s="357">
        <f t="shared" si="0"/>
        <v>0</v>
      </c>
      <c r="K15" s="349">
        <f t="shared" si="1"/>
        <v>0</v>
      </c>
      <c r="L15" s="358"/>
      <c r="M15" s="349">
        <f t="shared" si="2"/>
        <v>0</v>
      </c>
      <c r="N15" s="359">
        <f t="shared" si="3"/>
        <v>0</v>
      </c>
    </row>
    <row r="16" spans="1:15" x14ac:dyDescent="0.35">
      <c r="A16" t="str">
        <f>+[38]SCHOOLS!A15</f>
        <v>REAZY</v>
      </c>
      <c r="B16">
        <v>1014</v>
      </c>
      <c r="C16">
        <v>1014</v>
      </c>
      <c r="D16" t="s">
        <v>841</v>
      </c>
      <c r="E16" s="224" t="str">
        <f>+[38]SCHOOLS!O15</f>
        <v>Nursery - Maintained</v>
      </c>
      <c r="G16" s="356">
        <v>38</v>
      </c>
      <c r="I16" s="357">
        <f t="shared" si="0"/>
        <v>8284</v>
      </c>
      <c r="K16" s="349">
        <f t="shared" si="1"/>
        <v>9120</v>
      </c>
      <c r="L16" s="358"/>
      <c r="M16" s="349">
        <f t="shared" si="2"/>
        <v>91</v>
      </c>
      <c r="N16" s="359">
        <f t="shared" si="3"/>
        <v>21840</v>
      </c>
    </row>
    <row r="17" spans="1:14" x14ac:dyDescent="0.35">
      <c r="A17" t="str">
        <f>+[38]SCHOOLS!A16</f>
        <v>REAZE</v>
      </c>
      <c r="B17">
        <v>1015</v>
      </c>
      <c r="C17">
        <v>1015</v>
      </c>
      <c r="D17" t="s">
        <v>842</v>
      </c>
      <c r="E17" s="224" t="str">
        <f>+[38]SCHOOLS!O16</f>
        <v>Nursery - Maintained</v>
      </c>
      <c r="G17" s="356">
        <v>19</v>
      </c>
      <c r="I17" s="357">
        <f t="shared" si="0"/>
        <v>4142</v>
      </c>
      <c r="K17" s="349">
        <f t="shared" si="1"/>
        <v>4560</v>
      </c>
      <c r="L17" s="358"/>
      <c r="M17" s="349">
        <f t="shared" si="2"/>
        <v>46</v>
      </c>
      <c r="N17" s="359">
        <f t="shared" si="3"/>
        <v>11040</v>
      </c>
    </row>
    <row r="18" spans="1:14" x14ac:dyDescent="0.35">
      <c r="A18" t="str">
        <f>+[38]SCHOOLS!A17</f>
        <v>REAZK</v>
      </c>
      <c r="B18">
        <v>1016</v>
      </c>
      <c r="C18">
        <v>1016</v>
      </c>
      <c r="D18" t="s">
        <v>843</v>
      </c>
      <c r="E18" s="224" t="str">
        <f>+[38]SCHOOLS!O17</f>
        <v>Nursery - Maintained</v>
      </c>
      <c r="G18" s="356">
        <v>21</v>
      </c>
      <c r="I18" s="357">
        <f t="shared" si="0"/>
        <v>4578</v>
      </c>
      <c r="K18" s="349">
        <f t="shared" si="1"/>
        <v>5040</v>
      </c>
      <c r="L18" s="358"/>
      <c r="M18" s="349">
        <f t="shared" si="2"/>
        <v>50</v>
      </c>
      <c r="N18" s="359">
        <f t="shared" si="3"/>
        <v>12000</v>
      </c>
    </row>
    <row r="19" spans="1:14" x14ac:dyDescent="0.35">
      <c r="A19" t="str">
        <f>+[38]SCHOOLS!A18</f>
        <v>REAYX</v>
      </c>
      <c r="B19">
        <v>1017</v>
      </c>
      <c r="C19">
        <v>1017</v>
      </c>
      <c r="D19" t="s">
        <v>844</v>
      </c>
      <c r="E19" s="224" t="str">
        <f>+[38]SCHOOLS!O18</f>
        <v>Nursery - Maintained</v>
      </c>
      <c r="G19" s="356">
        <v>41</v>
      </c>
      <c r="I19" s="357">
        <f t="shared" si="0"/>
        <v>8938</v>
      </c>
      <c r="K19" s="349">
        <f t="shared" si="1"/>
        <v>9840</v>
      </c>
      <c r="L19" s="358"/>
      <c r="M19" s="349">
        <f t="shared" si="2"/>
        <v>98</v>
      </c>
      <c r="N19" s="359">
        <f t="shared" si="3"/>
        <v>23520</v>
      </c>
    </row>
    <row r="20" spans="1:14" x14ac:dyDescent="0.35">
      <c r="A20" t="str">
        <f>+[38]SCHOOLS!A19</f>
        <v>REAZT</v>
      </c>
      <c r="B20">
        <v>1018</v>
      </c>
      <c r="C20">
        <v>1018</v>
      </c>
      <c r="D20" t="s">
        <v>845</v>
      </c>
      <c r="E20" s="224" t="str">
        <f>+[38]SCHOOLS!O19</f>
        <v>Nursery - Maintained</v>
      </c>
      <c r="G20" s="356">
        <v>34</v>
      </c>
      <c r="I20" s="357">
        <f t="shared" si="0"/>
        <v>7412</v>
      </c>
      <c r="K20" s="349">
        <f t="shared" si="1"/>
        <v>8160</v>
      </c>
      <c r="L20" s="358"/>
      <c r="M20" s="349">
        <f t="shared" si="2"/>
        <v>81</v>
      </c>
      <c r="N20" s="359">
        <f t="shared" si="3"/>
        <v>19440</v>
      </c>
    </row>
    <row r="21" spans="1:14" x14ac:dyDescent="0.35">
      <c r="A21" t="str">
        <f>+[38]SCHOOLS!A20</f>
        <v>REAZW</v>
      </c>
      <c r="B21">
        <v>1019</v>
      </c>
      <c r="C21">
        <v>1019</v>
      </c>
      <c r="D21" t="s">
        <v>846</v>
      </c>
      <c r="E21" s="224" t="str">
        <f>+[38]SCHOOLS!O20</f>
        <v>Nursery - Maintained</v>
      </c>
      <c r="G21" s="356">
        <v>1</v>
      </c>
      <c r="I21" s="357">
        <f t="shared" si="0"/>
        <v>218</v>
      </c>
      <c r="K21" s="349">
        <f t="shared" si="1"/>
        <v>240</v>
      </c>
      <c r="L21" s="358"/>
      <c r="M21" s="349">
        <f t="shared" si="2"/>
        <v>2</v>
      </c>
      <c r="N21" s="359">
        <f t="shared" si="3"/>
        <v>480</v>
      </c>
    </row>
    <row r="22" spans="1:14" x14ac:dyDescent="0.35">
      <c r="A22" t="str">
        <f>+[38]SCHOOLS!A21</f>
        <v>REAZX</v>
      </c>
      <c r="B22">
        <v>1020</v>
      </c>
      <c r="C22">
        <v>1020</v>
      </c>
      <c r="D22" t="s">
        <v>847</v>
      </c>
      <c r="E22" s="224" t="str">
        <f>+[38]SCHOOLS!O21</f>
        <v>Nursery - Maintained</v>
      </c>
      <c r="G22" s="356">
        <v>50</v>
      </c>
      <c r="I22" s="357">
        <f t="shared" si="0"/>
        <v>10900</v>
      </c>
      <c r="K22" s="349">
        <f t="shared" si="1"/>
        <v>12000</v>
      </c>
      <c r="L22" s="358"/>
      <c r="M22" s="349">
        <f t="shared" si="2"/>
        <v>120</v>
      </c>
      <c r="N22" s="359">
        <f t="shared" si="3"/>
        <v>28800</v>
      </c>
    </row>
    <row r="23" spans="1:14" x14ac:dyDescent="0.35">
      <c r="A23" t="str">
        <f>+[38]SCHOOLS!A22</f>
        <v>REAZH</v>
      </c>
      <c r="B23">
        <v>1021</v>
      </c>
      <c r="C23">
        <v>1021</v>
      </c>
      <c r="D23" t="s">
        <v>848</v>
      </c>
      <c r="E23" s="224" t="str">
        <f>+[38]SCHOOLS!O22</f>
        <v>Nursery - Maintained</v>
      </c>
      <c r="G23" s="356">
        <v>18</v>
      </c>
      <c r="I23" s="357">
        <f t="shared" si="0"/>
        <v>3924</v>
      </c>
      <c r="K23" s="349">
        <f t="shared" si="1"/>
        <v>4320</v>
      </c>
      <c r="L23" s="358"/>
      <c r="M23" s="349">
        <f t="shared" si="2"/>
        <v>43</v>
      </c>
      <c r="N23" s="359">
        <f t="shared" si="3"/>
        <v>10320</v>
      </c>
    </row>
    <row r="24" spans="1:14" x14ac:dyDescent="0.35">
      <c r="A24" t="str">
        <f>+[38]SCHOOLS!A23</f>
        <v>REAZF</v>
      </c>
      <c r="B24">
        <v>1022</v>
      </c>
      <c r="C24">
        <v>1022</v>
      </c>
      <c r="D24" t="s">
        <v>849</v>
      </c>
      <c r="E24" s="224" t="str">
        <f>+[38]SCHOOLS!O23</f>
        <v>Nursery - Maintained</v>
      </c>
      <c r="G24" s="356">
        <v>1</v>
      </c>
      <c r="I24" s="357">
        <f t="shared" si="0"/>
        <v>218</v>
      </c>
      <c r="K24" s="349">
        <f t="shared" si="1"/>
        <v>240</v>
      </c>
      <c r="L24" s="358"/>
      <c r="M24" s="349">
        <f t="shared" si="2"/>
        <v>2</v>
      </c>
      <c r="N24" s="359">
        <f t="shared" si="3"/>
        <v>480</v>
      </c>
    </row>
    <row r="25" spans="1:14" x14ac:dyDescent="0.35">
      <c r="A25" t="str">
        <f>+[38]SCHOOLS!A24</f>
        <v>REAZJ</v>
      </c>
      <c r="B25">
        <v>1023</v>
      </c>
      <c r="C25">
        <v>1023</v>
      </c>
      <c r="D25" t="s">
        <v>850</v>
      </c>
      <c r="E25" s="224" t="str">
        <f>+[38]SCHOOLS!O24</f>
        <v>Nursery - Maintained</v>
      </c>
      <c r="G25" s="356">
        <v>8</v>
      </c>
      <c r="I25" s="357">
        <f t="shared" si="0"/>
        <v>1744</v>
      </c>
      <c r="K25" s="349">
        <f t="shared" si="1"/>
        <v>1920</v>
      </c>
      <c r="L25" s="358"/>
      <c r="M25" s="349">
        <f t="shared" si="2"/>
        <v>19</v>
      </c>
      <c r="N25" s="359">
        <f t="shared" si="3"/>
        <v>4560</v>
      </c>
    </row>
    <row r="26" spans="1:14" x14ac:dyDescent="0.35">
      <c r="A26" t="str">
        <f>+[38]SCHOOLS!A25</f>
        <v>REAZL</v>
      </c>
      <c r="B26">
        <v>1024</v>
      </c>
      <c r="C26">
        <v>1024</v>
      </c>
      <c r="D26" t="s">
        <v>851</v>
      </c>
      <c r="E26" s="224" t="str">
        <f>+[38]SCHOOLS!O25</f>
        <v>Nursery - Maintained</v>
      </c>
      <c r="G26" s="356">
        <v>36</v>
      </c>
      <c r="I26" s="357">
        <f t="shared" si="0"/>
        <v>7848</v>
      </c>
      <c r="K26" s="349">
        <f t="shared" si="1"/>
        <v>8640</v>
      </c>
      <c r="L26" s="358"/>
      <c r="M26" s="349">
        <f t="shared" si="2"/>
        <v>86</v>
      </c>
      <c r="N26" s="359">
        <f t="shared" si="3"/>
        <v>20640</v>
      </c>
    </row>
    <row r="27" spans="1:14" x14ac:dyDescent="0.35">
      <c r="A27" t="str">
        <f>+[38]SCHOOLS!A26</f>
        <v>REAYY</v>
      </c>
      <c r="B27">
        <v>1025</v>
      </c>
      <c r="C27">
        <v>1025</v>
      </c>
      <c r="D27" t="s">
        <v>852</v>
      </c>
      <c r="E27" s="224" t="str">
        <f>+[38]SCHOOLS!O26</f>
        <v>Nursery - Maintained</v>
      </c>
      <c r="G27" s="356">
        <v>34</v>
      </c>
      <c r="I27" s="357">
        <f t="shared" si="0"/>
        <v>7412</v>
      </c>
      <c r="K27" s="349">
        <f t="shared" si="1"/>
        <v>8160</v>
      </c>
      <c r="L27" s="358"/>
      <c r="M27" s="349">
        <f t="shared" si="2"/>
        <v>81</v>
      </c>
      <c r="N27" s="359">
        <f t="shared" si="3"/>
        <v>19440</v>
      </c>
    </row>
    <row r="28" spans="1:14" x14ac:dyDescent="0.35">
      <c r="A28" t="str">
        <f>+[38]SCHOOLS!A27</f>
        <v>REAZC</v>
      </c>
      <c r="B28">
        <v>1026</v>
      </c>
      <c r="C28">
        <v>1026</v>
      </c>
      <c r="D28" t="s">
        <v>853</v>
      </c>
      <c r="E28" s="224" t="str">
        <f>+[38]SCHOOLS!O27</f>
        <v>Nursery - Maintained</v>
      </c>
      <c r="G28" s="356">
        <v>11</v>
      </c>
      <c r="I28" s="357">
        <f t="shared" si="0"/>
        <v>2398</v>
      </c>
      <c r="K28" s="349">
        <f t="shared" si="1"/>
        <v>2640</v>
      </c>
      <c r="L28" s="358"/>
      <c r="M28" s="349">
        <f t="shared" si="2"/>
        <v>26</v>
      </c>
      <c r="N28" s="359">
        <f t="shared" si="3"/>
        <v>6240</v>
      </c>
    </row>
    <row r="29" spans="1:14" x14ac:dyDescent="0.35">
      <c r="A29" t="str">
        <f>+[38]SCHOOLS!A28</f>
        <v>REAYW</v>
      </c>
      <c r="B29">
        <v>1027</v>
      </c>
      <c r="C29">
        <v>1027</v>
      </c>
      <c r="D29" t="s">
        <v>854</v>
      </c>
      <c r="E29" s="224" t="str">
        <f>+[38]SCHOOLS!O28</f>
        <v>Nursery - Maintained</v>
      </c>
      <c r="G29" s="356">
        <v>10</v>
      </c>
      <c r="I29" s="357">
        <f t="shared" si="0"/>
        <v>2180</v>
      </c>
      <c r="K29" s="349">
        <f t="shared" si="1"/>
        <v>2400</v>
      </c>
      <c r="L29" s="358"/>
      <c r="M29" s="349">
        <f t="shared" si="2"/>
        <v>24</v>
      </c>
      <c r="N29" s="359">
        <f t="shared" si="3"/>
        <v>5760</v>
      </c>
    </row>
    <row r="30" spans="1:14" x14ac:dyDescent="0.35">
      <c r="A30" t="str">
        <f>+[38]SCHOOLS!A29</f>
        <v>REAZN</v>
      </c>
      <c r="B30">
        <v>1028</v>
      </c>
      <c r="C30">
        <v>1028</v>
      </c>
      <c r="D30" t="s">
        <v>855</v>
      </c>
      <c r="E30" s="224" t="str">
        <f>+[38]SCHOOLS!O29</f>
        <v>Nursery - Maintained</v>
      </c>
      <c r="G30" s="356">
        <v>25</v>
      </c>
      <c r="I30" s="357">
        <f t="shared" si="0"/>
        <v>5450</v>
      </c>
      <c r="K30" s="349">
        <f t="shared" si="1"/>
        <v>6000</v>
      </c>
      <c r="L30" s="358"/>
      <c r="M30" s="349">
        <f t="shared" si="2"/>
        <v>60</v>
      </c>
      <c r="N30" s="359">
        <f t="shared" si="3"/>
        <v>14400</v>
      </c>
    </row>
    <row r="31" spans="1:14" x14ac:dyDescent="0.35">
      <c r="A31" t="str">
        <f>+[38]SCHOOLS!A30</f>
        <v>REAZV</v>
      </c>
      <c r="B31">
        <v>1038</v>
      </c>
      <c r="C31">
        <v>1038</v>
      </c>
      <c r="D31" t="s">
        <v>856</v>
      </c>
      <c r="E31" s="224" t="str">
        <f>+[38]SCHOOLS!O30</f>
        <v>Nursery - Maintained</v>
      </c>
      <c r="G31" s="356">
        <v>24</v>
      </c>
      <c r="I31" s="357">
        <f t="shared" si="0"/>
        <v>5232</v>
      </c>
      <c r="K31" s="349">
        <f t="shared" si="1"/>
        <v>5760</v>
      </c>
      <c r="L31" s="358"/>
      <c r="M31" s="349">
        <f t="shared" si="2"/>
        <v>57</v>
      </c>
      <c r="N31" s="359">
        <f t="shared" si="3"/>
        <v>13680</v>
      </c>
    </row>
    <row r="32" spans="1:14" x14ac:dyDescent="0.35">
      <c r="A32" t="str">
        <f>+[38]SCHOOLS!A31</f>
        <v>REAZB</v>
      </c>
      <c r="B32">
        <v>1048</v>
      </c>
      <c r="C32">
        <v>1048</v>
      </c>
      <c r="D32" t="s">
        <v>857</v>
      </c>
      <c r="E32" s="224" t="str">
        <f>+[38]SCHOOLS!O31</f>
        <v>Nursery - Maintained</v>
      </c>
      <c r="G32" s="356">
        <v>65</v>
      </c>
      <c r="I32" s="357">
        <f t="shared" si="0"/>
        <v>14170</v>
      </c>
      <c r="K32" s="349">
        <f t="shared" si="1"/>
        <v>15600</v>
      </c>
      <c r="L32" s="358"/>
      <c r="M32" s="349">
        <f t="shared" si="2"/>
        <v>156</v>
      </c>
      <c r="N32" s="359">
        <f t="shared" si="3"/>
        <v>37440</v>
      </c>
    </row>
    <row r="33" spans="1:14" x14ac:dyDescent="0.35">
      <c r="A33" t="str">
        <f>+[38]SCHOOLS!A32</f>
        <v>REAZP</v>
      </c>
      <c r="B33">
        <v>1049</v>
      </c>
      <c r="C33">
        <v>1049</v>
      </c>
      <c r="D33" t="s">
        <v>858</v>
      </c>
      <c r="E33" s="224" t="str">
        <f>+[38]SCHOOLS!O32</f>
        <v>Nursery - Maintained</v>
      </c>
      <c r="G33" s="356">
        <v>19</v>
      </c>
      <c r="I33" s="357">
        <f t="shared" si="0"/>
        <v>4142</v>
      </c>
      <c r="K33" s="349">
        <f t="shared" si="1"/>
        <v>4560</v>
      </c>
      <c r="L33" s="358"/>
      <c r="M33" s="349">
        <f t="shared" si="2"/>
        <v>46</v>
      </c>
      <c r="N33" s="359">
        <f t="shared" si="3"/>
        <v>11040</v>
      </c>
    </row>
    <row r="34" spans="1:14" x14ac:dyDescent="0.35">
      <c r="A34" t="str">
        <f>+[38]SCHOOLS!A33</f>
        <v>REAYF</v>
      </c>
      <c r="B34">
        <v>1802</v>
      </c>
      <c r="C34">
        <v>1802</v>
      </c>
      <c r="D34" t="s">
        <v>859</v>
      </c>
      <c r="E34" s="224" t="str">
        <f>+[38]SCHOOLS!O33</f>
        <v>Nursery - Maintained</v>
      </c>
      <c r="G34" s="356">
        <v>26</v>
      </c>
      <c r="I34" s="357">
        <f t="shared" si="0"/>
        <v>5668</v>
      </c>
      <c r="K34" s="349">
        <f t="shared" si="1"/>
        <v>6240</v>
      </c>
      <c r="L34" s="358"/>
      <c r="M34" s="349">
        <f t="shared" si="2"/>
        <v>62</v>
      </c>
      <c r="N34" s="359">
        <f t="shared" si="3"/>
        <v>14880</v>
      </c>
    </row>
    <row r="35" spans="1:14" x14ac:dyDescent="0.35">
      <c r="A35"/>
      <c r="B35">
        <v>2003</v>
      </c>
      <c r="C35" s="331">
        <v>2003</v>
      </c>
      <c r="D35" s="330" t="s">
        <v>860</v>
      </c>
      <c r="E35" s="224">
        <f>+[38]SCHOOLS!O34</f>
        <v>0</v>
      </c>
      <c r="G35" s="330">
        <v>15</v>
      </c>
      <c r="K35" s="349">
        <f t="shared" si="1"/>
        <v>3600</v>
      </c>
      <c r="L35" s="360"/>
      <c r="M35" s="349">
        <f t="shared" si="2"/>
        <v>36</v>
      </c>
      <c r="N35" s="359">
        <f t="shared" si="3"/>
        <v>8640</v>
      </c>
    </row>
    <row r="36" spans="1:14" x14ac:dyDescent="0.35">
      <c r="A36" t="str">
        <f>+[38]SCHOOLS!A35</f>
        <v>REAKZ</v>
      </c>
      <c r="B36" s="361">
        <v>2004</v>
      </c>
      <c r="C36">
        <v>2004</v>
      </c>
      <c r="D36" t="s">
        <v>861</v>
      </c>
      <c r="E36" s="224" t="str">
        <f>+[38]SCHOOLS!O35</f>
        <v>Primary Academy</v>
      </c>
      <c r="G36" s="356">
        <v>0</v>
      </c>
      <c r="I36" s="357">
        <f t="shared" ref="I36:I99" si="4">+G36*$I$3</f>
        <v>0</v>
      </c>
      <c r="K36" s="349">
        <f t="shared" si="1"/>
        <v>0</v>
      </c>
      <c r="L36" s="358"/>
      <c r="M36" s="349">
        <f t="shared" si="2"/>
        <v>0</v>
      </c>
      <c r="N36" s="359">
        <f t="shared" si="3"/>
        <v>0</v>
      </c>
    </row>
    <row r="37" spans="1:14" x14ac:dyDescent="0.35">
      <c r="A37" t="str">
        <f>+[38]SCHOOLS!A36</f>
        <v>REAJR</v>
      </c>
      <c r="B37">
        <v>2005</v>
      </c>
      <c r="C37">
        <v>2005</v>
      </c>
      <c r="D37" t="s">
        <v>862</v>
      </c>
      <c r="E37" s="224" t="str">
        <f>+[38]SCHOOLS!O36</f>
        <v>Primary Academy</v>
      </c>
      <c r="G37" s="356">
        <v>6</v>
      </c>
      <c r="I37" s="357">
        <f t="shared" si="4"/>
        <v>1308</v>
      </c>
      <c r="K37" s="349">
        <f t="shared" si="1"/>
        <v>1440</v>
      </c>
      <c r="L37" s="358"/>
      <c r="M37" s="349">
        <f t="shared" si="2"/>
        <v>14</v>
      </c>
      <c r="N37" s="359">
        <f t="shared" si="3"/>
        <v>3360</v>
      </c>
    </row>
    <row r="38" spans="1:14" x14ac:dyDescent="0.35">
      <c r="A38" t="str">
        <f>+[38]SCHOOLS!A37</f>
        <v>REAGV</v>
      </c>
      <c r="B38">
        <v>2008</v>
      </c>
      <c r="C38">
        <v>2008</v>
      </c>
      <c r="D38" t="s">
        <v>863</v>
      </c>
      <c r="E38" s="224" t="str">
        <f>+[38]SCHOOLS!O37</f>
        <v>Primary Maintained</v>
      </c>
      <c r="G38" s="356">
        <v>14</v>
      </c>
      <c r="I38" s="357">
        <f t="shared" si="4"/>
        <v>3052</v>
      </c>
      <c r="K38" s="349">
        <f t="shared" si="1"/>
        <v>3360</v>
      </c>
      <c r="L38" s="358"/>
      <c r="M38" s="349">
        <f t="shared" si="2"/>
        <v>34</v>
      </c>
      <c r="N38" s="359">
        <f t="shared" si="3"/>
        <v>8160</v>
      </c>
    </row>
    <row r="39" spans="1:14" x14ac:dyDescent="0.35">
      <c r="A39" t="str">
        <f>+[38]SCHOOLS!A38</f>
        <v>REAFY</v>
      </c>
      <c r="B39">
        <v>2011</v>
      </c>
      <c r="C39">
        <v>2011</v>
      </c>
      <c r="D39" t="s">
        <v>864</v>
      </c>
      <c r="E39" s="224" t="str">
        <f>+[38]SCHOOLS!O38</f>
        <v>Primary Maintained</v>
      </c>
      <c r="G39" s="356">
        <v>13</v>
      </c>
      <c r="I39" s="357">
        <f t="shared" si="4"/>
        <v>2834</v>
      </c>
      <c r="K39" s="349">
        <f t="shared" si="1"/>
        <v>3120</v>
      </c>
      <c r="L39" s="358"/>
      <c r="M39" s="349">
        <f t="shared" si="2"/>
        <v>31</v>
      </c>
      <c r="N39" s="359">
        <f t="shared" si="3"/>
        <v>7440</v>
      </c>
    </row>
    <row r="40" spans="1:14" x14ac:dyDescent="0.35">
      <c r="A40" t="str">
        <f>+[38]SCHOOLS!A39</f>
        <v>REAKL</v>
      </c>
      <c r="B40">
        <v>2014</v>
      </c>
      <c r="C40">
        <v>2014</v>
      </c>
      <c r="D40" t="s">
        <v>865</v>
      </c>
      <c r="E40" s="224" t="str">
        <f>+[38]SCHOOLS!O39</f>
        <v>Primary Maintained</v>
      </c>
      <c r="G40" s="356">
        <v>8</v>
      </c>
      <c r="I40" s="357">
        <f t="shared" si="4"/>
        <v>1744</v>
      </c>
      <c r="K40" s="349">
        <f t="shared" si="1"/>
        <v>1920</v>
      </c>
      <c r="L40" s="358"/>
      <c r="M40" s="349">
        <f t="shared" si="2"/>
        <v>19</v>
      </c>
      <c r="N40" s="359">
        <f t="shared" si="3"/>
        <v>4560</v>
      </c>
    </row>
    <row r="41" spans="1:14" x14ac:dyDescent="0.35">
      <c r="A41" t="str">
        <f>+[38]SCHOOLS!A40</f>
        <v>REAPY</v>
      </c>
      <c r="B41">
        <v>2015</v>
      </c>
      <c r="C41">
        <v>2015</v>
      </c>
      <c r="D41" t="s">
        <v>866</v>
      </c>
      <c r="E41" s="224" t="str">
        <f>+[38]SCHOOLS!O40</f>
        <v>Primary Maintained</v>
      </c>
      <c r="G41" s="356">
        <v>11</v>
      </c>
      <c r="I41" s="357">
        <f t="shared" si="4"/>
        <v>2398</v>
      </c>
      <c r="K41" s="349">
        <f t="shared" si="1"/>
        <v>2640</v>
      </c>
      <c r="L41" s="358"/>
      <c r="M41" s="349">
        <f t="shared" si="2"/>
        <v>26</v>
      </c>
      <c r="N41" s="359">
        <f t="shared" si="3"/>
        <v>6240</v>
      </c>
    </row>
    <row r="42" spans="1:14" x14ac:dyDescent="0.35">
      <c r="A42" t="str">
        <f>+[38]SCHOOLS!A41</f>
        <v>REAAW</v>
      </c>
      <c r="B42">
        <v>2018</v>
      </c>
      <c r="C42">
        <v>2018</v>
      </c>
      <c r="D42" t="s">
        <v>867</v>
      </c>
      <c r="E42" s="224" t="str">
        <f>+[38]SCHOOLS!O41</f>
        <v>Primary Maintained</v>
      </c>
      <c r="G42" s="356">
        <v>0</v>
      </c>
      <c r="I42" s="357">
        <f t="shared" si="4"/>
        <v>0</v>
      </c>
      <c r="K42" s="349">
        <f t="shared" si="1"/>
        <v>0</v>
      </c>
      <c r="L42" s="358"/>
      <c r="M42" s="349">
        <f t="shared" si="2"/>
        <v>0</v>
      </c>
      <c r="N42" s="359">
        <f t="shared" si="3"/>
        <v>0</v>
      </c>
    </row>
    <row r="43" spans="1:14" x14ac:dyDescent="0.35">
      <c r="A43" t="str">
        <f>+[38]SCHOOLS!A42</f>
        <v>REAFT</v>
      </c>
      <c r="B43">
        <v>2020</v>
      </c>
      <c r="C43">
        <v>2020</v>
      </c>
      <c r="D43" t="s">
        <v>868</v>
      </c>
      <c r="E43" s="224" t="str">
        <f>+[38]SCHOOLS!O42</f>
        <v>Primary Maintained</v>
      </c>
      <c r="G43" s="356">
        <v>14</v>
      </c>
      <c r="I43" s="357">
        <f t="shared" si="4"/>
        <v>3052</v>
      </c>
      <c r="K43" s="349">
        <f t="shared" si="1"/>
        <v>3360</v>
      </c>
      <c r="L43" s="358"/>
      <c r="M43" s="349">
        <f t="shared" si="2"/>
        <v>34</v>
      </c>
      <c r="N43" s="359">
        <f t="shared" si="3"/>
        <v>8160</v>
      </c>
    </row>
    <row r="44" spans="1:14" x14ac:dyDescent="0.35">
      <c r="A44" t="str">
        <f>+[38]SCHOOLS!A43</f>
        <v>REAKP</v>
      </c>
      <c r="B44">
        <v>2021</v>
      </c>
      <c r="C44">
        <v>2021</v>
      </c>
      <c r="D44" t="s">
        <v>75</v>
      </c>
      <c r="E44" s="224" t="str">
        <f>+[38]SCHOOLS!O43</f>
        <v>Primary Maintained</v>
      </c>
      <c r="G44" s="356">
        <v>0</v>
      </c>
      <c r="I44" s="357">
        <f t="shared" si="4"/>
        <v>0</v>
      </c>
      <c r="K44" s="349">
        <f t="shared" si="1"/>
        <v>0</v>
      </c>
      <c r="L44" s="358"/>
      <c r="M44" s="349">
        <f t="shared" si="2"/>
        <v>0</v>
      </c>
      <c r="N44" s="359">
        <f t="shared" si="3"/>
        <v>0</v>
      </c>
    </row>
    <row r="45" spans="1:14" x14ac:dyDescent="0.35">
      <c r="A45" t="str">
        <f>+[38]SCHOOLS!A44</f>
        <v>REAAC</v>
      </c>
      <c r="B45">
        <v>2025</v>
      </c>
      <c r="C45">
        <v>2025</v>
      </c>
      <c r="D45" t="s">
        <v>869</v>
      </c>
      <c r="E45" s="224" t="str">
        <f>+[38]SCHOOLS!O44</f>
        <v>Primary Academy</v>
      </c>
      <c r="G45" s="356">
        <v>11</v>
      </c>
      <c r="I45" s="357">
        <f t="shared" si="4"/>
        <v>2398</v>
      </c>
      <c r="K45" s="349">
        <f t="shared" si="1"/>
        <v>2640</v>
      </c>
      <c r="L45" s="358"/>
      <c r="M45" s="349">
        <f t="shared" si="2"/>
        <v>26</v>
      </c>
      <c r="N45" s="359">
        <f t="shared" si="3"/>
        <v>6240</v>
      </c>
    </row>
    <row r="46" spans="1:14" x14ac:dyDescent="0.35">
      <c r="A46" t="str">
        <f>+[38]SCHOOLS!A45</f>
        <v>REAJE</v>
      </c>
      <c r="B46">
        <v>2030</v>
      </c>
      <c r="C46">
        <v>2030</v>
      </c>
      <c r="D46" t="s">
        <v>870</v>
      </c>
      <c r="E46" s="224" t="str">
        <f>+[38]SCHOOLS!O45</f>
        <v>Primary Maintained</v>
      </c>
      <c r="G46" s="356">
        <v>0</v>
      </c>
      <c r="I46" s="357">
        <f t="shared" si="4"/>
        <v>0</v>
      </c>
      <c r="K46" s="349">
        <f t="shared" si="1"/>
        <v>0</v>
      </c>
      <c r="L46" s="358"/>
      <c r="M46" s="349">
        <f t="shared" si="2"/>
        <v>0</v>
      </c>
      <c r="N46" s="359">
        <f t="shared" si="3"/>
        <v>0</v>
      </c>
    </row>
    <row r="47" spans="1:14" x14ac:dyDescent="0.35">
      <c r="A47" t="str">
        <f>+[38]SCHOOLS!A46</f>
        <v>REABE</v>
      </c>
      <c r="B47">
        <v>2036</v>
      </c>
      <c r="C47">
        <v>2036</v>
      </c>
      <c r="D47" t="s">
        <v>871</v>
      </c>
      <c r="E47" s="224" t="str">
        <f>+[38]SCHOOLS!O46</f>
        <v>Primary Maintained</v>
      </c>
      <c r="G47" s="356">
        <v>0</v>
      </c>
      <c r="I47" s="357">
        <f t="shared" si="4"/>
        <v>0</v>
      </c>
      <c r="K47" s="349">
        <f t="shared" si="1"/>
        <v>0</v>
      </c>
      <c r="L47" s="358"/>
      <c r="M47" s="349">
        <f t="shared" si="2"/>
        <v>0</v>
      </c>
      <c r="N47" s="359">
        <f t="shared" si="3"/>
        <v>0</v>
      </c>
    </row>
    <row r="48" spans="1:14" x14ac:dyDescent="0.35">
      <c r="A48" t="str">
        <f>+[38]SCHOOLS!A47</f>
        <v>REAAV</v>
      </c>
      <c r="B48">
        <v>2037</v>
      </c>
      <c r="C48">
        <v>2037</v>
      </c>
      <c r="D48" t="s">
        <v>872</v>
      </c>
      <c r="E48" s="224" t="str">
        <f>+[38]SCHOOLS!O47</f>
        <v>Primary Academy</v>
      </c>
      <c r="G48" s="356">
        <v>0</v>
      </c>
      <c r="I48" s="357">
        <f t="shared" si="4"/>
        <v>0</v>
      </c>
      <c r="K48" s="349">
        <f t="shared" si="1"/>
        <v>0</v>
      </c>
      <c r="L48" s="358"/>
      <c r="M48" s="349">
        <f t="shared" si="2"/>
        <v>0</v>
      </c>
      <c r="N48" s="359">
        <f t="shared" si="3"/>
        <v>0</v>
      </c>
    </row>
    <row r="49" spans="1:14" x14ac:dyDescent="0.35">
      <c r="A49" t="str">
        <f>+[38]SCHOOLS!A48</f>
        <v>REABN</v>
      </c>
      <c r="B49">
        <v>2038</v>
      </c>
      <c r="C49">
        <v>2038</v>
      </c>
      <c r="D49" t="s">
        <v>873</v>
      </c>
      <c r="E49" s="224" t="str">
        <f>+[38]SCHOOLS!O48</f>
        <v>Primary Maintained</v>
      </c>
      <c r="G49" s="356">
        <v>1</v>
      </c>
      <c r="I49" s="357">
        <f t="shared" si="4"/>
        <v>218</v>
      </c>
      <c r="K49" s="349">
        <f t="shared" si="1"/>
        <v>240</v>
      </c>
      <c r="L49" s="358"/>
      <c r="M49" s="349">
        <f t="shared" si="2"/>
        <v>2</v>
      </c>
      <c r="N49" s="359">
        <f t="shared" si="3"/>
        <v>480</v>
      </c>
    </row>
    <row r="50" spans="1:14" x14ac:dyDescent="0.35">
      <c r="A50" t="str">
        <f>+[38]SCHOOLS!A49</f>
        <v>REABY</v>
      </c>
      <c r="B50">
        <v>2039</v>
      </c>
      <c r="C50">
        <v>2039</v>
      </c>
      <c r="D50" t="s">
        <v>874</v>
      </c>
      <c r="E50" s="224" t="str">
        <f>+[38]SCHOOLS!O49</f>
        <v>Primary Academy</v>
      </c>
      <c r="G50" s="356">
        <v>12</v>
      </c>
      <c r="I50" s="357">
        <f t="shared" si="4"/>
        <v>2616</v>
      </c>
      <c r="K50" s="349">
        <f t="shared" si="1"/>
        <v>2880</v>
      </c>
      <c r="L50" s="358"/>
      <c r="M50" s="349">
        <f t="shared" si="2"/>
        <v>29</v>
      </c>
      <c r="N50" s="359">
        <f t="shared" si="3"/>
        <v>6960</v>
      </c>
    </row>
    <row r="51" spans="1:14" x14ac:dyDescent="0.35">
      <c r="A51" t="str">
        <f>+[38]SCHOOLS!A50</f>
        <v>READL</v>
      </c>
      <c r="B51">
        <v>2040</v>
      </c>
      <c r="C51">
        <v>2040</v>
      </c>
      <c r="D51" t="s">
        <v>875</v>
      </c>
      <c r="E51" s="224" t="str">
        <f>+[38]SCHOOLS!O50</f>
        <v>Primary Academy</v>
      </c>
      <c r="G51" s="356">
        <v>0</v>
      </c>
      <c r="I51" s="357">
        <f t="shared" si="4"/>
        <v>0</v>
      </c>
      <c r="K51" s="349">
        <f t="shared" si="1"/>
        <v>0</v>
      </c>
      <c r="L51" s="358"/>
      <c r="M51" s="349">
        <f t="shared" si="2"/>
        <v>0</v>
      </c>
      <c r="N51" s="359">
        <f t="shared" si="3"/>
        <v>0</v>
      </c>
    </row>
    <row r="52" spans="1:14" x14ac:dyDescent="0.35">
      <c r="A52" t="str">
        <f>+[38]SCHOOLS!A51</f>
        <v>REAKQ</v>
      </c>
      <c r="B52">
        <v>2048</v>
      </c>
      <c r="C52">
        <v>2048</v>
      </c>
      <c r="D52" t="s">
        <v>1198</v>
      </c>
      <c r="E52" s="224" t="str">
        <f>+[38]SCHOOLS!O51</f>
        <v>Primary Academy</v>
      </c>
      <c r="G52" s="356">
        <v>7</v>
      </c>
      <c r="I52" s="357">
        <f t="shared" si="4"/>
        <v>1526</v>
      </c>
      <c r="K52" s="349">
        <f t="shared" si="1"/>
        <v>1680</v>
      </c>
      <c r="L52" s="358"/>
      <c r="M52" s="349">
        <f t="shared" si="2"/>
        <v>17</v>
      </c>
      <c r="N52" s="359">
        <f t="shared" si="3"/>
        <v>4080</v>
      </c>
    </row>
    <row r="53" spans="1:14" x14ac:dyDescent="0.35">
      <c r="A53" t="str">
        <f>+[38]SCHOOLS!A52</f>
        <v>REAHJ</v>
      </c>
      <c r="B53">
        <v>2054</v>
      </c>
      <c r="C53">
        <v>2054</v>
      </c>
      <c r="D53" t="s">
        <v>876</v>
      </c>
      <c r="E53" s="224" t="str">
        <f>+[38]SCHOOLS!O52</f>
        <v>Primary Academy</v>
      </c>
      <c r="G53" s="356">
        <v>0</v>
      </c>
      <c r="I53" s="357">
        <f t="shared" si="4"/>
        <v>0</v>
      </c>
      <c r="K53" s="349">
        <f t="shared" si="1"/>
        <v>0</v>
      </c>
      <c r="L53" s="358"/>
      <c r="M53" s="349">
        <f t="shared" si="2"/>
        <v>0</v>
      </c>
      <c r="N53" s="359">
        <f t="shared" si="3"/>
        <v>0</v>
      </c>
    </row>
    <row r="54" spans="1:14" x14ac:dyDescent="0.35">
      <c r="A54" t="str">
        <f>+[38]SCHOOLS!A53</f>
        <v>REACC</v>
      </c>
      <c r="B54">
        <v>2055</v>
      </c>
      <c r="C54">
        <v>2055</v>
      </c>
      <c r="D54" t="s">
        <v>877</v>
      </c>
      <c r="E54" s="224" t="str">
        <f>+[38]SCHOOLS!O53</f>
        <v>Primary Academy</v>
      </c>
      <c r="G54" s="356">
        <v>0</v>
      </c>
      <c r="I54" s="357">
        <f t="shared" si="4"/>
        <v>0</v>
      </c>
      <c r="K54" s="349">
        <f t="shared" si="1"/>
        <v>0</v>
      </c>
      <c r="L54" s="358"/>
      <c r="M54" s="349">
        <f t="shared" si="2"/>
        <v>0</v>
      </c>
      <c r="N54" s="359">
        <f t="shared" si="3"/>
        <v>0</v>
      </c>
    </row>
    <row r="55" spans="1:14" x14ac:dyDescent="0.35">
      <c r="A55" t="str">
        <f>+[38]SCHOOLS!A54</f>
        <v>REACF</v>
      </c>
      <c r="B55">
        <v>2056</v>
      </c>
      <c r="C55">
        <v>2056</v>
      </c>
      <c r="D55" t="s">
        <v>878</v>
      </c>
      <c r="E55" s="224" t="str">
        <f>+[38]SCHOOLS!O54</f>
        <v>Primary Maintained</v>
      </c>
      <c r="G55" s="356">
        <v>12</v>
      </c>
      <c r="I55" s="357">
        <f t="shared" si="4"/>
        <v>2616</v>
      </c>
      <c r="K55" s="349">
        <f t="shared" si="1"/>
        <v>2880</v>
      </c>
      <c r="L55" s="358"/>
      <c r="M55" s="349">
        <f t="shared" si="2"/>
        <v>29</v>
      </c>
      <c r="N55" s="359">
        <f t="shared" si="3"/>
        <v>6960</v>
      </c>
    </row>
    <row r="56" spans="1:14" s="362" customFormat="1" x14ac:dyDescent="0.35">
      <c r="A56" s="362" t="str">
        <f>+[38]SCHOOLS!A55</f>
        <v>REAVZ</v>
      </c>
      <c r="B56" s="362">
        <v>2057</v>
      </c>
      <c r="C56" s="362">
        <v>2057</v>
      </c>
      <c r="D56" s="362" t="s">
        <v>879</v>
      </c>
      <c r="E56" s="363" t="str">
        <f>+[38]SCHOOLS!O55</f>
        <v>Primary Academy</v>
      </c>
      <c r="G56" s="364">
        <v>13</v>
      </c>
      <c r="I56" s="365">
        <f t="shared" si="4"/>
        <v>2834</v>
      </c>
      <c r="K56" s="366">
        <f t="shared" si="1"/>
        <v>3120</v>
      </c>
      <c r="L56" s="367"/>
      <c r="M56" s="366">
        <f t="shared" si="2"/>
        <v>31</v>
      </c>
      <c r="N56" s="368">
        <f t="shared" si="3"/>
        <v>7440</v>
      </c>
    </row>
    <row r="57" spans="1:14" x14ac:dyDescent="0.35">
      <c r="A57" t="str">
        <f>+[38]SCHOOLS!A56</f>
        <v>REAHK</v>
      </c>
      <c r="B57">
        <v>2058</v>
      </c>
      <c r="C57">
        <v>2058</v>
      </c>
      <c r="D57" t="s">
        <v>880</v>
      </c>
      <c r="E57" s="224" t="str">
        <f>+[38]SCHOOLS!O56</f>
        <v>Closed provision</v>
      </c>
      <c r="G57" s="356">
        <v>16</v>
      </c>
      <c r="I57" s="357">
        <f t="shared" si="4"/>
        <v>3488</v>
      </c>
      <c r="K57" s="349">
        <f t="shared" si="1"/>
        <v>3840</v>
      </c>
      <c r="L57" s="358"/>
      <c r="M57" s="349">
        <f t="shared" si="2"/>
        <v>38</v>
      </c>
      <c r="N57" s="359">
        <f t="shared" si="3"/>
        <v>9120</v>
      </c>
    </row>
    <row r="58" spans="1:14" x14ac:dyDescent="0.35">
      <c r="A58" t="str">
        <f>+[38]SCHOOLS!A57</f>
        <v>REACV</v>
      </c>
      <c r="B58">
        <v>2059</v>
      </c>
      <c r="C58">
        <v>2059</v>
      </c>
      <c r="D58" t="s">
        <v>881</v>
      </c>
      <c r="E58" s="224" t="str">
        <f>+[38]SCHOOLS!O57</f>
        <v>Primary Maintained</v>
      </c>
      <c r="G58" s="356">
        <v>9</v>
      </c>
      <c r="I58" s="357">
        <f t="shared" si="4"/>
        <v>1962</v>
      </c>
      <c r="K58" s="349">
        <f t="shared" si="1"/>
        <v>2160</v>
      </c>
      <c r="L58" s="358"/>
      <c r="M58" s="349">
        <f t="shared" si="2"/>
        <v>22</v>
      </c>
      <c r="N58" s="359">
        <f t="shared" si="3"/>
        <v>5280</v>
      </c>
    </row>
    <row r="59" spans="1:14" x14ac:dyDescent="0.35">
      <c r="A59" t="str">
        <f>+[38]SCHOOLS!A58</f>
        <v>READA</v>
      </c>
      <c r="B59">
        <v>2060</v>
      </c>
      <c r="C59">
        <v>2060</v>
      </c>
      <c r="D59" t="s">
        <v>882</v>
      </c>
      <c r="E59" s="224" t="str">
        <f>+[38]SCHOOLS!O58</f>
        <v>Primary Maintained</v>
      </c>
      <c r="G59" s="356">
        <v>13</v>
      </c>
      <c r="I59" s="357">
        <f t="shared" si="4"/>
        <v>2834</v>
      </c>
      <c r="K59" s="349">
        <f t="shared" si="1"/>
        <v>3120</v>
      </c>
      <c r="L59" s="358"/>
      <c r="M59" s="349">
        <f t="shared" si="2"/>
        <v>31</v>
      </c>
      <c r="N59" s="359">
        <f t="shared" si="3"/>
        <v>7440</v>
      </c>
    </row>
    <row r="60" spans="1:14" x14ac:dyDescent="0.35">
      <c r="A60" t="str">
        <f>+[38]SCHOOLS!A59</f>
        <v>REAPA</v>
      </c>
      <c r="B60">
        <v>2062</v>
      </c>
      <c r="C60">
        <v>2062</v>
      </c>
      <c r="D60" t="s">
        <v>883</v>
      </c>
      <c r="E60" s="224" t="str">
        <f>+[38]SCHOOLS!O59</f>
        <v>Primary Academy</v>
      </c>
      <c r="G60" s="356">
        <v>0</v>
      </c>
      <c r="I60" s="357">
        <f t="shared" si="4"/>
        <v>0</v>
      </c>
      <c r="K60" s="349">
        <f t="shared" si="1"/>
        <v>0</v>
      </c>
      <c r="L60" s="358"/>
      <c r="M60" s="349">
        <f t="shared" si="2"/>
        <v>0</v>
      </c>
      <c r="N60" s="359">
        <f t="shared" si="3"/>
        <v>0</v>
      </c>
    </row>
    <row r="61" spans="1:14" x14ac:dyDescent="0.35">
      <c r="A61" t="str">
        <f>+[38]SCHOOLS!A60</f>
        <v>REAJL</v>
      </c>
      <c r="B61">
        <v>2063</v>
      </c>
      <c r="C61">
        <v>2063</v>
      </c>
      <c r="D61" t="s">
        <v>884</v>
      </c>
      <c r="E61" s="224" t="str">
        <f>+[38]SCHOOLS!O60</f>
        <v>Primary Academy</v>
      </c>
      <c r="G61" s="356">
        <v>0</v>
      </c>
      <c r="I61" s="357">
        <f t="shared" si="4"/>
        <v>0</v>
      </c>
      <c r="K61" s="349">
        <f t="shared" si="1"/>
        <v>0</v>
      </c>
      <c r="L61" s="358"/>
      <c r="M61" s="349">
        <f t="shared" si="2"/>
        <v>0</v>
      </c>
      <c r="N61" s="359">
        <f t="shared" si="3"/>
        <v>0</v>
      </c>
    </row>
    <row r="62" spans="1:14" x14ac:dyDescent="0.35">
      <c r="A62" t="str">
        <f>+[38]SCHOOLS!A61</f>
        <v>REAKM</v>
      </c>
      <c r="B62">
        <v>2064</v>
      </c>
      <c r="C62">
        <v>2064</v>
      </c>
      <c r="D62" t="s">
        <v>885</v>
      </c>
      <c r="E62" s="224" t="str">
        <f>+[38]SCHOOLS!O61</f>
        <v>Primary Academy</v>
      </c>
      <c r="G62" s="356">
        <v>11</v>
      </c>
      <c r="I62" s="357">
        <f t="shared" si="4"/>
        <v>2398</v>
      </c>
      <c r="K62" s="349">
        <f t="shared" si="1"/>
        <v>2640</v>
      </c>
      <c r="L62" s="358"/>
      <c r="M62" s="349">
        <f t="shared" si="2"/>
        <v>26</v>
      </c>
      <c r="N62" s="359">
        <f t="shared" si="3"/>
        <v>6240</v>
      </c>
    </row>
    <row r="63" spans="1:14" x14ac:dyDescent="0.35">
      <c r="A63" t="str">
        <f>+[38]SCHOOLS!A62</f>
        <v>REALL</v>
      </c>
      <c r="B63">
        <v>2065</v>
      </c>
      <c r="C63">
        <v>2065</v>
      </c>
      <c r="D63" t="s">
        <v>886</v>
      </c>
      <c r="E63" s="224" t="str">
        <f>+[38]SCHOOLS!O62</f>
        <v>Primary Academy</v>
      </c>
      <c r="G63" s="356">
        <v>2</v>
      </c>
      <c r="I63" s="357">
        <f t="shared" si="4"/>
        <v>436</v>
      </c>
      <c r="K63" s="349">
        <f t="shared" si="1"/>
        <v>480</v>
      </c>
      <c r="L63" s="358"/>
      <c r="M63" s="349">
        <f t="shared" si="2"/>
        <v>5</v>
      </c>
      <c r="N63" s="359">
        <f t="shared" si="3"/>
        <v>1200</v>
      </c>
    </row>
    <row r="64" spans="1:14" x14ac:dyDescent="0.35">
      <c r="A64" t="str">
        <f>+[38]SCHOOLS!A63</f>
        <v>READE</v>
      </c>
      <c r="B64">
        <v>2067</v>
      </c>
      <c r="C64">
        <v>2067</v>
      </c>
      <c r="D64" t="s">
        <v>101</v>
      </c>
      <c r="E64" s="224" t="str">
        <f>+[38]SCHOOLS!O63</f>
        <v>Primary Academy</v>
      </c>
      <c r="G64" s="356">
        <v>0</v>
      </c>
      <c r="I64" s="357">
        <f t="shared" si="4"/>
        <v>0</v>
      </c>
      <c r="K64" s="349">
        <f t="shared" si="1"/>
        <v>0</v>
      </c>
      <c r="L64" s="358"/>
      <c r="M64" s="349">
        <f t="shared" si="2"/>
        <v>0</v>
      </c>
      <c r="N64" s="359">
        <f t="shared" si="3"/>
        <v>0</v>
      </c>
    </row>
    <row r="65" spans="1:14" x14ac:dyDescent="0.35">
      <c r="A65" t="str">
        <f>+[38]SCHOOLS!A64</f>
        <v>REAAK</v>
      </c>
      <c r="B65">
        <v>2068</v>
      </c>
      <c r="C65">
        <v>2068</v>
      </c>
      <c r="D65" t="s">
        <v>102</v>
      </c>
      <c r="E65" s="224" t="str">
        <f>+[38]SCHOOLS!O64</f>
        <v>Primary Maintained</v>
      </c>
      <c r="G65" s="356">
        <v>6</v>
      </c>
      <c r="I65" s="357">
        <f t="shared" si="4"/>
        <v>1308</v>
      </c>
      <c r="K65" s="349">
        <f t="shared" si="1"/>
        <v>1440</v>
      </c>
      <c r="L65" s="358"/>
      <c r="M65" s="349">
        <f t="shared" si="2"/>
        <v>14</v>
      </c>
      <c r="N65" s="359">
        <f t="shared" si="3"/>
        <v>3360</v>
      </c>
    </row>
    <row r="66" spans="1:14" x14ac:dyDescent="0.35">
      <c r="A66" t="str">
        <f>+[38]SCHOOLS!A65</f>
        <v>REAKC</v>
      </c>
      <c r="B66">
        <v>2070</v>
      </c>
      <c r="C66">
        <v>2070</v>
      </c>
      <c r="D66" t="s">
        <v>887</v>
      </c>
      <c r="E66" s="224" t="str">
        <f>+[38]SCHOOLS!O65</f>
        <v>Primary Maintained</v>
      </c>
      <c r="G66" s="356">
        <v>2</v>
      </c>
      <c r="I66" s="357">
        <f t="shared" si="4"/>
        <v>436</v>
      </c>
      <c r="K66" s="349">
        <f t="shared" si="1"/>
        <v>480</v>
      </c>
      <c r="L66" s="358"/>
      <c r="M66" s="349">
        <f t="shared" si="2"/>
        <v>5</v>
      </c>
      <c r="N66" s="359">
        <f t="shared" si="3"/>
        <v>1200</v>
      </c>
    </row>
    <row r="67" spans="1:14" x14ac:dyDescent="0.35">
      <c r="A67" t="str">
        <f>+[38]SCHOOLS!A66</f>
        <v>REAHV</v>
      </c>
      <c r="B67">
        <v>2072</v>
      </c>
      <c r="C67">
        <v>2072</v>
      </c>
      <c r="D67" t="s">
        <v>888</v>
      </c>
      <c r="E67" s="224" t="str">
        <f>+[38]SCHOOLS!O66</f>
        <v>Primary Academy</v>
      </c>
      <c r="G67" s="356">
        <v>14</v>
      </c>
      <c r="I67" s="357">
        <f t="shared" si="4"/>
        <v>3052</v>
      </c>
      <c r="K67" s="349">
        <f t="shared" si="1"/>
        <v>3360</v>
      </c>
      <c r="L67" s="358"/>
      <c r="M67" s="349">
        <f t="shared" si="2"/>
        <v>34</v>
      </c>
      <c r="N67" s="359">
        <f t="shared" si="3"/>
        <v>8160</v>
      </c>
    </row>
    <row r="68" spans="1:14" x14ac:dyDescent="0.35">
      <c r="A68" t="str">
        <f>+[38]SCHOOLS!A67</f>
        <v>READH</v>
      </c>
      <c r="B68">
        <v>2073</v>
      </c>
      <c r="C68">
        <v>2073</v>
      </c>
      <c r="D68" t="s">
        <v>889</v>
      </c>
      <c r="E68" s="224" t="str">
        <f>+[38]SCHOOLS!O67</f>
        <v>Primary Academy</v>
      </c>
      <c r="G68" s="356">
        <v>15</v>
      </c>
      <c r="I68" s="357">
        <f t="shared" si="4"/>
        <v>3270</v>
      </c>
      <c r="K68" s="349">
        <f t="shared" si="1"/>
        <v>3600</v>
      </c>
      <c r="L68" s="358"/>
      <c r="M68" s="349">
        <f t="shared" si="2"/>
        <v>36</v>
      </c>
      <c r="N68" s="359">
        <f t="shared" si="3"/>
        <v>8640</v>
      </c>
    </row>
    <row r="69" spans="1:14" x14ac:dyDescent="0.35">
      <c r="A69" t="str">
        <f>+[38]SCHOOLS!A68</f>
        <v>REANV</v>
      </c>
      <c r="B69">
        <v>2075</v>
      </c>
      <c r="C69">
        <v>2075</v>
      </c>
      <c r="D69" t="s">
        <v>890</v>
      </c>
      <c r="E69" s="224" t="str">
        <f>+[38]SCHOOLS!O68</f>
        <v>Primary Maintained</v>
      </c>
      <c r="G69" s="356">
        <v>0</v>
      </c>
      <c r="I69" s="357">
        <f t="shared" si="4"/>
        <v>0</v>
      </c>
      <c r="K69" s="349">
        <f t="shared" si="1"/>
        <v>0</v>
      </c>
      <c r="L69" s="358"/>
      <c r="M69" s="349">
        <f t="shared" si="2"/>
        <v>0</v>
      </c>
      <c r="N69" s="359">
        <f t="shared" si="3"/>
        <v>0</v>
      </c>
    </row>
    <row r="70" spans="1:14" x14ac:dyDescent="0.35">
      <c r="A70" t="str">
        <f>+[38]SCHOOLS!A69</f>
        <v>REAPL</v>
      </c>
      <c r="B70">
        <v>2078</v>
      </c>
      <c r="C70">
        <v>2078</v>
      </c>
      <c r="D70" t="s">
        <v>891</v>
      </c>
      <c r="E70" s="224" t="str">
        <f>+[38]SCHOOLS!O69</f>
        <v>Primary Academy</v>
      </c>
      <c r="G70" s="356">
        <v>6</v>
      </c>
      <c r="I70" s="357">
        <f t="shared" si="4"/>
        <v>1308</v>
      </c>
      <c r="K70" s="349">
        <f t="shared" si="1"/>
        <v>1440</v>
      </c>
      <c r="L70" s="358"/>
      <c r="M70" s="349">
        <f t="shared" si="2"/>
        <v>14</v>
      </c>
      <c r="N70" s="359">
        <f t="shared" si="3"/>
        <v>3360</v>
      </c>
    </row>
    <row r="71" spans="1:14" x14ac:dyDescent="0.35">
      <c r="A71" t="str">
        <f>+[38]SCHOOLS!A70</f>
        <v>REAHD</v>
      </c>
      <c r="B71">
        <v>2081</v>
      </c>
      <c r="C71">
        <v>2081</v>
      </c>
      <c r="D71" t="s">
        <v>892</v>
      </c>
      <c r="E71" s="224" t="str">
        <f>+[38]SCHOOLS!O70</f>
        <v>Primary Academy</v>
      </c>
      <c r="G71" s="356">
        <v>0</v>
      </c>
      <c r="I71" s="357">
        <f t="shared" si="4"/>
        <v>0</v>
      </c>
      <c r="K71" s="349">
        <f t="shared" si="1"/>
        <v>0</v>
      </c>
      <c r="L71" s="358"/>
      <c r="M71" s="349">
        <f t="shared" si="2"/>
        <v>0</v>
      </c>
      <c r="N71" s="359">
        <f t="shared" si="3"/>
        <v>0</v>
      </c>
    </row>
    <row r="72" spans="1:14" x14ac:dyDescent="0.35">
      <c r="A72" t="str">
        <f>+[38]SCHOOLS!A71</f>
        <v>REABD</v>
      </c>
      <c r="B72">
        <v>2082</v>
      </c>
      <c r="C72">
        <v>2082</v>
      </c>
      <c r="D72" t="s">
        <v>893</v>
      </c>
      <c r="E72" s="224" t="str">
        <f>+[38]SCHOOLS!O71</f>
        <v>Primary Academy</v>
      </c>
      <c r="G72" s="356">
        <v>0</v>
      </c>
      <c r="I72" s="357">
        <f t="shared" si="4"/>
        <v>0</v>
      </c>
      <c r="K72" s="349">
        <f t="shared" si="1"/>
        <v>0</v>
      </c>
      <c r="L72" s="358"/>
      <c r="M72" s="349">
        <f t="shared" si="2"/>
        <v>0</v>
      </c>
      <c r="N72" s="359">
        <f t="shared" si="3"/>
        <v>0</v>
      </c>
    </row>
    <row r="73" spans="1:14" x14ac:dyDescent="0.35">
      <c r="A73" t="str">
        <f>+[38]SCHOOLS!A72</f>
        <v>REAGA</v>
      </c>
      <c r="B73">
        <v>2086</v>
      </c>
      <c r="C73">
        <v>2086</v>
      </c>
      <c r="D73" t="s">
        <v>894</v>
      </c>
      <c r="E73" s="224" t="str">
        <f>+[38]SCHOOLS!O72</f>
        <v>Primary Academy</v>
      </c>
      <c r="G73" s="356">
        <v>9</v>
      </c>
      <c r="I73" s="357">
        <f t="shared" si="4"/>
        <v>1962</v>
      </c>
      <c r="K73" s="349">
        <f t="shared" ref="K73:K136" si="5">G73*$K$3</f>
        <v>2160</v>
      </c>
      <c r="L73" s="358"/>
      <c r="M73" s="349">
        <f t="shared" ref="M73:M136" si="6">ROUND(G73/$G$4*$M$4,0)</f>
        <v>22</v>
      </c>
      <c r="N73" s="359">
        <f t="shared" ref="N73:N136" si="7">M73*$K$3</f>
        <v>5280</v>
      </c>
    </row>
    <row r="74" spans="1:14" x14ac:dyDescent="0.35">
      <c r="A74" t="str">
        <f>+[38]SCHOOLS!A73</f>
        <v>REAEA</v>
      </c>
      <c r="B74">
        <v>2093</v>
      </c>
      <c r="C74">
        <v>2093</v>
      </c>
      <c r="D74" t="s">
        <v>895</v>
      </c>
      <c r="E74" s="224" t="str">
        <f>+[38]SCHOOLS!O73</f>
        <v>Primary Maintained</v>
      </c>
      <c r="G74" s="356">
        <v>0</v>
      </c>
      <c r="I74" s="357">
        <f t="shared" si="4"/>
        <v>0</v>
      </c>
      <c r="K74" s="349">
        <f t="shared" si="5"/>
        <v>0</v>
      </c>
      <c r="L74" s="358"/>
      <c r="M74" s="349">
        <f t="shared" si="6"/>
        <v>0</v>
      </c>
      <c r="N74" s="359">
        <f t="shared" si="7"/>
        <v>0</v>
      </c>
    </row>
    <row r="75" spans="1:14" x14ac:dyDescent="0.35">
      <c r="A75" t="str">
        <f>+[38]SCHOOLS!A74</f>
        <v>REACX</v>
      </c>
      <c r="B75">
        <v>2096</v>
      </c>
      <c r="C75">
        <v>2096</v>
      </c>
      <c r="D75" t="s">
        <v>896</v>
      </c>
      <c r="E75" s="224" t="str">
        <f>+[38]SCHOOLS!O74</f>
        <v>Primary Academy</v>
      </c>
      <c r="G75" s="356">
        <v>14</v>
      </c>
      <c r="I75" s="357">
        <f t="shared" si="4"/>
        <v>3052</v>
      </c>
      <c r="K75" s="349">
        <f t="shared" si="5"/>
        <v>3360</v>
      </c>
      <c r="L75" s="358"/>
      <c r="M75" s="349">
        <f t="shared" si="6"/>
        <v>34</v>
      </c>
      <c r="N75" s="359">
        <f t="shared" si="7"/>
        <v>8160</v>
      </c>
    </row>
    <row r="76" spans="1:14" x14ac:dyDescent="0.35">
      <c r="A76" t="str">
        <f>+[38]SCHOOLS!A75</f>
        <v>REAEG</v>
      </c>
      <c r="B76">
        <v>2097</v>
      </c>
      <c r="C76">
        <v>2097</v>
      </c>
      <c r="D76" t="s">
        <v>897</v>
      </c>
      <c r="E76" s="224" t="str">
        <f>+[38]SCHOOLS!O75</f>
        <v>Primary Academy</v>
      </c>
      <c r="G76" s="356">
        <v>8</v>
      </c>
      <c r="I76" s="357">
        <f t="shared" si="4"/>
        <v>1744</v>
      </c>
      <c r="K76" s="349">
        <f t="shared" si="5"/>
        <v>1920</v>
      </c>
      <c r="L76" s="358"/>
      <c r="M76" s="349">
        <f t="shared" si="6"/>
        <v>19</v>
      </c>
      <c r="N76" s="359">
        <f t="shared" si="7"/>
        <v>4560</v>
      </c>
    </row>
    <row r="77" spans="1:14" x14ac:dyDescent="0.35">
      <c r="A77" t="str">
        <f>+[38]SCHOOLS!A76</f>
        <v>REAEH</v>
      </c>
      <c r="B77">
        <v>2098</v>
      </c>
      <c r="C77">
        <v>2098</v>
      </c>
      <c r="D77" t="s">
        <v>898</v>
      </c>
      <c r="E77" s="224" t="str">
        <f>+[38]SCHOOLS!O76</f>
        <v>Closed provision</v>
      </c>
      <c r="G77" s="356">
        <v>9</v>
      </c>
      <c r="I77" s="357">
        <f t="shared" si="4"/>
        <v>1962</v>
      </c>
      <c r="K77" s="349">
        <f t="shared" si="5"/>
        <v>2160</v>
      </c>
      <c r="L77" s="358"/>
      <c r="M77" s="349">
        <f t="shared" si="6"/>
        <v>22</v>
      </c>
      <c r="N77" s="359">
        <f t="shared" si="7"/>
        <v>5280</v>
      </c>
    </row>
    <row r="78" spans="1:14" x14ac:dyDescent="0.35">
      <c r="A78" t="str">
        <f>+[38]SCHOOLS!A77</f>
        <v>REAEM</v>
      </c>
      <c r="B78">
        <v>2099</v>
      </c>
      <c r="C78">
        <v>2099</v>
      </c>
      <c r="D78" t="s">
        <v>899</v>
      </c>
      <c r="E78" s="224" t="str">
        <f>+[38]SCHOOLS!O77</f>
        <v>Primary Maintained</v>
      </c>
      <c r="G78" s="356">
        <v>5</v>
      </c>
      <c r="I78" s="357">
        <f t="shared" si="4"/>
        <v>1090</v>
      </c>
      <c r="K78" s="349">
        <f t="shared" si="5"/>
        <v>1200</v>
      </c>
      <c r="L78" s="358"/>
      <c r="M78" s="349">
        <f t="shared" si="6"/>
        <v>12</v>
      </c>
      <c r="N78" s="359">
        <f t="shared" si="7"/>
        <v>2880</v>
      </c>
    </row>
    <row r="79" spans="1:14" x14ac:dyDescent="0.35">
      <c r="A79" t="str">
        <f>+[38]SCHOOLS!A78</f>
        <v>REAEN</v>
      </c>
      <c r="B79">
        <v>2100</v>
      </c>
      <c r="C79">
        <v>2100</v>
      </c>
      <c r="D79" t="s">
        <v>900</v>
      </c>
      <c r="E79" s="224" t="str">
        <f>+[38]SCHOOLS!O78</f>
        <v>Primary Maintained</v>
      </c>
      <c r="G79" s="356">
        <v>8</v>
      </c>
      <c r="I79" s="357">
        <f t="shared" si="4"/>
        <v>1744</v>
      </c>
      <c r="K79" s="349">
        <f t="shared" si="5"/>
        <v>1920</v>
      </c>
      <c r="L79" s="358"/>
      <c r="M79" s="349">
        <f t="shared" si="6"/>
        <v>19</v>
      </c>
      <c r="N79" s="359">
        <f t="shared" si="7"/>
        <v>4560</v>
      </c>
    </row>
    <row r="80" spans="1:14" x14ac:dyDescent="0.35">
      <c r="A80" t="str">
        <f>+[38]SCHOOLS!A79</f>
        <v>REAKD</v>
      </c>
      <c r="B80">
        <v>2102</v>
      </c>
      <c r="C80">
        <v>2102</v>
      </c>
      <c r="D80" t="s">
        <v>901</v>
      </c>
      <c r="E80" s="224" t="str">
        <f>+[38]SCHOOLS!O79</f>
        <v>Primary Academy</v>
      </c>
      <c r="G80" s="356">
        <v>8</v>
      </c>
      <c r="I80" s="357">
        <f t="shared" si="4"/>
        <v>1744</v>
      </c>
      <c r="K80" s="349">
        <f t="shared" si="5"/>
        <v>1920</v>
      </c>
      <c r="L80" s="358"/>
      <c r="M80" s="349">
        <f t="shared" si="6"/>
        <v>19</v>
      </c>
      <c r="N80" s="359">
        <f t="shared" si="7"/>
        <v>4560</v>
      </c>
    </row>
    <row r="81" spans="1:14" x14ac:dyDescent="0.35">
      <c r="A81" t="str">
        <f>+[38]SCHOOLS!A80</f>
        <v>REAJP</v>
      </c>
      <c r="B81">
        <v>2103</v>
      </c>
      <c r="C81">
        <v>2103</v>
      </c>
      <c r="D81" t="s">
        <v>902</v>
      </c>
      <c r="E81" s="224" t="str">
        <f>+[38]SCHOOLS!O80</f>
        <v>Primary Maintained</v>
      </c>
      <c r="G81" s="356">
        <v>15</v>
      </c>
      <c r="I81" s="357">
        <f t="shared" si="4"/>
        <v>3270</v>
      </c>
      <c r="K81" s="349">
        <f t="shared" si="5"/>
        <v>3600</v>
      </c>
      <c r="L81" s="358"/>
      <c r="M81" s="349">
        <f t="shared" si="6"/>
        <v>36</v>
      </c>
      <c r="N81" s="359">
        <f t="shared" si="7"/>
        <v>8640</v>
      </c>
    </row>
    <row r="82" spans="1:14" x14ac:dyDescent="0.35">
      <c r="A82" t="str">
        <f>+[38]SCHOOLS!A81</f>
        <v>REANX</v>
      </c>
      <c r="B82">
        <v>2108</v>
      </c>
      <c r="C82">
        <v>2108</v>
      </c>
      <c r="D82" t="s">
        <v>903</v>
      </c>
      <c r="E82" s="224" t="str">
        <f>+[38]SCHOOLS!O81</f>
        <v>Primary Academy</v>
      </c>
      <c r="G82" s="356">
        <v>0</v>
      </c>
      <c r="I82" s="357">
        <f t="shared" si="4"/>
        <v>0</v>
      </c>
      <c r="K82" s="349">
        <f t="shared" si="5"/>
        <v>0</v>
      </c>
      <c r="L82" s="358"/>
      <c r="M82" s="349">
        <f t="shared" si="6"/>
        <v>0</v>
      </c>
      <c r="N82" s="359">
        <f t="shared" si="7"/>
        <v>0</v>
      </c>
    </row>
    <row r="83" spans="1:14" x14ac:dyDescent="0.35">
      <c r="A83" t="str">
        <f>+[38]SCHOOLS!A82</f>
        <v>REAEW</v>
      </c>
      <c r="B83">
        <v>2109</v>
      </c>
      <c r="C83">
        <v>2109</v>
      </c>
      <c r="D83" t="s">
        <v>904</v>
      </c>
      <c r="E83" s="224" t="str">
        <f>+[38]SCHOOLS!O82</f>
        <v>Primary Maintained</v>
      </c>
      <c r="G83" s="356">
        <v>10</v>
      </c>
      <c r="I83" s="357">
        <f t="shared" si="4"/>
        <v>2180</v>
      </c>
      <c r="K83" s="349">
        <f t="shared" si="5"/>
        <v>2400</v>
      </c>
      <c r="L83" s="358"/>
      <c r="M83" s="349">
        <f t="shared" si="6"/>
        <v>24</v>
      </c>
      <c r="N83" s="359">
        <f t="shared" si="7"/>
        <v>5760</v>
      </c>
    </row>
    <row r="84" spans="1:14" x14ac:dyDescent="0.35">
      <c r="A84" t="str">
        <f>+[38]SCHOOLS!A83</f>
        <v>REAPE</v>
      </c>
      <c r="B84">
        <v>2110</v>
      </c>
      <c r="C84">
        <v>2110</v>
      </c>
      <c r="D84" t="s">
        <v>905</v>
      </c>
      <c r="E84" s="224" t="str">
        <f>+[38]SCHOOLS!O83</f>
        <v>Primary Academy</v>
      </c>
      <c r="G84" s="356">
        <v>6</v>
      </c>
      <c r="I84" s="357">
        <f t="shared" si="4"/>
        <v>1308</v>
      </c>
      <c r="K84" s="349">
        <f t="shared" si="5"/>
        <v>1440</v>
      </c>
      <c r="L84" s="358"/>
      <c r="M84" s="349">
        <f t="shared" si="6"/>
        <v>14</v>
      </c>
      <c r="N84" s="359">
        <f t="shared" si="7"/>
        <v>3360</v>
      </c>
    </row>
    <row r="85" spans="1:14" x14ac:dyDescent="0.35">
      <c r="A85" t="str">
        <f>+[38]SCHOOLS!A84</f>
        <v>REABH</v>
      </c>
      <c r="B85">
        <v>2115</v>
      </c>
      <c r="C85">
        <v>2115</v>
      </c>
      <c r="D85" t="s">
        <v>906</v>
      </c>
      <c r="E85" s="224" t="str">
        <f>+[38]SCHOOLS!O84</f>
        <v>Primary Academy</v>
      </c>
      <c r="G85" s="356">
        <v>0</v>
      </c>
      <c r="I85" s="357">
        <f t="shared" si="4"/>
        <v>0</v>
      </c>
      <c r="K85" s="349">
        <f t="shared" si="5"/>
        <v>0</v>
      </c>
      <c r="L85" s="358"/>
      <c r="M85" s="349">
        <f t="shared" si="6"/>
        <v>0</v>
      </c>
      <c r="N85" s="359">
        <f t="shared" si="7"/>
        <v>0</v>
      </c>
    </row>
    <row r="86" spans="1:14" x14ac:dyDescent="0.35">
      <c r="A86" t="str">
        <f>+[38]SCHOOLS!A85</f>
        <v>REAKN</v>
      </c>
      <c r="B86">
        <v>2117</v>
      </c>
      <c r="C86">
        <v>2117</v>
      </c>
      <c r="D86" t="s">
        <v>907</v>
      </c>
      <c r="E86" s="224" t="str">
        <f>+[38]SCHOOLS!O85</f>
        <v>Primary Academy</v>
      </c>
      <c r="G86" s="356">
        <v>10</v>
      </c>
      <c r="I86" s="357">
        <f t="shared" si="4"/>
        <v>2180</v>
      </c>
      <c r="K86" s="349">
        <f t="shared" si="5"/>
        <v>2400</v>
      </c>
      <c r="L86" s="358"/>
      <c r="M86" s="349">
        <f t="shared" si="6"/>
        <v>24</v>
      </c>
      <c r="N86" s="359">
        <f t="shared" si="7"/>
        <v>5760</v>
      </c>
    </row>
    <row r="87" spans="1:14" x14ac:dyDescent="0.35">
      <c r="A87" t="str">
        <f>+[38]SCHOOLS!A86</f>
        <v>REAPK</v>
      </c>
      <c r="B87">
        <v>2119</v>
      </c>
      <c r="C87">
        <v>2119</v>
      </c>
      <c r="D87" t="s">
        <v>908</v>
      </c>
      <c r="E87" s="224" t="str">
        <f>+[38]SCHOOLS!O86</f>
        <v>Primary Maintained</v>
      </c>
      <c r="G87" s="356">
        <v>0</v>
      </c>
      <c r="I87" s="357">
        <f t="shared" si="4"/>
        <v>0</v>
      </c>
      <c r="K87" s="349">
        <f t="shared" si="5"/>
        <v>0</v>
      </c>
      <c r="L87" s="358"/>
      <c r="M87" s="349">
        <f t="shared" si="6"/>
        <v>0</v>
      </c>
      <c r="N87" s="359">
        <f t="shared" si="7"/>
        <v>0</v>
      </c>
    </row>
    <row r="88" spans="1:14" x14ac:dyDescent="0.35">
      <c r="A88" t="str">
        <f>+[38]SCHOOLS!A87</f>
        <v>READV</v>
      </c>
      <c r="B88">
        <v>2121</v>
      </c>
      <c r="C88">
        <v>2121</v>
      </c>
      <c r="D88" t="s">
        <v>909</v>
      </c>
      <c r="E88" s="224" t="str">
        <f>+[38]SCHOOLS!O87</f>
        <v>Primary Academy</v>
      </c>
      <c r="G88" s="356">
        <v>21</v>
      </c>
      <c r="I88" s="357">
        <f t="shared" si="4"/>
        <v>4578</v>
      </c>
      <c r="K88" s="349">
        <f t="shared" si="5"/>
        <v>5040</v>
      </c>
      <c r="L88" s="358"/>
      <c r="M88" s="349">
        <f t="shared" si="6"/>
        <v>50</v>
      </c>
      <c r="N88" s="359">
        <f t="shared" si="7"/>
        <v>12000</v>
      </c>
    </row>
    <row r="89" spans="1:14" x14ac:dyDescent="0.35">
      <c r="A89" t="str">
        <f>+[38]SCHOOLS!A88</f>
        <v>REAFF</v>
      </c>
      <c r="B89">
        <v>2122</v>
      </c>
      <c r="C89">
        <v>2122</v>
      </c>
      <c r="D89" t="s">
        <v>910</v>
      </c>
      <c r="E89" s="224" t="str">
        <f>+[38]SCHOOLS!O88</f>
        <v>Primary Academy</v>
      </c>
      <c r="G89" s="356">
        <v>24</v>
      </c>
      <c r="I89" s="357">
        <f t="shared" si="4"/>
        <v>5232</v>
      </c>
      <c r="K89" s="349">
        <f t="shared" si="5"/>
        <v>5760</v>
      </c>
      <c r="L89" s="358"/>
      <c r="M89" s="349">
        <f t="shared" si="6"/>
        <v>57</v>
      </c>
      <c r="N89" s="359">
        <f t="shared" si="7"/>
        <v>13680</v>
      </c>
    </row>
    <row r="90" spans="1:14" x14ac:dyDescent="0.35">
      <c r="A90" t="str">
        <f>+[38]SCHOOLS!A89</f>
        <v>REAFV</v>
      </c>
      <c r="B90">
        <v>2127</v>
      </c>
      <c r="C90">
        <v>2127</v>
      </c>
      <c r="D90" t="s">
        <v>129</v>
      </c>
      <c r="E90" s="224" t="str">
        <f>+[38]SCHOOLS!O89</f>
        <v>Primary Academy</v>
      </c>
      <c r="G90" s="356">
        <v>15</v>
      </c>
      <c r="I90" s="357">
        <f t="shared" si="4"/>
        <v>3270</v>
      </c>
      <c r="K90" s="349">
        <f t="shared" si="5"/>
        <v>3600</v>
      </c>
      <c r="L90" s="358"/>
      <c r="M90" s="349">
        <f t="shared" si="6"/>
        <v>36</v>
      </c>
      <c r="N90" s="359">
        <f t="shared" si="7"/>
        <v>8640</v>
      </c>
    </row>
    <row r="91" spans="1:14" x14ac:dyDescent="0.35">
      <c r="A91" t="str">
        <f>+[38]SCHOOLS!A90</f>
        <v>REAGB</v>
      </c>
      <c r="B91">
        <v>2132</v>
      </c>
      <c r="C91">
        <v>2132</v>
      </c>
      <c r="D91" t="s">
        <v>911</v>
      </c>
      <c r="E91" s="224" t="str">
        <f>+[38]SCHOOLS!O90</f>
        <v>Primary Maintained</v>
      </c>
      <c r="G91" s="356">
        <v>11</v>
      </c>
      <c r="I91" s="357">
        <f t="shared" si="4"/>
        <v>2398</v>
      </c>
      <c r="K91" s="349">
        <f t="shared" si="5"/>
        <v>2640</v>
      </c>
      <c r="L91" s="358"/>
      <c r="M91" s="349">
        <f t="shared" si="6"/>
        <v>26</v>
      </c>
      <c r="N91" s="359">
        <f t="shared" si="7"/>
        <v>6240</v>
      </c>
    </row>
    <row r="92" spans="1:14" x14ac:dyDescent="0.35">
      <c r="A92" t="str">
        <f>+[38]SCHOOLS!A91</f>
        <v>REABP</v>
      </c>
      <c r="B92">
        <v>2136</v>
      </c>
      <c r="C92">
        <v>2136</v>
      </c>
      <c r="D92" t="s">
        <v>912</v>
      </c>
      <c r="E92" s="224" t="str">
        <f>+[38]SCHOOLS!O91</f>
        <v>Primary Academy</v>
      </c>
      <c r="G92" s="356">
        <v>10</v>
      </c>
      <c r="I92" s="357">
        <f t="shared" si="4"/>
        <v>2180</v>
      </c>
      <c r="K92" s="349">
        <f t="shared" si="5"/>
        <v>2400</v>
      </c>
      <c r="L92" s="358"/>
      <c r="M92" s="349">
        <f t="shared" si="6"/>
        <v>24</v>
      </c>
      <c r="N92" s="359">
        <f t="shared" si="7"/>
        <v>5760</v>
      </c>
    </row>
    <row r="93" spans="1:14" x14ac:dyDescent="0.35">
      <c r="A93" t="str">
        <f>+[38]SCHOOLS!A92</f>
        <v>REAGF</v>
      </c>
      <c r="B93">
        <v>2138</v>
      </c>
      <c r="C93">
        <v>2138</v>
      </c>
      <c r="D93" t="s">
        <v>913</v>
      </c>
      <c r="E93" s="224" t="str">
        <f>+[38]SCHOOLS!O92</f>
        <v>Primary Maintained</v>
      </c>
      <c r="G93" s="356">
        <v>7</v>
      </c>
      <c r="I93" s="357">
        <f t="shared" si="4"/>
        <v>1526</v>
      </c>
      <c r="K93" s="349">
        <f t="shared" si="5"/>
        <v>1680</v>
      </c>
      <c r="L93" s="358"/>
      <c r="M93" s="349">
        <f t="shared" si="6"/>
        <v>17</v>
      </c>
      <c r="N93" s="359">
        <f t="shared" si="7"/>
        <v>4080</v>
      </c>
    </row>
    <row r="94" spans="1:14" x14ac:dyDescent="0.35">
      <c r="A94" t="str">
        <f>+[38]SCHOOLS!A93</f>
        <v>REAEV</v>
      </c>
      <c r="B94">
        <v>2141</v>
      </c>
      <c r="C94">
        <v>2141</v>
      </c>
      <c r="D94" t="s">
        <v>914</v>
      </c>
      <c r="E94" s="224" t="str">
        <f>+[38]SCHOOLS!O93</f>
        <v>Primary Academy</v>
      </c>
      <c r="G94" s="356">
        <v>10</v>
      </c>
      <c r="I94" s="357">
        <f t="shared" si="4"/>
        <v>2180</v>
      </c>
      <c r="K94" s="349">
        <f t="shared" si="5"/>
        <v>2400</v>
      </c>
      <c r="L94" s="358"/>
      <c r="M94" s="349">
        <f t="shared" si="6"/>
        <v>24</v>
      </c>
      <c r="N94" s="359">
        <f t="shared" si="7"/>
        <v>5760</v>
      </c>
    </row>
    <row r="95" spans="1:14" x14ac:dyDescent="0.35">
      <c r="A95" t="str">
        <f>+[38]SCHOOLS!A94</f>
        <v>REART</v>
      </c>
      <c r="B95">
        <v>2142</v>
      </c>
      <c r="C95">
        <v>2142</v>
      </c>
      <c r="D95" t="s">
        <v>915</v>
      </c>
      <c r="E95" s="224" t="str">
        <f>+[38]SCHOOLS!O94</f>
        <v>Primary Academy</v>
      </c>
      <c r="G95" s="356">
        <v>13</v>
      </c>
      <c r="I95" s="357">
        <f t="shared" si="4"/>
        <v>2834</v>
      </c>
      <c r="K95" s="349">
        <f t="shared" si="5"/>
        <v>3120</v>
      </c>
      <c r="L95" s="358"/>
      <c r="M95" s="349">
        <f t="shared" si="6"/>
        <v>31</v>
      </c>
      <c r="N95" s="359">
        <f t="shared" si="7"/>
        <v>7440</v>
      </c>
    </row>
    <row r="96" spans="1:14" x14ac:dyDescent="0.35">
      <c r="A96" t="str">
        <f>+[38]SCHOOLS!A95</f>
        <v>REAPB</v>
      </c>
      <c r="B96">
        <v>2144</v>
      </c>
      <c r="C96">
        <v>2144</v>
      </c>
      <c r="D96" t="s">
        <v>916</v>
      </c>
      <c r="E96" s="224" t="str">
        <f>+[38]SCHOOLS!O95</f>
        <v>Primary Academy</v>
      </c>
      <c r="G96" s="356">
        <v>6</v>
      </c>
      <c r="I96" s="357">
        <f t="shared" si="4"/>
        <v>1308</v>
      </c>
      <c r="K96" s="349">
        <f t="shared" si="5"/>
        <v>1440</v>
      </c>
      <c r="L96" s="358"/>
      <c r="M96" s="349">
        <f t="shared" si="6"/>
        <v>14</v>
      </c>
      <c r="N96" s="359">
        <f t="shared" si="7"/>
        <v>3360</v>
      </c>
    </row>
    <row r="97" spans="1:14" x14ac:dyDescent="0.35">
      <c r="A97" t="str">
        <f>+[38]SCHOOLS!A96</f>
        <v>REAGL</v>
      </c>
      <c r="B97">
        <v>2146</v>
      </c>
      <c r="C97">
        <v>2146</v>
      </c>
      <c r="D97" t="s">
        <v>917</v>
      </c>
      <c r="E97" s="224" t="str">
        <f>+[38]SCHOOLS!O96</f>
        <v>Primary Maintained</v>
      </c>
      <c r="G97" s="356">
        <v>6</v>
      </c>
      <c r="I97" s="357">
        <f t="shared" si="4"/>
        <v>1308</v>
      </c>
      <c r="K97" s="349">
        <f t="shared" si="5"/>
        <v>1440</v>
      </c>
      <c r="L97" s="358"/>
      <c r="M97" s="349">
        <f t="shared" si="6"/>
        <v>14</v>
      </c>
      <c r="N97" s="359">
        <f t="shared" si="7"/>
        <v>3360</v>
      </c>
    </row>
    <row r="98" spans="1:14" x14ac:dyDescent="0.35">
      <c r="A98" t="str">
        <f>+[38]SCHOOLS!A97</f>
        <v>REAGW</v>
      </c>
      <c r="B98">
        <v>2149</v>
      </c>
      <c r="C98">
        <v>2149</v>
      </c>
      <c r="D98" t="s">
        <v>918</v>
      </c>
      <c r="E98" s="224" t="str">
        <f>+[38]SCHOOLS!O97</f>
        <v>Primary Academy</v>
      </c>
      <c r="G98" s="356">
        <v>11</v>
      </c>
      <c r="I98" s="357">
        <f t="shared" si="4"/>
        <v>2398</v>
      </c>
      <c r="K98" s="349">
        <f t="shared" si="5"/>
        <v>2640</v>
      </c>
      <c r="L98" s="358"/>
      <c r="M98" s="349">
        <f t="shared" si="6"/>
        <v>26</v>
      </c>
      <c r="N98" s="359">
        <f t="shared" si="7"/>
        <v>6240</v>
      </c>
    </row>
    <row r="99" spans="1:14" x14ac:dyDescent="0.35">
      <c r="A99" t="str">
        <f>+[38]SCHOOLS!A98</f>
        <v>REACL</v>
      </c>
      <c r="B99">
        <v>2150</v>
      </c>
      <c r="C99">
        <v>2150</v>
      </c>
      <c r="D99" t="s">
        <v>919</v>
      </c>
      <c r="E99" s="224" t="str">
        <f>+[38]SCHOOLS!O98</f>
        <v>Primary Academy</v>
      </c>
      <c r="G99" s="356">
        <v>5</v>
      </c>
      <c r="I99" s="357">
        <f t="shared" si="4"/>
        <v>1090</v>
      </c>
      <c r="K99" s="349">
        <f t="shared" si="5"/>
        <v>1200</v>
      </c>
      <c r="L99" s="358"/>
      <c r="M99" s="349">
        <f t="shared" si="6"/>
        <v>12</v>
      </c>
      <c r="N99" s="359">
        <f t="shared" si="7"/>
        <v>2880</v>
      </c>
    </row>
    <row r="100" spans="1:14" x14ac:dyDescent="0.35">
      <c r="A100" t="str">
        <f>+[38]SCHOOLS!A99</f>
        <v>REARE</v>
      </c>
      <c r="B100">
        <v>2156</v>
      </c>
      <c r="C100">
        <v>2156</v>
      </c>
      <c r="D100" t="s">
        <v>920</v>
      </c>
      <c r="E100" s="224" t="str">
        <f>+[38]SCHOOLS!O99</f>
        <v>Primary Academy</v>
      </c>
      <c r="G100" s="356">
        <v>3</v>
      </c>
      <c r="I100" s="357">
        <f t="shared" ref="I100:I163" si="8">+G100*$I$3</f>
        <v>654</v>
      </c>
      <c r="K100" s="349">
        <f t="shared" si="5"/>
        <v>720</v>
      </c>
      <c r="L100" s="358"/>
      <c r="M100" s="349">
        <f t="shared" si="6"/>
        <v>7</v>
      </c>
      <c r="N100" s="359">
        <f t="shared" si="7"/>
        <v>1680</v>
      </c>
    </row>
    <row r="101" spans="1:14" x14ac:dyDescent="0.35">
      <c r="A101" t="str">
        <f>+[38]SCHOOLS!A100</f>
        <v>REAEJ</v>
      </c>
      <c r="B101">
        <v>2157</v>
      </c>
      <c r="C101">
        <v>2157</v>
      </c>
      <c r="D101" t="s">
        <v>921</v>
      </c>
      <c r="E101" s="224" t="str">
        <f>+[38]SCHOOLS!O100</f>
        <v>Primary Academy</v>
      </c>
      <c r="G101" s="356">
        <v>5</v>
      </c>
      <c r="I101" s="357">
        <f t="shared" si="8"/>
        <v>1090</v>
      </c>
      <c r="K101" s="349">
        <f t="shared" si="5"/>
        <v>1200</v>
      </c>
      <c r="L101" s="358"/>
      <c r="M101" s="349">
        <f t="shared" si="6"/>
        <v>12</v>
      </c>
      <c r="N101" s="359">
        <f t="shared" si="7"/>
        <v>2880</v>
      </c>
    </row>
    <row r="102" spans="1:14" x14ac:dyDescent="0.35">
      <c r="A102" t="str">
        <f>+[38]SCHOOLS!A101</f>
        <v>READR</v>
      </c>
      <c r="B102">
        <v>2161</v>
      </c>
      <c r="C102">
        <v>2161</v>
      </c>
      <c r="D102" t="s">
        <v>922</v>
      </c>
      <c r="E102" s="224" t="str">
        <f>+[38]SCHOOLS!O101</f>
        <v>Primary Academy</v>
      </c>
      <c r="G102" s="356">
        <v>0</v>
      </c>
      <c r="I102" s="357">
        <f t="shared" si="8"/>
        <v>0</v>
      </c>
      <c r="K102" s="349">
        <f t="shared" si="5"/>
        <v>0</v>
      </c>
      <c r="L102" s="358"/>
      <c r="M102" s="349">
        <f t="shared" si="6"/>
        <v>0</v>
      </c>
      <c r="N102" s="359">
        <f t="shared" si="7"/>
        <v>0</v>
      </c>
    </row>
    <row r="103" spans="1:14" x14ac:dyDescent="0.35">
      <c r="A103" t="str">
        <f>+[38]SCHOOLS!A102</f>
        <v>REAHL</v>
      </c>
      <c r="B103">
        <v>2162</v>
      </c>
      <c r="C103">
        <v>2162</v>
      </c>
      <c r="D103" t="s">
        <v>923</v>
      </c>
      <c r="E103" s="224" t="str">
        <f>+[38]SCHOOLS!O102</f>
        <v>Primary Maintained</v>
      </c>
      <c r="G103" s="356">
        <v>4</v>
      </c>
      <c r="I103" s="357">
        <f t="shared" si="8"/>
        <v>872</v>
      </c>
      <c r="K103" s="349">
        <f t="shared" si="5"/>
        <v>960</v>
      </c>
      <c r="L103" s="358"/>
      <c r="M103" s="349">
        <f t="shared" si="6"/>
        <v>10</v>
      </c>
      <c r="N103" s="359">
        <f t="shared" si="7"/>
        <v>2400</v>
      </c>
    </row>
    <row r="104" spans="1:14" x14ac:dyDescent="0.35">
      <c r="A104" t="str">
        <f>+[38]SCHOOLS!A103</f>
        <v>REAAJ</v>
      </c>
      <c r="B104">
        <v>2169</v>
      </c>
      <c r="C104">
        <v>2169</v>
      </c>
      <c r="D104" t="s">
        <v>924</v>
      </c>
      <c r="E104" s="224" t="str">
        <f>+[38]SCHOOLS!O103</f>
        <v>Primary Academy</v>
      </c>
      <c r="G104" s="356">
        <v>17</v>
      </c>
      <c r="I104" s="357">
        <f t="shared" si="8"/>
        <v>3706</v>
      </c>
      <c r="K104" s="349">
        <f t="shared" si="5"/>
        <v>4080</v>
      </c>
      <c r="L104" s="358"/>
      <c r="M104" s="349">
        <f t="shared" si="6"/>
        <v>41</v>
      </c>
      <c r="N104" s="359">
        <f t="shared" si="7"/>
        <v>9840</v>
      </c>
    </row>
    <row r="105" spans="1:14" x14ac:dyDescent="0.35">
      <c r="A105" t="str">
        <f>+[38]SCHOOLS!A104</f>
        <v>REARM</v>
      </c>
      <c r="B105">
        <v>2170</v>
      </c>
      <c r="C105">
        <v>2170</v>
      </c>
      <c r="D105" t="s">
        <v>925</v>
      </c>
      <c r="E105" s="224" t="str">
        <f>+[38]SCHOOLS!O104</f>
        <v>Primary Academy</v>
      </c>
      <c r="G105" s="356">
        <v>18</v>
      </c>
      <c r="I105" s="357">
        <f t="shared" si="8"/>
        <v>3924</v>
      </c>
      <c r="K105" s="349">
        <f t="shared" si="5"/>
        <v>4320</v>
      </c>
      <c r="L105" s="358"/>
      <c r="M105" s="349">
        <f t="shared" si="6"/>
        <v>43</v>
      </c>
      <c r="N105" s="359">
        <f t="shared" si="7"/>
        <v>10320</v>
      </c>
    </row>
    <row r="106" spans="1:14" x14ac:dyDescent="0.35">
      <c r="A106" t="str">
        <f>+[38]SCHOOLS!A105</f>
        <v>REAJF</v>
      </c>
      <c r="B106">
        <v>2176</v>
      </c>
      <c r="C106">
        <v>2176</v>
      </c>
      <c r="D106" t="s">
        <v>927</v>
      </c>
      <c r="E106" s="224" t="str">
        <f>+[38]SCHOOLS!O105</f>
        <v>Primary Maintained</v>
      </c>
      <c r="G106" s="356">
        <v>0</v>
      </c>
      <c r="I106" s="357">
        <f t="shared" si="8"/>
        <v>0</v>
      </c>
      <c r="K106" s="349">
        <f t="shared" si="5"/>
        <v>0</v>
      </c>
      <c r="L106" s="358"/>
      <c r="M106" s="349">
        <f t="shared" si="6"/>
        <v>0</v>
      </c>
      <c r="N106" s="359">
        <f t="shared" si="7"/>
        <v>0</v>
      </c>
    </row>
    <row r="107" spans="1:14" x14ac:dyDescent="0.35">
      <c r="A107" t="str">
        <f>+[38]SCHOOLS!A106</f>
        <v>REAJG</v>
      </c>
      <c r="B107">
        <v>2178</v>
      </c>
      <c r="C107">
        <v>2178</v>
      </c>
      <c r="D107" t="s">
        <v>928</v>
      </c>
      <c r="E107" s="224" t="str">
        <f>+[38]SCHOOLS!O106</f>
        <v>Primary Maintained</v>
      </c>
      <c r="G107" s="356">
        <v>1</v>
      </c>
      <c r="I107" s="357">
        <f t="shared" si="8"/>
        <v>218</v>
      </c>
      <c r="K107" s="349">
        <f t="shared" si="5"/>
        <v>240</v>
      </c>
      <c r="L107" s="358"/>
      <c r="M107" s="349">
        <f t="shared" si="6"/>
        <v>2</v>
      </c>
      <c r="N107" s="359">
        <f t="shared" si="7"/>
        <v>480</v>
      </c>
    </row>
    <row r="108" spans="1:14" x14ac:dyDescent="0.35">
      <c r="A108" t="str">
        <f>+[38]SCHOOLS!A107</f>
        <v>REAJT</v>
      </c>
      <c r="B108">
        <v>2180</v>
      </c>
      <c r="C108">
        <v>2180</v>
      </c>
      <c r="D108" t="s">
        <v>929</v>
      </c>
      <c r="E108" s="224" t="str">
        <f>+[38]SCHOOLS!O107</f>
        <v>Primary Academy</v>
      </c>
      <c r="G108" s="356">
        <v>18</v>
      </c>
      <c r="I108" s="357">
        <f t="shared" si="8"/>
        <v>3924</v>
      </c>
      <c r="K108" s="349">
        <f t="shared" si="5"/>
        <v>4320</v>
      </c>
      <c r="L108" s="358"/>
      <c r="M108" s="349">
        <f t="shared" si="6"/>
        <v>43</v>
      </c>
      <c r="N108" s="359">
        <f t="shared" si="7"/>
        <v>10320</v>
      </c>
    </row>
    <row r="109" spans="1:14" x14ac:dyDescent="0.35">
      <c r="A109" t="str">
        <f>+[38]SCHOOLS!A108</f>
        <v>REAJX</v>
      </c>
      <c r="B109">
        <v>2181</v>
      </c>
      <c r="C109">
        <v>2181</v>
      </c>
      <c r="D109" t="s">
        <v>930</v>
      </c>
      <c r="E109" s="224" t="str">
        <f>+[38]SCHOOLS!O108</f>
        <v>Primary Maintained</v>
      </c>
      <c r="G109" s="356">
        <v>5</v>
      </c>
      <c r="I109" s="357">
        <f t="shared" si="8"/>
        <v>1090</v>
      </c>
      <c r="K109" s="349">
        <f t="shared" si="5"/>
        <v>1200</v>
      </c>
      <c r="L109" s="358"/>
      <c r="M109" s="349">
        <f t="shared" si="6"/>
        <v>12</v>
      </c>
      <c r="N109" s="359">
        <f t="shared" si="7"/>
        <v>2880</v>
      </c>
    </row>
    <row r="110" spans="1:14" x14ac:dyDescent="0.35">
      <c r="A110" t="str">
        <f>+[38]SCHOOLS!A109</f>
        <v>REAJZ</v>
      </c>
      <c r="B110">
        <v>2184</v>
      </c>
      <c r="C110">
        <v>2184</v>
      </c>
      <c r="D110" t="s">
        <v>150</v>
      </c>
      <c r="E110" s="224" t="str">
        <f>+[38]SCHOOLS!O109</f>
        <v>Closed provision</v>
      </c>
      <c r="G110" s="356">
        <v>0</v>
      </c>
      <c r="I110" s="357">
        <f t="shared" si="8"/>
        <v>0</v>
      </c>
      <c r="K110" s="349">
        <f t="shared" si="5"/>
        <v>0</v>
      </c>
      <c r="L110" s="358"/>
      <c r="M110" s="349">
        <f t="shared" si="6"/>
        <v>0</v>
      </c>
      <c r="N110" s="359">
        <f t="shared" si="7"/>
        <v>0</v>
      </c>
    </row>
    <row r="111" spans="1:14" x14ac:dyDescent="0.35">
      <c r="A111" t="str">
        <f>+[38]SCHOOLS!A110</f>
        <v>REAKA</v>
      </c>
      <c r="B111">
        <v>2185</v>
      </c>
      <c r="C111">
        <v>2185</v>
      </c>
      <c r="D111" t="s">
        <v>931</v>
      </c>
      <c r="E111" s="224" t="str">
        <f>+[38]SCHOOLS!O110</f>
        <v>Primary Maintained</v>
      </c>
      <c r="G111" s="356">
        <v>1</v>
      </c>
      <c r="I111" s="357">
        <f t="shared" si="8"/>
        <v>218</v>
      </c>
      <c r="K111" s="349">
        <f t="shared" si="5"/>
        <v>240</v>
      </c>
      <c r="L111" s="358"/>
      <c r="M111" s="349">
        <f t="shared" si="6"/>
        <v>2</v>
      </c>
      <c r="N111" s="359">
        <f t="shared" si="7"/>
        <v>480</v>
      </c>
    </row>
    <row r="112" spans="1:14" x14ac:dyDescent="0.35">
      <c r="A112" t="str">
        <f>+[38]SCHOOLS!A111</f>
        <v>REAKK</v>
      </c>
      <c r="B112">
        <v>2186</v>
      </c>
      <c r="C112">
        <v>2186</v>
      </c>
      <c r="D112" t="s">
        <v>932</v>
      </c>
      <c r="E112" s="224" t="str">
        <f>+[38]SCHOOLS!O111</f>
        <v>Primary Maintained</v>
      </c>
      <c r="G112" s="356">
        <v>6</v>
      </c>
      <c r="I112" s="357">
        <f t="shared" si="8"/>
        <v>1308</v>
      </c>
      <c r="K112" s="349">
        <f t="shared" si="5"/>
        <v>1440</v>
      </c>
      <c r="L112" s="358"/>
      <c r="M112" s="349">
        <f t="shared" si="6"/>
        <v>14</v>
      </c>
      <c r="N112" s="359">
        <f t="shared" si="7"/>
        <v>3360</v>
      </c>
    </row>
    <row r="113" spans="1:14" x14ac:dyDescent="0.35">
      <c r="A113" t="str">
        <f>+[38]SCHOOLS!A112</f>
        <v>REAKT</v>
      </c>
      <c r="B113">
        <v>2187</v>
      </c>
      <c r="C113">
        <v>2187</v>
      </c>
      <c r="D113" t="s">
        <v>933</v>
      </c>
      <c r="E113" s="224" t="str">
        <f>+[38]SCHOOLS!O112</f>
        <v>Primary Maintained</v>
      </c>
      <c r="G113" s="356">
        <v>1</v>
      </c>
      <c r="I113" s="357">
        <f t="shared" si="8"/>
        <v>218</v>
      </c>
      <c r="K113" s="349">
        <f t="shared" si="5"/>
        <v>240</v>
      </c>
      <c r="L113" s="358"/>
      <c r="M113" s="349">
        <f t="shared" si="6"/>
        <v>2</v>
      </c>
      <c r="N113" s="359">
        <f t="shared" si="7"/>
        <v>480</v>
      </c>
    </row>
    <row r="114" spans="1:14" x14ac:dyDescent="0.35">
      <c r="A114" t="str">
        <f>+[38]SCHOOLS!A113</f>
        <v>REANP</v>
      </c>
      <c r="B114">
        <v>2188</v>
      </c>
      <c r="C114">
        <v>2188</v>
      </c>
      <c r="D114" t="s">
        <v>934</v>
      </c>
      <c r="E114" s="224" t="str">
        <f>+[38]SCHOOLS!O113</f>
        <v>Primary Maintained</v>
      </c>
      <c r="G114" s="356">
        <v>3</v>
      </c>
      <c r="I114" s="357">
        <f t="shared" si="8"/>
        <v>654</v>
      </c>
      <c r="K114" s="349">
        <f t="shared" si="5"/>
        <v>720</v>
      </c>
      <c r="L114" s="358"/>
      <c r="M114" s="349">
        <f t="shared" si="6"/>
        <v>7</v>
      </c>
      <c r="N114" s="359">
        <f t="shared" si="7"/>
        <v>1680</v>
      </c>
    </row>
    <row r="115" spans="1:14" x14ac:dyDescent="0.35">
      <c r="A115" t="str">
        <f>+[38]SCHOOLS!A114</f>
        <v>REANQ</v>
      </c>
      <c r="B115">
        <v>2189</v>
      </c>
      <c r="C115">
        <v>2189</v>
      </c>
      <c r="D115" t="s">
        <v>935</v>
      </c>
      <c r="E115" s="224" t="str">
        <f>+[38]SCHOOLS!O114</f>
        <v>Primary Maintained</v>
      </c>
      <c r="G115" s="356">
        <v>0</v>
      </c>
      <c r="I115" s="357">
        <f t="shared" si="8"/>
        <v>0</v>
      </c>
      <c r="K115" s="349">
        <f t="shared" si="5"/>
        <v>0</v>
      </c>
      <c r="L115" s="358"/>
      <c r="M115" s="349">
        <f t="shared" si="6"/>
        <v>0</v>
      </c>
      <c r="N115" s="359">
        <f t="shared" si="7"/>
        <v>0</v>
      </c>
    </row>
    <row r="116" spans="1:14" x14ac:dyDescent="0.35">
      <c r="A116" t="str">
        <f>+[38]SCHOOLS!A115</f>
        <v>REARX</v>
      </c>
      <c r="B116">
        <v>2191</v>
      </c>
      <c r="C116">
        <v>2191</v>
      </c>
      <c r="D116" t="s">
        <v>936</v>
      </c>
      <c r="E116" s="224" t="str">
        <f>+[38]SCHOOLS!O115</f>
        <v>Primary Academy</v>
      </c>
      <c r="G116" s="356">
        <v>0</v>
      </c>
      <c r="I116" s="357">
        <f t="shared" si="8"/>
        <v>0</v>
      </c>
      <c r="K116" s="349">
        <f t="shared" si="5"/>
        <v>0</v>
      </c>
      <c r="L116" s="358"/>
      <c r="M116" s="349">
        <f t="shared" si="6"/>
        <v>0</v>
      </c>
      <c r="N116" s="359">
        <f t="shared" si="7"/>
        <v>0</v>
      </c>
    </row>
    <row r="117" spans="1:14" x14ac:dyDescent="0.35">
      <c r="A117" t="str">
        <f>+[38]SCHOOLS!A116</f>
        <v>REALD</v>
      </c>
      <c r="B117">
        <v>2194</v>
      </c>
      <c r="C117">
        <v>2194</v>
      </c>
      <c r="D117" t="s">
        <v>937</v>
      </c>
      <c r="E117" s="224" t="str">
        <f>+[38]SCHOOLS!O116</f>
        <v>Primary Maintained</v>
      </c>
      <c r="G117" s="356">
        <v>5</v>
      </c>
      <c r="I117" s="357">
        <f t="shared" si="8"/>
        <v>1090</v>
      </c>
      <c r="K117" s="349">
        <f t="shared" si="5"/>
        <v>1200</v>
      </c>
      <c r="L117" s="358"/>
      <c r="M117" s="349">
        <f t="shared" si="6"/>
        <v>12</v>
      </c>
      <c r="N117" s="359">
        <f t="shared" si="7"/>
        <v>2880</v>
      </c>
    </row>
    <row r="118" spans="1:14" x14ac:dyDescent="0.35">
      <c r="A118" t="str">
        <f>+[38]SCHOOLS!A117</f>
        <v>REANR</v>
      </c>
      <c r="B118">
        <v>2195</v>
      </c>
      <c r="C118">
        <v>2195</v>
      </c>
      <c r="D118" t="s">
        <v>938</v>
      </c>
      <c r="E118" s="224" t="str">
        <f>+[38]SCHOOLS!O117</f>
        <v>Primary Maintained</v>
      </c>
      <c r="G118" s="356">
        <v>16</v>
      </c>
      <c r="I118" s="357">
        <f t="shared" si="8"/>
        <v>3488</v>
      </c>
      <c r="K118" s="349">
        <f t="shared" si="5"/>
        <v>3840</v>
      </c>
      <c r="L118" s="358"/>
      <c r="M118" s="349">
        <f t="shared" si="6"/>
        <v>38</v>
      </c>
      <c r="N118" s="359">
        <f t="shared" si="7"/>
        <v>9120</v>
      </c>
    </row>
    <row r="119" spans="1:14" x14ac:dyDescent="0.35">
      <c r="A119" t="str">
        <f>+[38]SCHOOLS!A118</f>
        <v>REANT</v>
      </c>
      <c r="B119">
        <v>2196</v>
      </c>
      <c r="C119">
        <v>2196</v>
      </c>
      <c r="D119" t="s">
        <v>939</v>
      </c>
      <c r="E119" s="224" t="str">
        <f>+[38]SCHOOLS!O118</f>
        <v>Primary Academy</v>
      </c>
      <c r="G119" s="356">
        <v>6</v>
      </c>
      <c r="I119" s="357">
        <f t="shared" si="8"/>
        <v>1308</v>
      </c>
      <c r="K119" s="349">
        <f t="shared" si="5"/>
        <v>1440</v>
      </c>
      <c r="L119" s="358"/>
      <c r="M119" s="349">
        <f t="shared" si="6"/>
        <v>14</v>
      </c>
      <c r="N119" s="359">
        <f t="shared" si="7"/>
        <v>3360</v>
      </c>
    </row>
    <row r="120" spans="1:14" x14ac:dyDescent="0.35">
      <c r="A120" t="str">
        <f>+[38]SCHOOLS!A119</f>
        <v>REAGE</v>
      </c>
      <c r="B120">
        <v>2204</v>
      </c>
      <c r="C120">
        <v>2204</v>
      </c>
      <c r="D120" t="s">
        <v>940</v>
      </c>
      <c r="E120" s="224" t="str">
        <f>+[38]SCHOOLS!O119</f>
        <v>Primary Maintained</v>
      </c>
      <c r="G120" s="356">
        <v>4</v>
      </c>
      <c r="I120" s="357">
        <f t="shared" si="8"/>
        <v>872</v>
      </c>
      <c r="K120" s="349">
        <f t="shared" si="5"/>
        <v>960</v>
      </c>
      <c r="L120" s="358"/>
      <c r="M120" s="349">
        <f t="shared" si="6"/>
        <v>10</v>
      </c>
      <c r="N120" s="359">
        <f t="shared" si="7"/>
        <v>2400</v>
      </c>
    </row>
    <row r="121" spans="1:14" x14ac:dyDescent="0.35">
      <c r="A121" t="str">
        <f>+[38]SCHOOLS!A120</f>
        <v>REANZ</v>
      </c>
      <c r="B121">
        <v>2227</v>
      </c>
      <c r="C121">
        <v>2227</v>
      </c>
      <c r="D121" t="s">
        <v>941</v>
      </c>
      <c r="E121" s="224" t="str">
        <f>+[38]SCHOOLS!O120</f>
        <v>Primary Academy</v>
      </c>
      <c r="G121" s="356">
        <v>23</v>
      </c>
      <c r="I121" s="357">
        <f t="shared" si="8"/>
        <v>5014</v>
      </c>
      <c r="K121" s="349">
        <f t="shared" si="5"/>
        <v>5520</v>
      </c>
      <c r="L121" s="358"/>
      <c r="M121" s="349">
        <f t="shared" si="6"/>
        <v>55</v>
      </c>
      <c r="N121" s="359">
        <f t="shared" si="7"/>
        <v>13200</v>
      </c>
    </row>
    <row r="122" spans="1:14" x14ac:dyDescent="0.35">
      <c r="A122" t="str">
        <f>+[38]SCHOOLS!A121</f>
        <v>REARR</v>
      </c>
      <c r="B122">
        <v>2231</v>
      </c>
      <c r="C122">
        <v>2231</v>
      </c>
      <c r="D122" t="s">
        <v>942</v>
      </c>
      <c r="E122" s="224" t="str">
        <f>+[38]SCHOOLS!O121</f>
        <v>Primary Maintained</v>
      </c>
      <c r="G122" s="356">
        <v>0</v>
      </c>
      <c r="I122" s="357">
        <f t="shared" si="8"/>
        <v>0</v>
      </c>
      <c r="K122" s="349">
        <f t="shared" si="5"/>
        <v>0</v>
      </c>
      <c r="L122" s="358"/>
      <c r="M122" s="349">
        <f t="shared" si="6"/>
        <v>0</v>
      </c>
      <c r="N122" s="359">
        <f t="shared" si="7"/>
        <v>0</v>
      </c>
    </row>
    <row r="123" spans="1:14" x14ac:dyDescent="0.35">
      <c r="A123" t="str">
        <f>+[38]SCHOOLS!A122</f>
        <v>REARY</v>
      </c>
      <c r="B123">
        <v>2238</v>
      </c>
      <c r="C123">
        <v>2238</v>
      </c>
      <c r="D123" t="s">
        <v>1293</v>
      </c>
      <c r="E123" s="224" t="str">
        <f>+[38]SCHOOLS!O122</f>
        <v>Primary Maintained</v>
      </c>
      <c r="G123" s="356">
        <v>3</v>
      </c>
      <c r="I123" s="357">
        <f t="shared" si="8"/>
        <v>654</v>
      </c>
      <c r="K123" s="349">
        <f t="shared" si="5"/>
        <v>720</v>
      </c>
      <c r="L123" s="358"/>
      <c r="M123" s="349">
        <f t="shared" si="6"/>
        <v>7</v>
      </c>
      <c r="N123" s="359">
        <f t="shared" si="7"/>
        <v>1680</v>
      </c>
    </row>
    <row r="124" spans="1:14" x14ac:dyDescent="0.35">
      <c r="A124" t="str">
        <f>+[38]SCHOOLS!A123</f>
        <v>REABT</v>
      </c>
      <c r="B124">
        <v>2239</v>
      </c>
      <c r="C124">
        <v>2239</v>
      </c>
      <c r="D124" t="s">
        <v>944</v>
      </c>
      <c r="E124" s="224" t="str">
        <f>+[38]SCHOOLS!O123</f>
        <v>Primary Maintained</v>
      </c>
      <c r="G124" s="356">
        <v>11</v>
      </c>
      <c r="I124" s="357">
        <f t="shared" si="8"/>
        <v>2398</v>
      </c>
      <c r="K124" s="349">
        <f t="shared" si="5"/>
        <v>2640</v>
      </c>
      <c r="L124" s="358"/>
      <c r="M124" s="349">
        <f t="shared" si="6"/>
        <v>26</v>
      </c>
      <c r="N124" s="359">
        <f t="shared" si="7"/>
        <v>6240</v>
      </c>
    </row>
    <row r="125" spans="1:14" x14ac:dyDescent="0.35">
      <c r="A125" t="str">
        <f>+[38]SCHOOLS!A124</f>
        <v>REAAY</v>
      </c>
      <c r="B125">
        <v>2245</v>
      </c>
      <c r="C125">
        <v>2245</v>
      </c>
      <c r="D125" t="s">
        <v>945</v>
      </c>
      <c r="E125" s="224" t="str">
        <f>+[38]SCHOOLS!O124</f>
        <v>Primary Maintained</v>
      </c>
      <c r="G125" s="356">
        <v>11</v>
      </c>
      <c r="I125" s="357">
        <f t="shared" si="8"/>
        <v>2398</v>
      </c>
      <c r="K125" s="349">
        <f t="shared" si="5"/>
        <v>2640</v>
      </c>
      <c r="L125" s="358"/>
      <c r="M125" s="349">
        <f t="shared" si="6"/>
        <v>26</v>
      </c>
      <c r="N125" s="359">
        <f t="shared" si="7"/>
        <v>6240</v>
      </c>
    </row>
    <row r="126" spans="1:14" x14ac:dyDescent="0.35">
      <c r="A126" t="str">
        <f>+[38]SCHOOLS!A125</f>
        <v>REAPR</v>
      </c>
      <c r="B126">
        <v>2249</v>
      </c>
      <c r="C126">
        <v>2249</v>
      </c>
      <c r="D126" t="s">
        <v>946</v>
      </c>
      <c r="E126" s="224" t="str">
        <f>+[38]SCHOOLS!O125</f>
        <v>Primary Maintained</v>
      </c>
      <c r="G126" s="356">
        <v>0</v>
      </c>
      <c r="I126" s="357">
        <f t="shared" si="8"/>
        <v>0</v>
      </c>
      <c r="K126" s="349">
        <f t="shared" si="5"/>
        <v>0</v>
      </c>
      <c r="L126" s="358"/>
      <c r="M126" s="349">
        <f t="shared" si="6"/>
        <v>0</v>
      </c>
      <c r="N126" s="359">
        <f t="shared" si="7"/>
        <v>0</v>
      </c>
    </row>
    <row r="127" spans="1:14" x14ac:dyDescent="0.35">
      <c r="A127" t="str">
        <f>+[38]SCHOOLS!A126</f>
        <v>REAGJ</v>
      </c>
      <c r="B127">
        <v>2251</v>
      </c>
      <c r="C127">
        <v>2251</v>
      </c>
      <c r="D127" t="s">
        <v>160</v>
      </c>
      <c r="E127" s="224" t="str">
        <f>+[38]SCHOOLS!O126</f>
        <v>Primary Academy</v>
      </c>
      <c r="G127" s="356">
        <v>2</v>
      </c>
      <c r="I127" s="357">
        <f t="shared" si="8"/>
        <v>436</v>
      </c>
      <c r="K127" s="349">
        <f t="shared" si="5"/>
        <v>480</v>
      </c>
      <c r="L127" s="358"/>
      <c r="M127" s="349">
        <f t="shared" si="6"/>
        <v>5</v>
      </c>
      <c r="N127" s="359">
        <f t="shared" si="7"/>
        <v>1200</v>
      </c>
    </row>
    <row r="128" spans="1:14" x14ac:dyDescent="0.35">
      <c r="A128" t="str">
        <f>+[38]SCHOOLS!A127</f>
        <v>REACG</v>
      </c>
      <c r="B128">
        <v>2293</v>
      </c>
      <c r="C128">
        <v>2293</v>
      </c>
      <c r="D128" t="s">
        <v>947</v>
      </c>
      <c r="E128" s="224" t="str">
        <f>+[38]SCHOOLS!O127</f>
        <v>Primary Maintained</v>
      </c>
      <c r="G128" s="356">
        <v>0</v>
      </c>
      <c r="I128" s="357">
        <f t="shared" si="8"/>
        <v>0</v>
      </c>
      <c r="K128" s="349">
        <f t="shared" si="5"/>
        <v>0</v>
      </c>
      <c r="L128" s="358"/>
      <c r="M128" s="349">
        <f t="shared" si="6"/>
        <v>0</v>
      </c>
      <c r="N128" s="359">
        <f t="shared" si="7"/>
        <v>0</v>
      </c>
    </row>
    <row r="129" spans="1:14" x14ac:dyDescent="0.35">
      <c r="A129" t="str">
        <f>+[38]SCHOOLS!A128</f>
        <v>REAHT</v>
      </c>
      <c r="B129">
        <v>2299</v>
      </c>
      <c r="C129">
        <v>2299</v>
      </c>
      <c r="D129" t="s">
        <v>1294</v>
      </c>
      <c r="E129" s="224" t="str">
        <f>+[38]SCHOOLS!O128</f>
        <v>Closed provision</v>
      </c>
      <c r="G129" s="356">
        <v>0</v>
      </c>
      <c r="I129" s="357">
        <f t="shared" si="8"/>
        <v>0</v>
      </c>
      <c r="K129" s="349">
        <f t="shared" si="5"/>
        <v>0</v>
      </c>
      <c r="L129" s="358"/>
      <c r="M129" s="349">
        <f t="shared" si="6"/>
        <v>0</v>
      </c>
      <c r="N129" s="359">
        <f t="shared" si="7"/>
        <v>0</v>
      </c>
    </row>
    <row r="130" spans="1:14" x14ac:dyDescent="0.35">
      <c r="A130" t="str">
        <f>+[38]SCHOOLS!A129</f>
        <v>REARA</v>
      </c>
      <c r="B130">
        <v>2300</v>
      </c>
      <c r="C130">
        <v>2300</v>
      </c>
      <c r="D130" t="s">
        <v>166</v>
      </c>
      <c r="E130" s="224" t="str">
        <f>+[38]SCHOOLS!O129</f>
        <v>Primary Maintained</v>
      </c>
      <c r="G130" s="356">
        <v>0</v>
      </c>
      <c r="I130" s="357">
        <f t="shared" si="8"/>
        <v>0</v>
      </c>
      <c r="K130" s="349">
        <f t="shared" si="5"/>
        <v>0</v>
      </c>
      <c r="L130" s="358"/>
      <c r="M130" s="349">
        <f t="shared" si="6"/>
        <v>0</v>
      </c>
      <c r="N130" s="359">
        <f t="shared" si="7"/>
        <v>0</v>
      </c>
    </row>
    <row r="131" spans="1:14" x14ac:dyDescent="0.35">
      <c r="A131" t="str">
        <f>+[38]SCHOOLS!A130</f>
        <v>REABG</v>
      </c>
      <c r="B131">
        <v>2308</v>
      </c>
      <c r="C131">
        <v>2308</v>
      </c>
      <c r="D131" t="s">
        <v>949</v>
      </c>
      <c r="E131" s="224" t="str">
        <f>+[38]SCHOOLS!O130</f>
        <v>Primary Academy</v>
      </c>
      <c r="G131" s="356">
        <v>0</v>
      </c>
      <c r="I131" s="357">
        <f t="shared" si="8"/>
        <v>0</v>
      </c>
      <c r="K131" s="349">
        <f t="shared" si="5"/>
        <v>0</v>
      </c>
      <c r="L131" s="358"/>
      <c r="M131" s="349">
        <f t="shared" si="6"/>
        <v>0</v>
      </c>
      <c r="N131" s="359">
        <f t="shared" si="7"/>
        <v>0</v>
      </c>
    </row>
    <row r="132" spans="1:14" x14ac:dyDescent="0.35">
      <c r="A132" t="str">
        <f>+[38]SCHOOLS!A131</f>
        <v>READB</v>
      </c>
      <c r="B132">
        <v>2309</v>
      </c>
      <c r="C132">
        <v>2309</v>
      </c>
      <c r="D132" t="s">
        <v>950</v>
      </c>
      <c r="E132" s="224" t="str">
        <f>+[38]SCHOOLS!O131</f>
        <v>Primary Academy</v>
      </c>
      <c r="G132" s="356">
        <v>5</v>
      </c>
      <c r="I132" s="357">
        <f t="shared" si="8"/>
        <v>1090</v>
      </c>
      <c r="K132" s="349">
        <f t="shared" si="5"/>
        <v>1200</v>
      </c>
      <c r="L132" s="358"/>
      <c r="M132" s="349">
        <f t="shared" si="6"/>
        <v>12</v>
      </c>
      <c r="N132" s="359">
        <f t="shared" si="7"/>
        <v>2880</v>
      </c>
    </row>
    <row r="133" spans="1:14" x14ac:dyDescent="0.35">
      <c r="A133" t="str">
        <f>+[38]SCHOOLS!A132</f>
        <v>REAAN</v>
      </c>
      <c r="B133">
        <v>2317</v>
      </c>
      <c r="C133">
        <v>2317</v>
      </c>
      <c r="D133" t="s">
        <v>951</v>
      </c>
      <c r="E133" s="224" t="str">
        <f>+[38]SCHOOLS!O132</f>
        <v>Primary Maintained</v>
      </c>
      <c r="G133" s="356">
        <v>3</v>
      </c>
      <c r="I133" s="357">
        <f t="shared" si="8"/>
        <v>654</v>
      </c>
      <c r="K133" s="349">
        <f t="shared" si="5"/>
        <v>720</v>
      </c>
      <c r="L133" s="358"/>
      <c r="M133" s="349">
        <f t="shared" si="6"/>
        <v>7</v>
      </c>
      <c r="N133" s="359">
        <f t="shared" si="7"/>
        <v>1680</v>
      </c>
    </row>
    <row r="134" spans="1:14" x14ac:dyDescent="0.35">
      <c r="A134" t="str">
        <f>+[38]SCHOOLS!A133</f>
        <v>REACE</v>
      </c>
      <c r="B134" s="361">
        <v>2402</v>
      </c>
      <c r="C134">
        <v>2402</v>
      </c>
      <c r="D134" t="s">
        <v>952</v>
      </c>
      <c r="E134" s="224" t="str">
        <f>+[38]SCHOOLS!O133</f>
        <v>Primary Academy</v>
      </c>
      <c r="G134" s="356">
        <v>0</v>
      </c>
      <c r="I134" s="357">
        <f t="shared" si="8"/>
        <v>0</v>
      </c>
      <c r="K134" s="349">
        <f t="shared" si="5"/>
        <v>0</v>
      </c>
      <c r="L134" s="358"/>
      <c r="M134" s="349">
        <f t="shared" si="6"/>
        <v>0</v>
      </c>
      <c r="N134" s="359">
        <f t="shared" si="7"/>
        <v>0</v>
      </c>
    </row>
    <row r="135" spans="1:14" x14ac:dyDescent="0.35">
      <c r="A135" t="str">
        <f>+[38]SCHOOLS!A134</f>
        <v>REAPQ</v>
      </c>
      <c r="B135">
        <v>2429</v>
      </c>
      <c r="C135">
        <v>2429</v>
      </c>
      <c r="D135" t="s">
        <v>953</v>
      </c>
      <c r="E135" s="224" t="str">
        <f>+[38]SCHOOLS!O134</f>
        <v>Primary Maintained</v>
      </c>
      <c r="G135" s="356">
        <v>6</v>
      </c>
      <c r="I135" s="357">
        <f t="shared" si="8"/>
        <v>1308</v>
      </c>
      <c r="K135" s="349">
        <f t="shared" si="5"/>
        <v>1440</v>
      </c>
      <c r="L135" s="358"/>
      <c r="M135" s="349">
        <f t="shared" si="6"/>
        <v>14</v>
      </c>
      <c r="N135" s="359">
        <f t="shared" si="7"/>
        <v>3360</v>
      </c>
    </row>
    <row r="136" spans="1:14" x14ac:dyDescent="0.35">
      <c r="A136" t="str">
        <f>+[38]SCHOOLS!A135</f>
        <v>REAEY</v>
      </c>
      <c r="B136">
        <v>2434</v>
      </c>
      <c r="C136">
        <v>2434</v>
      </c>
      <c r="D136" t="s">
        <v>954</v>
      </c>
      <c r="E136" s="224" t="str">
        <f>+[38]SCHOOLS!O135</f>
        <v>Primary Academy</v>
      </c>
      <c r="G136" s="356">
        <v>16</v>
      </c>
      <c r="I136" s="357">
        <f t="shared" si="8"/>
        <v>3488</v>
      </c>
      <c r="K136" s="349">
        <f t="shared" si="5"/>
        <v>3840</v>
      </c>
      <c r="L136" s="358"/>
      <c r="M136" s="349">
        <f t="shared" si="6"/>
        <v>38</v>
      </c>
      <c r="N136" s="359">
        <f t="shared" si="7"/>
        <v>9120</v>
      </c>
    </row>
    <row r="137" spans="1:14" x14ac:dyDescent="0.35">
      <c r="A137" t="str">
        <f>+[38]SCHOOLS!A136</f>
        <v>REAHR</v>
      </c>
      <c r="B137">
        <v>2435</v>
      </c>
      <c r="C137">
        <v>2435</v>
      </c>
      <c r="D137" t="s">
        <v>176</v>
      </c>
      <c r="E137" s="224" t="str">
        <f>+[38]SCHOOLS!O136</f>
        <v>Closed provision</v>
      </c>
      <c r="G137" s="356">
        <v>0</v>
      </c>
      <c r="I137" s="357">
        <f t="shared" si="8"/>
        <v>0</v>
      </c>
      <c r="K137" s="349">
        <f t="shared" ref="K137:K200" si="9">G137*$K$3</f>
        <v>0</v>
      </c>
      <c r="L137" s="358"/>
      <c r="M137" s="349">
        <f t="shared" ref="M137:M200" si="10">ROUND(G137/$G$4*$M$4,0)</f>
        <v>0</v>
      </c>
      <c r="N137" s="359">
        <f t="shared" ref="N137:N200" si="11">M137*$K$3</f>
        <v>0</v>
      </c>
    </row>
    <row r="138" spans="1:14" x14ac:dyDescent="0.35">
      <c r="A138" t="str">
        <f>+[38]SCHOOLS!A137</f>
        <v>REARG</v>
      </c>
      <c r="B138">
        <v>2441</v>
      </c>
      <c r="C138">
        <v>2441</v>
      </c>
      <c r="D138" t="s">
        <v>955</v>
      </c>
      <c r="E138" s="224" t="str">
        <f>+[38]SCHOOLS!O137</f>
        <v>Primary Maintained</v>
      </c>
      <c r="G138" s="356">
        <v>7</v>
      </c>
      <c r="I138" s="357">
        <f t="shared" si="8"/>
        <v>1526</v>
      </c>
      <c r="K138" s="349">
        <f t="shared" si="9"/>
        <v>1680</v>
      </c>
      <c r="L138" s="358"/>
      <c r="M138" s="349">
        <f t="shared" si="10"/>
        <v>17</v>
      </c>
      <c r="N138" s="359">
        <f t="shared" si="11"/>
        <v>4080</v>
      </c>
    </row>
    <row r="139" spans="1:14" x14ac:dyDescent="0.35">
      <c r="A139" t="str">
        <f>+[38]SCHOOLS!A138</f>
        <v>REAGD</v>
      </c>
      <c r="B139">
        <v>2443</v>
      </c>
      <c r="C139">
        <v>2443</v>
      </c>
      <c r="D139" t="s">
        <v>956</v>
      </c>
      <c r="E139" s="224" t="str">
        <f>+[38]SCHOOLS!O138</f>
        <v>Primary Maintained</v>
      </c>
      <c r="G139" s="356">
        <v>16</v>
      </c>
      <c r="I139" s="357">
        <f t="shared" si="8"/>
        <v>3488</v>
      </c>
      <c r="K139" s="349">
        <f t="shared" si="9"/>
        <v>3840</v>
      </c>
      <c r="L139" s="358"/>
      <c r="M139" s="349">
        <f t="shared" si="10"/>
        <v>38</v>
      </c>
      <c r="N139" s="359">
        <f t="shared" si="11"/>
        <v>9120</v>
      </c>
    </row>
    <row r="140" spans="1:14" x14ac:dyDescent="0.35">
      <c r="A140" t="str">
        <f>+[38]SCHOOLS!A139</f>
        <v>REABL</v>
      </c>
      <c r="B140">
        <v>2447</v>
      </c>
      <c r="C140">
        <v>2447</v>
      </c>
      <c r="D140" t="s">
        <v>957</v>
      </c>
      <c r="E140" s="224" t="str">
        <f>+[38]SCHOOLS!O139</f>
        <v>Primary Maintained</v>
      </c>
      <c r="G140" s="356">
        <v>29</v>
      </c>
      <c r="I140" s="357">
        <f t="shared" si="8"/>
        <v>6322</v>
      </c>
      <c r="K140" s="349">
        <f t="shared" si="9"/>
        <v>6960</v>
      </c>
      <c r="L140" s="358"/>
      <c r="M140" s="349">
        <f t="shared" si="10"/>
        <v>69</v>
      </c>
      <c r="N140" s="359">
        <f t="shared" si="11"/>
        <v>16560</v>
      </c>
    </row>
    <row r="141" spans="1:14" x14ac:dyDescent="0.35">
      <c r="A141" t="str">
        <f>+[38]SCHOOLS!A140</f>
        <v>REAFG</v>
      </c>
      <c r="B141">
        <v>2449</v>
      </c>
      <c r="C141">
        <v>2449</v>
      </c>
      <c r="D141" t="s">
        <v>958</v>
      </c>
      <c r="E141" s="224" t="str">
        <f>+[38]SCHOOLS!O140</f>
        <v>Primary Maintained</v>
      </c>
      <c r="G141" s="356">
        <v>14</v>
      </c>
      <c r="I141" s="357">
        <f t="shared" si="8"/>
        <v>3052</v>
      </c>
      <c r="K141" s="349">
        <f t="shared" si="9"/>
        <v>3360</v>
      </c>
      <c r="L141" s="358"/>
      <c r="M141" s="349">
        <f t="shared" si="10"/>
        <v>34</v>
      </c>
      <c r="N141" s="359">
        <f t="shared" si="11"/>
        <v>8160</v>
      </c>
    </row>
    <row r="142" spans="1:14" x14ac:dyDescent="0.35">
      <c r="A142" t="str">
        <f>+[38]SCHOOLS!A141</f>
        <v>REAFC</v>
      </c>
      <c r="B142">
        <v>2450</v>
      </c>
      <c r="C142">
        <v>2450</v>
      </c>
      <c r="D142" t="s">
        <v>959</v>
      </c>
      <c r="E142" s="224" t="str">
        <f>+[38]SCHOOLS!O141</f>
        <v>Primary Academy</v>
      </c>
      <c r="G142" s="356">
        <v>7</v>
      </c>
      <c r="I142" s="357">
        <f t="shared" si="8"/>
        <v>1526</v>
      </c>
      <c r="K142" s="349">
        <f t="shared" si="9"/>
        <v>1680</v>
      </c>
      <c r="L142" s="358"/>
      <c r="M142" s="349">
        <f t="shared" si="10"/>
        <v>17</v>
      </c>
      <c r="N142" s="359">
        <f t="shared" si="11"/>
        <v>4080</v>
      </c>
    </row>
    <row r="143" spans="1:14" x14ac:dyDescent="0.35">
      <c r="A143" t="str">
        <f>+[38]SCHOOLS!A142</f>
        <v>REABB</v>
      </c>
      <c r="B143">
        <v>2453</v>
      </c>
      <c r="C143">
        <v>2453</v>
      </c>
      <c r="D143" t="s">
        <v>960</v>
      </c>
      <c r="E143" s="224" t="str">
        <f>+[38]SCHOOLS!O142</f>
        <v>Primary Maintained</v>
      </c>
      <c r="G143" s="356">
        <v>3</v>
      </c>
      <c r="I143" s="357">
        <f t="shared" si="8"/>
        <v>654</v>
      </c>
      <c r="K143" s="349">
        <f t="shared" si="9"/>
        <v>720</v>
      </c>
      <c r="L143" s="358"/>
      <c r="M143" s="349">
        <f t="shared" si="10"/>
        <v>7</v>
      </c>
      <c r="N143" s="359">
        <f t="shared" si="11"/>
        <v>1680</v>
      </c>
    </row>
    <row r="144" spans="1:14" x14ac:dyDescent="0.35">
      <c r="A144" t="str">
        <f>+[38]SCHOOLS!A143</f>
        <v>REAGC</v>
      </c>
      <c r="B144">
        <v>2454</v>
      </c>
      <c r="C144">
        <v>2454</v>
      </c>
      <c r="D144" t="s">
        <v>961</v>
      </c>
      <c r="E144" s="224" t="str">
        <f>+[38]SCHOOLS!O143</f>
        <v>Primary Maintained</v>
      </c>
      <c r="G144" s="356">
        <v>14</v>
      </c>
      <c r="I144" s="357">
        <f t="shared" si="8"/>
        <v>3052</v>
      </c>
      <c r="K144" s="349">
        <f t="shared" si="9"/>
        <v>3360</v>
      </c>
      <c r="L144" s="358"/>
      <c r="M144" s="349">
        <f t="shared" si="10"/>
        <v>34</v>
      </c>
      <c r="N144" s="359">
        <f t="shared" si="11"/>
        <v>8160</v>
      </c>
    </row>
    <row r="145" spans="1:14" x14ac:dyDescent="0.35">
      <c r="A145" t="str">
        <f>+[38]SCHOOLS!A144</f>
        <v>REAAP</v>
      </c>
      <c r="B145">
        <v>2455</v>
      </c>
      <c r="C145">
        <v>2455</v>
      </c>
      <c r="D145" t="s">
        <v>962</v>
      </c>
      <c r="E145" s="224" t="str">
        <f>+[38]SCHOOLS!O144</f>
        <v>Primary Academy</v>
      </c>
      <c r="G145" s="356">
        <v>6</v>
      </c>
      <c r="I145" s="357">
        <f t="shared" si="8"/>
        <v>1308</v>
      </c>
      <c r="K145" s="349">
        <f t="shared" si="9"/>
        <v>1440</v>
      </c>
      <c r="L145" s="358"/>
      <c r="M145" s="349">
        <f t="shared" si="10"/>
        <v>14</v>
      </c>
      <c r="N145" s="359">
        <f t="shared" si="11"/>
        <v>3360</v>
      </c>
    </row>
    <row r="146" spans="1:14" x14ac:dyDescent="0.35">
      <c r="A146" t="str">
        <f>+[38]SCHOOLS!A145</f>
        <v>REAQB</v>
      </c>
      <c r="B146">
        <v>2457</v>
      </c>
      <c r="C146">
        <v>2457</v>
      </c>
      <c r="D146" t="s">
        <v>186</v>
      </c>
      <c r="E146" s="224" t="str">
        <f>+[38]SCHOOLS!O145</f>
        <v>Primary Academy</v>
      </c>
      <c r="G146" s="356">
        <v>9</v>
      </c>
      <c r="I146" s="357">
        <f t="shared" si="8"/>
        <v>1962</v>
      </c>
      <c r="K146" s="349">
        <f t="shared" si="9"/>
        <v>2160</v>
      </c>
      <c r="L146" s="358"/>
      <c r="M146" s="349">
        <f t="shared" si="10"/>
        <v>22</v>
      </c>
      <c r="N146" s="359">
        <f t="shared" si="11"/>
        <v>5280</v>
      </c>
    </row>
    <row r="147" spans="1:14" x14ac:dyDescent="0.35">
      <c r="A147" t="str">
        <f>+[38]SCHOOLS!A146</f>
        <v>REAEC</v>
      </c>
      <c r="B147">
        <v>2458</v>
      </c>
      <c r="C147">
        <v>2458</v>
      </c>
      <c r="D147" t="s">
        <v>963</v>
      </c>
      <c r="E147" s="224" t="str">
        <f>+[38]SCHOOLS!O146</f>
        <v>Closed Provision</v>
      </c>
      <c r="G147" s="356">
        <v>0</v>
      </c>
      <c r="I147" s="357">
        <f t="shared" si="8"/>
        <v>0</v>
      </c>
      <c r="K147" s="349">
        <f t="shared" si="9"/>
        <v>0</v>
      </c>
      <c r="L147" s="358"/>
      <c r="M147" s="349">
        <f t="shared" si="10"/>
        <v>0</v>
      </c>
      <c r="N147" s="359">
        <f t="shared" si="11"/>
        <v>0</v>
      </c>
    </row>
    <row r="148" spans="1:14" x14ac:dyDescent="0.35">
      <c r="A148" t="str">
        <f>+[38]SCHOOLS!A147</f>
        <v>REAPG</v>
      </c>
      <c r="B148">
        <v>2460</v>
      </c>
      <c r="C148">
        <v>2460</v>
      </c>
      <c r="D148" t="s">
        <v>964</v>
      </c>
      <c r="E148" s="224" t="str">
        <f>+[38]SCHOOLS!O147</f>
        <v>Primary Academy</v>
      </c>
      <c r="G148" s="356">
        <v>10</v>
      </c>
      <c r="I148" s="357">
        <f t="shared" si="8"/>
        <v>2180</v>
      </c>
      <c r="K148" s="349">
        <f t="shared" si="9"/>
        <v>2400</v>
      </c>
      <c r="L148" s="358"/>
      <c r="M148" s="349">
        <f t="shared" si="10"/>
        <v>24</v>
      </c>
      <c r="N148" s="359">
        <f t="shared" si="11"/>
        <v>5760</v>
      </c>
    </row>
    <row r="149" spans="1:14" x14ac:dyDescent="0.35">
      <c r="A149" t="str">
        <f>+[38]SCHOOLS!A148</f>
        <v>REAED</v>
      </c>
      <c r="B149">
        <v>2463</v>
      </c>
      <c r="C149">
        <v>2463</v>
      </c>
      <c r="D149" t="s">
        <v>965</v>
      </c>
      <c r="E149" s="224" t="str">
        <f>+[38]SCHOOLS!O148</f>
        <v>Primary Academy</v>
      </c>
      <c r="G149" s="356">
        <v>2</v>
      </c>
      <c r="I149" s="357">
        <f t="shared" si="8"/>
        <v>436</v>
      </c>
      <c r="K149" s="349">
        <f t="shared" si="9"/>
        <v>480</v>
      </c>
      <c r="L149" s="358"/>
      <c r="M149" s="349">
        <f t="shared" si="10"/>
        <v>5</v>
      </c>
      <c r="N149" s="359">
        <f t="shared" si="11"/>
        <v>1200</v>
      </c>
    </row>
    <row r="150" spans="1:14" x14ac:dyDescent="0.35">
      <c r="A150" t="str">
        <f>+[38]SCHOOLS!A149</f>
        <v>REAGH</v>
      </c>
      <c r="B150">
        <v>2465</v>
      </c>
      <c r="C150">
        <v>2465</v>
      </c>
      <c r="D150" t="s">
        <v>966</v>
      </c>
      <c r="E150" s="224" t="str">
        <f>+[38]SCHOOLS!O149</f>
        <v>Primary Academy</v>
      </c>
      <c r="G150" s="356">
        <v>0</v>
      </c>
      <c r="I150" s="357">
        <f t="shared" si="8"/>
        <v>0</v>
      </c>
      <c r="K150" s="349">
        <f t="shared" si="9"/>
        <v>0</v>
      </c>
      <c r="L150" s="358"/>
      <c r="M150" s="349">
        <f t="shared" si="10"/>
        <v>0</v>
      </c>
      <c r="N150" s="359">
        <f t="shared" si="11"/>
        <v>0</v>
      </c>
    </row>
    <row r="151" spans="1:14" x14ac:dyDescent="0.35">
      <c r="A151" t="str">
        <f>+[38]SCHOOLS!A150</f>
        <v>READJ</v>
      </c>
      <c r="B151">
        <v>2466</v>
      </c>
      <c r="C151">
        <v>2466</v>
      </c>
      <c r="D151" t="s">
        <v>967</v>
      </c>
      <c r="E151" s="224" t="str">
        <f>+[38]SCHOOLS!O150</f>
        <v>Primary Maintained</v>
      </c>
      <c r="G151" s="356">
        <v>0</v>
      </c>
      <c r="I151" s="357">
        <f t="shared" si="8"/>
        <v>0</v>
      </c>
      <c r="K151" s="349">
        <f t="shared" si="9"/>
        <v>0</v>
      </c>
      <c r="L151" s="358"/>
      <c r="M151" s="349">
        <f t="shared" si="10"/>
        <v>0</v>
      </c>
      <c r="N151" s="359">
        <f t="shared" si="11"/>
        <v>0</v>
      </c>
    </row>
    <row r="152" spans="1:14" x14ac:dyDescent="0.35">
      <c r="A152" t="str">
        <f>+[38]SCHOOLS!A151</f>
        <v>REAEZ</v>
      </c>
      <c r="B152">
        <v>2471</v>
      </c>
      <c r="C152">
        <v>2471</v>
      </c>
      <c r="D152" t="s">
        <v>968</v>
      </c>
      <c r="E152" s="224" t="str">
        <f>+[38]SCHOOLS!O151</f>
        <v>Primary Academy</v>
      </c>
      <c r="G152" s="356">
        <v>0</v>
      </c>
      <c r="I152" s="357">
        <f t="shared" si="8"/>
        <v>0</v>
      </c>
      <c r="K152" s="349">
        <f t="shared" si="9"/>
        <v>0</v>
      </c>
      <c r="L152" s="358"/>
      <c r="M152" s="349">
        <f t="shared" si="10"/>
        <v>0</v>
      </c>
      <c r="N152" s="359">
        <f t="shared" si="11"/>
        <v>0</v>
      </c>
    </row>
    <row r="153" spans="1:14" x14ac:dyDescent="0.35">
      <c r="A153" t="str">
        <f>+[38]SCHOOLS!A152</f>
        <v>REAHM</v>
      </c>
      <c r="B153">
        <v>2478</v>
      </c>
      <c r="C153">
        <v>2478</v>
      </c>
      <c r="D153" t="s">
        <v>969</v>
      </c>
      <c r="E153" s="224" t="str">
        <f>+[38]SCHOOLS!O152</f>
        <v>Primary Maintained</v>
      </c>
      <c r="G153" s="356">
        <v>0</v>
      </c>
      <c r="I153" s="357">
        <f t="shared" si="8"/>
        <v>0</v>
      </c>
      <c r="K153" s="349">
        <f t="shared" si="9"/>
        <v>0</v>
      </c>
      <c r="L153" s="358"/>
      <c r="M153" s="349">
        <f t="shared" si="10"/>
        <v>0</v>
      </c>
      <c r="N153" s="359">
        <f t="shared" si="11"/>
        <v>0</v>
      </c>
    </row>
    <row r="154" spans="1:14" x14ac:dyDescent="0.35">
      <c r="A154" t="str">
        <f>+[38]SCHOOLS!A153</f>
        <v>REAJH</v>
      </c>
      <c r="B154">
        <v>2479</v>
      </c>
      <c r="C154">
        <v>2479</v>
      </c>
      <c r="D154" t="s">
        <v>970</v>
      </c>
      <c r="E154" s="224" t="str">
        <f>+[38]SCHOOLS!O153</f>
        <v>Primary Academy</v>
      </c>
      <c r="G154" s="356">
        <v>14</v>
      </c>
      <c r="I154" s="357">
        <f t="shared" si="8"/>
        <v>3052</v>
      </c>
      <c r="K154" s="349">
        <f t="shared" si="9"/>
        <v>3360</v>
      </c>
      <c r="L154" s="358"/>
      <c r="M154" s="349">
        <f t="shared" si="10"/>
        <v>34</v>
      </c>
      <c r="N154" s="359">
        <f t="shared" si="11"/>
        <v>8160</v>
      </c>
    </row>
    <row r="155" spans="1:14" x14ac:dyDescent="0.35">
      <c r="A155" t="str">
        <f>+[38]SCHOOLS!A154</f>
        <v>REAKE</v>
      </c>
      <c r="B155">
        <v>2480</v>
      </c>
      <c r="C155">
        <v>2480</v>
      </c>
      <c r="D155" t="s">
        <v>971</v>
      </c>
      <c r="E155" s="224" t="str">
        <f>+[38]SCHOOLS!O154</f>
        <v>Primary Academy</v>
      </c>
      <c r="G155" s="356">
        <v>12</v>
      </c>
      <c r="I155" s="357">
        <f t="shared" si="8"/>
        <v>2616</v>
      </c>
      <c r="K155" s="349">
        <f t="shared" si="9"/>
        <v>2880</v>
      </c>
      <c r="L155" s="358"/>
      <c r="M155" s="349">
        <f t="shared" si="10"/>
        <v>29</v>
      </c>
      <c r="N155" s="359">
        <f t="shared" si="11"/>
        <v>6960</v>
      </c>
    </row>
    <row r="156" spans="1:14" x14ac:dyDescent="0.35">
      <c r="A156" t="str">
        <f>+[38]SCHOOLS!A155</f>
        <v>REAHB</v>
      </c>
      <c r="B156">
        <v>2481</v>
      </c>
      <c r="C156">
        <v>2481</v>
      </c>
      <c r="D156" t="s">
        <v>972</v>
      </c>
      <c r="E156" s="224" t="str">
        <f>+[38]SCHOOLS!O155</f>
        <v>Primary Academy</v>
      </c>
      <c r="G156" s="356">
        <v>8</v>
      </c>
      <c r="I156" s="357">
        <f t="shared" si="8"/>
        <v>1744</v>
      </c>
      <c r="K156" s="349">
        <f t="shared" si="9"/>
        <v>1920</v>
      </c>
      <c r="L156" s="358"/>
      <c r="M156" s="349">
        <f t="shared" si="10"/>
        <v>19</v>
      </c>
      <c r="N156" s="359">
        <f t="shared" si="11"/>
        <v>4560</v>
      </c>
    </row>
    <row r="157" spans="1:14" x14ac:dyDescent="0.35">
      <c r="A157" t="str">
        <f>+[38]SCHOOLS!A156</f>
        <v>REACB</v>
      </c>
      <c r="B157">
        <v>2482</v>
      </c>
      <c r="C157">
        <v>2482</v>
      </c>
      <c r="D157" t="s">
        <v>973</v>
      </c>
      <c r="E157" s="224" t="str">
        <f>+[38]SCHOOLS!O156</f>
        <v>Primary Maintained</v>
      </c>
      <c r="G157" s="356">
        <v>0</v>
      </c>
      <c r="I157" s="357">
        <f t="shared" si="8"/>
        <v>0</v>
      </c>
      <c r="K157" s="349">
        <f t="shared" si="9"/>
        <v>0</v>
      </c>
      <c r="L157" s="358"/>
      <c r="M157" s="349">
        <f t="shared" si="10"/>
        <v>0</v>
      </c>
      <c r="N157" s="359">
        <f t="shared" si="11"/>
        <v>0</v>
      </c>
    </row>
    <row r="158" spans="1:14" x14ac:dyDescent="0.35">
      <c r="A158" t="str">
        <f>+[38]SCHOOLS!A157</f>
        <v>REAEK</v>
      </c>
      <c r="B158">
        <v>2486</v>
      </c>
      <c r="C158">
        <v>2486</v>
      </c>
      <c r="D158" t="s">
        <v>974</v>
      </c>
      <c r="E158" s="224" t="str">
        <f>+[38]SCHOOLS!O157</f>
        <v>Primary Maintained</v>
      </c>
      <c r="G158" s="356">
        <v>10</v>
      </c>
      <c r="I158" s="357">
        <f t="shared" si="8"/>
        <v>2180</v>
      </c>
      <c r="K158" s="349">
        <f t="shared" si="9"/>
        <v>2400</v>
      </c>
      <c r="L158" s="358"/>
      <c r="M158" s="349">
        <f t="shared" si="10"/>
        <v>24</v>
      </c>
      <c r="N158" s="359">
        <f t="shared" si="11"/>
        <v>5760</v>
      </c>
    </row>
    <row r="159" spans="1:14" x14ac:dyDescent="0.35">
      <c r="A159" t="str">
        <f>+[38]SCHOOLS!A158</f>
        <v>REAHN</v>
      </c>
      <c r="B159">
        <v>3002</v>
      </c>
      <c r="C159">
        <v>3002</v>
      </c>
      <c r="D159" t="s">
        <v>975</v>
      </c>
      <c r="E159" s="224" t="str">
        <f>+[38]SCHOOLS!O158</f>
        <v>Primary Maintained</v>
      </c>
      <c r="G159" s="356">
        <v>8</v>
      </c>
      <c r="I159" s="357">
        <f t="shared" si="8"/>
        <v>1744</v>
      </c>
      <c r="K159" s="349">
        <f t="shared" si="9"/>
        <v>1920</v>
      </c>
      <c r="L159" s="358"/>
      <c r="M159" s="349">
        <f t="shared" si="10"/>
        <v>19</v>
      </c>
      <c r="N159" s="359">
        <f t="shared" si="11"/>
        <v>4560</v>
      </c>
    </row>
    <row r="160" spans="1:14" x14ac:dyDescent="0.35">
      <c r="A160" t="str">
        <f>+[38]SCHOOLS!A159</f>
        <v>REAPW</v>
      </c>
      <c r="B160">
        <v>3015</v>
      </c>
      <c r="C160">
        <v>3015</v>
      </c>
      <c r="D160" t="s">
        <v>976</v>
      </c>
      <c r="E160" s="224" t="str">
        <f>+[38]SCHOOLS!O159</f>
        <v>Primary Academy</v>
      </c>
      <c r="G160" s="356">
        <v>0</v>
      </c>
      <c r="I160" s="357">
        <f t="shared" si="8"/>
        <v>0</v>
      </c>
      <c r="K160" s="349">
        <f t="shared" si="9"/>
        <v>0</v>
      </c>
      <c r="L160" s="358"/>
      <c r="M160" s="349">
        <f t="shared" si="10"/>
        <v>0</v>
      </c>
      <c r="N160" s="359">
        <f t="shared" si="11"/>
        <v>0</v>
      </c>
    </row>
    <row r="161" spans="1:14" x14ac:dyDescent="0.35">
      <c r="A161" t="str">
        <f>+[38]SCHOOLS!A160</f>
        <v>READQ</v>
      </c>
      <c r="B161">
        <v>3302</v>
      </c>
      <c r="C161">
        <v>3302</v>
      </c>
      <c r="D161" t="s">
        <v>977</v>
      </c>
      <c r="E161" s="224" t="str">
        <f>+[38]SCHOOLS!O160</f>
        <v>Primary Academy</v>
      </c>
      <c r="G161" s="356">
        <v>12</v>
      </c>
      <c r="I161" s="357">
        <f t="shared" si="8"/>
        <v>2616</v>
      </c>
      <c r="K161" s="349">
        <f t="shared" si="9"/>
        <v>2880</v>
      </c>
      <c r="L161" s="358"/>
      <c r="M161" s="349">
        <f t="shared" si="10"/>
        <v>29</v>
      </c>
      <c r="N161" s="359">
        <f t="shared" si="11"/>
        <v>6960</v>
      </c>
    </row>
    <row r="162" spans="1:14" x14ac:dyDescent="0.35">
      <c r="A162" t="str">
        <f>+[38]SCHOOLS!A161</f>
        <v>REAPZ</v>
      </c>
      <c r="B162">
        <v>3306</v>
      </c>
      <c r="C162">
        <v>3306</v>
      </c>
      <c r="D162" t="s">
        <v>978</v>
      </c>
      <c r="E162" s="224" t="str">
        <f>+[38]SCHOOLS!O161</f>
        <v>Primary Maintained</v>
      </c>
      <c r="G162" s="356">
        <v>0</v>
      </c>
      <c r="I162" s="357">
        <f t="shared" si="8"/>
        <v>0</v>
      </c>
      <c r="K162" s="349">
        <f t="shared" si="9"/>
        <v>0</v>
      </c>
      <c r="L162" s="358"/>
      <c r="M162" s="349">
        <f t="shared" si="10"/>
        <v>0</v>
      </c>
      <c r="N162" s="359">
        <f t="shared" si="11"/>
        <v>0</v>
      </c>
    </row>
    <row r="163" spans="1:14" x14ac:dyDescent="0.35">
      <c r="A163" t="str">
        <f>+[38]SCHOOLS!A162</f>
        <v>REAAM</v>
      </c>
      <c r="B163">
        <v>3310</v>
      </c>
      <c r="C163">
        <v>3310</v>
      </c>
      <c r="D163" t="s">
        <v>979</v>
      </c>
      <c r="E163" s="224" t="str">
        <f>+[38]SCHOOLS!O162</f>
        <v>Primary Maintained</v>
      </c>
      <c r="G163" s="356">
        <v>14</v>
      </c>
      <c r="I163" s="357">
        <f t="shared" si="8"/>
        <v>3052</v>
      </c>
      <c r="K163" s="349">
        <f t="shared" si="9"/>
        <v>3360</v>
      </c>
      <c r="L163" s="358"/>
      <c r="M163" s="349">
        <f t="shared" si="10"/>
        <v>34</v>
      </c>
      <c r="N163" s="359">
        <f t="shared" si="11"/>
        <v>8160</v>
      </c>
    </row>
    <row r="164" spans="1:14" x14ac:dyDescent="0.35">
      <c r="A164" t="str">
        <f>+[38]SCHOOLS!A163</f>
        <v>REARK</v>
      </c>
      <c r="B164">
        <v>3311</v>
      </c>
      <c r="C164">
        <v>3311</v>
      </c>
      <c r="D164" t="s">
        <v>980</v>
      </c>
      <c r="E164" s="224" t="str">
        <f>+[38]SCHOOLS!O163</f>
        <v>Primary Academy</v>
      </c>
      <c r="G164" s="356">
        <v>8</v>
      </c>
      <c r="I164" s="357">
        <f t="shared" ref="I164:I220" si="12">+G164*$I$3</f>
        <v>1744</v>
      </c>
      <c r="K164" s="349">
        <f t="shared" si="9"/>
        <v>1920</v>
      </c>
      <c r="L164" s="358"/>
      <c r="M164" s="349">
        <f t="shared" si="10"/>
        <v>19</v>
      </c>
      <c r="N164" s="359">
        <f t="shared" si="11"/>
        <v>4560</v>
      </c>
    </row>
    <row r="165" spans="1:14" x14ac:dyDescent="0.35">
      <c r="A165" t="str">
        <f>+[38]SCHOOLS!A164</f>
        <v>REAKG</v>
      </c>
      <c r="B165">
        <v>3314</v>
      </c>
      <c r="C165">
        <v>3314</v>
      </c>
      <c r="D165" t="s">
        <v>1295</v>
      </c>
      <c r="E165" s="224" t="str">
        <f>+[38]SCHOOLS!O164</f>
        <v>Primary Academy</v>
      </c>
      <c r="G165" s="356">
        <v>8</v>
      </c>
      <c r="I165" s="357">
        <f t="shared" si="12"/>
        <v>1744</v>
      </c>
      <c r="K165" s="349">
        <f t="shared" si="9"/>
        <v>1920</v>
      </c>
      <c r="L165" s="358"/>
      <c r="M165" s="349">
        <f t="shared" si="10"/>
        <v>19</v>
      </c>
      <c r="N165" s="359">
        <f t="shared" si="11"/>
        <v>4560</v>
      </c>
    </row>
    <row r="166" spans="1:14" x14ac:dyDescent="0.35">
      <c r="A166" t="str">
        <f>+[38]SCHOOLS!A165</f>
        <v>REAPP</v>
      </c>
      <c r="B166">
        <v>3317</v>
      </c>
      <c r="C166">
        <v>3317</v>
      </c>
      <c r="D166" t="s">
        <v>982</v>
      </c>
      <c r="E166" s="224" t="str">
        <f>+[38]SCHOOLS!O165</f>
        <v>Primary Maintained</v>
      </c>
      <c r="G166" s="356">
        <v>7</v>
      </c>
      <c r="I166" s="357">
        <f t="shared" si="12"/>
        <v>1526</v>
      </c>
      <c r="K166" s="349">
        <f t="shared" si="9"/>
        <v>1680</v>
      </c>
      <c r="L166" s="358"/>
      <c r="M166" s="349">
        <f t="shared" si="10"/>
        <v>17</v>
      </c>
      <c r="N166" s="359">
        <f t="shared" si="11"/>
        <v>4080</v>
      </c>
    </row>
    <row r="167" spans="1:14" x14ac:dyDescent="0.35">
      <c r="A167" t="str">
        <f>+[38]SCHOOLS!A166</f>
        <v>READY</v>
      </c>
      <c r="B167">
        <v>3319</v>
      </c>
      <c r="C167">
        <v>3319</v>
      </c>
      <c r="D167" t="s">
        <v>983</v>
      </c>
      <c r="E167" s="224" t="str">
        <f>+[38]SCHOOLS!O166</f>
        <v>Primary Maintained</v>
      </c>
      <c r="G167" s="356">
        <v>9</v>
      </c>
      <c r="I167" s="357">
        <f t="shared" si="12"/>
        <v>1962</v>
      </c>
      <c r="K167" s="349">
        <f t="shared" si="9"/>
        <v>2160</v>
      </c>
      <c r="L167" s="358"/>
      <c r="M167" s="349">
        <f t="shared" si="10"/>
        <v>22</v>
      </c>
      <c r="N167" s="359">
        <f t="shared" si="11"/>
        <v>5280</v>
      </c>
    </row>
    <row r="168" spans="1:14" x14ac:dyDescent="0.35">
      <c r="A168" t="str">
        <f>+[38]SCHOOLS!A167</f>
        <v>REACK</v>
      </c>
      <c r="B168">
        <v>3322</v>
      </c>
      <c r="C168">
        <v>3322</v>
      </c>
      <c r="D168" t="s">
        <v>984</v>
      </c>
      <c r="E168" s="224" t="str">
        <f>+[38]SCHOOLS!O167</f>
        <v>Primary Maintained</v>
      </c>
      <c r="G168" s="356">
        <v>3</v>
      </c>
      <c r="I168" s="357">
        <f t="shared" si="12"/>
        <v>654</v>
      </c>
      <c r="K168" s="349">
        <f t="shared" si="9"/>
        <v>720</v>
      </c>
      <c r="L168" s="358"/>
      <c r="M168" s="349">
        <f t="shared" si="10"/>
        <v>7</v>
      </c>
      <c r="N168" s="359">
        <f t="shared" si="11"/>
        <v>1680</v>
      </c>
    </row>
    <row r="169" spans="1:14" x14ac:dyDescent="0.35">
      <c r="A169" t="str">
        <f>+[38]SCHOOLS!A168</f>
        <v>REAMT</v>
      </c>
      <c r="B169">
        <v>3323</v>
      </c>
      <c r="C169">
        <v>3323</v>
      </c>
      <c r="D169" t="s">
        <v>985</v>
      </c>
      <c r="E169" s="224" t="str">
        <f>+[38]SCHOOLS!O168</f>
        <v>Primary Academy</v>
      </c>
      <c r="G169" s="356">
        <v>0</v>
      </c>
      <c r="I169" s="357">
        <f t="shared" si="12"/>
        <v>0</v>
      </c>
      <c r="K169" s="349">
        <f t="shared" si="9"/>
        <v>0</v>
      </c>
      <c r="L169" s="358"/>
      <c r="M169" s="349">
        <f t="shared" si="10"/>
        <v>0</v>
      </c>
      <c r="N169" s="359">
        <f t="shared" si="11"/>
        <v>0</v>
      </c>
    </row>
    <row r="170" spans="1:14" x14ac:dyDescent="0.35">
      <c r="A170" t="str">
        <f>+[38]SCHOOLS!A169</f>
        <v>REALC</v>
      </c>
      <c r="B170">
        <v>3325</v>
      </c>
      <c r="C170">
        <v>3325</v>
      </c>
      <c r="D170" t="s">
        <v>986</v>
      </c>
      <c r="E170" s="224" t="str">
        <f>+[38]SCHOOLS!O169</f>
        <v>Primary Academy</v>
      </c>
      <c r="G170" s="356">
        <v>3</v>
      </c>
      <c r="I170" s="357">
        <f t="shared" si="12"/>
        <v>654</v>
      </c>
      <c r="K170" s="349">
        <f t="shared" si="9"/>
        <v>720</v>
      </c>
      <c r="L170" s="358"/>
      <c r="M170" s="349">
        <f t="shared" si="10"/>
        <v>7</v>
      </c>
      <c r="N170" s="359">
        <f t="shared" si="11"/>
        <v>1680</v>
      </c>
    </row>
    <row r="171" spans="1:14" x14ac:dyDescent="0.35">
      <c r="A171" t="str">
        <f>+[38]SCHOOLS!A170</f>
        <v>REAFM</v>
      </c>
      <c r="B171">
        <v>3328</v>
      </c>
      <c r="C171">
        <v>3328</v>
      </c>
      <c r="D171" t="s">
        <v>987</v>
      </c>
      <c r="E171" s="224" t="str">
        <f>+[38]SCHOOLS!O170</f>
        <v>closed provision</v>
      </c>
      <c r="G171" s="356">
        <v>4</v>
      </c>
      <c r="I171" s="357">
        <f t="shared" si="12"/>
        <v>872</v>
      </c>
      <c r="K171" s="349">
        <f t="shared" si="9"/>
        <v>960</v>
      </c>
      <c r="L171" s="358"/>
      <c r="M171" s="349">
        <f t="shared" si="10"/>
        <v>10</v>
      </c>
      <c r="N171" s="359">
        <f t="shared" si="11"/>
        <v>2400</v>
      </c>
    </row>
    <row r="172" spans="1:14" x14ac:dyDescent="0.35">
      <c r="A172" t="str">
        <f>+[38]SCHOOLS!A171</f>
        <v>REAMD</v>
      </c>
      <c r="B172">
        <v>3329</v>
      </c>
      <c r="C172">
        <v>3329</v>
      </c>
      <c r="D172" t="s">
        <v>988</v>
      </c>
      <c r="E172" s="224" t="str">
        <f>+[38]SCHOOLS!O171</f>
        <v>Primary Academy</v>
      </c>
      <c r="G172" s="356">
        <v>13</v>
      </c>
      <c r="I172" s="357">
        <f t="shared" si="12"/>
        <v>2834</v>
      </c>
      <c r="K172" s="349">
        <f t="shared" si="9"/>
        <v>3120</v>
      </c>
      <c r="L172" s="358"/>
      <c r="M172" s="349">
        <f t="shared" si="10"/>
        <v>31</v>
      </c>
      <c r="N172" s="359">
        <f t="shared" si="11"/>
        <v>7440</v>
      </c>
    </row>
    <row r="173" spans="1:14" x14ac:dyDescent="0.35">
      <c r="A173" t="str">
        <f>+[38]SCHOOLS!A172</f>
        <v>REANM</v>
      </c>
      <c r="B173">
        <v>3330</v>
      </c>
      <c r="C173">
        <v>3330</v>
      </c>
      <c r="D173" t="s">
        <v>989</v>
      </c>
      <c r="E173" s="224" t="str">
        <f>+[38]SCHOOLS!O172</f>
        <v>Primary Maintained</v>
      </c>
      <c r="G173" s="356">
        <v>4</v>
      </c>
      <c r="I173" s="357">
        <f t="shared" si="12"/>
        <v>872</v>
      </c>
      <c r="K173" s="349">
        <f t="shared" si="9"/>
        <v>960</v>
      </c>
      <c r="L173" s="358"/>
      <c r="M173" s="349">
        <f t="shared" si="10"/>
        <v>10</v>
      </c>
      <c r="N173" s="359">
        <f t="shared" si="11"/>
        <v>2400</v>
      </c>
    </row>
    <row r="174" spans="1:14" x14ac:dyDescent="0.35">
      <c r="A174" t="str">
        <f>+[38]SCHOOLS!A173</f>
        <v>REAMZ</v>
      </c>
      <c r="B174">
        <v>3331</v>
      </c>
      <c r="C174">
        <v>3331</v>
      </c>
      <c r="D174" t="s">
        <v>990</v>
      </c>
      <c r="E174" s="224" t="str">
        <f>+[38]SCHOOLS!O173</f>
        <v>Primary Academy</v>
      </c>
      <c r="G174" s="356">
        <v>6</v>
      </c>
      <c r="I174" s="357">
        <f t="shared" si="12"/>
        <v>1308</v>
      </c>
      <c r="K174" s="349">
        <f t="shared" si="9"/>
        <v>1440</v>
      </c>
      <c r="L174" s="358"/>
      <c r="M174" s="349">
        <f t="shared" si="10"/>
        <v>14</v>
      </c>
      <c r="N174" s="359">
        <f t="shared" si="11"/>
        <v>3360</v>
      </c>
    </row>
    <row r="175" spans="1:14" x14ac:dyDescent="0.35">
      <c r="A175" t="str">
        <f>+[38]SCHOOLS!A174</f>
        <v>REANK</v>
      </c>
      <c r="B175">
        <v>3347</v>
      </c>
      <c r="C175">
        <v>3347</v>
      </c>
      <c r="D175" t="s">
        <v>991</v>
      </c>
      <c r="E175" s="224" t="str">
        <f>+[38]SCHOOLS!O174</f>
        <v>Primary Academy</v>
      </c>
      <c r="G175" s="356">
        <v>1</v>
      </c>
      <c r="I175" s="357">
        <f t="shared" si="12"/>
        <v>218</v>
      </c>
      <c r="K175" s="349">
        <f t="shared" si="9"/>
        <v>240</v>
      </c>
      <c r="L175" s="358"/>
      <c r="M175" s="349">
        <f t="shared" si="10"/>
        <v>2</v>
      </c>
      <c r="N175" s="359">
        <f t="shared" si="11"/>
        <v>480</v>
      </c>
    </row>
    <row r="176" spans="1:14" x14ac:dyDescent="0.35">
      <c r="A176" t="str">
        <f>+[38]SCHOOLS!A175</f>
        <v>REAFP</v>
      </c>
      <c r="B176">
        <v>3351</v>
      </c>
      <c r="C176">
        <v>3351</v>
      </c>
      <c r="D176" t="s">
        <v>992</v>
      </c>
      <c r="E176" s="224" t="str">
        <f>+[38]SCHOOLS!O175</f>
        <v>Primary Maintained</v>
      </c>
      <c r="G176" s="356">
        <v>10</v>
      </c>
      <c r="I176" s="357">
        <f t="shared" si="12"/>
        <v>2180</v>
      </c>
      <c r="K176" s="349">
        <f t="shared" si="9"/>
        <v>2400</v>
      </c>
      <c r="L176" s="358"/>
      <c r="M176" s="349">
        <f t="shared" si="10"/>
        <v>24</v>
      </c>
      <c r="N176" s="359">
        <f t="shared" si="11"/>
        <v>5760</v>
      </c>
    </row>
    <row r="177" spans="1:14" x14ac:dyDescent="0.35">
      <c r="A177" t="str">
        <f>+[38]SCHOOLS!A176</f>
        <v>REACJ</v>
      </c>
      <c r="B177">
        <v>3352</v>
      </c>
      <c r="C177">
        <v>3352</v>
      </c>
      <c r="D177" t="s">
        <v>993</v>
      </c>
      <c r="E177" s="224" t="str">
        <f>+[38]SCHOOLS!O176</f>
        <v>Primary Maintained</v>
      </c>
      <c r="G177" s="356">
        <v>4</v>
      </c>
      <c r="I177" s="357">
        <f t="shared" si="12"/>
        <v>872</v>
      </c>
      <c r="K177" s="349">
        <f t="shared" si="9"/>
        <v>960</v>
      </c>
      <c r="L177" s="358"/>
      <c r="M177" s="349">
        <f t="shared" si="10"/>
        <v>10</v>
      </c>
      <c r="N177" s="359">
        <f t="shared" si="11"/>
        <v>2400</v>
      </c>
    </row>
    <row r="178" spans="1:14" x14ac:dyDescent="0.35">
      <c r="A178" t="str">
        <f>+[38]SCHOOLS!A177</f>
        <v>REAGZ</v>
      </c>
      <c r="B178">
        <v>3359</v>
      </c>
      <c r="C178">
        <v>3359</v>
      </c>
      <c r="D178" t="s">
        <v>994</v>
      </c>
      <c r="E178" s="224" t="str">
        <f>+[38]SCHOOLS!O177</f>
        <v>Primary Maintained</v>
      </c>
      <c r="G178" s="356">
        <v>0</v>
      </c>
      <c r="I178" s="357">
        <f t="shared" si="12"/>
        <v>0</v>
      </c>
      <c r="K178" s="349">
        <f t="shared" si="9"/>
        <v>0</v>
      </c>
      <c r="L178" s="358"/>
      <c r="M178" s="349">
        <f t="shared" si="10"/>
        <v>0</v>
      </c>
      <c r="N178" s="359">
        <f t="shared" si="11"/>
        <v>0</v>
      </c>
    </row>
    <row r="179" spans="1:14" x14ac:dyDescent="0.35">
      <c r="A179" t="str">
        <f>+[38]SCHOOLS!A178</f>
        <v>REAHX</v>
      </c>
      <c r="B179">
        <v>3361</v>
      </c>
      <c r="C179">
        <v>3361</v>
      </c>
      <c r="D179" t="s">
        <v>995</v>
      </c>
      <c r="E179" s="224" t="str">
        <f>+[38]SCHOOLS!O178</f>
        <v>Primary Maintained</v>
      </c>
      <c r="G179" s="356">
        <v>6</v>
      </c>
      <c r="I179" s="357">
        <f t="shared" si="12"/>
        <v>1308</v>
      </c>
      <c r="K179" s="349">
        <f t="shared" si="9"/>
        <v>1440</v>
      </c>
      <c r="L179" s="358"/>
      <c r="M179" s="349">
        <f t="shared" si="10"/>
        <v>14</v>
      </c>
      <c r="N179" s="359">
        <f t="shared" si="11"/>
        <v>3360</v>
      </c>
    </row>
    <row r="180" spans="1:14" x14ac:dyDescent="0.35">
      <c r="A180" t="str">
        <f>+[38]SCHOOLS!A179</f>
        <v>REAKH</v>
      </c>
      <c r="B180">
        <v>3363</v>
      </c>
      <c r="C180">
        <v>3363</v>
      </c>
      <c r="D180" t="s">
        <v>996</v>
      </c>
      <c r="E180" s="224" t="str">
        <f>+[38]SCHOOLS!O179</f>
        <v>Primary Maintained</v>
      </c>
      <c r="G180" s="356">
        <v>5</v>
      </c>
      <c r="I180" s="357">
        <f t="shared" si="12"/>
        <v>1090</v>
      </c>
      <c r="K180" s="349">
        <f t="shared" si="9"/>
        <v>1200</v>
      </c>
      <c r="L180" s="358"/>
      <c r="M180" s="349">
        <f t="shared" si="10"/>
        <v>12</v>
      </c>
      <c r="N180" s="359">
        <f t="shared" si="11"/>
        <v>2880</v>
      </c>
    </row>
    <row r="181" spans="1:14" x14ac:dyDescent="0.35">
      <c r="A181" t="str">
        <f>+[38]SCHOOLS!A180</f>
        <v>REAJB</v>
      </c>
      <c r="B181">
        <v>3366</v>
      </c>
      <c r="C181">
        <v>3366</v>
      </c>
      <c r="D181" t="s">
        <v>997</v>
      </c>
      <c r="E181" s="224" t="str">
        <f>+[38]SCHOOLS!O180</f>
        <v>Primary Maintained</v>
      </c>
      <c r="G181" s="356">
        <v>5</v>
      </c>
      <c r="I181" s="357">
        <f t="shared" si="12"/>
        <v>1090</v>
      </c>
      <c r="K181" s="349">
        <f t="shared" si="9"/>
        <v>1200</v>
      </c>
      <c r="L181" s="358"/>
      <c r="M181" s="349">
        <f t="shared" si="10"/>
        <v>12</v>
      </c>
      <c r="N181" s="359">
        <f t="shared" si="11"/>
        <v>2880</v>
      </c>
    </row>
    <row r="182" spans="1:14" x14ac:dyDescent="0.35">
      <c r="A182" t="str">
        <f>+[38]SCHOOLS!A181</f>
        <v>REALB</v>
      </c>
      <c r="B182">
        <v>3367</v>
      </c>
      <c r="C182">
        <v>3367</v>
      </c>
      <c r="D182" t="s">
        <v>998</v>
      </c>
      <c r="E182" s="224" t="str">
        <f>+[38]SCHOOLS!O181</f>
        <v>Primary Maintained</v>
      </c>
      <c r="G182" s="356">
        <v>5</v>
      </c>
      <c r="I182" s="357">
        <f t="shared" si="12"/>
        <v>1090</v>
      </c>
      <c r="K182" s="349">
        <f t="shared" si="9"/>
        <v>1200</v>
      </c>
      <c r="L182" s="358"/>
      <c r="M182" s="349">
        <f t="shared" si="10"/>
        <v>12</v>
      </c>
      <c r="N182" s="359">
        <f t="shared" si="11"/>
        <v>2880</v>
      </c>
    </row>
    <row r="183" spans="1:14" x14ac:dyDescent="0.35">
      <c r="A183" t="str">
        <f>+[38]SCHOOLS!A182</f>
        <v>REALG</v>
      </c>
      <c r="B183">
        <v>3372</v>
      </c>
      <c r="C183">
        <v>3372</v>
      </c>
      <c r="D183" t="s">
        <v>999</v>
      </c>
      <c r="E183" s="224" t="str">
        <f>+[38]SCHOOLS!O182</f>
        <v>Primary Academy</v>
      </c>
      <c r="G183" s="356">
        <v>31</v>
      </c>
      <c r="I183" s="357">
        <f t="shared" si="12"/>
        <v>6758</v>
      </c>
      <c r="K183" s="349">
        <f t="shared" si="9"/>
        <v>7440</v>
      </c>
      <c r="L183" s="358"/>
      <c r="M183" s="349">
        <f t="shared" si="10"/>
        <v>74</v>
      </c>
      <c r="N183" s="359">
        <f t="shared" si="11"/>
        <v>17760</v>
      </c>
    </row>
    <row r="184" spans="1:14" x14ac:dyDescent="0.35">
      <c r="A184" t="str">
        <f>+[38]SCHOOLS!A183</f>
        <v>REALH</v>
      </c>
      <c r="B184">
        <v>3377</v>
      </c>
      <c r="C184">
        <v>3377</v>
      </c>
      <c r="D184" t="s">
        <v>1000</v>
      </c>
      <c r="E184" s="224" t="str">
        <f>+[38]SCHOOLS!O183</f>
        <v>Primary Maintained</v>
      </c>
      <c r="G184" s="356">
        <v>0</v>
      </c>
      <c r="I184" s="357">
        <f t="shared" si="12"/>
        <v>0</v>
      </c>
      <c r="K184" s="349">
        <f t="shared" si="9"/>
        <v>0</v>
      </c>
      <c r="L184" s="358"/>
      <c r="M184" s="349">
        <f t="shared" si="10"/>
        <v>0</v>
      </c>
      <c r="N184" s="359">
        <f t="shared" si="11"/>
        <v>0</v>
      </c>
    </row>
    <row r="185" spans="1:14" x14ac:dyDescent="0.35">
      <c r="A185" t="str">
        <f>+[38]SCHOOLS!A184</f>
        <v>REALQ</v>
      </c>
      <c r="B185">
        <v>3386</v>
      </c>
      <c r="C185">
        <v>3386</v>
      </c>
      <c r="D185" t="s">
        <v>1001</v>
      </c>
      <c r="E185" s="224" t="str">
        <f>+[38]SCHOOLS!O184</f>
        <v>Primary Maintained</v>
      </c>
      <c r="G185" s="356">
        <v>5</v>
      </c>
      <c r="I185" s="357">
        <f t="shared" si="12"/>
        <v>1090</v>
      </c>
      <c r="K185" s="349">
        <f t="shared" si="9"/>
        <v>1200</v>
      </c>
      <c r="L185" s="358"/>
      <c r="M185" s="349">
        <f t="shared" si="10"/>
        <v>12</v>
      </c>
      <c r="N185" s="359">
        <f t="shared" si="11"/>
        <v>2880</v>
      </c>
    </row>
    <row r="186" spans="1:14" x14ac:dyDescent="0.35">
      <c r="A186" t="str">
        <f>+[38]SCHOOLS!A185</f>
        <v>REAMR</v>
      </c>
      <c r="B186">
        <v>3406</v>
      </c>
      <c r="C186">
        <v>3406</v>
      </c>
      <c r="D186" t="s">
        <v>1002</v>
      </c>
      <c r="E186" s="224" t="str">
        <f>+[38]SCHOOLS!O185</f>
        <v>Primary Academy</v>
      </c>
      <c r="G186" s="356">
        <v>18</v>
      </c>
      <c r="I186" s="357">
        <f t="shared" si="12"/>
        <v>3924</v>
      </c>
      <c r="K186" s="349">
        <f t="shared" si="9"/>
        <v>4320</v>
      </c>
      <c r="L186" s="358"/>
      <c r="M186" s="349">
        <f t="shared" si="10"/>
        <v>43</v>
      </c>
      <c r="N186" s="359">
        <f t="shared" si="11"/>
        <v>10320</v>
      </c>
    </row>
    <row r="187" spans="1:14" x14ac:dyDescent="0.35">
      <c r="A187" t="str">
        <f>+[38]SCHOOLS!A186</f>
        <v>REAHZ</v>
      </c>
      <c r="B187">
        <v>3411</v>
      </c>
      <c r="C187">
        <v>3411</v>
      </c>
      <c r="D187" t="s">
        <v>1003</v>
      </c>
      <c r="E187" s="224" t="str">
        <f>+[38]SCHOOLS!O186</f>
        <v>Primary Maintained</v>
      </c>
      <c r="G187" s="356">
        <v>22</v>
      </c>
      <c r="I187" s="357">
        <f t="shared" si="12"/>
        <v>4796</v>
      </c>
      <c r="K187" s="349">
        <f t="shared" si="9"/>
        <v>5280</v>
      </c>
      <c r="L187" s="358"/>
      <c r="M187" s="349">
        <f t="shared" si="10"/>
        <v>53</v>
      </c>
      <c r="N187" s="359">
        <f t="shared" si="11"/>
        <v>12720</v>
      </c>
    </row>
    <row r="188" spans="1:14" x14ac:dyDescent="0.35">
      <c r="A188" t="str">
        <f>+[38]SCHOOLS!A187</f>
        <v>REAFW</v>
      </c>
      <c r="B188">
        <v>3412</v>
      </c>
      <c r="C188">
        <v>3412</v>
      </c>
      <c r="D188" t="s">
        <v>1004</v>
      </c>
      <c r="E188" s="224" t="str">
        <f>+[38]SCHOOLS!O187</f>
        <v>Primary Maintained</v>
      </c>
      <c r="G188" s="356">
        <v>14</v>
      </c>
      <c r="I188" s="357">
        <f t="shared" si="12"/>
        <v>3052</v>
      </c>
      <c r="K188" s="349">
        <f t="shared" si="9"/>
        <v>3360</v>
      </c>
      <c r="L188" s="358"/>
      <c r="M188" s="349">
        <f t="shared" si="10"/>
        <v>34</v>
      </c>
      <c r="N188" s="359">
        <f t="shared" si="11"/>
        <v>8160</v>
      </c>
    </row>
    <row r="189" spans="1:14" x14ac:dyDescent="0.35">
      <c r="A189" t="str">
        <f>+[38]SCHOOLS!A188</f>
        <v>REANN</v>
      </c>
      <c r="B189">
        <v>3428</v>
      </c>
      <c r="C189">
        <v>3428</v>
      </c>
      <c r="D189" t="s">
        <v>1296</v>
      </c>
      <c r="E189" s="224" t="str">
        <f>+[38]SCHOOLS!O188</f>
        <v>Primary Maintained</v>
      </c>
      <c r="G189" s="356">
        <v>7</v>
      </c>
      <c r="I189" s="357">
        <f t="shared" si="12"/>
        <v>1526</v>
      </c>
      <c r="K189" s="349">
        <f t="shared" si="9"/>
        <v>1680</v>
      </c>
      <c r="L189" s="358"/>
      <c r="M189" s="349">
        <f t="shared" si="10"/>
        <v>17</v>
      </c>
      <c r="N189" s="359">
        <f t="shared" si="11"/>
        <v>4080</v>
      </c>
    </row>
    <row r="190" spans="1:14" x14ac:dyDescent="0.35">
      <c r="A190" t="str">
        <f>+[38]SCHOOLS!A189</f>
        <v>REAMN</v>
      </c>
      <c r="B190">
        <v>3431</v>
      </c>
      <c r="C190">
        <v>3431</v>
      </c>
      <c r="D190" t="s">
        <v>1006</v>
      </c>
      <c r="E190" s="224" t="str">
        <f>+[38]SCHOOLS!O189</f>
        <v>Primary Maintained</v>
      </c>
      <c r="G190" s="356">
        <v>0</v>
      </c>
      <c r="I190" s="357">
        <f t="shared" si="12"/>
        <v>0</v>
      </c>
      <c r="K190" s="349">
        <f t="shared" si="9"/>
        <v>0</v>
      </c>
      <c r="L190" s="358"/>
      <c r="M190" s="349">
        <f t="shared" si="10"/>
        <v>0</v>
      </c>
      <c r="N190" s="359">
        <f t="shared" si="11"/>
        <v>0</v>
      </c>
    </row>
    <row r="191" spans="1:14" x14ac:dyDescent="0.35">
      <c r="A191" t="str">
        <f>+[38]SCHOOLS!A190</f>
        <v>REALP</v>
      </c>
      <c r="B191">
        <v>3432</v>
      </c>
      <c r="C191">
        <v>3432</v>
      </c>
      <c r="D191" t="s">
        <v>1007</v>
      </c>
      <c r="E191" s="224" t="str">
        <f>+[38]SCHOOLS!O190</f>
        <v>Primary Maintained</v>
      </c>
      <c r="G191" s="356">
        <v>3</v>
      </c>
      <c r="I191" s="357">
        <f t="shared" si="12"/>
        <v>654</v>
      </c>
      <c r="K191" s="349">
        <f t="shared" si="9"/>
        <v>720</v>
      </c>
      <c r="L191" s="358"/>
      <c r="M191" s="349">
        <f t="shared" si="10"/>
        <v>7</v>
      </c>
      <c r="N191" s="359">
        <f t="shared" si="11"/>
        <v>1680</v>
      </c>
    </row>
    <row r="192" spans="1:14" x14ac:dyDescent="0.35">
      <c r="A192" t="str">
        <f>+[38]SCHOOLS!A191</f>
        <v>REANC</v>
      </c>
      <c r="B192">
        <v>3433</v>
      </c>
      <c r="C192">
        <v>3433</v>
      </c>
      <c r="D192" t="s">
        <v>1008</v>
      </c>
      <c r="E192" s="224" t="str">
        <f>+[38]SCHOOLS!O191</f>
        <v>Primary Academy</v>
      </c>
      <c r="G192" s="356">
        <v>13</v>
      </c>
      <c r="I192" s="357">
        <f t="shared" si="12"/>
        <v>2834</v>
      </c>
      <c r="K192" s="349">
        <f t="shared" si="9"/>
        <v>3120</v>
      </c>
      <c r="L192" s="358"/>
      <c r="M192" s="349">
        <f t="shared" si="10"/>
        <v>31</v>
      </c>
      <c r="N192" s="359">
        <f t="shared" si="11"/>
        <v>7440</v>
      </c>
    </row>
    <row r="193" spans="1:34" x14ac:dyDescent="0.35">
      <c r="A193" t="str">
        <f>+[38]SCHOOLS!A192</f>
        <v>REALY</v>
      </c>
      <c r="B193">
        <v>4001</v>
      </c>
      <c r="C193">
        <v>4001</v>
      </c>
      <c r="D193" t="s">
        <v>1009</v>
      </c>
      <c r="E193" s="224" t="str">
        <f>+[38]SCHOOLS!O192</f>
        <v>Primary Maintained</v>
      </c>
      <c r="G193" s="356">
        <v>13</v>
      </c>
      <c r="I193" s="357">
        <f t="shared" si="12"/>
        <v>2834</v>
      </c>
      <c r="K193" s="349">
        <f t="shared" si="9"/>
        <v>3120</v>
      </c>
      <c r="L193" s="358"/>
      <c r="M193" s="349">
        <f t="shared" si="10"/>
        <v>31</v>
      </c>
      <c r="N193" s="359">
        <f t="shared" si="11"/>
        <v>7440</v>
      </c>
    </row>
    <row r="194" spans="1:34" x14ac:dyDescent="0.35">
      <c r="A194" t="str">
        <f>+[38]SCHOOLS!A193</f>
        <v>REALE</v>
      </c>
      <c r="B194">
        <v>4019</v>
      </c>
      <c r="C194">
        <v>4019</v>
      </c>
      <c r="D194" t="s">
        <v>244</v>
      </c>
      <c r="E194" s="224" t="str">
        <f>+[38]SCHOOLS!O193</f>
        <v>Primary Maintained</v>
      </c>
      <c r="G194" s="356">
        <v>11</v>
      </c>
      <c r="I194" s="357">
        <f t="shared" si="12"/>
        <v>2398</v>
      </c>
      <c r="K194" s="349">
        <f t="shared" si="9"/>
        <v>2640</v>
      </c>
      <c r="L194" s="358"/>
      <c r="M194" s="349">
        <f t="shared" si="10"/>
        <v>26</v>
      </c>
      <c r="N194" s="359">
        <f t="shared" si="11"/>
        <v>6240</v>
      </c>
    </row>
    <row r="195" spans="1:34" x14ac:dyDescent="0.35">
      <c r="A195" t="str">
        <f>+[38]SCHOOLS!A194</f>
        <v>REAMJ</v>
      </c>
      <c r="B195">
        <v>4038</v>
      </c>
      <c r="C195">
        <v>4038</v>
      </c>
      <c r="D195" t="s">
        <v>1010</v>
      </c>
      <c r="E195" s="224" t="str">
        <f>+[38]SCHOOLS!O194</f>
        <v>Primary Maintained</v>
      </c>
      <c r="G195" s="356">
        <v>7</v>
      </c>
      <c r="I195" s="357">
        <f t="shared" si="12"/>
        <v>1526</v>
      </c>
      <c r="K195" s="349">
        <f t="shared" si="9"/>
        <v>1680</v>
      </c>
      <c r="L195" s="358"/>
      <c r="M195" s="349">
        <f t="shared" si="10"/>
        <v>17</v>
      </c>
      <c r="N195" s="359">
        <f t="shared" si="11"/>
        <v>4080</v>
      </c>
    </row>
    <row r="196" spans="1:34" x14ac:dyDescent="0.35">
      <c r="A196" t="str">
        <f>+[38]SCHOOLS!A195</f>
        <v>REALN</v>
      </c>
      <c r="B196">
        <v>5201</v>
      </c>
      <c r="C196">
        <v>5201</v>
      </c>
      <c r="D196" t="s">
        <v>1011</v>
      </c>
      <c r="E196" s="224" t="str">
        <f>+[38]SCHOOLS!O195</f>
        <v>Primary Maintained</v>
      </c>
      <c r="G196" s="356">
        <v>0</v>
      </c>
      <c r="I196" s="357">
        <f t="shared" si="12"/>
        <v>0</v>
      </c>
      <c r="K196" s="349">
        <f t="shared" si="9"/>
        <v>0</v>
      </c>
      <c r="L196" s="358"/>
      <c r="M196" s="349">
        <f t="shared" si="10"/>
        <v>0</v>
      </c>
      <c r="N196" s="359">
        <f t="shared" si="11"/>
        <v>0</v>
      </c>
    </row>
    <row r="197" spans="1:34" x14ac:dyDescent="0.35">
      <c r="A197" t="str">
        <f>+[38]SCHOOLS!A196</f>
        <v>REALK</v>
      </c>
      <c r="B197">
        <v>5203</v>
      </c>
      <c r="C197">
        <v>5203</v>
      </c>
      <c r="D197" t="s">
        <v>1012</v>
      </c>
      <c r="E197" s="224" t="str">
        <f>+[38]SCHOOLS!O196</f>
        <v>Primary Maintained</v>
      </c>
      <c r="G197" s="356">
        <v>2</v>
      </c>
      <c r="I197" s="357">
        <f t="shared" si="12"/>
        <v>436</v>
      </c>
      <c r="K197" s="349">
        <f t="shared" si="9"/>
        <v>480</v>
      </c>
      <c r="L197" s="358"/>
      <c r="M197" s="349">
        <f t="shared" si="10"/>
        <v>5</v>
      </c>
      <c r="N197" s="359">
        <f t="shared" si="11"/>
        <v>1200</v>
      </c>
    </row>
    <row r="198" spans="1:34" x14ac:dyDescent="0.35">
      <c r="A198" t="str">
        <f>+[38]SCHOOLS!A197</f>
        <v>REAFH</v>
      </c>
      <c r="B198">
        <v>5205</v>
      </c>
      <c r="C198">
        <v>5205</v>
      </c>
      <c r="D198" t="s">
        <v>1013</v>
      </c>
      <c r="E198" s="224" t="str">
        <f>+[38]SCHOOLS!O197</f>
        <v>Primary Maintained</v>
      </c>
      <c r="G198" s="356">
        <v>4</v>
      </c>
      <c r="I198" s="357">
        <f t="shared" si="12"/>
        <v>872</v>
      </c>
      <c r="K198" s="349">
        <f t="shared" si="9"/>
        <v>960</v>
      </c>
      <c r="L198" s="358"/>
      <c r="M198" s="349">
        <f t="shared" si="10"/>
        <v>10</v>
      </c>
      <c r="N198" s="359">
        <f t="shared" si="11"/>
        <v>2400</v>
      </c>
    </row>
    <row r="199" spans="1:34" x14ac:dyDescent="0.35">
      <c r="A199" t="str">
        <f>+[38]SCHOOLS!A198</f>
        <v>REAAR</v>
      </c>
      <c r="B199">
        <v>7004</v>
      </c>
      <c r="C199">
        <v>7004</v>
      </c>
      <c r="D199" t="s">
        <v>326</v>
      </c>
      <c r="E199" s="224" t="str">
        <f>+[38]SCHOOLS!O198</f>
        <v>Primary Academy</v>
      </c>
      <c r="G199" s="356">
        <v>0</v>
      </c>
      <c r="I199" s="357">
        <f t="shared" si="12"/>
        <v>0</v>
      </c>
      <c r="K199" s="349">
        <f t="shared" si="9"/>
        <v>0</v>
      </c>
      <c r="L199" s="358"/>
      <c r="M199" s="349">
        <f t="shared" si="10"/>
        <v>0</v>
      </c>
      <c r="N199" s="359">
        <f t="shared" si="11"/>
        <v>0</v>
      </c>
    </row>
    <row r="200" spans="1:34" x14ac:dyDescent="0.35">
      <c r="A200" t="str">
        <f>+[38]SCHOOLS!A199</f>
        <v>REAKW</v>
      </c>
      <c r="B200">
        <v>7009</v>
      </c>
      <c r="C200">
        <v>7009</v>
      </c>
      <c r="D200" t="s">
        <v>327</v>
      </c>
      <c r="E200" s="224" t="str">
        <f>+[38]SCHOOLS!O199</f>
        <v>Primary Academy</v>
      </c>
      <c r="G200" s="356">
        <v>2</v>
      </c>
      <c r="I200" s="357">
        <f t="shared" si="12"/>
        <v>436</v>
      </c>
      <c r="K200" s="349">
        <f t="shared" si="9"/>
        <v>480</v>
      </c>
      <c r="L200" s="358"/>
      <c r="M200" s="349">
        <f t="shared" si="10"/>
        <v>5</v>
      </c>
      <c r="N200" s="359">
        <f t="shared" si="11"/>
        <v>1200</v>
      </c>
    </row>
    <row r="201" spans="1:34" x14ac:dyDescent="0.35">
      <c r="A201" t="str">
        <f>+[38]SCHOOLS!A200</f>
        <v>REANF</v>
      </c>
      <c r="B201">
        <v>7012</v>
      </c>
      <c r="C201">
        <v>7012</v>
      </c>
      <c r="D201" t="s">
        <v>328</v>
      </c>
      <c r="E201" s="224" t="str">
        <f>+[38]SCHOOLS!O200</f>
        <v>Primary Maintained</v>
      </c>
      <c r="G201" s="356">
        <v>2</v>
      </c>
      <c r="I201" s="357">
        <f t="shared" si="12"/>
        <v>436</v>
      </c>
      <c r="K201" s="349">
        <f t="shared" ref="K201:K207" si="13">G201*$K$3</f>
        <v>480</v>
      </c>
      <c r="L201" s="358"/>
      <c r="M201" s="349">
        <f t="shared" ref="M201:M207" si="14">ROUND(G201/$G$4*$M$4,0)</f>
        <v>5</v>
      </c>
      <c r="N201" s="359">
        <f t="shared" ref="N201:N207" si="15">M201*$K$3</f>
        <v>1200</v>
      </c>
    </row>
    <row r="202" spans="1:34" x14ac:dyDescent="0.35">
      <c r="A202" t="str">
        <f>+[38]SCHOOLS!A201</f>
        <v>REAHQ</v>
      </c>
      <c r="B202">
        <v>7031</v>
      </c>
      <c r="C202">
        <v>7031</v>
      </c>
      <c r="D202" t="s">
        <v>331</v>
      </c>
      <c r="E202" s="224" t="str">
        <f>+[38]SCHOOLS!O201</f>
        <v>Primary Maintained</v>
      </c>
      <c r="G202" s="356">
        <v>1</v>
      </c>
      <c r="I202" s="357">
        <f t="shared" si="12"/>
        <v>218</v>
      </c>
      <c r="K202" s="349">
        <f t="shared" si="13"/>
        <v>240</v>
      </c>
      <c r="L202" s="358"/>
      <c r="M202" s="349">
        <f t="shared" si="14"/>
        <v>2</v>
      </c>
      <c r="N202" s="359">
        <f t="shared" si="15"/>
        <v>480</v>
      </c>
    </row>
    <row r="203" spans="1:34" x14ac:dyDescent="0.35">
      <c r="A203" t="str">
        <f>+[38]SCHOOLS!A202</f>
        <v>REACN</v>
      </c>
      <c r="B203">
        <v>7034</v>
      </c>
      <c r="C203">
        <v>7034</v>
      </c>
      <c r="D203" t="s">
        <v>332</v>
      </c>
      <c r="E203" s="224" t="str">
        <f>+[38]SCHOOLS!O202</f>
        <v>Primary Maintained</v>
      </c>
      <c r="G203" s="356">
        <v>0</v>
      </c>
      <c r="I203" s="357">
        <f t="shared" si="12"/>
        <v>0</v>
      </c>
      <c r="K203" s="349">
        <f t="shared" si="13"/>
        <v>0</v>
      </c>
      <c r="L203" s="358"/>
      <c r="M203" s="349">
        <f t="shared" si="14"/>
        <v>0</v>
      </c>
      <c r="N203" s="359">
        <f t="shared" si="15"/>
        <v>0</v>
      </c>
    </row>
    <row r="204" spans="1:34" x14ac:dyDescent="0.35">
      <c r="A204" t="str">
        <f>+[38]SCHOOLS!A203</f>
        <v>REAAG</v>
      </c>
      <c r="B204">
        <v>7038</v>
      </c>
      <c r="C204">
        <v>7038</v>
      </c>
      <c r="D204" t="s">
        <v>333</v>
      </c>
      <c r="E204" s="224" t="str">
        <f>+[38]SCHOOLS!O203</f>
        <v>Primary Academy</v>
      </c>
      <c r="G204" s="356">
        <v>0</v>
      </c>
      <c r="I204" s="357">
        <f t="shared" si="12"/>
        <v>0</v>
      </c>
      <c r="K204" s="349">
        <f t="shared" si="13"/>
        <v>0</v>
      </c>
      <c r="L204" s="358"/>
      <c r="M204" s="349">
        <f t="shared" si="14"/>
        <v>0</v>
      </c>
      <c r="N204" s="359">
        <f t="shared" si="15"/>
        <v>0</v>
      </c>
    </row>
    <row r="205" spans="1:34" x14ac:dyDescent="0.35">
      <c r="A205" t="str">
        <f>+[38]SCHOOLS!A204</f>
        <v>REAHP</v>
      </c>
      <c r="B205">
        <v>7045</v>
      </c>
      <c r="C205">
        <v>7045</v>
      </c>
      <c r="D205" t="s">
        <v>337</v>
      </c>
      <c r="E205" s="224" t="str">
        <f>+[38]SCHOOLS!O204</f>
        <v>Closed provision</v>
      </c>
      <c r="G205" s="356">
        <v>1</v>
      </c>
      <c r="I205" s="357">
        <f t="shared" si="12"/>
        <v>218</v>
      </c>
      <c r="K205" s="349">
        <f t="shared" si="13"/>
        <v>240</v>
      </c>
      <c r="L205" s="358"/>
      <c r="M205" s="349">
        <f t="shared" si="14"/>
        <v>2</v>
      </c>
      <c r="N205" s="359">
        <f t="shared" si="15"/>
        <v>480</v>
      </c>
    </row>
    <row r="206" spans="1:34" x14ac:dyDescent="0.35">
      <c r="A206" t="str">
        <f>+[38]SCHOOLS!A205</f>
        <v>READF</v>
      </c>
      <c r="B206">
        <v>7049</v>
      </c>
      <c r="C206">
        <v>7049</v>
      </c>
      <c r="D206" t="s">
        <v>334</v>
      </c>
      <c r="E206" s="224" t="str">
        <f>+[38]SCHOOLS!O205</f>
        <v>Primary Academy</v>
      </c>
      <c r="G206" s="356">
        <v>0</v>
      </c>
      <c r="I206" s="357">
        <f t="shared" si="12"/>
        <v>0</v>
      </c>
      <c r="K206" s="349">
        <f t="shared" si="13"/>
        <v>0</v>
      </c>
      <c r="L206" s="358"/>
      <c r="M206" s="349">
        <f t="shared" si="14"/>
        <v>0</v>
      </c>
      <c r="N206" s="359">
        <f t="shared" si="15"/>
        <v>0</v>
      </c>
    </row>
    <row r="207" spans="1:34" x14ac:dyDescent="0.35">
      <c r="A207" t="str">
        <f>+[38]SCHOOLS!A206</f>
        <v>REAPH</v>
      </c>
      <c r="B207">
        <v>7052</v>
      </c>
      <c r="C207">
        <v>7052</v>
      </c>
      <c r="D207" t="s">
        <v>336</v>
      </c>
      <c r="E207" s="224" t="str">
        <f>+[38]SCHOOLS!O206</f>
        <v>Primary Maintained</v>
      </c>
      <c r="G207" s="356">
        <v>0</v>
      </c>
      <c r="I207" s="357">
        <f t="shared" si="12"/>
        <v>0</v>
      </c>
      <c r="K207" s="349">
        <f t="shared" si="13"/>
        <v>0</v>
      </c>
      <c r="L207" s="358"/>
      <c r="M207" s="349">
        <f t="shared" si="14"/>
        <v>0</v>
      </c>
      <c r="N207" s="359">
        <f t="shared" si="15"/>
        <v>0</v>
      </c>
    </row>
    <row r="208" spans="1:34" customFormat="1" x14ac:dyDescent="0.35">
      <c r="B208" t="e">
        <f>[38]Data!#REF!</f>
        <v>#REF!</v>
      </c>
      <c r="C208">
        <v>70</v>
      </c>
      <c r="D208" t="s">
        <v>366</v>
      </c>
      <c r="E208" s="223" t="s">
        <v>1153</v>
      </c>
      <c r="G208">
        <v>0</v>
      </c>
      <c r="I208" s="357">
        <f t="shared" si="12"/>
        <v>0</v>
      </c>
      <c r="K208" s="369"/>
      <c r="T208" s="370"/>
      <c r="AF208" s="371"/>
      <c r="AG208" s="371"/>
      <c r="AH208" s="371"/>
    </row>
    <row r="209" spans="2:34" customFormat="1" x14ac:dyDescent="0.35">
      <c r="B209" t="e">
        <f>[38]Data!#REF!</f>
        <v>#REF!</v>
      </c>
      <c r="C209">
        <v>105</v>
      </c>
      <c r="D209" t="s">
        <v>367</v>
      </c>
      <c r="E209" s="223" t="s">
        <v>1153</v>
      </c>
      <c r="G209">
        <v>0</v>
      </c>
      <c r="I209" s="357">
        <f t="shared" si="12"/>
        <v>0</v>
      </c>
      <c r="K209" s="369"/>
      <c r="T209" s="370"/>
      <c r="AF209" s="371"/>
      <c r="AG209" s="371"/>
      <c r="AH209" s="371"/>
    </row>
    <row r="210" spans="2:34" customFormat="1" x14ac:dyDescent="0.35">
      <c r="B210" t="e">
        <f>[38]Data!#REF!</f>
        <v>#REF!</v>
      </c>
      <c r="C210">
        <v>117</v>
      </c>
      <c r="D210" t="s">
        <v>368</v>
      </c>
      <c r="E210" s="223" t="s">
        <v>1153</v>
      </c>
      <c r="G210">
        <v>0</v>
      </c>
      <c r="I210" s="357">
        <f t="shared" si="12"/>
        <v>0</v>
      </c>
      <c r="K210" s="369"/>
      <c r="T210" s="370"/>
      <c r="AF210" s="371"/>
      <c r="AG210" s="371"/>
      <c r="AH210" s="371"/>
    </row>
    <row r="211" spans="2:34" customFormat="1" x14ac:dyDescent="0.35">
      <c r="B211" t="e">
        <f>[38]Data!#REF!</f>
        <v>#REF!</v>
      </c>
      <c r="C211">
        <v>183</v>
      </c>
      <c r="D211" t="s">
        <v>370</v>
      </c>
      <c r="E211" s="223" t="s">
        <v>1153</v>
      </c>
      <c r="G211">
        <v>0</v>
      </c>
      <c r="I211" s="357">
        <f t="shared" si="12"/>
        <v>0</v>
      </c>
      <c r="K211" s="369"/>
      <c r="T211" s="370"/>
      <c r="AF211" s="371"/>
      <c r="AG211" s="371"/>
      <c r="AH211" s="371"/>
    </row>
    <row r="212" spans="2:34" customFormat="1" x14ac:dyDescent="0.35">
      <c r="B212" t="e">
        <f>[38]Data!#REF!</f>
        <v>#REF!</v>
      </c>
      <c r="C212">
        <v>196</v>
      </c>
      <c r="D212" t="s">
        <v>371</v>
      </c>
      <c r="E212" s="223" t="s">
        <v>1153</v>
      </c>
      <c r="G212">
        <v>0</v>
      </c>
      <c r="I212" s="357">
        <f t="shared" si="12"/>
        <v>0</v>
      </c>
      <c r="K212" s="369"/>
      <c r="T212" s="370"/>
      <c r="AF212" s="371"/>
      <c r="AG212" s="371"/>
      <c r="AH212" s="371"/>
    </row>
    <row r="213" spans="2:34" customFormat="1" x14ac:dyDescent="0.35">
      <c r="B213" t="e">
        <f>[38]Data!#REF!</f>
        <v>#REF!</v>
      </c>
      <c r="C213">
        <v>228</v>
      </c>
      <c r="D213" t="s">
        <v>372</v>
      </c>
      <c r="E213" s="223" t="s">
        <v>1153</v>
      </c>
      <c r="G213">
        <v>0</v>
      </c>
      <c r="I213" s="357">
        <f t="shared" si="12"/>
        <v>0</v>
      </c>
      <c r="K213" s="369"/>
      <c r="T213" s="370"/>
      <c r="AF213" s="371"/>
      <c r="AG213" s="371"/>
      <c r="AH213" s="371"/>
    </row>
    <row r="214" spans="2:34" customFormat="1" x14ac:dyDescent="0.35">
      <c r="B214" t="e">
        <f>[38]Data!#REF!</f>
        <v>#REF!</v>
      </c>
      <c r="C214">
        <v>235</v>
      </c>
      <c r="D214" t="s">
        <v>1212</v>
      </c>
      <c r="E214" s="223" t="s">
        <v>1153</v>
      </c>
      <c r="G214">
        <v>0</v>
      </c>
      <c r="I214" s="357">
        <f t="shared" si="12"/>
        <v>0</v>
      </c>
      <c r="K214" s="369"/>
      <c r="T214" s="370"/>
      <c r="AF214" s="371"/>
      <c r="AG214" s="371"/>
      <c r="AH214" s="371"/>
    </row>
    <row r="215" spans="2:34" customFormat="1" x14ac:dyDescent="0.35">
      <c r="B215" t="e">
        <f>[38]Data!#REF!</f>
        <v>#REF!</v>
      </c>
      <c r="C215">
        <v>273</v>
      </c>
      <c r="D215" t="s">
        <v>373</v>
      </c>
      <c r="E215" s="223" t="s">
        <v>1153</v>
      </c>
      <c r="G215">
        <v>0</v>
      </c>
      <c r="I215" s="357">
        <f t="shared" si="12"/>
        <v>0</v>
      </c>
      <c r="K215" s="369"/>
      <c r="T215" s="370"/>
      <c r="AF215" s="371"/>
      <c r="AG215" s="371"/>
      <c r="AH215" s="371"/>
    </row>
    <row r="216" spans="2:34" customFormat="1" x14ac:dyDescent="0.35">
      <c r="B216" t="e">
        <f>[38]Data!#REF!</f>
        <v>#REF!</v>
      </c>
      <c r="C216">
        <v>302</v>
      </c>
      <c r="D216" t="s">
        <v>374</v>
      </c>
      <c r="E216" s="223" t="s">
        <v>1153</v>
      </c>
      <c r="G216">
        <v>0</v>
      </c>
      <c r="I216" s="357">
        <f t="shared" si="12"/>
        <v>0</v>
      </c>
      <c r="K216" s="369"/>
      <c r="T216" s="370"/>
      <c r="AF216" s="371"/>
      <c r="AG216" s="371"/>
      <c r="AH216" s="371"/>
    </row>
    <row r="217" spans="2:34" customFormat="1" x14ac:dyDescent="0.35">
      <c r="B217" t="e">
        <f>[38]Data!#REF!</f>
        <v>#REF!</v>
      </c>
      <c r="C217">
        <v>316</v>
      </c>
      <c r="D217" t="s">
        <v>375</v>
      </c>
      <c r="E217" s="223" t="s">
        <v>1153</v>
      </c>
      <c r="G217">
        <v>0</v>
      </c>
      <c r="I217" s="357">
        <f t="shared" si="12"/>
        <v>0</v>
      </c>
      <c r="K217" s="369"/>
      <c r="T217" s="370"/>
      <c r="AF217" s="371"/>
      <c r="AG217" s="371"/>
      <c r="AH217" s="371"/>
    </row>
    <row r="218" spans="2:34" customFormat="1" x14ac:dyDescent="0.35">
      <c r="B218" t="e">
        <f>[38]Data!#REF!</f>
        <v>#REF!</v>
      </c>
      <c r="C218">
        <v>459</v>
      </c>
      <c r="D218" t="s">
        <v>376</v>
      </c>
      <c r="E218" s="223" t="s">
        <v>1153</v>
      </c>
      <c r="G218">
        <v>0</v>
      </c>
      <c r="I218" s="357">
        <f t="shared" si="12"/>
        <v>0</v>
      </c>
      <c r="K218" s="369"/>
      <c r="T218" s="370"/>
      <c r="AF218" s="371"/>
      <c r="AG218" s="371"/>
      <c r="AH218" s="371"/>
    </row>
    <row r="219" spans="2:34" customFormat="1" x14ac:dyDescent="0.35">
      <c r="B219" t="e">
        <f>[38]Data!#REF!</f>
        <v>#REF!</v>
      </c>
      <c r="C219">
        <v>463</v>
      </c>
      <c r="D219" t="s">
        <v>377</v>
      </c>
      <c r="E219" s="223" t="s">
        <v>1153</v>
      </c>
      <c r="G219">
        <v>1</v>
      </c>
      <c r="I219" s="357">
        <f t="shared" si="12"/>
        <v>218</v>
      </c>
      <c r="K219" s="369"/>
      <c r="T219" s="370"/>
      <c r="AF219" s="371"/>
      <c r="AG219" s="371"/>
      <c r="AH219" s="371"/>
    </row>
    <row r="220" spans="2:34" customFormat="1" x14ac:dyDescent="0.35">
      <c r="B220" t="e">
        <f>[38]Data!#REF!</f>
        <v>#REF!</v>
      </c>
      <c r="C220">
        <v>486</v>
      </c>
      <c r="D220" t="s">
        <v>794</v>
      </c>
      <c r="E220" s="223" t="s">
        <v>1153</v>
      </c>
      <c r="G220">
        <v>0</v>
      </c>
      <c r="I220" s="357">
        <f t="shared" si="12"/>
        <v>0</v>
      </c>
      <c r="K220" s="369"/>
      <c r="T220" s="370"/>
      <c r="AF220" s="371"/>
      <c r="AG220" s="371"/>
      <c r="AH220" s="371"/>
    </row>
    <row r="221" spans="2:34" customFormat="1" x14ac:dyDescent="0.35">
      <c r="B221" t="e">
        <f>[38]Data!#REF!</f>
        <v>#REF!</v>
      </c>
      <c r="C221">
        <v>502</v>
      </c>
      <c r="D221" t="s">
        <v>378</v>
      </c>
      <c r="E221" s="223" t="s">
        <v>1153</v>
      </c>
      <c r="G221">
        <v>0</v>
      </c>
      <c r="I221" s="357">
        <f t="shared" ref="I221:I284" si="16">+G221*$I$3</f>
        <v>0</v>
      </c>
      <c r="K221" s="369"/>
      <c r="T221" s="370"/>
      <c r="AF221" s="371"/>
      <c r="AG221" s="371"/>
      <c r="AH221" s="371"/>
    </row>
    <row r="222" spans="2:34" customFormat="1" x14ac:dyDescent="0.35">
      <c r="B222" t="e">
        <f>[38]Data!#REF!</f>
        <v>#REF!</v>
      </c>
      <c r="C222">
        <v>549</v>
      </c>
      <c r="D222" t="s">
        <v>810</v>
      </c>
      <c r="E222" s="223" t="s">
        <v>1153</v>
      </c>
      <c r="G222">
        <v>0</v>
      </c>
      <c r="I222" s="357">
        <f t="shared" si="16"/>
        <v>0</v>
      </c>
      <c r="K222" s="369"/>
      <c r="T222" s="370"/>
      <c r="AF222" s="371"/>
      <c r="AG222" s="371"/>
      <c r="AH222" s="371"/>
    </row>
    <row r="223" spans="2:34" customFormat="1" x14ac:dyDescent="0.35">
      <c r="B223" t="e">
        <f>[38]Data!#REF!</f>
        <v>#REF!</v>
      </c>
      <c r="C223">
        <v>559</v>
      </c>
      <c r="D223" t="s">
        <v>379</v>
      </c>
      <c r="E223" s="223" t="s">
        <v>1153</v>
      </c>
      <c r="G223">
        <v>0</v>
      </c>
      <c r="I223" s="357">
        <f t="shared" si="16"/>
        <v>0</v>
      </c>
      <c r="K223" s="369"/>
      <c r="T223" s="370"/>
      <c r="AF223" s="371"/>
      <c r="AG223" s="371"/>
      <c r="AH223" s="371"/>
    </row>
    <row r="224" spans="2:34" customFormat="1" x14ac:dyDescent="0.35">
      <c r="B224" t="e">
        <f>[38]Data!#REF!</f>
        <v>#REF!</v>
      </c>
      <c r="C224">
        <v>668</v>
      </c>
      <c r="D224" t="s">
        <v>811</v>
      </c>
      <c r="E224" s="223" t="s">
        <v>1153</v>
      </c>
      <c r="G224">
        <v>0</v>
      </c>
      <c r="I224" s="357">
        <f t="shared" si="16"/>
        <v>0</v>
      </c>
      <c r="K224" s="369"/>
      <c r="T224" s="370"/>
      <c r="AF224" s="371"/>
      <c r="AG224" s="371"/>
      <c r="AH224" s="371"/>
    </row>
    <row r="225" spans="2:34" customFormat="1" x14ac:dyDescent="0.35">
      <c r="B225" t="e">
        <f>[38]Data!#REF!</f>
        <v>#REF!</v>
      </c>
      <c r="C225">
        <v>739</v>
      </c>
      <c r="D225" t="s">
        <v>812</v>
      </c>
      <c r="E225" s="223" t="s">
        <v>1153</v>
      </c>
      <c r="G225">
        <v>0</v>
      </c>
      <c r="I225" s="357">
        <f t="shared" si="16"/>
        <v>0</v>
      </c>
      <c r="K225" s="369"/>
      <c r="T225" s="370"/>
      <c r="AF225" s="371"/>
      <c r="AG225" s="371"/>
      <c r="AH225" s="371"/>
    </row>
    <row r="226" spans="2:34" customFormat="1" x14ac:dyDescent="0.35">
      <c r="B226" t="e">
        <f>[38]Data!#REF!</f>
        <v>#REF!</v>
      </c>
      <c r="C226">
        <v>770</v>
      </c>
      <c r="D226" t="s">
        <v>380</v>
      </c>
      <c r="E226" s="223" t="s">
        <v>1153</v>
      </c>
      <c r="G226">
        <v>0</v>
      </c>
      <c r="I226" s="357">
        <f t="shared" si="16"/>
        <v>0</v>
      </c>
      <c r="K226" s="369"/>
      <c r="T226" s="370"/>
      <c r="AF226" s="371"/>
      <c r="AG226" s="371"/>
      <c r="AH226" s="371"/>
    </row>
    <row r="227" spans="2:34" customFormat="1" x14ac:dyDescent="0.35">
      <c r="B227" t="e">
        <f>[38]Data!#REF!</f>
        <v>#REF!</v>
      </c>
      <c r="C227">
        <v>811</v>
      </c>
      <c r="D227" t="s">
        <v>381</v>
      </c>
      <c r="E227" s="223" t="s">
        <v>1153</v>
      </c>
      <c r="G227">
        <v>0</v>
      </c>
      <c r="I227" s="357">
        <f t="shared" si="16"/>
        <v>0</v>
      </c>
      <c r="K227" s="369"/>
      <c r="T227" s="370"/>
      <c r="AF227" s="371"/>
      <c r="AG227" s="371"/>
      <c r="AH227" s="371"/>
    </row>
    <row r="228" spans="2:34" customFormat="1" x14ac:dyDescent="0.35">
      <c r="B228" t="e">
        <f>[38]Data!#REF!</f>
        <v>#REF!</v>
      </c>
      <c r="C228">
        <v>820</v>
      </c>
      <c r="D228" t="s">
        <v>382</v>
      </c>
      <c r="E228" s="223" t="s">
        <v>1153</v>
      </c>
      <c r="G228">
        <v>0</v>
      </c>
      <c r="I228" s="357">
        <f t="shared" si="16"/>
        <v>0</v>
      </c>
      <c r="K228" s="369"/>
      <c r="T228" s="370"/>
      <c r="AF228" s="371"/>
      <c r="AG228" s="371"/>
      <c r="AH228" s="371"/>
    </row>
    <row r="229" spans="2:34" customFormat="1" x14ac:dyDescent="0.35">
      <c r="B229" t="e">
        <f>[38]Data!#REF!</f>
        <v>#REF!</v>
      </c>
      <c r="C229">
        <v>861</v>
      </c>
      <c r="D229" t="s">
        <v>795</v>
      </c>
      <c r="E229" s="223" t="s">
        <v>1153</v>
      </c>
      <c r="G229">
        <v>0</v>
      </c>
      <c r="I229" s="357">
        <f t="shared" si="16"/>
        <v>0</v>
      </c>
      <c r="K229" s="369"/>
      <c r="T229" s="370"/>
      <c r="AF229" s="371"/>
      <c r="AG229" s="371"/>
      <c r="AH229" s="371"/>
    </row>
    <row r="230" spans="2:34" customFormat="1" x14ac:dyDescent="0.35">
      <c r="B230" t="e">
        <f>[38]Data!#REF!</f>
        <v>#REF!</v>
      </c>
      <c r="C230">
        <v>865</v>
      </c>
      <c r="D230" t="s">
        <v>383</v>
      </c>
      <c r="E230" s="223" t="s">
        <v>1153</v>
      </c>
      <c r="G230">
        <v>0</v>
      </c>
      <c r="I230" s="357">
        <f t="shared" si="16"/>
        <v>0</v>
      </c>
      <c r="K230" s="369"/>
      <c r="T230" s="370"/>
      <c r="AF230" s="371"/>
      <c r="AG230" s="371"/>
      <c r="AH230" s="371"/>
    </row>
    <row r="231" spans="2:34" customFormat="1" x14ac:dyDescent="0.35">
      <c r="B231" t="e">
        <f>[38]Data!#REF!</f>
        <v>#REF!</v>
      </c>
      <c r="C231">
        <v>908</v>
      </c>
      <c r="D231" t="s">
        <v>384</v>
      </c>
      <c r="E231" s="223" t="s">
        <v>1153</v>
      </c>
      <c r="G231">
        <v>0</v>
      </c>
      <c r="I231" s="357">
        <f t="shared" si="16"/>
        <v>0</v>
      </c>
      <c r="K231" s="369"/>
      <c r="T231" s="370"/>
      <c r="AF231" s="371"/>
      <c r="AG231" s="371"/>
      <c r="AH231" s="371"/>
    </row>
    <row r="232" spans="2:34" customFormat="1" x14ac:dyDescent="0.35">
      <c r="B232" t="e">
        <f>[38]Data!#REF!</f>
        <v>#REF!</v>
      </c>
      <c r="C232">
        <v>1058</v>
      </c>
      <c r="D232" t="s">
        <v>1258</v>
      </c>
      <c r="E232" s="223" t="s">
        <v>1153</v>
      </c>
      <c r="G232">
        <v>0</v>
      </c>
      <c r="I232" s="357">
        <f t="shared" si="16"/>
        <v>0</v>
      </c>
      <c r="K232" s="369"/>
      <c r="T232" s="370"/>
      <c r="AF232" s="371"/>
      <c r="AG232" s="371"/>
      <c r="AH232" s="371"/>
    </row>
    <row r="233" spans="2:34" customFormat="1" x14ac:dyDescent="0.35">
      <c r="B233" t="e">
        <f>[38]Data!#REF!</f>
        <v>#REF!</v>
      </c>
      <c r="C233">
        <v>1059</v>
      </c>
      <c r="D233" t="s">
        <v>386</v>
      </c>
      <c r="E233" s="223" t="s">
        <v>1153</v>
      </c>
      <c r="G233">
        <v>0</v>
      </c>
      <c r="I233" s="357">
        <f t="shared" si="16"/>
        <v>0</v>
      </c>
      <c r="K233" s="369"/>
      <c r="T233" s="370"/>
      <c r="AF233" s="371"/>
      <c r="AG233" s="371"/>
      <c r="AH233" s="371"/>
    </row>
    <row r="234" spans="2:34" customFormat="1" x14ac:dyDescent="0.35">
      <c r="B234" t="e">
        <f>[38]Data!#REF!</f>
        <v>#REF!</v>
      </c>
      <c r="C234">
        <v>1093</v>
      </c>
      <c r="D234" t="s">
        <v>387</v>
      </c>
      <c r="E234" s="223" t="s">
        <v>1153</v>
      </c>
      <c r="G234">
        <v>0</v>
      </c>
      <c r="I234" s="357">
        <f t="shared" si="16"/>
        <v>0</v>
      </c>
      <c r="K234" s="369"/>
      <c r="T234" s="370"/>
      <c r="AF234" s="371"/>
      <c r="AG234" s="371"/>
      <c r="AH234" s="371"/>
    </row>
    <row r="235" spans="2:34" customFormat="1" x14ac:dyDescent="0.35">
      <c r="B235" t="e">
        <f>[38]Data!#REF!</f>
        <v>#REF!</v>
      </c>
      <c r="C235">
        <v>1111</v>
      </c>
      <c r="D235" t="s">
        <v>796</v>
      </c>
      <c r="E235" s="223" t="s">
        <v>1153</v>
      </c>
      <c r="G235">
        <v>0</v>
      </c>
      <c r="I235" s="357">
        <f t="shared" si="16"/>
        <v>0</v>
      </c>
      <c r="K235" s="369"/>
      <c r="T235" s="370"/>
      <c r="AF235" s="371"/>
      <c r="AG235" s="371"/>
      <c r="AH235" s="371"/>
    </row>
    <row r="236" spans="2:34" customFormat="1" x14ac:dyDescent="0.35">
      <c r="B236" t="e">
        <f>[38]Data!#REF!</f>
        <v>#REF!</v>
      </c>
      <c r="C236">
        <v>1305</v>
      </c>
      <c r="D236" t="s">
        <v>1214</v>
      </c>
      <c r="E236" s="223" t="s">
        <v>1153</v>
      </c>
      <c r="G236">
        <v>0</v>
      </c>
      <c r="I236" s="357">
        <f t="shared" si="16"/>
        <v>0</v>
      </c>
      <c r="K236" s="369"/>
      <c r="T236" s="370"/>
      <c r="AF236" s="371"/>
      <c r="AG236" s="371"/>
      <c r="AH236" s="371"/>
    </row>
    <row r="237" spans="2:34" customFormat="1" x14ac:dyDescent="0.35">
      <c r="B237" t="e">
        <f>[38]Data!#REF!</f>
        <v>#REF!</v>
      </c>
      <c r="C237">
        <v>1386</v>
      </c>
      <c r="D237" t="s">
        <v>388</v>
      </c>
      <c r="E237" s="223" t="s">
        <v>1153</v>
      </c>
      <c r="G237">
        <v>0</v>
      </c>
      <c r="I237" s="357">
        <f t="shared" si="16"/>
        <v>0</v>
      </c>
      <c r="K237" s="369"/>
      <c r="T237" s="370"/>
      <c r="AF237" s="371"/>
      <c r="AG237" s="371"/>
      <c r="AH237" s="371"/>
    </row>
    <row r="238" spans="2:34" customFormat="1" x14ac:dyDescent="0.35">
      <c r="B238" t="e">
        <f>[38]Data!#REF!</f>
        <v>#REF!</v>
      </c>
      <c r="C238">
        <v>1440</v>
      </c>
      <c r="D238" t="s">
        <v>389</v>
      </c>
      <c r="E238" s="223" t="s">
        <v>1153</v>
      </c>
      <c r="G238">
        <v>0</v>
      </c>
      <c r="I238" s="357">
        <f t="shared" si="16"/>
        <v>0</v>
      </c>
      <c r="K238" s="369"/>
      <c r="T238" s="370"/>
      <c r="AF238" s="371"/>
      <c r="AG238" s="371"/>
      <c r="AH238" s="371"/>
    </row>
    <row r="239" spans="2:34" customFormat="1" x14ac:dyDescent="0.35">
      <c r="B239" t="e">
        <f>[38]Data!#REF!</f>
        <v>#REF!</v>
      </c>
      <c r="C239">
        <v>1467</v>
      </c>
      <c r="D239" t="s">
        <v>813</v>
      </c>
      <c r="E239" s="223" t="s">
        <v>1153</v>
      </c>
      <c r="G239">
        <v>0</v>
      </c>
      <c r="I239" s="357">
        <f t="shared" si="16"/>
        <v>0</v>
      </c>
      <c r="K239" s="369"/>
      <c r="T239" s="370"/>
      <c r="AF239" s="371"/>
      <c r="AG239" s="371"/>
      <c r="AH239" s="371"/>
    </row>
    <row r="240" spans="2:34" customFormat="1" x14ac:dyDescent="0.35">
      <c r="B240" t="e">
        <f>[38]Data!#REF!</f>
        <v>#REF!</v>
      </c>
      <c r="C240">
        <v>1507</v>
      </c>
      <c r="D240" t="s">
        <v>390</v>
      </c>
      <c r="E240" s="223" t="s">
        <v>1153</v>
      </c>
      <c r="G240">
        <v>0</v>
      </c>
      <c r="I240" s="357">
        <f t="shared" si="16"/>
        <v>0</v>
      </c>
      <c r="K240" s="369"/>
      <c r="T240" s="370"/>
      <c r="AF240" s="371"/>
      <c r="AG240" s="371"/>
      <c r="AH240" s="371"/>
    </row>
    <row r="241" spans="2:34" customFormat="1" x14ac:dyDescent="0.35">
      <c r="B241" t="e">
        <f>[38]Data!#REF!</f>
        <v>#REF!</v>
      </c>
      <c r="C241">
        <v>1598</v>
      </c>
      <c r="D241" t="s">
        <v>391</v>
      </c>
      <c r="E241" s="223" t="s">
        <v>1153</v>
      </c>
      <c r="G241">
        <v>0</v>
      </c>
      <c r="I241" s="357">
        <f t="shared" si="16"/>
        <v>0</v>
      </c>
      <c r="K241" s="369"/>
      <c r="T241" s="370"/>
      <c r="AF241" s="371"/>
      <c r="AG241" s="371"/>
      <c r="AH241" s="371"/>
    </row>
    <row r="242" spans="2:34" customFormat="1" x14ac:dyDescent="0.35">
      <c r="B242" t="e">
        <f>[38]Data!#REF!</f>
        <v>#REF!</v>
      </c>
      <c r="C242">
        <v>1718</v>
      </c>
      <c r="D242" t="s">
        <v>392</v>
      </c>
      <c r="E242" s="223" t="s">
        <v>1153</v>
      </c>
      <c r="G242">
        <v>0</v>
      </c>
      <c r="I242" s="357">
        <f t="shared" si="16"/>
        <v>0</v>
      </c>
      <c r="K242" s="369"/>
      <c r="T242" s="370"/>
      <c r="AF242" s="371"/>
      <c r="AG242" s="371"/>
      <c r="AH242" s="371"/>
    </row>
    <row r="243" spans="2:34" customFormat="1" x14ac:dyDescent="0.35">
      <c r="B243" t="e">
        <f>[38]Data!#REF!</f>
        <v>#REF!</v>
      </c>
      <c r="C243">
        <v>1720</v>
      </c>
      <c r="D243" t="s">
        <v>393</v>
      </c>
      <c r="E243" s="223" t="s">
        <v>1153</v>
      </c>
      <c r="G243">
        <v>0</v>
      </c>
      <c r="I243" s="357">
        <f t="shared" si="16"/>
        <v>0</v>
      </c>
      <c r="K243" s="369"/>
      <c r="T243" s="370"/>
      <c r="AF243" s="371"/>
      <c r="AG243" s="371"/>
      <c r="AH243" s="371"/>
    </row>
    <row r="244" spans="2:34" customFormat="1" x14ac:dyDescent="0.35">
      <c r="B244" t="e">
        <f>[38]Data!#REF!</f>
        <v>#REF!</v>
      </c>
      <c r="C244">
        <v>1750</v>
      </c>
      <c r="D244" t="s">
        <v>394</v>
      </c>
      <c r="E244" s="223" t="s">
        <v>1153</v>
      </c>
      <c r="G244">
        <v>0</v>
      </c>
      <c r="I244" s="357">
        <f t="shared" si="16"/>
        <v>0</v>
      </c>
      <c r="K244" s="369"/>
      <c r="T244" s="370"/>
      <c r="AF244" s="371"/>
      <c r="AG244" s="371"/>
      <c r="AH244" s="371"/>
    </row>
    <row r="245" spans="2:34" customFormat="1" x14ac:dyDescent="0.35">
      <c r="B245" t="e">
        <f>[38]Data!#REF!</f>
        <v>#REF!</v>
      </c>
      <c r="C245">
        <v>1869</v>
      </c>
      <c r="D245" t="s">
        <v>1297</v>
      </c>
      <c r="E245" s="223" t="s">
        <v>1153</v>
      </c>
      <c r="G245">
        <v>0</v>
      </c>
      <c r="I245" s="357">
        <f t="shared" si="16"/>
        <v>0</v>
      </c>
      <c r="K245" s="369"/>
      <c r="T245" s="370"/>
      <c r="AF245" s="371"/>
      <c r="AG245" s="371"/>
      <c r="AH245" s="371"/>
    </row>
    <row r="246" spans="2:34" customFormat="1" x14ac:dyDescent="0.35">
      <c r="B246" t="e">
        <f>[38]Data!#REF!</f>
        <v>#REF!</v>
      </c>
      <c r="C246">
        <v>1874</v>
      </c>
      <c r="D246" t="s">
        <v>395</v>
      </c>
      <c r="E246" s="223" t="s">
        <v>1153</v>
      </c>
      <c r="G246">
        <v>0</v>
      </c>
      <c r="I246" s="357">
        <f t="shared" si="16"/>
        <v>0</v>
      </c>
      <c r="K246" s="369"/>
      <c r="T246" s="370"/>
      <c r="AF246" s="371"/>
      <c r="AG246" s="371"/>
      <c r="AH246" s="371"/>
    </row>
    <row r="247" spans="2:34" customFormat="1" x14ac:dyDescent="0.35">
      <c r="B247" t="e">
        <f>[38]Data!#REF!</f>
        <v>#REF!</v>
      </c>
      <c r="C247">
        <v>1996</v>
      </c>
      <c r="D247" t="s">
        <v>1216</v>
      </c>
      <c r="E247" s="223" t="s">
        <v>1153</v>
      </c>
      <c r="G247">
        <v>0</v>
      </c>
      <c r="I247" s="357">
        <f t="shared" si="16"/>
        <v>0</v>
      </c>
      <c r="K247" s="369"/>
      <c r="T247" s="370"/>
      <c r="AF247" s="371"/>
      <c r="AG247" s="371"/>
      <c r="AH247" s="371"/>
    </row>
    <row r="248" spans="2:34" customFormat="1" x14ac:dyDescent="0.35">
      <c r="B248" t="e">
        <f>[38]Data!#REF!</f>
        <v>#REF!</v>
      </c>
      <c r="C248">
        <v>2032</v>
      </c>
      <c r="D248" t="s">
        <v>396</v>
      </c>
      <c r="E248" s="223" t="s">
        <v>1153</v>
      </c>
      <c r="G248">
        <v>0</v>
      </c>
      <c r="I248" s="357">
        <f t="shared" si="16"/>
        <v>0</v>
      </c>
      <c r="K248" s="369"/>
      <c r="T248" s="370"/>
      <c r="AF248" s="371"/>
      <c r="AG248" s="371"/>
      <c r="AH248" s="371"/>
    </row>
    <row r="249" spans="2:34" customFormat="1" x14ac:dyDescent="0.35">
      <c r="B249" t="e">
        <f>[38]Data!#REF!</f>
        <v>#REF!</v>
      </c>
      <c r="C249">
        <v>2038</v>
      </c>
      <c r="D249" t="s">
        <v>397</v>
      </c>
      <c r="E249" s="223" t="s">
        <v>1153</v>
      </c>
      <c r="G249">
        <v>0</v>
      </c>
      <c r="I249" s="357">
        <f t="shared" si="16"/>
        <v>0</v>
      </c>
      <c r="K249" s="369"/>
      <c r="T249" s="370"/>
      <c r="AF249" s="371"/>
      <c r="AG249" s="371"/>
      <c r="AH249" s="371"/>
    </row>
    <row r="250" spans="2:34" customFormat="1" x14ac:dyDescent="0.35">
      <c r="B250" t="e">
        <f>[38]Data!#REF!</f>
        <v>#REF!</v>
      </c>
      <c r="C250">
        <v>2058</v>
      </c>
      <c r="D250" t="s">
        <v>398</v>
      </c>
      <c r="E250" s="223" t="s">
        <v>1153</v>
      </c>
      <c r="G250">
        <v>0</v>
      </c>
      <c r="I250" s="357">
        <f t="shared" si="16"/>
        <v>0</v>
      </c>
      <c r="K250" s="369"/>
      <c r="T250" s="370"/>
      <c r="AF250" s="371"/>
      <c r="AG250" s="371"/>
      <c r="AH250" s="371"/>
    </row>
    <row r="251" spans="2:34" customFormat="1" x14ac:dyDescent="0.35">
      <c r="B251" t="e">
        <f>[38]Data!#REF!</f>
        <v>#REF!</v>
      </c>
      <c r="C251">
        <v>2086</v>
      </c>
      <c r="D251" t="s">
        <v>797</v>
      </c>
      <c r="E251" s="223" t="s">
        <v>1153</v>
      </c>
      <c r="G251">
        <v>0</v>
      </c>
      <c r="I251" s="357">
        <f t="shared" si="16"/>
        <v>0</v>
      </c>
      <c r="K251" s="369"/>
      <c r="T251" s="370"/>
      <c r="AF251" s="371"/>
      <c r="AG251" s="371"/>
      <c r="AH251" s="371"/>
    </row>
    <row r="252" spans="2:34" customFormat="1" x14ac:dyDescent="0.35">
      <c r="B252" t="e">
        <f>[38]Data!#REF!</f>
        <v>#REF!</v>
      </c>
      <c r="C252">
        <v>2101</v>
      </c>
      <c r="D252" t="s">
        <v>814</v>
      </c>
      <c r="E252" s="223" t="s">
        <v>1153</v>
      </c>
      <c r="G252">
        <v>0</v>
      </c>
      <c r="I252" s="357">
        <f t="shared" si="16"/>
        <v>0</v>
      </c>
      <c r="K252" s="369"/>
      <c r="T252" s="370"/>
      <c r="AF252" s="371"/>
      <c r="AG252" s="371"/>
      <c r="AH252" s="371"/>
    </row>
    <row r="253" spans="2:34" customFormat="1" x14ac:dyDescent="0.35">
      <c r="B253" t="e">
        <f>[38]Data!#REF!</f>
        <v>#REF!</v>
      </c>
      <c r="C253">
        <v>2132</v>
      </c>
      <c r="D253" t="s">
        <v>798</v>
      </c>
      <c r="E253" s="223" t="s">
        <v>1153</v>
      </c>
      <c r="G253">
        <v>0</v>
      </c>
      <c r="I253" s="357">
        <f t="shared" si="16"/>
        <v>0</v>
      </c>
      <c r="K253" s="369"/>
      <c r="T253" s="370"/>
      <c r="AF253" s="371"/>
      <c r="AG253" s="371"/>
      <c r="AH253" s="371"/>
    </row>
    <row r="254" spans="2:34" customFormat="1" x14ac:dyDescent="0.35">
      <c r="B254" t="e">
        <f>[38]Data!#REF!</f>
        <v>#REF!</v>
      </c>
      <c r="C254">
        <v>2139</v>
      </c>
      <c r="D254" t="s">
        <v>399</v>
      </c>
      <c r="E254" s="223" t="s">
        <v>1153</v>
      </c>
      <c r="G254">
        <v>0</v>
      </c>
      <c r="I254" s="357">
        <f t="shared" si="16"/>
        <v>0</v>
      </c>
      <c r="K254" s="369"/>
      <c r="T254" s="370"/>
      <c r="AF254" s="371"/>
      <c r="AG254" s="371"/>
      <c r="AH254" s="371"/>
    </row>
    <row r="255" spans="2:34" customFormat="1" x14ac:dyDescent="0.35">
      <c r="B255" t="e">
        <f>[38]Data!#REF!</f>
        <v>#REF!</v>
      </c>
      <c r="C255">
        <v>2143</v>
      </c>
      <c r="D255" t="s">
        <v>400</v>
      </c>
      <c r="E255" s="223" t="s">
        <v>1153</v>
      </c>
      <c r="G255">
        <v>0</v>
      </c>
      <c r="I255" s="357">
        <f t="shared" si="16"/>
        <v>0</v>
      </c>
      <c r="K255" s="369"/>
      <c r="T255" s="370"/>
      <c r="AF255" s="371"/>
      <c r="AG255" s="371"/>
      <c r="AH255" s="371"/>
    </row>
    <row r="256" spans="2:34" customFormat="1" x14ac:dyDescent="0.35">
      <c r="B256" t="e">
        <f>[38]Data!#REF!</f>
        <v>#REF!</v>
      </c>
      <c r="C256">
        <v>2233</v>
      </c>
      <c r="D256" t="s">
        <v>401</v>
      </c>
      <c r="E256" s="223" t="s">
        <v>1153</v>
      </c>
      <c r="G256">
        <v>0</v>
      </c>
      <c r="I256" s="357">
        <f t="shared" si="16"/>
        <v>0</v>
      </c>
      <c r="K256" s="369"/>
      <c r="T256" s="370"/>
      <c r="AF256" s="371"/>
      <c r="AG256" s="371"/>
      <c r="AH256" s="371"/>
    </row>
    <row r="257" spans="2:34" customFormat="1" x14ac:dyDescent="0.35">
      <c r="B257" t="e">
        <f>[38]Data!#REF!</f>
        <v>#REF!</v>
      </c>
      <c r="C257">
        <v>2262</v>
      </c>
      <c r="D257" t="s">
        <v>402</v>
      </c>
      <c r="E257" s="223" t="s">
        <v>1153</v>
      </c>
      <c r="G257">
        <v>0</v>
      </c>
      <c r="I257" s="357">
        <f t="shared" si="16"/>
        <v>0</v>
      </c>
      <c r="K257" s="369"/>
      <c r="T257" s="370"/>
      <c r="AF257" s="371"/>
      <c r="AG257" s="371"/>
      <c r="AH257" s="371"/>
    </row>
    <row r="258" spans="2:34" customFormat="1" x14ac:dyDescent="0.35">
      <c r="B258" t="e">
        <f>[38]Data!#REF!</f>
        <v>#REF!</v>
      </c>
      <c r="C258">
        <v>2274</v>
      </c>
      <c r="D258" t="s">
        <v>403</v>
      </c>
      <c r="E258" s="223" t="s">
        <v>1153</v>
      </c>
      <c r="G258">
        <v>0</v>
      </c>
      <c r="I258" s="357">
        <f t="shared" si="16"/>
        <v>0</v>
      </c>
      <c r="K258" s="369"/>
      <c r="T258" s="370"/>
      <c r="AF258" s="371"/>
      <c r="AG258" s="371"/>
      <c r="AH258" s="371"/>
    </row>
    <row r="259" spans="2:34" customFormat="1" x14ac:dyDescent="0.35">
      <c r="B259" t="e">
        <f>[38]Data!#REF!</f>
        <v>#REF!</v>
      </c>
      <c r="C259">
        <v>2276</v>
      </c>
      <c r="D259" t="s">
        <v>1218</v>
      </c>
      <c r="E259" s="223" t="s">
        <v>1153</v>
      </c>
      <c r="G259">
        <v>0</v>
      </c>
      <c r="I259" s="357">
        <f t="shared" si="16"/>
        <v>0</v>
      </c>
      <c r="K259" s="369"/>
      <c r="T259" s="370"/>
      <c r="AF259" s="371"/>
      <c r="AG259" s="371"/>
      <c r="AH259" s="371"/>
    </row>
    <row r="260" spans="2:34" customFormat="1" x14ac:dyDescent="0.35">
      <c r="B260" t="e">
        <f>[38]Data!#REF!</f>
        <v>#REF!</v>
      </c>
      <c r="C260">
        <v>2353</v>
      </c>
      <c r="D260" t="s">
        <v>404</v>
      </c>
      <c r="E260" s="223" t="s">
        <v>1153</v>
      </c>
      <c r="G260">
        <v>0</v>
      </c>
      <c r="I260" s="357">
        <f t="shared" si="16"/>
        <v>0</v>
      </c>
      <c r="K260" s="369"/>
      <c r="T260" s="370"/>
      <c r="AF260" s="371"/>
      <c r="AG260" s="371"/>
      <c r="AH260" s="371"/>
    </row>
    <row r="261" spans="2:34" customFormat="1" x14ac:dyDescent="0.35">
      <c r="B261" t="e">
        <f>[38]Data!#REF!</f>
        <v>#REF!</v>
      </c>
      <c r="C261">
        <v>2575</v>
      </c>
      <c r="D261" t="s">
        <v>405</v>
      </c>
      <c r="E261" s="223" t="s">
        <v>1153</v>
      </c>
      <c r="G261">
        <v>0</v>
      </c>
      <c r="I261" s="357">
        <f t="shared" si="16"/>
        <v>0</v>
      </c>
      <c r="K261" s="369"/>
      <c r="T261" s="370"/>
      <c r="AF261" s="371"/>
      <c r="AG261" s="371"/>
      <c r="AH261" s="371"/>
    </row>
    <row r="262" spans="2:34" customFormat="1" x14ac:dyDescent="0.35">
      <c r="B262" t="e">
        <f>[38]Data!#REF!</f>
        <v>#REF!</v>
      </c>
      <c r="C262">
        <v>2580</v>
      </c>
      <c r="D262" t="s">
        <v>406</v>
      </c>
      <c r="E262" s="223" t="s">
        <v>1153</v>
      </c>
      <c r="G262">
        <v>0</v>
      </c>
      <c r="I262" s="357">
        <f t="shared" si="16"/>
        <v>0</v>
      </c>
      <c r="K262" s="369"/>
      <c r="T262" s="370"/>
      <c r="AF262" s="371"/>
      <c r="AG262" s="371"/>
      <c r="AH262" s="371"/>
    </row>
    <row r="263" spans="2:34" customFormat="1" x14ac:dyDescent="0.35">
      <c r="B263" t="e">
        <f>[38]Data!#REF!</f>
        <v>#REF!</v>
      </c>
      <c r="C263">
        <v>2596</v>
      </c>
      <c r="D263" t="s">
        <v>1260</v>
      </c>
      <c r="E263" s="223" t="s">
        <v>1153</v>
      </c>
      <c r="G263">
        <v>0</v>
      </c>
      <c r="I263" s="357">
        <f t="shared" si="16"/>
        <v>0</v>
      </c>
      <c r="K263" s="369"/>
      <c r="T263" s="370"/>
      <c r="AF263" s="371"/>
      <c r="AG263" s="371"/>
      <c r="AH263" s="371"/>
    </row>
    <row r="264" spans="2:34" customFormat="1" x14ac:dyDescent="0.35">
      <c r="B264" t="e">
        <f>[38]Data!#REF!</f>
        <v>#REF!</v>
      </c>
      <c r="C264">
        <v>2599</v>
      </c>
      <c r="D264" t="s">
        <v>407</v>
      </c>
      <c r="E264" s="223" t="s">
        <v>1153</v>
      </c>
      <c r="G264">
        <v>0</v>
      </c>
      <c r="I264" s="357">
        <f t="shared" si="16"/>
        <v>0</v>
      </c>
      <c r="K264" s="369"/>
      <c r="T264" s="370"/>
      <c r="AF264" s="371"/>
      <c r="AG264" s="371"/>
      <c r="AH264" s="371"/>
    </row>
    <row r="265" spans="2:34" customFormat="1" x14ac:dyDescent="0.35">
      <c r="B265" t="e">
        <f>[38]Data!#REF!</f>
        <v>#REF!</v>
      </c>
      <c r="C265">
        <v>2600</v>
      </c>
      <c r="D265" t="s">
        <v>408</v>
      </c>
      <c r="E265" s="223" t="s">
        <v>1153</v>
      </c>
      <c r="G265">
        <v>0</v>
      </c>
      <c r="I265" s="357">
        <f t="shared" si="16"/>
        <v>0</v>
      </c>
      <c r="K265" s="369"/>
      <c r="T265" s="370"/>
      <c r="AF265" s="371"/>
      <c r="AG265" s="371"/>
      <c r="AH265" s="371"/>
    </row>
    <row r="266" spans="2:34" customFormat="1" x14ac:dyDescent="0.35">
      <c r="B266" t="e">
        <f>[38]Data!#REF!</f>
        <v>#REF!</v>
      </c>
      <c r="C266">
        <v>2601</v>
      </c>
      <c r="D266" t="s">
        <v>409</v>
      </c>
      <c r="E266" s="223" t="s">
        <v>1153</v>
      </c>
      <c r="G266">
        <v>0</v>
      </c>
      <c r="I266" s="357">
        <f t="shared" si="16"/>
        <v>0</v>
      </c>
      <c r="K266" s="369"/>
      <c r="T266" s="370"/>
      <c r="AF266" s="371"/>
      <c r="AG266" s="371"/>
      <c r="AH266" s="371"/>
    </row>
    <row r="267" spans="2:34" customFormat="1" x14ac:dyDescent="0.35">
      <c r="B267" t="e">
        <f>[38]Data!#REF!</f>
        <v>#REF!</v>
      </c>
      <c r="C267">
        <v>2603</v>
      </c>
      <c r="D267" t="s">
        <v>410</v>
      </c>
      <c r="E267" s="223" t="s">
        <v>1153</v>
      </c>
      <c r="G267">
        <v>2</v>
      </c>
      <c r="I267" s="357">
        <f t="shared" si="16"/>
        <v>436</v>
      </c>
      <c r="K267" s="369"/>
      <c r="T267" s="370"/>
      <c r="AF267" s="371"/>
      <c r="AG267" s="371"/>
      <c r="AH267" s="371"/>
    </row>
    <row r="268" spans="2:34" customFormat="1" x14ac:dyDescent="0.35">
      <c r="B268" t="e">
        <f>[38]Data!#REF!</f>
        <v>#REF!</v>
      </c>
      <c r="C268">
        <v>2611</v>
      </c>
      <c r="D268" t="s">
        <v>411</v>
      </c>
      <c r="E268" s="223" t="s">
        <v>1153</v>
      </c>
      <c r="G268">
        <v>0</v>
      </c>
      <c r="I268" s="357">
        <f t="shared" si="16"/>
        <v>0</v>
      </c>
      <c r="K268" s="369"/>
      <c r="T268" s="370"/>
      <c r="AF268" s="371"/>
      <c r="AG268" s="371"/>
      <c r="AH268" s="371"/>
    </row>
    <row r="269" spans="2:34" customFormat="1" x14ac:dyDescent="0.35">
      <c r="B269" t="e">
        <f>[38]Data!#REF!</f>
        <v>#REF!</v>
      </c>
      <c r="C269">
        <v>2614</v>
      </c>
      <c r="D269" t="s">
        <v>412</v>
      </c>
      <c r="E269" s="223" t="s">
        <v>1153</v>
      </c>
      <c r="G269">
        <v>14</v>
      </c>
      <c r="I269" s="357">
        <f t="shared" si="16"/>
        <v>3052</v>
      </c>
      <c r="K269" s="369"/>
      <c r="T269" s="370"/>
      <c r="AF269" s="371"/>
      <c r="AG269" s="371"/>
      <c r="AH269" s="371"/>
    </row>
    <row r="270" spans="2:34" customFormat="1" x14ac:dyDescent="0.35">
      <c r="B270" t="e">
        <f>[38]Data!#REF!</f>
        <v>#REF!</v>
      </c>
      <c r="C270">
        <v>2619</v>
      </c>
      <c r="D270" t="s">
        <v>413</v>
      </c>
      <c r="E270" s="223" t="s">
        <v>1153</v>
      </c>
      <c r="G270">
        <v>0</v>
      </c>
      <c r="I270" s="357">
        <f t="shared" si="16"/>
        <v>0</v>
      </c>
      <c r="K270" s="369"/>
      <c r="T270" s="370"/>
      <c r="AF270" s="371"/>
      <c r="AG270" s="371"/>
      <c r="AH270" s="371"/>
    </row>
    <row r="271" spans="2:34" customFormat="1" x14ac:dyDescent="0.35">
      <c r="B271" t="e">
        <f>[38]Data!#REF!</f>
        <v>#REF!</v>
      </c>
      <c r="C271">
        <v>2633</v>
      </c>
      <c r="D271" t="s">
        <v>414</v>
      </c>
      <c r="E271" s="223" t="s">
        <v>1153</v>
      </c>
      <c r="G271">
        <v>0</v>
      </c>
      <c r="I271" s="357">
        <f t="shared" si="16"/>
        <v>0</v>
      </c>
      <c r="K271" s="369"/>
      <c r="T271" s="370"/>
      <c r="AF271" s="371"/>
      <c r="AG271" s="371"/>
      <c r="AH271" s="371"/>
    </row>
    <row r="272" spans="2:34" customFormat="1" x14ac:dyDescent="0.35">
      <c r="B272" t="e">
        <f>[38]Data!#REF!</f>
        <v>#REF!</v>
      </c>
      <c r="C272">
        <v>2637</v>
      </c>
      <c r="D272" t="s">
        <v>415</v>
      </c>
      <c r="E272" s="223" t="s">
        <v>1153</v>
      </c>
      <c r="G272">
        <v>0</v>
      </c>
      <c r="I272" s="357">
        <f t="shared" si="16"/>
        <v>0</v>
      </c>
      <c r="K272" s="369"/>
      <c r="T272" s="370"/>
      <c r="AF272" s="371"/>
      <c r="AG272" s="371"/>
      <c r="AH272" s="371"/>
    </row>
    <row r="273" spans="2:34" customFormat="1" x14ac:dyDescent="0.35">
      <c r="B273" t="e">
        <f>[38]Data!#REF!</f>
        <v>#REF!</v>
      </c>
      <c r="C273">
        <v>2669</v>
      </c>
      <c r="D273" t="s">
        <v>416</v>
      </c>
      <c r="E273" s="223" t="s">
        <v>1153</v>
      </c>
      <c r="G273">
        <v>3</v>
      </c>
      <c r="I273" s="357">
        <f t="shared" si="16"/>
        <v>654</v>
      </c>
      <c r="K273" s="369"/>
      <c r="T273" s="370"/>
      <c r="AF273" s="371"/>
      <c r="AG273" s="371"/>
      <c r="AH273" s="371"/>
    </row>
    <row r="274" spans="2:34" customFormat="1" x14ac:dyDescent="0.35">
      <c r="B274" t="e">
        <f>[38]Data!#REF!</f>
        <v>#REF!</v>
      </c>
      <c r="C274">
        <v>2684</v>
      </c>
      <c r="D274" t="s">
        <v>417</v>
      </c>
      <c r="E274" s="223" t="s">
        <v>1153</v>
      </c>
      <c r="G274">
        <v>0</v>
      </c>
      <c r="I274" s="357">
        <f t="shared" si="16"/>
        <v>0</v>
      </c>
      <c r="K274" s="369"/>
      <c r="T274" s="370"/>
      <c r="AF274" s="371"/>
      <c r="AG274" s="371"/>
      <c r="AH274" s="371"/>
    </row>
    <row r="275" spans="2:34" customFormat="1" x14ac:dyDescent="0.35">
      <c r="B275" t="e">
        <f>[38]Data!#REF!</f>
        <v>#REF!</v>
      </c>
      <c r="C275">
        <v>2686</v>
      </c>
      <c r="D275" t="s">
        <v>418</v>
      </c>
      <c r="E275" s="223" t="s">
        <v>1153</v>
      </c>
      <c r="G275">
        <v>0</v>
      </c>
      <c r="I275" s="357">
        <f t="shared" si="16"/>
        <v>0</v>
      </c>
      <c r="K275" s="369"/>
      <c r="T275" s="370"/>
      <c r="AF275" s="371"/>
      <c r="AG275" s="371"/>
      <c r="AH275" s="371"/>
    </row>
    <row r="276" spans="2:34" customFormat="1" x14ac:dyDescent="0.35">
      <c r="B276" t="e">
        <f>[38]Data!#REF!</f>
        <v>#REF!</v>
      </c>
      <c r="C276">
        <v>2689</v>
      </c>
      <c r="D276" t="s">
        <v>419</v>
      </c>
      <c r="E276" s="223" t="s">
        <v>1153</v>
      </c>
      <c r="G276">
        <v>4</v>
      </c>
      <c r="I276" s="357">
        <f t="shared" si="16"/>
        <v>872</v>
      </c>
      <c r="K276" s="369"/>
      <c r="T276" s="370"/>
      <c r="AF276" s="371"/>
      <c r="AG276" s="371"/>
      <c r="AH276" s="371"/>
    </row>
    <row r="277" spans="2:34" customFormat="1" x14ac:dyDescent="0.35">
      <c r="B277" t="e">
        <f>[38]Data!#REF!</f>
        <v>#REF!</v>
      </c>
      <c r="C277">
        <v>2705</v>
      </c>
      <c r="D277" t="s">
        <v>420</v>
      </c>
      <c r="E277" s="223" t="s">
        <v>1153</v>
      </c>
      <c r="G277">
        <v>0</v>
      </c>
      <c r="I277" s="357">
        <f t="shared" si="16"/>
        <v>0</v>
      </c>
      <c r="K277" s="369"/>
      <c r="T277" s="370"/>
      <c r="AF277" s="371"/>
      <c r="AG277" s="371"/>
      <c r="AH277" s="371"/>
    </row>
    <row r="278" spans="2:34" customFormat="1" x14ac:dyDescent="0.35">
      <c r="B278" t="e">
        <f>[38]Data!#REF!</f>
        <v>#REF!</v>
      </c>
      <c r="C278">
        <v>2708</v>
      </c>
      <c r="D278" t="s">
        <v>421</v>
      </c>
      <c r="E278" s="223" t="s">
        <v>1153</v>
      </c>
      <c r="G278">
        <v>0</v>
      </c>
      <c r="I278" s="357">
        <f t="shared" si="16"/>
        <v>0</v>
      </c>
      <c r="K278" s="369"/>
      <c r="T278" s="370"/>
      <c r="AF278" s="371"/>
      <c r="AG278" s="371"/>
      <c r="AH278" s="371"/>
    </row>
    <row r="279" spans="2:34" customFormat="1" x14ac:dyDescent="0.35">
      <c r="B279" t="e">
        <f>[38]Data!#REF!</f>
        <v>#REF!</v>
      </c>
      <c r="C279">
        <v>2717</v>
      </c>
      <c r="D279" t="s">
        <v>422</v>
      </c>
      <c r="E279" s="223" t="s">
        <v>1153</v>
      </c>
      <c r="G279">
        <v>0</v>
      </c>
      <c r="I279" s="357">
        <f t="shared" si="16"/>
        <v>0</v>
      </c>
      <c r="K279" s="369"/>
      <c r="T279" s="370"/>
      <c r="AF279" s="371"/>
      <c r="AG279" s="371"/>
      <c r="AH279" s="371"/>
    </row>
    <row r="280" spans="2:34" customFormat="1" x14ac:dyDescent="0.35">
      <c r="B280" t="e">
        <f>[38]Data!#REF!</f>
        <v>#REF!</v>
      </c>
      <c r="C280">
        <v>2728</v>
      </c>
      <c r="D280" t="s">
        <v>423</v>
      </c>
      <c r="E280" s="223" t="s">
        <v>1153</v>
      </c>
      <c r="G280">
        <v>0</v>
      </c>
      <c r="I280" s="357">
        <f t="shared" si="16"/>
        <v>0</v>
      </c>
      <c r="K280" s="369"/>
      <c r="T280" s="370"/>
      <c r="AF280" s="371"/>
      <c r="AG280" s="371"/>
      <c r="AH280" s="371"/>
    </row>
    <row r="281" spans="2:34" customFormat="1" x14ac:dyDescent="0.35">
      <c r="B281" t="e">
        <f>[38]Data!#REF!</f>
        <v>#REF!</v>
      </c>
      <c r="C281">
        <v>2732</v>
      </c>
      <c r="D281" t="s">
        <v>424</v>
      </c>
      <c r="E281" s="223" t="s">
        <v>1153</v>
      </c>
      <c r="G281">
        <v>4</v>
      </c>
      <c r="I281" s="357">
        <f t="shared" si="16"/>
        <v>872</v>
      </c>
      <c r="K281" s="369"/>
      <c r="T281" s="370"/>
      <c r="AF281" s="371"/>
      <c r="AG281" s="371"/>
      <c r="AH281" s="371"/>
    </row>
    <row r="282" spans="2:34" customFormat="1" x14ac:dyDescent="0.35">
      <c r="B282" t="e">
        <f>[38]Data!#REF!</f>
        <v>#REF!</v>
      </c>
      <c r="C282">
        <v>2746</v>
      </c>
      <c r="D282" t="s">
        <v>425</v>
      </c>
      <c r="E282" s="223" t="s">
        <v>1153</v>
      </c>
      <c r="G282">
        <v>0</v>
      </c>
      <c r="I282" s="357">
        <f t="shared" si="16"/>
        <v>0</v>
      </c>
      <c r="K282" s="369"/>
      <c r="T282" s="370"/>
      <c r="AF282" s="371"/>
      <c r="AG282" s="371"/>
      <c r="AH282" s="371"/>
    </row>
    <row r="283" spans="2:34" customFormat="1" x14ac:dyDescent="0.35">
      <c r="B283" t="e">
        <f>[38]Data!#REF!</f>
        <v>#REF!</v>
      </c>
      <c r="C283">
        <v>2748</v>
      </c>
      <c r="D283" t="s">
        <v>426</v>
      </c>
      <c r="E283" s="223" t="s">
        <v>1153</v>
      </c>
      <c r="G283">
        <v>0</v>
      </c>
      <c r="I283" s="357">
        <f t="shared" si="16"/>
        <v>0</v>
      </c>
      <c r="K283" s="369"/>
      <c r="T283" s="370"/>
      <c r="AF283" s="371"/>
      <c r="AG283" s="371"/>
      <c r="AH283" s="371"/>
    </row>
    <row r="284" spans="2:34" customFormat="1" x14ac:dyDescent="0.35">
      <c r="B284" t="e">
        <f>[38]Data!#REF!</f>
        <v>#REF!</v>
      </c>
      <c r="C284">
        <v>2752</v>
      </c>
      <c r="D284" t="s">
        <v>427</v>
      </c>
      <c r="E284" s="223" t="s">
        <v>1153</v>
      </c>
      <c r="G284">
        <v>0</v>
      </c>
      <c r="I284" s="357">
        <f t="shared" si="16"/>
        <v>0</v>
      </c>
      <c r="K284" s="369"/>
      <c r="T284" s="370"/>
      <c r="AF284" s="371"/>
      <c r="AG284" s="371"/>
      <c r="AH284" s="371"/>
    </row>
    <row r="285" spans="2:34" customFormat="1" x14ac:dyDescent="0.35">
      <c r="B285" t="e">
        <f>[38]Data!#REF!</f>
        <v>#REF!</v>
      </c>
      <c r="C285">
        <v>2755</v>
      </c>
      <c r="D285" t="s">
        <v>428</v>
      </c>
      <c r="E285" s="223" t="s">
        <v>1153</v>
      </c>
      <c r="G285">
        <v>11</v>
      </c>
      <c r="I285" s="357">
        <f t="shared" ref="I285:I348" si="17">+G285*$I$3</f>
        <v>2398</v>
      </c>
      <c r="K285" s="369"/>
      <c r="T285" s="370"/>
      <c r="AF285" s="371"/>
      <c r="AG285" s="371"/>
      <c r="AH285" s="371"/>
    </row>
    <row r="286" spans="2:34" customFormat="1" x14ac:dyDescent="0.35">
      <c r="B286" t="e">
        <f>[38]Data!#REF!</f>
        <v>#REF!</v>
      </c>
      <c r="C286">
        <v>2756</v>
      </c>
      <c r="D286" t="s">
        <v>429</v>
      </c>
      <c r="E286" s="223" t="s">
        <v>1153</v>
      </c>
      <c r="G286">
        <v>3</v>
      </c>
      <c r="I286" s="357">
        <f t="shared" si="17"/>
        <v>654</v>
      </c>
      <c r="K286" s="369"/>
      <c r="T286" s="370"/>
      <c r="AF286" s="371"/>
      <c r="AG286" s="371"/>
      <c r="AH286" s="371"/>
    </row>
    <row r="287" spans="2:34" customFormat="1" x14ac:dyDescent="0.35">
      <c r="B287" t="e">
        <f>[38]Data!#REF!</f>
        <v>#REF!</v>
      </c>
      <c r="C287">
        <v>2759</v>
      </c>
      <c r="D287" t="s">
        <v>430</v>
      </c>
      <c r="E287" s="223" t="s">
        <v>1153</v>
      </c>
      <c r="G287">
        <v>0</v>
      </c>
      <c r="I287" s="357">
        <f t="shared" si="17"/>
        <v>0</v>
      </c>
      <c r="K287" s="369"/>
      <c r="T287" s="370"/>
      <c r="AF287" s="371"/>
      <c r="AG287" s="371"/>
      <c r="AH287" s="371"/>
    </row>
    <row r="288" spans="2:34" customFormat="1" x14ac:dyDescent="0.35">
      <c r="B288" t="e">
        <f>[38]Data!#REF!</f>
        <v>#REF!</v>
      </c>
      <c r="C288">
        <v>2760</v>
      </c>
      <c r="D288" t="s">
        <v>431</v>
      </c>
      <c r="E288" s="223" t="s">
        <v>1153</v>
      </c>
      <c r="G288">
        <v>1</v>
      </c>
      <c r="I288" s="357">
        <f t="shared" si="17"/>
        <v>218</v>
      </c>
      <c r="K288" s="369"/>
      <c r="T288" s="370"/>
      <c r="AF288" s="371"/>
      <c r="AG288" s="371"/>
      <c r="AH288" s="371"/>
    </row>
    <row r="289" spans="2:34" customFormat="1" x14ac:dyDescent="0.35">
      <c r="B289" t="e">
        <f>[38]Data!#REF!</f>
        <v>#REF!</v>
      </c>
      <c r="C289">
        <v>2761</v>
      </c>
      <c r="D289" t="s">
        <v>432</v>
      </c>
      <c r="E289" s="223" t="s">
        <v>1153</v>
      </c>
      <c r="G289">
        <v>1</v>
      </c>
      <c r="I289" s="357">
        <f t="shared" si="17"/>
        <v>218</v>
      </c>
      <c r="K289" s="369"/>
      <c r="T289" s="370"/>
      <c r="AF289" s="371"/>
      <c r="AG289" s="371"/>
      <c r="AH289" s="371"/>
    </row>
    <row r="290" spans="2:34" customFormat="1" x14ac:dyDescent="0.35">
      <c r="B290" t="e">
        <f>[38]Data!#REF!</f>
        <v>#REF!</v>
      </c>
      <c r="C290">
        <v>2763</v>
      </c>
      <c r="D290" t="s">
        <v>433</v>
      </c>
      <c r="E290" s="223" t="s">
        <v>1153</v>
      </c>
      <c r="G290">
        <v>0</v>
      </c>
      <c r="I290" s="357">
        <f t="shared" si="17"/>
        <v>0</v>
      </c>
      <c r="K290" s="369"/>
      <c r="T290" s="370"/>
      <c r="AF290" s="371"/>
      <c r="AG290" s="371"/>
      <c r="AH290" s="371"/>
    </row>
    <row r="291" spans="2:34" customFormat="1" x14ac:dyDescent="0.35">
      <c r="B291" t="e">
        <f>[38]Data!#REF!</f>
        <v>#REF!</v>
      </c>
      <c r="C291">
        <v>2769</v>
      </c>
      <c r="D291" t="s">
        <v>434</v>
      </c>
      <c r="E291" s="223" t="s">
        <v>1153</v>
      </c>
      <c r="G291">
        <v>0</v>
      </c>
      <c r="I291" s="357">
        <f t="shared" si="17"/>
        <v>0</v>
      </c>
      <c r="K291" s="369"/>
      <c r="T291" s="370"/>
      <c r="AF291" s="371"/>
      <c r="AG291" s="371"/>
      <c r="AH291" s="371"/>
    </row>
    <row r="292" spans="2:34" customFormat="1" x14ac:dyDescent="0.35">
      <c r="B292" t="e">
        <f>[38]Data!#REF!</f>
        <v>#REF!</v>
      </c>
      <c r="C292">
        <v>2785</v>
      </c>
      <c r="D292" t="s">
        <v>435</v>
      </c>
      <c r="E292" s="223" t="s">
        <v>1153</v>
      </c>
      <c r="G292">
        <v>3</v>
      </c>
      <c r="I292" s="357">
        <f t="shared" si="17"/>
        <v>654</v>
      </c>
      <c r="K292" s="369"/>
      <c r="T292" s="370"/>
      <c r="AF292" s="371"/>
      <c r="AG292" s="371"/>
      <c r="AH292" s="371"/>
    </row>
    <row r="293" spans="2:34" customFormat="1" x14ac:dyDescent="0.35">
      <c r="B293" t="e">
        <f>[38]Data!#REF!</f>
        <v>#REF!</v>
      </c>
      <c r="C293">
        <v>2786</v>
      </c>
      <c r="D293" t="s">
        <v>436</v>
      </c>
      <c r="E293" s="223" t="s">
        <v>1153</v>
      </c>
      <c r="G293">
        <v>1</v>
      </c>
      <c r="I293" s="357">
        <f t="shared" si="17"/>
        <v>218</v>
      </c>
      <c r="K293" s="369"/>
      <c r="T293" s="370"/>
      <c r="AF293" s="371"/>
      <c r="AG293" s="371"/>
      <c r="AH293" s="371"/>
    </row>
    <row r="294" spans="2:34" customFormat="1" x14ac:dyDescent="0.35">
      <c r="B294" t="e">
        <f>[38]Data!#REF!</f>
        <v>#REF!</v>
      </c>
      <c r="C294">
        <v>2804</v>
      </c>
      <c r="D294" t="s">
        <v>437</v>
      </c>
      <c r="E294" s="223" t="s">
        <v>1153</v>
      </c>
      <c r="G294">
        <v>11</v>
      </c>
      <c r="I294" s="357">
        <f t="shared" si="17"/>
        <v>2398</v>
      </c>
      <c r="K294" s="369"/>
      <c r="T294" s="370"/>
      <c r="AF294" s="371"/>
      <c r="AG294" s="371"/>
      <c r="AH294" s="371"/>
    </row>
    <row r="295" spans="2:34" customFormat="1" x14ac:dyDescent="0.35">
      <c r="B295" t="e">
        <f>[38]Data!#REF!</f>
        <v>#REF!</v>
      </c>
      <c r="C295">
        <v>2810</v>
      </c>
      <c r="D295" t="s">
        <v>438</v>
      </c>
      <c r="E295" s="223" t="s">
        <v>1153</v>
      </c>
      <c r="G295">
        <v>0</v>
      </c>
      <c r="I295" s="357">
        <f t="shared" si="17"/>
        <v>0</v>
      </c>
      <c r="K295" s="369"/>
      <c r="T295" s="370"/>
      <c r="AF295" s="371"/>
      <c r="AG295" s="371"/>
      <c r="AH295" s="371"/>
    </row>
    <row r="296" spans="2:34" customFormat="1" x14ac:dyDescent="0.35">
      <c r="B296" t="e">
        <f>[38]Data!#REF!</f>
        <v>#REF!</v>
      </c>
      <c r="C296">
        <v>2814</v>
      </c>
      <c r="D296" t="s">
        <v>439</v>
      </c>
      <c r="E296" s="223" t="s">
        <v>1153</v>
      </c>
      <c r="G296">
        <v>3</v>
      </c>
      <c r="I296" s="357">
        <f t="shared" si="17"/>
        <v>654</v>
      </c>
      <c r="K296" s="369"/>
      <c r="T296" s="370"/>
      <c r="AF296" s="371"/>
      <c r="AG296" s="371"/>
      <c r="AH296" s="371"/>
    </row>
    <row r="297" spans="2:34" customFormat="1" x14ac:dyDescent="0.35">
      <c r="B297" t="e">
        <f>[38]Data!#REF!</f>
        <v>#REF!</v>
      </c>
      <c r="C297">
        <v>2816</v>
      </c>
      <c r="D297" t="s">
        <v>1298</v>
      </c>
      <c r="E297" s="223" t="s">
        <v>1153</v>
      </c>
      <c r="G297">
        <v>0</v>
      </c>
      <c r="I297" s="357">
        <f t="shared" si="17"/>
        <v>0</v>
      </c>
      <c r="K297" s="369"/>
      <c r="T297" s="370"/>
      <c r="AF297" s="371"/>
      <c r="AG297" s="371"/>
      <c r="AH297" s="371"/>
    </row>
    <row r="298" spans="2:34" customFormat="1" x14ac:dyDescent="0.35">
      <c r="B298" t="e">
        <f>[38]Data!#REF!</f>
        <v>#REF!</v>
      </c>
      <c r="C298">
        <v>2817</v>
      </c>
      <c r="D298" t="s">
        <v>440</v>
      </c>
      <c r="E298" s="223" t="s">
        <v>1153</v>
      </c>
      <c r="G298">
        <v>0</v>
      </c>
      <c r="I298" s="357">
        <f t="shared" si="17"/>
        <v>0</v>
      </c>
      <c r="K298" s="369"/>
      <c r="T298" s="370"/>
      <c r="AF298" s="371"/>
      <c r="AG298" s="371"/>
      <c r="AH298" s="371"/>
    </row>
    <row r="299" spans="2:34" customFormat="1" x14ac:dyDescent="0.35">
      <c r="B299" t="e">
        <f>[38]Data!#REF!</f>
        <v>#REF!</v>
      </c>
      <c r="C299">
        <v>2821</v>
      </c>
      <c r="D299" t="s">
        <v>441</v>
      </c>
      <c r="E299" s="223" t="s">
        <v>1153</v>
      </c>
      <c r="G299">
        <v>0</v>
      </c>
      <c r="I299" s="357">
        <f t="shared" si="17"/>
        <v>0</v>
      </c>
      <c r="K299" s="369"/>
      <c r="T299" s="370"/>
      <c r="AF299" s="371"/>
      <c r="AG299" s="371"/>
      <c r="AH299" s="371"/>
    </row>
    <row r="300" spans="2:34" customFormat="1" x14ac:dyDescent="0.35">
      <c r="B300" t="e">
        <f>[38]Data!#REF!</f>
        <v>#REF!</v>
      </c>
      <c r="C300">
        <v>2822</v>
      </c>
      <c r="D300" t="s">
        <v>1299</v>
      </c>
      <c r="E300" s="223" t="s">
        <v>1153</v>
      </c>
      <c r="G300">
        <v>0</v>
      </c>
      <c r="I300" s="357">
        <f t="shared" si="17"/>
        <v>0</v>
      </c>
      <c r="K300" s="369"/>
      <c r="T300" s="370"/>
      <c r="AF300" s="371"/>
      <c r="AG300" s="371"/>
      <c r="AH300" s="371"/>
    </row>
    <row r="301" spans="2:34" customFormat="1" x14ac:dyDescent="0.35">
      <c r="B301" t="e">
        <f>[38]Data!#REF!</f>
        <v>#REF!</v>
      </c>
      <c r="C301">
        <v>2833</v>
      </c>
      <c r="D301" t="s">
        <v>443</v>
      </c>
      <c r="E301" s="223" t="s">
        <v>1153</v>
      </c>
      <c r="G301">
        <v>12</v>
      </c>
      <c r="I301" s="357">
        <f t="shared" si="17"/>
        <v>2616</v>
      </c>
      <c r="K301" s="369"/>
      <c r="T301" s="370"/>
      <c r="AF301" s="371"/>
      <c r="AG301" s="371"/>
      <c r="AH301" s="371"/>
    </row>
    <row r="302" spans="2:34" customFormat="1" x14ac:dyDescent="0.35">
      <c r="B302" t="e">
        <f>[38]Data!#REF!</f>
        <v>#REF!</v>
      </c>
      <c r="C302">
        <v>2837</v>
      </c>
      <c r="D302" t="s">
        <v>444</v>
      </c>
      <c r="E302" s="223" t="s">
        <v>1153</v>
      </c>
      <c r="G302">
        <v>0</v>
      </c>
      <c r="I302" s="357">
        <f t="shared" si="17"/>
        <v>0</v>
      </c>
      <c r="K302" s="369"/>
      <c r="T302" s="370"/>
      <c r="AF302" s="371"/>
      <c r="AG302" s="371"/>
      <c r="AH302" s="371"/>
    </row>
    <row r="303" spans="2:34" customFormat="1" x14ac:dyDescent="0.35">
      <c r="B303" t="e">
        <f>[38]Data!#REF!</f>
        <v>#REF!</v>
      </c>
      <c r="C303">
        <v>2839</v>
      </c>
      <c r="D303" t="s">
        <v>445</v>
      </c>
      <c r="E303" s="223" t="s">
        <v>1153</v>
      </c>
      <c r="G303">
        <v>0</v>
      </c>
      <c r="I303" s="357">
        <f t="shared" si="17"/>
        <v>0</v>
      </c>
      <c r="K303" s="369"/>
      <c r="T303" s="370"/>
      <c r="AF303" s="371"/>
      <c r="AG303" s="371"/>
      <c r="AH303" s="371"/>
    </row>
    <row r="304" spans="2:34" customFormat="1" x14ac:dyDescent="0.35">
      <c r="B304" t="e">
        <f>[38]Data!#REF!</f>
        <v>#REF!</v>
      </c>
      <c r="C304">
        <v>2845</v>
      </c>
      <c r="D304" t="s">
        <v>446</v>
      </c>
      <c r="E304" s="223" t="s">
        <v>1153</v>
      </c>
      <c r="G304">
        <v>0</v>
      </c>
      <c r="I304" s="357">
        <f t="shared" si="17"/>
        <v>0</v>
      </c>
      <c r="K304" s="369"/>
      <c r="T304" s="370"/>
      <c r="AF304" s="371"/>
      <c r="AG304" s="371"/>
      <c r="AH304" s="371"/>
    </row>
    <row r="305" spans="2:34" customFormat="1" x14ac:dyDescent="0.35">
      <c r="B305" t="e">
        <f>[38]Data!#REF!</f>
        <v>#REF!</v>
      </c>
      <c r="C305">
        <v>2847</v>
      </c>
      <c r="D305" t="s">
        <v>447</v>
      </c>
      <c r="E305" s="223" t="s">
        <v>1153</v>
      </c>
      <c r="G305">
        <v>0</v>
      </c>
      <c r="I305" s="357">
        <f t="shared" si="17"/>
        <v>0</v>
      </c>
      <c r="K305" s="369"/>
      <c r="T305" s="370"/>
      <c r="AF305" s="371"/>
      <c r="AG305" s="371"/>
      <c r="AH305" s="371"/>
    </row>
    <row r="306" spans="2:34" customFormat="1" x14ac:dyDescent="0.35">
      <c r="B306" t="e">
        <f>[38]Data!#REF!</f>
        <v>#REF!</v>
      </c>
      <c r="C306">
        <v>2849</v>
      </c>
      <c r="D306" t="s">
        <v>448</v>
      </c>
      <c r="E306" s="223" t="s">
        <v>1153</v>
      </c>
      <c r="G306">
        <v>0</v>
      </c>
      <c r="I306" s="357">
        <f t="shared" si="17"/>
        <v>0</v>
      </c>
      <c r="K306" s="369"/>
      <c r="T306" s="370"/>
      <c r="AF306" s="371"/>
      <c r="AG306" s="371"/>
      <c r="AH306" s="371"/>
    </row>
    <row r="307" spans="2:34" customFormat="1" x14ac:dyDescent="0.35">
      <c r="B307" t="e">
        <f>[38]Data!#REF!</f>
        <v>#REF!</v>
      </c>
      <c r="C307">
        <v>2855</v>
      </c>
      <c r="D307" t="s">
        <v>449</v>
      </c>
      <c r="E307" s="223" t="s">
        <v>1153</v>
      </c>
      <c r="G307">
        <v>20</v>
      </c>
      <c r="I307" s="357">
        <f t="shared" si="17"/>
        <v>4360</v>
      </c>
      <c r="K307" s="369"/>
      <c r="T307" s="370"/>
      <c r="AF307" s="371"/>
      <c r="AG307" s="371"/>
      <c r="AH307" s="371"/>
    </row>
    <row r="308" spans="2:34" customFormat="1" x14ac:dyDescent="0.35">
      <c r="B308" t="e">
        <f>[38]Data!#REF!</f>
        <v>#REF!</v>
      </c>
      <c r="C308">
        <v>2864</v>
      </c>
      <c r="D308" t="s">
        <v>450</v>
      </c>
      <c r="E308" s="223" t="s">
        <v>1153</v>
      </c>
      <c r="G308">
        <v>0</v>
      </c>
      <c r="I308" s="357">
        <f t="shared" si="17"/>
        <v>0</v>
      </c>
      <c r="K308" s="369"/>
      <c r="T308" s="370"/>
      <c r="AF308" s="371"/>
      <c r="AG308" s="371"/>
      <c r="AH308" s="371"/>
    </row>
    <row r="309" spans="2:34" customFormat="1" x14ac:dyDescent="0.35">
      <c r="B309" t="e">
        <f>[38]Data!#REF!</f>
        <v>#REF!</v>
      </c>
      <c r="C309">
        <v>2865</v>
      </c>
      <c r="D309" t="s">
        <v>451</v>
      </c>
      <c r="E309" s="223" t="s">
        <v>1153</v>
      </c>
      <c r="G309">
        <v>0</v>
      </c>
      <c r="I309" s="357">
        <f t="shared" si="17"/>
        <v>0</v>
      </c>
      <c r="K309" s="369"/>
      <c r="T309" s="370"/>
      <c r="AF309" s="371"/>
      <c r="AG309" s="371"/>
      <c r="AH309" s="371"/>
    </row>
    <row r="310" spans="2:34" customFormat="1" x14ac:dyDescent="0.35">
      <c r="B310" t="e">
        <f>[38]Data!#REF!</f>
        <v>#REF!</v>
      </c>
      <c r="C310">
        <v>2866</v>
      </c>
      <c r="D310" t="s">
        <v>452</v>
      </c>
      <c r="E310" s="223" t="s">
        <v>1153</v>
      </c>
      <c r="G310">
        <v>2</v>
      </c>
      <c r="I310" s="357">
        <f t="shared" si="17"/>
        <v>436</v>
      </c>
      <c r="K310" s="369"/>
      <c r="T310" s="370"/>
      <c r="AF310" s="371"/>
      <c r="AG310" s="371"/>
      <c r="AH310" s="371"/>
    </row>
    <row r="311" spans="2:34" customFormat="1" x14ac:dyDescent="0.35">
      <c r="B311" t="e">
        <f>[38]Data!#REF!</f>
        <v>#REF!</v>
      </c>
      <c r="C311">
        <v>2868</v>
      </c>
      <c r="D311" t="s">
        <v>453</v>
      </c>
      <c r="E311" s="223" t="s">
        <v>1153</v>
      </c>
      <c r="G311">
        <v>0</v>
      </c>
      <c r="I311" s="357">
        <f t="shared" si="17"/>
        <v>0</v>
      </c>
      <c r="K311" s="369"/>
      <c r="T311" s="370"/>
      <c r="AF311" s="371"/>
      <c r="AG311" s="371"/>
      <c r="AH311" s="371"/>
    </row>
    <row r="312" spans="2:34" customFormat="1" x14ac:dyDescent="0.35">
      <c r="B312" t="e">
        <f>[38]Data!#REF!</f>
        <v>#REF!</v>
      </c>
      <c r="C312">
        <v>2872</v>
      </c>
      <c r="D312" t="s">
        <v>454</v>
      </c>
      <c r="E312" s="223" t="s">
        <v>1153</v>
      </c>
      <c r="G312">
        <v>0</v>
      </c>
      <c r="I312" s="357">
        <f t="shared" si="17"/>
        <v>0</v>
      </c>
      <c r="K312" s="369"/>
      <c r="T312" s="370"/>
      <c r="AF312" s="371"/>
      <c r="AG312" s="371"/>
      <c r="AH312" s="371"/>
    </row>
    <row r="313" spans="2:34" customFormat="1" x14ac:dyDescent="0.35">
      <c r="B313" t="e">
        <f>[38]Data!#REF!</f>
        <v>#REF!</v>
      </c>
      <c r="C313">
        <v>2878</v>
      </c>
      <c r="D313" t="s">
        <v>455</v>
      </c>
      <c r="E313" s="223" t="s">
        <v>1153</v>
      </c>
      <c r="G313">
        <v>5</v>
      </c>
      <c r="I313" s="357">
        <f t="shared" si="17"/>
        <v>1090</v>
      </c>
      <c r="K313" s="369"/>
      <c r="T313" s="370"/>
      <c r="AF313" s="371"/>
      <c r="AG313" s="371"/>
      <c r="AH313" s="371"/>
    </row>
    <row r="314" spans="2:34" customFormat="1" x14ac:dyDescent="0.35">
      <c r="B314" t="e">
        <f>[38]Data!#REF!</f>
        <v>#REF!</v>
      </c>
      <c r="C314">
        <v>2880</v>
      </c>
      <c r="D314" t="s">
        <v>456</v>
      </c>
      <c r="E314" s="223" t="s">
        <v>1153</v>
      </c>
      <c r="G314">
        <v>3</v>
      </c>
      <c r="I314" s="357">
        <f t="shared" si="17"/>
        <v>654</v>
      </c>
      <c r="K314" s="369"/>
      <c r="T314" s="370"/>
      <c r="AF314" s="371"/>
      <c r="AG314" s="371"/>
      <c r="AH314" s="371"/>
    </row>
    <row r="315" spans="2:34" customFormat="1" x14ac:dyDescent="0.35">
      <c r="B315" t="e">
        <f>[38]Data!#REF!</f>
        <v>#REF!</v>
      </c>
      <c r="C315">
        <v>2881</v>
      </c>
      <c r="D315" t="s">
        <v>457</v>
      </c>
      <c r="E315" s="223" t="s">
        <v>1153</v>
      </c>
      <c r="G315">
        <v>0</v>
      </c>
      <c r="I315" s="357">
        <f t="shared" si="17"/>
        <v>0</v>
      </c>
      <c r="K315" s="369"/>
      <c r="T315" s="370"/>
      <c r="AF315" s="371"/>
      <c r="AG315" s="371"/>
      <c r="AH315" s="371"/>
    </row>
    <row r="316" spans="2:34" customFormat="1" x14ac:dyDescent="0.35">
      <c r="B316" t="e">
        <f>[38]Data!#REF!</f>
        <v>#REF!</v>
      </c>
      <c r="C316">
        <v>2882</v>
      </c>
      <c r="D316" t="s">
        <v>442</v>
      </c>
      <c r="E316" s="223" t="s">
        <v>1153</v>
      </c>
      <c r="G316">
        <v>0</v>
      </c>
      <c r="I316" s="357">
        <f t="shared" si="17"/>
        <v>0</v>
      </c>
      <c r="K316" s="369"/>
      <c r="T316" s="370"/>
      <c r="AF316" s="371"/>
      <c r="AG316" s="371"/>
      <c r="AH316" s="371"/>
    </row>
    <row r="317" spans="2:34" customFormat="1" x14ac:dyDescent="0.35">
      <c r="B317" t="e">
        <f>[38]Data!#REF!</f>
        <v>#REF!</v>
      </c>
      <c r="C317">
        <v>2883</v>
      </c>
      <c r="D317" t="s">
        <v>458</v>
      </c>
      <c r="E317" s="223" t="s">
        <v>1153</v>
      </c>
      <c r="G317">
        <v>0</v>
      </c>
      <c r="I317" s="357">
        <f t="shared" si="17"/>
        <v>0</v>
      </c>
      <c r="K317" s="369"/>
      <c r="T317" s="370"/>
      <c r="AF317" s="371"/>
      <c r="AG317" s="371"/>
      <c r="AH317" s="371"/>
    </row>
    <row r="318" spans="2:34" customFormat="1" x14ac:dyDescent="0.35">
      <c r="B318" t="e">
        <f>[38]Data!#REF!</f>
        <v>#REF!</v>
      </c>
      <c r="C318">
        <v>2900</v>
      </c>
      <c r="D318" t="s">
        <v>459</v>
      </c>
      <c r="E318" s="223" t="s">
        <v>1153</v>
      </c>
      <c r="G318">
        <v>7</v>
      </c>
      <c r="I318" s="357">
        <f t="shared" si="17"/>
        <v>1526</v>
      </c>
      <c r="K318" s="369"/>
      <c r="T318" s="370"/>
      <c r="AF318" s="371"/>
      <c r="AG318" s="371"/>
      <c r="AH318" s="371"/>
    </row>
    <row r="319" spans="2:34" customFormat="1" x14ac:dyDescent="0.35">
      <c r="B319" t="e">
        <f>[38]Data!#REF!</f>
        <v>#REF!</v>
      </c>
      <c r="C319">
        <v>2902</v>
      </c>
      <c r="D319" t="s">
        <v>460</v>
      </c>
      <c r="E319" s="223" t="s">
        <v>1153</v>
      </c>
      <c r="G319">
        <v>1</v>
      </c>
      <c r="I319" s="357">
        <f t="shared" si="17"/>
        <v>218</v>
      </c>
      <c r="K319" s="369"/>
      <c r="T319" s="370"/>
      <c r="AF319" s="371"/>
      <c r="AG319" s="371"/>
      <c r="AH319" s="371"/>
    </row>
    <row r="320" spans="2:34" customFormat="1" x14ac:dyDescent="0.35">
      <c r="B320" t="e">
        <f>[38]Data!#REF!</f>
        <v>#REF!</v>
      </c>
      <c r="C320">
        <v>2903</v>
      </c>
      <c r="D320" t="s">
        <v>461</v>
      </c>
      <c r="E320" s="223" t="s">
        <v>1153</v>
      </c>
      <c r="G320">
        <v>0</v>
      </c>
      <c r="I320" s="357">
        <f t="shared" si="17"/>
        <v>0</v>
      </c>
      <c r="K320" s="369"/>
      <c r="T320" s="370"/>
      <c r="AF320" s="371"/>
      <c r="AG320" s="371"/>
      <c r="AH320" s="371"/>
    </row>
    <row r="321" spans="2:34" customFormat="1" x14ac:dyDescent="0.35">
      <c r="B321" t="e">
        <f>[38]Data!#REF!</f>
        <v>#REF!</v>
      </c>
      <c r="C321">
        <v>2904</v>
      </c>
      <c r="D321" t="s">
        <v>462</v>
      </c>
      <c r="E321" s="223" t="s">
        <v>1153</v>
      </c>
      <c r="G321">
        <v>9</v>
      </c>
      <c r="I321" s="357">
        <f t="shared" si="17"/>
        <v>1962</v>
      </c>
      <c r="K321" s="369"/>
      <c r="T321" s="370"/>
      <c r="AF321" s="371"/>
      <c r="AG321" s="371"/>
      <c r="AH321" s="371"/>
    </row>
    <row r="322" spans="2:34" customFormat="1" x14ac:dyDescent="0.35">
      <c r="B322" t="e">
        <f>[38]Data!#REF!</f>
        <v>#REF!</v>
      </c>
      <c r="C322">
        <v>2906</v>
      </c>
      <c r="D322" t="s">
        <v>463</v>
      </c>
      <c r="E322" s="223" t="s">
        <v>1153</v>
      </c>
      <c r="G322">
        <v>0</v>
      </c>
      <c r="I322" s="357">
        <f t="shared" si="17"/>
        <v>0</v>
      </c>
      <c r="K322" s="369"/>
      <c r="T322" s="370"/>
      <c r="AF322" s="371"/>
      <c r="AG322" s="371"/>
      <c r="AH322" s="371"/>
    </row>
    <row r="323" spans="2:34" customFormat="1" x14ac:dyDescent="0.35">
      <c r="B323" t="e">
        <f>[38]Data!#REF!</f>
        <v>#REF!</v>
      </c>
      <c r="C323">
        <v>2909</v>
      </c>
      <c r="D323" t="s">
        <v>464</v>
      </c>
      <c r="E323" s="223" t="s">
        <v>1153</v>
      </c>
      <c r="G323">
        <v>0</v>
      </c>
      <c r="I323" s="357">
        <f t="shared" si="17"/>
        <v>0</v>
      </c>
      <c r="K323" s="369"/>
      <c r="T323" s="370"/>
      <c r="AF323" s="371"/>
      <c r="AG323" s="371"/>
      <c r="AH323" s="371"/>
    </row>
    <row r="324" spans="2:34" customFormat="1" x14ac:dyDescent="0.35">
      <c r="B324" t="e">
        <f>[38]Data!#REF!</f>
        <v>#REF!</v>
      </c>
      <c r="C324">
        <v>2910</v>
      </c>
      <c r="D324" t="s">
        <v>465</v>
      </c>
      <c r="E324" s="223" t="s">
        <v>1153</v>
      </c>
      <c r="G324">
        <v>12</v>
      </c>
      <c r="I324" s="357">
        <f t="shared" si="17"/>
        <v>2616</v>
      </c>
      <c r="K324" s="369"/>
      <c r="T324" s="370"/>
      <c r="AF324" s="371"/>
      <c r="AG324" s="371"/>
      <c r="AH324" s="371"/>
    </row>
    <row r="325" spans="2:34" customFormat="1" x14ac:dyDescent="0.35">
      <c r="B325" t="e">
        <f>[38]Data!#REF!</f>
        <v>#REF!</v>
      </c>
      <c r="C325">
        <v>2912</v>
      </c>
      <c r="D325" t="s">
        <v>466</v>
      </c>
      <c r="E325" s="223" t="s">
        <v>1153</v>
      </c>
      <c r="G325">
        <v>0</v>
      </c>
      <c r="I325" s="357">
        <f t="shared" si="17"/>
        <v>0</v>
      </c>
      <c r="K325" s="369"/>
      <c r="T325" s="370"/>
      <c r="AF325" s="371"/>
      <c r="AG325" s="371"/>
      <c r="AH325" s="371"/>
    </row>
    <row r="326" spans="2:34" customFormat="1" x14ac:dyDescent="0.35">
      <c r="B326" t="e">
        <f>[38]Data!#REF!</f>
        <v>#REF!</v>
      </c>
      <c r="C326">
        <v>2924</v>
      </c>
      <c r="D326" t="s">
        <v>467</v>
      </c>
      <c r="E326" s="223" t="s">
        <v>1153</v>
      </c>
      <c r="G326">
        <v>12</v>
      </c>
      <c r="I326" s="357">
        <f t="shared" si="17"/>
        <v>2616</v>
      </c>
      <c r="K326" s="369"/>
      <c r="T326" s="370"/>
      <c r="AF326" s="371"/>
      <c r="AG326" s="371"/>
      <c r="AH326" s="371"/>
    </row>
    <row r="327" spans="2:34" customFormat="1" x14ac:dyDescent="0.35">
      <c r="B327" t="e">
        <f>[38]Data!#REF!</f>
        <v>#REF!</v>
      </c>
      <c r="C327">
        <v>2955</v>
      </c>
      <c r="D327" t="s">
        <v>468</v>
      </c>
      <c r="E327" s="223" t="s">
        <v>1153</v>
      </c>
      <c r="G327">
        <v>1</v>
      </c>
      <c r="I327" s="357">
        <f t="shared" si="17"/>
        <v>218</v>
      </c>
      <c r="K327" s="369"/>
      <c r="T327" s="370"/>
      <c r="AF327" s="371"/>
      <c r="AG327" s="371"/>
      <c r="AH327" s="371"/>
    </row>
    <row r="328" spans="2:34" customFormat="1" x14ac:dyDescent="0.35">
      <c r="B328" t="e">
        <f>[38]Data!#REF!</f>
        <v>#REF!</v>
      </c>
      <c r="C328">
        <v>2968</v>
      </c>
      <c r="D328" t="s">
        <v>469</v>
      </c>
      <c r="E328" s="223" t="s">
        <v>1153</v>
      </c>
      <c r="G328">
        <v>0</v>
      </c>
      <c r="I328" s="357">
        <f t="shared" si="17"/>
        <v>0</v>
      </c>
      <c r="K328" s="369"/>
      <c r="T328" s="370"/>
      <c r="AF328" s="371"/>
      <c r="AG328" s="371"/>
      <c r="AH328" s="371"/>
    </row>
    <row r="329" spans="2:34" customFormat="1" x14ac:dyDescent="0.35">
      <c r="B329" t="e">
        <f>[38]Data!#REF!</f>
        <v>#REF!</v>
      </c>
      <c r="C329">
        <v>3004</v>
      </c>
      <c r="D329" t="s">
        <v>470</v>
      </c>
      <c r="E329" s="223" t="s">
        <v>1153</v>
      </c>
      <c r="G329">
        <v>0</v>
      </c>
      <c r="I329" s="357">
        <f t="shared" si="17"/>
        <v>0</v>
      </c>
      <c r="K329" s="369"/>
      <c r="T329" s="370"/>
      <c r="AF329" s="371"/>
      <c r="AG329" s="371"/>
      <c r="AH329" s="371"/>
    </row>
    <row r="330" spans="2:34" customFormat="1" x14ac:dyDescent="0.35">
      <c r="B330" t="e">
        <f>[38]Data!#REF!</f>
        <v>#REF!</v>
      </c>
      <c r="C330">
        <v>3027</v>
      </c>
      <c r="D330" t="s">
        <v>471</v>
      </c>
      <c r="E330" s="223" t="s">
        <v>1153</v>
      </c>
      <c r="G330">
        <v>16</v>
      </c>
      <c r="I330" s="357">
        <f t="shared" si="17"/>
        <v>3488</v>
      </c>
      <c r="K330" s="369"/>
      <c r="T330" s="370"/>
      <c r="AF330" s="371"/>
      <c r="AG330" s="371"/>
      <c r="AH330" s="371"/>
    </row>
    <row r="331" spans="2:34" customFormat="1" x14ac:dyDescent="0.35">
      <c r="B331" t="e">
        <f>[38]Data!#REF!</f>
        <v>#REF!</v>
      </c>
      <c r="C331">
        <v>3042</v>
      </c>
      <c r="D331" t="s">
        <v>472</v>
      </c>
      <c r="E331" s="223" t="s">
        <v>1153</v>
      </c>
      <c r="G331">
        <v>12</v>
      </c>
      <c r="I331" s="357">
        <f t="shared" si="17"/>
        <v>2616</v>
      </c>
      <c r="K331" s="369"/>
      <c r="T331" s="370"/>
      <c r="AF331" s="371"/>
      <c r="AG331" s="371"/>
      <c r="AH331" s="371"/>
    </row>
    <row r="332" spans="2:34" customFormat="1" x14ac:dyDescent="0.35">
      <c r="B332" t="e">
        <f>[38]Data!#REF!</f>
        <v>#REF!</v>
      </c>
      <c r="C332">
        <v>3059</v>
      </c>
      <c r="D332" t="s">
        <v>473</v>
      </c>
      <c r="E332" s="223" t="s">
        <v>1153</v>
      </c>
      <c r="G332">
        <v>0</v>
      </c>
      <c r="I332" s="357">
        <f t="shared" si="17"/>
        <v>0</v>
      </c>
      <c r="K332" s="369"/>
      <c r="T332" s="370"/>
      <c r="AF332" s="371"/>
      <c r="AG332" s="371"/>
      <c r="AH332" s="371"/>
    </row>
    <row r="333" spans="2:34" customFormat="1" x14ac:dyDescent="0.35">
      <c r="B333" t="e">
        <f>[38]Data!#REF!</f>
        <v>#REF!</v>
      </c>
      <c r="C333">
        <v>3065</v>
      </c>
      <c r="D333" t="s">
        <v>474</v>
      </c>
      <c r="E333" s="223" t="s">
        <v>1153</v>
      </c>
      <c r="G333">
        <v>16</v>
      </c>
      <c r="I333" s="357">
        <f t="shared" si="17"/>
        <v>3488</v>
      </c>
      <c r="K333" s="369"/>
      <c r="T333" s="370"/>
      <c r="AF333" s="371"/>
      <c r="AG333" s="371"/>
      <c r="AH333" s="371"/>
    </row>
    <row r="334" spans="2:34" customFormat="1" x14ac:dyDescent="0.35">
      <c r="B334" t="e">
        <f>[38]Data!#REF!</f>
        <v>#REF!</v>
      </c>
      <c r="C334">
        <v>3086</v>
      </c>
      <c r="D334" t="s">
        <v>475</v>
      </c>
      <c r="E334" s="223" t="s">
        <v>1153</v>
      </c>
      <c r="G334">
        <v>0</v>
      </c>
      <c r="I334" s="357">
        <f t="shared" si="17"/>
        <v>0</v>
      </c>
      <c r="K334" s="369"/>
      <c r="T334" s="370"/>
      <c r="AF334" s="371"/>
      <c r="AG334" s="371"/>
      <c r="AH334" s="371"/>
    </row>
    <row r="335" spans="2:34" customFormat="1" x14ac:dyDescent="0.35">
      <c r="B335" t="e">
        <f>[38]Data!#REF!</f>
        <v>#REF!</v>
      </c>
      <c r="C335">
        <v>3092</v>
      </c>
      <c r="D335" t="s">
        <v>476</v>
      </c>
      <c r="E335" s="223" t="s">
        <v>1153</v>
      </c>
      <c r="G335">
        <v>0</v>
      </c>
      <c r="I335" s="357">
        <f t="shared" si="17"/>
        <v>0</v>
      </c>
      <c r="K335" s="369"/>
      <c r="T335" s="370"/>
      <c r="AF335" s="371"/>
      <c r="AG335" s="371"/>
      <c r="AH335" s="371"/>
    </row>
    <row r="336" spans="2:34" customFormat="1" x14ac:dyDescent="0.35">
      <c r="B336" t="e">
        <f>[38]Data!#REF!</f>
        <v>#REF!</v>
      </c>
      <c r="C336">
        <v>3114</v>
      </c>
      <c r="D336" t="s">
        <v>477</v>
      </c>
      <c r="E336" s="223" t="s">
        <v>1153</v>
      </c>
      <c r="G336">
        <v>0</v>
      </c>
      <c r="I336" s="357">
        <f t="shared" si="17"/>
        <v>0</v>
      </c>
      <c r="K336" s="369"/>
      <c r="T336" s="370"/>
      <c r="AF336" s="371"/>
      <c r="AG336" s="371"/>
      <c r="AH336" s="371"/>
    </row>
    <row r="337" spans="2:34" customFormat="1" x14ac:dyDescent="0.35">
      <c r="B337" t="e">
        <f>[38]Data!#REF!</f>
        <v>#REF!</v>
      </c>
      <c r="C337">
        <v>3149</v>
      </c>
      <c r="D337" t="s">
        <v>478</v>
      </c>
      <c r="E337" s="223" t="s">
        <v>1153</v>
      </c>
      <c r="G337">
        <v>0</v>
      </c>
      <c r="I337" s="357">
        <f t="shared" si="17"/>
        <v>0</v>
      </c>
      <c r="K337" s="369"/>
      <c r="T337" s="370"/>
      <c r="AF337" s="371"/>
      <c r="AG337" s="371"/>
      <c r="AH337" s="371"/>
    </row>
    <row r="338" spans="2:34" customFormat="1" x14ac:dyDescent="0.35">
      <c r="B338" t="e">
        <f>[38]Data!#REF!</f>
        <v>#REF!</v>
      </c>
      <c r="C338">
        <v>3169</v>
      </c>
      <c r="D338" t="s">
        <v>479</v>
      </c>
      <c r="E338" s="223" t="s">
        <v>1153</v>
      </c>
      <c r="G338">
        <v>0</v>
      </c>
      <c r="I338" s="357">
        <f t="shared" si="17"/>
        <v>0</v>
      </c>
      <c r="K338" s="369"/>
      <c r="T338" s="370"/>
      <c r="AF338" s="371"/>
      <c r="AG338" s="371"/>
      <c r="AH338" s="371"/>
    </row>
    <row r="339" spans="2:34" customFormat="1" x14ac:dyDescent="0.35">
      <c r="B339" t="e">
        <f>[38]Data!#REF!</f>
        <v>#REF!</v>
      </c>
      <c r="C339">
        <v>3226</v>
      </c>
      <c r="D339" t="s">
        <v>480</v>
      </c>
      <c r="E339" s="223" t="s">
        <v>1153</v>
      </c>
      <c r="G339">
        <v>0</v>
      </c>
      <c r="I339" s="357">
        <f t="shared" si="17"/>
        <v>0</v>
      </c>
      <c r="K339" s="369"/>
      <c r="T339" s="370"/>
      <c r="AF339" s="371"/>
      <c r="AG339" s="371"/>
      <c r="AH339" s="371"/>
    </row>
    <row r="340" spans="2:34" customFormat="1" x14ac:dyDescent="0.35">
      <c r="B340" t="e">
        <f>[38]Data!#REF!</f>
        <v>#REF!</v>
      </c>
      <c r="C340">
        <v>3258</v>
      </c>
      <c r="D340" t="s">
        <v>481</v>
      </c>
      <c r="E340" s="223" t="s">
        <v>1153</v>
      </c>
      <c r="G340">
        <v>1</v>
      </c>
      <c r="I340" s="357">
        <f t="shared" si="17"/>
        <v>218</v>
      </c>
      <c r="K340" s="369"/>
      <c r="T340" s="370"/>
      <c r="AF340" s="371"/>
      <c r="AG340" s="371"/>
      <c r="AH340" s="371"/>
    </row>
    <row r="341" spans="2:34" customFormat="1" x14ac:dyDescent="0.35">
      <c r="B341" t="e">
        <f>[38]Data!#REF!</f>
        <v>#REF!</v>
      </c>
      <c r="C341">
        <v>3261</v>
      </c>
      <c r="D341" t="s">
        <v>482</v>
      </c>
      <c r="E341" s="223" t="s">
        <v>1153</v>
      </c>
      <c r="G341">
        <v>0</v>
      </c>
      <c r="I341" s="357">
        <f t="shared" si="17"/>
        <v>0</v>
      </c>
      <c r="K341" s="369"/>
      <c r="T341" s="370"/>
      <c r="AF341" s="371"/>
      <c r="AG341" s="371"/>
      <c r="AH341" s="371"/>
    </row>
    <row r="342" spans="2:34" customFormat="1" x14ac:dyDescent="0.35">
      <c r="B342" t="e">
        <f>[38]Data!#REF!</f>
        <v>#REF!</v>
      </c>
      <c r="C342">
        <v>3265</v>
      </c>
      <c r="D342" t="s">
        <v>483</v>
      </c>
      <c r="E342" s="223" t="s">
        <v>1153</v>
      </c>
      <c r="G342">
        <v>0</v>
      </c>
      <c r="I342" s="357">
        <f t="shared" si="17"/>
        <v>0</v>
      </c>
      <c r="K342" s="369"/>
      <c r="T342" s="370"/>
      <c r="AF342" s="371"/>
      <c r="AG342" s="371"/>
      <c r="AH342" s="371"/>
    </row>
    <row r="343" spans="2:34" customFormat="1" x14ac:dyDescent="0.35">
      <c r="B343" t="e">
        <f>[38]Data!#REF!</f>
        <v>#REF!</v>
      </c>
      <c r="C343">
        <v>3270</v>
      </c>
      <c r="D343" t="s">
        <v>484</v>
      </c>
      <c r="E343" s="223" t="s">
        <v>1153</v>
      </c>
      <c r="G343">
        <v>0</v>
      </c>
      <c r="I343" s="357">
        <f t="shared" si="17"/>
        <v>0</v>
      </c>
      <c r="K343" s="369"/>
      <c r="T343" s="370"/>
      <c r="AF343" s="371"/>
      <c r="AG343" s="371"/>
      <c r="AH343" s="371"/>
    </row>
    <row r="344" spans="2:34" customFormat="1" x14ac:dyDescent="0.35">
      <c r="B344" t="e">
        <f>[38]Data!#REF!</f>
        <v>#REF!</v>
      </c>
      <c r="C344">
        <v>3278</v>
      </c>
      <c r="D344" t="s">
        <v>485</v>
      </c>
      <c r="E344" s="223" t="s">
        <v>1153</v>
      </c>
      <c r="G344">
        <v>0</v>
      </c>
      <c r="I344" s="357">
        <f t="shared" si="17"/>
        <v>0</v>
      </c>
      <c r="K344" s="369"/>
      <c r="T344" s="370"/>
      <c r="AF344" s="371"/>
      <c r="AG344" s="371"/>
      <c r="AH344" s="371"/>
    </row>
    <row r="345" spans="2:34" customFormat="1" x14ac:dyDescent="0.35">
      <c r="B345" t="e">
        <f>[38]Data!#REF!</f>
        <v>#REF!</v>
      </c>
      <c r="C345">
        <v>3338</v>
      </c>
      <c r="D345" t="s">
        <v>486</v>
      </c>
      <c r="E345" s="223" t="s">
        <v>1153</v>
      </c>
      <c r="G345">
        <v>0</v>
      </c>
      <c r="I345" s="357">
        <f t="shared" si="17"/>
        <v>0</v>
      </c>
      <c r="K345" s="369"/>
      <c r="T345" s="370"/>
      <c r="AF345" s="371"/>
      <c r="AG345" s="371"/>
      <c r="AH345" s="371"/>
    </row>
    <row r="346" spans="2:34" customFormat="1" x14ac:dyDescent="0.35">
      <c r="B346" t="e">
        <f>[38]Data!#REF!</f>
        <v>#REF!</v>
      </c>
      <c r="C346">
        <v>3351</v>
      </c>
      <c r="D346" t="s">
        <v>487</v>
      </c>
      <c r="E346" s="223" t="s">
        <v>1153</v>
      </c>
      <c r="G346">
        <v>0</v>
      </c>
      <c r="I346" s="357">
        <f t="shared" si="17"/>
        <v>0</v>
      </c>
      <c r="K346" s="369"/>
      <c r="T346" s="370"/>
      <c r="AF346" s="371"/>
      <c r="AG346" s="371"/>
      <c r="AH346" s="371"/>
    </row>
    <row r="347" spans="2:34" customFormat="1" x14ac:dyDescent="0.35">
      <c r="B347" t="e">
        <f>[38]Data!#REF!</f>
        <v>#REF!</v>
      </c>
      <c r="C347">
        <v>3379</v>
      </c>
      <c r="D347" t="s">
        <v>488</v>
      </c>
      <c r="E347" s="223" t="s">
        <v>1153</v>
      </c>
      <c r="G347">
        <v>0</v>
      </c>
      <c r="I347" s="357">
        <f t="shared" si="17"/>
        <v>0</v>
      </c>
      <c r="K347" s="369"/>
      <c r="T347" s="370"/>
      <c r="AF347" s="371"/>
      <c r="AG347" s="371"/>
      <c r="AH347" s="371"/>
    </row>
    <row r="348" spans="2:34" customFormat="1" x14ac:dyDescent="0.35">
      <c r="B348" t="e">
        <f>[38]Data!#REF!</f>
        <v>#REF!</v>
      </c>
      <c r="C348">
        <v>3384</v>
      </c>
      <c r="D348" t="s">
        <v>489</v>
      </c>
      <c r="E348" s="223" t="s">
        <v>1153</v>
      </c>
      <c r="G348">
        <v>0</v>
      </c>
      <c r="I348" s="357">
        <f t="shared" si="17"/>
        <v>0</v>
      </c>
      <c r="K348" s="369"/>
      <c r="T348" s="370"/>
      <c r="AF348" s="371"/>
      <c r="AG348" s="371"/>
      <c r="AH348" s="371"/>
    </row>
    <row r="349" spans="2:34" customFormat="1" x14ac:dyDescent="0.35">
      <c r="B349" t="e">
        <f>[38]Data!#REF!</f>
        <v>#REF!</v>
      </c>
      <c r="C349">
        <v>3420</v>
      </c>
      <c r="D349" t="s">
        <v>490</v>
      </c>
      <c r="E349" s="223" t="s">
        <v>1153</v>
      </c>
      <c r="G349">
        <v>0</v>
      </c>
      <c r="I349" s="357">
        <f t="shared" ref="I349:I412" si="18">+G349*$I$3</f>
        <v>0</v>
      </c>
      <c r="K349" s="369"/>
      <c r="T349" s="370"/>
      <c r="AF349" s="371"/>
      <c r="AG349" s="371"/>
      <c r="AH349" s="371"/>
    </row>
    <row r="350" spans="2:34" customFormat="1" x14ac:dyDescent="0.35">
      <c r="B350" t="e">
        <f>[38]Data!#REF!</f>
        <v>#REF!</v>
      </c>
      <c r="C350">
        <v>3426</v>
      </c>
      <c r="D350" t="s">
        <v>491</v>
      </c>
      <c r="E350" s="223" t="s">
        <v>1153</v>
      </c>
      <c r="G350">
        <v>0</v>
      </c>
      <c r="I350" s="357">
        <f t="shared" si="18"/>
        <v>0</v>
      </c>
      <c r="K350" s="369"/>
      <c r="T350" s="370"/>
      <c r="AF350" s="371"/>
      <c r="AG350" s="371"/>
      <c r="AH350" s="371"/>
    </row>
    <row r="351" spans="2:34" customFormat="1" x14ac:dyDescent="0.35">
      <c r="B351" t="e">
        <f>[38]Data!#REF!</f>
        <v>#REF!</v>
      </c>
      <c r="C351">
        <v>3451</v>
      </c>
      <c r="D351" t="s">
        <v>492</v>
      </c>
      <c r="E351" s="223" t="s">
        <v>1153</v>
      </c>
      <c r="G351">
        <v>11</v>
      </c>
      <c r="I351" s="357">
        <f t="shared" si="18"/>
        <v>2398</v>
      </c>
      <c r="K351" s="369"/>
      <c r="T351" s="370"/>
      <c r="AF351" s="371"/>
      <c r="AG351" s="371"/>
      <c r="AH351" s="371"/>
    </row>
    <row r="352" spans="2:34" customFormat="1" x14ac:dyDescent="0.35">
      <c r="B352" t="e">
        <f>[38]Data!#REF!</f>
        <v>#REF!</v>
      </c>
      <c r="C352">
        <v>3461</v>
      </c>
      <c r="D352" t="s">
        <v>493</v>
      </c>
      <c r="E352" s="223" t="s">
        <v>1153</v>
      </c>
      <c r="G352">
        <v>0</v>
      </c>
      <c r="I352" s="357">
        <f t="shared" si="18"/>
        <v>0</v>
      </c>
      <c r="K352" s="369"/>
      <c r="T352" s="370"/>
      <c r="AF352" s="371"/>
      <c r="AG352" s="371"/>
      <c r="AH352" s="371"/>
    </row>
    <row r="353" spans="2:34" customFormat="1" x14ac:dyDescent="0.35">
      <c r="B353" t="e">
        <f>[38]Data!#REF!</f>
        <v>#REF!</v>
      </c>
      <c r="C353">
        <v>3465</v>
      </c>
      <c r="D353" t="s">
        <v>494</v>
      </c>
      <c r="E353" s="223" t="s">
        <v>1153</v>
      </c>
      <c r="G353">
        <v>0</v>
      </c>
      <c r="I353" s="357">
        <f t="shared" si="18"/>
        <v>0</v>
      </c>
      <c r="K353" s="369"/>
      <c r="T353" s="370"/>
      <c r="AF353" s="371"/>
      <c r="AG353" s="371"/>
      <c r="AH353" s="371"/>
    </row>
    <row r="354" spans="2:34" customFormat="1" x14ac:dyDescent="0.35">
      <c r="B354" t="e">
        <f>[38]Data!#REF!</f>
        <v>#REF!</v>
      </c>
      <c r="C354">
        <v>3530</v>
      </c>
      <c r="D354" t="s">
        <v>495</v>
      </c>
      <c r="E354" s="223" t="s">
        <v>1153</v>
      </c>
      <c r="G354">
        <v>0</v>
      </c>
      <c r="I354" s="357">
        <f t="shared" si="18"/>
        <v>0</v>
      </c>
      <c r="K354" s="369"/>
      <c r="T354" s="370"/>
      <c r="AF354" s="371"/>
      <c r="AG354" s="371"/>
      <c r="AH354" s="371"/>
    </row>
    <row r="355" spans="2:34" customFormat="1" x14ac:dyDescent="0.35">
      <c r="B355" t="e">
        <f>[38]Data!#REF!</f>
        <v>#REF!</v>
      </c>
      <c r="C355">
        <v>3532</v>
      </c>
      <c r="D355" t="s">
        <v>496</v>
      </c>
      <c r="E355" s="223" t="s">
        <v>1153</v>
      </c>
      <c r="G355">
        <v>4</v>
      </c>
      <c r="I355" s="357">
        <f t="shared" si="18"/>
        <v>872</v>
      </c>
      <c r="K355" s="369"/>
      <c r="T355" s="370"/>
      <c r="AF355" s="371"/>
      <c r="AG355" s="371"/>
      <c r="AH355" s="371"/>
    </row>
    <row r="356" spans="2:34" customFormat="1" x14ac:dyDescent="0.35">
      <c r="B356" t="e">
        <f>[38]Data!#REF!</f>
        <v>#REF!</v>
      </c>
      <c r="C356">
        <v>3538</v>
      </c>
      <c r="D356" t="s">
        <v>497</v>
      </c>
      <c r="E356" s="223" t="s">
        <v>1153</v>
      </c>
      <c r="G356">
        <v>0</v>
      </c>
      <c r="I356" s="357">
        <f t="shared" si="18"/>
        <v>0</v>
      </c>
      <c r="K356" s="369"/>
      <c r="T356" s="370"/>
      <c r="AF356" s="371"/>
      <c r="AG356" s="371"/>
      <c r="AH356" s="371"/>
    </row>
    <row r="357" spans="2:34" customFormat="1" x14ac:dyDescent="0.35">
      <c r="B357" t="e">
        <f>[38]Data!#REF!</f>
        <v>#REF!</v>
      </c>
      <c r="C357">
        <v>3542</v>
      </c>
      <c r="D357" t="s">
        <v>498</v>
      </c>
      <c r="E357" s="223" t="s">
        <v>1153</v>
      </c>
      <c r="G357">
        <v>0</v>
      </c>
      <c r="I357" s="357">
        <f t="shared" si="18"/>
        <v>0</v>
      </c>
      <c r="K357" s="369"/>
      <c r="T357" s="370"/>
      <c r="AF357" s="371"/>
      <c r="AG357" s="371"/>
      <c r="AH357" s="371"/>
    </row>
    <row r="358" spans="2:34" customFormat="1" x14ac:dyDescent="0.35">
      <c r="B358" t="e">
        <f>[38]Data!#REF!</f>
        <v>#REF!</v>
      </c>
      <c r="C358">
        <v>3543</v>
      </c>
      <c r="D358" t="s">
        <v>499</v>
      </c>
      <c r="E358" s="223" t="s">
        <v>1153</v>
      </c>
      <c r="G358">
        <v>13</v>
      </c>
      <c r="I358" s="357">
        <f t="shared" si="18"/>
        <v>2834</v>
      </c>
      <c r="K358" s="369"/>
      <c r="T358" s="370"/>
      <c r="AF358" s="371"/>
      <c r="AG358" s="371"/>
      <c r="AH358" s="371"/>
    </row>
    <row r="359" spans="2:34" customFormat="1" x14ac:dyDescent="0.35">
      <c r="B359" t="e">
        <f>[38]Data!#REF!</f>
        <v>#REF!</v>
      </c>
      <c r="C359">
        <v>3588</v>
      </c>
      <c r="D359" t="s">
        <v>500</v>
      </c>
      <c r="E359" s="223" t="s">
        <v>1153</v>
      </c>
      <c r="G359">
        <v>0</v>
      </c>
      <c r="I359" s="357">
        <f t="shared" si="18"/>
        <v>0</v>
      </c>
      <c r="K359" s="369"/>
      <c r="T359" s="370"/>
      <c r="AF359" s="371"/>
      <c r="AG359" s="371"/>
      <c r="AH359" s="371"/>
    </row>
    <row r="360" spans="2:34" customFormat="1" x14ac:dyDescent="0.35">
      <c r="B360" t="e">
        <f>[38]Data!#REF!</f>
        <v>#REF!</v>
      </c>
      <c r="C360">
        <v>3592</v>
      </c>
      <c r="D360" t="s">
        <v>501</v>
      </c>
      <c r="E360" s="223" t="s">
        <v>1153</v>
      </c>
      <c r="G360">
        <v>3</v>
      </c>
      <c r="I360" s="357">
        <f t="shared" si="18"/>
        <v>654</v>
      </c>
      <c r="K360" s="369"/>
      <c r="T360" s="370"/>
      <c r="AF360" s="371"/>
      <c r="AG360" s="371"/>
      <c r="AH360" s="371"/>
    </row>
    <row r="361" spans="2:34" customFormat="1" x14ac:dyDescent="0.35">
      <c r="B361" t="e">
        <f>[38]Data!#REF!</f>
        <v>#REF!</v>
      </c>
      <c r="C361">
        <v>3595</v>
      </c>
      <c r="D361" t="s">
        <v>502</v>
      </c>
      <c r="E361" s="223" t="s">
        <v>1153</v>
      </c>
      <c r="G361">
        <v>1</v>
      </c>
      <c r="I361" s="357">
        <f t="shared" si="18"/>
        <v>218</v>
      </c>
      <c r="K361" s="369"/>
      <c r="T361" s="370"/>
      <c r="AF361" s="371"/>
      <c r="AG361" s="371"/>
      <c r="AH361" s="371"/>
    </row>
    <row r="362" spans="2:34" customFormat="1" x14ac:dyDescent="0.35">
      <c r="B362" t="e">
        <f>[38]Data!#REF!</f>
        <v>#REF!</v>
      </c>
      <c r="C362">
        <v>3603</v>
      </c>
      <c r="D362" t="s">
        <v>503</v>
      </c>
      <c r="E362" s="223" t="s">
        <v>1153</v>
      </c>
      <c r="G362">
        <v>4</v>
      </c>
      <c r="I362" s="357">
        <f t="shared" si="18"/>
        <v>872</v>
      </c>
      <c r="K362" s="369"/>
      <c r="T362" s="370"/>
      <c r="AF362" s="371"/>
      <c r="AG362" s="371"/>
      <c r="AH362" s="371"/>
    </row>
    <row r="363" spans="2:34" customFormat="1" x14ac:dyDescent="0.35">
      <c r="B363" t="e">
        <f>[38]Data!#REF!</f>
        <v>#REF!</v>
      </c>
      <c r="C363">
        <v>3607</v>
      </c>
      <c r="D363" t="s">
        <v>504</v>
      </c>
      <c r="E363" s="223" t="s">
        <v>1153</v>
      </c>
      <c r="G363">
        <v>0</v>
      </c>
      <c r="I363" s="357">
        <f t="shared" si="18"/>
        <v>0</v>
      </c>
      <c r="K363" s="369"/>
      <c r="T363" s="370"/>
      <c r="AF363" s="371"/>
      <c r="AG363" s="371"/>
      <c r="AH363" s="371"/>
    </row>
    <row r="364" spans="2:34" customFormat="1" x14ac:dyDescent="0.35">
      <c r="B364" t="e">
        <f>[38]Data!#REF!</f>
        <v>#REF!</v>
      </c>
      <c r="C364">
        <v>3622</v>
      </c>
      <c r="D364" t="s">
        <v>505</v>
      </c>
      <c r="E364" s="223" t="s">
        <v>1153</v>
      </c>
      <c r="G364">
        <v>9</v>
      </c>
      <c r="I364" s="357">
        <f t="shared" si="18"/>
        <v>1962</v>
      </c>
      <c r="K364" s="369"/>
      <c r="T364" s="370"/>
      <c r="AF364" s="371"/>
      <c r="AG364" s="371"/>
      <c r="AH364" s="371"/>
    </row>
    <row r="365" spans="2:34" customFormat="1" x14ac:dyDescent="0.35">
      <c r="B365" t="e">
        <f>[38]Data!#REF!</f>
        <v>#REF!</v>
      </c>
      <c r="C365">
        <v>3636</v>
      </c>
      <c r="D365" t="s">
        <v>506</v>
      </c>
      <c r="E365" s="223" t="s">
        <v>1153</v>
      </c>
      <c r="G365">
        <v>3</v>
      </c>
      <c r="I365" s="357">
        <f t="shared" si="18"/>
        <v>654</v>
      </c>
      <c r="K365" s="369"/>
      <c r="T365" s="370"/>
      <c r="AF365" s="371"/>
      <c r="AG365" s="371"/>
      <c r="AH365" s="371"/>
    </row>
    <row r="366" spans="2:34" customFormat="1" x14ac:dyDescent="0.35">
      <c r="B366" t="e">
        <f>[38]Data!#REF!</f>
        <v>#REF!</v>
      </c>
      <c r="C366">
        <v>3654</v>
      </c>
      <c r="D366" t="s">
        <v>507</v>
      </c>
      <c r="E366" s="223" t="s">
        <v>1153</v>
      </c>
      <c r="G366">
        <v>4</v>
      </c>
      <c r="I366" s="357">
        <f t="shared" si="18"/>
        <v>872</v>
      </c>
      <c r="K366" s="369"/>
      <c r="T366" s="370"/>
      <c r="AF366" s="371"/>
      <c r="AG366" s="371"/>
      <c r="AH366" s="371"/>
    </row>
    <row r="367" spans="2:34" customFormat="1" x14ac:dyDescent="0.35">
      <c r="B367" t="e">
        <f>[38]Data!#REF!</f>
        <v>#REF!</v>
      </c>
      <c r="C367">
        <v>3657</v>
      </c>
      <c r="D367" t="s">
        <v>508</v>
      </c>
      <c r="E367" s="223" t="s">
        <v>1153</v>
      </c>
      <c r="G367">
        <v>0</v>
      </c>
      <c r="I367" s="357">
        <f t="shared" si="18"/>
        <v>0</v>
      </c>
      <c r="K367" s="369"/>
      <c r="T367" s="370"/>
      <c r="AF367" s="371"/>
      <c r="AG367" s="371"/>
      <c r="AH367" s="371"/>
    </row>
    <row r="368" spans="2:34" customFormat="1" x14ac:dyDescent="0.35">
      <c r="B368" t="e">
        <f>[38]Data!#REF!</f>
        <v>#REF!</v>
      </c>
      <c r="C368">
        <v>3661</v>
      </c>
      <c r="D368" t="s">
        <v>509</v>
      </c>
      <c r="E368" s="223" t="s">
        <v>1153</v>
      </c>
      <c r="G368">
        <v>2</v>
      </c>
      <c r="I368" s="357">
        <f t="shared" si="18"/>
        <v>436</v>
      </c>
      <c r="K368" s="369"/>
      <c r="T368" s="370"/>
      <c r="AF368" s="371"/>
      <c r="AG368" s="371"/>
      <c r="AH368" s="371"/>
    </row>
    <row r="369" spans="2:34" customFormat="1" x14ac:dyDescent="0.35">
      <c r="B369" t="e">
        <f>[38]Data!#REF!</f>
        <v>#REF!</v>
      </c>
      <c r="C369">
        <v>3717</v>
      </c>
      <c r="D369" t="s">
        <v>510</v>
      </c>
      <c r="E369" s="223" t="s">
        <v>1153</v>
      </c>
      <c r="G369">
        <v>0</v>
      </c>
      <c r="I369" s="357">
        <f t="shared" si="18"/>
        <v>0</v>
      </c>
      <c r="K369" s="369"/>
      <c r="T369" s="370"/>
      <c r="AF369" s="371"/>
      <c r="AG369" s="371"/>
      <c r="AH369" s="371"/>
    </row>
    <row r="370" spans="2:34" customFormat="1" x14ac:dyDescent="0.35">
      <c r="B370" t="e">
        <f>[38]Data!#REF!</f>
        <v>#REF!</v>
      </c>
      <c r="C370">
        <v>3944</v>
      </c>
      <c r="D370" t="s">
        <v>511</v>
      </c>
      <c r="E370" s="223" t="s">
        <v>1153</v>
      </c>
      <c r="G370">
        <v>0</v>
      </c>
      <c r="I370" s="357">
        <f t="shared" si="18"/>
        <v>0</v>
      </c>
      <c r="K370" s="369"/>
      <c r="T370" s="370"/>
      <c r="AF370" s="371"/>
      <c r="AG370" s="371"/>
      <c r="AH370" s="371"/>
    </row>
    <row r="371" spans="2:34" customFormat="1" x14ac:dyDescent="0.35">
      <c r="B371" t="e">
        <f>[38]Data!#REF!</f>
        <v>#REF!</v>
      </c>
      <c r="C371">
        <v>4073</v>
      </c>
      <c r="D371" t="s">
        <v>512</v>
      </c>
      <c r="E371" s="223" t="s">
        <v>1153</v>
      </c>
      <c r="G371">
        <v>0</v>
      </c>
      <c r="I371" s="357">
        <f t="shared" si="18"/>
        <v>0</v>
      </c>
      <c r="K371" s="369"/>
      <c r="T371" s="370"/>
      <c r="AF371" s="371"/>
      <c r="AG371" s="371"/>
      <c r="AH371" s="371"/>
    </row>
    <row r="372" spans="2:34" customFormat="1" x14ac:dyDescent="0.35">
      <c r="B372" t="e">
        <f>[38]Data!#REF!</f>
        <v>#REF!</v>
      </c>
      <c r="C372">
        <v>4152</v>
      </c>
      <c r="D372" t="s">
        <v>513</v>
      </c>
      <c r="E372" s="223" t="s">
        <v>1153</v>
      </c>
      <c r="G372">
        <v>9</v>
      </c>
      <c r="I372" s="357">
        <f t="shared" si="18"/>
        <v>1962</v>
      </c>
      <c r="K372" s="369"/>
      <c r="T372" s="370"/>
      <c r="AF372" s="371"/>
      <c r="AG372" s="371"/>
      <c r="AH372" s="371"/>
    </row>
    <row r="373" spans="2:34" customFormat="1" x14ac:dyDescent="0.35">
      <c r="B373" t="e">
        <f>[38]Data!#REF!</f>
        <v>#REF!</v>
      </c>
      <c r="C373">
        <v>4286</v>
      </c>
      <c r="D373" t="s">
        <v>514</v>
      </c>
      <c r="E373" s="223" t="s">
        <v>1153</v>
      </c>
      <c r="G373">
        <v>0</v>
      </c>
      <c r="I373" s="357">
        <f t="shared" si="18"/>
        <v>0</v>
      </c>
      <c r="K373" s="369"/>
      <c r="T373" s="370"/>
      <c r="AF373" s="371"/>
      <c r="AG373" s="371"/>
      <c r="AH373" s="371"/>
    </row>
    <row r="374" spans="2:34" customFormat="1" x14ac:dyDescent="0.35">
      <c r="B374" t="e">
        <f>[38]Data!#REF!</f>
        <v>#REF!</v>
      </c>
      <c r="C374">
        <v>4322</v>
      </c>
      <c r="D374" t="s">
        <v>515</v>
      </c>
      <c r="E374" s="223" t="s">
        <v>1153</v>
      </c>
      <c r="G374">
        <v>0</v>
      </c>
      <c r="I374" s="357">
        <f t="shared" si="18"/>
        <v>0</v>
      </c>
      <c r="K374" s="369"/>
      <c r="T374" s="370"/>
      <c r="AF374" s="371"/>
      <c r="AG374" s="371"/>
      <c r="AH374" s="371"/>
    </row>
    <row r="375" spans="2:34" customFormat="1" x14ac:dyDescent="0.35">
      <c r="B375" t="e">
        <f>[38]Data!#REF!</f>
        <v>#REF!</v>
      </c>
      <c r="C375">
        <v>4524</v>
      </c>
      <c r="D375" t="s">
        <v>516</v>
      </c>
      <c r="E375" s="223" t="s">
        <v>1153</v>
      </c>
      <c r="G375">
        <v>0</v>
      </c>
      <c r="I375" s="357">
        <f t="shared" si="18"/>
        <v>0</v>
      </c>
      <c r="K375" s="369"/>
      <c r="T375" s="370"/>
      <c r="AF375" s="371"/>
      <c r="AG375" s="371"/>
      <c r="AH375" s="371"/>
    </row>
    <row r="376" spans="2:34" customFormat="1" x14ac:dyDescent="0.35">
      <c r="B376" t="e">
        <f>[38]Data!#REF!</f>
        <v>#REF!</v>
      </c>
      <c r="C376">
        <v>4525</v>
      </c>
      <c r="D376" t="s">
        <v>1283</v>
      </c>
      <c r="E376" s="223" t="s">
        <v>1153</v>
      </c>
      <c r="G376">
        <v>0</v>
      </c>
      <c r="I376" s="357">
        <f t="shared" si="18"/>
        <v>0</v>
      </c>
      <c r="K376" s="369"/>
      <c r="T376" s="370"/>
      <c r="AF376" s="371"/>
      <c r="AG376" s="371"/>
      <c r="AH376" s="371"/>
    </row>
    <row r="377" spans="2:34" customFormat="1" x14ac:dyDescent="0.35">
      <c r="B377" t="e">
        <f>[38]Data!#REF!</f>
        <v>#REF!</v>
      </c>
      <c r="C377">
        <v>4550</v>
      </c>
      <c r="D377" t="s">
        <v>517</v>
      </c>
      <c r="E377" s="223" t="s">
        <v>1153</v>
      </c>
      <c r="G377">
        <v>0</v>
      </c>
      <c r="I377" s="357">
        <f t="shared" si="18"/>
        <v>0</v>
      </c>
      <c r="K377" s="369"/>
      <c r="T377" s="370"/>
      <c r="AF377" s="371"/>
      <c r="AG377" s="371"/>
      <c r="AH377" s="371"/>
    </row>
    <row r="378" spans="2:34" customFormat="1" x14ac:dyDescent="0.35">
      <c r="B378" t="e">
        <f>[38]Data!#REF!</f>
        <v>#REF!</v>
      </c>
      <c r="C378">
        <v>4617</v>
      </c>
      <c r="D378" t="s">
        <v>518</v>
      </c>
      <c r="E378" s="223" t="s">
        <v>1153</v>
      </c>
      <c r="G378">
        <v>0</v>
      </c>
      <c r="I378" s="357">
        <f t="shared" si="18"/>
        <v>0</v>
      </c>
      <c r="K378" s="369"/>
      <c r="T378" s="370"/>
      <c r="AF378" s="371"/>
      <c r="AG378" s="371"/>
      <c r="AH378" s="371"/>
    </row>
    <row r="379" spans="2:34" customFormat="1" x14ac:dyDescent="0.35">
      <c r="B379" t="e">
        <f>[38]Data!#REF!</f>
        <v>#REF!</v>
      </c>
      <c r="C379">
        <v>4624</v>
      </c>
      <c r="D379" t="s">
        <v>519</v>
      </c>
      <c r="E379" s="223" t="s">
        <v>1153</v>
      </c>
      <c r="G379">
        <v>0</v>
      </c>
      <c r="I379" s="357">
        <f t="shared" si="18"/>
        <v>0</v>
      </c>
      <c r="K379" s="369"/>
      <c r="T379" s="370"/>
      <c r="AF379" s="371"/>
      <c r="AG379" s="371"/>
      <c r="AH379" s="371"/>
    </row>
    <row r="380" spans="2:34" customFormat="1" x14ac:dyDescent="0.35">
      <c r="B380" t="e">
        <f>[38]Data!#REF!</f>
        <v>#REF!</v>
      </c>
      <c r="C380">
        <v>4656</v>
      </c>
      <c r="D380" t="s">
        <v>520</v>
      </c>
      <c r="E380" s="223" t="s">
        <v>1153</v>
      </c>
      <c r="G380">
        <v>0</v>
      </c>
      <c r="I380" s="357">
        <f t="shared" si="18"/>
        <v>0</v>
      </c>
      <c r="K380" s="369"/>
      <c r="T380" s="370"/>
      <c r="AF380" s="371"/>
      <c r="AG380" s="371"/>
      <c r="AH380" s="371"/>
    </row>
    <row r="381" spans="2:34" customFormat="1" x14ac:dyDescent="0.35">
      <c r="B381" t="e">
        <f>[38]Data!#REF!</f>
        <v>#REF!</v>
      </c>
      <c r="C381">
        <v>4664</v>
      </c>
      <c r="D381" t="s">
        <v>521</v>
      </c>
      <c r="E381" s="223" t="s">
        <v>1153</v>
      </c>
      <c r="G381">
        <v>0</v>
      </c>
      <c r="I381" s="357">
        <f t="shared" si="18"/>
        <v>0</v>
      </c>
      <c r="K381" s="369"/>
      <c r="T381" s="370"/>
      <c r="AF381" s="371"/>
      <c r="AG381" s="371"/>
      <c r="AH381" s="371"/>
    </row>
    <row r="382" spans="2:34" customFormat="1" x14ac:dyDescent="0.35">
      <c r="B382" t="e">
        <f>[38]Data!#REF!</f>
        <v>#REF!</v>
      </c>
      <c r="C382">
        <v>4668</v>
      </c>
      <c r="D382" t="s">
        <v>522</v>
      </c>
      <c r="E382" s="223" t="s">
        <v>1153</v>
      </c>
      <c r="G382">
        <v>0</v>
      </c>
      <c r="I382" s="357">
        <f t="shared" si="18"/>
        <v>0</v>
      </c>
      <c r="K382" s="369"/>
      <c r="T382" s="370"/>
      <c r="AF382" s="371"/>
      <c r="AG382" s="371"/>
      <c r="AH382" s="371"/>
    </row>
    <row r="383" spans="2:34" customFormat="1" x14ac:dyDescent="0.35">
      <c r="B383" t="e">
        <f>[38]Data!#REF!</f>
        <v>#REF!</v>
      </c>
      <c r="C383">
        <v>4669</v>
      </c>
      <c r="D383" t="s">
        <v>523</v>
      </c>
      <c r="E383" s="223" t="s">
        <v>1153</v>
      </c>
      <c r="G383">
        <v>0</v>
      </c>
      <c r="I383" s="357">
        <f t="shared" si="18"/>
        <v>0</v>
      </c>
      <c r="K383" s="369"/>
      <c r="T383" s="370"/>
      <c r="AF383" s="371"/>
      <c r="AG383" s="371"/>
      <c r="AH383" s="371"/>
    </row>
    <row r="384" spans="2:34" customFormat="1" x14ac:dyDescent="0.35">
      <c r="B384" t="e">
        <f>[38]Data!#REF!</f>
        <v>#REF!</v>
      </c>
      <c r="C384">
        <v>4710</v>
      </c>
      <c r="D384" t="s">
        <v>524</v>
      </c>
      <c r="E384" s="223" t="s">
        <v>1153</v>
      </c>
      <c r="G384">
        <v>0</v>
      </c>
      <c r="I384" s="357">
        <f t="shared" si="18"/>
        <v>0</v>
      </c>
      <c r="K384" s="369"/>
      <c r="T384" s="370"/>
      <c r="AF384" s="371"/>
      <c r="AG384" s="371"/>
      <c r="AH384" s="371"/>
    </row>
    <row r="385" spans="2:34" customFormat="1" x14ac:dyDescent="0.35">
      <c r="B385" t="e">
        <f>[38]Data!#REF!</f>
        <v>#REF!</v>
      </c>
      <c r="C385">
        <v>4712</v>
      </c>
      <c r="D385" t="s">
        <v>525</v>
      </c>
      <c r="E385" s="223" t="s">
        <v>1153</v>
      </c>
      <c r="G385">
        <v>0</v>
      </c>
      <c r="I385" s="357">
        <f t="shared" si="18"/>
        <v>0</v>
      </c>
      <c r="K385" s="369"/>
      <c r="T385" s="370"/>
      <c r="AF385" s="371"/>
      <c r="AG385" s="371"/>
      <c r="AH385" s="371"/>
    </row>
    <row r="386" spans="2:34" customFormat="1" x14ac:dyDescent="0.35">
      <c r="B386" t="e">
        <f>[38]Data!#REF!</f>
        <v>#REF!</v>
      </c>
      <c r="C386">
        <v>4716</v>
      </c>
      <c r="D386" t="s">
        <v>526</v>
      </c>
      <c r="E386" s="223" t="s">
        <v>1153</v>
      </c>
      <c r="G386">
        <v>0</v>
      </c>
      <c r="I386" s="357">
        <f t="shared" si="18"/>
        <v>0</v>
      </c>
      <c r="K386" s="369"/>
      <c r="T386" s="370"/>
      <c r="AF386" s="371"/>
      <c r="AG386" s="371"/>
      <c r="AH386" s="371"/>
    </row>
    <row r="387" spans="2:34" customFormat="1" x14ac:dyDescent="0.35">
      <c r="B387" t="e">
        <f>[38]Data!#REF!</f>
        <v>#REF!</v>
      </c>
      <c r="C387">
        <v>4721</v>
      </c>
      <c r="D387" t="s">
        <v>527</v>
      </c>
      <c r="E387" s="223" t="s">
        <v>1153</v>
      </c>
      <c r="G387">
        <v>0</v>
      </c>
      <c r="I387" s="357">
        <f t="shared" si="18"/>
        <v>0</v>
      </c>
      <c r="K387" s="369"/>
      <c r="T387" s="370"/>
      <c r="AF387" s="371"/>
      <c r="AG387" s="371"/>
      <c r="AH387" s="371"/>
    </row>
    <row r="388" spans="2:34" customFormat="1" x14ac:dyDescent="0.35">
      <c r="B388" t="e">
        <f>[38]Data!#REF!</f>
        <v>#REF!</v>
      </c>
      <c r="C388">
        <v>4778</v>
      </c>
      <c r="D388" t="s">
        <v>528</v>
      </c>
      <c r="E388" s="223" t="s">
        <v>1153</v>
      </c>
      <c r="G388">
        <v>8</v>
      </c>
      <c r="I388" s="357">
        <f t="shared" si="18"/>
        <v>1744</v>
      </c>
      <c r="K388" s="369"/>
      <c r="T388" s="370"/>
      <c r="AF388" s="371"/>
      <c r="AG388" s="371"/>
      <c r="AH388" s="371"/>
    </row>
    <row r="389" spans="2:34" customFormat="1" x14ac:dyDescent="0.35">
      <c r="B389" t="e">
        <f>[38]Data!#REF!</f>
        <v>#REF!</v>
      </c>
      <c r="C389">
        <v>4786</v>
      </c>
      <c r="D389" t="s">
        <v>529</v>
      </c>
      <c r="E389" s="223" t="s">
        <v>1153</v>
      </c>
      <c r="G389">
        <v>0</v>
      </c>
      <c r="I389" s="357">
        <f t="shared" si="18"/>
        <v>0</v>
      </c>
      <c r="K389" s="369"/>
      <c r="T389" s="370"/>
      <c r="AF389" s="371"/>
      <c r="AG389" s="371"/>
      <c r="AH389" s="371"/>
    </row>
    <row r="390" spans="2:34" customFormat="1" x14ac:dyDescent="0.35">
      <c r="B390" t="e">
        <f>[38]Data!#REF!</f>
        <v>#REF!</v>
      </c>
      <c r="C390">
        <v>4795</v>
      </c>
      <c r="D390" t="s">
        <v>530</v>
      </c>
      <c r="E390" s="223" t="s">
        <v>1153</v>
      </c>
      <c r="G390">
        <v>0</v>
      </c>
      <c r="I390" s="357">
        <f t="shared" si="18"/>
        <v>0</v>
      </c>
      <c r="K390" s="369"/>
      <c r="T390" s="370"/>
      <c r="AF390" s="371"/>
      <c r="AG390" s="371"/>
      <c r="AH390" s="371"/>
    </row>
    <row r="391" spans="2:34" customFormat="1" x14ac:dyDescent="0.35">
      <c r="B391" t="e">
        <f>[38]Data!#REF!</f>
        <v>#REF!</v>
      </c>
      <c r="C391">
        <v>4807</v>
      </c>
      <c r="D391" t="s">
        <v>531</v>
      </c>
      <c r="E391" s="223" t="s">
        <v>1153</v>
      </c>
      <c r="G391">
        <v>1</v>
      </c>
      <c r="I391" s="357">
        <f t="shared" si="18"/>
        <v>218</v>
      </c>
      <c r="K391" s="369"/>
      <c r="T391" s="370"/>
      <c r="AF391" s="371"/>
      <c r="AG391" s="371"/>
      <c r="AH391" s="371"/>
    </row>
    <row r="392" spans="2:34" customFormat="1" x14ac:dyDescent="0.35">
      <c r="B392" t="e">
        <f>[38]Data!#REF!</f>
        <v>#REF!</v>
      </c>
      <c r="C392">
        <v>4819</v>
      </c>
      <c r="D392" t="s">
        <v>532</v>
      </c>
      <c r="E392" s="223" t="s">
        <v>1153</v>
      </c>
      <c r="G392">
        <v>19</v>
      </c>
      <c r="I392" s="357">
        <f t="shared" si="18"/>
        <v>4142</v>
      </c>
      <c r="K392" s="369"/>
      <c r="T392" s="370"/>
      <c r="AF392" s="371"/>
      <c r="AG392" s="371"/>
      <c r="AH392" s="371"/>
    </row>
    <row r="393" spans="2:34" customFormat="1" x14ac:dyDescent="0.35">
      <c r="B393" t="e">
        <f>[38]Data!#REF!</f>
        <v>#REF!</v>
      </c>
      <c r="C393">
        <v>4857</v>
      </c>
      <c r="D393" t="s">
        <v>1220</v>
      </c>
      <c r="E393" s="223" t="s">
        <v>1153</v>
      </c>
      <c r="G393">
        <v>0</v>
      </c>
      <c r="I393" s="357">
        <f t="shared" si="18"/>
        <v>0</v>
      </c>
      <c r="K393" s="369"/>
      <c r="T393" s="370"/>
      <c r="AF393" s="371"/>
      <c r="AG393" s="371"/>
      <c r="AH393" s="371"/>
    </row>
    <row r="394" spans="2:34" customFormat="1" x14ac:dyDescent="0.35">
      <c r="B394" t="e">
        <f>[38]Data!#REF!</f>
        <v>#REF!</v>
      </c>
      <c r="C394">
        <v>4864</v>
      </c>
      <c r="D394" t="s">
        <v>533</v>
      </c>
      <c r="E394" s="223" t="s">
        <v>1153</v>
      </c>
      <c r="G394">
        <v>16</v>
      </c>
      <c r="I394" s="357">
        <f t="shared" si="18"/>
        <v>3488</v>
      </c>
      <c r="K394" s="369"/>
      <c r="T394" s="370"/>
      <c r="AF394" s="371"/>
      <c r="AG394" s="371"/>
      <c r="AH394" s="371"/>
    </row>
    <row r="395" spans="2:34" customFormat="1" x14ac:dyDescent="0.35">
      <c r="B395" t="e">
        <f>[38]Data!#REF!</f>
        <v>#REF!</v>
      </c>
      <c r="C395">
        <v>4927</v>
      </c>
      <c r="D395" t="s">
        <v>534</v>
      </c>
      <c r="E395" s="223" t="s">
        <v>1153</v>
      </c>
      <c r="G395">
        <v>0</v>
      </c>
      <c r="I395" s="357">
        <f t="shared" si="18"/>
        <v>0</v>
      </c>
      <c r="K395" s="369"/>
      <c r="T395" s="370"/>
      <c r="AF395" s="371"/>
      <c r="AG395" s="371"/>
      <c r="AH395" s="371"/>
    </row>
    <row r="396" spans="2:34" customFormat="1" x14ac:dyDescent="0.35">
      <c r="B396" t="e">
        <f>[38]Data!#REF!</f>
        <v>#REF!</v>
      </c>
      <c r="C396">
        <v>4930</v>
      </c>
      <c r="D396" t="s">
        <v>535</v>
      </c>
      <c r="E396" s="223" t="s">
        <v>1153</v>
      </c>
      <c r="G396">
        <v>2</v>
      </c>
      <c r="I396" s="357">
        <f t="shared" si="18"/>
        <v>436</v>
      </c>
      <c r="K396" s="369"/>
      <c r="T396" s="370"/>
      <c r="AF396" s="371"/>
      <c r="AG396" s="371"/>
      <c r="AH396" s="371"/>
    </row>
    <row r="397" spans="2:34" customFormat="1" x14ac:dyDescent="0.35">
      <c r="B397" t="e">
        <f>[38]Data!#REF!</f>
        <v>#REF!</v>
      </c>
      <c r="C397">
        <v>4933</v>
      </c>
      <c r="D397" t="s">
        <v>536</v>
      </c>
      <c r="E397" s="223" t="s">
        <v>1153</v>
      </c>
      <c r="G397">
        <v>3</v>
      </c>
      <c r="I397" s="357">
        <f t="shared" si="18"/>
        <v>654</v>
      </c>
      <c r="K397" s="369"/>
      <c r="T397" s="370"/>
      <c r="AF397" s="371"/>
      <c r="AG397" s="371"/>
      <c r="AH397" s="371"/>
    </row>
    <row r="398" spans="2:34" customFormat="1" x14ac:dyDescent="0.35">
      <c r="B398" t="e">
        <f>[38]Data!#REF!</f>
        <v>#REF!</v>
      </c>
      <c r="C398">
        <v>4936</v>
      </c>
      <c r="D398" t="s">
        <v>537</v>
      </c>
      <c r="E398" s="223" t="s">
        <v>1153</v>
      </c>
      <c r="G398">
        <v>0</v>
      </c>
      <c r="I398" s="357">
        <f t="shared" si="18"/>
        <v>0</v>
      </c>
      <c r="K398" s="369"/>
      <c r="T398" s="370"/>
      <c r="AF398" s="371"/>
      <c r="AG398" s="371"/>
      <c r="AH398" s="371"/>
    </row>
    <row r="399" spans="2:34" customFormat="1" x14ac:dyDescent="0.35">
      <c r="B399" t="e">
        <f>[38]Data!#REF!</f>
        <v>#REF!</v>
      </c>
      <c r="C399">
        <v>5201</v>
      </c>
      <c r="D399" t="s">
        <v>538</v>
      </c>
      <c r="E399" s="223" t="s">
        <v>1153</v>
      </c>
      <c r="G399">
        <v>0</v>
      </c>
      <c r="I399" s="357">
        <f t="shared" si="18"/>
        <v>0</v>
      </c>
      <c r="K399" s="369"/>
      <c r="T399" s="370"/>
      <c r="AF399" s="371"/>
      <c r="AG399" s="371"/>
      <c r="AH399" s="371"/>
    </row>
    <row r="400" spans="2:34" customFormat="1" x14ac:dyDescent="0.35">
      <c r="B400" t="e">
        <f>[38]Data!#REF!</f>
        <v>#REF!</v>
      </c>
      <c r="C400">
        <v>5352</v>
      </c>
      <c r="D400" t="s">
        <v>540</v>
      </c>
      <c r="E400" s="223" t="s">
        <v>1153</v>
      </c>
      <c r="G400">
        <v>0</v>
      </c>
      <c r="I400" s="357">
        <f t="shared" si="18"/>
        <v>0</v>
      </c>
      <c r="K400" s="369"/>
      <c r="T400" s="370"/>
      <c r="AF400" s="371"/>
      <c r="AG400" s="371"/>
      <c r="AH400" s="371"/>
    </row>
    <row r="401" spans="2:34" customFormat="1" x14ac:dyDescent="0.35">
      <c r="B401" t="e">
        <f>[38]Data!#REF!</f>
        <v>#REF!</v>
      </c>
      <c r="C401">
        <v>5425</v>
      </c>
      <c r="D401" t="s">
        <v>544</v>
      </c>
      <c r="E401" s="223" t="s">
        <v>1153</v>
      </c>
      <c r="G401">
        <v>0</v>
      </c>
      <c r="I401" s="357">
        <f t="shared" si="18"/>
        <v>0</v>
      </c>
      <c r="K401" s="369"/>
      <c r="T401" s="370"/>
      <c r="AF401" s="371"/>
      <c r="AG401" s="371"/>
      <c r="AH401" s="371"/>
    </row>
    <row r="402" spans="2:34" customFormat="1" x14ac:dyDescent="0.35">
      <c r="B402" t="e">
        <f>[38]Data!#REF!</f>
        <v>#REF!</v>
      </c>
      <c r="C402">
        <v>5446</v>
      </c>
      <c r="D402" t="s">
        <v>545</v>
      </c>
      <c r="E402" s="223" t="s">
        <v>1153</v>
      </c>
      <c r="G402">
        <v>0</v>
      </c>
      <c r="I402" s="357">
        <f t="shared" si="18"/>
        <v>0</v>
      </c>
      <c r="K402" s="369"/>
      <c r="T402" s="370"/>
      <c r="AF402" s="371"/>
      <c r="AG402" s="371"/>
      <c r="AH402" s="371"/>
    </row>
    <row r="403" spans="2:34" customFormat="1" x14ac:dyDescent="0.35">
      <c r="B403" t="e">
        <f>[38]Data!#REF!</f>
        <v>#REF!</v>
      </c>
      <c r="C403">
        <v>5483</v>
      </c>
      <c r="D403" t="s">
        <v>546</v>
      </c>
      <c r="E403" s="223" t="s">
        <v>1153</v>
      </c>
      <c r="G403">
        <v>0</v>
      </c>
      <c r="I403" s="357">
        <f t="shared" si="18"/>
        <v>0</v>
      </c>
      <c r="K403" s="369"/>
      <c r="T403" s="370"/>
      <c r="AF403" s="371"/>
      <c r="AG403" s="371"/>
      <c r="AH403" s="371"/>
    </row>
    <row r="404" spans="2:34" customFormat="1" x14ac:dyDescent="0.35">
      <c r="B404" t="e">
        <f>[38]Data!#REF!</f>
        <v>#REF!</v>
      </c>
      <c r="C404">
        <v>5487</v>
      </c>
      <c r="D404" t="s">
        <v>547</v>
      </c>
      <c r="E404" s="223" t="s">
        <v>1153</v>
      </c>
      <c r="G404">
        <v>0</v>
      </c>
      <c r="I404" s="357">
        <f t="shared" si="18"/>
        <v>0</v>
      </c>
      <c r="K404" s="369"/>
      <c r="T404" s="370"/>
      <c r="AF404" s="371"/>
      <c r="AG404" s="371"/>
      <c r="AH404" s="371"/>
    </row>
    <row r="405" spans="2:34" customFormat="1" x14ac:dyDescent="0.35">
      <c r="B405" t="e">
        <f>[38]Data!#REF!</f>
        <v>#REF!</v>
      </c>
      <c r="C405">
        <v>5500</v>
      </c>
      <c r="D405" t="s">
        <v>548</v>
      </c>
      <c r="E405" s="223" t="s">
        <v>1153</v>
      </c>
      <c r="G405">
        <v>0</v>
      </c>
      <c r="I405" s="357">
        <f t="shared" si="18"/>
        <v>0</v>
      </c>
      <c r="K405" s="369"/>
      <c r="T405" s="370"/>
      <c r="AF405" s="371"/>
      <c r="AG405" s="371"/>
      <c r="AH405" s="371"/>
    </row>
    <row r="406" spans="2:34" customFormat="1" x14ac:dyDescent="0.35">
      <c r="B406" t="e">
        <f>[38]Data!#REF!</f>
        <v>#REF!</v>
      </c>
      <c r="C406">
        <v>5530</v>
      </c>
      <c r="D406" t="s">
        <v>549</v>
      </c>
      <c r="E406" s="223" t="s">
        <v>1153</v>
      </c>
      <c r="G406">
        <v>10</v>
      </c>
      <c r="I406" s="357">
        <f t="shared" si="18"/>
        <v>2180</v>
      </c>
      <c r="K406" s="369"/>
      <c r="T406" s="370"/>
      <c r="AF406" s="371"/>
      <c r="AG406" s="371"/>
      <c r="AH406" s="371"/>
    </row>
    <row r="407" spans="2:34" customFormat="1" x14ac:dyDescent="0.35">
      <c r="B407" t="e">
        <f>[38]Data!#REF!</f>
        <v>#REF!</v>
      </c>
      <c r="C407">
        <v>5559</v>
      </c>
      <c r="D407" t="s">
        <v>550</v>
      </c>
      <c r="E407" s="223" t="s">
        <v>1153</v>
      </c>
      <c r="G407">
        <v>0</v>
      </c>
      <c r="I407" s="357">
        <f t="shared" si="18"/>
        <v>0</v>
      </c>
      <c r="K407" s="369"/>
      <c r="T407" s="370"/>
      <c r="AF407" s="371"/>
      <c r="AG407" s="371"/>
      <c r="AH407" s="371"/>
    </row>
    <row r="408" spans="2:34" customFormat="1" x14ac:dyDescent="0.35">
      <c r="B408" t="e">
        <f>[38]Data!#REF!</f>
        <v>#REF!</v>
      </c>
      <c r="C408">
        <v>5574</v>
      </c>
      <c r="D408" t="s">
        <v>551</v>
      </c>
      <c r="E408" s="223" t="s">
        <v>1153</v>
      </c>
      <c r="G408">
        <v>0</v>
      </c>
      <c r="I408" s="357">
        <f t="shared" si="18"/>
        <v>0</v>
      </c>
      <c r="K408" s="369"/>
      <c r="T408" s="370"/>
      <c r="AF408" s="371"/>
      <c r="AG408" s="371"/>
      <c r="AH408" s="371"/>
    </row>
    <row r="409" spans="2:34" customFormat="1" x14ac:dyDescent="0.35">
      <c r="B409" t="e">
        <f>[38]Data!#REF!</f>
        <v>#REF!</v>
      </c>
      <c r="C409">
        <v>5586</v>
      </c>
      <c r="D409" t="s">
        <v>552</v>
      </c>
      <c r="E409" s="223" t="s">
        <v>1153</v>
      </c>
      <c r="G409">
        <v>3</v>
      </c>
      <c r="I409" s="357">
        <f t="shared" si="18"/>
        <v>654</v>
      </c>
      <c r="K409" s="369"/>
      <c r="T409" s="370"/>
      <c r="AF409" s="371"/>
      <c r="AG409" s="371"/>
      <c r="AH409" s="371"/>
    </row>
    <row r="410" spans="2:34" customFormat="1" x14ac:dyDescent="0.35">
      <c r="B410" t="e">
        <f>[38]Data!#REF!</f>
        <v>#REF!</v>
      </c>
      <c r="C410">
        <v>5596</v>
      </c>
      <c r="D410" t="s">
        <v>553</v>
      </c>
      <c r="E410" s="223" t="s">
        <v>1153</v>
      </c>
      <c r="G410">
        <v>0</v>
      </c>
      <c r="I410" s="357">
        <f t="shared" si="18"/>
        <v>0</v>
      </c>
      <c r="K410" s="369"/>
      <c r="T410" s="370"/>
      <c r="AF410" s="371"/>
      <c r="AG410" s="371"/>
      <c r="AH410" s="371"/>
    </row>
    <row r="411" spans="2:34" customFormat="1" x14ac:dyDescent="0.35">
      <c r="B411" t="e">
        <f>[38]Data!#REF!</f>
        <v>#REF!</v>
      </c>
      <c r="C411">
        <v>5616</v>
      </c>
      <c r="D411" t="s">
        <v>554</v>
      </c>
      <c r="E411" s="223" t="s">
        <v>1153</v>
      </c>
      <c r="G411">
        <v>0</v>
      </c>
      <c r="I411" s="357">
        <f t="shared" si="18"/>
        <v>0</v>
      </c>
      <c r="K411" s="369"/>
      <c r="T411" s="370"/>
      <c r="AF411" s="371"/>
      <c r="AG411" s="371"/>
      <c r="AH411" s="371"/>
    </row>
    <row r="412" spans="2:34" customFormat="1" x14ac:dyDescent="0.35">
      <c r="B412" t="e">
        <f>[38]Data!#REF!</f>
        <v>#REF!</v>
      </c>
      <c r="C412">
        <v>5620</v>
      </c>
      <c r="D412" t="s">
        <v>815</v>
      </c>
      <c r="E412" s="223" t="s">
        <v>1153</v>
      </c>
      <c r="G412">
        <v>0</v>
      </c>
      <c r="I412" s="357">
        <f t="shared" si="18"/>
        <v>0</v>
      </c>
      <c r="K412" s="369"/>
      <c r="T412" s="370"/>
      <c r="AF412" s="371"/>
      <c r="AG412" s="371"/>
      <c r="AH412" s="371"/>
    </row>
    <row r="413" spans="2:34" customFormat="1" x14ac:dyDescent="0.35">
      <c r="B413" t="e">
        <f>[38]Data!#REF!</f>
        <v>#REF!</v>
      </c>
      <c r="C413">
        <v>5624</v>
      </c>
      <c r="D413" t="s">
        <v>555</v>
      </c>
      <c r="E413" s="223" t="s">
        <v>1153</v>
      </c>
      <c r="G413">
        <v>0</v>
      </c>
      <c r="I413" s="357">
        <f t="shared" ref="I413:I476" si="19">+G413*$I$3</f>
        <v>0</v>
      </c>
      <c r="K413" s="369"/>
      <c r="T413" s="370"/>
      <c r="AF413" s="371"/>
      <c r="AG413" s="371"/>
      <c r="AH413" s="371"/>
    </row>
    <row r="414" spans="2:34" customFormat="1" x14ac:dyDescent="0.35">
      <c r="B414" t="e">
        <f>[38]Data!#REF!</f>
        <v>#REF!</v>
      </c>
      <c r="C414">
        <v>5628</v>
      </c>
      <c r="D414" t="s">
        <v>1266</v>
      </c>
      <c r="E414" s="223" t="s">
        <v>1153</v>
      </c>
      <c r="G414">
        <v>13</v>
      </c>
      <c r="I414" s="357">
        <f t="shared" si="19"/>
        <v>2834</v>
      </c>
      <c r="K414" s="369"/>
      <c r="T414" s="370"/>
      <c r="AF414" s="371"/>
      <c r="AG414" s="371"/>
      <c r="AH414" s="371"/>
    </row>
    <row r="415" spans="2:34" customFormat="1" x14ac:dyDescent="0.35">
      <c r="B415" t="e">
        <f>[38]Data!#REF!</f>
        <v>#REF!</v>
      </c>
      <c r="C415">
        <v>5709</v>
      </c>
      <c r="D415" t="s">
        <v>556</v>
      </c>
      <c r="E415" s="223" t="s">
        <v>1153</v>
      </c>
      <c r="G415">
        <v>0</v>
      </c>
      <c r="I415" s="357">
        <f t="shared" si="19"/>
        <v>0</v>
      </c>
      <c r="K415" s="369"/>
      <c r="T415" s="370"/>
      <c r="AF415" s="371"/>
      <c r="AG415" s="371"/>
      <c r="AH415" s="371"/>
    </row>
    <row r="416" spans="2:34" customFormat="1" x14ac:dyDescent="0.35">
      <c r="B416" t="e">
        <f>[38]Data!#REF!</f>
        <v>#REF!</v>
      </c>
      <c r="C416">
        <v>5714</v>
      </c>
      <c r="D416" t="s">
        <v>816</v>
      </c>
      <c r="E416" s="223" t="s">
        <v>1153</v>
      </c>
      <c r="G416">
        <v>0</v>
      </c>
      <c r="I416" s="357">
        <f t="shared" si="19"/>
        <v>0</v>
      </c>
      <c r="K416" s="369"/>
      <c r="T416" s="370"/>
      <c r="AF416" s="371"/>
      <c r="AG416" s="371"/>
      <c r="AH416" s="371"/>
    </row>
    <row r="417" spans="2:34" customFormat="1" x14ac:dyDescent="0.35">
      <c r="B417" t="e">
        <f>[38]Data!#REF!</f>
        <v>#REF!</v>
      </c>
      <c r="C417">
        <v>5730</v>
      </c>
      <c r="D417" t="s">
        <v>557</v>
      </c>
      <c r="E417" s="223" t="s">
        <v>1153</v>
      </c>
      <c r="G417">
        <v>0</v>
      </c>
      <c r="I417" s="357">
        <f t="shared" si="19"/>
        <v>0</v>
      </c>
      <c r="K417" s="369"/>
      <c r="T417" s="370"/>
      <c r="AF417" s="371"/>
      <c r="AG417" s="371"/>
      <c r="AH417" s="371"/>
    </row>
    <row r="418" spans="2:34" customFormat="1" x14ac:dyDescent="0.35">
      <c r="B418" t="e">
        <f>[38]Data!#REF!</f>
        <v>#REF!</v>
      </c>
      <c r="C418">
        <v>5737</v>
      </c>
      <c r="D418" t="s">
        <v>558</v>
      </c>
      <c r="E418" s="223" t="s">
        <v>1153</v>
      </c>
      <c r="G418">
        <v>0</v>
      </c>
      <c r="I418" s="357">
        <f t="shared" si="19"/>
        <v>0</v>
      </c>
      <c r="K418" s="369"/>
      <c r="T418" s="370"/>
      <c r="AF418" s="371"/>
      <c r="AG418" s="371"/>
      <c r="AH418" s="371"/>
    </row>
    <row r="419" spans="2:34" customFormat="1" x14ac:dyDescent="0.35">
      <c r="B419" t="e">
        <f>[38]Data!#REF!</f>
        <v>#REF!</v>
      </c>
      <c r="C419">
        <v>5738</v>
      </c>
      <c r="D419" t="s">
        <v>1267</v>
      </c>
      <c r="E419" s="223" t="s">
        <v>1153</v>
      </c>
      <c r="G419">
        <v>0</v>
      </c>
      <c r="I419" s="357">
        <f t="shared" si="19"/>
        <v>0</v>
      </c>
      <c r="K419" s="369"/>
      <c r="T419" s="370"/>
      <c r="AF419" s="371"/>
      <c r="AG419" s="371"/>
      <c r="AH419" s="371"/>
    </row>
    <row r="420" spans="2:34" customFormat="1" x14ac:dyDescent="0.35">
      <c r="B420" t="e">
        <f>[38]Data!#REF!</f>
        <v>#REF!</v>
      </c>
      <c r="C420">
        <v>5760</v>
      </c>
      <c r="D420" t="s">
        <v>559</v>
      </c>
      <c r="E420" s="223" t="s">
        <v>1153</v>
      </c>
      <c r="G420">
        <v>0</v>
      </c>
      <c r="I420" s="357">
        <f t="shared" si="19"/>
        <v>0</v>
      </c>
      <c r="K420" s="369"/>
      <c r="T420" s="370"/>
      <c r="AF420" s="371"/>
      <c r="AG420" s="371"/>
      <c r="AH420" s="371"/>
    </row>
    <row r="421" spans="2:34" customFormat="1" x14ac:dyDescent="0.35">
      <c r="B421" t="e">
        <f>[38]Data!#REF!</f>
        <v>#REF!</v>
      </c>
      <c r="C421">
        <v>5763</v>
      </c>
      <c r="D421" t="s">
        <v>560</v>
      </c>
      <c r="E421" s="223" t="s">
        <v>1153</v>
      </c>
      <c r="G421">
        <v>0</v>
      </c>
      <c r="I421" s="357">
        <f t="shared" si="19"/>
        <v>0</v>
      </c>
      <c r="K421" s="369"/>
      <c r="T421" s="370"/>
      <c r="AF421" s="371"/>
      <c r="AG421" s="371"/>
      <c r="AH421" s="371"/>
    </row>
    <row r="422" spans="2:34" customFormat="1" x14ac:dyDescent="0.35">
      <c r="B422" t="e">
        <f>[38]Data!#REF!</f>
        <v>#REF!</v>
      </c>
      <c r="C422">
        <v>5768</v>
      </c>
      <c r="D422" t="s">
        <v>561</v>
      </c>
      <c r="E422" s="223" t="s">
        <v>1153</v>
      </c>
      <c r="G422">
        <v>0</v>
      </c>
      <c r="I422" s="357">
        <f t="shared" si="19"/>
        <v>0</v>
      </c>
      <c r="K422" s="369"/>
      <c r="T422" s="370"/>
      <c r="AF422" s="371"/>
      <c r="AG422" s="371"/>
      <c r="AH422" s="371"/>
    </row>
    <row r="423" spans="2:34" customFormat="1" x14ac:dyDescent="0.35">
      <c r="B423" t="e">
        <f>[38]Data!#REF!</f>
        <v>#REF!</v>
      </c>
      <c r="C423">
        <v>5770</v>
      </c>
      <c r="D423" t="s">
        <v>562</v>
      </c>
      <c r="E423" s="223" t="s">
        <v>1153</v>
      </c>
      <c r="G423">
        <v>0</v>
      </c>
      <c r="I423" s="357">
        <f t="shared" si="19"/>
        <v>0</v>
      </c>
      <c r="K423" s="369"/>
      <c r="T423" s="370"/>
      <c r="AF423" s="371"/>
      <c r="AG423" s="371"/>
      <c r="AH423" s="371"/>
    </row>
    <row r="424" spans="2:34" customFormat="1" x14ac:dyDescent="0.35">
      <c r="B424" t="e">
        <f>[38]Data!#REF!</f>
        <v>#REF!</v>
      </c>
      <c r="C424">
        <v>5774</v>
      </c>
      <c r="D424" t="s">
        <v>563</v>
      </c>
      <c r="E424" s="223" t="s">
        <v>1153</v>
      </c>
      <c r="G424">
        <v>0</v>
      </c>
      <c r="I424" s="357">
        <f t="shared" si="19"/>
        <v>0</v>
      </c>
      <c r="K424" s="369"/>
      <c r="T424" s="370"/>
      <c r="AF424" s="371"/>
      <c r="AG424" s="371"/>
      <c r="AH424" s="371"/>
    </row>
    <row r="425" spans="2:34" customFormat="1" x14ac:dyDescent="0.35">
      <c r="B425" t="e">
        <f>[38]Data!#REF!</f>
        <v>#REF!</v>
      </c>
      <c r="C425">
        <v>5846</v>
      </c>
      <c r="D425" t="s">
        <v>565</v>
      </c>
      <c r="E425" s="223" t="s">
        <v>1153</v>
      </c>
      <c r="G425">
        <v>0</v>
      </c>
      <c r="I425" s="357">
        <f t="shared" si="19"/>
        <v>0</v>
      </c>
      <c r="K425" s="369"/>
      <c r="T425" s="370"/>
      <c r="AF425" s="371"/>
      <c r="AG425" s="371"/>
      <c r="AH425" s="371"/>
    </row>
    <row r="426" spans="2:34" customFormat="1" x14ac:dyDescent="0.35">
      <c r="B426" t="e">
        <f>[38]Data!#REF!</f>
        <v>#REF!</v>
      </c>
      <c r="C426">
        <v>5850</v>
      </c>
      <c r="D426" t="s">
        <v>566</v>
      </c>
      <c r="E426" s="223" t="s">
        <v>1153</v>
      </c>
      <c r="G426">
        <v>2</v>
      </c>
      <c r="I426" s="357">
        <f t="shared" si="19"/>
        <v>436</v>
      </c>
      <c r="K426" s="369"/>
      <c r="T426" s="370"/>
      <c r="AF426" s="371"/>
      <c r="AG426" s="371"/>
      <c r="AH426" s="371"/>
    </row>
    <row r="427" spans="2:34" customFormat="1" x14ac:dyDescent="0.35">
      <c r="B427" t="e">
        <f>[38]Data!#REF!</f>
        <v>#REF!</v>
      </c>
      <c r="C427">
        <v>5852</v>
      </c>
      <c r="D427" t="s">
        <v>567</v>
      </c>
      <c r="E427" s="223" t="s">
        <v>1153</v>
      </c>
      <c r="G427">
        <v>0</v>
      </c>
      <c r="I427" s="357">
        <f t="shared" si="19"/>
        <v>0</v>
      </c>
      <c r="K427" s="369"/>
      <c r="T427" s="370"/>
      <c r="AF427" s="371"/>
      <c r="AG427" s="371"/>
      <c r="AH427" s="371"/>
    </row>
    <row r="428" spans="2:34" customFormat="1" x14ac:dyDescent="0.35">
      <c r="B428" t="e">
        <f>[38]Data!#REF!</f>
        <v>#REF!</v>
      </c>
      <c r="C428">
        <v>5855</v>
      </c>
      <c r="D428" t="s">
        <v>568</v>
      </c>
      <c r="E428" s="223" t="s">
        <v>1153</v>
      </c>
      <c r="G428">
        <v>0</v>
      </c>
      <c r="I428" s="357">
        <f t="shared" si="19"/>
        <v>0</v>
      </c>
      <c r="K428" s="369"/>
      <c r="T428" s="370"/>
      <c r="AF428" s="371"/>
      <c r="AG428" s="371"/>
      <c r="AH428" s="371"/>
    </row>
    <row r="429" spans="2:34" customFormat="1" x14ac:dyDescent="0.35">
      <c r="B429" t="e">
        <f>[38]Data!#REF!</f>
        <v>#REF!</v>
      </c>
      <c r="C429">
        <v>5886</v>
      </c>
      <c r="D429" t="s">
        <v>569</v>
      </c>
      <c r="E429" s="223" t="s">
        <v>1153</v>
      </c>
      <c r="G429">
        <v>0</v>
      </c>
      <c r="I429" s="357">
        <f t="shared" si="19"/>
        <v>0</v>
      </c>
      <c r="K429" s="369"/>
      <c r="T429" s="370"/>
      <c r="AF429" s="371"/>
      <c r="AG429" s="371"/>
      <c r="AH429" s="371"/>
    </row>
    <row r="430" spans="2:34" customFormat="1" x14ac:dyDescent="0.35">
      <c r="B430" t="e">
        <f>[38]Data!#REF!</f>
        <v>#REF!</v>
      </c>
      <c r="C430">
        <v>5887</v>
      </c>
      <c r="D430" t="s">
        <v>570</v>
      </c>
      <c r="E430" s="223" t="s">
        <v>1153</v>
      </c>
      <c r="G430">
        <v>0</v>
      </c>
      <c r="I430" s="357">
        <f t="shared" si="19"/>
        <v>0</v>
      </c>
      <c r="K430" s="369"/>
      <c r="T430" s="370"/>
      <c r="AF430" s="371"/>
      <c r="AG430" s="371"/>
      <c r="AH430" s="371"/>
    </row>
    <row r="431" spans="2:34" customFormat="1" x14ac:dyDescent="0.35">
      <c r="B431" t="e">
        <f>[38]Data!#REF!</f>
        <v>#REF!</v>
      </c>
      <c r="C431">
        <v>5907</v>
      </c>
      <c r="D431" t="s">
        <v>571</v>
      </c>
      <c r="E431" s="223" t="s">
        <v>1153</v>
      </c>
      <c r="G431">
        <v>0</v>
      </c>
      <c r="I431" s="357">
        <f t="shared" si="19"/>
        <v>0</v>
      </c>
      <c r="K431" s="369"/>
      <c r="T431" s="370"/>
      <c r="AF431" s="371"/>
      <c r="AG431" s="371"/>
      <c r="AH431" s="371"/>
    </row>
    <row r="432" spans="2:34" customFormat="1" x14ac:dyDescent="0.35">
      <c r="B432" t="e">
        <f>[38]Data!#REF!</f>
        <v>#REF!</v>
      </c>
      <c r="C432">
        <v>5917</v>
      </c>
      <c r="D432" t="s">
        <v>572</v>
      </c>
      <c r="E432" s="223" t="s">
        <v>1153</v>
      </c>
      <c r="G432">
        <v>0</v>
      </c>
      <c r="I432" s="357">
        <f t="shared" si="19"/>
        <v>0</v>
      </c>
      <c r="K432" s="369"/>
      <c r="T432" s="370"/>
      <c r="AF432" s="371"/>
      <c r="AG432" s="371"/>
      <c r="AH432" s="371"/>
    </row>
    <row r="433" spans="2:34" customFormat="1" x14ac:dyDescent="0.35">
      <c r="B433" t="e">
        <f>[38]Data!#REF!</f>
        <v>#REF!</v>
      </c>
      <c r="C433">
        <v>5928</v>
      </c>
      <c r="D433" t="s">
        <v>799</v>
      </c>
      <c r="E433" s="223" t="s">
        <v>1153</v>
      </c>
      <c r="G433">
        <v>0</v>
      </c>
      <c r="I433" s="357">
        <f t="shared" si="19"/>
        <v>0</v>
      </c>
      <c r="K433" s="369"/>
      <c r="T433" s="370"/>
      <c r="AF433" s="371"/>
      <c r="AG433" s="371"/>
      <c r="AH433" s="371"/>
    </row>
    <row r="434" spans="2:34" customFormat="1" x14ac:dyDescent="0.35">
      <c r="B434" t="e">
        <f>[38]Data!#REF!</f>
        <v>#REF!</v>
      </c>
      <c r="C434">
        <v>5934</v>
      </c>
      <c r="D434" t="s">
        <v>573</v>
      </c>
      <c r="E434" s="223" t="s">
        <v>1153</v>
      </c>
      <c r="G434">
        <v>0</v>
      </c>
      <c r="I434" s="357">
        <f t="shared" si="19"/>
        <v>0</v>
      </c>
      <c r="K434" s="369"/>
      <c r="T434" s="370"/>
      <c r="AF434" s="371"/>
      <c r="AG434" s="371"/>
      <c r="AH434" s="371"/>
    </row>
    <row r="435" spans="2:34" customFormat="1" x14ac:dyDescent="0.35">
      <c r="B435" t="e">
        <f>[38]Data!#REF!</f>
        <v>#REF!</v>
      </c>
      <c r="C435">
        <v>5939</v>
      </c>
      <c r="D435" t="s">
        <v>817</v>
      </c>
      <c r="E435" s="223" t="s">
        <v>1153</v>
      </c>
      <c r="G435">
        <v>0</v>
      </c>
      <c r="I435" s="357">
        <f t="shared" si="19"/>
        <v>0</v>
      </c>
      <c r="K435" s="369"/>
      <c r="T435" s="370"/>
      <c r="AF435" s="371"/>
      <c r="AG435" s="371"/>
      <c r="AH435" s="371"/>
    </row>
    <row r="436" spans="2:34" customFormat="1" x14ac:dyDescent="0.35">
      <c r="B436" t="e">
        <f>[38]Data!#REF!</f>
        <v>#REF!</v>
      </c>
      <c r="C436">
        <v>5943</v>
      </c>
      <c r="D436" t="s">
        <v>574</v>
      </c>
      <c r="E436" s="223" t="s">
        <v>1153</v>
      </c>
      <c r="G436">
        <v>0</v>
      </c>
      <c r="I436" s="357">
        <f t="shared" si="19"/>
        <v>0</v>
      </c>
      <c r="K436" s="369"/>
      <c r="T436" s="370"/>
      <c r="AF436" s="371"/>
      <c r="AG436" s="371"/>
      <c r="AH436" s="371"/>
    </row>
    <row r="437" spans="2:34" customFormat="1" x14ac:dyDescent="0.35">
      <c r="B437" t="e">
        <f>[38]Data!#REF!</f>
        <v>#REF!</v>
      </c>
      <c r="C437">
        <v>5949</v>
      </c>
      <c r="D437" t="s">
        <v>575</v>
      </c>
      <c r="E437" s="223" t="s">
        <v>1153</v>
      </c>
      <c r="G437">
        <v>0</v>
      </c>
      <c r="I437" s="357">
        <f t="shared" si="19"/>
        <v>0</v>
      </c>
      <c r="K437" s="369"/>
      <c r="T437" s="370"/>
      <c r="AF437" s="371"/>
      <c r="AG437" s="371"/>
      <c r="AH437" s="371"/>
    </row>
    <row r="438" spans="2:34" customFormat="1" x14ac:dyDescent="0.35">
      <c r="B438" t="e">
        <f>[38]Data!#REF!</f>
        <v>#REF!</v>
      </c>
      <c r="C438">
        <v>5995</v>
      </c>
      <c r="D438" t="s">
        <v>576</v>
      </c>
      <c r="E438" s="223" t="s">
        <v>1153</v>
      </c>
      <c r="G438">
        <v>0</v>
      </c>
      <c r="I438" s="357">
        <f t="shared" si="19"/>
        <v>0</v>
      </c>
      <c r="K438" s="369"/>
      <c r="T438" s="370"/>
      <c r="AF438" s="371"/>
      <c r="AG438" s="371"/>
      <c r="AH438" s="371"/>
    </row>
    <row r="439" spans="2:34" customFormat="1" x14ac:dyDescent="0.35">
      <c r="B439" t="e">
        <f>[38]Data!#REF!</f>
        <v>#REF!</v>
      </c>
      <c r="C439">
        <v>6015</v>
      </c>
      <c r="D439" t="s">
        <v>577</v>
      </c>
      <c r="E439" s="223" t="s">
        <v>1153</v>
      </c>
      <c r="G439">
        <v>0</v>
      </c>
      <c r="I439" s="357">
        <f t="shared" si="19"/>
        <v>0</v>
      </c>
      <c r="K439" s="369"/>
      <c r="T439" s="370"/>
      <c r="AF439" s="371"/>
      <c r="AG439" s="371"/>
      <c r="AH439" s="371"/>
    </row>
    <row r="440" spans="2:34" customFormat="1" x14ac:dyDescent="0.35">
      <c r="B440" t="e">
        <f>[38]Data!#REF!</f>
        <v>#REF!</v>
      </c>
      <c r="C440">
        <v>6082</v>
      </c>
      <c r="D440" t="s">
        <v>579</v>
      </c>
      <c r="E440" s="223" t="s">
        <v>1153</v>
      </c>
      <c r="G440">
        <v>0</v>
      </c>
      <c r="I440" s="357">
        <f t="shared" si="19"/>
        <v>0</v>
      </c>
      <c r="K440" s="369"/>
      <c r="T440" s="370"/>
      <c r="AF440" s="371"/>
      <c r="AG440" s="371"/>
      <c r="AH440" s="371"/>
    </row>
    <row r="441" spans="2:34" customFormat="1" x14ac:dyDescent="0.35">
      <c r="B441" t="e">
        <f>[38]Data!#REF!</f>
        <v>#REF!</v>
      </c>
      <c r="C441">
        <v>6088</v>
      </c>
      <c r="D441" t="s">
        <v>580</v>
      </c>
      <c r="E441" s="223" t="s">
        <v>1153</v>
      </c>
      <c r="G441">
        <v>0</v>
      </c>
      <c r="I441" s="357">
        <f t="shared" si="19"/>
        <v>0</v>
      </c>
      <c r="K441" s="369"/>
      <c r="T441" s="370"/>
      <c r="AF441" s="371"/>
      <c r="AG441" s="371"/>
      <c r="AH441" s="371"/>
    </row>
    <row r="442" spans="2:34" customFormat="1" x14ac:dyDescent="0.35">
      <c r="B442" t="e">
        <f>[38]Data!#REF!</f>
        <v>#REF!</v>
      </c>
      <c r="C442">
        <v>6097</v>
      </c>
      <c r="D442" t="s">
        <v>581</v>
      </c>
      <c r="E442" s="223" t="s">
        <v>1153</v>
      </c>
      <c r="G442">
        <v>0</v>
      </c>
      <c r="I442" s="357">
        <f t="shared" si="19"/>
        <v>0</v>
      </c>
      <c r="K442" s="369"/>
      <c r="T442" s="370"/>
      <c r="AF442" s="371"/>
      <c r="AG442" s="371"/>
      <c r="AH442" s="371"/>
    </row>
    <row r="443" spans="2:34" customFormat="1" x14ac:dyDescent="0.35">
      <c r="B443" t="e">
        <f>[38]Data!#REF!</f>
        <v>#REF!</v>
      </c>
      <c r="C443">
        <v>6137</v>
      </c>
      <c r="D443" t="s">
        <v>583</v>
      </c>
      <c r="E443" s="223" t="s">
        <v>1153</v>
      </c>
      <c r="G443">
        <v>9</v>
      </c>
      <c r="I443" s="357">
        <f t="shared" si="19"/>
        <v>1962</v>
      </c>
      <c r="K443" s="369"/>
      <c r="T443" s="370"/>
      <c r="AF443" s="371"/>
      <c r="AG443" s="371"/>
      <c r="AH443" s="371"/>
    </row>
    <row r="444" spans="2:34" customFormat="1" x14ac:dyDescent="0.35">
      <c r="B444" t="e">
        <f>[38]Data!#REF!</f>
        <v>#REF!</v>
      </c>
      <c r="C444">
        <v>6169</v>
      </c>
      <c r="D444" t="s">
        <v>584</v>
      </c>
      <c r="E444" s="223" t="s">
        <v>1153</v>
      </c>
      <c r="G444">
        <v>0</v>
      </c>
      <c r="I444" s="357">
        <f t="shared" si="19"/>
        <v>0</v>
      </c>
      <c r="K444" s="369"/>
      <c r="T444" s="370"/>
      <c r="AF444" s="371"/>
      <c r="AG444" s="371"/>
      <c r="AH444" s="371"/>
    </row>
    <row r="445" spans="2:34" customFormat="1" x14ac:dyDescent="0.35">
      <c r="B445" t="e">
        <f>[38]Data!#REF!</f>
        <v>#REF!</v>
      </c>
      <c r="C445">
        <v>6173</v>
      </c>
      <c r="D445" t="s">
        <v>585</v>
      </c>
      <c r="E445" s="223" t="s">
        <v>1153</v>
      </c>
      <c r="G445">
        <v>7</v>
      </c>
      <c r="I445" s="357">
        <f t="shared" si="19"/>
        <v>1526</v>
      </c>
      <c r="K445" s="369"/>
      <c r="T445" s="370"/>
      <c r="AF445" s="371"/>
      <c r="AG445" s="371"/>
      <c r="AH445" s="371"/>
    </row>
    <row r="446" spans="2:34" customFormat="1" x14ac:dyDescent="0.35">
      <c r="B446" t="e">
        <f>[38]Data!#REF!</f>
        <v>#REF!</v>
      </c>
      <c r="C446">
        <v>6175</v>
      </c>
      <c r="D446" t="s">
        <v>586</v>
      </c>
      <c r="E446" s="223" t="s">
        <v>1153</v>
      </c>
      <c r="G446">
        <v>26</v>
      </c>
      <c r="I446" s="357">
        <f t="shared" si="19"/>
        <v>5668</v>
      </c>
      <c r="K446" s="369"/>
      <c r="T446" s="370"/>
      <c r="AF446" s="371"/>
      <c r="AG446" s="371"/>
      <c r="AH446" s="371"/>
    </row>
    <row r="447" spans="2:34" customFormat="1" x14ac:dyDescent="0.35">
      <c r="B447" t="e">
        <f>[38]Data!#REF!</f>
        <v>#REF!</v>
      </c>
      <c r="C447">
        <v>6183</v>
      </c>
      <c r="D447" t="s">
        <v>587</v>
      </c>
      <c r="E447" s="223" t="s">
        <v>1153</v>
      </c>
      <c r="G447">
        <v>0</v>
      </c>
      <c r="I447" s="357">
        <f t="shared" si="19"/>
        <v>0</v>
      </c>
      <c r="K447" s="369"/>
      <c r="T447" s="370"/>
      <c r="AF447" s="371"/>
      <c r="AG447" s="371"/>
      <c r="AH447" s="371"/>
    </row>
    <row r="448" spans="2:34" customFormat="1" x14ac:dyDescent="0.35">
      <c r="B448" t="e">
        <f>[38]Data!#REF!</f>
        <v>#REF!</v>
      </c>
      <c r="C448">
        <v>6195</v>
      </c>
      <c r="D448" t="s">
        <v>588</v>
      </c>
      <c r="E448" s="223" t="s">
        <v>1153</v>
      </c>
      <c r="G448">
        <v>8</v>
      </c>
      <c r="I448" s="357">
        <f t="shared" si="19"/>
        <v>1744</v>
      </c>
      <c r="K448" s="369"/>
      <c r="T448" s="370"/>
      <c r="AF448" s="371"/>
      <c r="AG448" s="371"/>
      <c r="AH448" s="371"/>
    </row>
    <row r="449" spans="2:34" customFormat="1" x14ac:dyDescent="0.35">
      <c r="B449" t="e">
        <f>[38]Data!#REF!</f>
        <v>#REF!</v>
      </c>
      <c r="C449">
        <v>6217</v>
      </c>
      <c r="D449" t="s">
        <v>589</v>
      </c>
      <c r="E449" s="223" t="s">
        <v>1153</v>
      </c>
      <c r="G449">
        <v>0</v>
      </c>
      <c r="I449" s="357">
        <f t="shared" si="19"/>
        <v>0</v>
      </c>
      <c r="K449" s="369"/>
      <c r="T449" s="370"/>
      <c r="AF449" s="371"/>
      <c r="AG449" s="371"/>
      <c r="AH449" s="371"/>
    </row>
    <row r="450" spans="2:34" customFormat="1" x14ac:dyDescent="0.35">
      <c r="B450" t="e">
        <f>[38]Data!#REF!</f>
        <v>#REF!</v>
      </c>
      <c r="C450">
        <v>6229</v>
      </c>
      <c r="D450" t="s">
        <v>590</v>
      </c>
      <c r="E450" s="223" t="s">
        <v>1153</v>
      </c>
      <c r="G450">
        <v>0</v>
      </c>
      <c r="I450" s="357">
        <f t="shared" si="19"/>
        <v>0</v>
      </c>
      <c r="K450" s="369"/>
      <c r="T450" s="370"/>
      <c r="AF450" s="371"/>
      <c r="AG450" s="371"/>
      <c r="AH450" s="371"/>
    </row>
    <row r="451" spans="2:34" customFormat="1" x14ac:dyDescent="0.35">
      <c r="B451" t="e">
        <f>[38]Data!#REF!</f>
        <v>#REF!</v>
      </c>
      <c r="C451">
        <v>6243</v>
      </c>
      <c r="D451" t="s">
        <v>591</v>
      </c>
      <c r="E451" s="223" t="s">
        <v>1153</v>
      </c>
      <c r="G451">
        <v>6</v>
      </c>
      <c r="I451" s="357">
        <f t="shared" si="19"/>
        <v>1308</v>
      </c>
      <c r="K451" s="369"/>
      <c r="T451" s="370"/>
      <c r="AF451" s="371"/>
      <c r="AG451" s="371"/>
      <c r="AH451" s="371"/>
    </row>
    <row r="452" spans="2:34" customFormat="1" x14ac:dyDescent="0.35">
      <c r="B452" t="e">
        <f>[38]Data!#REF!</f>
        <v>#REF!</v>
      </c>
      <c r="C452">
        <v>6293</v>
      </c>
      <c r="D452" t="s">
        <v>592</v>
      </c>
      <c r="E452" s="223" t="s">
        <v>1153</v>
      </c>
      <c r="G452">
        <v>6</v>
      </c>
      <c r="I452" s="357">
        <f t="shared" si="19"/>
        <v>1308</v>
      </c>
      <c r="K452" s="369"/>
      <c r="T452" s="370"/>
      <c r="AF452" s="371"/>
      <c r="AG452" s="371"/>
      <c r="AH452" s="371"/>
    </row>
    <row r="453" spans="2:34" customFormat="1" x14ac:dyDescent="0.35">
      <c r="B453" t="e">
        <f>[38]Data!#REF!</f>
        <v>#REF!</v>
      </c>
      <c r="C453">
        <v>6323</v>
      </c>
      <c r="D453" t="s">
        <v>593</v>
      </c>
      <c r="E453" s="223" t="s">
        <v>1153</v>
      </c>
      <c r="G453">
        <v>0</v>
      </c>
      <c r="I453" s="357">
        <f t="shared" si="19"/>
        <v>0</v>
      </c>
      <c r="K453" s="369"/>
      <c r="T453" s="370"/>
      <c r="AF453" s="371"/>
      <c r="AG453" s="371"/>
      <c r="AH453" s="371"/>
    </row>
    <row r="454" spans="2:34" customFormat="1" x14ac:dyDescent="0.35">
      <c r="B454" t="e">
        <f>[38]Data!#REF!</f>
        <v>#REF!</v>
      </c>
      <c r="C454">
        <v>6340</v>
      </c>
      <c r="D454" t="s">
        <v>594</v>
      </c>
      <c r="E454" s="223" t="s">
        <v>1153</v>
      </c>
      <c r="G454">
        <v>0</v>
      </c>
      <c r="I454" s="357">
        <f t="shared" si="19"/>
        <v>0</v>
      </c>
      <c r="K454" s="369"/>
      <c r="T454" s="370"/>
      <c r="AF454" s="371"/>
      <c r="AG454" s="371"/>
      <c r="AH454" s="371"/>
    </row>
    <row r="455" spans="2:34" customFormat="1" x14ac:dyDescent="0.35">
      <c r="B455" t="e">
        <f>[38]Data!#REF!</f>
        <v>#REF!</v>
      </c>
      <c r="C455">
        <v>6341</v>
      </c>
      <c r="D455" t="s">
        <v>595</v>
      </c>
      <c r="E455" s="223" t="s">
        <v>1153</v>
      </c>
      <c r="G455">
        <v>0</v>
      </c>
      <c r="I455" s="357">
        <f t="shared" si="19"/>
        <v>0</v>
      </c>
      <c r="K455" s="369"/>
      <c r="T455" s="370"/>
      <c r="AF455" s="371"/>
      <c r="AG455" s="371"/>
      <c r="AH455" s="371"/>
    </row>
    <row r="456" spans="2:34" customFormat="1" x14ac:dyDescent="0.35">
      <c r="B456" t="e">
        <f>[38]Data!#REF!</f>
        <v>#REF!</v>
      </c>
      <c r="C456">
        <v>6342</v>
      </c>
      <c r="D456" t="s">
        <v>596</v>
      </c>
      <c r="E456" s="223" t="s">
        <v>1153</v>
      </c>
      <c r="G456">
        <v>0</v>
      </c>
      <c r="I456" s="357">
        <f t="shared" si="19"/>
        <v>0</v>
      </c>
      <c r="K456" s="369"/>
      <c r="T456" s="370"/>
      <c r="AF456" s="371"/>
      <c r="AG456" s="371"/>
      <c r="AH456" s="371"/>
    </row>
    <row r="457" spans="2:34" customFormat="1" x14ac:dyDescent="0.35">
      <c r="B457" t="e">
        <f>[38]Data!#REF!</f>
        <v>#REF!</v>
      </c>
      <c r="C457">
        <v>6344</v>
      </c>
      <c r="D457" t="s">
        <v>597</v>
      </c>
      <c r="E457" s="223" t="s">
        <v>1153</v>
      </c>
      <c r="G457">
        <v>0</v>
      </c>
      <c r="I457" s="357">
        <f t="shared" si="19"/>
        <v>0</v>
      </c>
      <c r="K457" s="369"/>
      <c r="T457" s="370"/>
      <c r="AF457" s="371"/>
      <c r="AG457" s="371"/>
      <c r="AH457" s="371"/>
    </row>
    <row r="458" spans="2:34" customFormat="1" x14ac:dyDescent="0.35">
      <c r="B458" t="e">
        <f>[38]Data!#REF!</f>
        <v>#REF!</v>
      </c>
      <c r="C458">
        <v>6353</v>
      </c>
      <c r="D458" t="s">
        <v>598</v>
      </c>
      <c r="E458" s="223" t="s">
        <v>1153</v>
      </c>
      <c r="G458">
        <v>22</v>
      </c>
      <c r="I458" s="357">
        <f t="shared" si="19"/>
        <v>4796</v>
      </c>
      <c r="K458" s="369"/>
      <c r="T458" s="370"/>
      <c r="AF458" s="371"/>
      <c r="AG458" s="371"/>
      <c r="AH458" s="371"/>
    </row>
    <row r="459" spans="2:34" customFormat="1" x14ac:dyDescent="0.35">
      <c r="B459" t="e">
        <f>[38]Data!#REF!</f>
        <v>#REF!</v>
      </c>
      <c r="C459">
        <v>6363</v>
      </c>
      <c r="D459" t="s">
        <v>599</v>
      </c>
      <c r="E459" s="223" t="s">
        <v>1153</v>
      </c>
      <c r="G459">
        <v>0</v>
      </c>
      <c r="I459" s="357">
        <f t="shared" si="19"/>
        <v>0</v>
      </c>
      <c r="K459" s="369"/>
      <c r="T459" s="370"/>
      <c r="AF459" s="371"/>
      <c r="AG459" s="371"/>
      <c r="AH459" s="371"/>
    </row>
    <row r="460" spans="2:34" customFormat="1" x14ac:dyDescent="0.35">
      <c r="B460" t="e">
        <f>[38]Data!#REF!</f>
        <v>#REF!</v>
      </c>
      <c r="C460">
        <v>6389</v>
      </c>
      <c r="D460" t="s">
        <v>601</v>
      </c>
      <c r="E460" s="223" t="s">
        <v>1153</v>
      </c>
      <c r="G460">
        <v>0</v>
      </c>
      <c r="I460" s="357">
        <f t="shared" si="19"/>
        <v>0</v>
      </c>
      <c r="K460" s="369"/>
      <c r="T460" s="370"/>
      <c r="AF460" s="371"/>
      <c r="AG460" s="371"/>
      <c r="AH460" s="371"/>
    </row>
    <row r="461" spans="2:34" customFormat="1" x14ac:dyDescent="0.35">
      <c r="B461" t="e">
        <f>[38]Data!#REF!</f>
        <v>#REF!</v>
      </c>
      <c r="C461">
        <v>6397</v>
      </c>
      <c r="D461" t="s">
        <v>602</v>
      </c>
      <c r="E461" s="223" t="s">
        <v>1153</v>
      </c>
      <c r="G461">
        <v>6</v>
      </c>
      <c r="I461" s="357">
        <f t="shared" si="19"/>
        <v>1308</v>
      </c>
      <c r="K461" s="369"/>
      <c r="T461" s="370"/>
      <c r="AF461" s="371"/>
      <c r="AG461" s="371"/>
      <c r="AH461" s="371"/>
    </row>
    <row r="462" spans="2:34" customFormat="1" x14ac:dyDescent="0.35">
      <c r="B462" t="e">
        <f>[38]Data!#REF!</f>
        <v>#REF!</v>
      </c>
      <c r="C462">
        <v>6424</v>
      </c>
      <c r="D462" t="s">
        <v>603</v>
      </c>
      <c r="E462" s="223" t="s">
        <v>1153</v>
      </c>
      <c r="G462">
        <v>0</v>
      </c>
      <c r="I462" s="357">
        <f t="shared" si="19"/>
        <v>0</v>
      </c>
      <c r="K462" s="369"/>
      <c r="T462" s="370"/>
      <c r="AF462" s="371"/>
      <c r="AG462" s="371"/>
      <c r="AH462" s="371"/>
    </row>
    <row r="463" spans="2:34" customFormat="1" x14ac:dyDescent="0.35">
      <c r="B463" t="e">
        <f>[38]Data!#REF!</f>
        <v>#REF!</v>
      </c>
      <c r="C463">
        <v>6436</v>
      </c>
      <c r="D463" t="s">
        <v>604</v>
      </c>
      <c r="E463" s="223" t="s">
        <v>1153</v>
      </c>
      <c r="G463">
        <v>0</v>
      </c>
      <c r="I463" s="357">
        <f t="shared" si="19"/>
        <v>0</v>
      </c>
      <c r="K463" s="369"/>
      <c r="T463" s="370"/>
      <c r="AF463" s="371"/>
      <c r="AG463" s="371"/>
      <c r="AH463" s="371"/>
    </row>
    <row r="464" spans="2:34" customFormat="1" x14ac:dyDescent="0.35">
      <c r="B464" t="e">
        <f>[38]Data!#REF!</f>
        <v>#REF!</v>
      </c>
      <c r="C464">
        <v>6455</v>
      </c>
      <c r="D464" t="s">
        <v>605</v>
      </c>
      <c r="E464" s="223" t="s">
        <v>1153</v>
      </c>
      <c r="G464">
        <v>1</v>
      </c>
      <c r="I464" s="357">
        <f t="shared" si="19"/>
        <v>218</v>
      </c>
      <c r="K464" s="369"/>
      <c r="T464" s="370"/>
      <c r="AF464" s="371"/>
      <c r="AG464" s="371"/>
      <c r="AH464" s="371"/>
    </row>
    <row r="465" spans="2:34" customFormat="1" x14ac:dyDescent="0.35">
      <c r="B465" t="e">
        <f>[38]Data!#REF!</f>
        <v>#REF!</v>
      </c>
      <c r="C465">
        <v>6461</v>
      </c>
      <c r="D465" t="s">
        <v>606</v>
      </c>
      <c r="E465" s="223" t="s">
        <v>1153</v>
      </c>
      <c r="G465">
        <v>0</v>
      </c>
      <c r="I465" s="357">
        <f t="shared" si="19"/>
        <v>0</v>
      </c>
      <c r="K465" s="369"/>
      <c r="T465" s="370"/>
      <c r="AF465" s="371"/>
      <c r="AG465" s="371"/>
      <c r="AH465" s="371"/>
    </row>
    <row r="466" spans="2:34" customFormat="1" x14ac:dyDescent="0.35">
      <c r="B466" t="e">
        <f>[38]Data!#REF!</f>
        <v>#REF!</v>
      </c>
      <c r="C466">
        <v>6493</v>
      </c>
      <c r="D466" t="s">
        <v>607</v>
      </c>
      <c r="E466" s="223" t="s">
        <v>1153</v>
      </c>
      <c r="G466">
        <v>0</v>
      </c>
      <c r="I466" s="357">
        <f t="shared" si="19"/>
        <v>0</v>
      </c>
      <c r="K466" s="369"/>
      <c r="T466" s="370"/>
      <c r="AF466" s="371"/>
      <c r="AG466" s="371"/>
      <c r="AH466" s="371"/>
    </row>
    <row r="467" spans="2:34" customFormat="1" x14ac:dyDescent="0.35">
      <c r="B467" t="e">
        <f>[38]Data!#REF!</f>
        <v>#REF!</v>
      </c>
      <c r="C467">
        <v>6514</v>
      </c>
      <c r="D467" t="s">
        <v>608</v>
      </c>
      <c r="E467" s="223" t="s">
        <v>1153</v>
      </c>
      <c r="G467">
        <v>0</v>
      </c>
      <c r="I467" s="357">
        <f t="shared" si="19"/>
        <v>0</v>
      </c>
      <c r="K467" s="369"/>
      <c r="T467" s="370"/>
      <c r="AF467" s="371"/>
      <c r="AG467" s="371"/>
      <c r="AH467" s="371"/>
    </row>
    <row r="468" spans="2:34" customFormat="1" x14ac:dyDescent="0.35">
      <c r="B468" t="e">
        <f>[38]Data!#REF!</f>
        <v>#REF!</v>
      </c>
      <c r="C468">
        <v>6519</v>
      </c>
      <c r="D468" t="s">
        <v>609</v>
      </c>
      <c r="E468" s="223" t="s">
        <v>1153</v>
      </c>
      <c r="G468">
        <v>6</v>
      </c>
      <c r="I468" s="357">
        <f t="shared" si="19"/>
        <v>1308</v>
      </c>
      <c r="K468" s="369"/>
      <c r="T468" s="370"/>
      <c r="AF468" s="371"/>
      <c r="AG468" s="371"/>
      <c r="AH468" s="371"/>
    </row>
    <row r="469" spans="2:34" customFormat="1" x14ac:dyDescent="0.35">
      <c r="B469" t="e">
        <f>[38]Data!#REF!</f>
        <v>#REF!</v>
      </c>
      <c r="C469">
        <v>6520</v>
      </c>
      <c r="D469" t="s">
        <v>610</v>
      </c>
      <c r="E469" s="223" t="s">
        <v>1153</v>
      </c>
      <c r="G469">
        <v>9</v>
      </c>
      <c r="I469" s="357">
        <f t="shared" si="19"/>
        <v>1962</v>
      </c>
      <c r="K469" s="369"/>
      <c r="T469" s="370"/>
      <c r="AF469" s="371"/>
      <c r="AG469" s="371"/>
      <c r="AH469" s="371"/>
    </row>
    <row r="470" spans="2:34" customFormat="1" x14ac:dyDescent="0.35">
      <c r="B470" t="e">
        <f>[38]Data!#REF!</f>
        <v>#REF!</v>
      </c>
      <c r="C470">
        <v>6538</v>
      </c>
      <c r="D470" t="s">
        <v>611</v>
      </c>
      <c r="E470" s="223" t="s">
        <v>1153</v>
      </c>
      <c r="G470">
        <v>0</v>
      </c>
      <c r="I470" s="357">
        <f t="shared" si="19"/>
        <v>0</v>
      </c>
      <c r="K470" s="369"/>
      <c r="T470" s="370"/>
      <c r="AF470" s="371"/>
      <c r="AG470" s="371"/>
      <c r="AH470" s="371"/>
    </row>
    <row r="471" spans="2:34" customFormat="1" x14ac:dyDescent="0.35">
      <c r="B471" t="e">
        <f>[38]Data!#REF!</f>
        <v>#REF!</v>
      </c>
      <c r="C471">
        <v>6554</v>
      </c>
      <c r="D471" t="s">
        <v>612</v>
      </c>
      <c r="E471" s="223" t="s">
        <v>1153</v>
      </c>
      <c r="G471">
        <v>0</v>
      </c>
      <c r="I471" s="357">
        <f t="shared" si="19"/>
        <v>0</v>
      </c>
      <c r="K471" s="369"/>
      <c r="T471" s="370"/>
      <c r="AF471" s="371"/>
      <c r="AG471" s="371"/>
      <c r="AH471" s="371"/>
    </row>
    <row r="472" spans="2:34" customFormat="1" x14ac:dyDescent="0.35">
      <c r="B472" t="e">
        <f>[38]Data!#REF!</f>
        <v>#REF!</v>
      </c>
      <c r="C472">
        <v>6569</v>
      </c>
      <c r="D472" t="s">
        <v>613</v>
      </c>
      <c r="E472" s="223" t="s">
        <v>1153</v>
      </c>
      <c r="G472">
        <v>2</v>
      </c>
      <c r="I472" s="357">
        <f t="shared" si="19"/>
        <v>436</v>
      </c>
      <c r="K472" s="369"/>
      <c r="T472" s="370"/>
      <c r="AF472" s="371"/>
      <c r="AG472" s="371"/>
      <c r="AH472" s="371"/>
    </row>
    <row r="473" spans="2:34" customFormat="1" x14ac:dyDescent="0.35">
      <c r="B473" t="e">
        <f>[38]Data!#REF!</f>
        <v>#REF!</v>
      </c>
      <c r="C473">
        <v>6580</v>
      </c>
      <c r="D473" t="s">
        <v>614</v>
      </c>
      <c r="E473" s="223" t="s">
        <v>1153</v>
      </c>
      <c r="G473">
        <v>0</v>
      </c>
      <c r="I473" s="357">
        <f t="shared" si="19"/>
        <v>0</v>
      </c>
      <c r="K473" s="369"/>
      <c r="T473" s="370"/>
      <c r="AF473" s="371"/>
      <c r="AG473" s="371"/>
      <c r="AH473" s="371"/>
    </row>
    <row r="474" spans="2:34" customFormat="1" x14ac:dyDescent="0.35">
      <c r="B474" t="e">
        <f>[38]Data!#REF!</f>
        <v>#REF!</v>
      </c>
      <c r="C474">
        <v>6589</v>
      </c>
      <c r="D474" t="s">
        <v>615</v>
      </c>
      <c r="E474" s="223" t="s">
        <v>1153</v>
      </c>
      <c r="G474">
        <v>0</v>
      </c>
      <c r="I474" s="357">
        <f t="shared" si="19"/>
        <v>0</v>
      </c>
      <c r="K474" s="369"/>
      <c r="T474" s="370"/>
      <c r="AF474" s="371"/>
      <c r="AG474" s="371"/>
      <c r="AH474" s="371"/>
    </row>
    <row r="475" spans="2:34" customFormat="1" x14ac:dyDescent="0.35">
      <c r="B475" t="e">
        <f>[38]Data!#REF!</f>
        <v>#REF!</v>
      </c>
      <c r="C475">
        <v>6605</v>
      </c>
      <c r="D475" t="s">
        <v>616</v>
      </c>
      <c r="E475" s="223" t="s">
        <v>1153</v>
      </c>
      <c r="G475">
        <v>0</v>
      </c>
      <c r="I475" s="357">
        <f t="shared" si="19"/>
        <v>0</v>
      </c>
      <c r="K475" s="369"/>
      <c r="T475" s="370"/>
      <c r="AF475" s="371"/>
      <c r="AG475" s="371"/>
      <c r="AH475" s="371"/>
    </row>
    <row r="476" spans="2:34" customFormat="1" x14ac:dyDescent="0.35">
      <c r="B476" t="e">
        <f>[38]Data!#REF!</f>
        <v>#REF!</v>
      </c>
      <c r="C476">
        <v>6606</v>
      </c>
      <c r="D476" t="s">
        <v>1300</v>
      </c>
      <c r="E476" s="223" t="s">
        <v>1153</v>
      </c>
      <c r="G476">
        <v>0</v>
      </c>
      <c r="I476" s="357">
        <f t="shared" si="19"/>
        <v>0</v>
      </c>
      <c r="K476" s="369"/>
      <c r="T476" s="370"/>
      <c r="AF476" s="371"/>
      <c r="AG476" s="371"/>
      <c r="AH476" s="371"/>
    </row>
    <row r="477" spans="2:34" customFormat="1" x14ac:dyDescent="0.35">
      <c r="B477" t="e">
        <f>[38]Data!#REF!</f>
        <v>#REF!</v>
      </c>
      <c r="C477">
        <v>6611</v>
      </c>
      <c r="D477" t="s">
        <v>618</v>
      </c>
      <c r="E477" s="223" t="s">
        <v>1153</v>
      </c>
      <c r="G477">
        <v>0</v>
      </c>
      <c r="I477" s="357">
        <f t="shared" ref="I477:I540" si="20">+G477*$I$3</f>
        <v>0</v>
      </c>
      <c r="K477" s="369"/>
      <c r="T477" s="370"/>
      <c r="AF477" s="371"/>
      <c r="AG477" s="371"/>
      <c r="AH477" s="371"/>
    </row>
    <row r="478" spans="2:34" customFormat="1" x14ac:dyDescent="0.35">
      <c r="B478" t="e">
        <f>[38]Data!#REF!</f>
        <v>#REF!</v>
      </c>
      <c r="C478">
        <v>6631</v>
      </c>
      <c r="D478" t="s">
        <v>619</v>
      </c>
      <c r="E478" s="223" t="s">
        <v>1153</v>
      </c>
      <c r="G478">
        <v>0</v>
      </c>
      <c r="I478" s="357">
        <f t="shared" si="20"/>
        <v>0</v>
      </c>
      <c r="K478" s="369"/>
      <c r="T478" s="370"/>
      <c r="AF478" s="371"/>
      <c r="AG478" s="371"/>
      <c r="AH478" s="371"/>
    </row>
    <row r="479" spans="2:34" customFormat="1" x14ac:dyDescent="0.35">
      <c r="B479" t="e">
        <f>[38]Data!#REF!</f>
        <v>#REF!</v>
      </c>
      <c r="C479">
        <v>6647</v>
      </c>
      <c r="D479" t="s">
        <v>620</v>
      </c>
      <c r="E479" s="223" t="s">
        <v>1153</v>
      </c>
      <c r="G479">
        <v>15</v>
      </c>
      <c r="I479" s="357">
        <f t="shared" si="20"/>
        <v>3270</v>
      </c>
      <c r="K479" s="369"/>
      <c r="T479" s="370"/>
      <c r="AF479" s="371"/>
      <c r="AG479" s="371"/>
      <c r="AH479" s="371"/>
    </row>
    <row r="480" spans="2:34" customFormat="1" x14ac:dyDescent="0.35">
      <c r="B480" t="e">
        <f>[38]Data!#REF!</f>
        <v>#REF!</v>
      </c>
      <c r="C480">
        <v>6648</v>
      </c>
      <c r="D480" t="s">
        <v>621</v>
      </c>
      <c r="E480" s="223" t="s">
        <v>1153</v>
      </c>
      <c r="G480">
        <v>11</v>
      </c>
      <c r="I480" s="357">
        <f t="shared" si="20"/>
        <v>2398</v>
      </c>
      <c r="K480" s="369"/>
      <c r="T480" s="370"/>
      <c r="AF480" s="371"/>
      <c r="AG480" s="371"/>
      <c r="AH480" s="371"/>
    </row>
    <row r="481" spans="2:34" customFormat="1" x14ac:dyDescent="0.35">
      <c r="B481" t="e">
        <f>[38]Data!#REF!</f>
        <v>#REF!</v>
      </c>
      <c r="C481">
        <v>6651</v>
      </c>
      <c r="D481" t="s">
        <v>622</v>
      </c>
      <c r="E481" s="223" t="s">
        <v>1153</v>
      </c>
      <c r="G481">
        <v>0</v>
      </c>
      <c r="I481" s="357">
        <f t="shared" si="20"/>
        <v>0</v>
      </c>
      <c r="K481" s="369"/>
      <c r="T481" s="370"/>
      <c r="AF481" s="371"/>
      <c r="AG481" s="371"/>
      <c r="AH481" s="371"/>
    </row>
    <row r="482" spans="2:34" customFormat="1" x14ac:dyDescent="0.35">
      <c r="B482" t="e">
        <f>[38]Data!#REF!</f>
        <v>#REF!</v>
      </c>
      <c r="C482">
        <v>6659</v>
      </c>
      <c r="D482" t="s">
        <v>623</v>
      </c>
      <c r="E482" s="223" t="s">
        <v>1153</v>
      </c>
      <c r="G482">
        <v>0</v>
      </c>
      <c r="I482" s="357">
        <f t="shared" si="20"/>
        <v>0</v>
      </c>
      <c r="K482" s="369"/>
      <c r="T482" s="370"/>
      <c r="AF482" s="371"/>
      <c r="AG482" s="371"/>
      <c r="AH482" s="371"/>
    </row>
    <row r="483" spans="2:34" customFormat="1" x14ac:dyDescent="0.35">
      <c r="B483" t="e">
        <f>[38]Data!#REF!</f>
        <v>#REF!</v>
      </c>
      <c r="C483">
        <v>6664</v>
      </c>
      <c r="D483" t="s">
        <v>624</v>
      </c>
      <c r="E483" s="223" t="s">
        <v>1153</v>
      </c>
      <c r="G483">
        <v>0</v>
      </c>
      <c r="I483" s="357">
        <f t="shared" si="20"/>
        <v>0</v>
      </c>
      <c r="K483" s="369"/>
      <c r="T483" s="370"/>
      <c r="AF483" s="371"/>
      <c r="AG483" s="371"/>
      <c r="AH483" s="371"/>
    </row>
    <row r="484" spans="2:34" customFormat="1" x14ac:dyDescent="0.35">
      <c r="B484" t="e">
        <f>[38]Data!#REF!</f>
        <v>#REF!</v>
      </c>
      <c r="C484">
        <v>6668</v>
      </c>
      <c r="D484" t="s">
        <v>819</v>
      </c>
      <c r="E484" s="223" t="s">
        <v>1153</v>
      </c>
      <c r="G484">
        <v>0</v>
      </c>
      <c r="I484" s="357">
        <f t="shared" si="20"/>
        <v>0</v>
      </c>
      <c r="K484" s="369"/>
      <c r="T484" s="370"/>
      <c r="AF484" s="371"/>
      <c r="AG484" s="371"/>
      <c r="AH484" s="371"/>
    </row>
    <row r="485" spans="2:34" customFormat="1" x14ac:dyDescent="0.35">
      <c r="B485" t="e">
        <f>[38]Data!#REF!</f>
        <v>#REF!</v>
      </c>
      <c r="C485">
        <v>6678</v>
      </c>
      <c r="D485" t="s">
        <v>625</v>
      </c>
      <c r="E485" s="223" t="s">
        <v>1153</v>
      </c>
      <c r="G485">
        <v>1</v>
      </c>
      <c r="I485" s="357">
        <f t="shared" si="20"/>
        <v>218</v>
      </c>
      <c r="K485" s="369"/>
      <c r="T485" s="370"/>
      <c r="AF485" s="371"/>
      <c r="AG485" s="371"/>
      <c r="AH485" s="371"/>
    </row>
    <row r="486" spans="2:34" customFormat="1" x14ac:dyDescent="0.35">
      <c r="B486" t="e">
        <f>[38]Data!#REF!</f>
        <v>#REF!</v>
      </c>
      <c r="C486">
        <v>6707</v>
      </c>
      <c r="D486" t="s">
        <v>626</v>
      </c>
      <c r="E486" s="223" t="s">
        <v>1153</v>
      </c>
      <c r="G486">
        <v>0</v>
      </c>
      <c r="I486" s="357">
        <f t="shared" si="20"/>
        <v>0</v>
      </c>
      <c r="K486" s="369"/>
      <c r="T486" s="370"/>
      <c r="AF486" s="371"/>
      <c r="AG486" s="371"/>
      <c r="AH486" s="371"/>
    </row>
    <row r="487" spans="2:34" customFormat="1" x14ac:dyDescent="0.35">
      <c r="B487" t="e">
        <f>[38]Data!#REF!</f>
        <v>#REF!</v>
      </c>
      <c r="C487">
        <v>6711</v>
      </c>
      <c r="D487" t="s">
        <v>627</v>
      </c>
      <c r="E487" s="223" t="s">
        <v>1153</v>
      </c>
      <c r="G487">
        <v>0</v>
      </c>
      <c r="I487" s="357">
        <f t="shared" si="20"/>
        <v>0</v>
      </c>
      <c r="K487" s="369"/>
      <c r="T487" s="370"/>
      <c r="AF487" s="371"/>
      <c r="AG487" s="371"/>
      <c r="AH487" s="371"/>
    </row>
    <row r="488" spans="2:34" customFormat="1" x14ac:dyDescent="0.35">
      <c r="B488" t="e">
        <f>[38]Data!#REF!</f>
        <v>#REF!</v>
      </c>
      <c r="C488">
        <v>6718</v>
      </c>
      <c r="D488" t="s">
        <v>628</v>
      </c>
      <c r="E488" s="223" t="s">
        <v>1153</v>
      </c>
      <c r="G488">
        <v>2</v>
      </c>
      <c r="I488" s="357">
        <f t="shared" si="20"/>
        <v>436</v>
      </c>
      <c r="K488" s="369"/>
      <c r="T488" s="370"/>
      <c r="AF488" s="371"/>
      <c r="AG488" s="371"/>
      <c r="AH488" s="371"/>
    </row>
    <row r="489" spans="2:34" customFormat="1" x14ac:dyDescent="0.35">
      <c r="B489" t="e">
        <f>[38]Data!#REF!</f>
        <v>#REF!</v>
      </c>
      <c r="C489">
        <v>6719</v>
      </c>
      <c r="D489" t="s">
        <v>629</v>
      </c>
      <c r="E489" s="223" t="s">
        <v>1153</v>
      </c>
      <c r="G489">
        <v>10</v>
      </c>
      <c r="I489" s="357">
        <f t="shared" si="20"/>
        <v>2180</v>
      </c>
      <c r="K489" s="369"/>
      <c r="T489" s="370"/>
      <c r="AF489" s="371"/>
      <c r="AG489" s="371"/>
      <c r="AH489" s="371"/>
    </row>
    <row r="490" spans="2:34" customFormat="1" x14ac:dyDescent="0.35">
      <c r="B490" t="e">
        <f>[38]Data!#REF!</f>
        <v>#REF!</v>
      </c>
      <c r="C490">
        <v>6726</v>
      </c>
      <c r="D490" t="s">
        <v>800</v>
      </c>
      <c r="E490" s="223" t="s">
        <v>1153</v>
      </c>
      <c r="G490">
        <v>0</v>
      </c>
      <c r="I490" s="357">
        <f t="shared" si="20"/>
        <v>0</v>
      </c>
      <c r="K490" s="369"/>
      <c r="T490" s="370"/>
      <c r="AF490" s="371"/>
      <c r="AG490" s="371"/>
      <c r="AH490" s="371"/>
    </row>
    <row r="491" spans="2:34" customFormat="1" x14ac:dyDescent="0.35">
      <c r="B491" t="e">
        <f>[38]Data!#REF!</f>
        <v>#REF!</v>
      </c>
      <c r="C491">
        <v>6744</v>
      </c>
      <c r="D491" t="s">
        <v>630</v>
      </c>
      <c r="E491" s="223" t="s">
        <v>1153</v>
      </c>
      <c r="G491">
        <v>3</v>
      </c>
      <c r="I491" s="357">
        <f t="shared" si="20"/>
        <v>654</v>
      </c>
      <c r="K491" s="369"/>
      <c r="T491" s="370"/>
      <c r="AF491" s="371"/>
      <c r="AG491" s="371"/>
      <c r="AH491" s="371"/>
    </row>
    <row r="492" spans="2:34" customFormat="1" x14ac:dyDescent="0.35">
      <c r="B492" t="e">
        <f>[38]Data!#REF!</f>
        <v>#REF!</v>
      </c>
      <c r="C492">
        <v>6779</v>
      </c>
      <c r="D492" t="s">
        <v>631</v>
      </c>
      <c r="E492" s="223" t="s">
        <v>1153</v>
      </c>
      <c r="G492">
        <v>0</v>
      </c>
      <c r="I492" s="357">
        <f t="shared" si="20"/>
        <v>0</v>
      </c>
      <c r="K492" s="369"/>
      <c r="T492" s="370"/>
      <c r="AF492" s="371"/>
      <c r="AG492" s="371"/>
      <c r="AH492" s="371"/>
    </row>
    <row r="493" spans="2:34" customFormat="1" x14ac:dyDescent="0.35">
      <c r="B493" t="e">
        <f>[38]Data!#REF!</f>
        <v>#REF!</v>
      </c>
      <c r="C493">
        <v>6785</v>
      </c>
      <c r="D493" t="s">
        <v>632</v>
      </c>
      <c r="E493" s="223" t="s">
        <v>1153</v>
      </c>
      <c r="G493">
        <v>1</v>
      </c>
      <c r="I493" s="357">
        <f t="shared" si="20"/>
        <v>218</v>
      </c>
      <c r="K493" s="369"/>
      <c r="T493" s="370"/>
      <c r="AF493" s="371"/>
      <c r="AG493" s="371"/>
      <c r="AH493" s="371"/>
    </row>
    <row r="494" spans="2:34" customFormat="1" x14ac:dyDescent="0.35">
      <c r="B494" t="e">
        <f>[38]Data!#REF!</f>
        <v>#REF!</v>
      </c>
      <c r="C494">
        <v>6796</v>
      </c>
      <c r="D494" t="s">
        <v>633</v>
      </c>
      <c r="E494" s="223" t="s">
        <v>1153</v>
      </c>
      <c r="G494">
        <v>3</v>
      </c>
      <c r="I494" s="357">
        <f t="shared" si="20"/>
        <v>654</v>
      </c>
      <c r="K494" s="369"/>
      <c r="T494" s="370"/>
      <c r="AF494" s="371"/>
      <c r="AG494" s="371"/>
      <c r="AH494" s="371"/>
    </row>
    <row r="495" spans="2:34" customFormat="1" x14ac:dyDescent="0.35">
      <c r="B495" t="e">
        <f>[38]Data!#REF!</f>
        <v>#REF!</v>
      </c>
      <c r="C495">
        <v>6807</v>
      </c>
      <c r="D495" t="s">
        <v>634</v>
      </c>
      <c r="E495" s="223" t="s">
        <v>1153</v>
      </c>
      <c r="G495">
        <v>0</v>
      </c>
      <c r="I495" s="357">
        <f t="shared" si="20"/>
        <v>0</v>
      </c>
      <c r="K495" s="369"/>
      <c r="T495" s="370"/>
      <c r="AF495" s="371"/>
      <c r="AG495" s="371"/>
      <c r="AH495" s="371"/>
    </row>
    <row r="496" spans="2:34" customFormat="1" x14ac:dyDescent="0.35">
      <c r="B496" t="e">
        <f>[38]Data!#REF!</f>
        <v>#REF!</v>
      </c>
      <c r="C496">
        <v>6808</v>
      </c>
      <c r="D496" t="s">
        <v>635</v>
      </c>
      <c r="E496" s="223" t="s">
        <v>1153</v>
      </c>
      <c r="G496">
        <v>0</v>
      </c>
      <c r="I496" s="357">
        <f t="shared" si="20"/>
        <v>0</v>
      </c>
      <c r="K496" s="369"/>
      <c r="T496" s="370"/>
      <c r="AF496" s="371"/>
      <c r="AG496" s="371"/>
      <c r="AH496" s="371"/>
    </row>
    <row r="497" spans="2:34" customFormat="1" x14ac:dyDescent="0.35">
      <c r="B497" t="e">
        <f>[38]Data!#REF!</f>
        <v>#REF!</v>
      </c>
      <c r="C497">
        <v>6817</v>
      </c>
      <c r="D497" t="s">
        <v>636</v>
      </c>
      <c r="E497" s="223" t="s">
        <v>1153</v>
      </c>
      <c r="G497">
        <v>8</v>
      </c>
      <c r="I497" s="357">
        <f t="shared" si="20"/>
        <v>1744</v>
      </c>
      <c r="K497" s="369"/>
      <c r="T497" s="370"/>
      <c r="AF497" s="371"/>
      <c r="AG497" s="371"/>
      <c r="AH497" s="371"/>
    </row>
    <row r="498" spans="2:34" customFormat="1" x14ac:dyDescent="0.35">
      <c r="B498" t="e">
        <f>[38]Data!#REF!</f>
        <v>#REF!</v>
      </c>
      <c r="C498">
        <v>6830</v>
      </c>
      <c r="D498" t="s">
        <v>637</v>
      </c>
      <c r="E498" s="223" t="s">
        <v>1153</v>
      </c>
      <c r="G498">
        <v>0</v>
      </c>
      <c r="I498" s="357">
        <f t="shared" si="20"/>
        <v>0</v>
      </c>
      <c r="K498" s="369"/>
      <c r="T498" s="370"/>
      <c r="AF498" s="371"/>
      <c r="AG498" s="371"/>
      <c r="AH498" s="371"/>
    </row>
    <row r="499" spans="2:34" customFormat="1" x14ac:dyDescent="0.35">
      <c r="B499" t="e">
        <f>[38]Data!#REF!</f>
        <v>#REF!</v>
      </c>
      <c r="C499">
        <v>6833</v>
      </c>
      <c r="D499" t="s">
        <v>638</v>
      </c>
      <c r="E499" s="223" t="s">
        <v>1153</v>
      </c>
      <c r="G499">
        <v>0</v>
      </c>
      <c r="I499" s="357">
        <f t="shared" si="20"/>
        <v>0</v>
      </c>
      <c r="K499" s="369"/>
      <c r="T499" s="370"/>
      <c r="AF499" s="371"/>
      <c r="AG499" s="371"/>
      <c r="AH499" s="371"/>
    </row>
    <row r="500" spans="2:34" customFormat="1" x14ac:dyDescent="0.35">
      <c r="B500" t="e">
        <f>[38]Data!#REF!</f>
        <v>#REF!</v>
      </c>
      <c r="C500">
        <v>6850</v>
      </c>
      <c r="D500" t="s">
        <v>639</v>
      </c>
      <c r="E500" s="223" t="s">
        <v>1153</v>
      </c>
      <c r="G500">
        <v>4</v>
      </c>
      <c r="I500" s="357">
        <f t="shared" si="20"/>
        <v>872</v>
      </c>
      <c r="K500" s="369"/>
      <c r="T500" s="370"/>
      <c r="AF500" s="371"/>
      <c r="AG500" s="371"/>
      <c r="AH500" s="371"/>
    </row>
    <row r="501" spans="2:34" customFormat="1" x14ac:dyDescent="0.35">
      <c r="B501" t="e">
        <f>[38]Data!#REF!</f>
        <v>#REF!</v>
      </c>
      <c r="C501">
        <v>6861</v>
      </c>
      <c r="D501" t="s">
        <v>640</v>
      </c>
      <c r="E501" s="223" t="s">
        <v>1153</v>
      </c>
      <c r="G501">
        <v>0</v>
      </c>
      <c r="I501" s="357">
        <f t="shared" si="20"/>
        <v>0</v>
      </c>
      <c r="K501" s="369"/>
      <c r="T501" s="370"/>
      <c r="AF501" s="371"/>
      <c r="AG501" s="371"/>
      <c r="AH501" s="371"/>
    </row>
    <row r="502" spans="2:34" customFormat="1" x14ac:dyDescent="0.35">
      <c r="B502" t="e">
        <f>[38]Data!#REF!</f>
        <v>#REF!</v>
      </c>
      <c r="C502">
        <v>6887</v>
      </c>
      <c r="D502" t="s">
        <v>641</v>
      </c>
      <c r="E502" s="223" t="s">
        <v>1153</v>
      </c>
      <c r="G502">
        <v>0</v>
      </c>
      <c r="I502" s="357">
        <f t="shared" si="20"/>
        <v>0</v>
      </c>
      <c r="K502" s="369"/>
      <c r="T502" s="370"/>
      <c r="AF502" s="371"/>
      <c r="AG502" s="371"/>
      <c r="AH502" s="371"/>
    </row>
    <row r="503" spans="2:34" customFormat="1" x14ac:dyDescent="0.35">
      <c r="B503" t="e">
        <f>[38]Data!#REF!</f>
        <v>#REF!</v>
      </c>
      <c r="C503">
        <v>6905</v>
      </c>
      <c r="D503" t="s">
        <v>642</v>
      </c>
      <c r="E503" s="223" t="s">
        <v>1153</v>
      </c>
      <c r="G503">
        <v>1</v>
      </c>
      <c r="I503" s="357">
        <f t="shared" si="20"/>
        <v>218</v>
      </c>
      <c r="K503" s="369"/>
      <c r="T503" s="370"/>
      <c r="AF503" s="371"/>
      <c r="AG503" s="371"/>
      <c r="AH503" s="371"/>
    </row>
    <row r="504" spans="2:34" customFormat="1" x14ac:dyDescent="0.35">
      <c r="B504" t="e">
        <f>[38]Data!#REF!</f>
        <v>#REF!</v>
      </c>
      <c r="C504">
        <v>6909</v>
      </c>
      <c r="D504" t="s">
        <v>643</v>
      </c>
      <c r="E504" s="223" t="s">
        <v>1153</v>
      </c>
      <c r="G504">
        <v>7</v>
      </c>
      <c r="I504" s="357">
        <f t="shared" si="20"/>
        <v>1526</v>
      </c>
      <c r="K504" s="369"/>
      <c r="T504" s="370"/>
      <c r="AF504" s="371"/>
      <c r="AG504" s="371"/>
      <c r="AH504" s="371"/>
    </row>
    <row r="505" spans="2:34" customFormat="1" x14ac:dyDescent="0.35">
      <c r="B505" t="e">
        <f>[38]Data!#REF!</f>
        <v>#REF!</v>
      </c>
      <c r="C505">
        <v>6918</v>
      </c>
      <c r="D505" t="s">
        <v>644</v>
      </c>
      <c r="E505" s="223" t="s">
        <v>1153</v>
      </c>
      <c r="G505">
        <v>0</v>
      </c>
      <c r="I505" s="357">
        <f t="shared" si="20"/>
        <v>0</v>
      </c>
      <c r="K505" s="369"/>
      <c r="T505" s="370"/>
      <c r="AF505" s="371"/>
      <c r="AG505" s="371"/>
      <c r="AH505" s="371"/>
    </row>
    <row r="506" spans="2:34" customFormat="1" x14ac:dyDescent="0.35">
      <c r="B506" t="e">
        <f>[38]Data!#REF!</f>
        <v>#REF!</v>
      </c>
      <c r="C506">
        <v>6925</v>
      </c>
      <c r="D506" t="s">
        <v>645</v>
      </c>
      <c r="E506" s="223" t="s">
        <v>1153</v>
      </c>
      <c r="G506">
        <v>0</v>
      </c>
      <c r="I506" s="357">
        <f t="shared" si="20"/>
        <v>0</v>
      </c>
      <c r="K506" s="369"/>
      <c r="T506" s="370"/>
      <c r="AF506" s="371"/>
      <c r="AG506" s="371"/>
      <c r="AH506" s="371"/>
    </row>
    <row r="507" spans="2:34" customFormat="1" x14ac:dyDescent="0.35">
      <c r="B507" t="e">
        <f>[38]Data!#REF!</f>
        <v>#REF!</v>
      </c>
      <c r="C507">
        <v>6930</v>
      </c>
      <c r="D507" t="s">
        <v>646</v>
      </c>
      <c r="E507" s="223" t="s">
        <v>1153</v>
      </c>
      <c r="G507">
        <v>0</v>
      </c>
      <c r="I507" s="357">
        <f t="shared" si="20"/>
        <v>0</v>
      </c>
      <c r="K507" s="369"/>
      <c r="T507" s="370"/>
      <c r="AF507" s="371"/>
      <c r="AG507" s="371"/>
      <c r="AH507" s="371"/>
    </row>
    <row r="508" spans="2:34" customFormat="1" x14ac:dyDescent="0.35">
      <c r="B508" t="e">
        <f>[38]Data!#REF!</f>
        <v>#REF!</v>
      </c>
      <c r="C508">
        <v>6937</v>
      </c>
      <c r="D508" t="s">
        <v>602</v>
      </c>
      <c r="E508" s="223" t="s">
        <v>1153</v>
      </c>
      <c r="G508">
        <v>4</v>
      </c>
      <c r="I508" s="357">
        <f t="shared" si="20"/>
        <v>872</v>
      </c>
      <c r="K508" s="369"/>
      <c r="T508" s="370"/>
      <c r="AF508" s="371"/>
      <c r="AG508" s="371"/>
      <c r="AH508" s="371"/>
    </row>
    <row r="509" spans="2:34" customFormat="1" x14ac:dyDescent="0.35">
      <c r="B509" t="e">
        <f>[38]Data!#REF!</f>
        <v>#REF!</v>
      </c>
      <c r="C509">
        <v>6966</v>
      </c>
      <c r="D509" t="s">
        <v>647</v>
      </c>
      <c r="E509" s="223" t="s">
        <v>1153</v>
      </c>
      <c r="G509">
        <v>0</v>
      </c>
      <c r="I509" s="357">
        <f t="shared" si="20"/>
        <v>0</v>
      </c>
      <c r="K509" s="369"/>
      <c r="T509" s="370"/>
      <c r="AF509" s="371"/>
      <c r="AG509" s="371"/>
      <c r="AH509" s="371"/>
    </row>
    <row r="510" spans="2:34" customFormat="1" x14ac:dyDescent="0.35">
      <c r="B510" t="e">
        <f>[38]Data!#REF!</f>
        <v>#REF!</v>
      </c>
      <c r="C510">
        <v>6974</v>
      </c>
      <c r="D510" t="s">
        <v>648</v>
      </c>
      <c r="E510" s="223" t="s">
        <v>1153</v>
      </c>
      <c r="G510">
        <v>23</v>
      </c>
      <c r="I510" s="357">
        <f t="shared" si="20"/>
        <v>5014</v>
      </c>
      <c r="K510" s="369"/>
      <c r="T510" s="370"/>
      <c r="AF510" s="371"/>
      <c r="AG510" s="371"/>
      <c r="AH510" s="371"/>
    </row>
    <row r="511" spans="2:34" customFormat="1" x14ac:dyDescent="0.35">
      <c r="B511" t="e">
        <f>[38]Data!#REF!</f>
        <v>#REF!</v>
      </c>
      <c r="C511">
        <v>6978</v>
      </c>
      <c r="D511" t="s">
        <v>1284</v>
      </c>
      <c r="E511" s="223" t="s">
        <v>1153</v>
      </c>
      <c r="G511">
        <v>0</v>
      </c>
      <c r="I511" s="357">
        <f t="shared" si="20"/>
        <v>0</v>
      </c>
      <c r="K511" s="369"/>
      <c r="T511" s="370"/>
      <c r="AF511" s="371"/>
      <c r="AG511" s="371"/>
      <c r="AH511" s="371"/>
    </row>
    <row r="512" spans="2:34" customFormat="1" x14ac:dyDescent="0.35">
      <c r="B512" t="e">
        <f>[38]Data!#REF!</f>
        <v>#REF!</v>
      </c>
      <c r="C512">
        <v>6994</v>
      </c>
      <c r="D512" t="s">
        <v>649</v>
      </c>
      <c r="E512" s="223" t="s">
        <v>1153</v>
      </c>
      <c r="G512">
        <v>1</v>
      </c>
      <c r="I512" s="357">
        <f t="shared" si="20"/>
        <v>218</v>
      </c>
      <c r="K512" s="369"/>
      <c r="T512" s="370"/>
      <c r="AF512" s="371"/>
      <c r="AG512" s="371"/>
      <c r="AH512" s="371"/>
    </row>
    <row r="513" spans="2:34" customFormat="1" x14ac:dyDescent="0.35">
      <c r="B513" t="e">
        <f>[38]Data!#REF!</f>
        <v>#REF!</v>
      </c>
      <c r="C513">
        <v>6997</v>
      </c>
      <c r="D513" t="s">
        <v>1285</v>
      </c>
      <c r="E513" s="223" t="s">
        <v>1153</v>
      </c>
      <c r="G513">
        <v>0</v>
      </c>
      <c r="I513" s="357">
        <f t="shared" si="20"/>
        <v>0</v>
      </c>
      <c r="K513" s="369"/>
      <c r="T513" s="370"/>
      <c r="AF513" s="371"/>
      <c r="AG513" s="371"/>
      <c r="AH513" s="371"/>
    </row>
    <row r="514" spans="2:34" customFormat="1" x14ac:dyDescent="0.35">
      <c r="B514" t="e">
        <f>[38]Data!#REF!</f>
        <v>#REF!</v>
      </c>
      <c r="C514">
        <v>6998</v>
      </c>
      <c r="D514" t="s">
        <v>650</v>
      </c>
      <c r="E514" s="223" t="s">
        <v>1153</v>
      </c>
      <c r="G514">
        <v>0</v>
      </c>
      <c r="I514" s="357">
        <f t="shared" si="20"/>
        <v>0</v>
      </c>
      <c r="K514" s="369"/>
      <c r="T514" s="370"/>
      <c r="AF514" s="371"/>
      <c r="AG514" s="371"/>
      <c r="AH514" s="371"/>
    </row>
    <row r="515" spans="2:34" customFormat="1" x14ac:dyDescent="0.35">
      <c r="B515" t="e">
        <f>[38]Data!#REF!</f>
        <v>#REF!</v>
      </c>
      <c r="C515">
        <v>7007</v>
      </c>
      <c r="D515" t="s">
        <v>651</v>
      </c>
      <c r="E515" s="223" t="s">
        <v>1153</v>
      </c>
      <c r="G515">
        <v>9</v>
      </c>
      <c r="I515" s="357">
        <f t="shared" si="20"/>
        <v>1962</v>
      </c>
      <c r="K515" s="369"/>
      <c r="T515" s="370"/>
      <c r="AF515" s="371"/>
      <c r="AG515" s="371"/>
      <c r="AH515" s="371"/>
    </row>
    <row r="516" spans="2:34" customFormat="1" x14ac:dyDescent="0.35">
      <c r="B516" t="e">
        <f>[38]Data!#REF!</f>
        <v>#REF!</v>
      </c>
      <c r="C516">
        <v>7008</v>
      </c>
      <c r="D516" t="s">
        <v>652</v>
      </c>
      <c r="E516" s="223" t="s">
        <v>1153</v>
      </c>
      <c r="G516">
        <v>0</v>
      </c>
      <c r="I516" s="357">
        <f t="shared" si="20"/>
        <v>0</v>
      </c>
      <c r="K516" s="369"/>
      <c r="T516" s="370"/>
      <c r="AF516" s="371"/>
      <c r="AG516" s="371"/>
      <c r="AH516" s="371"/>
    </row>
    <row r="517" spans="2:34" customFormat="1" x14ac:dyDescent="0.35">
      <c r="B517" t="e">
        <f>[38]Data!#REF!</f>
        <v>#REF!</v>
      </c>
      <c r="C517">
        <v>7018</v>
      </c>
      <c r="D517" t="s">
        <v>653</v>
      </c>
      <c r="E517" s="223" t="s">
        <v>1153</v>
      </c>
      <c r="G517">
        <v>0</v>
      </c>
      <c r="I517" s="357">
        <f t="shared" si="20"/>
        <v>0</v>
      </c>
      <c r="K517" s="369"/>
      <c r="T517" s="370"/>
      <c r="AF517" s="371"/>
      <c r="AG517" s="371"/>
      <c r="AH517" s="371"/>
    </row>
    <row r="518" spans="2:34" customFormat="1" x14ac:dyDescent="0.35">
      <c r="B518" t="e">
        <f>[38]Data!#REF!</f>
        <v>#REF!</v>
      </c>
      <c r="C518">
        <v>7027</v>
      </c>
      <c r="D518" t="s">
        <v>654</v>
      </c>
      <c r="E518" s="223" t="s">
        <v>1153</v>
      </c>
      <c r="G518">
        <v>6</v>
      </c>
      <c r="I518" s="357">
        <f t="shared" si="20"/>
        <v>1308</v>
      </c>
      <c r="K518" s="369"/>
      <c r="T518" s="370"/>
      <c r="AF518" s="371"/>
      <c r="AG518" s="371"/>
      <c r="AH518" s="371"/>
    </row>
    <row r="519" spans="2:34" customFormat="1" x14ac:dyDescent="0.35">
      <c r="B519" t="e">
        <f>[38]Data!#REF!</f>
        <v>#REF!</v>
      </c>
      <c r="C519">
        <v>7067</v>
      </c>
      <c r="D519" t="s">
        <v>655</v>
      </c>
      <c r="E519" s="223" t="s">
        <v>1153</v>
      </c>
      <c r="G519">
        <v>0</v>
      </c>
      <c r="I519" s="357">
        <f t="shared" si="20"/>
        <v>0</v>
      </c>
      <c r="K519" s="369"/>
      <c r="T519" s="370"/>
      <c r="AF519" s="371"/>
      <c r="AG519" s="371"/>
      <c r="AH519" s="371"/>
    </row>
    <row r="520" spans="2:34" customFormat="1" x14ac:dyDescent="0.35">
      <c r="B520" t="e">
        <f>[38]Data!#REF!</f>
        <v>#REF!</v>
      </c>
      <c r="C520">
        <v>50403</v>
      </c>
      <c r="D520" t="s">
        <v>656</v>
      </c>
      <c r="E520" s="223" t="s">
        <v>1153</v>
      </c>
      <c r="G520">
        <v>0</v>
      </c>
      <c r="I520" s="357">
        <f t="shared" si="20"/>
        <v>0</v>
      </c>
      <c r="K520" s="369"/>
      <c r="T520" s="370"/>
      <c r="AF520" s="371"/>
      <c r="AG520" s="371"/>
      <c r="AH520" s="371"/>
    </row>
    <row r="521" spans="2:34" customFormat="1" x14ac:dyDescent="0.35">
      <c r="B521" t="e">
        <f>[38]Data!#REF!</f>
        <v>#REF!</v>
      </c>
      <c r="C521">
        <v>50405</v>
      </c>
      <c r="D521" t="s">
        <v>657</v>
      </c>
      <c r="E521" s="223" t="s">
        <v>1153</v>
      </c>
      <c r="G521">
        <v>0</v>
      </c>
      <c r="I521" s="357">
        <f t="shared" si="20"/>
        <v>0</v>
      </c>
      <c r="K521" s="369"/>
      <c r="T521" s="370"/>
      <c r="AF521" s="371"/>
      <c r="AG521" s="371"/>
      <c r="AH521" s="371"/>
    </row>
    <row r="522" spans="2:34" customFormat="1" x14ac:dyDescent="0.35">
      <c r="B522" t="e">
        <f>[38]Data!#REF!</f>
        <v>#REF!</v>
      </c>
      <c r="C522">
        <v>50413</v>
      </c>
      <c r="D522" t="s">
        <v>658</v>
      </c>
      <c r="E522" s="223" t="s">
        <v>1153</v>
      </c>
      <c r="G522">
        <v>0</v>
      </c>
      <c r="I522" s="357">
        <f t="shared" si="20"/>
        <v>0</v>
      </c>
      <c r="K522" s="369"/>
      <c r="T522" s="370"/>
      <c r="AF522" s="371"/>
      <c r="AG522" s="371"/>
      <c r="AH522" s="371"/>
    </row>
    <row r="523" spans="2:34" customFormat="1" x14ac:dyDescent="0.35">
      <c r="B523" t="e">
        <f>[38]Data!#REF!</f>
        <v>#REF!</v>
      </c>
      <c r="C523">
        <v>50416</v>
      </c>
      <c r="D523" t="s">
        <v>659</v>
      </c>
      <c r="E523" s="223" t="s">
        <v>1153</v>
      </c>
      <c r="G523">
        <v>0</v>
      </c>
      <c r="I523" s="357">
        <f t="shared" si="20"/>
        <v>0</v>
      </c>
      <c r="K523" s="369"/>
      <c r="T523" s="370"/>
      <c r="AF523" s="371"/>
      <c r="AG523" s="371"/>
      <c r="AH523" s="371"/>
    </row>
    <row r="524" spans="2:34" customFormat="1" x14ac:dyDescent="0.35">
      <c r="B524" t="e">
        <f>[38]Data!#REF!</f>
        <v>#REF!</v>
      </c>
      <c r="C524">
        <v>50428</v>
      </c>
      <c r="D524" t="s">
        <v>660</v>
      </c>
      <c r="E524" s="223" t="s">
        <v>1153</v>
      </c>
      <c r="G524">
        <v>0</v>
      </c>
      <c r="I524" s="357">
        <f t="shared" si="20"/>
        <v>0</v>
      </c>
      <c r="K524" s="369"/>
      <c r="T524" s="370"/>
      <c r="AF524" s="371"/>
      <c r="AG524" s="371"/>
      <c r="AH524" s="371"/>
    </row>
    <row r="525" spans="2:34" customFormat="1" x14ac:dyDescent="0.35">
      <c r="B525" t="e">
        <f>[38]Data!#REF!</f>
        <v>#REF!</v>
      </c>
      <c r="C525">
        <v>50429</v>
      </c>
      <c r="D525" t="s">
        <v>661</v>
      </c>
      <c r="E525" s="223" t="s">
        <v>1153</v>
      </c>
      <c r="G525">
        <v>4</v>
      </c>
      <c r="I525" s="357">
        <f t="shared" si="20"/>
        <v>872</v>
      </c>
      <c r="K525" s="369"/>
      <c r="T525" s="370"/>
      <c r="AF525" s="371"/>
      <c r="AG525" s="371"/>
      <c r="AH525" s="371"/>
    </row>
    <row r="526" spans="2:34" customFormat="1" x14ac:dyDescent="0.35">
      <c r="B526" t="e">
        <f>[38]Data!#REF!</f>
        <v>#REF!</v>
      </c>
      <c r="C526">
        <v>50439</v>
      </c>
      <c r="D526" t="s">
        <v>662</v>
      </c>
      <c r="E526" s="223" t="s">
        <v>1153</v>
      </c>
      <c r="G526">
        <v>7</v>
      </c>
      <c r="I526" s="357">
        <f t="shared" si="20"/>
        <v>1526</v>
      </c>
      <c r="K526" s="369"/>
      <c r="T526" s="370"/>
      <c r="AF526" s="371"/>
      <c r="AG526" s="371"/>
      <c r="AH526" s="371"/>
    </row>
    <row r="527" spans="2:34" customFormat="1" x14ac:dyDescent="0.35">
      <c r="B527" t="e">
        <f>[38]Data!#REF!</f>
        <v>#REF!</v>
      </c>
      <c r="C527">
        <v>50442</v>
      </c>
      <c r="D527" t="s">
        <v>663</v>
      </c>
      <c r="E527" s="223" t="s">
        <v>1153</v>
      </c>
      <c r="G527">
        <v>0</v>
      </c>
      <c r="I527" s="357">
        <f t="shared" si="20"/>
        <v>0</v>
      </c>
      <c r="K527" s="369"/>
      <c r="T527" s="370"/>
      <c r="AF527" s="371"/>
      <c r="AG527" s="371"/>
      <c r="AH527" s="371"/>
    </row>
    <row r="528" spans="2:34" customFormat="1" x14ac:dyDescent="0.35">
      <c r="B528" t="e">
        <f>[38]Data!#REF!</f>
        <v>#REF!</v>
      </c>
      <c r="C528">
        <v>50443</v>
      </c>
      <c r="D528" t="s">
        <v>664</v>
      </c>
      <c r="E528" s="223" t="s">
        <v>1153</v>
      </c>
      <c r="G528">
        <v>0</v>
      </c>
      <c r="I528" s="357">
        <f t="shared" si="20"/>
        <v>0</v>
      </c>
      <c r="K528" s="369"/>
      <c r="T528" s="370"/>
      <c r="AF528" s="371"/>
      <c r="AG528" s="371"/>
      <c r="AH528" s="371"/>
    </row>
    <row r="529" spans="2:34" customFormat="1" x14ac:dyDescent="0.35">
      <c r="B529" t="e">
        <f>[38]Data!#REF!</f>
        <v>#REF!</v>
      </c>
      <c r="C529">
        <v>50452</v>
      </c>
      <c r="D529" t="s">
        <v>665</v>
      </c>
      <c r="E529" s="223" t="s">
        <v>1153</v>
      </c>
      <c r="G529">
        <v>0</v>
      </c>
      <c r="I529" s="357">
        <f t="shared" si="20"/>
        <v>0</v>
      </c>
      <c r="K529" s="369"/>
      <c r="T529" s="370"/>
      <c r="AF529" s="371"/>
      <c r="AG529" s="371"/>
      <c r="AH529" s="371"/>
    </row>
    <row r="530" spans="2:34" customFormat="1" x14ac:dyDescent="0.35">
      <c r="B530" t="e">
        <f>[38]Data!#REF!</f>
        <v>#REF!</v>
      </c>
      <c r="C530">
        <v>50460</v>
      </c>
      <c r="D530" t="s">
        <v>666</v>
      </c>
      <c r="E530" s="223" t="s">
        <v>1153</v>
      </c>
      <c r="G530">
        <v>0</v>
      </c>
      <c r="I530" s="357">
        <f t="shared" si="20"/>
        <v>0</v>
      </c>
      <c r="K530" s="369"/>
      <c r="T530" s="370"/>
      <c r="AF530" s="371"/>
      <c r="AG530" s="371"/>
      <c r="AH530" s="371"/>
    </row>
    <row r="531" spans="2:34" customFormat="1" x14ac:dyDescent="0.35">
      <c r="B531" t="e">
        <f>[38]Data!#REF!</f>
        <v>#REF!</v>
      </c>
      <c r="C531">
        <v>50467</v>
      </c>
      <c r="D531" t="s">
        <v>667</v>
      </c>
      <c r="E531" s="223" t="s">
        <v>1153</v>
      </c>
      <c r="G531">
        <v>11</v>
      </c>
      <c r="I531" s="357">
        <f t="shared" si="20"/>
        <v>2398</v>
      </c>
      <c r="K531" s="369"/>
      <c r="T531" s="370"/>
      <c r="AF531" s="371"/>
      <c r="AG531" s="371"/>
      <c r="AH531" s="371"/>
    </row>
    <row r="532" spans="2:34" customFormat="1" x14ac:dyDescent="0.35">
      <c r="B532" t="e">
        <f>[38]Data!#REF!</f>
        <v>#REF!</v>
      </c>
      <c r="C532">
        <v>50469</v>
      </c>
      <c r="D532" t="s">
        <v>668</v>
      </c>
      <c r="E532" s="223" t="s">
        <v>1153</v>
      </c>
      <c r="G532">
        <v>0</v>
      </c>
      <c r="I532" s="357">
        <f t="shared" si="20"/>
        <v>0</v>
      </c>
      <c r="K532" s="369"/>
      <c r="T532" s="370"/>
      <c r="AF532" s="371"/>
      <c r="AG532" s="371"/>
      <c r="AH532" s="371"/>
    </row>
    <row r="533" spans="2:34" customFormat="1" x14ac:dyDescent="0.35">
      <c r="B533" t="e">
        <f>[38]Data!#REF!</f>
        <v>#REF!</v>
      </c>
      <c r="C533">
        <v>50471</v>
      </c>
      <c r="D533" t="s">
        <v>669</v>
      </c>
      <c r="E533" s="223" t="s">
        <v>1153</v>
      </c>
      <c r="G533">
        <v>0</v>
      </c>
      <c r="I533" s="357">
        <f t="shared" si="20"/>
        <v>0</v>
      </c>
      <c r="K533" s="369"/>
      <c r="T533" s="370"/>
      <c r="AF533" s="371"/>
      <c r="AG533" s="371"/>
      <c r="AH533" s="371"/>
    </row>
    <row r="534" spans="2:34" customFormat="1" x14ac:dyDescent="0.35">
      <c r="B534" t="e">
        <f>[38]Data!#REF!</f>
        <v>#REF!</v>
      </c>
      <c r="C534">
        <v>50472</v>
      </c>
      <c r="D534" t="s">
        <v>670</v>
      </c>
      <c r="E534" s="223" t="s">
        <v>1153</v>
      </c>
      <c r="G534">
        <v>0</v>
      </c>
      <c r="I534" s="357">
        <f t="shared" si="20"/>
        <v>0</v>
      </c>
      <c r="K534" s="369"/>
      <c r="T534" s="370"/>
      <c r="AF534" s="371"/>
      <c r="AG534" s="371"/>
      <c r="AH534" s="371"/>
    </row>
    <row r="535" spans="2:34" customFormat="1" x14ac:dyDescent="0.35">
      <c r="B535" t="e">
        <f>[38]Data!#REF!</f>
        <v>#REF!</v>
      </c>
      <c r="C535">
        <v>50480</v>
      </c>
      <c r="D535" t="s">
        <v>671</v>
      </c>
      <c r="E535" s="223" t="s">
        <v>1153</v>
      </c>
      <c r="G535">
        <v>5</v>
      </c>
      <c r="I535" s="357">
        <f t="shared" si="20"/>
        <v>1090</v>
      </c>
      <c r="K535" s="369"/>
      <c r="T535" s="370"/>
      <c r="AF535" s="371"/>
      <c r="AG535" s="371"/>
      <c r="AH535" s="371"/>
    </row>
    <row r="536" spans="2:34" customFormat="1" x14ac:dyDescent="0.35">
      <c r="B536" t="e">
        <f>[38]Data!#REF!</f>
        <v>#REF!</v>
      </c>
      <c r="C536">
        <v>50481</v>
      </c>
      <c r="D536" t="s">
        <v>672</v>
      </c>
      <c r="E536" s="223" t="s">
        <v>1153</v>
      </c>
      <c r="G536">
        <v>0</v>
      </c>
      <c r="I536" s="357">
        <f t="shared" si="20"/>
        <v>0</v>
      </c>
      <c r="K536" s="369"/>
      <c r="T536" s="370"/>
      <c r="AF536" s="371"/>
      <c r="AG536" s="371"/>
      <c r="AH536" s="371"/>
    </row>
    <row r="537" spans="2:34" customFormat="1" x14ac:dyDescent="0.35">
      <c r="B537" t="e">
        <f>[38]Data!#REF!</f>
        <v>#REF!</v>
      </c>
      <c r="C537">
        <v>50495</v>
      </c>
      <c r="D537" t="s">
        <v>673</v>
      </c>
      <c r="E537" s="223" t="s">
        <v>1153</v>
      </c>
      <c r="G537">
        <v>0</v>
      </c>
      <c r="I537" s="357">
        <f t="shared" si="20"/>
        <v>0</v>
      </c>
      <c r="K537" s="369"/>
      <c r="T537" s="370"/>
      <c r="AF537" s="371"/>
      <c r="AG537" s="371"/>
      <c r="AH537" s="371"/>
    </row>
    <row r="538" spans="2:34" customFormat="1" x14ac:dyDescent="0.35">
      <c r="B538" t="e">
        <f>[38]Data!#REF!</f>
        <v>#REF!</v>
      </c>
      <c r="C538">
        <v>50506</v>
      </c>
      <c r="D538" t="s">
        <v>674</v>
      </c>
      <c r="E538" s="223" t="s">
        <v>1153</v>
      </c>
      <c r="G538">
        <v>0</v>
      </c>
      <c r="I538" s="357">
        <f t="shared" si="20"/>
        <v>0</v>
      </c>
      <c r="K538" s="369"/>
      <c r="T538" s="370"/>
      <c r="AF538" s="371"/>
      <c r="AG538" s="371"/>
      <c r="AH538" s="371"/>
    </row>
    <row r="539" spans="2:34" customFormat="1" x14ac:dyDescent="0.35">
      <c r="B539" t="e">
        <f>[38]Data!#REF!</f>
        <v>#REF!</v>
      </c>
      <c r="C539">
        <v>50512</v>
      </c>
      <c r="D539" t="s">
        <v>675</v>
      </c>
      <c r="E539" s="223" t="s">
        <v>1153</v>
      </c>
      <c r="G539">
        <v>0</v>
      </c>
      <c r="I539" s="357">
        <f t="shared" si="20"/>
        <v>0</v>
      </c>
      <c r="K539" s="369"/>
      <c r="T539" s="370"/>
      <c r="AF539" s="371"/>
      <c r="AG539" s="371"/>
      <c r="AH539" s="371"/>
    </row>
    <row r="540" spans="2:34" customFormat="1" x14ac:dyDescent="0.35">
      <c r="B540" t="e">
        <f>[38]Data!#REF!</f>
        <v>#REF!</v>
      </c>
      <c r="C540">
        <v>50514</v>
      </c>
      <c r="D540" t="s">
        <v>1270</v>
      </c>
      <c r="E540" s="223" t="s">
        <v>1153</v>
      </c>
      <c r="G540">
        <v>0</v>
      </c>
      <c r="I540" s="357">
        <f t="shared" si="20"/>
        <v>0</v>
      </c>
      <c r="K540" s="369"/>
      <c r="T540" s="370"/>
      <c r="AF540" s="371"/>
      <c r="AG540" s="371"/>
      <c r="AH540" s="371"/>
    </row>
    <row r="541" spans="2:34" customFormat="1" x14ac:dyDescent="0.35">
      <c r="B541" t="e">
        <f>[38]Data!#REF!</f>
        <v>#REF!</v>
      </c>
      <c r="C541">
        <v>50524</v>
      </c>
      <c r="D541" t="s">
        <v>676</v>
      </c>
      <c r="E541" s="223" t="s">
        <v>1153</v>
      </c>
      <c r="G541">
        <v>0</v>
      </c>
      <c r="I541" s="357">
        <f t="shared" ref="I541:I604" si="21">+G541*$I$3</f>
        <v>0</v>
      </c>
      <c r="K541" s="369"/>
      <c r="T541" s="370"/>
      <c r="AF541" s="371"/>
      <c r="AG541" s="371"/>
      <c r="AH541" s="371"/>
    </row>
    <row r="542" spans="2:34" customFormat="1" x14ac:dyDescent="0.35">
      <c r="B542" t="e">
        <f>[38]Data!#REF!</f>
        <v>#REF!</v>
      </c>
      <c r="C542">
        <v>50528</v>
      </c>
      <c r="D542" t="s">
        <v>677</v>
      </c>
      <c r="E542" s="223" t="s">
        <v>1153</v>
      </c>
      <c r="G542">
        <v>0</v>
      </c>
      <c r="I542" s="357">
        <f t="shared" si="21"/>
        <v>0</v>
      </c>
      <c r="K542" s="369"/>
      <c r="T542" s="370"/>
      <c r="AF542" s="371"/>
      <c r="AG542" s="371"/>
      <c r="AH542" s="371"/>
    </row>
    <row r="543" spans="2:34" customFormat="1" x14ac:dyDescent="0.35">
      <c r="B543" t="e">
        <f>[38]Data!#REF!</f>
        <v>#REF!</v>
      </c>
      <c r="C543">
        <v>50532</v>
      </c>
      <c r="D543" t="s">
        <v>678</v>
      </c>
      <c r="E543" s="223" t="s">
        <v>1153</v>
      </c>
      <c r="G543">
        <v>0</v>
      </c>
      <c r="I543" s="357">
        <f t="shared" si="21"/>
        <v>0</v>
      </c>
      <c r="K543" s="369"/>
      <c r="T543" s="370"/>
      <c r="AF543" s="371"/>
      <c r="AG543" s="371"/>
      <c r="AH543" s="371"/>
    </row>
    <row r="544" spans="2:34" customFormat="1" x14ac:dyDescent="0.35">
      <c r="B544" t="e">
        <f>[38]Data!#REF!</f>
        <v>#REF!</v>
      </c>
      <c r="C544">
        <v>50546</v>
      </c>
      <c r="D544" t="s">
        <v>679</v>
      </c>
      <c r="E544" s="223" t="s">
        <v>1153</v>
      </c>
      <c r="G544">
        <v>0</v>
      </c>
      <c r="I544" s="357">
        <f t="shared" si="21"/>
        <v>0</v>
      </c>
      <c r="K544" s="369"/>
      <c r="T544" s="370"/>
      <c r="AF544" s="371"/>
      <c r="AG544" s="371"/>
      <c r="AH544" s="371"/>
    </row>
    <row r="545" spans="2:34" customFormat="1" x14ac:dyDescent="0.35">
      <c r="B545" t="e">
        <f>[38]Data!#REF!</f>
        <v>#REF!</v>
      </c>
      <c r="C545">
        <v>50572</v>
      </c>
      <c r="D545" t="s">
        <v>662</v>
      </c>
      <c r="E545" s="223" t="s">
        <v>1153</v>
      </c>
      <c r="G545">
        <v>1</v>
      </c>
      <c r="I545" s="357">
        <f t="shared" si="21"/>
        <v>218</v>
      </c>
      <c r="K545" s="369"/>
      <c r="T545" s="370"/>
      <c r="AF545" s="371"/>
      <c r="AG545" s="371"/>
      <c r="AH545" s="371"/>
    </row>
    <row r="546" spans="2:34" customFormat="1" x14ac:dyDescent="0.35">
      <c r="B546" t="e">
        <f>[38]Data!#REF!</f>
        <v>#REF!</v>
      </c>
      <c r="C546">
        <v>50593</v>
      </c>
      <c r="D546" t="s">
        <v>820</v>
      </c>
      <c r="E546" s="223" t="s">
        <v>1153</v>
      </c>
      <c r="G546">
        <v>0</v>
      </c>
      <c r="I546" s="357">
        <f t="shared" si="21"/>
        <v>0</v>
      </c>
      <c r="K546" s="369"/>
      <c r="T546" s="370"/>
      <c r="AF546" s="371"/>
      <c r="AG546" s="371"/>
      <c r="AH546" s="371"/>
    </row>
    <row r="547" spans="2:34" customFormat="1" x14ac:dyDescent="0.35">
      <c r="B547" t="e">
        <f>[38]Data!#REF!</f>
        <v>#REF!</v>
      </c>
      <c r="C547">
        <v>51135</v>
      </c>
      <c r="D547" t="s">
        <v>1272</v>
      </c>
      <c r="E547" s="223" t="s">
        <v>1153</v>
      </c>
      <c r="G547">
        <v>0</v>
      </c>
      <c r="I547" s="357">
        <f t="shared" si="21"/>
        <v>0</v>
      </c>
      <c r="K547" s="369"/>
      <c r="T547" s="370"/>
      <c r="AF547" s="371"/>
      <c r="AG547" s="371"/>
      <c r="AH547" s="371"/>
    </row>
    <row r="548" spans="2:34" customFormat="1" x14ac:dyDescent="0.35">
      <c r="B548" t="e">
        <f>[38]Data!#REF!</f>
        <v>#REF!</v>
      </c>
      <c r="C548">
        <v>51136</v>
      </c>
      <c r="D548" t="s">
        <v>1273</v>
      </c>
      <c r="E548" s="223" t="s">
        <v>1153</v>
      </c>
      <c r="G548">
        <v>0</v>
      </c>
      <c r="I548" s="357">
        <f t="shared" si="21"/>
        <v>0</v>
      </c>
      <c r="K548" s="369"/>
      <c r="T548" s="370"/>
      <c r="AF548" s="371"/>
      <c r="AG548" s="371"/>
      <c r="AH548" s="371"/>
    </row>
    <row r="549" spans="2:34" customFormat="1" x14ac:dyDescent="0.35">
      <c r="B549" t="e">
        <f>[38]Data!#REF!</f>
        <v>#REF!</v>
      </c>
      <c r="C549">
        <v>51137</v>
      </c>
      <c r="D549" t="s">
        <v>680</v>
      </c>
      <c r="E549" s="223" t="s">
        <v>1153</v>
      </c>
      <c r="G549">
        <v>0</v>
      </c>
      <c r="I549" s="357">
        <f t="shared" si="21"/>
        <v>0</v>
      </c>
      <c r="K549" s="369"/>
      <c r="T549" s="370"/>
      <c r="AF549" s="371"/>
      <c r="AG549" s="371"/>
      <c r="AH549" s="371"/>
    </row>
    <row r="550" spans="2:34" customFormat="1" x14ac:dyDescent="0.35">
      <c r="B550" t="e">
        <f>[38]Data!#REF!</f>
        <v>#REF!</v>
      </c>
      <c r="C550">
        <v>51139</v>
      </c>
      <c r="D550" t="s">
        <v>681</v>
      </c>
      <c r="E550" s="223" t="s">
        <v>1153</v>
      </c>
      <c r="G550">
        <v>0</v>
      </c>
      <c r="I550" s="357">
        <f t="shared" si="21"/>
        <v>0</v>
      </c>
      <c r="K550" s="369"/>
      <c r="T550" s="370"/>
      <c r="AF550" s="371"/>
      <c r="AG550" s="371"/>
      <c r="AH550" s="371"/>
    </row>
    <row r="551" spans="2:34" customFormat="1" x14ac:dyDescent="0.35">
      <c r="B551" t="e">
        <f>[38]Data!#REF!</f>
        <v>#REF!</v>
      </c>
      <c r="C551">
        <v>51144</v>
      </c>
      <c r="D551" t="s">
        <v>682</v>
      </c>
      <c r="E551" s="223" t="s">
        <v>1153</v>
      </c>
      <c r="G551">
        <v>0</v>
      </c>
      <c r="I551" s="357">
        <f t="shared" si="21"/>
        <v>0</v>
      </c>
      <c r="K551" s="369"/>
      <c r="T551" s="370"/>
      <c r="AF551" s="371"/>
      <c r="AG551" s="371"/>
      <c r="AH551" s="371"/>
    </row>
    <row r="552" spans="2:34" customFormat="1" x14ac:dyDescent="0.35">
      <c r="B552" t="e">
        <f>[38]Data!#REF!</f>
        <v>#REF!</v>
      </c>
      <c r="C552">
        <v>51175</v>
      </c>
      <c r="D552" t="s">
        <v>683</v>
      </c>
      <c r="E552" s="223" t="s">
        <v>1153</v>
      </c>
      <c r="G552">
        <v>0</v>
      </c>
      <c r="I552" s="357">
        <f t="shared" si="21"/>
        <v>0</v>
      </c>
      <c r="K552" s="369"/>
      <c r="T552" s="370"/>
      <c r="AF552" s="371"/>
      <c r="AG552" s="371"/>
      <c r="AH552" s="371"/>
    </row>
    <row r="553" spans="2:34" customFormat="1" x14ac:dyDescent="0.35">
      <c r="B553" t="e">
        <f>[38]Data!#REF!</f>
        <v>#REF!</v>
      </c>
      <c r="C553">
        <v>51188</v>
      </c>
      <c r="D553" t="s">
        <v>684</v>
      </c>
      <c r="E553" s="223" t="s">
        <v>1153</v>
      </c>
      <c r="G553">
        <v>0</v>
      </c>
      <c r="I553" s="357">
        <f t="shared" si="21"/>
        <v>0</v>
      </c>
      <c r="K553" s="369"/>
      <c r="T553" s="370"/>
      <c r="AF553" s="371"/>
      <c r="AG553" s="371"/>
      <c r="AH553" s="371"/>
    </row>
    <row r="554" spans="2:34" customFormat="1" x14ac:dyDescent="0.35">
      <c r="B554" t="e">
        <f>[38]Data!#REF!</f>
        <v>#REF!</v>
      </c>
      <c r="C554">
        <v>51210</v>
      </c>
      <c r="D554" t="s">
        <v>685</v>
      </c>
      <c r="E554" s="223" t="s">
        <v>1153</v>
      </c>
      <c r="G554">
        <v>5</v>
      </c>
      <c r="I554" s="357">
        <f t="shared" si="21"/>
        <v>1090</v>
      </c>
      <c r="K554" s="369"/>
      <c r="T554" s="370"/>
      <c r="AF554" s="371"/>
      <c r="AG554" s="371"/>
      <c r="AH554" s="371"/>
    </row>
    <row r="555" spans="2:34" customFormat="1" x14ac:dyDescent="0.35">
      <c r="B555" t="e">
        <f>[38]Data!#REF!</f>
        <v>#REF!</v>
      </c>
      <c r="C555">
        <v>51224</v>
      </c>
      <c r="D555" t="s">
        <v>431</v>
      </c>
      <c r="E555" s="223" t="s">
        <v>1153</v>
      </c>
      <c r="G555">
        <v>0</v>
      </c>
      <c r="I555" s="357">
        <f t="shared" si="21"/>
        <v>0</v>
      </c>
      <c r="K555" s="369"/>
      <c r="T555" s="370"/>
      <c r="AF555" s="371"/>
      <c r="AG555" s="371"/>
      <c r="AH555" s="371"/>
    </row>
    <row r="556" spans="2:34" customFormat="1" x14ac:dyDescent="0.35">
      <c r="B556" t="e">
        <f>[38]Data!#REF!</f>
        <v>#REF!</v>
      </c>
      <c r="C556">
        <v>51240</v>
      </c>
      <c r="D556" t="s">
        <v>686</v>
      </c>
      <c r="E556" s="223" t="s">
        <v>1153</v>
      </c>
      <c r="G556">
        <v>0</v>
      </c>
      <c r="I556" s="357">
        <f t="shared" si="21"/>
        <v>0</v>
      </c>
      <c r="K556" s="369"/>
      <c r="T556" s="370"/>
      <c r="AF556" s="371"/>
      <c r="AG556" s="371"/>
      <c r="AH556" s="371"/>
    </row>
    <row r="557" spans="2:34" customFormat="1" x14ac:dyDescent="0.35">
      <c r="B557" t="e">
        <f>[38]Data!#REF!</f>
        <v>#REF!</v>
      </c>
      <c r="C557">
        <v>51261</v>
      </c>
      <c r="D557" t="s">
        <v>687</v>
      </c>
      <c r="E557" s="223" t="s">
        <v>1153</v>
      </c>
      <c r="G557">
        <v>0</v>
      </c>
      <c r="I557" s="357">
        <f t="shared" si="21"/>
        <v>0</v>
      </c>
      <c r="K557" s="369"/>
      <c r="T557" s="370"/>
      <c r="AF557" s="371"/>
      <c r="AG557" s="371"/>
      <c r="AH557" s="371"/>
    </row>
    <row r="558" spans="2:34" customFormat="1" x14ac:dyDescent="0.35">
      <c r="B558" t="e">
        <f>[38]Data!#REF!</f>
        <v>#REF!</v>
      </c>
      <c r="C558">
        <v>51272</v>
      </c>
      <c r="D558" t="s">
        <v>688</v>
      </c>
      <c r="E558" s="223" t="s">
        <v>1153</v>
      </c>
      <c r="G558">
        <v>10</v>
      </c>
      <c r="I558" s="357">
        <f t="shared" si="21"/>
        <v>2180</v>
      </c>
      <c r="K558" s="369"/>
      <c r="T558" s="370"/>
      <c r="AF558" s="371"/>
      <c r="AG558" s="371"/>
      <c r="AH558" s="371"/>
    </row>
    <row r="559" spans="2:34" customFormat="1" x14ac:dyDescent="0.35">
      <c r="B559" t="e">
        <f>[38]Data!#REF!</f>
        <v>#REF!</v>
      </c>
      <c r="C559">
        <v>51309</v>
      </c>
      <c r="D559" t="s">
        <v>1301</v>
      </c>
      <c r="E559" s="223" t="s">
        <v>1153</v>
      </c>
      <c r="G559">
        <v>0</v>
      </c>
      <c r="I559" s="357">
        <f t="shared" si="21"/>
        <v>0</v>
      </c>
      <c r="K559" s="369"/>
      <c r="T559" s="370"/>
      <c r="AF559" s="371"/>
      <c r="AG559" s="371"/>
      <c r="AH559" s="371"/>
    </row>
    <row r="560" spans="2:34" customFormat="1" x14ac:dyDescent="0.35">
      <c r="B560" t="e">
        <f>[38]Data!#REF!</f>
        <v>#REF!</v>
      </c>
      <c r="C560">
        <v>51330</v>
      </c>
      <c r="D560" t="s">
        <v>689</v>
      </c>
      <c r="E560" s="223" t="s">
        <v>1153</v>
      </c>
      <c r="G560">
        <v>0</v>
      </c>
      <c r="I560" s="357">
        <f t="shared" si="21"/>
        <v>0</v>
      </c>
      <c r="K560" s="369"/>
      <c r="T560" s="370"/>
      <c r="AF560" s="371"/>
      <c r="AG560" s="371"/>
      <c r="AH560" s="371"/>
    </row>
    <row r="561" spans="2:34" customFormat="1" x14ac:dyDescent="0.35">
      <c r="B561" t="e">
        <f>[38]Data!#REF!</f>
        <v>#REF!</v>
      </c>
      <c r="C561">
        <v>51340</v>
      </c>
      <c r="D561" t="s">
        <v>690</v>
      </c>
      <c r="E561" s="223" t="s">
        <v>1153</v>
      </c>
      <c r="G561">
        <v>0</v>
      </c>
      <c r="I561" s="357">
        <f t="shared" si="21"/>
        <v>0</v>
      </c>
      <c r="K561" s="369"/>
      <c r="T561" s="370"/>
      <c r="AF561" s="371"/>
      <c r="AG561" s="371"/>
      <c r="AH561" s="371"/>
    </row>
    <row r="562" spans="2:34" customFormat="1" x14ac:dyDescent="0.35">
      <c r="B562" t="e">
        <f>[38]Data!#REF!</f>
        <v>#REF!</v>
      </c>
      <c r="C562">
        <v>51346</v>
      </c>
      <c r="D562" t="s">
        <v>691</v>
      </c>
      <c r="E562" s="223" t="s">
        <v>1153</v>
      </c>
      <c r="G562">
        <v>13</v>
      </c>
      <c r="I562" s="357">
        <f t="shared" si="21"/>
        <v>2834</v>
      </c>
      <c r="K562" s="369"/>
      <c r="T562" s="370"/>
      <c r="AF562" s="371"/>
      <c r="AG562" s="371"/>
      <c r="AH562" s="371"/>
    </row>
    <row r="563" spans="2:34" customFormat="1" x14ac:dyDescent="0.35">
      <c r="B563" t="e">
        <f>[38]Data!#REF!</f>
        <v>#REF!</v>
      </c>
      <c r="C563">
        <v>51347</v>
      </c>
      <c r="D563" t="s">
        <v>692</v>
      </c>
      <c r="E563" s="223" t="s">
        <v>1153</v>
      </c>
      <c r="G563">
        <v>0</v>
      </c>
      <c r="I563" s="357">
        <f t="shared" si="21"/>
        <v>0</v>
      </c>
      <c r="K563" s="369"/>
      <c r="T563" s="370"/>
      <c r="AF563" s="371"/>
      <c r="AG563" s="371"/>
      <c r="AH563" s="371"/>
    </row>
    <row r="564" spans="2:34" customFormat="1" x14ac:dyDescent="0.35">
      <c r="B564" t="e">
        <f>[38]Data!#REF!</f>
        <v>#REF!</v>
      </c>
      <c r="C564">
        <v>51357</v>
      </c>
      <c r="D564" t="s">
        <v>693</v>
      </c>
      <c r="E564" s="223" t="s">
        <v>1153</v>
      </c>
      <c r="G564">
        <v>0</v>
      </c>
      <c r="I564" s="357">
        <f t="shared" si="21"/>
        <v>0</v>
      </c>
      <c r="K564" s="369"/>
      <c r="T564" s="370"/>
      <c r="AF564" s="371"/>
      <c r="AG564" s="371"/>
      <c r="AH564" s="371"/>
    </row>
    <row r="565" spans="2:34" customFormat="1" x14ac:dyDescent="0.35">
      <c r="B565" t="e">
        <f>[38]Data!#REF!</f>
        <v>#REF!</v>
      </c>
      <c r="C565">
        <v>51363</v>
      </c>
      <c r="D565" t="s">
        <v>694</v>
      </c>
      <c r="E565" s="223" t="s">
        <v>1153</v>
      </c>
      <c r="G565">
        <v>0</v>
      </c>
      <c r="I565" s="357">
        <f t="shared" si="21"/>
        <v>0</v>
      </c>
      <c r="K565" s="369"/>
      <c r="T565" s="370"/>
      <c r="AF565" s="371"/>
      <c r="AG565" s="371"/>
      <c r="AH565" s="371"/>
    </row>
    <row r="566" spans="2:34" customFormat="1" x14ac:dyDescent="0.35">
      <c r="B566" t="e">
        <f>[38]Data!#REF!</f>
        <v>#REF!</v>
      </c>
      <c r="C566">
        <v>51383</v>
      </c>
      <c r="D566" t="s">
        <v>695</v>
      </c>
      <c r="E566" s="223" t="s">
        <v>1153</v>
      </c>
      <c r="G566">
        <v>0</v>
      </c>
      <c r="I566" s="357">
        <f t="shared" si="21"/>
        <v>0</v>
      </c>
      <c r="K566" s="369"/>
      <c r="T566" s="370"/>
      <c r="AF566" s="371"/>
      <c r="AG566" s="371"/>
      <c r="AH566" s="371"/>
    </row>
    <row r="567" spans="2:34" customFormat="1" x14ac:dyDescent="0.35">
      <c r="B567" t="e">
        <f>[38]Data!#REF!</f>
        <v>#REF!</v>
      </c>
      <c r="C567">
        <v>51418</v>
      </c>
      <c r="D567" t="s">
        <v>696</v>
      </c>
      <c r="E567" s="223" t="s">
        <v>1153</v>
      </c>
      <c r="G567">
        <v>0</v>
      </c>
      <c r="I567" s="357">
        <f t="shared" si="21"/>
        <v>0</v>
      </c>
      <c r="K567" s="369"/>
      <c r="T567" s="370"/>
      <c r="AF567" s="371"/>
      <c r="AG567" s="371"/>
      <c r="AH567" s="371"/>
    </row>
    <row r="568" spans="2:34" customFormat="1" x14ac:dyDescent="0.35">
      <c r="B568" t="e">
        <f>[38]Data!#REF!</f>
        <v>#REF!</v>
      </c>
      <c r="C568">
        <v>51426</v>
      </c>
      <c r="D568" t="s">
        <v>697</v>
      </c>
      <c r="E568" s="223" t="s">
        <v>1153</v>
      </c>
      <c r="G568">
        <v>0</v>
      </c>
      <c r="I568" s="357">
        <f t="shared" si="21"/>
        <v>0</v>
      </c>
      <c r="K568" s="369"/>
      <c r="T568" s="370"/>
      <c r="AF568" s="371"/>
      <c r="AG568" s="371"/>
      <c r="AH568" s="371"/>
    </row>
    <row r="569" spans="2:34" customFormat="1" x14ac:dyDescent="0.35">
      <c r="B569" t="e">
        <f>[38]Data!#REF!</f>
        <v>#REF!</v>
      </c>
      <c r="C569">
        <v>51430</v>
      </c>
      <c r="D569" t="s">
        <v>1222</v>
      </c>
      <c r="E569" s="223" t="s">
        <v>1153</v>
      </c>
      <c r="G569">
        <v>0</v>
      </c>
      <c r="I569" s="357">
        <f t="shared" si="21"/>
        <v>0</v>
      </c>
      <c r="K569" s="369"/>
      <c r="T569" s="370"/>
      <c r="AF569" s="371"/>
      <c r="AG569" s="371"/>
      <c r="AH569" s="371"/>
    </row>
    <row r="570" spans="2:34" customFormat="1" x14ac:dyDescent="0.35">
      <c r="B570" t="e">
        <f>[38]Data!#REF!</f>
        <v>#REF!</v>
      </c>
      <c r="C570">
        <v>51434</v>
      </c>
      <c r="D570" t="s">
        <v>698</v>
      </c>
      <c r="E570" s="223" t="s">
        <v>1153</v>
      </c>
      <c r="G570">
        <v>0</v>
      </c>
      <c r="I570" s="357">
        <f t="shared" si="21"/>
        <v>0</v>
      </c>
      <c r="K570" s="369"/>
      <c r="T570" s="370"/>
      <c r="AF570" s="371"/>
      <c r="AG570" s="371"/>
      <c r="AH570" s="371"/>
    </row>
    <row r="571" spans="2:34" customFormat="1" x14ac:dyDescent="0.35">
      <c r="B571" t="e">
        <f>[38]Data!#REF!</f>
        <v>#REF!</v>
      </c>
      <c r="C571">
        <v>51438</v>
      </c>
      <c r="D571" t="s">
        <v>699</v>
      </c>
      <c r="E571" s="223" t="s">
        <v>1153</v>
      </c>
      <c r="G571">
        <v>0</v>
      </c>
      <c r="I571" s="357">
        <f t="shared" si="21"/>
        <v>0</v>
      </c>
      <c r="K571" s="369"/>
      <c r="T571" s="370"/>
      <c r="AF571" s="371"/>
      <c r="AG571" s="371"/>
      <c r="AH571" s="371"/>
    </row>
    <row r="572" spans="2:34" customFormat="1" x14ac:dyDescent="0.35">
      <c r="B572" t="e">
        <f>[38]Data!#REF!</f>
        <v>#REF!</v>
      </c>
      <c r="C572">
        <v>51444</v>
      </c>
      <c r="D572" t="s">
        <v>700</v>
      </c>
      <c r="E572" s="223" t="s">
        <v>1153</v>
      </c>
      <c r="G572">
        <v>2</v>
      </c>
      <c r="I572" s="357">
        <f t="shared" si="21"/>
        <v>436</v>
      </c>
      <c r="K572" s="369"/>
      <c r="T572" s="370"/>
      <c r="AF572" s="371"/>
      <c r="AG572" s="371"/>
      <c r="AH572" s="371"/>
    </row>
    <row r="573" spans="2:34" customFormat="1" x14ac:dyDescent="0.35">
      <c r="B573" t="e">
        <f>[38]Data!#REF!</f>
        <v>#REF!</v>
      </c>
      <c r="C573">
        <v>51451</v>
      </c>
      <c r="D573" t="s">
        <v>701</v>
      </c>
      <c r="E573" s="223" t="s">
        <v>1153</v>
      </c>
      <c r="G573">
        <v>4</v>
      </c>
      <c r="I573" s="357">
        <f t="shared" si="21"/>
        <v>872</v>
      </c>
      <c r="K573" s="369"/>
      <c r="T573" s="370"/>
      <c r="AF573" s="371"/>
      <c r="AG573" s="371"/>
      <c r="AH573" s="371"/>
    </row>
    <row r="574" spans="2:34" customFormat="1" x14ac:dyDescent="0.35">
      <c r="B574" t="e">
        <f>[38]Data!#REF!</f>
        <v>#REF!</v>
      </c>
      <c r="C574">
        <v>51467</v>
      </c>
      <c r="D574" t="s">
        <v>431</v>
      </c>
      <c r="E574" s="223" t="s">
        <v>1153</v>
      </c>
      <c r="G574">
        <v>0</v>
      </c>
      <c r="I574" s="357">
        <f t="shared" si="21"/>
        <v>0</v>
      </c>
      <c r="K574" s="369"/>
      <c r="T574" s="370"/>
      <c r="AF574" s="371"/>
      <c r="AG574" s="371"/>
      <c r="AH574" s="371"/>
    </row>
    <row r="575" spans="2:34" customFormat="1" x14ac:dyDescent="0.35">
      <c r="B575" t="e">
        <f>[38]Data!#REF!</f>
        <v>#REF!</v>
      </c>
      <c r="C575">
        <v>51468</v>
      </c>
      <c r="D575" t="s">
        <v>702</v>
      </c>
      <c r="E575" s="223" t="s">
        <v>1153</v>
      </c>
      <c r="G575">
        <v>0</v>
      </c>
      <c r="I575" s="357">
        <f t="shared" si="21"/>
        <v>0</v>
      </c>
      <c r="K575" s="369"/>
      <c r="T575" s="370"/>
      <c r="AF575" s="371"/>
      <c r="AG575" s="371"/>
      <c r="AH575" s="371"/>
    </row>
    <row r="576" spans="2:34" customFormat="1" x14ac:dyDescent="0.35">
      <c r="B576" t="e">
        <f>[38]Data!#REF!</f>
        <v>#REF!</v>
      </c>
      <c r="C576">
        <v>51471</v>
      </c>
      <c r="D576" t="s">
        <v>703</v>
      </c>
      <c r="E576" s="223" t="s">
        <v>1153</v>
      </c>
      <c r="G576">
        <v>6</v>
      </c>
      <c r="I576" s="357">
        <f t="shared" si="21"/>
        <v>1308</v>
      </c>
      <c r="K576" s="369"/>
      <c r="T576" s="370"/>
      <c r="AF576" s="371"/>
      <c r="AG576" s="371"/>
      <c r="AH576" s="371"/>
    </row>
    <row r="577" spans="2:34" customFormat="1" x14ac:dyDescent="0.35">
      <c r="B577" t="e">
        <f>[38]Data!#REF!</f>
        <v>#REF!</v>
      </c>
      <c r="C577">
        <v>51485</v>
      </c>
      <c r="D577" t="s">
        <v>704</v>
      </c>
      <c r="E577" s="223" t="s">
        <v>1153</v>
      </c>
      <c r="G577">
        <v>0</v>
      </c>
      <c r="I577" s="357">
        <f t="shared" si="21"/>
        <v>0</v>
      </c>
      <c r="K577" s="369"/>
      <c r="T577" s="370"/>
      <c r="AF577" s="371"/>
      <c r="AG577" s="371"/>
      <c r="AH577" s="371"/>
    </row>
    <row r="578" spans="2:34" customFormat="1" x14ac:dyDescent="0.35">
      <c r="B578" t="e">
        <f>[38]Data!#REF!</f>
        <v>#REF!</v>
      </c>
      <c r="C578">
        <v>51494</v>
      </c>
      <c r="D578" t="s">
        <v>705</v>
      </c>
      <c r="E578" s="223" t="s">
        <v>1153</v>
      </c>
      <c r="G578">
        <v>0</v>
      </c>
      <c r="I578" s="357">
        <f t="shared" si="21"/>
        <v>0</v>
      </c>
      <c r="K578" s="369"/>
      <c r="T578" s="370"/>
      <c r="AF578" s="371"/>
      <c r="AG578" s="371"/>
      <c r="AH578" s="371"/>
    </row>
    <row r="579" spans="2:34" customFormat="1" x14ac:dyDescent="0.35">
      <c r="B579" t="e">
        <f>[38]Data!#REF!</f>
        <v>#REF!</v>
      </c>
      <c r="C579">
        <v>51524</v>
      </c>
      <c r="D579" t="s">
        <v>706</v>
      </c>
      <c r="E579" s="223" t="s">
        <v>1153</v>
      </c>
      <c r="G579">
        <v>2</v>
      </c>
      <c r="I579" s="357">
        <f t="shared" si="21"/>
        <v>436</v>
      </c>
      <c r="K579" s="369"/>
      <c r="T579" s="370"/>
      <c r="AF579" s="371"/>
      <c r="AG579" s="371"/>
      <c r="AH579" s="371"/>
    </row>
    <row r="580" spans="2:34" customFormat="1" x14ac:dyDescent="0.35">
      <c r="B580" t="e">
        <f>[38]Data!#REF!</f>
        <v>#REF!</v>
      </c>
      <c r="C580">
        <v>51550</v>
      </c>
      <c r="D580" t="s">
        <v>708</v>
      </c>
      <c r="E580" s="223" t="s">
        <v>1153</v>
      </c>
      <c r="G580">
        <v>0</v>
      </c>
      <c r="I580" s="357">
        <f t="shared" si="21"/>
        <v>0</v>
      </c>
      <c r="K580" s="369"/>
      <c r="T580" s="370"/>
      <c r="AF580" s="371"/>
      <c r="AG580" s="371"/>
      <c r="AH580" s="371"/>
    </row>
    <row r="581" spans="2:34" customFormat="1" x14ac:dyDescent="0.35">
      <c r="B581" t="e">
        <f>[38]Data!#REF!</f>
        <v>#REF!</v>
      </c>
      <c r="C581">
        <v>51554</v>
      </c>
      <c r="D581" t="s">
        <v>709</v>
      </c>
      <c r="E581" s="223" t="s">
        <v>1153</v>
      </c>
      <c r="G581">
        <v>0</v>
      </c>
      <c r="I581" s="357">
        <f t="shared" si="21"/>
        <v>0</v>
      </c>
      <c r="K581" s="369"/>
      <c r="T581" s="370"/>
      <c r="AF581" s="371"/>
      <c r="AG581" s="371"/>
      <c r="AH581" s="371"/>
    </row>
    <row r="582" spans="2:34" customFormat="1" x14ac:dyDescent="0.35">
      <c r="B582" t="e">
        <f>[38]Data!#REF!</f>
        <v>#REF!</v>
      </c>
      <c r="C582">
        <v>51565</v>
      </c>
      <c r="D582" t="s">
        <v>710</v>
      </c>
      <c r="E582" s="223" t="s">
        <v>1153</v>
      </c>
      <c r="G582">
        <v>0</v>
      </c>
      <c r="I582" s="357">
        <f t="shared" si="21"/>
        <v>0</v>
      </c>
      <c r="K582" s="369"/>
      <c r="T582" s="370"/>
      <c r="AF582" s="371"/>
      <c r="AG582" s="371"/>
      <c r="AH582" s="371"/>
    </row>
    <row r="583" spans="2:34" customFormat="1" x14ac:dyDescent="0.35">
      <c r="B583" t="e">
        <f>[38]Data!#REF!</f>
        <v>#REF!</v>
      </c>
      <c r="C583">
        <v>51573</v>
      </c>
      <c r="D583" t="s">
        <v>711</v>
      </c>
      <c r="E583" s="223" t="s">
        <v>1153</v>
      </c>
      <c r="G583">
        <v>7</v>
      </c>
      <c r="I583" s="357">
        <f t="shared" si="21"/>
        <v>1526</v>
      </c>
      <c r="K583" s="369"/>
      <c r="T583" s="370"/>
      <c r="AF583" s="371"/>
      <c r="AG583" s="371"/>
      <c r="AH583" s="371"/>
    </row>
    <row r="584" spans="2:34" customFormat="1" x14ac:dyDescent="0.35">
      <c r="B584" t="e">
        <f>[38]Data!#REF!</f>
        <v>#REF!</v>
      </c>
      <c r="C584">
        <v>51595</v>
      </c>
      <c r="D584" t="s">
        <v>712</v>
      </c>
      <c r="E584" s="223" t="s">
        <v>1153</v>
      </c>
      <c r="G584">
        <v>0</v>
      </c>
      <c r="I584" s="357">
        <f t="shared" si="21"/>
        <v>0</v>
      </c>
      <c r="K584" s="369"/>
      <c r="T584" s="370"/>
      <c r="AF584" s="371"/>
      <c r="AG584" s="371"/>
      <c r="AH584" s="371"/>
    </row>
    <row r="585" spans="2:34" customFormat="1" x14ac:dyDescent="0.35">
      <c r="B585" t="e">
        <f>[38]Data!#REF!</f>
        <v>#REF!</v>
      </c>
      <c r="C585">
        <v>51614</v>
      </c>
      <c r="D585" t="s">
        <v>713</v>
      </c>
      <c r="E585" s="223" t="s">
        <v>1153</v>
      </c>
      <c r="G585">
        <v>24</v>
      </c>
      <c r="I585" s="357">
        <f t="shared" si="21"/>
        <v>5232</v>
      </c>
      <c r="K585" s="369"/>
      <c r="T585" s="370"/>
      <c r="AF585" s="371"/>
      <c r="AG585" s="371"/>
      <c r="AH585" s="371"/>
    </row>
    <row r="586" spans="2:34" customFormat="1" x14ac:dyDescent="0.35">
      <c r="B586" t="e">
        <f>[38]Data!#REF!</f>
        <v>#REF!</v>
      </c>
      <c r="C586">
        <v>51616</v>
      </c>
      <c r="D586" t="s">
        <v>714</v>
      </c>
      <c r="E586" s="223" t="s">
        <v>1153</v>
      </c>
      <c r="G586">
        <v>0</v>
      </c>
      <c r="I586" s="357">
        <f t="shared" si="21"/>
        <v>0</v>
      </c>
      <c r="K586" s="369"/>
      <c r="T586" s="370"/>
      <c r="AF586" s="371"/>
      <c r="AG586" s="371"/>
      <c r="AH586" s="371"/>
    </row>
    <row r="587" spans="2:34" customFormat="1" x14ac:dyDescent="0.35">
      <c r="B587" t="e">
        <f>[38]Data!#REF!</f>
        <v>#REF!</v>
      </c>
      <c r="C587">
        <v>51629</v>
      </c>
      <c r="D587" t="s">
        <v>715</v>
      </c>
      <c r="E587" s="223" t="s">
        <v>1153</v>
      </c>
      <c r="G587">
        <v>5</v>
      </c>
      <c r="I587" s="357">
        <f t="shared" si="21"/>
        <v>1090</v>
      </c>
      <c r="K587" s="369"/>
      <c r="T587" s="370"/>
      <c r="AF587" s="371"/>
      <c r="AG587" s="371"/>
      <c r="AH587" s="371"/>
    </row>
    <row r="588" spans="2:34" customFormat="1" x14ac:dyDescent="0.35">
      <c r="B588" t="e">
        <f>[38]Data!#REF!</f>
        <v>#REF!</v>
      </c>
      <c r="C588">
        <v>51635</v>
      </c>
      <c r="D588" t="s">
        <v>716</v>
      </c>
      <c r="E588" s="223" t="s">
        <v>1153</v>
      </c>
      <c r="G588">
        <v>0</v>
      </c>
      <c r="I588" s="357">
        <f t="shared" si="21"/>
        <v>0</v>
      </c>
      <c r="K588" s="369"/>
      <c r="T588" s="370"/>
      <c r="AF588" s="371"/>
      <c r="AG588" s="371"/>
      <c r="AH588" s="371"/>
    </row>
    <row r="589" spans="2:34" customFormat="1" x14ac:dyDescent="0.35">
      <c r="B589" t="e">
        <f>[38]Data!#REF!</f>
        <v>#REF!</v>
      </c>
      <c r="C589">
        <v>51636</v>
      </c>
      <c r="D589" t="s">
        <v>717</v>
      </c>
      <c r="E589" s="223" t="s">
        <v>1153</v>
      </c>
      <c r="G589">
        <v>1</v>
      </c>
      <c r="I589" s="357">
        <f t="shared" si="21"/>
        <v>218</v>
      </c>
      <c r="K589" s="369"/>
      <c r="T589" s="370"/>
      <c r="AF589" s="371"/>
      <c r="AG589" s="371"/>
      <c r="AH589" s="371"/>
    </row>
    <row r="590" spans="2:34" customFormat="1" x14ac:dyDescent="0.35">
      <c r="B590" t="e">
        <f>[38]Data!#REF!</f>
        <v>#REF!</v>
      </c>
      <c r="C590">
        <v>51642</v>
      </c>
      <c r="D590" t="s">
        <v>718</v>
      </c>
      <c r="E590" s="223" t="s">
        <v>1153</v>
      </c>
      <c r="G590">
        <v>0</v>
      </c>
      <c r="I590" s="357">
        <f t="shared" si="21"/>
        <v>0</v>
      </c>
      <c r="K590" s="369"/>
      <c r="T590" s="370"/>
      <c r="AF590" s="371"/>
      <c r="AG590" s="371"/>
      <c r="AH590" s="371"/>
    </row>
    <row r="591" spans="2:34" customFormat="1" x14ac:dyDescent="0.35">
      <c r="B591" t="e">
        <f>[38]Data!#REF!</f>
        <v>#REF!</v>
      </c>
      <c r="C591">
        <v>51650</v>
      </c>
      <c r="D591" t="s">
        <v>719</v>
      </c>
      <c r="E591" s="223" t="s">
        <v>1153</v>
      </c>
      <c r="G591">
        <v>0</v>
      </c>
      <c r="I591" s="357">
        <f t="shared" si="21"/>
        <v>0</v>
      </c>
      <c r="K591" s="369"/>
      <c r="T591" s="370"/>
      <c r="AF591" s="371"/>
      <c r="AG591" s="371"/>
      <c r="AH591" s="371"/>
    </row>
    <row r="592" spans="2:34" customFormat="1" x14ac:dyDescent="0.35">
      <c r="B592" t="e">
        <f>[38]Data!#REF!</f>
        <v>#REF!</v>
      </c>
      <c r="C592">
        <v>51659</v>
      </c>
      <c r="D592" t="s">
        <v>1302</v>
      </c>
      <c r="E592" s="223" t="s">
        <v>1153</v>
      </c>
      <c r="G592">
        <v>0</v>
      </c>
      <c r="I592" s="357">
        <f t="shared" si="21"/>
        <v>0</v>
      </c>
      <c r="K592" s="369"/>
      <c r="T592" s="370"/>
      <c r="AF592" s="371"/>
      <c r="AG592" s="371"/>
      <c r="AH592" s="371"/>
    </row>
    <row r="593" spans="2:34" customFormat="1" x14ac:dyDescent="0.35">
      <c r="B593" t="e">
        <f>[38]Data!#REF!</f>
        <v>#REF!</v>
      </c>
      <c r="C593">
        <v>51698</v>
      </c>
      <c r="D593" t="s">
        <v>720</v>
      </c>
      <c r="E593" s="223" t="s">
        <v>1153</v>
      </c>
      <c r="G593">
        <v>0</v>
      </c>
      <c r="I593" s="357">
        <f t="shared" si="21"/>
        <v>0</v>
      </c>
      <c r="K593" s="369"/>
      <c r="T593" s="370"/>
      <c r="AF593" s="371"/>
      <c r="AG593" s="371"/>
      <c r="AH593" s="371"/>
    </row>
    <row r="594" spans="2:34" customFormat="1" x14ac:dyDescent="0.35">
      <c r="B594" t="e">
        <f>[38]Data!#REF!</f>
        <v>#REF!</v>
      </c>
      <c r="C594">
        <v>51702</v>
      </c>
      <c r="D594" t="s">
        <v>721</v>
      </c>
      <c r="E594" s="223" t="s">
        <v>1153</v>
      </c>
      <c r="G594">
        <v>0</v>
      </c>
      <c r="I594" s="357">
        <f t="shared" si="21"/>
        <v>0</v>
      </c>
      <c r="K594" s="369"/>
      <c r="T594" s="370"/>
      <c r="AF594" s="371"/>
      <c r="AG594" s="371"/>
      <c r="AH594" s="371"/>
    </row>
    <row r="595" spans="2:34" customFormat="1" x14ac:dyDescent="0.35">
      <c r="B595" t="e">
        <f>[38]Data!#REF!</f>
        <v>#REF!</v>
      </c>
      <c r="C595">
        <v>51735</v>
      </c>
      <c r="D595" t="s">
        <v>1286</v>
      </c>
      <c r="E595" s="223" t="s">
        <v>1153</v>
      </c>
      <c r="G595">
        <v>0</v>
      </c>
      <c r="I595" s="357">
        <f t="shared" si="21"/>
        <v>0</v>
      </c>
      <c r="K595" s="369"/>
      <c r="T595" s="370"/>
      <c r="AF595" s="371"/>
      <c r="AG595" s="371"/>
      <c r="AH595" s="371"/>
    </row>
    <row r="596" spans="2:34" customFormat="1" x14ac:dyDescent="0.35">
      <c r="B596" t="e">
        <f>[38]Data!#REF!</f>
        <v>#REF!</v>
      </c>
      <c r="C596">
        <v>51750</v>
      </c>
      <c r="D596" t="s">
        <v>722</v>
      </c>
      <c r="E596" s="223" t="s">
        <v>1153</v>
      </c>
      <c r="G596">
        <v>10</v>
      </c>
      <c r="I596" s="357">
        <f t="shared" si="21"/>
        <v>2180</v>
      </c>
      <c r="K596" s="369"/>
      <c r="T596" s="370"/>
      <c r="AF596" s="371"/>
      <c r="AG596" s="371"/>
      <c r="AH596" s="371"/>
    </row>
    <row r="597" spans="2:34" customFormat="1" x14ac:dyDescent="0.35">
      <c r="B597" t="e">
        <f>[38]Data!#REF!</f>
        <v>#REF!</v>
      </c>
      <c r="C597">
        <v>51756</v>
      </c>
      <c r="D597" t="s">
        <v>723</v>
      </c>
      <c r="E597" s="223" t="s">
        <v>1153</v>
      </c>
      <c r="G597">
        <v>0</v>
      </c>
      <c r="I597" s="357">
        <f t="shared" si="21"/>
        <v>0</v>
      </c>
      <c r="K597" s="369"/>
      <c r="T597" s="370"/>
      <c r="AF597" s="371"/>
      <c r="AG597" s="371"/>
      <c r="AH597" s="371"/>
    </row>
    <row r="598" spans="2:34" customFormat="1" x14ac:dyDescent="0.35">
      <c r="B598" t="e">
        <f>[38]Data!#REF!</f>
        <v>#REF!</v>
      </c>
      <c r="C598">
        <v>51768</v>
      </c>
      <c r="D598" t="s">
        <v>724</v>
      </c>
      <c r="E598" s="223" t="s">
        <v>1153</v>
      </c>
      <c r="G598">
        <v>0</v>
      </c>
      <c r="I598" s="357">
        <f t="shared" si="21"/>
        <v>0</v>
      </c>
      <c r="K598" s="369"/>
      <c r="T598" s="370"/>
      <c r="AF598" s="371"/>
      <c r="AG598" s="371"/>
      <c r="AH598" s="371"/>
    </row>
    <row r="599" spans="2:34" customFormat="1" x14ac:dyDescent="0.35">
      <c r="B599" t="e">
        <f>[38]Data!#REF!</f>
        <v>#REF!</v>
      </c>
      <c r="C599">
        <v>51769</v>
      </c>
      <c r="D599" t="s">
        <v>725</v>
      </c>
      <c r="E599" s="223" t="s">
        <v>1153</v>
      </c>
      <c r="G599">
        <v>0</v>
      </c>
      <c r="I599" s="357">
        <f t="shared" si="21"/>
        <v>0</v>
      </c>
      <c r="K599" s="369"/>
      <c r="T599" s="370"/>
      <c r="AF599" s="371"/>
      <c r="AG599" s="371"/>
      <c r="AH599" s="371"/>
    </row>
    <row r="600" spans="2:34" customFormat="1" x14ac:dyDescent="0.35">
      <c r="B600" t="e">
        <f>[38]Data!#REF!</f>
        <v>#REF!</v>
      </c>
      <c r="C600">
        <v>51771</v>
      </c>
      <c r="D600" t="s">
        <v>726</v>
      </c>
      <c r="E600" s="223" t="s">
        <v>1153</v>
      </c>
      <c r="G600">
        <v>10</v>
      </c>
      <c r="I600" s="357">
        <f t="shared" si="21"/>
        <v>2180</v>
      </c>
      <c r="K600" s="369"/>
      <c r="T600" s="370"/>
      <c r="AF600" s="371"/>
      <c r="AG600" s="371"/>
      <c r="AH600" s="371"/>
    </row>
    <row r="601" spans="2:34" customFormat="1" x14ac:dyDescent="0.35">
      <c r="B601" t="e">
        <f>[38]Data!#REF!</f>
        <v>#REF!</v>
      </c>
      <c r="C601">
        <v>51781</v>
      </c>
      <c r="D601" t="s">
        <v>728</v>
      </c>
      <c r="E601" s="223" t="s">
        <v>1153</v>
      </c>
      <c r="G601">
        <v>0</v>
      </c>
      <c r="I601" s="357">
        <f t="shared" si="21"/>
        <v>0</v>
      </c>
      <c r="K601" s="369"/>
      <c r="T601" s="370"/>
      <c r="AF601" s="371"/>
      <c r="AG601" s="371"/>
      <c r="AH601" s="371"/>
    </row>
    <row r="602" spans="2:34" customFormat="1" x14ac:dyDescent="0.35">
      <c r="B602" t="e">
        <f>[38]Data!#REF!</f>
        <v>#REF!</v>
      </c>
      <c r="C602">
        <v>51790</v>
      </c>
      <c r="D602" t="s">
        <v>729</v>
      </c>
      <c r="E602" s="223" t="s">
        <v>1153</v>
      </c>
      <c r="G602">
        <v>0</v>
      </c>
      <c r="I602" s="357">
        <f t="shared" si="21"/>
        <v>0</v>
      </c>
      <c r="K602" s="369"/>
      <c r="T602" s="370"/>
      <c r="AF602" s="371"/>
      <c r="AG602" s="371"/>
      <c r="AH602" s="371"/>
    </row>
    <row r="603" spans="2:34" customFormat="1" x14ac:dyDescent="0.35">
      <c r="B603" t="e">
        <f>[38]Data!#REF!</f>
        <v>#REF!</v>
      </c>
      <c r="C603">
        <v>51791</v>
      </c>
      <c r="D603" t="s">
        <v>730</v>
      </c>
      <c r="E603" s="223" t="s">
        <v>1153</v>
      </c>
      <c r="G603">
        <v>0</v>
      </c>
      <c r="I603" s="357">
        <f t="shared" si="21"/>
        <v>0</v>
      </c>
      <c r="K603" s="369"/>
      <c r="T603" s="370"/>
      <c r="AF603" s="371"/>
      <c r="AG603" s="371"/>
      <c r="AH603" s="371"/>
    </row>
    <row r="604" spans="2:34" customFormat="1" x14ac:dyDescent="0.35">
      <c r="B604" t="e">
        <f>[38]Data!#REF!</f>
        <v>#REF!</v>
      </c>
      <c r="C604">
        <v>51865</v>
      </c>
      <c r="D604" t="s">
        <v>731</v>
      </c>
      <c r="E604" s="223" t="s">
        <v>1153</v>
      </c>
      <c r="G604">
        <v>0</v>
      </c>
      <c r="I604" s="357">
        <f t="shared" si="21"/>
        <v>0</v>
      </c>
      <c r="K604" s="369"/>
      <c r="T604" s="370"/>
      <c r="AF604" s="371"/>
      <c r="AG604" s="371"/>
      <c r="AH604" s="371"/>
    </row>
    <row r="605" spans="2:34" customFormat="1" x14ac:dyDescent="0.35">
      <c r="B605" t="e">
        <f>[38]Data!#REF!</f>
        <v>#REF!</v>
      </c>
      <c r="C605">
        <v>51866</v>
      </c>
      <c r="D605" t="s">
        <v>821</v>
      </c>
      <c r="E605" s="223" t="s">
        <v>1153</v>
      </c>
      <c r="G605">
        <v>0</v>
      </c>
      <c r="I605" s="357">
        <f t="shared" ref="I605:I668" si="22">+G605*$I$3</f>
        <v>0</v>
      </c>
      <c r="K605" s="369"/>
      <c r="T605" s="370"/>
      <c r="AF605" s="371"/>
      <c r="AG605" s="371"/>
      <c r="AH605" s="371"/>
    </row>
    <row r="606" spans="2:34" customFormat="1" x14ac:dyDescent="0.35">
      <c r="B606" t="e">
        <f>[38]Data!#REF!</f>
        <v>#REF!</v>
      </c>
      <c r="C606">
        <v>51887</v>
      </c>
      <c r="D606" t="s">
        <v>733</v>
      </c>
      <c r="E606" s="223" t="s">
        <v>1153</v>
      </c>
      <c r="G606">
        <v>0</v>
      </c>
      <c r="I606" s="357">
        <f t="shared" si="22"/>
        <v>0</v>
      </c>
      <c r="K606" s="369"/>
      <c r="T606" s="370"/>
      <c r="AF606" s="371"/>
      <c r="AG606" s="371"/>
      <c r="AH606" s="371"/>
    </row>
    <row r="607" spans="2:34" customFormat="1" x14ac:dyDescent="0.35">
      <c r="B607" t="e">
        <f>[38]Data!#REF!</f>
        <v>#REF!</v>
      </c>
      <c r="C607">
        <v>51977</v>
      </c>
      <c r="D607" t="s">
        <v>734</v>
      </c>
      <c r="E607" s="223" t="s">
        <v>1153</v>
      </c>
      <c r="G607">
        <v>0</v>
      </c>
      <c r="I607" s="357">
        <f t="shared" si="22"/>
        <v>0</v>
      </c>
      <c r="K607" s="369"/>
      <c r="T607" s="370"/>
      <c r="AF607" s="371"/>
      <c r="AG607" s="371"/>
      <c r="AH607" s="371"/>
    </row>
    <row r="608" spans="2:34" customFormat="1" x14ac:dyDescent="0.35">
      <c r="B608" t="e">
        <f>[38]Data!#REF!</f>
        <v>#REF!</v>
      </c>
      <c r="C608">
        <v>51981</v>
      </c>
      <c r="D608" t="s">
        <v>735</v>
      </c>
      <c r="E608" s="223" t="s">
        <v>1153</v>
      </c>
      <c r="G608">
        <v>0</v>
      </c>
      <c r="I608" s="357">
        <f t="shared" si="22"/>
        <v>0</v>
      </c>
      <c r="K608" s="369"/>
      <c r="T608" s="370"/>
      <c r="AF608" s="371"/>
      <c r="AG608" s="371"/>
      <c r="AH608" s="371"/>
    </row>
    <row r="609" spans="2:34" customFormat="1" x14ac:dyDescent="0.35">
      <c r="B609" t="e">
        <f>[38]Data!#REF!</f>
        <v>#REF!</v>
      </c>
      <c r="C609">
        <v>51989</v>
      </c>
      <c r="D609" t="s">
        <v>736</v>
      </c>
      <c r="E609" s="223" t="s">
        <v>1153</v>
      </c>
      <c r="G609">
        <v>0</v>
      </c>
      <c r="I609" s="357">
        <f t="shared" si="22"/>
        <v>0</v>
      </c>
      <c r="K609" s="369"/>
      <c r="T609" s="370"/>
      <c r="AF609" s="371"/>
      <c r="AG609" s="371"/>
      <c r="AH609" s="371"/>
    </row>
    <row r="610" spans="2:34" customFormat="1" x14ac:dyDescent="0.35">
      <c r="B610" t="e">
        <f>[38]Data!#REF!</f>
        <v>#REF!</v>
      </c>
      <c r="C610">
        <v>51994</v>
      </c>
      <c r="D610" t="s">
        <v>822</v>
      </c>
      <c r="E610" s="223" t="s">
        <v>1153</v>
      </c>
      <c r="G610">
        <v>0</v>
      </c>
      <c r="I610" s="357">
        <f t="shared" si="22"/>
        <v>0</v>
      </c>
      <c r="K610" s="369"/>
      <c r="T610" s="370"/>
      <c r="AF610" s="371"/>
      <c r="AG610" s="371"/>
      <c r="AH610" s="371"/>
    </row>
    <row r="611" spans="2:34" customFormat="1" x14ac:dyDescent="0.35">
      <c r="B611" t="e">
        <f>[38]Data!#REF!</f>
        <v>#REF!</v>
      </c>
      <c r="C611">
        <v>51999</v>
      </c>
      <c r="D611" t="s">
        <v>737</v>
      </c>
      <c r="E611" s="223" t="s">
        <v>1153</v>
      </c>
      <c r="G611">
        <v>10</v>
      </c>
      <c r="I611" s="357">
        <f t="shared" si="22"/>
        <v>2180</v>
      </c>
      <c r="K611" s="369"/>
      <c r="T611" s="370"/>
      <c r="AF611" s="371"/>
      <c r="AG611" s="371"/>
      <c r="AH611" s="371"/>
    </row>
    <row r="612" spans="2:34" customFormat="1" x14ac:dyDescent="0.35">
      <c r="B612" t="e">
        <f>[38]Data!#REF!</f>
        <v>#REF!</v>
      </c>
      <c r="C612">
        <v>52016</v>
      </c>
      <c r="D612" t="s">
        <v>738</v>
      </c>
      <c r="E612" s="223" t="s">
        <v>1153</v>
      </c>
      <c r="G612">
        <v>7</v>
      </c>
      <c r="I612" s="357">
        <f t="shared" si="22"/>
        <v>1526</v>
      </c>
      <c r="K612" s="369"/>
      <c r="T612" s="370"/>
      <c r="AF612" s="371"/>
      <c r="AG612" s="371"/>
      <c r="AH612" s="371"/>
    </row>
    <row r="613" spans="2:34" customFormat="1" x14ac:dyDescent="0.35">
      <c r="B613" t="e">
        <f>[38]Data!#REF!</f>
        <v>#REF!</v>
      </c>
      <c r="C613">
        <v>52071</v>
      </c>
      <c r="D613" t="s">
        <v>739</v>
      </c>
      <c r="E613" s="223" t="s">
        <v>1153</v>
      </c>
      <c r="G613">
        <v>0</v>
      </c>
      <c r="I613" s="357">
        <f t="shared" si="22"/>
        <v>0</v>
      </c>
      <c r="K613" s="369"/>
      <c r="T613" s="370"/>
      <c r="AF613" s="371"/>
      <c r="AG613" s="371"/>
      <c r="AH613" s="371"/>
    </row>
    <row r="614" spans="2:34" customFormat="1" x14ac:dyDescent="0.35">
      <c r="B614" t="e">
        <f>[38]Data!#REF!</f>
        <v>#REF!</v>
      </c>
      <c r="C614">
        <v>52089</v>
      </c>
      <c r="D614" t="s">
        <v>740</v>
      </c>
      <c r="E614" s="223" t="s">
        <v>1153</v>
      </c>
      <c r="G614">
        <v>0</v>
      </c>
      <c r="I614" s="357">
        <f t="shared" si="22"/>
        <v>0</v>
      </c>
      <c r="K614" s="369"/>
      <c r="T614" s="370"/>
      <c r="AF614" s="371"/>
      <c r="AG614" s="371"/>
      <c r="AH614" s="371"/>
    </row>
    <row r="615" spans="2:34" customFormat="1" x14ac:dyDescent="0.35">
      <c r="B615" t="e">
        <f>[38]Data!#REF!</f>
        <v>#REF!</v>
      </c>
      <c r="C615">
        <v>52092</v>
      </c>
      <c r="D615" t="s">
        <v>741</v>
      </c>
      <c r="E615" s="223" t="s">
        <v>1153</v>
      </c>
      <c r="G615">
        <v>1</v>
      </c>
      <c r="I615" s="357">
        <f t="shared" si="22"/>
        <v>218</v>
      </c>
      <c r="K615" s="369"/>
      <c r="T615" s="370"/>
      <c r="AF615" s="371"/>
      <c r="AG615" s="371"/>
      <c r="AH615" s="371"/>
    </row>
    <row r="616" spans="2:34" customFormat="1" x14ac:dyDescent="0.35">
      <c r="B616" t="e">
        <f>[38]Data!#REF!</f>
        <v>#REF!</v>
      </c>
      <c r="C616">
        <v>52095</v>
      </c>
      <c r="D616" t="s">
        <v>1274</v>
      </c>
      <c r="E616" s="223" t="s">
        <v>1153</v>
      </c>
      <c r="G616">
        <v>0</v>
      </c>
      <c r="I616" s="357">
        <f t="shared" si="22"/>
        <v>0</v>
      </c>
      <c r="K616" s="369"/>
      <c r="T616" s="370"/>
      <c r="AF616" s="371"/>
      <c r="AG616" s="371"/>
      <c r="AH616" s="371"/>
    </row>
    <row r="617" spans="2:34" customFormat="1" x14ac:dyDescent="0.35">
      <c r="B617" t="e">
        <f>[38]Data!#REF!</f>
        <v>#REF!</v>
      </c>
      <c r="C617">
        <v>52096</v>
      </c>
      <c r="D617" t="s">
        <v>742</v>
      </c>
      <c r="E617" s="223" t="s">
        <v>1153</v>
      </c>
      <c r="G617">
        <v>0</v>
      </c>
      <c r="I617" s="357">
        <f t="shared" si="22"/>
        <v>0</v>
      </c>
      <c r="K617" s="369"/>
      <c r="T617" s="370"/>
      <c r="AF617" s="371"/>
      <c r="AG617" s="371"/>
      <c r="AH617" s="371"/>
    </row>
    <row r="618" spans="2:34" customFormat="1" x14ac:dyDescent="0.35">
      <c r="B618" t="e">
        <f>[38]Data!#REF!</f>
        <v>#REF!</v>
      </c>
      <c r="C618">
        <v>52107</v>
      </c>
      <c r="D618" t="s">
        <v>743</v>
      </c>
      <c r="E618" s="223" t="s">
        <v>1153</v>
      </c>
      <c r="G618">
        <v>0</v>
      </c>
      <c r="I618" s="357">
        <f t="shared" si="22"/>
        <v>0</v>
      </c>
      <c r="K618" s="369"/>
      <c r="T618" s="370"/>
      <c r="AF618" s="371"/>
      <c r="AG618" s="371"/>
      <c r="AH618" s="371"/>
    </row>
    <row r="619" spans="2:34" customFormat="1" x14ac:dyDescent="0.35">
      <c r="B619" t="e">
        <f>[38]Data!#REF!</f>
        <v>#REF!</v>
      </c>
      <c r="C619">
        <v>52108</v>
      </c>
      <c r="D619" t="s">
        <v>744</v>
      </c>
      <c r="E619" s="223" t="s">
        <v>1153</v>
      </c>
      <c r="G619">
        <v>0</v>
      </c>
      <c r="I619" s="357">
        <f t="shared" si="22"/>
        <v>0</v>
      </c>
      <c r="K619" s="369"/>
      <c r="T619" s="370"/>
      <c r="AF619" s="371"/>
      <c r="AG619" s="371"/>
      <c r="AH619" s="371"/>
    </row>
    <row r="620" spans="2:34" customFormat="1" x14ac:dyDescent="0.35">
      <c r="B620" t="e">
        <f>[38]Data!#REF!</f>
        <v>#REF!</v>
      </c>
      <c r="C620">
        <v>52109</v>
      </c>
      <c r="D620" t="s">
        <v>744</v>
      </c>
      <c r="E620" s="223" t="s">
        <v>1153</v>
      </c>
      <c r="G620">
        <v>4</v>
      </c>
      <c r="I620" s="357">
        <f t="shared" si="22"/>
        <v>872</v>
      </c>
      <c r="K620" s="369"/>
      <c r="T620" s="370"/>
      <c r="AF620" s="371"/>
      <c r="AG620" s="371"/>
      <c r="AH620" s="371"/>
    </row>
    <row r="621" spans="2:34" customFormat="1" x14ac:dyDescent="0.35">
      <c r="B621" t="e">
        <f>[38]Data!#REF!</f>
        <v>#REF!</v>
      </c>
      <c r="C621">
        <v>52110</v>
      </c>
      <c r="D621" t="s">
        <v>744</v>
      </c>
      <c r="E621" s="223" t="s">
        <v>1153</v>
      </c>
      <c r="G621">
        <v>1</v>
      </c>
      <c r="I621" s="357">
        <f t="shared" si="22"/>
        <v>218</v>
      </c>
      <c r="K621" s="369"/>
      <c r="T621" s="370"/>
      <c r="AF621" s="371"/>
      <c r="AG621" s="371"/>
      <c r="AH621" s="371"/>
    </row>
    <row r="622" spans="2:34" customFormat="1" x14ac:dyDescent="0.35">
      <c r="B622" t="e">
        <f>[38]Data!#REF!</f>
        <v>#REF!</v>
      </c>
      <c r="C622">
        <v>52124</v>
      </c>
      <c r="D622" t="s">
        <v>745</v>
      </c>
      <c r="E622" s="223" t="s">
        <v>1153</v>
      </c>
      <c r="G622">
        <v>0</v>
      </c>
      <c r="I622" s="357">
        <f t="shared" si="22"/>
        <v>0</v>
      </c>
      <c r="K622" s="369"/>
      <c r="T622" s="370"/>
      <c r="AF622" s="371"/>
      <c r="AG622" s="371"/>
      <c r="AH622" s="371"/>
    </row>
    <row r="623" spans="2:34" customFormat="1" x14ac:dyDescent="0.35">
      <c r="B623" t="e">
        <f>[38]Data!#REF!</f>
        <v>#REF!</v>
      </c>
      <c r="C623">
        <v>52127</v>
      </c>
      <c r="D623" t="s">
        <v>746</v>
      </c>
      <c r="E623" s="223" t="s">
        <v>1153</v>
      </c>
      <c r="G623">
        <v>0</v>
      </c>
      <c r="I623" s="357">
        <f t="shared" si="22"/>
        <v>0</v>
      </c>
      <c r="K623" s="369"/>
      <c r="T623" s="370"/>
      <c r="AF623" s="371"/>
      <c r="AG623" s="371"/>
      <c r="AH623" s="371"/>
    </row>
    <row r="624" spans="2:34" customFormat="1" x14ac:dyDescent="0.35">
      <c r="B624" t="e">
        <f>[38]Data!#REF!</f>
        <v>#REF!</v>
      </c>
      <c r="C624">
        <v>52128</v>
      </c>
      <c r="D624" t="s">
        <v>747</v>
      </c>
      <c r="E624" s="223" t="s">
        <v>1153</v>
      </c>
      <c r="G624">
        <v>1</v>
      </c>
      <c r="I624" s="357">
        <f t="shared" si="22"/>
        <v>218</v>
      </c>
      <c r="K624" s="369"/>
      <c r="T624" s="370"/>
      <c r="AF624" s="371"/>
      <c r="AG624" s="371"/>
      <c r="AH624" s="371"/>
    </row>
    <row r="625" spans="2:34" customFormat="1" x14ac:dyDescent="0.35">
      <c r="B625" t="e">
        <f>[38]Data!#REF!</f>
        <v>#REF!</v>
      </c>
      <c r="C625">
        <v>52133</v>
      </c>
      <c r="D625" t="s">
        <v>748</v>
      </c>
      <c r="E625" s="223" t="s">
        <v>1153</v>
      </c>
      <c r="G625">
        <v>0</v>
      </c>
      <c r="I625" s="357">
        <f t="shared" si="22"/>
        <v>0</v>
      </c>
      <c r="K625" s="369"/>
      <c r="T625" s="370"/>
      <c r="AF625" s="371"/>
      <c r="AG625" s="371"/>
      <c r="AH625" s="371"/>
    </row>
    <row r="626" spans="2:34" customFormat="1" x14ac:dyDescent="0.35">
      <c r="B626" t="e">
        <f>[38]Data!#REF!</f>
        <v>#REF!</v>
      </c>
      <c r="C626">
        <v>52137</v>
      </c>
      <c r="D626" t="s">
        <v>749</v>
      </c>
      <c r="E626" s="223" t="s">
        <v>1153</v>
      </c>
      <c r="G626">
        <v>0</v>
      </c>
      <c r="I626" s="357">
        <f t="shared" si="22"/>
        <v>0</v>
      </c>
      <c r="K626" s="369"/>
      <c r="T626" s="370"/>
      <c r="AF626" s="371"/>
      <c r="AG626" s="371"/>
      <c r="AH626" s="371"/>
    </row>
    <row r="627" spans="2:34" customFormat="1" x14ac:dyDescent="0.35">
      <c r="B627" t="e">
        <f>[38]Data!#REF!</f>
        <v>#REF!</v>
      </c>
      <c r="C627">
        <v>52139</v>
      </c>
      <c r="D627" t="s">
        <v>750</v>
      </c>
      <c r="E627" s="223" t="s">
        <v>1153</v>
      </c>
      <c r="G627">
        <v>0</v>
      </c>
      <c r="I627" s="357">
        <f t="shared" si="22"/>
        <v>0</v>
      </c>
      <c r="K627" s="369"/>
      <c r="T627" s="370"/>
      <c r="AF627" s="371"/>
      <c r="AG627" s="371"/>
      <c r="AH627" s="371"/>
    </row>
    <row r="628" spans="2:34" customFormat="1" x14ac:dyDescent="0.35">
      <c r="B628" t="e">
        <f>[38]Data!#REF!</f>
        <v>#REF!</v>
      </c>
      <c r="C628">
        <v>52149</v>
      </c>
      <c r="D628" t="s">
        <v>431</v>
      </c>
      <c r="E628" s="223" t="s">
        <v>1153</v>
      </c>
      <c r="G628">
        <v>0</v>
      </c>
      <c r="I628" s="357">
        <f t="shared" si="22"/>
        <v>0</v>
      </c>
      <c r="K628" s="369"/>
      <c r="T628" s="370"/>
      <c r="AF628" s="371"/>
      <c r="AG628" s="371"/>
      <c r="AH628" s="371"/>
    </row>
    <row r="629" spans="2:34" customFormat="1" x14ac:dyDescent="0.35">
      <c r="B629" t="e">
        <f>[38]Data!#REF!</f>
        <v>#REF!</v>
      </c>
      <c r="C629">
        <v>52151</v>
      </c>
      <c r="D629" t="s">
        <v>751</v>
      </c>
      <c r="E629" s="223" t="s">
        <v>1153</v>
      </c>
      <c r="G629">
        <v>0</v>
      </c>
      <c r="I629" s="357">
        <f t="shared" si="22"/>
        <v>0</v>
      </c>
      <c r="K629" s="369"/>
      <c r="T629" s="370"/>
      <c r="AF629" s="371"/>
      <c r="AG629" s="371"/>
      <c r="AH629" s="371"/>
    </row>
    <row r="630" spans="2:34" customFormat="1" x14ac:dyDescent="0.35">
      <c r="B630" t="e">
        <f>[38]Data!#REF!</f>
        <v>#REF!</v>
      </c>
      <c r="C630">
        <v>52164</v>
      </c>
      <c r="D630" t="s">
        <v>752</v>
      </c>
      <c r="E630" s="223" t="s">
        <v>1153</v>
      </c>
      <c r="G630">
        <v>0</v>
      </c>
      <c r="I630" s="357">
        <f t="shared" si="22"/>
        <v>0</v>
      </c>
      <c r="K630" s="369"/>
      <c r="T630" s="370"/>
      <c r="AF630" s="371"/>
      <c r="AG630" s="371"/>
      <c r="AH630" s="371"/>
    </row>
    <row r="631" spans="2:34" customFormat="1" x14ac:dyDescent="0.35">
      <c r="B631" t="e">
        <f>[38]Data!#REF!</f>
        <v>#REF!</v>
      </c>
      <c r="C631">
        <v>52203</v>
      </c>
      <c r="D631" t="s">
        <v>753</v>
      </c>
      <c r="E631" s="223" t="s">
        <v>1153</v>
      </c>
      <c r="G631">
        <v>0</v>
      </c>
      <c r="I631" s="357">
        <f t="shared" si="22"/>
        <v>0</v>
      </c>
      <c r="K631" s="369"/>
      <c r="T631" s="370"/>
      <c r="AF631" s="371"/>
      <c r="AG631" s="371"/>
      <c r="AH631" s="371"/>
    </row>
    <row r="632" spans="2:34" customFormat="1" x14ac:dyDescent="0.35">
      <c r="B632" t="e">
        <f>[38]Data!#REF!</f>
        <v>#REF!</v>
      </c>
      <c r="C632">
        <v>52227</v>
      </c>
      <c r="D632" t="s">
        <v>685</v>
      </c>
      <c r="E632" s="223" t="s">
        <v>1153</v>
      </c>
      <c r="G632">
        <v>7</v>
      </c>
      <c r="I632" s="357">
        <f t="shared" si="22"/>
        <v>1526</v>
      </c>
      <c r="K632" s="369"/>
      <c r="T632" s="370"/>
      <c r="AF632" s="371"/>
      <c r="AG632" s="371"/>
      <c r="AH632" s="371"/>
    </row>
    <row r="633" spans="2:34" customFormat="1" x14ac:dyDescent="0.35">
      <c r="B633" t="e">
        <f>[38]Data!#REF!</f>
        <v>#REF!</v>
      </c>
      <c r="C633">
        <v>52285</v>
      </c>
      <c r="D633" t="s">
        <v>755</v>
      </c>
      <c r="E633" s="223" t="s">
        <v>1153</v>
      </c>
      <c r="G633">
        <v>0</v>
      </c>
      <c r="I633" s="357">
        <f t="shared" si="22"/>
        <v>0</v>
      </c>
      <c r="K633" s="369"/>
      <c r="T633" s="370"/>
      <c r="AF633" s="371"/>
      <c r="AG633" s="371"/>
      <c r="AH633" s="371"/>
    </row>
    <row r="634" spans="2:34" customFormat="1" x14ac:dyDescent="0.35">
      <c r="B634" t="e">
        <f>[38]Data!#REF!</f>
        <v>#REF!</v>
      </c>
      <c r="C634">
        <v>52292</v>
      </c>
      <c r="D634" t="s">
        <v>1225</v>
      </c>
      <c r="E634" s="223" t="s">
        <v>1153</v>
      </c>
      <c r="G634">
        <v>0</v>
      </c>
      <c r="I634" s="357">
        <f t="shared" si="22"/>
        <v>0</v>
      </c>
      <c r="K634" s="369"/>
      <c r="T634" s="370"/>
      <c r="AF634" s="371"/>
      <c r="AG634" s="371"/>
      <c r="AH634" s="371"/>
    </row>
    <row r="635" spans="2:34" customFormat="1" x14ac:dyDescent="0.35">
      <c r="B635" t="e">
        <f>[38]Data!#REF!</f>
        <v>#REF!</v>
      </c>
      <c r="C635">
        <v>52303</v>
      </c>
      <c r="D635" t="s">
        <v>756</v>
      </c>
      <c r="E635" s="223" t="s">
        <v>1153</v>
      </c>
      <c r="G635">
        <v>3</v>
      </c>
      <c r="I635" s="357">
        <f t="shared" si="22"/>
        <v>654</v>
      </c>
      <c r="K635" s="369"/>
      <c r="T635" s="370"/>
      <c r="AF635" s="371"/>
      <c r="AG635" s="371"/>
      <c r="AH635" s="371"/>
    </row>
    <row r="636" spans="2:34" customFormat="1" x14ac:dyDescent="0.35">
      <c r="B636" t="e">
        <f>[38]Data!#REF!</f>
        <v>#REF!</v>
      </c>
      <c r="C636">
        <v>52324</v>
      </c>
      <c r="D636" t="s">
        <v>757</v>
      </c>
      <c r="E636" s="223" t="s">
        <v>1153</v>
      </c>
      <c r="G636">
        <v>0</v>
      </c>
      <c r="I636" s="357">
        <f t="shared" si="22"/>
        <v>0</v>
      </c>
      <c r="K636" s="369"/>
      <c r="T636" s="370"/>
      <c r="AF636" s="371"/>
      <c r="AG636" s="371"/>
      <c r="AH636" s="371"/>
    </row>
    <row r="637" spans="2:34" customFormat="1" x14ac:dyDescent="0.35">
      <c r="B637" t="e">
        <f>[38]Data!#REF!</f>
        <v>#REF!</v>
      </c>
      <c r="C637">
        <v>52330</v>
      </c>
      <c r="D637" t="s">
        <v>758</v>
      </c>
      <c r="E637" s="223" t="s">
        <v>1153</v>
      </c>
      <c r="G637">
        <v>0</v>
      </c>
      <c r="I637" s="357">
        <f t="shared" si="22"/>
        <v>0</v>
      </c>
      <c r="K637" s="369"/>
      <c r="T637" s="370"/>
      <c r="AF637" s="371"/>
      <c r="AG637" s="371"/>
      <c r="AH637" s="371"/>
    </row>
    <row r="638" spans="2:34" customFormat="1" x14ac:dyDescent="0.35">
      <c r="B638" t="e">
        <f>[38]Data!#REF!</f>
        <v>#REF!</v>
      </c>
      <c r="C638">
        <v>52334</v>
      </c>
      <c r="D638" t="s">
        <v>759</v>
      </c>
      <c r="E638" s="223" t="s">
        <v>1153</v>
      </c>
      <c r="G638">
        <v>8</v>
      </c>
      <c r="I638" s="357">
        <f t="shared" si="22"/>
        <v>1744</v>
      </c>
      <c r="K638" s="369"/>
      <c r="T638" s="370"/>
      <c r="AF638" s="371"/>
      <c r="AG638" s="371"/>
      <c r="AH638" s="371"/>
    </row>
    <row r="639" spans="2:34" customFormat="1" x14ac:dyDescent="0.35">
      <c r="B639" t="e">
        <f>[38]Data!#REF!</f>
        <v>#REF!</v>
      </c>
      <c r="C639">
        <v>52357</v>
      </c>
      <c r="D639" t="s">
        <v>801</v>
      </c>
      <c r="E639" s="223" t="s">
        <v>1153</v>
      </c>
      <c r="G639">
        <v>0</v>
      </c>
      <c r="I639" s="357">
        <f t="shared" si="22"/>
        <v>0</v>
      </c>
      <c r="K639" s="369"/>
      <c r="T639" s="370"/>
      <c r="AF639" s="371"/>
      <c r="AG639" s="371"/>
      <c r="AH639" s="371"/>
    </row>
    <row r="640" spans="2:34" customFormat="1" x14ac:dyDescent="0.35">
      <c r="B640" t="e">
        <f>[38]Data!#REF!</f>
        <v>#REF!</v>
      </c>
      <c r="C640">
        <v>52365</v>
      </c>
      <c r="D640" t="s">
        <v>760</v>
      </c>
      <c r="E640" s="223" t="s">
        <v>1153</v>
      </c>
      <c r="G640">
        <v>0</v>
      </c>
      <c r="I640" s="357">
        <f t="shared" si="22"/>
        <v>0</v>
      </c>
      <c r="K640" s="369"/>
      <c r="T640" s="370"/>
      <c r="AF640" s="371"/>
      <c r="AG640" s="371"/>
      <c r="AH640" s="371"/>
    </row>
    <row r="641" spans="2:34" customFormat="1" x14ac:dyDescent="0.35">
      <c r="B641" t="e">
        <f>[38]Data!#REF!</f>
        <v>#REF!</v>
      </c>
      <c r="C641">
        <v>52384</v>
      </c>
      <c r="D641" t="s">
        <v>621</v>
      </c>
      <c r="E641" s="223" t="s">
        <v>1153</v>
      </c>
      <c r="G641">
        <v>3</v>
      </c>
      <c r="I641" s="357">
        <f t="shared" si="22"/>
        <v>654</v>
      </c>
      <c r="K641" s="369"/>
      <c r="T641" s="370"/>
      <c r="AF641" s="371"/>
      <c r="AG641" s="371"/>
      <c r="AH641" s="371"/>
    </row>
    <row r="642" spans="2:34" customFormat="1" x14ac:dyDescent="0.35">
      <c r="B642" t="e">
        <f>[38]Data!#REF!</f>
        <v>#REF!</v>
      </c>
      <c r="C642">
        <v>52393</v>
      </c>
      <c r="D642" t="s">
        <v>761</v>
      </c>
      <c r="E642" s="223" t="s">
        <v>1153</v>
      </c>
      <c r="G642">
        <v>1</v>
      </c>
      <c r="I642" s="357">
        <f t="shared" si="22"/>
        <v>218</v>
      </c>
      <c r="K642" s="369"/>
      <c r="T642" s="370"/>
      <c r="AF642" s="371"/>
      <c r="AG642" s="371"/>
      <c r="AH642" s="371"/>
    </row>
    <row r="643" spans="2:34" customFormat="1" x14ac:dyDescent="0.35">
      <c r="B643" t="e">
        <f>[38]Data!#REF!</f>
        <v>#REF!</v>
      </c>
      <c r="C643">
        <v>52394</v>
      </c>
      <c r="D643" t="s">
        <v>802</v>
      </c>
      <c r="E643" s="223" t="s">
        <v>1153</v>
      </c>
      <c r="G643">
        <v>0</v>
      </c>
      <c r="I643" s="357">
        <f t="shared" si="22"/>
        <v>0</v>
      </c>
      <c r="K643" s="369"/>
      <c r="T643" s="370"/>
      <c r="AF643" s="371"/>
      <c r="AG643" s="371"/>
      <c r="AH643" s="371"/>
    </row>
    <row r="644" spans="2:34" customFormat="1" x14ac:dyDescent="0.35">
      <c r="B644" t="e">
        <f>[38]Data!#REF!</f>
        <v>#REF!</v>
      </c>
      <c r="C644">
        <v>52401</v>
      </c>
      <c r="D644" t="s">
        <v>762</v>
      </c>
      <c r="E644" s="223" t="s">
        <v>1153</v>
      </c>
      <c r="G644">
        <v>0</v>
      </c>
      <c r="I644" s="357">
        <f t="shared" si="22"/>
        <v>0</v>
      </c>
      <c r="K644" s="369"/>
      <c r="T644" s="370"/>
      <c r="AF644" s="371"/>
      <c r="AG644" s="371"/>
      <c r="AH644" s="371"/>
    </row>
    <row r="645" spans="2:34" customFormat="1" x14ac:dyDescent="0.35">
      <c r="B645" t="e">
        <f>[38]Data!#REF!</f>
        <v>#REF!</v>
      </c>
      <c r="C645">
        <v>52419</v>
      </c>
      <c r="D645" t="s">
        <v>765</v>
      </c>
      <c r="E645" s="223" t="s">
        <v>1153</v>
      </c>
      <c r="G645">
        <v>5</v>
      </c>
      <c r="I645" s="357">
        <f t="shared" si="22"/>
        <v>1090</v>
      </c>
      <c r="K645" s="369"/>
      <c r="T645" s="370"/>
      <c r="AF645" s="371"/>
      <c r="AG645" s="371"/>
      <c r="AH645" s="371"/>
    </row>
    <row r="646" spans="2:34" customFormat="1" x14ac:dyDescent="0.35">
      <c r="B646" t="e">
        <f>[38]Data!#REF!</f>
        <v>#REF!</v>
      </c>
      <c r="C646">
        <v>52428</v>
      </c>
      <c r="D646" t="s">
        <v>766</v>
      </c>
      <c r="E646" s="223" t="s">
        <v>1153</v>
      </c>
      <c r="G646">
        <v>0</v>
      </c>
      <c r="I646" s="357">
        <f t="shared" si="22"/>
        <v>0</v>
      </c>
      <c r="K646" s="369"/>
      <c r="T646" s="370"/>
      <c r="AF646" s="371"/>
      <c r="AG646" s="371"/>
      <c r="AH646" s="371"/>
    </row>
    <row r="647" spans="2:34" customFormat="1" x14ac:dyDescent="0.35">
      <c r="B647" t="e">
        <f>[38]Data!#REF!</f>
        <v>#REF!</v>
      </c>
      <c r="C647">
        <v>52429</v>
      </c>
      <c r="D647" t="s">
        <v>767</v>
      </c>
      <c r="E647" s="223" t="s">
        <v>1153</v>
      </c>
      <c r="G647">
        <v>0</v>
      </c>
      <c r="I647" s="357">
        <f t="shared" si="22"/>
        <v>0</v>
      </c>
      <c r="K647" s="369"/>
      <c r="T647" s="370"/>
      <c r="AF647" s="371"/>
      <c r="AG647" s="371"/>
      <c r="AH647" s="371"/>
    </row>
    <row r="648" spans="2:34" customFormat="1" x14ac:dyDescent="0.35">
      <c r="B648" t="e">
        <f>[38]Data!#REF!</f>
        <v>#REF!</v>
      </c>
      <c r="C648">
        <v>52444</v>
      </c>
      <c r="D648" t="s">
        <v>768</v>
      </c>
      <c r="E648" s="223" t="s">
        <v>1153</v>
      </c>
      <c r="G648">
        <v>5</v>
      </c>
      <c r="I648" s="357">
        <f t="shared" si="22"/>
        <v>1090</v>
      </c>
      <c r="K648" s="369"/>
      <c r="T648" s="370"/>
      <c r="AF648" s="371"/>
      <c r="AG648" s="371"/>
      <c r="AH648" s="371"/>
    </row>
    <row r="649" spans="2:34" customFormat="1" x14ac:dyDescent="0.35">
      <c r="B649" t="e">
        <f>[38]Data!#REF!</f>
        <v>#REF!</v>
      </c>
      <c r="C649">
        <v>52469</v>
      </c>
      <c r="D649" t="s">
        <v>769</v>
      </c>
      <c r="E649" s="223" t="s">
        <v>1153</v>
      </c>
      <c r="G649">
        <v>6</v>
      </c>
      <c r="I649" s="357">
        <f t="shared" si="22"/>
        <v>1308</v>
      </c>
      <c r="K649" s="369"/>
      <c r="T649" s="370"/>
      <c r="AF649" s="371"/>
      <c r="AG649" s="371"/>
      <c r="AH649" s="371"/>
    </row>
    <row r="650" spans="2:34" customFormat="1" x14ac:dyDescent="0.35">
      <c r="B650" t="e">
        <f>[38]Data!#REF!</f>
        <v>#REF!</v>
      </c>
      <c r="C650">
        <v>52472</v>
      </c>
      <c r="D650" t="s">
        <v>770</v>
      </c>
      <c r="E650" s="223" t="s">
        <v>1153</v>
      </c>
      <c r="G650">
        <v>0</v>
      </c>
      <c r="I650" s="357">
        <f t="shared" si="22"/>
        <v>0</v>
      </c>
      <c r="K650" s="369"/>
      <c r="T650" s="370"/>
      <c r="AF650" s="371"/>
      <c r="AG650" s="371"/>
      <c r="AH650" s="371"/>
    </row>
    <row r="651" spans="2:34" customFormat="1" x14ac:dyDescent="0.35">
      <c r="B651" t="e">
        <f>[38]Data!#REF!</f>
        <v>#REF!</v>
      </c>
      <c r="C651">
        <v>52483</v>
      </c>
      <c r="D651" t="s">
        <v>771</v>
      </c>
      <c r="E651" s="223" t="s">
        <v>1153</v>
      </c>
      <c r="G651">
        <v>4</v>
      </c>
      <c r="I651" s="357">
        <f t="shared" si="22"/>
        <v>872</v>
      </c>
      <c r="K651" s="369"/>
      <c r="T651" s="370"/>
      <c r="AF651" s="371"/>
      <c r="AG651" s="371"/>
      <c r="AH651" s="371"/>
    </row>
    <row r="652" spans="2:34" customFormat="1" x14ac:dyDescent="0.35">
      <c r="B652" t="e">
        <f>[38]Data!#REF!</f>
        <v>#REF!</v>
      </c>
      <c r="C652">
        <v>52485</v>
      </c>
      <c r="D652" t="s">
        <v>772</v>
      </c>
      <c r="E652" s="223" t="s">
        <v>1153</v>
      </c>
      <c r="G652">
        <v>0</v>
      </c>
      <c r="I652" s="357">
        <f t="shared" si="22"/>
        <v>0</v>
      </c>
      <c r="K652" s="369"/>
      <c r="T652" s="370"/>
      <c r="AF652" s="371"/>
      <c r="AG652" s="371"/>
      <c r="AH652" s="371"/>
    </row>
    <row r="653" spans="2:34" customFormat="1" x14ac:dyDescent="0.35">
      <c r="B653" t="e">
        <f>[38]Data!#REF!</f>
        <v>#REF!</v>
      </c>
      <c r="C653">
        <v>52489</v>
      </c>
      <c r="D653" t="s">
        <v>773</v>
      </c>
      <c r="E653" s="223" t="s">
        <v>1153</v>
      </c>
      <c r="G653">
        <v>0</v>
      </c>
      <c r="I653" s="357">
        <f t="shared" si="22"/>
        <v>0</v>
      </c>
      <c r="K653" s="369"/>
      <c r="T653" s="370"/>
      <c r="AF653" s="371"/>
      <c r="AG653" s="371"/>
      <c r="AH653" s="371"/>
    </row>
    <row r="654" spans="2:34" customFormat="1" x14ac:dyDescent="0.35">
      <c r="B654" t="e">
        <f>[38]Data!#REF!</f>
        <v>#REF!</v>
      </c>
      <c r="C654">
        <v>52494</v>
      </c>
      <c r="D654" t="s">
        <v>774</v>
      </c>
      <c r="E654" s="223" t="s">
        <v>1153</v>
      </c>
      <c r="G654">
        <v>0</v>
      </c>
      <c r="I654" s="357">
        <f t="shared" si="22"/>
        <v>0</v>
      </c>
      <c r="K654" s="369"/>
      <c r="T654" s="370"/>
      <c r="AF654" s="371"/>
      <c r="AG654" s="371"/>
      <c r="AH654" s="371"/>
    </row>
    <row r="655" spans="2:34" customFormat="1" x14ac:dyDescent="0.35">
      <c r="B655" t="e">
        <f>[38]Data!#REF!</f>
        <v>#REF!</v>
      </c>
      <c r="C655">
        <v>52507</v>
      </c>
      <c r="D655" t="s">
        <v>775</v>
      </c>
      <c r="E655" s="223" t="s">
        <v>1153</v>
      </c>
      <c r="G655">
        <v>0</v>
      </c>
      <c r="I655" s="357">
        <f t="shared" si="22"/>
        <v>0</v>
      </c>
      <c r="K655" s="369"/>
      <c r="T655" s="370"/>
      <c r="AF655" s="371"/>
      <c r="AG655" s="371"/>
      <c r="AH655" s="371"/>
    </row>
    <row r="656" spans="2:34" customFormat="1" x14ac:dyDescent="0.35">
      <c r="B656" t="e">
        <f>[38]Data!#REF!</f>
        <v>#REF!</v>
      </c>
      <c r="C656">
        <v>52508</v>
      </c>
      <c r="D656" t="s">
        <v>776</v>
      </c>
      <c r="E656" s="223" t="s">
        <v>1153</v>
      </c>
      <c r="G656">
        <v>0</v>
      </c>
      <c r="I656" s="357">
        <f t="shared" si="22"/>
        <v>0</v>
      </c>
      <c r="K656" s="369"/>
      <c r="T656" s="370"/>
      <c r="AF656" s="371"/>
      <c r="AG656" s="371"/>
      <c r="AH656" s="371"/>
    </row>
    <row r="657" spans="2:34" customFormat="1" x14ac:dyDescent="0.35">
      <c r="B657" t="e">
        <f>[38]Data!#REF!</f>
        <v>#REF!</v>
      </c>
      <c r="C657">
        <v>52516</v>
      </c>
      <c r="D657" t="s">
        <v>777</v>
      </c>
      <c r="E657" s="223" t="s">
        <v>1153</v>
      </c>
      <c r="G657">
        <v>14</v>
      </c>
      <c r="I657" s="357">
        <f t="shared" si="22"/>
        <v>3052</v>
      </c>
      <c r="K657" s="369"/>
      <c r="T657" s="370"/>
      <c r="AF657" s="371"/>
      <c r="AG657" s="371"/>
      <c r="AH657" s="371"/>
    </row>
    <row r="658" spans="2:34" customFormat="1" x14ac:dyDescent="0.35">
      <c r="B658" t="e">
        <f>[38]Data!#REF!</f>
        <v>#REF!</v>
      </c>
      <c r="C658">
        <v>52518</v>
      </c>
      <c r="D658" t="s">
        <v>778</v>
      </c>
      <c r="E658" s="223" t="s">
        <v>1153</v>
      </c>
      <c r="G658">
        <v>3</v>
      </c>
      <c r="I658" s="357">
        <f t="shared" si="22"/>
        <v>654</v>
      </c>
      <c r="K658" s="369"/>
      <c r="T658" s="370"/>
      <c r="AF658" s="371"/>
      <c r="AG658" s="371"/>
      <c r="AH658" s="371"/>
    </row>
    <row r="659" spans="2:34" customFormat="1" x14ac:dyDescent="0.35">
      <c r="B659" t="e">
        <f>[38]Data!#REF!</f>
        <v>#REF!</v>
      </c>
      <c r="C659">
        <v>52520</v>
      </c>
      <c r="D659" t="s">
        <v>779</v>
      </c>
      <c r="E659" s="223" t="s">
        <v>1153</v>
      </c>
      <c r="G659">
        <v>0</v>
      </c>
      <c r="I659" s="357">
        <f t="shared" si="22"/>
        <v>0</v>
      </c>
      <c r="K659" s="369"/>
      <c r="T659" s="370"/>
      <c r="AF659" s="371"/>
      <c r="AG659" s="371"/>
      <c r="AH659" s="371"/>
    </row>
    <row r="660" spans="2:34" customFormat="1" x14ac:dyDescent="0.35">
      <c r="B660" t="e">
        <f>[38]Data!#REF!</f>
        <v>#REF!</v>
      </c>
      <c r="C660">
        <v>52530</v>
      </c>
      <c r="D660" t="s">
        <v>780</v>
      </c>
      <c r="E660" s="223" t="s">
        <v>1153</v>
      </c>
      <c r="G660">
        <v>0</v>
      </c>
      <c r="I660" s="357">
        <f t="shared" si="22"/>
        <v>0</v>
      </c>
      <c r="K660" s="369"/>
      <c r="T660" s="370"/>
      <c r="AF660" s="371"/>
      <c r="AG660" s="371"/>
      <c r="AH660" s="371"/>
    </row>
    <row r="661" spans="2:34" customFormat="1" x14ac:dyDescent="0.35">
      <c r="B661" t="e">
        <f>[38]Data!#REF!</f>
        <v>#REF!</v>
      </c>
      <c r="C661">
        <v>52547</v>
      </c>
      <c r="D661" t="s">
        <v>781</v>
      </c>
      <c r="E661" s="223" t="s">
        <v>1153</v>
      </c>
      <c r="G661">
        <v>0</v>
      </c>
      <c r="I661" s="357">
        <f t="shared" si="22"/>
        <v>0</v>
      </c>
      <c r="K661" s="369"/>
      <c r="T661" s="370"/>
      <c r="AF661" s="371"/>
      <c r="AG661" s="371"/>
      <c r="AH661" s="371"/>
    </row>
    <row r="662" spans="2:34" customFormat="1" x14ac:dyDescent="0.35">
      <c r="B662" t="e">
        <f>[38]Data!#REF!</f>
        <v>#REF!</v>
      </c>
      <c r="C662">
        <v>52551</v>
      </c>
      <c r="D662" t="s">
        <v>782</v>
      </c>
      <c r="E662" s="223" t="s">
        <v>1153</v>
      </c>
      <c r="G662">
        <v>0</v>
      </c>
      <c r="I662" s="357">
        <f t="shared" si="22"/>
        <v>0</v>
      </c>
      <c r="K662" s="369"/>
      <c r="T662" s="370"/>
      <c r="AF662" s="371"/>
      <c r="AG662" s="371"/>
      <c r="AH662" s="371"/>
    </row>
    <row r="663" spans="2:34" customFormat="1" x14ac:dyDescent="0.35">
      <c r="B663" t="e">
        <f>[38]Data!#REF!</f>
        <v>#REF!</v>
      </c>
      <c r="C663">
        <v>52553</v>
      </c>
      <c r="D663" t="s">
        <v>462</v>
      </c>
      <c r="E663" s="223" t="s">
        <v>1153</v>
      </c>
      <c r="G663">
        <v>2</v>
      </c>
      <c r="I663" s="357">
        <f t="shared" si="22"/>
        <v>436</v>
      </c>
      <c r="K663" s="369"/>
      <c r="T663" s="370"/>
      <c r="AF663" s="371"/>
      <c r="AG663" s="371"/>
      <c r="AH663" s="371"/>
    </row>
    <row r="664" spans="2:34" customFormat="1" x14ac:dyDescent="0.35">
      <c r="B664" t="e">
        <f>[38]Data!#REF!</f>
        <v>#REF!</v>
      </c>
      <c r="C664">
        <v>52558</v>
      </c>
      <c r="D664" t="s">
        <v>783</v>
      </c>
      <c r="E664" s="223" t="s">
        <v>1153</v>
      </c>
      <c r="G664">
        <v>0</v>
      </c>
      <c r="I664" s="357">
        <f t="shared" si="22"/>
        <v>0</v>
      </c>
      <c r="K664" s="369"/>
      <c r="T664" s="370"/>
      <c r="AF664" s="371"/>
      <c r="AG664" s="371"/>
      <c r="AH664" s="371"/>
    </row>
    <row r="665" spans="2:34" customFormat="1" x14ac:dyDescent="0.35">
      <c r="B665" t="e">
        <f>[38]Data!#REF!</f>
        <v>#REF!</v>
      </c>
      <c r="C665">
        <v>52562</v>
      </c>
      <c r="D665" t="s">
        <v>784</v>
      </c>
      <c r="E665" s="223" t="s">
        <v>1153</v>
      </c>
      <c r="G665">
        <v>2</v>
      </c>
      <c r="I665" s="357">
        <f t="shared" si="22"/>
        <v>436</v>
      </c>
      <c r="K665" s="369"/>
      <c r="T665" s="370"/>
      <c r="AF665" s="371"/>
      <c r="AG665" s="371"/>
      <c r="AH665" s="371"/>
    </row>
    <row r="666" spans="2:34" customFormat="1" x14ac:dyDescent="0.35">
      <c r="B666" t="e">
        <f>[38]Data!#REF!</f>
        <v>#REF!</v>
      </c>
      <c r="C666">
        <v>52564</v>
      </c>
      <c r="D666" t="s">
        <v>1303</v>
      </c>
      <c r="E666" s="223" t="s">
        <v>1153</v>
      </c>
      <c r="G666">
        <v>0</v>
      </c>
      <c r="I666" s="357">
        <f t="shared" si="22"/>
        <v>0</v>
      </c>
      <c r="K666" s="369"/>
      <c r="T666" s="370"/>
      <c r="AF666" s="371"/>
      <c r="AG666" s="371"/>
      <c r="AH666" s="371"/>
    </row>
    <row r="667" spans="2:34" customFormat="1" x14ac:dyDescent="0.35">
      <c r="B667" t="e">
        <f>[38]Data!#REF!</f>
        <v>#REF!</v>
      </c>
      <c r="C667">
        <v>52574</v>
      </c>
      <c r="D667" t="s">
        <v>785</v>
      </c>
      <c r="E667" s="223" t="s">
        <v>1153</v>
      </c>
      <c r="G667">
        <v>4</v>
      </c>
      <c r="I667" s="357">
        <f t="shared" si="22"/>
        <v>872</v>
      </c>
      <c r="K667" s="369"/>
      <c r="T667" s="370"/>
      <c r="AF667" s="371"/>
      <c r="AG667" s="371"/>
      <c r="AH667" s="371"/>
    </row>
    <row r="668" spans="2:34" customFormat="1" x14ac:dyDescent="0.35">
      <c r="B668" t="e">
        <f>[38]Data!#REF!</f>
        <v>#REF!</v>
      </c>
      <c r="C668">
        <v>52583</v>
      </c>
      <c r="D668" t="s">
        <v>786</v>
      </c>
      <c r="E668" s="223" t="s">
        <v>1153</v>
      </c>
      <c r="G668">
        <v>0</v>
      </c>
      <c r="I668" s="357">
        <f t="shared" si="22"/>
        <v>0</v>
      </c>
      <c r="K668" s="369"/>
      <c r="T668" s="370"/>
      <c r="AF668" s="371"/>
      <c r="AG668" s="371"/>
      <c r="AH668" s="371"/>
    </row>
    <row r="669" spans="2:34" customFormat="1" x14ac:dyDescent="0.35">
      <c r="B669" t="e">
        <f>[38]Data!#REF!</f>
        <v>#REF!</v>
      </c>
      <c r="C669">
        <v>52589</v>
      </c>
      <c r="D669" t="s">
        <v>787</v>
      </c>
      <c r="E669" s="223" t="s">
        <v>1153</v>
      </c>
      <c r="G669">
        <v>0</v>
      </c>
      <c r="I669" s="357">
        <f t="shared" ref="I669:I703" si="23">+G669*$I$3</f>
        <v>0</v>
      </c>
      <c r="K669" s="369"/>
      <c r="T669" s="370"/>
      <c r="AF669" s="371"/>
      <c r="AG669" s="371"/>
      <c r="AH669" s="371"/>
    </row>
    <row r="670" spans="2:34" customFormat="1" x14ac:dyDescent="0.35">
      <c r="B670" t="e">
        <f>[38]Data!#REF!</f>
        <v>#REF!</v>
      </c>
      <c r="C670">
        <v>52590</v>
      </c>
      <c r="D670" t="s">
        <v>804</v>
      </c>
      <c r="E670" s="223" t="s">
        <v>1153</v>
      </c>
      <c r="G670">
        <v>0</v>
      </c>
      <c r="I670" s="357">
        <f t="shared" si="23"/>
        <v>0</v>
      </c>
      <c r="K670" s="369"/>
      <c r="T670" s="370"/>
      <c r="AF670" s="371"/>
      <c r="AG670" s="371"/>
      <c r="AH670" s="371"/>
    </row>
    <row r="671" spans="2:34" customFormat="1" x14ac:dyDescent="0.35">
      <c r="B671" t="e">
        <f>[38]Data!#REF!</f>
        <v>#REF!</v>
      </c>
      <c r="C671">
        <v>52607</v>
      </c>
      <c r="D671" t="s">
        <v>788</v>
      </c>
      <c r="E671" s="223" t="s">
        <v>1153</v>
      </c>
      <c r="G671">
        <v>0</v>
      </c>
      <c r="I671" s="357">
        <f t="shared" si="23"/>
        <v>0</v>
      </c>
      <c r="K671" s="369"/>
      <c r="T671" s="370"/>
      <c r="AF671" s="371"/>
      <c r="AG671" s="371"/>
      <c r="AH671" s="371"/>
    </row>
    <row r="672" spans="2:34" customFormat="1" x14ac:dyDescent="0.35">
      <c r="B672" t="e">
        <f>[38]Data!#REF!</f>
        <v>#REF!</v>
      </c>
      <c r="C672">
        <v>52609</v>
      </c>
      <c r="D672" t="s">
        <v>789</v>
      </c>
      <c r="E672" s="223" t="s">
        <v>1153</v>
      </c>
      <c r="G672">
        <v>0</v>
      </c>
      <c r="I672" s="357">
        <f t="shared" si="23"/>
        <v>0</v>
      </c>
      <c r="K672" s="369"/>
      <c r="T672" s="370"/>
      <c r="AF672" s="371"/>
      <c r="AG672" s="371"/>
      <c r="AH672" s="371"/>
    </row>
    <row r="673" spans="2:34" customFormat="1" x14ac:dyDescent="0.35">
      <c r="B673" t="e">
        <f>[38]Data!#REF!</f>
        <v>#REF!</v>
      </c>
      <c r="C673">
        <v>52611</v>
      </c>
      <c r="D673" t="s">
        <v>790</v>
      </c>
      <c r="E673" s="223" t="s">
        <v>1153</v>
      </c>
      <c r="G673">
        <v>1</v>
      </c>
      <c r="I673" s="357">
        <f t="shared" si="23"/>
        <v>218</v>
      </c>
      <c r="K673" s="369"/>
      <c r="T673" s="370"/>
      <c r="AF673" s="371"/>
      <c r="AG673" s="371"/>
      <c r="AH673" s="371"/>
    </row>
    <row r="674" spans="2:34" customFormat="1" x14ac:dyDescent="0.35">
      <c r="B674" t="e">
        <f>[38]Data!#REF!</f>
        <v>#REF!</v>
      </c>
      <c r="C674">
        <v>52613</v>
      </c>
      <c r="D674" t="s">
        <v>791</v>
      </c>
      <c r="E674" s="223" t="s">
        <v>1153</v>
      </c>
      <c r="G674">
        <v>0</v>
      </c>
      <c r="I674" s="357">
        <f t="shared" si="23"/>
        <v>0</v>
      </c>
      <c r="K674" s="369"/>
      <c r="T674" s="370"/>
      <c r="AF674" s="371"/>
      <c r="AG674" s="371"/>
      <c r="AH674" s="371"/>
    </row>
    <row r="675" spans="2:34" customFormat="1" x14ac:dyDescent="0.35">
      <c r="B675" t="e">
        <f>[38]Data!#REF!</f>
        <v>#REF!</v>
      </c>
      <c r="C675">
        <v>52627</v>
      </c>
      <c r="D675" t="s">
        <v>582</v>
      </c>
      <c r="E675" s="223" t="s">
        <v>1153</v>
      </c>
      <c r="G675">
        <v>0</v>
      </c>
      <c r="I675" s="357">
        <f t="shared" si="23"/>
        <v>0</v>
      </c>
      <c r="K675" s="369"/>
      <c r="T675" s="370"/>
      <c r="AF675" s="371"/>
      <c r="AG675" s="371"/>
      <c r="AH675" s="371"/>
    </row>
    <row r="676" spans="2:34" customFormat="1" x14ac:dyDescent="0.35">
      <c r="B676" t="e">
        <f>[38]Data!#REF!</f>
        <v>#REF!</v>
      </c>
      <c r="C676">
        <v>52639</v>
      </c>
      <c r="D676" t="s">
        <v>1228</v>
      </c>
      <c r="E676" s="223" t="s">
        <v>1153</v>
      </c>
      <c r="G676">
        <v>0</v>
      </c>
      <c r="I676" s="357">
        <f t="shared" si="23"/>
        <v>0</v>
      </c>
      <c r="K676" s="369"/>
      <c r="T676" s="370"/>
      <c r="AF676" s="371"/>
      <c r="AG676" s="371"/>
      <c r="AH676" s="371"/>
    </row>
    <row r="677" spans="2:34" customFormat="1" x14ac:dyDescent="0.35">
      <c r="B677" t="e">
        <f>[38]Data!#REF!</f>
        <v>#REF!</v>
      </c>
      <c r="C677">
        <v>52641</v>
      </c>
      <c r="D677" t="s">
        <v>1228</v>
      </c>
      <c r="E677" s="223" t="s">
        <v>1153</v>
      </c>
      <c r="G677">
        <v>0</v>
      </c>
      <c r="I677" s="357">
        <f t="shared" si="23"/>
        <v>0</v>
      </c>
      <c r="K677" s="369"/>
      <c r="T677" s="370"/>
      <c r="AF677" s="371"/>
      <c r="AG677" s="371"/>
      <c r="AH677" s="371"/>
    </row>
    <row r="678" spans="2:34" customFormat="1" x14ac:dyDescent="0.35">
      <c r="B678" t="e">
        <f>[38]Data!#REF!</f>
        <v>#REF!</v>
      </c>
      <c r="C678">
        <v>52642</v>
      </c>
      <c r="D678" t="s">
        <v>1228</v>
      </c>
      <c r="E678" s="223" t="s">
        <v>1153</v>
      </c>
      <c r="G678">
        <v>0</v>
      </c>
      <c r="I678" s="357">
        <f t="shared" si="23"/>
        <v>0</v>
      </c>
      <c r="K678" s="369"/>
      <c r="T678" s="370"/>
      <c r="AF678" s="371"/>
      <c r="AG678" s="371"/>
      <c r="AH678" s="371"/>
    </row>
    <row r="679" spans="2:34" customFormat="1" x14ac:dyDescent="0.35">
      <c r="B679" t="e">
        <f>[38]Data!#REF!</f>
        <v>#REF!</v>
      </c>
      <c r="C679">
        <v>52657</v>
      </c>
      <c r="D679" t="s">
        <v>806</v>
      </c>
      <c r="E679" s="223" t="s">
        <v>1153</v>
      </c>
      <c r="G679">
        <v>0</v>
      </c>
      <c r="I679" s="357">
        <f t="shared" si="23"/>
        <v>0</v>
      </c>
      <c r="K679" s="369"/>
      <c r="T679" s="370"/>
      <c r="AF679" s="371"/>
      <c r="AG679" s="371"/>
      <c r="AH679" s="371"/>
    </row>
    <row r="680" spans="2:34" customFormat="1" x14ac:dyDescent="0.35">
      <c r="B680" t="e">
        <f>[38]Data!#REF!</f>
        <v>#REF!</v>
      </c>
      <c r="C680">
        <v>52659</v>
      </c>
      <c r="D680" t="s">
        <v>431</v>
      </c>
      <c r="E680" s="223" t="s">
        <v>1153</v>
      </c>
      <c r="G680">
        <v>0</v>
      </c>
      <c r="I680" s="357">
        <f t="shared" si="23"/>
        <v>0</v>
      </c>
      <c r="K680" s="369"/>
      <c r="T680" s="370"/>
      <c r="AF680" s="371"/>
      <c r="AG680" s="371"/>
      <c r="AH680" s="371"/>
    </row>
    <row r="681" spans="2:34" customFormat="1" x14ac:dyDescent="0.35">
      <c r="B681" t="e">
        <f>[38]Data!#REF!</f>
        <v>#REF!</v>
      </c>
      <c r="C681">
        <v>52661</v>
      </c>
      <c r="D681" t="s">
        <v>823</v>
      </c>
      <c r="E681" s="223" t="s">
        <v>1153</v>
      </c>
      <c r="G681">
        <v>0</v>
      </c>
      <c r="I681" s="357">
        <f t="shared" si="23"/>
        <v>0</v>
      </c>
      <c r="K681" s="369"/>
      <c r="T681" s="370"/>
      <c r="AF681" s="371"/>
      <c r="AG681" s="371"/>
      <c r="AH681" s="371"/>
    </row>
    <row r="682" spans="2:34" customFormat="1" x14ac:dyDescent="0.35">
      <c r="B682" t="e">
        <f>[38]Data!#REF!</f>
        <v>#REF!</v>
      </c>
      <c r="C682">
        <v>52680</v>
      </c>
      <c r="D682" t="s">
        <v>1229</v>
      </c>
      <c r="E682" s="223" t="s">
        <v>1153</v>
      </c>
      <c r="G682">
        <v>0</v>
      </c>
      <c r="I682" s="357">
        <f t="shared" si="23"/>
        <v>0</v>
      </c>
      <c r="K682" s="369"/>
      <c r="T682" s="370"/>
      <c r="AF682" s="371"/>
      <c r="AG682" s="371"/>
      <c r="AH682" s="371"/>
    </row>
    <row r="683" spans="2:34" customFormat="1" x14ac:dyDescent="0.35">
      <c r="B683" t="e">
        <f>[38]Data!#REF!</f>
        <v>#REF!</v>
      </c>
      <c r="C683">
        <v>52681</v>
      </c>
      <c r="D683" t="s">
        <v>824</v>
      </c>
      <c r="E683" s="223" t="s">
        <v>1153</v>
      </c>
      <c r="G683">
        <v>0</v>
      </c>
      <c r="I683" s="357">
        <f t="shared" si="23"/>
        <v>0</v>
      </c>
      <c r="K683" s="369"/>
      <c r="T683" s="370"/>
      <c r="AF683" s="371"/>
      <c r="AG683" s="371"/>
      <c r="AH683" s="371"/>
    </row>
    <row r="684" spans="2:34" customFormat="1" x14ac:dyDescent="0.35">
      <c r="B684" t="e">
        <f>[38]Data!#REF!</f>
        <v>#REF!</v>
      </c>
      <c r="C684">
        <v>52682</v>
      </c>
      <c r="D684" t="s">
        <v>807</v>
      </c>
      <c r="E684" s="223" t="s">
        <v>1153</v>
      </c>
      <c r="G684">
        <v>0</v>
      </c>
      <c r="I684" s="357">
        <f t="shared" si="23"/>
        <v>0</v>
      </c>
      <c r="K684" s="369"/>
      <c r="T684" s="370"/>
      <c r="AF684" s="371"/>
      <c r="AG684" s="371"/>
      <c r="AH684" s="371"/>
    </row>
    <row r="685" spans="2:34" customFormat="1" x14ac:dyDescent="0.35">
      <c r="B685" t="e">
        <f>[38]Data!#REF!</f>
        <v>#REF!</v>
      </c>
      <c r="C685">
        <v>52688</v>
      </c>
      <c r="D685" t="s">
        <v>808</v>
      </c>
      <c r="E685" s="223" t="s">
        <v>1153</v>
      </c>
      <c r="G685">
        <v>0</v>
      </c>
      <c r="I685" s="357">
        <f t="shared" si="23"/>
        <v>0</v>
      </c>
      <c r="K685" s="369"/>
      <c r="T685" s="370"/>
      <c r="AF685" s="371"/>
      <c r="AG685" s="371"/>
      <c r="AH685" s="371"/>
    </row>
    <row r="686" spans="2:34" customFormat="1" x14ac:dyDescent="0.35">
      <c r="B686" t="e">
        <f>[38]Data!#REF!</f>
        <v>#REF!</v>
      </c>
      <c r="C686">
        <v>52699</v>
      </c>
      <c r="D686" t="s">
        <v>1230</v>
      </c>
      <c r="E686" s="223" t="s">
        <v>1153</v>
      </c>
      <c r="G686">
        <v>0</v>
      </c>
      <c r="I686" s="357">
        <f t="shared" si="23"/>
        <v>0</v>
      </c>
      <c r="K686" s="369"/>
      <c r="T686" s="370"/>
      <c r="AF686" s="371"/>
      <c r="AG686" s="371"/>
      <c r="AH686" s="371"/>
    </row>
    <row r="687" spans="2:34" customFormat="1" x14ac:dyDescent="0.35">
      <c r="B687" t="e">
        <f>[38]Data!#REF!</f>
        <v>#REF!</v>
      </c>
      <c r="C687">
        <v>52705</v>
      </c>
      <c r="D687" t="s">
        <v>825</v>
      </c>
      <c r="E687" s="223" t="s">
        <v>1153</v>
      </c>
      <c r="G687">
        <v>6</v>
      </c>
      <c r="I687" s="357">
        <f t="shared" si="23"/>
        <v>1308</v>
      </c>
      <c r="K687" s="369"/>
      <c r="T687" s="370"/>
      <c r="AF687" s="371"/>
      <c r="AG687" s="371"/>
      <c r="AH687" s="371"/>
    </row>
    <row r="688" spans="2:34" customFormat="1" x14ac:dyDescent="0.35">
      <c r="B688" t="e">
        <f>[38]Data!#REF!</f>
        <v>#REF!</v>
      </c>
      <c r="C688">
        <v>52709</v>
      </c>
      <c r="D688" t="s">
        <v>826</v>
      </c>
      <c r="E688" s="223" t="s">
        <v>1153</v>
      </c>
      <c r="G688">
        <v>6</v>
      </c>
      <c r="I688" s="357">
        <f t="shared" si="23"/>
        <v>1308</v>
      </c>
      <c r="K688" s="369"/>
      <c r="T688" s="370"/>
      <c r="AF688" s="371"/>
      <c r="AG688" s="371"/>
      <c r="AH688" s="371"/>
    </row>
    <row r="689" spans="2:34" customFormat="1" x14ac:dyDescent="0.35">
      <c r="B689" t="e">
        <f>[38]Data!#REF!</f>
        <v>#REF!</v>
      </c>
      <c r="C689">
        <v>52713</v>
      </c>
      <c r="D689" t="s">
        <v>827</v>
      </c>
      <c r="E689" s="223" t="s">
        <v>1153</v>
      </c>
      <c r="G689">
        <v>0</v>
      </c>
      <c r="I689" s="357">
        <f t="shared" si="23"/>
        <v>0</v>
      </c>
      <c r="K689" s="369"/>
      <c r="T689" s="370"/>
      <c r="AF689" s="371"/>
      <c r="AG689" s="371"/>
      <c r="AH689" s="371"/>
    </row>
    <row r="690" spans="2:34" customFormat="1" x14ac:dyDescent="0.35">
      <c r="B690" t="e">
        <f>[38]Data!#REF!</f>
        <v>#REF!</v>
      </c>
      <c r="C690">
        <v>52716</v>
      </c>
      <c r="D690" t="s">
        <v>828</v>
      </c>
      <c r="E690" s="223" t="s">
        <v>1153</v>
      </c>
      <c r="G690">
        <v>0</v>
      </c>
      <c r="I690" s="357">
        <f t="shared" si="23"/>
        <v>0</v>
      </c>
      <c r="K690" s="369"/>
      <c r="T690" s="370"/>
      <c r="AF690" s="371"/>
      <c r="AG690" s="371"/>
      <c r="AH690" s="371"/>
    </row>
    <row r="691" spans="2:34" customFormat="1" x14ac:dyDescent="0.35">
      <c r="B691" t="e">
        <f>[38]Data!#REF!</f>
        <v>#REF!</v>
      </c>
      <c r="C691">
        <v>52723</v>
      </c>
      <c r="D691" t="s">
        <v>1232</v>
      </c>
      <c r="E691" s="223" t="s">
        <v>1153</v>
      </c>
      <c r="G691">
        <v>0</v>
      </c>
      <c r="I691" s="357">
        <f t="shared" si="23"/>
        <v>0</v>
      </c>
      <c r="K691" s="369"/>
      <c r="T691" s="370"/>
      <c r="AF691" s="371"/>
      <c r="AG691" s="371"/>
      <c r="AH691" s="371"/>
    </row>
    <row r="692" spans="2:34" customFormat="1" x14ac:dyDescent="0.35">
      <c r="B692" t="e">
        <f>[38]Data!#REF!</f>
        <v>#REF!</v>
      </c>
      <c r="C692">
        <v>52742</v>
      </c>
      <c r="D692" t="s">
        <v>1233</v>
      </c>
      <c r="E692" s="223" t="s">
        <v>1153</v>
      </c>
      <c r="G692">
        <v>0</v>
      </c>
      <c r="I692" s="357">
        <f t="shared" si="23"/>
        <v>0</v>
      </c>
      <c r="K692" s="369"/>
      <c r="T692" s="370"/>
      <c r="AF692" s="371"/>
      <c r="AG692" s="371"/>
      <c r="AH692" s="371"/>
    </row>
    <row r="693" spans="2:34" customFormat="1" x14ac:dyDescent="0.35">
      <c r="B693" t="e">
        <f>[38]Data!#REF!</f>
        <v>#REF!</v>
      </c>
      <c r="C693">
        <v>52745</v>
      </c>
      <c r="D693" t="s">
        <v>830</v>
      </c>
      <c r="E693" s="223" t="s">
        <v>1153</v>
      </c>
      <c r="G693">
        <v>0</v>
      </c>
      <c r="I693" s="357">
        <f t="shared" si="23"/>
        <v>0</v>
      </c>
      <c r="K693" s="369"/>
      <c r="T693" s="370"/>
      <c r="AF693" s="371"/>
      <c r="AG693" s="371"/>
      <c r="AH693" s="371"/>
    </row>
    <row r="694" spans="2:34" customFormat="1" x14ac:dyDescent="0.35">
      <c r="B694" t="e">
        <f>[38]Data!#REF!</f>
        <v>#REF!</v>
      </c>
      <c r="C694">
        <v>52747</v>
      </c>
      <c r="D694" t="s">
        <v>543</v>
      </c>
      <c r="E694" s="223" t="s">
        <v>1153</v>
      </c>
      <c r="G694">
        <v>0</v>
      </c>
      <c r="I694" s="357">
        <f t="shared" si="23"/>
        <v>0</v>
      </c>
      <c r="K694" s="369"/>
      <c r="T694" s="370"/>
      <c r="AF694" s="371"/>
      <c r="AG694" s="371"/>
      <c r="AH694" s="371"/>
    </row>
    <row r="695" spans="2:34" customFormat="1" x14ac:dyDescent="0.35">
      <c r="B695" t="e">
        <f>[38]Data!#REF!</f>
        <v>#REF!</v>
      </c>
      <c r="C695">
        <v>52751</v>
      </c>
      <c r="D695" t="s">
        <v>1234</v>
      </c>
      <c r="E695" s="223" t="s">
        <v>1153</v>
      </c>
      <c r="G695">
        <v>0</v>
      </c>
      <c r="I695" s="357">
        <f t="shared" si="23"/>
        <v>0</v>
      </c>
      <c r="K695" s="369"/>
      <c r="T695" s="370"/>
      <c r="AF695" s="371"/>
      <c r="AG695" s="371"/>
      <c r="AH695" s="371"/>
    </row>
    <row r="696" spans="2:34" customFormat="1" x14ac:dyDescent="0.35">
      <c r="B696" t="e">
        <f>[38]Data!#REF!</f>
        <v>#REF!</v>
      </c>
      <c r="C696">
        <v>52763</v>
      </c>
      <c r="D696" t="s">
        <v>1236</v>
      </c>
      <c r="E696" s="223" t="s">
        <v>1153</v>
      </c>
      <c r="G696">
        <v>0</v>
      </c>
      <c r="I696" s="357">
        <f t="shared" si="23"/>
        <v>0</v>
      </c>
      <c r="K696" s="369"/>
      <c r="T696" s="370"/>
      <c r="AF696" s="371"/>
      <c r="AG696" s="371"/>
      <c r="AH696" s="371"/>
    </row>
    <row r="697" spans="2:34" customFormat="1" x14ac:dyDescent="0.35">
      <c r="B697" t="e">
        <f>[38]Data!#REF!</f>
        <v>#REF!</v>
      </c>
      <c r="C697">
        <v>52775</v>
      </c>
      <c r="D697" t="s">
        <v>1237</v>
      </c>
      <c r="E697" s="223" t="s">
        <v>1153</v>
      </c>
      <c r="G697">
        <v>0</v>
      </c>
      <c r="I697" s="357">
        <f t="shared" si="23"/>
        <v>0</v>
      </c>
      <c r="K697" s="369"/>
      <c r="T697" s="370"/>
      <c r="AF697" s="371"/>
      <c r="AG697" s="371"/>
      <c r="AH697" s="371"/>
    </row>
    <row r="698" spans="2:34" customFormat="1" x14ac:dyDescent="0.35">
      <c r="B698" t="e">
        <f>[38]Data!#REF!</f>
        <v>#REF!</v>
      </c>
      <c r="C698">
        <v>52777</v>
      </c>
      <c r="D698" t="s">
        <v>831</v>
      </c>
      <c r="E698" s="223" t="s">
        <v>1153</v>
      </c>
      <c r="G698">
        <v>0</v>
      </c>
      <c r="I698" s="357">
        <f t="shared" si="23"/>
        <v>0</v>
      </c>
      <c r="K698" s="369"/>
      <c r="T698" s="370"/>
      <c r="AF698" s="371"/>
      <c r="AG698" s="371"/>
      <c r="AH698" s="371"/>
    </row>
    <row r="699" spans="2:34" customFormat="1" x14ac:dyDescent="0.35">
      <c r="B699" t="e">
        <f>[38]Data!#REF!</f>
        <v>#REF!</v>
      </c>
      <c r="C699">
        <v>52794</v>
      </c>
      <c r="D699" t="s">
        <v>1239</v>
      </c>
      <c r="E699" s="223" t="s">
        <v>1153</v>
      </c>
      <c r="G699">
        <v>0</v>
      </c>
      <c r="I699" s="357">
        <f t="shared" si="23"/>
        <v>0</v>
      </c>
      <c r="K699" s="369"/>
      <c r="T699" s="370"/>
      <c r="AF699" s="371"/>
      <c r="AG699" s="371"/>
      <c r="AH699" s="371"/>
    </row>
    <row r="700" spans="2:34" customFormat="1" x14ac:dyDescent="0.35">
      <c r="B700" t="e">
        <f>[38]Data!#REF!</f>
        <v>#REF!</v>
      </c>
      <c r="C700">
        <v>52802</v>
      </c>
      <c r="D700" t="s">
        <v>1241</v>
      </c>
      <c r="E700" s="223" t="s">
        <v>1153</v>
      </c>
      <c r="G700">
        <v>0</v>
      </c>
      <c r="I700" s="357">
        <f t="shared" si="23"/>
        <v>0</v>
      </c>
      <c r="K700" s="369"/>
      <c r="T700" s="370"/>
      <c r="AF700" s="371"/>
      <c r="AG700" s="371"/>
      <c r="AH700" s="371"/>
    </row>
    <row r="701" spans="2:34" customFormat="1" x14ac:dyDescent="0.35">
      <c r="B701" t="e">
        <f>[38]Data!#REF!</f>
        <v>#REF!</v>
      </c>
      <c r="C701">
        <v>52817</v>
      </c>
      <c r="D701" t="s">
        <v>1304</v>
      </c>
      <c r="E701" s="223" t="s">
        <v>1153</v>
      </c>
      <c r="G701">
        <v>0</v>
      </c>
      <c r="I701" s="357">
        <f t="shared" si="23"/>
        <v>0</v>
      </c>
      <c r="K701" s="369"/>
      <c r="T701" s="370"/>
      <c r="AF701" s="371"/>
      <c r="AG701" s="371"/>
      <c r="AH701" s="371"/>
    </row>
    <row r="702" spans="2:34" customFormat="1" x14ac:dyDescent="0.35">
      <c r="B702" t="e">
        <f>[38]Data!#REF!</f>
        <v>#REF!</v>
      </c>
      <c r="C702">
        <v>52821</v>
      </c>
      <c r="D702" t="s">
        <v>1243</v>
      </c>
      <c r="E702" s="223" t="s">
        <v>1153</v>
      </c>
      <c r="G702">
        <v>0</v>
      </c>
      <c r="I702" s="357">
        <f t="shared" si="23"/>
        <v>0</v>
      </c>
      <c r="K702" s="369"/>
      <c r="T702" s="370"/>
      <c r="AF702" s="371"/>
      <c r="AG702" s="371"/>
      <c r="AH702" s="371"/>
    </row>
    <row r="703" spans="2:34" customFormat="1" x14ac:dyDescent="0.35">
      <c r="B703" t="e">
        <f>[38]Data!#REF!</f>
        <v>#REF!</v>
      </c>
      <c r="C703">
        <v>52845</v>
      </c>
      <c r="D703" t="s">
        <v>1305</v>
      </c>
      <c r="E703" s="223" t="s">
        <v>1153</v>
      </c>
      <c r="G703">
        <v>0</v>
      </c>
      <c r="I703" s="357">
        <f t="shared" si="23"/>
        <v>0</v>
      </c>
      <c r="K703" s="369"/>
      <c r="T703" s="370"/>
      <c r="AF703" s="371"/>
      <c r="AG703" s="371"/>
      <c r="AH703" s="371"/>
    </row>
    <row r="704" spans="2:34" x14ac:dyDescent="0.35">
      <c r="E704" s="373" t="s">
        <v>36</v>
      </c>
      <c r="F704" s="374">
        <f>SUMIF($E$8:$E$207,$E704,F$8:F$207)</f>
        <v>0</v>
      </c>
      <c r="G704" s="374">
        <f>SUMIF($E$8:$E$703,$E704,G$8:G$703)</f>
        <v>591</v>
      </c>
      <c r="H704" s="374"/>
      <c r="I704" s="374">
        <f t="shared" ref="I704:M707" si="24">SUMIF($E$8:$E$703,$E704,I$8:I$703)</f>
        <v>128838</v>
      </c>
      <c r="J704" s="374">
        <f t="shared" si="24"/>
        <v>0</v>
      </c>
      <c r="K704" s="375">
        <f t="shared" si="24"/>
        <v>141840</v>
      </c>
      <c r="L704" s="374">
        <f t="shared" si="24"/>
        <v>0</v>
      </c>
      <c r="M704" s="374">
        <f t="shared" si="24"/>
        <v>1414</v>
      </c>
    </row>
    <row r="705" spans="5:13" x14ac:dyDescent="0.35">
      <c r="E705" s="373" t="s">
        <v>67</v>
      </c>
      <c r="F705" s="374">
        <f>SUMIF($E$8:$E$207,$E705,F$8:F$207)</f>
        <v>0</v>
      </c>
      <c r="G705" s="374">
        <f>SUMIF($E$8:$E$703,$E705,G$8:G$703)</f>
        <v>509</v>
      </c>
      <c r="H705" s="374"/>
      <c r="I705" s="374">
        <f t="shared" si="24"/>
        <v>110962</v>
      </c>
      <c r="J705" s="374">
        <f t="shared" si="24"/>
        <v>0</v>
      </c>
      <c r="K705" s="375">
        <f t="shared" si="24"/>
        <v>122160</v>
      </c>
      <c r="L705" s="374">
        <f t="shared" si="24"/>
        <v>0</v>
      </c>
      <c r="M705" s="374">
        <f t="shared" si="24"/>
        <v>1219</v>
      </c>
    </row>
    <row r="706" spans="5:13" x14ac:dyDescent="0.35">
      <c r="E706" s="373" t="s">
        <v>64</v>
      </c>
      <c r="F706" s="374">
        <f>SUMIF($E$8:$E$207,$E706,F$8:F$207)</f>
        <v>0</v>
      </c>
      <c r="G706" s="374">
        <f>SUMIF($E$8:$E$703,$E706,G$8:G$703)</f>
        <v>563</v>
      </c>
      <c r="H706" s="374"/>
      <c r="I706" s="374">
        <f t="shared" si="24"/>
        <v>122734</v>
      </c>
      <c r="J706" s="374">
        <f t="shared" si="24"/>
        <v>0</v>
      </c>
      <c r="K706" s="375">
        <f t="shared" si="24"/>
        <v>135120</v>
      </c>
      <c r="L706" s="374">
        <f t="shared" si="24"/>
        <v>0</v>
      </c>
      <c r="M706" s="374">
        <f t="shared" si="24"/>
        <v>1346</v>
      </c>
    </row>
    <row r="707" spans="5:13" x14ac:dyDescent="0.35">
      <c r="E707" s="376" t="s">
        <v>1153</v>
      </c>
      <c r="F707" s="374">
        <f>SUMIF($E$8:$E$207,$E707,F$8:F$207)</f>
        <v>0</v>
      </c>
      <c r="G707" s="374">
        <f>SUMIF($E$8:$E$703,$E707,G$8:G$703)</f>
        <v>779</v>
      </c>
      <c r="H707" s="374"/>
      <c r="I707" s="374">
        <f t="shared" si="24"/>
        <v>169822</v>
      </c>
      <c r="J707" s="374">
        <f t="shared" si="24"/>
        <v>0</v>
      </c>
      <c r="K707" s="375">
        <f t="shared" si="24"/>
        <v>0</v>
      </c>
      <c r="L707" s="374">
        <f t="shared" si="24"/>
        <v>0</v>
      </c>
      <c r="M707" s="374">
        <f t="shared" si="24"/>
        <v>0</v>
      </c>
    </row>
    <row r="708" spans="5:13" ht="15" thickBot="1" x14ac:dyDescent="0.4">
      <c r="E708" s="377" t="s">
        <v>1094</v>
      </c>
      <c r="F708" s="378">
        <f>SUM(F704:F707)</f>
        <v>0</v>
      </c>
      <c r="G708" s="378">
        <f t="shared" ref="G708:M708" si="25">SUM(G704:G707)</f>
        <v>2442</v>
      </c>
      <c r="H708" s="378"/>
      <c r="I708" s="378">
        <f t="shared" ref="I708" si="26">SUM(I704:I707)</f>
        <v>532356</v>
      </c>
      <c r="J708" s="378">
        <f t="shared" si="25"/>
        <v>0</v>
      </c>
      <c r="K708" s="379">
        <f t="shared" si="25"/>
        <v>399120</v>
      </c>
      <c r="L708" s="378">
        <f t="shared" si="25"/>
        <v>0</v>
      </c>
      <c r="M708" s="378">
        <f t="shared" si="25"/>
        <v>3979</v>
      </c>
    </row>
    <row r="709" spans="5:13" ht="15" thickTop="1" x14ac:dyDescent="0.35">
      <c r="F709" s="332"/>
      <c r="H709" s="332"/>
      <c r="I709" s="332"/>
      <c r="J709" s="332"/>
      <c r="K709" s="372"/>
      <c r="L709" s="332"/>
      <c r="M709" s="332"/>
    </row>
    <row r="710" spans="5:13" x14ac:dyDescent="0.35">
      <c r="F710" s="380" t="e">
        <f>#REF!-F708</f>
        <v>#REF!</v>
      </c>
      <c r="G710" s="380" t="e">
        <f>#REF!-G708</f>
        <v>#REF!</v>
      </c>
      <c r="H710" s="380"/>
      <c r="I710" s="380" t="e">
        <f>#REF!-I708</f>
        <v>#REF!</v>
      </c>
      <c r="J710" s="380" t="e">
        <f>#REF!-J708</f>
        <v>#REF!</v>
      </c>
      <c r="K710" s="372" t="e">
        <f>#REF!-K708</f>
        <v>#REF!</v>
      </c>
      <c r="L710" s="380" t="e">
        <f>#REF!-L708</f>
        <v>#REF!</v>
      </c>
      <c r="M710" s="380" t="e">
        <f>#REF!-M708</f>
        <v>#REF!</v>
      </c>
    </row>
  </sheetData>
  <mergeCells count="1">
    <mergeCell ref="A2:D3"/>
  </mergeCells>
  <pageMargins left="0.7" right="0.7" top="0.75" bottom="0.75" header="0.3" footer="0.3"/>
  <pageSetup paperSize="9" orientation="portrait" horizontalDpi="300" verticalDpi="300" r:id="rId1"/>
  <headerFooter>
    <oddFooter>&amp;C_x000D_&amp;1#&amp;"Calibri"&amp;10&amp;K000000 OFFICIAL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9EE3BC-059A-4E76-A88D-7CC354AF49AF}">
  <dimension ref="A1:P4"/>
  <sheetViews>
    <sheetView workbookViewId="0">
      <selection activeCell="E31" sqref="E30:E31"/>
    </sheetView>
  </sheetViews>
  <sheetFormatPr defaultColWidth="8.90625" defaultRowHeight="14.5" x14ac:dyDescent="0.35"/>
  <cols>
    <col min="1" max="1" width="8.90625" style="323"/>
    <col min="2" max="2" width="40" style="323" customWidth="1"/>
    <col min="3" max="14" width="20" style="323" customWidth="1"/>
    <col min="15" max="15" width="26.6328125" style="323" customWidth="1"/>
    <col min="16" max="16" width="20" style="323" customWidth="1"/>
    <col min="17" max="16384" width="8.90625" style="323"/>
  </cols>
  <sheetData>
    <row r="1" spans="1:16" ht="91" x14ac:dyDescent="0.35">
      <c r="A1" s="699" t="s">
        <v>1103</v>
      </c>
      <c r="B1" s="699"/>
      <c r="C1" s="321" t="s">
        <v>1104</v>
      </c>
      <c r="D1" s="321" t="s">
        <v>1105</v>
      </c>
      <c r="E1" s="321" t="s">
        <v>1106</v>
      </c>
      <c r="F1" s="321" t="s">
        <v>1107</v>
      </c>
      <c r="G1" s="321" t="s">
        <v>1108</v>
      </c>
      <c r="H1" s="321" t="s">
        <v>1109</v>
      </c>
      <c r="I1" s="321" t="s">
        <v>1110</v>
      </c>
      <c r="J1" s="321" t="s">
        <v>1111</v>
      </c>
      <c r="K1" s="321" t="s">
        <v>1112</v>
      </c>
      <c r="L1" s="321" t="s">
        <v>1113</v>
      </c>
      <c r="M1" s="321" t="s">
        <v>1114</v>
      </c>
      <c r="N1" s="321" t="s">
        <v>1115</v>
      </c>
      <c r="O1" s="321" t="s">
        <v>1116</v>
      </c>
      <c r="P1" s="322" t="s">
        <v>1117</v>
      </c>
    </row>
    <row r="2" spans="1:16" x14ac:dyDescent="0.35">
      <c r="A2" s="699"/>
      <c r="B2" s="699"/>
      <c r="C2" s="321" t="s">
        <v>1118</v>
      </c>
      <c r="D2" s="321" t="s">
        <v>1119</v>
      </c>
      <c r="E2" s="321" t="s">
        <v>1120</v>
      </c>
      <c r="F2" s="321" t="s">
        <v>1121</v>
      </c>
      <c r="G2" s="321" t="s">
        <v>1122</v>
      </c>
      <c r="H2" s="321" t="s">
        <v>1123</v>
      </c>
      <c r="I2" s="321" t="s">
        <v>1124</v>
      </c>
      <c r="J2" s="321" t="s">
        <v>1125</v>
      </c>
      <c r="K2" s="321" t="s">
        <v>1126</v>
      </c>
      <c r="L2" s="321" t="s">
        <v>1127</v>
      </c>
      <c r="M2" s="321" t="s">
        <v>1128</v>
      </c>
      <c r="N2" s="321" t="s">
        <v>1129</v>
      </c>
      <c r="O2" s="321" t="s">
        <v>1130</v>
      </c>
      <c r="P2" s="322" t="s">
        <v>1131</v>
      </c>
    </row>
    <row r="3" spans="1:16" ht="26" x14ac:dyDescent="0.35">
      <c r="A3" s="699"/>
      <c r="B3" s="699"/>
      <c r="C3" s="324"/>
      <c r="D3" s="324"/>
      <c r="E3" s="324" t="s">
        <v>1132</v>
      </c>
      <c r="F3" s="324"/>
      <c r="G3" s="324" t="s">
        <v>1133</v>
      </c>
      <c r="H3" s="324"/>
      <c r="I3" s="324"/>
      <c r="J3" s="324" t="s">
        <v>1134</v>
      </c>
      <c r="K3" s="324"/>
      <c r="L3" s="324"/>
      <c r="M3" s="324"/>
      <c r="N3" s="324"/>
      <c r="O3" s="324" t="s">
        <v>1135</v>
      </c>
      <c r="P3" s="325" t="s">
        <v>1136</v>
      </c>
    </row>
    <row r="4" spans="1:16" x14ac:dyDescent="0.35">
      <c r="A4" s="326">
        <v>330</v>
      </c>
      <c r="B4" s="327" t="s">
        <v>1137</v>
      </c>
      <c r="C4" s="328">
        <v>5.35</v>
      </c>
      <c r="D4" s="328">
        <v>18428.68</v>
      </c>
      <c r="E4" s="328">
        <v>56198260</v>
      </c>
      <c r="F4" s="328">
        <v>5068.5600000000004</v>
      </c>
      <c r="G4" s="328">
        <v>15456574</v>
      </c>
      <c r="H4" s="328">
        <v>5.81</v>
      </c>
      <c r="I4" s="328">
        <v>4183.3</v>
      </c>
      <c r="J4" s="329">
        <v>13853835</v>
      </c>
      <c r="K4" s="328">
        <v>1471434</v>
      </c>
      <c r="L4" s="329">
        <v>570492</v>
      </c>
      <c r="M4" s="328">
        <v>3.8</v>
      </c>
      <c r="N4" s="328">
        <v>2264</v>
      </c>
      <c r="O4" s="328">
        <v>4903824</v>
      </c>
      <c r="P4" s="329">
        <v>92454419</v>
      </c>
    </row>
  </sheetData>
  <mergeCells count="1">
    <mergeCell ref="A1:B3"/>
  </mergeCells>
  <pageMargins left="0.7" right="0.7" top="0.75" bottom="0.75" header="0.3" footer="0.3"/>
  <pageSetup paperSize="9" orientation="portrait" horizontalDpi="300" verticalDpi="300" r:id="rId1"/>
  <headerFooter>
    <oddFooter>&amp;C_x000D_&amp;1#&amp;"Calibri"&amp;10&amp;K000000 OFFICIAL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ACB508-41C4-44ED-85B5-C1798299575A}">
  <dimension ref="A1:AO699"/>
  <sheetViews>
    <sheetView workbookViewId="0">
      <pane xSplit="3" ySplit="2" topLeftCell="M69" activePane="bottomRight" state="frozen"/>
      <selection activeCell="A22" sqref="A22"/>
      <selection pane="topRight" activeCell="A22" sqref="A22"/>
      <selection pane="bottomLeft" activeCell="A22" sqref="A22"/>
      <selection pane="bottomRight" activeCell="S3" sqref="S3"/>
    </sheetView>
  </sheetViews>
  <sheetFormatPr defaultRowHeight="14.5" x14ac:dyDescent="0.35"/>
  <cols>
    <col min="1" max="1" width="10.36328125" bestFit="1" customWidth="1"/>
    <col min="2" max="2" width="10.36328125" style="231" customWidth="1"/>
    <col min="3" max="3" width="58.90625" bestFit="1" customWidth="1"/>
    <col min="4" max="6" width="8.08984375" customWidth="1"/>
    <col min="7" max="7" width="8.54296875" customWidth="1"/>
    <col min="8" max="10" width="7.08984375" customWidth="1"/>
    <col min="11" max="13" width="8.54296875" customWidth="1"/>
    <col min="14" max="14" width="10" customWidth="1"/>
    <col min="15" max="15" width="11.26953125" customWidth="1"/>
    <col min="16" max="16" width="9.90625" customWidth="1"/>
    <col min="17" max="17" width="10" customWidth="1"/>
    <col min="18" max="29" width="8.90625" style="231"/>
  </cols>
  <sheetData>
    <row r="1" spans="1:41" x14ac:dyDescent="0.35">
      <c r="C1" t="s">
        <v>833</v>
      </c>
      <c r="D1" t="s">
        <v>340</v>
      </c>
      <c r="E1" t="s">
        <v>341</v>
      </c>
      <c r="F1" t="s">
        <v>342</v>
      </c>
      <c r="G1" t="s">
        <v>343</v>
      </c>
      <c r="H1" t="s">
        <v>344</v>
      </c>
      <c r="I1" t="s">
        <v>345</v>
      </c>
      <c r="J1" t="s">
        <v>346</v>
      </c>
      <c r="K1" t="s">
        <v>347</v>
      </c>
      <c r="L1" t="s">
        <v>348</v>
      </c>
      <c r="M1" t="s">
        <v>349</v>
      </c>
      <c r="N1" t="s">
        <v>350</v>
      </c>
      <c r="O1" t="s">
        <v>351</v>
      </c>
      <c r="P1" t="s">
        <v>352</v>
      </c>
      <c r="Q1" t="s">
        <v>353</v>
      </c>
      <c r="R1" s="231">
        <v>0.05</v>
      </c>
      <c r="S1" s="231" t="s">
        <v>354</v>
      </c>
      <c r="T1" s="231" t="s">
        <v>355</v>
      </c>
      <c r="U1" s="231">
        <v>0.1</v>
      </c>
      <c r="V1" s="231" t="s">
        <v>356</v>
      </c>
      <c r="W1" s="231" t="s">
        <v>357</v>
      </c>
      <c r="X1" s="231">
        <v>0.2</v>
      </c>
      <c r="Y1" s="231" t="s">
        <v>358</v>
      </c>
      <c r="Z1" s="231" t="s">
        <v>359</v>
      </c>
      <c r="AA1" s="231" t="s">
        <v>360</v>
      </c>
      <c r="AB1" s="231" t="s">
        <v>361</v>
      </c>
      <c r="AC1" s="231" t="s">
        <v>362</v>
      </c>
      <c r="AD1" t="s">
        <v>363</v>
      </c>
      <c r="AE1" t="s">
        <v>364</v>
      </c>
      <c r="AF1" t="s">
        <v>365</v>
      </c>
      <c r="AG1" t="s">
        <v>1199</v>
      </c>
      <c r="AH1" t="s">
        <v>360</v>
      </c>
      <c r="AI1" t="s">
        <v>363</v>
      </c>
      <c r="AJ1" t="s">
        <v>1200</v>
      </c>
    </row>
    <row r="2" spans="1:41" s="225" customFormat="1" ht="101.5" x14ac:dyDescent="0.35">
      <c r="A2" s="225" t="s">
        <v>832</v>
      </c>
      <c r="B2" s="226" t="s">
        <v>1196</v>
      </c>
      <c r="C2" s="225" t="s">
        <v>833</v>
      </c>
      <c r="D2" s="226" t="s">
        <v>340</v>
      </c>
      <c r="E2" s="226" t="s">
        <v>341</v>
      </c>
      <c r="F2" s="226" t="s">
        <v>342</v>
      </c>
      <c r="G2" s="227" t="s">
        <v>343</v>
      </c>
      <c r="H2" s="226" t="s">
        <v>344</v>
      </c>
      <c r="I2" s="226" t="s">
        <v>345</v>
      </c>
      <c r="J2" s="227" t="s">
        <v>346</v>
      </c>
      <c r="K2" s="226" t="s">
        <v>347</v>
      </c>
      <c r="L2" s="226" t="s">
        <v>348</v>
      </c>
      <c r="M2" s="226" t="s">
        <v>349</v>
      </c>
      <c r="N2" s="227" t="s">
        <v>350</v>
      </c>
      <c r="O2" s="226" t="s">
        <v>351</v>
      </c>
      <c r="P2" s="226" t="s">
        <v>352</v>
      </c>
      <c r="Q2" s="227" t="s">
        <v>353</v>
      </c>
      <c r="R2" s="228">
        <v>0.05</v>
      </c>
      <c r="S2" s="228" t="s">
        <v>354</v>
      </c>
      <c r="T2" s="229" t="s">
        <v>355</v>
      </c>
      <c r="U2" s="228">
        <v>0.1</v>
      </c>
      <c r="V2" s="228" t="s">
        <v>356</v>
      </c>
      <c r="W2" s="229" t="s">
        <v>357</v>
      </c>
      <c r="X2" s="228">
        <v>0.2</v>
      </c>
      <c r="Y2" s="228" t="s">
        <v>358</v>
      </c>
      <c r="Z2" s="229" t="s">
        <v>359</v>
      </c>
      <c r="AA2" s="226" t="s">
        <v>360</v>
      </c>
      <c r="AB2" s="226" t="s">
        <v>361</v>
      </c>
      <c r="AC2" s="230" t="s">
        <v>362</v>
      </c>
      <c r="AD2" s="226" t="s">
        <v>363</v>
      </c>
      <c r="AE2" s="226" t="s">
        <v>364</v>
      </c>
      <c r="AF2" s="230" t="s">
        <v>365</v>
      </c>
      <c r="AG2" s="226" t="s">
        <v>1199</v>
      </c>
      <c r="AH2" s="423" t="s">
        <v>1204</v>
      </c>
      <c r="AI2" s="423" t="s">
        <v>1205</v>
      </c>
      <c r="AJ2" s="423" t="s">
        <v>1206</v>
      </c>
      <c r="AK2" s="423" t="s">
        <v>1207</v>
      </c>
      <c r="AL2" s="423" t="s">
        <v>1208</v>
      </c>
      <c r="AM2" s="423" t="s">
        <v>1209</v>
      </c>
      <c r="AN2" s="423" t="s">
        <v>1210</v>
      </c>
      <c r="AO2" s="423" t="s">
        <v>1211</v>
      </c>
    </row>
    <row r="3" spans="1:41" x14ac:dyDescent="0.35">
      <c r="A3">
        <v>3301000</v>
      </c>
      <c r="B3" s="231">
        <v>1000</v>
      </c>
      <c r="C3" t="s">
        <v>834</v>
      </c>
      <c r="D3" s="231">
        <v>0</v>
      </c>
      <c r="E3" s="231">
        <v>49</v>
      </c>
      <c r="F3" s="231">
        <v>23</v>
      </c>
      <c r="G3" s="232">
        <v>72</v>
      </c>
      <c r="H3" s="231">
        <v>21</v>
      </c>
      <c r="I3" s="231">
        <v>9</v>
      </c>
      <c r="J3" s="232">
        <v>30</v>
      </c>
      <c r="K3" s="231">
        <v>0</v>
      </c>
      <c r="L3" s="231">
        <v>735</v>
      </c>
      <c r="M3" s="231">
        <v>345</v>
      </c>
      <c r="N3" s="232">
        <v>1080</v>
      </c>
      <c r="O3" s="231">
        <v>252.29999999999998</v>
      </c>
      <c r="P3" s="231">
        <v>122.7</v>
      </c>
      <c r="Q3" s="232">
        <v>375</v>
      </c>
      <c r="R3" s="231">
        <v>8</v>
      </c>
      <c r="S3" s="231">
        <v>120</v>
      </c>
      <c r="T3" s="231">
        <v>38.5</v>
      </c>
      <c r="U3" s="231">
        <v>10</v>
      </c>
      <c r="V3" s="231">
        <v>150</v>
      </c>
      <c r="W3" s="231">
        <v>26.5</v>
      </c>
      <c r="X3" s="231">
        <v>8</v>
      </c>
      <c r="Y3" s="231">
        <v>120</v>
      </c>
      <c r="Z3" s="231">
        <v>30</v>
      </c>
      <c r="AA3" s="231">
        <v>14</v>
      </c>
      <c r="AB3" s="231">
        <v>210</v>
      </c>
      <c r="AC3" s="231">
        <v>26.5</v>
      </c>
      <c r="AD3" s="231">
        <v>14</v>
      </c>
      <c r="AE3" s="231">
        <v>210</v>
      </c>
      <c r="AF3" s="231">
        <v>26.5</v>
      </c>
      <c r="AG3" s="231">
        <v>1</v>
      </c>
      <c r="AH3" s="231">
        <v>14</v>
      </c>
      <c r="AI3" s="231">
        <v>14</v>
      </c>
      <c r="AJ3" s="231">
        <v>0</v>
      </c>
      <c r="AK3" s="231">
        <v>0</v>
      </c>
      <c r="AL3" s="231">
        <v>0</v>
      </c>
      <c r="AM3" s="231">
        <v>0</v>
      </c>
      <c r="AN3" s="231">
        <v>0</v>
      </c>
      <c r="AO3" s="231">
        <v>0</v>
      </c>
    </row>
    <row r="4" spans="1:41" x14ac:dyDescent="0.35">
      <c r="A4">
        <v>3301001</v>
      </c>
      <c r="B4" s="231">
        <v>1001</v>
      </c>
      <c r="C4" t="s">
        <v>835</v>
      </c>
      <c r="D4" s="231">
        <v>21</v>
      </c>
      <c r="E4" s="231">
        <v>61</v>
      </c>
      <c r="F4" s="231">
        <v>16</v>
      </c>
      <c r="G4" s="232">
        <v>77</v>
      </c>
      <c r="H4" s="231">
        <v>14</v>
      </c>
      <c r="I4" s="231">
        <v>1</v>
      </c>
      <c r="J4" s="232">
        <v>15</v>
      </c>
      <c r="K4" s="231">
        <v>315</v>
      </c>
      <c r="L4" s="231">
        <v>915</v>
      </c>
      <c r="M4" s="231">
        <v>240</v>
      </c>
      <c r="N4" s="232">
        <v>1155</v>
      </c>
      <c r="O4" s="231">
        <v>210</v>
      </c>
      <c r="P4" s="231">
        <v>15</v>
      </c>
      <c r="Q4" s="232">
        <v>225</v>
      </c>
      <c r="R4" s="231">
        <v>14</v>
      </c>
      <c r="S4" s="231">
        <v>210</v>
      </c>
      <c r="T4" s="231">
        <v>90</v>
      </c>
      <c r="U4" s="231">
        <v>5</v>
      </c>
      <c r="V4" s="231">
        <v>75</v>
      </c>
      <c r="W4" s="231">
        <v>0</v>
      </c>
      <c r="X4" s="231">
        <v>29</v>
      </c>
      <c r="Y4" s="231">
        <v>435</v>
      </c>
      <c r="Z4" s="231">
        <v>75</v>
      </c>
      <c r="AA4" s="231">
        <v>21</v>
      </c>
      <c r="AB4" s="231">
        <v>315</v>
      </c>
      <c r="AC4" s="231">
        <v>60</v>
      </c>
      <c r="AD4" s="231">
        <v>2</v>
      </c>
      <c r="AE4" s="231">
        <v>30</v>
      </c>
      <c r="AF4" s="231">
        <v>0</v>
      </c>
      <c r="AG4" s="231">
        <v>2</v>
      </c>
      <c r="AH4" s="231">
        <v>18</v>
      </c>
      <c r="AI4" s="231">
        <v>3</v>
      </c>
      <c r="AJ4" s="231">
        <v>43</v>
      </c>
      <c r="AK4" s="231">
        <v>0</v>
      </c>
      <c r="AL4" s="231">
        <v>0</v>
      </c>
      <c r="AM4" s="231">
        <v>0</v>
      </c>
      <c r="AN4" s="231">
        <v>0</v>
      </c>
      <c r="AO4" s="231">
        <v>0</v>
      </c>
    </row>
    <row r="5" spans="1:41" x14ac:dyDescent="0.35">
      <c r="A5">
        <v>3301002</v>
      </c>
      <c r="B5" s="231">
        <v>1002</v>
      </c>
      <c r="C5" t="s">
        <v>836</v>
      </c>
      <c r="D5" s="231">
        <v>44</v>
      </c>
      <c r="E5" s="231">
        <v>58</v>
      </c>
      <c r="F5" s="231">
        <v>24</v>
      </c>
      <c r="G5" s="232">
        <v>82</v>
      </c>
      <c r="H5" s="231">
        <v>9</v>
      </c>
      <c r="I5" s="231">
        <v>4</v>
      </c>
      <c r="J5" s="232">
        <v>13</v>
      </c>
      <c r="K5" s="231">
        <v>660</v>
      </c>
      <c r="L5" s="231">
        <v>870</v>
      </c>
      <c r="M5" s="231">
        <v>360</v>
      </c>
      <c r="N5" s="232">
        <v>1230</v>
      </c>
      <c r="O5" s="231">
        <v>135</v>
      </c>
      <c r="P5" s="231">
        <v>60</v>
      </c>
      <c r="Q5" s="232">
        <v>195</v>
      </c>
      <c r="R5" s="231">
        <v>66</v>
      </c>
      <c r="S5" s="231">
        <v>990</v>
      </c>
      <c r="T5" s="231">
        <v>90</v>
      </c>
      <c r="U5" s="231">
        <v>11</v>
      </c>
      <c r="V5" s="231">
        <v>165</v>
      </c>
      <c r="W5" s="231">
        <v>75</v>
      </c>
      <c r="X5" s="231">
        <v>5</v>
      </c>
      <c r="Y5" s="231">
        <v>75</v>
      </c>
      <c r="Z5" s="231">
        <v>30</v>
      </c>
      <c r="AA5" s="231">
        <v>47</v>
      </c>
      <c r="AB5" s="231">
        <v>705</v>
      </c>
      <c r="AC5" s="231">
        <v>0</v>
      </c>
      <c r="AD5" s="231">
        <v>46</v>
      </c>
      <c r="AE5" s="231">
        <v>690</v>
      </c>
      <c r="AF5" s="231">
        <v>0</v>
      </c>
      <c r="AG5" s="231">
        <v>2</v>
      </c>
      <c r="AH5" s="231">
        <v>46</v>
      </c>
      <c r="AI5" s="231">
        <v>46</v>
      </c>
      <c r="AJ5" s="231">
        <v>43</v>
      </c>
      <c r="AK5" s="231">
        <v>0</v>
      </c>
      <c r="AL5" s="231">
        <v>0</v>
      </c>
      <c r="AM5" s="231">
        <v>0</v>
      </c>
      <c r="AN5" s="231">
        <v>0</v>
      </c>
      <c r="AO5" s="231">
        <v>0</v>
      </c>
    </row>
    <row r="6" spans="1:41" x14ac:dyDescent="0.35">
      <c r="A6">
        <v>3301006</v>
      </c>
      <c r="B6" s="231">
        <v>1006</v>
      </c>
      <c r="C6" t="s">
        <v>837</v>
      </c>
      <c r="D6" s="231">
        <v>0</v>
      </c>
      <c r="E6" s="231">
        <v>43</v>
      </c>
      <c r="F6" s="231">
        <v>30</v>
      </c>
      <c r="G6" s="232">
        <v>73</v>
      </c>
      <c r="H6" s="231">
        <v>21</v>
      </c>
      <c r="I6" s="231">
        <v>13</v>
      </c>
      <c r="J6" s="232">
        <v>34</v>
      </c>
      <c r="K6" s="231">
        <v>0</v>
      </c>
      <c r="L6" s="231">
        <v>645</v>
      </c>
      <c r="M6" s="231">
        <v>450</v>
      </c>
      <c r="N6" s="232">
        <v>1095</v>
      </c>
      <c r="O6" s="231">
        <v>315</v>
      </c>
      <c r="P6" s="231">
        <v>195</v>
      </c>
      <c r="Q6" s="232">
        <v>510</v>
      </c>
      <c r="R6" s="231">
        <v>11</v>
      </c>
      <c r="S6" s="231">
        <v>165</v>
      </c>
      <c r="T6" s="231">
        <v>45</v>
      </c>
      <c r="U6" s="231">
        <v>8</v>
      </c>
      <c r="V6" s="231">
        <v>120</v>
      </c>
      <c r="W6" s="231">
        <v>60</v>
      </c>
      <c r="X6" s="231">
        <v>6</v>
      </c>
      <c r="Y6" s="231">
        <v>90</v>
      </c>
      <c r="Z6" s="231">
        <v>60</v>
      </c>
      <c r="AA6" s="231">
        <v>8</v>
      </c>
      <c r="AB6" s="231">
        <v>120</v>
      </c>
      <c r="AC6" s="231">
        <v>0</v>
      </c>
      <c r="AD6" s="231">
        <v>1</v>
      </c>
      <c r="AE6" s="231">
        <v>15</v>
      </c>
      <c r="AF6" s="231">
        <v>0</v>
      </c>
      <c r="AG6" s="231">
        <v>5</v>
      </c>
      <c r="AH6" s="231">
        <v>8</v>
      </c>
      <c r="AI6" s="231">
        <v>0</v>
      </c>
      <c r="AJ6" s="231">
        <v>0</v>
      </c>
      <c r="AK6" s="231">
        <v>0</v>
      </c>
      <c r="AL6" s="231">
        <v>0</v>
      </c>
      <c r="AM6" s="231">
        <v>0</v>
      </c>
      <c r="AN6" s="231">
        <v>0</v>
      </c>
      <c r="AO6" s="231">
        <v>0</v>
      </c>
    </row>
    <row r="7" spans="1:41" x14ac:dyDescent="0.35">
      <c r="A7">
        <v>3301008</v>
      </c>
      <c r="B7" s="231">
        <v>1008</v>
      </c>
      <c r="C7" t="s">
        <v>838</v>
      </c>
      <c r="D7" s="231">
        <v>0</v>
      </c>
      <c r="E7" s="231">
        <v>52</v>
      </c>
      <c r="F7" s="231">
        <v>21</v>
      </c>
      <c r="G7" s="232">
        <v>73</v>
      </c>
      <c r="H7" s="231">
        <v>25</v>
      </c>
      <c r="I7" s="231">
        <v>7</v>
      </c>
      <c r="J7" s="232">
        <v>32</v>
      </c>
      <c r="K7" s="231">
        <v>0</v>
      </c>
      <c r="L7" s="231">
        <v>780</v>
      </c>
      <c r="M7" s="231">
        <v>315</v>
      </c>
      <c r="N7" s="232">
        <v>1095</v>
      </c>
      <c r="O7" s="231">
        <v>375</v>
      </c>
      <c r="P7" s="231">
        <v>105</v>
      </c>
      <c r="Q7" s="232">
        <v>480</v>
      </c>
      <c r="R7" s="231">
        <v>1</v>
      </c>
      <c r="S7" s="231">
        <v>15</v>
      </c>
      <c r="T7" s="231">
        <v>0</v>
      </c>
      <c r="U7" s="231">
        <v>0</v>
      </c>
      <c r="V7" s="231">
        <v>0</v>
      </c>
      <c r="W7" s="231">
        <v>0</v>
      </c>
      <c r="X7" s="231">
        <v>1</v>
      </c>
      <c r="Y7" s="231">
        <v>15</v>
      </c>
      <c r="Z7" s="231">
        <v>15</v>
      </c>
      <c r="AA7" s="231">
        <v>22</v>
      </c>
      <c r="AB7" s="231">
        <v>330</v>
      </c>
      <c r="AC7" s="231">
        <v>90</v>
      </c>
      <c r="AD7" s="231">
        <v>0</v>
      </c>
      <c r="AE7" s="231">
        <v>0</v>
      </c>
      <c r="AF7" s="231">
        <v>0</v>
      </c>
      <c r="AG7" s="231">
        <v>3</v>
      </c>
      <c r="AH7" s="231">
        <v>23</v>
      </c>
      <c r="AI7" s="231">
        <v>0</v>
      </c>
      <c r="AJ7" s="231">
        <v>0</v>
      </c>
      <c r="AK7" s="231">
        <v>0</v>
      </c>
      <c r="AL7" s="231">
        <v>0</v>
      </c>
      <c r="AM7" s="231">
        <v>0</v>
      </c>
      <c r="AN7" s="231">
        <v>0</v>
      </c>
      <c r="AO7" s="231">
        <v>0</v>
      </c>
    </row>
    <row r="8" spans="1:41" x14ac:dyDescent="0.35">
      <c r="A8">
        <v>3301009</v>
      </c>
      <c r="B8" s="231">
        <v>1009</v>
      </c>
      <c r="C8" t="s">
        <v>839</v>
      </c>
      <c r="D8" s="231">
        <v>29</v>
      </c>
      <c r="E8" s="231">
        <v>66</v>
      </c>
      <c r="F8" s="231">
        <v>22</v>
      </c>
      <c r="G8" s="232">
        <v>88</v>
      </c>
      <c r="H8" s="231">
        <v>12</v>
      </c>
      <c r="I8" s="231">
        <v>7</v>
      </c>
      <c r="J8" s="232">
        <v>19</v>
      </c>
      <c r="K8" s="231">
        <v>390</v>
      </c>
      <c r="L8" s="231">
        <v>990</v>
      </c>
      <c r="M8" s="231">
        <v>330</v>
      </c>
      <c r="N8" s="232">
        <v>1320</v>
      </c>
      <c r="O8" s="231">
        <v>180</v>
      </c>
      <c r="P8" s="231">
        <v>105</v>
      </c>
      <c r="Q8" s="232">
        <v>285</v>
      </c>
      <c r="R8" s="231">
        <v>40</v>
      </c>
      <c r="S8" s="231">
        <v>600</v>
      </c>
      <c r="T8" s="231">
        <v>165</v>
      </c>
      <c r="U8" s="231">
        <v>8</v>
      </c>
      <c r="V8" s="231">
        <v>120</v>
      </c>
      <c r="W8" s="231">
        <v>45</v>
      </c>
      <c r="X8" s="231">
        <v>2</v>
      </c>
      <c r="Y8" s="231">
        <v>30</v>
      </c>
      <c r="Z8" s="231">
        <v>0</v>
      </c>
      <c r="AA8" s="231">
        <v>20</v>
      </c>
      <c r="AB8" s="231">
        <v>300</v>
      </c>
      <c r="AC8" s="231">
        <v>15</v>
      </c>
      <c r="AD8" s="231">
        <v>20</v>
      </c>
      <c r="AE8" s="231">
        <v>300</v>
      </c>
      <c r="AF8" s="231">
        <v>15</v>
      </c>
      <c r="AG8" s="231">
        <v>0</v>
      </c>
      <c r="AH8" s="231">
        <v>20</v>
      </c>
      <c r="AI8" s="231">
        <v>20</v>
      </c>
      <c r="AJ8" s="231">
        <v>58</v>
      </c>
      <c r="AK8" s="231">
        <v>0</v>
      </c>
      <c r="AL8" s="231">
        <v>0</v>
      </c>
      <c r="AM8" s="231">
        <v>0</v>
      </c>
      <c r="AN8" s="231">
        <v>0</v>
      </c>
      <c r="AO8" s="231">
        <v>0</v>
      </c>
    </row>
    <row r="9" spans="1:41" x14ac:dyDescent="0.35">
      <c r="A9">
        <v>3301010</v>
      </c>
      <c r="B9" s="231">
        <v>1010</v>
      </c>
      <c r="C9" t="s">
        <v>42</v>
      </c>
      <c r="D9" s="231">
        <v>39</v>
      </c>
      <c r="E9" s="231">
        <v>90</v>
      </c>
      <c r="F9" s="231">
        <v>28</v>
      </c>
      <c r="G9" s="232">
        <v>118</v>
      </c>
      <c r="H9" s="231">
        <v>16</v>
      </c>
      <c r="I9" s="231">
        <v>4</v>
      </c>
      <c r="J9" s="232">
        <v>20</v>
      </c>
      <c r="K9" s="231">
        <v>585</v>
      </c>
      <c r="L9" s="231">
        <v>1350</v>
      </c>
      <c r="M9" s="231">
        <v>420</v>
      </c>
      <c r="N9" s="232">
        <v>1770</v>
      </c>
      <c r="O9" s="231">
        <v>240</v>
      </c>
      <c r="P9" s="231">
        <v>60</v>
      </c>
      <c r="Q9" s="232">
        <v>300</v>
      </c>
      <c r="R9" s="231">
        <v>6</v>
      </c>
      <c r="S9" s="231">
        <v>90</v>
      </c>
      <c r="T9" s="231">
        <v>0</v>
      </c>
      <c r="U9" s="231">
        <v>25</v>
      </c>
      <c r="V9" s="231">
        <v>375</v>
      </c>
      <c r="W9" s="231">
        <v>30</v>
      </c>
      <c r="X9" s="231">
        <v>82</v>
      </c>
      <c r="Y9" s="231">
        <v>1230</v>
      </c>
      <c r="Z9" s="231">
        <v>270</v>
      </c>
      <c r="AA9" s="231">
        <v>27</v>
      </c>
      <c r="AB9" s="231">
        <v>405</v>
      </c>
      <c r="AC9" s="231">
        <v>60</v>
      </c>
      <c r="AD9" s="231">
        <v>27</v>
      </c>
      <c r="AE9" s="231">
        <v>405</v>
      </c>
      <c r="AF9" s="231">
        <v>60</v>
      </c>
      <c r="AG9" s="231">
        <v>6</v>
      </c>
      <c r="AH9" s="231">
        <v>27</v>
      </c>
      <c r="AI9" s="231">
        <v>8</v>
      </c>
      <c r="AJ9" s="231">
        <v>39</v>
      </c>
      <c r="AK9" s="231">
        <v>0</v>
      </c>
      <c r="AL9" s="231">
        <v>0</v>
      </c>
      <c r="AM9" s="231">
        <v>0</v>
      </c>
      <c r="AN9" s="231">
        <v>0</v>
      </c>
      <c r="AO9" s="231">
        <v>0</v>
      </c>
    </row>
    <row r="10" spans="1:41" x14ac:dyDescent="0.35">
      <c r="A10">
        <v>3301012</v>
      </c>
      <c r="B10" s="231">
        <v>1012</v>
      </c>
      <c r="C10" t="s">
        <v>840</v>
      </c>
      <c r="D10" s="231">
        <v>33</v>
      </c>
      <c r="E10" s="231">
        <v>59</v>
      </c>
      <c r="F10" s="231">
        <v>27</v>
      </c>
      <c r="G10" s="232">
        <v>86</v>
      </c>
      <c r="H10" s="231">
        <v>15</v>
      </c>
      <c r="I10" s="231">
        <v>6</v>
      </c>
      <c r="J10" s="232">
        <v>21</v>
      </c>
      <c r="K10" s="231">
        <v>495</v>
      </c>
      <c r="L10" s="231">
        <v>885</v>
      </c>
      <c r="M10" s="231">
        <v>405</v>
      </c>
      <c r="N10" s="232">
        <v>1290</v>
      </c>
      <c r="O10" s="231">
        <v>225</v>
      </c>
      <c r="P10" s="231">
        <v>90</v>
      </c>
      <c r="Q10" s="232">
        <v>315</v>
      </c>
      <c r="R10" s="231">
        <v>9</v>
      </c>
      <c r="S10" s="231">
        <v>135</v>
      </c>
      <c r="T10" s="231">
        <v>45</v>
      </c>
      <c r="U10" s="231">
        <v>19</v>
      </c>
      <c r="V10" s="231">
        <v>285</v>
      </c>
      <c r="W10" s="231">
        <v>60</v>
      </c>
      <c r="X10" s="231">
        <v>12</v>
      </c>
      <c r="Y10" s="231">
        <v>180</v>
      </c>
      <c r="Z10" s="231">
        <v>30</v>
      </c>
      <c r="AA10" s="231">
        <v>0</v>
      </c>
      <c r="AB10" s="231">
        <v>0</v>
      </c>
      <c r="AC10" s="231">
        <v>0</v>
      </c>
      <c r="AD10" s="231">
        <v>0</v>
      </c>
      <c r="AE10" s="231">
        <v>0</v>
      </c>
      <c r="AF10" s="231">
        <v>0</v>
      </c>
      <c r="AG10" s="231">
        <v>0</v>
      </c>
      <c r="AH10" s="231">
        <v>29</v>
      </c>
      <c r="AI10" s="231">
        <v>0</v>
      </c>
      <c r="AJ10" s="231">
        <v>33</v>
      </c>
      <c r="AK10" s="231">
        <v>0</v>
      </c>
      <c r="AL10" s="231">
        <v>0</v>
      </c>
      <c r="AM10" s="231">
        <v>0</v>
      </c>
      <c r="AN10" s="231">
        <v>0</v>
      </c>
      <c r="AO10" s="231">
        <v>0</v>
      </c>
    </row>
    <row r="11" spans="1:41" x14ac:dyDescent="0.35">
      <c r="A11">
        <v>3301014</v>
      </c>
      <c r="B11" s="231">
        <v>1014</v>
      </c>
      <c r="C11" t="s">
        <v>841</v>
      </c>
      <c r="D11" s="231">
        <v>24</v>
      </c>
      <c r="E11" s="231">
        <v>72</v>
      </c>
      <c r="F11" s="231">
        <v>21</v>
      </c>
      <c r="G11" s="232">
        <v>93</v>
      </c>
      <c r="H11" s="231">
        <v>20</v>
      </c>
      <c r="I11" s="231">
        <v>7</v>
      </c>
      <c r="J11" s="232">
        <v>27</v>
      </c>
      <c r="K11" s="231">
        <v>360</v>
      </c>
      <c r="L11" s="231">
        <v>1080</v>
      </c>
      <c r="M11" s="231">
        <v>315</v>
      </c>
      <c r="N11" s="232">
        <v>1395</v>
      </c>
      <c r="O11" s="231">
        <v>300</v>
      </c>
      <c r="P11" s="231">
        <v>105</v>
      </c>
      <c r="Q11" s="232">
        <v>405</v>
      </c>
      <c r="R11" s="231">
        <v>43</v>
      </c>
      <c r="S11" s="231">
        <v>645</v>
      </c>
      <c r="T11" s="231">
        <v>90</v>
      </c>
      <c r="U11" s="231">
        <v>17</v>
      </c>
      <c r="V11" s="231">
        <v>255</v>
      </c>
      <c r="W11" s="231">
        <v>120</v>
      </c>
      <c r="X11" s="231">
        <v>7</v>
      </c>
      <c r="Y11" s="231">
        <v>105</v>
      </c>
      <c r="Z11" s="231">
        <v>45</v>
      </c>
      <c r="AA11" s="231">
        <v>56</v>
      </c>
      <c r="AB11" s="231">
        <v>840</v>
      </c>
      <c r="AC11" s="231">
        <v>75</v>
      </c>
      <c r="AD11" s="231">
        <v>38</v>
      </c>
      <c r="AE11" s="231">
        <v>570</v>
      </c>
      <c r="AF11" s="231">
        <v>45</v>
      </c>
      <c r="AG11" s="231">
        <v>1</v>
      </c>
      <c r="AH11" s="231">
        <v>56</v>
      </c>
      <c r="AI11" s="231">
        <v>37</v>
      </c>
      <c r="AJ11" s="231">
        <v>24</v>
      </c>
      <c r="AK11" s="231">
        <v>0</v>
      </c>
      <c r="AL11" s="231">
        <v>0</v>
      </c>
      <c r="AM11" s="231">
        <v>0</v>
      </c>
      <c r="AN11" s="231">
        <v>0</v>
      </c>
      <c r="AO11" s="231">
        <v>0</v>
      </c>
    </row>
    <row r="12" spans="1:41" x14ac:dyDescent="0.35">
      <c r="A12">
        <v>3301015</v>
      </c>
      <c r="B12" s="231">
        <v>1015</v>
      </c>
      <c r="C12" t="s">
        <v>842</v>
      </c>
      <c r="D12" s="231">
        <v>18</v>
      </c>
      <c r="E12" s="231">
        <v>66</v>
      </c>
      <c r="F12" s="231">
        <v>21</v>
      </c>
      <c r="G12" s="232">
        <v>87</v>
      </c>
      <c r="H12" s="231">
        <v>27</v>
      </c>
      <c r="I12" s="231">
        <v>10</v>
      </c>
      <c r="J12" s="232">
        <v>37</v>
      </c>
      <c r="K12" s="231">
        <v>255</v>
      </c>
      <c r="L12" s="231">
        <v>990</v>
      </c>
      <c r="M12" s="231">
        <v>315</v>
      </c>
      <c r="N12" s="232">
        <v>1305</v>
      </c>
      <c r="O12" s="231">
        <v>405</v>
      </c>
      <c r="P12" s="231">
        <v>150</v>
      </c>
      <c r="Q12" s="232">
        <v>555</v>
      </c>
      <c r="R12" s="231">
        <v>11</v>
      </c>
      <c r="S12" s="231">
        <v>165</v>
      </c>
      <c r="T12" s="231">
        <v>45</v>
      </c>
      <c r="U12" s="231">
        <v>7</v>
      </c>
      <c r="V12" s="231">
        <v>105</v>
      </c>
      <c r="W12" s="231">
        <v>30</v>
      </c>
      <c r="X12" s="231">
        <v>2</v>
      </c>
      <c r="Y12" s="231">
        <v>30</v>
      </c>
      <c r="Z12" s="231">
        <v>0</v>
      </c>
      <c r="AA12" s="231">
        <v>19</v>
      </c>
      <c r="AB12" s="231">
        <v>285</v>
      </c>
      <c r="AC12" s="231">
        <v>15</v>
      </c>
      <c r="AD12" s="231">
        <v>19</v>
      </c>
      <c r="AE12" s="231">
        <v>285</v>
      </c>
      <c r="AF12" s="231">
        <v>15</v>
      </c>
      <c r="AG12" s="231">
        <v>4</v>
      </c>
      <c r="AH12" s="231">
        <v>19</v>
      </c>
      <c r="AI12" s="231">
        <v>19</v>
      </c>
      <c r="AJ12" s="231">
        <v>17</v>
      </c>
      <c r="AK12" s="231">
        <v>0</v>
      </c>
      <c r="AL12" s="231">
        <v>0</v>
      </c>
      <c r="AM12" s="231">
        <v>0</v>
      </c>
      <c r="AN12" s="231">
        <v>0</v>
      </c>
      <c r="AO12" s="231">
        <v>0</v>
      </c>
    </row>
    <row r="13" spans="1:41" x14ac:dyDescent="0.35">
      <c r="A13">
        <v>3301016</v>
      </c>
      <c r="B13" s="231">
        <v>1016</v>
      </c>
      <c r="C13" t="s">
        <v>843</v>
      </c>
      <c r="D13" s="231">
        <v>17</v>
      </c>
      <c r="E13" s="231">
        <v>55</v>
      </c>
      <c r="F13" s="231">
        <v>17</v>
      </c>
      <c r="G13" s="232">
        <v>72</v>
      </c>
      <c r="H13" s="231">
        <v>27</v>
      </c>
      <c r="I13" s="231">
        <v>8</v>
      </c>
      <c r="J13" s="232">
        <v>35</v>
      </c>
      <c r="K13" s="231">
        <v>240</v>
      </c>
      <c r="L13" s="231">
        <v>822</v>
      </c>
      <c r="M13" s="231">
        <v>240</v>
      </c>
      <c r="N13" s="232">
        <v>1062</v>
      </c>
      <c r="O13" s="231">
        <v>378</v>
      </c>
      <c r="P13" s="231">
        <v>120</v>
      </c>
      <c r="Q13" s="232">
        <v>498</v>
      </c>
      <c r="R13" s="231">
        <v>22</v>
      </c>
      <c r="S13" s="231">
        <v>327</v>
      </c>
      <c r="T13" s="231">
        <v>105</v>
      </c>
      <c r="U13" s="231">
        <v>8</v>
      </c>
      <c r="V13" s="231">
        <v>120</v>
      </c>
      <c r="W13" s="231">
        <v>33</v>
      </c>
      <c r="X13" s="231">
        <v>4</v>
      </c>
      <c r="Y13" s="231">
        <v>60</v>
      </c>
      <c r="Z13" s="231">
        <v>45</v>
      </c>
      <c r="AA13" s="231">
        <v>23</v>
      </c>
      <c r="AB13" s="231">
        <v>345</v>
      </c>
      <c r="AC13" s="231">
        <v>90</v>
      </c>
      <c r="AD13" s="231">
        <v>21</v>
      </c>
      <c r="AE13" s="231">
        <v>315</v>
      </c>
      <c r="AF13" s="231">
        <v>75</v>
      </c>
      <c r="AG13" s="231">
        <v>2</v>
      </c>
      <c r="AH13" s="231">
        <v>23</v>
      </c>
      <c r="AI13" s="231">
        <v>21</v>
      </c>
      <c r="AJ13" s="231">
        <v>16</v>
      </c>
      <c r="AK13" s="231">
        <v>0</v>
      </c>
      <c r="AL13" s="231">
        <v>0</v>
      </c>
      <c r="AM13" s="231">
        <v>0</v>
      </c>
      <c r="AN13" s="231">
        <v>0</v>
      </c>
      <c r="AO13" s="231">
        <v>0</v>
      </c>
    </row>
    <row r="14" spans="1:41" x14ac:dyDescent="0.35">
      <c r="A14">
        <v>3301017</v>
      </c>
      <c r="B14" s="231">
        <v>1017</v>
      </c>
      <c r="C14" t="s">
        <v>844</v>
      </c>
      <c r="D14" s="231">
        <v>41</v>
      </c>
      <c r="E14" s="231">
        <v>81</v>
      </c>
      <c r="F14" s="231">
        <v>35</v>
      </c>
      <c r="G14" s="232">
        <v>116</v>
      </c>
      <c r="H14" s="231">
        <v>35</v>
      </c>
      <c r="I14" s="231">
        <v>15</v>
      </c>
      <c r="J14" s="232">
        <v>50</v>
      </c>
      <c r="K14" s="231">
        <v>465</v>
      </c>
      <c r="L14" s="231">
        <v>1215</v>
      </c>
      <c r="M14" s="231">
        <v>525</v>
      </c>
      <c r="N14" s="232">
        <v>1740</v>
      </c>
      <c r="O14" s="231">
        <v>522.5</v>
      </c>
      <c r="P14" s="231">
        <v>225</v>
      </c>
      <c r="Q14" s="232">
        <v>747.5</v>
      </c>
      <c r="R14" s="231">
        <v>19</v>
      </c>
      <c r="S14" s="231">
        <v>285</v>
      </c>
      <c r="T14" s="231">
        <v>75</v>
      </c>
      <c r="U14" s="231">
        <v>22</v>
      </c>
      <c r="V14" s="231">
        <v>330</v>
      </c>
      <c r="W14" s="231">
        <v>75</v>
      </c>
      <c r="X14" s="231">
        <v>16</v>
      </c>
      <c r="Y14" s="231">
        <v>240</v>
      </c>
      <c r="Z14" s="231">
        <v>120</v>
      </c>
      <c r="AA14" s="231">
        <v>42</v>
      </c>
      <c r="AB14" s="231">
        <v>630</v>
      </c>
      <c r="AC14" s="231">
        <v>45</v>
      </c>
      <c r="AD14" s="231">
        <v>41</v>
      </c>
      <c r="AE14" s="231">
        <v>615</v>
      </c>
      <c r="AF14" s="231">
        <v>45</v>
      </c>
      <c r="AG14" s="231">
        <v>7</v>
      </c>
      <c r="AH14" s="231">
        <v>45</v>
      </c>
      <c r="AI14" s="231">
        <v>44</v>
      </c>
      <c r="AJ14" s="231">
        <v>29</v>
      </c>
      <c r="AK14" s="231">
        <v>0</v>
      </c>
      <c r="AL14" s="231">
        <v>0</v>
      </c>
      <c r="AM14" s="231">
        <v>0</v>
      </c>
      <c r="AN14" s="231">
        <v>0</v>
      </c>
      <c r="AO14" s="231">
        <v>0</v>
      </c>
    </row>
    <row r="15" spans="1:41" x14ac:dyDescent="0.35">
      <c r="A15">
        <v>3301018</v>
      </c>
      <c r="B15" s="231">
        <v>1018</v>
      </c>
      <c r="C15" t="s">
        <v>845</v>
      </c>
      <c r="D15" s="231">
        <v>36</v>
      </c>
      <c r="E15" s="231">
        <v>65</v>
      </c>
      <c r="F15" s="231">
        <v>19</v>
      </c>
      <c r="G15" s="232">
        <v>84</v>
      </c>
      <c r="H15" s="231">
        <v>38</v>
      </c>
      <c r="I15" s="231">
        <v>10</v>
      </c>
      <c r="J15" s="232">
        <v>48</v>
      </c>
      <c r="K15" s="231">
        <v>540</v>
      </c>
      <c r="L15" s="231">
        <v>975</v>
      </c>
      <c r="M15" s="231">
        <v>285</v>
      </c>
      <c r="N15" s="232">
        <v>1260</v>
      </c>
      <c r="O15" s="231">
        <v>570</v>
      </c>
      <c r="P15" s="231">
        <v>150</v>
      </c>
      <c r="Q15" s="232">
        <v>720</v>
      </c>
      <c r="R15" s="231">
        <v>33</v>
      </c>
      <c r="S15" s="231">
        <v>495</v>
      </c>
      <c r="T15" s="231">
        <v>255</v>
      </c>
      <c r="U15" s="231">
        <v>7</v>
      </c>
      <c r="V15" s="231">
        <v>105</v>
      </c>
      <c r="W15" s="231">
        <v>75</v>
      </c>
      <c r="X15" s="231">
        <v>13</v>
      </c>
      <c r="Y15" s="231">
        <v>195</v>
      </c>
      <c r="Z15" s="231">
        <v>90</v>
      </c>
      <c r="AA15" s="231">
        <v>36</v>
      </c>
      <c r="AB15" s="231">
        <v>540</v>
      </c>
      <c r="AC15" s="231">
        <v>120</v>
      </c>
      <c r="AD15" s="231">
        <v>34</v>
      </c>
      <c r="AE15" s="231">
        <v>510</v>
      </c>
      <c r="AF15" s="231">
        <v>90</v>
      </c>
      <c r="AG15" s="231">
        <v>2</v>
      </c>
      <c r="AH15" s="231">
        <v>36</v>
      </c>
      <c r="AI15" s="231">
        <v>34</v>
      </c>
      <c r="AJ15" s="231">
        <v>35</v>
      </c>
      <c r="AK15" s="231">
        <v>0</v>
      </c>
      <c r="AL15" s="231">
        <v>0</v>
      </c>
      <c r="AM15" s="231">
        <v>109.80000000000001</v>
      </c>
      <c r="AN15" s="231">
        <v>0</v>
      </c>
      <c r="AO15" s="231">
        <v>12</v>
      </c>
    </row>
    <row r="16" spans="1:41" x14ac:dyDescent="0.35">
      <c r="A16">
        <v>3301019</v>
      </c>
      <c r="B16" s="231">
        <v>1019</v>
      </c>
      <c r="C16" t="s">
        <v>846</v>
      </c>
      <c r="D16" s="231">
        <v>29</v>
      </c>
      <c r="E16" s="231">
        <v>85</v>
      </c>
      <c r="F16" s="231">
        <v>32</v>
      </c>
      <c r="G16" s="232">
        <v>117</v>
      </c>
      <c r="H16" s="231">
        <v>20</v>
      </c>
      <c r="I16" s="231">
        <v>5</v>
      </c>
      <c r="J16" s="232">
        <v>25</v>
      </c>
      <c r="K16" s="231">
        <v>435</v>
      </c>
      <c r="L16" s="231">
        <v>1275</v>
      </c>
      <c r="M16" s="231">
        <v>480</v>
      </c>
      <c r="N16" s="232">
        <v>1755</v>
      </c>
      <c r="O16" s="231">
        <v>300</v>
      </c>
      <c r="P16" s="231">
        <v>75</v>
      </c>
      <c r="Q16" s="232">
        <v>375</v>
      </c>
      <c r="R16" s="231">
        <v>21</v>
      </c>
      <c r="S16" s="231">
        <v>315</v>
      </c>
      <c r="T16" s="231">
        <v>30</v>
      </c>
      <c r="U16" s="231">
        <v>22</v>
      </c>
      <c r="V16" s="231">
        <v>330</v>
      </c>
      <c r="W16" s="231">
        <v>60</v>
      </c>
      <c r="X16" s="231">
        <v>47</v>
      </c>
      <c r="Y16" s="231">
        <v>705</v>
      </c>
      <c r="Z16" s="231">
        <v>135</v>
      </c>
      <c r="AA16" s="231">
        <v>27</v>
      </c>
      <c r="AB16" s="231">
        <v>405</v>
      </c>
      <c r="AC16" s="231">
        <v>0</v>
      </c>
      <c r="AD16" s="231">
        <v>1</v>
      </c>
      <c r="AE16" s="231">
        <v>15</v>
      </c>
      <c r="AF16" s="231">
        <v>0</v>
      </c>
      <c r="AG16" s="231">
        <v>4</v>
      </c>
      <c r="AH16" s="231">
        <v>28</v>
      </c>
      <c r="AI16" s="231">
        <v>1</v>
      </c>
      <c r="AJ16" s="231">
        <v>27</v>
      </c>
      <c r="AK16" s="231">
        <v>0</v>
      </c>
      <c r="AL16" s="231">
        <v>0</v>
      </c>
      <c r="AM16" s="231">
        <v>0</v>
      </c>
      <c r="AN16" s="231">
        <v>0</v>
      </c>
      <c r="AO16" s="231">
        <v>0</v>
      </c>
    </row>
    <row r="17" spans="1:41" x14ac:dyDescent="0.35">
      <c r="A17">
        <v>3301020</v>
      </c>
      <c r="B17" s="231">
        <v>1020</v>
      </c>
      <c r="C17" t="s">
        <v>847</v>
      </c>
      <c r="D17" s="231">
        <v>57</v>
      </c>
      <c r="E17" s="231">
        <v>74</v>
      </c>
      <c r="F17" s="231">
        <v>27</v>
      </c>
      <c r="G17" s="232">
        <v>101</v>
      </c>
      <c r="H17" s="231">
        <v>15</v>
      </c>
      <c r="I17" s="231">
        <v>6</v>
      </c>
      <c r="J17" s="232">
        <v>21</v>
      </c>
      <c r="K17" s="231">
        <v>855</v>
      </c>
      <c r="L17" s="231">
        <v>1110</v>
      </c>
      <c r="M17" s="231">
        <v>405</v>
      </c>
      <c r="N17" s="232">
        <v>1515</v>
      </c>
      <c r="O17" s="231">
        <v>225</v>
      </c>
      <c r="P17" s="231">
        <v>90</v>
      </c>
      <c r="Q17" s="232">
        <v>315</v>
      </c>
      <c r="R17" s="231">
        <v>32</v>
      </c>
      <c r="S17" s="231">
        <v>480</v>
      </c>
      <c r="T17" s="231">
        <v>105</v>
      </c>
      <c r="U17" s="231">
        <v>42</v>
      </c>
      <c r="V17" s="231">
        <v>630</v>
      </c>
      <c r="W17" s="231">
        <v>75</v>
      </c>
      <c r="X17" s="231">
        <v>9</v>
      </c>
      <c r="Y17" s="231">
        <v>135</v>
      </c>
      <c r="Z17" s="231">
        <v>45</v>
      </c>
      <c r="AA17" s="231">
        <v>50</v>
      </c>
      <c r="AB17" s="231">
        <v>750</v>
      </c>
      <c r="AC17" s="231">
        <v>135</v>
      </c>
      <c r="AD17" s="231">
        <v>50</v>
      </c>
      <c r="AE17" s="231">
        <v>750</v>
      </c>
      <c r="AF17" s="231">
        <v>135</v>
      </c>
      <c r="AG17" s="231">
        <v>0</v>
      </c>
      <c r="AH17" s="231">
        <v>50</v>
      </c>
      <c r="AI17" s="231">
        <v>50</v>
      </c>
      <c r="AJ17" s="231">
        <v>57</v>
      </c>
      <c r="AK17" s="231">
        <v>0</v>
      </c>
      <c r="AL17" s="231">
        <v>0</v>
      </c>
      <c r="AM17" s="231">
        <v>0</v>
      </c>
      <c r="AN17" s="231">
        <v>0</v>
      </c>
      <c r="AO17" s="231">
        <v>0</v>
      </c>
    </row>
    <row r="18" spans="1:41" x14ac:dyDescent="0.35">
      <c r="A18">
        <v>3301021</v>
      </c>
      <c r="B18" s="231">
        <v>1021</v>
      </c>
      <c r="C18" t="s">
        <v>848</v>
      </c>
      <c r="D18" s="231">
        <v>12</v>
      </c>
      <c r="E18" s="231">
        <v>37</v>
      </c>
      <c r="F18" s="231">
        <v>6</v>
      </c>
      <c r="G18" s="232">
        <v>43</v>
      </c>
      <c r="H18" s="231">
        <v>8</v>
      </c>
      <c r="I18" s="231">
        <v>2</v>
      </c>
      <c r="J18" s="232">
        <v>10</v>
      </c>
      <c r="K18" s="231">
        <v>180</v>
      </c>
      <c r="L18" s="231">
        <v>555</v>
      </c>
      <c r="M18" s="231">
        <v>90</v>
      </c>
      <c r="N18" s="232">
        <v>645</v>
      </c>
      <c r="O18" s="231">
        <v>120</v>
      </c>
      <c r="P18" s="231">
        <v>30</v>
      </c>
      <c r="Q18" s="232">
        <v>150</v>
      </c>
      <c r="R18" s="231">
        <v>8</v>
      </c>
      <c r="S18" s="231">
        <v>120</v>
      </c>
      <c r="T18" s="231">
        <v>30</v>
      </c>
      <c r="U18" s="231">
        <v>5</v>
      </c>
      <c r="V18" s="231">
        <v>75</v>
      </c>
      <c r="W18" s="231">
        <v>15</v>
      </c>
      <c r="X18" s="231">
        <v>17</v>
      </c>
      <c r="Y18" s="231">
        <v>255</v>
      </c>
      <c r="Z18" s="231">
        <v>30</v>
      </c>
      <c r="AA18" s="231">
        <v>18</v>
      </c>
      <c r="AB18" s="231">
        <v>270</v>
      </c>
      <c r="AC18" s="231">
        <v>15</v>
      </c>
      <c r="AD18" s="231">
        <v>18</v>
      </c>
      <c r="AE18" s="231">
        <v>270</v>
      </c>
      <c r="AF18" s="231">
        <v>15</v>
      </c>
      <c r="AG18" s="231">
        <v>1</v>
      </c>
      <c r="AH18" s="231">
        <v>18</v>
      </c>
      <c r="AI18" s="231">
        <v>18</v>
      </c>
      <c r="AJ18" s="231">
        <v>10</v>
      </c>
      <c r="AK18" s="231">
        <v>0</v>
      </c>
      <c r="AL18" s="231">
        <v>0</v>
      </c>
      <c r="AM18" s="231">
        <v>0</v>
      </c>
      <c r="AN18" s="231">
        <v>0</v>
      </c>
      <c r="AO18" s="231">
        <v>0</v>
      </c>
    </row>
    <row r="19" spans="1:41" x14ac:dyDescent="0.35">
      <c r="A19">
        <v>3301022</v>
      </c>
      <c r="B19" s="231">
        <v>1022</v>
      </c>
      <c r="C19" t="s">
        <v>849</v>
      </c>
      <c r="D19" s="231">
        <v>22</v>
      </c>
      <c r="E19" s="231">
        <v>53</v>
      </c>
      <c r="F19" s="231">
        <v>15</v>
      </c>
      <c r="G19" s="232">
        <v>68</v>
      </c>
      <c r="H19" s="231">
        <v>8</v>
      </c>
      <c r="I19" s="231">
        <v>1</v>
      </c>
      <c r="J19" s="232">
        <v>9</v>
      </c>
      <c r="K19" s="231">
        <v>270</v>
      </c>
      <c r="L19" s="231">
        <v>795</v>
      </c>
      <c r="M19" s="231">
        <v>225</v>
      </c>
      <c r="N19" s="232">
        <v>1020</v>
      </c>
      <c r="O19" s="231">
        <v>120</v>
      </c>
      <c r="P19" s="231">
        <v>15</v>
      </c>
      <c r="Q19" s="232">
        <v>135</v>
      </c>
      <c r="R19" s="231">
        <v>15</v>
      </c>
      <c r="S19" s="231">
        <v>225</v>
      </c>
      <c r="T19" s="231">
        <v>30</v>
      </c>
      <c r="U19" s="231">
        <v>17</v>
      </c>
      <c r="V19" s="231">
        <v>255</v>
      </c>
      <c r="W19" s="231">
        <v>60</v>
      </c>
      <c r="X19" s="231">
        <v>34</v>
      </c>
      <c r="Y19" s="231">
        <v>510</v>
      </c>
      <c r="Z19" s="231">
        <v>30</v>
      </c>
      <c r="AA19" s="231">
        <v>21</v>
      </c>
      <c r="AB19" s="231">
        <v>315</v>
      </c>
      <c r="AC19" s="231">
        <v>0</v>
      </c>
      <c r="AD19" s="231">
        <v>1</v>
      </c>
      <c r="AE19" s="231">
        <v>15</v>
      </c>
      <c r="AF19" s="231">
        <v>0</v>
      </c>
      <c r="AG19" s="231">
        <v>5</v>
      </c>
      <c r="AH19" s="231">
        <v>21</v>
      </c>
      <c r="AI19" s="231">
        <v>1</v>
      </c>
      <c r="AJ19" s="231">
        <v>42</v>
      </c>
      <c r="AK19" s="231">
        <v>0</v>
      </c>
      <c r="AL19" s="231">
        <v>0</v>
      </c>
      <c r="AM19" s="231">
        <v>0</v>
      </c>
      <c r="AN19" s="231">
        <v>0</v>
      </c>
      <c r="AO19" s="231">
        <v>7.2</v>
      </c>
    </row>
    <row r="20" spans="1:41" x14ac:dyDescent="0.35">
      <c r="A20">
        <v>3301023</v>
      </c>
      <c r="B20" s="231">
        <v>1023</v>
      </c>
      <c r="C20" t="s">
        <v>850</v>
      </c>
      <c r="D20" s="231">
        <v>21</v>
      </c>
      <c r="E20" s="231">
        <v>39</v>
      </c>
      <c r="F20" s="231">
        <v>19</v>
      </c>
      <c r="G20" s="232">
        <v>58</v>
      </c>
      <c r="H20" s="231">
        <v>6</v>
      </c>
      <c r="I20" s="231">
        <v>3</v>
      </c>
      <c r="J20" s="232">
        <v>9</v>
      </c>
      <c r="K20" s="231">
        <v>255</v>
      </c>
      <c r="L20" s="231">
        <v>585</v>
      </c>
      <c r="M20" s="231">
        <v>285</v>
      </c>
      <c r="N20" s="232">
        <v>870</v>
      </c>
      <c r="O20" s="231">
        <v>90</v>
      </c>
      <c r="P20" s="231">
        <v>45</v>
      </c>
      <c r="Q20" s="232">
        <v>135</v>
      </c>
      <c r="R20" s="231">
        <v>6</v>
      </c>
      <c r="S20" s="231">
        <v>90</v>
      </c>
      <c r="T20" s="231">
        <v>0</v>
      </c>
      <c r="U20" s="231">
        <v>13</v>
      </c>
      <c r="V20" s="231">
        <v>195</v>
      </c>
      <c r="W20" s="231">
        <v>45</v>
      </c>
      <c r="X20" s="231">
        <v>34</v>
      </c>
      <c r="Y20" s="231">
        <v>510</v>
      </c>
      <c r="Z20" s="231">
        <v>90</v>
      </c>
      <c r="AA20" s="231">
        <v>19</v>
      </c>
      <c r="AB20" s="231">
        <v>285</v>
      </c>
      <c r="AC20" s="231">
        <v>15</v>
      </c>
      <c r="AD20" s="231">
        <v>8</v>
      </c>
      <c r="AE20" s="231">
        <v>120</v>
      </c>
      <c r="AF20" s="231">
        <v>15</v>
      </c>
      <c r="AG20" s="231">
        <v>2</v>
      </c>
      <c r="AH20" s="231">
        <v>19</v>
      </c>
      <c r="AI20" s="231">
        <v>8</v>
      </c>
      <c r="AJ20" s="231">
        <v>17</v>
      </c>
      <c r="AK20" s="231">
        <v>0</v>
      </c>
      <c r="AL20" s="231">
        <v>0</v>
      </c>
      <c r="AM20" s="231">
        <v>45.75</v>
      </c>
      <c r="AN20" s="231">
        <v>21.75</v>
      </c>
      <c r="AO20" s="231">
        <v>0</v>
      </c>
    </row>
    <row r="21" spans="1:41" x14ac:dyDescent="0.35">
      <c r="A21">
        <v>3301024</v>
      </c>
      <c r="B21" s="231">
        <v>1024</v>
      </c>
      <c r="C21" t="s">
        <v>851</v>
      </c>
      <c r="D21" s="231">
        <v>34</v>
      </c>
      <c r="E21" s="231">
        <v>44</v>
      </c>
      <c r="F21" s="231">
        <v>19</v>
      </c>
      <c r="G21" s="232">
        <v>63</v>
      </c>
      <c r="H21" s="231">
        <v>4</v>
      </c>
      <c r="I21" s="231">
        <v>4</v>
      </c>
      <c r="J21" s="232">
        <v>8</v>
      </c>
      <c r="K21" s="231">
        <v>510</v>
      </c>
      <c r="L21" s="231">
        <v>660</v>
      </c>
      <c r="M21" s="231">
        <v>285</v>
      </c>
      <c r="N21" s="232">
        <v>945</v>
      </c>
      <c r="O21" s="231">
        <v>60</v>
      </c>
      <c r="P21" s="231">
        <v>60</v>
      </c>
      <c r="Q21" s="232">
        <v>120</v>
      </c>
      <c r="R21" s="231">
        <v>26</v>
      </c>
      <c r="S21" s="231">
        <v>390</v>
      </c>
      <c r="T21" s="231">
        <v>30</v>
      </c>
      <c r="U21" s="231">
        <v>8</v>
      </c>
      <c r="V21" s="231">
        <v>120</v>
      </c>
      <c r="W21" s="231">
        <v>30</v>
      </c>
      <c r="X21" s="231">
        <v>21</v>
      </c>
      <c r="Y21" s="231">
        <v>315</v>
      </c>
      <c r="Z21" s="231">
        <v>45</v>
      </c>
      <c r="AA21" s="231">
        <v>36</v>
      </c>
      <c r="AB21" s="231">
        <v>540</v>
      </c>
      <c r="AC21" s="231">
        <v>15</v>
      </c>
      <c r="AD21" s="231">
        <v>36</v>
      </c>
      <c r="AE21" s="231">
        <v>540</v>
      </c>
      <c r="AF21" s="231">
        <v>15</v>
      </c>
      <c r="AG21" s="231">
        <v>0</v>
      </c>
      <c r="AH21" s="231">
        <v>36</v>
      </c>
      <c r="AI21" s="231">
        <v>37</v>
      </c>
      <c r="AJ21" s="231">
        <v>48</v>
      </c>
      <c r="AK21" s="231">
        <v>0</v>
      </c>
      <c r="AL21" s="231">
        <v>0</v>
      </c>
      <c r="AM21" s="231">
        <v>36.6</v>
      </c>
      <c r="AN21" s="231">
        <v>0</v>
      </c>
      <c r="AO21" s="231">
        <v>14.4</v>
      </c>
    </row>
    <row r="22" spans="1:41" x14ac:dyDescent="0.35">
      <c r="A22">
        <v>3301025</v>
      </c>
      <c r="B22" s="231">
        <v>1025</v>
      </c>
      <c r="C22" t="s">
        <v>852</v>
      </c>
      <c r="D22" s="231">
        <v>48</v>
      </c>
      <c r="E22" s="231">
        <v>48</v>
      </c>
      <c r="F22" s="231">
        <v>17</v>
      </c>
      <c r="G22" s="232">
        <v>65</v>
      </c>
      <c r="H22" s="231">
        <v>7</v>
      </c>
      <c r="I22" s="231">
        <v>1</v>
      </c>
      <c r="J22" s="232">
        <v>8</v>
      </c>
      <c r="K22" s="231">
        <v>690</v>
      </c>
      <c r="L22" s="231">
        <v>720</v>
      </c>
      <c r="M22" s="231">
        <v>255</v>
      </c>
      <c r="N22" s="232">
        <v>975</v>
      </c>
      <c r="O22" s="231">
        <v>105</v>
      </c>
      <c r="P22" s="231">
        <v>15</v>
      </c>
      <c r="Q22" s="232">
        <v>120</v>
      </c>
      <c r="R22" s="231">
        <v>44</v>
      </c>
      <c r="S22" s="231">
        <v>660</v>
      </c>
      <c r="T22" s="231">
        <v>30</v>
      </c>
      <c r="U22" s="231">
        <v>14</v>
      </c>
      <c r="V22" s="231">
        <v>210</v>
      </c>
      <c r="W22" s="231">
        <v>45</v>
      </c>
      <c r="X22" s="231">
        <v>3</v>
      </c>
      <c r="Y22" s="231">
        <v>45</v>
      </c>
      <c r="Z22" s="231">
        <v>15</v>
      </c>
      <c r="AA22" s="231">
        <v>35</v>
      </c>
      <c r="AB22" s="231">
        <v>525</v>
      </c>
      <c r="AC22" s="231">
        <v>15</v>
      </c>
      <c r="AD22" s="231">
        <v>34</v>
      </c>
      <c r="AE22" s="231">
        <v>510</v>
      </c>
      <c r="AF22" s="231">
        <v>15</v>
      </c>
      <c r="AG22" s="231">
        <v>0</v>
      </c>
      <c r="AH22" s="231">
        <v>35</v>
      </c>
      <c r="AI22" s="231">
        <v>36</v>
      </c>
      <c r="AJ22" s="231">
        <v>46</v>
      </c>
      <c r="AK22" s="231">
        <v>0</v>
      </c>
      <c r="AL22" s="231">
        <v>0</v>
      </c>
      <c r="AM22" s="231">
        <v>0</v>
      </c>
      <c r="AN22" s="231">
        <v>0</v>
      </c>
      <c r="AO22" s="231">
        <v>0</v>
      </c>
    </row>
    <row r="23" spans="1:41" x14ac:dyDescent="0.35">
      <c r="A23">
        <v>3301026</v>
      </c>
      <c r="B23" s="231">
        <v>1026</v>
      </c>
      <c r="C23" t="s">
        <v>853</v>
      </c>
      <c r="D23" s="231">
        <v>27</v>
      </c>
      <c r="E23" s="231">
        <v>66</v>
      </c>
      <c r="F23" s="231">
        <v>20</v>
      </c>
      <c r="G23" s="232">
        <v>86</v>
      </c>
      <c r="H23" s="231">
        <v>21</v>
      </c>
      <c r="I23" s="231">
        <v>1</v>
      </c>
      <c r="J23" s="232">
        <v>22</v>
      </c>
      <c r="K23" s="231">
        <v>405</v>
      </c>
      <c r="L23" s="231">
        <v>990</v>
      </c>
      <c r="M23" s="231">
        <v>300</v>
      </c>
      <c r="N23" s="232">
        <v>1290</v>
      </c>
      <c r="O23" s="231">
        <v>315</v>
      </c>
      <c r="P23" s="231">
        <v>15</v>
      </c>
      <c r="Q23" s="232">
        <v>330</v>
      </c>
      <c r="R23" s="231">
        <v>8</v>
      </c>
      <c r="S23" s="231">
        <v>120</v>
      </c>
      <c r="T23" s="231">
        <v>45</v>
      </c>
      <c r="U23" s="231">
        <v>17</v>
      </c>
      <c r="V23" s="231">
        <v>255</v>
      </c>
      <c r="W23" s="231">
        <v>60</v>
      </c>
      <c r="X23" s="231">
        <v>13</v>
      </c>
      <c r="Y23" s="231">
        <v>195</v>
      </c>
      <c r="Z23" s="231">
        <v>60</v>
      </c>
      <c r="AA23" s="231">
        <v>30</v>
      </c>
      <c r="AB23" s="231">
        <v>450</v>
      </c>
      <c r="AC23" s="231">
        <v>15</v>
      </c>
      <c r="AD23" s="231">
        <v>11</v>
      </c>
      <c r="AE23" s="231">
        <v>165</v>
      </c>
      <c r="AF23" s="231">
        <v>15</v>
      </c>
      <c r="AG23" s="231">
        <v>2</v>
      </c>
      <c r="AH23" s="231">
        <v>30</v>
      </c>
      <c r="AI23" s="231">
        <v>11</v>
      </c>
      <c r="AJ23" s="231">
        <v>27</v>
      </c>
      <c r="AK23" s="231">
        <v>0</v>
      </c>
      <c r="AL23" s="231">
        <v>0</v>
      </c>
      <c r="AM23" s="231">
        <v>45.75</v>
      </c>
      <c r="AN23" s="231">
        <v>0</v>
      </c>
      <c r="AO23" s="231">
        <v>0</v>
      </c>
    </row>
    <row r="24" spans="1:41" x14ac:dyDescent="0.35">
      <c r="A24">
        <v>3301027</v>
      </c>
      <c r="B24" s="231">
        <v>1027</v>
      </c>
      <c r="C24" t="s">
        <v>854</v>
      </c>
      <c r="D24" s="231">
        <v>26</v>
      </c>
      <c r="E24" s="231">
        <v>65</v>
      </c>
      <c r="F24" s="231">
        <v>34</v>
      </c>
      <c r="G24" s="232">
        <v>99</v>
      </c>
      <c r="H24" s="231">
        <v>13</v>
      </c>
      <c r="I24" s="231">
        <v>10</v>
      </c>
      <c r="J24" s="232">
        <v>23</v>
      </c>
      <c r="K24" s="231">
        <v>390</v>
      </c>
      <c r="L24" s="231">
        <v>975</v>
      </c>
      <c r="M24" s="231">
        <v>510</v>
      </c>
      <c r="N24" s="232">
        <v>1485</v>
      </c>
      <c r="O24" s="231">
        <v>195</v>
      </c>
      <c r="P24" s="231">
        <v>150</v>
      </c>
      <c r="Q24" s="232">
        <v>345</v>
      </c>
      <c r="R24" s="231">
        <v>2</v>
      </c>
      <c r="S24" s="231">
        <v>30</v>
      </c>
      <c r="T24" s="231">
        <v>0</v>
      </c>
      <c r="U24" s="231">
        <v>51</v>
      </c>
      <c r="V24" s="231">
        <v>765</v>
      </c>
      <c r="W24" s="231">
        <v>105</v>
      </c>
      <c r="X24" s="231">
        <v>35</v>
      </c>
      <c r="Y24" s="231">
        <v>525</v>
      </c>
      <c r="Z24" s="231">
        <v>105</v>
      </c>
      <c r="AA24" s="231">
        <v>30</v>
      </c>
      <c r="AB24" s="231">
        <v>450</v>
      </c>
      <c r="AC24" s="231">
        <v>30</v>
      </c>
      <c r="AD24" s="231">
        <v>10</v>
      </c>
      <c r="AE24" s="231">
        <v>150</v>
      </c>
      <c r="AF24" s="231">
        <v>30</v>
      </c>
      <c r="AG24" s="231">
        <v>0</v>
      </c>
      <c r="AH24" s="231">
        <v>31</v>
      </c>
      <c r="AI24" s="231">
        <v>6</v>
      </c>
      <c r="AJ24" s="231">
        <v>27</v>
      </c>
      <c r="AK24" s="231">
        <v>0</v>
      </c>
      <c r="AL24" s="231">
        <v>0</v>
      </c>
      <c r="AM24" s="231">
        <v>0</v>
      </c>
      <c r="AN24" s="231">
        <v>0</v>
      </c>
      <c r="AO24" s="231">
        <v>0</v>
      </c>
    </row>
    <row r="25" spans="1:41" x14ac:dyDescent="0.35">
      <c r="A25">
        <v>3301028</v>
      </c>
      <c r="B25" s="231">
        <v>1028</v>
      </c>
      <c r="C25" t="s">
        <v>855</v>
      </c>
      <c r="D25" s="231">
        <v>28</v>
      </c>
      <c r="E25" s="231">
        <v>55</v>
      </c>
      <c r="F25" s="231">
        <v>24</v>
      </c>
      <c r="G25" s="232">
        <v>79</v>
      </c>
      <c r="H25" s="231">
        <v>4</v>
      </c>
      <c r="I25" s="231">
        <v>2</v>
      </c>
      <c r="J25" s="232">
        <v>6</v>
      </c>
      <c r="K25" s="231">
        <v>420</v>
      </c>
      <c r="L25" s="231">
        <v>825</v>
      </c>
      <c r="M25" s="231">
        <v>360</v>
      </c>
      <c r="N25" s="232">
        <v>1185</v>
      </c>
      <c r="O25" s="231">
        <v>60</v>
      </c>
      <c r="P25" s="231">
        <v>30</v>
      </c>
      <c r="Q25" s="232">
        <v>90</v>
      </c>
      <c r="R25" s="231">
        <v>60</v>
      </c>
      <c r="S25" s="231">
        <v>900</v>
      </c>
      <c r="T25" s="231">
        <v>60</v>
      </c>
      <c r="U25" s="231">
        <v>12</v>
      </c>
      <c r="V25" s="231">
        <v>180</v>
      </c>
      <c r="W25" s="231">
        <v>30</v>
      </c>
      <c r="X25" s="231">
        <v>7</v>
      </c>
      <c r="Y25" s="231">
        <v>105</v>
      </c>
      <c r="Z25" s="231">
        <v>0</v>
      </c>
      <c r="AA25" s="231">
        <v>49</v>
      </c>
      <c r="AB25" s="231">
        <v>735</v>
      </c>
      <c r="AC25" s="231">
        <v>45</v>
      </c>
      <c r="AD25" s="231">
        <v>25</v>
      </c>
      <c r="AE25" s="231">
        <v>375</v>
      </c>
      <c r="AF25" s="231">
        <v>45</v>
      </c>
      <c r="AG25" s="231">
        <v>2</v>
      </c>
      <c r="AH25" s="231">
        <v>49</v>
      </c>
      <c r="AI25" s="231">
        <v>23</v>
      </c>
      <c r="AJ25" s="231">
        <v>29</v>
      </c>
      <c r="AK25" s="231">
        <v>65.099999999999994</v>
      </c>
      <c r="AL25" s="231">
        <v>0</v>
      </c>
      <c r="AM25" s="231">
        <v>0</v>
      </c>
      <c r="AN25" s="231">
        <v>30.45</v>
      </c>
      <c r="AO25" s="231">
        <v>0</v>
      </c>
    </row>
    <row r="26" spans="1:41" x14ac:dyDescent="0.35">
      <c r="A26">
        <v>3301038</v>
      </c>
      <c r="B26" s="231">
        <v>1038</v>
      </c>
      <c r="C26" t="s">
        <v>856</v>
      </c>
      <c r="D26" s="231">
        <v>59</v>
      </c>
      <c r="E26" s="231">
        <v>70</v>
      </c>
      <c r="F26" s="231">
        <v>15</v>
      </c>
      <c r="G26" s="232">
        <v>85</v>
      </c>
      <c r="H26" s="231">
        <v>29</v>
      </c>
      <c r="I26" s="231">
        <v>6</v>
      </c>
      <c r="J26" s="232">
        <v>35</v>
      </c>
      <c r="K26" s="231">
        <v>525</v>
      </c>
      <c r="L26" s="231">
        <v>1050</v>
      </c>
      <c r="M26" s="231">
        <v>225</v>
      </c>
      <c r="N26" s="232">
        <v>1275</v>
      </c>
      <c r="O26" s="231">
        <v>435</v>
      </c>
      <c r="P26" s="231">
        <v>90</v>
      </c>
      <c r="Q26" s="232">
        <v>525</v>
      </c>
      <c r="R26" s="231">
        <v>40</v>
      </c>
      <c r="S26" s="231">
        <v>600</v>
      </c>
      <c r="T26" s="231">
        <v>195</v>
      </c>
      <c r="U26" s="231">
        <v>9</v>
      </c>
      <c r="V26" s="231">
        <v>135</v>
      </c>
      <c r="W26" s="231">
        <v>45</v>
      </c>
      <c r="X26" s="231">
        <v>15</v>
      </c>
      <c r="Y26" s="231">
        <v>225</v>
      </c>
      <c r="Z26" s="231">
        <v>75</v>
      </c>
      <c r="AA26" s="231">
        <v>24</v>
      </c>
      <c r="AB26" s="231">
        <v>360</v>
      </c>
      <c r="AC26" s="231">
        <v>0</v>
      </c>
      <c r="AD26" s="231">
        <v>24</v>
      </c>
      <c r="AE26" s="231">
        <v>360</v>
      </c>
      <c r="AF26" s="231">
        <v>0</v>
      </c>
      <c r="AG26" s="231">
        <v>0</v>
      </c>
      <c r="AH26" s="231">
        <v>25</v>
      </c>
      <c r="AI26" s="231">
        <v>25</v>
      </c>
      <c r="AJ26" s="231">
        <v>35</v>
      </c>
      <c r="AK26" s="231">
        <v>0</v>
      </c>
      <c r="AL26" s="231">
        <v>0</v>
      </c>
      <c r="AM26" s="231">
        <v>0</v>
      </c>
      <c r="AN26" s="231">
        <v>0</v>
      </c>
      <c r="AO26" s="231">
        <v>0</v>
      </c>
    </row>
    <row r="27" spans="1:41" x14ac:dyDescent="0.35">
      <c r="A27">
        <v>3301048</v>
      </c>
      <c r="B27" s="231">
        <v>1048</v>
      </c>
      <c r="C27" t="s">
        <v>857</v>
      </c>
      <c r="D27" s="231">
        <v>50</v>
      </c>
      <c r="E27" s="231">
        <v>81</v>
      </c>
      <c r="F27" s="231">
        <v>25</v>
      </c>
      <c r="G27" s="232">
        <v>106</v>
      </c>
      <c r="H27" s="231">
        <v>23</v>
      </c>
      <c r="I27" s="231">
        <v>11</v>
      </c>
      <c r="J27" s="232">
        <v>34</v>
      </c>
      <c r="K27" s="231">
        <v>600</v>
      </c>
      <c r="L27" s="231">
        <v>1215</v>
      </c>
      <c r="M27" s="231">
        <v>375</v>
      </c>
      <c r="N27" s="232">
        <v>1590</v>
      </c>
      <c r="O27" s="231">
        <v>345</v>
      </c>
      <c r="P27" s="231">
        <v>165</v>
      </c>
      <c r="Q27" s="232">
        <v>510</v>
      </c>
      <c r="R27" s="231">
        <v>63</v>
      </c>
      <c r="S27" s="231">
        <v>945</v>
      </c>
      <c r="T27" s="231">
        <v>195</v>
      </c>
      <c r="U27" s="231">
        <v>4</v>
      </c>
      <c r="V27" s="231">
        <v>60</v>
      </c>
      <c r="W27" s="231">
        <v>30</v>
      </c>
      <c r="X27" s="231">
        <v>16</v>
      </c>
      <c r="Y27" s="231">
        <v>240</v>
      </c>
      <c r="Z27" s="231">
        <v>75</v>
      </c>
      <c r="AA27" s="231">
        <v>65</v>
      </c>
      <c r="AB27" s="231">
        <v>975</v>
      </c>
      <c r="AC27" s="231">
        <v>135</v>
      </c>
      <c r="AD27" s="231">
        <v>65</v>
      </c>
      <c r="AE27" s="231">
        <v>975</v>
      </c>
      <c r="AF27" s="231">
        <v>135</v>
      </c>
      <c r="AG27" s="231">
        <v>3</v>
      </c>
      <c r="AH27" s="231">
        <v>67</v>
      </c>
      <c r="AI27" s="231">
        <v>67</v>
      </c>
      <c r="AJ27" s="231">
        <v>51</v>
      </c>
      <c r="AK27" s="231">
        <v>0</v>
      </c>
      <c r="AL27" s="231">
        <v>0</v>
      </c>
      <c r="AM27" s="231">
        <v>0</v>
      </c>
      <c r="AN27" s="231">
        <v>0</v>
      </c>
      <c r="AO27" s="231">
        <v>0</v>
      </c>
    </row>
    <row r="28" spans="1:41" x14ac:dyDescent="0.35">
      <c r="A28">
        <v>3301049</v>
      </c>
      <c r="B28" s="231">
        <v>1049</v>
      </c>
      <c r="C28" t="s">
        <v>858</v>
      </c>
      <c r="D28" s="231">
        <v>31</v>
      </c>
      <c r="E28" s="231">
        <v>66</v>
      </c>
      <c r="F28" s="231">
        <v>30</v>
      </c>
      <c r="G28" s="232">
        <v>96</v>
      </c>
      <c r="H28" s="231">
        <v>7</v>
      </c>
      <c r="I28" s="231">
        <v>5</v>
      </c>
      <c r="J28" s="232">
        <v>12</v>
      </c>
      <c r="K28" s="231">
        <v>465</v>
      </c>
      <c r="L28" s="231">
        <v>990</v>
      </c>
      <c r="M28" s="231">
        <v>450</v>
      </c>
      <c r="N28" s="232">
        <v>1440</v>
      </c>
      <c r="O28" s="231">
        <v>105</v>
      </c>
      <c r="P28" s="231">
        <v>65</v>
      </c>
      <c r="Q28" s="232">
        <v>170</v>
      </c>
      <c r="R28" s="231">
        <v>42</v>
      </c>
      <c r="S28" s="231">
        <v>630</v>
      </c>
      <c r="T28" s="231">
        <v>30</v>
      </c>
      <c r="U28" s="231">
        <v>2</v>
      </c>
      <c r="V28" s="231">
        <v>30</v>
      </c>
      <c r="W28" s="231">
        <v>15</v>
      </c>
      <c r="X28" s="231">
        <v>14</v>
      </c>
      <c r="Y28" s="231">
        <v>210</v>
      </c>
      <c r="Z28" s="231">
        <v>15</v>
      </c>
      <c r="AA28" s="231">
        <v>50</v>
      </c>
      <c r="AB28" s="231">
        <v>750</v>
      </c>
      <c r="AC28" s="231">
        <v>60</v>
      </c>
      <c r="AD28" s="231">
        <v>19</v>
      </c>
      <c r="AE28" s="231">
        <v>285</v>
      </c>
      <c r="AF28" s="231">
        <v>45</v>
      </c>
      <c r="AG28" s="231">
        <v>3</v>
      </c>
      <c r="AH28" s="231">
        <v>51</v>
      </c>
      <c r="AI28" s="231">
        <v>19</v>
      </c>
      <c r="AJ28" s="231">
        <v>29</v>
      </c>
      <c r="AK28" s="231">
        <v>0</v>
      </c>
      <c r="AL28" s="231">
        <v>0</v>
      </c>
      <c r="AM28" s="231">
        <v>64.05</v>
      </c>
      <c r="AN28" s="231">
        <v>0</v>
      </c>
      <c r="AO28" s="231">
        <v>0</v>
      </c>
    </row>
    <row r="29" spans="1:41" x14ac:dyDescent="0.35">
      <c r="A29">
        <v>3301802</v>
      </c>
      <c r="B29" s="231">
        <v>1802</v>
      </c>
      <c r="C29" t="s">
        <v>859</v>
      </c>
      <c r="D29" s="231">
        <v>29</v>
      </c>
      <c r="E29" s="231">
        <v>44</v>
      </c>
      <c r="F29" s="231">
        <v>13</v>
      </c>
      <c r="G29" s="232">
        <v>57</v>
      </c>
      <c r="H29" s="231">
        <v>14</v>
      </c>
      <c r="I29" s="231">
        <v>4</v>
      </c>
      <c r="J29" s="232">
        <v>18</v>
      </c>
      <c r="K29" s="231">
        <v>435</v>
      </c>
      <c r="L29" s="231">
        <v>660</v>
      </c>
      <c r="M29" s="231">
        <v>195</v>
      </c>
      <c r="N29" s="232">
        <v>855</v>
      </c>
      <c r="O29" s="231">
        <v>210</v>
      </c>
      <c r="P29" s="231">
        <v>60</v>
      </c>
      <c r="Q29" s="232">
        <v>270</v>
      </c>
      <c r="R29" s="231">
        <v>18</v>
      </c>
      <c r="S29" s="231">
        <v>270</v>
      </c>
      <c r="T29" s="231">
        <v>120</v>
      </c>
      <c r="U29" s="231">
        <v>25</v>
      </c>
      <c r="V29" s="231">
        <v>375</v>
      </c>
      <c r="W29" s="231">
        <v>90</v>
      </c>
      <c r="X29" s="231">
        <v>6</v>
      </c>
      <c r="Y29" s="231">
        <v>90</v>
      </c>
      <c r="Z29" s="231">
        <v>0</v>
      </c>
      <c r="AA29" s="231">
        <v>27</v>
      </c>
      <c r="AB29" s="231">
        <v>405</v>
      </c>
      <c r="AC29" s="231">
        <v>30</v>
      </c>
      <c r="AD29" s="231">
        <v>26</v>
      </c>
      <c r="AE29" s="231">
        <v>390</v>
      </c>
      <c r="AF29" s="231">
        <v>15</v>
      </c>
      <c r="AG29" s="231">
        <v>1</v>
      </c>
      <c r="AH29" s="231">
        <v>27</v>
      </c>
      <c r="AI29" s="231">
        <v>26</v>
      </c>
      <c r="AJ29" s="231">
        <v>29</v>
      </c>
      <c r="AK29" s="231">
        <v>0</v>
      </c>
      <c r="AL29" s="231">
        <v>0</v>
      </c>
      <c r="AM29" s="231">
        <v>0</v>
      </c>
      <c r="AN29" s="231">
        <v>0</v>
      </c>
      <c r="AO29" s="231">
        <v>0</v>
      </c>
    </row>
    <row r="30" spans="1:41" x14ac:dyDescent="0.35">
      <c r="A30">
        <v>3302003</v>
      </c>
      <c r="B30" s="231">
        <v>2003</v>
      </c>
      <c r="C30" t="s">
        <v>860</v>
      </c>
      <c r="D30" s="231">
        <v>0</v>
      </c>
      <c r="E30" s="231">
        <v>36</v>
      </c>
      <c r="F30" s="231">
        <v>23</v>
      </c>
      <c r="G30" s="232">
        <v>59</v>
      </c>
      <c r="H30" s="231">
        <v>4</v>
      </c>
      <c r="I30" s="231">
        <v>3</v>
      </c>
      <c r="J30" s="232">
        <v>7</v>
      </c>
      <c r="K30" s="231">
        <v>0</v>
      </c>
      <c r="L30" s="231">
        <v>540</v>
      </c>
      <c r="M30" s="231">
        <v>345</v>
      </c>
      <c r="N30" s="232">
        <v>885</v>
      </c>
      <c r="O30" s="231">
        <v>60</v>
      </c>
      <c r="P30" s="231">
        <v>45</v>
      </c>
      <c r="Q30" s="232">
        <v>105</v>
      </c>
      <c r="R30" s="231">
        <v>1</v>
      </c>
      <c r="S30" s="231">
        <v>15</v>
      </c>
      <c r="T30" s="231">
        <v>0</v>
      </c>
      <c r="U30" s="231">
        <v>23</v>
      </c>
      <c r="V30" s="231">
        <v>345</v>
      </c>
      <c r="W30" s="231">
        <v>15</v>
      </c>
      <c r="X30" s="231">
        <v>31</v>
      </c>
      <c r="Y30" s="231">
        <v>465</v>
      </c>
      <c r="Z30" s="231">
        <v>75</v>
      </c>
      <c r="AA30" s="231">
        <v>15</v>
      </c>
      <c r="AB30" s="231">
        <v>225</v>
      </c>
      <c r="AC30" s="231">
        <v>0</v>
      </c>
      <c r="AD30" s="231">
        <v>15</v>
      </c>
      <c r="AE30" s="231">
        <v>225</v>
      </c>
      <c r="AF30" s="231">
        <v>0</v>
      </c>
      <c r="AG30" s="231">
        <v>0</v>
      </c>
      <c r="AH30" s="231">
        <v>15</v>
      </c>
      <c r="AI30" s="231">
        <v>1</v>
      </c>
      <c r="AJ30" s="231">
        <v>0</v>
      </c>
      <c r="AK30" s="231">
        <v>0</v>
      </c>
      <c r="AL30" s="231">
        <v>0</v>
      </c>
      <c r="AM30" s="231">
        <v>0</v>
      </c>
      <c r="AN30" s="231">
        <v>0</v>
      </c>
      <c r="AO30" s="231">
        <v>0</v>
      </c>
    </row>
    <row r="31" spans="1:41" x14ac:dyDescent="0.35">
      <c r="A31">
        <v>3302004</v>
      </c>
      <c r="B31" s="231">
        <v>2004</v>
      </c>
      <c r="C31" t="s">
        <v>861</v>
      </c>
      <c r="D31" s="231">
        <v>0</v>
      </c>
      <c r="E31" s="231">
        <v>18</v>
      </c>
      <c r="F31" s="231">
        <v>6</v>
      </c>
      <c r="G31" s="232">
        <v>24</v>
      </c>
      <c r="H31" s="231">
        <v>0</v>
      </c>
      <c r="I31" s="231">
        <v>0</v>
      </c>
      <c r="J31" s="232">
        <v>0</v>
      </c>
      <c r="K31" s="231">
        <v>0</v>
      </c>
      <c r="L31" s="231">
        <v>270</v>
      </c>
      <c r="M31" s="231">
        <v>90</v>
      </c>
      <c r="N31" s="232">
        <v>360</v>
      </c>
      <c r="O31" s="231">
        <v>0</v>
      </c>
      <c r="P31" s="231">
        <v>0</v>
      </c>
      <c r="Q31" s="232">
        <v>0</v>
      </c>
      <c r="R31" s="231">
        <v>1</v>
      </c>
      <c r="S31" s="231">
        <v>15</v>
      </c>
      <c r="T31" s="231">
        <v>0</v>
      </c>
      <c r="U31" s="231">
        <v>0</v>
      </c>
      <c r="V31" s="231">
        <v>0</v>
      </c>
      <c r="W31" s="231">
        <v>0</v>
      </c>
      <c r="X31" s="231">
        <v>16</v>
      </c>
      <c r="Y31" s="231">
        <v>240</v>
      </c>
      <c r="Z31" s="231">
        <v>0</v>
      </c>
      <c r="AA31" s="231">
        <v>6</v>
      </c>
      <c r="AB31" s="231">
        <v>90</v>
      </c>
      <c r="AC31" s="231">
        <v>0</v>
      </c>
      <c r="AD31" s="231">
        <v>0</v>
      </c>
      <c r="AE31" s="231">
        <v>0</v>
      </c>
      <c r="AF31" s="231">
        <v>0</v>
      </c>
      <c r="AG31" s="231">
        <v>0</v>
      </c>
      <c r="AH31" s="231">
        <v>0</v>
      </c>
      <c r="AI31" s="231">
        <v>0</v>
      </c>
      <c r="AJ31" s="231">
        <v>0</v>
      </c>
      <c r="AK31" s="231">
        <v>0</v>
      </c>
      <c r="AL31" s="231">
        <v>0</v>
      </c>
      <c r="AM31" s="231">
        <v>0</v>
      </c>
      <c r="AN31" s="231">
        <v>0</v>
      </c>
      <c r="AO31" s="231">
        <v>0</v>
      </c>
    </row>
    <row r="32" spans="1:41" x14ac:dyDescent="0.35">
      <c r="A32">
        <v>3302005</v>
      </c>
      <c r="B32" s="231">
        <v>2005</v>
      </c>
      <c r="C32" t="s">
        <v>862</v>
      </c>
      <c r="D32" s="231">
        <v>0</v>
      </c>
      <c r="E32" s="231">
        <v>19</v>
      </c>
      <c r="F32" s="231">
        <v>7</v>
      </c>
      <c r="G32" s="232">
        <v>26</v>
      </c>
      <c r="H32" s="231">
        <v>0</v>
      </c>
      <c r="I32" s="231">
        <v>0</v>
      </c>
      <c r="J32" s="232">
        <v>0</v>
      </c>
      <c r="K32" s="231">
        <v>0</v>
      </c>
      <c r="L32" s="231">
        <v>285</v>
      </c>
      <c r="M32" s="231">
        <v>105</v>
      </c>
      <c r="N32" s="232">
        <v>390</v>
      </c>
      <c r="O32" s="231">
        <v>0</v>
      </c>
      <c r="P32" s="231">
        <v>0</v>
      </c>
      <c r="Q32" s="232">
        <v>0</v>
      </c>
      <c r="R32" s="231">
        <v>1</v>
      </c>
      <c r="S32" s="231">
        <v>15</v>
      </c>
      <c r="T32" s="231">
        <v>0</v>
      </c>
      <c r="U32" s="231">
        <v>1</v>
      </c>
      <c r="V32" s="231">
        <v>15</v>
      </c>
      <c r="W32" s="231">
        <v>0</v>
      </c>
      <c r="X32" s="231">
        <v>2</v>
      </c>
      <c r="Y32" s="231">
        <v>30</v>
      </c>
      <c r="Z32" s="231">
        <v>0</v>
      </c>
      <c r="AA32" s="231">
        <v>6</v>
      </c>
      <c r="AB32" s="231">
        <v>90</v>
      </c>
      <c r="AC32" s="231">
        <v>0</v>
      </c>
      <c r="AD32" s="231">
        <v>6</v>
      </c>
      <c r="AE32" s="231">
        <v>90</v>
      </c>
      <c r="AF32" s="231">
        <v>0</v>
      </c>
      <c r="AG32" s="231">
        <v>0</v>
      </c>
      <c r="AH32" s="231">
        <v>6</v>
      </c>
      <c r="AI32" s="231">
        <v>6</v>
      </c>
      <c r="AJ32" s="231">
        <v>0</v>
      </c>
      <c r="AK32" s="231">
        <v>0</v>
      </c>
      <c r="AL32" s="231">
        <v>0</v>
      </c>
      <c r="AM32" s="231">
        <v>0</v>
      </c>
      <c r="AN32" s="231">
        <v>0</v>
      </c>
      <c r="AO32" s="231">
        <v>0</v>
      </c>
    </row>
    <row r="33" spans="1:41" x14ac:dyDescent="0.35">
      <c r="A33">
        <v>3302008</v>
      </c>
      <c r="B33" s="231">
        <v>2008</v>
      </c>
      <c r="C33" t="s">
        <v>863</v>
      </c>
      <c r="D33" s="231">
        <v>1</v>
      </c>
      <c r="E33" s="231">
        <v>36</v>
      </c>
      <c r="F33" s="231">
        <v>16</v>
      </c>
      <c r="G33" s="232">
        <v>52</v>
      </c>
      <c r="H33" s="231">
        <v>2</v>
      </c>
      <c r="I33" s="231">
        <v>3</v>
      </c>
      <c r="J33" s="232">
        <v>5</v>
      </c>
      <c r="K33" s="231">
        <v>15</v>
      </c>
      <c r="L33" s="231">
        <v>540</v>
      </c>
      <c r="M33" s="231">
        <v>240</v>
      </c>
      <c r="N33" s="232">
        <v>780</v>
      </c>
      <c r="O33" s="231">
        <v>15</v>
      </c>
      <c r="P33" s="231">
        <v>45</v>
      </c>
      <c r="Q33" s="232">
        <v>60</v>
      </c>
      <c r="R33" s="231">
        <v>8</v>
      </c>
      <c r="S33" s="231">
        <v>120</v>
      </c>
      <c r="T33" s="231">
        <v>0</v>
      </c>
      <c r="U33" s="231">
        <v>1</v>
      </c>
      <c r="V33" s="231">
        <v>15</v>
      </c>
      <c r="W33" s="231">
        <v>0</v>
      </c>
      <c r="X33" s="231">
        <v>29</v>
      </c>
      <c r="Y33" s="231">
        <v>435</v>
      </c>
      <c r="Z33" s="231">
        <v>45</v>
      </c>
      <c r="AA33" s="231">
        <v>15</v>
      </c>
      <c r="AB33" s="231">
        <v>225</v>
      </c>
      <c r="AC33" s="231">
        <v>30</v>
      </c>
      <c r="AD33" s="231">
        <v>14</v>
      </c>
      <c r="AE33" s="231">
        <v>210</v>
      </c>
      <c r="AF33" s="231">
        <v>30</v>
      </c>
      <c r="AG33" s="231">
        <v>0</v>
      </c>
      <c r="AH33" s="231">
        <v>14</v>
      </c>
      <c r="AI33" s="231">
        <v>2</v>
      </c>
      <c r="AJ33" s="231">
        <v>0</v>
      </c>
      <c r="AK33" s="231">
        <v>0</v>
      </c>
      <c r="AL33" s="231">
        <v>0</v>
      </c>
      <c r="AM33" s="231">
        <v>0</v>
      </c>
      <c r="AN33" s="231">
        <v>0</v>
      </c>
      <c r="AO33" s="231">
        <v>0</v>
      </c>
    </row>
    <row r="34" spans="1:41" x14ac:dyDescent="0.35">
      <c r="A34">
        <v>3302011</v>
      </c>
      <c r="B34" s="231">
        <v>2011</v>
      </c>
      <c r="C34" t="s">
        <v>864</v>
      </c>
      <c r="D34" s="231">
        <v>0</v>
      </c>
      <c r="E34" s="231">
        <v>29</v>
      </c>
      <c r="F34" s="231">
        <v>10</v>
      </c>
      <c r="G34" s="232">
        <v>39</v>
      </c>
      <c r="H34" s="231">
        <v>0</v>
      </c>
      <c r="I34" s="231">
        <v>0</v>
      </c>
      <c r="J34" s="232">
        <v>0</v>
      </c>
      <c r="K34" s="231">
        <v>0</v>
      </c>
      <c r="L34" s="231">
        <v>435</v>
      </c>
      <c r="M34" s="231">
        <v>150</v>
      </c>
      <c r="N34" s="232">
        <v>585</v>
      </c>
      <c r="O34" s="231">
        <v>0</v>
      </c>
      <c r="P34" s="231">
        <v>0</v>
      </c>
      <c r="Q34" s="232">
        <v>0</v>
      </c>
      <c r="R34" s="231">
        <v>8</v>
      </c>
      <c r="S34" s="231">
        <v>120</v>
      </c>
      <c r="T34" s="231">
        <v>0</v>
      </c>
      <c r="U34" s="231">
        <v>1</v>
      </c>
      <c r="V34" s="231">
        <v>15</v>
      </c>
      <c r="W34" s="231">
        <v>0</v>
      </c>
      <c r="X34" s="231">
        <v>3</v>
      </c>
      <c r="Y34" s="231">
        <v>45</v>
      </c>
      <c r="Z34" s="231">
        <v>0</v>
      </c>
      <c r="AA34" s="231">
        <v>13</v>
      </c>
      <c r="AB34" s="231">
        <v>195</v>
      </c>
      <c r="AC34" s="231">
        <v>0</v>
      </c>
      <c r="AD34" s="231">
        <v>13</v>
      </c>
      <c r="AE34" s="231">
        <v>195</v>
      </c>
      <c r="AF34" s="231">
        <v>0</v>
      </c>
      <c r="AG34" s="231">
        <v>0</v>
      </c>
      <c r="AH34" s="231">
        <v>13</v>
      </c>
      <c r="AI34" s="231">
        <v>0</v>
      </c>
      <c r="AJ34" s="231">
        <v>0</v>
      </c>
      <c r="AK34" s="231">
        <v>0</v>
      </c>
      <c r="AL34" s="231">
        <v>0</v>
      </c>
      <c r="AM34" s="231">
        <v>0</v>
      </c>
      <c r="AN34" s="231">
        <v>0</v>
      </c>
      <c r="AO34" s="231">
        <v>0</v>
      </c>
    </row>
    <row r="35" spans="1:41" x14ac:dyDescent="0.35">
      <c r="A35">
        <v>3302014</v>
      </c>
      <c r="B35" s="231">
        <v>2014</v>
      </c>
      <c r="C35" t="s">
        <v>865</v>
      </c>
      <c r="D35" s="231">
        <v>0</v>
      </c>
      <c r="E35" s="231">
        <v>22</v>
      </c>
      <c r="F35" s="231">
        <v>11</v>
      </c>
      <c r="G35" s="232">
        <v>33</v>
      </c>
      <c r="H35" s="231">
        <v>0</v>
      </c>
      <c r="I35" s="231">
        <v>0</v>
      </c>
      <c r="J35" s="232">
        <v>0</v>
      </c>
      <c r="K35" s="231">
        <v>0</v>
      </c>
      <c r="L35" s="231">
        <v>330</v>
      </c>
      <c r="M35" s="231">
        <v>165</v>
      </c>
      <c r="N35" s="232">
        <v>495</v>
      </c>
      <c r="O35" s="231">
        <v>0</v>
      </c>
      <c r="P35" s="231">
        <v>0</v>
      </c>
      <c r="Q35" s="232">
        <v>0</v>
      </c>
      <c r="R35" s="231">
        <v>7</v>
      </c>
      <c r="S35" s="231">
        <v>105</v>
      </c>
      <c r="T35" s="231">
        <v>0</v>
      </c>
      <c r="U35" s="231">
        <v>11</v>
      </c>
      <c r="V35" s="231">
        <v>165</v>
      </c>
      <c r="W35" s="231">
        <v>0</v>
      </c>
      <c r="X35" s="231">
        <v>4</v>
      </c>
      <c r="Y35" s="231">
        <v>60</v>
      </c>
      <c r="Z35" s="231">
        <v>0</v>
      </c>
      <c r="AA35" s="231">
        <v>8</v>
      </c>
      <c r="AB35" s="231">
        <v>120</v>
      </c>
      <c r="AC35" s="231">
        <v>0</v>
      </c>
      <c r="AD35" s="231">
        <v>8</v>
      </c>
      <c r="AE35" s="231">
        <v>120</v>
      </c>
      <c r="AF35" s="231">
        <v>0</v>
      </c>
      <c r="AG35" s="231">
        <v>0</v>
      </c>
      <c r="AH35" s="231">
        <v>8</v>
      </c>
      <c r="AI35" s="231">
        <v>8</v>
      </c>
      <c r="AJ35" s="231">
        <v>0</v>
      </c>
      <c r="AK35" s="231">
        <v>0</v>
      </c>
      <c r="AL35" s="231">
        <v>0</v>
      </c>
      <c r="AM35" s="231">
        <v>0</v>
      </c>
      <c r="AN35" s="231">
        <v>0</v>
      </c>
      <c r="AO35" s="231">
        <v>0</v>
      </c>
    </row>
    <row r="36" spans="1:41" x14ac:dyDescent="0.35">
      <c r="A36">
        <v>3302015</v>
      </c>
      <c r="B36" s="231">
        <v>2015</v>
      </c>
      <c r="C36" t="s">
        <v>866</v>
      </c>
      <c r="D36" s="231">
        <v>0</v>
      </c>
      <c r="E36" s="231">
        <v>22</v>
      </c>
      <c r="F36" s="231">
        <v>16</v>
      </c>
      <c r="G36" s="232">
        <v>38</v>
      </c>
      <c r="H36" s="231">
        <v>0</v>
      </c>
      <c r="I36" s="231">
        <v>0</v>
      </c>
      <c r="J36" s="232">
        <v>0</v>
      </c>
      <c r="K36" s="231">
        <v>0</v>
      </c>
      <c r="L36" s="231">
        <v>330</v>
      </c>
      <c r="M36" s="231">
        <v>240</v>
      </c>
      <c r="N36" s="232">
        <v>570</v>
      </c>
      <c r="O36" s="231">
        <v>0</v>
      </c>
      <c r="P36" s="231">
        <v>0</v>
      </c>
      <c r="Q36" s="232">
        <v>0</v>
      </c>
      <c r="R36" s="231">
        <v>10</v>
      </c>
      <c r="S36" s="231">
        <v>150</v>
      </c>
      <c r="T36" s="231">
        <v>0</v>
      </c>
      <c r="U36" s="231">
        <v>6</v>
      </c>
      <c r="V36" s="231">
        <v>90</v>
      </c>
      <c r="W36" s="231">
        <v>0</v>
      </c>
      <c r="X36" s="231">
        <v>21</v>
      </c>
      <c r="Y36" s="231">
        <v>315</v>
      </c>
      <c r="Z36" s="231">
        <v>0</v>
      </c>
      <c r="AA36" s="231">
        <v>11</v>
      </c>
      <c r="AB36" s="231">
        <v>165</v>
      </c>
      <c r="AC36" s="231">
        <v>0</v>
      </c>
      <c r="AD36" s="231">
        <v>11</v>
      </c>
      <c r="AE36" s="231">
        <v>165</v>
      </c>
      <c r="AF36" s="231">
        <v>0</v>
      </c>
      <c r="AG36" s="231">
        <v>0</v>
      </c>
      <c r="AH36" s="231">
        <v>12</v>
      </c>
      <c r="AI36" s="231">
        <v>12</v>
      </c>
      <c r="AJ36" s="231">
        <v>0</v>
      </c>
      <c r="AK36" s="231">
        <v>0</v>
      </c>
      <c r="AL36" s="231">
        <v>0</v>
      </c>
      <c r="AM36" s="231">
        <v>0</v>
      </c>
      <c r="AN36" s="231">
        <v>0</v>
      </c>
      <c r="AO36" s="231">
        <v>0</v>
      </c>
    </row>
    <row r="37" spans="1:41" x14ac:dyDescent="0.35">
      <c r="A37">
        <v>3302018</v>
      </c>
      <c r="B37" s="231">
        <v>2018</v>
      </c>
      <c r="C37" t="s">
        <v>867</v>
      </c>
      <c r="D37" s="231">
        <v>8</v>
      </c>
      <c r="E37" s="231">
        <v>30</v>
      </c>
      <c r="F37" s="231">
        <v>11</v>
      </c>
      <c r="G37" s="232">
        <v>41</v>
      </c>
      <c r="H37" s="231">
        <v>4</v>
      </c>
      <c r="I37" s="231">
        <v>2</v>
      </c>
      <c r="J37" s="232">
        <v>6</v>
      </c>
      <c r="K37" s="231">
        <v>120</v>
      </c>
      <c r="L37" s="231">
        <v>450</v>
      </c>
      <c r="M37" s="231">
        <v>165</v>
      </c>
      <c r="N37" s="232">
        <v>615</v>
      </c>
      <c r="O37" s="231">
        <v>60</v>
      </c>
      <c r="P37" s="231">
        <v>30</v>
      </c>
      <c r="Q37" s="232">
        <v>90</v>
      </c>
      <c r="R37" s="231">
        <v>35</v>
      </c>
      <c r="S37" s="231">
        <v>525</v>
      </c>
      <c r="T37" s="231">
        <v>75</v>
      </c>
      <c r="U37" s="231">
        <v>4</v>
      </c>
      <c r="V37" s="231">
        <v>60</v>
      </c>
      <c r="W37" s="231">
        <v>15</v>
      </c>
      <c r="X37" s="231">
        <v>1</v>
      </c>
      <c r="Y37" s="231">
        <v>15</v>
      </c>
      <c r="Z37" s="231">
        <v>0</v>
      </c>
      <c r="AA37" s="231">
        <v>22</v>
      </c>
      <c r="AB37" s="231">
        <v>330</v>
      </c>
      <c r="AC37" s="231">
        <v>45</v>
      </c>
      <c r="AD37" s="231">
        <v>0</v>
      </c>
      <c r="AE37" s="231">
        <v>0</v>
      </c>
      <c r="AF37" s="231">
        <v>0</v>
      </c>
      <c r="AG37" s="231">
        <v>0</v>
      </c>
      <c r="AH37" s="231">
        <v>22</v>
      </c>
      <c r="AI37" s="231">
        <v>0</v>
      </c>
      <c r="AJ37" s="231">
        <v>8</v>
      </c>
      <c r="AK37" s="231">
        <v>0</v>
      </c>
      <c r="AL37" s="231">
        <v>0</v>
      </c>
      <c r="AM37" s="231">
        <v>0</v>
      </c>
      <c r="AN37" s="231">
        <v>0</v>
      </c>
      <c r="AO37" s="231">
        <v>0</v>
      </c>
    </row>
    <row r="38" spans="1:41" x14ac:dyDescent="0.35">
      <c r="A38">
        <v>3302020</v>
      </c>
      <c r="B38" s="231">
        <v>2020</v>
      </c>
      <c r="C38" t="s">
        <v>868</v>
      </c>
      <c r="D38" s="231">
        <v>0</v>
      </c>
      <c r="E38" s="231">
        <v>44</v>
      </c>
      <c r="F38" s="231">
        <v>21</v>
      </c>
      <c r="G38" s="232">
        <v>65</v>
      </c>
      <c r="H38" s="231">
        <v>8</v>
      </c>
      <c r="I38" s="231">
        <v>5</v>
      </c>
      <c r="J38" s="232">
        <v>13</v>
      </c>
      <c r="K38" s="231">
        <v>0</v>
      </c>
      <c r="L38" s="231">
        <v>660</v>
      </c>
      <c r="M38" s="231">
        <v>315</v>
      </c>
      <c r="N38" s="232">
        <v>975</v>
      </c>
      <c r="O38" s="231">
        <v>120</v>
      </c>
      <c r="P38" s="231">
        <v>60</v>
      </c>
      <c r="Q38" s="232">
        <v>180</v>
      </c>
      <c r="R38" s="231">
        <v>1</v>
      </c>
      <c r="S38" s="231">
        <v>15</v>
      </c>
      <c r="T38" s="231">
        <v>15</v>
      </c>
      <c r="U38" s="231">
        <v>7</v>
      </c>
      <c r="V38" s="231">
        <v>105</v>
      </c>
      <c r="W38" s="231">
        <v>0</v>
      </c>
      <c r="X38" s="231">
        <v>23</v>
      </c>
      <c r="Y38" s="231">
        <v>345</v>
      </c>
      <c r="Z38" s="231">
        <v>45</v>
      </c>
      <c r="AA38" s="231">
        <v>14</v>
      </c>
      <c r="AB38" s="231">
        <v>210</v>
      </c>
      <c r="AC38" s="231">
        <v>60</v>
      </c>
      <c r="AD38" s="231">
        <v>14</v>
      </c>
      <c r="AE38" s="231">
        <v>210</v>
      </c>
      <c r="AF38" s="231">
        <v>60</v>
      </c>
      <c r="AG38" s="231">
        <v>0</v>
      </c>
      <c r="AH38" s="231">
        <v>14</v>
      </c>
      <c r="AI38" s="231">
        <v>0</v>
      </c>
      <c r="AJ38" s="231">
        <v>0</v>
      </c>
      <c r="AK38" s="231">
        <v>0</v>
      </c>
      <c r="AL38" s="231">
        <v>0</v>
      </c>
      <c r="AM38" s="231">
        <v>0</v>
      </c>
      <c r="AN38" s="231">
        <v>0</v>
      </c>
      <c r="AO38" s="231">
        <v>0</v>
      </c>
    </row>
    <row r="39" spans="1:41" x14ac:dyDescent="0.35">
      <c r="A39">
        <v>3302021</v>
      </c>
      <c r="B39" s="231">
        <v>2021</v>
      </c>
      <c r="C39" t="s">
        <v>75</v>
      </c>
      <c r="D39" s="231">
        <v>0</v>
      </c>
      <c r="E39" s="231">
        <v>7</v>
      </c>
      <c r="F39" s="231">
        <v>12</v>
      </c>
      <c r="G39" s="232">
        <v>19</v>
      </c>
      <c r="H39" s="231">
        <v>0</v>
      </c>
      <c r="I39" s="231">
        <v>0</v>
      </c>
      <c r="J39" s="232">
        <v>0</v>
      </c>
      <c r="K39" s="231">
        <v>0</v>
      </c>
      <c r="L39" s="231">
        <v>105</v>
      </c>
      <c r="M39" s="231">
        <v>180</v>
      </c>
      <c r="N39" s="232">
        <v>285</v>
      </c>
      <c r="O39" s="231">
        <v>0</v>
      </c>
      <c r="P39" s="231">
        <v>0</v>
      </c>
      <c r="Q39" s="232">
        <v>0</v>
      </c>
      <c r="R39" s="231">
        <v>4</v>
      </c>
      <c r="S39" s="231">
        <v>60</v>
      </c>
      <c r="T39" s="231">
        <v>0</v>
      </c>
      <c r="U39" s="231">
        <v>9</v>
      </c>
      <c r="V39" s="231">
        <v>135</v>
      </c>
      <c r="W39" s="231">
        <v>0</v>
      </c>
      <c r="X39" s="231">
        <v>1</v>
      </c>
      <c r="Y39" s="231">
        <v>15</v>
      </c>
      <c r="Z39" s="231">
        <v>0</v>
      </c>
      <c r="AA39" s="231">
        <v>12</v>
      </c>
      <c r="AB39" s="231">
        <v>180</v>
      </c>
      <c r="AC39" s="231">
        <v>0</v>
      </c>
      <c r="AD39" s="231">
        <v>0</v>
      </c>
      <c r="AE39" s="231">
        <v>0</v>
      </c>
      <c r="AF39" s="231">
        <v>0</v>
      </c>
      <c r="AG39" s="231">
        <v>0</v>
      </c>
      <c r="AH39" s="231">
        <v>11</v>
      </c>
      <c r="AI39" s="231">
        <v>0</v>
      </c>
      <c r="AJ39" s="231">
        <v>0</v>
      </c>
      <c r="AK39" s="231">
        <v>0</v>
      </c>
      <c r="AL39" s="231">
        <v>0</v>
      </c>
      <c r="AM39" s="231">
        <v>0</v>
      </c>
      <c r="AN39" s="231">
        <v>0</v>
      </c>
      <c r="AO39" s="231">
        <v>0</v>
      </c>
    </row>
    <row r="40" spans="1:41" x14ac:dyDescent="0.35">
      <c r="A40">
        <v>3302025</v>
      </c>
      <c r="B40" s="231">
        <v>2025</v>
      </c>
      <c r="C40" t="s">
        <v>869</v>
      </c>
      <c r="D40" s="231">
        <v>0</v>
      </c>
      <c r="E40" s="231">
        <v>23</v>
      </c>
      <c r="F40" s="231">
        <v>10</v>
      </c>
      <c r="G40" s="232">
        <v>33</v>
      </c>
      <c r="H40" s="231">
        <v>7</v>
      </c>
      <c r="I40" s="231">
        <v>3</v>
      </c>
      <c r="J40" s="232">
        <v>10</v>
      </c>
      <c r="K40" s="231">
        <v>0</v>
      </c>
      <c r="L40" s="231">
        <v>345</v>
      </c>
      <c r="M40" s="231">
        <v>150</v>
      </c>
      <c r="N40" s="232">
        <v>495</v>
      </c>
      <c r="O40" s="231">
        <v>105</v>
      </c>
      <c r="P40" s="231">
        <v>45</v>
      </c>
      <c r="Q40" s="232">
        <v>150</v>
      </c>
      <c r="R40" s="231">
        <v>2</v>
      </c>
      <c r="S40" s="231">
        <v>30</v>
      </c>
      <c r="T40" s="231">
        <v>0</v>
      </c>
      <c r="U40" s="231">
        <v>16</v>
      </c>
      <c r="V40" s="231">
        <v>240</v>
      </c>
      <c r="W40" s="231">
        <v>45</v>
      </c>
      <c r="X40" s="231">
        <v>8</v>
      </c>
      <c r="Y40" s="231">
        <v>120</v>
      </c>
      <c r="Z40" s="231">
        <v>45</v>
      </c>
      <c r="AA40" s="231">
        <v>14</v>
      </c>
      <c r="AB40" s="231">
        <v>210</v>
      </c>
      <c r="AC40" s="231">
        <v>75</v>
      </c>
      <c r="AD40" s="231">
        <v>11</v>
      </c>
      <c r="AE40" s="231">
        <v>165</v>
      </c>
      <c r="AF40" s="231">
        <v>60</v>
      </c>
      <c r="AG40" s="231">
        <v>0</v>
      </c>
      <c r="AH40" s="231">
        <v>14</v>
      </c>
      <c r="AI40" s="231">
        <v>7</v>
      </c>
      <c r="AJ40" s="231">
        <v>0</v>
      </c>
      <c r="AK40" s="231"/>
      <c r="AL40" s="231"/>
      <c r="AM40" s="231"/>
      <c r="AN40" s="231"/>
      <c r="AO40" s="231"/>
    </row>
    <row r="41" spans="1:41" x14ac:dyDescent="0.35">
      <c r="A41">
        <v>3302030</v>
      </c>
      <c r="B41" s="231">
        <v>2030</v>
      </c>
      <c r="C41" t="s">
        <v>870</v>
      </c>
      <c r="D41" s="231">
        <v>0</v>
      </c>
      <c r="E41" s="231">
        <v>33</v>
      </c>
      <c r="F41" s="231">
        <v>15</v>
      </c>
      <c r="G41" s="232">
        <v>48</v>
      </c>
      <c r="H41" s="231">
        <v>0</v>
      </c>
      <c r="I41" s="231">
        <v>0</v>
      </c>
      <c r="J41" s="232">
        <v>0</v>
      </c>
      <c r="K41" s="231">
        <v>0</v>
      </c>
      <c r="L41" s="231">
        <v>495</v>
      </c>
      <c r="M41" s="231">
        <v>225</v>
      </c>
      <c r="N41" s="232">
        <v>720</v>
      </c>
      <c r="O41" s="231">
        <v>0</v>
      </c>
      <c r="P41" s="231">
        <v>0</v>
      </c>
      <c r="Q41" s="232">
        <v>0</v>
      </c>
      <c r="R41" s="231">
        <v>0</v>
      </c>
      <c r="S41" s="231">
        <v>0</v>
      </c>
      <c r="T41" s="231">
        <v>0</v>
      </c>
      <c r="U41" s="231">
        <v>2</v>
      </c>
      <c r="V41" s="231">
        <v>30</v>
      </c>
      <c r="W41" s="231">
        <v>0</v>
      </c>
      <c r="X41" s="231">
        <v>39</v>
      </c>
      <c r="Y41" s="231">
        <v>585</v>
      </c>
      <c r="Z41" s="231">
        <v>0</v>
      </c>
      <c r="AA41" s="231">
        <v>0</v>
      </c>
      <c r="AB41" s="231">
        <v>0</v>
      </c>
      <c r="AC41" s="231">
        <v>0</v>
      </c>
      <c r="AD41" s="231">
        <v>0</v>
      </c>
      <c r="AE41" s="231">
        <v>0</v>
      </c>
      <c r="AF41" s="231">
        <v>0</v>
      </c>
      <c r="AG41" s="231">
        <v>0</v>
      </c>
      <c r="AH41" s="231">
        <v>11</v>
      </c>
      <c r="AI41" s="231">
        <v>0</v>
      </c>
      <c r="AJ41" s="231">
        <v>0</v>
      </c>
      <c r="AK41" s="231">
        <v>0</v>
      </c>
      <c r="AL41" s="231">
        <v>0</v>
      </c>
      <c r="AM41" s="231">
        <v>0</v>
      </c>
      <c r="AN41" s="231">
        <v>0</v>
      </c>
      <c r="AO41" s="231">
        <v>0</v>
      </c>
    </row>
    <row r="42" spans="1:41" x14ac:dyDescent="0.35">
      <c r="A42">
        <v>3302036</v>
      </c>
      <c r="B42" s="231">
        <v>2036</v>
      </c>
      <c r="C42" t="s">
        <v>871</v>
      </c>
      <c r="D42" s="231">
        <v>0</v>
      </c>
      <c r="E42" s="231">
        <v>19</v>
      </c>
      <c r="F42" s="231">
        <v>3</v>
      </c>
      <c r="G42" s="232">
        <v>22</v>
      </c>
      <c r="H42" s="231">
        <v>0</v>
      </c>
      <c r="I42" s="231">
        <v>0</v>
      </c>
      <c r="J42" s="232">
        <v>0</v>
      </c>
      <c r="K42" s="231">
        <v>0</v>
      </c>
      <c r="L42" s="231">
        <v>285</v>
      </c>
      <c r="M42" s="231">
        <v>45</v>
      </c>
      <c r="N42" s="232">
        <v>330</v>
      </c>
      <c r="O42" s="231">
        <v>0</v>
      </c>
      <c r="P42" s="231">
        <v>0</v>
      </c>
      <c r="Q42" s="232">
        <v>0</v>
      </c>
      <c r="R42" s="231">
        <v>0</v>
      </c>
      <c r="S42" s="231">
        <v>0</v>
      </c>
      <c r="T42" s="231">
        <v>0</v>
      </c>
      <c r="U42" s="231">
        <v>18</v>
      </c>
      <c r="V42" s="231">
        <v>270</v>
      </c>
      <c r="W42" s="231">
        <v>0</v>
      </c>
      <c r="X42" s="231">
        <v>0</v>
      </c>
      <c r="Y42" s="231">
        <v>0</v>
      </c>
      <c r="Z42" s="231">
        <v>0</v>
      </c>
      <c r="AA42" s="231">
        <v>0</v>
      </c>
      <c r="AB42" s="231">
        <v>0</v>
      </c>
      <c r="AC42" s="231">
        <v>0</v>
      </c>
      <c r="AD42" s="231">
        <v>0</v>
      </c>
      <c r="AE42" s="231">
        <v>0</v>
      </c>
      <c r="AF42" s="231">
        <v>0</v>
      </c>
      <c r="AG42" s="231">
        <v>0</v>
      </c>
      <c r="AH42" s="231">
        <v>23</v>
      </c>
      <c r="AI42" s="231">
        <v>0</v>
      </c>
      <c r="AJ42" s="231">
        <v>0</v>
      </c>
      <c r="AK42" s="231">
        <v>0</v>
      </c>
      <c r="AL42" s="231">
        <v>0</v>
      </c>
      <c r="AM42" s="231">
        <v>0</v>
      </c>
      <c r="AN42" s="231">
        <v>0</v>
      </c>
      <c r="AO42" s="231">
        <v>0</v>
      </c>
    </row>
    <row r="43" spans="1:41" x14ac:dyDescent="0.35">
      <c r="A43">
        <v>3302037</v>
      </c>
      <c r="B43" s="231">
        <v>2037</v>
      </c>
      <c r="C43" t="s">
        <v>872</v>
      </c>
      <c r="D43" s="231">
        <v>0</v>
      </c>
      <c r="E43" s="231">
        <v>20</v>
      </c>
      <c r="F43" s="231">
        <v>12</v>
      </c>
      <c r="G43" s="232">
        <v>32</v>
      </c>
      <c r="H43" s="231">
        <v>4</v>
      </c>
      <c r="I43" s="231">
        <v>3</v>
      </c>
      <c r="J43" s="232">
        <v>7</v>
      </c>
      <c r="K43" s="231">
        <v>0</v>
      </c>
      <c r="L43" s="231">
        <v>300</v>
      </c>
      <c r="M43" s="231">
        <v>165</v>
      </c>
      <c r="N43" s="232">
        <v>465</v>
      </c>
      <c r="O43" s="231">
        <v>60</v>
      </c>
      <c r="P43" s="231">
        <v>45</v>
      </c>
      <c r="Q43" s="232">
        <v>105</v>
      </c>
      <c r="R43" s="231">
        <v>0</v>
      </c>
      <c r="S43" s="231">
        <v>0</v>
      </c>
      <c r="T43" s="231">
        <v>0</v>
      </c>
      <c r="U43" s="231">
        <v>3</v>
      </c>
      <c r="V43" s="231">
        <v>45</v>
      </c>
      <c r="W43" s="231">
        <v>15</v>
      </c>
      <c r="X43" s="231">
        <v>18</v>
      </c>
      <c r="Y43" s="231">
        <v>255</v>
      </c>
      <c r="Z43" s="231">
        <v>15</v>
      </c>
      <c r="AA43" s="231">
        <v>7</v>
      </c>
      <c r="AB43" s="231">
        <v>105</v>
      </c>
      <c r="AC43" s="231">
        <v>0</v>
      </c>
      <c r="AD43" s="231">
        <v>0</v>
      </c>
      <c r="AE43" s="231">
        <v>0</v>
      </c>
      <c r="AF43" s="231">
        <v>0</v>
      </c>
      <c r="AG43" s="231">
        <v>0</v>
      </c>
      <c r="AH43" s="231">
        <v>7</v>
      </c>
      <c r="AI43" s="231">
        <v>0</v>
      </c>
      <c r="AJ43" s="231">
        <v>0</v>
      </c>
      <c r="AK43" s="231">
        <v>0</v>
      </c>
      <c r="AL43" s="231">
        <v>0</v>
      </c>
      <c r="AM43" s="231">
        <v>0</v>
      </c>
      <c r="AN43" s="231">
        <v>0</v>
      </c>
      <c r="AO43" s="231">
        <v>0</v>
      </c>
    </row>
    <row r="44" spans="1:41" x14ac:dyDescent="0.35">
      <c r="A44">
        <v>3302038</v>
      </c>
      <c r="B44" s="231">
        <v>2038</v>
      </c>
      <c r="C44" t="s">
        <v>873</v>
      </c>
      <c r="D44" s="231">
        <v>0</v>
      </c>
      <c r="E44" s="231">
        <v>16</v>
      </c>
      <c r="F44" s="231">
        <v>6</v>
      </c>
      <c r="G44" s="232">
        <v>22</v>
      </c>
      <c r="H44" s="231">
        <v>0</v>
      </c>
      <c r="I44" s="231">
        <v>0</v>
      </c>
      <c r="J44" s="232">
        <v>0</v>
      </c>
      <c r="K44" s="231">
        <v>0</v>
      </c>
      <c r="L44" s="231">
        <v>0</v>
      </c>
      <c r="M44" s="231">
        <v>15</v>
      </c>
      <c r="N44" s="232">
        <v>15</v>
      </c>
      <c r="O44" s="231">
        <v>0</v>
      </c>
      <c r="P44" s="231">
        <v>0</v>
      </c>
      <c r="Q44" s="232">
        <v>0</v>
      </c>
      <c r="R44" s="231">
        <v>7</v>
      </c>
      <c r="S44" s="231">
        <v>0</v>
      </c>
      <c r="T44" s="231">
        <v>0</v>
      </c>
      <c r="U44" s="231">
        <v>1</v>
      </c>
      <c r="V44" s="231">
        <v>0</v>
      </c>
      <c r="W44" s="231">
        <v>0</v>
      </c>
      <c r="X44" s="231">
        <v>12</v>
      </c>
      <c r="Y44" s="231">
        <v>15</v>
      </c>
      <c r="Z44" s="231">
        <v>0</v>
      </c>
      <c r="AA44" s="231">
        <v>1</v>
      </c>
      <c r="AB44" s="231">
        <v>15</v>
      </c>
      <c r="AC44" s="231">
        <v>0</v>
      </c>
      <c r="AD44" s="231">
        <v>1</v>
      </c>
      <c r="AE44" s="231">
        <v>15</v>
      </c>
      <c r="AF44" s="231">
        <v>0</v>
      </c>
      <c r="AG44" s="231">
        <v>0</v>
      </c>
      <c r="AH44" s="231">
        <v>1</v>
      </c>
      <c r="AI44" s="231">
        <v>0</v>
      </c>
      <c r="AJ44" s="231">
        <v>0</v>
      </c>
      <c r="AK44" s="231">
        <v>0</v>
      </c>
      <c r="AL44" s="231">
        <v>0</v>
      </c>
      <c r="AM44" s="231">
        <v>0</v>
      </c>
      <c r="AN44" s="231">
        <v>0</v>
      </c>
      <c r="AO44" s="231">
        <v>0</v>
      </c>
    </row>
    <row r="45" spans="1:41" x14ac:dyDescent="0.35">
      <c r="A45">
        <v>3302039</v>
      </c>
      <c r="B45" s="231">
        <v>2039</v>
      </c>
      <c r="C45" t="s">
        <v>874</v>
      </c>
      <c r="D45" s="231">
        <v>0</v>
      </c>
      <c r="E45" s="231">
        <v>36</v>
      </c>
      <c r="F45" s="231">
        <v>24</v>
      </c>
      <c r="G45" s="232">
        <v>60</v>
      </c>
      <c r="H45" s="231">
        <v>0</v>
      </c>
      <c r="I45" s="231">
        <v>0</v>
      </c>
      <c r="J45" s="232">
        <v>0</v>
      </c>
      <c r="K45" s="231">
        <v>0</v>
      </c>
      <c r="L45" s="231">
        <v>540</v>
      </c>
      <c r="M45" s="231">
        <v>360</v>
      </c>
      <c r="N45" s="232">
        <v>900</v>
      </c>
      <c r="O45" s="231">
        <v>0</v>
      </c>
      <c r="P45" s="231">
        <v>0</v>
      </c>
      <c r="Q45" s="232">
        <v>0</v>
      </c>
      <c r="R45" s="231">
        <v>0</v>
      </c>
      <c r="S45" s="231">
        <v>0</v>
      </c>
      <c r="T45" s="231">
        <v>0</v>
      </c>
      <c r="U45" s="231">
        <v>6</v>
      </c>
      <c r="V45" s="231">
        <v>90</v>
      </c>
      <c r="W45" s="231">
        <v>0</v>
      </c>
      <c r="X45" s="231">
        <v>30</v>
      </c>
      <c r="Y45" s="231">
        <v>450</v>
      </c>
      <c r="Z45" s="231">
        <v>0</v>
      </c>
      <c r="AA45" s="231">
        <v>12</v>
      </c>
      <c r="AB45" s="231">
        <v>180</v>
      </c>
      <c r="AC45" s="231">
        <v>0</v>
      </c>
      <c r="AD45" s="231">
        <v>12</v>
      </c>
      <c r="AE45" s="231">
        <v>180</v>
      </c>
      <c r="AF45" s="231">
        <v>0</v>
      </c>
      <c r="AG45" s="231">
        <v>0</v>
      </c>
      <c r="AH45" s="231">
        <v>13</v>
      </c>
      <c r="AI45" s="231">
        <v>0</v>
      </c>
      <c r="AJ45" s="231">
        <v>0</v>
      </c>
      <c r="AK45" s="231">
        <v>0</v>
      </c>
      <c r="AL45" s="231">
        <v>0</v>
      </c>
      <c r="AM45" s="231">
        <v>0</v>
      </c>
      <c r="AN45" s="231">
        <v>0</v>
      </c>
      <c r="AO45" s="231">
        <v>0</v>
      </c>
    </row>
    <row r="46" spans="1:41" x14ac:dyDescent="0.35">
      <c r="A46">
        <v>3302040</v>
      </c>
      <c r="B46" s="231">
        <v>2040</v>
      </c>
      <c r="C46" t="s">
        <v>875</v>
      </c>
      <c r="D46" s="231">
        <v>0</v>
      </c>
      <c r="E46" s="231">
        <v>24</v>
      </c>
      <c r="F46" s="231">
        <v>6</v>
      </c>
      <c r="G46" s="232">
        <v>30</v>
      </c>
      <c r="H46" s="231">
        <v>0</v>
      </c>
      <c r="I46" s="231">
        <v>0</v>
      </c>
      <c r="J46" s="232">
        <v>0</v>
      </c>
      <c r="K46" s="231">
        <v>0</v>
      </c>
      <c r="L46" s="231">
        <v>360</v>
      </c>
      <c r="M46" s="231">
        <v>90</v>
      </c>
      <c r="N46" s="232">
        <v>450</v>
      </c>
      <c r="O46" s="231">
        <v>0</v>
      </c>
      <c r="P46" s="231">
        <v>0</v>
      </c>
      <c r="Q46" s="232">
        <v>0</v>
      </c>
      <c r="R46" s="231">
        <v>0</v>
      </c>
      <c r="S46" s="231">
        <v>0</v>
      </c>
      <c r="T46" s="231">
        <v>0</v>
      </c>
      <c r="U46" s="231">
        <v>1</v>
      </c>
      <c r="V46" s="231">
        <v>15</v>
      </c>
      <c r="W46" s="231">
        <v>0</v>
      </c>
      <c r="X46" s="231">
        <v>0</v>
      </c>
      <c r="Y46" s="231">
        <v>0</v>
      </c>
      <c r="Z46" s="231">
        <v>0</v>
      </c>
      <c r="AA46" s="231">
        <v>2</v>
      </c>
      <c r="AB46" s="231">
        <v>30</v>
      </c>
      <c r="AC46" s="231">
        <v>0</v>
      </c>
      <c r="AD46" s="231">
        <v>0</v>
      </c>
      <c r="AE46" s="231">
        <v>0</v>
      </c>
      <c r="AF46" s="231">
        <v>0</v>
      </c>
      <c r="AG46" s="231">
        <v>0</v>
      </c>
      <c r="AH46" s="231">
        <v>2</v>
      </c>
      <c r="AI46" s="231">
        <v>0</v>
      </c>
      <c r="AJ46" s="231">
        <v>0</v>
      </c>
      <c r="AK46" s="231">
        <v>0</v>
      </c>
      <c r="AL46" s="231">
        <v>0</v>
      </c>
      <c r="AM46" s="231">
        <v>0</v>
      </c>
      <c r="AN46" s="231">
        <v>0</v>
      </c>
      <c r="AO46" s="231">
        <v>0</v>
      </c>
    </row>
    <row r="47" spans="1:41" x14ac:dyDescent="0.35">
      <c r="A47">
        <v>3302048</v>
      </c>
      <c r="B47" s="231">
        <v>2048</v>
      </c>
      <c r="C47" t="s">
        <v>1198</v>
      </c>
      <c r="D47" s="231">
        <v>0</v>
      </c>
      <c r="E47" s="231">
        <v>9</v>
      </c>
      <c r="F47" s="231">
        <v>4</v>
      </c>
      <c r="G47" s="232">
        <v>13</v>
      </c>
      <c r="H47" s="231">
        <v>0</v>
      </c>
      <c r="I47" s="231">
        <v>0</v>
      </c>
      <c r="J47" s="232">
        <v>0</v>
      </c>
      <c r="K47" s="231">
        <v>0</v>
      </c>
      <c r="L47" s="231">
        <v>135</v>
      </c>
      <c r="M47" s="231">
        <v>60</v>
      </c>
      <c r="N47" s="232">
        <v>195</v>
      </c>
      <c r="O47" s="231">
        <v>0</v>
      </c>
      <c r="P47" s="231">
        <v>0</v>
      </c>
      <c r="Q47" s="232">
        <v>0</v>
      </c>
      <c r="R47" s="231">
        <v>0</v>
      </c>
      <c r="S47" s="231">
        <v>0</v>
      </c>
      <c r="T47" s="231">
        <v>0</v>
      </c>
      <c r="U47" s="231">
        <v>12</v>
      </c>
      <c r="V47" s="231">
        <v>180</v>
      </c>
      <c r="W47" s="231">
        <v>0</v>
      </c>
      <c r="X47" s="231">
        <v>1</v>
      </c>
      <c r="Y47" s="231">
        <v>15</v>
      </c>
      <c r="Z47" s="231">
        <v>0</v>
      </c>
      <c r="AA47" s="231">
        <v>7</v>
      </c>
      <c r="AB47" s="231">
        <v>105</v>
      </c>
      <c r="AC47" s="231">
        <v>0</v>
      </c>
      <c r="AD47" s="231">
        <v>7</v>
      </c>
      <c r="AE47" s="231">
        <v>105</v>
      </c>
      <c r="AF47" s="231">
        <v>0</v>
      </c>
      <c r="AG47" s="231">
        <v>0</v>
      </c>
      <c r="AH47" s="231">
        <v>0</v>
      </c>
      <c r="AI47" s="231">
        <v>0</v>
      </c>
      <c r="AJ47" s="231">
        <v>0</v>
      </c>
      <c r="AK47" s="231">
        <v>0</v>
      </c>
      <c r="AL47" s="231">
        <v>0</v>
      </c>
      <c r="AM47" s="231">
        <v>0</v>
      </c>
      <c r="AN47" s="231">
        <v>0</v>
      </c>
      <c r="AO47" s="231">
        <v>0</v>
      </c>
    </row>
    <row r="48" spans="1:41" x14ac:dyDescent="0.35">
      <c r="A48">
        <v>3302054</v>
      </c>
      <c r="B48" s="231">
        <v>2054</v>
      </c>
      <c r="C48" t="s">
        <v>876</v>
      </c>
      <c r="D48" s="231">
        <v>0</v>
      </c>
      <c r="E48" s="231">
        <v>34</v>
      </c>
      <c r="F48" s="231">
        <v>17</v>
      </c>
      <c r="G48" s="232">
        <v>51</v>
      </c>
      <c r="H48" s="231">
        <v>0</v>
      </c>
      <c r="I48" s="231">
        <v>0</v>
      </c>
      <c r="J48" s="232">
        <v>0</v>
      </c>
      <c r="K48" s="231">
        <v>0</v>
      </c>
      <c r="L48" s="231">
        <v>510</v>
      </c>
      <c r="M48" s="231">
        <v>255</v>
      </c>
      <c r="N48" s="232">
        <v>765</v>
      </c>
      <c r="O48" s="231">
        <v>0</v>
      </c>
      <c r="P48" s="231">
        <v>0</v>
      </c>
      <c r="Q48" s="232">
        <v>0</v>
      </c>
      <c r="R48" s="231">
        <v>7</v>
      </c>
      <c r="S48" s="231">
        <v>105</v>
      </c>
      <c r="T48" s="231">
        <v>0</v>
      </c>
      <c r="U48" s="231">
        <v>1</v>
      </c>
      <c r="V48" s="231">
        <v>15</v>
      </c>
      <c r="W48" s="231">
        <v>0</v>
      </c>
      <c r="X48" s="231">
        <v>3</v>
      </c>
      <c r="Y48" s="231">
        <v>45</v>
      </c>
      <c r="Z48" s="231">
        <v>0</v>
      </c>
      <c r="AA48" s="231">
        <v>0</v>
      </c>
      <c r="AB48" s="231">
        <v>0</v>
      </c>
      <c r="AC48" s="231">
        <v>0</v>
      </c>
      <c r="AD48" s="231">
        <v>0</v>
      </c>
      <c r="AE48" s="231">
        <v>0</v>
      </c>
      <c r="AF48" s="231">
        <v>0</v>
      </c>
      <c r="AG48" s="231">
        <v>0</v>
      </c>
      <c r="AH48" s="231">
        <v>0</v>
      </c>
      <c r="AI48" s="231">
        <v>0</v>
      </c>
      <c r="AJ48" s="231">
        <v>0</v>
      </c>
      <c r="AK48" s="231">
        <v>0</v>
      </c>
      <c r="AL48" s="231">
        <v>0</v>
      </c>
      <c r="AM48" s="231">
        <v>0</v>
      </c>
      <c r="AN48" s="231">
        <v>0</v>
      </c>
      <c r="AO48" s="231">
        <v>0</v>
      </c>
    </row>
    <row r="49" spans="1:41" x14ac:dyDescent="0.35">
      <c r="A49">
        <v>3302055</v>
      </c>
      <c r="B49" s="231">
        <v>2055</v>
      </c>
      <c r="C49" t="s">
        <v>877</v>
      </c>
      <c r="D49" s="231">
        <v>0</v>
      </c>
      <c r="E49" s="231">
        <v>19</v>
      </c>
      <c r="F49" s="231">
        <v>10</v>
      </c>
      <c r="G49" s="232">
        <v>29</v>
      </c>
      <c r="H49" s="231">
        <v>9</v>
      </c>
      <c r="I49" s="231">
        <v>5</v>
      </c>
      <c r="J49" s="232">
        <v>14</v>
      </c>
      <c r="K49" s="231">
        <v>0</v>
      </c>
      <c r="L49" s="231">
        <v>285</v>
      </c>
      <c r="M49" s="231">
        <v>150</v>
      </c>
      <c r="N49" s="232">
        <v>435</v>
      </c>
      <c r="O49" s="231">
        <v>111</v>
      </c>
      <c r="P49" s="231">
        <v>75</v>
      </c>
      <c r="Q49" s="232">
        <v>186</v>
      </c>
      <c r="R49" s="231">
        <v>2</v>
      </c>
      <c r="S49" s="231">
        <v>30</v>
      </c>
      <c r="T49" s="231">
        <v>0</v>
      </c>
      <c r="U49" s="231">
        <v>3</v>
      </c>
      <c r="V49" s="231">
        <v>45</v>
      </c>
      <c r="W49" s="231">
        <v>15</v>
      </c>
      <c r="X49" s="231">
        <v>3</v>
      </c>
      <c r="Y49" s="231">
        <v>45</v>
      </c>
      <c r="Z49" s="231">
        <v>30</v>
      </c>
      <c r="AA49" s="231">
        <v>6</v>
      </c>
      <c r="AB49" s="231">
        <v>90</v>
      </c>
      <c r="AC49" s="231">
        <v>0</v>
      </c>
      <c r="AD49" s="231">
        <v>0</v>
      </c>
      <c r="AE49" s="231">
        <v>0</v>
      </c>
      <c r="AF49" s="231">
        <v>0</v>
      </c>
      <c r="AG49" s="231">
        <v>0</v>
      </c>
      <c r="AH49" s="231">
        <v>7</v>
      </c>
      <c r="AI49" s="231">
        <v>0</v>
      </c>
      <c r="AJ49" s="231">
        <v>0</v>
      </c>
      <c r="AK49" s="231">
        <v>0</v>
      </c>
      <c r="AL49" s="231">
        <v>0</v>
      </c>
      <c r="AM49" s="231">
        <v>0</v>
      </c>
      <c r="AN49" s="231">
        <v>0</v>
      </c>
      <c r="AO49" s="231">
        <v>0</v>
      </c>
    </row>
    <row r="50" spans="1:41" x14ac:dyDescent="0.35">
      <c r="A50">
        <v>3302056</v>
      </c>
      <c r="B50" s="231">
        <v>2056</v>
      </c>
      <c r="C50" t="s">
        <v>878</v>
      </c>
      <c r="D50" s="231">
        <v>0</v>
      </c>
      <c r="E50" s="231">
        <v>20</v>
      </c>
      <c r="F50" s="231">
        <v>25</v>
      </c>
      <c r="G50" s="232">
        <v>45</v>
      </c>
      <c r="H50" s="231">
        <v>0</v>
      </c>
      <c r="I50" s="231">
        <v>1</v>
      </c>
      <c r="J50" s="232">
        <v>1</v>
      </c>
      <c r="K50" s="231">
        <v>0</v>
      </c>
      <c r="L50" s="231">
        <v>300</v>
      </c>
      <c r="M50" s="231">
        <v>375</v>
      </c>
      <c r="N50" s="232">
        <v>675</v>
      </c>
      <c r="O50" s="231">
        <v>0</v>
      </c>
      <c r="P50" s="231">
        <v>10</v>
      </c>
      <c r="Q50" s="232">
        <v>10</v>
      </c>
      <c r="R50" s="231">
        <v>9</v>
      </c>
      <c r="S50" s="231">
        <v>135</v>
      </c>
      <c r="T50" s="231">
        <v>0</v>
      </c>
      <c r="U50" s="231">
        <v>16</v>
      </c>
      <c r="V50" s="231">
        <v>240</v>
      </c>
      <c r="W50" s="231">
        <v>10</v>
      </c>
      <c r="X50" s="231">
        <v>14</v>
      </c>
      <c r="Y50" s="231">
        <v>210</v>
      </c>
      <c r="Z50" s="231">
        <v>0</v>
      </c>
      <c r="AA50" s="231">
        <v>13</v>
      </c>
      <c r="AB50" s="231">
        <v>195</v>
      </c>
      <c r="AC50" s="231">
        <v>0</v>
      </c>
      <c r="AD50" s="231">
        <v>12</v>
      </c>
      <c r="AE50" s="231">
        <v>180</v>
      </c>
      <c r="AF50" s="231">
        <v>0</v>
      </c>
      <c r="AG50" s="231">
        <v>0</v>
      </c>
      <c r="AH50" s="231">
        <v>13</v>
      </c>
      <c r="AI50" s="231">
        <v>13</v>
      </c>
      <c r="AJ50" s="231">
        <v>0</v>
      </c>
      <c r="AK50" s="231">
        <v>0</v>
      </c>
      <c r="AL50" s="231">
        <v>0</v>
      </c>
      <c r="AM50" s="231">
        <v>0</v>
      </c>
      <c r="AN50" s="231">
        <v>0</v>
      </c>
      <c r="AO50" s="231">
        <v>0</v>
      </c>
    </row>
    <row r="51" spans="1:41" x14ac:dyDescent="0.35">
      <c r="A51">
        <v>3302057</v>
      </c>
      <c r="B51" s="231">
        <v>2057</v>
      </c>
      <c r="C51" t="s">
        <v>879</v>
      </c>
      <c r="D51" s="231">
        <v>0</v>
      </c>
      <c r="E51" s="231">
        <v>33</v>
      </c>
      <c r="F51" s="231">
        <v>6</v>
      </c>
      <c r="G51" s="232">
        <v>39</v>
      </c>
      <c r="H51" s="231">
        <v>0</v>
      </c>
      <c r="I51" s="231">
        <v>0</v>
      </c>
      <c r="J51" s="232">
        <v>0</v>
      </c>
      <c r="K51" s="231">
        <v>0</v>
      </c>
      <c r="L51" s="231">
        <v>495</v>
      </c>
      <c r="M51" s="231">
        <v>90</v>
      </c>
      <c r="N51" s="232">
        <v>585</v>
      </c>
      <c r="O51" s="231">
        <v>0</v>
      </c>
      <c r="P51" s="231">
        <v>0</v>
      </c>
      <c r="Q51" s="232">
        <v>0</v>
      </c>
      <c r="R51" s="231">
        <v>8</v>
      </c>
      <c r="S51" s="231">
        <v>120</v>
      </c>
      <c r="T51" s="231">
        <v>0</v>
      </c>
      <c r="U51" s="231">
        <v>18</v>
      </c>
      <c r="V51" s="231">
        <v>270</v>
      </c>
      <c r="W51" s="231">
        <v>0</v>
      </c>
      <c r="X51" s="231">
        <v>12</v>
      </c>
      <c r="Y51" s="231">
        <v>180</v>
      </c>
      <c r="Z51" s="231">
        <v>0</v>
      </c>
      <c r="AA51" s="231">
        <v>13</v>
      </c>
      <c r="AB51" s="231">
        <v>195</v>
      </c>
      <c r="AC51" s="231">
        <v>0</v>
      </c>
      <c r="AD51" s="231">
        <v>13</v>
      </c>
      <c r="AE51" s="231">
        <v>195</v>
      </c>
      <c r="AF51" s="231">
        <v>0</v>
      </c>
      <c r="AG51" s="231">
        <v>0</v>
      </c>
      <c r="AH51" s="231">
        <v>13</v>
      </c>
      <c r="AI51" s="231">
        <v>13</v>
      </c>
      <c r="AJ51" s="231">
        <v>0</v>
      </c>
      <c r="AK51" s="231">
        <v>0</v>
      </c>
      <c r="AL51" s="231">
        <v>0</v>
      </c>
      <c r="AM51" s="231">
        <v>0</v>
      </c>
      <c r="AN51" s="231">
        <v>0</v>
      </c>
      <c r="AO51" s="231">
        <v>0</v>
      </c>
    </row>
    <row r="52" spans="1:41" x14ac:dyDescent="0.35">
      <c r="A52">
        <v>3302058</v>
      </c>
      <c r="B52" s="231">
        <v>2058</v>
      </c>
      <c r="C52" t="s">
        <v>880</v>
      </c>
      <c r="D52" s="231">
        <v>0</v>
      </c>
      <c r="E52" s="231">
        <v>22</v>
      </c>
      <c r="F52" s="231">
        <v>8</v>
      </c>
      <c r="G52" s="232">
        <v>30</v>
      </c>
      <c r="H52" s="231">
        <v>11</v>
      </c>
      <c r="I52" s="231">
        <v>3</v>
      </c>
      <c r="J52" s="232">
        <v>14</v>
      </c>
      <c r="K52" s="231">
        <v>0</v>
      </c>
      <c r="L52" s="231">
        <v>330</v>
      </c>
      <c r="M52" s="231">
        <v>120</v>
      </c>
      <c r="N52" s="232">
        <v>450</v>
      </c>
      <c r="O52" s="231">
        <v>165</v>
      </c>
      <c r="P52" s="231">
        <v>45</v>
      </c>
      <c r="Q52" s="232">
        <v>210</v>
      </c>
      <c r="R52" s="231">
        <v>3</v>
      </c>
      <c r="S52" s="231">
        <v>45</v>
      </c>
      <c r="T52" s="231">
        <v>30</v>
      </c>
      <c r="U52" s="231">
        <v>15</v>
      </c>
      <c r="V52" s="231">
        <v>225</v>
      </c>
      <c r="W52" s="231">
        <v>75</v>
      </c>
      <c r="X52" s="231">
        <v>8</v>
      </c>
      <c r="Y52" s="231">
        <v>120</v>
      </c>
      <c r="Z52" s="231">
        <v>90</v>
      </c>
      <c r="AA52" s="231">
        <v>16</v>
      </c>
      <c r="AB52" s="231">
        <v>240</v>
      </c>
      <c r="AC52" s="231">
        <v>75</v>
      </c>
      <c r="AD52" s="231">
        <v>16</v>
      </c>
      <c r="AE52" s="231">
        <v>240</v>
      </c>
      <c r="AF52" s="231">
        <v>75</v>
      </c>
      <c r="AG52" s="231">
        <v>0</v>
      </c>
      <c r="AH52" s="231">
        <v>16</v>
      </c>
      <c r="AI52" s="231">
        <v>14</v>
      </c>
      <c r="AJ52" s="231">
        <v>0</v>
      </c>
      <c r="AK52" s="231">
        <v>0</v>
      </c>
      <c r="AL52" s="231">
        <v>0</v>
      </c>
      <c r="AM52" s="231">
        <v>0</v>
      </c>
      <c r="AN52" s="231">
        <v>0</v>
      </c>
      <c r="AO52" s="231">
        <v>0</v>
      </c>
    </row>
    <row r="53" spans="1:41" x14ac:dyDescent="0.35">
      <c r="A53">
        <v>3302059</v>
      </c>
      <c r="B53" s="231">
        <v>2059</v>
      </c>
      <c r="C53" t="s">
        <v>881</v>
      </c>
      <c r="D53" s="231">
        <v>0</v>
      </c>
      <c r="E53" s="231">
        <v>10</v>
      </c>
      <c r="F53" s="231">
        <v>3</v>
      </c>
      <c r="G53" s="232">
        <v>13</v>
      </c>
      <c r="H53" s="231">
        <v>0</v>
      </c>
      <c r="I53" s="231">
        <v>0</v>
      </c>
      <c r="J53" s="232">
        <v>0</v>
      </c>
      <c r="K53" s="231">
        <v>0</v>
      </c>
      <c r="L53" s="231">
        <v>150</v>
      </c>
      <c r="M53" s="231">
        <v>45</v>
      </c>
      <c r="N53" s="232">
        <v>195</v>
      </c>
      <c r="O53" s="231">
        <v>0</v>
      </c>
      <c r="P53" s="231">
        <v>0</v>
      </c>
      <c r="Q53" s="232">
        <v>0</v>
      </c>
      <c r="R53" s="231">
        <v>1</v>
      </c>
      <c r="S53" s="231">
        <v>15</v>
      </c>
      <c r="T53" s="231">
        <v>0</v>
      </c>
      <c r="U53" s="231">
        <v>12</v>
      </c>
      <c r="V53" s="231">
        <v>180</v>
      </c>
      <c r="W53" s="231">
        <v>0</v>
      </c>
      <c r="X53" s="231">
        <v>0</v>
      </c>
      <c r="Y53" s="231">
        <v>0</v>
      </c>
      <c r="Z53" s="231">
        <v>0</v>
      </c>
      <c r="AA53" s="231">
        <v>9</v>
      </c>
      <c r="AB53" s="231">
        <v>135</v>
      </c>
      <c r="AC53" s="231">
        <v>0</v>
      </c>
      <c r="AD53" s="231">
        <v>9</v>
      </c>
      <c r="AE53" s="231">
        <v>135</v>
      </c>
      <c r="AF53" s="231">
        <v>0</v>
      </c>
      <c r="AG53" s="231">
        <v>0</v>
      </c>
      <c r="AH53" s="231">
        <v>9</v>
      </c>
      <c r="AI53" s="231">
        <v>0</v>
      </c>
      <c r="AJ53" s="231">
        <v>0</v>
      </c>
      <c r="AK53" s="231">
        <v>0</v>
      </c>
      <c r="AL53" s="231">
        <v>0</v>
      </c>
      <c r="AM53" s="231">
        <v>0</v>
      </c>
      <c r="AN53" s="231">
        <v>0</v>
      </c>
      <c r="AO53" s="231">
        <v>0</v>
      </c>
    </row>
    <row r="54" spans="1:41" x14ac:dyDescent="0.35">
      <c r="A54">
        <v>3302060</v>
      </c>
      <c r="B54" s="231">
        <v>2060</v>
      </c>
      <c r="C54" t="s">
        <v>882</v>
      </c>
      <c r="D54" s="231">
        <v>0</v>
      </c>
      <c r="E54" s="231">
        <v>19</v>
      </c>
      <c r="F54" s="231">
        <v>3</v>
      </c>
      <c r="G54" s="232">
        <v>22</v>
      </c>
      <c r="H54" s="231">
        <v>0</v>
      </c>
      <c r="I54" s="231">
        <v>0</v>
      </c>
      <c r="J54" s="232">
        <v>0</v>
      </c>
      <c r="K54" s="231">
        <v>0</v>
      </c>
      <c r="L54" s="231">
        <v>285</v>
      </c>
      <c r="M54" s="231">
        <v>45</v>
      </c>
      <c r="N54" s="232">
        <v>330</v>
      </c>
      <c r="O54" s="231">
        <v>0</v>
      </c>
      <c r="P54" s="231">
        <v>0</v>
      </c>
      <c r="Q54" s="232">
        <v>0</v>
      </c>
      <c r="R54" s="231">
        <v>21</v>
      </c>
      <c r="S54" s="231">
        <v>315</v>
      </c>
      <c r="T54" s="231">
        <v>0</v>
      </c>
      <c r="U54" s="231">
        <v>1</v>
      </c>
      <c r="V54" s="231">
        <v>15</v>
      </c>
      <c r="W54" s="231">
        <v>0</v>
      </c>
      <c r="X54" s="231">
        <v>0</v>
      </c>
      <c r="Y54" s="231">
        <v>0</v>
      </c>
      <c r="Z54" s="231">
        <v>0</v>
      </c>
      <c r="AA54" s="231">
        <v>13</v>
      </c>
      <c r="AB54" s="231">
        <v>195</v>
      </c>
      <c r="AC54" s="231">
        <v>0</v>
      </c>
      <c r="AD54" s="231">
        <v>13</v>
      </c>
      <c r="AE54" s="231">
        <v>195</v>
      </c>
      <c r="AF54" s="231">
        <v>0</v>
      </c>
      <c r="AG54" s="231">
        <v>0</v>
      </c>
      <c r="AH54" s="231">
        <v>0</v>
      </c>
      <c r="AI54" s="231">
        <v>0</v>
      </c>
      <c r="AJ54" s="231">
        <v>0</v>
      </c>
      <c r="AK54" s="231">
        <v>0</v>
      </c>
      <c r="AL54" s="231">
        <v>0</v>
      </c>
      <c r="AM54" s="231">
        <v>0</v>
      </c>
      <c r="AN54" s="231">
        <v>0</v>
      </c>
      <c r="AO54" s="231">
        <v>0</v>
      </c>
    </row>
    <row r="55" spans="1:41" x14ac:dyDescent="0.35">
      <c r="A55">
        <v>3302062</v>
      </c>
      <c r="B55" s="231">
        <v>2062</v>
      </c>
      <c r="C55" t="s">
        <v>883</v>
      </c>
      <c r="D55" s="231">
        <v>0</v>
      </c>
      <c r="E55" s="231">
        <v>27</v>
      </c>
      <c r="F55" s="231">
        <v>17</v>
      </c>
      <c r="G55" s="232">
        <v>44</v>
      </c>
      <c r="H55" s="231">
        <v>0</v>
      </c>
      <c r="I55" s="231">
        <v>0</v>
      </c>
      <c r="J55" s="232">
        <v>0</v>
      </c>
      <c r="K55" s="231">
        <v>0</v>
      </c>
      <c r="L55" s="231">
        <v>405</v>
      </c>
      <c r="M55" s="231">
        <v>255</v>
      </c>
      <c r="N55" s="232">
        <v>660</v>
      </c>
      <c r="O55" s="231">
        <v>0</v>
      </c>
      <c r="P55" s="231">
        <v>0</v>
      </c>
      <c r="Q55" s="232">
        <v>0</v>
      </c>
      <c r="R55" s="231">
        <v>7</v>
      </c>
      <c r="S55" s="231">
        <v>105</v>
      </c>
      <c r="T55" s="231">
        <v>0</v>
      </c>
      <c r="U55" s="231">
        <v>10</v>
      </c>
      <c r="V55" s="231">
        <v>150</v>
      </c>
      <c r="W55" s="231">
        <v>0</v>
      </c>
      <c r="X55" s="231">
        <v>15</v>
      </c>
      <c r="Y55" s="231">
        <v>225</v>
      </c>
      <c r="Z55" s="231">
        <v>0</v>
      </c>
      <c r="AA55" s="231">
        <v>6</v>
      </c>
      <c r="AB55" s="231">
        <v>90</v>
      </c>
      <c r="AC55" s="231">
        <v>0</v>
      </c>
      <c r="AD55" s="231">
        <v>0</v>
      </c>
      <c r="AE55" s="231">
        <v>0</v>
      </c>
      <c r="AF55" s="231">
        <v>0</v>
      </c>
      <c r="AG55" s="231">
        <v>0</v>
      </c>
      <c r="AH55" s="231">
        <v>6</v>
      </c>
      <c r="AI55" s="231">
        <v>0</v>
      </c>
      <c r="AJ55" s="231">
        <v>0</v>
      </c>
      <c r="AK55" s="231">
        <v>0</v>
      </c>
      <c r="AL55" s="231">
        <v>0</v>
      </c>
      <c r="AM55" s="231">
        <v>0</v>
      </c>
      <c r="AN55" s="231">
        <v>0</v>
      </c>
      <c r="AO55" s="231">
        <v>0</v>
      </c>
    </row>
    <row r="56" spans="1:41" x14ac:dyDescent="0.35">
      <c r="A56">
        <v>3302063</v>
      </c>
      <c r="B56" s="231">
        <v>2063</v>
      </c>
      <c r="C56" t="s">
        <v>884</v>
      </c>
      <c r="D56" s="231">
        <v>0</v>
      </c>
      <c r="E56" s="231">
        <v>19</v>
      </c>
      <c r="F56" s="231">
        <v>11</v>
      </c>
      <c r="G56" s="232">
        <v>30</v>
      </c>
      <c r="H56" s="231">
        <v>0</v>
      </c>
      <c r="I56" s="231">
        <v>0</v>
      </c>
      <c r="J56" s="232">
        <v>0</v>
      </c>
      <c r="K56" s="231">
        <v>0</v>
      </c>
      <c r="L56" s="231">
        <v>285</v>
      </c>
      <c r="M56" s="231">
        <v>165</v>
      </c>
      <c r="N56" s="232">
        <v>450</v>
      </c>
      <c r="O56" s="231">
        <v>0</v>
      </c>
      <c r="P56" s="231">
        <v>0</v>
      </c>
      <c r="Q56" s="232">
        <v>0</v>
      </c>
      <c r="R56" s="231">
        <v>19</v>
      </c>
      <c r="S56" s="231">
        <v>285</v>
      </c>
      <c r="T56" s="231">
        <v>0</v>
      </c>
      <c r="U56" s="231">
        <v>1</v>
      </c>
      <c r="V56" s="231">
        <v>15</v>
      </c>
      <c r="W56" s="231">
        <v>0</v>
      </c>
      <c r="X56" s="231">
        <v>10</v>
      </c>
      <c r="Y56" s="231">
        <v>150</v>
      </c>
      <c r="Z56" s="231">
        <v>0</v>
      </c>
      <c r="AA56" s="231">
        <v>10</v>
      </c>
      <c r="AB56" s="231">
        <v>150</v>
      </c>
      <c r="AC56" s="231">
        <v>0</v>
      </c>
      <c r="AD56" s="231">
        <v>0</v>
      </c>
      <c r="AE56" s="231">
        <v>0</v>
      </c>
      <c r="AF56" s="231">
        <v>0</v>
      </c>
      <c r="AG56" s="231">
        <v>0</v>
      </c>
      <c r="AH56" s="231">
        <v>10</v>
      </c>
      <c r="AI56" s="231">
        <v>0</v>
      </c>
      <c r="AJ56" s="231">
        <v>0</v>
      </c>
      <c r="AK56" s="231">
        <v>0</v>
      </c>
      <c r="AL56" s="231">
        <v>0</v>
      </c>
      <c r="AM56" s="231">
        <v>0</v>
      </c>
      <c r="AN56" s="231">
        <v>0</v>
      </c>
      <c r="AO56" s="231">
        <v>0</v>
      </c>
    </row>
    <row r="57" spans="1:41" x14ac:dyDescent="0.35">
      <c r="A57">
        <v>3302064</v>
      </c>
      <c r="B57" s="231">
        <v>2064</v>
      </c>
      <c r="C57" t="s">
        <v>885</v>
      </c>
      <c r="D57" s="231">
        <v>0</v>
      </c>
      <c r="E57" s="231">
        <v>17</v>
      </c>
      <c r="F57" s="231">
        <v>14</v>
      </c>
      <c r="G57" s="232">
        <v>31</v>
      </c>
      <c r="H57" s="231">
        <v>0</v>
      </c>
      <c r="I57" s="231">
        <v>0</v>
      </c>
      <c r="J57" s="232">
        <v>0</v>
      </c>
      <c r="K57" s="231">
        <v>0</v>
      </c>
      <c r="L57" s="231">
        <v>255</v>
      </c>
      <c r="M57" s="231">
        <v>210</v>
      </c>
      <c r="N57" s="232">
        <v>465</v>
      </c>
      <c r="O57" s="231">
        <v>0</v>
      </c>
      <c r="P57" s="231">
        <v>0</v>
      </c>
      <c r="Q57" s="232">
        <v>0</v>
      </c>
      <c r="R57" s="231">
        <v>0</v>
      </c>
      <c r="S57" s="231">
        <v>0</v>
      </c>
      <c r="T57" s="231">
        <v>0</v>
      </c>
      <c r="U57" s="231">
        <v>22</v>
      </c>
      <c r="V57" s="231">
        <v>330</v>
      </c>
      <c r="W57" s="231">
        <v>0</v>
      </c>
      <c r="X57" s="231">
        <v>2</v>
      </c>
      <c r="Y57" s="231">
        <v>30</v>
      </c>
      <c r="Z57" s="231">
        <v>0</v>
      </c>
      <c r="AA57" s="231">
        <v>11</v>
      </c>
      <c r="AB57" s="231">
        <v>165</v>
      </c>
      <c r="AC57" s="231">
        <v>0</v>
      </c>
      <c r="AD57" s="231">
        <v>11</v>
      </c>
      <c r="AE57" s="231">
        <v>165</v>
      </c>
      <c r="AF57" s="231">
        <v>0</v>
      </c>
      <c r="AG57" s="231">
        <v>0</v>
      </c>
      <c r="AH57" s="231">
        <v>0</v>
      </c>
      <c r="AI57" s="231">
        <v>0</v>
      </c>
      <c r="AJ57" s="231">
        <v>0</v>
      </c>
      <c r="AK57" s="231">
        <v>0</v>
      </c>
      <c r="AL57" s="231">
        <v>0</v>
      </c>
      <c r="AM57" s="231">
        <v>0</v>
      </c>
      <c r="AN57" s="231">
        <v>0</v>
      </c>
      <c r="AO57" s="231">
        <v>0</v>
      </c>
    </row>
    <row r="58" spans="1:41" x14ac:dyDescent="0.35">
      <c r="A58">
        <v>3302065</v>
      </c>
      <c r="B58" s="231">
        <v>2065</v>
      </c>
      <c r="C58" t="s">
        <v>886</v>
      </c>
      <c r="D58" s="231">
        <v>0</v>
      </c>
      <c r="E58" s="231">
        <v>22</v>
      </c>
      <c r="F58" s="231">
        <v>14</v>
      </c>
      <c r="G58" s="232">
        <v>36</v>
      </c>
      <c r="H58" s="231">
        <v>0</v>
      </c>
      <c r="I58" s="231">
        <v>0</v>
      </c>
      <c r="J58" s="232">
        <v>0</v>
      </c>
      <c r="K58" s="231">
        <v>0</v>
      </c>
      <c r="L58" s="231">
        <v>330</v>
      </c>
      <c r="M58" s="231">
        <v>210</v>
      </c>
      <c r="N58" s="232">
        <v>540</v>
      </c>
      <c r="O58" s="231">
        <v>0</v>
      </c>
      <c r="P58" s="231">
        <v>0</v>
      </c>
      <c r="Q58" s="232">
        <v>0</v>
      </c>
      <c r="R58" s="231">
        <v>0</v>
      </c>
      <c r="S58" s="231">
        <v>0</v>
      </c>
      <c r="T58" s="231">
        <v>0</v>
      </c>
      <c r="U58" s="231">
        <v>1</v>
      </c>
      <c r="V58" s="231">
        <v>15</v>
      </c>
      <c r="W58" s="231">
        <v>0</v>
      </c>
      <c r="X58" s="231">
        <v>1</v>
      </c>
      <c r="Y58" s="231">
        <v>15</v>
      </c>
      <c r="Z58" s="231">
        <v>0</v>
      </c>
      <c r="AA58" s="231">
        <v>2</v>
      </c>
      <c r="AB58" s="231">
        <v>30</v>
      </c>
      <c r="AC58" s="231">
        <v>0</v>
      </c>
      <c r="AD58" s="231">
        <v>2</v>
      </c>
      <c r="AE58" s="231">
        <v>30</v>
      </c>
      <c r="AF58" s="231">
        <v>0</v>
      </c>
      <c r="AG58" s="231">
        <v>0</v>
      </c>
      <c r="AH58" s="231">
        <v>0</v>
      </c>
      <c r="AI58" s="231">
        <v>0</v>
      </c>
      <c r="AJ58" s="231">
        <v>0</v>
      </c>
      <c r="AK58" s="231">
        <v>0</v>
      </c>
      <c r="AL58" s="231">
        <v>0</v>
      </c>
      <c r="AM58" s="231">
        <v>0</v>
      </c>
      <c r="AN58" s="231">
        <v>0</v>
      </c>
      <c r="AO58" s="231">
        <v>0</v>
      </c>
    </row>
    <row r="59" spans="1:41" x14ac:dyDescent="0.35">
      <c r="A59">
        <v>3302067</v>
      </c>
      <c r="B59" s="231">
        <v>2067</v>
      </c>
      <c r="C59" t="s">
        <v>101</v>
      </c>
      <c r="D59" s="231">
        <v>0</v>
      </c>
      <c r="E59" s="231">
        <v>26</v>
      </c>
      <c r="F59" s="231">
        <v>7</v>
      </c>
      <c r="G59" s="232">
        <v>33</v>
      </c>
      <c r="H59" s="231">
        <v>0</v>
      </c>
      <c r="I59" s="231">
        <v>0</v>
      </c>
      <c r="J59" s="232">
        <v>0</v>
      </c>
      <c r="K59" s="231">
        <v>0</v>
      </c>
      <c r="L59" s="231">
        <v>390</v>
      </c>
      <c r="M59" s="231">
        <v>105</v>
      </c>
      <c r="N59" s="232">
        <v>495</v>
      </c>
      <c r="O59" s="231">
        <v>0</v>
      </c>
      <c r="P59" s="231">
        <v>0</v>
      </c>
      <c r="Q59" s="232">
        <v>0</v>
      </c>
      <c r="R59" s="231">
        <v>13</v>
      </c>
      <c r="S59" s="231">
        <v>195</v>
      </c>
      <c r="T59" s="231">
        <v>0</v>
      </c>
      <c r="U59" s="231">
        <v>2</v>
      </c>
      <c r="V59" s="231">
        <v>30</v>
      </c>
      <c r="W59" s="231">
        <v>0</v>
      </c>
      <c r="X59" s="231">
        <v>2</v>
      </c>
      <c r="Y59" s="231">
        <v>30</v>
      </c>
      <c r="Z59" s="231">
        <v>0</v>
      </c>
      <c r="AA59" s="231">
        <v>0</v>
      </c>
      <c r="AB59" s="231">
        <v>0</v>
      </c>
      <c r="AC59" s="231">
        <v>0</v>
      </c>
      <c r="AD59" s="231">
        <v>0</v>
      </c>
      <c r="AE59" s="231">
        <v>0</v>
      </c>
      <c r="AF59" s="231">
        <v>0</v>
      </c>
      <c r="AG59" s="231">
        <v>0</v>
      </c>
      <c r="AH59" s="231">
        <v>13</v>
      </c>
      <c r="AI59" s="231">
        <v>0</v>
      </c>
      <c r="AJ59" s="231">
        <v>0</v>
      </c>
      <c r="AK59" s="231">
        <v>0</v>
      </c>
      <c r="AL59" s="231">
        <v>0</v>
      </c>
      <c r="AM59" s="231">
        <v>0</v>
      </c>
      <c r="AN59" s="231">
        <v>0</v>
      </c>
      <c r="AO59" s="231">
        <v>0</v>
      </c>
    </row>
    <row r="60" spans="1:41" x14ac:dyDescent="0.35">
      <c r="A60">
        <v>3302068</v>
      </c>
      <c r="B60" s="231">
        <v>2068</v>
      </c>
      <c r="C60" t="s">
        <v>102</v>
      </c>
      <c r="D60" s="231">
        <v>0</v>
      </c>
      <c r="E60" s="231">
        <v>19</v>
      </c>
      <c r="F60" s="231">
        <v>7</v>
      </c>
      <c r="G60" s="232">
        <v>26</v>
      </c>
      <c r="H60" s="231">
        <v>6</v>
      </c>
      <c r="I60" s="231">
        <v>1</v>
      </c>
      <c r="J60" s="232">
        <v>7</v>
      </c>
      <c r="K60" s="231">
        <v>0</v>
      </c>
      <c r="L60" s="231">
        <v>285</v>
      </c>
      <c r="M60" s="231">
        <v>105</v>
      </c>
      <c r="N60" s="232">
        <v>390</v>
      </c>
      <c r="O60" s="231">
        <v>90</v>
      </c>
      <c r="P60" s="231">
        <v>15</v>
      </c>
      <c r="Q60" s="232">
        <v>105</v>
      </c>
      <c r="R60" s="231">
        <v>15</v>
      </c>
      <c r="S60" s="231">
        <v>225</v>
      </c>
      <c r="T60" s="231">
        <v>60</v>
      </c>
      <c r="U60" s="231">
        <v>4</v>
      </c>
      <c r="V60" s="231">
        <v>60</v>
      </c>
      <c r="W60" s="231">
        <v>0</v>
      </c>
      <c r="X60" s="231">
        <v>1</v>
      </c>
      <c r="Y60" s="231">
        <v>15</v>
      </c>
      <c r="Z60" s="231">
        <v>0</v>
      </c>
      <c r="AA60" s="231">
        <v>6</v>
      </c>
      <c r="AB60" s="231">
        <v>90</v>
      </c>
      <c r="AC60" s="231">
        <v>15</v>
      </c>
      <c r="AD60" s="231">
        <v>6</v>
      </c>
      <c r="AE60" s="231">
        <v>90</v>
      </c>
      <c r="AF60" s="231">
        <v>15</v>
      </c>
      <c r="AG60" s="231">
        <v>0</v>
      </c>
      <c r="AH60" s="231">
        <v>6</v>
      </c>
      <c r="AI60" s="231">
        <v>6</v>
      </c>
      <c r="AJ60" s="231">
        <v>0</v>
      </c>
      <c r="AK60" s="231">
        <v>0</v>
      </c>
      <c r="AL60" s="231">
        <v>0</v>
      </c>
      <c r="AM60" s="231">
        <v>0</v>
      </c>
      <c r="AN60" s="231">
        <v>0</v>
      </c>
      <c r="AO60" s="231">
        <v>0</v>
      </c>
    </row>
    <row r="61" spans="1:41" x14ac:dyDescent="0.35">
      <c r="A61">
        <v>3302070</v>
      </c>
      <c r="B61" s="231">
        <v>2070</v>
      </c>
      <c r="C61" t="s">
        <v>887</v>
      </c>
      <c r="D61" s="231">
        <v>0</v>
      </c>
      <c r="E61" s="231">
        <v>12</v>
      </c>
      <c r="F61" s="231">
        <v>4</v>
      </c>
      <c r="G61" s="232">
        <v>16</v>
      </c>
      <c r="H61" s="231">
        <v>1</v>
      </c>
      <c r="I61" s="231">
        <v>0</v>
      </c>
      <c r="J61" s="232">
        <v>1</v>
      </c>
      <c r="K61" s="231">
        <v>0</v>
      </c>
      <c r="L61" s="231">
        <v>180</v>
      </c>
      <c r="M61" s="231">
        <v>60</v>
      </c>
      <c r="N61" s="232">
        <v>240</v>
      </c>
      <c r="O61" s="231">
        <v>15</v>
      </c>
      <c r="P61" s="231">
        <v>0</v>
      </c>
      <c r="Q61" s="232">
        <v>15</v>
      </c>
      <c r="R61" s="231">
        <v>5</v>
      </c>
      <c r="S61" s="231">
        <v>75</v>
      </c>
      <c r="T61" s="231">
        <v>15</v>
      </c>
      <c r="U61" s="231">
        <v>4</v>
      </c>
      <c r="V61" s="231">
        <v>60</v>
      </c>
      <c r="W61" s="231">
        <v>0</v>
      </c>
      <c r="X61" s="231">
        <v>7</v>
      </c>
      <c r="Y61" s="231">
        <v>105</v>
      </c>
      <c r="Z61" s="231">
        <v>0</v>
      </c>
      <c r="AA61" s="231">
        <v>2</v>
      </c>
      <c r="AB61" s="231">
        <v>30</v>
      </c>
      <c r="AC61" s="231">
        <v>0</v>
      </c>
      <c r="AD61" s="231">
        <v>2</v>
      </c>
      <c r="AE61" s="231">
        <v>30</v>
      </c>
      <c r="AF61" s="231">
        <v>0</v>
      </c>
      <c r="AG61" s="231">
        <v>0</v>
      </c>
      <c r="AH61" s="231">
        <v>2</v>
      </c>
      <c r="AI61" s="231">
        <v>2</v>
      </c>
      <c r="AJ61" s="231">
        <v>0</v>
      </c>
      <c r="AK61" s="231">
        <v>0</v>
      </c>
      <c r="AL61" s="231">
        <v>0</v>
      </c>
      <c r="AM61" s="231">
        <v>0</v>
      </c>
      <c r="AN61" s="231">
        <v>0</v>
      </c>
      <c r="AO61" s="231">
        <v>0</v>
      </c>
    </row>
    <row r="62" spans="1:41" x14ac:dyDescent="0.35">
      <c r="A62">
        <v>3302072</v>
      </c>
      <c r="B62" s="231">
        <v>2072</v>
      </c>
      <c r="C62" t="s">
        <v>888</v>
      </c>
      <c r="D62" s="231">
        <v>0</v>
      </c>
      <c r="E62" s="231">
        <v>28</v>
      </c>
      <c r="F62" s="231">
        <v>16</v>
      </c>
      <c r="G62" s="232">
        <v>44</v>
      </c>
      <c r="H62" s="231">
        <v>11</v>
      </c>
      <c r="I62" s="231">
        <v>7</v>
      </c>
      <c r="J62" s="232">
        <v>18</v>
      </c>
      <c r="K62" s="231">
        <v>0</v>
      </c>
      <c r="L62" s="231">
        <v>420</v>
      </c>
      <c r="M62" s="231">
        <v>240</v>
      </c>
      <c r="N62" s="232">
        <v>660</v>
      </c>
      <c r="O62" s="231">
        <v>165</v>
      </c>
      <c r="P62" s="231">
        <v>105</v>
      </c>
      <c r="Q62" s="232">
        <v>270</v>
      </c>
      <c r="R62" s="231">
        <v>12</v>
      </c>
      <c r="S62" s="231">
        <v>180</v>
      </c>
      <c r="T62" s="231">
        <v>30</v>
      </c>
      <c r="U62" s="231">
        <v>9</v>
      </c>
      <c r="V62" s="231">
        <v>135</v>
      </c>
      <c r="W62" s="231">
        <v>60</v>
      </c>
      <c r="X62" s="231">
        <v>8</v>
      </c>
      <c r="Y62" s="231">
        <v>120</v>
      </c>
      <c r="Z62" s="231">
        <v>15</v>
      </c>
      <c r="AA62" s="231">
        <v>14</v>
      </c>
      <c r="AB62" s="231">
        <v>210</v>
      </c>
      <c r="AC62" s="231">
        <v>15</v>
      </c>
      <c r="AD62" s="231">
        <v>14</v>
      </c>
      <c r="AE62" s="231">
        <v>210</v>
      </c>
      <c r="AF62" s="231">
        <v>15</v>
      </c>
      <c r="AG62" s="231">
        <v>0</v>
      </c>
      <c r="AH62" s="231">
        <v>14</v>
      </c>
      <c r="AI62" s="231">
        <v>8</v>
      </c>
      <c r="AJ62" s="231">
        <v>0</v>
      </c>
      <c r="AK62" s="231">
        <v>0</v>
      </c>
      <c r="AL62" s="231">
        <v>0</v>
      </c>
      <c r="AM62" s="231">
        <v>0</v>
      </c>
      <c r="AN62" s="231">
        <v>0</v>
      </c>
      <c r="AO62" s="231">
        <v>0</v>
      </c>
    </row>
    <row r="63" spans="1:41" x14ac:dyDescent="0.35">
      <c r="A63">
        <v>3302073</v>
      </c>
      <c r="B63" s="231">
        <v>2073</v>
      </c>
      <c r="C63" t="s">
        <v>889</v>
      </c>
      <c r="D63" s="231">
        <v>0</v>
      </c>
      <c r="E63" s="231">
        <v>20</v>
      </c>
      <c r="F63" s="231">
        <v>14</v>
      </c>
      <c r="G63" s="232">
        <v>34</v>
      </c>
      <c r="H63" s="231">
        <v>3</v>
      </c>
      <c r="I63" s="231">
        <v>5</v>
      </c>
      <c r="J63" s="232">
        <v>8</v>
      </c>
      <c r="K63" s="231">
        <v>0</v>
      </c>
      <c r="L63" s="231">
        <v>300</v>
      </c>
      <c r="M63" s="231">
        <v>210</v>
      </c>
      <c r="N63" s="232">
        <v>510</v>
      </c>
      <c r="O63" s="231">
        <v>45</v>
      </c>
      <c r="P63" s="231">
        <v>75</v>
      </c>
      <c r="Q63" s="232">
        <v>120</v>
      </c>
      <c r="R63" s="231">
        <v>23</v>
      </c>
      <c r="S63" s="231">
        <v>345</v>
      </c>
      <c r="T63" s="231">
        <v>105</v>
      </c>
      <c r="U63" s="231">
        <v>6</v>
      </c>
      <c r="V63" s="231">
        <v>90</v>
      </c>
      <c r="W63" s="231">
        <v>15</v>
      </c>
      <c r="X63" s="231">
        <v>1</v>
      </c>
      <c r="Y63" s="231">
        <v>15</v>
      </c>
      <c r="Z63" s="231">
        <v>0</v>
      </c>
      <c r="AA63" s="231">
        <v>15</v>
      </c>
      <c r="AB63" s="231">
        <v>225</v>
      </c>
      <c r="AC63" s="231">
        <v>30</v>
      </c>
      <c r="AD63" s="231">
        <v>15</v>
      </c>
      <c r="AE63" s="231">
        <v>225</v>
      </c>
      <c r="AF63" s="231">
        <v>30</v>
      </c>
      <c r="AG63" s="231">
        <v>0</v>
      </c>
      <c r="AH63" s="231">
        <v>15</v>
      </c>
      <c r="AI63" s="231">
        <v>15</v>
      </c>
      <c r="AJ63" s="231">
        <v>0</v>
      </c>
      <c r="AK63" s="231">
        <v>0</v>
      </c>
      <c r="AL63" s="231">
        <v>0</v>
      </c>
      <c r="AM63" s="231">
        <v>0</v>
      </c>
      <c r="AN63" s="231">
        <v>0</v>
      </c>
      <c r="AO63" s="231">
        <v>0</v>
      </c>
    </row>
    <row r="64" spans="1:41" x14ac:dyDescent="0.35">
      <c r="A64">
        <v>3302075</v>
      </c>
      <c r="B64" s="231">
        <v>2075</v>
      </c>
      <c r="C64" t="s">
        <v>890</v>
      </c>
      <c r="D64" s="231">
        <v>0</v>
      </c>
      <c r="E64" s="231">
        <v>20</v>
      </c>
      <c r="F64" s="231">
        <v>6</v>
      </c>
      <c r="G64" s="232">
        <v>26</v>
      </c>
      <c r="H64" s="231">
        <v>0</v>
      </c>
      <c r="I64" s="231">
        <v>0</v>
      </c>
      <c r="J64" s="232">
        <v>0</v>
      </c>
      <c r="K64" s="231">
        <v>0</v>
      </c>
      <c r="L64" s="231">
        <v>300</v>
      </c>
      <c r="M64" s="231">
        <v>90</v>
      </c>
      <c r="N64" s="232">
        <v>390</v>
      </c>
      <c r="O64" s="231">
        <v>0</v>
      </c>
      <c r="P64" s="231">
        <v>0</v>
      </c>
      <c r="Q64" s="232">
        <v>0</v>
      </c>
      <c r="R64" s="231">
        <v>0</v>
      </c>
      <c r="S64" s="231">
        <v>0</v>
      </c>
      <c r="T64" s="231">
        <v>0</v>
      </c>
      <c r="U64" s="231">
        <v>15</v>
      </c>
      <c r="V64" s="231">
        <v>225</v>
      </c>
      <c r="W64" s="231">
        <v>0</v>
      </c>
      <c r="X64" s="231">
        <v>9</v>
      </c>
      <c r="Y64" s="231">
        <v>135</v>
      </c>
      <c r="Z64" s="231">
        <v>0</v>
      </c>
      <c r="AA64" s="231">
        <v>2</v>
      </c>
      <c r="AB64" s="231">
        <v>30</v>
      </c>
      <c r="AC64" s="231">
        <v>0</v>
      </c>
      <c r="AD64" s="231">
        <v>0</v>
      </c>
      <c r="AE64" s="231">
        <v>0</v>
      </c>
      <c r="AF64" s="231">
        <v>0</v>
      </c>
      <c r="AG64" s="231">
        <v>0</v>
      </c>
      <c r="AH64" s="231">
        <v>0</v>
      </c>
      <c r="AI64" s="231">
        <v>0</v>
      </c>
      <c r="AJ64" s="231">
        <v>0</v>
      </c>
      <c r="AK64" s="231">
        <v>0</v>
      </c>
      <c r="AL64" s="231">
        <v>0</v>
      </c>
      <c r="AM64" s="231">
        <v>0</v>
      </c>
      <c r="AN64" s="231">
        <v>0</v>
      </c>
      <c r="AO64" s="231">
        <v>0</v>
      </c>
    </row>
    <row r="65" spans="1:41" x14ac:dyDescent="0.35">
      <c r="A65">
        <v>3302078</v>
      </c>
      <c r="B65" s="231">
        <v>2078</v>
      </c>
      <c r="C65" t="s">
        <v>891</v>
      </c>
      <c r="D65" s="231">
        <v>0</v>
      </c>
      <c r="E65" s="231">
        <v>25</v>
      </c>
      <c r="F65" s="231">
        <v>9</v>
      </c>
      <c r="G65" s="232">
        <v>34</v>
      </c>
      <c r="H65" s="231">
        <v>7</v>
      </c>
      <c r="I65" s="231">
        <v>3</v>
      </c>
      <c r="J65" s="232">
        <v>10</v>
      </c>
      <c r="K65" s="231">
        <v>0</v>
      </c>
      <c r="L65" s="231">
        <v>343</v>
      </c>
      <c r="M65" s="231">
        <v>135</v>
      </c>
      <c r="N65" s="232">
        <v>478</v>
      </c>
      <c r="O65" s="231">
        <v>94</v>
      </c>
      <c r="P65" s="231">
        <v>45</v>
      </c>
      <c r="Q65" s="232">
        <v>139</v>
      </c>
      <c r="R65" s="231">
        <v>1</v>
      </c>
      <c r="S65" s="231">
        <v>15</v>
      </c>
      <c r="T65" s="231">
        <v>15</v>
      </c>
      <c r="U65" s="231">
        <v>0</v>
      </c>
      <c r="V65" s="231">
        <v>0</v>
      </c>
      <c r="W65" s="231">
        <v>0</v>
      </c>
      <c r="X65" s="231">
        <v>10</v>
      </c>
      <c r="Y65" s="231">
        <v>148</v>
      </c>
      <c r="Z65" s="231">
        <v>19.5</v>
      </c>
      <c r="AA65" s="231">
        <v>6</v>
      </c>
      <c r="AB65" s="231">
        <v>84</v>
      </c>
      <c r="AC65" s="231">
        <v>15</v>
      </c>
      <c r="AD65" s="231">
        <v>6</v>
      </c>
      <c r="AE65" s="231">
        <v>84</v>
      </c>
      <c r="AF65" s="231">
        <v>15</v>
      </c>
      <c r="AG65" s="231">
        <v>0</v>
      </c>
      <c r="AH65" s="231">
        <v>0</v>
      </c>
      <c r="AI65" s="231">
        <v>0</v>
      </c>
      <c r="AJ65" s="231">
        <v>0</v>
      </c>
      <c r="AK65" s="231">
        <v>0</v>
      </c>
      <c r="AL65" s="231">
        <v>0</v>
      </c>
      <c r="AM65" s="231">
        <v>0</v>
      </c>
      <c r="AN65" s="231">
        <v>0</v>
      </c>
      <c r="AO65" s="231">
        <v>0</v>
      </c>
    </row>
    <row r="66" spans="1:41" x14ac:dyDescent="0.35">
      <c r="A66">
        <v>3302081</v>
      </c>
      <c r="B66" s="231">
        <v>2081</v>
      </c>
      <c r="C66" t="s">
        <v>892</v>
      </c>
      <c r="D66" s="231">
        <v>0</v>
      </c>
      <c r="E66" s="231">
        <v>12</v>
      </c>
      <c r="F66" s="231">
        <v>9</v>
      </c>
      <c r="G66" s="232">
        <v>21</v>
      </c>
      <c r="H66" s="231">
        <v>0</v>
      </c>
      <c r="I66" s="231">
        <v>0</v>
      </c>
      <c r="J66" s="232">
        <v>0</v>
      </c>
      <c r="K66" s="231">
        <v>0</v>
      </c>
      <c r="L66" s="231">
        <v>180</v>
      </c>
      <c r="M66" s="231">
        <v>135</v>
      </c>
      <c r="N66" s="232">
        <v>315</v>
      </c>
      <c r="O66" s="231">
        <v>0</v>
      </c>
      <c r="P66" s="231">
        <v>0</v>
      </c>
      <c r="Q66" s="232">
        <v>0</v>
      </c>
      <c r="R66" s="231">
        <v>0</v>
      </c>
      <c r="S66" s="231">
        <v>0</v>
      </c>
      <c r="T66" s="231">
        <v>0</v>
      </c>
      <c r="U66" s="231">
        <v>0</v>
      </c>
      <c r="V66" s="231">
        <v>0</v>
      </c>
      <c r="W66" s="231">
        <v>0</v>
      </c>
      <c r="X66" s="231">
        <v>0</v>
      </c>
      <c r="Y66" s="231">
        <v>0</v>
      </c>
      <c r="Z66" s="231">
        <v>0</v>
      </c>
      <c r="AA66" s="231">
        <v>7</v>
      </c>
      <c r="AB66" s="231">
        <v>105</v>
      </c>
      <c r="AC66" s="231">
        <v>0</v>
      </c>
      <c r="AD66" s="231">
        <v>0</v>
      </c>
      <c r="AE66" s="231">
        <v>0</v>
      </c>
      <c r="AF66" s="231">
        <v>0</v>
      </c>
      <c r="AG66" s="231">
        <v>0</v>
      </c>
      <c r="AH66" s="231">
        <v>7</v>
      </c>
      <c r="AI66" s="231">
        <v>0</v>
      </c>
      <c r="AJ66" s="231">
        <v>0</v>
      </c>
      <c r="AK66" s="231"/>
      <c r="AL66" s="231"/>
      <c r="AM66" s="231"/>
      <c r="AN66" s="231"/>
      <c r="AO66" s="231"/>
    </row>
    <row r="67" spans="1:41" x14ac:dyDescent="0.35">
      <c r="A67">
        <v>3302082</v>
      </c>
      <c r="B67" s="231">
        <v>2082</v>
      </c>
      <c r="C67" t="s">
        <v>893</v>
      </c>
      <c r="D67" s="231">
        <v>0</v>
      </c>
      <c r="E67" s="231">
        <v>14</v>
      </c>
      <c r="F67" s="231">
        <v>12</v>
      </c>
      <c r="G67" s="232">
        <v>26</v>
      </c>
      <c r="H67" s="231">
        <v>0</v>
      </c>
      <c r="I67" s="231">
        <v>0</v>
      </c>
      <c r="J67" s="232">
        <v>0</v>
      </c>
      <c r="K67" s="231">
        <v>0</v>
      </c>
      <c r="L67" s="231">
        <v>210</v>
      </c>
      <c r="M67" s="231">
        <v>180</v>
      </c>
      <c r="N67" s="232">
        <v>390</v>
      </c>
      <c r="O67" s="231">
        <v>0</v>
      </c>
      <c r="P67" s="231">
        <v>0</v>
      </c>
      <c r="Q67" s="232">
        <v>0</v>
      </c>
      <c r="R67" s="231">
        <v>9</v>
      </c>
      <c r="S67" s="231">
        <v>135</v>
      </c>
      <c r="T67" s="231">
        <v>0</v>
      </c>
      <c r="U67" s="231">
        <v>12</v>
      </c>
      <c r="V67" s="231">
        <v>180</v>
      </c>
      <c r="W67" s="231">
        <v>0</v>
      </c>
      <c r="X67" s="231">
        <v>4</v>
      </c>
      <c r="Y67" s="231">
        <v>60</v>
      </c>
      <c r="Z67" s="231">
        <v>0</v>
      </c>
      <c r="AA67" s="231">
        <v>0</v>
      </c>
      <c r="AB67" s="231">
        <v>0</v>
      </c>
      <c r="AC67" s="231">
        <v>0</v>
      </c>
      <c r="AD67" s="231">
        <v>0</v>
      </c>
      <c r="AE67" s="231">
        <v>0</v>
      </c>
      <c r="AF67" s="231">
        <v>0</v>
      </c>
      <c r="AG67" s="231">
        <v>0</v>
      </c>
      <c r="AH67" s="231">
        <v>13</v>
      </c>
      <c r="AI67" s="231">
        <v>0</v>
      </c>
      <c r="AJ67" s="231">
        <v>0</v>
      </c>
      <c r="AK67" s="231">
        <v>0</v>
      </c>
      <c r="AL67" s="231">
        <v>0</v>
      </c>
      <c r="AM67" s="231">
        <v>0</v>
      </c>
      <c r="AN67" s="231">
        <v>0</v>
      </c>
      <c r="AO67" s="231">
        <v>0</v>
      </c>
    </row>
    <row r="68" spans="1:41" x14ac:dyDescent="0.35">
      <c r="A68">
        <v>3302086</v>
      </c>
      <c r="B68" s="231">
        <v>2086</v>
      </c>
      <c r="C68" t="s">
        <v>894</v>
      </c>
      <c r="D68" s="231">
        <v>0</v>
      </c>
      <c r="E68" s="231">
        <v>31</v>
      </c>
      <c r="F68" s="231">
        <v>16</v>
      </c>
      <c r="G68" s="232">
        <v>47</v>
      </c>
      <c r="H68" s="231">
        <v>0</v>
      </c>
      <c r="I68" s="231">
        <v>0</v>
      </c>
      <c r="J68" s="232">
        <v>0</v>
      </c>
      <c r="K68" s="231">
        <v>0</v>
      </c>
      <c r="L68" s="231">
        <v>465</v>
      </c>
      <c r="M68" s="231">
        <v>240</v>
      </c>
      <c r="N68" s="232">
        <v>705</v>
      </c>
      <c r="O68" s="231">
        <v>0</v>
      </c>
      <c r="P68" s="231">
        <v>0</v>
      </c>
      <c r="Q68" s="232">
        <v>0</v>
      </c>
      <c r="R68" s="231">
        <v>1</v>
      </c>
      <c r="S68" s="231">
        <v>15</v>
      </c>
      <c r="T68" s="231">
        <v>0</v>
      </c>
      <c r="U68" s="231">
        <v>10</v>
      </c>
      <c r="V68" s="231">
        <v>150</v>
      </c>
      <c r="W68" s="231">
        <v>0</v>
      </c>
      <c r="X68" s="231">
        <v>34</v>
      </c>
      <c r="Y68" s="231">
        <v>510</v>
      </c>
      <c r="Z68" s="231">
        <v>0</v>
      </c>
      <c r="AA68" s="231">
        <v>9</v>
      </c>
      <c r="AB68" s="231">
        <v>135</v>
      </c>
      <c r="AC68" s="231">
        <v>0</v>
      </c>
      <c r="AD68" s="231">
        <v>9</v>
      </c>
      <c r="AE68" s="231">
        <v>135</v>
      </c>
      <c r="AF68" s="231">
        <v>0</v>
      </c>
      <c r="AG68" s="231">
        <v>0</v>
      </c>
      <c r="AH68" s="231">
        <v>0</v>
      </c>
      <c r="AI68" s="231">
        <v>0</v>
      </c>
      <c r="AJ68" s="231">
        <v>0</v>
      </c>
      <c r="AK68" s="231">
        <v>0</v>
      </c>
      <c r="AL68" s="231">
        <v>0</v>
      </c>
      <c r="AM68" s="231">
        <v>0</v>
      </c>
      <c r="AN68" s="231">
        <v>0</v>
      </c>
      <c r="AO68" s="231">
        <v>0</v>
      </c>
    </row>
    <row r="69" spans="1:41" x14ac:dyDescent="0.35">
      <c r="A69">
        <v>3302093</v>
      </c>
      <c r="B69" s="231">
        <v>2093</v>
      </c>
      <c r="C69" t="s">
        <v>895</v>
      </c>
      <c r="D69" s="231">
        <v>0</v>
      </c>
      <c r="E69" s="231">
        <v>34</v>
      </c>
      <c r="F69" s="231">
        <v>10</v>
      </c>
      <c r="G69" s="232">
        <v>44</v>
      </c>
      <c r="H69" s="231">
        <v>0</v>
      </c>
      <c r="I69" s="231">
        <v>0</v>
      </c>
      <c r="J69" s="232">
        <v>0</v>
      </c>
      <c r="K69" s="231">
        <v>0</v>
      </c>
      <c r="L69" s="231">
        <v>510</v>
      </c>
      <c r="M69" s="231">
        <v>150</v>
      </c>
      <c r="N69" s="232">
        <v>660</v>
      </c>
      <c r="O69" s="231">
        <v>0</v>
      </c>
      <c r="P69" s="231">
        <v>0</v>
      </c>
      <c r="Q69" s="232">
        <v>0</v>
      </c>
      <c r="R69" s="231">
        <v>1</v>
      </c>
      <c r="S69" s="231">
        <v>15</v>
      </c>
      <c r="T69" s="231">
        <v>0</v>
      </c>
      <c r="U69" s="231">
        <v>0</v>
      </c>
      <c r="V69" s="231">
        <v>0</v>
      </c>
      <c r="W69" s="231">
        <v>0</v>
      </c>
      <c r="X69" s="231">
        <v>3</v>
      </c>
      <c r="Y69" s="231">
        <v>45</v>
      </c>
      <c r="Z69" s="231">
        <v>0</v>
      </c>
      <c r="AA69" s="231">
        <v>3</v>
      </c>
      <c r="AB69" s="231">
        <v>45</v>
      </c>
      <c r="AC69" s="231">
        <v>0</v>
      </c>
      <c r="AD69" s="231">
        <v>0</v>
      </c>
      <c r="AE69" s="231">
        <v>0</v>
      </c>
      <c r="AF69" s="231">
        <v>0</v>
      </c>
      <c r="AG69" s="231">
        <v>0</v>
      </c>
      <c r="AH69" s="231">
        <v>4</v>
      </c>
      <c r="AI69" s="231">
        <v>0</v>
      </c>
      <c r="AJ69" s="231">
        <v>0</v>
      </c>
      <c r="AK69" s="231">
        <v>0</v>
      </c>
      <c r="AL69" s="231">
        <v>0</v>
      </c>
      <c r="AM69" s="231">
        <v>0</v>
      </c>
      <c r="AN69" s="231">
        <v>0</v>
      </c>
      <c r="AO69" s="231">
        <v>0</v>
      </c>
    </row>
    <row r="70" spans="1:41" x14ac:dyDescent="0.35">
      <c r="A70">
        <v>3302096</v>
      </c>
      <c r="B70" s="231">
        <v>2096</v>
      </c>
      <c r="C70" t="s">
        <v>896</v>
      </c>
      <c r="D70" s="231">
        <v>0</v>
      </c>
      <c r="E70" s="231">
        <v>33</v>
      </c>
      <c r="F70" s="231">
        <v>5</v>
      </c>
      <c r="G70" s="232">
        <v>38</v>
      </c>
      <c r="H70" s="231">
        <v>0</v>
      </c>
      <c r="I70" s="231">
        <v>0</v>
      </c>
      <c r="J70" s="232">
        <v>0</v>
      </c>
      <c r="K70" s="231">
        <v>0</v>
      </c>
      <c r="L70" s="231">
        <v>300</v>
      </c>
      <c r="M70" s="231">
        <v>60</v>
      </c>
      <c r="N70" s="232">
        <v>360</v>
      </c>
      <c r="O70" s="231">
        <v>0</v>
      </c>
      <c r="P70" s="231">
        <v>0</v>
      </c>
      <c r="Q70" s="232">
        <v>0</v>
      </c>
      <c r="R70" s="231">
        <v>16</v>
      </c>
      <c r="S70" s="231">
        <v>135</v>
      </c>
      <c r="T70" s="231">
        <v>0</v>
      </c>
      <c r="U70" s="231">
        <v>17</v>
      </c>
      <c r="V70" s="231">
        <v>165</v>
      </c>
      <c r="W70" s="231">
        <v>0</v>
      </c>
      <c r="X70" s="231">
        <v>2</v>
      </c>
      <c r="Y70" s="231">
        <v>30</v>
      </c>
      <c r="Z70" s="231">
        <v>0</v>
      </c>
      <c r="AA70" s="231">
        <v>14</v>
      </c>
      <c r="AB70" s="231">
        <v>210</v>
      </c>
      <c r="AC70" s="231">
        <v>0</v>
      </c>
      <c r="AD70" s="231">
        <v>14</v>
      </c>
      <c r="AE70" s="231">
        <v>210</v>
      </c>
      <c r="AF70" s="231">
        <v>0</v>
      </c>
      <c r="AG70" s="231">
        <v>0</v>
      </c>
      <c r="AH70" s="231">
        <v>15</v>
      </c>
      <c r="AI70" s="231">
        <v>0</v>
      </c>
      <c r="AJ70" s="231">
        <v>0</v>
      </c>
      <c r="AK70" s="231">
        <v>0</v>
      </c>
      <c r="AL70" s="231">
        <v>0</v>
      </c>
      <c r="AM70" s="231">
        <v>0</v>
      </c>
      <c r="AN70" s="231">
        <v>0</v>
      </c>
      <c r="AO70" s="231">
        <v>0</v>
      </c>
    </row>
    <row r="71" spans="1:41" x14ac:dyDescent="0.35">
      <c r="A71">
        <v>3302097</v>
      </c>
      <c r="B71" s="231">
        <v>2097</v>
      </c>
      <c r="C71" t="s">
        <v>897</v>
      </c>
      <c r="D71" s="231">
        <v>0</v>
      </c>
      <c r="E71" s="231">
        <v>18</v>
      </c>
      <c r="F71" s="231">
        <v>6</v>
      </c>
      <c r="G71" s="232">
        <v>24</v>
      </c>
      <c r="H71" s="231">
        <v>6</v>
      </c>
      <c r="I71" s="231">
        <v>1</v>
      </c>
      <c r="J71" s="232">
        <v>7</v>
      </c>
      <c r="K71" s="231">
        <v>0</v>
      </c>
      <c r="L71" s="231">
        <v>270</v>
      </c>
      <c r="M71" s="231">
        <v>90</v>
      </c>
      <c r="N71" s="232">
        <v>360</v>
      </c>
      <c r="O71" s="231">
        <v>90</v>
      </c>
      <c r="P71" s="231">
        <v>15</v>
      </c>
      <c r="Q71" s="232">
        <v>105</v>
      </c>
      <c r="R71" s="231">
        <v>4</v>
      </c>
      <c r="S71" s="231">
        <v>60</v>
      </c>
      <c r="T71" s="231">
        <v>0</v>
      </c>
      <c r="U71" s="231">
        <v>9</v>
      </c>
      <c r="V71" s="231">
        <v>135</v>
      </c>
      <c r="W71" s="231">
        <v>45</v>
      </c>
      <c r="X71" s="231">
        <v>6</v>
      </c>
      <c r="Y71" s="231">
        <v>90</v>
      </c>
      <c r="Z71" s="231">
        <v>30</v>
      </c>
      <c r="AA71" s="231">
        <v>8</v>
      </c>
      <c r="AB71" s="231">
        <v>120</v>
      </c>
      <c r="AC71" s="231">
        <v>15</v>
      </c>
      <c r="AD71" s="231">
        <v>8</v>
      </c>
      <c r="AE71" s="231">
        <v>120</v>
      </c>
      <c r="AF71" s="231">
        <v>15</v>
      </c>
      <c r="AG71" s="231">
        <v>0</v>
      </c>
      <c r="AH71" s="231">
        <v>8</v>
      </c>
      <c r="AI71" s="231">
        <v>1</v>
      </c>
      <c r="AJ71" s="231">
        <v>0</v>
      </c>
      <c r="AK71" s="231">
        <v>0</v>
      </c>
      <c r="AL71" s="231">
        <v>0</v>
      </c>
      <c r="AM71" s="231">
        <v>0</v>
      </c>
      <c r="AN71" s="231">
        <v>0</v>
      </c>
      <c r="AO71" s="231">
        <v>0</v>
      </c>
    </row>
    <row r="72" spans="1:41" x14ac:dyDescent="0.35">
      <c r="A72">
        <v>3302098</v>
      </c>
      <c r="B72" s="231">
        <v>2098</v>
      </c>
      <c r="C72" t="s">
        <v>898</v>
      </c>
      <c r="D72" s="231">
        <v>1</v>
      </c>
      <c r="E72" s="231">
        <v>15</v>
      </c>
      <c r="F72" s="231">
        <v>9</v>
      </c>
      <c r="G72" s="232">
        <v>24</v>
      </c>
      <c r="H72" s="231">
        <v>0</v>
      </c>
      <c r="I72" s="231">
        <v>0</v>
      </c>
      <c r="J72" s="232">
        <v>0</v>
      </c>
      <c r="K72" s="231">
        <v>0</v>
      </c>
      <c r="L72" s="231">
        <v>225</v>
      </c>
      <c r="M72" s="231">
        <v>135</v>
      </c>
      <c r="N72" s="232">
        <v>360</v>
      </c>
      <c r="O72" s="231">
        <v>0</v>
      </c>
      <c r="P72" s="231">
        <v>0</v>
      </c>
      <c r="Q72" s="232">
        <v>0</v>
      </c>
      <c r="R72" s="231">
        <v>8</v>
      </c>
      <c r="S72" s="231">
        <v>120</v>
      </c>
      <c r="T72" s="231">
        <v>0</v>
      </c>
      <c r="U72" s="231">
        <v>3</v>
      </c>
      <c r="V72" s="231">
        <v>45</v>
      </c>
      <c r="W72" s="231">
        <v>0</v>
      </c>
      <c r="X72" s="231">
        <v>12</v>
      </c>
      <c r="Y72" s="231">
        <v>180</v>
      </c>
      <c r="Z72" s="231">
        <v>0</v>
      </c>
      <c r="AA72" s="231">
        <v>9</v>
      </c>
      <c r="AB72" s="231">
        <v>135</v>
      </c>
      <c r="AC72" s="231">
        <v>0</v>
      </c>
      <c r="AD72" s="231">
        <v>9</v>
      </c>
      <c r="AE72" s="231">
        <v>135</v>
      </c>
      <c r="AF72" s="231">
        <v>0</v>
      </c>
      <c r="AG72" s="231">
        <v>0</v>
      </c>
      <c r="AH72" s="231">
        <v>9</v>
      </c>
      <c r="AI72" s="231">
        <v>0</v>
      </c>
      <c r="AJ72" s="231">
        <v>0</v>
      </c>
      <c r="AK72" s="231">
        <v>0</v>
      </c>
      <c r="AL72" s="231">
        <v>0</v>
      </c>
      <c r="AM72" s="231">
        <v>0</v>
      </c>
      <c r="AN72" s="231">
        <v>0</v>
      </c>
      <c r="AO72" s="231">
        <v>0</v>
      </c>
    </row>
    <row r="73" spans="1:41" x14ac:dyDescent="0.35">
      <c r="A73">
        <v>3302099</v>
      </c>
      <c r="B73" s="231">
        <v>2099</v>
      </c>
      <c r="C73" t="s">
        <v>899</v>
      </c>
      <c r="D73" s="231">
        <v>0</v>
      </c>
      <c r="E73" s="231">
        <v>14</v>
      </c>
      <c r="F73" s="231">
        <v>4</v>
      </c>
      <c r="G73" s="232">
        <v>18</v>
      </c>
      <c r="H73" s="231">
        <v>0</v>
      </c>
      <c r="I73" s="231">
        <v>0</v>
      </c>
      <c r="J73" s="232">
        <v>0</v>
      </c>
      <c r="K73" s="231">
        <v>0</v>
      </c>
      <c r="L73" s="231">
        <v>210</v>
      </c>
      <c r="M73" s="231">
        <v>60</v>
      </c>
      <c r="N73" s="232">
        <v>270</v>
      </c>
      <c r="O73" s="231">
        <v>0</v>
      </c>
      <c r="P73" s="231">
        <v>0</v>
      </c>
      <c r="Q73" s="232">
        <v>0</v>
      </c>
      <c r="R73" s="231">
        <v>10</v>
      </c>
      <c r="S73" s="231">
        <v>150</v>
      </c>
      <c r="T73" s="231">
        <v>0</v>
      </c>
      <c r="U73" s="231">
        <v>0</v>
      </c>
      <c r="V73" s="231">
        <v>0</v>
      </c>
      <c r="W73" s="231">
        <v>0</v>
      </c>
      <c r="X73" s="231">
        <v>3</v>
      </c>
      <c r="Y73" s="231">
        <v>45</v>
      </c>
      <c r="Z73" s="231">
        <v>0</v>
      </c>
      <c r="AA73" s="231">
        <v>7</v>
      </c>
      <c r="AB73" s="231">
        <v>105</v>
      </c>
      <c r="AC73" s="231">
        <v>0</v>
      </c>
      <c r="AD73" s="231">
        <v>5</v>
      </c>
      <c r="AE73" s="231">
        <v>75</v>
      </c>
      <c r="AF73" s="231">
        <v>0</v>
      </c>
      <c r="AG73" s="231">
        <v>0</v>
      </c>
      <c r="AH73" s="231">
        <v>7</v>
      </c>
      <c r="AI73" s="231">
        <v>5</v>
      </c>
      <c r="AJ73" s="231">
        <v>0</v>
      </c>
      <c r="AK73" s="231">
        <v>0</v>
      </c>
      <c r="AL73" s="231">
        <v>0</v>
      </c>
      <c r="AM73" s="231">
        <v>0</v>
      </c>
      <c r="AN73" s="231">
        <v>0</v>
      </c>
      <c r="AO73" s="231">
        <v>0</v>
      </c>
    </row>
    <row r="74" spans="1:41" x14ac:dyDescent="0.35">
      <c r="A74">
        <v>3302100</v>
      </c>
      <c r="B74" s="231">
        <v>2100</v>
      </c>
      <c r="C74" t="s">
        <v>900</v>
      </c>
      <c r="D74" s="231">
        <v>0</v>
      </c>
      <c r="E74" s="231">
        <v>10</v>
      </c>
      <c r="F74" s="231">
        <v>4</v>
      </c>
      <c r="G74" s="232">
        <v>14</v>
      </c>
      <c r="H74" s="231">
        <v>0</v>
      </c>
      <c r="I74" s="231">
        <v>0</v>
      </c>
      <c r="J74" s="232">
        <v>0</v>
      </c>
      <c r="K74" s="231">
        <v>0</v>
      </c>
      <c r="L74" s="231">
        <v>150</v>
      </c>
      <c r="M74" s="231">
        <v>60</v>
      </c>
      <c r="N74" s="232">
        <v>210</v>
      </c>
      <c r="O74" s="231">
        <v>0</v>
      </c>
      <c r="P74" s="231">
        <v>0</v>
      </c>
      <c r="Q74" s="232">
        <v>0</v>
      </c>
      <c r="R74" s="231">
        <v>8</v>
      </c>
      <c r="S74" s="231">
        <v>120</v>
      </c>
      <c r="T74" s="231">
        <v>0</v>
      </c>
      <c r="U74" s="231">
        <v>6</v>
      </c>
      <c r="V74" s="231">
        <v>90</v>
      </c>
      <c r="W74" s="231">
        <v>0</v>
      </c>
      <c r="X74" s="231">
        <v>0</v>
      </c>
      <c r="Y74" s="231">
        <v>0</v>
      </c>
      <c r="Z74" s="231">
        <v>0</v>
      </c>
      <c r="AA74" s="231">
        <v>9</v>
      </c>
      <c r="AB74" s="231">
        <v>135</v>
      </c>
      <c r="AC74" s="231">
        <v>0</v>
      </c>
      <c r="AD74" s="231">
        <v>8</v>
      </c>
      <c r="AE74" s="231">
        <v>120</v>
      </c>
      <c r="AF74" s="231">
        <v>0</v>
      </c>
      <c r="AG74" s="231">
        <v>0</v>
      </c>
      <c r="AH74" s="231">
        <v>0</v>
      </c>
      <c r="AI74" s="231">
        <v>0</v>
      </c>
      <c r="AJ74" s="231">
        <v>0</v>
      </c>
      <c r="AK74" s="231">
        <v>0</v>
      </c>
      <c r="AL74" s="231">
        <v>0</v>
      </c>
      <c r="AM74" s="231">
        <v>0</v>
      </c>
      <c r="AN74" s="231">
        <v>0</v>
      </c>
      <c r="AO74" s="231">
        <v>0</v>
      </c>
    </row>
    <row r="75" spans="1:41" x14ac:dyDescent="0.35">
      <c r="A75">
        <v>3302102</v>
      </c>
      <c r="B75" s="231">
        <v>2102</v>
      </c>
      <c r="C75" t="s">
        <v>901</v>
      </c>
      <c r="D75" s="231">
        <v>0</v>
      </c>
      <c r="E75" s="231">
        <v>19</v>
      </c>
      <c r="F75" s="231">
        <v>10</v>
      </c>
      <c r="G75" s="232">
        <v>29</v>
      </c>
      <c r="H75" s="231">
        <v>0</v>
      </c>
      <c r="I75" s="231">
        <v>0</v>
      </c>
      <c r="J75" s="232">
        <v>0</v>
      </c>
      <c r="K75" s="231">
        <v>0</v>
      </c>
      <c r="L75" s="231">
        <v>285</v>
      </c>
      <c r="M75" s="231">
        <v>150</v>
      </c>
      <c r="N75" s="232">
        <v>435</v>
      </c>
      <c r="O75" s="231">
        <v>0</v>
      </c>
      <c r="P75" s="231">
        <v>0</v>
      </c>
      <c r="Q75" s="232">
        <v>0</v>
      </c>
      <c r="R75" s="231">
        <v>19</v>
      </c>
      <c r="S75" s="231">
        <v>285</v>
      </c>
      <c r="T75" s="231">
        <v>0</v>
      </c>
      <c r="U75" s="231">
        <v>6</v>
      </c>
      <c r="V75" s="231">
        <v>90</v>
      </c>
      <c r="W75" s="231">
        <v>0</v>
      </c>
      <c r="X75" s="231">
        <v>1</v>
      </c>
      <c r="Y75" s="231">
        <v>15</v>
      </c>
      <c r="Z75" s="231">
        <v>0</v>
      </c>
      <c r="AA75" s="231">
        <v>8</v>
      </c>
      <c r="AB75" s="231">
        <v>120</v>
      </c>
      <c r="AC75" s="231">
        <v>0</v>
      </c>
      <c r="AD75" s="231">
        <v>8</v>
      </c>
      <c r="AE75" s="231">
        <v>120</v>
      </c>
      <c r="AF75" s="231">
        <v>0</v>
      </c>
      <c r="AG75" s="231">
        <v>0</v>
      </c>
      <c r="AH75" s="231">
        <v>8</v>
      </c>
      <c r="AI75" s="231">
        <v>0</v>
      </c>
      <c r="AJ75" s="231">
        <v>0</v>
      </c>
      <c r="AK75" s="231">
        <v>0</v>
      </c>
      <c r="AL75" s="231">
        <v>0</v>
      </c>
      <c r="AM75" s="231">
        <v>0</v>
      </c>
      <c r="AN75" s="231">
        <v>0</v>
      </c>
      <c r="AO75" s="231">
        <v>0</v>
      </c>
    </row>
    <row r="76" spans="1:41" x14ac:dyDescent="0.35">
      <c r="A76">
        <v>3302103</v>
      </c>
      <c r="B76" s="231">
        <v>2103</v>
      </c>
      <c r="C76" t="s">
        <v>902</v>
      </c>
      <c r="D76" s="231">
        <v>0</v>
      </c>
      <c r="E76" s="231">
        <v>36</v>
      </c>
      <c r="F76" s="231">
        <v>13</v>
      </c>
      <c r="G76" s="232">
        <v>49</v>
      </c>
      <c r="H76" s="231">
        <v>10</v>
      </c>
      <c r="I76" s="231">
        <v>6</v>
      </c>
      <c r="J76" s="232">
        <v>16</v>
      </c>
      <c r="K76" s="231">
        <v>0</v>
      </c>
      <c r="L76" s="231">
        <v>540</v>
      </c>
      <c r="M76" s="231">
        <v>195</v>
      </c>
      <c r="N76" s="232">
        <v>735</v>
      </c>
      <c r="O76" s="231">
        <v>150</v>
      </c>
      <c r="P76" s="231">
        <v>90</v>
      </c>
      <c r="Q76" s="232">
        <v>240</v>
      </c>
      <c r="R76" s="231">
        <v>4</v>
      </c>
      <c r="S76" s="231">
        <v>60</v>
      </c>
      <c r="T76" s="231">
        <v>0</v>
      </c>
      <c r="U76" s="231">
        <v>7</v>
      </c>
      <c r="V76" s="231">
        <v>105</v>
      </c>
      <c r="W76" s="231">
        <v>30</v>
      </c>
      <c r="X76" s="231">
        <v>18</v>
      </c>
      <c r="Y76" s="231">
        <v>270</v>
      </c>
      <c r="Z76" s="231">
        <v>75</v>
      </c>
      <c r="AA76" s="231">
        <v>15</v>
      </c>
      <c r="AB76" s="231">
        <v>225</v>
      </c>
      <c r="AC76" s="231">
        <v>15</v>
      </c>
      <c r="AD76" s="231">
        <v>15</v>
      </c>
      <c r="AE76" s="231">
        <v>225</v>
      </c>
      <c r="AF76" s="231">
        <v>15</v>
      </c>
      <c r="AG76" s="231">
        <v>0</v>
      </c>
      <c r="AH76" s="231">
        <v>15</v>
      </c>
      <c r="AI76" s="231">
        <v>15</v>
      </c>
      <c r="AJ76" s="231">
        <v>0</v>
      </c>
      <c r="AK76" s="231">
        <v>0</v>
      </c>
      <c r="AL76" s="231">
        <v>0</v>
      </c>
      <c r="AM76" s="231">
        <v>0</v>
      </c>
      <c r="AN76" s="231">
        <v>0</v>
      </c>
      <c r="AO76" s="231">
        <v>0</v>
      </c>
    </row>
    <row r="77" spans="1:41" x14ac:dyDescent="0.35">
      <c r="A77">
        <v>3302108</v>
      </c>
      <c r="B77" s="231">
        <v>2108</v>
      </c>
      <c r="C77" t="s">
        <v>903</v>
      </c>
      <c r="D77" s="231">
        <v>0</v>
      </c>
      <c r="E77" s="231">
        <v>35</v>
      </c>
      <c r="F77" s="231">
        <v>17</v>
      </c>
      <c r="G77" s="232">
        <v>52</v>
      </c>
      <c r="H77" s="231">
        <v>0</v>
      </c>
      <c r="I77" s="231">
        <v>0</v>
      </c>
      <c r="J77" s="232">
        <v>0</v>
      </c>
      <c r="K77" s="231">
        <v>0</v>
      </c>
      <c r="L77" s="231">
        <v>525</v>
      </c>
      <c r="M77" s="231">
        <v>255</v>
      </c>
      <c r="N77" s="232">
        <v>780</v>
      </c>
      <c r="O77" s="231">
        <v>0</v>
      </c>
      <c r="P77" s="231">
        <v>0</v>
      </c>
      <c r="Q77" s="232">
        <v>0</v>
      </c>
      <c r="R77" s="231">
        <v>0</v>
      </c>
      <c r="S77" s="231">
        <v>0</v>
      </c>
      <c r="T77" s="231">
        <v>0</v>
      </c>
      <c r="U77" s="231">
        <v>39</v>
      </c>
      <c r="V77" s="231">
        <v>585</v>
      </c>
      <c r="W77" s="231">
        <v>0</v>
      </c>
      <c r="X77" s="231">
        <v>11</v>
      </c>
      <c r="Y77" s="231">
        <v>165</v>
      </c>
      <c r="Z77" s="231">
        <v>0</v>
      </c>
      <c r="AA77" s="231">
        <v>1</v>
      </c>
      <c r="AB77" s="231">
        <v>15</v>
      </c>
      <c r="AC77" s="231">
        <v>0</v>
      </c>
      <c r="AD77" s="231">
        <v>0</v>
      </c>
      <c r="AE77" s="231">
        <v>0</v>
      </c>
      <c r="AF77" s="231">
        <v>0</v>
      </c>
      <c r="AG77" s="231">
        <v>0</v>
      </c>
      <c r="AH77" s="231">
        <v>0</v>
      </c>
      <c r="AI77" s="231">
        <v>0</v>
      </c>
      <c r="AJ77" s="231">
        <v>0</v>
      </c>
      <c r="AK77" s="231">
        <v>0</v>
      </c>
      <c r="AL77" s="231">
        <v>0</v>
      </c>
      <c r="AM77" s="231">
        <v>0</v>
      </c>
      <c r="AN77" s="231">
        <v>0</v>
      </c>
      <c r="AO77" s="231">
        <v>0</v>
      </c>
    </row>
    <row r="78" spans="1:41" x14ac:dyDescent="0.35">
      <c r="A78">
        <v>3302109</v>
      </c>
      <c r="B78" s="231">
        <v>2109</v>
      </c>
      <c r="C78" t="s">
        <v>904</v>
      </c>
      <c r="D78" s="231">
        <v>0</v>
      </c>
      <c r="E78" s="231">
        <v>12</v>
      </c>
      <c r="F78" s="231">
        <v>9</v>
      </c>
      <c r="G78" s="232">
        <v>21</v>
      </c>
      <c r="H78" s="231">
        <v>0</v>
      </c>
      <c r="I78" s="231">
        <v>0</v>
      </c>
      <c r="J78" s="232">
        <v>0</v>
      </c>
      <c r="K78" s="231">
        <v>0</v>
      </c>
      <c r="L78" s="231">
        <v>180</v>
      </c>
      <c r="M78" s="231">
        <v>135</v>
      </c>
      <c r="N78" s="232">
        <v>315</v>
      </c>
      <c r="O78" s="231">
        <v>0</v>
      </c>
      <c r="P78" s="231">
        <v>0</v>
      </c>
      <c r="Q78" s="232">
        <v>0</v>
      </c>
      <c r="R78" s="231">
        <v>4</v>
      </c>
      <c r="S78" s="231">
        <v>60</v>
      </c>
      <c r="T78" s="231">
        <v>0</v>
      </c>
      <c r="U78" s="231">
        <v>2</v>
      </c>
      <c r="V78" s="231">
        <v>30</v>
      </c>
      <c r="W78" s="231">
        <v>0</v>
      </c>
      <c r="X78" s="231">
        <v>7</v>
      </c>
      <c r="Y78" s="231">
        <v>105</v>
      </c>
      <c r="Z78" s="231">
        <v>0</v>
      </c>
      <c r="AA78" s="231">
        <v>10</v>
      </c>
      <c r="AB78" s="231">
        <v>150</v>
      </c>
      <c r="AC78" s="231">
        <v>0</v>
      </c>
      <c r="AD78" s="231">
        <v>10</v>
      </c>
      <c r="AE78" s="231">
        <v>150</v>
      </c>
      <c r="AF78" s="231">
        <v>0</v>
      </c>
      <c r="AG78" s="231">
        <v>0</v>
      </c>
      <c r="AH78" s="231">
        <v>10</v>
      </c>
      <c r="AI78" s="231">
        <v>0</v>
      </c>
      <c r="AJ78" s="231">
        <v>0</v>
      </c>
      <c r="AK78" s="231">
        <v>0</v>
      </c>
      <c r="AL78" s="231">
        <v>0</v>
      </c>
      <c r="AM78" s="231">
        <v>0</v>
      </c>
      <c r="AN78" s="231">
        <v>0</v>
      </c>
      <c r="AO78" s="231">
        <v>0</v>
      </c>
    </row>
    <row r="79" spans="1:41" x14ac:dyDescent="0.35">
      <c r="A79">
        <v>3302110</v>
      </c>
      <c r="B79" s="231">
        <v>2110</v>
      </c>
      <c r="C79" t="s">
        <v>905</v>
      </c>
      <c r="D79" s="231">
        <v>0</v>
      </c>
      <c r="E79" s="231">
        <v>44</v>
      </c>
      <c r="F79" s="231">
        <v>20</v>
      </c>
      <c r="G79" s="232">
        <v>64</v>
      </c>
      <c r="H79" s="231">
        <v>0</v>
      </c>
      <c r="I79" s="231">
        <v>0</v>
      </c>
      <c r="J79" s="232">
        <v>0</v>
      </c>
      <c r="K79" s="231">
        <v>0</v>
      </c>
      <c r="L79" s="231">
        <v>660</v>
      </c>
      <c r="M79" s="231">
        <v>300</v>
      </c>
      <c r="N79" s="232">
        <v>960</v>
      </c>
      <c r="O79" s="231">
        <v>0</v>
      </c>
      <c r="P79" s="231">
        <v>0</v>
      </c>
      <c r="Q79" s="232">
        <v>0</v>
      </c>
      <c r="R79" s="231">
        <v>5</v>
      </c>
      <c r="S79" s="231">
        <v>75</v>
      </c>
      <c r="T79" s="231">
        <v>0</v>
      </c>
      <c r="U79" s="231">
        <v>1</v>
      </c>
      <c r="V79" s="231">
        <v>15</v>
      </c>
      <c r="W79" s="231">
        <v>0</v>
      </c>
      <c r="X79" s="231">
        <v>40</v>
      </c>
      <c r="Y79" s="231">
        <v>600</v>
      </c>
      <c r="Z79" s="231">
        <v>0</v>
      </c>
      <c r="AA79" s="231">
        <v>8</v>
      </c>
      <c r="AB79" s="231">
        <v>120</v>
      </c>
      <c r="AC79" s="231">
        <v>0</v>
      </c>
      <c r="AD79" s="231">
        <v>6</v>
      </c>
      <c r="AE79" s="231">
        <v>90</v>
      </c>
      <c r="AF79" s="231">
        <v>0</v>
      </c>
      <c r="AG79" s="231">
        <v>0</v>
      </c>
      <c r="AH79" s="231">
        <v>8</v>
      </c>
      <c r="AI79" s="231">
        <v>0</v>
      </c>
      <c r="AJ79" s="231">
        <v>0</v>
      </c>
      <c r="AK79" s="231">
        <v>0</v>
      </c>
      <c r="AL79" s="231">
        <v>0</v>
      </c>
      <c r="AM79" s="231">
        <v>0</v>
      </c>
      <c r="AN79" s="231">
        <v>0</v>
      </c>
      <c r="AO79" s="231">
        <v>0</v>
      </c>
    </row>
    <row r="80" spans="1:41" x14ac:dyDescent="0.35">
      <c r="A80">
        <v>3302115</v>
      </c>
      <c r="B80" s="231">
        <v>2115</v>
      </c>
      <c r="C80" t="s">
        <v>906</v>
      </c>
      <c r="D80" s="231">
        <v>0</v>
      </c>
      <c r="E80" s="231">
        <v>27</v>
      </c>
      <c r="F80" s="231">
        <v>11</v>
      </c>
      <c r="G80" s="232">
        <v>38</v>
      </c>
      <c r="H80" s="231">
        <v>7</v>
      </c>
      <c r="I80" s="231">
        <v>4</v>
      </c>
      <c r="J80" s="232">
        <v>11</v>
      </c>
      <c r="K80" s="231">
        <v>0</v>
      </c>
      <c r="L80" s="231">
        <v>405</v>
      </c>
      <c r="M80" s="231">
        <v>165</v>
      </c>
      <c r="N80" s="232">
        <v>570</v>
      </c>
      <c r="O80" s="231">
        <v>105</v>
      </c>
      <c r="P80" s="231">
        <v>60</v>
      </c>
      <c r="Q80" s="232">
        <v>165</v>
      </c>
      <c r="R80" s="231">
        <v>12</v>
      </c>
      <c r="S80" s="231">
        <v>180</v>
      </c>
      <c r="T80" s="231">
        <v>30</v>
      </c>
      <c r="U80" s="231">
        <v>13</v>
      </c>
      <c r="V80" s="231">
        <v>195</v>
      </c>
      <c r="W80" s="231">
        <v>60</v>
      </c>
      <c r="X80" s="231">
        <v>0</v>
      </c>
      <c r="Y80" s="231">
        <v>0</v>
      </c>
      <c r="Z80" s="231">
        <v>0</v>
      </c>
      <c r="AA80" s="231">
        <v>0</v>
      </c>
      <c r="AB80" s="231">
        <v>0</v>
      </c>
      <c r="AC80" s="231">
        <v>0</v>
      </c>
      <c r="AD80" s="231">
        <v>0</v>
      </c>
      <c r="AE80" s="231">
        <v>0</v>
      </c>
      <c r="AF80" s="231">
        <v>0</v>
      </c>
      <c r="AG80" s="231">
        <v>0</v>
      </c>
      <c r="AH80" s="231">
        <v>19</v>
      </c>
      <c r="AI80" s="231">
        <v>0</v>
      </c>
      <c r="AJ80" s="231">
        <v>0</v>
      </c>
      <c r="AK80" s="231">
        <v>0</v>
      </c>
      <c r="AL80" s="231">
        <v>0</v>
      </c>
      <c r="AM80" s="231">
        <v>0</v>
      </c>
      <c r="AN80" s="231">
        <v>0</v>
      </c>
      <c r="AO80" s="231">
        <v>0</v>
      </c>
    </row>
    <row r="81" spans="1:41" x14ac:dyDescent="0.35">
      <c r="A81">
        <v>3302117</v>
      </c>
      <c r="B81" s="231">
        <v>2117</v>
      </c>
      <c r="C81" t="s">
        <v>907</v>
      </c>
      <c r="D81" s="231">
        <v>2</v>
      </c>
      <c r="E81" s="231">
        <v>39</v>
      </c>
      <c r="F81" s="231">
        <v>9</v>
      </c>
      <c r="G81" s="232">
        <v>48</v>
      </c>
      <c r="H81" s="231">
        <v>0</v>
      </c>
      <c r="I81" s="231">
        <v>0</v>
      </c>
      <c r="J81" s="232">
        <v>0</v>
      </c>
      <c r="K81" s="231">
        <v>30</v>
      </c>
      <c r="L81" s="231">
        <v>585</v>
      </c>
      <c r="M81" s="231">
        <v>135</v>
      </c>
      <c r="N81" s="232">
        <v>720</v>
      </c>
      <c r="O81" s="231">
        <v>0</v>
      </c>
      <c r="P81" s="231">
        <v>0</v>
      </c>
      <c r="Q81" s="232">
        <v>0</v>
      </c>
      <c r="R81" s="231">
        <v>5</v>
      </c>
      <c r="S81" s="231">
        <v>75</v>
      </c>
      <c r="T81" s="231">
        <v>0</v>
      </c>
      <c r="U81" s="231">
        <v>11</v>
      </c>
      <c r="V81" s="231">
        <v>165</v>
      </c>
      <c r="W81" s="231">
        <v>0</v>
      </c>
      <c r="X81" s="231">
        <v>31</v>
      </c>
      <c r="Y81" s="231">
        <v>465</v>
      </c>
      <c r="Z81" s="231">
        <v>0</v>
      </c>
      <c r="AA81" s="231">
        <v>11</v>
      </c>
      <c r="AB81" s="231">
        <v>165</v>
      </c>
      <c r="AC81" s="231">
        <v>0</v>
      </c>
      <c r="AD81" s="231">
        <v>10</v>
      </c>
      <c r="AE81" s="231">
        <v>150</v>
      </c>
      <c r="AF81" s="231">
        <v>0</v>
      </c>
      <c r="AG81" s="231">
        <v>0</v>
      </c>
      <c r="AH81" s="231">
        <v>11</v>
      </c>
      <c r="AI81" s="231">
        <v>0</v>
      </c>
      <c r="AJ81" s="231">
        <v>4</v>
      </c>
      <c r="AK81" s="231">
        <v>0</v>
      </c>
      <c r="AL81" s="231">
        <v>0</v>
      </c>
      <c r="AM81" s="231">
        <v>0</v>
      </c>
      <c r="AN81" s="231">
        <v>0</v>
      </c>
      <c r="AO81" s="231">
        <v>0</v>
      </c>
    </row>
    <row r="82" spans="1:41" x14ac:dyDescent="0.35">
      <c r="A82">
        <v>3302119</v>
      </c>
      <c r="B82" s="231">
        <v>2119</v>
      </c>
      <c r="C82" t="s">
        <v>908</v>
      </c>
      <c r="D82" s="231">
        <v>0</v>
      </c>
      <c r="E82" s="231">
        <v>24</v>
      </c>
      <c r="F82" s="231">
        <v>15</v>
      </c>
      <c r="G82" s="232">
        <v>39</v>
      </c>
      <c r="H82" s="231">
        <v>3</v>
      </c>
      <c r="I82" s="231">
        <v>2</v>
      </c>
      <c r="J82" s="232">
        <v>5</v>
      </c>
      <c r="K82" s="231">
        <v>0</v>
      </c>
      <c r="L82" s="231">
        <v>360</v>
      </c>
      <c r="M82" s="231">
        <v>225</v>
      </c>
      <c r="N82" s="232">
        <v>585</v>
      </c>
      <c r="O82" s="231">
        <v>45</v>
      </c>
      <c r="P82" s="231">
        <v>30</v>
      </c>
      <c r="Q82" s="232">
        <v>75</v>
      </c>
      <c r="R82" s="231">
        <v>0</v>
      </c>
      <c r="S82" s="231">
        <v>0</v>
      </c>
      <c r="T82" s="231">
        <v>0</v>
      </c>
      <c r="U82" s="231">
        <v>0</v>
      </c>
      <c r="V82" s="231">
        <v>0</v>
      </c>
      <c r="W82" s="231">
        <v>0</v>
      </c>
      <c r="X82" s="231">
        <v>14</v>
      </c>
      <c r="Y82" s="231">
        <v>210</v>
      </c>
      <c r="Z82" s="231">
        <v>30</v>
      </c>
      <c r="AA82" s="231">
        <v>11</v>
      </c>
      <c r="AB82" s="231">
        <v>165</v>
      </c>
      <c r="AC82" s="231">
        <v>0</v>
      </c>
      <c r="AD82" s="231">
        <v>0</v>
      </c>
      <c r="AE82" s="231">
        <v>0</v>
      </c>
      <c r="AF82" s="231">
        <v>0</v>
      </c>
      <c r="AG82" s="231">
        <v>0</v>
      </c>
      <c r="AH82" s="231">
        <v>11</v>
      </c>
      <c r="AI82" s="231">
        <v>1</v>
      </c>
      <c r="AJ82" s="231">
        <v>0</v>
      </c>
      <c r="AK82" s="231">
        <v>0</v>
      </c>
      <c r="AL82" s="231">
        <v>0</v>
      </c>
      <c r="AM82" s="231">
        <v>0</v>
      </c>
      <c r="AN82" s="231">
        <v>0</v>
      </c>
      <c r="AO82" s="231">
        <v>0</v>
      </c>
    </row>
    <row r="83" spans="1:41" x14ac:dyDescent="0.35">
      <c r="A83">
        <v>3302121</v>
      </c>
      <c r="B83" s="231">
        <v>2121</v>
      </c>
      <c r="C83" t="s">
        <v>909</v>
      </c>
      <c r="D83" s="231">
        <v>0</v>
      </c>
      <c r="E83" s="231">
        <v>18</v>
      </c>
      <c r="F83" s="231">
        <v>12</v>
      </c>
      <c r="G83" s="232">
        <v>30</v>
      </c>
      <c r="H83" s="231">
        <v>0</v>
      </c>
      <c r="I83" s="231">
        <v>0</v>
      </c>
      <c r="J83" s="232">
        <v>0</v>
      </c>
      <c r="K83" s="231">
        <v>0</v>
      </c>
      <c r="L83" s="231">
        <v>270</v>
      </c>
      <c r="M83" s="231">
        <v>180</v>
      </c>
      <c r="N83" s="232">
        <v>450</v>
      </c>
      <c r="O83" s="231">
        <v>0</v>
      </c>
      <c r="P83" s="231">
        <v>0</v>
      </c>
      <c r="Q83" s="232">
        <v>0</v>
      </c>
      <c r="R83" s="231">
        <v>26</v>
      </c>
      <c r="S83" s="231">
        <v>390</v>
      </c>
      <c r="T83" s="231">
        <v>0</v>
      </c>
      <c r="U83" s="231">
        <v>2</v>
      </c>
      <c r="V83" s="231">
        <v>30</v>
      </c>
      <c r="W83" s="231">
        <v>0</v>
      </c>
      <c r="X83" s="231">
        <v>0</v>
      </c>
      <c r="Y83" s="231">
        <v>0</v>
      </c>
      <c r="Z83" s="231">
        <v>0</v>
      </c>
      <c r="AA83" s="231">
        <v>21</v>
      </c>
      <c r="AB83" s="231">
        <v>315</v>
      </c>
      <c r="AC83" s="231">
        <v>0</v>
      </c>
      <c r="AD83" s="231">
        <v>21</v>
      </c>
      <c r="AE83" s="231">
        <v>315</v>
      </c>
      <c r="AF83" s="231">
        <v>0</v>
      </c>
      <c r="AG83" s="231">
        <v>0</v>
      </c>
      <c r="AH83" s="231">
        <v>0</v>
      </c>
      <c r="AI83" s="231">
        <v>0</v>
      </c>
      <c r="AJ83" s="231">
        <v>0</v>
      </c>
      <c r="AK83" s="231">
        <v>0</v>
      </c>
      <c r="AL83" s="231">
        <v>0</v>
      </c>
      <c r="AM83" s="231">
        <v>0</v>
      </c>
      <c r="AN83" s="231">
        <v>0</v>
      </c>
      <c r="AO83" s="231">
        <v>0</v>
      </c>
    </row>
    <row r="84" spans="1:41" x14ac:dyDescent="0.35">
      <c r="A84">
        <v>3302122</v>
      </c>
      <c r="B84" s="231">
        <v>2122</v>
      </c>
      <c r="C84" t="s">
        <v>910</v>
      </c>
      <c r="D84" s="231">
        <v>0</v>
      </c>
      <c r="E84" s="231">
        <v>51</v>
      </c>
      <c r="F84" s="231">
        <v>20</v>
      </c>
      <c r="G84" s="232">
        <v>71</v>
      </c>
      <c r="H84" s="231">
        <v>6</v>
      </c>
      <c r="I84" s="231">
        <v>1</v>
      </c>
      <c r="J84" s="232">
        <v>7</v>
      </c>
      <c r="K84" s="231">
        <v>0</v>
      </c>
      <c r="L84" s="231">
        <v>765</v>
      </c>
      <c r="M84" s="231">
        <v>300</v>
      </c>
      <c r="N84" s="232">
        <v>1065</v>
      </c>
      <c r="O84" s="231">
        <v>90</v>
      </c>
      <c r="P84" s="231">
        <v>15</v>
      </c>
      <c r="Q84" s="232">
        <v>105</v>
      </c>
      <c r="R84" s="231">
        <v>1</v>
      </c>
      <c r="S84" s="231">
        <v>15</v>
      </c>
      <c r="T84" s="231">
        <v>0</v>
      </c>
      <c r="U84" s="231">
        <v>15</v>
      </c>
      <c r="V84" s="231">
        <v>225</v>
      </c>
      <c r="W84" s="231">
        <v>15</v>
      </c>
      <c r="X84" s="231">
        <v>43</v>
      </c>
      <c r="Y84" s="231">
        <v>645</v>
      </c>
      <c r="Z84" s="231">
        <v>60</v>
      </c>
      <c r="AA84" s="231">
        <v>25</v>
      </c>
      <c r="AB84" s="231">
        <v>375</v>
      </c>
      <c r="AC84" s="231">
        <v>45</v>
      </c>
      <c r="AD84" s="231">
        <v>24</v>
      </c>
      <c r="AE84" s="231">
        <v>360</v>
      </c>
      <c r="AF84" s="231">
        <v>30</v>
      </c>
      <c r="AG84" s="231">
        <v>0</v>
      </c>
      <c r="AH84" s="231">
        <v>4</v>
      </c>
      <c r="AI84" s="231">
        <v>4</v>
      </c>
      <c r="AJ84" s="231">
        <v>0</v>
      </c>
      <c r="AK84" s="231">
        <v>0</v>
      </c>
      <c r="AL84" s="231">
        <v>0</v>
      </c>
      <c r="AM84" s="231">
        <v>0</v>
      </c>
      <c r="AN84" s="231">
        <v>0</v>
      </c>
      <c r="AO84" s="231">
        <v>0</v>
      </c>
    </row>
    <row r="85" spans="1:41" x14ac:dyDescent="0.35">
      <c r="A85">
        <v>3302127</v>
      </c>
      <c r="B85" s="231">
        <v>2127</v>
      </c>
      <c r="C85" t="s">
        <v>129</v>
      </c>
      <c r="D85" s="231">
        <v>0</v>
      </c>
      <c r="E85" s="231">
        <v>23</v>
      </c>
      <c r="F85" s="231">
        <v>13</v>
      </c>
      <c r="G85" s="232">
        <v>36</v>
      </c>
      <c r="H85" s="231">
        <v>4</v>
      </c>
      <c r="I85" s="231">
        <v>3</v>
      </c>
      <c r="J85" s="232">
        <v>7</v>
      </c>
      <c r="K85" s="231">
        <v>0</v>
      </c>
      <c r="L85" s="231">
        <v>345</v>
      </c>
      <c r="M85" s="231">
        <v>195</v>
      </c>
      <c r="N85" s="232">
        <v>540</v>
      </c>
      <c r="O85" s="231">
        <v>60</v>
      </c>
      <c r="P85" s="231">
        <v>45</v>
      </c>
      <c r="Q85" s="232">
        <v>105</v>
      </c>
      <c r="R85" s="231">
        <v>10</v>
      </c>
      <c r="S85" s="231">
        <v>150</v>
      </c>
      <c r="T85" s="231">
        <v>15</v>
      </c>
      <c r="U85" s="231">
        <v>17</v>
      </c>
      <c r="V85" s="231">
        <v>255</v>
      </c>
      <c r="W85" s="231">
        <v>45</v>
      </c>
      <c r="X85" s="231">
        <v>9</v>
      </c>
      <c r="Y85" s="231">
        <v>135</v>
      </c>
      <c r="Z85" s="231">
        <v>45</v>
      </c>
      <c r="AA85" s="231">
        <v>15</v>
      </c>
      <c r="AB85" s="231">
        <v>225</v>
      </c>
      <c r="AC85" s="231">
        <v>30</v>
      </c>
      <c r="AD85" s="231">
        <v>15</v>
      </c>
      <c r="AE85" s="231">
        <v>225</v>
      </c>
      <c r="AF85" s="231">
        <v>30</v>
      </c>
      <c r="AG85" s="231">
        <v>0</v>
      </c>
      <c r="AH85" s="231">
        <v>15</v>
      </c>
      <c r="AI85" s="231">
        <v>2</v>
      </c>
      <c r="AJ85" s="231">
        <v>0</v>
      </c>
      <c r="AK85" s="231">
        <v>0</v>
      </c>
      <c r="AL85" s="231">
        <v>0</v>
      </c>
      <c r="AM85" s="231">
        <v>0</v>
      </c>
      <c r="AN85" s="231">
        <v>0</v>
      </c>
      <c r="AO85" s="231">
        <v>0</v>
      </c>
    </row>
    <row r="86" spans="1:41" x14ac:dyDescent="0.35">
      <c r="A86">
        <v>3302132</v>
      </c>
      <c r="B86" s="231">
        <v>2132</v>
      </c>
      <c r="C86" t="s">
        <v>911</v>
      </c>
      <c r="D86" s="231">
        <v>0</v>
      </c>
      <c r="E86" s="231">
        <v>28</v>
      </c>
      <c r="F86" s="231">
        <v>21</v>
      </c>
      <c r="G86" s="232">
        <v>49</v>
      </c>
      <c r="H86" s="231">
        <v>0</v>
      </c>
      <c r="I86" s="231">
        <v>0</v>
      </c>
      <c r="J86" s="232">
        <v>0</v>
      </c>
      <c r="K86" s="231">
        <v>0</v>
      </c>
      <c r="L86" s="231">
        <v>420</v>
      </c>
      <c r="M86" s="231">
        <v>315</v>
      </c>
      <c r="N86" s="232">
        <v>735</v>
      </c>
      <c r="O86" s="231">
        <v>0</v>
      </c>
      <c r="P86" s="231">
        <v>0</v>
      </c>
      <c r="Q86" s="232">
        <v>0</v>
      </c>
      <c r="R86" s="231">
        <v>0</v>
      </c>
      <c r="S86" s="231">
        <v>0</v>
      </c>
      <c r="T86" s="231">
        <v>0</v>
      </c>
      <c r="U86" s="231">
        <v>11</v>
      </c>
      <c r="V86" s="231">
        <v>165</v>
      </c>
      <c r="W86" s="231">
        <v>0</v>
      </c>
      <c r="X86" s="231">
        <v>38</v>
      </c>
      <c r="Y86" s="231">
        <v>570</v>
      </c>
      <c r="Z86" s="231">
        <v>0</v>
      </c>
      <c r="AA86" s="231">
        <v>18</v>
      </c>
      <c r="AB86" s="231">
        <v>270</v>
      </c>
      <c r="AC86" s="231">
        <v>0</v>
      </c>
      <c r="AD86" s="231">
        <v>11</v>
      </c>
      <c r="AE86" s="231">
        <v>165</v>
      </c>
      <c r="AF86" s="231">
        <v>0</v>
      </c>
      <c r="AG86" s="231">
        <v>0</v>
      </c>
      <c r="AH86" s="231">
        <v>11</v>
      </c>
      <c r="AI86" s="231">
        <v>0</v>
      </c>
      <c r="AJ86" s="231">
        <v>0</v>
      </c>
      <c r="AK86" s="231">
        <v>0</v>
      </c>
      <c r="AL86" s="231">
        <v>0</v>
      </c>
      <c r="AM86" s="231">
        <v>0</v>
      </c>
      <c r="AN86" s="231">
        <v>0</v>
      </c>
      <c r="AO86" s="231">
        <v>0</v>
      </c>
    </row>
    <row r="87" spans="1:41" x14ac:dyDescent="0.35">
      <c r="A87">
        <v>3302136</v>
      </c>
      <c r="B87" s="231">
        <v>2136</v>
      </c>
      <c r="C87" t="s">
        <v>912</v>
      </c>
      <c r="D87" s="231">
        <v>1</v>
      </c>
      <c r="E87" s="231">
        <v>24</v>
      </c>
      <c r="F87" s="231">
        <v>7</v>
      </c>
      <c r="G87" s="232">
        <v>31</v>
      </c>
      <c r="H87" s="231">
        <v>7</v>
      </c>
      <c r="I87" s="231">
        <v>2</v>
      </c>
      <c r="J87" s="232">
        <v>9</v>
      </c>
      <c r="K87" s="231">
        <v>15</v>
      </c>
      <c r="L87" s="231">
        <v>360</v>
      </c>
      <c r="M87" s="231">
        <v>105</v>
      </c>
      <c r="N87" s="232">
        <v>465</v>
      </c>
      <c r="O87" s="231">
        <v>105</v>
      </c>
      <c r="P87" s="231">
        <v>30</v>
      </c>
      <c r="Q87" s="232">
        <v>135</v>
      </c>
      <c r="R87" s="231">
        <v>12</v>
      </c>
      <c r="S87" s="231">
        <v>180</v>
      </c>
      <c r="T87" s="231">
        <v>30</v>
      </c>
      <c r="U87" s="231">
        <v>1</v>
      </c>
      <c r="V87" s="231">
        <v>15</v>
      </c>
      <c r="W87" s="231">
        <v>0</v>
      </c>
      <c r="X87" s="231">
        <v>14</v>
      </c>
      <c r="Y87" s="231">
        <v>210</v>
      </c>
      <c r="Z87" s="231">
        <v>75</v>
      </c>
      <c r="AA87" s="231">
        <v>10</v>
      </c>
      <c r="AB87" s="231">
        <v>150</v>
      </c>
      <c r="AC87" s="231">
        <v>30</v>
      </c>
      <c r="AD87" s="231">
        <v>10</v>
      </c>
      <c r="AE87" s="231">
        <v>150</v>
      </c>
      <c r="AF87" s="231">
        <v>30</v>
      </c>
      <c r="AG87" s="231">
        <v>0</v>
      </c>
      <c r="AH87" s="231">
        <v>10</v>
      </c>
      <c r="AI87" s="231">
        <v>10</v>
      </c>
      <c r="AJ87" s="231">
        <v>0</v>
      </c>
      <c r="AK87" s="231">
        <v>0</v>
      </c>
      <c r="AL87" s="231">
        <v>0</v>
      </c>
      <c r="AM87" s="231">
        <v>0</v>
      </c>
      <c r="AN87" s="231">
        <v>0</v>
      </c>
      <c r="AO87" s="231">
        <v>0</v>
      </c>
    </row>
    <row r="88" spans="1:41" x14ac:dyDescent="0.35">
      <c r="A88">
        <v>3302138</v>
      </c>
      <c r="B88" s="231">
        <v>2138</v>
      </c>
      <c r="C88" t="s">
        <v>913</v>
      </c>
      <c r="D88" s="231">
        <v>0</v>
      </c>
      <c r="E88" s="231">
        <v>35</v>
      </c>
      <c r="F88" s="231">
        <v>9</v>
      </c>
      <c r="G88" s="232">
        <v>44</v>
      </c>
      <c r="H88" s="231">
        <v>10</v>
      </c>
      <c r="I88" s="231">
        <v>3</v>
      </c>
      <c r="J88" s="232">
        <v>13</v>
      </c>
      <c r="K88" s="231">
        <v>0</v>
      </c>
      <c r="L88" s="231">
        <v>525</v>
      </c>
      <c r="M88" s="231">
        <v>135</v>
      </c>
      <c r="N88" s="232">
        <v>660</v>
      </c>
      <c r="O88" s="231">
        <v>135</v>
      </c>
      <c r="P88" s="231">
        <v>45</v>
      </c>
      <c r="Q88" s="232">
        <v>180</v>
      </c>
      <c r="R88" s="231">
        <v>1</v>
      </c>
      <c r="S88" s="231">
        <v>15</v>
      </c>
      <c r="T88" s="231">
        <v>0</v>
      </c>
      <c r="U88" s="231">
        <v>3</v>
      </c>
      <c r="V88" s="231">
        <v>45</v>
      </c>
      <c r="W88" s="231">
        <v>30</v>
      </c>
      <c r="X88" s="231">
        <v>8</v>
      </c>
      <c r="Y88" s="231">
        <v>120</v>
      </c>
      <c r="Z88" s="231">
        <v>15</v>
      </c>
      <c r="AA88" s="231">
        <v>8</v>
      </c>
      <c r="AB88" s="231">
        <v>120</v>
      </c>
      <c r="AC88" s="231">
        <v>30</v>
      </c>
      <c r="AD88" s="231">
        <v>7</v>
      </c>
      <c r="AE88" s="231">
        <v>105</v>
      </c>
      <c r="AF88" s="231">
        <v>30</v>
      </c>
      <c r="AG88" s="231">
        <v>0</v>
      </c>
      <c r="AH88" s="231">
        <v>8</v>
      </c>
      <c r="AI88" s="231">
        <v>8</v>
      </c>
      <c r="AJ88" s="231">
        <v>0</v>
      </c>
      <c r="AK88" s="231">
        <v>0</v>
      </c>
      <c r="AL88" s="231">
        <v>0</v>
      </c>
      <c r="AM88" s="231">
        <v>0</v>
      </c>
      <c r="AN88" s="231">
        <v>0</v>
      </c>
      <c r="AO88" s="231">
        <v>0</v>
      </c>
    </row>
    <row r="89" spans="1:41" x14ac:dyDescent="0.35">
      <c r="A89">
        <v>3302141</v>
      </c>
      <c r="B89" s="231">
        <v>2141</v>
      </c>
      <c r="C89" t="s">
        <v>914</v>
      </c>
      <c r="D89" s="231">
        <v>0</v>
      </c>
      <c r="E89" s="231">
        <v>7</v>
      </c>
      <c r="F89" s="231">
        <v>10</v>
      </c>
      <c r="G89" s="232">
        <v>17</v>
      </c>
      <c r="H89" s="231">
        <v>0</v>
      </c>
      <c r="I89" s="231">
        <v>0</v>
      </c>
      <c r="J89" s="232">
        <v>0</v>
      </c>
      <c r="K89" s="231">
        <v>0</v>
      </c>
      <c r="L89" s="231">
        <v>105</v>
      </c>
      <c r="M89" s="231">
        <v>150</v>
      </c>
      <c r="N89" s="232">
        <v>255</v>
      </c>
      <c r="O89" s="231">
        <v>0</v>
      </c>
      <c r="P89" s="231">
        <v>0</v>
      </c>
      <c r="Q89" s="232">
        <v>0</v>
      </c>
      <c r="R89" s="231">
        <v>15</v>
      </c>
      <c r="S89" s="231">
        <v>225</v>
      </c>
      <c r="T89" s="231">
        <v>0</v>
      </c>
      <c r="U89" s="231">
        <v>0</v>
      </c>
      <c r="V89" s="231">
        <v>0</v>
      </c>
      <c r="W89" s="231">
        <v>0</v>
      </c>
      <c r="X89" s="231">
        <v>1</v>
      </c>
      <c r="Y89" s="231">
        <v>15</v>
      </c>
      <c r="Z89" s="231">
        <v>0</v>
      </c>
      <c r="AA89" s="231">
        <v>10</v>
      </c>
      <c r="AB89" s="231">
        <v>150</v>
      </c>
      <c r="AC89" s="231">
        <v>0</v>
      </c>
      <c r="AD89" s="231">
        <v>10</v>
      </c>
      <c r="AE89" s="231">
        <v>150</v>
      </c>
      <c r="AF89" s="231">
        <v>0</v>
      </c>
      <c r="AG89" s="231">
        <v>0</v>
      </c>
      <c r="AH89" s="231">
        <v>10</v>
      </c>
      <c r="AI89" s="231">
        <v>10</v>
      </c>
      <c r="AJ89" s="231">
        <v>0</v>
      </c>
      <c r="AK89" s="231">
        <v>0</v>
      </c>
      <c r="AL89" s="231">
        <v>0</v>
      </c>
      <c r="AM89" s="231">
        <v>0</v>
      </c>
      <c r="AN89" s="231">
        <v>0</v>
      </c>
      <c r="AO89" s="231">
        <v>0</v>
      </c>
    </row>
    <row r="90" spans="1:41" x14ac:dyDescent="0.35">
      <c r="A90">
        <v>3302142</v>
      </c>
      <c r="B90" s="231">
        <v>2142</v>
      </c>
      <c r="C90" t="s">
        <v>915</v>
      </c>
      <c r="D90" s="231">
        <v>0</v>
      </c>
      <c r="E90" s="231">
        <v>19</v>
      </c>
      <c r="F90" s="231">
        <v>7</v>
      </c>
      <c r="G90" s="232">
        <v>26</v>
      </c>
      <c r="H90" s="231">
        <v>0</v>
      </c>
      <c r="I90" s="231">
        <v>0</v>
      </c>
      <c r="J90" s="232">
        <v>0</v>
      </c>
      <c r="K90" s="231">
        <v>0</v>
      </c>
      <c r="L90" s="231">
        <v>285</v>
      </c>
      <c r="M90" s="231">
        <v>105</v>
      </c>
      <c r="N90" s="232">
        <v>390</v>
      </c>
      <c r="O90" s="231">
        <v>0</v>
      </c>
      <c r="P90" s="231">
        <v>0</v>
      </c>
      <c r="Q90" s="232">
        <v>0</v>
      </c>
      <c r="R90" s="231">
        <v>16</v>
      </c>
      <c r="S90" s="231">
        <v>240</v>
      </c>
      <c r="T90" s="231">
        <v>0</v>
      </c>
      <c r="U90" s="231">
        <v>0</v>
      </c>
      <c r="V90" s="231">
        <v>0</v>
      </c>
      <c r="W90" s="231">
        <v>0</v>
      </c>
      <c r="X90" s="231">
        <v>4</v>
      </c>
      <c r="Y90" s="231">
        <v>60</v>
      </c>
      <c r="Z90" s="231">
        <v>0</v>
      </c>
      <c r="AA90" s="231">
        <v>13</v>
      </c>
      <c r="AB90" s="231">
        <v>195</v>
      </c>
      <c r="AC90" s="231">
        <v>0</v>
      </c>
      <c r="AD90" s="231">
        <v>13</v>
      </c>
      <c r="AE90" s="231">
        <v>195</v>
      </c>
      <c r="AF90" s="231">
        <v>0</v>
      </c>
      <c r="AG90" s="231">
        <v>0</v>
      </c>
      <c r="AH90" s="231">
        <v>12</v>
      </c>
      <c r="AI90" s="231">
        <v>12</v>
      </c>
      <c r="AJ90" s="231">
        <v>0</v>
      </c>
      <c r="AK90" s="231">
        <v>0</v>
      </c>
      <c r="AL90" s="231">
        <v>0</v>
      </c>
      <c r="AM90" s="231">
        <v>0</v>
      </c>
      <c r="AN90" s="231">
        <v>0</v>
      </c>
      <c r="AO90" s="231">
        <v>0</v>
      </c>
    </row>
    <row r="91" spans="1:41" x14ac:dyDescent="0.35">
      <c r="A91">
        <v>3302144</v>
      </c>
      <c r="B91" s="231">
        <v>2144</v>
      </c>
      <c r="C91" t="s">
        <v>916</v>
      </c>
      <c r="D91" s="231">
        <v>0</v>
      </c>
      <c r="E91" s="231">
        <v>32</v>
      </c>
      <c r="F91" s="231">
        <v>7</v>
      </c>
      <c r="G91" s="232">
        <v>39</v>
      </c>
      <c r="H91" s="231">
        <v>0</v>
      </c>
      <c r="I91" s="231">
        <v>0</v>
      </c>
      <c r="J91" s="232">
        <v>0</v>
      </c>
      <c r="K91" s="231">
        <v>0</v>
      </c>
      <c r="L91" s="231">
        <v>480</v>
      </c>
      <c r="M91" s="231">
        <v>105</v>
      </c>
      <c r="N91" s="232">
        <v>585</v>
      </c>
      <c r="O91" s="231">
        <v>0</v>
      </c>
      <c r="P91" s="231">
        <v>0</v>
      </c>
      <c r="Q91" s="232">
        <v>0</v>
      </c>
      <c r="R91" s="231">
        <v>1</v>
      </c>
      <c r="S91" s="231">
        <v>15</v>
      </c>
      <c r="T91" s="231">
        <v>0</v>
      </c>
      <c r="U91" s="231">
        <v>15</v>
      </c>
      <c r="V91" s="231">
        <v>225</v>
      </c>
      <c r="W91" s="231">
        <v>0</v>
      </c>
      <c r="X91" s="231">
        <v>22</v>
      </c>
      <c r="Y91" s="231">
        <v>330</v>
      </c>
      <c r="Z91" s="231">
        <v>0</v>
      </c>
      <c r="AA91" s="231">
        <v>12</v>
      </c>
      <c r="AB91" s="231">
        <v>180</v>
      </c>
      <c r="AC91" s="231">
        <v>0</v>
      </c>
      <c r="AD91" s="231">
        <v>6</v>
      </c>
      <c r="AE91" s="231">
        <v>90</v>
      </c>
      <c r="AF91" s="231">
        <v>0</v>
      </c>
      <c r="AG91" s="231">
        <v>0</v>
      </c>
      <c r="AH91" s="231">
        <v>12</v>
      </c>
      <c r="AI91" s="231">
        <v>0</v>
      </c>
      <c r="AJ91" s="231">
        <v>0</v>
      </c>
      <c r="AK91" s="231">
        <v>0</v>
      </c>
      <c r="AL91" s="231">
        <v>0</v>
      </c>
      <c r="AM91" s="231">
        <v>0</v>
      </c>
      <c r="AN91" s="231">
        <v>0</v>
      </c>
      <c r="AO91" s="231">
        <v>0</v>
      </c>
    </row>
    <row r="92" spans="1:41" x14ac:dyDescent="0.35">
      <c r="A92">
        <v>3302146</v>
      </c>
      <c r="B92" s="231">
        <v>2146</v>
      </c>
      <c r="C92" t="s">
        <v>917</v>
      </c>
      <c r="D92" s="231">
        <v>0</v>
      </c>
      <c r="E92" s="231">
        <v>17</v>
      </c>
      <c r="F92" s="231">
        <v>5</v>
      </c>
      <c r="G92" s="232">
        <v>22</v>
      </c>
      <c r="H92" s="231">
        <v>1</v>
      </c>
      <c r="I92" s="231">
        <v>0</v>
      </c>
      <c r="J92" s="232">
        <v>1</v>
      </c>
      <c r="K92" s="231">
        <v>0</v>
      </c>
      <c r="L92" s="231">
        <v>255</v>
      </c>
      <c r="M92" s="231">
        <v>75</v>
      </c>
      <c r="N92" s="232">
        <v>330</v>
      </c>
      <c r="O92" s="231">
        <v>15</v>
      </c>
      <c r="P92" s="231">
        <v>0</v>
      </c>
      <c r="Q92" s="232">
        <v>15</v>
      </c>
      <c r="R92" s="231">
        <v>0</v>
      </c>
      <c r="S92" s="231">
        <v>0</v>
      </c>
      <c r="T92" s="231">
        <v>0</v>
      </c>
      <c r="U92" s="231">
        <v>6</v>
      </c>
      <c r="V92" s="231">
        <v>90</v>
      </c>
      <c r="W92" s="231">
        <v>0</v>
      </c>
      <c r="X92" s="231">
        <v>15</v>
      </c>
      <c r="Y92" s="231">
        <v>225</v>
      </c>
      <c r="Z92" s="231">
        <v>0</v>
      </c>
      <c r="AA92" s="231">
        <v>6</v>
      </c>
      <c r="AB92" s="231">
        <v>90</v>
      </c>
      <c r="AC92" s="231">
        <v>0</v>
      </c>
      <c r="AD92" s="231">
        <v>6</v>
      </c>
      <c r="AE92" s="231">
        <v>90</v>
      </c>
      <c r="AF92" s="231">
        <v>0</v>
      </c>
      <c r="AG92" s="231">
        <v>0</v>
      </c>
      <c r="AH92" s="231">
        <v>6</v>
      </c>
      <c r="AI92" s="231">
        <v>0</v>
      </c>
      <c r="AJ92" s="231">
        <v>0</v>
      </c>
      <c r="AK92" s="231">
        <v>0</v>
      </c>
      <c r="AL92" s="231">
        <v>0</v>
      </c>
      <c r="AM92" s="231">
        <v>0</v>
      </c>
      <c r="AN92" s="231">
        <v>0</v>
      </c>
      <c r="AO92" s="231">
        <v>0</v>
      </c>
    </row>
    <row r="93" spans="1:41" x14ac:dyDescent="0.35">
      <c r="A93">
        <v>3302149</v>
      </c>
      <c r="B93" s="231">
        <v>2149</v>
      </c>
      <c r="C93" t="s">
        <v>918</v>
      </c>
      <c r="D93" s="231">
        <v>0</v>
      </c>
      <c r="E93" s="231">
        <v>16</v>
      </c>
      <c r="F93" s="231">
        <v>6</v>
      </c>
      <c r="G93" s="232">
        <v>22</v>
      </c>
      <c r="H93" s="231">
        <v>0</v>
      </c>
      <c r="I93" s="231">
        <v>0</v>
      </c>
      <c r="J93" s="232">
        <v>0</v>
      </c>
      <c r="K93" s="231">
        <v>0</v>
      </c>
      <c r="L93" s="231">
        <v>240</v>
      </c>
      <c r="M93" s="231">
        <v>90</v>
      </c>
      <c r="N93" s="232">
        <v>330</v>
      </c>
      <c r="O93" s="231">
        <v>0</v>
      </c>
      <c r="P93" s="231">
        <v>0</v>
      </c>
      <c r="Q93" s="232">
        <v>0</v>
      </c>
      <c r="R93" s="231">
        <v>1</v>
      </c>
      <c r="S93" s="231">
        <v>15</v>
      </c>
      <c r="T93" s="231">
        <v>0</v>
      </c>
      <c r="U93" s="231">
        <v>5</v>
      </c>
      <c r="V93" s="231">
        <v>75</v>
      </c>
      <c r="W93" s="231">
        <v>0</v>
      </c>
      <c r="X93" s="231">
        <v>4</v>
      </c>
      <c r="Y93" s="231">
        <v>60</v>
      </c>
      <c r="Z93" s="231">
        <v>0</v>
      </c>
      <c r="AA93" s="231">
        <v>11</v>
      </c>
      <c r="AB93" s="231">
        <v>165</v>
      </c>
      <c r="AC93" s="231">
        <v>0</v>
      </c>
      <c r="AD93" s="231">
        <v>11</v>
      </c>
      <c r="AE93" s="231">
        <v>165</v>
      </c>
      <c r="AF93" s="231">
        <v>0</v>
      </c>
      <c r="AG93" s="231">
        <v>0</v>
      </c>
      <c r="AH93" s="231">
        <v>11</v>
      </c>
      <c r="AI93" s="231">
        <v>8</v>
      </c>
      <c r="AJ93" s="231">
        <v>0</v>
      </c>
      <c r="AK93" s="231">
        <v>0</v>
      </c>
      <c r="AL93" s="231">
        <v>0</v>
      </c>
      <c r="AM93" s="231">
        <v>0</v>
      </c>
      <c r="AN93" s="231">
        <v>0</v>
      </c>
      <c r="AO93" s="231">
        <v>0</v>
      </c>
    </row>
    <row r="94" spans="1:41" x14ac:dyDescent="0.35">
      <c r="A94">
        <v>3302150</v>
      </c>
      <c r="B94" s="231">
        <v>2150</v>
      </c>
      <c r="C94" t="s">
        <v>919</v>
      </c>
      <c r="D94" s="231">
        <v>0</v>
      </c>
      <c r="E94" s="231">
        <v>13</v>
      </c>
      <c r="F94" s="231">
        <v>5</v>
      </c>
      <c r="G94" s="232">
        <v>18</v>
      </c>
      <c r="H94" s="231">
        <v>0</v>
      </c>
      <c r="I94" s="231">
        <v>0</v>
      </c>
      <c r="J94" s="232">
        <v>0</v>
      </c>
      <c r="K94" s="231">
        <v>0</v>
      </c>
      <c r="L94" s="231">
        <v>195</v>
      </c>
      <c r="M94" s="231">
        <v>75</v>
      </c>
      <c r="N94" s="232">
        <v>270</v>
      </c>
      <c r="O94" s="231">
        <v>0</v>
      </c>
      <c r="P94" s="231">
        <v>0</v>
      </c>
      <c r="Q94" s="232">
        <v>0</v>
      </c>
      <c r="R94" s="231">
        <v>3</v>
      </c>
      <c r="S94" s="231">
        <v>45</v>
      </c>
      <c r="T94" s="231">
        <v>0</v>
      </c>
      <c r="U94" s="231">
        <v>9</v>
      </c>
      <c r="V94" s="231">
        <v>135</v>
      </c>
      <c r="W94" s="231">
        <v>0</v>
      </c>
      <c r="X94" s="231">
        <v>2</v>
      </c>
      <c r="Y94" s="231">
        <v>30</v>
      </c>
      <c r="Z94" s="231">
        <v>0</v>
      </c>
      <c r="AA94" s="231">
        <v>5</v>
      </c>
      <c r="AB94" s="231">
        <v>75</v>
      </c>
      <c r="AC94" s="231">
        <v>0</v>
      </c>
      <c r="AD94" s="231">
        <v>5</v>
      </c>
      <c r="AE94" s="231">
        <v>75</v>
      </c>
      <c r="AF94" s="231">
        <v>0</v>
      </c>
      <c r="AG94" s="231">
        <v>0</v>
      </c>
      <c r="AH94" s="231">
        <v>0</v>
      </c>
      <c r="AI94" s="231">
        <v>0</v>
      </c>
      <c r="AJ94" s="231">
        <v>0</v>
      </c>
      <c r="AK94" s="231">
        <v>0</v>
      </c>
      <c r="AL94" s="231">
        <v>0</v>
      </c>
      <c r="AM94" s="231">
        <v>0</v>
      </c>
      <c r="AN94" s="231">
        <v>0</v>
      </c>
      <c r="AO94" s="231">
        <v>0</v>
      </c>
    </row>
    <row r="95" spans="1:41" x14ac:dyDescent="0.35">
      <c r="A95">
        <v>3302156</v>
      </c>
      <c r="B95" s="231">
        <v>2156</v>
      </c>
      <c r="C95" t="s">
        <v>920</v>
      </c>
      <c r="D95" s="231">
        <v>0</v>
      </c>
      <c r="E95" s="231">
        <v>13</v>
      </c>
      <c r="F95" s="231">
        <v>7</v>
      </c>
      <c r="G95" s="232">
        <v>20</v>
      </c>
      <c r="H95" s="231">
        <v>0</v>
      </c>
      <c r="I95" s="231">
        <v>0</v>
      </c>
      <c r="J95" s="232">
        <v>0</v>
      </c>
      <c r="K95" s="231">
        <v>0</v>
      </c>
      <c r="L95" s="231">
        <v>195</v>
      </c>
      <c r="M95" s="231">
        <v>105</v>
      </c>
      <c r="N95" s="232">
        <v>300</v>
      </c>
      <c r="O95" s="231">
        <v>0</v>
      </c>
      <c r="P95" s="231">
        <v>0</v>
      </c>
      <c r="Q95" s="232">
        <v>0</v>
      </c>
      <c r="R95" s="231">
        <v>5</v>
      </c>
      <c r="S95" s="231">
        <v>75</v>
      </c>
      <c r="T95" s="231">
        <v>0</v>
      </c>
      <c r="U95" s="231">
        <v>6</v>
      </c>
      <c r="V95" s="231">
        <v>90</v>
      </c>
      <c r="W95" s="231">
        <v>0</v>
      </c>
      <c r="X95" s="231">
        <v>5</v>
      </c>
      <c r="Y95" s="231">
        <v>75</v>
      </c>
      <c r="Z95" s="231">
        <v>0</v>
      </c>
      <c r="AA95" s="231">
        <v>3</v>
      </c>
      <c r="AB95" s="231">
        <v>45</v>
      </c>
      <c r="AC95" s="231">
        <v>0</v>
      </c>
      <c r="AD95" s="231">
        <v>3</v>
      </c>
      <c r="AE95" s="231">
        <v>45</v>
      </c>
      <c r="AF95" s="231">
        <v>0</v>
      </c>
      <c r="AG95" s="231">
        <v>0</v>
      </c>
      <c r="AH95" s="231">
        <v>0</v>
      </c>
      <c r="AI95" s="231">
        <v>0</v>
      </c>
      <c r="AJ95" s="231">
        <v>0</v>
      </c>
      <c r="AK95" s="231">
        <v>0</v>
      </c>
      <c r="AL95" s="231">
        <v>0</v>
      </c>
      <c r="AM95" s="231">
        <v>0</v>
      </c>
      <c r="AN95" s="231">
        <v>0</v>
      </c>
      <c r="AO95" s="231">
        <v>0</v>
      </c>
    </row>
    <row r="96" spans="1:41" x14ac:dyDescent="0.35">
      <c r="A96">
        <v>3302157</v>
      </c>
      <c r="B96" s="231">
        <v>2157</v>
      </c>
      <c r="C96" t="s">
        <v>921</v>
      </c>
      <c r="D96" s="231">
        <v>0</v>
      </c>
      <c r="E96" s="231">
        <v>19</v>
      </c>
      <c r="F96" s="231">
        <v>7</v>
      </c>
      <c r="G96" s="232">
        <v>26</v>
      </c>
      <c r="H96" s="231">
        <v>7</v>
      </c>
      <c r="I96" s="231">
        <v>2</v>
      </c>
      <c r="J96" s="232">
        <v>9</v>
      </c>
      <c r="K96" s="231">
        <v>0</v>
      </c>
      <c r="L96" s="231">
        <v>285</v>
      </c>
      <c r="M96" s="231">
        <v>105</v>
      </c>
      <c r="N96" s="232">
        <v>390</v>
      </c>
      <c r="O96" s="231">
        <v>105</v>
      </c>
      <c r="P96" s="231">
        <v>30</v>
      </c>
      <c r="Q96" s="232">
        <v>135</v>
      </c>
      <c r="R96" s="231">
        <v>4</v>
      </c>
      <c r="S96" s="231">
        <v>60</v>
      </c>
      <c r="T96" s="231">
        <v>15</v>
      </c>
      <c r="U96" s="231">
        <v>1</v>
      </c>
      <c r="V96" s="231">
        <v>15</v>
      </c>
      <c r="W96" s="231">
        <v>0</v>
      </c>
      <c r="X96" s="231">
        <v>1</v>
      </c>
      <c r="Y96" s="231">
        <v>15</v>
      </c>
      <c r="Z96" s="231">
        <v>0</v>
      </c>
      <c r="AA96" s="231">
        <v>5</v>
      </c>
      <c r="AB96" s="231">
        <v>75</v>
      </c>
      <c r="AC96" s="231">
        <v>0</v>
      </c>
      <c r="AD96" s="231">
        <v>5</v>
      </c>
      <c r="AE96" s="231">
        <v>75</v>
      </c>
      <c r="AF96" s="231">
        <v>0</v>
      </c>
      <c r="AG96" s="231">
        <v>0</v>
      </c>
      <c r="AH96" s="231">
        <v>5</v>
      </c>
      <c r="AI96" s="231">
        <v>5</v>
      </c>
      <c r="AJ96" s="231">
        <v>0</v>
      </c>
      <c r="AK96" s="231">
        <v>0</v>
      </c>
      <c r="AL96" s="231">
        <v>0</v>
      </c>
      <c r="AM96" s="231">
        <v>0</v>
      </c>
      <c r="AN96" s="231">
        <v>0</v>
      </c>
      <c r="AO96" s="231">
        <v>0</v>
      </c>
    </row>
    <row r="97" spans="1:41" x14ac:dyDescent="0.35">
      <c r="A97">
        <v>3302161</v>
      </c>
      <c r="B97" s="231">
        <v>2161</v>
      </c>
      <c r="C97" t="s">
        <v>922</v>
      </c>
      <c r="D97" s="231">
        <v>0</v>
      </c>
      <c r="E97" s="231">
        <v>26</v>
      </c>
      <c r="F97" s="231">
        <v>14</v>
      </c>
      <c r="G97" s="232">
        <v>40</v>
      </c>
      <c r="H97" s="231">
        <v>10</v>
      </c>
      <c r="I97" s="231">
        <v>2</v>
      </c>
      <c r="J97" s="232">
        <v>12</v>
      </c>
      <c r="K97" s="231">
        <v>0</v>
      </c>
      <c r="L97" s="231">
        <v>390</v>
      </c>
      <c r="M97" s="231">
        <v>210</v>
      </c>
      <c r="N97" s="232">
        <v>600</v>
      </c>
      <c r="O97" s="231">
        <v>150</v>
      </c>
      <c r="P97" s="231">
        <v>30</v>
      </c>
      <c r="Q97" s="232">
        <v>180</v>
      </c>
      <c r="R97" s="231">
        <v>4</v>
      </c>
      <c r="S97" s="231">
        <v>60</v>
      </c>
      <c r="T97" s="231">
        <v>15</v>
      </c>
      <c r="U97" s="231">
        <v>4</v>
      </c>
      <c r="V97" s="231">
        <v>60</v>
      </c>
      <c r="W97" s="231">
        <v>15</v>
      </c>
      <c r="X97" s="231">
        <v>18</v>
      </c>
      <c r="Y97" s="231">
        <v>270</v>
      </c>
      <c r="Z97" s="231">
        <v>75</v>
      </c>
      <c r="AA97" s="231">
        <v>13</v>
      </c>
      <c r="AB97" s="231">
        <v>195</v>
      </c>
      <c r="AC97" s="231">
        <v>0</v>
      </c>
      <c r="AD97" s="231">
        <v>0</v>
      </c>
      <c r="AE97" s="231">
        <v>0</v>
      </c>
      <c r="AF97" s="231">
        <v>0</v>
      </c>
      <c r="AG97" s="231">
        <v>0</v>
      </c>
      <c r="AH97" s="231">
        <v>13</v>
      </c>
      <c r="AI97" s="231">
        <v>0</v>
      </c>
      <c r="AJ97" s="231">
        <v>0</v>
      </c>
      <c r="AK97" s="231">
        <v>0</v>
      </c>
      <c r="AL97" s="231">
        <v>0</v>
      </c>
      <c r="AM97" s="231">
        <v>0</v>
      </c>
      <c r="AN97" s="231">
        <v>0</v>
      </c>
      <c r="AO97" s="231">
        <v>0</v>
      </c>
    </row>
    <row r="98" spans="1:41" x14ac:dyDescent="0.35">
      <c r="A98">
        <v>3302162</v>
      </c>
      <c r="B98" s="231">
        <v>2162</v>
      </c>
      <c r="C98" t="s">
        <v>923</v>
      </c>
      <c r="D98" s="231">
        <v>0</v>
      </c>
      <c r="E98" s="231">
        <v>19</v>
      </c>
      <c r="F98" s="231">
        <v>5</v>
      </c>
      <c r="G98" s="232">
        <v>24</v>
      </c>
      <c r="H98" s="231">
        <v>0</v>
      </c>
      <c r="I98" s="231">
        <v>0</v>
      </c>
      <c r="J98" s="232">
        <v>0</v>
      </c>
      <c r="K98" s="231">
        <v>0</v>
      </c>
      <c r="L98" s="231">
        <v>285</v>
      </c>
      <c r="M98" s="231">
        <v>75</v>
      </c>
      <c r="N98" s="232">
        <v>360</v>
      </c>
      <c r="O98" s="231">
        <v>0</v>
      </c>
      <c r="P98" s="231">
        <v>0</v>
      </c>
      <c r="Q98" s="232">
        <v>0</v>
      </c>
      <c r="R98" s="231">
        <v>1</v>
      </c>
      <c r="S98" s="231">
        <v>15</v>
      </c>
      <c r="T98" s="231">
        <v>0</v>
      </c>
      <c r="U98" s="231">
        <v>21</v>
      </c>
      <c r="V98" s="231">
        <v>315</v>
      </c>
      <c r="W98" s="231">
        <v>0</v>
      </c>
      <c r="X98" s="231">
        <v>2</v>
      </c>
      <c r="Y98" s="231">
        <v>30</v>
      </c>
      <c r="Z98" s="231">
        <v>0</v>
      </c>
      <c r="AA98" s="231">
        <v>4</v>
      </c>
      <c r="AB98" s="231">
        <v>60</v>
      </c>
      <c r="AC98" s="231">
        <v>0</v>
      </c>
      <c r="AD98" s="231">
        <v>4</v>
      </c>
      <c r="AE98" s="231">
        <v>60</v>
      </c>
      <c r="AF98" s="231">
        <v>0</v>
      </c>
      <c r="AG98" s="231">
        <v>0</v>
      </c>
      <c r="AH98" s="231">
        <v>0</v>
      </c>
      <c r="AI98" s="231">
        <v>0</v>
      </c>
      <c r="AJ98" s="231">
        <v>0</v>
      </c>
      <c r="AK98" s="231">
        <v>0</v>
      </c>
      <c r="AL98" s="231">
        <v>0</v>
      </c>
      <c r="AM98" s="231">
        <v>0</v>
      </c>
      <c r="AN98" s="231">
        <v>0</v>
      </c>
      <c r="AO98" s="231">
        <v>0</v>
      </c>
    </row>
    <row r="99" spans="1:41" x14ac:dyDescent="0.35">
      <c r="A99">
        <v>3302169</v>
      </c>
      <c r="B99" s="231">
        <v>2169</v>
      </c>
      <c r="C99" t="s">
        <v>924</v>
      </c>
      <c r="D99" s="231">
        <v>0</v>
      </c>
      <c r="E99" s="231">
        <v>27</v>
      </c>
      <c r="F99" s="231">
        <v>11</v>
      </c>
      <c r="G99" s="232">
        <v>38</v>
      </c>
      <c r="H99" s="231">
        <v>8</v>
      </c>
      <c r="I99" s="231">
        <v>2</v>
      </c>
      <c r="J99" s="232">
        <v>10</v>
      </c>
      <c r="K99" s="231">
        <v>0</v>
      </c>
      <c r="L99" s="231">
        <v>405</v>
      </c>
      <c r="M99" s="231">
        <v>165</v>
      </c>
      <c r="N99" s="232">
        <v>570</v>
      </c>
      <c r="O99" s="231">
        <v>120</v>
      </c>
      <c r="P99" s="231">
        <v>30</v>
      </c>
      <c r="Q99" s="232">
        <v>150</v>
      </c>
      <c r="R99" s="231">
        <v>12</v>
      </c>
      <c r="S99" s="231">
        <v>180</v>
      </c>
      <c r="T99" s="231">
        <v>15</v>
      </c>
      <c r="U99" s="231">
        <v>8</v>
      </c>
      <c r="V99" s="231">
        <v>120</v>
      </c>
      <c r="W99" s="231">
        <v>45</v>
      </c>
      <c r="X99" s="231">
        <v>12</v>
      </c>
      <c r="Y99" s="231">
        <v>180</v>
      </c>
      <c r="Z99" s="231">
        <v>45</v>
      </c>
      <c r="AA99" s="231">
        <v>17</v>
      </c>
      <c r="AB99" s="231">
        <v>255</v>
      </c>
      <c r="AC99" s="231">
        <v>30</v>
      </c>
      <c r="AD99" s="231">
        <v>17</v>
      </c>
      <c r="AE99" s="231">
        <v>255</v>
      </c>
      <c r="AF99" s="231">
        <v>30</v>
      </c>
      <c r="AG99" s="231">
        <v>0</v>
      </c>
      <c r="AH99" s="231">
        <v>17</v>
      </c>
      <c r="AI99" s="231">
        <v>12</v>
      </c>
      <c r="AJ99" s="231">
        <v>0</v>
      </c>
      <c r="AK99" s="231">
        <v>0</v>
      </c>
      <c r="AL99" s="231">
        <v>0</v>
      </c>
      <c r="AM99" s="231">
        <v>0</v>
      </c>
      <c r="AN99" s="231">
        <v>0</v>
      </c>
      <c r="AO99" s="231">
        <v>0</v>
      </c>
    </row>
    <row r="100" spans="1:41" x14ac:dyDescent="0.35">
      <c r="A100">
        <v>3302170</v>
      </c>
      <c r="B100" s="231">
        <v>2170</v>
      </c>
      <c r="C100" t="s">
        <v>925</v>
      </c>
      <c r="D100" s="231">
        <v>10</v>
      </c>
      <c r="E100" s="231">
        <v>39</v>
      </c>
      <c r="F100" s="231">
        <v>8</v>
      </c>
      <c r="G100" s="232">
        <v>47</v>
      </c>
      <c r="H100" s="231">
        <v>2</v>
      </c>
      <c r="I100" s="231">
        <v>0</v>
      </c>
      <c r="J100" s="232">
        <v>2</v>
      </c>
      <c r="K100" s="231">
        <v>150</v>
      </c>
      <c r="L100" s="231">
        <v>585</v>
      </c>
      <c r="M100" s="231">
        <v>120</v>
      </c>
      <c r="N100" s="232">
        <v>705</v>
      </c>
      <c r="O100" s="231">
        <v>30</v>
      </c>
      <c r="P100" s="231">
        <v>0</v>
      </c>
      <c r="Q100" s="232">
        <v>30</v>
      </c>
      <c r="R100" s="231">
        <v>24</v>
      </c>
      <c r="S100" s="231">
        <v>360</v>
      </c>
      <c r="T100" s="231">
        <v>0</v>
      </c>
      <c r="U100" s="231">
        <v>7</v>
      </c>
      <c r="V100" s="231">
        <v>105</v>
      </c>
      <c r="W100" s="231">
        <v>15</v>
      </c>
      <c r="X100" s="231">
        <v>14</v>
      </c>
      <c r="Y100" s="231">
        <v>210</v>
      </c>
      <c r="Z100" s="231">
        <v>0</v>
      </c>
      <c r="AA100" s="231">
        <v>18</v>
      </c>
      <c r="AB100" s="231">
        <v>270</v>
      </c>
      <c r="AC100" s="231">
        <v>0</v>
      </c>
      <c r="AD100" s="231">
        <v>18</v>
      </c>
      <c r="AE100" s="231">
        <v>270</v>
      </c>
      <c r="AF100" s="231">
        <v>0</v>
      </c>
      <c r="AG100" s="231">
        <v>0</v>
      </c>
      <c r="AH100" s="231">
        <v>0</v>
      </c>
      <c r="AI100" s="231">
        <v>0</v>
      </c>
      <c r="AJ100" s="231">
        <v>0</v>
      </c>
      <c r="AK100" s="231">
        <v>0</v>
      </c>
      <c r="AL100" s="231">
        <v>0</v>
      </c>
      <c r="AM100" s="231">
        <v>0</v>
      </c>
      <c r="AN100" s="231">
        <v>0</v>
      </c>
      <c r="AO100" s="231">
        <v>0</v>
      </c>
    </row>
    <row r="101" spans="1:41" x14ac:dyDescent="0.35">
      <c r="A101">
        <v>3302176</v>
      </c>
      <c r="B101" s="231">
        <v>2176</v>
      </c>
      <c r="C101" t="s">
        <v>927</v>
      </c>
      <c r="D101" s="231">
        <v>1</v>
      </c>
      <c r="E101" s="231">
        <v>54</v>
      </c>
      <c r="F101" s="231">
        <v>22</v>
      </c>
      <c r="G101" s="232">
        <v>76</v>
      </c>
      <c r="H101" s="231">
        <v>0</v>
      </c>
      <c r="I101" s="231">
        <v>0</v>
      </c>
      <c r="J101" s="232">
        <v>0</v>
      </c>
      <c r="K101" s="231">
        <v>0</v>
      </c>
      <c r="L101" s="231">
        <v>810</v>
      </c>
      <c r="M101" s="231">
        <v>330</v>
      </c>
      <c r="N101" s="232">
        <v>1140</v>
      </c>
      <c r="O101" s="231">
        <v>0</v>
      </c>
      <c r="P101" s="231">
        <v>0</v>
      </c>
      <c r="Q101" s="232">
        <v>0</v>
      </c>
      <c r="R101" s="231">
        <v>3</v>
      </c>
      <c r="S101" s="231">
        <v>45</v>
      </c>
      <c r="T101" s="231">
        <v>0</v>
      </c>
      <c r="U101" s="231">
        <v>4</v>
      </c>
      <c r="V101" s="231">
        <v>60</v>
      </c>
      <c r="W101" s="231">
        <v>0</v>
      </c>
      <c r="X101" s="231">
        <v>62</v>
      </c>
      <c r="Y101" s="231">
        <v>930</v>
      </c>
      <c r="Z101" s="231">
        <v>0</v>
      </c>
      <c r="AA101" s="231">
        <v>19</v>
      </c>
      <c r="AB101" s="231">
        <v>285</v>
      </c>
      <c r="AC101" s="231">
        <v>0</v>
      </c>
      <c r="AD101" s="231">
        <v>0</v>
      </c>
      <c r="AE101" s="231">
        <v>0</v>
      </c>
      <c r="AF101" s="231">
        <v>0</v>
      </c>
      <c r="AG101" s="231">
        <v>2</v>
      </c>
      <c r="AH101" s="231">
        <v>19</v>
      </c>
      <c r="AI101" s="231">
        <v>0</v>
      </c>
      <c r="AJ101" s="231">
        <v>0</v>
      </c>
      <c r="AK101" s="231">
        <v>0</v>
      </c>
      <c r="AL101" s="231">
        <v>0</v>
      </c>
      <c r="AM101" s="231">
        <v>0</v>
      </c>
      <c r="AN101" s="231">
        <v>0</v>
      </c>
      <c r="AO101" s="231">
        <v>0</v>
      </c>
    </row>
    <row r="102" spans="1:41" x14ac:dyDescent="0.35">
      <c r="A102">
        <v>3302178</v>
      </c>
      <c r="B102" s="231">
        <v>2178</v>
      </c>
      <c r="C102" t="s">
        <v>928</v>
      </c>
      <c r="D102" s="231">
        <v>0</v>
      </c>
      <c r="E102" s="231">
        <v>9</v>
      </c>
      <c r="F102" s="231">
        <v>7</v>
      </c>
      <c r="G102" s="232">
        <v>16</v>
      </c>
      <c r="H102" s="231">
        <v>3</v>
      </c>
      <c r="I102" s="231">
        <v>7</v>
      </c>
      <c r="J102" s="232">
        <v>10</v>
      </c>
      <c r="K102" s="231">
        <v>0</v>
      </c>
      <c r="L102" s="231">
        <v>132</v>
      </c>
      <c r="M102" s="231">
        <v>105</v>
      </c>
      <c r="N102" s="232">
        <v>237</v>
      </c>
      <c r="O102" s="231">
        <v>45</v>
      </c>
      <c r="P102" s="231">
        <v>87</v>
      </c>
      <c r="Q102" s="232">
        <v>132</v>
      </c>
      <c r="R102" s="231">
        <v>4</v>
      </c>
      <c r="S102" s="231">
        <v>60</v>
      </c>
      <c r="T102" s="231">
        <v>45</v>
      </c>
      <c r="U102" s="231">
        <v>1</v>
      </c>
      <c r="V102" s="231">
        <v>15</v>
      </c>
      <c r="W102" s="231">
        <v>15</v>
      </c>
      <c r="X102" s="231">
        <v>6</v>
      </c>
      <c r="Y102" s="231">
        <v>90</v>
      </c>
      <c r="Z102" s="231">
        <v>30</v>
      </c>
      <c r="AA102" s="231">
        <v>2</v>
      </c>
      <c r="AB102" s="231">
        <v>30</v>
      </c>
      <c r="AC102" s="231">
        <v>30</v>
      </c>
      <c r="AD102" s="231">
        <v>1</v>
      </c>
      <c r="AE102" s="231">
        <v>15</v>
      </c>
      <c r="AF102" s="231">
        <v>15</v>
      </c>
      <c r="AG102" s="231">
        <v>0</v>
      </c>
      <c r="AH102" s="231">
        <v>0</v>
      </c>
      <c r="AI102" s="231">
        <v>0</v>
      </c>
      <c r="AJ102" s="231">
        <v>0</v>
      </c>
      <c r="AK102" s="231">
        <v>0</v>
      </c>
      <c r="AL102" s="231">
        <v>0</v>
      </c>
      <c r="AM102" s="231">
        <v>0</v>
      </c>
      <c r="AN102" s="231">
        <v>0</v>
      </c>
      <c r="AO102" s="231">
        <v>0</v>
      </c>
    </row>
    <row r="103" spans="1:41" x14ac:dyDescent="0.35">
      <c r="A103">
        <v>3302180</v>
      </c>
      <c r="B103" s="231">
        <v>2180</v>
      </c>
      <c r="C103" t="s">
        <v>929</v>
      </c>
      <c r="D103" s="231">
        <v>0</v>
      </c>
      <c r="E103" s="231">
        <v>43</v>
      </c>
      <c r="F103" s="231">
        <v>15</v>
      </c>
      <c r="G103" s="232">
        <v>58</v>
      </c>
      <c r="H103" s="231">
        <v>1</v>
      </c>
      <c r="I103" s="231">
        <v>1</v>
      </c>
      <c r="J103" s="232">
        <v>2</v>
      </c>
      <c r="K103" s="231">
        <v>0</v>
      </c>
      <c r="L103" s="231">
        <v>645</v>
      </c>
      <c r="M103" s="231">
        <v>225</v>
      </c>
      <c r="N103" s="232">
        <v>870</v>
      </c>
      <c r="O103" s="231">
        <v>15</v>
      </c>
      <c r="P103" s="231">
        <v>15</v>
      </c>
      <c r="Q103" s="232">
        <v>30</v>
      </c>
      <c r="R103" s="231">
        <v>1</v>
      </c>
      <c r="S103" s="231">
        <v>15</v>
      </c>
      <c r="T103" s="231">
        <v>0</v>
      </c>
      <c r="U103" s="231">
        <v>36</v>
      </c>
      <c r="V103" s="231">
        <v>540</v>
      </c>
      <c r="W103" s="231">
        <v>15</v>
      </c>
      <c r="X103" s="231">
        <v>11</v>
      </c>
      <c r="Y103" s="231">
        <v>165</v>
      </c>
      <c r="Z103" s="231">
        <v>0</v>
      </c>
      <c r="AA103" s="231">
        <v>18</v>
      </c>
      <c r="AB103" s="231">
        <v>270</v>
      </c>
      <c r="AC103" s="231">
        <v>0</v>
      </c>
      <c r="AD103" s="231">
        <v>18</v>
      </c>
      <c r="AE103" s="231">
        <v>270</v>
      </c>
      <c r="AF103" s="231">
        <v>0</v>
      </c>
      <c r="AG103" s="231">
        <v>0</v>
      </c>
      <c r="AH103" s="231">
        <v>18</v>
      </c>
      <c r="AI103" s="231">
        <v>0</v>
      </c>
      <c r="AJ103" s="231">
        <v>0</v>
      </c>
      <c r="AK103" s="231">
        <v>0</v>
      </c>
      <c r="AL103" s="231">
        <v>0</v>
      </c>
      <c r="AM103" s="231">
        <v>0</v>
      </c>
      <c r="AN103" s="231">
        <v>0</v>
      </c>
      <c r="AO103" s="231">
        <v>0</v>
      </c>
    </row>
    <row r="104" spans="1:41" x14ac:dyDescent="0.35">
      <c r="A104">
        <v>3302181</v>
      </c>
      <c r="B104" s="231">
        <v>2181</v>
      </c>
      <c r="C104" t="s">
        <v>930</v>
      </c>
      <c r="D104" s="231">
        <v>0</v>
      </c>
      <c r="E104" s="231">
        <v>11</v>
      </c>
      <c r="F104" s="231">
        <v>7</v>
      </c>
      <c r="G104" s="232">
        <v>18</v>
      </c>
      <c r="H104" s="231">
        <v>0</v>
      </c>
      <c r="I104" s="231">
        <v>0</v>
      </c>
      <c r="J104" s="232">
        <v>0</v>
      </c>
      <c r="K104" s="231">
        <v>0</v>
      </c>
      <c r="L104" s="231">
        <v>165</v>
      </c>
      <c r="M104" s="231">
        <v>105</v>
      </c>
      <c r="N104" s="232">
        <v>270</v>
      </c>
      <c r="O104" s="231">
        <v>0</v>
      </c>
      <c r="P104" s="231">
        <v>0</v>
      </c>
      <c r="Q104" s="232">
        <v>0</v>
      </c>
      <c r="R104" s="231">
        <v>1</v>
      </c>
      <c r="S104" s="231">
        <v>15</v>
      </c>
      <c r="T104" s="231">
        <v>0</v>
      </c>
      <c r="U104" s="231">
        <v>0</v>
      </c>
      <c r="V104" s="231">
        <v>0</v>
      </c>
      <c r="W104" s="231">
        <v>0</v>
      </c>
      <c r="X104" s="231">
        <v>9</v>
      </c>
      <c r="Y104" s="231">
        <v>135</v>
      </c>
      <c r="Z104" s="231">
        <v>0</v>
      </c>
      <c r="AA104" s="231">
        <v>5</v>
      </c>
      <c r="AB104" s="231">
        <v>75</v>
      </c>
      <c r="AC104" s="231">
        <v>0</v>
      </c>
      <c r="AD104" s="231">
        <v>5</v>
      </c>
      <c r="AE104" s="231">
        <v>75</v>
      </c>
      <c r="AF104" s="231">
        <v>0</v>
      </c>
      <c r="AG104" s="231">
        <v>0</v>
      </c>
      <c r="AH104" s="231">
        <v>5</v>
      </c>
      <c r="AI104" s="231">
        <v>5</v>
      </c>
      <c r="AJ104" s="231">
        <v>0</v>
      </c>
      <c r="AK104" s="231">
        <v>0</v>
      </c>
      <c r="AL104" s="231">
        <v>0</v>
      </c>
      <c r="AM104" s="231">
        <v>0</v>
      </c>
      <c r="AN104" s="231">
        <v>0</v>
      </c>
      <c r="AO104" s="231">
        <v>0</v>
      </c>
    </row>
    <row r="105" spans="1:41" x14ac:dyDescent="0.35">
      <c r="A105">
        <v>3302184</v>
      </c>
      <c r="B105" s="231">
        <v>2184</v>
      </c>
      <c r="C105" t="s">
        <v>150</v>
      </c>
      <c r="D105" s="231">
        <v>0</v>
      </c>
      <c r="E105" s="231">
        <v>18</v>
      </c>
      <c r="F105" s="231">
        <v>7</v>
      </c>
      <c r="G105" s="232">
        <v>25</v>
      </c>
      <c r="H105" s="231">
        <v>0</v>
      </c>
      <c r="I105" s="231">
        <v>0</v>
      </c>
      <c r="J105" s="232">
        <v>0</v>
      </c>
      <c r="K105" s="231">
        <v>0</v>
      </c>
      <c r="L105" s="231">
        <v>270</v>
      </c>
      <c r="M105" s="231">
        <v>105</v>
      </c>
      <c r="N105" s="232">
        <v>375</v>
      </c>
      <c r="O105" s="231">
        <v>0</v>
      </c>
      <c r="P105" s="231">
        <v>0</v>
      </c>
      <c r="Q105" s="232">
        <v>0</v>
      </c>
      <c r="R105" s="231">
        <v>3</v>
      </c>
      <c r="S105" s="231">
        <v>45</v>
      </c>
      <c r="T105" s="231">
        <v>0</v>
      </c>
      <c r="U105" s="231">
        <v>1</v>
      </c>
      <c r="V105" s="231">
        <v>15</v>
      </c>
      <c r="W105" s="231">
        <v>0</v>
      </c>
      <c r="X105" s="231">
        <v>0</v>
      </c>
      <c r="Y105" s="231">
        <v>0</v>
      </c>
      <c r="Z105" s="231">
        <v>0</v>
      </c>
      <c r="AA105" s="231">
        <v>2</v>
      </c>
      <c r="AB105" s="231">
        <v>30</v>
      </c>
      <c r="AC105" s="231">
        <v>0</v>
      </c>
      <c r="AD105" s="231">
        <v>0</v>
      </c>
      <c r="AE105" s="231">
        <v>0</v>
      </c>
      <c r="AF105" s="231">
        <v>0</v>
      </c>
      <c r="AG105" s="231">
        <v>0</v>
      </c>
      <c r="AH105" s="231">
        <v>2</v>
      </c>
      <c r="AI105" s="231">
        <v>0</v>
      </c>
      <c r="AJ105" s="231">
        <v>0</v>
      </c>
      <c r="AK105" s="231">
        <v>0</v>
      </c>
      <c r="AL105" s="231">
        <v>0</v>
      </c>
      <c r="AM105" s="231">
        <v>0</v>
      </c>
      <c r="AN105" s="231">
        <v>0</v>
      </c>
      <c r="AO105" s="231">
        <v>0</v>
      </c>
    </row>
    <row r="106" spans="1:41" x14ac:dyDescent="0.35">
      <c r="A106">
        <v>3302185</v>
      </c>
      <c r="B106" s="231">
        <v>2185</v>
      </c>
      <c r="C106" t="s">
        <v>931</v>
      </c>
      <c r="D106" s="231">
        <v>0</v>
      </c>
      <c r="E106" s="231">
        <v>32</v>
      </c>
      <c r="F106" s="231">
        <v>9</v>
      </c>
      <c r="G106" s="232">
        <v>41</v>
      </c>
      <c r="H106" s="231">
        <v>8</v>
      </c>
      <c r="I106" s="231">
        <v>3</v>
      </c>
      <c r="J106" s="232">
        <v>11</v>
      </c>
      <c r="K106" s="231">
        <v>0</v>
      </c>
      <c r="L106" s="231">
        <v>480</v>
      </c>
      <c r="M106" s="231">
        <v>135</v>
      </c>
      <c r="N106" s="232">
        <v>615</v>
      </c>
      <c r="O106" s="231">
        <v>120</v>
      </c>
      <c r="P106" s="231">
        <v>45</v>
      </c>
      <c r="Q106" s="232">
        <v>165</v>
      </c>
      <c r="R106" s="231">
        <v>0</v>
      </c>
      <c r="S106" s="231">
        <v>0</v>
      </c>
      <c r="T106" s="231">
        <v>0</v>
      </c>
      <c r="U106" s="231">
        <v>2</v>
      </c>
      <c r="V106" s="231">
        <v>30</v>
      </c>
      <c r="W106" s="231">
        <v>0</v>
      </c>
      <c r="X106" s="231">
        <v>2</v>
      </c>
      <c r="Y106" s="231">
        <v>30</v>
      </c>
      <c r="Z106" s="231">
        <v>0</v>
      </c>
      <c r="AA106" s="231">
        <v>7</v>
      </c>
      <c r="AB106" s="231">
        <v>105</v>
      </c>
      <c r="AC106" s="231">
        <v>15</v>
      </c>
      <c r="AD106" s="231">
        <v>1</v>
      </c>
      <c r="AE106" s="231">
        <v>15</v>
      </c>
      <c r="AF106" s="231">
        <v>15</v>
      </c>
      <c r="AG106" s="231">
        <v>0</v>
      </c>
      <c r="AH106" s="231">
        <v>7</v>
      </c>
      <c r="AI106" s="231">
        <v>1</v>
      </c>
      <c r="AJ106" s="231">
        <v>0</v>
      </c>
      <c r="AK106" s="231">
        <v>0</v>
      </c>
      <c r="AL106" s="231">
        <v>0</v>
      </c>
      <c r="AM106" s="231">
        <v>0</v>
      </c>
      <c r="AN106" s="231">
        <v>0</v>
      </c>
      <c r="AO106" s="231">
        <v>0</v>
      </c>
    </row>
    <row r="107" spans="1:41" x14ac:dyDescent="0.35">
      <c r="A107">
        <v>3302186</v>
      </c>
      <c r="B107" s="231">
        <v>2186</v>
      </c>
      <c r="C107" t="s">
        <v>932</v>
      </c>
      <c r="D107" s="231">
        <v>0</v>
      </c>
      <c r="E107" s="231">
        <v>37</v>
      </c>
      <c r="F107" s="231">
        <v>17</v>
      </c>
      <c r="G107" s="232">
        <v>54</v>
      </c>
      <c r="H107" s="231">
        <v>2</v>
      </c>
      <c r="I107" s="231">
        <v>1</v>
      </c>
      <c r="J107" s="232">
        <v>3</v>
      </c>
      <c r="K107" s="231">
        <v>0</v>
      </c>
      <c r="L107" s="231">
        <v>555</v>
      </c>
      <c r="M107" s="231">
        <v>255</v>
      </c>
      <c r="N107" s="232">
        <v>810</v>
      </c>
      <c r="O107" s="231">
        <v>30</v>
      </c>
      <c r="P107" s="231">
        <v>15</v>
      </c>
      <c r="Q107" s="232">
        <v>45</v>
      </c>
      <c r="R107" s="231">
        <v>1</v>
      </c>
      <c r="S107" s="231">
        <v>15</v>
      </c>
      <c r="T107" s="231">
        <v>0</v>
      </c>
      <c r="U107" s="231">
        <v>7</v>
      </c>
      <c r="V107" s="231">
        <v>105</v>
      </c>
      <c r="W107" s="231">
        <v>15</v>
      </c>
      <c r="X107" s="231">
        <v>32</v>
      </c>
      <c r="Y107" s="231">
        <v>480</v>
      </c>
      <c r="Z107" s="231">
        <v>0</v>
      </c>
      <c r="AA107" s="231">
        <v>7</v>
      </c>
      <c r="AB107" s="231">
        <v>105</v>
      </c>
      <c r="AC107" s="231">
        <v>0</v>
      </c>
      <c r="AD107" s="231">
        <v>6</v>
      </c>
      <c r="AE107" s="231">
        <v>90</v>
      </c>
      <c r="AF107" s="231">
        <v>0</v>
      </c>
      <c r="AG107" s="231">
        <v>0</v>
      </c>
      <c r="AH107" s="231">
        <v>6</v>
      </c>
      <c r="AI107" s="231">
        <v>0</v>
      </c>
      <c r="AJ107" s="231">
        <v>0</v>
      </c>
      <c r="AK107" s="231">
        <v>0</v>
      </c>
      <c r="AL107" s="231">
        <v>0</v>
      </c>
      <c r="AM107" s="231">
        <v>0</v>
      </c>
      <c r="AN107" s="231">
        <v>0</v>
      </c>
      <c r="AO107" s="231">
        <v>0</v>
      </c>
    </row>
    <row r="108" spans="1:41" x14ac:dyDescent="0.35">
      <c r="A108">
        <v>3302187</v>
      </c>
      <c r="B108" s="231">
        <v>2187</v>
      </c>
      <c r="C108" t="s">
        <v>933</v>
      </c>
      <c r="D108" s="231">
        <v>0</v>
      </c>
      <c r="E108" s="231">
        <v>24</v>
      </c>
      <c r="F108" s="231">
        <v>8</v>
      </c>
      <c r="G108" s="232">
        <v>32</v>
      </c>
      <c r="H108" s="231">
        <v>5</v>
      </c>
      <c r="I108" s="231">
        <v>2</v>
      </c>
      <c r="J108" s="232">
        <v>7</v>
      </c>
      <c r="K108" s="231">
        <v>0</v>
      </c>
      <c r="L108" s="231">
        <v>360</v>
      </c>
      <c r="M108" s="231">
        <v>120</v>
      </c>
      <c r="N108" s="232">
        <v>480</v>
      </c>
      <c r="O108" s="231">
        <v>75</v>
      </c>
      <c r="P108" s="231">
        <v>30</v>
      </c>
      <c r="Q108" s="232">
        <v>105</v>
      </c>
      <c r="R108" s="231">
        <v>5</v>
      </c>
      <c r="S108" s="231">
        <v>75</v>
      </c>
      <c r="T108" s="231">
        <v>30</v>
      </c>
      <c r="U108" s="231">
        <v>3</v>
      </c>
      <c r="V108" s="231">
        <v>45</v>
      </c>
      <c r="W108" s="231">
        <v>0</v>
      </c>
      <c r="X108" s="231">
        <v>11</v>
      </c>
      <c r="Y108" s="231">
        <v>165</v>
      </c>
      <c r="Z108" s="231">
        <v>30</v>
      </c>
      <c r="AA108" s="231">
        <v>1</v>
      </c>
      <c r="AB108" s="231">
        <v>15</v>
      </c>
      <c r="AC108" s="231">
        <v>0</v>
      </c>
      <c r="AD108" s="231">
        <v>1</v>
      </c>
      <c r="AE108" s="231">
        <v>15</v>
      </c>
      <c r="AF108" s="231">
        <v>0</v>
      </c>
      <c r="AG108" s="231">
        <v>0</v>
      </c>
      <c r="AH108" s="231">
        <v>0</v>
      </c>
      <c r="AI108" s="231">
        <v>0</v>
      </c>
      <c r="AJ108" s="231">
        <v>0</v>
      </c>
      <c r="AK108" s="231">
        <v>0</v>
      </c>
      <c r="AL108" s="231">
        <v>0</v>
      </c>
      <c r="AM108" s="231">
        <v>0</v>
      </c>
      <c r="AN108" s="231">
        <v>0</v>
      </c>
      <c r="AO108" s="231">
        <v>0</v>
      </c>
    </row>
    <row r="109" spans="1:41" x14ac:dyDescent="0.35">
      <c r="A109">
        <v>3302188</v>
      </c>
      <c r="B109" s="231">
        <v>2188</v>
      </c>
      <c r="C109" t="s">
        <v>934</v>
      </c>
      <c r="D109" s="231">
        <v>0</v>
      </c>
      <c r="E109" s="231">
        <v>13</v>
      </c>
      <c r="F109" s="231">
        <v>6</v>
      </c>
      <c r="G109" s="232">
        <v>19</v>
      </c>
      <c r="H109" s="231">
        <v>0</v>
      </c>
      <c r="I109" s="231">
        <v>0</v>
      </c>
      <c r="J109" s="232">
        <v>0</v>
      </c>
      <c r="K109" s="231">
        <v>0</v>
      </c>
      <c r="L109" s="231">
        <v>195</v>
      </c>
      <c r="M109" s="231">
        <v>90</v>
      </c>
      <c r="N109" s="232">
        <v>285</v>
      </c>
      <c r="O109" s="231">
        <v>0</v>
      </c>
      <c r="P109" s="231">
        <v>0</v>
      </c>
      <c r="Q109" s="232">
        <v>0</v>
      </c>
      <c r="R109" s="231">
        <v>2</v>
      </c>
      <c r="S109" s="231">
        <v>30</v>
      </c>
      <c r="T109" s="231">
        <v>0</v>
      </c>
      <c r="U109" s="231">
        <v>1</v>
      </c>
      <c r="V109" s="231">
        <v>15</v>
      </c>
      <c r="W109" s="231">
        <v>0</v>
      </c>
      <c r="X109" s="231">
        <v>1</v>
      </c>
      <c r="Y109" s="231">
        <v>15</v>
      </c>
      <c r="Z109" s="231">
        <v>0</v>
      </c>
      <c r="AA109" s="231">
        <v>5</v>
      </c>
      <c r="AB109" s="231">
        <v>75</v>
      </c>
      <c r="AC109" s="231">
        <v>0</v>
      </c>
      <c r="AD109" s="231">
        <v>3</v>
      </c>
      <c r="AE109" s="231">
        <v>45</v>
      </c>
      <c r="AF109" s="231">
        <v>0</v>
      </c>
      <c r="AG109" s="231">
        <v>0</v>
      </c>
      <c r="AH109" s="231">
        <v>3</v>
      </c>
      <c r="AI109" s="231">
        <v>3</v>
      </c>
      <c r="AJ109" s="231">
        <v>0</v>
      </c>
      <c r="AK109" s="231">
        <v>0</v>
      </c>
      <c r="AL109" s="231">
        <v>0</v>
      </c>
      <c r="AM109" s="231">
        <v>0</v>
      </c>
      <c r="AN109" s="231">
        <v>0</v>
      </c>
      <c r="AO109" s="231">
        <v>0</v>
      </c>
    </row>
    <row r="110" spans="1:41" x14ac:dyDescent="0.35">
      <c r="A110">
        <v>3302189</v>
      </c>
      <c r="B110" s="231">
        <v>2189</v>
      </c>
      <c r="C110" t="s">
        <v>935</v>
      </c>
      <c r="D110" s="231">
        <v>0</v>
      </c>
      <c r="E110" s="231">
        <v>4</v>
      </c>
      <c r="F110" s="231">
        <v>6</v>
      </c>
      <c r="G110" s="232">
        <v>10</v>
      </c>
      <c r="H110" s="231">
        <v>0</v>
      </c>
      <c r="I110" s="231">
        <v>0</v>
      </c>
      <c r="J110" s="232">
        <v>0</v>
      </c>
      <c r="K110" s="231">
        <v>0</v>
      </c>
      <c r="L110" s="231">
        <v>60</v>
      </c>
      <c r="M110" s="231">
        <v>90</v>
      </c>
      <c r="N110" s="232">
        <v>150</v>
      </c>
      <c r="O110" s="231">
        <v>0</v>
      </c>
      <c r="P110" s="231">
        <v>0</v>
      </c>
      <c r="Q110" s="232">
        <v>0</v>
      </c>
      <c r="R110" s="231">
        <v>4</v>
      </c>
      <c r="S110" s="231">
        <v>60</v>
      </c>
      <c r="T110" s="231">
        <v>0</v>
      </c>
      <c r="U110" s="231">
        <v>5</v>
      </c>
      <c r="V110" s="231">
        <v>75</v>
      </c>
      <c r="W110" s="231">
        <v>0</v>
      </c>
      <c r="X110" s="231">
        <v>0</v>
      </c>
      <c r="Y110" s="231">
        <v>0</v>
      </c>
      <c r="Z110" s="231">
        <v>0</v>
      </c>
      <c r="AA110" s="231">
        <v>8</v>
      </c>
      <c r="AB110" s="231">
        <v>120</v>
      </c>
      <c r="AC110" s="231">
        <v>0</v>
      </c>
      <c r="AD110" s="231">
        <v>0</v>
      </c>
      <c r="AE110" s="231">
        <v>0</v>
      </c>
      <c r="AF110" s="231">
        <v>0</v>
      </c>
      <c r="AG110" s="231">
        <v>0</v>
      </c>
      <c r="AH110" s="231">
        <v>7</v>
      </c>
      <c r="AI110" s="231">
        <v>0</v>
      </c>
      <c r="AJ110" s="231">
        <v>0</v>
      </c>
      <c r="AK110" s="231">
        <v>0</v>
      </c>
      <c r="AL110" s="231">
        <v>0</v>
      </c>
      <c r="AM110" s="231">
        <v>0</v>
      </c>
      <c r="AN110" s="231">
        <v>0</v>
      </c>
      <c r="AO110" s="231">
        <v>0</v>
      </c>
    </row>
    <row r="111" spans="1:41" x14ac:dyDescent="0.35">
      <c r="A111">
        <v>3302191</v>
      </c>
      <c r="B111" s="231">
        <v>2191</v>
      </c>
      <c r="C111" t="s">
        <v>936</v>
      </c>
      <c r="D111" s="231">
        <v>0</v>
      </c>
      <c r="E111" s="231">
        <v>15</v>
      </c>
      <c r="F111" s="231">
        <v>6</v>
      </c>
      <c r="G111" s="232">
        <v>21</v>
      </c>
      <c r="H111" s="231">
        <v>0</v>
      </c>
      <c r="I111" s="231">
        <v>1</v>
      </c>
      <c r="J111" s="232">
        <v>1</v>
      </c>
      <c r="K111" s="231">
        <v>0</v>
      </c>
      <c r="L111" s="231">
        <v>225</v>
      </c>
      <c r="M111" s="231">
        <v>90</v>
      </c>
      <c r="N111" s="232">
        <v>315</v>
      </c>
      <c r="O111" s="231">
        <v>0</v>
      </c>
      <c r="P111" s="231">
        <v>15</v>
      </c>
      <c r="Q111" s="232">
        <v>15</v>
      </c>
      <c r="R111" s="231">
        <v>5</v>
      </c>
      <c r="S111" s="231">
        <v>75</v>
      </c>
      <c r="T111" s="231">
        <v>0</v>
      </c>
      <c r="U111" s="231">
        <v>1</v>
      </c>
      <c r="V111" s="231">
        <v>15</v>
      </c>
      <c r="W111" s="231">
        <v>0</v>
      </c>
      <c r="X111" s="231">
        <v>15</v>
      </c>
      <c r="Y111" s="231">
        <v>225</v>
      </c>
      <c r="Z111" s="231">
        <v>15</v>
      </c>
      <c r="AA111" s="231">
        <v>10</v>
      </c>
      <c r="AB111" s="231">
        <v>150</v>
      </c>
      <c r="AC111" s="231">
        <v>0</v>
      </c>
      <c r="AD111" s="231">
        <v>0</v>
      </c>
      <c r="AE111" s="231">
        <v>0</v>
      </c>
      <c r="AF111" s="231">
        <v>0</v>
      </c>
      <c r="AG111" s="231">
        <v>0</v>
      </c>
      <c r="AH111" s="231">
        <v>0</v>
      </c>
      <c r="AI111" s="231">
        <v>0</v>
      </c>
      <c r="AJ111" s="231">
        <v>0</v>
      </c>
      <c r="AK111" s="231">
        <v>0</v>
      </c>
      <c r="AL111" s="231">
        <v>0</v>
      </c>
      <c r="AM111" s="231">
        <v>0</v>
      </c>
      <c r="AN111" s="231">
        <v>0</v>
      </c>
      <c r="AO111" s="231">
        <v>0</v>
      </c>
    </row>
    <row r="112" spans="1:41" x14ac:dyDescent="0.35">
      <c r="A112">
        <v>3302194</v>
      </c>
      <c r="B112" s="231">
        <v>2194</v>
      </c>
      <c r="C112" t="s">
        <v>937</v>
      </c>
      <c r="D112" s="231">
        <v>0</v>
      </c>
      <c r="E112" s="231">
        <v>27</v>
      </c>
      <c r="F112" s="231">
        <v>8</v>
      </c>
      <c r="G112" s="232">
        <v>35</v>
      </c>
      <c r="H112" s="231">
        <v>1</v>
      </c>
      <c r="I112" s="231">
        <v>0</v>
      </c>
      <c r="J112" s="232">
        <v>1</v>
      </c>
      <c r="K112" s="231">
        <v>0</v>
      </c>
      <c r="L112" s="231">
        <v>405</v>
      </c>
      <c r="M112" s="231">
        <v>120</v>
      </c>
      <c r="N112" s="232">
        <v>525</v>
      </c>
      <c r="O112" s="231">
        <v>15</v>
      </c>
      <c r="P112" s="231">
        <v>0</v>
      </c>
      <c r="Q112" s="232">
        <v>15</v>
      </c>
      <c r="R112" s="231">
        <v>3</v>
      </c>
      <c r="S112" s="231">
        <v>45</v>
      </c>
      <c r="T112" s="231">
        <v>0</v>
      </c>
      <c r="U112" s="231">
        <v>0</v>
      </c>
      <c r="V112" s="231">
        <v>0</v>
      </c>
      <c r="W112" s="231">
        <v>0</v>
      </c>
      <c r="X112" s="231">
        <v>12</v>
      </c>
      <c r="Y112" s="231">
        <v>180</v>
      </c>
      <c r="Z112" s="231">
        <v>15</v>
      </c>
      <c r="AA112" s="231">
        <v>5</v>
      </c>
      <c r="AB112" s="231">
        <v>75</v>
      </c>
      <c r="AC112" s="231">
        <v>0</v>
      </c>
      <c r="AD112" s="231">
        <v>5</v>
      </c>
      <c r="AE112" s="231">
        <v>75</v>
      </c>
      <c r="AF112" s="231">
        <v>0</v>
      </c>
      <c r="AG112" s="231">
        <v>0</v>
      </c>
      <c r="AH112" s="231">
        <v>5</v>
      </c>
      <c r="AI112" s="231">
        <v>2</v>
      </c>
      <c r="AJ112" s="231">
        <v>0</v>
      </c>
      <c r="AK112" s="231">
        <v>0</v>
      </c>
      <c r="AL112" s="231">
        <v>0</v>
      </c>
      <c r="AM112" s="231">
        <v>0</v>
      </c>
      <c r="AN112" s="231">
        <v>0</v>
      </c>
      <c r="AO112" s="231">
        <v>0</v>
      </c>
    </row>
    <row r="113" spans="1:41" x14ac:dyDescent="0.35">
      <c r="A113">
        <v>3302195</v>
      </c>
      <c r="B113" s="231">
        <v>2195</v>
      </c>
      <c r="C113" t="s">
        <v>938</v>
      </c>
      <c r="D113" s="231">
        <v>20</v>
      </c>
      <c r="E113" s="231">
        <v>34</v>
      </c>
      <c r="F113" s="231">
        <v>13</v>
      </c>
      <c r="G113" s="232">
        <v>47</v>
      </c>
      <c r="H113" s="231">
        <v>0</v>
      </c>
      <c r="I113" s="231">
        <v>0</v>
      </c>
      <c r="J113" s="232">
        <v>0</v>
      </c>
      <c r="K113" s="231">
        <v>225</v>
      </c>
      <c r="L113" s="231">
        <v>504</v>
      </c>
      <c r="M113" s="231">
        <v>195</v>
      </c>
      <c r="N113" s="232">
        <v>699</v>
      </c>
      <c r="O113" s="231">
        <v>0</v>
      </c>
      <c r="P113" s="231">
        <v>0</v>
      </c>
      <c r="Q113" s="232">
        <v>0</v>
      </c>
      <c r="R113" s="231">
        <v>19</v>
      </c>
      <c r="S113" s="231">
        <v>285</v>
      </c>
      <c r="T113" s="231">
        <v>0</v>
      </c>
      <c r="U113" s="231">
        <v>11</v>
      </c>
      <c r="V113" s="231">
        <v>162</v>
      </c>
      <c r="W113" s="231">
        <v>0</v>
      </c>
      <c r="X113" s="231">
        <v>5</v>
      </c>
      <c r="Y113" s="231">
        <v>75</v>
      </c>
      <c r="Z113" s="231">
        <v>0</v>
      </c>
      <c r="AA113" s="231">
        <v>21</v>
      </c>
      <c r="AB113" s="231">
        <v>312</v>
      </c>
      <c r="AC113" s="231">
        <v>0</v>
      </c>
      <c r="AD113" s="231">
        <v>16</v>
      </c>
      <c r="AE113" s="231">
        <v>237</v>
      </c>
      <c r="AF113" s="231">
        <v>0</v>
      </c>
      <c r="AG113" s="231">
        <v>0</v>
      </c>
      <c r="AH113" s="231">
        <v>0</v>
      </c>
      <c r="AI113" s="231">
        <v>0</v>
      </c>
      <c r="AJ113" s="231">
        <v>0</v>
      </c>
      <c r="AK113" s="231">
        <v>0</v>
      </c>
      <c r="AL113" s="231">
        <v>0</v>
      </c>
      <c r="AM113" s="231">
        <v>0</v>
      </c>
      <c r="AN113" s="231">
        <v>0</v>
      </c>
      <c r="AO113" s="231">
        <v>0</v>
      </c>
    </row>
    <row r="114" spans="1:41" x14ac:dyDescent="0.35">
      <c r="A114">
        <v>3302196</v>
      </c>
      <c r="B114" s="231">
        <v>2196</v>
      </c>
      <c r="C114" t="s">
        <v>939</v>
      </c>
      <c r="D114" s="231">
        <v>0</v>
      </c>
      <c r="E114" s="231">
        <v>8</v>
      </c>
      <c r="F114" s="231">
        <v>5</v>
      </c>
      <c r="G114" s="232">
        <v>13</v>
      </c>
      <c r="H114" s="231">
        <v>0</v>
      </c>
      <c r="I114" s="231">
        <v>0</v>
      </c>
      <c r="J114" s="232">
        <v>0</v>
      </c>
      <c r="K114" s="231">
        <v>0</v>
      </c>
      <c r="L114" s="231">
        <v>120</v>
      </c>
      <c r="M114" s="231">
        <v>75</v>
      </c>
      <c r="N114" s="232">
        <v>195</v>
      </c>
      <c r="O114" s="231">
        <v>0</v>
      </c>
      <c r="P114" s="231">
        <v>0</v>
      </c>
      <c r="Q114" s="232">
        <v>0</v>
      </c>
      <c r="R114" s="231">
        <v>4</v>
      </c>
      <c r="S114" s="231">
        <v>60</v>
      </c>
      <c r="T114" s="231">
        <v>0</v>
      </c>
      <c r="U114" s="231">
        <v>6</v>
      </c>
      <c r="V114" s="231">
        <v>90</v>
      </c>
      <c r="W114" s="231">
        <v>0</v>
      </c>
      <c r="X114" s="231">
        <v>1</v>
      </c>
      <c r="Y114" s="231">
        <v>15</v>
      </c>
      <c r="Z114" s="231">
        <v>0</v>
      </c>
      <c r="AA114" s="231">
        <v>6</v>
      </c>
      <c r="AB114" s="231">
        <v>90</v>
      </c>
      <c r="AC114" s="231">
        <v>0</v>
      </c>
      <c r="AD114" s="231">
        <v>6</v>
      </c>
      <c r="AE114" s="231">
        <v>90</v>
      </c>
      <c r="AF114" s="231">
        <v>0</v>
      </c>
      <c r="AG114" s="231">
        <v>0</v>
      </c>
      <c r="AH114" s="231">
        <v>0</v>
      </c>
      <c r="AI114" s="231">
        <v>0</v>
      </c>
      <c r="AJ114" s="231">
        <v>0</v>
      </c>
      <c r="AK114" s="231">
        <v>0</v>
      </c>
      <c r="AL114" s="231">
        <v>0</v>
      </c>
      <c r="AM114" s="231">
        <v>0</v>
      </c>
      <c r="AN114" s="231">
        <v>0</v>
      </c>
      <c r="AO114" s="231">
        <v>0</v>
      </c>
    </row>
    <row r="115" spans="1:41" x14ac:dyDescent="0.35">
      <c r="A115">
        <v>3302204</v>
      </c>
      <c r="B115" s="231">
        <v>2204</v>
      </c>
      <c r="C115" t="s">
        <v>940</v>
      </c>
      <c r="D115" s="231">
        <v>0</v>
      </c>
      <c r="E115" s="231">
        <v>15</v>
      </c>
      <c r="F115" s="231">
        <v>6</v>
      </c>
      <c r="G115" s="232">
        <v>21</v>
      </c>
      <c r="H115" s="231">
        <v>1</v>
      </c>
      <c r="I115" s="231">
        <v>2</v>
      </c>
      <c r="J115" s="232">
        <v>3</v>
      </c>
      <c r="K115" s="231">
        <v>0</v>
      </c>
      <c r="L115" s="231">
        <v>225</v>
      </c>
      <c r="M115" s="231">
        <v>90</v>
      </c>
      <c r="N115" s="232">
        <v>315</v>
      </c>
      <c r="O115" s="231">
        <v>15</v>
      </c>
      <c r="P115" s="231">
        <v>30</v>
      </c>
      <c r="Q115" s="232">
        <v>45</v>
      </c>
      <c r="R115" s="231">
        <v>6</v>
      </c>
      <c r="S115" s="231">
        <v>90</v>
      </c>
      <c r="T115" s="231">
        <v>0</v>
      </c>
      <c r="U115" s="231">
        <v>4</v>
      </c>
      <c r="V115" s="231">
        <v>60</v>
      </c>
      <c r="W115" s="231">
        <v>0</v>
      </c>
      <c r="X115" s="231">
        <v>1</v>
      </c>
      <c r="Y115" s="231">
        <v>15</v>
      </c>
      <c r="Z115" s="231">
        <v>0</v>
      </c>
      <c r="AA115" s="231">
        <v>4</v>
      </c>
      <c r="AB115" s="231">
        <v>60</v>
      </c>
      <c r="AC115" s="231">
        <v>0</v>
      </c>
      <c r="AD115" s="231">
        <v>4</v>
      </c>
      <c r="AE115" s="231">
        <v>60</v>
      </c>
      <c r="AF115" s="231">
        <v>0</v>
      </c>
      <c r="AG115" s="231">
        <v>0</v>
      </c>
      <c r="AH115" s="231">
        <v>4</v>
      </c>
      <c r="AI115" s="231">
        <v>4</v>
      </c>
      <c r="AJ115" s="231">
        <v>0</v>
      </c>
      <c r="AK115" s="231">
        <v>0</v>
      </c>
      <c r="AL115" s="231">
        <v>0</v>
      </c>
      <c r="AM115" s="231">
        <v>0</v>
      </c>
      <c r="AN115" s="231">
        <v>0</v>
      </c>
      <c r="AO115" s="231">
        <v>0</v>
      </c>
    </row>
    <row r="116" spans="1:41" x14ac:dyDescent="0.35">
      <c r="A116">
        <v>3302227</v>
      </c>
      <c r="B116" s="231">
        <v>2227</v>
      </c>
      <c r="C116" t="s">
        <v>941</v>
      </c>
      <c r="D116" s="231">
        <v>0</v>
      </c>
      <c r="E116" s="231">
        <v>35</v>
      </c>
      <c r="F116" s="231">
        <v>17</v>
      </c>
      <c r="G116" s="232">
        <v>52</v>
      </c>
      <c r="H116" s="231">
        <v>4</v>
      </c>
      <c r="I116" s="231">
        <v>4</v>
      </c>
      <c r="J116" s="232">
        <v>8</v>
      </c>
      <c r="K116" s="231">
        <v>0</v>
      </c>
      <c r="L116" s="231">
        <v>525</v>
      </c>
      <c r="M116" s="231">
        <v>255</v>
      </c>
      <c r="N116" s="232">
        <v>780</v>
      </c>
      <c r="O116" s="231">
        <v>60</v>
      </c>
      <c r="P116" s="231">
        <v>60</v>
      </c>
      <c r="Q116" s="232">
        <v>120</v>
      </c>
      <c r="R116" s="231">
        <v>16</v>
      </c>
      <c r="S116" s="231">
        <v>240</v>
      </c>
      <c r="T116" s="231">
        <v>15</v>
      </c>
      <c r="U116" s="231">
        <v>23</v>
      </c>
      <c r="V116" s="231">
        <v>345</v>
      </c>
      <c r="W116" s="231">
        <v>75</v>
      </c>
      <c r="X116" s="231">
        <v>5</v>
      </c>
      <c r="Y116" s="231">
        <v>75</v>
      </c>
      <c r="Z116" s="231">
        <v>0</v>
      </c>
      <c r="AA116" s="231">
        <v>23</v>
      </c>
      <c r="AB116" s="231">
        <v>345</v>
      </c>
      <c r="AC116" s="231">
        <v>15</v>
      </c>
      <c r="AD116" s="231">
        <v>23</v>
      </c>
      <c r="AE116" s="231">
        <v>345</v>
      </c>
      <c r="AF116" s="231">
        <v>15</v>
      </c>
      <c r="AG116" s="231">
        <v>0</v>
      </c>
      <c r="AH116" s="231">
        <v>23</v>
      </c>
      <c r="AI116" s="231">
        <v>23</v>
      </c>
      <c r="AJ116" s="231">
        <v>0</v>
      </c>
      <c r="AK116" s="231">
        <v>0</v>
      </c>
      <c r="AL116" s="231">
        <v>0</v>
      </c>
      <c r="AM116" s="231">
        <v>0</v>
      </c>
      <c r="AN116" s="231">
        <v>0</v>
      </c>
      <c r="AO116" s="231">
        <v>0</v>
      </c>
    </row>
    <row r="117" spans="1:41" x14ac:dyDescent="0.35">
      <c r="A117">
        <v>3302231</v>
      </c>
      <c r="B117" s="231">
        <v>2231</v>
      </c>
      <c r="C117" t="s">
        <v>942</v>
      </c>
      <c r="D117" s="231">
        <v>0</v>
      </c>
      <c r="E117" s="231">
        <v>22</v>
      </c>
      <c r="F117" s="231">
        <v>8</v>
      </c>
      <c r="G117" s="232">
        <v>30</v>
      </c>
      <c r="H117" s="231">
        <v>1</v>
      </c>
      <c r="I117" s="231">
        <v>0</v>
      </c>
      <c r="J117" s="232">
        <v>1</v>
      </c>
      <c r="K117" s="231">
        <v>0</v>
      </c>
      <c r="L117" s="231">
        <v>330</v>
      </c>
      <c r="M117" s="231">
        <v>120</v>
      </c>
      <c r="N117" s="232">
        <v>450</v>
      </c>
      <c r="O117" s="231">
        <v>15</v>
      </c>
      <c r="P117" s="231">
        <v>0</v>
      </c>
      <c r="Q117" s="232">
        <v>15</v>
      </c>
      <c r="R117" s="231">
        <v>0</v>
      </c>
      <c r="S117" s="231">
        <v>0</v>
      </c>
      <c r="T117" s="231">
        <v>0</v>
      </c>
      <c r="U117" s="231">
        <v>2</v>
      </c>
      <c r="V117" s="231">
        <v>30</v>
      </c>
      <c r="W117" s="231">
        <v>0</v>
      </c>
      <c r="X117" s="231">
        <v>17</v>
      </c>
      <c r="Y117" s="231">
        <v>255</v>
      </c>
      <c r="Z117" s="231">
        <v>0</v>
      </c>
      <c r="AA117" s="231">
        <v>7</v>
      </c>
      <c r="AB117" s="231">
        <v>105</v>
      </c>
      <c r="AC117" s="231">
        <v>0</v>
      </c>
      <c r="AD117" s="231">
        <v>0</v>
      </c>
      <c r="AE117" s="231">
        <v>0</v>
      </c>
      <c r="AF117" s="231">
        <v>0</v>
      </c>
      <c r="AG117" s="231">
        <v>0</v>
      </c>
      <c r="AH117" s="231">
        <v>7</v>
      </c>
      <c r="AI117" s="231">
        <v>0</v>
      </c>
      <c r="AJ117" s="231">
        <v>0</v>
      </c>
      <c r="AK117" s="231">
        <v>0</v>
      </c>
      <c r="AL117" s="231">
        <v>0</v>
      </c>
      <c r="AM117" s="231">
        <v>0</v>
      </c>
      <c r="AN117" s="231">
        <v>0</v>
      </c>
      <c r="AO117" s="231">
        <v>0</v>
      </c>
    </row>
    <row r="118" spans="1:41" x14ac:dyDescent="0.35">
      <c r="A118">
        <v>3302238</v>
      </c>
      <c r="B118" s="231">
        <v>2238</v>
      </c>
      <c r="C118" t="s">
        <v>1293</v>
      </c>
      <c r="D118" s="231">
        <v>0</v>
      </c>
      <c r="E118" s="231">
        <v>16</v>
      </c>
      <c r="F118" s="231">
        <v>6</v>
      </c>
      <c r="G118" s="232">
        <v>22</v>
      </c>
      <c r="H118" s="231">
        <v>9</v>
      </c>
      <c r="I118" s="231">
        <v>2</v>
      </c>
      <c r="J118" s="232">
        <v>11</v>
      </c>
      <c r="K118" s="231">
        <v>0</v>
      </c>
      <c r="L118" s="231">
        <v>240</v>
      </c>
      <c r="M118" s="231">
        <v>90</v>
      </c>
      <c r="N118" s="232">
        <v>330</v>
      </c>
      <c r="O118" s="231">
        <v>135</v>
      </c>
      <c r="P118" s="231">
        <v>30</v>
      </c>
      <c r="Q118" s="232">
        <v>165</v>
      </c>
      <c r="R118" s="231">
        <v>11</v>
      </c>
      <c r="S118" s="231">
        <v>165</v>
      </c>
      <c r="T118" s="231">
        <v>90</v>
      </c>
      <c r="U118" s="231">
        <v>2</v>
      </c>
      <c r="V118" s="231">
        <v>30</v>
      </c>
      <c r="W118" s="231">
        <v>30</v>
      </c>
      <c r="X118" s="231">
        <v>4</v>
      </c>
      <c r="Y118" s="231">
        <v>60</v>
      </c>
      <c r="Z118" s="231">
        <v>15</v>
      </c>
      <c r="AA118" s="231">
        <v>8</v>
      </c>
      <c r="AB118" s="231">
        <v>120</v>
      </c>
      <c r="AC118" s="231">
        <v>45</v>
      </c>
      <c r="AD118" s="231">
        <v>3</v>
      </c>
      <c r="AE118" s="231">
        <v>45</v>
      </c>
      <c r="AF118" s="231">
        <v>45</v>
      </c>
      <c r="AG118" s="231">
        <v>0</v>
      </c>
      <c r="AH118" s="231">
        <v>8</v>
      </c>
      <c r="AI118" s="231">
        <v>0</v>
      </c>
      <c r="AJ118" s="231">
        <v>0</v>
      </c>
      <c r="AK118" s="231">
        <v>0</v>
      </c>
      <c r="AL118" s="231">
        <v>0</v>
      </c>
      <c r="AM118" s="231">
        <v>0</v>
      </c>
      <c r="AN118" s="231">
        <v>0</v>
      </c>
      <c r="AO118" s="231">
        <v>0</v>
      </c>
    </row>
    <row r="119" spans="1:41" x14ac:dyDescent="0.35">
      <c r="A119">
        <v>3302239</v>
      </c>
      <c r="B119" s="231">
        <v>2239</v>
      </c>
      <c r="C119" t="s">
        <v>944</v>
      </c>
      <c r="D119" s="231">
        <v>0</v>
      </c>
      <c r="E119" s="231">
        <v>20</v>
      </c>
      <c r="F119" s="231">
        <v>7</v>
      </c>
      <c r="G119" s="232">
        <v>27</v>
      </c>
      <c r="H119" s="231">
        <v>6</v>
      </c>
      <c r="I119" s="231">
        <v>1</v>
      </c>
      <c r="J119" s="232">
        <v>7</v>
      </c>
      <c r="K119" s="231">
        <v>0</v>
      </c>
      <c r="L119" s="231">
        <v>300</v>
      </c>
      <c r="M119" s="231">
        <v>105</v>
      </c>
      <c r="N119" s="232">
        <v>405</v>
      </c>
      <c r="O119" s="231">
        <v>90</v>
      </c>
      <c r="P119" s="231">
        <v>15</v>
      </c>
      <c r="Q119" s="232">
        <v>105</v>
      </c>
      <c r="R119" s="231">
        <v>11</v>
      </c>
      <c r="S119" s="231">
        <v>165</v>
      </c>
      <c r="T119" s="231">
        <v>30</v>
      </c>
      <c r="U119" s="231">
        <v>2</v>
      </c>
      <c r="V119" s="231">
        <v>30</v>
      </c>
      <c r="W119" s="231">
        <v>15</v>
      </c>
      <c r="X119" s="231">
        <v>1</v>
      </c>
      <c r="Y119" s="231">
        <v>15</v>
      </c>
      <c r="Z119" s="231">
        <v>0</v>
      </c>
      <c r="AA119" s="231">
        <v>11</v>
      </c>
      <c r="AB119" s="231">
        <v>165</v>
      </c>
      <c r="AC119" s="231">
        <v>15</v>
      </c>
      <c r="AD119" s="231">
        <v>11</v>
      </c>
      <c r="AE119" s="231">
        <v>165</v>
      </c>
      <c r="AF119" s="231">
        <v>15</v>
      </c>
      <c r="AG119" s="231">
        <v>0</v>
      </c>
      <c r="AH119" s="231">
        <v>11</v>
      </c>
      <c r="AI119" s="231">
        <v>0</v>
      </c>
      <c r="AJ119" s="231">
        <v>0</v>
      </c>
      <c r="AK119" s="231">
        <v>0</v>
      </c>
      <c r="AL119" s="231">
        <v>0</v>
      </c>
      <c r="AM119" s="231">
        <v>0</v>
      </c>
      <c r="AN119" s="231">
        <v>0</v>
      </c>
      <c r="AO119" s="231">
        <v>0</v>
      </c>
    </row>
    <row r="120" spans="1:41" x14ac:dyDescent="0.35">
      <c r="A120">
        <v>3302245</v>
      </c>
      <c r="B120" s="231">
        <v>2245</v>
      </c>
      <c r="C120" t="s">
        <v>945</v>
      </c>
      <c r="D120" s="231">
        <v>0</v>
      </c>
      <c r="E120" s="231">
        <v>18</v>
      </c>
      <c r="F120" s="231">
        <v>5</v>
      </c>
      <c r="G120" s="232">
        <v>23</v>
      </c>
      <c r="H120" s="231">
        <v>0</v>
      </c>
      <c r="I120" s="231">
        <v>0</v>
      </c>
      <c r="J120" s="232">
        <v>0</v>
      </c>
      <c r="K120" s="231">
        <v>0</v>
      </c>
      <c r="L120" s="231">
        <v>270</v>
      </c>
      <c r="M120" s="231">
        <v>75</v>
      </c>
      <c r="N120" s="232">
        <v>345</v>
      </c>
      <c r="O120" s="231">
        <v>0</v>
      </c>
      <c r="P120" s="231">
        <v>0</v>
      </c>
      <c r="Q120" s="232">
        <v>0</v>
      </c>
      <c r="R120" s="231">
        <v>21</v>
      </c>
      <c r="S120" s="231">
        <v>315</v>
      </c>
      <c r="T120" s="231">
        <v>0</v>
      </c>
      <c r="U120" s="231">
        <v>1</v>
      </c>
      <c r="V120" s="231">
        <v>15</v>
      </c>
      <c r="W120" s="231">
        <v>0</v>
      </c>
      <c r="X120" s="231">
        <v>1</v>
      </c>
      <c r="Y120" s="231">
        <v>15</v>
      </c>
      <c r="Z120" s="231">
        <v>0</v>
      </c>
      <c r="AA120" s="231">
        <v>11</v>
      </c>
      <c r="AB120" s="231">
        <v>165</v>
      </c>
      <c r="AC120" s="231">
        <v>0</v>
      </c>
      <c r="AD120" s="231">
        <v>11</v>
      </c>
      <c r="AE120" s="231">
        <v>165</v>
      </c>
      <c r="AF120" s="231">
        <v>0</v>
      </c>
      <c r="AG120" s="231">
        <v>0</v>
      </c>
      <c r="AH120" s="231">
        <v>11</v>
      </c>
      <c r="AI120" s="231">
        <v>11</v>
      </c>
      <c r="AJ120" s="231">
        <v>0</v>
      </c>
      <c r="AK120" s="231">
        <v>0</v>
      </c>
      <c r="AL120" s="231">
        <v>0</v>
      </c>
      <c r="AM120" s="231">
        <v>0</v>
      </c>
      <c r="AN120" s="231">
        <v>0</v>
      </c>
      <c r="AO120" s="231">
        <v>0</v>
      </c>
    </row>
    <row r="121" spans="1:41" x14ac:dyDescent="0.35">
      <c r="A121">
        <v>3302249</v>
      </c>
      <c r="B121" s="231">
        <v>2249</v>
      </c>
      <c r="C121" t="s">
        <v>946</v>
      </c>
      <c r="D121" s="231">
        <v>1</v>
      </c>
      <c r="E121" s="231">
        <v>7</v>
      </c>
      <c r="F121" s="231">
        <v>4</v>
      </c>
      <c r="G121" s="232">
        <v>11</v>
      </c>
      <c r="H121" s="231">
        <v>0</v>
      </c>
      <c r="I121" s="231">
        <v>0</v>
      </c>
      <c r="J121" s="232">
        <v>0</v>
      </c>
      <c r="K121" s="231">
        <v>0</v>
      </c>
      <c r="L121" s="231">
        <v>105</v>
      </c>
      <c r="M121" s="231">
        <v>60</v>
      </c>
      <c r="N121" s="232">
        <v>165</v>
      </c>
      <c r="O121" s="231">
        <v>0</v>
      </c>
      <c r="P121" s="231">
        <v>0</v>
      </c>
      <c r="Q121" s="232">
        <v>0</v>
      </c>
      <c r="R121" s="231">
        <v>6</v>
      </c>
      <c r="S121" s="231">
        <v>90</v>
      </c>
      <c r="T121" s="231">
        <v>0</v>
      </c>
      <c r="U121" s="231">
        <v>2</v>
      </c>
      <c r="V121" s="231">
        <v>30</v>
      </c>
      <c r="W121" s="231">
        <v>0</v>
      </c>
      <c r="X121" s="231">
        <v>2</v>
      </c>
      <c r="Y121" s="231">
        <v>30</v>
      </c>
      <c r="Z121" s="231">
        <v>0</v>
      </c>
      <c r="AA121" s="231">
        <v>0</v>
      </c>
      <c r="AB121" s="231">
        <v>0</v>
      </c>
      <c r="AC121" s="231">
        <v>0</v>
      </c>
      <c r="AD121" s="231">
        <v>0</v>
      </c>
      <c r="AE121" s="231">
        <v>0</v>
      </c>
      <c r="AF121" s="231">
        <v>0</v>
      </c>
      <c r="AG121" s="231">
        <v>0</v>
      </c>
      <c r="AH121" s="231">
        <v>6</v>
      </c>
      <c r="AI121" s="231">
        <v>0</v>
      </c>
      <c r="AJ121" s="231">
        <v>1</v>
      </c>
      <c r="AK121" s="231"/>
      <c r="AL121" s="231"/>
      <c r="AM121" s="231"/>
      <c r="AN121" s="231"/>
      <c r="AO121" s="231"/>
    </row>
    <row r="122" spans="1:41" x14ac:dyDescent="0.35">
      <c r="A122">
        <v>3302251</v>
      </c>
      <c r="B122" s="231">
        <v>2251</v>
      </c>
      <c r="C122" t="s">
        <v>160</v>
      </c>
      <c r="D122" s="231">
        <v>0</v>
      </c>
      <c r="E122" s="231">
        <v>13</v>
      </c>
      <c r="F122" s="231">
        <v>13</v>
      </c>
      <c r="G122" s="232">
        <v>26</v>
      </c>
      <c r="H122" s="231">
        <v>10</v>
      </c>
      <c r="I122" s="231">
        <v>11</v>
      </c>
      <c r="J122" s="232">
        <v>21</v>
      </c>
      <c r="K122" s="231">
        <v>0</v>
      </c>
      <c r="L122" s="231">
        <v>195</v>
      </c>
      <c r="M122" s="231">
        <v>195</v>
      </c>
      <c r="N122" s="232">
        <v>390</v>
      </c>
      <c r="O122" s="231">
        <v>150</v>
      </c>
      <c r="P122" s="231">
        <v>165</v>
      </c>
      <c r="Q122" s="232">
        <v>315</v>
      </c>
      <c r="R122" s="231">
        <v>0</v>
      </c>
      <c r="S122" s="231">
        <v>0</v>
      </c>
      <c r="T122" s="231">
        <v>0</v>
      </c>
      <c r="U122" s="231">
        <v>0</v>
      </c>
      <c r="V122" s="231">
        <v>0</v>
      </c>
      <c r="W122" s="231">
        <v>0</v>
      </c>
      <c r="X122" s="231">
        <v>0</v>
      </c>
      <c r="Y122" s="231">
        <v>0</v>
      </c>
      <c r="Z122" s="231">
        <v>0</v>
      </c>
      <c r="AA122" s="231">
        <v>2</v>
      </c>
      <c r="AB122" s="231">
        <v>30</v>
      </c>
      <c r="AC122" s="231">
        <v>30</v>
      </c>
      <c r="AD122" s="231">
        <v>2</v>
      </c>
      <c r="AE122" s="231">
        <v>30</v>
      </c>
      <c r="AF122" s="231">
        <v>30</v>
      </c>
      <c r="AG122" s="231">
        <v>0</v>
      </c>
      <c r="AH122" s="231">
        <v>0</v>
      </c>
      <c r="AI122" s="231">
        <v>0</v>
      </c>
      <c r="AJ122" s="231">
        <v>0</v>
      </c>
      <c r="AK122" s="231">
        <v>0</v>
      </c>
      <c r="AL122" s="231">
        <v>0</v>
      </c>
      <c r="AM122" s="231">
        <v>0</v>
      </c>
      <c r="AN122" s="231">
        <v>0</v>
      </c>
      <c r="AO122" s="231">
        <v>0</v>
      </c>
    </row>
    <row r="123" spans="1:41" x14ac:dyDescent="0.35">
      <c r="A123">
        <v>3302293</v>
      </c>
      <c r="B123" s="231">
        <v>2293</v>
      </c>
      <c r="C123" t="s">
        <v>947</v>
      </c>
      <c r="D123" s="231">
        <v>0</v>
      </c>
      <c r="E123" s="231">
        <v>26</v>
      </c>
      <c r="F123" s="231">
        <v>15</v>
      </c>
      <c r="G123" s="232">
        <v>41</v>
      </c>
      <c r="H123" s="231">
        <v>0</v>
      </c>
      <c r="I123" s="231">
        <v>0</v>
      </c>
      <c r="J123" s="232">
        <v>0</v>
      </c>
      <c r="K123" s="231">
        <v>0</v>
      </c>
      <c r="L123" s="231">
        <v>390</v>
      </c>
      <c r="M123" s="231">
        <v>225</v>
      </c>
      <c r="N123" s="232">
        <v>615</v>
      </c>
      <c r="O123" s="231">
        <v>0</v>
      </c>
      <c r="P123" s="231">
        <v>0</v>
      </c>
      <c r="Q123" s="232">
        <v>0</v>
      </c>
      <c r="R123" s="231">
        <v>1</v>
      </c>
      <c r="S123" s="231">
        <v>15</v>
      </c>
      <c r="T123" s="231">
        <v>0</v>
      </c>
      <c r="U123" s="231">
        <v>8</v>
      </c>
      <c r="V123" s="231">
        <v>120</v>
      </c>
      <c r="W123" s="231">
        <v>0</v>
      </c>
      <c r="X123" s="231">
        <v>29</v>
      </c>
      <c r="Y123" s="231">
        <v>435</v>
      </c>
      <c r="Z123" s="231">
        <v>0</v>
      </c>
      <c r="AA123" s="231">
        <v>13</v>
      </c>
      <c r="AB123" s="231">
        <v>195</v>
      </c>
      <c r="AC123" s="231">
        <v>0</v>
      </c>
      <c r="AD123" s="231">
        <v>0</v>
      </c>
      <c r="AE123" s="231">
        <v>0</v>
      </c>
      <c r="AF123" s="231">
        <v>0</v>
      </c>
      <c r="AG123" s="231">
        <v>0</v>
      </c>
      <c r="AH123" s="231">
        <v>13</v>
      </c>
      <c r="AI123" s="231">
        <v>0</v>
      </c>
      <c r="AJ123" s="231">
        <v>0</v>
      </c>
      <c r="AK123" s="231">
        <v>0</v>
      </c>
      <c r="AL123" s="231">
        <v>0</v>
      </c>
      <c r="AM123" s="231">
        <v>0</v>
      </c>
      <c r="AN123" s="231">
        <v>0</v>
      </c>
      <c r="AO123" s="231">
        <v>0</v>
      </c>
    </row>
    <row r="124" spans="1:41" x14ac:dyDescent="0.35">
      <c r="A124">
        <v>3302299</v>
      </c>
      <c r="B124" s="231">
        <v>2299</v>
      </c>
      <c r="C124" t="s">
        <v>1294</v>
      </c>
      <c r="D124" s="231">
        <v>0</v>
      </c>
      <c r="E124" s="231">
        <v>39</v>
      </c>
      <c r="F124" s="231">
        <v>14</v>
      </c>
      <c r="G124" s="232">
        <v>53</v>
      </c>
      <c r="H124" s="231">
        <v>3</v>
      </c>
      <c r="I124" s="231">
        <v>2</v>
      </c>
      <c r="J124" s="232">
        <v>5</v>
      </c>
      <c r="K124" s="231">
        <v>0</v>
      </c>
      <c r="L124" s="231">
        <v>585</v>
      </c>
      <c r="M124" s="231">
        <v>210</v>
      </c>
      <c r="N124" s="232">
        <v>795</v>
      </c>
      <c r="O124" s="231">
        <v>45</v>
      </c>
      <c r="P124" s="231">
        <v>30</v>
      </c>
      <c r="Q124" s="232">
        <v>75</v>
      </c>
      <c r="R124" s="231">
        <v>0</v>
      </c>
      <c r="S124" s="231">
        <v>0</v>
      </c>
      <c r="T124" s="231">
        <v>0</v>
      </c>
      <c r="U124" s="231">
        <v>10</v>
      </c>
      <c r="V124" s="231">
        <v>150</v>
      </c>
      <c r="W124" s="231">
        <v>15</v>
      </c>
      <c r="X124" s="231">
        <v>4</v>
      </c>
      <c r="Y124" s="231">
        <v>60</v>
      </c>
      <c r="Z124" s="231">
        <v>0</v>
      </c>
      <c r="AA124" s="231">
        <v>13</v>
      </c>
      <c r="AB124" s="231">
        <v>195</v>
      </c>
      <c r="AC124" s="231">
        <v>15</v>
      </c>
      <c r="AD124" s="231">
        <v>0</v>
      </c>
      <c r="AE124" s="231">
        <v>0</v>
      </c>
      <c r="AF124" s="231">
        <v>0</v>
      </c>
      <c r="AG124" s="231">
        <v>0</v>
      </c>
      <c r="AH124" s="231">
        <v>13</v>
      </c>
      <c r="AI124" s="231">
        <v>0</v>
      </c>
      <c r="AJ124" s="231">
        <v>0</v>
      </c>
      <c r="AK124" s="231">
        <v>0</v>
      </c>
      <c r="AL124" s="231">
        <v>0</v>
      </c>
      <c r="AM124" s="231">
        <v>0</v>
      </c>
      <c r="AN124" s="231">
        <v>0</v>
      </c>
      <c r="AO124" s="231">
        <v>0</v>
      </c>
    </row>
    <row r="125" spans="1:41" x14ac:dyDescent="0.35">
      <c r="A125">
        <v>3302300</v>
      </c>
      <c r="B125" s="231">
        <v>2300</v>
      </c>
      <c r="C125" t="s">
        <v>166</v>
      </c>
      <c r="D125" s="231">
        <v>0</v>
      </c>
      <c r="E125" s="231">
        <v>52</v>
      </c>
      <c r="F125" s="231">
        <v>14</v>
      </c>
      <c r="G125" s="232">
        <v>66</v>
      </c>
      <c r="H125" s="231">
        <v>3</v>
      </c>
      <c r="I125" s="231">
        <v>1</v>
      </c>
      <c r="J125" s="232">
        <v>4</v>
      </c>
      <c r="K125" s="231">
        <v>0</v>
      </c>
      <c r="L125" s="231">
        <v>780</v>
      </c>
      <c r="M125" s="231">
        <v>210</v>
      </c>
      <c r="N125" s="232">
        <v>990</v>
      </c>
      <c r="O125" s="231">
        <v>45</v>
      </c>
      <c r="P125" s="231">
        <v>15</v>
      </c>
      <c r="Q125" s="232">
        <v>60</v>
      </c>
      <c r="R125" s="231">
        <v>4</v>
      </c>
      <c r="S125" s="231">
        <v>60</v>
      </c>
      <c r="T125" s="231">
        <v>15</v>
      </c>
      <c r="U125" s="231">
        <v>29</v>
      </c>
      <c r="V125" s="231">
        <v>435</v>
      </c>
      <c r="W125" s="231">
        <v>15</v>
      </c>
      <c r="X125" s="231">
        <v>31</v>
      </c>
      <c r="Y125" s="231">
        <v>465</v>
      </c>
      <c r="Z125" s="231">
        <v>30</v>
      </c>
      <c r="AA125" s="231">
        <v>19</v>
      </c>
      <c r="AB125" s="231">
        <v>285</v>
      </c>
      <c r="AC125" s="231">
        <v>15</v>
      </c>
      <c r="AD125" s="231">
        <v>0</v>
      </c>
      <c r="AE125" s="231">
        <v>0</v>
      </c>
      <c r="AF125" s="231">
        <v>0</v>
      </c>
      <c r="AG125" s="231">
        <v>0</v>
      </c>
      <c r="AH125" s="231">
        <v>19</v>
      </c>
      <c r="AI125" s="231">
        <v>0</v>
      </c>
      <c r="AJ125" s="231">
        <v>0</v>
      </c>
      <c r="AK125" s="231">
        <v>0</v>
      </c>
      <c r="AL125" s="231">
        <v>0</v>
      </c>
      <c r="AM125" s="231">
        <v>0</v>
      </c>
      <c r="AN125" s="231">
        <v>0</v>
      </c>
      <c r="AO125" s="231">
        <v>0</v>
      </c>
    </row>
    <row r="126" spans="1:41" x14ac:dyDescent="0.35">
      <c r="A126">
        <v>3302308</v>
      </c>
      <c r="B126" s="231">
        <v>2308</v>
      </c>
      <c r="C126" t="s">
        <v>949</v>
      </c>
      <c r="D126" s="231">
        <v>0</v>
      </c>
      <c r="E126" s="231">
        <v>23</v>
      </c>
      <c r="F126" s="231">
        <v>11</v>
      </c>
      <c r="G126" s="232">
        <v>34</v>
      </c>
      <c r="H126" s="231">
        <v>5</v>
      </c>
      <c r="I126" s="231">
        <v>5</v>
      </c>
      <c r="J126" s="232">
        <v>10</v>
      </c>
      <c r="K126" s="231">
        <v>0</v>
      </c>
      <c r="L126" s="231">
        <v>345</v>
      </c>
      <c r="M126" s="231">
        <v>165</v>
      </c>
      <c r="N126" s="232">
        <v>510</v>
      </c>
      <c r="O126" s="231">
        <v>75</v>
      </c>
      <c r="P126" s="231">
        <v>75</v>
      </c>
      <c r="Q126" s="232">
        <v>150</v>
      </c>
      <c r="R126" s="231">
        <v>0</v>
      </c>
      <c r="S126" s="231">
        <v>0</v>
      </c>
      <c r="T126" s="231">
        <v>0</v>
      </c>
      <c r="U126" s="231">
        <v>25</v>
      </c>
      <c r="V126" s="231">
        <v>375</v>
      </c>
      <c r="W126" s="231">
        <v>75</v>
      </c>
      <c r="X126" s="231">
        <v>7</v>
      </c>
      <c r="Y126" s="231">
        <v>105</v>
      </c>
      <c r="Z126" s="231">
        <v>60</v>
      </c>
      <c r="AA126" s="231">
        <v>15</v>
      </c>
      <c r="AB126" s="231">
        <v>225</v>
      </c>
      <c r="AC126" s="231">
        <v>45</v>
      </c>
      <c r="AD126" s="231">
        <v>0</v>
      </c>
      <c r="AE126" s="231">
        <v>0</v>
      </c>
      <c r="AF126" s="231">
        <v>0</v>
      </c>
      <c r="AG126" s="231">
        <v>0</v>
      </c>
      <c r="AH126" s="231">
        <v>15</v>
      </c>
      <c r="AI126" s="231">
        <v>3</v>
      </c>
      <c r="AJ126" s="231">
        <v>0</v>
      </c>
      <c r="AK126" s="231">
        <v>0</v>
      </c>
      <c r="AL126" s="231">
        <v>0</v>
      </c>
      <c r="AM126" s="231">
        <v>0</v>
      </c>
      <c r="AN126" s="231">
        <v>0</v>
      </c>
      <c r="AO126" s="231">
        <v>0</v>
      </c>
    </row>
    <row r="127" spans="1:41" x14ac:dyDescent="0.35">
      <c r="A127">
        <v>3302309</v>
      </c>
      <c r="B127" s="231">
        <v>2309</v>
      </c>
      <c r="C127" t="s">
        <v>950</v>
      </c>
      <c r="D127" s="231">
        <v>0</v>
      </c>
      <c r="E127" s="231">
        <v>26</v>
      </c>
      <c r="F127" s="231">
        <v>7</v>
      </c>
      <c r="G127" s="232">
        <v>33</v>
      </c>
      <c r="H127" s="231">
        <v>5</v>
      </c>
      <c r="I127" s="231">
        <v>2</v>
      </c>
      <c r="J127" s="232">
        <v>7</v>
      </c>
      <c r="K127" s="231">
        <v>0</v>
      </c>
      <c r="L127" s="231">
        <v>390</v>
      </c>
      <c r="M127" s="231">
        <v>105</v>
      </c>
      <c r="N127" s="232">
        <v>495</v>
      </c>
      <c r="O127" s="231">
        <v>75</v>
      </c>
      <c r="P127" s="231">
        <v>30</v>
      </c>
      <c r="Q127" s="232">
        <v>105</v>
      </c>
      <c r="R127" s="231">
        <v>0</v>
      </c>
      <c r="S127" s="231">
        <v>0</v>
      </c>
      <c r="T127" s="231">
        <v>0</v>
      </c>
      <c r="U127" s="231">
        <v>22</v>
      </c>
      <c r="V127" s="231">
        <v>330</v>
      </c>
      <c r="W127" s="231">
        <v>75</v>
      </c>
      <c r="X127" s="231">
        <v>9</v>
      </c>
      <c r="Y127" s="231">
        <v>135</v>
      </c>
      <c r="Z127" s="231">
        <v>15</v>
      </c>
      <c r="AA127" s="231">
        <v>5</v>
      </c>
      <c r="AB127" s="231">
        <v>75</v>
      </c>
      <c r="AC127" s="231">
        <v>0</v>
      </c>
      <c r="AD127" s="231">
        <v>5</v>
      </c>
      <c r="AE127" s="231">
        <v>75</v>
      </c>
      <c r="AF127" s="231">
        <v>0</v>
      </c>
      <c r="AG127" s="231">
        <v>0</v>
      </c>
      <c r="AH127" s="231">
        <v>5</v>
      </c>
      <c r="AI127" s="231">
        <v>0</v>
      </c>
      <c r="AJ127" s="231">
        <v>0</v>
      </c>
      <c r="AK127" s="231">
        <v>0</v>
      </c>
      <c r="AL127" s="231">
        <v>0</v>
      </c>
      <c r="AM127" s="231">
        <v>0</v>
      </c>
      <c r="AN127" s="231">
        <v>0</v>
      </c>
      <c r="AO127" s="231">
        <v>0</v>
      </c>
    </row>
    <row r="128" spans="1:41" x14ac:dyDescent="0.35">
      <c r="A128">
        <v>3302317</v>
      </c>
      <c r="B128" s="231">
        <v>2317</v>
      </c>
      <c r="C128" t="s">
        <v>951</v>
      </c>
      <c r="D128" s="231">
        <v>0</v>
      </c>
      <c r="E128" s="231">
        <v>35</v>
      </c>
      <c r="F128" s="231">
        <v>24</v>
      </c>
      <c r="G128" s="232">
        <v>59</v>
      </c>
      <c r="H128" s="231">
        <v>14</v>
      </c>
      <c r="I128" s="231">
        <v>7</v>
      </c>
      <c r="J128" s="232">
        <v>21</v>
      </c>
      <c r="K128" s="231">
        <v>0</v>
      </c>
      <c r="L128" s="231">
        <v>525</v>
      </c>
      <c r="M128" s="231">
        <v>360</v>
      </c>
      <c r="N128" s="232">
        <v>885</v>
      </c>
      <c r="O128" s="231">
        <v>210</v>
      </c>
      <c r="P128" s="231">
        <v>105</v>
      </c>
      <c r="Q128" s="232">
        <v>315</v>
      </c>
      <c r="R128" s="231">
        <v>9</v>
      </c>
      <c r="S128" s="231">
        <v>135</v>
      </c>
      <c r="T128" s="231">
        <v>45</v>
      </c>
      <c r="U128" s="231">
        <v>9</v>
      </c>
      <c r="V128" s="231">
        <v>135</v>
      </c>
      <c r="W128" s="231">
        <v>30</v>
      </c>
      <c r="X128" s="231">
        <v>36</v>
      </c>
      <c r="Y128" s="231">
        <v>540</v>
      </c>
      <c r="Z128" s="231">
        <v>180</v>
      </c>
      <c r="AA128" s="231">
        <v>10</v>
      </c>
      <c r="AB128" s="231">
        <v>150</v>
      </c>
      <c r="AC128" s="231">
        <v>60</v>
      </c>
      <c r="AD128" s="231">
        <v>3</v>
      </c>
      <c r="AE128" s="231">
        <v>45</v>
      </c>
      <c r="AF128" s="231">
        <v>45</v>
      </c>
      <c r="AG128" s="231">
        <v>0</v>
      </c>
      <c r="AH128" s="231">
        <v>10</v>
      </c>
      <c r="AI128" s="231">
        <v>3</v>
      </c>
      <c r="AJ128" s="231">
        <v>0</v>
      </c>
      <c r="AK128" s="231">
        <v>0</v>
      </c>
      <c r="AL128" s="231">
        <v>0</v>
      </c>
      <c r="AM128" s="231">
        <v>0</v>
      </c>
      <c r="AN128" s="231">
        <v>0</v>
      </c>
      <c r="AO128" s="231">
        <v>0</v>
      </c>
    </row>
    <row r="129" spans="1:41" x14ac:dyDescent="0.35">
      <c r="A129">
        <v>3302402</v>
      </c>
      <c r="B129" s="231">
        <v>2402</v>
      </c>
      <c r="C129" t="s">
        <v>952</v>
      </c>
      <c r="D129" s="231">
        <v>0</v>
      </c>
      <c r="E129" s="231">
        <v>26</v>
      </c>
      <c r="F129" s="231">
        <v>10</v>
      </c>
      <c r="G129" s="232">
        <v>36</v>
      </c>
      <c r="H129" s="231">
        <v>5</v>
      </c>
      <c r="I129" s="231">
        <v>5</v>
      </c>
      <c r="J129" s="232">
        <v>10</v>
      </c>
      <c r="K129" s="231">
        <v>0</v>
      </c>
      <c r="L129" s="231">
        <v>390</v>
      </c>
      <c r="M129" s="231">
        <v>135</v>
      </c>
      <c r="N129" s="232">
        <v>525</v>
      </c>
      <c r="O129" s="231">
        <v>75</v>
      </c>
      <c r="P129" s="231">
        <v>75</v>
      </c>
      <c r="Q129" s="232">
        <v>150</v>
      </c>
      <c r="R129" s="231">
        <v>1</v>
      </c>
      <c r="S129" s="231">
        <v>15</v>
      </c>
      <c r="T129" s="231">
        <v>0</v>
      </c>
      <c r="U129" s="231">
        <v>0</v>
      </c>
      <c r="V129" s="231">
        <v>0</v>
      </c>
      <c r="W129" s="231">
        <v>0</v>
      </c>
      <c r="X129" s="231">
        <v>4</v>
      </c>
      <c r="Y129" s="231">
        <v>60</v>
      </c>
      <c r="Z129" s="231">
        <v>15</v>
      </c>
      <c r="AA129" s="231">
        <v>9</v>
      </c>
      <c r="AB129" s="231">
        <v>135</v>
      </c>
      <c r="AC129" s="231">
        <v>15</v>
      </c>
      <c r="AD129" s="231">
        <v>0</v>
      </c>
      <c r="AE129" s="231">
        <v>0</v>
      </c>
      <c r="AF129" s="231">
        <v>0</v>
      </c>
      <c r="AG129" s="231">
        <v>0</v>
      </c>
      <c r="AH129" s="231">
        <v>9</v>
      </c>
      <c r="AI129" s="231">
        <v>0</v>
      </c>
      <c r="AJ129" s="231">
        <v>0</v>
      </c>
      <c r="AK129" s="231">
        <v>0</v>
      </c>
      <c r="AL129" s="231">
        <v>0</v>
      </c>
      <c r="AM129" s="231">
        <v>0</v>
      </c>
      <c r="AN129" s="231">
        <v>0</v>
      </c>
      <c r="AO129" s="231">
        <v>0</v>
      </c>
    </row>
    <row r="130" spans="1:41" x14ac:dyDescent="0.35">
      <c r="A130">
        <v>3302429</v>
      </c>
      <c r="B130" s="231">
        <v>2429</v>
      </c>
      <c r="C130" t="s">
        <v>953</v>
      </c>
      <c r="D130" s="231">
        <v>0</v>
      </c>
      <c r="E130" s="231">
        <v>18</v>
      </c>
      <c r="F130" s="231">
        <v>11</v>
      </c>
      <c r="G130" s="232">
        <v>29</v>
      </c>
      <c r="H130" s="231">
        <v>3</v>
      </c>
      <c r="I130" s="231">
        <v>5</v>
      </c>
      <c r="J130" s="232">
        <v>8</v>
      </c>
      <c r="K130" s="231">
        <v>0</v>
      </c>
      <c r="L130" s="231">
        <v>270</v>
      </c>
      <c r="M130" s="231">
        <v>165</v>
      </c>
      <c r="N130" s="232">
        <v>435</v>
      </c>
      <c r="O130" s="231">
        <v>45</v>
      </c>
      <c r="P130" s="231">
        <v>75</v>
      </c>
      <c r="Q130" s="232">
        <v>120</v>
      </c>
      <c r="R130" s="231">
        <v>1</v>
      </c>
      <c r="S130" s="231">
        <v>15</v>
      </c>
      <c r="T130" s="231">
        <v>0</v>
      </c>
      <c r="U130" s="231">
        <v>0</v>
      </c>
      <c r="V130" s="231">
        <v>0</v>
      </c>
      <c r="W130" s="231">
        <v>0</v>
      </c>
      <c r="X130" s="231">
        <v>2</v>
      </c>
      <c r="Y130" s="231">
        <v>30</v>
      </c>
      <c r="Z130" s="231">
        <v>15</v>
      </c>
      <c r="AA130" s="231">
        <v>6</v>
      </c>
      <c r="AB130" s="231">
        <v>90</v>
      </c>
      <c r="AC130" s="231">
        <v>30</v>
      </c>
      <c r="AD130" s="231">
        <v>6</v>
      </c>
      <c r="AE130" s="231">
        <v>90</v>
      </c>
      <c r="AF130" s="231">
        <v>30</v>
      </c>
      <c r="AG130" s="231">
        <v>1</v>
      </c>
      <c r="AH130" s="231">
        <v>5</v>
      </c>
      <c r="AI130" s="231">
        <v>5</v>
      </c>
      <c r="AJ130" s="231">
        <v>0</v>
      </c>
      <c r="AK130" s="231">
        <v>0</v>
      </c>
      <c r="AL130" s="231">
        <v>0</v>
      </c>
      <c r="AM130" s="231">
        <v>0</v>
      </c>
      <c r="AN130" s="231">
        <v>0</v>
      </c>
      <c r="AO130" s="231">
        <v>0</v>
      </c>
    </row>
    <row r="131" spans="1:41" x14ac:dyDescent="0.35">
      <c r="A131">
        <v>3302434</v>
      </c>
      <c r="B131" s="231">
        <v>2434</v>
      </c>
      <c r="C131" t="s">
        <v>954</v>
      </c>
      <c r="D131" s="231">
        <v>0</v>
      </c>
      <c r="E131" s="231">
        <v>34</v>
      </c>
      <c r="F131" s="231">
        <v>8</v>
      </c>
      <c r="G131" s="232">
        <v>42</v>
      </c>
      <c r="H131" s="231">
        <v>15</v>
      </c>
      <c r="I131" s="231">
        <v>3</v>
      </c>
      <c r="J131" s="232">
        <v>18</v>
      </c>
      <c r="K131" s="231">
        <v>0</v>
      </c>
      <c r="L131" s="231">
        <v>510</v>
      </c>
      <c r="M131" s="231">
        <v>120</v>
      </c>
      <c r="N131" s="232">
        <v>630</v>
      </c>
      <c r="O131" s="231">
        <v>225</v>
      </c>
      <c r="P131" s="231">
        <v>45</v>
      </c>
      <c r="Q131" s="232">
        <v>270</v>
      </c>
      <c r="R131" s="231">
        <v>14</v>
      </c>
      <c r="S131" s="231">
        <v>210</v>
      </c>
      <c r="T131" s="231">
        <v>135</v>
      </c>
      <c r="U131" s="231">
        <v>4</v>
      </c>
      <c r="V131" s="231">
        <v>60</v>
      </c>
      <c r="W131" s="231">
        <v>30</v>
      </c>
      <c r="X131" s="231">
        <v>20</v>
      </c>
      <c r="Y131" s="231">
        <v>300</v>
      </c>
      <c r="Z131" s="231">
        <v>75</v>
      </c>
      <c r="AA131" s="231">
        <v>17</v>
      </c>
      <c r="AB131" s="231">
        <v>255</v>
      </c>
      <c r="AC131" s="231">
        <v>75</v>
      </c>
      <c r="AD131" s="231">
        <v>16</v>
      </c>
      <c r="AE131" s="231">
        <v>240</v>
      </c>
      <c r="AF131" s="231">
        <v>75</v>
      </c>
      <c r="AG131" s="231">
        <v>0</v>
      </c>
      <c r="AH131" s="231">
        <v>17</v>
      </c>
      <c r="AI131" s="231">
        <v>6</v>
      </c>
      <c r="AJ131" s="231">
        <v>0</v>
      </c>
      <c r="AK131" s="231">
        <v>0</v>
      </c>
      <c r="AL131" s="231">
        <v>0</v>
      </c>
      <c r="AM131" s="231">
        <v>0</v>
      </c>
      <c r="AN131" s="231">
        <v>0</v>
      </c>
      <c r="AO131" s="231">
        <v>0</v>
      </c>
    </row>
    <row r="132" spans="1:41" x14ac:dyDescent="0.35">
      <c r="A132">
        <v>3302435</v>
      </c>
      <c r="B132" s="231">
        <v>2435</v>
      </c>
      <c r="C132" t="s">
        <v>176</v>
      </c>
      <c r="D132" s="231">
        <v>0</v>
      </c>
      <c r="E132" s="231">
        <v>12</v>
      </c>
      <c r="F132" s="231">
        <v>8</v>
      </c>
      <c r="G132" s="232">
        <v>20</v>
      </c>
      <c r="H132" s="231">
        <v>0</v>
      </c>
      <c r="I132" s="231">
        <v>0</v>
      </c>
      <c r="J132" s="232">
        <v>0</v>
      </c>
      <c r="K132" s="231">
        <v>0</v>
      </c>
      <c r="L132" s="231">
        <v>180</v>
      </c>
      <c r="M132" s="231">
        <v>120</v>
      </c>
      <c r="N132" s="232">
        <v>300</v>
      </c>
      <c r="O132" s="231">
        <v>0</v>
      </c>
      <c r="P132" s="231">
        <v>0</v>
      </c>
      <c r="Q132" s="232">
        <v>0</v>
      </c>
      <c r="R132" s="231">
        <v>14</v>
      </c>
      <c r="S132" s="231">
        <v>210</v>
      </c>
      <c r="T132" s="231">
        <v>0</v>
      </c>
      <c r="U132" s="231">
        <v>6</v>
      </c>
      <c r="V132" s="231">
        <v>90</v>
      </c>
      <c r="W132" s="231">
        <v>0</v>
      </c>
      <c r="X132" s="231">
        <v>0</v>
      </c>
      <c r="Y132" s="231">
        <v>0</v>
      </c>
      <c r="Z132" s="231">
        <v>0</v>
      </c>
      <c r="AA132" s="231">
        <v>8</v>
      </c>
      <c r="AB132" s="231">
        <v>120</v>
      </c>
      <c r="AC132" s="231">
        <v>0</v>
      </c>
      <c r="AD132" s="231">
        <v>0</v>
      </c>
      <c r="AE132" s="231">
        <v>0</v>
      </c>
      <c r="AF132" s="231">
        <v>0</v>
      </c>
      <c r="AG132" s="231">
        <v>0</v>
      </c>
      <c r="AH132" s="231">
        <v>0</v>
      </c>
      <c r="AI132" s="231">
        <v>0</v>
      </c>
      <c r="AJ132" s="231">
        <v>0</v>
      </c>
      <c r="AK132" s="231">
        <v>0</v>
      </c>
      <c r="AL132" s="231">
        <v>0</v>
      </c>
      <c r="AM132" s="231">
        <v>0</v>
      </c>
      <c r="AN132" s="231">
        <v>0</v>
      </c>
      <c r="AO132" s="231">
        <v>0</v>
      </c>
    </row>
    <row r="133" spans="1:41" x14ac:dyDescent="0.35">
      <c r="A133">
        <v>3302441</v>
      </c>
      <c r="B133" s="231">
        <v>2441</v>
      </c>
      <c r="C133" t="s">
        <v>955</v>
      </c>
      <c r="D133" s="231">
        <v>0</v>
      </c>
      <c r="E133" s="231">
        <v>12</v>
      </c>
      <c r="F133" s="231">
        <v>6</v>
      </c>
      <c r="G133" s="232">
        <v>18</v>
      </c>
      <c r="H133" s="231">
        <v>0</v>
      </c>
      <c r="I133" s="231">
        <v>0</v>
      </c>
      <c r="J133" s="232">
        <v>0</v>
      </c>
      <c r="K133" s="231">
        <v>0</v>
      </c>
      <c r="L133" s="231">
        <v>180</v>
      </c>
      <c r="M133" s="231">
        <v>90</v>
      </c>
      <c r="N133" s="232">
        <v>270</v>
      </c>
      <c r="O133" s="231">
        <v>0</v>
      </c>
      <c r="P133" s="231">
        <v>0</v>
      </c>
      <c r="Q133" s="232">
        <v>0</v>
      </c>
      <c r="R133" s="231">
        <v>8</v>
      </c>
      <c r="S133" s="231">
        <v>120</v>
      </c>
      <c r="T133" s="231">
        <v>0</v>
      </c>
      <c r="U133" s="231">
        <v>3</v>
      </c>
      <c r="V133" s="231">
        <v>45</v>
      </c>
      <c r="W133" s="231">
        <v>0</v>
      </c>
      <c r="X133" s="231">
        <v>1</v>
      </c>
      <c r="Y133" s="231">
        <v>15</v>
      </c>
      <c r="Z133" s="231">
        <v>0</v>
      </c>
      <c r="AA133" s="231">
        <v>7</v>
      </c>
      <c r="AB133" s="231">
        <v>105</v>
      </c>
      <c r="AC133" s="231">
        <v>0</v>
      </c>
      <c r="AD133" s="231">
        <v>7</v>
      </c>
      <c r="AE133" s="231">
        <v>105</v>
      </c>
      <c r="AF133" s="231">
        <v>0</v>
      </c>
      <c r="AG133" s="231">
        <v>0</v>
      </c>
      <c r="AH133" s="231">
        <v>7</v>
      </c>
      <c r="AI133" s="231">
        <v>0</v>
      </c>
      <c r="AJ133" s="231">
        <v>0</v>
      </c>
      <c r="AK133" s="231">
        <v>0</v>
      </c>
      <c r="AL133" s="231">
        <v>0</v>
      </c>
      <c r="AM133" s="231">
        <v>0</v>
      </c>
      <c r="AN133" s="231">
        <v>0</v>
      </c>
      <c r="AO133" s="231">
        <v>0</v>
      </c>
    </row>
    <row r="134" spans="1:41" x14ac:dyDescent="0.35">
      <c r="A134">
        <v>3302443</v>
      </c>
      <c r="B134" s="231">
        <v>2443</v>
      </c>
      <c r="C134" t="s">
        <v>956</v>
      </c>
      <c r="D134" s="231">
        <v>0</v>
      </c>
      <c r="E134" s="231">
        <v>24</v>
      </c>
      <c r="F134" s="231">
        <v>13</v>
      </c>
      <c r="G134" s="232">
        <v>37</v>
      </c>
      <c r="H134" s="231">
        <v>0</v>
      </c>
      <c r="I134" s="231">
        <v>0</v>
      </c>
      <c r="J134" s="232">
        <v>0</v>
      </c>
      <c r="K134" s="231">
        <v>0</v>
      </c>
      <c r="L134" s="231">
        <v>360</v>
      </c>
      <c r="M134" s="231">
        <v>193.5</v>
      </c>
      <c r="N134" s="232">
        <v>553.5</v>
      </c>
      <c r="O134" s="231">
        <v>0</v>
      </c>
      <c r="P134" s="231">
        <v>0</v>
      </c>
      <c r="Q134" s="232">
        <v>0</v>
      </c>
      <c r="R134" s="231">
        <v>2</v>
      </c>
      <c r="S134" s="231">
        <v>30</v>
      </c>
      <c r="T134" s="231">
        <v>0</v>
      </c>
      <c r="U134" s="231">
        <v>29</v>
      </c>
      <c r="V134" s="231">
        <v>433.5</v>
      </c>
      <c r="W134" s="231">
        <v>0</v>
      </c>
      <c r="X134" s="231">
        <v>3</v>
      </c>
      <c r="Y134" s="231">
        <v>45</v>
      </c>
      <c r="Z134" s="231">
        <v>0</v>
      </c>
      <c r="AA134" s="231">
        <v>16</v>
      </c>
      <c r="AB134" s="231">
        <v>238.5</v>
      </c>
      <c r="AC134" s="231">
        <v>0</v>
      </c>
      <c r="AD134" s="231">
        <v>16</v>
      </c>
      <c r="AE134" s="231">
        <v>238.5</v>
      </c>
      <c r="AF134" s="231">
        <v>0</v>
      </c>
      <c r="AG134" s="231">
        <v>0</v>
      </c>
      <c r="AH134" s="231">
        <v>16</v>
      </c>
      <c r="AI134" s="231">
        <v>14</v>
      </c>
      <c r="AJ134" s="231">
        <v>0</v>
      </c>
      <c r="AK134" s="231">
        <v>0</v>
      </c>
      <c r="AL134" s="231">
        <v>0</v>
      </c>
      <c r="AM134" s="231">
        <v>0</v>
      </c>
      <c r="AN134" s="231">
        <v>0</v>
      </c>
      <c r="AO134" s="231">
        <v>0</v>
      </c>
    </row>
    <row r="135" spans="1:41" x14ac:dyDescent="0.35">
      <c r="A135">
        <v>3302447</v>
      </c>
      <c r="B135" s="231">
        <v>2447</v>
      </c>
      <c r="C135" t="s">
        <v>957</v>
      </c>
      <c r="D135" s="231">
        <v>0</v>
      </c>
      <c r="E135" s="231">
        <v>41</v>
      </c>
      <c r="F135" s="231">
        <v>18</v>
      </c>
      <c r="G135" s="232">
        <v>59</v>
      </c>
      <c r="H135" s="231">
        <v>0</v>
      </c>
      <c r="I135" s="231">
        <v>0</v>
      </c>
      <c r="J135" s="232">
        <v>0</v>
      </c>
      <c r="K135" s="231">
        <v>0</v>
      </c>
      <c r="L135" s="231">
        <v>615</v>
      </c>
      <c r="M135" s="231">
        <v>270</v>
      </c>
      <c r="N135" s="232">
        <v>885</v>
      </c>
      <c r="O135" s="231">
        <v>0</v>
      </c>
      <c r="P135" s="231">
        <v>0</v>
      </c>
      <c r="Q135" s="232">
        <v>0</v>
      </c>
      <c r="R135" s="231">
        <v>33</v>
      </c>
      <c r="S135" s="231">
        <v>495</v>
      </c>
      <c r="T135" s="231">
        <v>0</v>
      </c>
      <c r="U135" s="231">
        <v>7</v>
      </c>
      <c r="V135" s="231">
        <v>105</v>
      </c>
      <c r="W135" s="231">
        <v>0</v>
      </c>
      <c r="X135" s="231">
        <v>6</v>
      </c>
      <c r="Y135" s="231">
        <v>90</v>
      </c>
      <c r="Z135" s="231">
        <v>0</v>
      </c>
      <c r="AA135" s="231">
        <v>29</v>
      </c>
      <c r="AB135" s="231">
        <v>435</v>
      </c>
      <c r="AC135" s="231">
        <v>0</v>
      </c>
      <c r="AD135" s="231">
        <v>29</v>
      </c>
      <c r="AE135" s="231">
        <v>435</v>
      </c>
      <c r="AF135" s="231">
        <v>0</v>
      </c>
      <c r="AG135" s="231">
        <v>0</v>
      </c>
      <c r="AH135" s="231">
        <v>29</v>
      </c>
      <c r="AI135" s="231">
        <v>29</v>
      </c>
      <c r="AJ135" s="231">
        <v>0</v>
      </c>
      <c r="AK135" s="231">
        <v>0</v>
      </c>
      <c r="AL135" s="231">
        <v>0</v>
      </c>
      <c r="AM135" s="231">
        <v>0</v>
      </c>
      <c r="AN135" s="231">
        <v>0</v>
      </c>
      <c r="AO135" s="231">
        <v>0</v>
      </c>
    </row>
    <row r="136" spans="1:41" x14ac:dyDescent="0.35">
      <c r="A136">
        <v>3302449</v>
      </c>
      <c r="B136" s="231">
        <v>2449</v>
      </c>
      <c r="C136" t="s">
        <v>958</v>
      </c>
      <c r="D136" s="231">
        <v>0</v>
      </c>
      <c r="E136" s="231">
        <v>24</v>
      </c>
      <c r="F136" s="231">
        <v>13</v>
      </c>
      <c r="G136" s="232">
        <v>37</v>
      </c>
      <c r="H136" s="231">
        <v>0</v>
      </c>
      <c r="I136" s="231">
        <v>0</v>
      </c>
      <c r="J136" s="232">
        <v>0</v>
      </c>
      <c r="K136" s="231">
        <v>0</v>
      </c>
      <c r="L136" s="231">
        <v>360</v>
      </c>
      <c r="M136" s="231">
        <v>195</v>
      </c>
      <c r="N136" s="232">
        <v>555</v>
      </c>
      <c r="O136" s="231">
        <v>0</v>
      </c>
      <c r="P136" s="231">
        <v>0</v>
      </c>
      <c r="Q136" s="232">
        <v>0</v>
      </c>
      <c r="R136" s="231">
        <v>19</v>
      </c>
      <c r="S136" s="231">
        <v>285</v>
      </c>
      <c r="T136" s="231">
        <v>0</v>
      </c>
      <c r="U136" s="231">
        <v>6</v>
      </c>
      <c r="V136" s="231">
        <v>90</v>
      </c>
      <c r="W136" s="231">
        <v>0</v>
      </c>
      <c r="X136" s="231">
        <v>9</v>
      </c>
      <c r="Y136" s="231">
        <v>135</v>
      </c>
      <c r="Z136" s="231">
        <v>0</v>
      </c>
      <c r="AA136" s="231">
        <v>16</v>
      </c>
      <c r="AB136" s="231">
        <v>240</v>
      </c>
      <c r="AC136" s="231">
        <v>0</v>
      </c>
      <c r="AD136" s="231">
        <v>14</v>
      </c>
      <c r="AE136" s="231">
        <v>210</v>
      </c>
      <c r="AF136" s="231">
        <v>0</v>
      </c>
      <c r="AG136" s="231">
        <v>0</v>
      </c>
      <c r="AH136" s="231">
        <v>0</v>
      </c>
      <c r="AI136" s="231">
        <v>0</v>
      </c>
      <c r="AJ136" s="231">
        <v>0</v>
      </c>
      <c r="AK136" s="231">
        <v>0</v>
      </c>
      <c r="AL136" s="231">
        <v>0</v>
      </c>
      <c r="AM136" s="231">
        <v>0</v>
      </c>
      <c r="AN136" s="231">
        <v>0</v>
      </c>
      <c r="AO136" s="231">
        <v>0</v>
      </c>
    </row>
    <row r="137" spans="1:41" x14ac:dyDescent="0.35">
      <c r="A137">
        <v>3302450</v>
      </c>
      <c r="B137" s="231">
        <v>2450</v>
      </c>
      <c r="C137" t="s">
        <v>959</v>
      </c>
      <c r="D137" s="231">
        <v>0</v>
      </c>
      <c r="E137" s="231">
        <v>24</v>
      </c>
      <c r="F137" s="231">
        <v>9</v>
      </c>
      <c r="G137" s="232">
        <v>33</v>
      </c>
      <c r="H137" s="231">
        <v>5</v>
      </c>
      <c r="I137" s="231">
        <v>1</v>
      </c>
      <c r="J137" s="232">
        <v>6</v>
      </c>
      <c r="K137" s="231">
        <v>0</v>
      </c>
      <c r="L137" s="231">
        <v>360</v>
      </c>
      <c r="M137" s="231">
        <v>135</v>
      </c>
      <c r="N137" s="232">
        <v>495</v>
      </c>
      <c r="O137" s="231">
        <v>75</v>
      </c>
      <c r="P137" s="231">
        <v>15</v>
      </c>
      <c r="Q137" s="232">
        <v>90</v>
      </c>
      <c r="R137" s="231">
        <v>3</v>
      </c>
      <c r="S137" s="231">
        <v>45</v>
      </c>
      <c r="T137" s="231">
        <v>0</v>
      </c>
      <c r="U137" s="231">
        <v>0</v>
      </c>
      <c r="V137" s="231">
        <v>0</v>
      </c>
      <c r="W137" s="231">
        <v>0</v>
      </c>
      <c r="X137" s="231">
        <v>0</v>
      </c>
      <c r="Y137" s="231">
        <v>0</v>
      </c>
      <c r="Z137" s="231">
        <v>0</v>
      </c>
      <c r="AA137" s="231">
        <v>8</v>
      </c>
      <c r="AB137" s="231">
        <v>120</v>
      </c>
      <c r="AC137" s="231">
        <v>15</v>
      </c>
      <c r="AD137" s="231">
        <v>7</v>
      </c>
      <c r="AE137" s="231">
        <v>105</v>
      </c>
      <c r="AF137" s="231">
        <v>0</v>
      </c>
      <c r="AG137" s="231">
        <v>0</v>
      </c>
      <c r="AH137" s="231">
        <v>7</v>
      </c>
      <c r="AI137" s="231">
        <v>2</v>
      </c>
      <c r="AJ137" s="231">
        <v>0</v>
      </c>
      <c r="AK137" s="231">
        <v>0</v>
      </c>
      <c r="AL137" s="231">
        <v>0</v>
      </c>
      <c r="AM137" s="231">
        <v>0</v>
      </c>
      <c r="AN137" s="231">
        <v>0</v>
      </c>
      <c r="AO137" s="231">
        <v>0</v>
      </c>
    </row>
    <row r="138" spans="1:41" x14ac:dyDescent="0.35">
      <c r="A138">
        <v>3302453</v>
      </c>
      <c r="B138" s="231">
        <v>2453</v>
      </c>
      <c r="C138" t="s">
        <v>960</v>
      </c>
      <c r="D138" s="231">
        <v>0</v>
      </c>
      <c r="E138" s="231">
        <v>22</v>
      </c>
      <c r="F138" s="231">
        <v>8</v>
      </c>
      <c r="G138" s="232">
        <v>30</v>
      </c>
      <c r="H138" s="231">
        <v>0</v>
      </c>
      <c r="I138" s="231">
        <v>0</v>
      </c>
      <c r="J138" s="232">
        <v>0</v>
      </c>
      <c r="K138" s="231">
        <v>0</v>
      </c>
      <c r="L138" s="231">
        <v>315</v>
      </c>
      <c r="M138" s="231">
        <v>120</v>
      </c>
      <c r="N138" s="232">
        <v>435</v>
      </c>
      <c r="O138" s="231">
        <v>0</v>
      </c>
      <c r="P138" s="231">
        <v>0</v>
      </c>
      <c r="Q138" s="232">
        <v>0</v>
      </c>
      <c r="R138" s="231">
        <v>1</v>
      </c>
      <c r="S138" s="231">
        <v>15</v>
      </c>
      <c r="T138" s="231">
        <v>0</v>
      </c>
      <c r="U138" s="231">
        <v>8</v>
      </c>
      <c r="V138" s="231">
        <v>120</v>
      </c>
      <c r="W138" s="231">
        <v>0</v>
      </c>
      <c r="X138" s="231">
        <v>19</v>
      </c>
      <c r="Y138" s="231">
        <v>270</v>
      </c>
      <c r="Z138" s="231">
        <v>0</v>
      </c>
      <c r="AA138" s="231">
        <v>3</v>
      </c>
      <c r="AB138" s="231">
        <v>45</v>
      </c>
      <c r="AC138" s="231">
        <v>0</v>
      </c>
      <c r="AD138" s="231">
        <v>3</v>
      </c>
      <c r="AE138" s="231">
        <v>45</v>
      </c>
      <c r="AF138" s="231">
        <v>0</v>
      </c>
      <c r="AG138" s="231">
        <v>0</v>
      </c>
      <c r="AH138" s="231">
        <v>3</v>
      </c>
      <c r="AI138" s="231">
        <v>0</v>
      </c>
      <c r="AJ138" s="231">
        <v>0</v>
      </c>
      <c r="AK138" s="231">
        <v>0</v>
      </c>
      <c r="AL138" s="231">
        <v>0</v>
      </c>
      <c r="AM138" s="231">
        <v>0</v>
      </c>
      <c r="AN138" s="231">
        <v>0</v>
      </c>
      <c r="AO138" s="231">
        <v>0</v>
      </c>
    </row>
    <row r="139" spans="1:41" x14ac:dyDescent="0.35">
      <c r="A139">
        <v>3302454</v>
      </c>
      <c r="B139" s="231">
        <v>2454</v>
      </c>
      <c r="C139" t="s">
        <v>961</v>
      </c>
      <c r="D139" s="231">
        <v>0</v>
      </c>
      <c r="E139" s="231">
        <v>27</v>
      </c>
      <c r="F139" s="231">
        <v>11</v>
      </c>
      <c r="G139" s="232">
        <v>38</v>
      </c>
      <c r="H139" s="231">
        <v>8</v>
      </c>
      <c r="I139" s="231">
        <v>0</v>
      </c>
      <c r="J139" s="232">
        <v>8</v>
      </c>
      <c r="K139" s="231">
        <v>0</v>
      </c>
      <c r="L139" s="231">
        <v>405</v>
      </c>
      <c r="M139" s="231">
        <v>165</v>
      </c>
      <c r="N139" s="232">
        <v>570</v>
      </c>
      <c r="O139" s="231">
        <v>120</v>
      </c>
      <c r="P139" s="231">
        <v>0</v>
      </c>
      <c r="Q139" s="232">
        <v>120</v>
      </c>
      <c r="R139" s="231">
        <v>21</v>
      </c>
      <c r="S139" s="231">
        <v>315</v>
      </c>
      <c r="T139" s="231">
        <v>75</v>
      </c>
      <c r="U139" s="231">
        <v>2</v>
      </c>
      <c r="V139" s="231">
        <v>30</v>
      </c>
      <c r="W139" s="231">
        <v>0</v>
      </c>
      <c r="X139" s="231">
        <v>8</v>
      </c>
      <c r="Y139" s="231">
        <v>120</v>
      </c>
      <c r="Z139" s="231">
        <v>30</v>
      </c>
      <c r="AA139" s="231">
        <v>14</v>
      </c>
      <c r="AB139" s="231">
        <v>210</v>
      </c>
      <c r="AC139" s="231">
        <v>60</v>
      </c>
      <c r="AD139" s="231">
        <v>14</v>
      </c>
      <c r="AE139" s="231">
        <v>210</v>
      </c>
      <c r="AF139" s="231">
        <v>60</v>
      </c>
      <c r="AG139" s="231">
        <v>0</v>
      </c>
      <c r="AH139" s="231">
        <v>14</v>
      </c>
      <c r="AI139" s="231">
        <v>5</v>
      </c>
      <c r="AJ139" s="231">
        <v>0</v>
      </c>
      <c r="AK139" s="231">
        <v>0</v>
      </c>
      <c r="AL139" s="231">
        <v>0</v>
      </c>
      <c r="AM139" s="231">
        <v>0</v>
      </c>
      <c r="AN139" s="231">
        <v>0</v>
      </c>
      <c r="AO139" s="231">
        <v>0</v>
      </c>
    </row>
    <row r="140" spans="1:41" x14ac:dyDescent="0.35">
      <c r="A140">
        <v>3302455</v>
      </c>
      <c r="B140" s="231">
        <v>2455</v>
      </c>
      <c r="C140" t="s">
        <v>962</v>
      </c>
      <c r="D140" s="231">
        <v>0</v>
      </c>
      <c r="E140" s="231">
        <v>16</v>
      </c>
      <c r="F140" s="231">
        <v>8</v>
      </c>
      <c r="G140" s="232">
        <v>24</v>
      </c>
      <c r="H140" s="231">
        <v>4</v>
      </c>
      <c r="I140" s="231">
        <v>1</v>
      </c>
      <c r="J140" s="232">
        <v>5</v>
      </c>
      <c r="K140" s="231">
        <v>0</v>
      </c>
      <c r="L140" s="231">
        <v>240</v>
      </c>
      <c r="M140" s="231">
        <v>120</v>
      </c>
      <c r="N140" s="232">
        <v>360</v>
      </c>
      <c r="O140" s="231">
        <v>60</v>
      </c>
      <c r="P140" s="231">
        <v>15</v>
      </c>
      <c r="Q140" s="232">
        <v>75</v>
      </c>
      <c r="R140" s="231">
        <v>12</v>
      </c>
      <c r="S140" s="231">
        <v>180</v>
      </c>
      <c r="T140" s="231">
        <v>0</v>
      </c>
      <c r="U140" s="231">
        <v>4</v>
      </c>
      <c r="V140" s="231">
        <v>60</v>
      </c>
      <c r="W140" s="231">
        <v>30</v>
      </c>
      <c r="X140" s="231">
        <v>5</v>
      </c>
      <c r="Y140" s="231">
        <v>75</v>
      </c>
      <c r="Z140" s="231">
        <v>30</v>
      </c>
      <c r="AA140" s="231">
        <v>6</v>
      </c>
      <c r="AB140" s="231">
        <v>90</v>
      </c>
      <c r="AC140" s="231">
        <v>0</v>
      </c>
      <c r="AD140" s="231">
        <v>6</v>
      </c>
      <c r="AE140" s="231">
        <v>90</v>
      </c>
      <c r="AF140" s="231">
        <v>0</v>
      </c>
      <c r="AG140" s="231">
        <v>0</v>
      </c>
      <c r="AH140" s="231">
        <v>6</v>
      </c>
      <c r="AI140" s="231">
        <v>0</v>
      </c>
      <c r="AJ140" s="231">
        <v>0</v>
      </c>
      <c r="AK140" s="231">
        <v>0</v>
      </c>
      <c r="AL140" s="231">
        <v>0</v>
      </c>
      <c r="AM140" s="231">
        <v>0</v>
      </c>
      <c r="AN140" s="231">
        <v>0</v>
      </c>
      <c r="AO140" s="231">
        <v>0</v>
      </c>
    </row>
    <row r="141" spans="1:41" x14ac:dyDescent="0.35">
      <c r="A141">
        <v>3302457</v>
      </c>
      <c r="B141" s="231">
        <v>2457</v>
      </c>
      <c r="C141" t="s">
        <v>186</v>
      </c>
      <c r="D141" s="231">
        <v>0</v>
      </c>
      <c r="E141" s="231">
        <v>25</v>
      </c>
      <c r="F141" s="231">
        <v>11</v>
      </c>
      <c r="G141" s="232">
        <v>36</v>
      </c>
      <c r="H141" s="231">
        <v>3</v>
      </c>
      <c r="I141" s="231">
        <v>0</v>
      </c>
      <c r="J141" s="232">
        <v>3</v>
      </c>
      <c r="K141" s="231">
        <v>0</v>
      </c>
      <c r="L141" s="231">
        <v>375</v>
      </c>
      <c r="M141" s="231">
        <v>165</v>
      </c>
      <c r="N141" s="232">
        <v>540</v>
      </c>
      <c r="O141" s="231">
        <v>45</v>
      </c>
      <c r="P141" s="231">
        <v>0</v>
      </c>
      <c r="Q141" s="232">
        <v>45</v>
      </c>
      <c r="R141" s="231">
        <v>7</v>
      </c>
      <c r="S141" s="231">
        <v>105</v>
      </c>
      <c r="T141" s="231">
        <v>15</v>
      </c>
      <c r="U141" s="231">
        <v>19</v>
      </c>
      <c r="V141" s="231">
        <v>285</v>
      </c>
      <c r="W141" s="231">
        <v>30</v>
      </c>
      <c r="X141" s="231">
        <v>5</v>
      </c>
      <c r="Y141" s="231">
        <v>75</v>
      </c>
      <c r="Z141" s="231">
        <v>0</v>
      </c>
      <c r="AA141" s="231">
        <v>10</v>
      </c>
      <c r="AB141" s="231">
        <v>150</v>
      </c>
      <c r="AC141" s="231">
        <v>0</v>
      </c>
      <c r="AD141" s="231">
        <v>9</v>
      </c>
      <c r="AE141" s="231">
        <v>135</v>
      </c>
      <c r="AF141" s="231">
        <v>0</v>
      </c>
      <c r="AG141" s="231">
        <v>0</v>
      </c>
      <c r="AH141" s="231">
        <v>0</v>
      </c>
      <c r="AI141" s="231">
        <v>0</v>
      </c>
      <c r="AJ141" s="231">
        <v>0</v>
      </c>
      <c r="AK141" s="231">
        <v>0</v>
      </c>
      <c r="AL141" s="231">
        <v>0</v>
      </c>
      <c r="AM141" s="231">
        <v>0</v>
      </c>
      <c r="AN141" s="231">
        <v>0</v>
      </c>
      <c r="AO141" s="231">
        <v>0</v>
      </c>
    </row>
    <row r="142" spans="1:41" x14ac:dyDescent="0.35">
      <c r="A142">
        <v>3302458</v>
      </c>
      <c r="B142" s="231">
        <v>2458</v>
      </c>
      <c r="C142" t="s">
        <v>963</v>
      </c>
      <c r="D142" s="231">
        <v>0</v>
      </c>
      <c r="E142" s="231">
        <v>39</v>
      </c>
      <c r="F142" s="231">
        <v>12</v>
      </c>
      <c r="G142" s="232">
        <v>51</v>
      </c>
      <c r="H142" s="231">
        <v>0</v>
      </c>
      <c r="I142" s="231">
        <v>0</v>
      </c>
      <c r="J142" s="232">
        <v>0</v>
      </c>
      <c r="K142" s="231">
        <v>0</v>
      </c>
      <c r="L142" s="231">
        <v>585</v>
      </c>
      <c r="M142" s="231">
        <v>180</v>
      </c>
      <c r="N142" s="232">
        <v>765</v>
      </c>
      <c r="O142" s="231">
        <v>0</v>
      </c>
      <c r="P142" s="231">
        <v>0</v>
      </c>
      <c r="Q142" s="232">
        <v>0</v>
      </c>
      <c r="R142" s="231">
        <v>0</v>
      </c>
      <c r="S142" s="231">
        <v>0</v>
      </c>
      <c r="T142" s="231">
        <v>0</v>
      </c>
      <c r="U142" s="231">
        <v>3</v>
      </c>
      <c r="V142" s="231">
        <v>45</v>
      </c>
      <c r="W142" s="231">
        <v>0</v>
      </c>
      <c r="X142" s="231">
        <v>34</v>
      </c>
      <c r="Y142" s="231">
        <v>510</v>
      </c>
      <c r="Z142" s="231">
        <v>0</v>
      </c>
      <c r="AA142" s="231">
        <v>9</v>
      </c>
      <c r="AB142" s="231">
        <v>135</v>
      </c>
      <c r="AC142" s="231">
        <v>0</v>
      </c>
      <c r="AD142" s="231">
        <v>0</v>
      </c>
      <c r="AE142" s="231">
        <v>0</v>
      </c>
      <c r="AF142" s="231">
        <v>0</v>
      </c>
      <c r="AG142" s="231">
        <v>0</v>
      </c>
      <c r="AH142" s="231">
        <v>9</v>
      </c>
      <c r="AI142" s="231">
        <v>0</v>
      </c>
      <c r="AJ142" s="231">
        <v>0</v>
      </c>
      <c r="AK142" s="231">
        <v>0</v>
      </c>
      <c r="AL142" s="231">
        <v>0</v>
      </c>
      <c r="AM142" s="231">
        <v>0</v>
      </c>
      <c r="AN142" s="231">
        <v>0</v>
      </c>
      <c r="AO142" s="231">
        <v>0</v>
      </c>
    </row>
    <row r="143" spans="1:41" x14ac:dyDescent="0.35">
      <c r="A143">
        <v>3302460</v>
      </c>
      <c r="B143" s="231">
        <v>2460</v>
      </c>
      <c r="C143" t="s">
        <v>964</v>
      </c>
      <c r="D143" s="231">
        <v>0</v>
      </c>
      <c r="E143" s="231">
        <v>26</v>
      </c>
      <c r="F143" s="231">
        <v>12</v>
      </c>
      <c r="G143" s="232">
        <v>38</v>
      </c>
      <c r="H143" s="231">
        <v>4</v>
      </c>
      <c r="I143" s="231">
        <v>1</v>
      </c>
      <c r="J143" s="232">
        <v>5</v>
      </c>
      <c r="K143" s="231">
        <v>0</v>
      </c>
      <c r="L143" s="231">
        <v>330</v>
      </c>
      <c r="M143" s="231">
        <v>150</v>
      </c>
      <c r="N143" s="232">
        <v>480</v>
      </c>
      <c r="O143" s="231">
        <v>60</v>
      </c>
      <c r="P143" s="231">
        <v>15</v>
      </c>
      <c r="Q143" s="232">
        <v>75</v>
      </c>
      <c r="R143" s="231">
        <v>1</v>
      </c>
      <c r="S143" s="231">
        <v>15</v>
      </c>
      <c r="T143" s="231">
        <v>0</v>
      </c>
      <c r="U143" s="231">
        <v>2</v>
      </c>
      <c r="V143" s="231">
        <v>30</v>
      </c>
      <c r="W143" s="231">
        <v>0</v>
      </c>
      <c r="X143" s="231">
        <v>11</v>
      </c>
      <c r="Y143" s="231">
        <v>150</v>
      </c>
      <c r="Z143" s="231">
        <v>15</v>
      </c>
      <c r="AA143" s="231">
        <v>10</v>
      </c>
      <c r="AB143" s="231">
        <v>150</v>
      </c>
      <c r="AC143" s="231">
        <v>0</v>
      </c>
      <c r="AD143" s="231">
        <v>10</v>
      </c>
      <c r="AE143" s="231">
        <v>150</v>
      </c>
      <c r="AF143" s="231">
        <v>0</v>
      </c>
      <c r="AG143" s="231">
        <v>0</v>
      </c>
      <c r="AH143" s="231">
        <v>0</v>
      </c>
      <c r="AI143" s="231">
        <v>0</v>
      </c>
      <c r="AJ143" s="231">
        <v>0</v>
      </c>
      <c r="AK143" s="231">
        <v>0</v>
      </c>
      <c r="AL143" s="231">
        <v>0</v>
      </c>
      <c r="AM143" s="231">
        <v>0</v>
      </c>
      <c r="AN143" s="231">
        <v>0</v>
      </c>
      <c r="AO143" s="231">
        <v>0</v>
      </c>
    </row>
    <row r="144" spans="1:41" x14ac:dyDescent="0.35">
      <c r="A144">
        <v>3302463</v>
      </c>
      <c r="B144" s="231">
        <v>2463</v>
      </c>
      <c r="C144" t="s">
        <v>965</v>
      </c>
      <c r="D144" s="231">
        <v>0</v>
      </c>
      <c r="E144" s="231">
        <v>21</v>
      </c>
      <c r="F144" s="231">
        <v>13</v>
      </c>
      <c r="G144" s="232">
        <v>34</v>
      </c>
      <c r="H144" s="231">
        <v>8</v>
      </c>
      <c r="I144" s="231">
        <v>6</v>
      </c>
      <c r="J144" s="232">
        <v>14</v>
      </c>
      <c r="K144" s="231">
        <v>0</v>
      </c>
      <c r="L144" s="231">
        <v>315</v>
      </c>
      <c r="M144" s="231">
        <v>195</v>
      </c>
      <c r="N144" s="232">
        <v>510</v>
      </c>
      <c r="O144" s="231">
        <v>105</v>
      </c>
      <c r="P144" s="231">
        <v>90</v>
      </c>
      <c r="Q144" s="232">
        <v>195</v>
      </c>
      <c r="R144" s="231">
        <v>1</v>
      </c>
      <c r="S144" s="231">
        <v>15</v>
      </c>
      <c r="T144" s="231">
        <v>0</v>
      </c>
      <c r="U144" s="231">
        <v>0</v>
      </c>
      <c r="V144" s="231">
        <v>0</v>
      </c>
      <c r="W144" s="231">
        <v>0</v>
      </c>
      <c r="X144" s="231">
        <v>2</v>
      </c>
      <c r="Y144" s="231">
        <v>30</v>
      </c>
      <c r="Z144" s="231">
        <v>15</v>
      </c>
      <c r="AA144" s="231">
        <v>2</v>
      </c>
      <c r="AB144" s="231">
        <v>30</v>
      </c>
      <c r="AC144" s="231">
        <v>0</v>
      </c>
      <c r="AD144" s="231">
        <v>2</v>
      </c>
      <c r="AE144" s="231">
        <v>30</v>
      </c>
      <c r="AF144" s="231">
        <v>0</v>
      </c>
      <c r="AG144" s="231">
        <v>0</v>
      </c>
      <c r="AH144" s="231">
        <v>2</v>
      </c>
      <c r="AI144" s="231">
        <v>0</v>
      </c>
      <c r="AJ144" s="231">
        <v>0</v>
      </c>
      <c r="AK144" s="231">
        <v>0</v>
      </c>
      <c r="AL144" s="231">
        <v>0</v>
      </c>
      <c r="AM144" s="231">
        <v>0</v>
      </c>
      <c r="AN144" s="231">
        <v>0</v>
      </c>
      <c r="AO144" s="231">
        <v>0</v>
      </c>
    </row>
    <row r="145" spans="1:41" x14ac:dyDescent="0.35">
      <c r="A145">
        <v>3302465</v>
      </c>
      <c r="B145" s="231">
        <v>2465</v>
      </c>
      <c r="C145" t="s">
        <v>966</v>
      </c>
      <c r="D145" s="231">
        <v>0</v>
      </c>
      <c r="E145" s="231">
        <v>30</v>
      </c>
      <c r="F145" s="231">
        <v>12</v>
      </c>
      <c r="G145" s="232">
        <v>42</v>
      </c>
      <c r="H145" s="231">
        <v>0</v>
      </c>
      <c r="I145" s="231">
        <v>0</v>
      </c>
      <c r="J145" s="232">
        <v>0</v>
      </c>
      <c r="K145" s="231">
        <v>0</v>
      </c>
      <c r="L145" s="231">
        <v>450</v>
      </c>
      <c r="M145" s="231">
        <v>180</v>
      </c>
      <c r="N145" s="232">
        <v>630</v>
      </c>
      <c r="O145" s="231">
        <v>0</v>
      </c>
      <c r="P145" s="231">
        <v>0</v>
      </c>
      <c r="Q145" s="232">
        <v>0</v>
      </c>
      <c r="R145" s="231">
        <v>0</v>
      </c>
      <c r="S145" s="231">
        <v>0</v>
      </c>
      <c r="T145" s="231">
        <v>0</v>
      </c>
      <c r="U145" s="231">
        <v>2</v>
      </c>
      <c r="V145" s="231">
        <v>30</v>
      </c>
      <c r="W145" s="231">
        <v>0</v>
      </c>
      <c r="X145" s="231">
        <v>0</v>
      </c>
      <c r="Y145" s="231">
        <v>0</v>
      </c>
      <c r="Z145" s="231">
        <v>0</v>
      </c>
      <c r="AA145" s="231">
        <v>3</v>
      </c>
      <c r="AB145" s="231">
        <v>45</v>
      </c>
      <c r="AC145" s="231">
        <v>0</v>
      </c>
      <c r="AD145" s="231">
        <v>0</v>
      </c>
      <c r="AE145" s="231">
        <v>0</v>
      </c>
      <c r="AF145" s="231">
        <v>0</v>
      </c>
      <c r="AG145" s="231">
        <v>0</v>
      </c>
      <c r="AH145" s="231">
        <v>3</v>
      </c>
      <c r="AI145" s="231">
        <v>3</v>
      </c>
      <c r="AJ145" s="231">
        <v>0</v>
      </c>
      <c r="AK145" s="231">
        <v>0</v>
      </c>
      <c r="AL145" s="231">
        <v>0</v>
      </c>
      <c r="AM145" s="231">
        <v>0</v>
      </c>
      <c r="AN145" s="231">
        <v>0</v>
      </c>
      <c r="AO145" s="231">
        <v>0</v>
      </c>
    </row>
    <row r="146" spans="1:41" x14ac:dyDescent="0.35">
      <c r="A146">
        <v>3302466</v>
      </c>
      <c r="B146" s="231">
        <v>2466</v>
      </c>
      <c r="C146" t="s">
        <v>967</v>
      </c>
      <c r="D146" s="231">
        <v>0</v>
      </c>
      <c r="E146" s="231">
        <v>50</v>
      </c>
      <c r="F146" s="231">
        <v>12</v>
      </c>
      <c r="G146" s="232">
        <v>62</v>
      </c>
      <c r="H146" s="231">
        <v>7</v>
      </c>
      <c r="I146" s="231">
        <v>1</v>
      </c>
      <c r="J146" s="232">
        <v>8</v>
      </c>
      <c r="K146" s="231">
        <v>0</v>
      </c>
      <c r="L146" s="231">
        <v>750</v>
      </c>
      <c r="M146" s="231">
        <v>180</v>
      </c>
      <c r="N146" s="232">
        <v>930</v>
      </c>
      <c r="O146" s="231">
        <v>105</v>
      </c>
      <c r="P146" s="231">
        <v>15</v>
      </c>
      <c r="Q146" s="232">
        <v>120</v>
      </c>
      <c r="R146" s="231">
        <v>2</v>
      </c>
      <c r="S146" s="231">
        <v>30</v>
      </c>
      <c r="T146" s="231">
        <v>0</v>
      </c>
      <c r="U146" s="231">
        <v>13</v>
      </c>
      <c r="V146" s="231">
        <v>195</v>
      </c>
      <c r="W146" s="231">
        <v>30</v>
      </c>
      <c r="X146" s="231">
        <v>45</v>
      </c>
      <c r="Y146" s="231">
        <v>675</v>
      </c>
      <c r="Z146" s="231">
        <v>90</v>
      </c>
      <c r="AA146" s="231">
        <v>17</v>
      </c>
      <c r="AB146" s="231">
        <v>255</v>
      </c>
      <c r="AC146" s="231">
        <v>15</v>
      </c>
      <c r="AD146" s="231">
        <v>0</v>
      </c>
      <c r="AE146" s="231">
        <v>0</v>
      </c>
      <c r="AF146" s="231">
        <v>0</v>
      </c>
      <c r="AG146" s="231">
        <v>0</v>
      </c>
      <c r="AH146" s="231">
        <v>17</v>
      </c>
      <c r="AI146" s="231">
        <v>17</v>
      </c>
      <c r="AJ146" s="231">
        <v>0</v>
      </c>
      <c r="AK146" s="231">
        <v>0</v>
      </c>
      <c r="AL146" s="231">
        <v>0</v>
      </c>
      <c r="AM146" s="231">
        <v>0</v>
      </c>
      <c r="AN146" s="231">
        <v>0</v>
      </c>
      <c r="AO146" s="231">
        <v>0</v>
      </c>
    </row>
    <row r="147" spans="1:41" x14ac:dyDescent="0.35">
      <c r="A147">
        <v>3302471</v>
      </c>
      <c r="B147" s="231">
        <v>2471</v>
      </c>
      <c r="C147" t="s">
        <v>968</v>
      </c>
      <c r="D147" s="231">
        <v>0</v>
      </c>
      <c r="E147" s="231">
        <v>34</v>
      </c>
      <c r="F147" s="231">
        <v>15</v>
      </c>
      <c r="G147" s="232">
        <v>49</v>
      </c>
      <c r="H147" s="231">
        <v>0</v>
      </c>
      <c r="I147" s="231">
        <v>0</v>
      </c>
      <c r="J147" s="232">
        <v>0</v>
      </c>
      <c r="K147" s="231">
        <v>0</v>
      </c>
      <c r="L147" s="231">
        <v>510</v>
      </c>
      <c r="M147" s="231">
        <v>225</v>
      </c>
      <c r="N147" s="232">
        <v>735</v>
      </c>
      <c r="O147" s="231">
        <v>0</v>
      </c>
      <c r="P147" s="231">
        <v>0</v>
      </c>
      <c r="Q147" s="232">
        <v>0</v>
      </c>
      <c r="R147" s="231">
        <v>0</v>
      </c>
      <c r="S147" s="231">
        <v>0</v>
      </c>
      <c r="T147" s="231">
        <v>0</v>
      </c>
      <c r="U147" s="231">
        <v>31</v>
      </c>
      <c r="V147" s="231">
        <v>465</v>
      </c>
      <c r="W147" s="231">
        <v>0</v>
      </c>
      <c r="X147" s="231">
        <v>13</v>
      </c>
      <c r="Y147" s="231">
        <v>195</v>
      </c>
      <c r="Z147" s="231">
        <v>0</v>
      </c>
      <c r="AA147" s="231">
        <v>9</v>
      </c>
      <c r="AB147" s="231">
        <v>135</v>
      </c>
      <c r="AC147" s="231">
        <v>0</v>
      </c>
      <c r="AD147" s="231">
        <v>0</v>
      </c>
      <c r="AE147" s="231">
        <v>0</v>
      </c>
      <c r="AF147" s="231">
        <v>0</v>
      </c>
      <c r="AG147" s="231">
        <v>0</v>
      </c>
      <c r="AH147" s="231">
        <v>9</v>
      </c>
      <c r="AI147" s="231">
        <v>0</v>
      </c>
      <c r="AJ147" s="231">
        <v>0</v>
      </c>
      <c r="AK147" s="231">
        <v>0</v>
      </c>
      <c r="AL147" s="231">
        <v>0</v>
      </c>
      <c r="AM147" s="231">
        <v>0</v>
      </c>
      <c r="AN147" s="231">
        <v>0</v>
      </c>
      <c r="AO147" s="231">
        <v>0</v>
      </c>
    </row>
    <row r="148" spans="1:41" x14ac:dyDescent="0.35">
      <c r="A148">
        <v>3302478</v>
      </c>
      <c r="B148" s="231">
        <v>2478</v>
      </c>
      <c r="C148" t="s">
        <v>969</v>
      </c>
      <c r="D148" s="231">
        <v>0</v>
      </c>
      <c r="E148" s="231">
        <v>17</v>
      </c>
      <c r="F148" s="231">
        <v>11</v>
      </c>
      <c r="G148" s="232">
        <v>28</v>
      </c>
      <c r="H148" s="231">
        <v>15</v>
      </c>
      <c r="I148" s="231">
        <v>9</v>
      </c>
      <c r="J148" s="232">
        <v>24</v>
      </c>
      <c r="K148" s="231">
        <v>0</v>
      </c>
      <c r="L148" s="231">
        <v>255</v>
      </c>
      <c r="M148" s="231">
        <v>165</v>
      </c>
      <c r="N148" s="232">
        <v>420</v>
      </c>
      <c r="O148" s="231">
        <v>225</v>
      </c>
      <c r="P148" s="231">
        <v>135</v>
      </c>
      <c r="Q148" s="232">
        <v>360</v>
      </c>
      <c r="R148" s="231">
        <v>0</v>
      </c>
      <c r="S148" s="231">
        <v>0</v>
      </c>
      <c r="T148" s="231">
        <v>0</v>
      </c>
      <c r="U148" s="231">
        <v>0</v>
      </c>
      <c r="V148" s="231">
        <v>0</v>
      </c>
      <c r="W148" s="231">
        <v>0</v>
      </c>
      <c r="X148" s="231">
        <v>4</v>
      </c>
      <c r="Y148" s="231">
        <v>60</v>
      </c>
      <c r="Z148" s="231">
        <v>60</v>
      </c>
      <c r="AA148" s="231">
        <v>0</v>
      </c>
      <c r="AB148" s="231">
        <v>0</v>
      </c>
      <c r="AC148" s="231">
        <v>0</v>
      </c>
      <c r="AD148" s="231">
        <v>0</v>
      </c>
      <c r="AE148" s="231">
        <v>0</v>
      </c>
      <c r="AF148" s="231">
        <v>0</v>
      </c>
      <c r="AG148" s="231">
        <v>0</v>
      </c>
      <c r="AH148" s="231">
        <v>1</v>
      </c>
      <c r="AI148" s="231">
        <v>0</v>
      </c>
      <c r="AJ148" s="231">
        <v>0</v>
      </c>
      <c r="AK148" s="231">
        <v>0</v>
      </c>
      <c r="AL148" s="231">
        <v>0</v>
      </c>
      <c r="AM148" s="231">
        <v>0</v>
      </c>
      <c r="AN148" s="231">
        <v>0</v>
      </c>
      <c r="AO148" s="231">
        <v>0</v>
      </c>
    </row>
    <row r="149" spans="1:41" x14ac:dyDescent="0.35">
      <c r="A149">
        <v>3302479</v>
      </c>
      <c r="B149" s="231">
        <v>2479</v>
      </c>
      <c r="C149" t="s">
        <v>970</v>
      </c>
      <c r="D149" s="231">
        <v>0</v>
      </c>
      <c r="E149" s="231">
        <v>49</v>
      </c>
      <c r="F149" s="231">
        <v>22</v>
      </c>
      <c r="G149" s="232">
        <v>71</v>
      </c>
      <c r="H149" s="231">
        <v>5</v>
      </c>
      <c r="I149" s="231">
        <v>5</v>
      </c>
      <c r="J149" s="232">
        <v>10</v>
      </c>
      <c r="K149" s="231">
        <v>0</v>
      </c>
      <c r="L149" s="231">
        <v>735</v>
      </c>
      <c r="M149" s="231">
        <v>330</v>
      </c>
      <c r="N149" s="232">
        <v>1065</v>
      </c>
      <c r="O149" s="231">
        <v>75</v>
      </c>
      <c r="P149" s="231">
        <v>60</v>
      </c>
      <c r="Q149" s="232">
        <v>135</v>
      </c>
      <c r="R149" s="231">
        <v>30</v>
      </c>
      <c r="S149" s="231">
        <v>450</v>
      </c>
      <c r="T149" s="231">
        <v>30</v>
      </c>
      <c r="U149" s="231">
        <v>31</v>
      </c>
      <c r="V149" s="231">
        <v>465</v>
      </c>
      <c r="W149" s="231">
        <v>75</v>
      </c>
      <c r="X149" s="231">
        <v>10</v>
      </c>
      <c r="Y149" s="231">
        <v>150</v>
      </c>
      <c r="Z149" s="231">
        <v>30</v>
      </c>
      <c r="AA149" s="231">
        <v>20</v>
      </c>
      <c r="AB149" s="231">
        <v>300</v>
      </c>
      <c r="AC149" s="231">
        <v>45</v>
      </c>
      <c r="AD149" s="231">
        <v>14</v>
      </c>
      <c r="AE149" s="231">
        <v>210</v>
      </c>
      <c r="AF149" s="231">
        <v>0</v>
      </c>
      <c r="AG149" s="231">
        <v>0</v>
      </c>
      <c r="AH149" s="231">
        <v>0</v>
      </c>
      <c r="AI149" s="231">
        <v>0</v>
      </c>
      <c r="AJ149" s="231">
        <v>0</v>
      </c>
      <c r="AK149" s="231">
        <v>0</v>
      </c>
      <c r="AL149" s="231">
        <v>0</v>
      </c>
      <c r="AM149" s="231">
        <v>21.75</v>
      </c>
      <c r="AN149" s="231">
        <v>0</v>
      </c>
      <c r="AO149" s="231">
        <v>0</v>
      </c>
    </row>
    <row r="150" spans="1:41" x14ac:dyDescent="0.35">
      <c r="A150">
        <v>3302480</v>
      </c>
      <c r="B150" s="231">
        <v>2480</v>
      </c>
      <c r="C150" t="s">
        <v>971</v>
      </c>
      <c r="D150" s="231">
        <v>0</v>
      </c>
      <c r="E150" s="231">
        <v>16</v>
      </c>
      <c r="F150" s="231">
        <v>8</v>
      </c>
      <c r="G150" s="232">
        <v>24</v>
      </c>
      <c r="H150" s="231">
        <v>4</v>
      </c>
      <c r="I150" s="231">
        <v>3</v>
      </c>
      <c r="J150" s="232">
        <v>7</v>
      </c>
      <c r="K150" s="231">
        <v>0</v>
      </c>
      <c r="L150" s="231">
        <v>240</v>
      </c>
      <c r="M150" s="231">
        <v>105</v>
      </c>
      <c r="N150" s="232">
        <v>345</v>
      </c>
      <c r="O150" s="231">
        <v>60</v>
      </c>
      <c r="P150" s="231">
        <v>45</v>
      </c>
      <c r="Q150" s="232">
        <v>105</v>
      </c>
      <c r="R150" s="231">
        <v>19</v>
      </c>
      <c r="S150" s="231">
        <v>285</v>
      </c>
      <c r="T150" s="231">
        <v>90</v>
      </c>
      <c r="U150" s="231">
        <v>0</v>
      </c>
      <c r="V150" s="231">
        <v>0</v>
      </c>
      <c r="W150" s="231">
        <v>0</v>
      </c>
      <c r="X150" s="231">
        <v>2</v>
      </c>
      <c r="Y150" s="231">
        <v>30</v>
      </c>
      <c r="Z150" s="231">
        <v>0</v>
      </c>
      <c r="AA150" s="231">
        <v>12</v>
      </c>
      <c r="AB150" s="231">
        <v>180</v>
      </c>
      <c r="AC150" s="231">
        <v>0</v>
      </c>
      <c r="AD150" s="231">
        <v>12</v>
      </c>
      <c r="AE150" s="231">
        <v>180</v>
      </c>
      <c r="AF150" s="231">
        <v>0</v>
      </c>
      <c r="AG150" s="231">
        <v>0</v>
      </c>
      <c r="AH150" s="231">
        <v>13</v>
      </c>
      <c r="AI150" s="231">
        <v>0</v>
      </c>
      <c r="AJ150" s="231">
        <v>0</v>
      </c>
      <c r="AK150" s="231">
        <v>0</v>
      </c>
      <c r="AL150" s="231">
        <v>0</v>
      </c>
      <c r="AM150" s="231">
        <v>0</v>
      </c>
      <c r="AN150" s="231">
        <v>0</v>
      </c>
      <c r="AO150" s="231">
        <v>0</v>
      </c>
    </row>
    <row r="151" spans="1:41" x14ac:dyDescent="0.35">
      <c r="A151">
        <v>3302481</v>
      </c>
      <c r="B151" s="231">
        <v>2481</v>
      </c>
      <c r="C151" t="s">
        <v>972</v>
      </c>
      <c r="D151" s="231">
        <v>0</v>
      </c>
      <c r="E151" s="231">
        <v>26</v>
      </c>
      <c r="F151" s="231">
        <v>19</v>
      </c>
      <c r="G151" s="232">
        <v>45</v>
      </c>
      <c r="H151" s="231">
        <v>0</v>
      </c>
      <c r="I151" s="231">
        <v>0</v>
      </c>
      <c r="J151" s="232">
        <v>0</v>
      </c>
      <c r="K151" s="231">
        <v>0</v>
      </c>
      <c r="L151" s="231">
        <v>390</v>
      </c>
      <c r="M151" s="231">
        <v>285</v>
      </c>
      <c r="N151" s="232">
        <v>675</v>
      </c>
      <c r="O151" s="231">
        <v>0</v>
      </c>
      <c r="P151" s="231">
        <v>0</v>
      </c>
      <c r="Q151" s="232">
        <v>0</v>
      </c>
      <c r="R151" s="231">
        <v>0</v>
      </c>
      <c r="S151" s="231">
        <v>0</v>
      </c>
      <c r="T151" s="231">
        <v>0</v>
      </c>
      <c r="U151" s="231">
        <v>2</v>
      </c>
      <c r="V151" s="231">
        <v>30</v>
      </c>
      <c r="W151" s="231">
        <v>0</v>
      </c>
      <c r="X151" s="231">
        <v>41</v>
      </c>
      <c r="Y151" s="231">
        <v>615</v>
      </c>
      <c r="Z151" s="231">
        <v>0</v>
      </c>
      <c r="AA151" s="231">
        <v>8</v>
      </c>
      <c r="AB151" s="231">
        <v>120</v>
      </c>
      <c r="AC151" s="231">
        <v>0</v>
      </c>
      <c r="AD151" s="231">
        <v>8</v>
      </c>
      <c r="AE151" s="231">
        <v>120</v>
      </c>
      <c r="AF151" s="231">
        <v>0</v>
      </c>
      <c r="AG151" s="231">
        <v>0</v>
      </c>
      <c r="AH151" s="231">
        <v>0</v>
      </c>
      <c r="AI151" s="231">
        <v>0</v>
      </c>
      <c r="AJ151" s="231">
        <v>0</v>
      </c>
      <c r="AK151" s="231">
        <v>0</v>
      </c>
      <c r="AL151" s="231">
        <v>0</v>
      </c>
      <c r="AM151" s="231">
        <v>0</v>
      </c>
      <c r="AN151" s="231">
        <v>0</v>
      </c>
      <c r="AO151" s="231">
        <v>0</v>
      </c>
    </row>
    <row r="152" spans="1:41" x14ac:dyDescent="0.35">
      <c r="A152">
        <v>3302482</v>
      </c>
      <c r="B152" s="231">
        <v>2482</v>
      </c>
      <c r="C152" t="s">
        <v>973</v>
      </c>
      <c r="D152" s="231">
        <v>0</v>
      </c>
      <c r="E152" s="231">
        <v>37</v>
      </c>
      <c r="F152" s="231">
        <v>11</v>
      </c>
      <c r="G152" s="232">
        <v>48</v>
      </c>
      <c r="H152" s="231">
        <v>0</v>
      </c>
      <c r="I152" s="231">
        <v>0</v>
      </c>
      <c r="J152" s="232">
        <v>0</v>
      </c>
      <c r="K152" s="231">
        <v>0</v>
      </c>
      <c r="L152" s="231">
        <v>555</v>
      </c>
      <c r="M152" s="231">
        <v>165</v>
      </c>
      <c r="N152" s="232">
        <v>720</v>
      </c>
      <c r="O152" s="231">
        <v>0</v>
      </c>
      <c r="P152" s="231">
        <v>0</v>
      </c>
      <c r="Q152" s="232">
        <v>0</v>
      </c>
      <c r="R152" s="231">
        <v>0</v>
      </c>
      <c r="S152" s="231">
        <v>0</v>
      </c>
      <c r="T152" s="231">
        <v>0</v>
      </c>
      <c r="U152" s="231">
        <v>0</v>
      </c>
      <c r="V152" s="231">
        <v>0</v>
      </c>
      <c r="W152" s="231">
        <v>0</v>
      </c>
      <c r="X152" s="231">
        <v>43</v>
      </c>
      <c r="Y152" s="231">
        <v>645</v>
      </c>
      <c r="Z152" s="231">
        <v>0</v>
      </c>
      <c r="AA152" s="231">
        <v>7</v>
      </c>
      <c r="AB152" s="231">
        <v>105</v>
      </c>
      <c r="AC152" s="231">
        <v>0</v>
      </c>
      <c r="AD152" s="231">
        <v>0</v>
      </c>
      <c r="AE152" s="231">
        <v>0</v>
      </c>
      <c r="AF152" s="231">
        <v>0</v>
      </c>
      <c r="AG152" s="231">
        <v>0</v>
      </c>
      <c r="AH152" s="231">
        <v>8</v>
      </c>
      <c r="AI152" s="231">
        <v>0</v>
      </c>
      <c r="AJ152" s="231">
        <v>0</v>
      </c>
      <c r="AK152" s="231">
        <v>0</v>
      </c>
      <c r="AL152" s="231">
        <v>0</v>
      </c>
      <c r="AM152" s="231">
        <v>0</v>
      </c>
      <c r="AN152" s="231">
        <v>0</v>
      </c>
      <c r="AO152" s="231">
        <v>0</v>
      </c>
    </row>
    <row r="153" spans="1:41" x14ac:dyDescent="0.35">
      <c r="A153">
        <v>3302486</v>
      </c>
      <c r="B153" s="231">
        <v>2486</v>
      </c>
      <c r="C153" t="s">
        <v>974</v>
      </c>
      <c r="D153" s="231">
        <v>0</v>
      </c>
      <c r="E153" s="231">
        <v>14</v>
      </c>
      <c r="F153" s="231">
        <v>1</v>
      </c>
      <c r="G153" s="232">
        <v>15</v>
      </c>
      <c r="H153" s="231">
        <v>2</v>
      </c>
      <c r="I153" s="231">
        <v>0</v>
      </c>
      <c r="J153" s="232">
        <v>2</v>
      </c>
      <c r="K153" s="231">
        <v>0</v>
      </c>
      <c r="L153" s="231">
        <v>180</v>
      </c>
      <c r="M153" s="231">
        <v>15</v>
      </c>
      <c r="N153" s="232">
        <v>195</v>
      </c>
      <c r="O153" s="231">
        <v>30</v>
      </c>
      <c r="P153" s="231">
        <v>0</v>
      </c>
      <c r="Q153" s="232">
        <v>30</v>
      </c>
      <c r="R153" s="231">
        <v>12</v>
      </c>
      <c r="S153" s="231">
        <v>165</v>
      </c>
      <c r="T153" s="231">
        <v>15</v>
      </c>
      <c r="U153" s="231">
        <v>2</v>
      </c>
      <c r="V153" s="231">
        <v>15</v>
      </c>
      <c r="W153" s="231">
        <v>15</v>
      </c>
      <c r="X153" s="231">
        <v>0</v>
      </c>
      <c r="Y153" s="231">
        <v>0</v>
      </c>
      <c r="Z153" s="231">
        <v>0</v>
      </c>
      <c r="AA153" s="231">
        <v>11</v>
      </c>
      <c r="AB153" s="231">
        <v>165</v>
      </c>
      <c r="AC153" s="231">
        <v>0</v>
      </c>
      <c r="AD153" s="231">
        <v>10</v>
      </c>
      <c r="AE153" s="231">
        <v>150</v>
      </c>
      <c r="AF153" s="231">
        <v>0</v>
      </c>
      <c r="AG153" s="231">
        <v>0</v>
      </c>
      <c r="AH153" s="231">
        <v>10</v>
      </c>
      <c r="AI153" s="231">
        <v>10</v>
      </c>
      <c r="AJ153" s="231">
        <v>0</v>
      </c>
      <c r="AK153" s="231">
        <v>0</v>
      </c>
      <c r="AL153" s="231">
        <v>0</v>
      </c>
      <c r="AM153" s="231">
        <v>0</v>
      </c>
      <c r="AN153" s="231">
        <v>0</v>
      </c>
      <c r="AO153" s="231">
        <v>0</v>
      </c>
    </row>
    <row r="154" spans="1:41" x14ac:dyDescent="0.35">
      <c r="A154">
        <v>3303002</v>
      </c>
      <c r="B154" s="231">
        <v>3002</v>
      </c>
      <c r="C154" t="s">
        <v>975</v>
      </c>
      <c r="D154" s="231">
        <v>0</v>
      </c>
      <c r="E154" s="231">
        <v>16</v>
      </c>
      <c r="F154" s="231">
        <v>6</v>
      </c>
      <c r="G154" s="232">
        <v>22</v>
      </c>
      <c r="H154" s="231">
        <v>0</v>
      </c>
      <c r="I154" s="231">
        <v>0</v>
      </c>
      <c r="J154" s="232">
        <v>0</v>
      </c>
      <c r="K154" s="231">
        <v>0</v>
      </c>
      <c r="L154" s="231">
        <v>228</v>
      </c>
      <c r="M154" s="231">
        <v>90</v>
      </c>
      <c r="N154" s="232">
        <v>318</v>
      </c>
      <c r="O154" s="231">
        <v>0</v>
      </c>
      <c r="P154" s="231">
        <v>0</v>
      </c>
      <c r="Q154" s="232">
        <v>0</v>
      </c>
      <c r="R154" s="231">
        <v>11</v>
      </c>
      <c r="S154" s="231">
        <v>165</v>
      </c>
      <c r="T154" s="231">
        <v>0</v>
      </c>
      <c r="U154" s="231">
        <v>3</v>
      </c>
      <c r="V154" s="231">
        <v>45</v>
      </c>
      <c r="W154" s="231">
        <v>0</v>
      </c>
      <c r="X154" s="231">
        <v>7</v>
      </c>
      <c r="Y154" s="231">
        <v>93</v>
      </c>
      <c r="Z154" s="231">
        <v>0</v>
      </c>
      <c r="AA154" s="231">
        <v>8</v>
      </c>
      <c r="AB154" s="231">
        <v>120</v>
      </c>
      <c r="AC154" s="231">
        <v>0</v>
      </c>
      <c r="AD154" s="231">
        <v>8</v>
      </c>
      <c r="AE154" s="231">
        <v>120</v>
      </c>
      <c r="AF154" s="231">
        <v>0</v>
      </c>
      <c r="AG154" s="231">
        <v>0</v>
      </c>
      <c r="AH154" s="231">
        <v>8</v>
      </c>
      <c r="AI154" s="231">
        <v>7</v>
      </c>
      <c r="AJ154" s="231">
        <v>0</v>
      </c>
      <c r="AK154" s="231">
        <v>0</v>
      </c>
      <c r="AL154" s="231">
        <v>0</v>
      </c>
      <c r="AM154" s="231">
        <v>0</v>
      </c>
      <c r="AN154" s="231">
        <v>0</v>
      </c>
      <c r="AO154" s="231">
        <v>0</v>
      </c>
    </row>
    <row r="155" spans="1:41" x14ac:dyDescent="0.35">
      <c r="A155">
        <v>3303015</v>
      </c>
      <c r="B155" s="231">
        <v>3015</v>
      </c>
      <c r="C155" t="s">
        <v>976</v>
      </c>
      <c r="D155" s="231">
        <v>0</v>
      </c>
      <c r="E155" s="231">
        <v>21</v>
      </c>
      <c r="F155" s="231">
        <v>9</v>
      </c>
      <c r="G155" s="232">
        <v>30</v>
      </c>
      <c r="H155" s="231">
        <v>2</v>
      </c>
      <c r="I155" s="231">
        <v>3</v>
      </c>
      <c r="J155" s="232">
        <v>5</v>
      </c>
      <c r="K155" s="231">
        <v>0</v>
      </c>
      <c r="L155" s="231">
        <v>315</v>
      </c>
      <c r="M155" s="231">
        <v>135</v>
      </c>
      <c r="N155" s="232">
        <v>450</v>
      </c>
      <c r="O155" s="231">
        <v>30</v>
      </c>
      <c r="P155" s="231">
        <v>45</v>
      </c>
      <c r="Q155" s="232">
        <v>75</v>
      </c>
      <c r="R155" s="231">
        <v>0</v>
      </c>
      <c r="S155" s="231">
        <v>0</v>
      </c>
      <c r="T155" s="231">
        <v>0</v>
      </c>
      <c r="U155" s="231">
        <v>17</v>
      </c>
      <c r="V155" s="231">
        <v>255</v>
      </c>
      <c r="W155" s="231">
        <v>60</v>
      </c>
      <c r="X155" s="231">
        <v>0</v>
      </c>
      <c r="Y155" s="231">
        <v>0</v>
      </c>
      <c r="Z155" s="231">
        <v>0</v>
      </c>
      <c r="AA155" s="231">
        <v>0</v>
      </c>
      <c r="AB155" s="231">
        <v>0</v>
      </c>
      <c r="AC155" s="231">
        <v>0</v>
      </c>
      <c r="AD155" s="231">
        <v>0</v>
      </c>
      <c r="AE155" s="231">
        <v>0</v>
      </c>
      <c r="AF155" s="231">
        <v>0</v>
      </c>
      <c r="AG155" s="231">
        <v>0</v>
      </c>
      <c r="AH155" s="231">
        <v>0</v>
      </c>
      <c r="AI155" s="231">
        <v>0</v>
      </c>
      <c r="AJ155" s="231">
        <v>0</v>
      </c>
      <c r="AK155" s="231">
        <v>0</v>
      </c>
      <c r="AL155" s="231">
        <v>0</v>
      </c>
      <c r="AM155" s="231">
        <v>0</v>
      </c>
      <c r="AN155" s="231">
        <v>0</v>
      </c>
      <c r="AO155" s="231">
        <v>0</v>
      </c>
    </row>
    <row r="156" spans="1:41" x14ac:dyDescent="0.35">
      <c r="A156">
        <v>3303302</v>
      </c>
      <c r="B156" s="231">
        <v>3302</v>
      </c>
      <c r="C156" t="s">
        <v>977</v>
      </c>
      <c r="D156" s="231">
        <v>0</v>
      </c>
      <c r="E156" s="231">
        <v>28</v>
      </c>
      <c r="F156" s="231">
        <v>6</v>
      </c>
      <c r="G156" s="232">
        <v>34</v>
      </c>
      <c r="H156" s="231">
        <v>14</v>
      </c>
      <c r="I156" s="231">
        <v>2</v>
      </c>
      <c r="J156" s="232">
        <v>16</v>
      </c>
      <c r="K156" s="231">
        <v>0</v>
      </c>
      <c r="L156" s="231">
        <v>420</v>
      </c>
      <c r="M156" s="231">
        <v>90</v>
      </c>
      <c r="N156" s="232">
        <v>510</v>
      </c>
      <c r="O156" s="231">
        <v>210</v>
      </c>
      <c r="P156" s="231">
        <v>30</v>
      </c>
      <c r="Q156" s="232">
        <v>240</v>
      </c>
      <c r="R156" s="231">
        <v>3</v>
      </c>
      <c r="S156" s="231">
        <v>45</v>
      </c>
      <c r="T156" s="231">
        <v>15</v>
      </c>
      <c r="U156" s="231">
        <v>6</v>
      </c>
      <c r="V156" s="231">
        <v>90</v>
      </c>
      <c r="W156" s="231">
        <v>45</v>
      </c>
      <c r="X156" s="231">
        <v>4</v>
      </c>
      <c r="Y156" s="231">
        <v>60</v>
      </c>
      <c r="Z156" s="231">
        <v>0</v>
      </c>
      <c r="AA156" s="231">
        <v>12</v>
      </c>
      <c r="AB156" s="231">
        <v>180</v>
      </c>
      <c r="AC156" s="231">
        <v>90</v>
      </c>
      <c r="AD156" s="231">
        <v>12</v>
      </c>
      <c r="AE156" s="231">
        <v>180</v>
      </c>
      <c r="AF156" s="231">
        <v>90</v>
      </c>
      <c r="AG156" s="231">
        <v>0</v>
      </c>
      <c r="AH156" s="231">
        <v>12</v>
      </c>
      <c r="AI156" s="231">
        <v>12</v>
      </c>
      <c r="AJ156" s="231">
        <v>0</v>
      </c>
      <c r="AK156" s="231">
        <v>0</v>
      </c>
      <c r="AL156" s="231">
        <v>0</v>
      </c>
      <c r="AM156" s="231">
        <v>0</v>
      </c>
      <c r="AN156" s="231">
        <v>0</v>
      </c>
      <c r="AO156" s="231">
        <v>0</v>
      </c>
    </row>
    <row r="157" spans="1:41" x14ac:dyDescent="0.35">
      <c r="A157">
        <v>3303306</v>
      </c>
      <c r="B157" s="231">
        <v>3306</v>
      </c>
      <c r="C157" t="s">
        <v>978</v>
      </c>
      <c r="D157" s="231">
        <v>0</v>
      </c>
      <c r="E157" s="231">
        <v>39</v>
      </c>
      <c r="F157" s="231">
        <v>12</v>
      </c>
      <c r="G157" s="232">
        <v>51</v>
      </c>
      <c r="H157" s="231">
        <v>0</v>
      </c>
      <c r="I157" s="231">
        <v>0</v>
      </c>
      <c r="J157" s="232">
        <v>0</v>
      </c>
      <c r="K157" s="231">
        <v>0</v>
      </c>
      <c r="L157" s="231">
        <v>585</v>
      </c>
      <c r="M157" s="231">
        <v>180</v>
      </c>
      <c r="N157" s="232">
        <v>765</v>
      </c>
      <c r="O157" s="231">
        <v>0</v>
      </c>
      <c r="P157" s="231">
        <v>0</v>
      </c>
      <c r="Q157" s="232">
        <v>0</v>
      </c>
      <c r="R157" s="231">
        <v>0</v>
      </c>
      <c r="S157" s="231">
        <v>0</v>
      </c>
      <c r="T157" s="231">
        <v>0</v>
      </c>
      <c r="U157" s="231">
        <v>0</v>
      </c>
      <c r="V157" s="231">
        <v>0</v>
      </c>
      <c r="W157" s="231">
        <v>0</v>
      </c>
      <c r="X157" s="231">
        <v>43</v>
      </c>
      <c r="Y157" s="231">
        <v>645</v>
      </c>
      <c r="Z157" s="231">
        <v>0</v>
      </c>
      <c r="AA157" s="231">
        <v>13</v>
      </c>
      <c r="AB157" s="231">
        <v>195</v>
      </c>
      <c r="AC157" s="231">
        <v>0</v>
      </c>
      <c r="AD157" s="231">
        <v>0</v>
      </c>
      <c r="AE157" s="231">
        <v>0</v>
      </c>
      <c r="AF157" s="231">
        <v>0</v>
      </c>
      <c r="AG157" s="231">
        <v>0</v>
      </c>
      <c r="AH157" s="231">
        <v>26</v>
      </c>
      <c r="AI157" s="231">
        <v>0</v>
      </c>
      <c r="AJ157" s="231">
        <v>0</v>
      </c>
      <c r="AK157" s="231">
        <v>0</v>
      </c>
      <c r="AL157" s="231">
        <v>0</v>
      </c>
      <c r="AM157" s="231">
        <v>0</v>
      </c>
      <c r="AN157" s="231">
        <v>0</v>
      </c>
      <c r="AO157" s="231">
        <v>0</v>
      </c>
    </row>
    <row r="158" spans="1:41" x14ac:dyDescent="0.35">
      <c r="A158">
        <v>3303310</v>
      </c>
      <c r="B158" s="231">
        <v>3310</v>
      </c>
      <c r="C158" t="s">
        <v>979</v>
      </c>
      <c r="D158" s="231">
        <v>0</v>
      </c>
      <c r="E158" s="231">
        <v>24</v>
      </c>
      <c r="F158" s="231">
        <v>4</v>
      </c>
      <c r="G158" s="232">
        <v>28</v>
      </c>
      <c r="H158" s="231">
        <v>3</v>
      </c>
      <c r="I158" s="231">
        <v>0</v>
      </c>
      <c r="J158" s="232">
        <v>3</v>
      </c>
      <c r="K158" s="231">
        <v>0</v>
      </c>
      <c r="L158" s="231">
        <v>360</v>
      </c>
      <c r="M158" s="231">
        <v>60</v>
      </c>
      <c r="N158" s="232">
        <v>420</v>
      </c>
      <c r="O158" s="231">
        <v>45</v>
      </c>
      <c r="P158" s="231">
        <v>0</v>
      </c>
      <c r="Q158" s="232">
        <v>45</v>
      </c>
      <c r="R158" s="231">
        <v>16</v>
      </c>
      <c r="S158" s="231">
        <v>240</v>
      </c>
      <c r="T158" s="231">
        <v>15</v>
      </c>
      <c r="U158" s="231">
        <v>8</v>
      </c>
      <c r="V158" s="231">
        <v>120</v>
      </c>
      <c r="W158" s="231">
        <v>15</v>
      </c>
      <c r="X158" s="231">
        <v>3</v>
      </c>
      <c r="Y158" s="231">
        <v>45</v>
      </c>
      <c r="Z158" s="231">
        <v>15</v>
      </c>
      <c r="AA158" s="231">
        <v>15</v>
      </c>
      <c r="AB158" s="231">
        <v>225</v>
      </c>
      <c r="AC158" s="231">
        <v>15</v>
      </c>
      <c r="AD158" s="231">
        <v>14</v>
      </c>
      <c r="AE158" s="231">
        <v>210</v>
      </c>
      <c r="AF158" s="231">
        <v>15</v>
      </c>
      <c r="AG158" s="231">
        <v>0</v>
      </c>
      <c r="AH158" s="231">
        <v>0</v>
      </c>
      <c r="AI158" s="231">
        <v>0</v>
      </c>
      <c r="AJ158" s="231">
        <v>0</v>
      </c>
      <c r="AK158" s="231">
        <v>0</v>
      </c>
      <c r="AL158" s="231">
        <v>0</v>
      </c>
      <c r="AM158" s="231">
        <v>0</v>
      </c>
      <c r="AN158" s="231">
        <v>0</v>
      </c>
      <c r="AO158" s="231">
        <v>0</v>
      </c>
    </row>
    <row r="159" spans="1:41" x14ac:dyDescent="0.35">
      <c r="A159">
        <v>3303311</v>
      </c>
      <c r="B159" s="231">
        <v>3311</v>
      </c>
      <c r="C159" t="s">
        <v>980</v>
      </c>
      <c r="D159" s="231">
        <v>0</v>
      </c>
      <c r="E159" s="231">
        <v>25</v>
      </c>
      <c r="F159" s="231">
        <v>9</v>
      </c>
      <c r="G159" s="232">
        <v>34</v>
      </c>
      <c r="H159" s="231">
        <v>4</v>
      </c>
      <c r="I159" s="231">
        <v>4</v>
      </c>
      <c r="J159" s="232">
        <v>8</v>
      </c>
      <c r="K159" s="231">
        <v>0</v>
      </c>
      <c r="L159" s="231">
        <v>375</v>
      </c>
      <c r="M159" s="231">
        <v>135</v>
      </c>
      <c r="N159" s="232">
        <v>510</v>
      </c>
      <c r="O159" s="231">
        <v>60</v>
      </c>
      <c r="P159" s="231">
        <v>60</v>
      </c>
      <c r="Q159" s="232">
        <v>120</v>
      </c>
      <c r="R159" s="231">
        <v>17</v>
      </c>
      <c r="S159" s="231">
        <v>255</v>
      </c>
      <c r="T159" s="231">
        <v>45</v>
      </c>
      <c r="U159" s="231">
        <v>6</v>
      </c>
      <c r="V159" s="231">
        <v>90</v>
      </c>
      <c r="W159" s="231">
        <v>30</v>
      </c>
      <c r="X159" s="231">
        <v>0</v>
      </c>
      <c r="Y159" s="231">
        <v>0</v>
      </c>
      <c r="Z159" s="231">
        <v>0</v>
      </c>
      <c r="AA159" s="231">
        <v>8</v>
      </c>
      <c r="AB159" s="231">
        <v>120</v>
      </c>
      <c r="AC159" s="231">
        <v>15</v>
      </c>
      <c r="AD159" s="231">
        <v>8</v>
      </c>
      <c r="AE159" s="231">
        <v>120</v>
      </c>
      <c r="AF159" s="231">
        <v>15</v>
      </c>
      <c r="AG159" s="231">
        <v>0</v>
      </c>
      <c r="AH159" s="231">
        <v>8</v>
      </c>
      <c r="AI159" s="231">
        <v>8</v>
      </c>
      <c r="AJ159" s="231">
        <v>0</v>
      </c>
      <c r="AK159" s="231">
        <v>0</v>
      </c>
      <c r="AL159" s="231">
        <v>0</v>
      </c>
      <c r="AM159" s="231">
        <v>0</v>
      </c>
      <c r="AN159" s="231">
        <v>0</v>
      </c>
      <c r="AO159" s="231">
        <v>0</v>
      </c>
    </row>
    <row r="160" spans="1:41" x14ac:dyDescent="0.35">
      <c r="A160">
        <v>3303314</v>
      </c>
      <c r="B160" s="231">
        <v>3314</v>
      </c>
      <c r="C160" t="s">
        <v>1295</v>
      </c>
      <c r="D160" s="231">
        <v>0</v>
      </c>
      <c r="E160" s="231">
        <v>20</v>
      </c>
      <c r="F160" s="231">
        <v>6</v>
      </c>
      <c r="G160" s="232">
        <v>26</v>
      </c>
      <c r="H160" s="231">
        <v>0</v>
      </c>
      <c r="I160" s="231">
        <v>1</v>
      </c>
      <c r="J160" s="232">
        <v>1</v>
      </c>
      <c r="K160" s="231">
        <v>0</v>
      </c>
      <c r="L160" s="231">
        <v>300</v>
      </c>
      <c r="M160" s="231">
        <v>90</v>
      </c>
      <c r="N160" s="232">
        <v>390</v>
      </c>
      <c r="O160" s="231">
        <v>0</v>
      </c>
      <c r="P160" s="231">
        <v>12.5</v>
      </c>
      <c r="Q160" s="232">
        <v>12.5</v>
      </c>
      <c r="R160" s="231">
        <v>14</v>
      </c>
      <c r="S160" s="231">
        <v>210</v>
      </c>
      <c r="T160" s="231">
        <v>0</v>
      </c>
      <c r="U160" s="231">
        <v>1</v>
      </c>
      <c r="V160" s="231">
        <v>15</v>
      </c>
      <c r="W160" s="231">
        <v>0</v>
      </c>
      <c r="X160" s="231">
        <v>2</v>
      </c>
      <c r="Y160" s="231">
        <v>30</v>
      </c>
      <c r="Z160" s="231">
        <v>0</v>
      </c>
      <c r="AA160" s="231">
        <v>8</v>
      </c>
      <c r="AB160" s="231">
        <v>120</v>
      </c>
      <c r="AC160" s="231">
        <v>0</v>
      </c>
      <c r="AD160" s="231">
        <v>8</v>
      </c>
      <c r="AE160" s="231">
        <v>120</v>
      </c>
      <c r="AF160" s="231">
        <v>0</v>
      </c>
      <c r="AG160" s="231">
        <v>0</v>
      </c>
      <c r="AH160" s="231">
        <v>8</v>
      </c>
      <c r="AI160" s="231">
        <v>8</v>
      </c>
      <c r="AJ160" s="231">
        <v>0</v>
      </c>
      <c r="AK160" s="231">
        <v>0</v>
      </c>
      <c r="AL160" s="231">
        <v>0</v>
      </c>
      <c r="AM160" s="231">
        <v>0</v>
      </c>
      <c r="AN160" s="231">
        <v>0</v>
      </c>
      <c r="AO160" s="231">
        <v>0</v>
      </c>
    </row>
    <row r="161" spans="1:41" x14ac:dyDescent="0.35">
      <c r="A161">
        <v>3303317</v>
      </c>
      <c r="B161" s="231">
        <v>3317</v>
      </c>
      <c r="C161" t="s">
        <v>982</v>
      </c>
      <c r="D161" s="231">
        <v>0</v>
      </c>
      <c r="E161" s="231">
        <v>15</v>
      </c>
      <c r="F161" s="231">
        <v>8</v>
      </c>
      <c r="G161" s="232">
        <v>23</v>
      </c>
      <c r="H161" s="231">
        <v>1</v>
      </c>
      <c r="I161" s="231">
        <v>0</v>
      </c>
      <c r="J161" s="232">
        <v>1</v>
      </c>
      <c r="K161" s="231">
        <v>0</v>
      </c>
      <c r="L161" s="231">
        <v>225</v>
      </c>
      <c r="M161" s="231">
        <v>120</v>
      </c>
      <c r="N161" s="232">
        <v>345</v>
      </c>
      <c r="O161" s="231">
        <v>15</v>
      </c>
      <c r="P161" s="231">
        <v>0</v>
      </c>
      <c r="Q161" s="232">
        <v>15</v>
      </c>
      <c r="R161" s="231">
        <v>0</v>
      </c>
      <c r="S161" s="231">
        <v>0</v>
      </c>
      <c r="T161" s="231">
        <v>0</v>
      </c>
      <c r="U161" s="231">
        <v>1</v>
      </c>
      <c r="V161" s="231">
        <v>15</v>
      </c>
      <c r="W161" s="231">
        <v>0</v>
      </c>
      <c r="X161" s="231">
        <v>17</v>
      </c>
      <c r="Y161" s="231">
        <v>255</v>
      </c>
      <c r="Z161" s="231">
        <v>0</v>
      </c>
      <c r="AA161" s="231">
        <v>7</v>
      </c>
      <c r="AB161" s="231">
        <v>105</v>
      </c>
      <c r="AC161" s="231">
        <v>0</v>
      </c>
      <c r="AD161" s="231">
        <v>7</v>
      </c>
      <c r="AE161" s="231">
        <v>105</v>
      </c>
      <c r="AF161" s="231">
        <v>0</v>
      </c>
      <c r="AG161" s="231">
        <v>0</v>
      </c>
      <c r="AH161" s="231">
        <v>5</v>
      </c>
      <c r="AI161" s="231">
        <v>5</v>
      </c>
      <c r="AJ161" s="231">
        <v>0</v>
      </c>
      <c r="AK161" s="231">
        <v>0</v>
      </c>
      <c r="AL161" s="231">
        <v>0</v>
      </c>
      <c r="AM161" s="231">
        <v>0</v>
      </c>
      <c r="AN161" s="231">
        <v>0</v>
      </c>
      <c r="AO161" s="231">
        <v>0</v>
      </c>
    </row>
    <row r="162" spans="1:41" x14ac:dyDescent="0.35">
      <c r="A162">
        <v>3303319</v>
      </c>
      <c r="B162" s="231">
        <v>3319</v>
      </c>
      <c r="C162" t="s">
        <v>983</v>
      </c>
      <c r="D162" s="231">
        <v>0</v>
      </c>
      <c r="E162" s="231">
        <v>19</v>
      </c>
      <c r="F162" s="231">
        <v>14</v>
      </c>
      <c r="G162" s="232">
        <v>33</v>
      </c>
      <c r="H162" s="231">
        <v>6</v>
      </c>
      <c r="I162" s="231">
        <v>5</v>
      </c>
      <c r="J162" s="232">
        <v>11</v>
      </c>
      <c r="K162" s="231">
        <v>0</v>
      </c>
      <c r="L162" s="231">
        <v>285</v>
      </c>
      <c r="M162" s="231">
        <v>210</v>
      </c>
      <c r="N162" s="232">
        <v>495</v>
      </c>
      <c r="O162" s="231">
        <v>90</v>
      </c>
      <c r="P162" s="231">
        <v>75</v>
      </c>
      <c r="Q162" s="232">
        <v>165</v>
      </c>
      <c r="R162" s="231">
        <v>15</v>
      </c>
      <c r="S162" s="231">
        <v>225</v>
      </c>
      <c r="T162" s="231">
        <v>105</v>
      </c>
      <c r="U162" s="231">
        <v>11</v>
      </c>
      <c r="V162" s="231">
        <v>165</v>
      </c>
      <c r="W162" s="231">
        <v>15</v>
      </c>
      <c r="X162" s="231">
        <v>2</v>
      </c>
      <c r="Y162" s="231">
        <v>30</v>
      </c>
      <c r="Z162" s="231">
        <v>15</v>
      </c>
      <c r="AA162" s="231">
        <v>9</v>
      </c>
      <c r="AB162" s="231">
        <v>135</v>
      </c>
      <c r="AC162" s="231">
        <v>30</v>
      </c>
      <c r="AD162" s="231">
        <v>9</v>
      </c>
      <c r="AE162" s="231">
        <v>135</v>
      </c>
      <c r="AF162" s="231">
        <v>30</v>
      </c>
      <c r="AG162" s="231">
        <v>0</v>
      </c>
      <c r="AH162" s="231">
        <v>9</v>
      </c>
      <c r="AI162" s="231">
        <v>0</v>
      </c>
      <c r="AJ162" s="231">
        <v>0</v>
      </c>
      <c r="AK162" s="231">
        <v>0</v>
      </c>
      <c r="AL162" s="231">
        <v>0</v>
      </c>
      <c r="AM162" s="231">
        <v>0</v>
      </c>
      <c r="AN162" s="231">
        <v>0</v>
      </c>
      <c r="AO162" s="231">
        <v>0</v>
      </c>
    </row>
    <row r="163" spans="1:41" x14ac:dyDescent="0.35">
      <c r="A163">
        <v>3303322</v>
      </c>
      <c r="B163" s="231">
        <v>3322</v>
      </c>
      <c r="C163" t="s">
        <v>984</v>
      </c>
      <c r="D163" s="231">
        <v>0</v>
      </c>
      <c r="E163" s="231">
        <v>13</v>
      </c>
      <c r="F163" s="231">
        <v>9</v>
      </c>
      <c r="G163" s="232">
        <v>22</v>
      </c>
      <c r="H163" s="231">
        <v>6</v>
      </c>
      <c r="I163" s="231">
        <v>4</v>
      </c>
      <c r="J163" s="232">
        <v>10</v>
      </c>
      <c r="K163" s="231">
        <v>0</v>
      </c>
      <c r="L163" s="231">
        <v>195</v>
      </c>
      <c r="M163" s="231">
        <v>135</v>
      </c>
      <c r="N163" s="232">
        <v>330</v>
      </c>
      <c r="O163" s="231">
        <v>90</v>
      </c>
      <c r="P163" s="231">
        <v>60</v>
      </c>
      <c r="Q163" s="232">
        <v>150</v>
      </c>
      <c r="R163" s="231">
        <v>1</v>
      </c>
      <c r="S163" s="231">
        <v>15</v>
      </c>
      <c r="T163" s="231">
        <v>0</v>
      </c>
      <c r="U163" s="231">
        <v>1</v>
      </c>
      <c r="V163" s="231">
        <v>15</v>
      </c>
      <c r="W163" s="231">
        <v>0</v>
      </c>
      <c r="X163" s="231">
        <v>0</v>
      </c>
      <c r="Y163" s="231">
        <v>0</v>
      </c>
      <c r="Z163" s="231">
        <v>0</v>
      </c>
      <c r="AA163" s="231">
        <v>8</v>
      </c>
      <c r="AB163" s="231">
        <v>120</v>
      </c>
      <c r="AC163" s="231">
        <v>45</v>
      </c>
      <c r="AD163" s="231">
        <v>3</v>
      </c>
      <c r="AE163" s="231">
        <v>45</v>
      </c>
      <c r="AF163" s="231">
        <v>45</v>
      </c>
      <c r="AG163" s="231">
        <v>0</v>
      </c>
      <c r="AH163" s="231">
        <v>0</v>
      </c>
      <c r="AI163" s="231">
        <v>0</v>
      </c>
      <c r="AJ163" s="231">
        <v>0</v>
      </c>
      <c r="AK163" s="231">
        <v>0</v>
      </c>
      <c r="AL163" s="231">
        <v>0</v>
      </c>
      <c r="AM163" s="231">
        <v>0</v>
      </c>
      <c r="AN163" s="231">
        <v>0</v>
      </c>
      <c r="AO163" s="231">
        <v>0</v>
      </c>
    </row>
    <row r="164" spans="1:41" x14ac:dyDescent="0.35">
      <c r="A164">
        <v>3303323</v>
      </c>
      <c r="B164" s="231">
        <v>3323</v>
      </c>
      <c r="C164" t="s">
        <v>985</v>
      </c>
      <c r="D164" s="231">
        <v>0</v>
      </c>
      <c r="E164" s="231">
        <v>16</v>
      </c>
      <c r="F164" s="231">
        <v>4</v>
      </c>
      <c r="G164" s="232">
        <v>20</v>
      </c>
      <c r="H164" s="231">
        <v>0</v>
      </c>
      <c r="I164" s="231">
        <v>0</v>
      </c>
      <c r="J164" s="232">
        <v>0</v>
      </c>
      <c r="K164" s="231">
        <v>0</v>
      </c>
      <c r="L164" s="231">
        <v>240</v>
      </c>
      <c r="M164" s="231">
        <v>60</v>
      </c>
      <c r="N164" s="232">
        <v>300</v>
      </c>
      <c r="O164" s="231">
        <v>0</v>
      </c>
      <c r="P164" s="231">
        <v>0</v>
      </c>
      <c r="Q164" s="232">
        <v>0</v>
      </c>
      <c r="R164" s="231">
        <v>14</v>
      </c>
      <c r="S164" s="231">
        <v>210</v>
      </c>
      <c r="T164" s="231">
        <v>0</v>
      </c>
      <c r="U164" s="231">
        <v>0</v>
      </c>
      <c r="V164" s="231">
        <v>0</v>
      </c>
      <c r="W164" s="231">
        <v>0</v>
      </c>
      <c r="X164" s="231">
        <v>3</v>
      </c>
      <c r="Y164" s="231">
        <v>45</v>
      </c>
      <c r="Z164" s="231">
        <v>0</v>
      </c>
      <c r="AA164" s="231">
        <v>5</v>
      </c>
      <c r="AB164" s="231">
        <v>75</v>
      </c>
      <c r="AC164" s="231">
        <v>0</v>
      </c>
      <c r="AD164" s="231">
        <v>0</v>
      </c>
      <c r="AE164" s="231">
        <v>0</v>
      </c>
      <c r="AF164" s="231">
        <v>0</v>
      </c>
      <c r="AG164" s="231">
        <v>0</v>
      </c>
      <c r="AH164" s="231">
        <v>25</v>
      </c>
      <c r="AI164" s="231">
        <v>0</v>
      </c>
      <c r="AJ164" s="231">
        <v>0</v>
      </c>
      <c r="AK164" s="231">
        <v>0</v>
      </c>
      <c r="AL164" s="231">
        <v>0</v>
      </c>
      <c r="AM164" s="231">
        <v>0</v>
      </c>
      <c r="AN164" s="231">
        <v>0</v>
      </c>
      <c r="AO164" s="231">
        <v>0</v>
      </c>
    </row>
    <row r="165" spans="1:41" x14ac:dyDescent="0.35">
      <c r="A165">
        <v>3303325</v>
      </c>
      <c r="B165" s="231">
        <v>3325</v>
      </c>
      <c r="C165" t="s">
        <v>986</v>
      </c>
      <c r="D165" s="231">
        <v>0</v>
      </c>
      <c r="E165" s="231">
        <v>18</v>
      </c>
      <c r="F165" s="231">
        <v>12</v>
      </c>
      <c r="G165" s="232">
        <v>30</v>
      </c>
      <c r="H165" s="231">
        <v>0</v>
      </c>
      <c r="I165" s="231">
        <v>0</v>
      </c>
      <c r="J165" s="232">
        <v>0</v>
      </c>
      <c r="K165" s="231">
        <v>0</v>
      </c>
      <c r="L165" s="231">
        <v>270</v>
      </c>
      <c r="M165" s="231">
        <v>180</v>
      </c>
      <c r="N165" s="232">
        <v>450</v>
      </c>
      <c r="O165" s="231">
        <v>0</v>
      </c>
      <c r="P165" s="231">
        <v>0</v>
      </c>
      <c r="Q165" s="232">
        <v>0</v>
      </c>
      <c r="R165" s="231">
        <v>1</v>
      </c>
      <c r="S165" s="231">
        <v>15</v>
      </c>
      <c r="T165" s="231">
        <v>0</v>
      </c>
      <c r="U165" s="231">
        <v>2</v>
      </c>
      <c r="V165" s="231">
        <v>30</v>
      </c>
      <c r="W165" s="231">
        <v>0</v>
      </c>
      <c r="X165" s="231">
        <v>21</v>
      </c>
      <c r="Y165" s="231">
        <v>315</v>
      </c>
      <c r="Z165" s="231">
        <v>0</v>
      </c>
      <c r="AA165" s="231">
        <v>8</v>
      </c>
      <c r="AB165" s="231">
        <v>120</v>
      </c>
      <c r="AC165" s="231">
        <v>0</v>
      </c>
      <c r="AD165" s="231">
        <v>3</v>
      </c>
      <c r="AE165" s="231">
        <v>45</v>
      </c>
      <c r="AF165" s="231">
        <v>0</v>
      </c>
      <c r="AG165" s="231">
        <v>0</v>
      </c>
      <c r="AH165" s="231">
        <v>0</v>
      </c>
      <c r="AI165" s="231">
        <v>0</v>
      </c>
      <c r="AJ165" s="231">
        <v>0</v>
      </c>
      <c r="AK165" s="231">
        <v>0</v>
      </c>
      <c r="AL165" s="231">
        <v>0</v>
      </c>
      <c r="AM165" s="231">
        <v>0</v>
      </c>
      <c r="AN165" s="231">
        <v>0</v>
      </c>
      <c r="AO165" s="231">
        <v>0</v>
      </c>
    </row>
    <row r="166" spans="1:41" x14ac:dyDescent="0.35">
      <c r="A166">
        <v>3303328</v>
      </c>
      <c r="B166" s="231">
        <v>3328</v>
      </c>
      <c r="C166" t="s">
        <v>987</v>
      </c>
      <c r="D166" s="231">
        <v>0</v>
      </c>
      <c r="E166" s="231">
        <v>8</v>
      </c>
      <c r="F166" s="231">
        <v>9</v>
      </c>
      <c r="G166" s="232">
        <v>17</v>
      </c>
      <c r="H166" s="231">
        <v>0</v>
      </c>
      <c r="I166" s="231">
        <v>0</v>
      </c>
      <c r="J166" s="232">
        <v>0</v>
      </c>
      <c r="K166" s="231">
        <v>0</v>
      </c>
      <c r="L166" s="231">
        <v>120</v>
      </c>
      <c r="M166" s="231">
        <v>135</v>
      </c>
      <c r="N166" s="232">
        <v>255</v>
      </c>
      <c r="O166" s="231">
        <v>0</v>
      </c>
      <c r="P166" s="231">
        <v>0</v>
      </c>
      <c r="Q166" s="232">
        <v>0</v>
      </c>
      <c r="R166" s="231">
        <v>2</v>
      </c>
      <c r="S166" s="231">
        <v>30</v>
      </c>
      <c r="T166" s="231">
        <v>0</v>
      </c>
      <c r="U166" s="231">
        <v>3</v>
      </c>
      <c r="V166" s="231">
        <v>45</v>
      </c>
      <c r="W166" s="231">
        <v>0</v>
      </c>
      <c r="X166" s="231">
        <v>2</v>
      </c>
      <c r="Y166" s="231">
        <v>30</v>
      </c>
      <c r="Z166" s="231">
        <v>0</v>
      </c>
      <c r="AA166" s="231">
        <v>4</v>
      </c>
      <c r="AB166" s="231">
        <v>60</v>
      </c>
      <c r="AC166" s="231">
        <v>0</v>
      </c>
      <c r="AD166" s="231">
        <v>4</v>
      </c>
      <c r="AE166" s="231">
        <v>60</v>
      </c>
      <c r="AF166" s="231">
        <v>0</v>
      </c>
      <c r="AG166" s="231">
        <v>0</v>
      </c>
      <c r="AH166" s="231">
        <v>4</v>
      </c>
      <c r="AI166" s="231">
        <v>4</v>
      </c>
      <c r="AJ166" s="231">
        <v>0</v>
      </c>
      <c r="AK166" s="231">
        <v>0</v>
      </c>
      <c r="AL166" s="231">
        <v>0</v>
      </c>
      <c r="AM166" s="231">
        <v>0</v>
      </c>
      <c r="AN166" s="231">
        <v>0</v>
      </c>
      <c r="AO166" s="231">
        <v>0</v>
      </c>
    </row>
    <row r="167" spans="1:41" x14ac:dyDescent="0.35">
      <c r="A167">
        <v>3303329</v>
      </c>
      <c r="B167" s="231">
        <v>3329</v>
      </c>
      <c r="C167" t="s">
        <v>988</v>
      </c>
      <c r="D167" s="231">
        <v>0</v>
      </c>
      <c r="E167" s="231">
        <v>19</v>
      </c>
      <c r="F167" s="231">
        <v>13</v>
      </c>
      <c r="G167" s="232">
        <v>32</v>
      </c>
      <c r="H167" s="231">
        <v>2</v>
      </c>
      <c r="I167" s="231">
        <v>4</v>
      </c>
      <c r="J167" s="232">
        <v>6</v>
      </c>
      <c r="K167" s="231">
        <v>0</v>
      </c>
      <c r="L167" s="231">
        <v>285</v>
      </c>
      <c r="M167" s="231">
        <v>195</v>
      </c>
      <c r="N167" s="232">
        <v>480</v>
      </c>
      <c r="O167" s="231">
        <v>30</v>
      </c>
      <c r="P167" s="231">
        <v>60</v>
      </c>
      <c r="Q167" s="232">
        <v>90</v>
      </c>
      <c r="R167" s="231">
        <v>0</v>
      </c>
      <c r="S167" s="231">
        <v>0</v>
      </c>
      <c r="T167" s="231">
        <v>0</v>
      </c>
      <c r="U167" s="231">
        <v>6</v>
      </c>
      <c r="V167" s="231">
        <v>90</v>
      </c>
      <c r="W167" s="231">
        <v>30</v>
      </c>
      <c r="X167" s="231">
        <v>20</v>
      </c>
      <c r="Y167" s="231">
        <v>300</v>
      </c>
      <c r="Z167" s="231">
        <v>30</v>
      </c>
      <c r="AA167" s="231">
        <v>13</v>
      </c>
      <c r="AB167" s="231">
        <v>195</v>
      </c>
      <c r="AC167" s="231">
        <v>60</v>
      </c>
      <c r="AD167" s="231">
        <v>13</v>
      </c>
      <c r="AE167" s="231">
        <v>195</v>
      </c>
      <c r="AF167" s="231">
        <v>60</v>
      </c>
      <c r="AG167" s="231">
        <v>0</v>
      </c>
      <c r="AH167" s="231">
        <v>13</v>
      </c>
      <c r="AI167" s="231">
        <v>13</v>
      </c>
      <c r="AJ167" s="231">
        <v>0</v>
      </c>
      <c r="AK167" s="231">
        <v>0</v>
      </c>
      <c r="AL167" s="231">
        <v>0</v>
      </c>
      <c r="AM167" s="231">
        <v>0</v>
      </c>
      <c r="AN167" s="231">
        <v>0</v>
      </c>
      <c r="AO167" s="231">
        <v>0</v>
      </c>
    </row>
    <row r="168" spans="1:41" x14ac:dyDescent="0.35">
      <c r="A168">
        <v>3303330</v>
      </c>
      <c r="B168" s="231">
        <v>3330</v>
      </c>
      <c r="C168" t="s">
        <v>989</v>
      </c>
      <c r="D168" s="231">
        <v>0</v>
      </c>
      <c r="E168" s="231">
        <v>24</v>
      </c>
      <c r="F168" s="231">
        <v>8</v>
      </c>
      <c r="G168" s="232">
        <v>32</v>
      </c>
      <c r="H168" s="231">
        <v>12</v>
      </c>
      <c r="I168" s="231">
        <v>5</v>
      </c>
      <c r="J168" s="232">
        <v>17</v>
      </c>
      <c r="K168" s="231">
        <v>0</v>
      </c>
      <c r="L168" s="231">
        <v>360</v>
      </c>
      <c r="M168" s="231">
        <v>117</v>
      </c>
      <c r="N168" s="232">
        <v>477</v>
      </c>
      <c r="O168" s="231">
        <v>180</v>
      </c>
      <c r="P168" s="231">
        <v>72</v>
      </c>
      <c r="Q168" s="232">
        <v>252</v>
      </c>
      <c r="R168" s="231">
        <v>12</v>
      </c>
      <c r="S168" s="231">
        <v>180</v>
      </c>
      <c r="T168" s="231">
        <v>90</v>
      </c>
      <c r="U168" s="231">
        <v>1</v>
      </c>
      <c r="V168" s="231">
        <v>15</v>
      </c>
      <c r="W168" s="231">
        <v>15</v>
      </c>
      <c r="X168" s="231">
        <v>2</v>
      </c>
      <c r="Y168" s="231">
        <v>30</v>
      </c>
      <c r="Z168" s="231">
        <v>15</v>
      </c>
      <c r="AA168" s="231">
        <v>6</v>
      </c>
      <c r="AB168" s="231">
        <v>90</v>
      </c>
      <c r="AC168" s="231">
        <v>60</v>
      </c>
      <c r="AD168" s="231">
        <v>4</v>
      </c>
      <c r="AE168" s="231">
        <v>60</v>
      </c>
      <c r="AF168" s="231">
        <v>60</v>
      </c>
      <c r="AG168" s="231">
        <v>0</v>
      </c>
      <c r="AH168" s="231">
        <v>6</v>
      </c>
      <c r="AI168" s="231">
        <v>1</v>
      </c>
      <c r="AJ168" s="231">
        <v>0</v>
      </c>
      <c r="AK168" s="231">
        <v>0</v>
      </c>
      <c r="AL168" s="231">
        <v>0</v>
      </c>
      <c r="AM168" s="231">
        <v>0</v>
      </c>
      <c r="AN168" s="231">
        <v>0</v>
      </c>
      <c r="AO168" s="231">
        <v>0</v>
      </c>
    </row>
    <row r="169" spans="1:41" x14ac:dyDescent="0.35">
      <c r="A169">
        <v>3303331</v>
      </c>
      <c r="B169" s="231">
        <v>3331</v>
      </c>
      <c r="C169" t="s">
        <v>990</v>
      </c>
      <c r="D169" s="231">
        <v>0</v>
      </c>
      <c r="E169" s="231">
        <v>24</v>
      </c>
      <c r="F169" s="231">
        <v>13</v>
      </c>
      <c r="G169" s="232">
        <v>37</v>
      </c>
      <c r="H169" s="231">
        <v>4</v>
      </c>
      <c r="I169" s="231">
        <v>1</v>
      </c>
      <c r="J169" s="232">
        <v>5</v>
      </c>
      <c r="K169" s="231">
        <v>0</v>
      </c>
      <c r="L169" s="231">
        <v>360</v>
      </c>
      <c r="M169" s="231">
        <v>195</v>
      </c>
      <c r="N169" s="232">
        <v>555</v>
      </c>
      <c r="O169" s="231">
        <v>60</v>
      </c>
      <c r="P169" s="231">
        <v>15</v>
      </c>
      <c r="Q169" s="232">
        <v>75</v>
      </c>
      <c r="R169" s="231">
        <v>15</v>
      </c>
      <c r="S169" s="231">
        <v>225</v>
      </c>
      <c r="T169" s="231">
        <v>45</v>
      </c>
      <c r="U169" s="231">
        <v>2</v>
      </c>
      <c r="V169" s="231">
        <v>30</v>
      </c>
      <c r="W169" s="231">
        <v>15</v>
      </c>
      <c r="X169" s="231">
        <v>1</v>
      </c>
      <c r="Y169" s="231">
        <v>15</v>
      </c>
      <c r="Z169" s="231">
        <v>0</v>
      </c>
      <c r="AA169" s="231">
        <v>6</v>
      </c>
      <c r="AB169" s="231">
        <v>90</v>
      </c>
      <c r="AC169" s="231">
        <v>15</v>
      </c>
      <c r="AD169" s="231">
        <v>6</v>
      </c>
      <c r="AE169" s="231">
        <v>90</v>
      </c>
      <c r="AF169" s="231">
        <v>15</v>
      </c>
      <c r="AG169" s="231">
        <v>0</v>
      </c>
      <c r="AH169" s="231">
        <v>6</v>
      </c>
      <c r="AI169" s="231">
        <v>6</v>
      </c>
      <c r="AJ169" s="231">
        <v>0</v>
      </c>
      <c r="AK169" s="231">
        <v>0</v>
      </c>
      <c r="AL169" s="231">
        <v>0</v>
      </c>
      <c r="AM169" s="231">
        <v>0</v>
      </c>
      <c r="AN169" s="231">
        <v>0</v>
      </c>
      <c r="AO169" s="231">
        <v>0</v>
      </c>
    </row>
    <row r="170" spans="1:41" x14ac:dyDescent="0.35">
      <c r="A170">
        <v>3303347</v>
      </c>
      <c r="B170" s="231">
        <v>3347</v>
      </c>
      <c r="C170" t="s">
        <v>991</v>
      </c>
      <c r="D170" s="231">
        <v>0</v>
      </c>
      <c r="E170" s="231">
        <v>7</v>
      </c>
      <c r="F170" s="231">
        <v>9</v>
      </c>
      <c r="G170" s="232">
        <v>16</v>
      </c>
      <c r="H170" s="231">
        <v>0</v>
      </c>
      <c r="I170" s="231">
        <v>0</v>
      </c>
      <c r="J170" s="232">
        <v>0</v>
      </c>
      <c r="K170" s="231">
        <v>0</v>
      </c>
      <c r="L170" s="231">
        <v>105</v>
      </c>
      <c r="M170" s="231">
        <v>135</v>
      </c>
      <c r="N170" s="232">
        <v>240</v>
      </c>
      <c r="O170" s="231">
        <v>0</v>
      </c>
      <c r="P170" s="231">
        <v>0</v>
      </c>
      <c r="Q170" s="232">
        <v>0</v>
      </c>
      <c r="R170" s="231">
        <v>6</v>
      </c>
      <c r="S170" s="231">
        <v>90</v>
      </c>
      <c r="T170" s="231">
        <v>0</v>
      </c>
      <c r="U170" s="231">
        <v>8</v>
      </c>
      <c r="V170" s="231">
        <v>120</v>
      </c>
      <c r="W170" s="231">
        <v>0</v>
      </c>
      <c r="X170" s="231">
        <v>0</v>
      </c>
      <c r="Y170" s="231">
        <v>0</v>
      </c>
      <c r="Z170" s="231">
        <v>0</v>
      </c>
      <c r="AA170" s="231">
        <v>1</v>
      </c>
      <c r="AB170" s="231">
        <v>15</v>
      </c>
      <c r="AC170" s="231">
        <v>0</v>
      </c>
      <c r="AD170" s="231">
        <v>1</v>
      </c>
      <c r="AE170" s="231">
        <v>15</v>
      </c>
      <c r="AF170" s="231">
        <v>0</v>
      </c>
      <c r="AG170" s="231">
        <v>0</v>
      </c>
      <c r="AH170" s="231">
        <v>0</v>
      </c>
      <c r="AI170" s="231">
        <v>0</v>
      </c>
      <c r="AJ170" s="231">
        <v>0</v>
      </c>
      <c r="AK170" s="231"/>
      <c r="AL170" s="231"/>
      <c r="AM170" s="231"/>
      <c r="AN170" s="231"/>
      <c r="AO170" s="231"/>
    </row>
    <row r="171" spans="1:41" x14ac:dyDescent="0.35">
      <c r="A171">
        <v>3303351</v>
      </c>
      <c r="B171" s="231">
        <v>3351</v>
      </c>
      <c r="C171" t="s">
        <v>992</v>
      </c>
      <c r="D171" s="231">
        <v>0</v>
      </c>
      <c r="E171" s="231">
        <v>13</v>
      </c>
      <c r="F171" s="231">
        <v>12</v>
      </c>
      <c r="G171" s="232">
        <v>25</v>
      </c>
      <c r="H171" s="231">
        <v>2</v>
      </c>
      <c r="I171" s="231">
        <v>3</v>
      </c>
      <c r="J171" s="232">
        <v>5</v>
      </c>
      <c r="K171" s="231">
        <v>0</v>
      </c>
      <c r="L171" s="231">
        <v>195</v>
      </c>
      <c r="M171" s="231">
        <v>180</v>
      </c>
      <c r="N171" s="232">
        <v>375</v>
      </c>
      <c r="O171" s="231">
        <v>20</v>
      </c>
      <c r="P171" s="231">
        <v>30</v>
      </c>
      <c r="Q171" s="232">
        <v>50</v>
      </c>
      <c r="R171" s="231">
        <v>1</v>
      </c>
      <c r="S171" s="231">
        <v>15</v>
      </c>
      <c r="T171" s="231">
        <v>10</v>
      </c>
      <c r="U171" s="231">
        <v>10</v>
      </c>
      <c r="V171" s="231">
        <v>150</v>
      </c>
      <c r="W171" s="231">
        <v>10</v>
      </c>
      <c r="X171" s="231">
        <v>7</v>
      </c>
      <c r="Y171" s="231">
        <v>105</v>
      </c>
      <c r="Z171" s="231">
        <v>30</v>
      </c>
      <c r="AA171" s="231">
        <v>13</v>
      </c>
      <c r="AB171" s="231">
        <v>195</v>
      </c>
      <c r="AC171" s="231">
        <v>20</v>
      </c>
      <c r="AD171" s="231">
        <v>10</v>
      </c>
      <c r="AE171" s="231">
        <v>150</v>
      </c>
      <c r="AF171" s="231">
        <v>10</v>
      </c>
      <c r="AG171" s="231">
        <v>0</v>
      </c>
      <c r="AH171" s="231">
        <v>0</v>
      </c>
      <c r="AI171" s="231">
        <v>0</v>
      </c>
      <c r="AJ171" s="231">
        <v>0</v>
      </c>
      <c r="AK171" s="231">
        <v>0</v>
      </c>
      <c r="AL171" s="231">
        <v>0</v>
      </c>
      <c r="AM171" s="231">
        <v>0</v>
      </c>
      <c r="AN171" s="231">
        <v>0</v>
      </c>
      <c r="AO171" s="231">
        <v>0</v>
      </c>
    </row>
    <row r="172" spans="1:41" x14ac:dyDescent="0.35">
      <c r="A172">
        <v>3303352</v>
      </c>
      <c r="B172" s="231">
        <v>3352</v>
      </c>
      <c r="C172" t="s">
        <v>993</v>
      </c>
      <c r="D172" s="231">
        <v>0</v>
      </c>
      <c r="E172" s="231">
        <v>18</v>
      </c>
      <c r="F172" s="231">
        <v>6</v>
      </c>
      <c r="G172" s="232">
        <v>24</v>
      </c>
      <c r="H172" s="231">
        <v>2</v>
      </c>
      <c r="I172" s="231">
        <v>1</v>
      </c>
      <c r="J172" s="232">
        <v>3</v>
      </c>
      <c r="K172" s="231">
        <v>0</v>
      </c>
      <c r="L172" s="231">
        <v>270</v>
      </c>
      <c r="M172" s="231">
        <v>90</v>
      </c>
      <c r="N172" s="232">
        <v>360</v>
      </c>
      <c r="O172" s="231">
        <v>30</v>
      </c>
      <c r="P172" s="231">
        <v>15</v>
      </c>
      <c r="Q172" s="232">
        <v>45</v>
      </c>
      <c r="R172" s="231">
        <v>0</v>
      </c>
      <c r="S172" s="231">
        <v>0</v>
      </c>
      <c r="T172" s="231">
        <v>0</v>
      </c>
      <c r="U172" s="231">
        <v>1</v>
      </c>
      <c r="V172" s="231">
        <v>15</v>
      </c>
      <c r="W172" s="231">
        <v>0</v>
      </c>
      <c r="X172" s="231">
        <v>5</v>
      </c>
      <c r="Y172" s="231">
        <v>75</v>
      </c>
      <c r="Z172" s="231">
        <v>15</v>
      </c>
      <c r="AA172" s="231">
        <v>4</v>
      </c>
      <c r="AB172" s="231">
        <v>60</v>
      </c>
      <c r="AC172" s="231">
        <v>0</v>
      </c>
      <c r="AD172" s="231">
        <v>4</v>
      </c>
      <c r="AE172" s="231">
        <v>60</v>
      </c>
      <c r="AF172" s="231">
        <v>0</v>
      </c>
      <c r="AG172" s="231">
        <v>0</v>
      </c>
      <c r="AH172" s="231">
        <v>0</v>
      </c>
      <c r="AI172" s="231">
        <v>0</v>
      </c>
      <c r="AJ172" s="231">
        <v>0</v>
      </c>
      <c r="AK172" s="231">
        <v>0</v>
      </c>
      <c r="AL172" s="231">
        <v>0</v>
      </c>
      <c r="AM172" s="231">
        <v>0</v>
      </c>
      <c r="AN172" s="231">
        <v>0</v>
      </c>
      <c r="AO172" s="231">
        <v>0</v>
      </c>
    </row>
    <row r="173" spans="1:41" x14ac:dyDescent="0.35">
      <c r="A173">
        <v>3303359</v>
      </c>
      <c r="B173" s="231">
        <v>3359</v>
      </c>
      <c r="C173" t="s">
        <v>994</v>
      </c>
      <c r="D173" s="231">
        <v>0</v>
      </c>
      <c r="E173" s="231">
        <v>11</v>
      </c>
      <c r="F173" s="231">
        <v>11</v>
      </c>
      <c r="G173" s="232">
        <v>22</v>
      </c>
      <c r="H173" s="231">
        <v>0</v>
      </c>
      <c r="I173" s="231">
        <v>1</v>
      </c>
      <c r="J173" s="232">
        <v>1</v>
      </c>
      <c r="K173" s="231">
        <v>0</v>
      </c>
      <c r="L173" s="231">
        <v>165</v>
      </c>
      <c r="M173" s="231">
        <v>150</v>
      </c>
      <c r="N173" s="232">
        <v>315</v>
      </c>
      <c r="O173" s="231">
        <v>0</v>
      </c>
      <c r="P173" s="231">
        <v>15</v>
      </c>
      <c r="Q173" s="232">
        <v>15</v>
      </c>
      <c r="R173" s="231">
        <v>8</v>
      </c>
      <c r="S173" s="231">
        <v>120</v>
      </c>
      <c r="T173" s="231">
        <v>0</v>
      </c>
      <c r="U173" s="231">
        <v>8</v>
      </c>
      <c r="V173" s="231">
        <v>120</v>
      </c>
      <c r="W173" s="231">
        <v>0</v>
      </c>
      <c r="X173" s="231">
        <v>1</v>
      </c>
      <c r="Y173" s="231">
        <v>15</v>
      </c>
      <c r="Z173" s="231">
        <v>0</v>
      </c>
      <c r="AA173" s="231">
        <v>6</v>
      </c>
      <c r="AB173" s="231">
        <v>90</v>
      </c>
      <c r="AC173" s="231">
        <v>0</v>
      </c>
      <c r="AD173" s="231">
        <v>0</v>
      </c>
      <c r="AE173" s="231">
        <v>0</v>
      </c>
      <c r="AF173" s="231">
        <v>0</v>
      </c>
      <c r="AG173" s="231">
        <v>0</v>
      </c>
      <c r="AH173" s="231">
        <v>6</v>
      </c>
      <c r="AI173" s="231">
        <v>0</v>
      </c>
      <c r="AJ173" s="231">
        <v>0</v>
      </c>
      <c r="AK173" s="231">
        <v>0</v>
      </c>
      <c r="AL173" s="231">
        <v>0</v>
      </c>
      <c r="AM173" s="231">
        <v>0</v>
      </c>
      <c r="AN173" s="231">
        <v>0</v>
      </c>
      <c r="AO173" s="231">
        <v>0</v>
      </c>
    </row>
    <row r="174" spans="1:41" x14ac:dyDescent="0.35">
      <c r="A174">
        <v>3303361</v>
      </c>
      <c r="B174" s="231">
        <v>3361</v>
      </c>
      <c r="C174" t="s">
        <v>995</v>
      </c>
      <c r="D174" s="231">
        <v>0</v>
      </c>
      <c r="E174" s="231">
        <v>12</v>
      </c>
      <c r="F174" s="231">
        <v>8</v>
      </c>
      <c r="G174" s="232">
        <v>20</v>
      </c>
      <c r="H174" s="231">
        <v>7</v>
      </c>
      <c r="I174" s="231">
        <v>4</v>
      </c>
      <c r="J174" s="232">
        <v>11</v>
      </c>
      <c r="K174" s="231">
        <v>0</v>
      </c>
      <c r="L174" s="231">
        <v>180</v>
      </c>
      <c r="M174" s="231">
        <v>120</v>
      </c>
      <c r="N174" s="232">
        <v>300</v>
      </c>
      <c r="O174" s="231">
        <v>105</v>
      </c>
      <c r="P174" s="231">
        <v>60</v>
      </c>
      <c r="Q174" s="232">
        <v>165</v>
      </c>
      <c r="R174" s="231">
        <v>5</v>
      </c>
      <c r="S174" s="231">
        <v>75</v>
      </c>
      <c r="T174" s="231">
        <v>15</v>
      </c>
      <c r="U174" s="231">
        <v>3</v>
      </c>
      <c r="V174" s="231">
        <v>45</v>
      </c>
      <c r="W174" s="231">
        <v>30</v>
      </c>
      <c r="X174" s="231">
        <v>6</v>
      </c>
      <c r="Y174" s="231">
        <v>90</v>
      </c>
      <c r="Z174" s="231">
        <v>45</v>
      </c>
      <c r="AA174" s="231">
        <v>6</v>
      </c>
      <c r="AB174" s="231">
        <v>90</v>
      </c>
      <c r="AC174" s="231">
        <v>15</v>
      </c>
      <c r="AD174" s="231">
        <v>6</v>
      </c>
      <c r="AE174" s="231">
        <v>90</v>
      </c>
      <c r="AF174" s="231">
        <v>15</v>
      </c>
      <c r="AG174" s="231">
        <v>0</v>
      </c>
      <c r="AH174" s="231">
        <v>6</v>
      </c>
      <c r="AI174" s="231">
        <v>6</v>
      </c>
      <c r="AJ174" s="231">
        <v>0</v>
      </c>
      <c r="AK174" s="231">
        <v>0</v>
      </c>
      <c r="AL174" s="231">
        <v>0</v>
      </c>
      <c r="AM174" s="231">
        <v>0</v>
      </c>
      <c r="AN174" s="231">
        <v>0</v>
      </c>
      <c r="AO174" s="231">
        <v>0</v>
      </c>
    </row>
    <row r="175" spans="1:41" x14ac:dyDescent="0.35">
      <c r="A175">
        <v>3303363</v>
      </c>
      <c r="B175" s="231">
        <v>3363</v>
      </c>
      <c r="C175" t="s">
        <v>996</v>
      </c>
      <c r="D175" s="231">
        <v>0</v>
      </c>
      <c r="E175" s="231">
        <v>14</v>
      </c>
      <c r="F175" s="231">
        <v>11</v>
      </c>
      <c r="G175" s="232">
        <v>25</v>
      </c>
      <c r="H175" s="231">
        <v>0</v>
      </c>
      <c r="I175" s="231">
        <v>0</v>
      </c>
      <c r="J175" s="232">
        <v>0</v>
      </c>
      <c r="K175" s="231">
        <v>0</v>
      </c>
      <c r="L175" s="231">
        <v>210</v>
      </c>
      <c r="M175" s="231">
        <v>165</v>
      </c>
      <c r="N175" s="232">
        <v>375</v>
      </c>
      <c r="O175" s="231">
        <v>0</v>
      </c>
      <c r="P175" s="231">
        <v>0</v>
      </c>
      <c r="Q175" s="232">
        <v>0</v>
      </c>
      <c r="R175" s="231">
        <v>1</v>
      </c>
      <c r="S175" s="231">
        <v>15</v>
      </c>
      <c r="T175" s="231">
        <v>0</v>
      </c>
      <c r="U175" s="231">
        <v>3</v>
      </c>
      <c r="V175" s="231">
        <v>45</v>
      </c>
      <c r="W175" s="231">
        <v>0</v>
      </c>
      <c r="X175" s="231">
        <v>0</v>
      </c>
      <c r="Y175" s="231">
        <v>0</v>
      </c>
      <c r="Z175" s="231">
        <v>0</v>
      </c>
      <c r="AA175" s="231">
        <v>5</v>
      </c>
      <c r="AB175" s="231">
        <v>75</v>
      </c>
      <c r="AC175" s="231">
        <v>0</v>
      </c>
      <c r="AD175" s="231">
        <v>5</v>
      </c>
      <c r="AE175" s="231">
        <v>75</v>
      </c>
      <c r="AF175" s="231">
        <v>0</v>
      </c>
      <c r="AG175" s="231">
        <v>0</v>
      </c>
      <c r="AH175" s="231">
        <v>5</v>
      </c>
      <c r="AI175" s="231">
        <v>5</v>
      </c>
      <c r="AJ175" s="231">
        <v>0</v>
      </c>
      <c r="AK175" s="231">
        <v>0</v>
      </c>
      <c r="AL175" s="231">
        <v>0</v>
      </c>
      <c r="AM175" s="231">
        <v>0</v>
      </c>
      <c r="AN175" s="231">
        <v>0</v>
      </c>
      <c r="AO175" s="231">
        <v>0</v>
      </c>
    </row>
    <row r="176" spans="1:41" x14ac:dyDescent="0.35">
      <c r="A176">
        <v>3303366</v>
      </c>
      <c r="B176" s="231">
        <v>3366</v>
      </c>
      <c r="C176" t="s">
        <v>997</v>
      </c>
      <c r="D176" s="231">
        <v>0</v>
      </c>
      <c r="E176" s="231">
        <v>6</v>
      </c>
      <c r="F176" s="231">
        <v>3</v>
      </c>
      <c r="G176" s="232">
        <v>9</v>
      </c>
      <c r="H176" s="231">
        <v>0</v>
      </c>
      <c r="I176" s="231">
        <v>0</v>
      </c>
      <c r="J176" s="232">
        <v>0</v>
      </c>
      <c r="K176" s="231">
        <v>0</v>
      </c>
      <c r="L176" s="231">
        <v>90</v>
      </c>
      <c r="M176" s="231">
        <v>45</v>
      </c>
      <c r="N176" s="232">
        <v>135</v>
      </c>
      <c r="O176" s="231">
        <v>0</v>
      </c>
      <c r="P176" s="231">
        <v>0</v>
      </c>
      <c r="Q176" s="232">
        <v>0</v>
      </c>
      <c r="R176" s="231">
        <v>8</v>
      </c>
      <c r="S176" s="231">
        <v>120</v>
      </c>
      <c r="T176" s="231">
        <v>0</v>
      </c>
      <c r="U176" s="231">
        <v>1</v>
      </c>
      <c r="V176" s="231">
        <v>15</v>
      </c>
      <c r="W176" s="231">
        <v>0</v>
      </c>
      <c r="X176" s="231">
        <v>0</v>
      </c>
      <c r="Y176" s="231">
        <v>0</v>
      </c>
      <c r="Z176" s="231">
        <v>0</v>
      </c>
      <c r="AA176" s="231">
        <v>5</v>
      </c>
      <c r="AB176" s="231">
        <v>75</v>
      </c>
      <c r="AC176" s="231">
        <v>0</v>
      </c>
      <c r="AD176" s="231">
        <v>5</v>
      </c>
      <c r="AE176" s="231">
        <v>75</v>
      </c>
      <c r="AF176" s="231">
        <v>0</v>
      </c>
      <c r="AG176" s="231">
        <v>0</v>
      </c>
      <c r="AH176" s="231">
        <v>5</v>
      </c>
      <c r="AI176" s="231">
        <v>0</v>
      </c>
      <c r="AJ176" s="231">
        <v>0</v>
      </c>
      <c r="AK176" s="231">
        <v>0</v>
      </c>
      <c r="AL176" s="231">
        <v>0</v>
      </c>
      <c r="AM176" s="231">
        <v>0</v>
      </c>
      <c r="AN176" s="231">
        <v>0</v>
      </c>
      <c r="AO176" s="231">
        <v>0</v>
      </c>
    </row>
    <row r="177" spans="1:41" x14ac:dyDescent="0.35">
      <c r="A177">
        <v>3303367</v>
      </c>
      <c r="B177" s="231">
        <v>3367</v>
      </c>
      <c r="C177" t="s">
        <v>998</v>
      </c>
      <c r="D177" s="231">
        <v>0</v>
      </c>
      <c r="E177" s="231">
        <v>14</v>
      </c>
      <c r="F177" s="231">
        <v>10</v>
      </c>
      <c r="G177" s="232">
        <v>24</v>
      </c>
      <c r="H177" s="231">
        <v>7</v>
      </c>
      <c r="I177" s="231">
        <v>7</v>
      </c>
      <c r="J177" s="232">
        <v>14</v>
      </c>
      <c r="K177" s="231">
        <v>0</v>
      </c>
      <c r="L177" s="231">
        <v>210</v>
      </c>
      <c r="M177" s="231">
        <v>150</v>
      </c>
      <c r="N177" s="232">
        <v>360</v>
      </c>
      <c r="O177" s="231">
        <v>105</v>
      </c>
      <c r="P177" s="231">
        <v>105</v>
      </c>
      <c r="Q177" s="232">
        <v>210</v>
      </c>
      <c r="R177" s="231">
        <v>11</v>
      </c>
      <c r="S177" s="231">
        <v>165</v>
      </c>
      <c r="T177" s="231">
        <v>105</v>
      </c>
      <c r="U177" s="231">
        <v>0</v>
      </c>
      <c r="V177" s="231">
        <v>0</v>
      </c>
      <c r="W177" s="231">
        <v>0</v>
      </c>
      <c r="X177" s="231">
        <v>4</v>
      </c>
      <c r="Y177" s="231">
        <v>60</v>
      </c>
      <c r="Z177" s="231">
        <v>45</v>
      </c>
      <c r="AA177" s="231">
        <v>5</v>
      </c>
      <c r="AB177" s="231">
        <v>75</v>
      </c>
      <c r="AC177" s="231">
        <v>15</v>
      </c>
      <c r="AD177" s="231">
        <v>5</v>
      </c>
      <c r="AE177" s="231">
        <v>75</v>
      </c>
      <c r="AF177" s="231">
        <v>15</v>
      </c>
      <c r="AG177" s="231">
        <v>0</v>
      </c>
      <c r="AH177" s="231">
        <v>5</v>
      </c>
      <c r="AI177" s="231">
        <v>5</v>
      </c>
      <c r="AJ177" s="231">
        <v>0</v>
      </c>
      <c r="AK177" s="231">
        <v>0</v>
      </c>
      <c r="AL177" s="231">
        <v>0</v>
      </c>
      <c r="AM177" s="231">
        <v>0</v>
      </c>
      <c r="AN177" s="231">
        <v>0</v>
      </c>
      <c r="AO177" s="231">
        <v>0</v>
      </c>
    </row>
    <row r="178" spans="1:41" x14ac:dyDescent="0.35">
      <c r="A178">
        <v>3303372</v>
      </c>
      <c r="B178" s="231">
        <v>3372</v>
      </c>
      <c r="C178" t="s">
        <v>999</v>
      </c>
      <c r="D178" s="231">
        <v>0</v>
      </c>
      <c r="E178" s="231">
        <v>39</v>
      </c>
      <c r="F178" s="231">
        <v>21</v>
      </c>
      <c r="G178" s="232">
        <v>60</v>
      </c>
      <c r="H178" s="231">
        <v>7</v>
      </c>
      <c r="I178" s="231">
        <v>0</v>
      </c>
      <c r="J178" s="232">
        <v>7</v>
      </c>
      <c r="K178" s="231">
        <v>0</v>
      </c>
      <c r="L178" s="231">
        <v>585</v>
      </c>
      <c r="M178" s="231">
        <v>307.5</v>
      </c>
      <c r="N178" s="232">
        <v>892.5</v>
      </c>
      <c r="O178" s="231">
        <v>105</v>
      </c>
      <c r="P178" s="231">
        <v>0</v>
      </c>
      <c r="Q178" s="232">
        <v>105</v>
      </c>
      <c r="R178" s="231">
        <v>8</v>
      </c>
      <c r="S178" s="231">
        <v>120</v>
      </c>
      <c r="T178" s="231">
        <v>30</v>
      </c>
      <c r="U178" s="231">
        <v>8</v>
      </c>
      <c r="V178" s="231">
        <v>120</v>
      </c>
      <c r="W178" s="231">
        <v>0</v>
      </c>
      <c r="X178" s="231">
        <v>24</v>
      </c>
      <c r="Y178" s="231">
        <v>360</v>
      </c>
      <c r="Z178" s="231">
        <v>15</v>
      </c>
      <c r="AA178" s="231">
        <v>32</v>
      </c>
      <c r="AB178" s="231">
        <v>480</v>
      </c>
      <c r="AC178" s="231">
        <v>60</v>
      </c>
      <c r="AD178" s="231">
        <v>31</v>
      </c>
      <c r="AE178" s="231">
        <v>465</v>
      </c>
      <c r="AF178" s="231">
        <v>60</v>
      </c>
      <c r="AG178" s="231">
        <v>0</v>
      </c>
      <c r="AH178" s="231">
        <v>31</v>
      </c>
      <c r="AI178" s="231">
        <v>31</v>
      </c>
      <c r="AJ178" s="231">
        <v>0</v>
      </c>
      <c r="AK178" s="231">
        <v>0</v>
      </c>
      <c r="AL178" s="231">
        <v>0</v>
      </c>
      <c r="AM178" s="231">
        <v>0</v>
      </c>
      <c r="AN178" s="231">
        <v>0</v>
      </c>
      <c r="AO178" s="231">
        <v>0</v>
      </c>
    </row>
    <row r="179" spans="1:41" x14ac:dyDescent="0.35">
      <c r="A179">
        <v>3303377</v>
      </c>
      <c r="B179" s="231">
        <v>3377</v>
      </c>
      <c r="C179" t="s">
        <v>1000</v>
      </c>
      <c r="D179" s="231">
        <v>0</v>
      </c>
      <c r="E179" s="231">
        <v>14</v>
      </c>
      <c r="F179" s="231">
        <v>2</v>
      </c>
      <c r="G179" s="232">
        <v>16</v>
      </c>
      <c r="H179" s="231">
        <v>0</v>
      </c>
      <c r="I179" s="231">
        <v>0</v>
      </c>
      <c r="J179" s="232">
        <v>0</v>
      </c>
      <c r="K179" s="231">
        <v>0</v>
      </c>
      <c r="L179" s="231">
        <v>210</v>
      </c>
      <c r="M179" s="231">
        <v>30</v>
      </c>
      <c r="N179" s="232">
        <v>240</v>
      </c>
      <c r="O179" s="231">
        <v>0</v>
      </c>
      <c r="P179" s="231">
        <v>0</v>
      </c>
      <c r="Q179" s="232">
        <v>0</v>
      </c>
      <c r="R179" s="231">
        <v>11</v>
      </c>
      <c r="S179" s="231">
        <v>165</v>
      </c>
      <c r="T179" s="231">
        <v>0</v>
      </c>
      <c r="U179" s="231">
        <v>4</v>
      </c>
      <c r="V179" s="231">
        <v>60</v>
      </c>
      <c r="W179" s="231">
        <v>0</v>
      </c>
      <c r="X179" s="231">
        <v>1</v>
      </c>
      <c r="Y179" s="231">
        <v>15</v>
      </c>
      <c r="Z179" s="231">
        <v>0</v>
      </c>
      <c r="AA179" s="231">
        <v>11</v>
      </c>
      <c r="AB179" s="231">
        <v>165</v>
      </c>
      <c r="AC179" s="231">
        <v>0</v>
      </c>
      <c r="AD179" s="231">
        <v>0</v>
      </c>
      <c r="AE179" s="231">
        <v>0</v>
      </c>
      <c r="AF179" s="231">
        <v>0</v>
      </c>
      <c r="AG179" s="231">
        <v>0</v>
      </c>
      <c r="AH179" s="231">
        <v>11</v>
      </c>
      <c r="AI179" s="231">
        <v>0</v>
      </c>
      <c r="AJ179" s="231">
        <v>0</v>
      </c>
      <c r="AK179" s="231">
        <v>0</v>
      </c>
      <c r="AL179" s="231">
        <v>0</v>
      </c>
      <c r="AM179" s="231">
        <v>0</v>
      </c>
      <c r="AN179" s="231">
        <v>0</v>
      </c>
      <c r="AO179" s="231">
        <v>0</v>
      </c>
    </row>
    <row r="180" spans="1:41" x14ac:dyDescent="0.35">
      <c r="A180">
        <v>3303386</v>
      </c>
      <c r="B180" s="231">
        <v>3386</v>
      </c>
      <c r="C180" t="s">
        <v>1001</v>
      </c>
      <c r="D180" s="231">
        <v>0</v>
      </c>
      <c r="E180" s="231">
        <v>18</v>
      </c>
      <c r="F180" s="231">
        <v>9</v>
      </c>
      <c r="G180" s="232">
        <v>27</v>
      </c>
      <c r="H180" s="231">
        <v>3</v>
      </c>
      <c r="I180" s="231">
        <v>3</v>
      </c>
      <c r="J180" s="232">
        <v>6</v>
      </c>
      <c r="K180" s="231">
        <v>0</v>
      </c>
      <c r="L180" s="231">
        <v>270</v>
      </c>
      <c r="M180" s="231">
        <v>135</v>
      </c>
      <c r="N180" s="232">
        <v>405</v>
      </c>
      <c r="O180" s="231">
        <v>45</v>
      </c>
      <c r="P180" s="231">
        <v>45</v>
      </c>
      <c r="Q180" s="232">
        <v>90</v>
      </c>
      <c r="R180" s="231">
        <v>4</v>
      </c>
      <c r="S180" s="231">
        <v>60</v>
      </c>
      <c r="T180" s="231">
        <v>30</v>
      </c>
      <c r="U180" s="231">
        <v>14</v>
      </c>
      <c r="V180" s="231">
        <v>210</v>
      </c>
      <c r="W180" s="231">
        <v>15</v>
      </c>
      <c r="X180" s="231">
        <v>4</v>
      </c>
      <c r="Y180" s="231">
        <v>60</v>
      </c>
      <c r="Z180" s="231">
        <v>15</v>
      </c>
      <c r="AA180" s="231">
        <v>9</v>
      </c>
      <c r="AB180" s="231">
        <v>135</v>
      </c>
      <c r="AC180" s="231">
        <v>45</v>
      </c>
      <c r="AD180" s="231">
        <v>5</v>
      </c>
      <c r="AE180" s="231">
        <v>75</v>
      </c>
      <c r="AF180" s="231">
        <v>30</v>
      </c>
      <c r="AG180" s="231">
        <v>0</v>
      </c>
      <c r="AH180" s="231">
        <v>0</v>
      </c>
      <c r="AI180" s="231">
        <v>0</v>
      </c>
      <c r="AJ180" s="231">
        <v>0</v>
      </c>
      <c r="AK180" s="231">
        <v>0</v>
      </c>
      <c r="AL180" s="231">
        <v>0</v>
      </c>
      <c r="AM180" s="231">
        <v>0</v>
      </c>
      <c r="AN180" s="231">
        <v>0</v>
      </c>
      <c r="AO180" s="231">
        <v>0</v>
      </c>
    </row>
    <row r="181" spans="1:41" x14ac:dyDescent="0.35">
      <c r="A181">
        <v>3303406</v>
      </c>
      <c r="B181" s="231">
        <v>3406</v>
      </c>
      <c r="C181" t="s">
        <v>1002</v>
      </c>
      <c r="D181" s="231">
        <v>0</v>
      </c>
      <c r="E181" s="231">
        <v>20</v>
      </c>
      <c r="F181" s="231">
        <v>5</v>
      </c>
      <c r="G181" s="232">
        <v>25</v>
      </c>
      <c r="H181" s="231">
        <v>0</v>
      </c>
      <c r="I181" s="231">
        <v>0</v>
      </c>
      <c r="J181" s="232">
        <v>0</v>
      </c>
      <c r="K181" s="231">
        <v>0</v>
      </c>
      <c r="L181" s="231">
        <v>300</v>
      </c>
      <c r="M181" s="231">
        <v>75</v>
      </c>
      <c r="N181" s="232">
        <v>375</v>
      </c>
      <c r="O181" s="231">
        <v>0</v>
      </c>
      <c r="P181" s="231">
        <v>0</v>
      </c>
      <c r="Q181" s="232">
        <v>0</v>
      </c>
      <c r="R181" s="231">
        <v>1</v>
      </c>
      <c r="S181" s="231">
        <v>15</v>
      </c>
      <c r="T181" s="231">
        <v>0</v>
      </c>
      <c r="U181" s="231">
        <v>14</v>
      </c>
      <c r="V181" s="231">
        <v>210</v>
      </c>
      <c r="W181" s="231">
        <v>0</v>
      </c>
      <c r="X181" s="231">
        <v>6</v>
      </c>
      <c r="Y181" s="231">
        <v>90</v>
      </c>
      <c r="Z181" s="231">
        <v>0</v>
      </c>
      <c r="AA181" s="231">
        <v>18</v>
      </c>
      <c r="AB181" s="231">
        <v>270</v>
      </c>
      <c r="AC181" s="231">
        <v>0</v>
      </c>
      <c r="AD181" s="231">
        <v>18</v>
      </c>
      <c r="AE181" s="231">
        <v>270</v>
      </c>
      <c r="AF181" s="231">
        <v>0</v>
      </c>
      <c r="AG181" s="231">
        <v>0</v>
      </c>
      <c r="AH181" s="231">
        <v>18</v>
      </c>
      <c r="AI181" s="231">
        <v>18</v>
      </c>
      <c r="AJ181" s="231">
        <v>0</v>
      </c>
      <c r="AK181" s="231">
        <v>0</v>
      </c>
      <c r="AL181" s="231">
        <v>0</v>
      </c>
      <c r="AM181" s="231">
        <v>0</v>
      </c>
      <c r="AN181" s="231">
        <v>0</v>
      </c>
      <c r="AO181" s="231">
        <v>0</v>
      </c>
    </row>
    <row r="182" spans="1:41" x14ac:dyDescent="0.35">
      <c r="A182">
        <v>3303411</v>
      </c>
      <c r="B182" s="231">
        <v>3411</v>
      </c>
      <c r="C182" t="s">
        <v>1003</v>
      </c>
      <c r="D182" s="231">
        <v>0</v>
      </c>
      <c r="E182" s="231">
        <v>16</v>
      </c>
      <c r="F182" s="231">
        <v>10</v>
      </c>
      <c r="G182" s="232">
        <v>26</v>
      </c>
      <c r="H182" s="231">
        <v>0</v>
      </c>
      <c r="I182" s="231">
        <v>0</v>
      </c>
      <c r="J182" s="232">
        <v>0</v>
      </c>
      <c r="K182" s="231">
        <v>0</v>
      </c>
      <c r="L182" s="231">
        <v>240</v>
      </c>
      <c r="M182" s="231">
        <v>150</v>
      </c>
      <c r="N182" s="232">
        <v>390</v>
      </c>
      <c r="O182" s="231">
        <v>0</v>
      </c>
      <c r="P182" s="231">
        <v>0</v>
      </c>
      <c r="Q182" s="232">
        <v>0</v>
      </c>
      <c r="R182" s="231">
        <v>21</v>
      </c>
      <c r="S182" s="231">
        <v>315</v>
      </c>
      <c r="T182" s="231">
        <v>0</v>
      </c>
      <c r="U182" s="231">
        <v>2</v>
      </c>
      <c r="V182" s="231">
        <v>30</v>
      </c>
      <c r="W182" s="231">
        <v>0</v>
      </c>
      <c r="X182" s="231">
        <v>1</v>
      </c>
      <c r="Y182" s="231">
        <v>15</v>
      </c>
      <c r="Z182" s="231">
        <v>0</v>
      </c>
      <c r="AA182" s="231">
        <v>22</v>
      </c>
      <c r="AB182" s="231">
        <v>330</v>
      </c>
      <c r="AC182" s="231">
        <v>0</v>
      </c>
      <c r="AD182" s="231">
        <v>22</v>
      </c>
      <c r="AE182" s="231">
        <v>330</v>
      </c>
      <c r="AF182" s="231">
        <v>0</v>
      </c>
      <c r="AG182" s="231">
        <v>0</v>
      </c>
      <c r="AH182" s="231">
        <v>20</v>
      </c>
      <c r="AI182" s="231">
        <v>20</v>
      </c>
      <c r="AJ182" s="231">
        <v>0</v>
      </c>
      <c r="AK182" s="231">
        <v>0</v>
      </c>
      <c r="AL182" s="231">
        <v>0</v>
      </c>
      <c r="AM182" s="231">
        <v>0</v>
      </c>
      <c r="AN182" s="231">
        <v>0</v>
      </c>
      <c r="AO182" s="231">
        <v>0</v>
      </c>
    </row>
    <row r="183" spans="1:41" x14ac:dyDescent="0.35">
      <c r="A183">
        <v>3303412</v>
      </c>
      <c r="B183" s="231">
        <v>3412</v>
      </c>
      <c r="C183" t="s">
        <v>1004</v>
      </c>
      <c r="D183" s="231">
        <v>0</v>
      </c>
      <c r="E183" s="231">
        <v>33</v>
      </c>
      <c r="F183" s="231">
        <v>18</v>
      </c>
      <c r="G183" s="232">
        <v>51</v>
      </c>
      <c r="H183" s="231">
        <v>5</v>
      </c>
      <c r="I183" s="231">
        <v>4</v>
      </c>
      <c r="J183" s="232">
        <v>9</v>
      </c>
      <c r="K183" s="231">
        <v>0</v>
      </c>
      <c r="L183" s="231">
        <v>495</v>
      </c>
      <c r="M183" s="231">
        <v>270</v>
      </c>
      <c r="N183" s="232">
        <v>765</v>
      </c>
      <c r="O183" s="231">
        <v>75</v>
      </c>
      <c r="P183" s="231">
        <v>60</v>
      </c>
      <c r="Q183" s="232">
        <v>135</v>
      </c>
      <c r="R183" s="231">
        <v>17</v>
      </c>
      <c r="S183" s="231">
        <v>255</v>
      </c>
      <c r="T183" s="231">
        <v>60</v>
      </c>
      <c r="U183" s="231">
        <v>26</v>
      </c>
      <c r="V183" s="231">
        <v>390</v>
      </c>
      <c r="W183" s="231">
        <v>45</v>
      </c>
      <c r="X183" s="231">
        <v>1</v>
      </c>
      <c r="Y183" s="231">
        <v>15</v>
      </c>
      <c r="Z183" s="231">
        <v>0</v>
      </c>
      <c r="AA183" s="231">
        <v>14</v>
      </c>
      <c r="AB183" s="231">
        <v>210</v>
      </c>
      <c r="AC183" s="231">
        <v>0</v>
      </c>
      <c r="AD183" s="231">
        <v>14</v>
      </c>
      <c r="AE183" s="231">
        <v>210</v>
      </c>
      <c r="AF183" s="231">
        <v>0</v>
      </c>
      <c r="AG183" s="231">
        <v>0</v>
      </c>
      <c r="AH183" s="231">
        <v>14</v>
      </c>
      <c r="AI183" s="231">
        <v>0</v>
      </c>
      <c r="AJ183" s="231">
        <v>0</v>
      </c>
      <c r="AK183" s="231">
        <v>0</v>
      </c>
      <c r="AL183" s="231">
        <v>0</v>
      </c>
      <c r="AM183" s="231">
        <v>0</v>
      </c>
      <c r="AN183" s="231">
        <v>0</v>
      </c>
      <c r="AO183" s="231">
        <v>0</v>
      </c>
    </row>
    <row r="184" spans="1:41" x14ac:dyDescent="0.35">
      <c r="A184">
        <v>3303428</v>
      </c>
      <c r="B184" s="231">
        <v>3428</v>
      </c>
      <c r="C184" t="s">
        <v>1296</v>
      </c>
      <c r="D184" s="231">
        <v>0</v>
      </c>
      <c r="E184" s="231">
        <v>20</v>
      </c>
      <c r="F184" s="231">
        <v>10</v>
      </c>
      <c r="G184" s="232">
        <v>30</v>
      </c>
      <c r="H184" s="231">
        <v>4</v>
      </c>
      <c r="I184" s="231">
        <v>6</v>
      </c>
      <c r="J184" s="232">
        <v>10</v>
      </c>
      <c r="K184" s="231">
        <v>0</v>
      </c>
      <c r="L184" s="231">
        <v>300</v>
      </c>
      <c r="M184" s="231">
        <v>150</v>
      </c>
      <c r="N184" s="232">
        <v>450</v>
      </c>
      <c r="O184" s="231">
        <v>60</v>
      </c>
      <c r="P184" s="231">
        <v>90</v>
      </c>
      <c r="Q184" s="232">
        <v>150</v>
      </c>
      <c r="R184" s="231">
        <v>2</v>
      </c>
      <c r="S184" s="231">
        <v>30</v>
      </c>
      <c r="T184" s="231">
        <v>15</v>
      </c>
      <c r="U184" s="231">
        <v>3</v>
      </c>
      <c r="V184" s="231">
        <v>45</v>
      </c>
      <c r="W184" s="231">
        <v>15</v>
      </c>
      <c r="X184" s="231">
        <v>0</v>
      </c>
      <c r="Y184" s="231">
        <v>0</v>
      </c>
      <c r="Z184" s="231">
        <v>0</v>
      </c>
      <c r="AA184" s="231">
        <v>7</v>
      </c>
      <c r="AB184" s="231">
        <v>105</v>
      </c>
      <c r="AC184" s="231">
        <v>15</v>
      </c>
      <c r="AD184" s="231">
        <v>7</v>
      </c>
      <c r="AE184" s="231">
        <v>105</v>
      </c>
      <c r="AF184" s="231">
        <v>15</v>
      </c>
      <c r="AG184" s="231">
        <v>0</v>
      </c>
      <c r="AH184" s="231">
        <v>7</v>
      </c>
      <c r="AI184" s="231">
        <v>7</v>
      </c>
      <c r="AJ184" s="231">
        <v>0</v>
      </c>
      <c r="AK184" s="231">
        <v>0</v>
      </c>
      <c r="AL184" s="231">
        <v>0</v>
      </c>
      <c r="AM184" s="231">
        <v>0</v>
      </c>
      <c r="AN184" s="231">
        <v>0</v>
      </c>
      <c r="AO184" s="231">
        <v>0</v>
      </c>
    </row>
    <row r="185" spans="1:41" x14ac:dyDescent="0.35">
      <c r="A185">
        <v>3303431</v>
      </c>
      <c r="B185" s="231">
        <v>3431</v>
      </c>
      <c r="C185" t="s">
        <v>1006</v>
      </c>
      <c r="D185" s="231">
        <v>0</v>
      </c>
      <c r="E185" s="231">
        <v>27</v>
      </c>
      <c r="F185" s="231">
        <v>13</v>
      </c>
      <c r="G185" s="232">
        <v>40</v>
      </c>
      <c r="H185" s="231">
        <v>14</v>
      </c>
      <c r="I185" s="231">
        <v>6</v>
      </c>
      <c r="J185" s="232">
        <v>20</v>
      </c>
      <c r="K185" s="231">
        <v>0</v>
      </c>
      <c r="L185" s="231">
        <v>405</v>
      </c>
      <c r="M185" s="231">
        <v>195</v>
      </c>
      <c r="N185" s="232">
        <v>600</v>
      </c>
      <c r="O185" s="231">
        <v>210</v>
      </c>
      <c r="P185" s="231">
        <v>90</v>
      </c>
      <c r="Q185" s="232">
        <v>300</v>
      </c>
      <c r="R185" s="231">
        <v>4</v>
      </c>
      <c r="S185" s="231">
        <v>60</v>
      </c>
      <c r="T185" s="231">
        <v>15</v>
      </c>
      <c r="U185" s="231">
        <v>0</v>
      </c>
      <c r="V185" s="231">
        <v>0</v>
      </c>
      <c r="W185" s="231">
        <v>0</v>
      </c>
      <c r="X185" s="231">
        <v>1</v>
      </c>
      <c r="Y185" s="231">
        <v>15</v>
      </c>
      <c r="Z185" s="231">
        <v>0</v>
      </c>
      <c r="AA185" s="231">
        <v>3</v>
      </c>
      <c r="AB185" s="231">
        <v>45</v>
      </c>
      <c r="AC185" s="231">
        <v>0</v>
      </c>
      <c r="AD185" s="231">
        <v>0</v>
      </c>
      <c r="AE185" s="231">
        <v>0</v>
      </c>
      <c r="AF185" s="231">
        <v>0</v>
      </c>
      <c r="AG185" s="231">
        <v>0</v>
      </c>
      <c r="AH185" s="231">
        <v>3</v>
      </c>
      <c r="AI185" s="231">
        <v>0</v>
      </c>
      <c r="AJ185" s="231">
        <v>0</v>
      </c>
      <c r="AK185" s="231">
        <v>0</v>
      </c>
      <c r="AL185" s="231">
        <v>0</v>
      </c>
      <c r="AM185" s="231">
        <v>0</v>
      </c>
      <c r="AN185" s="231">
        <v>0</v>
      </c>
      <c r="AO185" s="231">
        <v>0</v>
      </c>
    </row>
    <row r="186" spans="1:41" x14ac:dyDescent="0.35">
      <c r="A186">
        <v>3303432</v>
      </c>
      <c r="B186" s="231">
        <v>3432</v>
      </c>
      <c r="C186" t="s">
        <v>1007</v>
      </c>
      <c r="D186" s="231">
        <v>0</v>
      </c>
      <c r="E186" s="231">
        <v>48</v>
      </c>
      <c r="F186" s="231">
        <v>19</v>
      </c>
      <c r="G186" s="232">
        <v>67</v>
      </c>
      <c r="H186" s="231">
        <v>1</v>
      </c>
      <c r="I186" s="231">
        <v>3</v>
      </c>
      <c r="J186" s="232">
        <v>4</v>
      </c>
      <c r="K186" s="231">
        <v>0</v>
      </c>
      <c r="L186" s="231">
        <v>720</v>
      </c>
      <c r="M186" s="231">
        <v>285</v>
      </c>
      <c r="N186" s="232">
        <v>1005</v>
      </c>
      <c r="O186" s="231">
        <v>15</v>
      </c>
      <c r="P186" s="231">
        <v>45</v>
      </c>
      <c r="Q186" s="232">
        <v>60</v>
      </c>
      <c r="R186" s="231">
        <v>17</v>
      </c>
      <c r="S186" s="231">
        <v>255</v>
      </c>
      <c r="T186" s="231">
        <v>0</v>
      </c>
      <c r="U186" s="231">
        <v>41</v>
      </c>
      <c r="V186" s="231">
        <v>615</v>
      </c>
      <c r="W186" s="231">
        <v>60</v>
      </c>
      <c r="X186" s="231">
        <v>7</v>
      </c>
      <c r="Y186" s="231">
        <v>105</v>
      </c>
      <c r="Z186" s="231">
        <v>0</v>
      </c>
      <c r="AA186" s="231">
        <v>22</v>
      </c>
      <c r="AB186" s="231">
        <v>330</v>
      </c>
      <c r="AC186" s="231">
        <v>15</v>
      </c>
      <c r="AD186" s="231">
        <v>3</v>
      </c>
      <c r="AE186" s="231">
        <v>45</v>
      </c>
      <c r="AF186" s="231">
        <v>15</v>
      </c>
      <c r="AG186" s="231">
        <v>1</v>
      </c>
      <c r="AH186" s="231">
        <v>22</v>
      </c>
      <c r="AI186" s="231">
        <v>3</v>
      </c>
      <c r="AJ186" s="231">
        <v>0</v>
      </c>
      <c r="AK186" s="231">
        <v>0</v>
      </c>
      <c r="AL186" s="231">
        <v>0</v>
      </c>
      <c r="AM186" s="231">
        <v>0</v>
      </c>
      <c r="AN186" s="231">
        <v>0</v>
      </c>
      <c r="AO186" s="231">
        <v>0</v>
      </c>
    </row>
    <row r="187" spans="1:41" x14ac:dyDescent="0.35">
      <c r="A187">
        <v>3303433</v>
      </c>
      <c r="B187" s="231">
        <v>3433</v>
      </c>
      <c r="C187" t="s">
        <v>1008</v>
      </c>
      <c r="D187" s="231">
        <v>0</v>
      </c>
      <c r="E187" s="231">
        <v>16</v>
      </c>
      <c r="F187" s="231">
        <v>10</v>
      </c>
      <c r="G187" s="232">
        <v>26</v>
      </c>
      <c r="H187" s="231">
        <v>0</v>
      </c>
      <c r="I187" s="231">
        <v>0</v>
      </c>
      <c r="J187" s="232">
        <v>0</v>
      </c>
      <c r="K187" s="231">
        <v>0</v>
      </c>
      <c r="L187" s="231">
        <v>240</v>
      </c>
      <c r="M187" s="231">
        <v>150</v>
      </c>
      <c r="N187" s="232">
        <v>390</v>
      </c>
      <c r="O187" s="231">
        <v>0</v>
      </c>
      <c r="P187" s="231">
        <v>0</v>
      </c>
      <c r="Q187" s="232">
        <v>0</v>
      </c>
      <c r="R187" s="231">
        <v>6</v>
      </c>
      <c r="S187" s="231">
        <v>90</v>
      </c>
      <c r="T187" s="231">
        <v>0</v>
      </c>
      <c r="U187" s="231">
        <v>7</v>
      </c>
      <c r="V187" s="231">
        <v>105</v>
      </c>
      <c r="W187" s="231">
        <v>0</v>
      </c>
      <c r="X187" s="231">
        <v>9</v>
      </c>
      <c r="Y187" s="231">
        <v>135</v>
      </c>
      <c r="Z187" s="231">
        <v>0</v>
      </c>
      <c r="AA187" s="231">
        <v>26</v>
      </c>
      <c r="AB187" s="231">
        <v>390</v>
      </c>
      <c r="AC187" s="231">
        <v>0</v>
      </c>
      <c r="AD187" s="231">
        <v>13</v>
      </c>
      <c r="AE187" s="231">
        <v>195</v>
      </c>
      <c r="AF187" s="231">
        <v>0</v>
      </c>
      <c r="AG187" s="231">
        <v>0</v>
      </c>
      <c r="AH187" s="231">
        <v>18</v>
      </c>
      <c r="AI187" s="231">
        <v>0</v>
      </c>
      <c r="AJ187" s="231">
        <v>0</v>
      </c>
      <c r="AK187" s="231">
        <v>0</v>
      </c>
      <c r="AL187" s="231">
        <v>0</v>
      </c>
      <c r="AM187" s="231">
        <v>0</v>
      </c>
      <c r="AN187" s="231">
        <v>0</v>
      </c>
      <c r="AO187" s="231">
        <v>0</v>
      </c>
    </row>
    <row r="188" spans="1:41" x14ac:dyDescent="0.35">
      <c r="A188">
        <v>3304001</v>
      </c>
      <c r="B188" s="231">
        <v>4001</v>
      </c>
      <c r="C188" t="s">
        <v>1009</v>
      </c>
      <c r="D188" s="231">
        <v>0</v>
      </c>
      <c r="E188" s="231">
        <v>20</v>
      </c>
      <c r="F188" s="231">
        <v>4</v>
      </c>
      <c r="G188" s="232">
        <v>24</v>
      </c>
      <c r="H188" s="231">
        <v>0</v>
      </c>
      <c r="I188" s="231">
        <v>0</v>
      </c>
      <c r="J188" s="232">
        <v>0</v>
      </c>
      <c r="K188" s="231">
        <v>0</v>
      </c>
      <c r="L188" s="231">
        <v>300</v>
      </c>
      <c r="M188" s="231">
        <v>60</v>
      </c>
      <c r="N188" s="232">
        <v>360</v>
      </c>
      <c r="O188" s="231">
        <v>0</v>
      </c>
      <c r="P188" s="231">
        <v>0</v>
      </c>
      <c r="Q188" s="232">
        <v>0</v>
      </c>
      <c r="R188" s="231">
        <v>15</v>
      </c>
      <c r="S188" s="231">
        <v>225</v>
      </c>
      <c r="T188" s="231">
        <v>0</v>
      </c>
      <c r="U188" s="231">
        <v>5</v>
      </c>
      <c r="V188" s="231">
        <v>75</v>
      </c>
      <c r="W188" s="231">
        <v>0</v>
      </c>
      <c r="X188" s="231">
        <v>0</v>
      </c>
      <c r="Y188" s="231">
        <v>0</v>
      </c>
      <c r="Z188" s="231">
        <v>0</v>
      </c>
      <c r="AA188" s="231">
        <v>13</v>
      </c>
      <c r="AB188" s="231">
        <v>195</v>
      </c>
      <c r="AC188" s="231">
        <v>0</v>
      </c>
      <c r="AD188" s="231">
        <v>13</v>
      </c>
      <c r="AE188" s="231">
        <v>195</v>
      </c>
      <c r="AF188" s="231">
        <v>0</v>
      </c>
      <c r="AG188" s="231">
        <v>0</v>
      </c>
      <c r="AH188" s="231">
        <v>13</v>
      </c>
      <c r="AI188" s="231">
        <v>13</v>
      </c>
      <c r="AJ188" s="231">
        <v>0</v>
      </c>
      <c r="AK188" s="231">
        <v>0</v>
      </c>
      <c r="AL188" s="231">
        <v>0</v>
      </c>
      <c r="AM188" s="231">
        <v>0</v>
      </c>
      <c r="AN188" s="231">
        <v>0</v>
      </c>
      <c r="AO188" s="231">
        <v>0</v>
      </c>
    </row>
    <row r="189" spans="1:41" x14ac:dyDescent="0.35">
      <c r="A189">
        <v>3304019</v>
      </c>
      <c r="B189" s="231">
        <v>4019</v>
      </c>
      <c r="C189" t="s">
        <v>244</v>
      </c>
      <c r="D189" s="231">
        <v>0</v>
      </c>
      <c r="E189" s="231">
        <v>61</v>
      </c>
      <c r="F189" s="231">
        <v>18</v>
      </c>
      <c r="G189" s="232">
        <v>79</v>
      </c>
      <c r="H189" s="231">
        <v>5</v>
      </c>
      <c r="I189" s="231">
        <v>1</v>
      </c>
      <c r="J189" s="232">
        <v>6</v>
      </c>
      <c r="K189" s="231">
        <v>0</v>
      </c>
      <c r="L189" s="231">
        <v>915</v>
      </c>
      <c r="M189" s="231">
        <v>270</v>
      </c>
      <c r="N189" s="232">
        <v>1185</v>
      </c>
      <c r="O189" s="231">
        <v>75</v>
      </c>
      <c r="P189" s="231">
        <v>15</v>
      </c>
      <c r="Q189" s="232">
        <v>90</v>
      </c>
      <c r="R189" s="231">
        <v>0</v>
      </c>
      <c r="S189" s="231">
        <v>0</v>
      </c>
      <c r="T189" s="231">
        <v>0</v>
      </c>
      <c r="U189" s="231">
        <v>1</v>
      </c>
      <c r="V189" s="231">
        <v>15</v>
      </c>
      <c r="W189" s="231">
        <v>0</v>
      </c>
      <c r="X189" s="231">
        <v>58</v>
      </c>
      <c r="Y189" s="231">
        <v>870</v>
      </c>
      <c r="Z189" s="231">
        <v>75</v>
      </c>
      <c r="AA189" s="231">
        <v>11</v>
      </c>
      <c r="AB189" s="231">
        <v>165</v>
      </c>
      <c r="AC189" s="231">
        <v>15</v>
      </c>
      <c r="AD189" s="231">
        <v>11</v>
      </c>
      <c r="AE189" s="231">
        <v>165</v>
      </c>
      <c r="AF189" s="231">
        <v>15</v>
      </c>
      <c r="AG189" s="231">
        <v>0</v>
      </c>
      <c r="AH189" s="231">
        <v>7</v>
      </c>
      <c r="AI189" s="231">
        <v>1</v>
      </c>
      <c r="AJ189" s="231">
        <v>0</v>
      </c>
      <c r="AK189" s="231">
        <v>0</v>
      </c>
      <c r="AL189" s="231">
        <v>0</v>
      </c>
      <c r="AM189" s="231">
        <v>0</v>
      </c>
      <c r="AN189" s="231">
        <v>0</v>
      </c>
      <c r="AO189" s="231">
        <v>0</v>
      </c>
    </row>
    <row r="190" spans="1:41" x14ac:dyDescent="0.35">
      <c r="A190">
        <v>3304038</v>
      </c>
      <c r="B190" s="231">
        <v>4038</v>
      </c>
      <c r="C190" t="s">
        <v>1010</v>
      </c>
      <c r="D190" s="231">
        <v>0</v>
      </c>
      <c r="E190" s="231">
        <v>86</v>
      </c>
      <c r="F190" s="231">
        <v>40</v>
      </c>
      <c r="G190" s="232">
        <v>126</v>
      </c>
      <c r="H190" s="231">
        <v>6</v>
      </c>
      <c r="I190" s="231">
        <v>4</v>
      </c>
      <c r="J190" s="232">
        <v>10</v>
      </c>
      <c r="K190" s="231">
        <v>0</v>
      </c>
      <c r="L190" s="231">
        <v>1290</v>
      </c>
      <c r="M190" s="231">
        <v>600</v>
      </c>
      <c r="N190" s="232">
        <v>1890</v>
      </c>
      <c r="O190" s="231">
        <v>90</v>
      </c>
      <c r="P190" s="231">
        <v>60</v>
      </c>
      <c r="Q190" s="232">
        <v>150</v>
      </c>
      <c r="R190" s="231">
        <v>9</v>
      </c>
      <c r="S190" s="231">
        <v>135</v>
      </c>
      <c r="T190" s="231">
        <v>30</v>
      </c>
      <c r="U190" s="231">
        <v>19</v>
      </c>
      <c r="V190" s="231">
        <v>285</v>
      </c>
      <c r="W190" s="231">
        <v>30</v>
      </c>
      <c r="X190" s="231">
        <v>78</v>
      </c>
      <c r="Y190" s="231">
        <v>1170</v>
      </c>
      <c r="Z190" s="231">
        <v>45</v>
      </c>
      <c r="AA190" s="231">
        <v>8</v>
      </c>
      <c r="AB190" s="231">
        <v>120</v>
      </c>
      <c r="AC190" s="231">
        <v>30</v>
      </c>
      <c r="AD190" s="231">
        <v>7</v>
      </c>
      <c r="AE190" s="231">
        <v>105</v>
      </c>
      <c r="AF190" s="231">
        <v>15</v>
      </c>
      <c r="AG190" s="231">
        <v>0</v>
      </c>
      <c r="AH190" s="231">
        <v>8</v>
      </c>
      <c r="AI190" s="231">
        <v>0</v>
      </c>
      <c r="AJ190" s="231">
        <v>0</v>
      </c>
      <c r="AK190" s="231">
        <v>0</v>
      </c>
      <c r="AL190" s="231">
        <v>0</v>
      </c>
      <c r="AM190" s="231">
        <v>0</v>
      </c>
      <c r="AN190" s="231">
        <v>0</v>
      </c>
      <c r="AO190" s="231">
        <v>0</v>
      </c>
    </row>
    <row r="191" spans="1:41" x14ac:dyDescent="0.35">
      <c r="A191">
        <v>3305201</v>
      </c>
      <c r="B191" s="231">
        <v>5201</v>
      </c>
      <c r="C191" t="s">
        <v>1011</v>
      </c>
      <c r="D191" s="231">
        <v>0</v>
      </c>
      <c r="E191" s="231">
        <v>13</v>
      </c>
      <c r="F191" s="231">
        <v>8</v>
      </c>
      <c r="G191" s="232">
        <v>21</v>
      </c>
      <c r="H191" s="231">
        <v>0</v>
      </c>
      <c r="I191" s="231">
        <v>0</v>
      </c>
      <c r="J191" s="232">
        <v>0</v>
      </c>
      <c r="K191" s="231">
        <v>0</v>
      </c>
      <c r="L191" s="231">
        <v>195</v>
      </c>
      <c r="M191" s="231">
        <v>120</v>
      </c>
      <c r="N191" s="232">
        <v>315</v>
      </c>
      <c r="O191" s="231">
        <v>0</v>
      </c>
      <c r="P191" s="231">
        <v>0</v>
      </c>
      <c r="Q191" s="232">
        <v>0</v>
      </c>
      <c r="R191" s="231">
        <v>1</v>
      </c>
      <c r="S191" s="231">
        <v>15</v>
      </c>
      <c r="T191" s="231">
        <v>0</v>
      </c>
      <c r="U191" s="231">
        <v>0</v>
      </c>
      <c r="V191" s="231">
        <v>0</v>
      </c>
      <c r="W191" s="231">
        <v>0</v>
      </c>
      <c r="X191" s="231">
        <v>0</v>
      </c>
      <c r="Y191" s="231">
        <v>0</v>
      </c>
      <c r="Z191" s="231">
        <v>0</v>
      </c>
      <c r="AA191" s="231">
        <v>1</v>
      </c>
      <c r="AB191" s="231">
        <v>15</v>
      </c>
      <c r="AC191" s="231">
        <v>0</v>
      </c>
      <c r="AD191" s="231">
        <v>0</v>
      </c>
      <c r="AE191" s="231">
        <v>0</v>
      </c>
      <c r="AF191" s="231">
        <v>0</v>
      </c>
      <c r="AG191" s="231">
        <v>0</v>
      </c>
      <c r="AH191" s="231">
        <v>0</v>
      </c>
      <c r="AI191" s="231">
        <v>0</v>
      </c>
      <c r="AJ191" s="231">
        <v>0</v>
      </c>
      <c r="AK191" s="231">
        <v>0</v>
      </c>
      <c r="AL191" s="231">
        <v>0</v>
      </c>
      <c r="AM191" s="231">
        <v>0</v>
      </c>
      <c r="AN191" s="231">
        <v>0</v>
      </c>
      <c r="AO191" s="231">
        <v>0</v>
      </c>
    </row>
    <row r="192" spans="1:41" x14ac:dyDescent="0.35">
      <c r="A192">
        <v>3305203</v>
      </c>
      <c r="B192" s="231">
        <v>5203</v>
      </c>
      <c r="C192" t="s">
        <v>1012</v>
      </c>
      <c r="D192" s="231">
        <v>0</v>
      </c>
      <c r="E192" s="231">
        <v>31</v>
      </c>
      <c r="F192" s="231">
        <v>19</v>
      </c>
      <c r="G192" s="232">
        <v>50</v>
      </c>
      <c r="H192" s="231">
        <v>28</v>
      </c>
      <c r="I192" s="231">
        <v>16</v>
      </c>
      <c r="J192" s="232">
        <v>44</v>
      </c>
      <c r="K192" s="231">
        <v>0</v>
      </c>
      <c r="L192" s="231">
        <v>465</v>
      </c>
      <c r="M192" s="231">
        <v>285</v>
      </c>
      <c r="N192" s="232">
        <v>750</v>
      </c>
      <c r="O192" s="231">
        <v>420</v>
      </c>
      <c r="P192" s="231">
        <v>240</v>
      </c>
      <c r="Q192" s="232">
        <v>660</v>
      </c>
      <c r="R192" s="231">
        <v>1</v>
      </c>
      <c r="S192" s="231">
        <v>15</v>
      </c>
      <c r="T192" s="231">
        <v>15</v>
      </c>
      <c r="U192" s="231">
        <v>0</v>
      </c>
      <c r="V192" s="231">
        <v>0</v>
      </c>
      <c r="W192" s="231">
        <v>0</v>
      </c>
      <c r="X192" s="231">
        <v>4</v>
      </c>
      <c r="Y192" s="231">
        <v>60</v>
      </c>
      <c r="Z192" s="231">
        <v>45</v>
      </c>
      <c r="AA192" s="231">
        <v>2</v>
      </c>
      <c r="AB192" s="231">
        <v>30</v>
      </c>
      <c r="AC192" s="231">
        <v>30</v>
      </c>
      <c r="AD192" s="231">
        <v>2</v>
      </c>
      <c r="AE192" s="231">
        <v>30</v>
      </c>
      <c r="AF192" s="231">
        <v>30</v>
      </c>
      <c r="AG192" s="231">
        <v>0</v>
      </c>
      <c r="AH192" s="231">
        <v>0</v>
      </c>
      <c r="AI192" s="231">
        <v>0</v>
      </c>
      <c r="AJ192" s="231">
        <v>0</v>
      </c>
      <c r="AK192" s="231">
        <v>0</v>
      </c>
      <c r="AL192" s="231">
        <v>0</v>
      </c>
      <c r="AM192" s="231">
        <v>0</v>
      </c>
      <c r="AN192" s="231">
        <v>0</v>
      </c>
      <c r="AO192" s="231">
        <v>0</v>
      </c>
    </row>
    <row r="193" spans="1:41" x14ac:dyDescent="0.35">
      <c r="A193">
        <v>3305205</v>
      </c>
      <c r="B193" s="231">
        <v>5205</v>
      </c>
      <c r="C193" t="s">
        <v>1013</v>
      </c>
      <c r="D193" s="231">
        <v>0</v>
      </c>
      <c r="E193" s="231">
        <v>17</v>
      </c>
      <c r="F193" s="231">
        <v>3</v>
      </c>
      <c r="G193" s="232">
        <v>20</v>
      </c>
      <c r="H193" s="231">
        <v>14</v>
      </c>
      <c r="I193" s="231">
        <v>2</v>
      </c>
      <c r="J193" s="232">
        <v>16</v>
      </c>
      <c r="K193" s="231">
        <v>0</v>
      </c>
      <c r="L193" s="231">
        <v>255</v>
      </c>
      <c r="M193" s="231">
        <v>45</v>
      </c>
      <c r="N193" s="232">
        <v>300</v>
      </c>
      <c r="O193" s="231">
        <v>210</v>
      </c>
      <c r="P193" s="231">
        <v>30</v>
      </c>
      <c r="Q193" s="232">
        <v>240</v>
      </c>
      <c r="R193" s="231">
        <v>1</v>
      </c>
      <c r="S193" s="231">
        <v>15</v>
      </c>
      <c r="T193" s="231">
        <v>15</v>
      </c>
      <c r="U193" s="231">
        <v>0</v>
      </c>
      <c r="V193" s="231">
        <v>0</v>
      </c>
      <c r="W193" s="231">
        <v>0</v>
      </c>
      <c r="X193" s="231">
        <v>4</v>
      </c>
      <c r="Y193" s="231">
        <v>60</v>
      </c>
      <c r="Z193" s="231">
        <v>45</v>
      </c>
      <c r="AA193" s="231">
        <v>4</v>
      </c>
      <c r="AB193" s="231">
        <v>60</v>
      </c>
      <c r="AC193" s="231">
        <v>60</v>
      </c>
      <c r="AD193" s="231">
        <v>4</v>
      </c>
      <c r="AE193" s="231">
        <v>60</v>
      </c>
      <c r="AF193" s="231">
        <v>60</v>
      </c>
      <c r="AG193" s="231">
        <v>0</v>
      </c>
      <c r="AH193" s="231">
        <v>0</v>
      </c>
      <c r="AI193" s="231">
        <v>0</v>
      </c>
      <c r="AJ193" s="231">
        <v>0</v>
      </c>
      <c r="AK193" s="231">
        <v>0</v>
      </c>
      <c r="AL193" s="231">
        <v>0</v>
      </c>
      <c r="AM193" s="231">
        <v>0</v>
      </c>
      <c r="AN193" s="231">
        <v>0</v>
      </c>
      <c r="AO193" s="231">
        <v>0</v>
      </c>
    </row>
    <row r="194" spans="1:41" x14ac:dyDescent="0.35">
      <c r="A194">
        <v>3307004</v>
      </c>
      <c r="B194" s="231">
        <v>7004</v>
      </c>
      <c r="C194" t="s">
        <v>326</v>
      </c>
      <c r="D194" s="231">
        <v>1</v>
      </c>
      <c r="E194" s="231">
        <v>1</v>
      </c>
      <c r="F194" s="231">
        <v>1</v>
      </c>
      <c r="G194" s="232">
        <v>2</v>
      </c>
      <c r="H194" s="231">
        <v>0</v>
      </c>
      <c r="I194" s="231">
        <v>0</v>
      </c>
      <c r="J194" s="232">
        <v>0</v>
      </c>
      <c r="K194" s="231">
        <v>15</v>
      </c>
      <c r="L194" s="231">
        <v>15</v>
      </c>
      <c r="M194" s="231">
        <v>15</v>
      </c>
      <c r="N194" s="232">
        <v>30</v>
      </c>
      <c r="O194" s="231">
        <v>0</v>
      </c>
      <c r="P194" s="231">
        <v>0</v>
      </c>
      <c r="Q194" s="232">
        <v>0</v>
      </c>
      <c r="R194" s="231">
        <v>0</v>
      </c>
      <c r="S194" s="231">
        <v>0</v>
      </c>
      <c r="T194" s="231">
        <v>0</v>
      </c>
      <c r="U194" s="231">
        <v>0</v>
      </c>
      <c r="V194" s="231">
        <v>0</v>
      </c>
      <c r="W194" s="231">
        <v>0</v>
      </c>
      <c r="X194" s="231">
        <v>1</v>
      </c>
      <c r="Y194" s="231">
        <v>15</v>
      </c>
      <c r="Z194" s="231">
        <v>0</v>
      </c>
      <c r="AA194" s="231">
        <v>0</v>
      </c>
      <c r="AB194" s="231">
        <v>0</v>
      </c>
      <c r="AC194" s="231">
        <v>0</v>
      </c>
      <c r="AD194" s="231">
        <v>0</v>
      </c>
      <c r="AE194" s="231">
        <v>0</v>
      </c>
      <c r="AF194" s="231">
        <v>0</v>
      </c>
      <c r="AG194" s="231">
        <v>0</v>
      </c>
      <c r="AH194" s="231">
        <v>0</v>
      </c>
      <c r="AI194" s="231">
        <v>0</v>
      </c>
      <c r="AJ194" s="231">
        <v>0</v>
      </c>
      <c r="AK194" s="231">
        <v>0</v>
      </c>
      <c r="AL194" s="231">
        <v>0</v>
      </c>
      <c r="AM194" s="231">
        <v>0</v>
      </c>
      <c r="AN194" s="231">
        <v>0</v>
      </c>
      <c r="AO194" s="231">
        <v>0</v>
      </c>
    </row>
    <row r="195" spans="1:41" x14ac:dyDescent="0.35">
      <c r="A195">
        <v>3307009</v>
      </c>
      <c r="B195" s="231">
        <v>7009</v>
      </c>
      <c r="C195" t="s">
        <v>327</v>
      </c>
      <c r="D195" s="231">
        <v>1</v>
      </c>
      <c r="E195" s="231">
        <v>4</v>
      </c>
      <c r="F195" s="231">
        <v>1</v>
      </c>
      <c r="G195" s="232">
        <v>5</v>
      </c>
      <c r="H195" s="231">
        <v>0</v>
      </c>
      <c r="I195" s="231">
        <v>0</v>
      </c>
      <c r="J195" s="232">
        <v>0</v>
      </c>
      <c r="K195" s="231">
        <v>15</v>
      </c>
      <c r="L195" s="231">
        <v>60</v>
      </c>
      <c r="M195" s="231">
        <v>15</v>
      </c>
      <c r="N195" s="232">
        <v>75</v>
      </c>
      <c r="O195" s="231">
        <v>0</v>
      </c>
      <c r="P195" s="231">
        <v>0</v>
      </c>
      <c r="Q195" s="232">
        <v>0</v>
      </c>
      <c r="R195" s="231">
        <v>0</v>
      </c>
      <c r="S195" s="231">
        <v>0</v>
      </c>
      <c r="T195" s="231">
        <v>0</v>
      </c>
      <c r="U195" s="231">
        <v>1</v>
      </c>
      <c r="V195" s="231">
        <v>15</v>
      </c>
      <c r="W195" s="231">
        <v>0</v>
      </c>
      <c r="X195" s="231">
        <v>1</v>
      </c>
      <c r="Y195" s="231">
        <v>15</v>
      </c>
      <c r="Z195" s="231">
        <v>0</v>
      </c>
      <c r="AA195" s="231">
        <v>3</v>
      </c>
      <c r="AB195" s="231">
        <v>45</v>
      </c>
      <c r="AC195" s="231">
        <v>0</v>
      </c>
      <c r="AD195" s="231">
        <v>2</v>
      </c>
      <c r="AE195" s="231">
        <v>30</v>
      </c>
      <c r="AF195" s="231">
        <v>0</v>
      </c>
      <c r="AG195" s="231">
        <v>0</v>
      </c>
      <c r="AH195" s="231">
        <v>3</v>
      </c>
      <c r="AI195" s="231">
        <v>2</v>
      </c>
      <c r="AJ195" s="231">
        <v>1</v>
      </c>
      <c r="AK195" s="231">
        <v>0</v>
      </c>
      <c r="AL195" s="231">
        <v>0</v>
      </c>
      <c r="AM195" s="231">
        <v>0</v>
      </c>
      <c r="AN195" s="231">
        <v>0</v>
      </c>
      <c r="AO195" s="231">
        <v>0</v>
      </c>
    </row>
    <row r="196" spans="1:41" x14ac:dyDescent="0.35">
      <c r="A196">
        <v>3307012</v>
      </c>
      <c r="B196" s="231">
        <v>7012</v>
      </c>
      <c r="C196" t="s">
        <v>328</v>
      </c>
      <c r="D196" s="231">
        <v>0</v>
      </c>
      <c r="E196" s="231">
        <v>2</v>
      </c>
      <c r="F196" s="231">
        <v>3</v>
      </c>
      <c r="G196" s="232">
        <v>5</v>
      </c>
      <c r="H196" s="231">
        <v>0</v>
      </c>
      <c r="I196" s="231">
        <v>0</v>
      </c>
      <c r="J196" s="232">
        <v>0</v>
      </c>
      <c r="K196" s="231">
        <v>0</v>
      </c>
      <c r="L196" s="231">
        <v>30</v>
      </c>
      <c r="M196" s="231">
        <v>45</v>
      </c>
      <c r="N196" s="232">
        <v>75</v>
      </c>
      <c r="O196" s="231">
        <v>0</v>
      </c>
      <c r="P196" s="231">
        <v>0</v>
      </c>
      <c r="Q196" s="232">
        <v>0</v>
      </c>
      <c r="R196" s="231">
        <v>0</v>
      </c>
      <c r="S196" s="231">
        <v>0</v>
      </c>
      <c r="T196" s="231">
        <v>0</v>
      </c>
      <c r="U196" s="231">
        <v>1</v>
      </c>
      <c r="V196" s="231">
        <v>15</v>
      </c>
      <c r="W196" s="231">
        <v>0</v>
      </c>
      <c r="X196" s="231">
        <v>1</v>
      </c>
      <c r="Y196" s="231">
        <v>15</v>
      </c>
      <c r="Z196" s="231">
        <v>0</v>
      </c>
      <c r="AA196" s="231">
        <v>2</v>
      </c>
      <c r="AB196" s="231">
        <v>30</v>
      </c>
      <c r="AC196" s="231">
        <v>0</v>
      </c>
      <c r="AD196" s="231">
        <v>2</v>
      </c>
      <c r="AE196" s="231">
        <v>30</v>
      </c>
      <c r="AF196" s="231">
        <v>0</v>
      </c>
      <c r="AG196" s="231">
        <v>0</v>
      </c>
      <c r="AH196" s="231">
        <v>2</v>
      </c>
      <c r="AI196" s="231">
        <v>2</v>
      </c>
      <c r="AJ196" s="231">
        <v>0</v>
      </c>
      <c r="AK196" s="231">
        <v>0</v>
      </c>
      <c r="AL196" s="231">
        <v>0</v>
      </c>
      <c r="AM196" s="231">
        <v>0</v>
      </c>
      <c r="AN196" s="231">
        <v>0</v>
      </c>
      <c r="AO196" s="231">
        <v>0</v>
      </c>
    </row>
    <row r="197" spans="1:41" x14ac:dyDescent="0.35">
      <c r="A197">
        <v>3307031</v>
      </c>
      <c r="B197" s="231">
        <v>7031</v>
      </c>
      <c r="C197" t="s">
        <v>331</v>
      </c>
      <c r="D197" s="231">
        <v>1</v>
      </c>
      <c r="E197" s="231">
        <v>5</v>
      </c>
      <c r="F197" s="231">
        <v>0</v>
      </c>
      <c r="G197" s="232">
        <v>5</v>
      </c>
      <c r="H197" s="231">
        <v>0</v>
      </c>
      <c r="I197" s="231">
        <v>0</v>
      </c>
      <c r="J197" s="232">
        <v>0</v>
      </c>
      <c r="K197" s="231">
        <v>15</v>
      </c>
      <c r="L197" s="231">
        <v>75</v>
      </c>
      <c r="M197" s="231">
        <v>0</v>
      </c>
      <c r="N197" s="232">
        <v>75</v>
      </c>
      <c r="O197" s="231">
        <v>0</v>
      </c>
      <c r="P197" s="231">
        <v>0</v>
      </c>
      <c r="Q197" s="232">
        <v>0</v>
      </c>
      <c r="R197" s="231">
        <v>1</v>
      </c>
      <c r="S197" s="231">
        <v>15</v>
      </c>
      <c r="T197" s="231">
        <v>0</v>
      </c>
      <c r="U197" s="231">
        <v>0</v>
      </c>
      <c r="V197" s="231">
        <v>0</v>
      </c>
      <c r="W197" s="231">
        <v>0</v>
      </c>
      <c r="X197" s="231">
        <v>1</v>
      </c>
      <c r="Y197" s="231">
        <v>15</v>
      </c>
      <c r="Z197" s="231">
        <v>0</v>
      </c>
      <c r="AA197" s="231">
        <v>1</v>
      </c>
      <c r="AB197" s="231">
        <v>15</v>
      </c>
      <c r="AC197" s="231">
        <v>0</v>
      </c>
      <c r="AD197" s="231">
        <v>1</v>
      </c>
      <c r="AE197" s="231">
        <v>15</v>
      </c>
      <c r="AF197" s="231">
        <v>0</v>
      </c>
      <c r="AG197" s="231">
        <v>5</v>
      </c>
      <c r="AH197" s="231">
        <v>0</v>
      </c>
      <c r="AI197" s="231">
        <v>0</v>
      </c>
      <c r="AJ197" s="231">
        <v>0</v>
      </c>
      <c r="AK197" s="231">
        <v>0</v>
      </c>
      <c r="AL197" s="231">
        <v>0</v>
      </c>
      <c r="AM197" s="231">
        <v>0</v>
      </c>
      <c r="AN197" s="231">
        <v>0</v>
      </c>
      <c r="AO197" s="231">
        <v>0</v>
      </c>
    </row>
    <row r="198" spans="1:41" x14ac:dyDescent="0.35">
      <c r="A198">
        <v>3307034</v>
      </c>
      <c r="B198" s="231">
        <v>7034</v>
      </c>
      <c r="C198" t="s">
        <v>332</v>
      </c>
      <c r="D198" s="231">
        <v>0</v>
      </c>
      <c r="E198" s="231">
        <v>2</v>
      </c>
      <c r="F198" s="231">
        <v>0</v>
      </c>
      <c r="G198" s="232">
        <v>2</v>
      </c>
      <c r="H198" s="231">
        <v>0</v>
      </c>
      <c r="I198" s="231">
        <v>0</v>
      </c>
      <c r="J198" s="232">
        <v>0</v>
      </c>
      <c r="K198" s="231">
        <v>0</v>
      </c>
      <c r="L198" s="231">
        <v>30</v>
      </c>
      <c r="M198" s="231">
        <v>0</v>
      </c>
      <c r="N198" s="232">
        <v>30</v>
      </c>
      <c r="O198" s="231">
        <v>0</v>
      </c>
      <c r="P198" s="231">
        <v>0</v>
      </c>
      <c r="Q198" s="232">
        <v>0</v>
      </c>
      <c r="R198" s="231">
        <v>0</v>
      </c>
      <c r="S198" s="231">
        <v>0</v>
      </c>
      <c r="T198" s="231">
        <v>0</v>
      </c>
      <c r="U198" s="231">
        <v>1</v>
      </c>
      <c r="V198" s="231">
        <v>15</v>
      </c>
      <c r="W198" s="231">
        <v>0</v>
      </c>
      <c r="X198" s="231">
        <v>1</v>
      </c>
      <c r="Y198" s="231">
        <v>15</v>
      </c>
      <c r="Z198" s="231">
        <v>0</v>
      </c>
      <c r="AA198" s="231">
        <v>0</v>
      </c>
      <c r="AB198" s="231">
        <v>0</v>
      </c>
      <c r="AC198" s="231">
        <v>0</v>
      </c>
      <c r="AD198" s="231">
        <v>0</v>
      </c>
      <c r="AE198" s="231">
        <v>0</v>
      </c>
      <c r="AF198" s="231">
        <v>0</v>
      </c>
      <c r="AG198" s="231">
        <v>0</v>
      </c>
      <c r="AH198" s="231">
        <v>0</v>
      </c>
      <c r="AI198" s="231">
        <v>0</v>
      </c>
      <c r="AJ198" s="231">
        <v>0</v>
      </c>
      <c r="AK198" s="231">
        <v>0</v>
      </c>
      <c r="AL198" s="231">
        <v>0</v>
      </c>
      <c r="AM198" s="231">
        <v>0</v>
      </c>
      <c r="AN198" s="231">
        <v>0</v>
      </c>
      <c r="AO198" s="231">
        <v>0</v>
      </c>
    </row>
    <row r="199" spans="1:41" x14ac:dyDescent="0.35">
      <c r="A199">
        <v>3307038</v>
      </c>
      <c r="B199" s="231">
        <v>7038</v>
      </c>
      <c r="C199" t="s">
        <v>333</v>
      </c>
      <c r="D199" s="231">
        <v>0</v>
      </c>
      <c r="E199" s="231">
        <v>3</v>
      </c>
      <c r="F199" s="231">
        <v>2</v>
      </c>
      <c r="G199" s="232">
        <v>5</v>
      </c>
      <c r="H199" s="231">
        <v>0</v>
      </c>
      <c r="I199" s="231">
        <v>0</v>
      </c>
      <c r="J199" s="232">
        <v>0</v>
      </c>
      <c r="K199" s="231">
        <v>0</v>
      </c>
      <c r="L199" s="231">
        <v>0</v>
      </c>
      <c r="M199" s="231">
        <v>0</v>
      </c>
      <c r="N199" s="232">
        <v>0</v>
      </c>
      <c r="O199" s="231">
        <v>0</v>
      </c>
      <c r="P199" s="231">
        <v>0</v>
      </c>
      <c r="Q199" s="232">
        <v>0</v>
      </c>
      <c r="R199" s="231">
        <v>0</v>
      </c>
      <c r="S199" s="231">
        <v>0</v>
      </c>
      <c r="T199" s="231">
        <v>0</v>
      </c>
      <c r="U199" s="231">
        <v>3</v>
      </c>
      <c r="V199" s="231">
        <v>0</v>
      </c>
      <c r="W199" s="231">
        <v>0</v>
      </c>
      <c r="X199" s="231">
        <v>1</v>
      </c>
      <c r="Y199" s="231">
        <v>0</v>
      </c>
      <c r="Z199" s="231">
        <v>0</v>
      </c>
      <c r="AA199" s="231">
        <v>0</v>
      </c>
      <c r="AB199" s="231">
        <v>0</v>
      </c>
      <c r="AC199" s="231">
        <v>0</v>
      </c>
      <c r="AD199" s="231">
        <v>0</v>
      </c>
      <c r="AE199" s="231">
        <v>0</v>
      </c>
      <c r="AF199" s="231">
        <v>0</v>
      </c>
      <c r="AG199" s="231">
        <v>0</v>
      </c>
      <c r="AH199" s="231">
        <v>0</v>
      </c>
      <c r="AI199" s="231">
        <v>0</v>
      </c>
      <c r="AJ199" s="231">
        <v>0</v>
      </c>
      <c r="AK199" s="231">
        <v>0</v>
      </c>
      <c r="AL199" s="231">
        <v>0</v>
      </c>
      <c r="AM199" s="231">
        <v>0</v>
      </c>
      <c r="AN199" s="231">
        <v>0</v>
      </c>
      <c r="AO199" s="231">
        <v>0</v>
      </c>
    </row>
    <row r="200" spans="1:41" x14ac:dyDescent="0.35">
      <c r="A200">
        <v>3307045</v>
      </c>
      <c r="B200" s="231">
        <v>7045</v>
      </c>
      <c r="C200" t="s">
        <v>337</v>
      </c>
      <c r="D200" s="231">
        <v>0</v>
      </c>
      <c r="E200" s="231">
        <v>0</v>
      </c>
      <c r="F200" s="231">
        <v>1</v>
      </c>
      <c r="G200" s="232">
        <v>1</v>
      </c>
      <c r="H200" s="231">
        <v>0</v>
      </c>
      <c r="I200" s="231">
        <v>0</v>
      </c>
      <c r="J200" s="232">
        <v>0</v>
      </c>
      <c r="K200" s="231">
        <v>0</v>
      </c>
      <c r="L200" s="231">
        <v>0</v>
      </c>
      <c r="M200" s="231">
        <v>15</v>
      </c>
      <c r="N200" s="232">
        <v>15</v>
      </c>
      <c r="O200" s="231">
        <v>0</v>
      </c>
      <c r="P200" s="231">
        <v>0</v>
      </c>
      <c r="Q200" s="232">
        <v>0</v>
      </c>
      <c r="R200" s="231">
        <v>0</v>
      </c>
      <c r="S200" s="231">
        <v>0</v>
      </c>
      <c r="T200" s="231">
        <v>0</v>
      </c>
      <c r="U200" s="231">
        <v>0</v>
      </c>
      <c r="V200" s="231">
        <v>0</v>
      </c>
      <c r="W200" s="231">
        <v>0</v>
      </c>
      <c r="X200" s="231">
        <v>0</v>
      </c>
      <c r="Y200" s="231">
        <v>0</v>
      </c>
      <c r="Z200" s="231">
        <v>0</v>
      </c>
      <c r="AA200" s="231">
        <v>1</v>
      </c>
      <c r="AB200" s="231">
        <v>15</v>
      </c>
      <c r="AC200" s="231">
        <v>0</v>
      </c>
      <c r="AD200" s="231">
        <v>1</v>
      </c>
      <c r="AE200" s="231">
        <v>15</v>
      </c>
      <c r="AF200" s="231">
        <v>0</v>
      </c>
      <c r="AG200" s="231">
        <v>0</v>
      </c>
      <c r="AH200" s="231">
        <v>1</v>
      </c>
      <c r="AI200" s="231">
        <v>1</v>
      </c>
      <c r="AJ200" s="231">
        <v>0</v>
      </c>
      <c r="AK200" s="231"/>
      <c r="AL200" s="231"/>
      <c r="AM200" s="231"/>
      <c r="AN200" s="231"/>
      <c r="AO200" s="231"/>
    </row>
    <row r="201" spans="1:41" x14ac:dyDescent="0.35">
      <c r="A201">
        <v>3307049</v>
      </c>
      <c r="B201" s="231">
        <v>7049</v>
      </c>
      <c r="C201" t="s">
        <v>334</v>
      </c>
      <c r="D201" s="231">
        <v>0</v>
      </c>
      <c r="E201" s="231">
        <v>1</v>
      </c>
      <c r="F201" s="231">
        <v>1</v>
      </c>
      <c r="G201" s="232">
        <v>2</v>
      </c>
      <c r="H201" s="231">
        <v>0</v>
      </c>
      <c r="I201" s="231">
        <v>0</v>
      </c>
      <c r="J201" s="232">
        <v>0</v>
      </c>
      <c r="K201" s="231">
        <v>0</v>
      </c>
      <c r="L201" s="231">
        <v>0</v>
      </c>
      <c r="M201" s="231">
        <v>0</v>
      </c>
      <c r="N201" s="232">
        <v>0</v>
      </c>
      <c r="O201" s="231">
        <v>0</v>
      </c>
      <c r="P201" s="231">
        <v>0</v>
      </c>
      <c r="Q201" s="232">
        <v>0</v>
      </c>
      <c r="R201" s="231">
        <v>1</v>
      </c>
      <c r="S201" s="231">
        <v>0</v>
      </c>
      <c r="T201" s="231">
        <v>0</v>
      </c>
      <c r="U201" s="231">
        <v>0</v>
      </c>
      <c r="V201" s="231">
        <v>0</v>
      </c>
      <c r="W201" s="231">
        <v>0</v>
      </c>
      <c r="X201" s="231">
        <v>0</v>
      </c>
      <c r="Y201" s="231">
        <v>0</v>
      </c>
      <c r="Z201" s="231">
        <v>0</v>
      </c>
      <c r="AA201" s="231">
        <v>0</v>
      </c>
      <c r="AB201" s="231">
        <v>0</v>
      </c>
      <c r="AC201" s="231">
        <v>0</v>
      </c>
      <c r="AD201" s="231">
        <v>0</v>
      </c>
      <c r="AE201" s="231">
        <v>0</v>
      </c>
      <c r="AF201" s="231">
        <v>0</v>
      </c>
      <c r="AG201" s="231">
        <v>0</v>
      </c>
      <c r="AH201" s="231">
        <v>0</v>
      </c>
      <c r="AI201" s="231">
        <v>0</v>
      </c>
      <c r="AJ201" s="231">
        <v>0</v>
      </c>
      <c r="AK201" s="231"/>
      <c r="AL201" s="231"/>
      <c r="AM201" s="231"/>
      <c r="AN201" s="231"/>
      <c r="AO201" s="231"/>
    </row>
    <row r="202" spans="1:41" x14ac:dyDescent="0.35">
      <c r="A202">
        <v>3307052</v>
      </c>
      <c r="B202" s="231">
        <v>7052</v>
      </c>
      <c r="C202" t="s">
        <v>336</v>
      </c>
      <c r="D202" s="231">
        <v>0</v>
      </c>
      <c r="E202" s="231">
        <v>0</v>
      </c>
      <c r="F202" s="231">
        <v>1</v>
      </c>
      <c r="G202" s="232">
        <v>1</v>
      </c>
      <c r="H202" s="231">
        <v>0</v>
      </c>
      <c r="I202" s="231">
        <v>0</v>
      </c>
      <c r="J202" s="232">
        <v>0</v>
      </c>
      <c r="K202" s="231">
        <v>0</v>
      </c>
      <c r="L202" s="231">
        <v>0</v>
      </c>
      <c r="M202" s="231">
        <v>15</v>
      </c>
      <c r="N202" s="232">
        <v>15</v>
      </c>
      <c r="O202" s="231">
        <v>0</v>
      </c>
      <c r="P202" s="231">
        <v>0</v>
      </c>
      <c r="Q202" s="232">
        <v>0</v>
      </c>
      <c r="R202" s="231">
        <v>0</v>
      </c>
      <c r="S202" s="231">
        <v>0</v>
      </c>
      <c r="T202" s="231">
        <v>0</v>
      </c>
      <c r="U202" s="231">
        <v>0</v>
      </c>
      <c r="V202" s="231">
        <v>0</v>
      </c>
      <c r="W202" s="231">
        <v>0</v>
      </c>
      <c r="X202" s="231">
        <v>1</v>
      </c>
      <c r="Y202" s="231">
        <v>15</v>
      </c>
      <c r="Z202" s="231">
        <v>0</v>
      </c>
      <c r="AA202" s="231">
        <v>0</v>
      </c>
      <c r="AB202" s="231">
        <v>0</v>
      </c>
      <c r="AC202" s="231">
        <v>0</v>
      </c>
      <c r="AD202" s="231">
        <v>0</v>
      </c>
      <c r="AE202" s="231">
        <v>0</v>
      </c>
      <c r="AF202" s="231">
        <v>0</v>
      </c>
      <c r="AG202" s="231">
        <v>0</v>
      </c>
      <c r="AH202" s="231">
        <v>0</v>
      </c>
      <c r="AI202" s="231">
        <v>0</v>
      </c>
      <c r="AJ202" s="231">
        <v>0</v>
      </c>
      <c r="AK202" s="231"/>
      <c r="AL202" s="231"/>
      <c r="AM202" s="231"/>
      <c r="AN202" s="231"/>
      <c r="AO202" s="231"/>
    </row>
    <row r="203" spans="1:41" x14ac:dyDescent="0.35">
      <c r="D203" s="231"/>
      <c r="E203" s="231"/>
      <c r="F203" s="231"/>
      <c r="G203" s="232"/>
      <c r="H203" s="231"/>
      <c r="I203" s="231"/>
      <c r="J203" s="232"/>
      <c r="K203" s="231"/>
      <c r="L203" s="231"/>
      <c r="M203" s="231"/>
      <c r="N203" s="232"/>
      <c r="O203" s="231"/>
      <c r="P203" s="231"/>
      <c r="Q203" s="232"/>
      <c r="T203" s="233"/>
      <c r="W203" s="233"/>
      <c r="Z203" s="233"/>
      <c r="AC203" s="233"/>
      <c r="AD203" s="231"/>
      <c r="AE203" s="231"/>
      <c r="AF203" s="233"/>
    </row>
    <row r="204" spans="1:41" x14ac:dyDescent="0.35">
      <c r="B204">
        <v>70</v>
      </c>
      <c r="C204" t="s">
        <v>366</v>
      </c>
      <c r="D204" s="231">
        <v>1</v>
      </c>
      <c r="E204" s="231">
        <v>0</v>
      </c>
      <c r="F204" s="231">
        <v>0</v>
      </c>
      <c r="G204" s="231">
        <v>0</v>
      </c>
      <c r="H204" s="231">
        <v>0</v>
      </c>
      <c r="I204" s="231">
        <v>0</v>
      </c>
      <c r="J204" s="231">
        <v>0</v>
      </c>
      <c r="K204" s="231">
        <v>15</v>
      </c>
      <c r="L204" s="231">
        <v>0</v>
      </c>
      <c r="M204" s="231">
        <v>0</v>
      </c>
      <c r="N204" s="231">
        <v>0</v>
      </c>
      <c r="O204" s="231">
        <v>0</v>
      </c>
      <c r="P204" s="231">
        <v>0</v>
      </c>
      <c r="Q204" s="231">
        <v>0</v>
      </c>
      <c r="R204" s="231">
        <v>0</v>
      </c>
      <c r="S204" s="231">
        <v>0</v>
      </c>
      <c r="T204" s="231">
        <v>0</v>
      </c>
      <c r="U204" s="231">
        <v>0</v>
      </c>
      <c r="V204" s="231">
        <v>0</v>
      </c>
      <c r="W204" s="231">
        <v>0</v>
      </c>
      <c r="X204" s="231">
        <v>0</v>
      </c>
      <c r="Y204" s="231">
        <v>0</v>
      </c>
      <c r="Z204" s="231">
        <v>0</v>
      </c>
      <c r="AA204" s="231">
        <v>0</v>
      </c>
      <c r="AB204" s="231">
        <v>0</v>
      </c>
      <c r="AC204" s="231">
        <v>0</v>
      </c>
      <c r="AD204" s="231">
        <v>0</v>
      </c>
      <c r="AE204" s="231">
        <v>0</v>
      </c>
      <c r="AF204" s="231">
        <v>0</v>
      </c>
      <c r="AG204">
        <v>0</v>
      </c>
    </row>
    <row r="205" spans="1:41" x14ac:dyDescent="0.35">
      <c r="B205">
        <v>105</v>
      </c>
      <c r="C205" t="s">
        <v>367</v>
      </c>
      <c r="D205" s="231">
        <v>0</v>
      </c>
      <c r="E205" s="231">
        <v>1</v>
      </c>
      <c r="F205" s="231">
        <v>0</v>
      </c>
      <c r="G205" s="231">
        <v>1</v>
      </c>
      <c r="H205" s="231">
        <v>0</v>
      </c>
      <c r="I205" s="231">
        <v>0</v>
      </c>
      <c r="J205" s="231">
        <v>0</v>
      </c>
      <c r="K205" s="231">
        <v>0</v>
      </c>
      <c r="L205" s="231">
        <v>15</v>
      </c>
      <c r="M205" s="231">
        <v>0</v>
      </c>
      <c r="N205" s="231">
        <v>15</v>
      </c>
      <c r="O205" s="231">
        <v>0</v>
      </c>
      <c r="P205" s="231">
        <v>0</v>
      </c>
      <c r="Q205" s="231">
        <v>0</v>
      </c>
      <c r="R205" s="231">
        <v>1</v>
      </c>
      <c r="S205" s="231">
        <v>15</v>
      </c>
      <c r="T205" s="231">
        <v>0</v>
      </c>
      <c r="U205" s="231">
        <v>0</v>
      </c>
      <c r="V205" s="231">
        <v>0</v>
      </c>
      <c r="W205" s="231">
        <v>0</v>
      </c>
      <c r="X205" s="231">
        <v>0</v>
      </c>
      <c r="Y205" s="231">
        <v>0</v>
      </c>
      <c r="Z205" s="231">
        <v>0</v>
      </c>
      <c r="AA205" s="231">
        <v>0</v>
      </c>
      <c r="AB205" s="231">
        <v>0</v>
      </c>
      <c r="AC205" s="231">
        <v>0</v>
      </c>
      <c r="AD205" s="231">
        <v>0</v>
      </c>
      <c r="AE205" s="231">
        <v>0</v>
      </c>
      <c r="AF205" s="231">
        <v>0</v>
      </c>
      <c r="AG205">
        <v>0</v>
      </c>
    </row>
    <row r="206" spans="1:41" x14ac:dyDescent="0.35">
      <c r="B206">
        <v>117</v>
      </c>
      <c r="C206" t="s">
        <v>368</v>
      </c>
      <c r="D206" s="231">
        <v>0</v>
      </c>
      <c r="E206" s="231">
        <v>0</v>
      </c>
      <c r="F206" s="231">
        <v>1</v>
      </c>
      <c r="G206" s="231">
        <v>1</v>
      </c>
      <c r="H206" s="231">
        <v>0</v>
      </c>
      <c r="I206" s="231">
        <v>0</v>
      </c>
      <c r="J206" s="231">
        <v>0</v>
      </c>
      <c r="K206" s="231">
        <v>0</v>
      </c>
      <c r="L206" s="231">
        <v>0</v>
      </c>
      <c r="M206" s="231">
        <v>15</v>
      </c>
      <c r="N206" s="231">
        <v>15</v>
      </c>
      <c r="O206" s="231">
        <v>0</v>
      </c>
      <c r="P206" s="231">
        <v>0</v>
      </c>
      <c r="Q206" s="231">
        <v>0</v>
      </c>
      <c r="R206" s="231">
        <v>0</v>
      </c>
      <c r="S206" s="231">
        <v>0</v>
      </c>
      <c r="T206" s="231">
        <v>0</v>
      </c>
      <c r="U206" s="231">
        <v>0</v>
      </c>
      <c r="V206" s="231">
        <v>0</v>
      </c>
      <c r="W206" s="231">
        <v>0</v>
      </c>
      <c r="X206" s="231">
        <v>0</v>
      </c>
      <c r="Y206" s="231">
        <v>0</v>
      </c>
      <c r="Z206" s="231">
        <v>0</v>
      </c>
      <c r="AA206" s="231">
        <v>0</v>
      </c>
      <c r="AB206" s="231">
        <v>0</v>
      </c>
      <c r="AC206" s="231">
        <v>0</v>
      </c>
      <c r="AD206" s="231">
        <v>0</v>
      </c>
      <c r="AE206" s="231">
        <v>0</v>
      </c>
      <c r="AF206" s="231">
        <v>0</v>
      </c>
      <c r="AG206">
        <v>0</v>
      </c>
    </row>
    <row r="207" spans="1:41" x14ac:dyDescent="0.35">
      <c r="B207">
        <v>183</v>
      </c>
      <c r="C207" t="s">
        <v>370</v>
      </c>
      <c r="D207" s="231">
        <v>0</v>
      </c>
      <c r="E207" s="231">
        <v>0</v>
      </c>
      <c r="F207" s="231">
        <v>1</v>
      </c>
      <c r="G207" s="231">
        <v>1</v>
      </c>
      <c r="H207" s="231">
        <v>0</v>
      </c>
      <c r="I207" s="231">
        <v>1</v>
      </c>
      <c r="J207" s="231">
        <v>1</v>
      </c>
      <c r="K207" s="231">
        <v>0</v>
      </c>
      <c r="L207" s="231">
        <v>0</v>
      </c>
      <c r="M207" s="231">
        <v>15</v>
      </c>
      <c r="N207" s="231">
        <v>15</v>
      </c>
      <c r="O207" s="231">
        <v>0</v>
      </c>
      <c r="P207" s="231">
        <v>15</v>
      </c>
      <c r="Q207" s="231">
        <v>15</v>
      </c>
      <c r="R207" s="231">
        <v>0</v>
      </c>
      <c r="S207" s="231">
        <v>0</v>
      </c>
      <c r="T207" s="231">
        <v>0</v>
      </c>
      <c r="U207" s="231">
        <v>1</v>
      </c>
      <c r="V207" s="231">
        <v>15</v>
      </c>
      <c r="W207" s="231">
        <v>15</v>
      </c>
      <c r="X207" s="231">
        <v>0</v>
      </c>
      <c r="Y207" s="231">
        <v>0</v>
      </c>
      <c r="Z207" s="231">
        <v>0</v>
      </c>
      <c r="AA207" s="231">
        <v>0</v>
      </c>
      <c r="AB207" s="231">
        <v>0</v>
      </c>
      <c r="AC207" s="231">
        <v>0</v>
      </c>
      <c r="AD207" s="231">
        <v>0</v>
      </c>
      <c r="AE207" s="231">
        <v>0</v>
      </c>
      <c r="AF207" s="231">
        <v>0</v>
      </c>
      <c r="AG207">
        <v>0</v>
      </c>
    </row>
    <row r="208" spans="1:41" x14ac:dyDescent="0.35">
      <c r="B208">
        <v>196</v>
      </c>
      <c r="C208" t="s">
        <v>371</v>
      </c>
      <c r="D208" s="231">
        <v>1</v>
      </c>
      <c r="E208" s="231">
        <v>1</v>
      </c>
      <c r="F208" s="231">
        <v>2</v>
      </c>
      <c r="G208" s="231">
        <v>3</v>
      </c>
      <c r="H208" s="231">
        <v>1</v>
      </c>
      <c r="I208" s="231">
        <v>1</v>
      </c>
      <c r="J208" s="231">
        <v>2</v>
      </c>
      <c r="K208" s="231">
        <v>15</v>
      </c>
      <c r="L208" s="231">
        <v>0</v>
      </c>
      <c r="M208" s="231">
        <v>30</v>
      </c>
      <c r="N208" s="231">
        <v>30</v>
      </c>
      <c r="O208" s="231">
        <v>15</v>
      </c>
      <c r="P208" s="231">
        <v>15</v>
      </c>
      <c r="Q208" s="231">
        <v>30</v>
      </c>
      <c r="R208" s="231">
        <v>0</v>
      </c>
      <c r="S208" s="231">
        <v>0</v>
      </c>
      <c r="T208" s="231">
        <v>0</v>
      </c>
      <c r="U208" s="231">
        <v>1</v>
      </c>
      <c r="V208" s="231">
        <v>15</v>
      </c>
      <c r="W208" s="231">
        <v>0</v>
      </c>
      <c r="X208" s="231">
        <v>0</v>
      </c>
      <c r="Y208" s="231">
        <v>0</v>
      </c>
      <c r="Z208" s="231">
        <v>0</v>
      </c>
      <c r="AA208" s="231">
        <v>0</v>
      </c>
      <c r="AB208" s="231">
        <v>0</v>
      </c>
      <c r="AC208" s="231">
        <v>0</v>
      </c>
      <c r="AD208" s="231">
        <v>0</v>
      </c>
      <c r="AE208" s="231">
        <v>0</v>
      </c>
      <c r="AF208" s="231">
        <v>0</v>
      </c>
      <c r="AG208">
        <v>0</v>
      </c>
    </row>
    <row r="209" spans="2:33" x14ac:dyDescent="0.35">
      <c r="B209">
        <v>228</v>
      </c>
      <c r="C209" t="s">
        <v>372</v>
      </c>
      <c r="D209" s="231">
        <v>0</v>
      </c>
      <c r="E209" s="231">
        <v>0</v>
      </c>
      <c r="F209" s="231">
        <v>1</v>
      </c>
      <c r="G209" s="231">
        <v>1</v>
      </c>
      <c r="H209" s="231">
        <v>0</v>
      </c>
      <c r="I209" s="231">
        <v>1</v>
      </c>
      <c r="J209" s="231">
        <v>1</v>
      </c>
      <c r="K209" s="231">
        <v>0</v>
      </c>
      <c r="L209" s="231">
        <v>0</v>
      </c>
      <c r="M209" s="231">
        <v>0</v>
      </c>
      <c r="N209" s="231">
        <v>0</v>
      </c>
      <c r="O209" s="231">
        <v>0</v>
      </c>
      <c r="P209" s="231">
        <v>15</v>
      </c>
      <c r="Q209" s="231">
        <v>15</v>
      </c>
      <c r="R209" s="231">
        <v>0</v>
      </c>
      <c r="S209" s="231">
        <v>0</v>
      </c>
      <c r="T209" s="231">
        <v>0</v>
      </c>
      <c r="U209" s="231">
        <v>0</v>
      </c>
      <c r="V209" s="231">
        <v>0</v>
      </c>
      <c r="W209" s="231">
        <v>0</v>
      </c>
      <c r="X209" s="231">
        <v>0</v>
      </c>
      <c r="Y209" s="231">
        <v>0</v>
      </c>
      <c r="Z209" s="231">
        <v>0</v>
      </c>
      <c r="AA209" s="231">
        <v>0</v>
      </c>
      <c r="AB209" s="231">
        <v>0</v>
      </c>
      <c r="AC209" s="231">
        <v>0</v>
      </c>
      <c r="AD209" s="231">
        <v>0</v>
      </c>
      <c r="AE209" s="231">
        <v>0</v>
      </c>
      <c r="AF209" s="231">
        <v>0</v>
      </c>
      <c r="AG209">
        <v>0</v>
      </c>
    </row>
    <row r="210" spans="2:33" x14ac:dyDescent="0.35">
      <c r="B210">
        <v>235</v>
      </c>
      <c r="C210" t="s">
        <v>1212</v>
      </c>
      <c r="D210" s="231">
        <v>0</v>
      </c>
      <c r="E210" s="231">
        <v>1</v>
      </c>
      <c r="F210" s="231">
        <v>0</v>
      </c>
      <c r="G210" s="231">
        <v>1</v>
      </c>
      <c r="H210" s="231">
        <v>1</v>
      </c>
      <c r="I210" s="231">
        <v>0</v>
      </c>
      <c r="J210" s="231">
        <v>1</v>
      </c>
      <c r="K210" s="231">
        <v>0</v>
      </c>
      <c r="L210" s="231">
        <v>15</v>
      </c>
      <c r="M210" s="231">
        <v>0</v>
      </c>
      <c r="N210" s="231">
        <v>15</v>
      </c>
      <c r="O210" s="231">
        <v>15</v>
      </c>
      <c r="P210" s="231">
        <v>0</v>
      </c>
      <c r="Q210" s="231">
        <v>15</v>
      </c>
      <c r="R210" s="231">
        <v>0</v>
      </c>
      <c r="S210" s="231">
        <v>0</v>
      </c>
      <c r="T210" s="231">
        <v>0</v>
      </c>
      <c r="U210" s="231">
        <v>0</v>
      </c>
      <c r="V210" s="231">
        <v>0</v>
      </c>
      <c r="W210" s="231">
        <v>0</v>
      </c>
      <c r="X210" s="231">
        <v>0</v>
      </c>
      <c r="Y210" s="231">
        <v>0</v>
      </c>
      <c r="Z210" s="231">
        <v>0</v>
      </c>
      <c r="AA210" s="231">
        <v>0</v>
      </c>
      <c r="AB210" s="231">
        <v>0</v>
      </c>
      <c r="AC210" s="231">
        <v>0</v>
      </c>
      <c r="AD210" s="231">
        <v>0</v>
      </c>
      <c r="AE210" s="231">
        <v>0</v>
      </c>
      <c r="AF210" s="231">
        <v>0</v>
      </c>
      <c r="AG210">
        <v>0</v>
      </c>
    </row>
    <row r="211" spans="2:33" x14ac:dyDescent="0.35">
      <c r="B211">
        <v>273</v>
      </c>
      <c r="C211" t="s">
        <v>373</v>
      </c>
      <c r="D211" s="231">
        <v>0</v>
      </c>
      <c r="E211" s="231">
        <v>3</v>
      </c>
      <c r="F211" s="231">
        <v>1</v>
      </c>
      <c r="G211" s="231">
        <v>4</v>
      </c>
      <c r="H211" s="231">
        <v>3</v>
      </c>
      <c r="I211" s="231">
        <v>1</v>
      </c>
      <c r="J211" s="231">
        <v>4</v>
      </c>
      <c r="K211" s="231">
        <v>0</v>
      </c>
      <c r="L211" s="231">
        <v>45</v>
      </c>
      <c r="M211" s="231">
        <v>15</v>
      </c>
      <c r="N211" s="231">
        <v>60</v>
      </c>
      <c r="O211" s="231">
        <v>33</v>
      </c>
      <c r="P211" s="231">
        <v>11.25</v>
      </c>
      <c r="Q211" s="231">
        <v>44.25</v>
      </c>
      <c r="R211" s="231">
        <v>0</v>
      </c>
      <c r="S211" s="231">
        <v>0</v>
      </c>
      <c r="T211" s="231">
        <v>0</v>
      </c>
      <c r="U211" s="231">
        <v>0</v>
      </c>
      <c r="V211" s="231">
        <v>0</v>
      </c>
      <c r="W211" s="231">
        <v>0</v>
      </c>
      <c r="X211" s="231">
        <v>0</v>
      </c>
      <c r="Y211" s="231">
        <v>0</v>
      </c>
      <c r="Z211" s="231">
        <v>0</v>
      </c>
      <c r="AA211" s="231">
        <v>0</v>
      </c>
      <c r="AB211" s="231">
        <v>0</v>
      </c>
      <c r="AC211" s="231">
        <v>0</v>
      </c>
      <c r="AD211" s="231">
        <v>0</v>
      </c>
      <c r="AE211" s="231">
        <v>0</v>
      </c>
      <c r="AF211" s="231">
        <v>0</v>
      </c>
      <c r="AG211">
        <v>0</v>
      </c>
    </row>
    <row r="212" spans="2:33" x14ac:dyDescent="0.35">
      <c r="B212">
        <v>302</v>
      </c>
      <c r="C212" t="s">
        <v>374</v>
      </c>
      <c r="D212" s="231">
        <v>1</v>
      </c>
      <c r="E212" s="231">
        <v>2</v>
      </c>
      <c r="F212" s="231">
        <v>0</v>
      </c>
      <c r="G212" s="231">
        <v>2</v>
      </c>
      <c r="H212" s="231">
        <v>0</v>
      </c>
      <c r="I212" s="231">
        <v>0</v>
      </c>
      <c r="J212" s="231">
        <v>0</v>
      </c>
      <c r="K212" s="231">
        <v>15</v>
      </c>
      <c r="L212" s="231">
        <v>30</v>
      </c>
      <c r="M212" s="231">
        <v>0</v>
      </c>
      <c r="N212" s="231">
        <v>30</v>
      </c>
      <c r="O212" s="231">
        <v>0</v>
      </c>
      <c r="P212" s="231">
        <v>0</v>
      </c>
      <c r="Q212" s="231">
        <v>0</v>
      </c>
      <c r="R212" s="231">
        <v>1</v>
      </c>
      <c r="S212" s="231">
        <v>15</v>
      </c>
      <c r="T212" s="231">
        <v>0</v>
      </c>
      <c r="U212" s="231">
        <v>0</v>
      </c>
      <c r="V212" s="231">
        <v>0</v>
      </c>
      <c r="W212" s="231">
        <v>0</v>
      </c>
      <c r="X212" s="231">
        <v>0</v>
      </c>
      <c r="Y212" s="231">
        <v>0</v>
      </c>
      <c r="Z212" s="231">
        <v>0</v>
      </c>
      <c r="AA212" s="231">
        <v>0</v>
      </c>
      <c r="AB212" s="231">
        <v>0</v>
      </c>
      <c r="AC212" s="231">
        <v>0</v>
      </c>
      <c r="AD212" s="231">
        <v>0</v>
      </c>
      <c r="AE212" s="231">
        <v>0</v>
      </c>
      <c r="AF212" s="231">
        <v>0</v>
      </c>
      <c r="AG212">
        <v>0</v>
      </c>
    </row>
    <row r="213" spans="2:33" x14ac:dyDescent="0.35">
      <c r="B213">
        <v>316</v>
      </c>
      <c r="C213" t="s">
        <v>375</v>
      </c>
      <c r="D213" s="231">
        <v>0</v>
      </c>
      <c r="E213" s="231">
        <v>1</v>
      </c>
      <c r="F213" s="231">
        <v>1</v>
      </c>
      <c r="G213" s="231">
        <v>2</v>
      </c>
      <c r="H213" s="231">
        <v>1</v>
      </c>
      <c r="I213" s="231">
        <v>1</v>
      </c>
      <c r="J213" s="231">
        <v>2</v>
      </c>
      <c r="K213" s="231">
        <v>0</v>
      </c>
      <c r="L213" s="231">
        <v>0</v>
      </c>
      <c r="M213" s="231">
        <v>0</v>
      </c>
      <c r="N213" s="231">
        <v>0</v>
      </c>
      <c r="O213" s="231">
        <v>15</v>
      </c>
      <c r="P213" s="231">
        <v>15</v>
      </c>
      <c r="Q213" s="231">
        <v>30</v>
      </c>
      <c r="R213" s="231">
        <v>0</v>
      </c>
      <c r="S213" s="231">
        <v>0</v>
      </c>
      <c r="T213" s="231">
        <v>0</v>
      </c>
      <c r="U213" s="231">
        <v>0</v>
      </c>
      <c r="V213" s="231">
        <v>0</v>
      </c>
      <c r="W213" s="231">
        <v>0</v>
      </c>
      <c r="X213" s="231">
        <v>0</v>
      </c>
      <c r="Y213" s="231">
        <v>0</v>
      </c>
      <c r="Z213" s="231">
        <v>0</v>
      </c>
      <c r="AA213" s="231">
        <v>0</v>
      </c>
      <c r="AB213" s="231">
        <v>0</v>
      </c>
      <c r="AC213" s="231">
        <v>0</v>
      </c>
      <c r="AD213" s="231">
        <v>0</v>
      </c>
      <c r="AE213" s="231">
        <v>0</v>
      </c>
      <c r="AF213" s="231">
        <v>0</v>
      </c>
      <c r="AG213">
        <v>0</v>
      </c>
    </row>
    <row r="214" spans="2:33" x14ac:dyDescent="0.35">
      <c r="B214">
        <v>459</v>
      </c>
      <c r="C214" t="s">
        <v>376</v>
      </c>
      <c r="D214" s="231">
        <v>0</v>
      </c>
      <c r="E214" s="231">
        <v>1</v>
      </c>
      <c r="F214" s="231">
        <v>0</v>
      </c>
      <c r="G214" s="231">
        <v>1</v>
      </c>
      <c r="H214" s="231">
        <v>1</v>
      </c>
      <c r="I214" s="231">
        <v>0</v>
      </c>
      <c r="J214" s="231">
        <v>1</v>
      </c>
      <c r="K214" s="231">
        <v>0</v>
      </c>
      <c r="L214" s="231">
        <v>15</v>
      </c>
      <c r="M214" s="231">
        <v>0</v>
      </c>
      <c r="N214" s="231">
        <v>15</v>
      </c>
      <c r="O214" s="231">
        <v>15</v>
      </c>
      <c r="P214" s="231">
        <v>0</v>
      </c>
      <c r="Q214" s="231">
        <v>15</v>
      </c>
      <c r="R214" s="231">
        <v>0</v>
      </c>
      <c r="S214" s="231">
        <v>0</v>
      </c>
      <c r="T214" s="231">
        <v>0</v>
      </c>
      <c r="U214" s="231">
        <v>0</v>
      </c>
      <c r="V214" s="231">
        <v>0</v>
      </c>
      <c r="W214" s="231">
        <v>0</v>
      </c>
      <c r="X214" s="231">
        <v>0</v>
      </c>
      <c r="Y214" s="231">
        <v>0</v>
      </c>
      <c r="Z214" s="231">
        <v>0</v>
      </c>
      <c r="AA214" s="231">
        <v>0</v>
      </c>
      <c r="AB214" s="231">
        <v>0</v>
      </c>
      <c r="AC214" s="231">
        <v>0</v>
      </c>
      <c r="AD214" s="231">
        <v>0</v>
      </c>
      <c r="AE214" s="231">
        <v>0</v>
      </c>
      <c r="AF214" s="231">
        <v>0</v>
      </c>
      <c r="AG214">
        <v>0</v>
      </c>
    </row>
    <row r="215" spans="2:33" x14ac:dyDescent="0.35">
      <c r="B215">
        <v>463</v>
      </c>
      <c r="C215" t="s">
        <v>377</v>
      </c>
      <c r="D215" s="231">
        <v>1</v>
      </c>
      <c r="E215" s="231">
        <v>3</v>
      </c>
      <c r="F215" s="231">
        <v>2</v>
      </c>
      <c r="G215" s="231">
        <v>5</v>
      </c>
      <c r="H215" s="231">
        <v>2</v>
      </c>
      <c r="I215" s="231">
        <v>0</v>
      </c>
      <c r="J215" s="231">
        <v>2</v>
      </c>
      <c r="K215" s="231">
        <v>15</v>
      </c>
      <c r="L215" s="231">
        <v>45</v>
      </c>
      <c r="M215" s="231">
        <v>30</v>
      </c>
      <c r="N215" s="231">
        <v>75</v>
      </c>
      <c r="O215" s="231">
        <v>30</v>
      </c>
      <c r="P215" s="231">
        <v>0</v>
      </c>
      <c r="Q215" s="231">
        <v>30</v>
      </c>
      <c r="R215" s="231">
        <v>2</v>
      </c>
      <c r="S215" s="231">
        <v>30</v>
      </c>
      <c r="T215" s="231">
        <v>0</v>
      </c>
      <c r="U215" s="231">
        <v>1</v>
      </c>
      <c r="V215" s="231">
        <v>15</v>
      </c>
      <c r="W215" s="231">
        <v>0</v>
      </c>
      <c r="X215" s="231">
        <v>1</v>
      </c>
      <c r="Y215" s="231">
        <v>15</v>
      </c>
      <c r="Z215" s="231">
        <v>15</v>
      </c>
      <c r="AA215" s="231">
        <v>1</v>
      </c>
      <c r="AB215" s="231">
        <v>15</v>
      </c>
      <c r="AC215" s="231">
        <v>0</v>
      </c>
      <c r="AD215" s="231">
        <v>1</v>
      </c>
      <c r="AE215" s="231">
        <v>15</v>
      </c>
      <c r="AF215" s="231">
        <v>0</v>
      </c>
      <c r="AG215">
        <v>0</v>
      </c>
    </row>
    <row r="216" spans="2:33" x14ac:dyDescent="0.35">
      <c r="B216">
        <v>486</v>
      </c>
      <c r="C216" t="s">
        <v>794</v>
      </c>
      <c r="D216" s="231">
        <v>1</v>
      </c>
      <c r="E216" s="231">
        <v>0</v>
      </c>
      <c r="F216" s="231">
        <v>0</v>
      </c>
      <c r="G216" s="231">
        <v>0</v>
      </c>
      <c r="H216" s="231">
        <v>0</v>
      </c>
      <c r="I216" s="231">
        <v>0</v>
      </c>
      <c r="J216" s="231">
        <v>0</v>
      </c>
      <c r="K216" s="231">
        <v>15</v>
      </c>
      <c r="L216" s="231">
        <v>0</v>
      </c>
      <c r="M216" s="231">
        <v>0</v>
      </c>
      <c r="N216" s="231">
        <v>0</v>
      </c>
      <c r="O216" s="231">
        <v>0</v>
      </c>
      <c r="P216" s="231">
        <v>0</v>
      </c>
      <c r="Q216" s="231">
        <v>0</v>
      </c>
      <c r="R216" s="231">
        <v>0</v>
      </c>
      <c r="S216" s="231">
        <v>0</v>
      </c>
      <c r="T216" s="231">
        <v>0</v>
      </c>
      <c r="U216" s="231">
        <v>0</v>
      </c>
      <c r="V216" s="231">
        <v>0</v>
      </c>
      <c r="W216" s="231">
        <v>0</v>
      </c>
      <c r="X216" s="231">
        <v>0</v>
      </c>
      <c r="Y216" s="231">
        <v>0</v>
      </c>
      <c r="Z216" s="231">
        <v>0</v>
      </c>
      <c r="AA216" s="231">
        <v>0</v>
      </c>
      <c r="AB216" s="231">
        <v>0</v>
      </c>
      <c r="AC216" s="231">
        <v>0</v>
      </c>
      <c r="AD216" s="231">
        <v>0</v>
      </c>
      <c r="AE216" s="231">
        <v>0</v>
      </c>
      <c r="AF216" s="231">
        <v>0</v>
      </c>
      <c r="AG216">
        <v>0</v>
      </c>
    </row>
    <row r="217" spans="2:33" x14ac:dyDescent="0.35">
      <c r="B217">
        <v>502</v>
      </c>
      <c r="C217" t="s">
        <v>378</v>
      </c>
      <c r="D217" s="231">
        <v>0</v>
      </c>
      <c r="E217" s="231">
        <v>1</v>
      </c>
      <c r="F217" s="231">
        <v>0</v>
      </c>
      <c r="G217" s="231">
        <v>1</v>
      </c>
      <c r="H217" s="231">
        <v>1</v>
      </c>
      <c r="I217" s="231">
        <v>0</v>
      </c>
      <c r="J217" s="231">
        <v>1</v>
      </c>
      <c r="K217" s="231">
        <v>0</v>
      </c>
      <c r="L217" s="231">
        <v>15</v>
      </c>
      <c r="M217" s="231">
        <v>0</v>
      </c>
      <c r="N217" s="231">
        <v>15</v>
      </c>
      <c r="O217" s="231">
        <v>15</v>
      </c>
      <c r="P217" s="231">
        <v>0</v>
      </c>
      <c r="Q217" s="231">
        <v>15</v>
      </c>
      <c r="R217" s="231">
        <v>1</v>
      </c>
      <c r="S217" s="231">
        <v>15</v>
      </c>
      <c r="T217" s="231">
        <v>15</v>
      </c>
      <c r="U217" s="231">
        <v>0</v>
      </c>
      <c r="V217" s="231">
        <v>0</v>
      </c>
      <c r="W217" s="231">
        <v>0</v>
      </c>
      <c r="X217" s="231">
        <v>0</v>
      </c>
      <c r="Y217" s="231">
        <v>0</v>
      </c>
      <c r="Z217" s="231">
        <v>0</v>
      </c>
      <c r="AA217" s="231">
        <v>0</v>
      </c>
      <c r="AB217" s="231">
        <v>0</v>
      </c>
      <c r="AC217" s="231">
        <v>0</v>
      </c>
      <c r="AD217" s="231">
        <v>0</v>
      </c>
      <c r="AE217" s="231">
        <v>0</v>
      </c>
      <c r="AF217" s="231">
        <v>0</v>
      </c>
      <c r="AG217">
        <v>0</v>
      </c>
    </row>
    <row r="218" spans="2:33" x14ac:dyDescent="0.35">
      <c r="B218">
        <v>549</v>
      </c>
      <c r="C218" t="s">
        <v>810</v>
      </c>
      <c r="D218" s="231">
        <v>0</v>
      </c>
      <c r="E218" s="231">
        <v>1</v>
      </c>
      <c r="F218" s="231">
        <v>0</v>
      </c>
      <c r="G218" s="231">
        <v>1</v>
      </c>
      <c r="H218" s="231">
        <v>0</v>
      </c>
      <c r="I218" s="231">
        <v>0</v>
      </c>
      <c r="J218" s="231">
        <v>0</v>
      </c>
      <c r="K218" s="231">
        <v>0</v>
      </c>
      <c r="L218" s="231">
        <v>15</v>
      </c>
      <c r="M218" s="231">
        <v>0</v>
      </c>
      <c r="N218" s="231">
        <v>15</v>
      </c>
      <c r="O218" s="231">
        <v>0</v>
      </c>
      <c r="P218" s="231">
        <v>0</v>
      </c>
      <c r="Q218" s="231">
        <v>0</v>
      </c>
      <c r="R218" s="231">
        <v>0</v>
      </c>
      <c r="S218" s="231">
        <v>0</v>
      </c>
      <c r="T218" s="231">
        <v>0</v>
      </c>
      <c r="U218" s="231">
        <v>0</v>
      </c>
      <c r="V218" s="231">
        <v>0</v>
      </c>
      <c r="W218" s="231">
        <v>0</v>
      </c>
      <c r="X218" s="231">
        <v>0</v>
      </c>
      <c r="Y218" s="231">
        <v>0</v>
      </c>
      <c r="Z218" s="231">
        <v>0</v>
      </c>
      <c r="AA218" s="231">
        <v>0</v>
      </c>
      <c r="AB218" s="231">
        <v>0</v>
      </c>
      <c r="AC218" s="231">
        <v>0</v>
      </c>
      <c r="AD218" s="231">
        <v>0</v>
      </c>
      <c r="AE218" s="231">
        <v>0</v>
      </c>
      <c r="AF218" s="231">
        <v>0</v>
      </c>
      <c r="AG218">
        <v>0</v>
      </c>
    </row>
    <row r="219" spans="2:33" x14ac:dyDescent="0.35">
      <c r="B219">
        <v>559</v>
      </c>
      <c r="C219" t="s">
        <v>379</v>
      </c>
      <c r="D219" s="231">
        <v>0</v>
      </c>
      <c r="E219" s="231">
        <v>0</v>
      </c>
      <c r="F219" s="231">
        <v>1</v>
      </c>
      <c r="G219" s="231">
        <v>1</v>
      </c>
      <c r="H219" s="231">
        <v>0</v>
      </c>
      <c r="I219" s="231">
        <v>1</v>
      </c>
      <c r="J219" s="231">
        <v>1</v>
      </c>
      <c r="K219" s="231">
        <v>0</v>
      </c>
      <c r="L219" s="231">
        <v>0</v>
      </c>
      <c r="M219" s="231">
        <v>15</v>
      </c>
      <c r="N219" s="231">
        <v>15</v>
      </c>
      <c r="O219" s="231">
        <v>0</v>
      </c>
      <c r="P219" s="231">
        <v>15</v>
      </c>
      <c r="Q219" s="231">
        <v>15</v>
      </c>
      <c r="R219" s="231">
        <v>0</v>
      </c>
      <c r="S219" s="231">
        <v>0</v>
      </c>
      <c r="T219" s="231">
        <v>0</v>
      </c>
      <c r="U219" s="231">
        <v>0</v>
      </c>
      <c r="V219" s="231">
        <v>0</v>
      </c>
      <c r="W219" s="231">
        <v>0</v>
      </c>
      <c r="X219" s="231">
        <v>1</v>
      </c>
      <c r="Y219" s="231">
        <v>15</v>
      </c>
      <c r="Z219" s="231">
        <v>15</v>
      </c>
      <c r="AA219" s="231">
        <v>0</v>
      </c>
      <c r="AB219" s="231">
        <v>0</v>
      </c>
      <c r="AC219" s="231">
        <v>0</v>
      </c>
      <c r="AD219" s="231">
        <v>0</v>
      </c>
      <c r="AE219" s="231">
        <v>0</v>
      </c>
      <c r="AF219" s="231">
        <v>0</v>
      </c>
      <c r="AG219">
        <v>0</v>
      </c>
    </row>
    <row r="220" spans="2:33" x14ac:dyDescent="0.35">
      <c r="B220">
        <v>668</v>
      </c>
      <c r="C220" t="s">
        <v>811</v>
      </c>
      <c r="D220" s="231">
        <v>0</v>
      </c>
      <c r="E220" s="231">
        <v>2</v>
      </c>
      <c r="F220" s="231">
        <v>0</v>
      </c>
      <c r="G220" s="231">
        <v>2</v>
      </c>
      <c r="H220" s="231">
        <v>2</v>
      </c>
      <c r="I220" s="231">
        <v>0</v>
      </c>
      <c r="J220" s="231">
        <v>2</v>
      </c>
      <c r="K220" s="231">
        <v>0</v>
      </c>
      <c r="L220" s="231">
        <v>30</v>
      </c>
      <c r="M220" s="231">
        <v>0</v>
      </c>
      <c r="N220" s="231">
        <v>30</v>
      </c>
      <c r="O220" s="231">
        <v>30</v>
      </c>
      <c r="P220" s="231">
        <v>0</v>
      </c>
      <c r="Q220" s="231">
        <v>30</v>
      </c>
      <c r="R220" s="231">
        <v>0</v>
      </c>
      <c r="S220" s="231">
        <v>0</v>
      </c>
      <c r="T220" s="231">
        <v>0</v>
      </c>
      <c r="U220" s="231">
        <v>0</v>
      </c>
      <c r="V220" s="231">
        <v>0</v>
      </c>
      <c r="W220" s="231">
        <v>0</v>
      </c>
      <c r="X220" s="231">
        <v>0</v>
      </c>
      <c r="Y220" s="231">
        <v>0</v>
      </c>
      <c r="Z220" s="231">
        <v>0</v>
      </c>
      <c r="AA220" s="231">
        <v>0</v>
      </c>
      <c r="AB220" s="231">
        <v>0</v>
      </c>
      <c r="AC220" s="231">
        <v>0</v>
      </c>
      <c r="AD220" s="231">
        <v>0</v>
      </c>
      <c r="AE220" s="231">
        <v>0</v>
      </c>
      <c r="AF220" s="231">
        <v>0</v>
      </c>
      <c r="AG220">
        <v>0</v>
      </c>
    </row>
    <row r="221" spans="2:33" x14ac:dyDescent="0.35">
      <c r="B221">
        <v>739</v>
      </c>
      <c r="C221" t="s">
        <v>812</v>
      </c>
      <c r="D221" s="231">
        <v>1</v>
      </c>
      <c r="E221" s="231">
        <v>1</v>
      </c>
      <c r="F221" s="231">
        <v>0</v>
      </c>
      <c r="G221" s="231">
        <v>1</v>
      </c>
      <c r="H221" s="231">
        <v>0</v>
      </c>
      <c r="I221" s="231">
        <v>0</v>
      </c>
      <c r="J221" s="231">
        <v>0</v>
      </c>
      <c r="K221" s="231">
        <v>15</v>
      </c>
      <c r="L221" s="231">
        <v>15</v>
      </c>
      <c r="M221" s="231">
        <v>0</v>
      </c>
      <c r="N221" s="231">
        <v>15</v>
      </c>
      <c r="O221" s="231">
        <v>0</v>
      </c>
      <c r="P221" s="231">
        <v>0</v>
      </c>
      <c r="Q221" s="231">
        <v>0</v>
      </c>
      <c r="R221" s="231">
        <v>1</v>
      </c>
      <c r="S221" s="231">
        <v>15</v>
      </c>
      <c r="T221" s="231">
        <v>0</v>
      </c>
      <c r="U221" s="231">
        <v>0</v>
      </c>
      <c r="V221" s="231">
        <v>0</v>
      </c>
      <c r="W221" s="231">
        <v>0</v>
      </c>
      <c r="X221" s="231">
        <v>0</v>
      </c>
      <c r="Y221" s="231">
        <v>0</v>
      </c>
      <c r="Z221" s="231">
        <v>0</v>
      </c>
      <c r="AA221" s="231">
        <v>0</v>
      </c>
      <c r="AB221" s="231">
        <v>0</v>
      </c>
      <c r="AC221" s="231">
        <v>0</v>
      </c>
      <c r="AD221" s="231">
        <v>0</v>
      </c>
      <c r="AE221" s="231">
        <v>0</v>
      </c>
      <c r="AF221" s="231">
        <v>0</v>
      </c>
      <c r="AG221">
        <v>0</v>
      </c>
    </row>
    <row r="222" spans="2:33" x14ac:dyDescent="0.35">
      <c r="B222">
        <v>770</v>
      </c>
      <c r="C222" t="s">
        <v>380</v>
      </c>
      <c r="D222" s="231">
        <v>0</v>
      </c>
      <c r="E222" s="231">
        <v>2</v>
      </c>
      <c r="F222" s="231">
        <v>0</v>
      </c>
      <c r="G222" s="231">
        <v>2</v>
      </c>
      <c r="H222" s="231">
        <v>0</v>
      </c>
      <c r="I222" s="231">
        <v>0</v>
      </c>
      <c r="J222" s="231">
        <v>0</v>
      </c>
      <c r="K222" s="231">
        <v>0</v>
      </c>
      <c r="L222" s="231">
        <v>30</v>
      </c>
      <c r="M222" s="231">
        <v>0</v>
      </c>
      <c r="N222" s="231">
        <v>30</v>
      </c>
      <c r="O222" s="231">
        <v>0</v>
      </c>
      <c r="P222" s="231">
        <v>0</v>
      </c>
      <c r="Q222" s="231">
        <v>0</v>
      </c>
      <c r="R222" s="231">
        <v>0</v>
      </c>
      <c r="S222" s="231">
        <v>0</v>
      </c>
      <c r="T222" s="231">
        <v>0</v>
      </c>
      <c r="U222" s="231">
        <v>0</v>
      </c>
      <c r="V222" s="231">
        <v>0</v>
      </c>
      <c r="W222" s="231">
        <v>0</v>
      </c>
      <c r="X222" s="231">
        <v>0</v>
      </c>
      <c r="Y222" s="231">
        <v>0</v>
      </c>
      <c r="Z222" s="231">
        <v>0</v>
      </c>
      <c r="AA222" s="231">
        <v>0</v>
      </c>
      <c r="AB222" s="231">
        <v>0</v>
      </c>
      <c r="AC222" s="231">
        <v>0</v>
      </c>
      <c r="AD222" s="231">
        <v>0</v>
      </c>
      <c r="AE222" s="231">
        <v>0</v>
      </c>
      <c r="AF222" s="231">
        <v>0</v>
      </c>
      <c r="AG222">
        <v>0</v>
      </c>
    </row>
    <row r="223" spans="2:33" x14ac:dyDescent="0.35">
      <c r="B223">
        <v>811</v>
      </c>
      <c r="C223" t="s">
        <v>381</v>
      </c>
      <c r="D223" s="231">
        <v>1</v>
      </c>
      <c r="E223" s="231">
        <v>2</v>
      </c>
      <c r="F223" s="231">
        <v>0</v>
      </c>
      <c r="G223" s="231">
        <v>2</v>
      </c>
      <c r="H223" s="231">
        <v>1</v>
      </c>
      <c r="I223" s="231">
        <v>0</v>
      </c>
      <c r="J223" s="231">
        <v>1</v>
      </c>
      <c r="K223" s="231">
        <v>15</v>
      </c>
      <c r="L223" s="231">
        <v>30</v>
      </c>
      <c r="M223" s="231">
        <v>0</v>
      </c>
      <c r="N223" s="231">
        <v>30</v>
      </c>
      <c r="O223" s="231">
        <v>15</v>
      </c>
      <c r="P223" s="231">
        <v>0</v>
      </c>
      <c r="Q223" s="231">
        <v>15</v>
      </c>
      <c r="R223" s="231">
        <v>2</v>
      </c>
      <c r="S223" s="231">
        <v>30</v>
      </c>
      <c r="T223" s="231">
        <v>15</v>
      </c>
      <c r="U223" s="231">
        <v>0</v>
      </c>
      <c r="V223" s="231">
        <v>0</v>
      </c>
      <c r="W223" s="231">
        <v>0</v>
      </c>
      <c r="X223" s="231">
        <v>0</v>
      </c>
      <c r="Y223" s="231">
        <v>0</v>
      </c>
      <c r="Z223" s="231">
        <v>0</v>
      </c>
      <c r="AA223" s="231">
        <v>0</v>
      </c>
      <c r="AB223" s="231">
        <v>0</v>
      </c>
      <c r="AC223" s="231">
        <v>0</v>
      </c>
      <c r="AD223" s="231">
        <v>0</v>
      </c>
      <c r="AE223" s="231">
        <v>0</v>
      </c>
      <c r="AF223" s="231">
        <v>0</v>
      </c>
      <c r="AG223">
        <v>0</v>
      </c>
    </row>
    <row r="224" spans="2:33" x14ac:dyDescent="0.35">
      <c r="B224">
        <v>820</v>
      </c>
      <c r="C224" t="s">
        <v>382</v>
      </c>
      <c r="D224" s="231">
        <v>0</v>
      </c>
      <c r="E224" s="231">
        <v>1</v>
      </c>
      <c r="F224" s="231">
        <v>0</v>
      </c>
      <c r="G224" s="231">
        <v>1</v>
      </c>
      <c r="H224" s="231">
        <v>1</v>
      </c>
      <c r="I224" s="231">
        <v>0</v>
      </c>
      <c r="J224" s="231">
        <v>1</v>
      </c>
      <c r="K224" s="231">
        <v>0</v>
      </c>
      <c r="L224" s="231">
        <v>15</v>
      </c>
      <c r="M224" s="231">
        <v>0</v>
      </c>
      <c r="N224" s="231">
        <v>15</v>
      </c>
      <c r="O224" s="231">
        <v>15</v>
      </c>
      <c r="P224" s="231">
        <v>0</v>
      </c>
      <c r="Q224" s="231">
        <v>15</v>
      </c>
      <c r="R224" s="231">
        <v>0</v>
      </c>
      <c r="S224" s="231">
        <v>0</v>
      </c>
      <c r="T224" s="231">
        <v>0</v>
      </c>
      <c r="U224" s="231">
        <v>0</v>
      </c>
      <c r="V224" s="231">
        <v>0</v>
      </c>
      <c r="W224" s="231">
        <v>0</v>
      </c>
      <c r="X224" s="231">
        <v>0</v>
      </c>
      <c r="Y224" s="231">
        <v>0</v>
      </c>
      <c r="Z224" s="231">
        <v>0</v>
      </c>
      <c r="AA224" s="231">
        <v>0</v>
      </c>
      <c r="AB224" s="231">
        <v>0</v>
      </c>
      <c r="AC224" s="231">
        <v>0</v>
      </c>
      <c r="AD224" s="231">
        <v>0</v>
      </c>
      <c r="AE224" s="231">
        <v>0</v>
      </c>
      <c r="AF224" s="231">
        <v>0</v>
      </c>
      <c r="AG224">
        <v>0</v>
      </c>
    </row>
    <row r="225" spans="2:33" x14ac:dyDescent="0.35">
      <c r="B225">
        <v>861</v>
      </c>
      <c r="C225" t="s">
        <v>795</v>
      </c>
      <c r="D225" s="231">
        <v>1</v>
      </c>
      <c r="E225" s="231">
        <v>0</v>
      </c>
      <c r="F225" s="231">
        <v>0</v>
      </c>
      <c r="G225" s="231">
        <v>0</v>
      </c>
      <c r="H225" s="231">
        <v>0</v>
      </c>
      <c r="I225" s="231">
        <v>0</v>
      </c>
      <c r="J225" s="231">
        <v>0</v>
      </c>
      <c r="K225" s="231">
        <v>15</v>
      </c>
      <c r="L225" s="231">
        <v>0</v>
      </c>
      <c r="M225" s="231">
        <v>0</v>
      </c>
      <c r="N225" s="231">
        <v>0</v>
      </c>
      <c r="O225" s="231">
        <v>0</v>
      </c>
      <c r="P225" s="231">
        <v>0</v>
      </c>
      <c r="Q225" s="231">
        <v>0</v>
      </c>
      <c r="R225" s="231">
        <v>0</v>
      </c>
      <c r="S225" s="231">
        <v>0</v>
      </c>
      <c r="T225" s="231">
        <v>0</v>
      </c>
      <c r="U225" s="231">
        <v>0</v>
      </c>
      <c r="V225" s="231">
        <v>0</v>
      </c>
      <c r="W225" s="231">
        <v>0</v>
      </c>
      <c r="X225" s="231">
        <v>0</v>
      </c>
      <c r="Y225" s="231">
        <v>0</v>
      </c>
      <c r="Z225" s="231">
        <v>0</v>
      </c>
      <c r="AA225" s="231">
        <v>0</v>
      </c>
      <c r="AB225" s="231">
        <v>0</v>
      </c>
      <c r="AC225" s="231">
        <v>0</v>
      </c>
      <c r="AD225" s="231">
        <v>0</v>
      </c>
      <c r="AE225" s="231">
        <v>0</v>
      </c>
      <c r="AF225" s="231">
        <v>0</v>
      </c>
      <c r="AG225">
        <v>0</v>
      </c>
    </row>
    <row r="226" spans="2:33" x14ac:dyDescent="0.35">
      <c r="B226">
        <v>865</v>
      </c>
      <c r="C226" t="s">
        <v>383</v>
      </c>
      <c r="D226" s="231">
        <v>1</v>
      </c>
      <c r="E226" s="231">
        <v>1</v>
      </c>
      <c r="F226" s="231">
        <v>2</v>
      </c>
      <c r="G226" s="231">
        <v>3</v>
      </c>
      <c r="H226" s="231">
        <v>1</v>
      </c>
      <c r="I226" s="231">
        <v>2</v>
      </c>
      <c r="J226" s="231">
        <v>3</v>
      </c>
      <c r="K226" s="231">
        <v>15</v>
      </c>
      <c r="L226" s="231">
        <v>15</v>
      </c>
      <c r="M226" s="231">
        <v>30</v>
      </c>
      <c r="N226" s="231">
        <v>45</v>
      </c>
      <c r="O226" s="231">
        <v>15</v>
      </c>
      <c r="P226" s="231">
        <v>30</v>
      </c>
      <c r="Q226" s="231">
        <v>45</v>
      </c>
      <c r="R226" s="231">
        <v>0</v>
      </c>
      <c r="S226" s="231">
        <v>0</v>
      </c>
      <c r="T226" s="231">
        <v>0</v>
      </c>
      <c r="U226" s="231">
        <v>0</v>
      </c>
      <c r="V226" s="231">
        <v>0</v>
      </c>
      <c r="W226" s="231">
        <v>0</v>
      </c>
      <c r="X226" s="231">
        <v>1</v>
      </c>
      <c r="Y226" s="231">
        <v>15</v>
      </c>
      <c r="Z226" s="231">
        <v>15</v>
      </c>
      <c r="AA226" s="231">
        <v>0</v>
      </c>
      <c r="AB226" s="231">
        <v>0</v>
      </c>
      <c r="AC226" s="231">
        <v>0</v>
      </c>
      <c r="AD226" s="231">
        <v>0</v>
      </c>
      <c r="AE226" s="231">
        <v>0</v>
      </c>
      <c r="AF226" s="231">
        <v>0</v>
      </c>
      <c r="AG226">
        <v>0</v>
      </c>
    </row>
    <row r="227" spans="2:33" x14ac:dyDescent="0.35">
      <c r="B227">
        <v>908</v>
      </c>
      <c r="C227" t="s">
        <v>384</v>
      </c>
      <c r="D227" s="231">
        <v>1</v>
      </c>
      <c r="E227" s="231">
        <v>4</v>
      </c>
      <c r="F227" s="231">
        <v>0</v>
      </c>
      <c r="G227" s="231">
        <v>4</v>
      </c>
      <c r="H227" s="231">
        <v>2</v>
      </c>
      <c r="I227" s="231">
        <v>0</v>
      </c>
      <c r="J227" s="231">
        <v>2</v>
      </c>
      <c r="K227" s="231">
        <v>15</v>
      </c>
      <c r="L227" s="231">
        <v>60</v>
      </c>
      <c r="M227" s="231">
        <v>0</v>
      </c>
      <c r="N227" s="231">
        <v>60</v>
      </c>
      <c r="O227" s="231">
        <v>30</v>
      </c>
      <c r="P227" s="231">
        <v>0</v>
      </c>
      <c r="Q227" s="231">
        <v>30</v>
      </c>
      <c r="R227" s="231">
        <v>0</v>
      </c>
      <c r="S227" s="231">
        <v>0</v>
      </c>
      <c r="T227" s="231">
        <v>0</v>
      </c>
      <c r="U227" s="231">
        <v>0</v>
      </c>
      <c r="V227" s="231">
        <v>0</v>
      </c>
      <c r="W227" s="231">
        <v>0</v>
      </c>
      <c r="X227" s="231">
        <v>1</v>
      </c>
      <c r="Y227" s="231">
        <v>15</v>
      </c>
      <c r="Z227" s="231">
        <v>15</v>
      </c>
      <c r="AA227" s="231">
        <v>0</v>
      </c>
      <c r="AB227" s="231">
        <v>0</v>
      </c>
      <c r="AC227" s="231">
        <v>0</v>
      </c>
      <c r="AD227" s="231">
        <v>0</v>
      </c>
      <c r="AE227" s="231">
        <v>0</v>
      </c>
      <c r="AF227" s="231">
        <v>0</v>
      </c>
      <c r="AG227">
        <v>0</v>
      </c>
    </row>
    <row r="228" spans="2:33" x14ac:dyDescent="0.35">
      <c r="B228">
        <v>1058</v>
      </c>
      <c r="C228" t="s">
        <v>1258</v>
      </c>
      <c r="D228" s="231">
        <v>0</v>
      </c>
      <c r="E228" s="231">
        <v>1</v>
      </c>
      <c r="F228" s="231">
        <v>0</v>
      </c>
      <c r="G228" s="231">
        <v>1</v>
      </c>
      <c r="H228" s="231">
        <v>1</v>
      </c>
      <c r="I228" s="231">
        <v>0</v>
      </c>
      <c r="J228" s="231">
        <v>1</v>
      </c>
      <c r="K228" s="231">
        <v>0</v>
      </c>
      <c r="L228" s="231">
        <v>15</v>
      </c>
      <c r="M228" s="231">
        <v>0</v>
      </c>
      <c r="N228" s="231">
        <v>15</v>
      </c>
      <c r="O228" s="231">
        <v>15</v>
      </c>
      <c r="P228" s="231">
        <v>0</v>
      </c>
      <c r="Q228" s="231">
        <v>15</v>
      </c>
      <c r="R228" s="231">
        <v>0</v>
      </c>
      <c r="S228" s="231">
        <v>0</v>
      </c>
      <c r="T228" s="231">
        <v>0</v>
      </c>
      <c r="U228" s="231">
        <v>0</v>
      </c>
      <c r="V228" s="231">
        <v>0</v>
      </c>
      <c r="W228" s="231">
        <v>0</v>
      </c>
      <c r="X228" s="231">
        <v>0</v>
      </c>
      <c r="Y228" s="231">
        <v>0</v>
      </c>
      <c r="Z228" s="231">
        <v>0</v>
      </c>
      <c r="AA228" s="231">
        <v>0</v>
      </c>
      <c r="AB228" s="231">
        <v>0</v>
      </c>
      <c r="AC228" s="231">
        <v>0</v>
      </c>
      <c r="AD228" s="231">
        <v>0</v>
      </c>
      <c r="AE228" s="231">
        <v>0</v>
      </c>
      <c r="AF228" s="231">
        <v>0</v>
      </c>
      <c r="AG228">
        <v>0</v>
      </c>
    </row>
    <row r="229" spans="2:33" x14ac:dyDescent="0.35">
      <c r="B229">
        <v>1059</v>
      </c>
      <c r="C229" t="s">
        <v>386</v>
      </c>
      <c r="D229" s="231">
        <v>0</v>
      </c>
      <c r="E229" s="231">
        <v>5</v>
      </c>
      <c r="F229" s="231">
        <v>0</v>
      </c>
      <c r="G229" s="231">
        <v>5</v>
      </c>
      <c r="H229" s="231">
        <v>5</v>
      </c>
      <c r="I229" s="231">
        <v>0</v>
      </c>
      <c r="J229" s="231">
        <v>5</v>
      </c>
      <c r="K229" s="231">
        <v>0</v>
      </c>
      <c r="L229" s="231">
        <v>60</v>
      </c>
      <c r="M229" s="231">
        <v>0</v>
      </c>
      <c r="N229" s="231">
        <v>60</v>
      </c>
      <c r="O229" s="231">
        <v>75</v>
      </c>
      <c r="P229" s="231">
        <v>0</v>
      </c>
      <c r="Q229" s="231">
        <v>75</v>
      </c>
      <c r="R229" s="231">
        <v>1</v>
      </c>
      <c r="S229" s="231">
        <v>15</v>
      </c>
      <c r="T229" s="231">
        <v>15</v>
      </c>
      <c r="U229" s="231">
        <v>0</v>
      </c>
      <c r="V229" s="231">
        <v>0</v>
      </c>
      <c r="W229" s="231">
        <v>0</v>
      </c>
      <c r="X229" s="231">
        <v>2</v>
      </c>
      <c r="Y229" s="231">
        <v>30</v>
      </c>
      <c r="Z229" s="231">
        <v>30</v>
      </c>
      <c r="AA229" s="231">
        <v>0</v>
      </c>
      <c r="AB229" s="231">
        <v>0</v>
      </c>
      <c r="AC229" s="231">
        <v>0</v>
      </c>
      <c r="AD229" s="231">
        <v>0</v>
      </c>
      <c r="AE229" s="231">
        <v>0</v>
      </c>
      <c r="AF229" s="231">
        <v>0</v>
      </c>
      <c r="AG229">
        <v>0</v>
      </c>
    </row>
    <row r="230" spans="2:33" x14ac:dyDescent="0.35">
      <c r="B230">
        <v>1093</v>
      </c>
      <c r="C230" t="s">
        <v>387</v>
      </c>
      <c r="D230" s="231">
        <v>0</v>
      </c>
      <c r="E230" s="231">
        <v>2</v>
      </c>
      <c r="F230" s="231">
        <v>0</v>
      </c>
      <c r="G230" s="231">
        <v>2</v>
      </c>
      <c r="H230" s="231">
        <v>1</v>
      </c>
      <c r="I230" s="231">
        <v>0</v>
      </c>
      <c r="J230" s="231">
        <v>1</v>
      </c>
      <c r="K230" s="231">
        <v>0</v>
      </c>
      <c r="L230" s="231">
        <v>30</v>
      </c>
      <c r="M230" s="231">
        <v>0</v>
      </c>
      <c r="N230" s="231">
        <v>30</v>
      </c>
      <c r="O230" s="231">
        <v>15</v>
      </c>
      <c r="P230" s="231">
        <v>0</v>
      </c>
      <c r="Q230" s="231">
        <v>15</v>
      </c>
      <c r="R230" s="231">
        <v>0</v>
      </c>
      <c r="S230" s="231">
        <v>0</v>
      </c>
      <c r="T230" s="231">
        <v>0</v>
      </c>
      <c r="U230" s="231">
        <v>0</v>
      </c>
      <c r="V230" s="231">
        <v>0</v>
      </c>
      <c r="W230" s="231">
        <v>0</v>
      </c>
      <c r="X230" s="231">
        <v>0</v>
      </c>
      <c r="Y230" s="231">
        <v>0</v>
      </c>
      <c r="Z230" s="231">
        <v>0</v>
      </c>
      <c r="AA230" s="231">
        <v>0</v>
      </c>
      <c r="AB230" s="231">
        <v>0</v>
      </c>
      <c r="AC230" s="231">
        <v>0</v>
      </c>
      <c r="AD230" s="231">
        <v>0</v>
      </c>
      <c r="AE230" s="231">
        <v>0</v>
      </c>
      <c r="AF230" s="231">
        <v>0</v>
      </c>
      <c r="AG230">
        <v>0</v>
      </c>
    </row>
    <row r="231" spans="2:33" x14ac:dyDescent="0.35">
      <c r="B231">
        <v>1111</v>
      </c>
      <c r="C231" t="s">
        <v>796</v>
      </c>
      <c r="D231" s="231">
        <v>0</v>
      </c>
      <c r="E231" s="231">
        <v>3</v>
      </c>
      <c r="F231" s="231">
        <v>0</v>
      </c>
      <c r="G231" s="231">
        <v>3</v>
      </c>
      <c r="H231" s="231">
        <v>2</v>
      </c>
      <c r="I231" s="231">
        <v>0</v>
      </c>
      <c r="J231" s="231">
        <v>2</v>
      </c>
      <c r="K231" s="231">
        <v>0</v>
      </c>
      <c r="L231" s="231">
        <v>30</v>
      </c>
      <c r="M231" s="231">
        <v>0</v>
      </c>
      <c r="N231" s="231">
        <v>30</v>
      </c>
      <c r="O231" s="231">
        <v>30</v>
      </c>
      <c r="P231" s="231">
        <v>0</v>
      </c>
      <c r="Q231" s="231">
        <v>30</v>
      </c>
      <c r="R231" s="231">
        <v>0</v>
      </c>
      <c r="S231" s="231">
        <v>0</v>
      </c>
      <c r="T231" s="231">
        <v>0</v>
      </c>
      <c r="U231" s="231">
        <v>0</v>
      </c>
      <c r="V231" s="231">
        <v>0</v>
      </c>
      <c r="W231" s="231">
        <v>0</v>
      </c>
      <c r="X231" s="231">
        <v>1</v>
      </c>
      <c r="Y231" s="231">
        <v>0</v>
      </c>
      <c r="Z231" s="231">
        <v>15</v>
      </c>
      <c r="AA231" s="231">
        <v>0</v>
      </c>
      <c r="AB231" s="231">
        <v>0</v>
      </c>
      <c r="AC231" s="231">
        <v>0</v>
      </c>
      <c r="AD231" s="231">
        <v>0</v>
      </c>
      <c r="AE231" s="231">
        <v>0</v>
      </c>
      <c r="AF231" s="231">
        <v>0</v>
      </c>
      <c r="AG231">
        <v>0</v>
      </c>
    </row>
    <row r="232" spans="2:33" x14ac:dyDescent="0.35">
      <c r="B232">
        <v>1305</v>
      </c>
      <c r="C232" t="s">
        <v>1214</v>
      </c>
      <c r="D232" s="231">
        <v>0</v>
      </c>
      <c r="E232" s="231">
        <v>2</v>
      </c>
      <c r="F232" s="231">
        <v>0</v>
      </c>
      <c r="G232" s="231">
        <v>2</v>
      </c>
      <c r="H232" s="231">
        <v>1</v>
      </c>
      <c r="I232" s="231">
        <v>0</v>
      </c>
      <c r="J232" s="231">
        <v>1</v>
      </c>
      <c r="K232" s="231">
        <v>0</v>
      </c>
      <c r="L232" s="231">
        <v>30</v>
      </c>
      <c r="M232" s="231">
        <v>0</v>
      </c>
      <c r="N232" s="231">
        <v>30</v>
      </c>
      <c r="O232" s="231">
        <v>15</v>
      </c>
      <c r="P232" s="231">
        <v>0</v>
      </c>
      <c r="Q232" s="231">
        <v>15</v>
      </c>
      <c r="R232" s="231">
        <v>0</v>
      </c>
      <c r="S232" s="231">
        <v>0</v>
      </c>
      <c r="T232" s="231">
        <v>0</v>
      </c>
      <c r="U232" s="231">
        <v>1</v>
      </c>
      <c r="V232" s="231">
        <v>15</v>
      </c>
      <c r="W232" s="231">
        <v>15</v>
      </c>
      <c r="X232" s="231">
        <v>0</v>
      </c>
      <c r="Y232" s="231">
        <v>0</v>
      </c>
      <c r="Z232" s="231">
        <v>0</v>
      </c>
      <c r="AA232" s="231">
        <v>0</v>
      </c>
      <c r="AB232" s="231">
        <v>0</v>
      </c>
      <c r="AC232" s="231">
        <v>0</v>
      </c>
      <c r="AD232" s="231">
        <v>0</v>
      </c>
      <c r="AE232" s="231">
        <v>0</v>
      </c>
      <c r="AF232" s="231">
        <v>0</v>
      </c>
      <c r="AG232">
        <v>0</v>
      </c>
    </row>
    <row r="233" spans="2:33" x14ac:dyDescent="0.35">
      <c r="B233">
        <v>1386</v>
      </c>
      <c r="C233" t="s">
        <v>388</v>
      </c>
      <c r="D233" s="231">
        <v>2</v>
      </c>
      <c r="E233" s="231">
        <v>2</v>
      </c>
      <c r="F233" s="231">
        <v>0</v>
      </c>
      <c r="G233" s="231">
        <v>2</v>
      </c>
      <c r="H233" s="231">
        <v>2</v>
      </c>
      <c r="I233" s="231">
        <v>0</v>
      </c>
      <c r="J233" s="231">
        <v>2</v>
      </c>
      <c r="K233" s="231">
        <v>30</v>
      </c>
      <c r="L233" s="231">
        <v>30</v>
      </c>
      <c r="M233" s="231">
        <v>0</v>
      </c>
      <c r="N233" s="231">
        <v>30</v>
      </c>
      <c r="O233" s="231">
        <v>30</v>
      </c>
      <c r="P233" s="231">
        <v>0</v>
      </c>
      <c r="Q233" s="231">
        <v>30</v>
      </c>
      <c r="R233" s="231">
        <v>0</v>
      </c>
      <c r="S233" s="231">
        <v>0</v>
      </c>
      <c r="T233" s="231">
        <v>0</v>
      </c>
      <c r="U233" s="231">
        <v>0</v>
      </c>
      <c r="V233" s="231">
        <v>0</v>
      </c>
      <c r="W233" s="231">
        <v>0</v>
      </c>
      <c r="X233" s="231">
        <v>0</v>
      </c>
      <c r="Y233" s="231">
        <v>0</v>
      </c>
      <c r="Z233" s="231">
        <v>0</v>
      </c>
      <c r="AA233" s="231">
        <v>0</v>
      </c>
      <c r="AB233" s="231">
        <v>0</v>
      </c>
      <c r="AC233" s="231">
        <v>0</v>
      </c>
      <c r="AD233" s="231">
        <v>0</v>
      </c>
      <c r="AE233" s="231">
        <v>0</v>
      </c>
      <c r="AF233" s="231">
        <v>0</v>
      </c>
      <c r="AG233">
        <v>0</v>
      </c>
    </row>
    <row r="234" spans="2:33" x14ac:dyDescent="0.35">
      <c r="B234">
        <v>1440</v>
      </c>
      <c r="C234" t="s">
        <v>389</v>
      </c>
      <c r="D234" s="231">
        <v>0</v>
      </c>
      <c r="E234" s="231">
        <v>3</v>
      </c>
      <c r="F234" s="231">
        <v>0</v>
      </c>
      <c r="G234" s="231">
        <v>3</v>
      </c>
      <c r="H234" s="231">
        <v>3</v>
      </c>
      <c r="I234" s="231">
        <v>0</v>
      </c>
      <c r="J234" s="231">
        <v>3</v>
      </c>
      <c r="K234" s="231">
        <v>0</v>
      </c>
      <c r="L234" s="231">
        <v>45</v>
      </c>
      <c r="M234" s="231">
        <v>0</v>
      </c>
      <c r="N234" s="231">
        <v>45</v>
      </c>
      <c r="O234" s="231">
        <v>45</v>
      </c>
      <c r="P234" s="231">
        <v>0</v>
      </c>
      <c r="Q234" s="231">
        <v>45</v>
      </c>
      <c r="R234" s="231">
        <v>0</v>
      </c>
      <c r="S234" s="231">
        <v>0</v>
      </c>
      <c r="T234" s="231">
        <v>0</v>
      </c>
      <c r="U234" s="231">
        <v>0</v>
      </c>
      <c r="V234" s="231">
        <v>0</v>
      </c>
      <c r="W234" s="231">
        <v>0</v>
      </c>
      <c r="X234" s="231">
        <v>2</v>
      </c>
      <c r="Y234" s="231">
        <v>30</v>
      </c>
      <c r="Z234" s="231">
        <v>30</v>
      </c>
      <c r="AA234" s="231">
        <v>0</v>
      </c>
      <c r="AB234" s="231">
        <v>0</v>
      </c>
      <c r="AC234" s="231">
        <v>0</v>
      </c>
      <c r="AD234" s="231">
        <v>0</v>
      </c>
      <c r="AE234" s="231">
        <v>0</v>
      </c>
      <c r="AF234" s="231">
        <v>0</v>
      </c>
      <c r="AG234">
        <v>0</v>
      </c>
    </row>
    <row r="235" spans="2:33" x14ac:dyDescent="0.35">
      <c r="B235">
        <v>1467</v>
      </c>
      <c r="C235" t="s">
        <v>813</v>
      </c>
      <c r="D235" s="231">
        <v>0</v>
      </c>
      <c r="E235" s="231">
        <v>3</v>
      </c>
      <c r="F235" s="231">
        <v>0</v>
      </c>
      <c r="G235" s="231">
        <v>3</v>
      </c>
      <c r="H235" s="231">
        <v>3</v>
      </c>
      <c r="I235" s="231">
        <v>0</v>
      </c>
      <c r="J235" s="231">
        <v>3</v>
      </c>
      <c r="K235" s="231">
        <v>0</v>
      </c>
      <c r="L235" s="231">
        <v>30</v>
      </c>
      <c r="M235" s="231">
        <v>0</v>
      </c>
      <c r="N235" s="231">
        <v>30</v>
      </c>
      <c r="O235" s="231">
        <v>40</v>
      </c>
      <c r="P235" s="231">
        <v>0</v>
      </c>
      <c r="Q235" s="231">
        <v>40</v>
      </c>
      <c r="R235" s="231">
        <v>0</v>
      </c>
      <c r="S235" s="231">
        <v>0</v>
      </c>
      <c r="T235" s="231">
        <v>0</v>
      </c>
      <c r="U235" s="231">
        <v>0</v>
      </c>
      <c r="V235" s="231">
        <v>0</v>
      </c>
      <c r="W235" s="231">
        <v>0</v>
      </c>
      <c r="X235" s="231">
        <v>1</v>
      </c>
      <c r="Y235" s="231">
        <v>15</v>
      </c>
      <c r="Z235" s="231">
        <v>15</v>
      </c>
      <c r="AA235" s="231">
        <v>0</v>
      </c>
      <c r="AB235" s="231">
        <v>0</v>
      </c>
      <c r="AC235" s="231">
        <v>0</v>
      </c>
      <c r="AD235" s="231">
        <v>0</v>
      </c>
      <c r="AE235" s="231">
        <v>0</v>
      </c>
      <c r="AF235" s="231">
        <v>0</v>
      </c>
      <c r="AG235">
        <v>0</v>
      </c>
    </row>
    <row r="236" spans="2:33" x14ac:dyDescent="0.35">
      <c r="B236">
        <v>1507</v>
      </c>
      <c r="C236" t="s">
        <v>390</v>
      </c>
      <c r="D236" s="231">
        <v>0</v>
      </c>
      <c r="E236" s="231">
        <v>4</v>
      </c>
      <c r="F236" s="231">
        <v>1</v>
      </c>
      <c r="G236" s="231">
        <v>5</v>
      </c>
      <c r="H236" s="231">
        <v>2</v>
      </c>
      <c r="I236" s="231">
        <v>0</v>
      </c>
      <c r="J236" s="231">
        <v>2</v>
      </c>
      <c r="K236" s="231">
        <v>0</v>
      </c>
      <c r="L236" s="231">
        <v>60</v>
      </c>
      <c r="M236" s="231">
        <v>15</v>
      </c>
      <c r="N236" s="231">
        <v>75</v>
      </c>
      <c r="O236" s="231">
        <v>30</v>
      </c>
      <c r="P236" s="231">
        <v>0</v>
      </c>
      <c r="Q236" s="231">
        <v>30</v>
      </c>
      <c r="R236" s="231">
        <v>0</v>
      </c>
      <c r="S236" s="231">
        <v>0</v>
      </c>
      <c r="T236" s="231">
        <v>0</v>
      </c>
      <c r="U236" s="231">
        <v>0</v>
      </c>
      <c r="V236" s="231">
        <v>0</v>
      </c>
      <c r="W236" s="231">
        <v>0</v>
      </c>
      <c r="X236" s="231">
        <v>0</v>
      </c>
      <c r="Y236" s="231">
        <v>0</v>
      </c>
      <c r="Z236" s="231">
        <v>0</v>
      </c>
      <c r="AA236" s="231">
        <v>0</v>
      </c>
      <c r="AB236" s="231">
        <v>0</v>
      </c>
      <c r="AC236" s="231">
        <v>0</v>
      </c>
      <c r="AD236" s="231">
        <v>0</v>
      </c>
      <c r="AE236" s="231">
        <v>0</v>
      </c>
      <c r="AF236" s="231">
        <v>0</v>
      </c>
      <c r="AG236">
        <v>0</v>
      </c>
    </row>
    <row r="237" spans="2:33" x14ac:dyDescent="0.35">
      <c r="B237">
        <v>1598</v>
      </c>
      <c r="C237" t="s">
        <v>391</v>
      </c>
      <c r="D237" s="231">
        <v>0</v>
      </c>
      <c r="E237" s="231">
        <v>0</v>
      </c>
      <c r="F237" s="231">
        <v>1</v>
      </c>
      <c r="G237" s="231">
        <v>1</v>
      </c>
      <c r="H237" s="231">
        <v>0</v>
      </c>
      <c r="I237" s="231">
        <v>1</v>
      </c>
      <c r="J237" s="231">
        <v>1</v>
      </c>
      <c r="K237" s="231">
        <v>0</v>
      </c>
      <c r="L237" s="231">
        <v>0</v>
      </c>
      <c r="M237" s="231">
        <v>15</v>
      </c>
      <c r="N237" s="231">
        <v>15</v>
      </c>
      <c r="O237" s="231">
        <v>0</v>
      </c>
      <c r="P237" s="231">
        <v>15</v>
      </c>
      <c r="Q237" s="231">
        <v>15</v>
      </c>
      <c r="R237" s="231">
        <v>0</v>
      </c>
      <c r="S237" s="231">
        <v>0</v>
      </c>
      <c r="T237" s="231">
        <v>0</v>
      </c>
      <c r="U237" s="231">
        <v>0</v>
      </c>
      <c r="V237" s="231">
        <v>0</v>
      </c>
      <c r="W237" s="231">
        <v>0</v>
      </c>
      <c r="X237" s="231">
        <v>0</v>
      </c>
      <c r="Y237" s="231">
        <v>0</v>
      </c>
      <c r="Z237" s="231">
        <v>0</v>
      </c>
      <c r="AA237" s="231">
        <v>0</v>
      </c>
      <c r="AB237" s="231">
        <v>0</v>
      </c>
      <c r="AC237" s="231">
        <v>0</v>
      </c>
      <c r="AD237" s="231">
        <v>0</v>
      </c>
      <c r="AE237" s="231">
        <v>0</v>
      </c>
      <c r="AF237" s="231">
        <v>0</v>
      </c>
      <c r="AG237">
        <v>0</v>
      </c>
    </row>
    <row r="238" spans="2:33" x14ac:dyDescent="0.35">
      <c r="B238">
        <v>1718</v>
      </c>
      <c r="C238" t="s">
        <v>392</v>
      </c>
      <c r="D238" s="231">
        <v>0</v>
      </c>
      <c r="E238" s="231">
        <v>1</v>
      </c>
      <c r="F238" s="231">
        <v>0</v>
      </c>
      <c r="G238" s="231">
        <v>1</v>
      </c>
      <c r="H238" s="231">
        <v>1</v>
      </c>
      <c r="I238" s="231">
        <v>0</v>
      </c>
      <c r="J238" s="231">
        <v>1</v>
      </c>
      <c r="K238" s="231">
        <v>0</v>
      </c>
      <c r="L238" s="231">
        <v>15</v>
      </c>
      <c r="M238" s="231">
        <v>0</v>
      </c>
      <c r="N238" s="231">
        <v>15</v>
      </c>
      <c r="O238" s="231">
        <v>15</v>
      </c>
      <c r="P238" s="231">
        <v>0</v>
      </c>
      <c r="Q238" s="231">
        <v>15</v>
      </c>
      <c r="R238" s="231">
        <v>0</v>
      </c>
      <c r="S238" s="231">
        <v>0</v>
      </c>
      <c r="T238" s="231">
        <v>0</v>
      </c>
      <c r="U238" s="231">
        <v>0</v>
      </c>
      <c r="V238" s="231">
        <v>0</v>
      </c>
      <c r="W238" s="231">
        <v>0</v>
      </c>
      <c r="X238" s="231">
        <v>0</v>
      </c>
      <c r="Y238" s="231">
        <v>0</v>
      </c>
      <c r="Z238" s="231">
        <v>0</v>
      </c>
      <c r="AA238" s="231">
        <v>0</v>
      </c>
      <c r="AB238" s="231">
        <v>0</v>
      </c>
      <c r="AC238" s="231">
        <v>0</v>
      </c>
      <c r="AD238" s="231">
        <v>0</v>
      </c>
      <c r="AE238" s="231">
        <v>0</v>
      </c>
      <c r="AF238" s="231">
        <v>0</v>
      </c>
      <c r="AG238">
        <v>0</v>
      </c>
    </row>
    <row r="239" spans="2:33" x14ac:dyDescent="0.35">
      <c r="B239">
        <v>1720</v>
      </c>
      <c r="C239" t="s">
        <v>393</v>
      </c>
      <c r="D239" s="231">
        <v>0</v>
      </c>
      <c r="E239" s="231">
        <v>0</v>
      </c>
      <c r="F239" s="231">
        <v>1</v>
      </c>
      <c r="G239" s="231">
        <v>1</v>
      </c>
      <c r="H239" s="231">
        <v>0</v>
      </c>
      <c r="I239" s="231">
        <v>1</v>
      </c>
      <c r="J239" s="231">
        <v>1</v>
      </c>
      <c r="K239" s="231">
        <v>0</v>
      </c>
      <c r="L239" s="231">
        <v>0</v>
      </c>
      <c r="M239" s="231">
        <v>0</v>
      </c>
      <c r="N239" s="231">
        <v>0</v>
      </c>
      <c r="O239" s="231">
        <v>0</v>
      </c>
      <c r="P239" s="231">
        <v>15</v>
      </c>
      <c r="Q239" s="231">
        <v>15</v>
      </c>
      <c r="R239" s="231">
        <v>0</v>
      </c>
      <c r="S239" s="231">
        <v>0</v>
      </c>
      <c r="T239" s="231">
        <v>0</v>
      </c>
      <c r="U239" s="231">
        <v>0</v>
      </c>
      <c r="V239" s="231">
        <v>0</v>
      </c>
      <c r="W239" s="231">
        <v>0</v>
      </c>
      <c r="X239" s="231">
        <v>0</v>
      </c>
      <c r="Y239" s="231">
        <v>0</v>
      </c>
      <c r="Z239" s="231">
        <v>0</v>
      </c>
      <c r="AA239" s="231">
        <v>0</v>
      </c>
      <c r="AB239" s="231">
        <v>0</v>
      </c>
      <c r="AC239" s="231">
        <v>0</v>
      </c>
      <c r="AD239" s="231">
        <v>0</v>
      </c>
      <c r="AE239" s="231">
        <v>0</v>
      </c>
      <c r="AF239" s="231">
        <v>0</v>
      </c>
      <c r="AG239">
        <v>0</v>
      </c>
    </row>
    <row r="240" spans="2:33" x14ac:dyDescent="0.35">
      <c r="B240">
        <v>1750</v>
      </c>
      <c r="C240" t="s">
        <v>394</v>
      </c>
      <c r="D240" s="231">
        <v>0</v>
      </c>
      <c r="E240" s="231">
        <v>0</v>
      </c>
      <c r="F240" s="231">
        <v>1</v>
      </c>
      <c r="G240" s="231">
        <v>1</v>
      </c>
      <c r="H240" s="231">
        <v>0</v>
      </c>
      <c r="I240" s="231">
        <v>0</v>
      </c>
      <c r="J240" s="231">
        <v>0</v>
      </c>
      <c r="K240" s="231">
        <v>0</v>
      </c>
      <c r="L240" s="231">
        <v>0</v>
      </c>
      <c r="M240" s="231">
        <v>15</v>
      </c>
      <c r="N240" s="231">
        <v>15</v>
      </c>
      <c r="O240" s="231">
        <v>0</v>
      </c>
      <c r="P240" s="231">
        <v>0</v>
      </c>
      <c r="Q240" s="231">
        <v>0</v>
      </c>
      <c r="R240" s="231">
        <v>0</v>
      </c>
      <c r="S240" s="231">
        <v>0</v>
      </c>
      <c r="T240" s="231">
        <v>0</v>
      </c>
      <c r="U240" s="231">
        <v>0</v>
      </c>
      <c r="V240" s="231">
        <v>0</v>
      </c>
      <c r="W240" s="231">
        <v>0</v>
      </c>
      <c r="X240" s="231">
        <v>0</v>
      </c>
      <c r="Y240" s="231">
        <v>0</v>
      </c>
      <c r="Z240" s="231">
        <v>0</v>
      </c>
      <c r="AA240" s="231">
        <v>0</v>
      </c>
      <c r="AB240" s="231">
        <v>0</v>
      </c>
      <c r="AC240" s="231">
        <v>0</v>
      </c>
      <c r="AD240" s="231">
        <v>0</v>
      </c>
      <c r="AE240" s="231">
        <v>0</v>
      </c>
      <c r="AF240" s="231">
        <v>0</v>
      </c>
      <c r="AG240">
        <v>0</v>
      </c>
    </row>
    <row r="241" spans="2:33" x14ac:dyDescent="0.35">
      <c r="B241">
        <v>1869</v>
      </c>
      <c r="C241" t="s">
        <v>1297</v>
      </c>
      <c r="D241" s="231">
        <v>0</v>
      </c>
      <c r="E241" s="231">
        <v>3</v>
      </c>
      <c r="F241" s="231">
        <v>0</v>
      </c>
      <c r="G241" s="231">
        <v>3</v>
      </c>
      <c r="H241" s="231">
        <v>3</v>
      </c>
      <c r="I241" s="231">
        <v>0</v>
      </c>
      <c r="J241" s="231">
        <v>3</v>
      </c>
      <c r="K241" s="231">
        <v>0</v>
      </c>
      <c r="L241" s="231">
        <v>15</v>
      </c>
      <c r="M241" s="231">
        <v>0</v>
      </c>
      <c r="N241" s="231">
        <v>15</v>
      </c>
      <c r="O241" s="231">
        <v>45</v>
      </c>
      <c r="P241" s="231">
        <v>0</v>
      </c>
      <c r="Q241" s="231">
        <v>45</v>
      </c>
      <c r="R241" s="231">
        <v>0</v>
      </c>
      <c r="S241" s="231">
        <v>0</v>
      </c>
      <c r="T241" s="231">
        <v>0</v>
      </c>
      <c r="U241" s="231">
        <v>0</v>
      </c>
      <c r="V241" s="231">
        <v>0</v>
      </c>
      <c r="W241" s="231">
        <v>0</v>
      </c>
      <c r="X241" s="231">
        <v>0</v>
      </c>
      <c r="Y241" s="231">
        <v>0</v>
      </c>
      <c r="Z241" s="231">
        <v>0</v>
      </c>
      <c r="AA241" s="231">
        <v>0</v>
      </c>
      <c r="AB241" s="231">
        <v>0</v>
      </c>
      <c r="AC241" s="231">
        <v>0</v>
      </c>
      <c r="AD241" s="231">
        <v>0</v>
      </c>
      <c r="AE241" s="231">
        <v>0</v>
      </c>
      <c r="AF241" s="231">
        <v>0</v>
      </c>
      <c r="AG241">
        <v>0</v>
      </c>
    </row>
    <row r="242" spans="2:33" x14ac:dyDescent="0.35">
      <c r="B242">
        <v>1874</v>
      </c>
      <c r="C242" t="s">
        <v>395</v>
      </c>
      <c r="D242" s="231">
        <v>0</v>
      </c>
      <c r="E242" s="231">
        <v>1</v>
      </c>
      <c r="F242" s="231">
        <v>0</v>
      </c>
      <c r="G242" s="231">
        <v>1</v>
      </c>
      <c r="H242" s="231">
        <v>0</v>
      </c>
      <c r="I242" s="231">
        <v>0</v>
      </c>
      <c r="J242" s="231">
        <v>0</v>
      </c>
      <c r="K242" s="231">
        <v>0</v>
      </c>
      <c r="L242" s="231">
        <v>15</v>
      </c>
      <c r="M242" s="231">
        <v>0</v>
      </c>
      <c r="N242" s="231">
        <v>15</v>
      </c>
      <c r="O242" s="231">
        <v>0</v>
      </c>
      <c r="P242" s="231">
        <v>0</v>
      </c>
      <c r="Q242" s="231">
        <v>0</v>
      </c>
      <c r="R242" s="231">
        <v>0</v>
      </c>
      <c r="S242" s="231">
        <v>0</v>
      </c>
      <c r="T242" s="231">
        <v>0</v>
      </c>
      <c r="U242" s="231">
        <v>0</v>
      </c>
      <c r="V242" s="231">
        <v>0</v>
      </c>
      <c r="W242" s="231">
        <v>0</v>
      </c>
      <c r="X242" s="231">
        <v>0</v>
      </c>
      <c r="Y242" s="231">
        <v>0</v>
      </c>
      <c r="Z242" s="231">
        <v>0</v>
      </c>
      <c r="AA242" s="231">
        <v>0</v>
      </c>
      <c r="AB242" s="231">
        <v>0</v>
      </c>
      <c r="AC242" s="231">
        <v>0</v>
      </c>
      <c r="AD242" s="231">
        <v>0</v>
      </c>
      <c r="AE242" s="231">
        <v>0</v>
      </c>
      <c r="AF242" s="231">
        <v>0</v>
      </c>
      <c r="AG242">
        <v>0</v>
      </c>
    </row>
    <row r="243" spans="2:33" x14ac:dyDescent="0.35">
      <c r="B243">
        <v>1996</v>
      </c>
      <c r="C243" t="s">
        <v>1216</v>
      </c>
      <c r="D243" s="231">
        <v>0</v>
      </c>
      <c r="E243" s="231">
        <v>1</v>
      </c>
      <c r="F243" s="231">
        <v>0</v>
      </c>
      <c r="G243" s="231">
        <v>1</v>
      </c>
      <c r="H243" s="231">
        <v>1</v>
      </c>
      <c r="I243" s="231">
        <v>0</v>
      </c>
      <c r="J243" s="231">
        <v>1</v>
      </c>
      <c r="K243" s="231">
        <v>0</v>
      </c>
      <c r="L243" s="231">
        <v>15</v>
      </c>
      <c r="M243" s="231">
        <v>0</v>
      </c>
      <c r="N243" s="231">
        <v>15</v>
      </c>
      <c r="O243" s="231">
        <v>15</v>
      </c>
      <c r="P243" s="231">
        <v>0</v>
      </c>
      <c r="Q243" s="231">
        <v>15</v>
      </c>
      <c r="R243" s="231">
        <v>0</v>
      </c>
      <c r="S243" s="231">
        <v>0</v>
      </c>
      <c r="T243" s="231">
        <v>0</v>
      </c>
      <c r="U243" s="231">
        <v>0</v>
      </c>
      <c r="V243" s="231">
        <v>0</v>
      </c>
      <c r="W243" s="231">
        <v>0</v>
      </c>
      <c r="X243" s="231">
        <v>0</v>
      </c>
      <c r="Y243" s="231">
        <v>0</v>
      </c>
      <c r="Z243" s="231">
        <v>0</v>
      </c>
      <c r="AA243" s="231">
        <v>0</v>
      </c>
      <c r="AB243" s="231">
        <v>0</v>
      </c>
      <c r="AC243" s="231">
        <v>0</v>
      </c>
      <c r="AD243" s="231">
        <v>0</v>
      </c>
      <c r="AE243" s="231">
        <v>0</v>
      </c>
      <c r="AF243" s="231">
        <v>0</v>
      </c>
      <c r="AG243">
        <v>0</v>
      </c>
    </row>
    <row r="244" spans="2:33" x14ac:dyDescent="0.35">
      <c r="B244">
        <v>2032</v>
      </c>
      <c r="C244" t="s">
        <v>396</v>
      </c>
      <c r="D244" s="231">
        <v>0</v>
      </c>
      <c r="E244" s="231">
        <v>1</v>
      </c>
      <c r="F244" s="231">
        <v>0</v>
      </c>
      <c r="G244" s="231">
        <v>1</v>
      </c>
      <c r="H244" s="231">
        <v>1</v>
      </c>
      <c r="I244" s="231">
        <v>0</v>
      </c>
      <c r="J244" s="231">
        <v>1</v>
      </c>
      <c r="K244" s="231">
        <v>0</v>
      </c>
      <c r="L244" s="231">
        <v>15</v>
      </c>
      <c r="M244" s="231">
        <v>0</v>
      </c>
      <c r="N244" s="231">
        <v>15</v>
      </c>
      <c r="O244" s="231">
        <v>15</v>
      </c>
      <c r="P244" s="231">
        <v>0</v>
      </c>
      <c r="Q244" s="231">
        <v>15</v>
      </c>
      <c r="R244" s="231">
        <v>0</v>
      </c>
      <c r="S244" s="231">
        <v>0</v>
      </c>
      <c r="T244" s="231">
        <v>0</v>
      </c>
      <c r="U244" s="231">
        <v>0</v>
      </c>
      <c r="V244" s="231">
        <v>0</v>
      </c>
      <c r="W244" s="231">
        <v>0</v>
      </c>
      <c r="X244" s="231">
        <v>0</v>
      </c>
      <c r="Y244" s="231">
        <v>0</v>
      </c>
      <c r="Z244" s="231">
        <v>0</v>
      </c>
      <c r="AA244" s="231">
        <v>0</v>
      </c>
      <c r="AB244" s="231">
        <v>0</v>
      </c>
      <c r="AC244" s="231">
        <v>0</v>
      </c>
      <c r="AD244" s="231">
        <v>0</v>
      </c>
      <c r="AE244" s="231">
        <v>0</v>
      </c>
      <c r="AF244" s="231">
        <v>0</v>
      </c>
      <c r="AG244">
        <v>0</v>
      </c>
    </row>
    <row r="245" spans="2:33" x14ac:dyDescent="0.35">
      <c r="B245">
        <v>2038</v>
      </c>
      <c r="C245" t="s">
        <v>397</v>
      </c>
      <c r="D245" s="231">
        <v>0</v>
      </c>
      <c r="E245" s="231">
        <v>1</v>
      </c>
      <c r="F245" s="231">
        <v>0</v>
      </c>
      <c r="G245" s="231">
        <v>1</v>
      </c>
      <c r="H245" s="231">
        <v>1</v>
      </c>
      <c r="I245" s="231">
        <v>0</v>
      </c>
      <c r="J245" s="231">
        <v>1</v>
      </c>
      <c r="K245" s="231">
        <v>0</v>
      </c>
      <c r="L245" s="231">
        <v>0</v>
      </c>
      <c r="M245" s="231">
        <v>0</v>
      </c>
      <c r="N245" s="231">
        <v>0</v>
      </c>
      <c r="O245" s="231">
        <v>15</v>
      </c>
      <c r="P245" s="231">
        <v>0</v>
      </c>
      <c r="Q245" s="231">
        <v>15</v>
      </c>
      <c r="R245" s="231">
        <v>0</v>
      </c>
      <c r="S245" s="231">
        <v>0</v>
      </c>
      <c r="T245" s="231">
        <v>0</v>
      </c>
      <c r="U245" s="231">
        <v>0</v>
      </c>
      <c r="V245" s="231">
        <v>0</v>
      </c>
      <c r="W245" s="231">
        <v>0</v>
      </c>
      <c r="X245" s="231">
        <v>0</v>
      </c>
      <c r="Y245" s="231">
        <v>0</v>
      </c>
      <c r="Z245" s="231">
        <v>0</v>
      </c>
      <c r="AA245" s="231">
        <v>0</v>
      </c>
      <c r="AB245" s="231">
        <v>0</v>
      </c>
      <c r="AC245" s="231">
        <v>0</v>
      </c>
      <c r="AD245" s="231">
        <v>0</v>
      </c>
      <c r="AE245" s="231">
        <v>0</v>
      </c>
      <c r="AF245" s="231">
        <v>0</v>
      </c>
      <c r="AG245">
        <v>0</v>
      </c>
    </row>
    <row r="246" spans="2:33" x14ac:dyDescent="0.35">
      <c r="B246">
        <v>20581</v>
      </c>
      <c r="C246" t="s">
        <v>398</v>
      </c>
      <c r="D246" s="231">
        <v>0</v>
      </c>
      <c r="E246" s="231">
        <v>0</v>
      </c>
      <c r="F246" s="231">
        <v>1</v>
      </c>
      <c r="G246" s="231">
        <v>1</v>
      </c>
      <c r="H246" s="231">
        <v>0</v>
      </c>
      <c r="I246" s="231">
        <v>1</v>
      </c>
      <c r="J246" s="231">
        <v>1</v>
      </c>
      <c r="K246" s="231">
        <v>0</v>
      </c>
      <c r="L246" s="231">
        <v>0</v>
      </c>
      <c r="M246" s="231">
        <v>0</v>
      </c>
      <c r="N246" s="231">
        <v>0</v>
      </c>
      <c r="O246" s="231">
        <v>0</v>
      </c>
      <c r="P246" s="231">
        <v>15</v>
      </c>
      <c r="Q246" s="231">
        <v>15</v>
      </c>
      <c r="R246" s="231">
        <v>0</v>
      </c>
      <c r="S246" s="231">
        <v>0</v>
      </c>
      <c r="T246" s="231">
        <v>0</v>
      </c>
      <c r="U246" s="231">
        <v>0</v>
      </c>
      <c r="V246" s="231">
        <v>0</v>
      </c>
      <c r="W246" s="231">
        <v>0</v>
      </c>
      <c r="X246" s="231">
        <v>1</v>
      </c>
      <c r="Y246" s="231">
        <v>0</v>
      </c>
      <c r="Z246" s="231">
        <v>15</v>
      </c>
      <c r="AA246" s="231">
        <v>0</v>
      </c>
      <c r="AB246" s="231">
        <v>0</v>
      </c>
      <c r="AC246" s="231">
        <v>0</v>
      </c>
      <c r="AD246" s="231">
        <v>0</v>
      </c>
      <c r="AE246" s="231">
        <v>0</v>
      </c>
      <c r="AF246" s="231">
        <v>0</v>
      </c>
      <c r="AG246">
        <v>0</v>
      </c>
    </row>
    <row r="247" spans="2:33" x14ac:dyDescent="0.35">
      <c r="B247">
        <v>2086</v>
      </c>
      <c r="C247" t="s">
        <v>797</v>
      </c>
      <c r="D247" s="231">
        <v>0</v>
      </c>
      <c r="E247" s="231">
        <v>1</v>
      </c>
      <c r="F247" s="231">
        <v>0</v>
      </c>
      <c r="G247" s="231">
        <v>1</v>
      </c>
      <c r="H247" s="231">
        <v>1</v>
      </c>
      <c r="I247" s="231">
        <v>0</v>
      </c>
      <c r="J247" s="231">
        <v>1</v>
      </c>
      <c r="K247" s="231">
        <v>0</v>
      </c>
      <c r="L247" s="231">
        <v>0</v>
      </c>
      <c r="M247" s="231">
        <v>0</v>
      </c>
      <c r="N247" s="231">
        <v>0</v>
      </c>
      <c r="O247" s="231">
        <v>8</v>
      </c>
      <c r="P247" s="231">
        <v>0</v>
      </c>
      <c r="Q247" s="231">
        <v>8</v>
      </c>
      <c r="R247" s="231">
        <v>0</v>
      </c>
      <c r="S247" s="231">
        <v>0</v>
      </c>
      <c r="T247" s="231">
        <v>0</v>
      </c>
      <c r="U247" s="231">
        <v>0</v>
      </c>
      <c r="V247" s="231">
        <v>0</v>
      </c>
      <c r="W247" s="231">
        <v>0</v>
      </c>
      <c r="X247" s="231">
        <v>0</v>
      </c>
      <c r="Y247" s="231">
        <v>0</v>
      </c>
      <c r="Z247" s="231">
        <v>0</v>
      </c>
      <c r="AA247" s="231">
        <v>0</v>
      </c>
      <c r="AB247" s="231">
        <v>0</v>
      </c>
      <c r="AC247" s="231">
        <v>0</v>
      </c>
      <c r="AD247" s="231">
        <v>0</v>
      </c>
      <c r="AE247" s="231">
        <v>0</v>
      </c>
      <c r="AF247" s="231">
        <v>0</v>
      </c>
      <c r="AG247">
        <v>0</v>
      </c>
    </row>
    <row r="248" spans="2:33" x14ac:dyDescent="0.35">
      <c r="B248">
        <v>2101</v>
      </c>
      <c r="C248" t="s">
        <v>814</v>
      </c>
      <c r="D248" s="231">
        <v>2</v>
      </c>
      <c r="E248" s="231">
        <v>1</v>
      </c>
      <c r="F248" s="231">
        <v>0</v>
      </c>
      <c r="G248" s="231">
        <v>1</v>
      </c>
      <c r="H248" s="231">
        <v>1</v>
      </c>
      <c r="I248" s="231">
        <v>0</v>
      </c>
      <c r="J248" s="231">
        <v>1</v>
      </c>
      <c r="K248" s="231">
        <v>30</v>
      </c>
      <c r="L248" s="231">
        <v>15</v>
      </c>
      <c r="M248" s="231">
        <v>0</v>
      </c>
      <c r="N248" s="231">
        <v>15</v>
      </c>
      <c r="O248" s="231">
        <v>15</v>
      </c>
      <c r="P248" s="231">
        <v>0</v>
      </c>
      <c r="Q248" s="231">
        <v>15</v>
      </c>
      <c r="R248" s="231">
        <v>0</v>
      </c>
      <c r="S248" s="231">
        <v>0</v>
      </c>
      <c r="T248" s="231">
        <v>0</v>
      </c>
      <c r="U248" s="231">
        <v>0</v>
      </c>
      <c r="V248" s="231">
        <v>0</v>
      </c>
      <c r="W248" s="231">
        <v>0</v>
      </c>
      <c r="X248" s="231">
        <v>0</v>
      </c>
      <c r="Y248" s="231">
        <v>0</v>
      </c>
      <c r="Z248" s="231">
        <v>0</v>
      </c>
      <c r="AA248" s="231">
        <v>0</v>
      </c>
      <c r="AB248" s="231">
        <v>0</v>
      </c>
      <c r="AC248" s="231">
        <v>0</v>
      </c>
      <c r="AD248" s="231">
        <v>0</v>
      </c>
      <c r="AE248" s="231">
        <v>0</v>
      </c>
      <c r="AF248" s="231">
        <v>0</v>
      </c>
      <c r="AG248">
        <v>0</v>
      </c>
    </row>
    <row r="249" spans="2:33" x14ac:dyDescent="0.35">
      <c r="B249">
        <v>2132</v>
      </c>
      <c r="C249" t="s">
        <v>798</v>
      </c>
      <c r="D249" s="231">
        <v>0</v>
      </c>
      <c r="E249" s="231">
        <v>2</v>
      </c>
      <c r="F249" s="231">
        <v>0</v>
      </c>
      <c r="G249" s="231">
        <v>2</v>
      </c>
      <c r="H249" s="231">
        <v>2</v>
      </c>
      <c r="I249" s="231">
        <v>0</v>
      </c>
      <c r="J249" s="231">
        <v>2</v>
      </c>
      <c r="K249" s="231">
        <v>0</v>
      </c>
      <c r="L249" s="231">
        <v>15</v>
      </c>
      <c r="M249" s="231">
        <v>0</v>
      </c>
      <c r="N249" s="231">
        <v>15</v>
      </c>
      <c r="O249" s="231">
        <v>30</v>
      </c>
      <c r="P249" s="231">
        <v>0</v>
      </c>
      <c r="Q249" s="231">
        <v>30</v>
      </c>
      <c r="R249" s="231">
        <v>0</v>
      </c>
      <c r="S249" s="231">
        <v>0</v>
      </c>
      <c r="T249" s="231">
        <v>0</v>
      </c>
      <c r="U249" s="231">
        <v>0</v>
      </c>
      <c r="V249" s="231">
        <v>0</v>
      </c>
      <c r="W249" s="231">
        <v>0</v>
      </c>
      <c r="X249" s="231">
        <v>0</v>
      </c>
      <c r="Y249" s="231">
        <v>0</v>
      </c>
      <c r="Z249" s="231">
        <v>0</v>
      </c>
      <c r="AA249" s="231">
        <v>0</v>
      </c>
      <c r="AB249" s="231">
        <v>0</v>
      </c>
      <c r="AC249" s="231">
        <v>0</v>
      </c>
      <c r="AD249" s="231">
        <v>0</v>
      </c>
      <c r="AE249" s="231">
        <v>0</v>
      </c>
      <c r="AF249" s="231">
        <v>0</v>
      </c>
      <c r="AG249">
        <v>0</v>
      </c>
    </row>
    <row r="250" spans="2:33" x14ac:dyDescent="0.35">
      <c r="B250">
        <v>2139</v>
      </c>
      <c r="C250" t="s">
        <v>399</v>
      </c>
      <c r="D250" s="231">
        <v>0</v>
      </c>
      <c r="E250" s="231">
        <v>2</v>
      </c>
      <c r="F250" s="231">
        <v>1</v>
      </c>
      <c r="G250" s="231">
        <v>3</v>
      </c>
      <c r="H250" s="231">
        <v>2</v>
      </c>
      <c r="I250" s="231">
        <v>1</v>
      </c>
      <c r="J250" s="231">
        <v>3</v>
      </c>
      <c r="K250" s="231">
        <v>0</v>
      </c>
      <c r="L250" s="231">
        <v>0</v>
      </c>
      <c r="M250" s="231">
        <v>0</v>
      </c>
      <c r="N250" s="231">
        <v>0</v>
      </c>
      <c r="O250" s="231">
        <v>30</v>
      </c>
      <c r="P250" s="231">
        <v>15</v>
      </c>
      <c r="Q250" s="231">
        <v>45</v>
      </c>
      <c r="R250" s="231">
        <v>0</v>
      </c>
      <c r="S250" s="231">
        <v>0</v>
      </c>
      <c r="T250" s="231">
        <v>0</v>
      </c>
      <c r="U250" s="231">
        <v>0</v>
      </c>
      <c r="V250" s="231">
        <v>0</v>
      </c>
      <c r="W250" s="231">
        <v>0</v>
      </c>
      <c r="X250" s="231">
        <v>0</v>
      </c>
      <c r="Y250" s="231">
        <v>0</v>
      </c>
      <c r="Z250" s="231">
        <v>0</v>
      </c>
      <c r="AA250" s="231">
        <v>0</v>
      </c>
      <c r="AB250" s="231">
        <v>0</v>
      </c>
      <c r="AC250" s="231">
        <v>0</v>
      </c>
      <c r="AD250" s="231">
        <v>0</v>
      </c>
      <c r="AE250" s="231">
        <v>0</v>
      </c>
      <c r="AF250" s="231">
        <v>0</v>
      </c>
      <c r="AG250">
        <v>0</v>
      </c>
    </row>
    <row r="251" spans="2:33" x14ac:dyDescent="0.35">
      <c r="B251">
        <v>2143</v>
      </c>
      <c r="C251" t="s">
        <v>400</v>
      </c>
      <c r="D251" s="231">
        <v>0</v>
      </c>
      <c r="E251" s="231">
        <v>2</v>
      </c>
      <c r="F251" s="231">
        <v>0</v>
      </c>
      <c r="G251" s="231">
        <v>2</v>
      </c>
      <c r="H251" s="231">
        <v>1</v>
      </c>
      <c r="I251" s="231">
        <v>0</v>
      </c>
      <c r="J251" s="231">
        <v>1</v>
      </c>
      <c r="K251" s="231">
        <v>0</v>
      </c>
      <c r="L251" s="231">
        <v>30</v>
      </c>
      <c r="M251" s="231">
        <v>0</v>
      </c>
      <c r="N251" s="231">
        <v>30</v>
      </c>
      <c r="O251" s="231">
        <v>15</v>
      </c>
      <c r="P251" s="231">
        <v>0</v>
      </c>
      <c r="Q251" s="231">
        <v>15</v>
      </c>
      <c r="R251" s="231">
        <v>0</v>
      </c>
      <c r="S251" s="231">
        <v>0</v>
      </c>
      <c r="T251" s="231">
        <v>0</v>
      </c>
      <c r="U251" s="231">
        <v>1</v>
      </c>
      <c r="V251" s="231">
        <v>15</v>
      </c>
      <c r="W251" s="231">
        <v>0</v>
      </c>
      <c r="X251" s="231">
        <v>0</v>
      </c>
      <c r="Y251" s="231">
        <v>0</v>
      </c>
      <c r="Z251" s="231">
        <v>0</v>
      </c>
      <c r="AA251" s="231">
        <v>0</v>
      </c>
      <c r="AB251" s="231">
        <v>0</v>
      </c>
      <c r="AC251" s="231">
        <v>0</v>
      </c>
      <c r="AD251" s="231">
        <v>0</v>
      </c>
      <c r="AE251" s="231">
        <v>0</v>
      </c>
      <c r="AF251" s="231">
        <v>0</v>
      </c>
      <c r="AG251">
        <v>0</v>
      </c>
    </row>
    <row r="252" spans="2:33" x14ac:dyDescent="0.35">
      <c r="B252">
        <v>2233</v>
      </c>
      <c r="C252" t="s">
        <v>401</v>
      </c>
      <c r="D252" s="231">
        <v>0</v>
      </c>
      <c r="E252" s="231">
        <v>1</v>
      </c>
      <c r="F252" s="231">
        <v>1</v>
      </c>
      <c r="G252" s="231">
        <v>2</v>
      </c>
      <c r="H252" s="231">
        <v>1</v>
      </c>
      <c r="I252" s="231">
        <v>0</v>
      </c>
      <c r="J252" s="231">
        <v>1</v>
      </c>
      <c r="K252" s="231">
        <v>0</v>
      </c>
      <c r="L252" s="231">
        <v>15</v>
      </c>
      <c r="M252" s="231">
        <v>15</v>
      </c>
      <c r="N252" s="231">
        <v>30</v>
      </c>
      <c r="O252" s="231">
        <v>15</v>
      </c>
      <c r="P252" s="231">
        <v>0</v>
      </c>
      <c r="Q252" s="231">
        <v>15</v>
      </c>
      <c r="R252" s="231">
        <v>1</v>
      </c>
      <c r="S252" s="231">
        <v>15</v>
      </c>
      <c r="T252" s="231">
        <v>0</v>
      </c>
      <c r="U252" s="231">
        <v>0</v>
      </c>
      <c r="V252" s="231">
        <v>0</v>
      </c>
      <c r="W252" s="231">
        <v>0</v>
      </c>
      <c r="X252" s="231">
        <v>1</v>
      </c>
      <c r="Y252" s="231">
        <v>15</v>
      </c>
      <c r="Z252" s="231">
        <v>15</v>
      </c>
      <c r="AA252" s="231">
        <v>0</v>
      </c>
      <c r="AB252" s="231">
        <v>0</v>
      </c>
      <c r="AC252" s="231">
        <v>0</v>
      </c>
      <c r="AD252" s="231">
        <v>0</v>
      </c>
      <c r="AE252" s="231">
        <v>0</v>
      </c>
      <c r="AF252" s="231">
        <v>0</v>
      </c>
      <c r="AG252">
        <v>0</v>
      </c>
    </row>
    <row r="253" spans="2:33" x14ac:dyDescent="0.35">
      <c r="B253">
        <v>2262</v>
      </c>
      <c r="C253" t="s">
        <v>402</v>
      </c>
      <c r="D253" s="231">
        <v>1</v>
      </c>
      <c r="E253" s="231">
        <v>8</v>
      </c>
      <c r="F253" s="231">
        <v>10</v>
      </c>
      <c r="G253" s="231">
        <v>18</v>
      </c>
      <c r="H253" s="231">
        <v>7</v>
      </c>
      <c r="I253" s="231">
        <v>4</v>
      </c>
      <c r="J253" s="231">
        <v>11</v>
      </c>
      <c r="K253" s="231">
        <v>15</v>
      </c>
      <c r="L253" s="231">
        <v>120</v>
      </c>
      <c r="M253" s="231">
        <v>150</v>
      </c>
      <c r="N253" s="231">
        <v>270</v>
      </c>
      <c r="O253" s="231">
        <v>105</v>
      </c>
      <c r="P253" s="231">
        <v>60</v>
      </c>
      <c r="Q253" s="231">
        <v>165</v>
      </c>
      <c r="R253" s="231">
        <v>1</v>
      </c>
      <c r="S253" s="231">
        <v>15</v>
      </c>
      <c r="T253" s="231">
        <v>0</v>
      </c>
      <c r="U253" s="231">
        <v>1</v>
      </c>
      <c r="V253" s="231">
        <v>15</v>
      </c>
      <c r="W253" s="231">
        <v>15</v>
      </c>
      <c r="X253" s="231">
        <v>9</v>
      </c>
      <c r="Y253" s="231">
        <v>135</v>
      </c>
      <c r="Z253" s="231">
        <v>90</v>
      </c>
      <c r="AA253" s="231">
        <v>0</v>
      </c>
      <c r="AB253" s="231">
        <v>0</v>
      </c>
      <c r="AC253" s="231">
        <v>0</v>
      </c>
      <c r="AD253" s="231">
        <v>0</v>
      </c>
      <c r="AE253" s="231">
        <v>0</v>
      </c>
      <c r="AF253" s="231">
        <v>0</v>
      </c>
      <c r="AG253">
        <v>0</v>
      </c>
    </row>
    <row r="254" spans="2:33" x14ac:dyDescent="0.35">
      <c r="B254">
        <v>2274</v>
      </c>
      <c r="C254" t="s">
        <v>403</v>
      </c>
      <c r="D254" s="231">
        <v>0</v>
      </c>
      <c r="E254" s="231">
        <v>2</v>
      </c>
      <c r="F254" s="231">
        <v>0</v>
      </c>
      <c r="G254" s="231">
        <v>2</v>
      </c>
      <c r="H254" s="231">
        <v>1</v>
      </c>
      <c r="I254" s="231">
        <v>0</v>
      </c>
      <c r="J254" s="231">
        <v>1</v>
      </c>
      <c r="K254" s="231">
        <v>0</v>
      </c>
      <c r="L254" s="231">
        <v>30</v>
      </c>
      <c r="M254" s="231">
        <v>0</v>
      </c>
      <c r="N254" s="231">
        <v>30</v>
      </c>
      <c r="O254" s="231">
        <v>15</v>
      </c>
      <c r="P254" s="231">
        <v>0</v>
      </c>
      <c r="Q254" s="231">
        <v>15</v>
      </c>
      <c r="R254" s="231">
        <v>0</v>
      </c>
      <c r="S254" s="231">
        <v>0</v>
      </c>
      <c r="T254" s="231">
        <v>0</v>
      </c>
      <c r="U254" s="231">
        <v>0</v>
      </c>
      <c r="V254" s="231">
        <v>0</v>
      </c>
      <c r="W254" s="231">
        <v>0</v>
      </c>
      <c r="X254" s="231">
        <v>0</v>
      </c>
      <c r="Y254" s="231">
        <v>0</v>
      </c>
      <c r="Z254" s="231">
        <v>0</v>
      </c>
      <c r="AA254" s="231">
        <v>0</v>
      </c>
      <c r="AB254" s="231">
        <v>0</v>
      </c>
      <c r="AC254" s="231">
        <v>0</v>
      </c>
      <c r="AD254" s="231">
        <v>0</v>
      </c>
      <c r="AE254" s="231">
        <v>0</v>
      </c>
      <c r="AF254" s="231">
        <v>0</v>
      </c>
      <c r="AG254">
        <v>0</v>
      </c>
    </row>
    <row r="255" spans="2:33" x14ac:dyDescent="0.35">
      <c r="B255">
        <v>2276</v>
      </c>
      <c r="C255" t="s">
        <v>1218</v>
      </c>
      <c r="D255" s="231">
        <v>0</v>
      </c>
      <c r="E255" s="231">
        <v>1</v>
      </c>
      <c r="F255" s="231">
        <v>0</v>
      </c>
      <c r="G255" s="231">
        <v>1</v>
      </c>
      <c r="H255" s="231">
        <v>1</v>
      </c>
      <c r="I255" s="231">
        <v>0</v>
      </c>
      <c r="J255" s="231">
        <v>1</v>
      </c>
      <c r="K255" s="231">
        <v>0</v>
      </c>
      <c r="L255" s="231">
        <v>15</v>
      </c>
      <c r="M255" s="231">
        <v>0</v>
      </c>
      <c r="N255" s="231">
        <v>15</v>
      </c>
      <c r="O255" s="231">
        <v>15</v>
      </c>
      <c r="P255" s="231">
        <v>0</v>
      </c>
      <c r="Q255" s="231">
        <v>15</v>
      </c>
      <c r="R255" s="231">
        <v>0</v>
      </c>
      <c r="S255" s="231">
        <v>0</v>
      </c>
      <c r="T255" s="231">
        <v>0</v>
      </c>
      <c r="U255" s="231">
        <v>1</v>
      </c>
      <c r="V255" s="231">
        <v>15</v>
      </c>
      <c r="W255" s="231">
        <v>15</v>
      </c>
      <c r="X255" s="231">
        <v>0</v>
      </c>
      <c r="Y255" s="231">
        <v>0</v>
      </c>
      <c r="Z255" s="231">
        <v>0</v>
      </c>
      <c r="AA255" s="231">
        <v>0</v>
      </c>
      <c r="AB255" s="231">
        <v>0</v>
      </c>
      <c r="AC255" s="231">
        <v>0</v>
      </c>
      <c r="AD255" s="231">
        <v>0</v>
      </c>
      <c r="AE255" s="231">
        <v>0</v>
      </c>
      <c r="AF255" s="231">
        <v>0</v>
      </c>
      <c r="AG255">
        <v>0</v>
      </c>
    </row>
    <row r="256" spans="2:33" x14ac:dyDescent="0.35">
      <c r="B256">
        <v>2353</v>
      </c>
      <c r="C256" t="s">
        <v>404</v>
      </c>
      <c r="D256" s="231">
        <v>0</v>
      </c>
      <c r="E256" s="231">
        <v>2</v>
      </c>
      <c r="F256" s="231">
        <v>0</v>
      </c>
      <c r="G256" s="231">
        <v>2</v>
      </c>
      <c r="H256" s="231">
        <v>1</v>
      </c>
      <c r="I256" s="231">
        <v>0</v>
      </c>
      <c r="J256" s="231">
        <v>1</v>
      </c>
      <c r="K256" s="231">
        <v>0</v>
      </c>
      <c r="L256" s="231">
        <v>15</v>
      </c>
      <c r="M256" s="231">
        <v>0</v>
      </c>
      <c r="N256" s="231">
        <v>15</v>
      </c>
      <c r="O256" s="231">
        <v>15</v>
      </c>
      <c r="P256" s="231">
        <v>0</v>
      </c>
      <c r="Q256" s="231">
        <v>15</v>
      </c>
      <c r="R256" s="231">
        <v>1</v>
      </c>
      <c r="S256" s="231">
        <v>0</v>
      </c>
      <c r="T256" s="231">
        <v>15</v>
      </c>
      <c r="U256" s="231">
        <v>0</v>
      </c>
      <c r="V256" s="231">
        <v>0</v>
      </c>
      <c r="W256" s="231">
        <v>0</v>
      </c>
      <c r="X256" s="231">
        <v>0</v>
      </c>
      <c r="Y256" s="231">
        <v>0</v>
      </c>
      <c r="Z256" s="231">
        <v>0</v>
      </c>
      <c r="AA256" s="231">
        <v>0</v>
      </c>
      <c r="AB256" s="231">
        <v>0</v>
      </c>
      <c r="AC256" s="231">
        <v>0</v>
      </c>
      <c r="AD256" s="231">
        <v>0</v>
      </c>
      <c r="AE256" s="231">
        <v>0</v>
      </c>
      <c r="AF256" s="231">
        <v>0</v>
      </c>
      <c r="AG256">
        <v>0</v>
      </c>
    </row>
    <row r="257" spans="2:33" x14ac:dyDescent="0.35">
      <c r="B257">
        <v>2575</v>
      </c>
      <c r="C257" t="s">
        <v>405</v>
      </c>
      <c r="D257" s="231">
        <v>11</v>
      </c>
      <c r="E257" s="231">
        <v>20</v>
      </c>
      <c r="F257" s="231">
        <v>6</v>
      </c>
      <c r="G257" s="231">
        <v>26</v>
      </c>
      <c r="H257" s="231">
        <v>3</v>
      </c>
      <c r="I257" s="231">
        <v>1</v>
      </c>
      <c r="J257" s="231">
        <v>4</v>
      </c>
      <c r="K257" s="231">
        <v>165</v>
      </c>
      <c r="L257" s="231">
        <v>300</v>
      </c>
      <c r="M257" s="231">
        <v>90</v>
      </c>
      <c r="N257" s="231">
        <v>390</v>
      </c>
      <c r="O257" s="231">
        <v>45</v>
      </c>
      <c r="P257" s="231">
        <v>15</v>
      </c>
      <c r="Q257" s="231">
        <v>60</v>
      </c>
      <c r="R257" s="231">
        <v>2</v>
      </c>
      <c r="S257" s="231">
        <v>30</v>
      </c>
      <c r="T257" s="231">
        <v>0</v>
      </c>
      <c r="U257" s="231">
        <v>0</v>
      </c>
      <c r="V257" s="231">
        <v>0</v>
      </c>
      <c r="W257" s="231">
        <v>0</v>
      </c>
      <c r="X257" s="231">
        <v>3</v>
      </c>
      <c r="Y257" s="231">
        <v>45</v>
      </c>
      <c r="Z257" s="231">
        <v>15</v>
      </c>
      <c r="AA257" s="231">
        <v>4</v>
      </c>
      <c r="AB257" s="231">
        <v>60</v>
      </c>
      <c r="AC257" s="231">
        <v>0</v>
      </c>
      <c r="AD257" s="231">
        <v>0</v>
      </c>
      <c r="AE257" s="231">
        <v>0</v>
      </c>
      <c r="AF257" s="231">
        <v>0</v>
      </c>
      <c r="AG257">
        <v>0</v>
      </c>
    </row>
    <row r="258" spans="2:33" x14ac:dyDescent="0.35">
      <c r="B258">
        <v>2580</v>
      </c>
      <c r="C258" t="s">
        <v>406</v>
      </c>
      <c r="D258" s="231">
        <v>14</v>
      </c>
      <c r="E258" s="231">
        <v>33</v>
      </c>
      <c r="F258" s="231">
        <v>11</v>
      </c>
      <c r="G258" s="231">
        <v>44</v>
      </c>
      <c r="H258" s="231">
        <v>20</v>
      </c>
      <c r="I258" s="231">
        <v>8</v>
      </c>
      <c r="J258" s="231">
        <v>28</v>
      </c>
      <c r="K258" s="231">
        <v>210</v>
      </c>
      <c r="L258" s="231">
        <v>480</v>
      </c>
      <c r="M258" s="231">
        <v>150</v>
      </c>
      <c r="N258" s="231">
        <v>630</v>
      </c>
      <c r="O258" s="231">
        <v>292.5</v>
      </c>
      <c r="P258" s="231">
        <v>120</v>
      </c>
      <c r="Q258" s="231">
        <v>412.5</v>
      </c>
      <c r="R258" s="231">
        <v>3</v>
      </c>
      <c r="S258" s="231">
        <v>45</v>
      </c>
      <c r="T258" s="231">
        <v>15</v>
      </c>
      <c r="U258" s="231">
        <v>4</v>
      </c>
      <c r="V258" s="231">
        <v>60</v>
      </c>
      <c r="W258" s="231">
        <v>52.5</v>
      </c>
      <c r="X258" s="231">
        <v>11</v>
      </c>
      <c r="Y258" s="231">
        <v>165</v>
      </c>
      <c r="Z258" s="231">
        <v>90</v>
      </c>
      <c r="AA258" s="231">
        <v>1</v>
      </c>
      <c r="AB258" s="231">
        <v>15</v>
      </c>
      <c r="AC258" s="231">
        <v>0</v>
      </c>
      <c r="AD258" s="231">
        <v>0</v>
      </c>
      <c r="AE258" s="231">
        <v>0</v>
      </c>
      <c r="AF258" s="231">
        <v>0</v>
      </c>
      <c r="AG258">
        <v>0</v>
      </c>
    </row>
    <row r="259" spans="2:33" x14ac:dyDescent="0.35">
      <c r="B259">
        <v>2596</v>
      </c>
      <c r="C259" t="s">
        <v>1260</v>
      </c>
      <c r="D259" s="231">
        <v>1</v>
      </c>
      <c r="E259" s="231">
        <v>33</v>
      </c>
      <c r="F259" s="231">
        <v>15</v>
      </c>
      <c r="G259" s="231">
        <v>48</v>
      </c>
      <c r="H259" s="231">
        <v>27</v>
      </c>
      <c r="I259" s="231">
        <v>12</v>
      </c>
      <c r="J259" s="231">
        <v>39</v>
      </c>
      <c r="K259" s="231">
        <v>15</v>
      </c>
      <c r="L259" s="231">
        <v>480</v>
      </c>
      <c r="M259" s="231">
        <v>210</v>
      </c>
      <c r="N259" s="231">
        <v>690</v>
      </c>
      <c r="O259" s="231">
        <v>370</v>
      </c>
      <c r="P259" s="231">
        <v>175</v>
      </c>
      <c r="Q259" s="231">
        <v>545</v>
      </c>
      <c r="R259" s="231">
        <v>2</v>
      </c>
      <c r="S259" s="231">
        <v>30</v>
      </c>
      <c r="T259" s="231">
        <v>30</v>
      </c>
      <c r="U259" s="231">
        <v>2</v>
      </c>
      <c r="V259" s="231">
        <v>30</v>
      </c>
      <c r="W259" s="231">
        <v>30</v>
      </c>
      <c r="X259" s="231">
        <v>4</v>
      </c>
      <c r="Y259" s="231">
        <v>60</v>
      </c>
      <c r="Z259" s="231">
        <v>35</v>
      </c>
      <c r="AA259" s="231">
        <v>0</v>
      </c>
      <c r="AB259" s="231">
        <v>0</v>
      </c>
      <c r="AC259" s="231">
        <v>0</v>
      </c>
      <c r="AD259" s="231">
        <v>0</v>
      </c>
      <c r="AE259" s="231">
        <v>0</v>
      </c>
      <c r="AF259" s="231">
        <v>0</v>
      </c>
      <c r="AG259">
        <v>0</v>
      </c>
    </row>
    <row r="260" spans="2:33" x14ac:dyDescent="0.35">
      <c r="B260">
        <v>2599</v>
      </c>
      <c r="C260" t="s">
        <v>407</v>
      </c>
      <c r="D260" s="231">
        <v>24</v>
      </c>
      <c r="E260" s="231">
        <v>31</v>
      </c>
      <c r="F260" s="231">
        <v>12</v>
      </c>
      <c r="G260" s="231">
        <v>43</v>
      </c>
      <c r="H260" s="231">
        <v>8</v>
      </c>
      <c r="I260" s="231">
        <v>1</v>
      </c>
      <c r="J260" s="231">
        <v>9</v>
      </c>
      <c r="K260" s="231">
        <v>360</v>
      </c>
      <c r="L260" s="231">
        <v>465</v>
      </c>
      <c r="M260" s="231">
        <v>180</v>
      </c>
      <c r="N260" s="231">
        <v>645</v>
      </c>
      <c r="O260" s="231">
        <v>120</v>
      </c>
      <c r="P260" s="231">
        <v>15</v>
      </c>
      <c r="Q260" s="231">
        <v>135</v>
      </c>
      <c r="R260" s="231">
        <v>0</v>
      </c>
      <c r="S260" s="231">
        <v>0</v>
      </c>
      <c r="T260" s="231">
        <v>0</v>
      </c>
      <c r="U260" s="231">
        <v>7</v>
      </c>
      <c r="V260" s="231">
        <v>105</v>
      </c>
      <c r="W260" s="231">
        <v>15</v>
      </c>
      <c r="X260" s="231">
        <v>20</v>
      </c>
      <c r="Y260" s="231">
        <v>300</v>
      </c>
      <c r="Z260" s="231">
        <v>90</v>
      </c>
      <c r="AA260" s="231">
        <v>0</v>
      </c>
      <c r="AB260" s="231">
        <v>0</v>
      </c>
      <c r="AC260" s="231">
        <v>0</v>
      </c>
      <c r="AD260" s="231">
        <v>0</v>
      </c>
      <c r="AE260" s="231">
        <v>0</v>
      </c>
      <c r="AF260" s="231">
        <v>0</v>
      </c>
      <c r="AG260">
        <v>0</v>
      </c>
    </row>
    <row r="261" spans="2:33" x14ac:dyDescent="0.35">
      <c r="B261">
        <v>2600</v>
      </c>
      <c r="C261" t="s">
        <v>408</v>
      </c>
      <c r="D261" s="231">
        <v>2</v>
      </c>
      <c r="E261" s="231">
        <v>4</v>
      </c>
      <c r="F261" s="231">
        <v>0</v>
      </c>
      <c r="G261" s="231">
        <v>4</v>
      </c>
      <c r="H261" s="231">
        <v>0</v>
      </c>
      <c r="I261" s="231">
        <v>0</v>
      </c>
      <c r="J261" s="231">
        <v>0</v>
      </c>
      <c r="K261" s="231">
        <v>28</v>
      </c>
      <c r="L261" s="231">
        <v>42</v>
      </c>
      <c r="M261" s="231">
        <v>0</v>
      </c>
      <c r="N261" s="231">
        <v>42</v>
      </c>
      <c r="O261" s="231">
        <v>0</v>
      </c>
      <c r="P261" s="231">
        <v>0</v>
      </c>
      <c r="Q261" s="231">
        <v>0</v>
      </c>
      <c r="R261" s="231">
        <v>0</v>
      </c>
      <c r="S261" s="231">
        <v>0</v>
      </c>
      <c r="T261" s="231">
        <v>0</v>
      </c>
      <c r="U261" s="231">
        <v>1</v>
      </c>
      <c r="V261" s="231">
        <v>15</v>
      </c>
      <c r="W261" s="231">
        <v>0</v>
      </c>
      <c r="X261" s="231">
        <v>3</v>
      </c>
      <c r="Y261" s="231">
        <v>27</v>
      </c>
      <c r="Z261" s="231">
        <v>0</v>
      </c>
      <c r="AA261" s="231">
        <v>0</v>
      </c>
      <c r="AB261" s="231">
        <v>0</v>
      </c>
      <c r="AC261" s="231">
        <v>0</v>
      </c>
      <c r="AD261" s="231">
        <v>0</v>
      </c>
      <c r="AE261" s="231">
        <v>0</v>
      </c>
      <c r="AF261" s="231">
        <v>0</v>
      </c>
      <c r="AG261">
        <v>0</v>
      </c>
    </row>
    <row r="262" spans="2:33" x14ac:dyDescent="0.35">
      <c r="B262">
        <v>2601</v>
      </c>
      <c r="C262" t="s">
        <v>409</v>
      </c>
      <c r="D262" s="231">
        <v>1</v>
      </c>
      <c r="E262" s="231">
        <v>14</v>
      </c>
      <c r="F262" s="231">
        <v>3</v>
      </c>
      <c r="G262" s="231">
        <v>17</v>
      </c>
      <c r="H262" s="231">
        <v>8</v>
      </c>
      <c r="I262" s="231">
        <v>1</v>
      </c>
      <c r="J262" s="231">
        <v>9</v>
      </c>
      <c r="K262" s="231">
        <v>15</v>
      </c>
      <c r="L262" s="231">
        <v>207</v>
      </c>
      <c r="M262" s="231">
        <v>45</v>
      </c>
      <c r="N262" s="231">
        <v>252</v>
      </c>
      <c r="O262" s="231">
        <v>110</v>
      </c>
      <c r="P262" s="231">
        <v>15</v>
      </c>
      <c r="Q262" s="231">
        <v>125</v>
      </c>
      <c r="R262" s="231">
        <v>0</v>
      </c>
      <c r="S262" s="231">
        <v>0</v>
      </c>
      <c r="T262" s="231">
        <v>0</v>
      </c>
      <c r="U262" s="231">
        <v>0</v>
      </c>
      <c r="V262" s="231">
        <v>0</v>
      </c>
      <c r="W262" s="231">
        <v>0</v>
      </c>
      <c r="X262" s="231">
        <v>2</v>
      </c>
      <c r="Y262" s="231">
        <v>27</v>
      </c>
      <c r="Z262" s="231">
        <v>15</v>
      </c>
      <c r="AA262" s="231">
        <v>0</v>
      </c>
      <c r="AB262" s="231">
        <v>0</v>
      </c>
      <c r="AC262" s="231">
        <v>0</v>
      </c>
      <c r="AD262" s="231">
        <v>0</v>
      </c>
      <c r="AE262" s="231">
        <v>0</v>
      </c>
      <c r="AF262" s="231">
        <v>0</v>
      </c>
      <c r="AG262">
        <v>0</v>
      </c>
    </row>
    <row r="263" spans="2:33" x14ac:dyDescent="0.35">
      <c r="B263">
        <v>2603</v>
      </c>
      <c r="C263" t="s">
        <v>410</v>
      </c>
      <c r="D263" s="231">
        <v>0</v>
      </c>
      <c r="E263" s="231">
        <v>32</v>
      </c>
      <c r="F263" s="231">
        <v>7</v>
      </c>
      <c r="G263" s="231">
        <v>39</v>
      </c>
      <c r="H263" s="231">
        <v>25</v>
      </c>
      <c r="I263" s="231">
        <v>4</v>
      </c>
      <c r="J263" s="231">
        <v>29</v>
      </c>
      <c r="K263" s="231">
        <v>0</v>
      </c>
      <c r="L263" s="231">
        <v>471</v>
      </c>
      <c r="M263" s="231">
        <v>105</v>
      </c>
      <c r="N263" s="231">
        <v>576</v>
      </c>
      <c r="O263" s="231">
        <v>349.25</v>
      </c>
      <c r="P263" s="231">
        <v>60</v>
      </c>
      <c r="Q263" s="231">
        <v>409.25</v>
      </c>
      <c r="R263" s="231">
        <v>0</v>
      </c>
      <c r="S263" s="231">
        <v>0</v>
      </c>
      <c r="T263" s="231">
        <v>0</v>
      </c>
      <c r="U263" s="231">
        <v>0</v>
      </c>
      <c r="V263" s="231">
        <v>0</v>
      </c>
      <c r="W263" s="231">
        <v>0</v>
      </c>
      <c r="X263" s="231">
        <v>0</v>
      </c>
      <c r="Y263" s="231">
        <v>0</v>
      </c>
      <c r="Z263" s="231">
        <v>0</v>
      </c>
      <c r="AA263" s="231">
        <v>2</v>
      </c>
      <c r="AB263" s="231">
        <v>30</v>
      </c>
      <c r="AC263" s="231">
        <v>0</v>
      </c>
      <c r="AD263" s="231">
        <v>2</v>
      </c>
      <c r="AE263" s="231">
        <v>30</v>
      </c>
      <c r="AF263" s="231">
        <v>0</v>
      </c>
      <c r="AG263">
        <v>0</v>
      </c>
    </row>
    <row r="264" spans="2:33" x14ac:dyDescent="0.35">
      <c r="B264">
        <v>2611</v>
      </c>
      <c r="C264" t="s">
        <v>411</v>
      </c>
      <c r="D264" s="231">
        <v>3</v>
      </c>
      <c r="E264" s="231">
        <v>6</v>
      </c>
      <c r="F264" s="231">
        <v>0</v>
      </c>
      <c r="G264" s="231">
        <v>6</v>
      </c>
      <c r="H264" s="231">
        <v>0</v>
      </c>
      <c r="I264" s="231">
        <v>0</v>
      </c>
      <c r="J264" s="231">
        <v>0</v>
      </c>
      <c r="K264" s="231">
        <v>42</v>
      </c>
      <c r="L264" s="231">
        <v>90</v>
      </c>
      <c r="M264" s="231">
        <v>0</v>
      </c>
      <c r="N264" s="231">
        <v>90</v>
      </c>
      <c r="O264" s="231">
        <v>0</v>
      </c>
      <c r="P264" s="231">
        <v>0</v>
      </c>
      <c r="Q264" s="231">
        <v>0</v>
      </c>
      <c r="R264" s="231">
        <v>1</v>
      </c>
      <c r="S264" s="231">
        <v>15</v>
      </c>
      <c r="T264" s="231">
        <v>0</v>
      </c>
      <c r="U264" s="231">
        <v>3</v>
      </c>
      <c r="V264" s="231">
        <v>45</v>
      </c>
      <c r="W264" s="231">
        <v>0</v>
      </c>
      <c r="X264" s="231">
        <v>1</v>
      </c>
      <c r="Y264" s="231">
        <v>15</v>
      </c>
      <c r="Z264" s="231">
        <v>0</v>
      </c>
      <c r="AA264" s="231">
        <v>3</v>
      </c>
      <c r="AB264" s="231">
        <v>45</v>
      </c>
      <c r="AC264" s="231">
        <v>0</v>
      </c>
      <c r="AD264" s="231">
        <v>0</v>
      </c>
      <c r="AE264" s="231">
        <v>0</v>
      </c>
      <c r="AF264" s="231">
        <v>0</v>
      </c>
      <c r="AG264">
        <v>0</v>
      </c>
    </row>
    <row r="265" spans="2:33" x14ac:dyDescent="0.35">
      <c r="B265">
        <v>2614</v>
      </c>
      <c r="C265" t="s">
        <v>412</v>
      </c>
      <c r="D265" s="231">
        <v>18</v>
      </c>
      <c r="E265" s="231">
        <v>30</v>
      </c>
      <c r="F265" s="231">
        <v>11</v>
      </c>
      <c r="G265" s="231">
        <v>41</v>
      </c>
      <c r="H265" s="231">
        <v>16</v>
      </c>
      <c r="I265" s="231">
        <v>3</v>
      </c>
      <c r="J265" s="231">
        <v>19</v>
      </c>
      <c r="K265" s="231">
        <v>270</v>
      </c>
      <c r="L265" s="231">
        <v>450</v>
      </c>
      <c r="M265" s="231">
        <v>165</v>
      </c>
      <c r="N265" s="231">
        <v>615</v>
      </c>
      <c r="O265" s="231">
        <v>240</v>
      </c>
      <c r="P265" s="231">
        <v>45</v>
      </c>
      <c r="Q265" s="231">
        <v>285</v>
      </c>
      <c r="R265" s="231">
        <v>13</v>
      </c>
      <c r="S265" s="231">
        <v>195</v>
      </c>
      <c r="T265" s="231">
        <v>75</v>
      </c>
      <c r="U265" s="231">
        <v>14</v>
      </c>
      <c r="V265" s="231">
        <v>210</v>
      </c>
      <c r="W265" s="231">
        <v>105</v>
      </c>
      <c r="X265" s="231">
        <v>6</v>
      </c>
      <c r="Y265" s="231">
        <v>90</v>
      </c>
      <c r="Z265" s="231">
        <v>45</v>
      </c>
      <c r="AA265" s="231">
        <v>14</v>
      </c>
      <c r="AB265" s="231">
        <v>210</v>
      </c>
      <c r="AC265" s="231">
        <v>45</v>
      </c>
      <c r="AD265" s="231">
        <v>14</v>
      </c>
      <c r="AE265" s="231">
        <v>210</v>
      </c>
      <c r="AF265" s="231">
        <v>45</v>
      </c>
      <c r="AG265">
        <v>1</v>
      </c>
    </row>
    <row r="266" spans="2:33" x14ac:dyDescent="0.35">
      <c r="B266">
        <v>2619</v>
      </c>
      <c r="C266" t="s">
        <v>413</v>
      </c>
      <c r="D266" s="231">
        <v>3</v>
      </c>
      <c r="E266" s="231">
        <v>16</v>
      </c>
      <c r="F266" s="231">
        <v>11</v>
      </c>
      <c r="G266" s="231">
        <v>27</v>
      </c>
      <c r="H266" s="231">
        <v>10</v>
      </c>
      <c r="I266" s="231">
        <v>6</v>
      </c>
      <c r="J266" s="231">
        <v>16</v>
      </c>
      <c r="K266" s="231">
        <v>39</v>
      </c>
      <c r="L266" s="231">
        <v>234</v>
      </c>
      <c r="M266" s="231">
        <v>162</v>
      </c>
      <c r="N266" s="231">
        <v>396</v>
      </c>
      <c r="O266" s="231">
        <v>95</v>
      </c>
      <c r="P266" s="231">
        <v>60</v>
      </c>
      <c r="Q266" s="231">
        <v>155</v>
      </c>
      <c r="R266" s="231">
        <v>3</v>
      </c>
      <c r="S266" s="231">
        <v>45</v>
      </c>
      <c r="T266" s="231">
        <v>15</v>
      </c>
      <c r="U266" s="231">
        <v>2</v>
      </c>
      <c r="V266" s="231">
        <v>30</v>
      </c>
      <c r="W266" s="231">
        <v>15</v>
      </c>
      <c r="X266" s="231">
        <v>2</v>
      </c>
      <c r="Y266" s="231">
        <v>27</v>
      </c>
      <c r="Z266" s="231">
        <v>15</v>
      </c>
      <c r="AA266" s="231">
        <v>0</v>
      </c>
      <c r="AB266" s="231">
        <v>0</v>
      </c>
      <c r="AC266" s="231">
        <v>0</v>
      </c>
      <c r="AD266" s="231">
        <v>0</v>
      </c>
      <c r="AE266" s="231">
        <v>0</v>
      </c>
      <c r="AF266" s="231">
        <v>0</v>
      </c>
      <c r="AG266">
        <v>0</v>
      </c>
    </row>
    <row r="267" spans="2:33" x14ac:dyDescent="0.35">
      <c r="B267">
        <v>2633</v>
      </c>
      <c r="C267" t="s">
        <v>414</v>
      </c>
      <c r="D267" s="231">
        <v>3</v>
      </c>
      <c r="E267" s="231">
        <v>16</v>
      </c>
      <c r="F267" s="231">
        <v>3</v>
      </c>
      <c r="G267" s="231">
        <v>19</v>
      </c>
      <c r="H267" s="231">
        <v>6</v>
      </c>
      <c r="I267" s="231">
        <v>2</v>
      </c>
      <c r="J267" s="231">
        <v>8</v>
      </c>
      <c r="K267" s="231">
        <v>45</v>
      </c>
      <c r="L267" s="231">
        <v>236</v>
      </c>
      <c r="M267" s="231">
        <v>45</v>
      </c>
      <c r="N267" s="231">
        <v>281</v>
      </c>
      <c r="O267" s="231">
        <v>84</v>
      </c>
      <c r="P267" s="231">
        <v>30</v>
      </c>
      <c r="Q267" s="231">
        <v>114</v>
      </c>
      <c r="R267" s="231">
        <v>2</v>
      </c>
      <c r="S267" s="231">
        <v>30</v>
      </c>
      <c r="T267" s="231">
        <v>0</v>
      </c>
      <c r="U267" s="231">
        <v>1</v>
      </c>
      <c r="V267" s="231">
        <v>15</v>
      </c>
      <c r="W267" s="231">
        <v>0</v>
      </c>
      <c r="X267" s="231">
        <v>5</v>
      </c>
      <c r="Y267" s="231">
        <v>72</v>
      </c>
      <c r="Z267" s="231">
        <v>9</v>
      </c>
      <c r="AA267" s="231">
        <v>0</v>
      </c>
      <c r="AB267" s="231">
        <v>0</v>
      </c>
      <c r="AC267" s="231">
        <v>0</v>
      </c>
      <c r="AD267" s="231">
        <v>0</v>
      </c>
      <c r="AE267" s="231">
        <v>0</v>
      </c>
      <c r="AF267" s="231">
        <v>0</v>
      </c>
      <c r="AG267">
        <v>0</v>
      </c>
    </row>
    <row r="268" spans="2:33" x14ac:dyDescent="0.35">
      <c r="B268">
        <v>2637</v>
      </c>
      <c r="C268" t="s">
        <v>415</v>
      </c>
      <c r="D268" s="231">
        <v>2</v>
      </c>
      <c r="E268" s="231">
        <v>33</v>
      </c>
      <c r="F268" s="231">
        <v>13</v>
      </c>
      <c r="G268" s="231">
        <v>46</v>
      </c>
      <c r="H268" s="231">
        <v>20</v>
      </c>
      <c r="I268" s="231">
        <v>10</v>
      </c>
      <c r="J268" s="231">
        <v>30</v>
      </c>
      <c r="K268" s="231">
        <v>30</v>
      </c>
      <c r="L268" s="231">
        <v>495</v>
      </c>
      <c r="M268" s="231">
        <v>195</v>
      </c>
      <c r="N268" s="231">
        <v>690</v>
      </c>
      <c r="O268" s="231">
        <v>300</v>
      </c>
      <c r="P268" s="231">
        <v>150</v>
      </c>
      <c r="Q268" s="231">
        <v>450</v>
      </c>
      <c r="R268" s="231">
        <v>2</v>
      </c>
      <c r="S268" s="231">
        <v>30</v>
      </c>
      <c r="T268" s="231">
        <v>30</v>
      </c>
      <c r="U268" s="231">
        <v>3</v>
      </c>
      <c r="V268" s="231">
        <v>45</v>
      </c>
      <c r="W268" s="231">
        <v>30</v>
      </c>
      <c r="X268" s="231">
        <v>5</v>
      </c>
      <c r="Y268" s="231">
        <v>75</v>
      </c>
      <c r="Z268" s="231">
        <v>60</v>
      </c>
      <c r="AA268" s="231">
        <v>0</v>
      </c>
      <c r="AB268" s="231">
        <v>0</v>
      </c>
      <c r="AC268" s="231">
        <v>0</v>
      </c>
      <c r="AD268" s="231">
        <v>0</v>
      </c>
      <c r="AE268" s="231">
        <v>0</v>
      </c>
      <c r="AF268" s="231">
        <v>0</v>
      </c>
      <c r="AG268">
        <v>0</v>
      </c>
    </row>
    <row r="269" spans="2:33" x14ac:dyDescent="0.35">
      <c r="B269">
        <v>2669</v>
      </c>
      <c r="C269" t="s">
        <v>416</v>
      </c>
      <c r="D269" s="231">
        <v>1</v>
      </c>
      <c r="E269" s="231">
        <v>16</v>
      </c>
      <c r="F269" s="231">
        <v>4</v>
      </c>
      <c r="G269" s="231">
        <v>20</v>
      </c>
      <c r="H269" s="231">
        <v>4</v>
      </c>
      <c r="I269" s="231">
        <v>1</v>
      </c>
      <c r="J269" s="231">
        <v>5</v>
      </c>
      <c r="K269" s="231">
        <v>15</v>
      </c>
      <c r="L269" s="231">
        <v>240</v>
      </c>
      <c r="M269" s="231">
        <v>40</v>
      </c>
      <c r="N269" s="231">
        <v>280</v>
      </c>
      <c r="O269" s="231">
        <v>30</v>
      </c>
      <c r="P269" s="231">
        <v>10</v>
      </c>
      <c r="Q269" s="231">
        <v>40</v>
      </c>
      <c r="R269" s="231">
        <v>0</v>
      </c>
      <c r="S269" s="231">
        <v>0</v>
      </c>
      <c r="T269" s="231">
        <v>0</v>
      </c>
      <c r="U269" s="231">
        <v>1</v>
      </c>
      <c r="V269" s="231">
        <v>15</v>
      </c>
      <c r="W269" s="231">
        <v>0</v>
      </c>
      <c r="X269" s="231">
        <v>2</v>
      </c>
      <c r="Y269" s="231">
        <v>25</v>
      </c>
      <c r="Z269" s="231">
        <v>10</v>
      </c>
      <c r="AA269" s="231">
        <v>3</v>
      </c>
      <c r="AB269" s="231">
        <v>45</v>
      </c>
      <c r="AC269" s="231">
        <v>0</v>
      </c>
      <c r="AD269" s="231">
        <v>3</v>
      </c>
      <c r="AE269" s="231">
        <v>45</v>
      </c>
      <c r="AF269" s="231">
        <v>0</v>
      </c>
      <c r="AG269">
        <v>0</v>
      </c>
    </row>
    <row r="270" spans="2:33" x14ac:dyDescent="0.35">
      <c r="B270">
        <v>2684</v>
      </c>
      <c r="C270" t="s">
        <v>417</v>
      </c>
      <c r="D270" s="231">
        <v>11</v>
      </c>
      <c r="E270" s="231">
        <v>14</v>
      </c>
      <c r="F270" s="231">
        <v>9</v>
      </c>
      <c r="G270" s="231">
        <v>23</v>
      </c>
      <c r="H270" s="231">
        <v>1</v>
      </c>
      <c r="I270" s="231">
        <v>2</v>
      </c>
      <c r="J270" s="231">
        <v>3</v>
      </c>
      <c r="K270" s="231">
        <v>165</v>
      </c>
      <c r="L270" s="231">
        <v>210</v>
      </c>
      <c r="M270" s="231">
        <v>135</v>
      </c>
      <c r="N270" s="231">
        <v>345</v>
      </c>
      <c r="O270" s="231">
        <v>15</v>
      </c>
      <c r="P270" s="231">
        <v>30</v>
      </c>
      <c r="Q270" s="231">
        <v>45</v>
      </c>
      <c r="R270" s="231">
        <v>1</v>
      </c>
      <c r="S270" s="231">
        <v>15</v>
      </c>
      <c r="T270" s="231">
        <v>0</v>
      </c>
      <c r="U270" s="231">
        <v>3</v>
      </c>
      <c r="V270" s="231">
        <v>45</v>
      </c>
      <c r="W270" s="231">
        <v>0</v>
      </c>
      <c r="X270" s="231">
        <v>17</v>
      </c>
      <c r="Y270" s="231">
        <v>255</v>
      </c>
      <c r="Z270" s="231">
        <v>45</v>
      </c>
      <c r="AA270" s="231">
        <v>7</v>
      </c>
      <c r="AB270" s="231">
        <v>105</v>
      </c>
      <c r="AC270" s="231">
        <v>0</v>
      </c>
      <c r="AD270" s="231">
        <v>0</v>
      </c>
      <c r="AE270" s="231">
        <v>0</v>
      </c>
      <c r="AF270" s="231">
        <v>0</v>
      </c>
      <c r="AG270">
        <v>1</v>
      </c>
    </row>
    <row r="271" spans="2:33" x14ac:dyDescent="0.35">
      <c r="B271">
        <v>2686</v>
      </c>
      <c r="C271" t="s">
        <v>418</v>
      </c>
      <c r="D271" s="231">
        <v>0</v>
      </c>
      <c r="E271" s="231">
        <v>26</v>
      </c>
      <c r="F271" s="231">
        <v>14</v>
      </c>
      <c r="G271" s="231">
        <v>40</v>
      </c>
      <c r="H271" s="231">
        <v>7</v>
      </c>
      <c r="I271" s="231">
        <v>4</v>
      </c>
      <c r="J271" s="231">
        <v>11</v>
      </c>
      <c r="K271" s="231">
        <v>0</v>
      </c>
      <c r="L271" s="231">
        <v>390</v>
      </c>
      <c r="M271" s="231">
        <v>201</v>
      </c>
      <c r="N271" s="231">
        <v>591</v>
      </c>
      <c r="O271" s="231">
        <v>100</v>
      </c>
      <c r="P271" s="231">
        <v>60</v>
      </c>
      <c r="Q271" s="231">
        <v>160</v>
      </c>
      <c r="R271" s="231">
        <v>2</v>
      </c>
      <c r="S271" s="231">
        <v>30</v>
      </c>
      <c r="T271" s="231">
        <v>0</v>
      </c>
      <c r="U271" s="231">
        <v>10</v>
      </c>
      <c r="V271" s="231">
        <v>150</v>
      </c>
      <c r="W271" s="231">
        <v>0</v>
      </c>
      <c r="X271" s="231">
        <v>2</v>
      </c>
      <c r="Y271" s="231">
        <v>30</v>
      </c>
      <c r="Z271" s="231">
        <v>15</v>
      </c>
      <c r="AA271" s="231">
        <v>10</v>
      </c>
      <c r="AB271" s="231">
        <v>150</v>
      </c>
      <c r="AC271" s="231">
        <v>0</v>
      </c>
      <c r="AD271" s="231">
        <v>0</v>
      </c>
      <c r="AE271" s="231">
        <v>0</v>
      </c>
      <c r="AF271" s="231">
        <v>0</v>
      </c>
      <c r="AG271">
        <v>2</v>
      </c>
    </row>
    <row r="272" spans="2:33" x14ac:dyDescent="0.35">
      <c r="B272">
        <v>2689</v>
      </c>
      <c r="C272" t="s">
        <v>419</v>
      </c>
      <c r="D272" s="231">
        <v>3</v>
      </c>
      <c r="E272" s="231">
        <v>11</v>
      </c>
      <c r="F272" s="231">
        <v>5</v>
      </c>
      <c r="G272" s="231">
        <v>16</v>
      </c>
      <c r="H272" s="231">
        <v>1</v>
      </c>
      <c r="I272" s="231">
        <v>1</v>
      </c>
      <c r="J272" s="231">
        <v>2</v>
      </c>
      <c r="K272" s="231">
        <v>45</v>
      </c>
      <c r="L272" s="231">
        <v>165</v>
      </c>
      <c r="M272" s="231">
        <v>75</v>
      </c>
      <c r="N272" s="231">
        <v>240</v>
      </c>
      <c r="O272" s="231">
        <v>15</v>
      </c>
      <c r="P272" s="231">
        <v>15</v>
      </c>
      <c r="Q272" s="231">
        <v>30</v>
      </c>
      <c r="R272" s="231">
        <v>4</v>
      </c>
      <c r="S272" s="231">
        <v>60</v>
      </c>
      <c r="T272" s="231">
        <v>15</v>
      </c>
      <c r="U272" s="231">
        <v>0</v>
      </c>
      <c r="V272" s="231">
        <v>0</v>
      </c>
      <c r="W272" s="231">
        <v>0</v>
      </c>
      <c r="X272" s="231">
        <v>0</v>
      </c>
      <c r="Y272" s="231">
        <v>0</v>
      </c>
      <c r="Z272" s="231">
        <v>0</v>
      </c>
      <c r="AA272" s="231">
        <v>4</v>
      </c>
      <c r="AB272" s="231">
        <v>60</v>
      </c>
      <c r="AC272" s="231">
        <v>0</v>
      </c>
      <c r="AD272" s="231">
        <v>4</v>
      </c>
      <c r="AE272" s="231">
        <v>60</v>
      </c>
      <c r="AF272" s="231">
        <v>0</v>
      </c>
      <c r="AG272">
        <v>1</v>
      </c>
    </row>
    <row r="273" spans="2:33" x14ac:dyDescent="0.35">
      <c r="B273">
        <v>2705</v>
      </c>
      <c r="C273" t="s">
        <v>420</v>
      </c>
      <c r="D273" s="231">
        <v>18</v>
      </c>
      <c r="E273" s="231">
        <v>51</v>
      </c>
      <c r="F273" s="231">
        <v>13</v>
      </c>
      <c r="G273" s="231">
        <v>64</v>
      </c>
      <c r="H273" s="231">
        <v>0</v>
      </c>
      <c r="I273" s="231">
        <v>0</v>
      </c>
      <c r="J273" s="231">
        <v>0</v>
      </c>
      <c r="K273" s="231">
        <v>270</v>
      </c>
      <c r="L273" s="231">
        <v>765</v>
      </c>
      <c r="M273" s="231">
        <v>195</v>
      </c>
      <c r="N273" s="231">
        <v>960</v>
      </c>
      <c r="O273" s="231">
        <v>0</v>
      </c>
      <c r="P273" s="231">
        <v>0</v>
      </c>
      <c r="Q273" s="231">
        <v>0</v>
      </c>
      <c r="R273" s="231">
        <v>0</v>
      </c>
      <c r="S273" s="231">
        <v>0</v>
      </c>
      <c r="T273" s="231">
        <v>0</v>
      </c>
      <c r="U273" s="231">
        <v>2</v>
      </c>
      <c r="V273" s="231">
        <v>30</v>
      </c>
      <c r="W273" s="231">
        <v>0</v>
      </c>
      <c r="X273" s="231">
        <v>28</v>
      </c>
      <c r="Y273" s="231">
        <v>420</v>
      </c>
      <c r="Z273" s="231">
        <v>0</v>
      </c>
      <c r="AA273" s="231">
        <v>24</v>
      </c>
      <c r="AB273" s="231">
        <v>360</v>
      </c>
      <c r="AC273" s="231">
        <v>0</v>
      </c>
      <c r="AD273" s="231">
        <v>0</v>
      </c>
      <c r="AE273" s="231">
        <v>0</v>
      </c>
      <c r="AF273" s="231">
        <v>0</v>
      </c>
      <c r="AG273">
        <v>0</v>
      </c>
    </row>
    <row r="274" spans="2:33" x14ac:dyDescent="0.35">
      <c r="B274">
        <v>2708</v>
      </c>
      <c r="C274" t="s">
        <v>421</v>
      </c>
      <c r="D274" s="231">
        <v>1</v>
      </c>
      <c r="E274" s="231">
        <v>8</v>
      </c>
      <c r="F274" s="231">
        <v>3</v>
      </c>
      <c r="G274" s="231">
        <v>11</v>
      </c>
      <c r="H274" s="231">
        <v>1</v>
      </c>
      <c r="I274" s="231">
        <v>2</v>
      </c>
      <c r="J274" s="231">
        <v>3</v>
      </c>
      <c r="K274" s="231">
        <v>15</v>
      </c>
      <c r="L274" s="231">
        <v>111.75</v>
      </c>
      <c r="M274" s="231">
        <v>45</v>
      </c>
      <c r="N274" s="231">
        <v>156.75</v>
      </c>
      <c r="O274" s="231">
        <v>10.75</v>
      </c>
      <c r="P274" s="231">
        <v>21.5</v>
      </c>
      <c r="Q274" s="231">
        <v>32.25</v>
      </c>
      <c r="R274" s="231">
        <v>1</v>
      </c>
      <c r="S274" s="231">
        <v>15</v>
      </c>
      <c r="T274" s="231">
        <v>0</v>
      </c>
      <c r="U274" s="231">
        <v>1</v>
      </c>
      <c r="V274" s="231">
        <v>15</v>
      </c>
      <c r="W274" s="231">
        <v>0</v>
      </c>
      <c r="X274" s="231">
        <v>1</v>
      </c>
      <c r="Y274" s="231">
        <v>15</v>
      </c>
      <c r="Z274" s="231">
        <v>10.75</v>
      </c>
      <c r="AA274" s="231">
        <v>3</v>
      </c>
      <c r="AB274" s="231">
        <v>45</v>
      </c>
      <c r="AC274" s="231">
        <v>0</v>
      </c>
      <c r="AD274" s="231">
        <v>0</v>
      </c>
      <c r="AE274" s="231">
        <v>0</v>
      </c>
      <c r="AF274" s="231">
        <v>0</v>
      </c>
      <c r="AG274">
        <v>0</v>
      </c>
    </row>
    <row r="275" spans="2:33" x14ac:dyDescent="0.35">
      <c r="B275">
        <v>2717</v>
      </c>
      <c r="C275" t="s">
        <v>422</v>
      </c>
      <c r="D275" s="231">
        <v>4</v>
      </c>
      <c r="E275" s="231">
        <v>15</v>
      </c>
      <c r="F275" s="231">
        <v>1</v>
      </c>
      <c r="G275" s="231">
        <v>16</v>
      </c>
      <c r="H275" s="231">
        <v>8</v>
      </c>
      <c r="I275" s="231">
        <v>1</v>
      </c>
      <c r="J275" s="231">
        <v>9</v>
      </c>
      <c r="K275" s="231">
        <v>38</v>
      </c>
      <c r="L275" s="231">
        <v>194</v>
      </c>
      <c r="M275" s="231">
        <v>15</v>
      </c>
      <c r="N275" s="231">
        <v>209</v>
      </c>
      <c r="O275" s="231">
        <v>81.5</v>
      </c>
      <c r="P275" s="231">
        <v>9</v>
      </c>
      <c r="Q275" s="231">
        <v>90.5</v>
      </c>
      <c r="R275" s="231">
        <v>1</v>
      </c>
      <c r="S275" s="231">
        <v>11.5</v>
      </c>
      <c r="T275" s="231">
        <v>0</v>
      </c>
      <c r="U275" s="231">
        <v>0</v>
      </c>
      <c r="V275" s="231">
        <v>0</v>
      </c>
      <c r="W275" s="231">
        <v>0</v>
      </c>
      <c r="X275" s="231">
        <v>1</v>
      </c>
      <c r="Y275" s="231">
        <v>15</v>
      </c>
      <c r="Z275" s="231">
        <v>14</v>
      </c>
      <c r="AA275" s="231">
        <v>1</v>
      </c>
      <c r="AB275" s="231">
        <v>15</v>
      </c>
      <c r="AC275" s="231">
        <v>0</v>
      </c>
      <c r="AD275" s="231">
        <v>0</v>
      </c>
      <c r="AE275" s="231">
        <v>0</v>
      </c>
      <c r="AF275" s="231">
        <v>0</v>
      </c>
      <c r="AG275">
        <v>0</v>
      </c>
    </row>
    <row r="276" spans="2:33" x14ac:dyDescent="0.35">
      <c r="B276">
        <v>2728</v>
      </c>
      <c r="C276" t="s">
        <v>423</v>
      </c>
      <c r="D276" s="231">
        <v>1</v>
      </c>
      <c r="E276" s="231">
        <v>26</v>
      </c>
      <c r="F276" s="231">
        <v>6</v>
      </c>
      <c r="G276" s="231">
        <v>32</v>
      </c>
      <c r="H276" s="231">
        <v>4</v>
      </c>
      <c r="I276" s="231">
        <v>1</v>
      </c>
      <c r="J276" s="231">
        <v>5</v>
      </c>
      <c r="K276" s="231">
        <v>9</v>
      </c>
      <c r="L276" s="231">
        <v>355.5</v>
      </c>
      <c r="M276" s="231">
        <v>86</v>
      </c>
      <c r="N276" s="231">
        <v>441.5</v>
      </c>
      <c r="O276" s="231">
        <v>24</v>
      </c>
      <c r="P276" s="231">
        <v>7.5</v>
      </c>
      <c r="Q276" s="231">
        <v>31.5</v>
      </c>
      <c r="R276" s="231">
        <v>0</v>
      </c>
      <c r="S276" s="231">
        <v>0</v>
      </c>
      <c r="T276" s="231">
        <v>0</v>
      </c>
      <c r="U276" s="231">
        <v>0</v>
      </c>
      <c r="V276" s="231">
        <v>0</v>
      </c>
      <c r="W276" s="231">
        <v>0</v>
      </c>
      <c r="X276" s="231">
        <v>0</v>
      </c>
      <c r="Y276" s="231">
        <v>0</v>
      </c>
      <c r="Z276" s="231">
        <v>0</v>
      </c>
      <c r="AA276" s="231">
        <v>1</v>
      </c>
      <c r="AB276" s="231">
        <v>15</v>
      </c>
      <c r="AC276" s="231">
        <v>0</v>
      </c>
      <c r="AD276" s="231">
        <v>0</v>
      </c>
      <c r="AE276" s="231">
        <v>0</v>
      </c>
      <c r="AF276" s="231">
        <v>0</v>
      </c>
      <c r="AG276">
        <v>0</v>
      </c>
    </row>
    <row r="277" spans="2:33" x14ac:dyDescent="0.35">
      <c r="B277">
        <v>2732</v>
      </c>
      <c r="C277" t="s">
        <v>424</v>
      </c>
      <c r="D277" s="231">
        <v>2</v>
      </c>
      <c r="E277" s="231">
        <v>19</v>
      </c>
      <c r="F277" s="231">
        <v>13</v>
      </c>
      <c r="G277" s="231">
        <v>32</v>
      </c>
      <c r="H277" s="231">
        <v>6</v>
      </c>
      <c r="I277" s="231">
        <v>5</v>
      </c>
      <c r="J277" s="231">
        <v>11</v>
      </c>
      <c r="K277" s="231">
        <v>30</v>
      </c>
      <c r="L277" s="231">
        <v>274</v>
      </c>
      <c r="M277" s="231">
        <v>150</v>
      </c>
      <c r="N277" s="231">
        <v>424</v>
      </c>
      <c r="O277" s="231">
        <v>73.75</v>
      </c>
      <c r="P277" s="231">
        <v>48.5</v>
      </c>
      <c r="Q277" s="231">
        <v>122.25</v>
      </c>
      <c r="R277" s="231">
        <v>0</v>
      </c>
      <c r="S277" s="231">
        <v>0</v>
      </c>
      <c r="T277" s="231">
        <v>0</v>
      </c>
      <c r="U277" s="231">
        <v>0</v>
      </c>
      <c r="V277" s="231">
        <v>0</v>
      </c>
      <c r="W277" s="231">
        <v>0</v>
      </c>
      <c r="X277" s="231">
        <v>0</v>
      </c>
      <c r="Y277" s="231">
        <v>0</v>
      </c>
      <c r="Z277" s="231">
        <v>0</v>
      </c>
      <c r="AA277" s="231">
        <v>4</v>
      </c>
      <c r="AB277" s="231">
        <v>60</v>
      </c>
      <c r="AC277" s="231">
        <v>15</v>
      </c>
      <c r="AD277" s="231">
        <v>4</v>
      </c>
      <c r="AE277" s="231">
        <v>60</v>
      </c>
      <c r="AF277" s="231">
        <v>15</v>
      </c>
      <c r="AG277">
        <v>1</v>
      </c>
    </row>
    <row r="278" spans="2:33" x14ac:dyDescent="0.35">
      <c r="B278">
        <v>2746</v>
      </c>
      <c r="C278" t="s">
        <v>425</v>
      </c>
      <c r="D278" s="231">
        <v>3</v>
      </c>
      <c r="E278" s="231">
        <v>24</v>
      </c>
      <c r="F278" s="231">
        <v>9</v>
      </c>
      <c r="G278" s="231">
        <v>33</v>
      </c>
      <c r="H278" s="231">
        <v>17</v>
      </c>
      <c r="I278" s="231">
        <v>9</v>
      </c>
      <c r="J278" s="231">
        <v>26</v>
      </c>
      <c r="K278" s="231">
        <v>42</v>
      </c>
      <c r="L278" s="231">
        <v>330</v>
      </c>
      <c r="M278" s="231">
        <v>135</v>
      </c>
      <c r="N278" s="231">
        <v>465</v>
      </c>
      <c r="O278" s="231">
        <v>147</v>
      </c>
      <c r="P278" s="231">
        <v>75</v>
      </c>
      <c r="Q278" s="231">
        <v>222</v>
      </c>
      <c r="R278" s="231">
        <v>4</v>
      </c>
      <c r="S278" s="231">
        <v>57</v>
      </c>
      <c r="T278" s="231">
        <v>12</v>
      </c>
      <c r="U278" s="231">
        <v>4</v>
      </c>
      <c r="V278" s="231">
        <v>57</v>
      </c>
      <c r="W278" s="231">
        <v>21</v>
      </c>
      <c r="X278" s="231">
        <v>0</v>
      </c>
      <c r="Y278" s="231">
        <v>0</v>
      </c>
      <c r="Z278" s="231">
        <v>0</v>
      </c>
      <c r="AA278" s="231">
        <v>0</v>
      </c>
      <c r="AB278" s="231">
        <v>0</v>
      </c>
      <c r="AC278" s="231">
        <v>0</v>
      </c>
      <c r="AD278" s="231">
        <v>0</v>
      </c>
      <c r="AE278" s="231">
        <v>0</v>
      </c>
      <c r="AF278" s="231">
        <v>0</v>
      </c>
      <c r="AG278">
        <v>0</v>
      </c>
    </row>
    <row r="279" spans="2:33" x14ac:dyDescent="0.35">
      <c r="B279">
        <v>2748</v>
      </c>
      <c r="C279" t="s">
        <v>426</v>
      </c>
      <c r="D279" s="231">
        <v>7</v>
      </c>
      <c r="E279" s="231">
        <v>14</v>
      </c>
      <c r="F279" s="231">
        <v>8</v>
      </c>
      <c r="G279" s="231">
        <v>22</v>
      </c>
      <c r="H279" s="231">
        <v>7</v>
      </c>
      <c r="I279" s="231">
        <v>1</v>
      </c>
      <c r="J279" s="231">
        <v>8</v>
      </c>
      <c r="K279" s="231">
        <v>105</v>
      </c>
      <c r="L279" s="231">
        <v>201</v>
      </c>
      <c r="M279" s="231">
        <v>120</v>
      </c>
      <c r="N279" s="231">
        <v>321</v>
      </c>
      <c r="O279" s="231">
        <v>105</v>
      </c>
      <c r="P279" s="231">
        <v>15</v>
      </c>
      <c r="Q279" s="231">
        <v>120</v>
      </c>
      <c r="R279" s="231">
        <v>6</v>
      </c>
      <c r="S279" s="231">
        <v>87</v>
      </c>
      <c r="T279" s="231">
        <v>15</v>
      </c>
      <c r="U279" s="231">
        <v>2</v>
      </c>
      <c r="V279" s="231">
        <v>30</v>
      </c>
      <c r="W279" s="231">
        <v>15</v>
      </c>
      <c r="X279" s="231">
        <v>8</v>
      </c>
      <c r="Y279" s="231">
        <v>114</v>
      </c>
      <c r="Z279" s="231">
        <v>45</v>
      </c>
      <c r="AA279" s="231">
        <v>2</v>
      </c>
      <c r="AB279" s="231">
        <v>30</v>
      </c>
      <c r="AC279" s="231">
        <v>0</v>
      </c>
      <c r="AD279" s="231">
        <v>0</v>
      </c>
      <c r="AE279" s="231">
        <v>0</v>
      </c>
      <c r="AF279" s="231">
        <v>0</v>
      </c>
      <c r="AG279">
        <v>0</v>
      </c>
    </row>
    <row r="280" spans="2:33" x14ac:dyDescent="0.35">
      <c r="B280">
        <v>2752</v>
      </c>
      <c r="C280" t="s">
        <v>427</v>
      </c>
      <c r="D280" s="231">
        <v>2</v>
      </c>
      <c r="E280" s="231">
        <v>23</v>
      </c>
      <c r="F280" s="231">
        <v>5</v>
      </c>
      <c r="G280" s="231">
        <v>28</v>
      </c>
      <c r="H280" s="231">
        <v>14</v>
      </c>
      <c r="I280" s="231">
        <v>4</v>
      </c>
      <c r="J280" s="231">
        <v>18</v>
      </c>
      <c r="K280" s="231">
        <v>30</v>
      </c>
      <c r="L280" s="231">
        <v>335</v>
      </c>
      <c r="M280" s="231">
        <v>75</v>
      </c>
      <c r="N280" s="231">
        <v>410</v>
      </c>
      <c r="O280" s="231">
        <v>153.09</v>
      </c>
      <c r="P280" s="231">
        <v>38.729999999999997</v>
      </c>
      <c r="Q280" s="231">
        <v>191.82</v>
      </c>
      <c r="R280" s="231">
        <v>1</v>
      </c>
      <c r="S280" s="231">
        <v>15</v>
      </c>
      <c r="T280" s="231">
        <v>0</v>
      </c>
      <c r="U280" s="231">
        <v>0</v>
      </c>
      <c r="V280" s="231">
        <v>0</v>
      </c>
      <c r="W280" s="231">
        <v>0</v>
      </c>
      <c r="X280" s="231">
        <v>0</v>
      </c>
      <c r="Y280" s="231">
        <v>0</v>
      </c>
      <c r="Z280" s="231">
        <v>0</v>
      </c>
      <c r="AA280" s="231">
        <v>1</v>
      </c>
      <c r="AB280" s="231">
        <v>15</v>
      </c>
      <c r="AC280" s="231">
        <v>0</v>
      </c>
      <c r="AD280" s="231">
        <v>0</v>
      </c>
      <c r="AE280" s="231">
        <v>0</v>
      </c>
      <c r="AF280" s="231">
        <v>0</v>
      </c>
      <c r="AG280">
        <v>0</v>
      </c>
    </row>
    <row r="281" spans="2:33" x14ac:dyDescent="0.35">
      <c r="B281">
        <v>2755</v>
      </c>
      <c r="C281" t="s">
        <v>428</v>
      </c>
      <c r="D281" s="231">
        <v>15</v>
      </c>
      <c r="E281" s="231">
        <v>51</v>
      </c>
      <c r="F281" s="231">
        <v>13</v>
      </c>
      <c r="G281" s="231">
        <v>64</v>
      </c>
      <c r="H281" s="231">
        <v>25</v>
      </c>
      <c r="I281" s="231">
        <v>5</v>
      </c>
      <c r="J281" s="231">
        <v>30</v>
      </c>
      <c r="K281" s="231">
        <v>225</v>
      </c>
      <c r="L281" s="231">
        <v>765</v>
      </c>
      <c r="M281" s="231">
        <v>195</v>
      </c>
      <c r="N281" s="231">
        <v>960</v>
      </c>
      <c r="O281" s="231">
        <v>375</v>
      </c>
      <c r="P281" s="231">
        <v>75</v>
      </c>
      <c r="Q281" s="231">
        <v>450</v>
      </c>
      <c r="R281" s="231">
        <v>29</v>
      </c>
      <c r="S281" s="231">
        <v>435</v>
      </c>
      <c r="T281" s="231">
        <v>165</v>
      </c>
      <c r="U281" s="231">
        <v>6</v>
      </c>
      <c r="V281" s="231">
        <v>90</v>
      </c>
      <c r="W281" s="231">
        <v>30</v>
      </c>
      <c r="X281" s="231">
        <v>2</v>
      </c>
      <c r="Y281" s="231">
        <v>30</v>
      </c>
      <c r="Z281" s="231">
        <v>30</v>
      </c>
      <c r="AA281" s="231">
        <v>11</v>
      </c>
      <c r="AB281" s="231">
        <v>165</v>
      </c>
      <c r="AC281" s="231">
        <v>45</v>
      </c>
      <c r="AD281" s="231">
        <v>11</v>
      </c>
      <c r="AE281" s="231">
        <v>165</v>
      </c>
      <c r="AF281" s="231">
        <v>45</v>
      </c>
      <c r="AG281">
        <v>0</v>
      </c>
    </row>
    <row r="282" spans="2:33" x14ac:dyDescent="0.35">
      <c r="B282">
        <v>2756</v>
      </c>
      <c r="C282" t="s">
        <v>429</v>
      </c>
      <c r="D282" s="231">
        <v>22</v>
      </c>
      <c r="E282" s="231">
        <v>24</v>
      </c>
      <c r="F282" s="231">
        <v>7</v>
      </c>
      <c r="G282" s="231">
        <v>31</v>
      </c>
      <c r="H282" s="231">
        <v>12</v>
      </c>
      <c r="I282" s="231">
        <v>3</v>
      </c>
      <c r="J282" s="231">
        <v>15</v>
      </c>
      <c r="K282" s="231">
        <v>330</v>
      </c>
      <c r="L282" s="231">
        <v>360</v>
      </c>
      <c r="M282" s="231">
        <v>105</v>
      </c>
      <c r="N282" s="231">
        <v>465</v>
      </c>
      <c r="O282" s="231">
        <v>180</v>
      </c>
      <c r="P282" s="231">
        <v>45</v>
      </c>
      <c r="Q282" s="231">
        <v>225</v>
      </c>
      <c r="R282" s="231">
        <v>10</v>
      </c>
      <c r="S282" s="231">
        <v>150</v>
      </c>
      <c r="T282" s="231">
        <v>60</v>
      </c>
      <c r="U282" s="231">
        <v>3</v>
      </c>
      <c r="V282" s="231">
        <v>45</v>
      </c>
      <c r="W282" s="231">
        <v>30</v>
      </c>
      <c r="X282" s="231">
        <v>8</v>
      </c>
      <c r="Y282" s="231">
        <v>120</v>
      </c>
      <c r="Z282" s="231">
        <v>30</v>
      </c>
      <c r="AA282" s="231">
        <v>6</v>
      </c>
      <c r="AB282" s="231">
        <v>90</v>
      </c>
      <c r="AC282" s="231">
        <v>0</v>
      </c>
      <c r="AD282" s="231">
        <v>3</v>
      </c>
      <c r="AE282" s="231">
        <v>45</v>
      </c>
      <c r="AF282" s="231">
        <v>0</v>
      </c>
      <c r="AG282">
        <v>0</v>
      </c>
    </row>
    <row r="283" spans="2:33" x14ac:dyDescent="0.35">
      <c r="B283">
        <v>2759</v>
      </c>
      <c r="C283" t="s">
        <v>430</v>
      </c>
      <c r="D283" s="231">
        <v>13</v>
      </c>
      <c r="E283" s="231">
        <v>25</v>
      </c>
      <c r="F283" s="231">
        <v>9</v>
      </c>
      <c r="G283" s="231">
        <v>34</v>
      </c>
      <c r="H283" s="231">
        <v>21</v>
      </c>
      <c r="I283" s="231">
        <v>9</v>
      </c>
      <c r="J283" s="231">
        <v>30</v>
      </c>
      <c r="K283" s="231">
        <v>195</v>
      </c>
      <c r="L283" s="231">
        <v>375</v>
      </c>
      <c r="M283" s="231">
        <v>135</v>
      </c>
      <c r="N283" s="231">
        <v>510</v>
      </c>
      <c r="O283" s="231">
        <v>315</v>
      </c>
      <c r="P283" s="231">
        <v>135</v>
      </c>
      <c r="Q283" s="231">
        <v>450</v>
      </c>
      <c r="R283" s="231">
        <v>4</v>
      </c>
      <c r="S283" s="231">
        <v>60</v>
      </c>
      <c r="T283" s="231">
        <v>45</v>
      </c>
      <c r="U283" s="231">
        <v>2</v>
      </c>
      <c r="V283" s="231">
        <v>30</v>
      </c>
      <c r="W283" s="231">
        <v>30</v>
      </c>
      <c r="X283" s="231">
        <v>1</v>
      </c>
      <c r="Y283" s="231">
        <v>15</v>
      </c>
      <c r="Z283" s="231">
        <v>15</v>
      </c>
      <c r="AA283" s="231">
        <v>0</v>
      </c>
      <c r="AB283" s="231">
        <v>0</v>
      </c>
      <c r="AC283" s="231">
        <v>0</v>
      </c>
      <c r="AD283" s="231">
        <v>0</v>
      </c>
      <c r="AE283" s="231">
        <v>0</v>
      </c>
      <c r="AF283" s="231">
        <v>0</v>
      </c>
      <c r="AG283">
        <v>0</v>
      </c>
    </row>
    <row r="284" spans="2:33" x14ac:dyDescent="0.35">
      <c r="B284">
        <v>2760</v>
      </c>
      <c r="C284" t="s">
        <v>431</v>
      </c>
      <c r="D284" s="231">
        <v>13</v>
      </c>
      <c r="E284" s="231">
        <v>29</v>
      </c>
      <c r="F284" s="231">
        <v>8</v>
      </c>
      <c r="G284" s="231">
        <v>37</v>
      </c>
      <c r="H284" s="231">
        <v>20</v>
      </c>
      <c r="I284" s="231">
        <v>6</v>
      </c>
      <c r="J284" s="231">
        <v>26</v>
      </c>
      <c r="K284" s="231">
        <v>195</v>
      </c>
      <c r="L284" s="231">
        <v>435</v>
      </c>
      <c r="M284" s="231">
        <v>120</v>
      </c>
      <c r="N284" s="231">
        <v>555</v>
      </c>
      <c r="O284" s="231">
        <v>300</v>
      </c>
      <c r="P284" s="231">
        <v>90</v>
      </c>
      <c r="Q284" s="231">
        <v>390</v>
      </c>
      <c r="R284" s="231">
        <v>7</v>
      </c>
      <c r="S284" s="231">
        <v>105</v>
      </c>
      <c r="T284" s="231">
        <v>75</v>
      </c>
      <c r="U284" s="231">
        <v>7</v>
      </c>
      <c r="V284" s="231">
        <v>105</v>
      </c>
      <c r="W284" s="231">
        <v>75</v>
      </c>
      <c r="X284" s="231">
        <v>7</v>
      </c>
      <c r="Y284" s="231">
        <v>105</v>
      </c>
      <c r="Z284" s="231">
        <v>60</v>
      </c>
      <c r="AA284" s="231">
        <v>1</v>
      </c>
      <c r="AB284" s="231">
        <v>15</v>
      </c>
      <c r="AC284" s="231">
        <v>0</v>
      </c>
      <c r="AD284" s="231">
        <v>1</v>
      </c>
      <c r="AE284" s="231">
        <v>15</v>
      </c>
      <c r="AF284" s="231">
        <v>0</v>
      </c>
      <c r="AG284">
        <v>0</v>
      </c>
    </row>
    <row r="285" spans="2:33" x14ac:dyDescent="0.35">
      <c r="B285">
        <v>2761</v>
      </c>
      <c r="C285" t="s">
        <v>432</v>
      </c>
      <c r="D285" s="231">
        <v>13</v>
      </c>
      <c r="E285" s="231">
        <v>23</v>
      </c>
      <c r="F285" s="231">
        <v>9</v>
      </c>
      <c r="G285" s="231">
        <v>32</v>
      </c>
      <c r="H285" s="231">
        <v>12</v>
      </c>
      <c r="I285" s="231">
        <v>6</v>
      </c>
      <c r="J285" s="231">
        <v>18</v>
      </c>
      <c r="K285" s="231">
        <v>195</v>
      </c>
      <c r="L285" s="231">
        <v>330</v>
      </c>
      <c r="M285" s="231">
        <v>135</v>
      </c>
      <c r="N285" s="231">
        <v>465</v>
      </c>
      <c r="O285" s="231">
        <v>180</v>
      </c>
      <c r="P285" s="231">
        <v>90</v>
      </c>
      <c r="Q285" s="231">
        <v>270</v>
      </c>
      <c r="R285" s="231">
        <v>7</v>
      </c>
      <c r="S285" s="231">
        <v>105</v>
      </c>
      <c r="T285" s="231">
        <v>30</v>
      </c>
      <c r="U285" s="231">
        <v>7</v>
      </c>
      <c r="V285" s="231">
        <v>90</v>
      </c>
      <c r="W285" s="231">
        <v>75</v>
      </c>
      <c r="X285" s="231">
        <v>5</v>
      </c>
      <c r="Y285" s="231">
        <v>75</v>
      </c>
      <c r="Z285" s="231">
        <v>45</v>
      </c>
      <c r="AA285" s="231">
        <v>1</v>
      </c>
      <c r="AB285" s="231">
        <v>15</v>
      </c>
      <c r="AC285" s="231">
        <v>0</v>
      </c>
      <c r="AD285" s="231">
        <v>1</v>
      </c>
      <c r="AE285" s="231">
        <v>15</v>
      </c>
      <c r="AF285" s="231">
        <v>0</v>
      </c>
      <c r="AG285">
        <v>0</v>
      </c>
    </row>
    <row r="286" spans="2:33" x14ac:dyDescent="0.35">
      <c r="B286">
        <v>2763</v>
      </c>
      <c r="C286" t="s">
        <v>433</v>
      </c>
      <c r="D286" s="231">
        <v>3</v>
      </c>
      <c r="E286" s="231">
        <v>26</v>
      </c>
      <c r="F286" s="231">
        <v>6</v>
      </c>
      <c r="G286" s="231">
        <v>32</v>
      </c>
      <c r="H286" s="231">
        <v>15</v>
      </c>
      <c r="I286" s="231">
        <v>4</v>
      </c>
      <c r="J286" s="231">
        <v>19</v>
      </c>
      <c r="K286" s="231">
        <v>45</v>
      </c>
      <c r="L286" s="231">
        <v>375</v>
      </c>
      <c r="M286" s="231">
        <v>90</v>
      </c>
      <c r="N286" s="231">
        <v>465</v>
      </c>
      <c r="O286" s="231">
        <v>222</v>
      </c>
      <c r="P286" s="231">
        <v>60</v>
      </c>
      <c r="Q286" s="231">
        <v>282</v>
      </c>
      <c r="R286" s="231">
        <v>5</v>
      </c>
      <c r="S286" s="231">
        <v>75</v>
      </c>
      <c r="T286" s="231">
        <v>15</v>
      </c>
      <c r="U286" s="231">
        <v>1</v>
      </c>
      <c r="V286" s="231">
        <v>15</v>
      </c>
      <c r="W286" s="231">
        <v>0</v>
      </c>
      <c r="X286" s="231">
        <v>3</v>
      </c>
      <c r="Y286" s="231">
        <v>45</v>
      </c>
      <c r="Z286" s="231">
        <v>30</v>
      </c>
      <c r="AA286" s="231">
        <v>0</v>
      </c>
      <c r="AB286" s="231">
        <v>0</v>
      </c>
      <c r="AC286" s="231">
        <v>0</v>
      </c>
      <c r="AD286" s="231">
        <v>0</v>
      </c>
      <c r="AE286" s="231">
        <v>0</v>
      </c>
      <c r="AF286" s="231">
        <v>0</v>
      </c>
      <c r="AG286">
        <v>0</v>
      </c>
    </row>
    <row r="287" spans="2:33" x14ac:dyDescent="0.35">
      <c r="B287">
        <v>2769</v>
      </c>
      <c r="C287" t="s">
        <v>434</v>
      </c>
      <c r="D287" s="231">
        <v>12</v>
      </c>
      <c r="E287" s="231">
        <v>46</v>
      </c>
      <c r="F287" s="231">
        <v>19</v>
      </c>
      <c r="G287" s="231">
        <v>65</v>
      </c>
      <c r="H287" s="231">
        <v>30</v>
      </c>
      <c r="I287" s="231">
        <v>12</v>
      </c>
      <c r="J287" s="231">
        <v>42</v>
      </c>
      <c r="K287" s="231">
        <v>180</v>
      </c>
      <c r="L287" s="231">
        <v>675</v>
      </c>
      <c r="M287" s="231">
        <v>285</v>
      </c>
      <c r="N287" s="231">
        <v>960</v>
      </c>
      <c r="O287" s="231">
        <v>450</v>
      </c>
      <c r="P287" s="231">
        <v>180</v>
      </c>
      <c r="Q287" s="231">
        <v>630</v>
      </c>
      <c r="R287" s="231">
        <v>1</v>
      </c>
      <c r="S287" s="231">
        <v>15</v>
      </c>
      <c r="T287" s="231">
        <v>0</v>
      </c>
      <c r="U287" s="231">
        <v>3</v>
      </c>
      <c r="V287" s="231">
        <v>45</v>
      </c>
      <c r="W287" s="231">
        <v>30</v>
      </c>
      <c r="X287" s="231">
        <v>7</v>
      </c>
      <c r="Y287" s="231">
        <v>105</v>
      </c>
      <c r="Z287" s="231">
        <v>75</v>
      </c>
      <c r="AA287" s="231">
        <v>0</v>
      </c>
      <c r="AB287" s="231">
        <v>0</v>
      </c>
      <c r="AC287" s="231">
        <v>0</v>
      </c>
      <c r="AD287" s="231">
        <v>0</v>
      </c>
      <c r="AE287" s="231">
        <v>0</v>
      </c>
      <c r="AF287" s="231">
        <v>0</v>
      </c>
      <c r="AG287">
        <v>2</v>
      </c>
    </row>
    <row r="288" spans="2:33" x14ac:dyDescent="0.35">
      <c r="B288">
        <v>2785</v>
      </c>
      <c r="C288" t="s">
        <v>435</v>
      </c>
      <c r="D288" s="231">
        <v>22</v>
      </c>
      <c r="E288" s="231">
        <v>73</v>
      </c>
      <c r="F288" s="231">
        <v>19</v>
      </c>
      <c r="G288" s="231">
        <v>92</v>
      </c>
      <c r="H288" s="231">
        <v>33</v>
      </c>
      <c r="I288" s="231">
        <v>9</v>
      </c>
      <c r="J288" s="231">
        <v>42</v>
      </c>
      <c r="K288" s="231">
        <v>330</v>
      </c>
      <c r="L288" s="231">
        <v>1095</v>
      </c>
      <c r="M288" s="231">
        <v>285</v>
      </c>
      <c r="N288" s="231">
        <v>1380</v>
      </c>
      <c r="O288" s="231">
        <v>495</v>
      </c>
      <c r="P288" s="231">
        <v>135</v>
      </c>
      <c r="Q288" s="231">
        <v>630</v>
      </c>
      <c r="R288" s="231">
        <v>3</v>
      </c>
      <c r="S288" s="231">
        <v>45</v>
      </c>
      <c r="T288" s="231">
        <v>0</v>
      </c>
      <c r="U288" s="231">
        <v>9</v>
      </c>
      <c r="V288" s="231">
        <v>135</v>
      </c>
      <c r="W288" s="231">
        <v>45</v>
      </c>
      <c r="X288" s="231">
        <v>12</v>
      </c>
      <c r="Y288" s="231">
        <v>180</v>
      </c>
      <c r="Z288" s="231">
        <v>60</v>
      </c>
      <c r="AA288" s="231">
        <v>6</v>
      </c>
      <c r="AB288" s="231">
        <v>90</v>
      </c>
      <c r="AC288" s="231">
        <v>0</v>
      </c>
      <c r="AD288" s="231">
        <v>3</v>
      </c>
      <c r="AE288" s="231">
        <v>45</v>
      </c>
      <c r="AF288" s="231">
        <v>0</v>
      </c>
      <c r="AG288">
        <v>0</v>
      </c>
    </row>
    <row r="289" spans="2:33" x14ac:dyDescent="0.35">
      <c r="B289">
        <v>2786</v>
      </c>
      <c r="C289" t="s">
        <v>436</v>
      </c>
      <c r="D289" s="231">
        <v>5</v>
      </c>
      <c r="E289" s="231">
        <v>16</v>
      </c>
      <c r="F289" s="231">
        <v>9</v>
      </c>
      <c r="G289" s="231">
        <v>25</v>
      </c>
      <c r="H289" s="231">
        <v>7</v>
      </c>
      <c r="I289" s="231">
        <v>7</v>
      </c>
      <c r="J289" s="231">
        <v>14</v>
      </c>
      <c r="K289" s="231">
        <v>75</v>
      </c>
      <c r="L289" s="231">
        <v>240</v>
      </c>
      <c r="M289" s="231">
        <v>135</v>
      </c>
      <c r="N289" s="231">
        <v>375</v>
      </c>
      <c r="O289" s="231">
        <v>105</v>
      </c>
      <c r="P289" s="231">
        <v>105</v>
      </c>
      <c r="Q289" s="231">
        <v>210</v>
      </c>
      <c r="R289" s="231">
        <v>2</v>
      </c>
      <c r="S289" s="231">
        <v>30</v>
      </c>
      <c r="T289" s="231">
        <v>15</v>
      </c>
      <c r="U289" s="231">
        <v>2</v>
      </c>
      <c r="V289" s="231">
        <v>30</v>
      </c>
      <c r="W289" s="231">
        <v>0</v>
      </c>
      <c r="X289" s="231">
        <v>5</v>
      </c>
      <c r="Y289" s="231">
        <v>75</v>
      </c>
      <c r="Z289" s="231">
        <v>30</v>
      </c>
      <c r="AA289" s="231">
        <v>2</v>
      </c>
      <c r="AB289" s="231">
        <v>30</v>
      </c>
      <c r="AC289" s="231">
        <v>15</v>
      </c>
      <c r="AD289" s="231">
        <v>1</v>
      </c>
      <c r="AE289" s="231">
        <v>15</v>
      </c>
      <c r="AF289" s="231">
        <v>0</v>
      </c>
      <c r="AG289">
        <v>0</v>
      </c>
    </row>
    <row r="290" spans="2:33" x14ac:dyDescent="0.35">
      <c r="B290">
        <v>2804</v>
      </c>
      <c r="C290" t="s">
        <v>437</v>
      </c>
      <c r="D290" s="231">
        <v>12</v>
      </c>
      <c r="E290" s="231">
        <v>12</v>
      </c>
      <c r="F290" s="231">
        <v>10</v>
      </c>
      <c r="G290" s="231">
        <v>22</v>
      </c>
      <c r="H290" s="231">
        <v>2</v>
      </c>
      <c r="I290" s="231">
        <v>3</v>
      </c>
      <c r="J290" s="231">
        <v>5</v>
      </c>
      <c r="K290" s="231">
        <v>180</v>
      </c>
      <c r="L290" s="231">
        <v>180</v>
      </c>
      <c r="M290" s="231">
        <v>150</v>
      </c>
      <c r="N290" s="231">
        <v>330</v>
      </c>
      <c r="O290" s="231">
        <v>30</v>
      </c>
      <c r="P290" s="231">
        <v>45</v>
      </c>
      <c r="Q290" s="231">
        <v>75</v>
      </c>
      <c r="R290" s="231">
        <v>4</v>
      </c>
      <c r="S290" s="231">
        <v>60</v>
      </c>
      <c r="T290" s="231">
        <v>0</v>
      </c>
      <c r="U290" s="231">
        <v>4</v>
      </c>
      <c r="V290" s="231">
        <v>60</v>
      </c>
      <c r="W290" s="231">
        <v>15</v>
      </c>
      <c r="X290" s="231">
        <v>3</v>
      </c>
      <c r="Y290" s="231">
        <v>45</v>
      </c>
      <c r="Z290" s="231">
        <v>30</v>
      </c>
      <c r="AA290" s="231">
        <v>11</v>
      </c>
      <c r="AB290" s="231">
        <v>165</v>
      </c>
      <c r="AC290" s="231">
        <v>0</v>
      </c>
      <c r="AD290" s="231">
        <v>11</v>
      </c>
      <c r="AE290" s="231">
        <v>165</v>
      </c>
      <c r="AF290" s="231">
        <v>0</v>
      </c>
      <c r="AG290">
        <v>0</v>
      </c>
    </row>
    <row r="291" spans="2:33" x14ac:dyDescent="0.35">
      <c r="B291">
        <v>2810</v>
      </c>
      <c r="C291" t="s">
        <v>438</v>
      </c>
      <c r="D291" s="231">
        <v>3</v>
      </c>
      <c r="E291" s="231">
        <v>26</v>
      </c>
      <c r="F291" s="231">
        <v>6</v>
      </c>
      <c r="G291" s="231">
        <v>32</v>
      </c>
      <c r="H291" s="231">
        <v>18</v>
      </c>
      <c r="I291" s="231">
        <v>3</v>
      </c>
      <c r="J291" s="231">
        <v>21</v>
      </c>
      <c r="K291" s="231">
        <v>40</v>
      </c>
      <c r="L291" s="231">
        <v>371</v>
      </c>
      <c r="M291" s="231">
        <v>90</v>
      </c>
      <c r="N291" s="231">
        <v>461</v>
      </c>
      <c r="O291" s="231">
        <v>220</v>
      </c>
      <c r="P291" s="231">
        <v>45</v>
      </c>
      <c r="Q291" s="231">
        <v>265</v>
      </c>
      <c r="R291" s="231">
        <v>2</v>
      </c>
      <c r="S291" s="231">
        <v>30</v>
      </c>
      <c r="T291" s="231">
        <v>15</v>
      </c>
      <c r="U291" s="231">
        <v>5</v>
      </c>
      <c r="V291" s="231">
        <v>66</v>
      </c>
      <c r="W291" s="231">
        <v>45</v>
      </c>
      <c r="X291" s="231">
        <v>1</v>
      </c>
      <c r="Y291" s="231">
        <v>15</v>
      </c>
      <c r="Z291" s="231">
        <v>0</v>
      </c>
      <c r="AA291" s="231">
        <v>0</v>
      </c>
      <c r="AB291" s="231">
        <v>0</v>
      </c>
      <c r="AC291" s="231">
        <v>0</v>
      </c>
      <c r="AD291" s="231">
        <v>0</v>
      </c>
      <c r="AE291" s="231">
        <v>0</v>
      </c>
      <c r="AF291" s="231">
        <v>0</v>
      </c>
      <c r="AG291">
        <v>0</v>
      </c>
    </row>
    <row r="292" spans="2:33" x14ac:dyDescent="0.35">
      <c r="B292">
        <v>2814</v>
      </c>
      <c r="C292" t="s">
        <v>439</v>
      </c>
      <c r="D292" s="231">
        <v>15</v>
      </c>
      <c r="E292" s="231">
        <v>16</v>
      </c>
      <c r="F292" s="231">
        <v>6</v>
      </c>
      <c r="G292" s="231">
        <v>22</v>
      </c>
      <c r="H292" s="231">
        <v>4</v>
      </c>
      <c r="I292" s="231">
        <v>0</v>
      </c>
      <c r="J292" s="231">
        <v>4</v>
      </c>
      <c r="K292" s="231">
        <v>225</v>
      </c>
      <c r="L292" s="231">
        <v>240</v>
      </c>
      <c r="M292" s="231">
        <v>90</v>
      </c>
      <c r="N292" s="231">
        <v>330</v>
      </c>
      <c r="O292" s="231">
        <v>60</v>
      </c>
      <c r="P292" s="231">
        <v>0</v>
      </c>
      <c r="Q292" s="231">
        <v>60</v>
      </c>
      <c r="R292" s="231">
        <v>0</v>
      </c>
      <c r="S292" s="231">
        <v>0</v>
      </c>
      <c r="T292" s="231">
        <v>0</v>
      </c>
      <c r="U292" s="231">
        <v>10</v>
      </c>
      <c r="V292" s="231">
        <v>150</v>
      </c>
      <c r="W292" s="231">
        <v>30</v>
      </c>
      <c r="X292" s="231">
        <v>11</v>
      </c>
      <c r="Y292" s="231">
        <v>165</v>
      </c>
      <c r="Z292" s="231">
        <v>15</v>
      </c>
      <c r="AA292" s="231">
        <v>6</v>
      </c>
      <c r="AB292" s="231">
        <v>90</v>
      </c>
      <c r="AC292" s="231">
        <v>0</v>
      </c>
      <c r="AD292" s="231">
        <v>3</v>
      </c>
      <c r="AE292" s="231">
        <v>45</v>
      </c>
      <c r="AF292" s="231">
        <v>0</v>
      </c>
      <c r="AG292">
        <v>0</v>
      </c>
    </row>
    <row r="293" spans="2:33" x14ac:dyDescent="0.35">
      <c r="B293">
        <v>2816</v>
      </c>
      <c r="C293" t="s">
        <v>1298</v>
      </c>
      <c r="D293" s="231">
        <v>10</v>
      </c>
      <c r="E293" s="231">
        <v>22</v>
      </c>
      <c r="F293" s="231">
        <v>4</v>
      </c>
      <c r="G293" s="231">
        <v>26</v>
      </c>
      <c r="H293" s="231">
        <v>14</v>
      </c>
      <c r="I293" s="231">
        <v>4</v>
      </c>
      <c r="J293" s="231">
        <v>18</v>
      </c>
      <c r="K293" s="231">
        <v>150</v>
      </c>
      <c r="L293" s="231">
        <v>330</v>
      </c>
      <c r="M293" s="231">
        <v>60</v>
      </c>
      <c r="N293" s="231">
        <v>390</v>
      </c>
      <c r="O293" s="231">
        <v>210</v>
      </c>
      <c r="P293" s="231">
        <v>60</v>
      </c>
      <c r="Q293" s="231">
        <v>270</v>
      </c>
      <c r="R293" s="231">
        <v>0</v>
      </c>
      <c r="S293" s="231">
        <v>0</v>
      </c>
      <c r="T293" s="231">
        <v>0</v>
      </c>
      <c r="U293" s="231">
        <v>1</v>
      </c>
      <c r="V293" s="231">
        <v>15</v>
      </c>
      <c r="W293" s="231">
        <v>15</v>
      </c>
      <c r="X293" s="231">
        <v>0</v>
      </c>
      <c r="Y293" s="231">
        <v>0</v>
      </c>
      <c r="Z293" s="231">
        <v>0</v>
      </c>
      <c r="AA293" s="231">
        <v>1</v>
      </c>
      <c r="AB293" s="231">
        <v>15</v>
      </c>
      <c r="AC293" s="231">
        <v>0</v>
      </c>
      <c r="AD293" s="231">
        <v>0</v>
      </c>
      <c r="AE293" s="231">
        <v>0</v>
      </c>
      <c r="AF293" s="231">
        <v>0</v>
      </c>
      <c r="AG293">
        <v>0</v>
      </c>
    </row>
    <row r="294" spans="2:33" x14ac:dyDescent="0.35">
      <c r="B294">
        <v>2817</v>
      </c>
      <c r="C294" t="s">
        <v>440</v>
      </c>
      <c r="D294" s="231">
        <v>2</v>
      </c>
      <c r="E294" s="231">
        <v>17</v>
      </c>
      <c r="F294" s="231">
        <v>1</v>
      </c>
      <c r="G294" s="231">
        <v>18</v>
      </c>
      <c r="H294" s="231">
        <v>13</v>
      </c>
      <c r="I294" s="231">
        <v>1</v>
      </c>
      <c r="J294" s="231">
        <v>14</v>
      </c>
      <c r="K294" s="231">
        <v>30</v>
      </c>
      <c r="L294" s="231">
        <v>255</v>
      </c>
      <c r="M294" s="231">
        <v>15</v>
      </c>
      <c r="N294" s="231">
        <v>270</v>
      </c>
      <c r="O294" s="231">
        <v>195</v>
      </c>
      <c r="P294" s="231">
        <v>15</v>
      </c>
      <c r="Q294" s="231">
        <v>210</v>
      </c>
      <c r="R294" s="231">
        <v>0</v>
      </c>
      <c r="S294" s="231">
        <v>0</v>
      </c>
      <c r="T294" s="231">
        <v>0</v>
      </c>
      <c r="U294" s="231">
        <v>0</v>
      </c>
      <c r="V294" s="231">
        <v>0</v>
      </c>
      <c r="W294" s="231">
        <v>0</v>
      </c>
      <c r="X294" s="231">
        <v>0</v>
      </c>
      <c r="Y294" s="231">
        <v>0</v>
      </c>
      <c r="Z294" s="231">
        <v>0</v>
      </c>
      <c r="AA294" s="231">
        <v>0</v>
      </c>
      <c r="AB294" s="231">
        <v>0</v>
      </c>
      <c r="AC294" s="231">
        <v>0</v>
      </c>
      <c r="AD294" s="231">
        <v>0</v>
      </c>
      <c r="AE294" s="231">
        <v>0</v>
      </c>
      <c r="AF294" s="231">
        <v>0</v>
      </c>
      <c r="AG294">
        <v>0</v>
      </c>
    </row>
    <row r="295" spans="2:33" x14ac:dyDescent="0.35">
      <c r="B295">
        <v>2821</v>
      </c>
      <c r="C295" t="s">
        <v>441</v>
      </c>
      <c r="D295" s="231">
        <v>7</v>
      </c>
      <c r="E295" s="231">
        <v>19</v>
      </c>
      <c r="F295" s="231">
        <v>3</v>
      </c>
      <c r="G295" s="231">
        <v>22</v>
      </c>
      <c r="H295" s="231">
        <v>8</v>
      </c>
      <c r="I295" s="231">
        <v>2</v>
      </c>
      <c r="J295" s="231">
        <v>10</v>
      </c>
      <c r="K295" s="231">
        <v>105</v>
      </c>
      <c r="L295" s="231">
        <v>285</v>
      </c>
      <c r="M295" s="231">
        <v>45</v>
      </c>
      <c r="N295" s="231">
        <v>330</v>
      </c>
      <c r="O295" s="231">
        <v>120</v>
      </c>
      <c r="P295" s="231">
        <v>30</v>
      </c>
      <c r="Q295" s="231">
        <v>150</v>
      </c>
      <c r="R295" s="231">
        <v>6</v>
      </c>
      <c r="S295" s="231">
        <v>90</v>
      </c>
      <c r="T295" s="231">
        <v>60</v>
      </c>
      <c r="U295" s="231">
        <v>6</v>
      </c>
      <c r="V295" s="231">
        <v>90</v>
      </c>
      <c r="W295" s="231">
        <v>45</v>
      </c>
      <c r="X295" s="231">
        <v>5</v>
      </c>
      <c r="Y295" s="231">
        <v>75</v>
      </c>
      <c r="Z295" s="231">
        <v>15</v>
      </c>
      <c r="AA295" s="231">
        <v>3</v>
      </c>
      <c r="AB295" s="231">
        <v>45</v>
      </c>
      <c r="AC295" s="231">
        <v>15</v>
      </c>
      <c r="AD295" s="231">
        <v>0</v>
      </c>
      <c r="AE295" s="231">
        <v>0</v>
      </c>
      <c r="AF295" s="231">
        <v>0</v>
      </c>
      <c r="AG295">
        <v>1</v>
      </c>
    </row>
    <row r="296" spans="2:33" x14ac:dyDescent="0.35">
      <c r="B296">
        <v>2822</v>
      </c>
      <c r="C296" t="s">
        <v>1299</v>
      </c>
      <c r="D296" s="231">
        <v>5</v>
      </c>
      <c r="E296" s="231">
        <v>17</v>
      </c>
      <c r="F296" s="231">
        <v>2</v>
      </c>
      <c r="G296" s="231">
        <v>19</v>
      </c>
      <c r="H296" s="231">
        <v>4</v>
      </c>
      <c r="I296" s="231">
        <v>0</v>
      </c>
      <c r="J296" s="231">
        <v>4</v>
      </c>
      <c r="K296" s="231">
        <v>75</v>
      </c>
      <c r="L296" s="231">
        <v>255</v>
      </c>
      <c r="M296" s="231">
        <v>30</v>
      </c>
      <c r="N296" s="231">
        <v>285</v>
      </c>
      <c r="O296" s="231">
        <v>60</v>
      </c>
      <c r="P296" s="231">
        <v>0</v>
      </c>
      <c r="Q296" s="231">
        <v>60</v>
      </c>
      <c r="R296" s="231">
        <v>1</v>
      </c>
      <c r="S296" s="231">
        <v>15</v>
      </c>
      <c r="T296" s="231">
        <v>0</v>
      </c>
      <c r="U296" s="231">
        <v>4</v>
      </c>
      <c r="V296" s="231">
        <v>60</v>
      </c>
      <c r="W296" s="231">
        <v>30</v>
      </c>
      <c r="X296" s="231">
        <v>1</v>
      </c>
      <c r="Y296" s="231">
        <v>15</v>
      </c>
      <c r="Z296" s="231">
        <v>0</v>
      </c>
      <c r="AA296" s="231">
        <v>2</v>
      </c>
      <c r="AB296" s="231">
        <v>30</v>
      </c>
      <c r="AC296" s="231">
        <v>0</v>
      </c>
      <c r="AD296" s="231">
        <v>0</v>
      </c>
      <c r="AE296" s="231">
        <v>0</v>
      </c>
      <c r="AF296" s="231">
        <v>0</v>
      </c>
      <c r="AG296">
        <v>0</v>
      </c>
    </row>
    <row r="297" spans="2:33" x14ac:dyDescent="0.35">
      <c r="B297">
        <v>2833</v>
      </c>
      <c r="C297" t="s">
        <v>443</v>
      </c>
      <c r="D297" s="231">
        <v>13</v>
      </c>
      <c r="E297" s="231">
        <v>43</v>
      </c>
      <c r="F297" s="231">
        <v>11</v>
      </c>
      <c r="G297" s="231">
        <v>54</v>
      </c>
      <c r="H297" s="231">
        <v>11</v>
      </c>
      <c r="I297" s="231">
        <v>2</v>
      </c>
      <c r="J297" s="231">
        <v>13</v>
      </c>
      <c r="K297" s="231">
        <v>195</v>
      </c>
      <c r="L297" s="231">
        <v>645</v>
      </c>
      <c r="M297" s="231">
        <v>165</v>
      </c>
      <c r="N297" s="231">
        <v>810</v>
      </c>
      <c r="O297" s="231">
        <v>165</v>
      </c>
      <c r="P297" s="231">
        <v>30</v>
      </c>
      <c r="Q297" s="231">
        <v>195</v>
      </c>
      <c r="R297" s="231">
        <v>6</v>
      </c>
      <c r="S297" s="231">
        <v>90</v>
      </c>
      <c r="T297" s="231">
        <v>15</v>
      </c>
      <c r="U297" s="231">
        <v>4</v>
      </c>
      <c r="V297" s="231">
        <v>60</v>
      </c>
      <c r="W297" s="231">
        <v>15</v>
      </c>
      <c r="X297" s="231">
        <v>4</v>
      </c>
      <c r="Y297" s="231">
        <v>60</v>
      </c>
      <c r="Z297" s="231">
        <v>0</v>
      </c>
      <c r="AA297" s="231">
        <v>14</v>
      </c>
      <c r="AB297" s="231">
        <v>210</v>
      </c>
      <c r="AC297" s="231">
        <v>30</v>
      </c>
      <c r="AD297" s="231">
        <v>12</v>
      </c>
      <c r="AE297" s="231">
        <v>180</v>
      </c>
      <c r="AF297" s="231">
        <v>30</v>
      </c>
      <c r="AG297">
        <v>0</v>
      </c>
    </row>
    <row r="298" spans="2:33" x14ac:dyDescent="0.35">
      <c r="B298">
        <v>2837</v>
      </c>
      <c r="C298" t="s">
        <v>444</v>
      </c>
      <c r="D298" s="231">
        <v>13</v>
      </c>
      <c r="E298" s="231">
        <v>27</v>
      </c>
      <c r="F298" s="231">
        <v>9</v>
      </c>
      <c r="G298" s="231">
        <v>36</v>
      </c>
      <c r="H298" s="231">
        <v>18</v>
      </c>
      <c r="I298" s="231">
        <v>6</v>
      </c>
      <c r="J298" s="231">
        <v>24</v>
      </c>
      <c r="K298" s="231">
        <v>195</v>
      </c>
      <c r="L298" s="231">
        <v>405</v>
      </c>
      <c r="M298" s="231">
        <v>135</v>
      </c>
      <c r="N298" s="231">
        <v>540</v>
      </c>
      <c r="O298" s="231">
        <v>270</v>
      </c>
      <c r="P298" s="231">
        <v>90</v>
      </c>
      <c r="Q298" s="231">
        <v>360</v>
      </c>
      <c r="R298" s="231">
        <v>9</v>
      </c>
      <c r="S298" s="231">
        <v>135</v>
      </c>
      <c r="T298" s="231">
        <v>105</v>
      </c>
      <c r="U298" s="231">
        <v>6</v>
      </c>
      <c r="V298" s="231">
        <v>90</v>
      </c>
      <c r="W298" s="231">
        <v>45</v>
      </c>
      <c r="X298" s="231">
        <v>5</v>
      </c>
      <c r="Y298" s="231">
        <v>75</v>
      </c>
      <c r="Z298" s="231">
        <v>60</v>
      </c>
      <c r="AA298" s="231">
        <v>0</v>
      </c>
      <c r="AB298" s="231">
        <v>0</v>
      </c>
      <c r="AC298" s="231">
        <v>0</v>
      </c>
      <c r="AD298" s="231">
        <v>0</v>
      </c>
      <c r="AE298" s="231">
        <v>0</v>
      </c>
      <c r="AF298" s="231">
        <v>0</v>
      </c>
      <c r="AG298">
        <v>1</v>
      </c>
    </row>
    <row r="299" spans="2:33" x14ac:dyDescent="0.35">
      <c r="B299">
        <v>2839</v>
      </c>
      <c r="C299" t="s">
        <v>445</v>
      </c>
      <c r="D299" s="231">
        <v>9</v>
      </c>
      <c r="E299" s="231">
        <v>17</v>
      </c>
      <c r="F299" s="231">
        <v>9</v>
      </c>
      <c r="G299" s="231">
        <v>26</v>
      </c>
      <c r="H299" s="231">
        <v>7</v>
      </c>
      <c r="I299" s="231">
        <v>5</v>
      </c>
      <c r="J299" s="231">
        <v>12</v>
      </c>
      <c r="K299" s="231">
        <v>135</v>
      </c>
      <c r="L299" s="231">
        <v>255</v>
      </c>
      <c r="M299" s="231">
        <v>135</v>
      </c>
      <c r="N299" s="231">
        <v>390</v>
      </c>
      <c r="O299" s="231">
        <v>105</v>
      </c>
      <c r="P299" s="231">
        <v>75</v>
      </c>
      <c r="Q299" s="231">
        <v>180</v>
      </c>
      <c r="R299" s="231">
        <v>10</v>
      </c>
      <c r="S299" s="231">
        <v>150</v>
      </c>
      <c r="T299" s="231">
        <v>105</v>
      </c>
      <c r="U299" s="231">
        <v>3</v>
      </c>
      <c r="V299" s="231">
        <v>45</v>
      </c>
      <c r="W299" s="231">
        <v>30</v>
      </c>
      <c r="X299" s="231">
        <v>6</v>
      </c>
      <c r="Y299" s="231">
        <v>90</v>
      </c>
      <c r="Z299" s="231">
        <v>15</v>
      </c>
      <c r="AA299" s="231">
        <v>4</v>
      </c>
      <c r="AB299" s="231">
        <v>60</v>
      </c>
      <c r="AC299" s="231">
        <v>0</v>
      </c>
      <c r="AD299" s="231">
        <v>0</v>
      </c>
      <c r="AE299" s="231">
        <v>0</v>
      </c>
      <c r="AF299" s="231">
        <v>0</v>
      </c>
      <c r="AG299">
        <v>0</v>
      </c>
    </row>
    <row r="300" spans="2:33" x14ac:dyDescent="0.35">
      <c r="B300">
        <v>2845</v>
      </c>
      <c r="C300" t="s">
        <v>446</v>
      </c>
      <c r="D300" s="231">
        <v>0</v>
      </c>
      <c r="E300" s="231">
        <v>25</v>
      </c>
      <c r="F300" s="231">
        <v>10</v>
      </c>
      <c r="G300" s="231">
        <v>35</v>
      </c>
      <c r="H300" s="231">
        <v>18</v>
      </c>
      <c r="I300" s="231">
        <v>10</v>
      </c>
      <c r="J300" s="231">
        <v>28</v>
      </c>
      <c r="K300" s="231">
        <v>0</v>
      </c>
      <c r="L300" s="231">
        <v>375</v>
      </c>
      <c r="M300" s="231">
        <v>150</v>
      </c>
      <c r="N300" s="231">
        <v>525</v>
      </c>
      <c r="O300" s="231">
        <v>258</v>
      </c>
      <c r="P300" s="231">
        <v>136</v>
      </c>
      <c r="Q300" s="231">
        <v>394</v>
      </c>
      <c r="R300" s="231">
        <v>0</v>
      </c>
      <c r="S300" s="231">
        <v>0</v>
      </c>
      <c r="T300" s="231">
        <v>0</v>
      </c>
      <c r="U300" s="231">
        <v>0</v>
      </c>
      <c r="V300" s="231">
        <v>0</v>
      </c>
      <c r="W300" s="231">
        <v>0</v>
      </c>
      <c r="X300" s="231">
        <v>0</v>
      </c>
      <c r="Y300" s="231">
        <v>0</v>
      </c>
      <c r="Z300" s="231">
        <v>0</v>
      </c>
      <c r="AA300" s="231">
        <v>0</v>
      </c>
      <c r="AB300" s="231">
        <v>0</v>
      </c>
      <c r="AC300" s="231">
        <v>0</v>
      </c>
      <c r="AD300" s="231">
        <v>0</v>
      </c>
      <c r="AE300" s="231">
        <v>0</v>
      </c>
      <c r="AF300" s="231">
        <v>0</v>
      </c>
      <c r="AG300">
        <v>0</v>
      </c>
    </row>
    <row r="301" spans="2:33" x14ac:dyDescent="0.35">
      <c r="B301">
        <v>2847</v>
      </c>
      <c r="C301" t="s">
        <v>447</v>
      </c>
      <c r="D301" s="231">
        <v>1</v>
      </c>
      <c r="E301" s="231">
        <v>29</v>
      </c>
      <c r="F301" s="231">
        <v>9</v>
      </c>
      <c r="G301" s="231">
        <v>38</v>
      </c>
      <c r="H301" s="231">
        <v>21</v>
      </c>
      <c r="I301" s="231">
        <v>5</v>
      </c>
      <c r="J301" s="231">
        <v>26</v>
      </c>
      <c r="K301" s="231">
        <v>15</v>
      </c>
      <c r="L301" s="231">
        <v>435</v>
      </c>
      <c r="M301" s="231">
        <v>135</v>
      </c>
      <c r="N301" s="231">
        <v>570</v>
      </c>
      <c r="O301" s="231">
        <v>315</v>
      </c>
      <c r="P301" s="231">
        <v>75</v>
      </c>
      <c r="Q301" s="231">
        <v>390</v>
      </c>
      <c r="R301" s="231">
        <v>2</v>
      </c>
      <c r="S301" s="231">
        <v>30</v>
      </c>
      <c r="T301" s="231">
        <v>15</v>
      </c>
      <c r="U301" s="231">
        <v>1</v>
      </c>
      <c r="V301" s="231">
        <v>15</v>
      </c>
      <c r="W301" s="231">
        <v>0</v>
      </c>
      <c r="X301" s="231">
        <v>2</v>
      </c>
      <c r="Y301" s="231">
        <v>30</v>
      </c>
      <c r="Z301" s="231">
        <v>30</v>
      </c>
      <c r="AA301" s="231">
        <v>0</v>
      </c>
      <c r="AB301" s="231">
        <v>0</v>
      </c>
      <c r="AC301" s="231">
        <v>0</v>
      </c>
      <c r="AD301" s="231">
        <v>0</v>
      </c>
      <c r="AE301" s="231">
        <v>0</v>
      </c>
      <c r="AF301" s="231">
        <v>0</v>
      </c>
      <c r="AG301">
        <v>0</v>
      </c>
    </row>
    <row r="302" spans="2:33" x14ac:dyDescent="0.35">
      <c r="B302">
        <v>2849</v>
      </c>
      <c r="C302" t="s">
        <v>448</v>
      </c>
      <c r="D302" s="231">
        <v>8</v>
      </c>
      <c r="E302" s="231">
        <v>26</v>
      </c>
      <c r="F302" s="231">
        <v>13</v>
      </c>
      <c r="G302" s="231">
        <v>39</v>
      </c>
      <c r="H302" s="231">
        <v>18</v>
      </c>
      <c r="I302" s="231">
        <v>12</v>
      </c>
      <c r="J302" s="231">
        <v>30</v>
      </c>
      <c r="K302" s="231">
        <v>120</v>
      </c>
      <c r="L302" s="231">
        <v>390</v>
      </c>
      <c r="M302" s="231">
        <v>195</v>
      </c>
      <c r="N302" s="231">
        <v>585</v>
      </c>
      <c r="O302" s="231">
        <v>270</v>
      </c>
      <c r="P302" s="231">
        <v>180</v>
      </c>
      <c r="Q302" s="231">
        <v>450</v>
      </c>
      <c r="R302" s="231">
        <v>4</v>
      </c>
      <c r="S302" s="231">
        <v>60</v>
      </c>
      <c r="T302" s="231">
        <v>60</v>
      </c>
      <c r="U302" s="231">
        <v>4</v>
      </c>
      <c r="V302" s="231">
        <v>60</v>
      </c>
      <c r="W302" s="231">
        <v>30</v>
      </c>
      <c r="X302" s="231">
        <v>6</v>
      </c>
      <c r="Y302" s="231">
        <v>90</v>
      </c>
      <c r="Z302" s="231">
        <v>60</v>
      </c>
      <c r="AA302" s="231">
        <v>0</v>
      </c>
      <c r="AB302" s="231">
        <v>0</v>
      </c>
      <c r="AC302" s="231">
        <v>0</v>
      </c>
      <c r="AD302" s="231">
        <v>0</v>
      </c>
      <c r="AE302" s="231">
        <v>0</v>
      </c>
      <c r="AF302" s="231">
        <v>0</v>
      </c>
      <c r="AG302">
        <v>0</v>
      </c>
    </row>
    <row r="303" spans="2:33" x14ac:dyDescent="0.35">
      <c r="B303">
        <v>2855</v>
      </c>
      <c r="C303" t="s">
        <v>449</v>
      </c>
      <c r="D303" s="231">
        <v>9</v>
      </c>
      <c r="E303" s="231">
        <v>27</v>
      </c>
      <c r="F303" s="231">
        <v>13</v>
      </c>
      <c r="G303" s="231">
        <v>40</v>
      </c>
      <c r="H303" s="231">
        <v>2</v>
      </c>
      <c r="I303" s="231">
        <v>2</v>
      </c>
      <c r="J303" s="231">
        <v>4</v>
      </c>
      <c r="K303" s="231">
        <v>135</v>
      </c>
      <c r="L303" s="231">
        <v>390</v>
      </c>
      <c r="M303" s="231">
        <v>195</v>
      </c>
      <c r="N303" s="231">
        <v>585</v>
      </c>
      <c r="O303" s="231">
        <v>27</v>
      </c>
      <c r="P303" s="231">
        <v>30</v>
      </c>
      <c r="Q303" s="231">
        <v>57</v>
      </c>
      <c r="R303" s="231">
        <v>11</v>
      </c>
      <c r="S303" s="231">
        <v>150</v>
      </c>
      <c r="T303" s="231">
        <v>42</v>
      </c>
      <c r="U303" s="231">
        <v>19</v>
      </c>
      <c r="V303" s="231">
        <v>285</v>
      </c>
      <c r="W303" s="231">
        <v>15</v>
      </c>
      <c r="X303" s="231">
        <v>2</v>
      </c>
      <c r="Y303" s="231">
        <v>30</v>
      </c>
      <c r="Z303" s="231">
        <v>0</v>
      </c>
      <c r="AA303" s="231">
        <v>19</v>
      </c>
      <c r="AB303" s="231">
        <v>285</v>
      </c>
      <c r="AC303" s="231">
        <v>0</v>
      </c>
      <c r="AD303" s="231">
        <v>20</v>
      </c>
      <c r="AE303" s="231">
        <v>300</v>
      </c>
      <c r="AF303" s="231">
        <v>0</v>
      </c>
      <c r="AG303">
        <v>1</v>
      </c>
    </row>
    <row r="304" spans="2:33" x14ac:dyDescent="0.35">
      <c r="B304">
        <v>2864</v>
      </c>
      <c r="C304" t="s">
        <v>450</v>
      </c>
      <c r="D304" s="231">
        <v>3</v>
      </c>
      <c r="E304" s="231">
        <v>13</v>
      </c>
      <c r="F304" s="231">
        <v>5</v>
      </c>
      <c r="G304" s="231">
        <v>18</v>
      </c>
      <c r="H304" s="231">
        <v>6</v>
      </c>
      <c r="I304" s="231">
        <v>2</v>
      </c>
      <c r="J304" s="231">
        <v>8</v>
      </c>
      <c r="K304" s="231">
        <v>45</v>
      </c>
      <c r="L304" s="231">
        <v>195</v>
      </c>
      <c r="M304" s="231">
        <v>75</v>
      </c>
      <c r="N304" s="231">
        <v>270</v>
      </c>
      <c r="O304" s="231">
        <v>90</v>
      </c>
      <c r="P304" s="231">
        <v>30</v>
      </c>
      <c r="Q304" s="231">
        <v>120</v>
      </c>
      <c r="R304" s="231">
        <v>7</v>
      </c>
      <c r="S304" s="231">
        <v>105</v>
      </c>
      <c r="T304" s="231">
        <v>45</v>
      </c>
      <c r="U304" s="231">
        <v>1</v>
      </c>
      <c r="V304" s="231">
        <v>15</v>
      </c>
      <c r="W304" s="231">
        <v>0</v>
      </c>
      <c r="X304" s="231">
        <v>0</v>
      </c>
      <c r="Y304" s="231">
        <v>0</v>
      </c>
      <c r="Z304" s="231">
        <v>0</v>
      </c>
      <c r="AA304" s="231">
        <v>0</v>
      </c>
      <c r="AB304" s="231">
        <v>0</v>
      </c>
      <c r="AC304" s="231">
        <v>0</v>
      </c>
      <c r="AD304" s="231">
        <v>0</v>
      </c>
      <c r="AE304" s="231">
        <v>0</v>
      </c>
      <c r="AF304" s="231">
        <v>0</v>
      </c>
      <c r="AG304">
        <v>0</v>
      </c>
    </row>
    <row r="305" spans="2:33" x14ac:dyDescent="0.35">
      <c r="B305">
        <v>2865</v>
      </c>
      <c r="C305" t="s">
        <v>451</v>
      </c>
      <c r="D305" s="231">
        <v>3</v>
      </c>
      <c r="E305" s="231">
        <v>24</v>
      </c>
      <c r="F305" s="231">
        <v>7</v>
      </c>
      <c r="G305" s="231">
        <v>31</v>
      </c>
      <c r="H305" s="231">
        <v>9</v>
      </c>
      <c r="I305" s="231">
        <v>3</v>
      </c>
      <c r="J305" s="231">
        <v>12</v>
      </c>
      <c r="K305" s="231">
        <v>39</v>
      </c>
      <c r="L305" s="231">
        <v>348</v>
      </c>
      <c r="M305" s="231">
        <v>105</v>
      </c>
      <c r="N305" s="231">
        <v>453</v>
      </c>
      <c r="O305" s="231">
        <v>123</v>
      </c>
      <c r="P305" s="231">
        <v>45</v>
      </c>
      <c r="Q305" s="231">
        <v>168</v>
      </c>
      <c r="R305" s="231">
        <v>9</v>
      </c>
      <c r="S305" s="231">
        <v>135</v>
      </c>
      <c r="T305" s="231">
        <v>39</v>
      </c>
      <c r="U305" s="231">
        <v>4</v>
      </c>
      <c r="V305" s="231">
        <v>60</v>
      </c>
      <c r="W305" s="231">
        <v>15</v>
      </c>
      <c r="X305" s="231">
        <v>3</v>
      </c>
      <c r="Y305" s="231">
        <v>45</v>
      </c>
      <c r="Z305" s="231">
        <v>24</v>
      </c>
      <c r="AA305" s="231">
        <v>7</v>
      </c>
      <c r="AB305" s="231">
        <v>105</v>
      </c>
      <c r="AC305" s="231">
        <v>0</v>
      </c>
      <c r="AD305" s="231">
        <v>0</v>
      </c>
      <c r="AE305" s="231">
        <v>0</v>
      </c>
      <c r="AF305" s="231">
        <v>0</v>
      </c>
      <c r="AG305">
        <v>0</v>
      </c>
    </row>
    <row r="306" spans="2:33" x14ac:dyDescent="0.35">
      <c r="B306">
        <v>2866</v>
      </c>
      <c r="C306" t="s">
        <v>452</v>
      </c>
      <c r="D306" s="231">
        <v>11</v>
      </c>
      <c r="E306" s="231">
        <v>19</v>
      </c>
      <c r="F306" s="231">
        <v>7</v>
      </c>
      <c r="G306" s="231">
        <v>26</v>
      </c>
      <c r="H306" s="231">
        <v>8</v>
      </c>
      <c r="I306" s="231">
        <v>3</v>
      </c>
      <c r="J306" s="231">
        <v>11</v>
      </c>
      <c r="K306" s="231">
        <v>165</v>
      </c>
      <c r="L306" s="231">
        <v>270</v>
      </c>
      <c r="M306" s="231">
        <v>105</v>
      </c>
      <c r="N306" s="231">
        <v>375</v>
      </c>
      <c r="O306" s="231">
        <v>120</v>
      </c>
      <c r="P306" s="231">
        <v>45</v>
      </c>
      <c r="Q306" s="231">
        <v>165</v>
      </c>
      <c r="R306" s="231">
        <v>5</v>
      </c>
      <c r="S306" s="231">
        <v>75</v>
      </c>
      <c r="T306" s="231">
        <v>30</v>
      </c>
      <c r="U306" s="231">
        <v>0</v>
      </c>
      <c r="V306" s="231">
        <v>0</v>
      </c>
      <c r="W306" s="231">
        <v>0</v>
      </c>
      <c r="X306" s="231">
        <v>2</v>
      </c>
      <c r="Y306" s="231">
        <v>30</v>
      </c>
      <c r="Z306" s="231">
        <v>0</v>
      </c>
      <c r="AA306" s="231">
        <v>2</v>
      </c>
      <c r="AB306" s="231">
        <v>30</v>
      </c>
      <c r="AC306" s="231">
        <v>0</v>
      </c>
      <c r="AD306" s="231">
        <v>2</v>
      </c>
      <c r="AE306" s="231">
        <v>30</v>
      </c>
      <c r="AF306" s="231">
        <v>0</v>
      </c>
      <c r="AG306">
        <v>0</v>
      </c>
    </row>
    <row r="307" spans="2:33" x14ac:dyDescent="0.35">
      <c r="B307">
        <v>2868</v>
      </c>
      <c r="C307" t="s">
        <v>453</v>
      </c>
      <c r="D307" s="231">
        <v>6</v>
      </c>
      <c r="E307" s="231">
        <v>19</v>
      </c>
      <c r="F307" s="231">
        <v>6</v>
      </c>
      <c r="G307" s="231">
        <v>25</v>
      </c>
      <c r="H307" s="231">
        <v>11</v>
      </c>
      <c r="I307" s="231">
        <v>5</v>
      </c>
      <c r="J307" s="231">
        <v>16</v>
      </c>
      <c r="K307" s="231">
        <v>90</v>
      </c>
      <c r="L307" s="231">
        <v>270</v>
      </c>
      <c r="M307" s="231">
        <v>90</v>
      </c>
      <c r="N307" s="231">
        <v>360</v>
      </c>
      <c r="O307" s="231">
        <v>94</v>
      </c>
      <c r="P307" s="231">
        <v>51</v>
      </c>
      <c r="Q307" s="231">
        <v>145</v>
      </c>
      <c r="R307" s="231">
        <v>2</v>
      </c>
      <c r="S307" s="231">
        <v>30</v>
      </c>
      <c r="T307" s="231">
        <v>3</v>
      </c>
      <c r="U307" s="231">
        <v>2</v>
      </c>
      <c r="V307" s="231">
        <v>30</v>
      </c>
      <c r="W307" s="231">
        <v>18</v>
      </c>
      <c r="X307" s="231">
        <v>3</v>
      </c>
      <c r="Y307" s="231">
        <v>45</v>
      </c>
      <c r="Z307" s="231">
        <v>13</v>
      </c>
      <c r="AA307" s="231">
        <v>0</v>
      </c>
      <c r="AB307" s="231">
        <v>0</v>
      </c>
      <c r="AC307" s="231">
        <v>0</v>
      </c>
      <c r="AD307" s="231">
        <v>0</v>
      </c>
      <c r="AE307" s="231">
        <v>0</v>
      </c>
      <c r="AF307" s="231">
        <v>0</v>
      </c>
      <c r="AG307">
        <v>0</v>
      </c>
    </row>
    <row r="308" spans="2:33" x14ac:dyDescent="0.35">
      <c r="B308">
        <v>2872</v>
      </c>
      <c r="C308" t="s">
        <v>454</v>
      </c>
      <c r="D308" s="231">
        <v>5</v>
      </c>
      <c r="E308" s="231">
        <v>25</v>
      </c>
      <c r="F308" s="231">
        <v>9</v>
      </c>
      <c r="G308" s="231">
        <v>34</v>
      </c>
      <c r="H308" s="231">
        <v>24</v>
      </c>
      <c r="I308" s="231">
        <v>6</v>
      </c>
      <c r="J308" s="231">
        <v>30</v>
      </c>
      <c r="K308" s="231">
        <v>75</v>
      </c>
      <c r="L308" s="231">
        <v>375</v>
      </c>
      <c r="M308" s="231">
        <v>135</v>
      </c>
      <c r="N308" s="231">
        <v>510</v>
      </c>
      <c r="O308" s="231">
        <v>360</v>
      </c>
      <c r="P308" s="231">
        <v>90</v>
      </c>
      <c r="Q308" s="231">
        <v>450</v>
      </c>
      <c r="R308" s="231">
        <v>1</v>
      </c>
      <c r="S308" s="231">
        <v>15</v>
      </c>
      <c r="T308" s="231">
        <v>0</v>
      </c>
      <c r="U308" s="231">
        <v>1</v>
      </c>
      <c r="V308" s="231">
        <v>15</v>
      </c>
      <c r="W308" s="231">
        <v>15</v>
      </c>
      <c r="X308" s="231">
        <v>0</v>
      </c>
      <c r="Y308" s="231">
        <v>0</v>
      </c>
      <c r="Z308" s="231">
        <v>0</v>
      </c>
      <c r="AA308" s="231">
        <v>0</v>
      </c>
      <c r="AB308" s="231">
        <v>0</v>
      </c>
      <c r="AC308" s="231">
        <v>0</v>
      </c>
      <c r="AD308" s="231">
        <v>0</v>
      </c>
      <c r="AE308" s="231">
        <v>0</v>
      </c>
      <c r="AF308" s="231">
        <v>0</v>
      </c>
      <c r="AG308">
        <v>0</v>
      </c>
    </row>
    <row r="309" spans="2:33" x14ac:dyDescent="0.35">
      <c r="B309">
        <v>2878</v>
      </c>
      <c r="C309" t="s">
        <v>455</v>
      </c>
      <c r="D309" s="231">
        <v>19</v>
      </c>
      <c r="E309" s="231">
        <v>30</v>
      </c>
      <c r="F309" s="231">
        <v>7</v>
      </c>
      <c r="G309" s="231">
        <v>37</v>
      </c>
      <c r="H309" s="231">
        <v>4</v>
      </c>
      <c r="I309" s="231">
        <v>3</v>
      </c>
      <c r="J309" s="231">
        <v>7</v>
      </c>
      <c r="K309" s="231">
        <v>285</v>
      </c>
      <c r="L309" s="231">
        <v>450</v>
      </c>
      <c r="M309" s="231">
        <v>105</v>
      </c>
      <c r="N309" s="231">
        <v>555</v>
      </c>
      <c r="O309" s="231">
        <v>60</v>
      </c>
      <c r="P309" s="231">
        <v>45</v>
      </c>
      <c r="Q309" s="231">
        <v>105</v>
      </c>
      <c r="R309" s="231">
        <v>5</v>
      </c>
      <c r="S309" s="231">
        <v>75</v>
      </c>
      <c r="T309" s="231">
        <v>15</v>
      </c>
      <c r="U309" s="231">
        <v>1</v>
      </c>
      <c r="V309" s="231">
        <v>15</v>
      </c>
      <c r="W309" s="231">
        <v>0</v>
      </c>
      <c r="X309" s="231">
        <v>9</v>
      </c>
      <c r="Y309" s="231">
        <v>135</v>
      </c>
      <c r="Z309" s="231">
        <v>45</v>
      </c>
      <c r="AA309" s="231">
        <v>6</v>
      </c>
      <c r="AB309" s="231">
        <v>90</v>
      </c>
      <c r="AC309" s="231">
        <v>0</v>
      </c>
      <c r="AD309" s="231">
        <v>5</v>
      </c>
      <c r="AE309" s="231">
        <v>75</v>
      </c>
      <c r="AF309" s="231">
        <v>0</v>
      </c>
      <c r="AG309">
        <v>0</v>
      </c>
    </row>
    <row r="310" spans="2:33" x14ac:dyDescent="0.35">
      <c r="B310">
        <v>2880</v>
      </c>
      <c r="C310" t="s">
        <v>456</v>
      </c>
      <c r="D310" s="231">
        <v>3</v>
      </c>
      <c r="E310" s="231">
        <v>21</v>
      </c>
      <c r="F310" s="231">
        <v>5</v>
      </c>
      <c r="G310" s="231">
        <v>26</v>
      </c>
      <c r="H310" s="231">
        <v>4</v>
      </c>
      <c r="I310" s="231">
        <v>1</v>
      </c>
      <c r="J310" s="231">
        <v>5</v>
      </c>
      <c r="K310" s="231">
        <v>45</v>
      </c>
      <c r="L310" s="231">
        <v>315</v>
      </c>
      <c r="M310" s="231">
        <v>75</v>
      </c>
      <c r="N310" s="231">
        <v>390</v>
      </c>
      <c r="O310" s="231">
        <v>60</v>
      </c>
      <c r="P310" s="231">
        <v>15</v>
      </c>
      <c r="Q310" s="231">
        <v>75</v>
      </c>
      <c r="R310" s="231">
        <v>1</v>
      </c>
      <c r="S310" s="231">
        <v>15</v>
      </c>
      <c r="T310" s="231">
        <v>0</v>
      </c>
      <c r="U310" s="231">
        <v>2</v>
      </c>
      <c r="V310" s="231">
        <v>30</v>
      </c>
      <c r="W310" s="231">
        <v>30</v>
      </c>
      <c r="X310" s="231">
        <v>10</v>
      </c>
      <c r="Y310" s="231">
        <v>150</v>
      </c>
      <c r="Z310" s="231">
        <v>15</v>
      </c>
      <c r="AA310" s="231">
        <v>7</v>
      </c>
      <c r="AB310" s="231">
        <v>105</v>
      </c>
      <c r="AC310" s="231">
        <v>15</v>
      </c>
      <c r="AD310" s="231">
        <v>3</v>
      </c>
      <c r="AE310" s="231">
        <v>45</v>
      </c>
      <c r="AF310" s="231">
        <v>15</v>
      </c>
      <c r="AG310">
        <v>0</v>
      </c>
    </row>
    <row r="311" spans="2:33" x14ac:dyDescent="0.35">
      <c r="B311">
        <v>2881</v>
      </c>
      <c r="C311" t="s">
        <v>457</v>
      </c>
      <c r="D311" s="231">
        <v>13</v>
      </c>
      <c r="E311" s="231">
        <v>34</v>
      </c>
      <c r="F311" s="231">
        <v>8</v>
      </c>
      <c r="G311" s="231">
        <v>42</v>
      </c>
      <c r="H311" s="231">
        <v>18</v>
      </c>
      <c r="I311" s="231">
        <v>5</v>
      </c>
      <c r="J311" s="231">
        <v>23</v>
      </c>
      <c r="K311" s="231">
        <v>195</v>
      </c>
      <c r="L311" s="231">
        <v>510</v>
      </c>
      <c r="M311" s="231">
        <v>120</v>
      </c>
      <c r="N311" s="231">
        <v>630</v>
      </c>
      <c r="O311" s="231">
        <v>270</v>
      </c>
      <c r="P311" s="231">
        <v>75</v>
      </c>
      <c r="Q311" s="231">
        <v>345</v>
      </c>
      <c r="R311" s="231">
        <v>7</v>
      </c>
      <c r="S311" s="231">
        <v>105</v>
      </c>
      <c r="T311" s="231">
        <v>60</v>
      </c>
      <c r="U311" s="231">
        <v>11</v>
      </c>
      <c r="V311" s="231">
        <v>165</v>
      </c>
      <c r="W311" s="231">
        <v>75</v>
      </c>
      <c r="X311" s="231">
        <v>3</v>
      </c>
      <c r="Y311" s="231">
        <v>45</v>
      </c>
      <c r="Z311" s="231">
        <v>0</v>
      </c>
      <c r="AA311" s="231">
        <v>1</v>
      </c>
      <c r="AB311" s="231">
        <v>15</v>
      </c>
      <c r="AC311" s="231">
        <v>15</v>
      </c>
      <c r="AD311" s="231">
        <v>0</v>
      </c>
      <c r="AE311" s="231">
        <v>0</v>
      </c>
      <c r="AF311" s="231">
        <v>0</v>
      </c>
      <c r="AG311">
        <v>0</v>
      </c>
    </row>
    <row r="312" spans="2:33" x14ac:dyDescent="0.35">
      <c r="B312">
        <v>2882</v>
      </c>
      <c r="C312" t="s">
        <v>442</v>
      </c>
      <c r="D312" s="231">
        <v>1</v>
      </c>
      <c r="E312" s="231">
        <v>0</v>
      </c>
      <c r="F312" s="231">
        <v>0</v>
      </c>
      <c r="G312" s="231">
        <v>0</v>
      </c>
      <c r="H312" s="231">
        <v>0</v>
      </c>
      <c r="I312" s="231">
        <v>0</v>
      </c>
      <c r="J312" s="231">
        <v>0</v>
      </c>
      <c r="K312" s="231">
        <v>12</v>
      </c>
      <c r="L312" s="231">
        <v>0</v>
      </c>
      <c r="M312" s="231">
        <v>0</v>
      </c>
      <c r="N312" s="231">
        <v>0</v>
      </c>
      <c r="O312" s="231">
        <v>0</v>
      </c>
      <c r="P312" s="231">
        <v>0</v>
      </c>
      <c r="Q312" s="231">
        <v>0</v>
      </c>
      <c r="R312" s="231">
        <v>0</v>
      </c>
      <c r="S312" s="231">
        <v>0</v>
      </c>
      <c r="T312" s="231">
        <v>0</v>
      </c>
      <c r="U312" s="231">
        <v>0</v>
      </c>
      <c r="V312" s="231">
        <v>0</v>
      </c>
      <c r="W312" s="231">
        <v>0</v>
      </c>
      <c r="X312" s="231">
        <v>0</v>
      </c>
      <c r="Y312" s="231">
        <v>0</v>
      </c>
      <c r="Z312" s="231">
        <v>0</v>
      </c>
      <c r="AA312" s="231">
        <v>0</v>
      </c>
      <c r="AB312" s="231">
        <v>0</v>
      </c>
      <c r="AC312" s="231">
        <v>0</v>
      </c>
      <c r="AD312" s="231">
        <v>0</v>
      </c>
      <c r="AE312" s="231">
        <v>0</v>
      </c>
      <c r="AF312" s="231">
        <v>0</v>
      </c>
      <c r="AG312">
        <v>0</v>
      </c>
    </row>
    <row r="313" spans="2:33" x14ac:dyDescent="0.35">
      <c r="B313">
        <v>2883</v>
      </c>
      <c r="C313" t="s">
        <v>458</v>
      </c>
      <c r="D313" s="231">
        <v>1</v>
      </c>
      <c r="E313" s="231">
        <v>30</v>
      </c>
      <c r="F313" s="231">
        <v>22</v>
      </c>
      <c r="G313" s="231">
        <v>52</v>
      </c>
      <c r="H313" s="231">
        <v>0</v>
      </c>
      <c r="I313" s="231">
        <v>0</v>
      </c>
      <c r="J313" s="231">
        <v>0</v>
      </c>
      <c r="K313" s="231">
        <v>15</v>
      </c>
      <c r="L313" s="231">
        <v>432.5</v>
      </c>
      <c r="M313" s="231">
        <v>330</v>
      </c>
      <c r="N313" s="231">
        <v>762.5</v>
      </c>
      <c r="O313" s="231">
        <v>0</v>
      </c>
      <c r="P313" s="231">
        <v>0</v>
      </c>
      <c r="Q313" s="231">
        <v>0</v>
      </c>
      <c r="R313" s="231">
        <v>0</v>
      </c>
      <c r="S313" s="231">
        <v>0</v>
      </c>
      <c r="T313" s="231">
        <v>0</v>
      </c>
      <c r="U313" s="231">
        <v>0</v>
      </c>
      <c r="V313" s="231">
        <v>0</v>
      </c>
      <c r="W313" s="231">
        <v>0</v>
      </c>
      <c r="X313" s="231">
        <v>6</v>
      </c>
      <c r="Y313" s="231">
        <v>90</v>
      </c>
      <c r="Z313" s="231">
        <v>0</v>
      </c>
      <c r="AA313" s="231">
        <v>0</v>
      </c>
      <c r="AB313" s="231">
        <v>0</v>
      </c>
      <c r="AC313" s="231">
        <v>0</v>
      </c>
      <c r="AD313" s="231">
        <v>0</v>
      </c>
      <c r="AE313" s="231">
        <v>0</v>
      </c>
      <c r="AF313" s="231">
        <v>0</v>
      </c>
      <c r="AG313">
        <v>0</v>
      </c>
    </row>
    <row r="314" spans="2:33" x14ac:dyDescent="0.35">
      <c r="B314">
        <v>2900</v>
      </c>
      <c r="C314" t="s">
        <v>459</v>
      </c>
      <c r="D314" s="231">
        <v>19</v>
      </c>
      <c r="E314" s="231">
        <v>23</v>
      </c>
      <c r="F314" s="231">
        <v>8</v>
      </c>
      <c r="G314" s="231">
        <v>31</v>
      </c>
      <c r="H314" s="231">
        <v>12</v>
      </c>
      <c r="I314" s="231">
        <v>6</v>
      </c>
      <c r="J314" s="231">
        <v>18</v>
      </c>
      <c r="K314" s="231">
        <v>285</v>
      </c>
      <c r="L314" s="231">
        <v>345</v>
      </c>
      <c r="M314" s="231">
        <v>120</v>
      </c>
      <c r="N314" s="231">
        <v>465</v>
      </c>
      <c r="O314" s="231">
        <v>180</v>
      </c>
      <c r="P314" s="231">
        <v>90</v>
      </c>
      <c r="Q314" s="231">
        <v>270</v>
      </c>
      <c r="R314" s="231">
        <v>2</v>
      </c>
      <c r="S314" s="231">
        <v>30</v>
      </c>
      <c r="T314" s="231">
        <v>0</v>
      </c>
      <c r="U314" s="231">
        <v>6</v>
      </c>
      <c r="V314" s="231">
        <v>90</v>
      </c>
      <c r="W314" s="231">
        <v>75</v>
      </c>
      <c r="X314" s="231">
        <v>12</v>
      </c>
      <c r="Y314" s="231">
        <v>180</v>
      </c>
      <c r="Z314" s="231">
        <v>105</v>
      </c>
      <c r="AA314" s="231">
        <v>7</v>
      </c>
      <c r="AB314" s="231">
        <v>105</v>
      </c>
      <c r="AC314" s="231">
        <v>0</v>
      </c>
      <c r="AD314" s="231">
        <v>7</v>
      </c>
      <c r="AE314" s="231">
        <v>105</v>
      </c>
      <c r="AF314" s="231">
        <v>0</v>
      </c>
      <c r="AG314">
        <v>0</v>
      </c>
    </row>
    <row r="315" spans="2:33" x14ac:dyDescent="0.35">
      <c r="B315">
        <v>2902</v>
      </c>
      <c r="C315" t="s">
        <v>460</v>
      </c>
      <c r="D315" s="231">
        <v>5</v>
      </c>
      <c r="E315" s="231">
        <v>24</v>
      </c>
      <c r="F315" s="231">
        <v>5</v>
      </c>
      <c r="G315" s="231">
        <v>29</v>
      </c>
      <c r="H315" s="231">
        <v>18</v>
      </c>
      <c r="I315" s="231">
        <v>5</v>
      </c>
      <c r="J315" s="231">
        <v>23</v>
      </c>
      <c r="K315" s="231">
        <v>65</v>
      </c>
      <c r="L315" s="231">
        <v>339</v>
      </c>
      <c r="M315" s="231">
        <v>75</v>
      </c>
      <c r="N315" s="231">
        <v>414</v>
      </c>
      <c r="O315" s="231">
        <v>240</v>
      </c>
      <c r="P315" s="231">
        <v>75</v>
      </c>
      <c r="Q315" s="231">
        <v>315</v>
      </c>
      <c r="R315" s="231">
        <v>3</v>
      </c>
      <c r="S315" s="231">
        <v>45</v>
      </c>
      <c r="T315" s="231">
        <v>30</v>
      </c>
      <c r="U315" s="231">
        <v>3</v>
      </c>
      <c r="V315" s="231">
        <v>45</v>
      </c>
      <c r="W315" s="231">
        <v>30</v>
      </c>
      <c r="X315" s="231">
        <v>8</v>
      </c>
      <c r="Y315" s="231">
        <v>114</v>
      </c>
      <c r="Z315" s="231">
        <v>50</v>
      </c>
      <c r="AA315" s="231">
        <v>1</v>
      </c>
      <c r="AB315" s="231">
        <v>15</v>
      </c>
      <c r="AC315" s="231">
        <v>15</v>
      </c>
      <c r="AD315" s="231">
        <v>1</v>
      </c>
      <c r="AE315" s="231">
        <v>15</v>
      </c>
      <c r="AF315" s="231">
        <v>15</v>
      </c>
      <c r="AG315">
        <v>0</v>
      </c>
    </row>
    <row r="316" spans="2:33" x14ac:dyDescent="0.35">
      <c r="B316">
        <v>2903</v>
      </c>
      <c r="C316" t="s">
        <v>461</v>
      </c>
      <c r="D316" s="231">
        <v>0</v>
      </c>
      <c r="E316" s="231">
        <v>16</v>
      </c>
      <c r="F316" s="231">
        <v>5</v>
      </c>
      <c r="G316" s="231">
        <v>21</v>
      </c>
      <c r="H316" s="231">
        <v>11</v>
      </c>
      <c r="I316" s="231">
        <v>5</v>
      </c>
      <c r="J316" s="231">
        <v>16</v>
      </c>
      <c r="K316" s="231">
        <v>0</v>
      </c>
      <c r="L316" s="231">
        <v>240</v>
      </c>
      <c r="M316" s="231">
        <v>75</v>
      </c>
      <c r="N316" s="231">
        <v>315</v>
      </c>
      <c r="O316" s="231">
        <v>165</v>
      </c>
      <c r="P316" s="231">
        <v>75</v>
      </c>
      <c r="Q316" s="231">
        <v>240</v>
      </c>
      <c r="R316" s="231">
        <v>1</v>
      </c>
      <c r="S316" s="231">
        <v>15</v>
      </c>
      <c r="T316" s="231">
        <v>15</v>
      </c>
      <c r="U316" s="231">
        <v>0</v>
      </c>
      <c r="V316" s="231">
        <v>0</v>
      </c>
      <c r="W316" s="231">
        <v>0</v>
      </c>
      <c r="X316" s="231">
        <v>3</v>
      </c>
      <c r="Y316" s="231">
        <v>45</v>
      </c>
      <c r="Z316" s="231">
        <v>45</v>
      </c>
      <c r="AA316" s="231">
        <v>0</v>
      </c>
      <c r="AB316" s="231">
        <v>0</v>
      </c>
      <c r="AC316" s="231">
        <v>0</v>
      </c>
      <c r="AD316" s="231">
        <v>0</v>
      </c>
      <c r="AE316" s="231">
        <v>0</v>
      </c>
      <c r="AF316" s="231">
        <v>0</v>
      </c>
      <c r="AG316">
        <v>0</v>
      </c>
    </row>
    <row r="317" spans="2:33" x14ac:dyDescent="0.35">
      <c r="B317">
        <v>2904</v>
      </c>
      <c r="C317" t="s">
        <v>462</v>
      </c>
      <c r="D317" s="231">
        <v>5</v>
      </c>
      <c r="E317" s="231">
        <v>22</v>
      </c>
      <c r="F317" s="231">
        <v>7</v>
      </c>
      <c r="G317" s="231">
        <v>29</v>
      </c>
      <c r="H317" s="231">
        <v>11</v>
      </c>
      <c r="I317" s="231">
        <v>2</v>
      </c>
      <c r="J317" s="231">
        <v>13</v>
      </c>
      <c r="K317" s="231">
        <v>75</v>
      </c>
      <c r="L317" s="231">
        <v>330</v>
      </c>
      <c r="M317" s="231">
        <v>105</v>
      </c>
      <c r="N317" s="231">
        <v>435</v>
      </c>
      <c r="O317" s="231">
        <v>165</v>
      </c>
      <c r="P317" s="231">
        <v>30</v>
      </c>
      <c r="Q317" s="231">
        <v>195</v>
      </c>
      <c r="R317" s="231">
        <v>8</v>
      </c>
      <c r="S317" s="231">
        <v>120</v>
      </c>
      <c r="T317" s="231">
        <v>45</v>
      </c>
      <c r="U317" s="231">
        <v>3</v>
      </c>
      <c r="V317" s="231">
        <v>45</v>
      </c>
      <c r="W317" s="231">
        <v>30</v>
      </c>
      <c r="X317" s="231">
        <v>8</v>
      </c>
      <c r="Y317" s="231">
        <v>120</v>
      </c>
      <c r="Z317" s="231">
        <v>60</v>
      </c>
      <c r="AA317" s="231">
        <v>11</v>
      </c>
      <c r="AB317" s="231">
        <v>165</v>
      </c>
      <c r="AC317" s="231">
        <v>30</v>
      </c>
      <c r="AD317" s="231">
        <v>9</v>
      </c>
      <c r="AE317" s="231">
        <v>135</v>
      </c>
      <c r="AF317" s="231">
        <v>30</v>
      </c>
      <c r="AG317">
        <v>0</v>
      </c>
    </row>
    <row r="318" spans="2:33" x14ac:dyDescent="0.35">
      <c r="B318">
        <v>2906</v>
      </c>
      <c r="C318" t="s">
        <v>463</v>
      </c>
      <c r="D318" s="231">
        <v>5</v>
      </c>
      <c r="E318" s="231">
        <v>13</v>
      </c>
      <c r="F318" s="231">
        <v>1</v>
      </c>
      <c r="G318" s="231">
        <v>14</v>
      </c>
      <c r="H318" s="231">
        <v>12</v>
      </c>
      <c r="I318" s="231">
        <v>1</v>
      </c>
      <c r="J318" s="231">
        <v>13</v>
      </c>
      <c r="K318" s="231">
        <v>75</v>
      </c>
      <c r="L318" s="231">
        <v>195</v>
      </c>
      <c r="M318" s="231">
        <v>15</v>
      </c>
      <c r="N318" s="231">
        <v>210</v>
      </c>
      <c r="O318" s="231">
        <v>180</v>
      </c>
      <c r="P318" s="231">
        <v>15</v>
      </c>
      <c r="Q318" s="231">
        <v>195</v>
      </c>
      <c r="R318" s="231">
        <v>4</v>
      </c>
      <c r="S318" s="231">
        <v>60</v>
      </c>
      <c r="T318" s="231">
        <v>60</v>
      </c>
      <c r="U318" s="231">
        <v>4</v>
      </c>
      <c r="V318" s="231">
        <v>60</v>
      </c>
      <c r="W318" s="231">
        <v>45</v>
      </c>
      <c r="X318" s="231">
        <v>2</v>
      </c>
      <c r="Y318" s="231">
        <v>30</v>
      </c>
      <c r="Z318" s="231">
        <v>30</v>
      </c>
      <c r="AA318" s="231">
        <v>0</v>
      </c>
      <c r="AB318" s="231">
        <v>0</v>
      </c>
      <c r="AC318" s="231">
        <v>0</v>
      </c>
      <c r="AD318" s="231">
        <v>0</v>
      </c>
      <c r="AE318" s="231">
        <v>0</v>
      </c>
      <c r="AF318" s="231">
        <v>0</v>
      </c>
      <c r="AG318">
        <v>0</v>
      </c>
    </row>
    <row r="319" spans="2:33" x14ac:dyDescent="0.35">
      <c r="B319">
        <v>2909</v>
      </c>
      <c r="C319" t="s">
        <v>464</v>
      </c>
      <c r="D319" s="231">
        <v>8</v>
      </c>
      <c r="E319" s="231">
        <v>21</v>
      </c>
      <c r="F319" s="231">
        <v>5</v>
      </c>
      <c r="G319" s="231">
        <v>26</v>
      </c>
      <c r="H319" s="231">
        <v>17</v>
      </c>
      <c r="I319" s="231">
        <v>4</v>
      </c>
      <c r="J319" s="231">
        <v>21</v>
      </c>
      <c r="K319" s="231">
        <v>113.28</v>
      </c>
      <c r="L319" s="231">
        <v>312.10000000000002</v>
      </c>
      <c r="M319" s="231">
        <v>74.710000000000008</v>
      </c>
      <c r="N319" s="231">
        <v>386.81000000000006</v>
      </c>
      <c r="O319" s="231">
        <v>208.35999999999999</v>
      </c>
      <c r="P319" s="231">
        <v>47.63</v>
      </c>
      <c r="Q319" s="231">
        <v>255.98999999999998</v>
      </c>
      <c r="R319" s="231">
        <v>7</v>
      </c>
      <c r="S319" s="231">
        <v>102.1</v>
      </c>
      <c r="T319" s="231">
        <v>39.68</v>
      </c>
      <c r="U319" s="231">
        <v>2</v>
      </c>
      <c r="V319" s="231">
        <v>30</v>
      </c>
      <c r="W319" s="231">
        <v>25.38</v>
      </c>
      <c r="X319" s="231">
        <v>1</v>
      </c>
      <c r="Y319" s="231">
        <v>15</v>
      </c>
      <c r="Z319" s="231">
        <v>12.86</v>
      </c>
      <c r="AA319" s="231">
        <v>0</v>
      </c>
      <c r="AB319" s="231">
        <v>0</v>
      </c>
      <c r="AC319" s="231">
        <v>0</v>
      </c>
      <c r="AD319" s="231">
        <v>0</v>
      </c>
      <c r="AE319" s="231">
        <v>0</v>
      </c>
      <c r="AF319" s="231">
        <v>0</v>
      </c>
      <c r="AG319">
        <v>0</v>
      </c>
    </row>
    <row r="320" spans="2:33" x14ac:dyDescent="0.35">
      <c r="B320">
        <v>2910</v>
      </c>
      <c r="C320" t="s">
        <v>465</v>
      </c>
      <c r="D320" s="231">
        <v>12</v>
      </c>
      <c r="E320" s="231">
        <v>35</v>
      </c>
      <c r="F320" s="231">
        <v>11</v>
      </c>
      <c r="G320" s="231">
        <v>46</v>
      </c>
      <c r="H320" s="231">
        <v>11</v>
      </c>
      <c r="I320" s="231">
        <v>3</v>
      </c>
      <c r="J320" s="231">
        <v>14</v>
      </c>
      <c r="K320" s="231">
        <v>180</v>
      </c>
      <c r="L320" s="231">
        <v>525</v>
      </c>
      <c r="M320" s="231">
        <v>165</v>
      </c>
      <c r="N320" s="231">
        <v>690</v>
      </c>
      <c r="O320" s="231">
        <v>165</v>
      </c>
      <c r="P320" s="231">
        <v>45</v>
      </c>
      <c r="Q320" s="231">
        <v>210</v>
      </c>
      <c r="R320" s="231">
        <v>24</v>
      </c>
      <c r="S320" s="231">
        <v>360</v>
      </c>
      <c r="T320" s="231">
        <v>105</v>
      </c>
      <c r="U320" s="231">
        <v>10</v>
      </c>
      <c r="V320" s="231">
        <v>150</v>
      </c>
      <c r="W320" s="231">
        <v>30</v>
      </c>
      <c r="X320" s="231">
        <v>8</v>
      </c>
      <c r="Y320" s="231">
        <v>120</v>
      </c>
      <c r="Z320" s="231">
        <v>60</v>
      </c>
      <c r="AA320" s="231">
        <v>12</v>
      </c>
      <c r="AB320" s="231">
        <v>180</v>
      </c>
      <c r="AC320" s="231">
        <v>15</v>
      </c>
      <c r="AD320" s="231">
        <v>12</v>
      </c>
      <c r="AE320" s="231">
        <v>180</v>
      </c>
      <c r="AF320" s="231">
        <v>15</v>
      </c>
      <c r="AG320">
        <v>0</v>
      </c>
    </row>
    <row r="321" spans="2:33" x14ac:dyDescent="0.35">
      <c r="B321">
        <v>2912</v>
      </c>
      <c r="C321" t="s">
        <v>466</v>
      </c>
      <c r="D321" s="231">
        <v>0</v>
      </c>
      <c r="E321" s="231">
        <v>34</v>
      </c>
      <c r="F321" s="231">
        <v>35</v>
      </c>
      <c r="G321" s="231">
        <v>69</v>
      </c>
      <c r="H321" s="231">
        <v>8</v>
      </c>
      <c r="I321" s="231">
        <v>4</v>
      </c>
      <c r="J321" s="231">
        <v>12</v>
      </c>
      <c r="K321" s="231">
        <v>0</v>
      </c>
      <c r="L321" s="231">
        <v>510</v>
      </c>
      <c r="M321" s="231">
        <v>525</v>
      </c>
      <c r="N321" s="231">
        <v>1035</v>
      </c>
      <c r="O321" s="231">
        <v>120</v>
      </c>
      <c r="P321" s="231">
        <v>60</v>
      </c>
      <c r="Q321" s="231">
        <v>180</v>
      </c>
      <c r="R321" s="231">
        <v>0</v>
      </c>
      <c r="S321" s="231">
        <v>0</v>
      </c>
      <c r="T321" s="231">
        <v>0</v>
      </c>
      <c r="U321" s="231">
        <v>1</v>
      </c>
      <c r="V321" s="231">
        <v>15</v>
      </c>
      <c r="W321" s="231">
        <v>0</v>
      </c>
      <c r="X321" s="231">
        <v>4</v>
      </c>
      <c r="Y321" s="231">
        <v>60</v>
      </c>
      <c r="Z321" s="231">
        <v>0</v>
      </c>
      <c r="AA321" s="231">
        <v>0</v>
      </c>
      <c r="AB321" s="231">
        <v>0</v>
      </c>
      <c r="AC321" s="231">
        <v>0</v>
      </c>
      <c r="AD321" s="231">
        <v>0</v>
      </c>
      <c r="AE321" s="231">
        <v>0</v>
      </c>
      <c r="AF321" s="231">
        <v>0</v>
      </c>
      <c r="AG321">
        <v>0</v>
      </c>
    </row>
    <row r="322" spans="2:33" x14ac:dyDescent="0.35">
      <c r="B322">
        <v>2924</v>
      </c>
      <c r="C322" t="s">
        <v>467</v>
      </c>
      <c r="D322" s="231">
        <v>14</v>
      </c>
      <c r="E322" s="231">
        <v>13</v>
      </c>
      <c r="F322" s="231">
        <v>7</v>
      </c>
      <c r="G322" s="231">
        <v>20</v>
      </c>
      <c r="H322" s="231">
        <v>4</v>
      </c>
      <c r="I322" s="231">
        <v>1</v>
      </c>
      <c r="J322" s="231">
        <v>5</v>
      </c>
      <c r="K322" s="231">
        <v>210</v>
      </c>
      <c r="L322" s="231">
        <v>195</v>
      </c>
      <c r="M322" s="231">
        <v>105</v>
      </c>
      <c r="N322" s="231">
        <v>300</v>
      </c>
      <c r="O322" s="231">
        <v>60</v>
      </c>
      <c r="P322" s="231">
        <v>5</v>
      </c>
      <c r="Q322" s="231">
        <v>65</v>
      </c>
      <c r="R322" s="231">
        <v>10</v>
      </c>
      <c r="S322" s="231">
        <v>150</v>
      </c>
      <c r="T322" s="231">
        <v>30</v>
      </c>
      <c r="U322" s="231">
        <v>2</v>
      </c>
      <c r="V322" s="231">
        <v>30</v>
      </c>
      <c r="W322" s="231">
        <v>0</v>
      </c>
      <c r="X322" s="231">
        <v>1</v>
      </c>
      <c r="Y322" s="231">
        <v>15</v>
      </c>
      <c r="Z322" s="231">
        <v>0</v>
      </c>
      <c r="AA322" s="231">
        <v>12</v>
      </c>
      <c r="AB322" s="231">
        <v>180</v>
      </c>
      <c r="AC322" s="231">
        <v>0</v>
      </c>
      <c r="AD322" s="231">
        <v>12</v>
      </c>
      <c r="AE322" s="231">
        <v>180</v>
      </c>
      <c r="AF322" s="231">
        <v>0</v>
      </c>
      <c r="AG322">
        <v>1</v>
      </c>
    </row>
    <row r="323" spans="2:33" x14ac:dyDescent="0.35">
      <c r="B323">
        <v>2955</v>
      </c>
      <c r="C323" t="s">
        <v>468</v>
      </c>
      <c r="D323" s="231">
        <v>2</v>
      </c>
      <c r="E323" s="231">
        <v>9</v>
      </c>
      <c r="F323" s="231">
        <v>1</v>
      </c>
      <c r="G323" s="231">
        <v>10</v>
      </c>
      <c r="H323" s="231">
        <v>3</v>
      </c>
      <c r="I323" s="231">
        <v>0</v>
      </c>
      <c r="J323" s="231">
        <v>3</v>
      </c>
      <c r="K323" s="231">
        <v>30</v>
      </c>
      <c r="L323" s="231">
        <v>120</v>
      </c>
      <c r="M323" s="231">
        <v>15</v>
      </c>
      <c r="N323" s="231">
        <v>135</v>
      </c>
      <c r="O323" s="231">
        <v>45</v>
      </c>
      <c r="P323" s="231">
        <v>0</v>
      </c>
      <c r="Q323" s="231">
        <v>45</v>
      </c>
      <c r="R323" s="231">
        <v>5</v>
      </c>
      <c r="S323" s="231">
        <v>75</v>
      </c>
      <c r="T323" s="231">
        <v>30</v>
      </c>
      <c r="U323" s="231">
        <v>1</v>
      </c>
      <c r="V323" s="231">
        <v>15</v>
      </c>
      <c r="W323" s="231">
        <v>0</v>
      </c>
      <c r="X323" s="231">
        <v>1</v>
      </c>
      <c r="Y323" s="231">
        <v>0</v>
      </c>
      <c r="Z323" s="231">
        <v>15</v>
      </c>
      <c r="AA323" s="231">
        <v>1</v>
      </c>
      <c r="AB323" s="231">
        <v>15</v>
      </c>
      <c r="AC323" s="231">
        <v>0</v>
      </c>
      <c r="AD323" s="231">
        <v>1</v>
      </c>
      <c r="AE323" s="231">
        <v>15</v>
      </c>
      <c r="AF323" s="231">
        <v>0</v>
      </c>
      <c r="AG323">
        <v>0</v>
      </c>
    </row>
    <row r="324" spans="2:33" x14ac:dyDescent="0.35">
      <c r="B324">
        <v>2968</v>
      </c>
      <c r="C324" t="s">
        <v>469</v>
      </c>
      <c r="D324" s="231">
        <v>2</v>
      </c>
      <c r="E324" s="231">
        <v>32</v>
      </c>
      <c r="F324" s="231">
        <v>9</v>
      </c>
      <c r="G324" s="231">
        <v>41</v>
      </c>
      <c r="H324" s="231">
        <v>25</v>
      </c>
      <c r="I324" s="231">
        <v>8</v>
      </c>
      <c r="J324" s="231">
        <v>33</v>
      </c>
      <c r="K324" s="231">
        <v>30</v>
      </c>
      <c r="L324" s="231">
        <v>480</v>
      </c>
      <c r="M324" s="231">
        <v>135</v>
      </c>
      <c r="N324" s="231">
        <v>615</v>
      </c>
      <c r="O324" s="231">
        <v>375</v>
      </c>
      <c r="P324" s="231">
        <v>120</v>
      </c>
      <c r="Q324" s="231">
        <v>495</v>
      </c>
      <c r="R324" s="231">
        <v>6</v>
      </c>
      <c r="S324" s="231">
        <v>90</v>
      </c>
      <c r="T324" s="231">
        <v>45</v>
      </c>
      <c r="U324" s="231">
        <v>3</v>
      </c>
      <c r="V324" s="231">
        <v>45</v>
      </c>
      <c r="W324" s="231">
        <v>15</v>
      </c>
      <c r="X324" s="231">
        <v>1</v>
      </c>
      <c r="Y324" s="231">
        <v>15</v>
      </c>
      <c r="Z324" s="231">
        <v>15</v>
      </c>
      <c r="AA324" s="231">
        <v>0</v>
      </c>
      <c r="AB324" s="231">
        <v>0</v>
      </c>
      <c r="AC324" s="231">
        <v>0</v>
      </c>
      <c r="AD324" s="231">
        <v>0</v>
      </c>
      <c r="AE324" s="231">
        <v>0</v>
      </c>
      <c r="AF324" s="231">
        <v>0</v>
      </c>
      <c r="AG324">
        <v>0</v>
      </c>
    </row>
    <row r="325" spans="2:33" x14ac:dyDescent="0.35">
      <c r="B325">
        <v>3004</v>
      </c>
      <c r="C325" t="s">
        <v>470</v>
      </c>
      <c r="D325" s="231">
        <v>5</v>
      </c>
      <c r="E325" s="231">
        <v>20</v>
      </c>
      <c r="F325" s="231">
        <v>1</v>
      </c>
      <c r="G325" s="231">
        <v>21</v>
      </c>
      <c r="H325" s="231">
        <v>7</v>
      </c>
      <c r="I325" s="231">
        <v>0</v>
      </c>
      <c r="J325" s="231">
        <v>7</v>
      </c>
      <c r="K325" s="231">
        <v>75</v>
      </c>
      <c r="L325" s="231">
        <v>300</v>
      </c>
      <c r="M325" s="231">
        <v>15</v>
      </c>
      <c r="N325" s="231">
        <v>315</v>
      </c>
      <c r="O325" s="231">
        <v>105</v>
      </c>
      <c r="P325" s="231">
        <v>0</v>
      </c>
      <c r="Q325" s="231">
        <v>105</v>
      </c>
      <c r="R325" s="231">
        <v>2</v>
      </c>
      <c r="S325" s="231">
        <v>30</v>
      </c>
      <c r="T325" s="231">
        <v>15</v>
      </c>
      <c r="U325" s="231">
        <v>0</v>
      </c>
      <c r="V325" s="231">
        <v>0</v>
      </c>
      <c r="W325" s="231">
        <v>0</v>
      </c>
      <c r="X325" s="231">
        <v>0</v>
      </c>
      <c r="Y325" s="231">
        <v>0</v>
      </c>
      <c r="Z325" s="231">
        <v>0</v>
      </c>
      <c r="AA325" s="231">
        <v>0</v>
      </c>
      <c r="AB325" s="231">
        <v>0</v>
      </c>
      <c r="AC325" s="231">
        <v>0</v>
      </c>
      <c r="AD325" s="231">
        <v>0</v>
      </c>
      <c r="AE325" s="231">
        <v>0</v>
      </c>
      <c r="AF325" s="231">
        <v>0</v>
      </c>
      <c r="AG325">
        <v>0</v>
      </c>
    </row>
    <row r="326" spans="2:33" x14ac:dyDescent="0.35">
      <c r="B326">
        <v>3027</v>
      </c>
      <c r="C326" t="s">
        <v>471</v>
      </c>
      <c r="D326" s="231">
        <v>19</v>
      </c>
      <c r="E326" s="231">
        <v>49</v>
      </c>
      <c r="F326" s="231">
        <v>12</v>
      </c>
      <c r="G326" s="231">
        <v>61</v>
      </c>
      <c r="H326" s="231">
        <v>20</v>
      </c>
      <c r="I326" s="231">
        <v>5</v>
      </c>
      <c r="J326" s="231">
        <v>25</v>
      </c>
      <c r="K326" s="231">
        <v>283.5</v>
      </c>
      <c r="L326" s="231">
        <v>735</v>
      </c>
      <c r="M326" s="231">
        <v>180</v>
      </c>
      <c r="N326" s="231">
        <v>915</v>
      </c>
      <c r="O326" s="231">
        <v>287.5</v>
      </c>
      <c r="P326" s="231">
        <v>75</v>
      </c>
      <c r="Q326" s="231">
        <v>362.5</v>
      </c>
      <c r="R326" s="231">
        <v>18</v>
      </c>
      <c r="S326" s="231">
        <v>270</v>
      </c>
      <c r="T326" s="231">
        <v>75</v>
      </c>
      <c r="U326" s="231">
        <v>5</v>
      </c>
      <c r="V326" s="231">
        <v>75</v>
      </c>
      <c r="W326" s="231">
        <v>30</v>
      </c>
      <c r="X326" s="231">
        <v>7</v>
      </c>
      <c r="Y326" s="231">
        <v>105</v>
      </c>
      <c r="Z326" s="231">
        <v>45</v>
      </c>
      <c r="AA326" s="231">
        <v>16</v>
      </c>
      <c r="AB326" s="231">
        <v>240</v>
      </c>
      <c r="AC326" s="231">
        <v>15</v>
      </c>
      <c r="AD326" s="231">
        <v>16</v>
      </c>
      <c r="AE326" s="231">
        <v>240</v>
      </c>
      <c r="AF326" s="231">
        <v>15</v>
      </c>
      <c r="AG326">
        <v>0</v>
      </c>
    </row>
    <row r="327" spans="2:33" x14ac:dyDescent="0.35">
      <c r="B327">
        <v>3042</v>
      </c>
      <c r="C327" t="s">
        <v>472</v>
      </c>
      <c r="D327" s="231">
        <v>6</v>
      </c>
      <c r="E327" s="231">
        <v>45</v>
      </c>
      <c r="F327" s="231">
        <v>17</v>
      </c>
      <c r="G327" s="231">
        <v>62</v>
      </c>
      <c r="H327" s="231">
        <v>16</v>
      </c>
      <c r="I327" s="231">
        <v>9</v>
      </c>
      <c r="J327" s="231">
        <v>25</v>
      </c>
      <c r="K327" s="231">
        <v>87.5</v>
      </c>
      <c r="L327" s="231">
        <v>667.5</v>
      </c>
      <c r="M327" s="231">
        <v>252.5</v>
      </c>
      <c r="N327" s="231">
        <v>920</v>
      </c>
      <c r="O327" s="231">
        <v>203.5</v>
      </c>
      <c r="P327" s="231">
        <v>125</v>
      </c>
      <c r="Q327" s="231">
        <v>328.5</v>
      </c>
      <c r="R327" s="231">
        <v>0</v>
      </c>
      <c r="S327" s="231">
        <v>0</v>
      </c>
      <c r="T327" s="231">
        <v>0</v>
      </c>
      <c r="U327" s="231">
        <v>0</v>
      </c>
      <c r="V327" s="231">
        <v>0</v>
      </c>
      <c r="W327" s="231">
        <v>0</v>
      </c>
      <c r="X327" s="231">
        <v>21</v>
      </c>
      <c r="Y327" s="231">
        <v>310</v>
      </c>
      <c r="Z327" s="231">
        <v>73.75</v>
      </c>
      <c r="AA327" s="231">
        <v>20</v>
      </c>
      <c r="AB327" s="231">
        <v>295</v>
      </c>
      <c r="AC327" s="231">
        <v>40</v>
      </c>
      <c r="AD327" s="231">
        <v>12</v>
      </c>
      <c r="AE327" s="231">
        <v>175</v>
      </c>
      <c r="AF327" s="231">
        <v>40</v>
      </c>
      <c r="AG327">
        <v>0</v>
      </c>
    </row>
    <row r="328" spans="2:33" x14ac:dyDescent="0.35">
      <c r="B328">
        <v>3059</v>
      </c>
      <c r="C328" t="s">
        <v>473</v>
      </c>
      <c r="D328" s="231">
        <v>0</v>
      </c>
      <c r="E328" s="231">
        <v>12</v>
      </c>
      <c r="F328" s="231">
        <v>0</v>
      </c>
      <c r="G328" s="231">
        <v>12</v>
      </c>
      <c r="H328" s="231">
        <v>7</v>
      </c>
      <c r="I328" s="231">
        <v>0</v>
      </c>
      <c r="J328" s="231">
        <v>7</v>
      </c>
      <c r="K328" s="231">
        <v>0</v>
      </c>
      <c r="L328" s="231">
        <v>180</v>
      </c>
      <c r="M328" s="231">
        <v>0</v>
      </c>
      <c r="N328" s="231">
        <v>180</v>
      </c>
      <c r="O328" s="231">
        <v>105</v>
      </c>
      <c r="P328" s="231">
        <v>0</v>
      </c>
      <c r="Q328" s="231">
        <v>105</v>
      </c>
      <c r="R328" s="231">
        <v>1</v>
      </c>
      <c r="S328" s="231">
        <v>15</v>
      </c>
      <c r="T328" s="231">
        <v>15</v>
      </c>
      <c r="U328" s="231">
        <v>0</v>
      </c>
      <c r="V328" s="231">
        <v>0</v>
      </c>
      <c r="W328" s="231">
        <v>0</v>
      </c>
      <c r="X328" s="231">
        <v>2</v>
      </c>
      <c r="Y328" s="231">
        <v>30</v>
      </c>
      <c r="Z328" s="231">
        <v>15</v>
      </c>
      <c r="AA328" s="231">
        <v>0</v>
      </c>
      <c r="AB328" s="231">
        <v>0</v>
      </c>
      <c r="AC328" s="231">
        <v>0</v>
      </c>
      <c r="AD328" s="231">
        <v>0</v>
      </c>
      <c r="AE328" s="231">
        <v>0</v>
      </c>
      <c r="AF328" s="231">
        <v>0</v>
      </c>
      <c r="AG328">
        <v>0</v>
      </c>
    </row>
    <row r="329" spans="2:33" x14ac:dyDescent="0.35">
      <c r="B329">
        <v>3065</v>
      </c>
      <c r="C329" t="s">
        <v>474</v>
      </c>
      <c r="D329" s="231">
        <v>26</v>
      </c>
      <c r="E329" s="231">
        <v>31</v>
      </c>
      <c r="F329" s="231">
        <v>11</v>
      </c>
      <c r="G329" s="231">
        <v>42</v>
      </c>
      <c r="H329" s="231">
        <v>13</v>
      </c>
      <c r="I329" s="231">
        <v>4</v>
      </c>
      <c r="J329" s="231">
        <v>17</v>
      </c>
      <c r="K329" s="231">
        <v>390</v>
      </c>
      <c r="L329" s="231">
        <v>465</v>
      </c>
      <c r="M329" s="231">
        <v>165</v>
      </c>
      <c r="N329" s="231">
        <v>630</v>
      </c>
      <c r="O329" s="231">
        <v>195</v>
      </c>
      <c r="P329" s="231">
        <v>60</v>
      </c>
      <c r="Q329" s="231">
        <v>255</v>
      </c>
      <c r="R329" s="231">
        <v>24</v>
      </c>
      <c r="S329" s="231">
        <v>360</v>
      </c>
      <c r="T329" s="231">
        <v>75</v>
      </c>
      <c r="U329" s="231">
        <v>2</v>
      </c>
      <c r="V329" s="231">
        <v>30</v>
      </c>
      <c r="W329" s="231">
        <v>15</v>
      </c>
      <c r="X329" s="231">
        <v>5</v>
      </c>
      <c r="Y329" s="231">
        <v>75</v>
      </c>
      <c r="Z329" s="231">
        <v>45</v>
      </c>
      <c r="AA329" s="231">
        <v>17</v>
      </c>
      <c r="AB329" s="231">
        <v>255</v>
      </c>
      <c r="AC329" s="231">
        <v>15</v>
      </c>
      <c r="AD329" s="231">
        <v>16</v>
      </c>
      <c r="AE329" s="231">
        <v>240</v>
      </c>
      <c r="AF329" s="231">
        <v>15</v>
      </c>
      <c r="AG329">
        <v>2</v>
      </c>
    </row>
    <row r="330" spans="2:33" x14ac:dyDescent="0.35">
      <c r="B330">
        <v>3086</v>
      </c>
      <c r="C330" t="s">
        <v>475</v>
      </c>
      <c r="D330" s="231">
        <v>14</v>
      </c>
      <c r="E330" s="231">
        <v>20</v>
      </c>
      <c r="F330" s="231">
        <v>7</v>
      </c>
      <c r="G330" s="231">
        <v>27</v>
      </c>
      <c r="H330" s="231">
        <v>3</v>
      </c>
      <c r="I330" s="231">
        <v>3</v>
      </c>
      <c r="J330" s="231">
        <v>6</v>
      </c>
      <c r="K330" s="231">
        <v>198</v>
      </c>
      <c r="L330" s="231">
        <v>281</v>
      </c>
      <c r="M330" s="231">
        <v>105</v>
      </c>
      <c r="N330" s="231">
        <v>386</v>
      </c>
      <c r="O330" s="231">
        <v>45</v>
      </c>
      <c r="P330" s="231">
        <v>45</v>
      </c>
      <c r="Q330" s="231">
        <v>90</v>
      </c>
      <c r="R330" s="231">
        <v>11</v>
      </c>
      <c r="S330" s="231">
        <v>165</v>
      </c>
      <c r="T330" s="231">
        <v>45</v>
      </c>
      <c r="U330" s="231">
        <v>2</v>
      </c>
      <c r="V330" s="231">
        <v>30</v>
      </c>
      <c r="W330" s="231">
        <v>0</v>
      </c>
      <c r="X330" s="231">
        <v>7</v>
      </c>
      <c r="Y330" s="231">
        <v>86</v>
      </c>
      <c r="Z330" s="231">
        <v>15</v>
      </c>
      <c r="AA330" s="231">
        <v>5</v>
      </c>
      <c r="AB330" s="231">
        <v>75</v>
      </c>
      <c r="AC330" s="231">
        <v>15</v>
      </c>
      <c r="AD330" s="231">
        <v>0</v>
      </c>
      <c r="AE330" s="231">
        <v>0</v>
      </c>
      <c r="AF330" s="231">
        <v>0</v>
      </c>
      <c r="AG330">
        <v>0</v>
      </c>
    </row>
    <row r="331" spans="2:33" x14ac:dyDescent="0.35">
      <c r="B331">
        <v>3092</v>
      </c>
      <c r="C331" t="s">
        <v>476</v>
      </c>
      <c r="D331" s="231">
        <v>0</v>
      </c>
      <c r="E331" s="231">
        <v>7</v>
      </c>
      <c r="F331" s="231">
        <v>15</v>
      </c>
      <c r="G331" s="231">
        <v>22</v>
      </c>
      <c r="H331" s="231">
        <v>3</v>
      </c>
      <c r="I331" s="231">
        <v>4</v>
      </c>
      <c r="J331" s="231">
        <v>7</v>
      </c>
      <c r="K331" s="231">
        <v>0</v>
      </c>
      <c r="L331" s="231">
        <v>96</v>
      </c>
      <c r="M331" s="231">
        <v>225</v>
      </c>
      <c r="N331" s="231">
        <v>321</v>
      </c>
      <c r="O331" s="231">
        <v>45</v>
      </c>
      <c r="P331" s="231">
        <v>60</v>
      </c>
      <c r="Q331" s="231">
        <v>105</v>
      </c>
      <c r="R331" s="231">
        <v>2</v>
      </c>
      <c r="S331" s="231">
        <v>30</v>
      </c>
      <c r="T331" s="231">
        <v>0</v>
      </c>
      <c r="U331" s="231">
        <v>0</v>
      </c>
      <c r="V331" s="231">
        <v>0</v>
      </c>
      <c r="W331" s="231">
        <v>0</v>
      </c>
      <c r="X331" s="231">
        <v>4</v>
      </c>
      <c r="Y331" s="231">
        <v>60</v>
      </c>
      <c r="Z331" s="231">
        <v>30</v>
      </c>
      <c r="AA331" s="231">
        <v>1</v>
      </c>
      <c r="AB331" s="231">
        <v>15</v>
      </c>
      <c r="AC331" s="231">
        <v>0</v>
      </c>
      <c r="AD331" s="231">
        <v>0</v>
      </c>
      <c r="AE331" s="231">
        <v>0</v>
      </c>
      <c r="AF331" s="231">
        <v>0</v>
      </c>
      <c r="AG331">
        <v>0</v>
      </c>
    </row>
    <row r="332" spans="2:33" x14ac:dyDescent="0.35">
      <c r="B332">
        <v>3114</v>
      </c>
      <c r="C332" t="s">
        <v>477</v>
      </c>
      <c r="D332" s="231">
        <v>2</v>
      </c>
      <c r="E332" s="231">
        <v>26</v>
      </c>
      <c r="F332" s="231">
        <v>9</v>
      </c>
      <c r="G332" s="231">
        <v>35</v>
      </c>
      <c r="H332" s="231">
        <v>16</v>
      </c>
      <c r="I332" s="231">
        <v>7</v>
      </c>
      <c r="J332" s="231">
        <v>23</v>
      </c>
      <c r="K332" s="231">
        <v>30</v>
      </c>
      <c r="L332" s="231">
        <v>345</v>
      </c>
      <c r="M332" s="231">
        <v>135</v>
      </c>
      <c r="N332" s="231">
        <v>480</v>
      </c>
      <c r="O332" s="231">
        <v>183</v>
      </c>
      <c r="P332" s="231">
        <v>99</v>
      </c>
      <c r="Q332" s="231">
        <v>282</v>
      </c>
      <c r="R332" s="231">
        <v>0</v>
      </c>
      <c r="S332" s="231">
        <v>0</v>
      </c>
      <c r="T332" s="231">
        <v>0</v>
      </c>
      <c r="U332" s="231">
        <v>0</v>
      </c>
      <c r="V332" s="231">
        <v>0</v>
      </c>
      <c r="W332" s="231">
        <v>0</v>
      </c>
      <c r="X332" s="231">
        <v>0</v>
      </c>
      <c r="Y332" s="231">
        <v>0</v>
      </c>
      <c r="Z332" s="231">
        <v>0</v>
      </c>
      <c r="AA332" s="231">
        <v>0</v>
      </c>
      <c r="AB332" s="231">
        <v>0</v>
      </c>
      <c r="AC332" s="231">
        <v>0</v>
      </c>
      <c r="AD332" s="231">
        <v>0</v>
      </c>
      <c r="AE332" s="231">
        <v>0</v>
      </c>
      <c r="AF332" s="231">
        <v>0</v>
      </c>
      <c r="AG332">
        <v>0</v>
      </c>
    </row>
    <row r="333" spans="2:33" x14ac:dyDescent="0.35">
      <c r="B333">
        <v>3149</v>
      </c>
      <c r="C333" t="s">
        <v>478</v>
      </c>
      <c r="D333" s="231">
        <v>0</v>
      </c>
      <c r="E333" s="231">
        <v>19</v>
      </c>
      <c r="F333" s="231">
        <v>33</v>
      </c>
      <c r="G333" s="231">
        <v>52</v>
      </c>
      <c r="H333" s="231">
        <v>0</v>
      </c>
      <c r="I333" s="231">
        <v>0</v>
      </c>
      <c r="J333" s="231">
        <v>0</v>
      </c>
      <c r="K333" s="231">
        <v>0</v>
      </c>
      <c r="L333" s="231">
        <v>241</v>
      </c>
      <c r="M333" s="231">
        <v>488</v>
      </c>
      <c r="N333" s="231">
        <v>729</v>
      </c>
      <c r="O333" s="231">
        <v>0</v>
      </c>
      <c r="P333" s="231">
        <v>0</v>
      </c>
      <c r="Q333" s="231">
        <v>0</v>
      </c>
      <c r="R333" s="231">
        <v>5</v>
      </c>
      <c r="S333" s="231">
        <v>70</v>
      </c>
      <c r="T333" s="231">
        <v>0</v>
      </c>
      <c r="U333" s="231">
        <v>3</v>
      </c>
      <c r="V333" s="231">
        <v>36</v>
      </c>
      <c r="W333" s="231">
        <v>0</v>
      </c>
      <c r="X333" s="231">
        <v>4</v>
      </c>
      <c r="Y333" s="231">
        <v>60</v>
      </c>
      <c r="Z333" s="231">
        <v>0</v>
      </c>
      <c r="AA333" s="231">
        <v>0</v>
      </c>
      <c r="AB333" s="231">
        <v>0</v>
      </c>
      <c r="AC333" s="231">
        <v>0</v>
      </c>
      <c r="AD333" s="231">
        <v>0</v>
      </c>
      <c r="AE333" s="231">
        <v>0</v>
      </c>
      <c r="AF333" s="231">
        <v>0</v>
      </c>
      <c r="AG333">
        <v>0</v>
      </c>
    </row>
    <row r="334" spans="2:33" x14ac:dyDescent="0.35">
      <c r="B334">
        <v>3169</v>
      </c>
      <c r="C334" t="s">
        <v>479</v>
      </c>
      <c r="D334" s="231">
        <v>0</v>
      </c>
      <c r="E334" s="231">
        <v>43</v>
      </c>
      <c r="F334" s="231">
        <v>62</v>
      </c>
      <c r="G334" s="231">
        <v>105</v>
      </c>
      <c r="H334" s="231">
        <v>0</v>
      </c>
      <c r="I334" s="231">
        <v>0</v>
      </c>
      <c r="J334" s="231">
        <v>0</v>
      </c>
      <c r="K334" s="231">
        <v>0</v>
      </c>
      <c r="L334" s="231">
        <v>551.85</v>
      </c>
      <c r="M334" s="231">
        <v>901.74</v>
      </c>
      <c r="N334" s="231">
        <v>1453.5900000000001</v>
      </c>
      <c r="O334" s="231">
        <v>0</v>
      </c>
      <c r="P334" s="231">
        <v>0</v>
      </c>
      <c r="Q334" s="231">
        <v>0</v>
      </c>
      <c r="R334" s="231">
        <v>4</v>
      </c>
      <c r="S334" s="231">
        <v>60</v>
      </c>
      <c r="T334" s="231">
        <v>0</v>
      </c>
      <c r="U334" s="231">
        <v>2</v>
      </c>
      <c r="V334" s="231">
        <v>24</v>
      </c>
      <c r="W334" s="231">
        <v>0</v>
      </c>
      <c r="X334" s="231">
        <v>7</v>
      </c>
      <c r="Y334" s="231">
        <v>99</v>
      </c>
      <c r="Z334" s="231">
        <v>0</v>
      </c>
      <c r="AA334" s="231">
        <v>0</v>
      </c>
      <c r="AB334" s="231">
        <v>0</v>
      </c>
      <c r="AC334" s="231">
        <v>0</v>
      </c>
      <c r="AD334" s="231">
        <v>0</v>
      </c>
      <c r="AE334" s="231">
        <v>0</v>
      </c>
      <c r="AF334" s="231">
        <v>0</v>
      </c>
      <c r="AG334">
        <v>0</v>
      </c>
    </row>
    <row r="335" spans="2:33" x14ac:dyDescent="0.35">
      <c r="B335">
        <v>3226</v>
      </c>
      <c r="C335" t="s">
        <v>480</v>
      </c>
      <c r="D335" s="231">
        <v>3</v>
      </c>
      <c r="E335" s="231">
        <v>13</v>
      </c>
      <c r="F335" s="231">
        <v>7</v>
      </c>
      <c r="G335" s="231">
        <v>20</v>
      </c>
      <c r="H335" s="231">
        <v>4</v>
      </c>
      <c r="I335" s="231">
        <v>4</v>
      </c>
      <c r="J335" s="231">
        <v>8</v>
      </c>
      <c r="K335" s="231">
        <v>45</v>
      </c>
      <c r="L335" s="231">
        <v>195</v>
      </c>
      <c r="M335" s="231">
        <v>105</v>
      </c>
      <c r="N335" s="231">
        <v>300</v>
      </c>
      <c r="O335" s="231">
        <v>48</v>
      </c>
      <c r="P335" s="231">
        <v>54</v>
      </c>
      <c r="Q335" s="231">
        <v>102</v>
      </c>
      <c r="R335" s="231">
        <v>2</v>
      </c>
      <c r="S335" s="231">
        <v>30</v>
      </c>
      <c r="T335" s="231">
        <v>15</v>
      </c>
      <c r="U335" s="231">
        <v>2</v>
      </c>
      <c r="V335" s="231">
        <v>30</v>
      </c>
      <c r="W335" s="231">
        <v>15</v>
      </c>
      <c r="X335" s="231">
        <v>8</v>
      </c>
      <c r="Y335" s="231">
        <v>120</v>
      </c>
      <c r="Z335" s="231">
        <v>24</v>
      </c>
      <c r="AA335" s="231">
        <v>0</v>
      </c>
      <c r="AB335" s="231">
        <v>0</v>
      </c>
      <c r="AC335" s="231">
        <v>0</v>
      </c>
      <c r="AD335" s="231">
        <v>0</v>
      </c>
      <c r="AE335" s="231">
        <v>0</v>
      </c>
      <c r="AF335" s="231">
        <v>0</v>
      </c>
      <c r="AG335">
        <v>0</v>
      </c>
    </row>
    <row r="336" spans="2:33" x14ac:dyDescent="0.35">
      <c r="B336">
        <v>3258</v>
      </c>
      <c r="C336" t="s">
        <v>481</v>
      </c>
      <c r="D336" s="231">
        <v>12</v>
      </c>
      <c r="E336" s="231">
        <v>21</v>
      </c>
      <c r="F336" s="231">
        <v>5</v>
      </c>
      <c r="G336" s="231">
        <v>26</v>
      </c>
      <c r="H336" s="231">
        <v>9</v>
      </c>
      <c r="I336" s="231">
        <v>1</v>
      </c>
      <c r="J336" s="231">
        <v>10</v>
      </c>
      <c r="K336" s="231">
        <v>180</v>
      </c>
      <c r="L336" s="231">
        <v>315</v>
      </c>
      <c r="M336" s="231">
        <v>75</v>
      </c>
      <c r="N336" s="231">
        <v>390</v>
      </c>
      <c r="O336" s="231">
        <v>135</v>
      </c>
      <c r="P336" s="231">
        <v>15</v>
      </c>
      <c r="Q336" s="231">
        <v>150</v>
      </c>
      <c r="R336" s="231">
        <v>8</v>
      </c>
      <c r="S336" s="231">
        <v>120</v>
      </c>
      <c r="T336" s="231">
        <v>60</v>
      </c>
      <c r="U336" s="231">
        <v>8</v>
      </c>
      <c r="V336" s="231">
        <v>120</v>
      </c>
      <c r="W336" s="231">
        <v>30</v>
      </c>
      <c r="X336" s="231">
        <v>4</v>
      </c>
      <c r="Y336" s="231">
        <v>60</v>
      </c>
      <c r="Z336" s="231">
        <v>15</v>
      </c>
      <c r="AA336" s="231">
        <v>1</v>
      </c>
      <c r="AB336" s="231">
        <v>15</v>
      </c>
      <c r="AC336" s="231">
        <v>0</v>
      </c>
      <c r="AD336" s="231">
        <v>1</v>
      </c>
      <c r="AE336" s="231">
        <v>15</v>
      </c>
      <c r="AF336" s="231">
        <v>0</v>
      </c>
      <c r="AG336">
        <v>0</v>
      </c>
    </row>
    <row r="337" spans="2:33" x14ac:dyDescent="0.35">
      <c r="B337">
        <v>3261</v>
      </c>
      <c r="C337" t="s">
        <v>482</v>
      </c>
      <c r="D337" s="231">
        <v>17</v>
      </c>
      <c r="E337" s="231">
        <v>30</v>
      </c>
      <c r="F337" s="231">
        <v>8</v>
      </c>
      <c r="G337" s="231">
        <v>38</v>
      </c>
      <c r="H337" s="231">
        <v>9</v>
      </c>
      <c r="I337" s="231">
        <v>3</v>
      </c>
      <c r="J337" s="231">
        <v>12</v>
      </c>
      <c r="K337" s="231">
        <v>255</v>
      </c>
      <c r="L337" s="231">
        <v>450</v>
      </c>
      <c r="M337" s="231">
        <v>120</v>
      </c>
      <c r="N337" s="231">
        <v>570</v>
      </c>
      <c r="O337" s="231">
        <v>135</v>
      </c>
      <c r="P337" s="231">
        <v>45</v>
      </c>
      <c r="Q337" s="231">
        <v>180</v>
      </c>
      <c r="R337" s="231">
        <v>17</v>
      </c>
      <c r="S337" s="231">
        <v>255</v>
      </c>
      <c r="T337" s="231">
        <v>60</v>
      </c>
      <c r="U337" s="231">
        <v>5</v>
      </c>
      <c r="V337" s="231">
        <v>75</v>
      </c>
      <c r="W337" s="231">
        <v>15</v>
      </c>
      <c r="X337" s="231">
        <v>2</v>
      </c>
      <c r="Y337" s="231">
        <v>30</v>
      </c>
      <c r="Z337" s="231">
        <v>0</v>
      </c>
      <c r="AA337" s="231">
        <v>0</v>
      </c>
      <c r="AB337" s="231">
        <v>0</v>
      </c>
      <c r="AC337" s="231">
        <v>0</v>
      </c>
      <c r="AD337" s="231">
        <v>0</v>
      </c>
      <c r="AE337" s="231">
        <v>0</v>
      </c>
      <c r="AF337" s="231">
        <v>0</v>
      </c>
      <c r="AG337">
        <v>0</v>
      </c>
    </row>
    <row r="338" spans="2:33" x14ac:dyDescent="0.35">
      <c r="B338">
        <v>3265</v>
      </c>
      <c r="C338" t="s">
        <v>483</v>
      </c>
      <c r="D338" s="231">
        <v>18</v>
      </c>
      <c r="E338" s="231">
        <v>16</v>
      </c>
      <c r="F338" s="231">
        <v>4</v>
      </c>
      <c r="G338" s="231">
        <v>20</v>
      </c>
      <c r="H338" s="231">
        <v>2</v>
      </c>
      <c r="I338" s="231">
        <v>0</v>
      </c>
      <c r="J338" s="231">
        <v>2</v>
      </c>
      <c r="K338" s="231">
        <v>270</v>
      </c>
      <c r="L338" s="231">
        <v>240</v>
      </c>
      <c r="M338" s="231">
        <v>60</v>
      </c>
      <c r="N338" s="231">
        <v>300</v>
      </c>
      <c r="O338" s="231">
        <v>30</v>
      </c>
      <c r="P338" s="231">
        <v>0</v>
      </c>
      <c r="Q338" s="231">
        <v>30</v>
      </c>
      <c r="R338" s="231">
        <v>1</v>
      </c>
      <c r="S338" s="231">
        <v>15</v>
      </c>
      <c r="T338" s="231">
        <v>15</v>
      </c>
      <c r="U338" s="231">
        <v>3</v>
      </c>
      <c r="V338" s="231">
        <v>45</v>
      </c>
      <c r="W338" s="231">
        <v>0</v>
      </c>
      <c r="X338" s="231">
        <v>14</v>
      </c>
      <c r="Y338" s="231">
        <v>210</v>
      </c>
      <c r="Z338" s="231">
        <v>0</v>
      </c>
      <c r="AA338" s="231">
        <v>0</v>
      </c>
      <c r="AB338" s="231">
        <v>0</v>
      </c>
      <c r="AC338" s="231">
        <v>0</v>
      </c>
      <c r="AD338" s="231">
        <v>0</v>
      </c>
      <c r="AE338" s="231">
        <v>0</v>
      </c>
      <c r="AF338" s="231">
        <v>0</v>
      </c>
      <c r="AG338">
        <v>1</v>
      </c>
    </row>
    <row r="339" spans="2:33" x14ac:dyDescent="0.35">
      <c r="B339">
        <v>3270</v>
      </c>
      <c r="C339" t="s">
        <v>484</v>
      </c>
      <c r="D339" s="231">
        <v>1</v>
      </c>
      <c r="E339" s="231">
        <v>27</v>
      </c>
      <c r="F339" s="231">
        <v>15</v>
      </c>
      <c r="G339" s="231">
        <v>42</v>
      </c>
      <c r="H339" s="231">
        <v>0</v>
      </c>
      <c r="I339" s="231">
        <v>0</v>
      </c>
      <c r="J339" s="231">
        <v>0</v>
      </c>
      <c r="K339" s="231">
        <v>15</v>
      </c>
      <c r="L339" s="231">
        <v>402</v>
      </c>
      <c r="M339" s="231">
        <v>225</v>
      </c>
      <c r="N339" s="231">
        <v>627</v>
      </c>
      <c r="O339" s="231">
        <v>0</v>
      </c>
      <c r="P339" s="231">
        <v>0</v>
      </c>
      <c r="Q339" s="231">
        <v>0</v>
      </c>
      <c r="R339" s="231">
        <v>3</v>
      </c>
      <c r="S339" s="231">
        <v>45</v>
      </c>
      <c r="T339" s="231">
        <v>0</v>
      </c>
      <c r="U339" s="231">
        <v>5</v>
      </c>
      <c r="V339" s="231">
        <v>75</v>
      </c>
      <c r="W339" s="231">
        <v>0</v>
      </c>
      <c r="X339" s="231">
        <v>3</v>
      </c>
      <c r="Y339" s="231">
        <v>45</v>
      </c>
      <c r="Z339" s="231">
        <v>0</v>
      </c>
      <c r="AA339" s="231">
        <v>0</v>
      </c>
      <c r="AB339" s="231">
        <v>0</v>
      </c>
      <c r="AC339" s="231">
        <v>0</v>
      </c>
      <c r="AD339" s="231">
        <v>0</v>
      </c>
      <c r="AE339" s="231">
        <v>0</v>
      </c>
      <c r="AF339" s="231">
        <v>0</v>
      </c>
      <c r="AG339">
        <v>0</v>
      </c>
    </row>
    <row r="340" spans="2:33" x14ac:dyDescent="0.35">
      <c r="B340">
        <v>3278</v>
      </c>
      <c r="C340" t="s">
        <v>485</v>
      </c>
      <c r="D340" s="231">
        <v>13</v>
      </c>
      <c r="E340" s="231">
        <v>50</v>
      </c>
      <c r="F340" s="231">
        <v>15</v>
      </c>
      <c r="G340" s="231">
        <v>65</v>
      </c>
      <c r="H340" s="231">
        <v>23</v>
      </c>
      <c r="I340" s="231">
        <v>6</v>
      </c>
      <c r="J340" s="231">
        <v>29</v>
      </c>
      <c r="K340" s="231">
        <v>195</v>
      </c>
      <c r="L340" s="231">
        <v>750</v>
      </c>
      <c r="M340" s="231">
        <v>225</v>
      </c>
      <c r="N340" s="231">
        <v>975</v>
      </c>
      <c r="O340" s="231">
        <v>325</v>
      </c>
      <c r="P340" s="231">
        <v>90</v>
      </c>
      <c r="Q340" s="231">
        <v>415</v>
      </c>
      <c r="R340" s="231">
        <v>10</v>
      </c>
      <c r="S340" s="231">
        <v>150</v>
      </c>
      <c r="T340" s="231">
        <v>45</v>
      </c>
      <c r="U340" s="231">
        <v>9</v>
      </c>
      <c r="V340" s="231">
        <v>135</v>
      </c>
      <c r="W340" s="231">
        <v>30</v>
      </c>
      <c r="X340" s="231">
        <v>30</v>
      </c>
      <c r="Y340" s="231">
        <v>450</v>
      </c>
      <c r="Z340" s="231">
        <v>155</v>
      </c>
      <c r="AA340" s="231">
        <v>0</v>
      </c>
      <c r="AB340" s="231">
        <v>0</v>
      </c>
      <c r="AC340" s="231">
        <v>0</v>
      </c>
      <c r="AD340" s="231">
        <v>0</v>
      </c>
      <c r="AE340" s="231">
        <v>0</v>
      </c>
      <c r="AF340" s="231">
        <v>0</v>
      </c>
      <c r="AG340">
        <v>0</v>
      </c>
    </row>
    <row r="341" spans="2:33" x14ac:dyDescent="0.35">
      <c r="B341">
        <v>3338</v>
      </c>
      <c r="C341" t="s">
        <v>486</v>
      </c>
      <c r="D341" s="231">
        <v>11</v>
      </c>
      <c r="E341" s="231">
        <v>24</v>
      </c>
      <c r="F341" s="231">
        <v>5</v>
      </c>
      <c r="G341" s="231">
        <v>29</v>
      </c>
      <c r="H341" s="231">
        <v>5</v>
      </c>
      <c r="I341" s="231">
        <v>1</v>
      </c>
      <c r="J341" s="231">
        <v>6</v>
      </c>
      <c r="K341" s="231">
        <v>165</v>
      </c>
      <c r="L341" s="231">
        <v>360</v>
      </c>
      <c r="M341" s="231">
        <v>75</v>
      </c>
      <c r="N341" s="231">
        <v>435</v>
      </c>
      <c r="O341" s="231">
        <v>75</v>
      </c>
      <c r="P341" s="231">
        <v>15</v>
      </c>
      <c r="Q341" s="231">
        <v>90</v>
      </c>
      <c r="R341" s="231">
        <v>0</v>
      </c>
      <c r="S341" s="231">
        <v>0</v>
      </c>
      <c r="T341" s="231">
        <v>0</v>
      </c>
      <c r="U341" s="231">
        <v>1</v>
      </c>
      <c r="V341" s="231">
        <v>15</v>
      </c>
      <c r="W341" s="231">
        <v>0</v>
      </c>
      <c r="X341" s="231">
        <v>2</v>
      </c>
      <c r="Y341" s="231">
        <v>30</v>
      </c>
      <c r="Z341" s="231">
        <v>15</v>
      </c>
      <c r="AA341" s="231">
        <v>3</v>
      </c>
      <c r="AB341" s="231">
        <v>45</v>
      </c>
      <c r="AC341" s="231">
        <v>0</v>
      </c>
      <c r="AD341" s="231">
        <v>0</v>
      </c>
      <c r="AE341" s="231">
        <v>0</v>
      </c>
      <c r="AF341" s="231">
        <v>0</v>
      </c>
      <c r="AG341">
        <v>0</v>
      </c>
    </row>
    <row r="342" spans="2:33" x14ac:dyDescent="0.35">
      <c r="B342">
        <v>3351</v>
      </c>
      <c r="C342" t="s">
        <v>487</v>
      </c>
      <c r="D342" s="231">
        <v>1</v>
      </c>
      <c r="E342" s="231">
        <v>0</v>
      </c>
      <c r="F342" s="231">
        <v>0</v>
      </c>
      <c r="G342" s="231">
        <v>0</v>
      </c>
      <c r="H342" s="231">
        <v>0</v>
      </c>
      <c r="I342" s="231">
        <v>0</v>
      </c>
      <c r="J342" s="231">
        <v>0</v>
      </c>
      <c r="K342" s="231">
        <v>15</v>
      </c>
      <c r="L342" s="231">
        <v>0</v>
      </c>
      <c r="M342" s="231">
        <v>0</v>
      </c>
      <c r="N342" s="231">
        <v>0</v>
      </c>
      <c r="O342" s="231">
        <v>0</v>
      </c>
      <c r="P342" s="231">
        <v>0</v>
      </c>
      <c r="Q342" s="231">
        <v>0</v>
      </c>
      <c r="R342" s="231">
        <v>0</v>
      </c>
      <c r="S342" s="231">
        <v>0</v>
      </c>
      <c r="T342" s="231">
        <v>0</v>
      </c>
      <c r="U342" s="231">
        <v>0</v>
      </c>
      <c r="V342" s="231">
        <v>0</v>
      </c>
      <c r="W342" s="231">
        <v>0</v>
      </c>
      <c r="X342" s="231">
        <v>0</v>
      </c>
      <c r="Y342" s="231">
        <v>0</v>
      </c>
      <c r="Z342" s="231">
        <v>0</v>
      </c>
      <c r="AA342" s="231">
        <v>0</v>
      </c>
      <c r="AB342" s="231">
        <v>0</v>
      </c>
      <c r="AC342" s="231">
        <v>0</v>
      </c>
      <c r="AD342" s="231">
        <v>0</v>
      </c>
      <c r="AE342" s="231">
        <v>0</v>
      </c>
      <c r="AF342" s="231">
        <v>0</v>
      </c>
      <c r="AG342">
        <v>0</v>
      </c>
    </row>
    <row r="343" spans="2:33" x14ac:dyDescent="0.35">
      <c r="B343">
        <v>3379</v>
      </c>
      <c r="C343" t="s">
        <v>488</v>
      </c>
      <c r="D343" s="231">
        <v>4</v>
      </c>
      <c r="E343" s="231">
        <v>17</v>
      </c>
      <c r="F343" s="231">
        <v>3</v>
      </c>
      <c r="G343" s="231">
        <v>20</v>
      </c>
      <c r="H343" s="231">
        <v>5</v>
      </c>
      <c r="I343" s="231">
        <v>0</v>
      </c>
      <c r="J343" s="231">
        <v>5</v>
      </c>
      <c r="K343" s="231">
        <v>60</v>
      </c>
      <c r="L343" s="231">
        <v>252</v>
      </c>
      <c r="M343" s="231">
        <v>45</v>
      </c>
      <c r="N343" s="231">
        <v>297</v>
      </c>
      <c r="O343" s="231">
        <v>68</v>
      </c>
      <c r="P343" s="231">
        <v>0</v>
      </c>
      <c r="Q343" s="231">
        <v>68</v>
      </c>
      <c r="R343" s="231">
        <v>0</v>
      </c>
      <c r="S343" s="231">
        <v>0</v>
      </c>
      <c r="T343" s="231">
        <v>0</v>
      </c>
      <c r="U343" s="231">
        <v>3</v>
      </c>
      <c r="V343" s="231">
        <v>45</v>
      </c>
      <c r="W343" s="231">
        <v>8</v>
      </c>
      <c r="X343" s="231">
        <v>5</v>
      </c>
      <c r="Y343" s="231">
        <v>75</v>
      </c>
      <c r="Z343" s="231">
        <v>0</v>
      </c>
      <c r="AA343" s="231">
        <v>0</v>
      </c>
      <c r="AB343" s="231">
        <v>0</v>
      </c>
      <c r="AC343" s="231">
        <v>0</v>
      </c>
      <c r="AD343" s="231">
        <v>0</v>
      </c>
      <c r="AE343" s="231">
        <v>0</v>
      </c>
      <c r="AF343" s="231">
        <v>0</v>
      </c>
      <c r="AG343">
        <v>0</v>
      </c>
    </row>
    <row r="344" spans="2:33" x14ac:dyDescent="0.35">
      <c r="B344">
        <v>3384</v>
      </c>
      <c r="C344" t="s">
        <v>489</v>
      </c>
      <c r="D344" s="231">
        <v>14</v>
      </c>
      <c r="E344" s="231">
        <v>18</v>
      </c>
      <c r="F344" s="231">
        <v>8</v>
      </c>
      <c r="G344" s="231">
        <v>26</v>
      </c>
      <c r="H344" s="231">
        <v>4</v>
      </c>
      <c r="I344" s="231">
        <v>2</v>
      </c>
      <c r="J344" s="231">
        <v>6</v>
      </c>
      <c r="K344" s="231">
        <v>210</v>
      </c>
      <c r="L344" s="231">
        <v>270</v>
      </c>
      <c r="M344" s="231">
        <v>120</v>
      </c>
      <c r="N344" s="231">
        <v>390</v>
      </c>
      <c r="O344" s="231">
        <v>60</v>
      </c>
      <c r="P344" s="231">
        <v>30</v>
      </c>
      <c r="Q344" s="231">
        <v>90</v>
      </c>
      <c r="R344" s="231">
        <v>7</v>
      </c>
      <c r="S344" s="231">
        <v>105</v>
      </c>
      <c r="T344" s="231">
        <v>15</v>
      </c>
      <c r="U344" s="231">
        <v>3</v>
      </c>
      <c r="V344" s="231">
        <v>45</v>
      </c>
      <c r="W344" s="231">
        <v>15</v>
      </c>
      <c r="X344" s="231">
        <v>8</v>
      </c>
      <c r="Y344" s="231">
        <v>120</v>
      </c>
      <c r="Z344" s="231">
        <v>30</v>
      </c>
      <c r="AA344" s="231">
        <v>5</v>
      </c>
      <c r="AB344" s="231">
        <v>75</v>
      </c>
      <c r="AC344" s="231">
        <v>0</v>
      </c>
      <c r="AD344" s="231">
        <v>0</v>
      </c>
      <c r="AE344" s="231">
        <v>0</v>
      </c>
      <c r="AF344" s="231">
        <v>0</v>
      </c>
      <c r="AG344">
        <v>0</v>
      </c>
    </row>
    <row r="345" spans="2:33" x14ac:dyDescent="0.35">
      <c r="B345">
        <v>3420</v>
      </c>
      <c r="C345" t="s">
        <v>490</v>
      </c>
      <c r="D345" s="231">
        <v>9</v>
      </c>
      <c r="E345" s="231">
        <v>26</v>
      </c>
      <c r="F345" s="231">
        <v>14</v>
      </c>
      <c r="G345" s="231">
        <v>40</v>
      </c>
      <c r="H345" s="231">
        <v>17</v>
      </c>
      <c r="I345" s="231">
        <v>12</v>
      </c>
      <c r="J345" s="231">
        <v>29</v>
      </c>
      <c r="K345" s="231">
        <v>135</v>
      </c>
      <c r="L345" s="231">
        <v>375</v>
      </c>
      <c r="M345" s="231">
        <v>195</v>
      </c>
      <c r="N345" s="231">
        <v>570</v>
      </c>
      <c r="O345" s="231">
        <v>255</v>
      </c>
      <c r="P345" s="231">
        <v>180</v>
      </c>
      <c r="Q345" s="231">
        <v>435</v>
      </c>
      <c r="R345" s="231">
        <v>0</v>
      </c>
      <c r="S345" s="231">
        <v>0</v>
      </c>
      <c r="T345" s="231">
        <v>0</v>
      </c>
      <c r="U345" s="231">
        <v>1</v>
      </c>
      <c r="V345" s="231">
        <v>15</v>
      </c>
      <c r="W345" s="231">
        <v>0</v>
      </c>
      <c r="X345" s="231">
        <v>0</v>
      </c>
      <c r="Y345" s="231">
        <v>0</v>
      </c>
      <c r="Z345" s="231">
        <v>0</v>
      </c>
      <c r="AA345" s="231">
        <v>0</v>
      </c>
      <c r="AB345" s="231">
        <v>0</v>
      </c>
      <c r="AC345" s="231">
        <v>0</v>
      </c>
      <c r="AD345" s="231">
        <v>0</v>
      </c>
      <c r="AE345" s="231">
        <v>0</v>
      </c>
      <c r="AF345" s="231">
        <v>0</v>
      </c>
      <c r="AG345">
        <v>0</v>
      </c>
    </row>
    <row r="346" spans="2:33" x14ac:dyDescent="0.35">
      <c r="B346">
        <v>3426</v>
      </c>
      <c r="C346" t="s">
        <v>491</v>
      </c>
      <c r="D346" s="231">
        <v>11</v>
      </c>
      <c r="E346" s="231">
        <v>34</v>
      </c>
      <c r="F346" s="231">
        <v>10</v>
      </c>
      <c r="G346" s="231">
        <v>44</v>
      </c>
      <c r="H346" s="231">
        <v>21</v>
      </c>
      <c r="I346" s="231">
        <v>5</v>
      </c>
      <c r="J346" s="231">
        <v>26</v>
      </c>
      <c r="K346" s="231">
        <v>165</v>
      </c>
      <c r="L346" s="231">
        <v>482</v>
      </c>
      <c r="M346" s="231">
        <v>144</v>
      </c>
      <c r="N346" s="231">
        <v>626</v>
      </c>
      <c r="O346" s="231">
        <v>275</v>
      </c>
      <c r="P346" s="231">
        <v>75</v>
      </c>
      <c r="Q346" s="231">
        <v>350</v>
      </c>
      <c r="R346" s="231">
        <v>4</v>
      </c>
      <c r="S346" s="231">
        <v>60</v>
      </c>
      <c r="T346" s="231">
        <v>15</v>
      </c>
      <c r="U346" s="231">
        <v>9</v>
      </c>
      <c r="V346" s="231">
        <v>135</v>
      </c>
      <c r="W346" s="231">
        <v>90</v>
      </c>
      <c r="X346" s="231">
        <v>4</v>
      </c>
      <c r="Y346" s="231">
        <v>51</v>
      </c>
      <c r="Z346" s="231">
        <v>30</v>
      </c>
      <c r="AA346" s="231">
        <v>0</v>
      </c>
      <c r="AB346" s="231">
        <v>0</v>
      </c>
      <c r="AC346" s="231">
        <v>0</v>
      </c>
      <c r="AD346" s="231">
        <v>0</v>
      </c>
      <c r="AE346" s="231">
        <v>0</v>
      </c>
      <c r="AF346" s="231">
        <v>0</v>
      </c>
      <c r="AG346">
        <v>1</v>
      </c>
    </row>
    <row r="347" spans="2:33" x14ac:dyDescent="0.35">
      <c r="B347">
        <v>3451</v>
      </c>
      <c r="C347" t="s">
        <v>492</v>
      </c>
      <c r="D347" s="231">
        <v>12</v>
      </c>
      <c r="E347" s="231">
        <v>13</v>
      </c>
      <c r="F347" s="231">
        <v>13</v>
      </c>
      <c r="G347" s="231">
        <v>26</v>
      </c>
      <c r="H347" s="231">
        <v>6</v>
      </c>
      <c r="I347" s="231">
        <v>7</v>
      </c>
      <c r="J347" s="231">
        <v>13</v>
      </c>
      <c r="K347" s="231">
        <v>180</v>
      </c>
      <c r="L347" s="231">
        <v>195</v>
      </c>
      <c r="M347" s="231">
        <v>195</v>
      </c>
      <c r="N347" s="231">
        <v>390</v>
      </c>
      <c r="O347" s="231">
        <v>90</v>
      </c>
      <c r="P347" s="231">
        <v>105</v>
      </c>
      <c r="Q347" s="231">
        <v>195</v>
      </c>
      <c r="R347" s="231">
        <v>17</v>
      </c>
      <c r="S347" s="231">
        <v>255</v>
      </c>
      <c r="T347" s="231">
        <v>135</v>
      </c>
      <c r="U347" s="231">
        <v>5</v>
      </c>
      <c r="V347" s="231">
        <v>75</v>
      </c>
      <c r="W347" s="231">
        <v>15</v>
      </c>
      <c r="X347" s="231">
        <v>0</v>
      </c>
      <c r="Y347" s="231">
        <v>0</v>
      </c>
      <c r="Z347" s="231">
        <v>0</v>
      </c>
      <c r="AA347" s="231">
        <v>11</v>
      </c>
      <c r="AB347" s="231">
        <v>165</v>
      </c>
      <c r="AC347" s="231">
        <v>15</v>
      </c>
      <c r="AD347" s="231">
        <v>11</v>
      </c>
      <c r="AE347" s="231">
        <v>165</v>
      </c>
      <c r="AF347" s="231">
        <v>15</v>
      </c>
      <c r="AG347">
        <v>0</v>
      </c>
    </row>
    <row r="348" spans="2:33" x14ac:dyDescent="0.35">
      <c r="B348">
        <v>3461</v>
      </c>
      <c r="C348" t="s">
        <v>493</v>
      </c>
      <c r="D348" s="231">
        <v>13</v>
      </c>
      <c r="E348" s="231">
        <v>19</v>
      </c>
      <c r="F348" s="231">
        <v>8</v>
      </c>
      <c r="G348" s="231">
        <v>27</v>
      </c>
      <c r="H348" s="231">
        <v>13</v>
      </c>
      <c r="I348" s="231">
        <v>2</v>
      </c>
      <c r="J348" s="231">
        <v>15</v>
      </c>
      <c r="K348" s="231">
        <v>195</v>
      </c>
      <c r="L348" s="231">
        <v>285</v>
      </c>
      <c r="M348" s="231">
        <v>120</v>
      </c>
      <c r="N348" s="231">
        <v>405</v>
      </c>
      <c r="O348" s="231">
        <v>195</v>
      </c>
      <c r="P348" s="231">
        <v>30</v>
      </c>
      <c r="Q348" s="231">
        <v>225</v>
      </c>
      <c r="R348" s="231">
        <v>5</v>
      </c>
      <c r="S348" s="231">
        <v>75</v>
      </c>
      <c r="T348" s="231">
        <v>60</v>
      </c>
      <c r="U348" s="231">
        <v>4</v>
      </c>
      <c r="V348" s="231">
        <v>60</v>
      </c>
      <c r="W348" s="231">
        <v>45</v>
      </c>
      <c r="X348" s="231">
        <v>6</v>
      </c>
      <c r="Y348" s="231">
        <v>90</v>
      </c>
      <c r="Z348" s="231">
        <v>45</v>
      </c>
      <c r="AA348" s="231">
        <v>1</v>
      </c>
      <c r="AB348" s="231">
        <v>15</v>
      </c>
      <c r="AC348" s="231">
        <v>0</v>
      </c>
      <c r="AD348" s="231">
        <v>0</v>
      </c>
      <c r="AE348" s="231">
        <v>0</v>
      </c>
      <c r="AF348" s="231">
        <v>0</v>
      </c>
      <c r="AG348">
        <v>0</v>
      </c>
    </row>
    <row r="349" spans="2:33" x14ac:dyDescent="0.35">
      <c r="B349">
        <v>3465</v>
      </c>
      <c r="C349" t="s">
        <v>494</v>
      </c>
      <c r="D349" s="231">
        <v>6</v>
      </c>
      <c r="E349" s="231">
        <v>5</v>
      </c>
      <c r="F349" s="231">
        <v>1</v>
      </c>
      <c r="G349" s="231">
        <v>6</v>
      </c>
      <c r="H349" s="231">
        <v>0</v>
      </c>
      <c r="I349" s="231">
        <v>0</v>
      </c>
      <c r="J349" s="231">
        <v>0</v>
      </c>
      <c r="K349" s="231">
        <v>90</v>
      </c>
      <c r="L349" s="231">
        <v>75</v>
      </c>
      <c r="M349" s="231">
        <v>15</v>
      </c>
      <c r="N349" s="231">
        <v>90</v>
      </c>
      <c r="O349" s="231">
        <v>0</v>
      </c>
      <c r="P349" s="231">
        <v>0</v>
      </c>
      <c r="Q349" s="231">
        <v>0</v>
      </c>
      <c r="R349" s="231">
        <v>1</v>
      </c>
      <c r="S349" s="231">
        <v>15</v>
      </c>
      <c r="T349" s="231">
        <v>0</v>
      </c>
      <c r="U349" s="231">
        <v>2</v>
      </c>
      <c r="V349" s="231">
        <v>30</v>
      </c>
      <c r="W349" s="231">
        <v>0</v>
      </c>
      <c r="X349" s="231">
        <v>0</v>
      </c>
      <c r="Y349" s="231">
        <v>0</v>
      </c>
      <c r="Z349" s="231">
        <v>0</v>
      </c>
      <c r="AA349" s="231">
        <v>5</v>
      </c>
      <c r="AB349" s="231">
        <v>75</v>
      </c>
      <c r="AC349" s="231">
        <v>0</v>
      </c>
      <c r="AD349" s="231">
        <v>0</v>
      </c>
      <c r="AE349" s="231">
        <v>0</v>
      </c>
      <c r="AF349" s="231">
        <v>0</v>
      </c>
      <c r="AG349">
        <v>1</v>
      </c>
    </row>
    <row r="350" spans="2:33" x14ac:dyDescent="0.35">
      <c r="B350">
        <v>3530</v>
      </c>
      <c r="C350" t="s">
        <v>495</v>
      </c>
      <c r="D350" s="231">
        <v>5</v>
      </c>
      <c r="E350" s="231">
        <v>12</v>
      </c>
      <c r="F350" s="231">
        <v>7</v>
      </c>
      <c r="G350" s="231">
        <v>19</v>
      </c>
      <c r="H350" s="231">
        <v>3</v>
      </c>
      <c r="I350" s="231">
        <v>2</v>
      </c>
      <c r="J350" s="231">
        <v>5</v>
      </c>
      <c r="K350" s="231">
        <v>75</v>
      </c>
      <c r="L350" s="231">
        <v>180</v>
      </c>
      <c r="M350" s="231">
        <v>105</v>
      </c>
      <c r="N350" s="231">
        <v>285</v>
      </c>
      <c r="O350" s="231">
        <v>45</v>
      </c>
      <c r="P350" s="231">
        <v>30</v>
      </c>
      <c r="Q350" s="231">
        <v>75</v>
      </c>
      <c r="R350" s="231">
        <v>6</v>
      </c>
      <c r="S350" s="231">
        <v>90</v>
      </c>
      <c r="T350" s="231">
        <v>15</v>
      </c>
      <c r="U350" s="231">
        <v>2</v>
      </c>
      <c r="V350" s="231">
        <v>30</v>
      </c>
      <c r="W350" s="231">
        <v>0</v>
      </c>
      <c r="X350" s="231">
        <v>3</v>
      </c>
      <c r="Y350" s="231">
        <v>45</v>
      </c>
      <c r="Z350" s="231">
        <v>15</v>
      </c>
      <c r="AA350" s="231">
        <v>0</v>
      </c>
      <c r="AB350" s="231">
        <v>0</v>
      </c>
      <c r="AC350" s="231">
        <v>0</v>
      </c>
      <c r="AD350" s="231">
        <v>0</v>
      </c>
      <c r="AE350" s="231">
        <v>0</v>
      </c>
      <c r="AF350" s="231">
        <v>0</v>
      </c>
      <c r="AG350">
        <v>0</v>
      </c>
    </row>
    <row r="351" spans="2:33" x14ac:dyDescent="0.35">
      <c r="B351">
        <v>3532</v>
      </c>
      <c r="C351" t="s">
        <v>496</v>
      </c>
      <c r="D351" s="231">
        <v>9</v>
      </c>
      <c r="E351" s="231">
        <v>19</v>
      </c>
      <c r="F351" s="231">
        <v>13</v>
      </c>
      <c r="G351" s="231">
        <v>32</v>
      </c>
      <c r="H351" s="231">
        <v>4</v>
      </c>
      <c r="I351" s="231">
        <v>4</v>
      </c>
      <c r="J351" s="231">
        <v>8</v>
      </c>
      <c r="K351" s="231">
        <v>135</v>
      </c>
      <c r="L351" s="231">
        <v>235</v>
      </c>
      <c r="M351" s="231">
        <v>150</v>
      </c>
      <c r="N351" s="231">
        <v>385</v>
      </c>
      <c r="O351" s="231">
        <v>35</v>
      </c>
      <c r="P351" s="231">
        <v>50</v>
      </c>
      <c r="Q351" s="231">
        <v>85</v>
      </c>
      <c r="R351" s="231">
        <v>13</v>
      </c>
      <c r="S351" s="231">
        <v>150</v>
      </c>
      <c r="T351" s="231">
        <v>10</v>
      </c>
      <c r="U351" s="231">
        <v>14</v>
      </c>
      <c r="V351" s="231">
        <v>165</v>
      </c>
      <c r="W351" s="231">
        <v>35</v>
      </c>
      <c r="X351" s="231">
        <v>0</v>
      </c>
      <c r="Y351" s="231">
        <v>0</v>
      </c>
      <c r="Z351" s="231">
        <v>0</v>
      </c>
      <c r="AA351" s="231">
        <v>4</v>
      </c>
      <c r="AB351" s="231">
        <v>45</v>
      </c>
      <c r="AC351" s="231">
        <v>10</v>
      </c>
      <c r="AD351" s="231">
        <v>4</v>
      </c>
      <c r="AE351" s="231">
        <v>45</v>
      </c>
      <c r="AF351" s="231">
        <v>10</v>
      </c>
      <c r="AG351">
        <v>0</v>
      </c>
    </row>
    <row r="352" spans="2:33" x14ac:dyDescent="0.35">
      <c r="B352">
        <v>3538</v>
      </c>
      <c r="C352" t="s">
        <v>497</v>
      </c>
      <c r="D352" s="231">
        <v>10</v>
      </c>
      <c r="E352" s="231">
        <v>29</v>
      </c>
      <c r="F352" s="231">
        <v>10</v>
      </c>
      <c r="G352" s="231">
        <v>39</v>
      </c>
      <c r="H352" s="231">
        <v>21</v>
      </c>
      <c r="I352" s="231">
        <v>6</v>
      </c>
      <c r="J352" s="231">
        <v>27</v>
      </c>
      <c r="K352" s="231">
        <v>150</v>
      </c>
      <c r="L352" s="231">
        <v>435</v>
      </c>
      <c r="M352" s="231">
        <v>150</v>
      </c>
      <c r="N352" s="231">
        <v>585</v>
      </c>
      <c r="O352" s="231">
        <v>315</v>
      </c>
      <c r="P352" s="231">
        <v>90</v>
      </c>
      <c r="Q352" s="231">
        <v>405</v>
      </c>
      <c r="R352" s="231">
        <v>0</v>
      </c>
      <c r="S352" s="231">
        <v>0</v>
      </c>
      <c r="T352" s="231">
        <v>0</v>
      </c>
      <c r="U352" s="231">
        <v>3</v>
      </c>
      <c r="V352" s="231">
        <v>45</v>
      </c>
      <c r="W352" s="231">
        <v>45</v>
      </c>
      <c r="X352" s="231">
        <v>3</v>
      </c>
      <c r="Y352" s="231">
        <v>45</v>
      </c>
      <c r="Z352" s="231">
        <v>30</v>
      </c>
      <c r="AA352" s="231">
        <v>1</v>
      </c>
      <c r="AB352" s="231">
        <v>15</v>
      </c>
      <c r="AC352" s="231">
        <v>0</v>
      </c>
      <c r="AD352" s="231">
        <v>0</v>
      </c>
      <c r="AE352" s="231">
        <v>0</v>
      </c>
      <c r="AF352" s="231">
        <v>0</v>
      </c>
      <c r="AG352">
        <v>0</v>
      </c>
    </row>
    <row r="353" spans="2:33" x14ac:dyDescent="0.35">
      <c r="B353">
        <v>3542</v>
      </c>
      <c r="C353" t="s">
        <v>498</v>
      </c>
      <c r="D353" s="231">
        <v>10</v>
      </c>
      <c r="E353" s="231">
        <v>18</v>
      </c>
      <c r="F353" s="231">
        <v>9</v>
      </c>
      <c r="G353" s="231">
        <v>27</v>
      </c>
      <c r="H353" s="231">
        <v>11</v>
      </c>
      <c r="I353" s="231">
        <v>9</v>
      </c>
      <c r="J353" s="231">
        <v>20</v>
      </c>
      <c r="K353" s="231">
        <v>150</v>
      </c>
      <c r="L353" s="231">
        <v>270</v>
      </c>
      <c r="M353" s="231">
        <v>135</v>
      </c>
      <c r="N353" s="231">
        <v>405</v>
      </c>
      <c r="O353" s="231">
        <v>165</v>
      </c>
      <c r="P353" s="231">
        <v>135</v>
      </c>
      <c r="Q353" s="231">
        <v>300</v>
      </c>
      <c r="R353" s="231">
        <v>3</v>
      </c>
      <c r="S353" s="231">
        <v>45</v>
      </c>
      <c r="T353" s="231">
        <v>0</v>
      </c>
      <c r="U353" s="231">
        <v>5</v>
      </c>
      <c r="V353" s="231">
        <v>75</v>
      </c>
      <c r="W353" s="231">
        <v>60</v>
      </c>
      <c r="X353" s="231">
        <v>2</v>
      </c>
      <c r="Y353" s="231">
        <v>30</v>
      </c>
      <c r="Z353" s="231">
        <v>15</v>
      </c>
      <c r="AA353" s="231">
        <v>0</v>
      </c>
      <c r="AB353" s="231">
        <v>0</v>
      </c>
      <c r="AC353" s="231">
        <v>0</v>
      </c>
      <c r="AD353" s="231">
        <v>0</v>
      </c>
      <c r="AE353" s="231">
        <v>0</v>
      </c>
      <c r="AF353" s="231">
        <v>0</v>
      </c>
      <c r="AG353">
        <v>0</v>
      </c>
    </row>
    <row r="354" spans="2:33" x14ac:dyDescent="0.35">
      <c r="B354">
        <v>3543</v>
      </c>
      <c r="C354" t="s">
        <v>499</v>
      </c>
      <c r="D354" s="231">
        <v>16</v>
      </c>
      <c r="E354" s="231">
        <v>18</v>
      </c>
      <c r="F354" s="231">
        <v>12</v>
      </c>
      <c r="G354" s="231">
        <v>30</v>
      </c>
      <c r="H354" s="231">
        <v>5</v>
      </c>
      <c r="I354" s="231">
        <v>4</v>
      </c>
      <c r="J354" s="231">
        <v>9</v>
      </c>
      <c r="K354" s="231">
        <v>240</v>
      </c>
      <c r="L354" s="231">
        <v>270</v>
      </c>
      <c r="M354" s="231">
        <v>165</v>
      </c>
      <c r="N354" s="231">
        <v>435</v>
      </c>
      <c r="O354" s="231">
        <v>75</v>
      </c>
      <c r="P354" s="231">
        <v>60</v>
      </c>
      <c r="Q354" s="231">
        <v>135</v>
      </c>
      <c r="R354" s="231">
        <v>10</v>
      </c>
      <c r="S354" s="231">
        <v>150</v>
      </c>
      <c r="T354" s="231">
        <v>45</v>
      </c>
      <c r="U354" s="231">
        <v>2</v>
      </c>
      <c r="V354" s="231">
        <v>30</v>
      </c>
      <c r="W354" s="231">
        <v>0</v>
      </c>
      <c r="X354" s="231">
        <v>3</v>
      </c>
      <c r="Y354" s="231">
        <v>45</v>
      </c>
      <c r="Z354" s="231">
        <v>0</v>
      </c>
      <c r="AA354" s="231">
        <v>14</v>
      </c>
      <c r="AB354" s="231">
        <v>210</v>
      </c>
      <c r="AC354" s="231">
        <v>0</v>
      </c>
      <c r="AD354" s="231">
        <v>13</v>
      </c>
      <c r="AE354" s="231">
        <v>195</v>
      </c>
      <c r="AF354" s="231">
        <v>0</v>
      </c>
      <c r="AG354">
        <v>0</v>
      </c>
    </row>
    <row r="355" spans="2:33" x14ac:dyDescent="0.35">
      <c r="B355">
        <v>3588</v>
      </c>
      <c r="C355" t="s">
        <v>500</v>
      </c>
      <c r="D355" s="231">
        <v>0</v>
      </c>
      <c r="E355" s="231">
        <v>14</v>
      </c>
      <c r="F355" s="231">
        <v>5</v>
      </c>
      <c r="G355" s="231">
        <v>19</v>
      </c>
      <c r="H355" s="231">
        <v>4</v>
      </c>
      <c r="I355" s="231">
        <v>1</v>
      </c>
      <c r="J355" s="231">
        <v>5</v>
      </c>
      <c r="K355" s="231">
        <v>0</v>
      </c>
      <c r="L355" s="231">
        <v>210</v>
      </c>
      <c r="M355" s="231">
        <v>75</v>
      </c>
      <c r="N355" s="231">
        <v>285</v>
      </c>
      <c r="O355" s="231">
        <v>60</v>
      </c>
      <c r="P355" s="231">
        <v>15</v>
      </c>
      <c r="Q355" s="231">
        <v>75</v>
      </c>
      <c r="R355" s="231">
        <v>7</v>
      </c>
      <c r="S355" s="231">
        <v>105</v>
      </c>
      <c r="T355" s="231">
        <v>45</v>
      </c>
      <c r="U355" s="231">
        <v>5</v>
      </c>
      <c r="V355" s="231">
        <v>75</v>
      </c>
      <c r="W355" s="231">
        <v>0</v>
      </c>
      <c r="X355" s="231">
        <v>3</v>
      </c>
      <c r="Y355" s="231">
        <v>45</v>
      </c>
      <c r="Z355" s="231">
        <v>15</v>
      </c>
      <c r="AA355" s="231">
        <v>0</v>
      </c>
      <c r="AB355" s="231">
        <v>0</v>
      </c>
      <c r="AC355" s="231">
        <v>0</v>
      </c>
      <c r="AD355" s="231">
        <v>0</v>
      </c>
      <c r="AE355" s="231">
        <v>0</v>
      </c>
      <c r="AF355" s="231">
        <v>0</v>
      </c>
      <c r="AG355">
        <v>0</v>
      </c>
    </row>
    <row r="356" spans="2:33" x14ac:dyDescent="0.35">
      <c r="B356">
        <v>3592</v>
      </c>
      <c r="C356" t="s">
        <v>501</v>
      </c>
      <c r="D356" s="231">
        <v>4</v>
      </c>
      <c r="E356" s="231">
        <v>17</v>
      </c>
      <c r="F356" s="231">
        <v>6</v>
      </c>
      <c r="G356" s="231">
        <v>23</v>
      </c>
      <c r="H356" s="231">
        <v>9</v>
      </c>
      <c r="I356" s="231">
        <v>6</v>
      </c>
      <c r="J356" s="231">
        <v>15</v>
      </c>
      <c r="K356" s="231">
        <v>60</v>
      </c>
      <c r="L356" s="231">
        <v>255</v>
      </c>
      <c r="M356" s="231">
        <v>90</v>
      </c>
      <c r="N356" s="231">
        <v>345</v>
      </c>
      <c r="O356" s="231">
        <v>135</v>
      </c>
      <c r="P356" s="231">
        <v>90</v>
      </c>
      <c r="Q356" s="231">
        <v>225</v>
      </c>
      <c r="R356" s="231">
        <v>7</v>
      </c>
      <c r="S356" s="231">
        <v>105</v>
      </c>
      <c r="T356" s="231">
        <v>75</v>
      </c>
      <c r="U356" s="231">
        <v>4</v>
      </c>
      <c r="V356" s="231">
        <v>60</v>
      </c>
      <c r="W356" s="231">
        <v>30</v>
      </c>
      <c r="X356" s="231">
        <v>4</v>
      </c>
      <c r="Y356" s="231">
        <v>60</v>
      </c>
      <c r="Z356" s="231">
        <v>30</v>
      </c>
      <c r="AA356" s="231">
        <v>3</v>
      </c>
      <c r="AB356" s="231">
        <v>45</v>
      </c>
      <c r="AC356" s="231">
        <v>0</v>
      </c>
      <c r="AD356" s="231">
        <v>3</v>
      </c>
      <c r="AE356" s="231">
        <v>45</v>
      </c>
      <c r="AF356" s="231">
        <v>0</v>
      </c>
      <c r="AG356">
        <v>0</v>
      </c>
    </row>
    <row r="357" spans="2:33" x14ac:dyDescent="0.35">
      <c r="B357">
        <v>3595</v>
      </c>
      <c r="C357" t="s">
        <v>502</v>
      </c>
      <c r="D357" s="231">
        <v>12</v>
      </c>
      <c r="E357" s="231">
        <v>33</v>
      </c>
      <c r="F357" s="231">
        <v>6</v>
      </c>
      <c r="G357" s="231">
        <v>39</v>
      </c>
      <c r="H357" s="231">
        <v>13</v>
      </c>
      <c r="I357" s="231">
        <v>2</v>
      </c>
      <c r="J357" s="231">
        <v>15</v>
      </c>
      <c r="K357" s="231">
        <v>180</v>
      </c>
      <c r="L357" s="231">
        <v>495</v>
      </c>
      <c r="M357" s="231">
        <v>90</v>
      </c>
      <c r="N357" s="231">
        <v>585</v>
      </c>
      <c r="O357" s="231">
        <v>189</v>
      </c>
      <c r="P357" s="231">
        <v>25</v>
      </c>
      <c r="Q357" s="231">
        <v>214</v>
      </c>
      <c r="R357" s="231">
        <v>1</v>
      </c>
      <c r="S357" s="231">
        <v>15</v>
      </c>
      <c r="T357" s="231">
        <v>0</v>
      </c>
      <c r="U357" s="231">
        <v>3</v>
      </c>
      <c r="V357" s="231">
        <v>45</v>
      </c>
      <c r="W357" s="231">
        <v>0</v>
      </c>
      <c r="X357" s="231">
        <v>6</v>
      </c>
      <c r="Y357" s="231">
        <v>90</v>
      </c>
      <c r="Z357" s="231">
        <v>30</v>
      </c>
      <c r="AA357" s="231">
        <v>1</v>
      </c>
      <c r="AB357" s="231">
        <v>15</v>
      </c>
      <c r="AC357" s="231">
        <v>0</v>
      </c>
      <c r="AD357" s="231">
        <v>1</v>
      </c>
      <c r="AE357" s="231">
        <v>15</v>
      </c>
      <c r="AF357" s="231">
        <v>0</v>
      </c>
      <c r="AG357">
        <v>0</v>
      </c>
    </row>
    <row r="358" spans="2:33" x14ac:dyDescent="0.35">
      <c r="B358">
        <v>3603</v>
      </c>
      <c r="C358" t="s">
        <v>503</v>
      </c>
      <c r="D358" s="231">
        <v>18</v>
      </c>
      <c r="E358" s="231">
        <v>15</v>
      </c>
      <c r="F358" s="231">
        <v>4</v>
      </c>
      <c r="G358" s="231">
        <v>19</v>
      </c>
      <c r="H358" s="231">
        <v>4</v>
      </c>
      <c r="I358" s="231">
        <v>1</v>
      </c>
      <c r="J358" s="231">
        <v>5</v>
      </c>
      <c r="K358" s="231">
        <v>270</v>
      </c>
      <c r="L358" s="231">
        <v>225</v>
      </c>
      <c r="M358" s="231">
        <v>60</v>
      </c>
      <c r="N358" s="231">
        <v>285</v>
      </c>
      <c r="O358" s="231">
        <v>60</v>
      </c>
      <c r="P358" s="231">
        <v>15</v>
      </c>
      <c r="Q358" s="231">
        <v>75</v>
      </c>
      <c r="R358" s="231">
        <v>1</v>
      </c>
      <c r="S358" s="231">
        <v>15</v>
      </c>
      <c r="T358" s="231">
        <v>0</v>
      </c>
      <c r="U358" s="231">
        <v>14</v>
      </c>
      <c r="V358" s="231">
        <v>210</v>
      </c>
      <c r="W358" s="231">
        <v>75</v>
      </c>
      <c r="X358" s="231">
        <v>1</v>
      </c>
      <c r="Y358" s="231">
        <v>15</v>
      </c>
      <c r="Z358" s="231">
        <v>0</v>
      </c>
      <c r="AA358" s="231">
        <v>4</v>
      </c>
      <c r="AB358" s="231">
        <v>60</v>
      </c>
      <c r="AC358" s="231">
        <v>0</v>
      </c>
      <c r="AD358" s="231">
        <v>4</v>
      </c>
      <c r="AE358" s="231">
        <v>60</v>
      </c>
      <c r="AF358" s="231">
        <v>0</v>
      </c>
      <c r="AG358">
        <v>1</v>
      </c>
    </row>
    <row r="359" spans="2:33" x14ac:dyDescent="0.35">
      <c r="B359">
        <v>3607</v>
      </c>
      <c r="C359" t="s">
        <v>504</v>
      </c>
      <c r="D359" s="231">
        <v>11</v>
      </c>
      <c r="E359" s="231">
        <v>13</v>
      </c>
      <c r="F359" s="231">
        <v>5</v>
      </c>
      <c r="G359" s="231">
        <v>18</v>
      </c>
      <c r="H359" s="231">
        <v>5</v>
      </c>
      <c r="I359" s="231">
        <v>1</v>
      </c>
      <c r="J359" s="231">
        <v>6</v>
      </c>
      <c r="K359" s="231">
        <v>165</v>
      </c>
      <c r="L359" s="231">
        <v>195</v>
      </c>
      <c r="M359" s="231">
        <v>75</v>
      </c>
      <c r="N359" s="231">
        <v>270</v>
      </c>
      <c r="O359" s="231">
        <v>75</v>
      </c>
      <c r="P359" s="231">
        <v>15</v>
      </c>
      <c r="Q359" s="231">
        <v>90</v>
      </c>
      <c r="R359" s="231">
        <v>10</v>
      </c>
      <c r="S359" s="231">
        <v>150</v>
      </c>
      <c r="T359" s="231">
        <v>15</v>
      </c>
      <c r="U359" s="231">
        <v>3</v>
      </c>
      <c r="V359" s="231">
        <v>45</v>
      </c>
      <c r="W359" s="231">
        <v>15</v>
      </c>
      <c r="X359" s="231">
        <v>0</v>
      </c>
      <c r="Y359" s="231">
        <v>0</v>
      </c>
      <c r="Z359" s="231">
        <v>0</v>
      </c>
      <c r="AA359" s="231">
        <v>0</v>
      </c>
      <c r="AB359" s="231">
        <v>0</v>
      </c>
      <c r="AC359" s="231">
        <v>0</v>
      </c>
      <c r="AD359" s="231">
        <v>0</v>
      </c>
      <c r="AE359" s="231">
        <v>0</v>
      </c>
      <c r="AF359" s="231">
        <v>0</v>
      </c>
      <c r="AG359">
        <v>0</v>
      </c>
    </row>
    <row r="360" spans="2:33" x14ac:dyDescent="0.35">
      <c r="B360">
        <v>3622</v>
      </c>
      <c r="C360" t="s">
        <v>505</v>
      </c>
      <c r="D360" s="231">
        <v>16</v>
      </c>
      <c r="E360" s="231">
        <v>25</v>
      </c>
      <c r="F360" s="231">
        <v>6</v>
      </c>
      <c r="G360" s="231">
        <v>31</v>
      </c>
      <c r="H360" s="231">
        <v>8</v>
      </c>
      <c r="I360" s="231">
        <v>2</v>
      </c>
      <c r="J360" s="231">
        <v>10</v>
      </c>
      <c r="K360" s="231">
        <v>240</v>
      </c>
      <c r="L360" s="231">
        <v>375</v>
      </c>
      <c r="M360" s="231">
        <v>90</v>
      </c>
      <c r="N360" s="231">
        <v>465</v>
      </c>
      <c r="O360" s="231">
        <v>120</v>
      </c>
      <c r="P360" s="231">
        <v>30</v>
      </c>
      <c r="Q360" s="231">
        <v>150</v>
      </c>
      <c r="R360" s="231">
        <v>0</v>
      </c>
      <c r="S360" s="231">
        <v>0</v>
      </c>
      <c r="T360" s="231">
        <v>0</v>
      </c>
      <c r="U360" s="231">
        <v>4</v>
      </c>
      <c r="V360" s="231">
        <v>60</v>
      </c>
      <c r="W360" s="231">
        <v>0</v>
      </c>
      <c r="X360" s="231">
        <v>8</v>
      </c>
      <c r="Y360" s="231">
        <v>120</v>
      </c>
      <c r="Z360" s="231">
        <v>30</v>
      </c>
      <c r="AA360" s="231">
        <v>9</v>
      </c>
      <c r="AB360" s="231">
        <v>135</v>
      </c>
      <c r="AC360" s="231">
        <v>0</v>
      </c>
      <c r="AD360" s="231">
        <v>9</v>
      </c>
      <c r="AE360" s="231">
        <v>135</v>
      </c>
      <c r="AF360" s="231">
        <v>0</v>
      </c>
      <c r="AG360">
        <v>0</v>
      </c>
    </row>
    <row r="361" spans="2:33" x14ac:dyDescent="0.35">
      <c r="B361">
        <v>3636</v>
      </c>
      <c r="C361" t="s">
        <v>506</v>
      </c>
      <c r="D361" s="231">
        <v>13</v>
      </c>
      <c r="E361" s="231">
        <v>4</v>
      </c>
      <c r="F361" s="231">
        <v>3</v>
      </c>
      <c r="G361" s="231">
        <v>7</v>
      </c>
      <c r="H361" s="231">
        <v>0</v>
      </c>
      <c r="I361" s="231">
        <v>2</v>
      </c>
      <c r="J361" s="231">
        <v>2</v>
      </c>
      <c r="K361" s="231">
        <v>195</v>
      </c>
      <c r="L361" s="231">
        <v>60</v>
      </c>
      <c r="M361" s="231">
        <v>30</v>
      </c>
      <c r="N361" s="231">
        <v>90</v>
      </c>
      <c r="O361" s="231">
        <v>0</v>
      </c>
      <c r="P361" s="231">
        <v>30</v>
      </c>
      <c r="Q361" s="231">
        <v>30</v>
      </c>
      <c r="R361" s="231">
        <v>5</v>
      </c>
      <c r="S361" s="231">
        <v>75</v>
      </c>
      <c r="T361" s="231">
        <v>15</v>
      </c>
      <c r="U361" s="231">
        <v>1</v>
      </c>
      <c r="V361" s="231">
        <v>0</v>
      </c>
      <c r="W361" s="231">
        <v>15</v>
      </c>
      <c r="X361" s="231">
        <v>1</v>
      </c>
      <c r="Y361" s="231">
        <v>15</v>
      </c>
      <c r="Z361" s="231">
        <v>0</v>
      </c>
      <c r="AA361" s="231">
        <v>3</v>
      </c>
      <c r="AB361" s="231">
        <v>45</v>
      </c>
      <c r="AC361" s="231">
        <v>0</v>
      </c>
      <c r="AD361" s="231">
        <v>3</v>
      </c>
      <c r="AE361" s="231">
        <v>45</v>
      </c>
      <c r="AF361" s="231">
        <v>0</v>
      </c>
      <c r="AG361">
        <v>0</v>
      </c>
    </row>
    <row r="362" spans="2:33" x14ac:dyDescent="0.35">
      <c r="B362">
        <v>3654</v>
      </c>
      <c r="C362" t="s">
        <v>507</v>
      </c>
      <c r="D362" s="231">
        <v>3</v>
      </c>
      <c r="E362" s="231">
        <v>18</v>
      </c>
      <c r="F362" s="231">
        <v>7</v>
      </c>
      <c r="G362" s="231">
        <v>25</v>
      </c>
      <c r="H362" s="231">
        <v>10</v>
      </c>
      <c r="I362" s="231">
        <v>6</v>
      </c>
      <c r="J362" s="231">
        <v>16</v>
      </c>
      <c r="K362" s="231">
        <v>45</v>
      </c>
      <c r="L362" s="231">
        <v>210</v>
      </c>
      <c r="M362" s="231">
        <v>75</v>
      </c>
      <c r="N362" s="231">
        <v>285</v>
      </c>
      <c r="O362" s="231">
        <v>150</v>
      </c>
      <c r="P362" s="231">
        <v>90</v>
      </c>
      <c r="Q362" s="231">
        <v>240</v>
      </c>
      <c r="R362" s="231">
        <v>2</v>
      </c>
      <c r="S362" s="231">
        <v>30</v>
      </c>
      <c r="T362" s="231">
        <v>30</v>
      </c>
      <c r="U362" s="231">
        <v>1</v>
      </c>
      <c r="V362" s="231">
        <v>15</v>
      </c>
      <c r="W362" s="231">
        <v>15</v>
      </c>
      <c r="X362" s="231">
        <v>12</v>
      </c>
      <c r="Y362" s="231">
        <v>120</v>
      </c>
      <c r="Z362" s="231">
        <v>90</v>
      </c>
      <c r="AA362" s="231">
        <v>2</v>
      </c>
      <c r="AB362" s="231">
        <v>30</v>
      </c>
      <c r="AC362" s="231">
        <v>0</v>
      </c>
      <c r="AD362" s="231">
        <v>4</v>
      </c>
      <c r="AE362" s="231">
        <v>60</v>
      </c>
      <c r="AF362" s="231">
        <v>0</v>
      </c>
      <c r="AG362">
        <v>0</v>
      </c>
    </row>
    <row r="363" spans="2:33" x14ac:dyDescent="0.35">
      <c r="B363">
        <v>3657</v>
      </c>
      <c r="C363" t="s">
        <v>508</v>
      </c>
      <c r="D363" s="231">
        <v>4</v>
      </c>
      <c r="E363" s="231">
        <v>17</v>
      </c>
      <c r="F363" s="231">
        <v>9</v>
      </c>
      <c r="G363" s="231">
        <v>26</v>
      </c>
      <c r="H363" s="231">
        <v>10</v>
      </c>
      <c r="I363" s="231">
        <v>6</v>
      </c>
      <c r="J363" s="231">
        <v>16</v>
      </c>
      <c r="K363" s="231">
        <v>60</v>
      </c>
      <c r="L363" s="231">
        <v>240</v>
      </c>
      <c r="M363" s="231">
        <v>120</v>
      </c>
      <c r="N363" s="231">
        <v>360</v>
      </c>
      <c r="O363" s="231">
        <v>150</v>
      </c>
      <c r="P363" s="231">
        <v>90</v>
      </c>
      <c r="Q363" s="231">
        <v>240</v>
      </c>
      <c r="R363" s="231">
        <v>2</v>
      </c>
      <c r="S363" s="231">
        <v>30</v>
      </c>
      <c r="T363" s="231">
        <v>15</v>
      </c>
      <c r="U363" s="231">
        <v>3</v>
      </c>
      <c r="V363" s="231">
        <v>45</v>
      </c>
      <c r="W363" s="231">
        <v>15</v>
      </c>
      <c r="X363" s="231">
        <v>4</v>
      </c>
      <c r="Y363" s="231">
        <v>60</v>
      </c>
      <c r="Z363" s="231">
        <v>15</v>
      </c>
      <c r="AA363" s="231">
        <v>0</v>
      </c>
      <c r="AB363" s="231">
        <v>0</v>
      </c>
      <c r="AC363" s="231">
        <v>0</v>
      </c>
      <c r="AD363" s="231">
        <v>0</v>
      </c>
      <c r="AE363" s="231">
        <v>0</v>
      </c>
      <c r="AF363" s="231">
        <v>0</v>
      </c>
      <c r="AG363">
        <v>1</v>
      </c>
    </row>
    <row r="364" spans="2:33" x14ac:dyDescent="0.35">
      <c r="B364">
        <v>3661</v>
      </c>
      <c r="C364" t="s">
        <v>509</v>
      </c>
      <c r="D364" s="231">
        <v>8</v>
      </c>
      <c r="E364" s="231">
        <v>10</v>
      </c>
      <c r="F364" s="231">
        <v>1</v>
      </c>
      <c r="G364" s="231">
        <v>11</v>
      </c>
      <c r="H364" s="231">
        <v>8</v>
      </c>
      <c r="I364" s="231">
        <v>1</v>
      </c>
      <c r="J364" s="231">
        <v>9</v>
      </c>
      <c r="K364" s="231">
        <v>119</v>
      </c>
      <c r="L364" s="231">
        <v>150</v>
      </c>
      <c r="M364" s="231">
        <v>15</v>
      </c>
      <c r="N364" s="231">
        <v>165</v>
      </c>
      <c r="O364" s="231">
        <v>117</v>
      </c>
      <c r="P364" s="231">
        <v>15</v>
      </c>
      <c r="Q364" s="231">
        <v>132</v>
      </c>
      <c r="R364" s="231">
        <v>4</v>
      </c>
      <c r="S364" s="231">
        <v>60</v>
      </c>
      <c r="T364" s="231">
        <v>60</v>
      </c>
      <c r="U364" s="231">
        <v>0</v>
      </c>
      <c r="V364" s="231">
        <v>0</v>
      </c>
      <c r="W364" s="231">
        <v>0</v>
      </c>
      <c r="X364" s="231">
        <v>3</v>
      </c>
      <c r="Y364" s="231">
        <v>45</v>
      </c>
      <c r="Z364" s="231">
        <v>15</v>
      </c>
      <c r="AA364" s="231">
        <v>2</v>
      </c>
      <c r="AB364" s="231">
        <v>30</v>
      </c>
      <c r="AC364" s="231">
        <v>0</v>
      </c>
      <c r="AD364" s="231">
        <v>2</v>
      </c>
      <c r="AE364" s="231">
        <v>30</v>
      </c>
      <c r="AF364" s="231">
        <v>0</v>
      </c>
      <c r="AG364">
        <v>0</v>
      </c>
    </row>
    <row r="365" spans="2:33" x14ac:dyDescent="0.35">
      <c r="B365">
        <v>3717</v>
      </c>
      <c r="C365" t="s">
        <v>510</v>
      </c>
      <c r="D365" s="231">
        <v>0</v>
      </c>
      <c r="E365" s="231">
        <v>37</v>
      </c>
      <c r="F365" s="231">
        <v>14</v>
      </c>
      <c r="G365" s="231">
        <v>51</v>
      </c>
      <c r="H365" s="231">
        <v>31</v>
      </c>
      <c r="I365" s="231">
        <v>12</v>
      </c>
      <c r="J365" s="231">
        <v>43</v>
      </c>
      <c r="K365" s="231">
        <v>0</v>
      </c>
      <c r="L365" s="231">
        <v>555</v>
      </c>
      <c r="M365" s="231">
        <v>210</v>
      </c>
      <c r="N365" s="231">
        <v>765</v>
      </c>
      <c r="O365" s="231">
        <v>465</v>
      </c>
      <c r="P365" s="231">
        <v>180</v>
      </c>
      <c r="Q365" s="231">
        <v>645</v>
      </c>
      <c r="R365" s="231">
        <v>1</v>
      </c>
      <c r="S365" s="231">
        <v>15</v>
      </c>
      <c r="T365" s="231">
        <v>15</v>
      </c>
      <c r="U365" s="231">
        <v>0</v>
      </c>
      <c r="V365" s="231">
        <v>0</v>
      </c>
      <c r="W365" s="231">
        <v>0</v>
      </c>
      <c r="X365" s="231">
        <v>0</v>
      </c>
      <c r="Y365" s="231">
        <v>0</v>
      </c>
      <c r="Z365" s="231">
        <v>0</v>
      </c>
      <c r="AA365" s="231">
        <v>0</v>
      </c>
      <c r="AB365" s="231">
        <v>0</v>
      </c>
      <c r="AC365" s="231">
        <v>0</v>
      </c>
      <c r="AD365" s="231">
        <v>0</v>
      </c>
      <c r="AE365" s="231">
        <v>0</v>
      </c>
      <c r="AF365" s="231">
        <v>0</v>
      </c>
      <c r="AG365">
        <v>0</v>
      </c>
    </row>
    <row r="366" spans="2:33" x14ac:dyDescent="0.35">
      <c r="B366">
        <v>3944</v>
      </c>
      <c r="C366" t="s">
        <v>511</v>
      </c>
      <c r="D366" s="231">
        <v>0</v>
      </c>
      <c r="E366" s="231">
        <v>3</v>
      </c>
      <c r="F366" s="231">
        <v>2</v>
      </c>
      <c r="G366" s="231">
        <v>5</v>
      </c>
      <c r="H366" s="231">
        <v>2</v>
      </c>
      <c r="I366" s="231">
        <v>0</v>
      </c>
      <c r="J366" s="231">
        <v>2</v>
      </c>
      <c r="K366" s="231">
        <v>0</v>
      </c>
      <c r="L366" s="231">
        <v>45</v>
      </c>
      <c r="M366" s="231">
        <v>30</v>
      </c>
      <c r="N366" s="231">
        <v>75</v>
      </c>
      <c r="O366" s="231">
        <v>30</v>
      </c>
      <c r="P366" s="231">
        <v>0</v>
      </c>
      <c r="Q366" s="231">
        <v>30</v>
      </c>
      <c r="R366" s="231">
        <v>1</v>
      </c>
      <c r="S366" s="231">
        <v>15</v>
      </c>
      <c r="T366" s="231">
        <v>0</v>
      </c>
      <c r="U366" s="231">
        <v>0</v>
      </c>
      <c r="V366" s="231">
        <v>0</v>
      </c>
      <c r="W366" s="231">
        <v>0</v>
      </c>
      <c r="X366" s="231">
        <v>1</v>
      </c>
      <c r="Y366" s="231">
        <v>15</v>
      </c>
      <c r="Z366" s="231">
        <v>0</v>
      </c>
      <c r="AA366" s="231">
        <v>0</v>
      </c>
      <c r="AB366" s="231">
        <v>0</v>
      </c>
      <c r="AC366" s="231">
        <v>0</v>
      </c>
      <c r="AD366" s="231">
        <v>0</v>
      </c>
      <c r="AE366" s="231">
        <v>0</v>
      </c>
      <c r="AF366" s="231">
        <v>0</v>
      </c>
      <c r="AG366">
        <v>0</v>
      </c>
    </row>
    <row r="367" spans="2:33" x14ac:dyDescent="0.35">
      <c r="B367">
        <v>4073</v>
      </c>
      <c r="C367" t="s">
        <v>512</v>
      </c>
      <c r="D367" s="231">
        <v>0</v>
      </c>
      <c r="E367" s="231">
        <v>42</v>
      </c>
      <c r="F367" s="231">
        <v>79</v>
      </c>
      <c r="G367" s="231">
        <v>121</v>
      </c>
      <c r="H367" s="231">
        <v>0</v>
      </c>
      <c r="I367" s="231">
        <v>0</v>
      </c>
      <c r="J367" s="231">
        <v>0</v>
      </c>
      <c r="K367" s="231">
        <v>0</v>
      </c>
      <c r="L367" s="231">
        <v>630</v>
      </c>
      <c r="M367" s="231">
        <v>1185</v>
      </c>
      <c r="N367" s="231">
        <v>1815</v>
      </c>
      <c r="O367" s="231">
        <v>0</v>
      </c>
      <c r="P367" s="231">
        <v>0</v>
      </c>
      <c r="Q367" s="231">
        <v>0</v>
      </c>
      <c r="R367" s="231">
        <v>2</v>
      </c>
      <c r="S367" s="231">
        <v>30</v>
      </c>
      <c r="T367" s="231">
        <v>0</v>
      </c>
      <c r="U367" s="231">
        <v>5</v>
      </c>
      <c r="V367" s="231">
        <v>75</v>
      </c>
      <c r="W367" s="231">
        <v>0</v>
      </c>
      <c r="X367" s="231">
        <v>7</v>
      </c>
      <c r="Y367" s="231">
        <v>105</v>
      </c>
      <c r="Z367" s="231">
        <v>0</v>
      </c>
      <c r="AA367" s="231">
        <v>0</v>
      </c>
      <c r="AB367" s="231">
        <v>0</v>
      </c>
      <c r="AC367" s="231">
        <v>0</v>
      </c>
      <c r="AD367" s="231">
        <v>0</v>
      </c>
      <c r="AE367" s="231">
        <v>0</v>
      </c>
      <c r="AF367" s="231">
        <v>0</v>
      </c>
      <c r="AG367">
        <v>0</v>
      </c>
    </row>
    <row r="368" spans="2:33" x14ac:dyDescent="0.35">
      <c r="B368">
        <v>4152</v>
      </c>
      <c r="C368" t="s">
        <v>513</v>
      </c>
      <c r="D368" s="231">
        <v>19</v>
      </c>
      <c r="E368" s="231">
        <v>30</v>
      </c>
      <c r="F368" s="231">
        <v>10</v>
      </c>
      <c r="G368" s="231">
        <v>40</v>
      </c>
      <c r="H368" s="231">
        <v>11</v>
      </c>
      <c r="I368" s="231">
        <v>4</v>
      </c>
      <c r="J368" s="231">
        <v>15</v>
      </c>
      <c r="K368" s="231">
        <v>279</v>
      </c>
      <c r="L368" s="231">
        <v>450</v>
      </c>
      <c r="M368" s="231">
        <v>150</v>
      </c>
      <c r="N368" s="231">
        <v>600</v>
      </c>
      <c r="O368" s="231">
        <v>165</v>
      </c>
      <c r="P368" s="231">
        <v>60</v>
      </c>
      <c r="Q368" s="231">
        <v>225</v>
      </c>
      <c r="R368" s="231">
        <v>15</v>
      </c>
      <c r="S368" s="231">
        <v>225</v>
      </c>
      <c r="T368" s="231">
        <v>45</v>
      </c>
      <c r="U368" s="231">
        <v>1</v>
      </c>
      <c r="V368" s="231">
        <v>15</v>
      </c>
      <c r="W368" s="231">
        <v>0</v>
      </c>
      <c r="X368" s="231">
        <v>3</v>
      </c>
      <c r="Y368" s="231">
        <v>45</v>
      </c>
      <c r="Z368" s="231">
        <v>30</v>
      </c>
      <c r="AA368" s="231">
        <v>13</v>
      </c>
      <c r="AB368" s="231">
        <v>195</v>
      </c>
      <c r="AC368" s="231">
        <v>45</v>
      </c>
      <c r="AD368" s="231">
        <v>9</v>
      </c>
      <c r="AE368" s="231">
        <v>135</v>
      </c>
      <c r="AF368" s="231">
        <v>45</v>
      </c>
      <c r="AG368">
        <v>0</v>
      </c>
    </row>
    <row r="369" spans="2:33" x14ac:dyDescent="0.35">
      <c r="B369">
        <v>4286</v>
      </c>
      <c r="C369" t="s">
        <v>514</v>
      </c>
      <c r="D369" s="231">
        <v>1</v>
      </c>
      <c r="E369" s="231">
        <v>3</v>
      </c>
      <c r="F369" s="231">
        <v>1</v>
      </c>
      <c r="G369" s="231">
        <v>4</v>
      </c>
      <c r="H369" s="231">
        <v>0</v>
      </c>
      <c r="I369" s="231">
        <v>0</v>
      </c>
      <c r="J369" s="231">
        <v>0</v>
      </c>
      <c r="K369" s="231">
        <v>15</v>
      </c>
      <c r="L369" s="231">
        <v>45</v>
      </c>
      <c r="M369" s="231">
        <v>15</v>
      </c>
      <c r="N369" s="231">
        <v>60</v>
      </c>
      <c r="O369" s="231">
        <v>0</v>
      </c>
      <c r="P369" s="231">
        <v>0</v>
      </c>
      <c r="Q369" s="231">
        <v>0</v>
      </c>
      <c r="R369" s="231">
        <v>4</v>
      </c>
      <c r="S369" s="231">
        <v>60</v>
      </c>
      <c r="T369" s="231">
        <v>0</v>
      </c>
      <c r="U369" s="231">
        <v>0</v>
      </c>
      <c r="V369" s="231">
        <v>0</v>
      </c>
      <c r="W369" s="231">
        <v>0</v>
      </c>
      <c r="X369" s="231">
        <v>0</v>
      </c>
      <c r="Y369" s="231">
        <v>0</v>
      </c>
      <c r="Z369" s="231">
        <v>0</v>
      </c>
      <c r="AA369" s="231">
        <v>4</v>
      </c>
      <c r="AB369" s="231">
        <v>60</v>
      </c>
      <c r="AC369" s="231">
        <v>0</v>
      </c>
      <c r="AD369" s="231">
        <v>0</v>
      </c>
      <c r="AE369" s="231">
        <v>0</v>
      </c>
      <c r="AF369" s="231">
        <v>0</v>
      </c>
      <c r="AG369">
        <v>0</v>
      </c>
    </row>
    <row r="370" spans="2:33" x14ac:dyDescent="0.35">
      <c r="B370">
        <v>4322</v>
      </c>
      <c r="C370" t="s">
        <v>515</v>
      </c>
      <c r="D370" s="231">
        <v>0</v>
      </c>
      <c r="E370" s="231">
        <v>11</v>
      </c>
      <c r="F370" s="231">
        <v>4</v>
      </c>
      <c r="G370" s="231">
        <v>15</v>
      </c>
      <c r="H370" s="231">
        <v>4</v>
      </c>
      <c r="I370" s="231">
        <v>3</v>
      </c>
      <c r="J370" s="231">
        <v>7</v>
      </c>
      <c r="K370" s="231">
        <v>0</v>
      </c>
      <c r="L370" s="231">
        <v>165</v>
      </c>
      <c r="M370" s="231">
        <v>60</v>
      </c>
      <c r="N370" s="231">
        <v>225</v>
      </c>
      <c r="O370" s="231">
        <v>60</v>
      </c>
      <c r="P370" s="231">
        <v>45</v>
      </c>
      <c r="Q370" s="231">
        <v>105</v>
      </c>
      <c r="R370" s="231">
        <v>1</v>
      </c>
      <c r="S370" s="231">
        <v>15</v>
      </c>
      <c r="T370" s="231">
        <v>15</v>
      </c>
      <c r="U370" s="231">
        <v>2</v>
      </c>
      <c r="V370" s="231">
        <v>30</v>
      </c>
      <c r="W370" s="231">
        <v>15</v>
      </c>
      <c r="X370" s="231">
        <v>5</v>
      </c>
      <c r="Y370" s="231">
        <v>75</v>
      </c>
      <c r="Z370" s="231">
        <v>15</v>
      </c>
      <c r="AA370" s="231">
        <v>1</v>
      </c>
      <c r="AB370" s="231">
        <v>15</v>
      </c>
      <c r="AC370" s="231">
        <v>0</v>
      </c>
      <c r="AD370" s="231">
        <v>0</v>
      </c>
      <c r="AE370" s="231">
        <v>0</v>
      </c>
      <c r="AF370" s="231">
        <v>0</v>
      </c>
      <c r="AG370">
        <v>0</v>
      </c>
    </row>
    <row r="371" spans="2:33" x14ac:dyDescent="0.35">
      <c r="B371">
        <v>4524</v>
      </c>
      <c r="C371" t="s">
        <v>516</v>
      </c>
      <c r="D371" s="231">
        <v>0</v>
      </c>
      <c r="E371" s="231">
        <v>2</v>
      </c>
      <c r="F371" s="231">
        <v>0</v>
      </c>
      <c r="G371" s="231">
        <v>2</v>
      </c>
      <c r="H371" s="231">
        <v>2</v>
      </c>
      <c r="I371" s="231">
        <v>0</v>
      </c>
      <c r="J371" s="231">
        <v>2</v>
      </c>
      <c r="K371" s="231">
        <v>0</v>
      </c>
      <c r="L371" s="231">
        <v>15</v>
      </c>
      <c r="M371" s="231">
        <v>0</v>
      </c>
      <c r="N371" s="231">
        <v>15</v>
      </c>
      <c r="O371" s="231">
        <v>30</v>
      </c>
      <c r="P371" s="231">
        <v>0</v>
      </c>
      <c r="Q371" s="231">
        <v>30</v>
      </c>
      <c r="R371" s="231">
        <v>1</v>
      </c>
      <c r="S371" s="231">
        <v>15</v>
      </c>
      <c r="T371" s="231">
        <v>15</v>
      </c>
      <c r="U371" s="231">
        <v>0</v>
      </c>
      <c r="V371" s="231">
        <v>0</v>
      </c>
      <c r="W371" s="231">
        <v>0</v>
      </c>
      <c r="X371" s="231">
        <v>0</v>
      </c>
      <c r="Y371" s="231">
        <v>0</v>
      </c>
      <c r="Z371" s="231">
        <v>0</v>
      </c>
      <c r="AA371" s="231">
        <v>0</v>
      </c>
      <c r="AB371" s="231">
        <v>0</v>
      </c>
      <c r="AC371" s="231">
        <v>0</v>
      </c>
      <c r="AD371" s="231">
        <v>0</v>
      </c>
      <c r="AE371" s="231">
        <v>0</v>
      </c>
      <c r="AF371" s="231">
        <v>0</v>
      </c>
      <c r="AG371">
        <v>0</v>
      </c>
    </row>
    <row r="372" spans="2:33" x14ac:dyDescent="0.35">
      <c r="B372">
        <v>4525</v>
      </c>
      <c r="C372" t="s">
        <v>1283</v>
      </c>
      <c r="D372" s="231">
        <v>0</v>
      </c>
      <c r="E372" s="231">
        <v>1</v>
      </c>
      <c r="F372" s="231">
        <v>0</v>
      </c>
      <c r="G372" s="231">
        <v>1</v>
      </c>
      <c r="H372" s="231">
        <v>1</v>
      </c>
      <c r="I372" s="231">
        <v>0</v>
      </c>
      <c r="J372" s="231">
        <v>1</v>
      </c>
      <c r="K372" s="231">
        <v>0</v>
      </c>
      <c r="L372" s="231">
        <v>15</v>
      </c>
      <c r="M372" s="231">
        <v>0</v>
      </c>
      <c r="N372" s="231">
        <v>15</v>
      </c>
      <c r="O372" s="231">
        <v>15</v>
      </c>
      <c r="P372" s="231">
        <v>0</v>
      </c>
      <c r="Q372" s="231">
        <v>15</v>
      </c>
      <c r="R372" s="231">
        <v>0</v>
      </c>
      <c r="S372" s="231">
        <v>0</v>
      </c>
      <c r="T372" s="231">
        <v>0</v>
      </c>
      <c r="U372" s="231">
        <v>0</v>
      </c>
      <c r="V372" s="231">
        <v>0</v>
      </c>
      <c r="W372" s="231">
        <v>0</v>
      </c>
      <c r="X372" s="231">
        <v>0</v>
      </c>
      <c r="Y372" s="231">
        <v>0</v>
      </c>
      <c r="Z372" s="231">
        <v>0</v>
      </c>
      <c r="AA372" s="231">
        <v>0</v>
      </c>
      <c r="AB372" s="231">
        <v>0</v>
      </c>
      <c r="AC372" s="231">
        <v>0</v>
      </c>
      <c r="AD372" s="231">
        <v>0</v>
      </c>
      <c r="AE372" s="231">
        <v>0</v>
      </c>
      <c r="AF372" s="231">
        <v>0</v>
      </c>
      <c r="AG372">
        <v>0</v>
      </c>
    </row>
    <row r="373" spans="2:33" x14ac:dyDescent="0.35">
      <c r="B373">
        <v>4550</v>
      </c>
      <c r="C373" t="s">
        <v>517</v>
      </c>
      <c r="D373" s="231">
        <v>1</v>
      </c>
      <c r="E373" s="231">
        <v>1</v>
      </c>
      <c r="F373" s="231">
        <v>0</v>
      </c>
      <c r="G373" s="231">
        <v>1</v>
      </c>
      <c r="H373" s="231">
        <v>1</v>
      </c>
      <c r="I373" s="231">
        <v>0</v>
      </c>
      <c r="J373" s="231">
        <v>1</v>
      </c>
      <c r="K373" s="231">
        <v>15</v>
      </c>
      <c r="L373" s="231">
        <v>0</v>
      </c>
      <c r="M373" s="231">
        <v>0</v>
      </c>
      <c r="N373" s="231">
        <v>0</v>
      </c>
      <c r="O373" s="231">
        <v>12</v>
      </c>
      <c r="P373" s="231">
        <v>0</v>
      </c>
      <c r="Q373" s="231">
        <v>12</v>
      </c>
      <c r="R373" s="231">
        <v>0</v>
      </c>
      <c r="S373" s="231">
        <v>0</v>
      </c>
      <c r="T373" s="231">
        <v>0</v>
      </c>
      <c r="U373" s="231">
        <v>1</v>
      </c>
      <c r="V373" s="231">
        <v>0</v>
      </c>
      <c r="W373" s="231">
        <v>12</v>
      </c>
      <c r="X373" s="231">
        <v>0</v>
      </c>
      <c r="Y373" s="231">
        <v>0</v>
      </c>
      <c r="Z373" s="231">
        <v>0</v>
      </c>
      <c r="AA373" s="231">
        <v>0</v>
      </c>
      <c r="AB373" s="231">
        <v>0</v>
      </c>
      <c r="AC373" s="231">
        <v>0</v>
      </c>
      <c r="AD373" s="231">
        <v>0</v>
      </c>
      <c r="AE373" s="231">
        <v>0</v>
      </c>
      <c r="AF373" s="231">
        <v>0</v>
      </c>
      <c r="AG373">
        <v>0</v>
      </c>
    </row>
    <row r="374" spans="2:33" x14ac:dyDescent="0.35">
      <c r="B374">
        <v>4617</v>
      </c>
      <c r="C374" t="s">
        <v>518</v>
      </c>
      <c r="D374" s="231">
        <v>3</v>
      </c>
      <c r="E374" s="231">
        <v>7</v>
      </c>
      <c r="F374" s="231">
        <v>3</v>
      </c>
      <c r="G374" s="231">
        <v>10</v>
      </c>
      <c r="H374" s="231">
        <v>0</v>
      </c>
      <c r="I374" s="231">
        <v>0</v>
      </c>
      <c r="J374" s="231">
        <v>0</v>
      </c>
      <c r="K374" s="231">
        <v>45</v>
      </c>
      <c r="L374" s="231">
        <v>105</v>
      </c>
      <c r="M374" s="231">
        <v>45</v>
      </c>
      <c r="N374" s="231">
        <v>150</v>
      </c>
      <c r="O374" s="231">
        <v>0</v>
      </c>
      <c r="P374" s="231">
        <v>0</v>
      </c>
      <c r="Q374" s="231">
        <v>0</v>
      </c>
      <c r="R374" s="231">
        <v>1</v>
      </c>
      <c r="S374" s="231">
        <v>15</v>
      </c>
      <c r="T374" s="231">
        <v>0</v>
      </c>
      <c r="U374" s="231">
        <v>8</v>
      </c>
      <c r="V374" s="231">
        <v>120</v>
      </c>
      <c r="W374" s="231">
        <v>0</v>
      </c>
      <c r="X374" s="231">
        <v>0</v>
      </c>
      <c r="Y374" s="231">
        <v>0</v>
      </c>
      <c r="Z374" s="231">
        <v>0</v>
      </c>
      <c r="AA374" s="231">
        <v>0</v>
      </c>
      <c r="AB374" s="231">
        <v>0</v>
      </c>
      <c r="AC374" s="231">
        <v>0</v>
      </c>
      <c r="AD374" s="231">
        <v>0</v>
      </c>
      <c r="AE374" s="231">
        <v>0</v>
      </c>
      <c r="AF374" s="231">
        <v>0</v>
      </c>
      <c r="AG374">
        <v>0</v>
      </c>
    </row>
    <row r="375" spans="2:33" x14ac:dyDescent="0.35">
      <c r="B375">
        <v>4624</v>
      </c>
      <c r="C375" t="s">
        <v>519</v>
      </c>
      <c r="D375" s="231">
        <v>6</v>
      </c>
      <c r="E375" s="231">
        <v>4</v>
      </c>
      <c r="F375" s="231">
        <v>0</v>
      </c>
      <c r="G375" s="231">
        <v>4</v>
      </c>
      <c r="H375" s="231">
        <v>2</v>
      </c>
      <c r="I375" s="231">
        <v>0</v>
      </c>
      <c r="J375" s="231">
        <v>2</v>
      </c>
      <c r="K375" s="231">
        <v>90</v>
      </c>
      <c r="L375" s="231">
        <v>60</v>
      </c>
      <c r="M375" s="231">
        <v>0</v>
      </c>
      <c r="N375" s="231">
        <v>60</v>
      </c>
      <c r="O375" s="231">
        <v>30</v>
      </c>
      <c r="P375" s="231">
        <v>0</v>
      </c>
      <c r="Q375" s="231">
        <v>30</v>
      </c>
      <c r="R375" s="231">
        <v>0</v>
      </c>
      <c r="S375" s="231">
        <v>0</v>
      </c>
      <c r="T375" s="231">
        <v>0</v>
      </c>
      <c r="U375" s="231">
        <v>1</v>
      </c>
      <c r="V375" s="231">
        <v>15</v>
      </c>
      <c r="W375" s="231">
        <v>0</v>
      </c>
      <c r="X375" s="231">
        <v>2</v>
      </c>
      <c r="Y375" s="231">
        <v>30</v>
      </c>
      <c r="Z375" s="231">
        <v>15</v>
      </c>
      <c r="AA375" s="231">
        <v>0</v>
      </c>
      <c r="AB375" s="231">
        <v>0</v>
      </c>
      <c r="AC375" s="231">
        <v>0</v>
      </c>
      <c r="AD375" s="231">
        <v>0</v>
      </c>
      <c r="AE375" s="231">
        <v>0</v>
      </c>
      <c r="AF375" s="231">
        <v>0</v>
      </c>
      <c r="AG375">
        <v>1</v>
      </c>
    </row>
    <row r="376" spans="2:33" x14ac:dyDescent="0.35">
      <c r="B376">
        <v>4656</v>
      </c>
      <c r="C376" t="s">
        <v>520</v>
      </c>
      <c r="D376" s="231">
        <v>0</v>
      </c>
      <c r="E376" s="231">
        <v>2</v>
      </c>
      <c r="F376" s="231">
        <v>1</v>
      </c>
      <c r="G376" s="231">
        <v>3</v>
      </c>
      <c r="H376" s="231">
        <v>0</v>
      </c>
      <c r="I376" s="231">
        <v>0</v>
      </c>
      <c r="J376" s="231">
        <v>0</v>
      </c>
      <c r="K376" s="231">
        <v>0</v>
      </c>
      <c r="L376" s="231">
        <v>30</v>
      </c>
      <c r="M376" s="231">
        <v>15</v>
      </c>
      <c r="N376" s="231">
        <v>45</v>
      </c>
      <c r="O376" s="231">
        <v>0</v>
      </c>
      <c r="P376" s="231">
        <v>0</v>
      </c>
      <c r="Q376" s="231">
        <v>0</v>
      </c>
      <c r="R376" s="231">
        <v>1</v>
      </c>
      <c r="S376" s="231">
        <v>15</v>
      </c>
      <c r="T376" s="231">
        <v>0</v>
      </c>
      <c r="U376" s="231">
        <v>1</v>
      </c>
      <c r="V376" s="231">
        <v>15</v>
      </c>
      <c r="W376" s="231">
        <v>0</v>
      </c>
      <c r="X376" s="231">
        <v>1</v>
      </c>
      <c r="Y376" s="231">
        <v>15</v>
      </c>
      <c r="Z376" s="231">
        <v>0</v>
      </c>
      <c r="AA376" s="231">
        <v>0</v>
      </c>
      <c r="AB376" s="231">
        <v>0</v>
      </c>
      <c r="AC376" s="231">
        <v>0</v>
      </c>
      <c r="AD376" s="231">
        <v>0</v>
      </c>
      <c r="AE376" s="231">
        <v>0</v>
      </c>
      <c r="AF376" s="231">
        <v>0</v>
      </c>
      <c r="AG376">
        <v>0</v>
      </c>
    </row>
    <row r="377" spans="2:33" x14ac:dyDescent="0.35">
      <c r="B377">
        <v>4664</v>
      </c>
      <c r="C377" t="s">
        <v>521</v>
      </c>
      <c r="D377" s="231">
        <v>3</v>
      </c>
      <c r="E377" s="231">
        <v>0</v>
      </c>
      <c r="F377" s="231">
        <v>0</v>
      </c>
      <c r="G377" s="231">
        <v>0</v>
      </c>
      <c r="H377" s="231">
        <v>0</v>
      </c>
      <c r="I377" s="231">
        <v>0</v>
      </c>
      <c r="J377" s="231">
        <v>0</v>
      </c>
      <c r="K377" s="231">
        <v>45</v>
      </c>
      <c r="L377" s="231">
        <v>0</v>
      </c>
      <c r="M377" s="231">
        <v>0</v>
      </c>
      <c r="N377" s="231">
        <v>0</v>
      </c>
      <c r="O377" s="231">
        <v>0</v>
      </c>
      <c r="P377" s="231">
        <v>0</v>
      </c>
      <c r="Q377" s="231">
        <v>0</v>
      </c>
      <c r="R377" s="231">
        <v>0</v>
      </c>
      <c r="S377" s="231">
        <v>0</v>
      </c>
      <c r="T377" s="231">
        <v>0</v>
      </c>
      <c r="U377" s="231">
        <v>0</v>
      </c>
      <c r="V377" s="231">
        <v>0</v>
      </c>
      <c r="W377" s="231">
        <v>0</v>
      </c>
      <c r="X377" s="231">
        <v>0</v>
      </c>
      <c r="Y377" s="231">
        <v>0</v>
      </c>
      <c r="Z377" s="231">
        <v>0</v>
      </c>
      <c r="AA377" s="231">
        <v>0</v>
      </c>
      <c r="AB377" s="231">
        <v>0</v>
      </c>
      <c r="AC377" s="231">
        <v>0</v>
      </c>
      <c r="AD377" s="231">
        <v>0</v>
      </c>
      <c r="AE377" s="231">
        <v>0</v>
      </c>
      <c r="AF377" s="231">
        <v>0</v>
      </c>
      <c r="AG377">
        <v>0</v>
      </c>
    </row>
    <row r="378" spans="2:33" x14ac:dyDescent="0.35">
      <c r="B378">
        <v>4668</v>
      </c>
      <c r="C378" t="s">
        <v>522</v>
      </c>
      <c r="D378" s="231">
        <v>0</v>
      </c>
      <c r="E378" s="231">
        <v>23</v>
      </c>
      <c r="F378" s="231">
        <v>4</v>
      </c>
      <c r="G378" s="231">
        <v>27</v>
      </c>
      <c r="H378" s="231">
        <v>15</v>
      </c>
      <c r="I378" s="231">
        <v>4</v>
      </c>
      <c r="J378" s="231">
        <v>19</v>
      </c>
      <c r="K378" s="231">
        <v>0</v>
      </c>
      <c r="L378" s="231">
        <v>336</v>
      </c>
      <c r="M378" s="231">
        <v>60</v>
      </c>
      <c r="N378" s="231">
        <v>396</v>
      </c>
      <c r="O378" s="231">
        <v>201</v>
      </c>
      <c r="P378" s="231">
        <v>52</v>
      </c>
      <c r="Q378" s="231">
        <v>253</v>
      </c>
      <c r="R378" s="231">
        <v>0</v>
      </c>
      <c r="S378" s="231">
        <v>0</v>
      </c>
      <c r="T378" s="231">
        <v>0</v>
      </c>
      <c r="U378" s="231">
        <v>1</v>
      </c>
      <c r="V378" s="231">
        <v>15</v>
      </c>
      <c r="W378" s="231">
        <v>15</v>
      </c>
      <c r="X378" s="231">
        <v>1</v>
      </c>
      <c r="Y378" s="231">
        <v>15</v>
      </c>
      <c r="Z378" s="231">
        <v>15</v>
      </c>
      <c r="AA378" s="231">
        <v>0</v>
      </c>
      <c r="AB378" s="231">
        <v>0</v>
      </c>
      <c r="AC378" s="231">
        <v>0</v>
      </c>
      <c r="AD378" s="231">
        <v>0</v>
      </c>
      <c r="AE378" s="231">
        <v>0</v>
      </c>
      <c r="AF378" s="231">
        <v>0</v>
      </c>
      <c r="AG378">
        <v>0</v>
      </c>
    </row>
    <row r="379" spans="2:33" x14ac:dyDescent="0.35">
      <c r="B379">
        <v>4669</v>
      </c>
      <c r="C379" t="s">
        <v>523</v>
      </c>
      <c r="D379" s="231">
        <v>0</v>
      </c>
      <c r="E379" s="231">
        <v>1</v>
      </c>
      <c r="F379" s="231">
        <v>1</v>
      </c>
      <c r="G379" s="231">
        <v>2</v>
      </c>
      <c r="H379" s="231">
        <v>1</v>
      </c>
      <c r="I379" s="231">
        <v>1</v>
      </c>
      <c r="J379" s="231">
        <v>2</v>
      </c>
      <c r="K379" s="231">
        <v>0</v>
      </c>
      <c r="L379" s="231">
        <v>0</v>
      </c>
      <c r="M379" s="231">
        <v>0</v>
      </c>
      <c r="N379" s="231">
        <v>0</v>
      </c>
      <c r="O379" s="231">
        <v>15</v>
      </c>
      <c r="P379" s="231">
        <v>15</v>
      </c>
      <c r="Q379" s="231">
        <v>30</v>
      </c>
      <c r="R379" s="231">
        <v>0</v>
      </c>
      <c r="S379" s="231">
        <v>0</v>
      </c>
      <c r="T379" s="231">
        <v>0</v>
      </c>
      <c r="U379" s="231">
        <v>0</v>
      </c>
      <c r="V379" s="231">
        <v>0</v>
      </c>
      <c r="W379" s="231">
        <v>0</v>
      </c>
      <c r="X379" s="231">
        <v>0</v>
      </c>
      <c r="Y379" s="231">
        <v>0</v>
      </c>
      <c r="Z379" s="231">
        <v>0</v>
      </c>
      <c r="AA379" s="231">
        <v>0</v>
      </c>
      <c r="AB379" s="231">
        <v>0</v>
      </c>
      <c r="AC379" s="231">
        <v>0</v>
      </c>
      <c r="AD379" s="231">
        <v>0</v>
      </c>
      <c r="AE379" s="231">
        <v>0</v>
      </c>
      <c r="AF379" s="231">
        <v>0</v>
      </c>
      <c r="AG379">
        <v>0</v>
      </c>
    </row>
    <row r="380" spans="2:33" x14ac:dyDescent="0.35">
      <c r="B380">
        <v>4710</v>
      </c>
      <c r="C380" t="s">
        <v>524</v>
      </c>
      <c r="D380" s="231">
        <v>2</v>
      </c>
      <c r="E380" s="231">
        <v>37</v>
      </c>
      <c r="F380" s="231">
        <v>21</v>
      </c>
      <c r="G380" s="231">
        <v>58</v>
      </c>
      <c r="H380" s="231">
        <v>28</v>
      </c>
      <c r="I380" s="231">
        <v>14</v>
      </c>
      <c r="J380" s="231">
        <v>42</v>
      </c>
      <c r="K380" s="231">
        <v>30</v>
      </c>
      <c r="L380" s="231">
        <v>555</v>
      </c>
      <c r="M380" s="231">
        <v>315</v>
      </c>
      <c r="N380" s="231">
        <v>870</v>
      </c>
      <c r="O380" s="231">
        <v>420</v>
      </c>
      <c r="P380" s="231">
        <v>210</v>
      </c>
      <c r="Q380" s="231">
        <v>630</v>
      </c>
      <c r="R380" s="231">
        <v>8</v>
      </c>
      <c r="S380" s="231">
        <v>120</v>
      </c>
      <c r="T380" s="231">
        <v>60</v>
      </c>
      <c r="U380" s="231">
        <v>4</v>
      </c>
      <c r="V380" s="231">
        <v>60</v>
      </c>
      <c r="W380" s="231">
        <v>30</v>
      </c>
      <c r="X380" s="231">
        <v>6</v>
      </c>
      <c r="Y380" s="231">
        <v>90</v>
      </c>
      <c r="Z380" s="231">
        <v>45</v>
      </c>
      <c r="AA380" s="231">
        <v>0</v>
      </c>
      <c r="AB380" s="231">
        <v>0</v>
      </c>
      <c r="AC380" s="231">
        <v>0</v>
      </c>
      <c r="AD380" s="231">
        <v>0</v>
      </c>
      <c r="AE380" s="231">
        <v>0</v>
      </c>
      <c r="AF380" s="231">
        <v>0</v>
      </c>
      <c r="AG380">
        <v>0</v>
      </c>
    </row>
    <row r="381" spans="2:33" x14ac:dyDescent="0.35">
      <c r="B381">
        <v>4712</v>
      </c>
      <c r="C381" t="s">
        <v>525</v>
      </c>
      <c r="D381" s="231">
        <v>0</v>
      </c>
      <c r="E381" s="231">
        <v>19</v>
      </c>
      <c r="F381" s="231">
        <v>21</v>
      </c>
      <c r="G381" s="231">
        <v>40</v>
      </c>
      <c r="H381" s="231">
        <v>0</v>
      </c>
      <c r="I381" s="231">
        <v>5</v>
      </c>
      <c r="J381" s="231">
        <v>5</v>
      </c>
      <c r="K381" s="231">
        <v>0</v>
      </c>
      <c r="L381" s="231">
        <v>283.5</v>
      </c>
      <c r="M381" s="231">
        <v>313.5</v>
      </c>
      <c r="N381" s="231">
        <v>597</v>
      </c>
      <c r="O381" s="231">
        <v>0</v>
      </c>
      <c r="P381" s="231">
        <v>75</v>
      </c>
      <c r="Q381" s="231">
        <v>75</v>
      </c>
      <c r="R381" s="231">
        <v>0</v>
      </c>
      <c r="S381" s="231">
        <v>0</v>
      </c>
      <c r="T381" s="231">
        <v>0</v>
      </c>
      <c r="U381" s="231">
        <v>7</v>
      </c>
      <c r="V381" s="231">
        <v>105</v>
      </c>
      <c r="W381" s="231">
        <v>0</v>
      </c>
      <c r="X381" s="231">
        <v>20</v>
      </c>
      <c r="Y381" s="231">
        <v>300</v>
      </c>
      <c r="Z381" s="231">
        <v>30</v>
      </c>
      <c r="AA381" s="231">
        <v>0</v>
      </c>
      <c r="AB381" s="231">
        <v>0</v>
      </c>
      <c r="AC381" s="231">
        <v>0</v>
      </c>
      <c r="AD381" s="231">
        <v>0</v>
      </c>
      <c r="AE381" s="231">
        <v>0</v>
      </c>
      <c r="AF381" s="231">
        <v>0</v>
      </c>
      <c r="AG381">
        <v>0</v>
      </c>
    </row>
    <row r="382" spans="2:33" x14ac:dyDescent="0.35">
      <c r="B382">
        <v>4716</v>
      </c>
      <c r="C382" t="s">
        <v>526</v>
      </c>
      <c r="D382" s="231">
        <v>3</v>
      </c>
      <c r="E382" s="231">
        <v>22</v>
      </c>
      <c r="F382" s="231">
        <v>15</v>
      </c>
      <c r="G382" s="231">
        <v>37</v>
      </c>
      <c r="H382" s="231">
        <v>11</v>
      </c>
      <c r="I382" s="231">
        <v>10</v>
      </c>
      <c r="J382" s="231">
        <v>21</v>
      </c>
      <c r="K382" s="231">
        <v>45</v>
      </c>
      <c r="L382" s="231">
        <v>330</v>
      </c>
      <c r="M382" s="231">
        <v>225</v>
      </c>
      <c r="N382" s="231">
        <v>555</v>
      </c>
      <c r="O382" s="231">
        <v>165</v>
      </c>
      <c r="P382" s="231">
        <v>150</v>
      </c>
      <c r="Q382" s="231">
        <v>315</v>
      </c>
      <c r="R382" s="231">
        <v>1</v>
      </c>
      <c r="S382" s="231">
        <v>15</v>
      </c>
      <c r="T382" s="231">
        <v>15</v>
      </c>
      <c r="U382" s="231">
        <v>1</v>
      </c>
      <c r="V382" s="231">
        <v>15</v>
      </c>
      <c r="W382" s="231">
        <v>15</v>
      </c>
      <c r="X382" s="231">
        <v>14</v>
      </c>
      <c r="Y382" s="231">
        <v>210</v>
      </c>
      <c r="Z382" s="231">
        <v>135</v>
      </c>
      <c r="AA382" s="231">
        <v>0</v>
      </c>
      <c r="AB382" s="231">
        <v>0</v>
      </c>
      <c r="AC382" s="231">
        <v>0</v>
      </c>
      <c r="AD382" s="231">
        <v>0</v>
      </c>
      <c r="AE382" s="231">
        <v>0</v>
      </c>
      <c r="AF382" s="231">
        <v>0</v>
      </c>
      <c r="AG382">
        <v>0</v>
      </c>
    </row>
    <row r="383" spans="2:33" x14ac:dyDescent="0.35">
      <c r="B383">
        <v>4721</v>
      </c>
      <c r="C383" t="s">
        <v>527</v>
      </c>
      <c r="D383" s="231">
        <v>0</v>
      </c>
      <c r="E383" s="231">
        <v>5</v>
      </c>
      <c r="F383" s="231">
        <v>4</v>
      </c>
      <c r="G383" s="231">
        <v>9</v>
      </c>
      <c r="H383" s="231">
        <v>1</v>
      </c>
      <c r="I383" s="231">
        <v>2</v>
      </c>
      <c r="J383" s="231">
        <v>3</v>
      </c>
      <c r="K383" s="231">
        <v>0</v>
      </c>
      <c r="L383" s="231">
        <v>75</v>
      </c>
      <c r="M383" s="231">
        <v>60</v>
      </c>
      <c r="N383" s="231">
        <v>135</v>
      </c>
      <c r="O383" s="231">
        <v>15</v>
      </c>
      <c r="P383" s="231">
        <v>30</v>
      </c>
      <c r="Q383" s="231">
        <v>45</v>
      </c>
      <c r="R383" s="231">
        <v>3</v>
      </c>
      <c r="S383" s="231">
        <v>45</v>
      </c>
      <c r="T383" s="231">
        <v>0</v>
      </c>
      <c r="U383" s="231">
        <v>2</v>
      </c>
      <c r="V383" s="231">
        <v>30</v>
      </c>
      <c r="W383" s="231">
        <v>15</v>
      </c>
      <c r="X383" s="231">
        <v>0</v>
      </c>
      <c r="Y383" s="231">
        <v>0</v>
      </c>
      <c r="Z383" s="231">
        <v>0</v>
      </c>
      <c r="AA383" s="231">
        <v>0</v>
      </c>
      <c r="AB383" s="231">
        <v>0</v>
      </c>
      <c r="AC383" s="231">
        <v>0</v>
      </c>
      <c r="AD383" s="231">
        <v>0</v>
      </c>
      <c r="AE383" s="231">
        <v>0</v>
      </c>
      <c r="AF383" s="231">
        <v>0</v>
      </c>
      <c r="AG383">
        <v>0</v>
      </c>
    </row>
    <row r="384" spans="2:33" x14ac:dyDescent="0.35">
      <c r="B384">
        <v>4778</v>
      </c>
      <c r="C384" t="s">
        <v>528</v>
      </c>
      <c r="D384" s="231">
        <v>11</v>
      </c>
      <c r="E384" s="231">
        <v>11</v>
      </c>
      <c r="F384" s="231">
        <v>5</v>
      </c>
      <c r="G384" s="231">
        <v>16</v>
      </c>
      <c r="H384" s="231">
        <v>0</v>
      </c>
      <c r="I384" s="231">
        <v>0</v>
      </c>
      <c r="J384" s="231">
        <v>0</v>
      </c>
      <c r="K384" s="231">
        <v>165</v>
      </c>
      <c r="L384" s="231">
        <v>165</v>
      </c>
      <c r="M384" s="231">
        <v>75</v>
      </c>
      <c r="N384" s="231">
        <v>240</v>
      </c>
      <c r="O384" s="231">
        <v>0</v>
      </c>
      <c r="P384" s="231">
        <v>0</v>
      </c>
      <c r="Q384" s="231">
        <v>0</v>
      </c>
      <c r="R384" s="231">
        <v>0</v>
      </c>
      <c r="S384" s="231">
        <v>0</v>
      </c>
      <c r="T384" s="231">
        <v>0</v>
      </c>
      <c r="U384" s="231">
        <v>0</v>
      </c>
      <c r="V384" s="231">
        <v>0</v>
      </c>
      <c r="W384" s="231">
        <v>0</v>
      </c>
      <c r="X384" s="231">
        <v>13</v>
      </c>
      <c r="Y384" s="231">
        <v>195</v>
      </c>
      <c r="Z384" s="231">
        <v>0</v>
      </c>
      <c r="AA384" s="231">
        <v>9</v>
      </c>
      <c r="AB384" s="231">
        <v>135</v>
      </c>
      <c r="AC384" s="231">
        <v>0</v>
      </c>
      <c r="AD384" s="231">
        <v>8</v>
      </c>
      <c r="AE384" s="231">
        <v>120</v>
      </c>
      <c r="AF384" s="231">
        <v>0</v>
      </c>
      <c r="AG384">
        <v>0</v>
      </c>
    </row>
    <row r="385" spans="2:33" x14ac:dyDescent="0.35">
      <c r="B385">
        <v>4786</v>
      </c>
      <c r="C385" t="s">
        <v>529</v>
      </c>
      <c r="D385" s="231">
        <v>1</v>
      </c>
      <c r="E385" s="231">
        <v>2</v>
      </c>
      <c r="F385" s="231">
        <v>1</v>
      </c>
      <c r="G385" s="231">
        <v>3</v>
      </c>
      <c r="H385" s="231">
        <v>0</v>
      </c>
      <c r="I385" s="231">
        <v>1</v>
      </c>
      <c r="J385" s="231">
        <v>1</v>
      </c>
      <c r="K385" s="231">
        <v>15</v>
      </c>
      <c r="L385" s="231">
        <v>30</v>
      </c>
      <c r="M385" s="231">
        <v>15</v>
      </c>
      <c r="N385" s="231">
        <v>45</v>
      </c>
      <c r="O385" s="231">
        <v>0</v>
      </c>
      <c r="P385" s="231">
        <v>15</v>
      </c>
      <c r="Q385" s="231">
        <v>15</v>
      </c>
      <c r="R385" s="231">
        <v>0</v>
      </c>
      <c r="S385" s="231">
        <v>0</v>
      </c>
      <c r="T385" s="231">
        <v>0</v>
      </c>
      <c r="U385" s="231">
        <v>0</v>
      </c>
      <c r="V385" s="231">
        <v>0</v>
      </c>
      <c r="W385" s="231">
        <v>0</v>
      </c>
      <c r="X385" s="231">
        <v>0</v>
      </c>
      <c r="Y385" s="231">
        <v>0</v>
      </c>
      <c r="Z385" s="231">
        <v>0</v>
      </c>
      <c r="AA385" s="231">
        <v>0</v>
      </c>
      <c r="AB385" s="231">
        <v>0</v>
      </c>
      <c r="AC385" s="231">
        <v>0</v>
      </c>
      <c r="AD385" s="231">
        <v>0</v>
      </c>
      <c r="AE385" s="231">
        <v>0</v>
      </c>
      <c r="AF385" s="231">
        <v>0</v>
      </c>
      <c r="AG385">
        <v>0</v>
      </c>
    </row>
    <row r="386" spans="2:33" x14ac:dyDescent="0.35">
      <c r="B386">
        <v>4795</v>
      </c>
      <c r="C386" t="s">
        <v>530</v>
      </c>
      <c r="D386" s="231">
        <v>1</v>
      </c>
      <c r="E386" s="231">
        <v>26</v>
      </c>
      <c r="F386" s="231">
        <v>15</v>
      </c>
      <c r="G386" s="231">
        <v>41</v>
      </c>
      <c r="H386" s="231">
        <v>15</v>
      </c>
      <c r="I386" s="231">
        <v>8</v>
      </c>
      <c r="J386" s="231">
        <v>23</v>
      </c>
      <c r="K386" s="231">
        <v>15</v>
      </c>
      <c r="L386" s="231">
        <v>378</v>
      </c>
      <c r="M386" s="231">
        <v>225</v>
      </c>
      <c r="N386" s="231">
        <v>603</v>
      </c>
      <c r="O386" s="231">
        <v>126.25</v>
      </c>
      <c r="P386" s="231">
        <v>81.5</v>
      </c>
      <c r="Q386" s="231">
        <v>207.75</v>
      </c>
      <c r="R386" s="231">
        <v>0</v>
      </c>
      <c r="S386" s="231">
        <v>0</v>
      </c>
      <c r="T386" s="231">
        <v>0</v>
      </c>
      <c r="U386" s="231">
        <v>0</v>
      </c>
      <c r="V386" s="231">
        <v>0</v>
      </c>
      <c r="W386" s="231">
        <v>0</v>
      </c>
      <c r="X386" s="231">
        <v>0</v>
      </c>
      <c r="Y386" s="231">
        <v>0</v>
      </c>
      <c r="Z386" s="231">
        <v>0</v>
      </c>
      <c r="AA386" s="231">
        <v>0</v>
      </c>
      <c r="AB386" s="231">
        <v>0</v>
      </c>
      <c r="AC386" s="231">
        <v>0</v>
      </c>
      <c r="AD386" s="231">
        <v>0</v>
      </c>
      <c r="AE386" s="231">
        <v>0</v>
      </c>
      <c r="AF386" s="231">
        <v>0</v>
      </c>
      <c r="AG386">
        <v>0</v>
      </c>
    </row>
    <row r="387" spans="2:33" x14ac:dyDescent="0.35">
      <c r="B387">
        <v>4807</v>
      </c>
      <c r="C387" t="s">
        <v>531</v>
      </c>
      <c r="D387" s="231">
        <v>4</v>
      </c>
      <c r="E387" s="231">
        <v>22</v>
      </c>
      <c r="F387" s="231">
        <v>6</v>
      </c>
      <c r="G387" s="231">
        <v>28</v>
      </c>
      <c r="H387" s="231">
        <v>15</v>
      </c>
      <c r="I387" s="231">
        <v>4</v>
      </c>
      <c r="J387" s="231">
        <v>19</v>
      </c>
      <c r="K387" s="231">
        <v>60</v>
      </c>
      <c r="L387" s="231">
        <v>330</v>
      </c>
      <c r="M387" s="231">
        <v>90</v>
      </c>
      <c r="N387" s="231">
        <v>420</v>
      </c>
      <c r="O387" s="231">
        <v>225</v>
      </c>
      <c r="P387" s="231">
        <v>60</v>
      </c>
      <c r="Q387" s="231">
        <v>285</v>
      </c>
      <c r="R387" s="231">
        <v>1</v>
      </c>
      <c r="S387" s="231">
        <v>15</v>
      </c>
      <c r="T387" s="231">
        <v>0</v>
      </c>
      <c r="U387" s="231">
        <v>1</v>
      </c>
      <c r="V387" s="231">
        <v>15</v>
      </c>
      <c r="W387" s="231">
        <v>15</v>
      </c>
      <c r="X387" s="231">
        <v>5</v>
      </c>
      <c r="Y387" s="231">
        <v>75</v>
      </c>
      <c r="Z387" s="231">
        <v>30</v>
      </c>
      <c r="AA387" s="231">
        <v>1</v>
      </c>
      <c r="AB387" s="231">
        <v>15</v>
      </c>
      <c r="AC387" s="231">
        <v>0</v>
      </c>
      <c r="AD387" s="231">
        <v>1</v>
      </c>
      <c r="AE387" s="231">
        <v>15</v>
      </c>
      <c r="AF387" s="231">
        <v>0</v>
      </c>
      <c r="AG387">
        <v>1</v>
      </c>
    </row>
    <row r="388" spans="2:33" x14ac:dyDescent="0.35">
      <c r="B388">
        <v>4819</v>
      </c>
      <c r="C388" t="s">
        <v>532</v>
      </c>
      <c r="D388" s="231">
        <v>34</v>
      </c>
      <c r="E388" s="231">
        <v>49</v>
      </c>
      <c r="F388" s="231">
        <v>14</v>
      </c>
      <c r="G388" s="231">
        <v>63</v>
      </c>
      <c r="H388" s="231">
        <v>17</v>
      </c>
      <c r="I388" s="231">
        <v>6</v>
      </c>
      <c r="J388" s="231">
        <v>23</v>
      </c>
      <c r="K388" s="231">
        <v>510</v>
      </c>
      <c r="L388" s="231">
        <v>735</v>
      </c>
      <c r="M388" s="231">
        <v>210</v>
      </c>
      <c r="N388" s="231">
        <v>945</v>
      </c>
      <c r="O388" s="231">
        <v>255</v>
      </c>
      <c r="P388" s="231">
        <v>90</v>
      </c>
      <c r="Q388" s="231">
        <v>345</v>
      </c>
      <c r="R388" s="231">
        <v>22</v>
      </c>
      <c r="S388" s="231">
        <v>330</v>
      </c>
      <c r="T388" s="231">
        <v>60</v>
      </c>
      <c r="U388" s="231">
        <v>19</v>
      </c>
      <c r="V388" s="231">
        <v>285</v>
      </c>
      <c r="W388" s="231">
        <v>105</v>
      </c>
      <c r="X388" s="231">
        <v>9</v>
      </c>
      <c r="Y388" s="231">
        <v>135</v>
      </c>
      <c r="Z388" s="231">
        <v>75</v>
      </c>
      <c r="AA388" s="231">
        <v>21</v>
      </c>
      <c r="AB388" s="231">
        <v>315</v>
      </c>
      <c r="AC388" s="231">
        <v>60</v>
      </c>
      <c r="AD388" s="231">
        <v>19</v>
      </c>
      <c r="AE388" s="231">
        <v>285</v>
      </c>
      <c r="AF388" s="231">
        <v>60</v>
      </c>
      <c r="AG388">
        <v>3</v>
      </c>
    </row>
    <row r="389" spans="2:33" x14ac:dyDescent="0.35">
      <c r="B389">
        <v>4857</v>
      </c>
      <c r="C389" t="s">
        <v>1220</v>
      </c>
      <c r="D389" s="231">
        <v>1</v>
      </c>
      <c r="E389" s="231">
        <v>0</v>
      </c>
      <c r="F389" s="231">
        <v>0</v>
      </c>
      <c r="G389" s="231">
        <v>0</v>
      </c>
      <c r="H389" s="231">
        <v>0</v>
      </c>
      <c r="I389" s="231">
        <v>0</v>
      </c>
      <c r="J389" s="231">
        <v>0</v>
      </c>
      <c r="K389" s="231">
        <v>15</v>
      </c>
      <c r="L389" s="231">
        <v>0</v>
      </c>
      <c r="M389" s="231">
        <v>0</v>
      </c>
      <c r="N389" s="231">
        <v>0</v>
      </c>
      <c r="O389" s="231">
        <v>0</v>
      </c>
      <c r="P389" s="231">
        <v>0</v>
      </c>
      <c r="Q389" s="231">
        <v>0</v>
      </c>
      <c r="R389" s="231">
        <v>0</v>
      </c>
      <c r="S389" s="231">
        <v>0</v>
      </c>
      <c r="T389" s="231">
        <v>0</v>
      </c>
      <c r="U389" s="231">
        <v>0</v>
      </c>
      <c r="V389" s="231">
        <v>0</v>
      </c>
      <c r="W389" s="231">
        <v>0</v>
      </c>
      <c r="X389" s="231">
        <v>0</v>
      </c>
      <c r="Y389" s="231">
        <v>0</v>
      </c>
      <c r="Z389" s="231">
        <v>0</v>
      </c>
      <c r="AA389" s="231">
        <v>0</v>
      </c>
      <c r="AB389" s="231">
        <v>0</v>
      </c>
      <c r="AC389" s="231">
        <v>0</v>
      </c>
      <c r="AD389" s="231">
        <v>0</v>
      </c>
      <c r="AE389" s="231">
        <v>0</v>
      </c>
      <c r="AF389" s="231">
        <v>0</v>
      </c>
      <c r="AG389">
        <v>0</v>
      </c>
    </row>
    <row r="390" spans="2:33" x14ac:dyDescent="0.35">
      <c r="B390">
        <v>4864</v>
      </c>
      <c r="C390" t="s">
        <v>533</v>
      </c>
      <c r="D390" s="231">
        <v>14</v>
      </c>
      <c r="E390" s="231">
        <v>31</v>
      </c>
      <c r="F390" s="231">
        <v>10</v>
      </c>
      <c r="G390" s="231">
        <v>41</v>
      </c>
      <c r="H390" s="231">
        <v>8</v>
      </c>
      <c r="I390" s="231">
        <v>3</v>
      </c>
      <c r="J390" s="231">
        <v>11</v>
      </c>
      <c r="K390" s="231">
        <v>210</v>
      </c>
      <c r="L390" s="231">
        <v>465</v>
      </c>
      <c r="M390" s="231">
        <v>150</v>
      </c>
      <c r="N390" s="231">
        <v>615</v>
      </c>
      <c r="O390" s="231">
        <v>120</v>
      </c>
      <c r="P390" s="231">
        <v>45</v>
      </c>
      <c r="Q390" s="231">
        <v>165</v>
      </c>
      <c r="R390" s="231">
        <v>18</v>
      </c>
      <c r="S390" s="231">
        <v>270</v>
      </c>
      <c r="T390" s="231">
        <v>60</v>
      </c>
      <c r="U390" s="231">
        <v>8</v>
      </c>
      <c r="V390" s="231">
        <v>120</v>
      </c>
      <c r="W390" s="231">
        <v>15</v>
      </c>
      <c r="X390" s="231">
        <v>3</v>
      </c>
      <c r="Y390" s="231">
        <v>45</v>
      </c>
      <c r="Z390" s="231">
        <v>30</v>
      </c>
      <c r="AA390" s="231">
        <v>25</v>
      </c>
      <c r="AB390" s="231">
        <v>375</v>
      </c>
      <c r="AC390" s="231">
        <v>45</v>
      </c>
      <c r="AD390" s="231">
        <v>16</v>
      </c>
      <c r="AE390" s="231">
        <v>240</v>
      </c>
      <c r="AF390" s="231">
        <v>45</v>
      </c>
      <c r="AG390">
        <v>1</v>
      </c>
    </row>
    <row r="391" spans="2:33" x14ac:dyDescent="0.35">
      <c r="B391">
        <v>4927</v>
      </c>
      <c r="C391" t="s">
        <v>534</v>
      </c>
      <c r="D391" s="231">
        <v>6</v>
      </c>
      <c r="E391" s="231">
        <v>16</v>
      </c>
      <c r="F391" s="231">
        <v>8</v>
      </c>
      <c r="G391" s="231">
        <v>24</v>
      </c>
      <c r="H391" s="231">
        <v>12</v>
      </c>
      <c r="I391" s="231">
        <v>4</v>
      </c>
      <c r="J391" s="231">
        <v>16</v>
      </c>
      <c r="K391" s="231">
        <v>90</v>
      </c>
      <c r="L391" s="231">
        <v>240</v>
      </c>
      <c r="M391" s="231">
        <v>120</v>
      </c>
      <c r="N391" s="231">
        <v>360</v>
      </c>
      <c r="O391" s="231">
        <v>167.36</v>
      </c>
      <c r="P391" s="231">
        <v>56.84</v>
      </c>
      <c r="Q391" s="231">
        <v>224.20000000000002</v>
      </c>
      <c r="R391" s="231">
        <v>3</v>
      </c>
      <c r="S391" s="231">
        <v>45</v>
      </c>
      <c r="T391" s="231">
        <v>15</v>
      </c>
      <c r="U391" s="231">
        <v>1</v>
      </c>
      <c r="V391" s="231">
        <v>15</v>
      </c>
      <c r="W391" s="231">
        <v>15</v>
      </c>
      <c r="X391" s="231">
        <v>2</v>
      </c>
      <c r="Y391" s="231">
        <v>30</v>
      </c>
      <c r="Z391" s="231">
        <v>15</v>
      </c>
      <c r="AA391" s="231">
        <v>4</v>
      </c>
      <c r="AB391" s="231">
        <v>60</v>
      </c>
      <c r="AC391" s="231">
        <v>0</v>
      </c>
      <c r="AD391" s="231">
        <v>0</v>
      </c>
      <c r="AE391" s="231">
        <v>0</v>
      </c>
      <c r="AF391" s="231">
        <v>0</v>
      </c>
      <c r="AG391">
        <v>0</v>
      </c>
    </row>
    <row r="392" spans="2:33" x14ac:dyDescent="0.35">
      <c r="B392">
        <v>4930</v>
      </c>
      <c r="C392" t="s">
        <v>535</v>
      </c>
      <c r="D392" s="231">
        <v>13</v>
      </c>
      <c r="E392" s="231">
        <v>11</v>
      </c>
      <c r="F392" s="231">
        <v>8</v>
      </c>
      <c r="G392" s="231">
        <v>19</v>
      </c>
      <c r="H392" s="231">
        <v>3</v>
      </c>
      <c r="I392" s="231">
        <v>1</v>
      </c>
      <c r="J392" s="231">
        <v>4</v>
      </c>
      <c r="K392" s="231">
        <v>195</v>
      </c>
      <c r="L392" s="231">
        <v>165</v>
      </c>
      <c r="M392" s="231">
        <v>120</v>
      </c>
      <c r="N392" s="231">
        <v>285</v>
      </c>
      <c r="O392" s="231">
        <v>45</v>
      </c>
      <c r="P392" s="231">
        <v>15</v>
      </c>
      <c r="Q392" s="231">
        <v>60</v>
      </c>
      <c r="R392" s="231">
        <v>2</v>
      </c>
      <c r="S392" s="231">
        <v>30</v>
      </c>
      <c r="T392" s="231">
        <v>15</v>
      </c>
      <c r="U392" s="231">
        <v>2</v>
      </c>
      <c r="V392" s="231">
        <v>30</v>
      </c>
      <c r="W392" s="231">
        <v>0</v>
      </c>
      <c r="X392" s="231">
        <v>12</v>
      </c>
      <c r="Y392" s="231">
        <v>180</v>
      </c>
      <c r="Z392" s="231">
        <v>45</v>
      </c>
      <c r="AA392" s="231">
        <v>3</v>
      </c>
      <c r="AB392" s="231">
        <v>45</v>
      </c>
      <c r="AC392" s="231">
        <v>15</v>
      </c>
      <c r="AD392" s="231">
        <v>2</v>
      </c>
      <c r="AE392" s="231">
        <v>30</v>
      </c>
      <c r="AF392" s="231">
        <v>0</v>
      </c>
      <c r="AG392">
        <v>0</v>
      </c>
    </row>
    <row r="393" spans="2:33" x14ac:dyDescent="0.35">
      <c r="B393">
        <v>4933</v>
      </c>
      <c r="C393" t="s">
        <v>536</v>
      </c>
      <c r="D393" s="231">
        <v>32</v>
      </c>
      <c r="E393" s="231">
        <v>50</v>
      </c>
      <c r="F393" s="231">
        <v>12</v>
      </c>
      <c r="G393" s="231">
        <v>62</v>
      </c>
      <c r="H393" s="231">
        <v>12</v>
      </c>
      <c r="I393" s="231">
        <v>2</v>
      </c>
      <c r="J393" s="231">
        <v>14</v>
      </c>
      <c r="K393" s="231">
        <v>480</v>
      </c>
      <c r="L393" s="231">
        <v>750</v>
      </c>
      <c r="M393" s="231">
        <v>180</v>
      </c>
      <c r="N393" s="231">
        <v>930</v>
      </c>
      <c r="O393" s="231">
        <v>180</v>
      </c>
      <c r="P393" s="231">
        <v>30</v>
      </c>
      <c r="Q393" s="231">
        <v>210</v>
      </c>
      <c r="R393" s="231">
        <v>1</v>
      </c>
      <c r="S393" s="231">
        <v>15</v>
      </c>
      <c r="T393" s="231">
        <v>0</v>
      </c>
      <c r="U393" s="231">
        <v>14</v>
      </c>
      <c r="V393" s="231">
        <v>210</v>
      </c>
      <c r="W393" s="231">
        <v>15</v>
      </c>
      <c r="X393" s="231">
        <v>33</v>
      </c>
      <c r="Y393" s="231">
        <v>495</v>
      </c>
      <c r="Z393" s="231">
        <v>120</v>
      </c>
      <c r="AA393" s="231">
        <v>11</v>
      </c>
      <c r="AB393" s="231">
        <v>165</v>
      </c>
      <c r="AC393" s="231">
        <v>0</v>
      </c>
      <c r="AD393" s="231">
        <v>3</v>
      </c>
      <c r="AE393" s="231">
        <v>45</v>
      </c>
      <c r="AF393" s="231">
        <v>0</v>
      </c>
      <c r="AG393">
        <v>0</v>
      </c>
    </row>
    <row r="394" spans="2:33" x14ac:dyDescent="0.35">
      <c r="B394">
        <v>4936</v>
      </c>
      <c r="C394" t="s">
        <v>537</v>
      </c>
      <c r="D394" s="231">
        <v>3</v>
      </c>
      <c r="E394" s="231">
        <v>17</v>
      </c>
      <c r="F394" s="231">
        <v>2</v>
      </c>
      <c r="G394" s="231">
        <v>19</v>
      </c>
      <c r="H394" s="231">
        <v>15</v>
      </c>
      <c r="I394" s="231">
        <v>2</v>
      </c>
      <c r="J394" s="231">
        <v>17</v>
      </c>
      <c r="K394" s="231">
        <v>45</v>
      </c>
      <c r="L394" s="231">
        <v>255</v>
      </c>
      <c r="M394" s="231">
        <v>30</v>
      </c>
      <c r="N394" s="231">
        <v>285</v>
      </c>
      <c r="O394" s="231">
        <v>215.8</v>
      </c>
      <c r="P394" s="231">
        <v>30</v>
      </c>
      <c r="Q394" s="231">
        <v>245.8</v>
      </c>
      <c r="R394" s="231">
        <v>1</v>
      </c>
      <c r="S394" s="231">
        <v>15</v>
      </c>
      <c r="T394" s="231">
        <v>15</v>
      </c>
      <c r="U394" s="231">
        <v>1</v>
      </c>
      <c r="V394" s="231">
        <v>15</v>
      </c>
      <c r="W394" s="231">
        <v>15</v>
      </c>
      <c r="X394" s="231">
        <v>0</v>
      </c>
      <c r="Y394" s="231">
        <v>0</v>
      </c>
      <c r="Z394" s="231">
        <v>0</v>
      </c>
      <c r="AA394" s="231">
        <v>0</v>
      </c>
      <c r="AB394" s="231">
        <v>0</v>
      </c>
      <c r="AC394" s="231">
        <v>0</v>
      </c>
      <c r="AD394" s="231">
        <v>0</v>
      </c>
      <c r="AE394" s="231">
        <v>0</v>
      </c>
      <c r="AF394" s="231">
        <v>0</v>
      </c>
      <c r="AG394">
        <v>0</v>
      </c>
    </row>
    <row r="395" spans="2:33" x14ac:dyDescent="0.35">
      <c r="B395">
        <v>5201</v>
      </c>
      <c r="C395" t="s">
        <v>538</v>
      </c>
      <c r="D395" s="231">
        <v>8</v>
      </c>
      <c r="E395" s="231">
        <v>17</v>
      </c>
      <c r="F395" s="231">
        <v>2</v>
      </c>
      <c r="G395" s="231">
        <v>19</v>
      </c>
      <c r="H395" s="231">
        <v>8</v>
      </c>
      <c r="I395" s="231">
        <v>1</v>
      </c>
      <c r="J395" s="231">
        <v>9</v>
      </c>
      <c r="K395" s="231">
        <v>120</v>
      </c>
      <c r="L395" s="231">
        <v>202.5</v>
      </c>
      <c r="M395" s="231">
        <v>15</v>
      </c>
      <c r="N395" s="231">
        <v>217.5</v>
      </c>
      <c r="O395" s="231">
        <v>60</v>
      </c>
      <c r="P395" s="231">
        <v>11</v>
      </c>
      <c r="Q395" s="231">
        <v>71</v>
      </c>
      <c r="R395" s="231">
        <v>0</v>
      </c>
      <c r="S395" s="231">
        <v>0</v>
      </c>
      <c r="T395" s="231">
        <v>0</v>
      </c>
      <c r="U395" s="231">
        <v>3</v>
      </c>
      <c r="V395" s="231">
        <v>45</v>
      </c>
      <c r="W395" s="231">
        <v>0</v>
      </c>
      <c r="X395" s="231">
        <v>1</v>
      </c>
      <c r="Y395" s="231">
        <v>7.5</v>
      </c>
      <c r="Z395" s="231">
        <v>0</v>
      </c>
      <c r="AA395" s="231">
        <v>0</v>
      </c>
      <c r="AB395" s="231">
        <v>0</v>
      </c>
      <c r="AC395" s="231">
        <v>0</v>
      </c>
      <c r="AD395" s="231">
        <v>0</v>
      </c>
      <c r="AE395" s="231">
        <v>0</v>
      </c>
      <c r="AF395" s="231">
        <v>0</v>
      </c>
      <c r="AG395">
        <v>0</v>
      </c>
    </row>
    <row r="396" spans="2:33" x14ac:dyDescent="0.35">
      <c r="B396">
        <v>5352</v>
      </c>
      <c r="C396" t="s">
        <v>540</v>
      </c>
      <c r="D396" s="231">
        <v>1</v>
      </c>
      <c r="E396" s="231">
        <v>1</v>
      </c>
      <c r="F396" s="231">
        <v>2</v>
      </c>
      <c r="G396" s="231">
        <v>3</v>
      </c>
      <c r="H396" s="231">
        <v>0</v>
      </c>
      <c r="I396" s="231">
        <v>1</v>
      </c>
      <c r="J396" s="231">
        <v>1</v>
      </c>
      <c r="K396" s="231">
        <v>15</v>
      </c>
      <c r="L396" s="231">
        <v>15</v>
      </c>
      <c r="M396" s="231">
        <v>15</v>
      </c>
      <c r="N396" s="231">
        <v>30</v>
      </c>
      <c r="O396" s="231">
        <v>0</v>
      </c>
      <c r="P396" s="231">
        <v>15</v>
      </c>
      <c r="Q396" s="231">
        <v>15</v>
      </c>
      <c r="R396" s="231">
        <v>0</v>
      </c>
      <c r="S396" s="231">
        <v>0</v>
      </c>
      <c r="T396" s="231">
        <v>0</v>
      </c>
      <c r="U396" s="231">
        <v>0</v>
      </c>
      <c r="V396" s="231">
        <v>0</v>
      </c>
      <c r="W396" s="231">
        <v>0</v>
      </c>
      <c r="X396" s="231">
        <v>1</v>
      </c>
      <c r="Y396" s="231">
        <v>15</v>
      </c>
      <c r="Z396" s="231">
        <v>0</v>
      </c>
      <c r="AA396" s="231">
        <v>0</v>
      </c>
      <c r="AB396" s="231">
        <v>0</v>
      </c>
      <c r="AC396" s="231">
        <v>0</v>
      </c>
      <c r="AD396" s="231">
        <v>0</v>
      </c>
      <c r="AE396" s="231">
        <v>0</v>
      </c>
      <c r="AF396" s="231">
        <v>0</v>
      </c>
      <c r="AG396">
        <v>0</v>
      </c>
    </row>
    <row r="397" spans="2:33" x14ac:dyDescent="0.35">
      <c r="B397">
        <v>5425</v>
      </c>
      <c r="C397" t="s">
        <v>544</v>
      </c>
      <c r="D397" s="231">
        <v>0</v>
      </c>
      <c r="E397" s="231">
        <v>10</v>
      </c>
      <c r="F397" s="231">
        <v>8</v>
      </c>
      <c r="G397" s="231">
        <v>18</v>
      </c>
      <c r="H397" s="231">
        <v>7</v>
      </c>
      <c r="I397" s="231">
        <v>3</v>
      </c>
      <c r="J397" s="231">
        <v>10</v>
      </c>
      <c r="K397" s="231">
        <v>0</v>
      </c>
      <c r="L397" s="231">
        <v>150</v>
      </c>
      <c r="M397" s="231">
        <v>120</v>
      </c>
      <c r="N397" s="231">
        <v>270</v>
      </c>
      <c r="O397" s="231">
        <v>105</v>
      </c>
      <c r="P397" s="231">
        <v>45</v>
      </c>
      <c r="Q397" s="231">
        <v>150</v>
      </c>
      <c r="R397" s="231">
        <v>1</v>
      </c>
      <c r="S397" s="231">
        <v>15</v>
      </c>
      <c r="T397" s="231">
        <v>0</v>
      </c>
      <c r="U397" s="231">
        <v>1</v>
      </c>
      <c r="V397" s="231">
        <v>15</v>
      </c>
      <c r="W397" s="231">
        <v>15</v>
      </c>
      <c r="X397" s="231">
        <v>2</v>
      </c>
      <c r="Y397" s="231">
        <v>30</v>
      </c>
      <c r="Z397" s="231">
        <v>30</v>
      </c>
      <c r="AA397" s="231">
        <v>0</v>
      </c>
      <c r="AB397" s="231">
        <v>0</v>
      </c>
      <c r="AC397" s="231">
        <v>0</v>
      </c>
      <c r="AD397" s="231">
        <v>0</v>
      </c>
      <c r="AE397" s="231">
        <v>0</v>
      </c>
      <c r="AF397" s="231">
        <v>0</v>
      </c>
      <c r="AG397">
        <v>0</v>
      </c>
    </row>
    <row r="398" spans="2:33" x14ac:dyDescent="0.35">
      <c r="B398">
        <v>5446</v>
      </c>
      <c r="C398" t="s">
        <v>545</v>
      </c>
      <c r="D398" s="231">
        <v>2</v>
      </c>
      <c r="E398" s="231">
        <v>20</v>
      </c>
      <c r="F398" s="231">
        <v>6</v>
      </c>
      <c r="G398" s="231">
        <v>26</v>
      </c>
      <c r="H398" s="231">
        <v>6</v>
      </c>
      <c r="I398" s="231">
        <v>2</v>
      </c>
      <c r="J398" s="231">
        <v>8</v>
      </c>
      <c r="K398" s="231">
        <v>30</v>
      </c>
      <c r="L398" s="231">
        <v>300</v>
      </c>
      <c r="M398" s="231">
        <v>90</v>
      </c>
      <c r="N398" s="231">
        <v>390</v>
      </c>
      <c r="O398" s="231">
        <v>90</v>
      </c>
      <c r="P398" s="231">
        <v>24</v>
      </c>
      <c r="Q398" s="231">
        <v>114</v>
      </c>
      <c r="R398" s="231">
        <v>2</v>
      </c>
      <c r="S398" s="231">
        <v>30</v>
      </c>
      <c r="T398" s="231">
        <v>0</v>
      </c>
      <c r="U398" s="231">
        <v>1</v>
      </c>
      <c r="V398" s="231">
        <v>15</v>
      </c>
      <c r="W398" s="231">
        <v>0</v>
      </c>
      <c r="X398" s="231">
        <v>1</v>
      </c>
      <c r="Y398" s="231">
        <v>15</v>
      </c>
      <c r="Z398" s="231">
        <v>15</v>
      </c>
      <c r="AA398" s="231">
        <v>5</v>
      </c>
      <c r="AB398" s="231">
        <v>75</v>
      </c>
      <c r="AC398" s="231">
        <v>0</v>
      </c>
      <c r="AD398" s="231">
        <v>0</v>
      </c>
      <c r="AE398" s="231">
        <v>0</v>
      </c>
      <c r="AF398" s="231">
        <v>0</v>
      </c>
      <c r="AG398">
        <v>1</v>
      </c>
    </row>
    <row r="399" spans="2:33" x14ac:dyDescent="0.35">
      <c r="B399">
        <v>5483</v>
      </c>
      <c r="C399" t="s">
        <v>546</v>
      </c>
      <c r="D399" s="231">
        <v>0</v>
      </c>
      <c r="E399" s="231">
        <v>3</v>
      </c>
      <c r="F399" s="231">
        <v>2</v>
      </c>
      <c r="G399" s="231">
        <v>5</v>
      </c>
      <c r="H399" s="231">
        <v>3</v>
      </c>
      <c r="I399" s="231">
        <v>2</v>
      </c>
      <c r="J399" s="231">
        <v>5</v>
      </c>
      <c r="K399" s="231">
        <v>0</v>
      </c>
      <c r="L399" s="231">
        <v>0</v>
      </c>
      <c r="M399" s="231">
        <v>0</v>
      </c>
      <c r="N399" s="231">
        <v>0</v>
      </c>
      <c r="O399" s="231">
        <v>45</v>
      </c>
      <c r="P399" s="231">
        <v>30</v>
      </c>
      <c r="Q399" s="231">
        <v>75</v>
      </c>
      <c r="R399" s="231">
        <v>0</v>
      </c>
      <c r="S399" s="231">
        <v>0</v>
      </c>
      <c r="T399" s="231">
        <v>0</v>
      </c>
      <c r="U399" s="231">
        <v>0</v>
      </c>
      <c r="V399" s="231">
        <v>0</v>
      </c>
      <c r="W399" s="231">
        <v>0</v>
      </c>
      <c r="X399" s="231">
        <v>0</v>
      </c>
      <c r="Y399" s="231">
        <v>0</v>
      </c>
      <c r="Z399" s="231">
        <v>0</v>
      </c>
      <c r="AA399" s="231">
        <v>0</v>
      </c>
      <c r="AB399" s="231">
        <v>0</v>
      </c>
      <c r="AC399" s="231">
        <v>0</v>
      </c>
      <c r="AD399" s="231">
        <v>0</v>
      </c>
      <c r="AE399" s="231">
        <v>0</v>
      </c>
      <c r="AF399" s="231">
        <v>0</v>
      </c>
      <c r="AG399">
        <v>0</v>
      </c>
    </row>
    <row r="400" spans="2:33" x14ac:dyDescent="0.35">
      <c r="B400">
        <v>5487</v>
      </c>
      <c r="C400" t="s">
        <v>547</v>
      </c>
      <c r="D400" s="231">
        <v>0</v>
      </c>
      <c r="E400" s="231">
        <v>0</v>
      </c>
      <c r="F400" s="231">
        <v>1</v>
      </c>
      <c r="G400" s="231">
        <v>1</v>
      </c>
      <c r="H400" s="231">
        <v>0</v>
      </c>
      <c r="I400" s="231">
        <v>0</v>
      </c>
      <c r="J400" s="231">
        <v>0</v>
      </c>
      <c r="K400" s="231">
        <v>0</v>
      </c>
      <c r="L400" s="231">
        <v>0</v>
      </c>
      <c r="M400" s="231">
        <v>15</v>
      </c>
      <c r="N400" s="231">
        <v>15</v>
      </c>
      <c r="O400" s="231">
        <v>0</v>
      </c>
      <c r="P400" s="231">
        <v>0</v>
      </c>
      <c r="Q400" s="231">
        <v>0</v>
      </c>
      <c r="R400" s="231">
        <v>1</v>
      </c>
      <c r="S400" s="231">
        <v>15</v>
      </c>
      <c r="T400" s="231">
        <v>0</v>
      </c>
      <c r="U400" s="231">
        <v>0</v>
      </c>
      <c r="V400" s="231">
        <v>0</v>
      </c>
      <c r="W400" s="231">
        <v>0</v>
      </c>
      <c r="X400" s="231">
        <v>0</v>
      </c>
      <c r="Y400" s="231">
        <v>0</v>
      </c>
      <c r="Z400" s="231">
        <v>0</v>
      </c>
      <c r="AA400" s="231">
        <v>0</v>
      </c>
      <c r="AB400" s="231">
        <v>0</v>
      </c>
      <c r="AC400" s="231">
        <v>0</v>
      </c>
      <c r="AD400" s="231">
        <v>0</v>
      </c>
      <c r="AE400" s="231">
        <v>0</v>
      </c>
      <c r="AF400" s="231">
        <v>0</v>
      </c>
      <c r="AG400">
        <v>0</v>
      </c>
    </row>
    <row r="401" spans="2:33" x14ac:dyDescent="0.35">
      <c r="B401">
        <v>5500</v>
      </c>
      <c r="C401" t="s">
        <v>548</v>
      </c>
      <c r="D401" s="231">
        <v>0</v>
      </c>
      <c r="E401" s="231">
        <v>4</v>
      </c>
      <c r="F401" s="231">
        <v>0</v>
      </c>
      <c r="G401" s="231">
        <v>4</v>
      </c>
      <c r="H401" s="231">
        <v>4</v>
      </c>
      <c r="I401" s="231">
        <v>0</v>
      </c>
      <c r="J401" s="231">
        <v>4</v>
      </c>
      <c r="K401" s="231">
        <v>0</v>
      </c>
      <c r="L401" s="231">
        <v>60</v>
      </c>
      <c r="M401" s="231">
        <v>0</v>
      </c>
      <c r="N401" s="231">
        <v>60</v>
      </c>
      <c r="O401" s="231">
        <v>48</v>
      </c>
      <c r="P401" s="231">
        <v>0</v>
      </c>
      <c r="Q401" s="231">
        <v>48</v>
      </c>
      <c r="R401" s="231">
        <v>0</v>
      </c>
      <c r="S401" s="231">
        <v>0</v>
      </c>
      <c r="T401" s="231">
        <v>0</v>
      </c>
      <c r="U401" s="231">
        <v>0</v>
      </c>
      <c r="V401" s="231">
        <v>0</v>
      </c>
      <c r="W401" s="231">
        <v>0</v>
      </c>
      <c r="X401" s="231">
        <v>0</v>
      </c>
      <c r="Y401" s="231">
        <v>0</v>
      </c>
      <c r="Z401" s="231">
        <v>0</v>
      </c>
      <c r="AA401" s="231">
        <v>0</v>
      </c>
      <c r="AB401" s="231">
        <v>0</v>
      </c>
      <c r="AC401" s="231">
        <v>0</v>
      </c>
      <c r="AD401" s="231">
        <v>0</v>
      </c>
      <c r="AE401" s="231">
        <v>0</v>
      </c>
      <c r="AF401" s="231">
        <v>0</v>
      </c>
      <c r="AG401">
        <v>0</v>
      </c>
    </row>
    <row r="402" spans="2:33" x14ac:dyDescent="0.35">
      <c r="B402">
        <v>5530</v>
      </c>
      <c r="C402" t="s">
        <v>549</v>
      </c>
      <c r="D402" s="231">
        <v>12</v>
      </c>
      <c r="E402" s="231">
        <v>12</v>
      </c>
      <c r="F402" s="231">
        <v>6</v>
      </c>
      <c r="G402" s="231">
        <v>18</v>
      </c>
      <c r="H402" s="231">
        <v>8</v>
      </c>
      <c r="I402" s="231">
        <v>4</v>
      </c>
      <c r="J402" s="231">
        <v>12</v>
      </c>
      <c r="K402" s="231">
        <v>180</v>
      </c>
      <c r="L402" s="231">
        <v>165</v>
      </c>
      <c r="M402" s="231">
        <v>90</v>
      </c>
      <c r="N402" s="231">
        <v>255</v>
      </c>
      <c r="O402" s="231">
        <v>120</v>
      </c>
      <c r="P402" s="231">
        <v>60</v>
      </c>
      <c r="Q402" s="231">
        <v>180</v>
      </c>
      <c r="R402" s="231">
        <v>15</v>
      </c>
      <c r="S402" s="231">
        <v>210</v>
      </c>
      <c r="T402" s="231">
        <v>135</v>
      </c>
      <c r="U402" s="231">
        <v>3</v>
      </c>
      <c r="V402" s="231">
        <v>45</v>
      </c>
      <c r="W402" s="231">
        <v>45</v>
      </c>
      <c r="X402" s="231">
        <v>0</v>
      </c>
      <c r="Y402" s="231">
        <v>0</v>
      </c>
      <c r="Z402" s="231">
        <v>0</v>
      </c>
      <c r="AA402" s="231">
        <v>10</v>
      </c>
      <c r="AB402" s="231">
        <v>135</v>
      </c>
      <c r="AC402" s="231">
        <v>75</v>
      </c>
      <c r="AD402" s="231">
        <v>10</v>
      </c>
      <c r="AE402" s="231">
        <v>135</v>
      </c>
      <c r="AF402" s="231">
        <v>75</v>
      </c>
      <c r="AG402">
        <v>1</v>
      </c>
    </row>
    <row r="403" spans="2:33" x14ac:dyDescent="0.35">
      <c r="B403">
        <v>5559</v>
      </c>
      <c r="C403" t="s">
        <v>550</v>
      </c>
      <c r="D403" s="231">
        <v>0</v>
      </c>
      <c r="E403" s="231">
        <v>12</v>
      </c>
      <c r="F403" s="231">
        <v>3</v>
      </c>
      <c r="G403" s="231">
        <v>15</v>
      </c>
      <c r="H403" s="231">
        <v>8</v>
      </c>
      <c r="I403" s="231">
        <v>2</v>
      </c>
      <c r="J403" s="231">
        <v>10</v>
      </c>
      <c r="K403" s="231">
        <v>0</v>
      </c>
      <c r="L403" s="231">
        <v>180</v>
      </c>
      <c r="M403" s="231">
        <v>45</v>
      </c>
      <c r="N403" s="231">
        <v>225</v>
      </c>
      <c r="O403" s="231">
        <v>120</v>
      </c>
      <c r="P403" s="231">
        <v>30</v>
      </c>
      <c r="Q403" s="231">
        <v>150</v>
      </c>
      <c r="R403" s="231">
        <v>0</v>
      </c>
      <c r="S403" s="231">
        <v>0</v>
      </c>
      <c r="T403" s="231">
        <v>0</v>
      </c>
      <c r="U403" s="231">
        <v>0</v>
      </c>
      <c r="V403" s="231">
        <v>0</v>
      </c>
      <c r="W403" s="231">
        <v>0</v>
      </c>
      <c r="X403" s="231">
        <v>2</v>
      </c>
      <c r="Y403" s="231">
        <v>30</v>
      </c>
      <c r="Z403" s="231">
        <v>0</v>
      </c>
      <c r="AA403" s="231">
        <v>0</v>
      </c>
      <c r="AB403" s="231">
        <v>0</v>
      </c>
      <c r="AC403" s="231">
        <v>0</v>
      </c>
      <c r="AD403" s="231">
        <v>0</v>
      </c>
      <c r="AE403" s="231">
        <v>0</v>
      </c>
      <c r="AF403" s="231">
        <v>0</v>
      </c>
      <c r="AG403">
        <v>0</v>
      </c>
    </row>
    <row r="404" spans="2:33" x14ac:dyDescent="0.35">
      <c r="B404">
        <v>5574</v>
      </c>
      <c r="C404" t="s">
        <v>551</v>
      </c>
      <c r="D404" s="231">
        <v>4</v>
      </c>
      <c r="E404" s="231">
        <v>16</v>
      </c>
      <c r="F404" s="231">
        <v>5</v>
      </c>
      <c r="G404" s="231">
        <v>21</v>
      </c>
      <c r="H404" s="231">
        <v>10</v>
      </c>
      <c r="I404" s="231">
        <v>4</v>
      </c>
      <c r="J404" s="231">
        <v>14</v>
      </c>
      <c r="K404" s="231">
        <v>60</v>
      </c>
      <c r="L404" s="231">
        <v>240</v>
      </c>
      <c r="M404" s="231">
        <v>75</v>
      </c>
      <c r="N404" s="231">
        <v>315</v>
      </c>
      <c r="O404" s="231">
        <v>150</v>
      </c>
      <c r="P404" s="231">
        <v>60</v>
      </c>
      <c r="Q404" s="231">
        <v>210</v>
      </c>
      <c r="R404" s="231">
        <v>5</v>
      </c>
      <c r="S404" s="231">
        <v>75</v>
      </c>
      <c r="T404" s="231">
        <v>60</v>
      </c>
      <c r="U404" s="231">
        <v>3</v>
      </c>
      <c r="V404" s="231">
        <v>45</v>
      </c>
      <c r="W404" s="231">
        <v>15</v>
      </c>
      <c r="X404" s="231">
        <v>2</v>
      </c>
      <c r="Y404" s="231">
        <v>30</v>
      </c>
      <c r="Z404" s="231">
        <v>15</v>
      </c>
      <c r="AA404" s="231">
        <v>1</v>
      </c>
      <c r="AB404" s="231">
        <v>15</v>
      </c>
      <c r="AC404" s="231">
        <v>0</v>
      </c>
      <c r="AD404" s="231">
        <v>0</v>
      </c>
      <c r="AE404" s="231">
        <v>0</v>
      </c>
      <c r="AF404" s="231">
        <v>0</v>
      </c>
      <c r="AG404">
        <v>0</v>
      </c>
    </row>
    <row r="405" spans="2:33" x14ac:dyDescent="0.35">
      <c r="B405">
        <v>5586</v>
      </c>
      <c r="C405" t="s">
        <v>552</v>
      </c>
      <c r="D405" s="231">
        <v>0</v>
      </c>
      <c r="E405" s="231">
        <v>23</v>
      </c>
      <c r="F405" s="231">
        <v>7</v>
      </c>
      <c r="G405" s="231">
        <v>30</v>
      </c>
      <c r="H405" s="231">
        <v>13</v>
      </c>
      <c r="I405" s="231">
        <v>4</v>
      </c>
      <c r="J405" s="231">
        <v>17</v>
      </c>
      <c r="K405" s="231">
        <v>0</v>
      </c>
      <c r="L405" s="231">
        <v>330</v>
      </c>
      <c r="M405" s="231">
        <v>105</v>
      </c>
      <c r="N405" s="231">
        <v>435</v>
      </c>
      <c r="O405" s="231">
        <v>171</v>
      </c>
      <c r="P405" s="231">
        <v>60</v>
      </c>
      <c r="Q405" s="231">
        <v>231</v>
      </c>
      <c r="R405" s="231">
        <v>2</v>
      </c>
      <c r="S405" s="231">
        <v>30</v>
      </c>
      <c r="T405" s="231">
        <v>15</v>
      </c>
      <c r="U405" s="231">
        <v>2</v>
      </c>
      <c r="V405" s="231">
        <v>30</v>
      </c>
      <c r="W405" s="231">
        <v>0</v>
      </c>
      <c r="X405" s="231">
        <v>5</v>
      </c>
      <c r="Y405" s="231">
        <v>75</v>
      </c>
      <c r="Z405" s="231">
        <v>45</v>
      </c>
      <c r="AA405" s="231">
        <v>3</v>
      </c>
      <c r="AB405" s="231">
        <v>45</v>
      </c>
      <c r="AC405" s="231">
        <v>0</v>
      </c>
      <c r="AD405" s="231">
        <v>3</v>
      </c>
      <c r="AE405" s="231">
        <v>45</v>
      </c>
      <c r="AF405" s="231">
        <v>0</v>
      </c>
      <c r="AG405">
        <v>0</v>
      </c>
    </row>
    <row r="406" spans="2:33" x14ac:dyDescent="0.35">
      <c r="B406">
        <v>5596</v>
      </c>
      <c r="C406" t="s">
        <v>553</v>
      </c>
      <c r="D406" s="231">
        <v>1</v>
      </c>
      <c r="E406" s="231">
        <v>25</v>
      </c>
      <c r="F406" s="231">
        <v>5</v>
      </c>
      <c r="G406" s="231">
        <v>30</v>
      </c>
      <c r="H406" s="231">
        <v>25</v>
      </c>
      <c r="I406" s="231">
        <v>3</v>
      </c>
      <c r="J406" s="231">
        <v>28</v>
      </c>
      <c r="K406" s="231">
        <v>15</v>
      </c>
      <c r="L406" s="231">
        <v>375</v>
      </c>
      <c r="M406" s="231">
        <v>75</v>
      </c>
      <c r="N406" s="231">
        <v>450</v>
      </c>
      <c r="O406" s="231">
        <v>375</v>
      </c>
      <c r="P406" s="231">
        <v>45</v>
      </c>
      <c r="Q406" s="231">
        <v>420</v>
      </c>
      <c r="R406" s="231">
        <v>0</v>
      </c>
      <c r="S406" s="231">
        <v>0</v>
      </c>
      <c r="T406" s="231">
        <v>0</v>
      </c>
      <c r="U406" s="231">
        <v>0</v>
      </c>
      <c r="V406" s="231">
        <v>0</v>
      </c>
      <c r="W406" s="231">
        <v>0</v>
      </c>
      <c r="X406" s="231">
        <v>0</v>
      </c>
      <c r="Y406" s="231">
        <v>0</v>
      </c>
      <c r="Z406" s="231">
        <v>0</v>
      </c>
      <c r="AA406" s="231">
        <v>0</v>
      </c>
      <c r="AB406" s="231">
        <v>0</v>
      </c>
      <c r="AC406" s="231">
        <v>0</v>
      </c>
      <c r="AD406" s="231">
        <v>0</v>
      </c>
      <c r="AE406" s="231">
        <v>0</v>
      </c>
      <c r="AF406" s="231">
        <v>0</v>
      </c>
      <c r="AG406">
        <v>0</v>
      </c>
    </row>
    <row r="407" spans="2:33" x14ac:dyDescent="0.35">
      <c r="B407">
        <v>5616</v>
      </c>
      <c r="C407" t="s">
        <v>554</v>
      </c>
      <c r="D407" s="231">
        <v>0</v>
      </c>
      <c r="E407" s="231">
        <v>0</v>
      </c>
      <c r="F407" s="231">
        <v>1</v>
      </c>
      <c r="G407" s="231">
        <v>1</v>
      </c>
      <c r="H407" s="231">
        <v>0</v>
      </c>
      <c r="I407" s="231">
        <v>1</v>
      </c>
      <c r="J407" s="231">
        <v>1</v>
      </c>
      <c r="K407" s="231">
        <v>0</v>
      </c>
      <c r="L407" s="231">
        <v>0</v>
      </c>
      <c r="M407" s="231">
        <v>15</v>
      </c>
      <c r="N407" s="231">
        <v>15</v>
      </c>
      <c r="O407" s="231">
        <v>0</v>
      </c>
      <c r="P407" s="231">
        <v>15</v>
      </c>
      <c r="Q407" s="231">
        <v>15</v>
      </c>
      <c r="R407" s="231">
        <v>1</v>
      </c>
      <c r="S407" s="231">
        <v>15</v>
      </c>
      <c r="T407" s="231">
        <v>15</v>
      </c>
      <c r="U407" s="231">
        <v>0</v>
      </c>
      <c r="V407" s="231">
        <v>0</v>
      </c>
      <c r="W407" s="231">
        <v>0</v>
      </c>
      <c r="X407" s="231">
        <v>0</v>
      </c>
      <c r="Y407" s="231">
        <v>0</v>
      </c>
      <c r="Z407" s="231">
        <v>0</v>
      </c>
      <c r="AA407" s="231">
        <v>0</v>
      </c>
      <c r="AB407" s="231">
        <v>0</v>
      </c>
      <c r="AC407" s="231">
        <v>0</v>
      </c>
      <c r="AD407" s="231">
        <v>0</v>
      </c>
      <c r="AE407" s="231">
        <v>0</v>
      </c>
      <c r="AF407" s="231">
        <v>0</v>
      </c>
      <c r="AG407">
        <v>0</v>
      </c>
    </row>
    <row r="408" spans="2:33" x14ac:dyDescent="0.35">
      <c r="B408">
        <v>5620</v>
      </c>
      <c r="C408" t="s">
        <v>815</v>
      </c>
      <c r="D408" s="231">
        <v>0</v>
      </c>
      <c r="E408" s="231">
        <v>3</v>
      </c>
      <c r="F408" s="231">
        <v>0</v>
      </c>
      <c r="G408" s="231">
        <v>3</v>
      </c>
      <c r="H408" s="231">
        <v>3</v>
      </c>
      <c r="I408" s="231">
        <v>0</v>
      </c>
      <c r="J408" s="231">
        <v>3</v>
      </c>
      <c r="K408" s="231">
        <v>0</v>
      </c>
      <c r="L408" s="231">
        <v>30</v>
      </c>
      <c r="M408" s="231">
        <v>0</v>
      </c>
      <c r="N408" s="231">
        <v>30</v>
      </c>
      <c r="O408" s="231">
        <v>45</v>
      </c>
      <c r="P408" s="231">
        <v>0</v>
      </c>
      <c r="Q408" s="231">
        <v>45</v>
      </c>
      <c r="R408" s="231">
        <v>1</v>
      </c>
      <c r="S408" s="231">
        <v>15</v>
      </c>
      <c r="T408" s="231">
        <v>15</v>
      </c>
      <c r="U408" s="231">
        <v>0</v>
      </c>
      <c r="V408" s="231">
        <v>0</v>
      </c>
      <c r="W408" s="231">
        <v>0</v>
      </c>
      <c r="X408" s="231">
        <v>0</v>
      </c>
      <c r="Y408" s="231">
        <v>0</v>
      </c>
      <c r="Z408" s="231">
        <v>0</v>
      </c>
      <c r="AA408" s="231">
        <v>0</v>
      </c>
      <c r="AB408" s="231">
        <v>0</v>
      </c>
      <c r="AC408" s="231">
        <v>0</v>
      </c>
      <c r="AD408" s="231">
        <v>0</v>
      </c>
      <c r="AE408" s="231">
        <v>0</v>
      </c>
      <c r="AF408" s="231">
        <v>0</v>
      </c>
      <c r="AG408">
        <v>0</v>
      </c>
    </row>
    <row r="409" spans="2:33" x14ac:dyDescent="0.35">
      <c r="B409">
        <v>5624</v>
      </c>
      <c r="C409" t="s">
        <v>555</v>
      </c>
      <c r="D409" s="231">
        <v>14</v>
      </c>
      <c r="E409" s="231">
        <v>25</v>
      </c>
      <c r="F409" s="231">
        <v>6</v>
      </c>
      <c r="G409" s="231">
        <v>31</v>
      </c>
      <c r="H409" s="231">
        <v>11</v>
      </c>
      <c r="I409" s="231">
        <v>1</v>
      </c>
      <c r="J409" s="231">
        <v>12</v>
      </c>
      <c r="K409" s="231">
        <v>210</v>
      </c>
      <c r="L409" s="231">
        <v>375</v>
      </c>
      <c r="M409" s="231">
        <v>90</v>
      </c>
      <c r="N409" s="231">
        <v>465</v>
      </c>
      <c r="O409" s="231">
        <v>165</v>
      </c>
      <c r="P409" s="231">
        <v>15</v>
      </c>
      <c r="Q409" s="231">
        <v>180</v>
      </c>
      <c r="R409" s="231">
        <v>0</v>
      </c>
      <c r="S409" s="231">
        <v>0</v>
      </c>
      <c r="T409" s="231">
        <v>0</v>
      </c>
      <c r="U409" s="231">
        <v>6</v>
      </c>
      <c r="V409" s="231">
        <v>90</v>
      </c>
      <c r="W409" s="231">
        <v>60</v>
      </c>
      <c r="X409" s="231">
        <v>6</v>
      </c>
      <c r="Y409" s="231">
        <v>90</v>
      </c>
      <c r="Z409" s="231">
        <v>45</v>
      </c>
      <c r="AA409" s="231">
        <v>0</v>
      </c>
      <c r="AB409" s="231">
        <v>0</v>
      </c>
      <c r="AC409" s="231">
        <v>0</v>
      </c>
      <c r="AD409" s="231">
        <v>0</v>
      </c>
      <c r="AE409" s="231">
        <v>0</v>
      </c>
      <c r="AF409" s="231">
        <v>0</v>
      </c>
      <c r="AG409">
        <v>0</v>
      </c>
    </row>
    <row r="410" spans="2:33" x14ac:dyDescent="0.35">
      <c r="B410">
        <v>5628</v>
      </c>
      <c r="C410" t="s">
        <v>1266</v>
      </c>
      <c r="D410" s="231">
        <v>10</v>
      </c>
      <c r="E410" s="231">
        <v>12</v>
      </c>
      <c r="F410" s="231">
        <v>8</v>
      </c>
      <c r="G410" s="231">
        <v>20</v>
      </c>
      <c r="H410" s="231">
        <v>0</v>
      </c>
      <c r="I410" s="231">
        <v>0</v>
      </c>
      <c r="J410" s="231">
        <v>0</v>
      </c>
      <c r="K410" s="231">
        <v>150</v>
      </c>
      <c r="L410" s="231">
        <v>180</v>
      </c>
      <c r="M410" s="231">
        <v>120</v>
      </c>
      <c r="N410" s="231">
        <v>300</v>
      </c>
      <c r="O410" s="231">
        <v>0</v>
      </c>
      <c r="P410" s="231">
        <v>0</v>
      </c>
      <c r="Q410" s="231">
        <v>0</v>
      </c>
      <c r="R410" s="231">
        <v>3</v>
      </c>
      <c r="S410" s="231">
        <v>45</v>
      </c>
      <c r="T410" s="231">
        <v>0</v>
      </c>
      <c r="U410" s="231">
        <v>5</v>
      </c>
      <c r="V410" s="231">
        <v>75</v>
      </c>
      <c r="W410" s="231">
        <v>0</v>
      </c>
      <c r="X410" s="231">
        <v>7</v>
      </c>
      <c r="Y410" s="231">
        <v>105</v>
      </c>
      <c r="Z410" s="231">
        <v>0</v>
      </c>
      <c r="AA410" s="231">
        <v>14</v>
      </c>
      <c r="AB410" s="231">
        <v>210</v>
      </c>
      <c r="AC410" s="231">
        <v>0</v>
      </c>
      <c r="AD410" s="231">
        <v>13</v>
      </c>
      <c r="AE410" s="231">
        <v>195</v>
      </c>
      <c r="AF410" s="231">
        <v>0</v>
      </c>
      <c r="AG410">
        <v>0</v>
      </c>
    </row>
    <row r="411" spans="2:33" x14ac:dyDescent="0.35">
      <c r="B411">
        <v>5709</v>
      </c>
      <c r="C411" t="s">
        <v>556</v>
      </c>
      <c r="D411" s="231">
        <v>0</v>
      </c>
      <c r="E411" s="231">
        <v>1</v>
      </c>
      <c r="F411" s="231">
        <v>0</v>
      </c>
      <c r="G411" s="231">
        <v>1</v>
      </c>
      <c r="H411" s="231">
        <v>0</v>
      </c>
      <c r="I411" s="231">
        <v>0</v>
      </c>
      <c r="J411" s="231">
        <v>0</v>
      </c>
      <c r="K411" s="231">
        <v>0</v>
      </c>
      <c r="L411" s="231">
        <v>15</v>
      </c>
      <c r="M411" s="231">
        <v>0</v>
      </c>
      <c r="N411" s="231">
        <v>15</v>
      </c>
      <c r="O411" s="231">
        <v>0</v>
      </c>
      <c r="P411" s="231">
        <v>0</v>
      </c>
      <c r="Q411" s="231">
        <v>0</v>
      </c>
      <c r="R411" s="231">
        <v>0</v>
      </c>
      <c r="S411" s="231">
        <v>0</v>
      </c>
      <c r="T411" s="231">
        <v>0</v>
      </c>
      <c r="U411" s="231">
        <v>0</v>
      </c>
      <c r="V411" s="231">
        <v>0</v>
      </c>
      <c r="W411" s="231">
        <v>0</v>
      </c>
      <c r="X411" s="231">
        <v>0</v>
      </c>
      <c r="Y411" s="231">
        <v>0</v>
      </c>
      <c r="Z411" s="231">
        <v>0</v>
      </c>
      <c r="AA411" s="231">
        <v>0</v>
      </c>
      <c r="AB411" s="231">
        <v>0</v>
      </c>
      <c r="AC411" s="231">
        <v>0</v>
      </c>
      <c r="AD411" s="231">
        <v>0</v>
      </c>
      <c r="AE411" s="231">
        <v>0</v>
      </c>
      <c r="AF411" s="231">
        <v>0</v>
      </c>
      <c r="AG411">
        <v>0</v>
      </c>
    </row>
    <row r="412" spans="2:33" x14ac:dyDescent="0.35">
      <c r="B412">
        <v>5714</v>
      </c>
      <c r="C412" t="s">
        <v>816</v>
      </c>
      <c r="D412" s="231">
        <v>1</v>
      </c>
      <c r="E412" s="231">
        <v>1</v>
      </c>
      <c r="F412" s="231">
        <v>0</v>
      </c>
      <c r="G412" s="231">
        <v>1</v>
      </c>
      <c r="H412" s="231">
        <v>1</v>
      </c>
      <c r="I412" s="231">
        <v>0</v>
      </c>
      <c r="J412" s="231">
        <v>1</v>
      </c>
      <c r="K412" s="231">
        <v>15</v>
      </c>
      <c r="L412" s="231">
        <v>15</v>
      </c>
      <c r="M412" s="231">
        <v>0</v>
      </c>
      <c r="N412" s="231">
        <v>15</v>
      </c>
      <c r="O412" s="231">
        <v>15</v>
      </c>
      <c r="P412" s="231">
        <v>0</v>
      </c>
      <c r="Q412" s="231">
        <v>15</v>
      </c>
      <c r="R412" s="231">
        <v>0</v>
      </c>
      <c r="S412" s="231">
        <v>0</v>
      </c>
      <c r="T412" s="231">
        <v>0</v>
      </c>
      <c r="U412" s="231">
        <v>0</v>
      </c>
      <c r="V412" s="231">
        <v>0</v>
      </c>
      <c r="W412" s="231">
        <v>0</v>
      </c>
      <c r="X412" s="231">
        <v>1</v>
      </c>
      <c r="Y412" s="231">
        <v>15</v>
      </c>
      <c r="Z412" s="231">
        <v>15</v>
      </c>
      <c r="AA412" s="231">
        <v>0</v>
      </c>
      <c r="AB412" s="231">
        <v>0</v>
      </c>
      <c r="AC412" s="231">
        <v>0</v>
      </c>
      <c r="AD412" s="231">
        <v>0</v>
      </c>
      <c r="AE412" s="231">
        <v>0</v>
      </c>
      <c r="AF412" s="231">
        <v>0</v>
      </c>
      <c r="AG412">
        <v>0</v>
      </c>
    </row>
    <row r="413" spans="2:33" x14ac:dyDescent="0.35">
      <c r="B413">
        <v>5730</v>
      </c>
      <c r="C413" t="s">
        <v>557</v>
      </c>
      <c r="D413" s="231">
        <v>0</v>
      </c>
      <c r="E413" s="231">
        <v>1</v>
      </c>
      <c r="F413" s="231">
        <v>0</v>
      </c>
      <c r="G413" s="231">
        <v>1</v>
      </c>
      <c r="H413" s="231">
        <v>0</v>
      </c>
      <c r="I413" s="231">
        <v>0</v>
      </c>
      <c r="J413" s="231">
        <v>0</v>
      </c>
      <c r="K413" s="231">
        <v>0</v>
      </c>
      <c r="L413" s="231">
        <v>15</v>
      </c>
      <c r="M413" s="231">
        <v>0</v>
      </c>
      <c r="N413" s="231">
        <v>15</v>
      </c>
      <c r="O413" s="231">
        <v>0</v>
      </c>
      <c r="P413" s="231">
        <v>0</v>
      </c>
      <c r="Q413" s="231">
        <v>0</v>
      </c>
      <c r="R413" s="231">
        <v>0</v>
      </c>
      <c r="S413" s="231">
        <v>0</v>
      </c>
      <c r="T413" s="231">
        <v>0</v>
      </c>
      <c r="U413" s="231">
        <v>0</v>
      </c>
      <c r="V413" s="231">
        <v>0</v>
      </c>
      <c r="W413" s="231">
        <v>0</v>
      </c>
      <c r="X413" s="231">
        <v>0</v>
      </c>
      <c r="Y413" s="231">
        <v>0</v>
      </c>
      <c r="Z413" s="231">
        <v>0</v>
      </c>
      <c r="AA413" s="231">
        <v>0</v>
      </c>
      <c r="AB413" s="231">
        <v>0</v>
      </c>
      <c r="AC413" s="231">
        <v>0</v>
      </c>
      <c r="AD413" s="231">
        <v>0</v>
      </c>
      <c r="AE413" s="231">
        <v>0</v>
      </c>
      <c r="AF413" s="231">
        <v>0</v>
      </c>
      <c r="AG413">
        <v>0</v>
      </c>
    </row>
    <row r="414" spans="2:33" x14ac:dyDescent="0.35">
      <c r="B414">
        <v>5737</v>
      </c>
      <c r="C414" t="s">
        <v>558</v>
      </c>
      <c r="D414" s="231">
        <v>27</v>
      </c>
      <c r="E414" s="231">
        <v>11</v>
      </c>
      <c r="F414" s="231">
        <v>1</v>
      </c>
      <c r="G414" s="231">
        <v>12</v>
      </c>
      <c r="H414" s="231">
        <v>1</v>
      </c>
      <c r="I414" s="231">
        <v>0</v>
      </c>
      <c r="J414" s="231">
        <v>1</v>
      </c>
      <c r="K414" s="231">
        <v>405</v>
      </c>
      <c r="L414" s="231">
        <v>165</v>
      </c>
      <c r="M414" s="231">
        <v>15</v>
      </c>
      <c r="N414" s="231">
        <v>180</v>
      </c>
      <c r="O414" s="231">
        <v>15</v>
      </c>
      <c r="P414" s="231">
        <v>0</v>
      </c>
      <c r="Q414" s="231">
        <v>15</v>
      </c>
      <c r="R414" s="231">
        <v>1</v>
      </c>
      <c r="S414" s="231">
        <v>15</v>
      </c>
      <c r="T414" s="231">
        <v>0</v>
      </c>
      <c r="U414" s="231">
        <v>2</v>
      </c>
      <c r="V414" s="231">
        <v>30</v>
      </c>
      <c r="W414" s="231">
        <v>15</v>
      </c>
      <c r="X414" s="231">
        <v>6</v>
      </c>
      <c r="Y414" s="231">
        <v>90</v>
      </c>
      <c r="Z414" s="231">
        <v>0</v>
      </c>
      <c r="AA414" s="231">
        <v>2</v>
      </c>
      <c r="AB414" s="231">
        <v>30</v>
      </c>
      <c r="AC414" s="231">
        <v>0</v>
      </c>
      <c r="AD414" s="231">
        <v>0</v>
      </c>
      <c r="AE414" s="231">
        <v>0</v>
      </c>
      <c r="AF414" s="231">
        <v>0</v>
      </c>
      <c r="AG414">
        <v>0</v>
      </c>
    </row>
    <row r="415" spans="2:33" x14ac:dyDescent="0.35">
      <c r="B415">
        <v>5738</v>
      </c>
      <c r="C415" t="s">
        <v>1267</v>
      </c>
      <c r="D415" s="231">
        <v>1</v>
      </c>
      <c r="E415" s="231">
        <v>0</v>
      </c>
      <c r="F415" s="231">
        <v>1</v>
      </c>
      <c r="G415" s="231">
        <v>1</v>
      </c>
      <c r="H415" s="231">
        <v>0</v>
      </c>
      <c r="I415" s="231">
        <v>1</v>
      </c>
      <c r="J415" s="231">
        <v>1</v>
      </c>
      <c r="K415" s="231">
        <v>15</v>
      </c>
      <c r="L415" s="231">
        <v>0</v>
      </c>
      <c r="M415" s="231">
        <v>0</v>
      </c>
      <c r="N415" s="231">
        <v>0</v>
      </c>
      <c r="O415" s="231">
        <v>0</v>
      </c>
      <c r="P415" s="231">
        <v>15</v>
      </c>
      <c r="Q415" s="231">
        <v>15</v>
      </c>
      <c r="R415" s="231">
        <v>0</v>
      </c>
      <c r="S415" s="231">
        <v>0</v>
      </c>
      <c r="T415" s="231">
        <v>0</v>
      </c>
      <c r="U415" s="231">
        <v>0</v>
      </c>
      <c r="V415" s="231">
        <v>0</v>
      </c>
      <c r="W415" s="231">
        <v>0</v>
      </c>
      <c r="X415" s="231">
        <v>0</v>
      </c>
      <c r="Y415" s="231">
        <v>0</v>
      </c>
      <c r="Z415" s="231">
        <v>0</v>
      </c>
      <c r="AA415" s="231">
        <v>0</v>
      </c>
      <c r="AB415" s="231">
        <v>0</v>
      </c>
      <c r="AC415" s="231">
        <v>0</v>
      </c>
      <c r="AD415" s="231">
        <v>0</v>
      </c>
      <c r="AE415" s="231">
        <v>0</v>
      </c>
      <c r="AF415" s="231">
        <v>0</v>
      </c>
      <c r="AG415">
        <v>0</v>
      </c>
    </row>
    <row r="416" spans="2:33" x14ac:dyDescent="0.35">
      <c r="B416">
        <v>5760</v>
      </c>
      <c r="C416" t="s">
        <v>559</v>
      </c>
      <c r="D416" s="231">
        <v>1</v>
      </c>
      <c r="E416" s="231">
        <v>29</v>
      </c>
      <c r="F416" s="231">
        <v>9</v>
      </c>
      <c r="G416" s="231">
        <v>38</v>
      </c>
      <c r="H416" s="231">
        <v>24</v>
      </c>
      <c r="I416" s="231">
        <v>6</v>
      </c>
      <c r="J416" s="231">
        <v>30</v>
      </c>
      <c r="K416" s="231">
        <v>15</v>
      </c>
      <c r="L416" s="231">
        <v>415.8</v>
      </c>
      <c r="M416" s="231">
        <v>122.4</v>
      </c>
      <c r="N416" s="231">
        <v>538.20000000000005</v>
      </c>
      <c r="O416" s="231">
        <v>161.30000000000001</v>
      </c>
      <c r="P416" s="231">
        <v>46.8</v>
      </c>
      <c r="Q416" s="231">
        <v>208.10000000000002</v>
      </c>
      <c r="R416" s="231">
        <v>2</v>
      </c>
      <c r="S416" s="231">
        <v>30</v>
      </c>
      <c r="T416" s="231">
        <v>10</v>
      </c>
      <c r="U416" s="231">
        <v>1</v>
      </c>
      <c r="V416" s="231">
        <v>15</v>
      </c>
      <c r="W416" s="231">
        <v>7.8</v>
      </c>
      <c r="X416" s="231">
        <v>7</v>
      </c>
      <c r="Y416" s="231">
        <v>97.4</v>
      </c>
      <c r="Z416" s="231">
        <v>27.1</v>
      </c>
      <c r="AA416" s="231">
        <v>0</v>
      </c>
      <c r="AB416" s="231">
        <v>0</v>
      </c>
      <c r="AC416" s="231">
        <v>0</v>
      </c>
      <c r="AD416" s="231">
        <v>0</v>
      </c>
      <c r="AE416" s="231">
        <v>0</v>
      </c>
      <c r="AF416" s="231">
        <v>0</v>
      </c>
      <c r="AG416">
        <v>0</v>
      </c>
    </row>
    <row r="417" spans="2:33" x14ac:dyDescent="0.35">
      <c r="B417">
        <v>5763</v>
      </c>
      <c r="C417" t="s">
        <v>560</v>
      </c>
      <c r="D417" s="231">
        <v>2</v>
      </c>
      <c r="E417" s="231">
        <v>18</v>
      </c>
      <c r="F417" s="231">
        <v>5</v>
      </c>
      <c r="G417" s="231">
        <v>23</v>
      </c>
      <c r="H417" s="231">
        <v>13</v>
      </c>
      <c r="I417" s="231">
        <v>5</v>
      </c>
      <c r="J417" s="231">
        <v>18</v>
      </c>
      <c r="K417" s="231">
        <v>30</v>
      </c>
      <c r="L417" s="231">
        <v>270</v>
      </c>
      <c r="M417" s="231">
        <v>75</v>
      </c>
      <c r="N417" s="231">
        <v>345</v>
      </c>
      <c r="O417" s="231">
        <v>182.60000000000002</v>
      </c>
      <c r="P417" s="231">
        <v>75</v>
      </c>
      <c r="Q417" s="231">
        <v>257.60000000000002</v>
      </c>
      <c r="R417" s="231">
        <v>2</v>
      </c>
      <c r="S417" s="231">
        <v>30</v>
      </c>
      <c r="T417" s="231">
        <v>15</v>
      </c>
      <c r="U417" s="231">
        <v>2</v>
      </c>
      <c r="V417" s="231">
        <v>30</v>
      </c>
      <c r="W417" s="231">
        <v>30</v>
      </c>
      <c r="X417" s="231">
        <v>2</v>
      </c>
      <c r="Y417" s="231">
        <v>30</v>
      </c>
      <c r="Z417" s="231">
        <v>15</v>
      </c>
      <c r="AA417" s="231">
        <v>0</v>
      </c>
      <c r="AB417" s="231">
        <v>0</v>
      </c>
      <c r="AC417" s="231">
        <v>0</v>
      </c>
      <c r="AD417" s="231">
        <v>0</v>
      </c>
      <c r="AE417" s="231">
        <v>0</v>
      </c>
      <c r="AF417" s="231">
        <v>0</v>
      </c>
      <c r="AG417">
        <v>0</v>
      </c>
    </row>
    <row r="418" spans="2:33" x14ac:dyDescent="0.35">
      <c r="B418">
        <v>5768</v>
      </c>
      <c r="C418" t="s">
        <v>561</v>
      </c>
      <c r="D418" s="231">
        <v>0</v>
      </c>
      <c r="E418" s="231">
        <v>0</v>
      </c>
      <c r="F418" s="231">
        <v>1</v>
      </c>
      <c r="G418" s="231">
        <v>1</v>
      </c>
      <c r="H418" s="231">
        <v>0</v>
      </c>
      <c r="I418" s="231">
        <v>1</v>
      </c>
      <c r="J418" s="231">
        <v>1</v>
      </c>
      <c r="K418" s="231">
        <v>0</v>
      </c>
      <c r="L418" s="231">
        <v>0</v>
      </c>
      <c r="M418" s="231">
        <v>0</v>
      </c>
      <c r="N418" s="231">
        <v>0</v>
      </c>
      <c r="O418" s="231">
        <v>0</v>
      </c>
      <c r="P418" s="231">
        <v>3</v>
      </c>
      <c r="Q418" s="231">
        <v>3</v>
      </c>
      <c r="R418" s="231">
        <v>0</v>
      </c>
      <c r="S418" s="231">
        <v>0</v>
      </c>
      <c r="T418" s="231">
        <v>0</v>
      </c>
      <c r="U418" s="231">
        <v>0</v>
      </c>
      <c r="V418" s="231">
        <v>0</v>
      </c>
      <c r="W418" s="231">
        <v>0</v>
      </c>
      <c r="X418" s="231">
        <v>0</v>
      </c>
      <c r="Y418" s="231">
        <v>0</v>
      </c>
      <c r="Z418" s="231">
        <v>0</v>
      </c>
      <c r="AA418" s="231">
        <v>0</v>
      </c>
      <c r="AB418" s="231">
        <v>0</v>
      </c>
      <c r="AC418" s="231">
        <v>0</v>
      </c>
      <c r="AD418" s="231">
        <v>0</v>
      </c>
      <c r="AE418" s="231">
        <v>0</v>
      </c>
      <c r="AF418" s="231">
        <v>0</v>
      </c>
      <c r="AG418">
        <v>0</v>
      </c>
    </row>
    <row r="419" spans="2:33" x14ac:dyDescent="0.35">
      <c r="B419">
        <v>5770</v>
      </c>
      <c r="C419" t="s">
        <v>562</v>
      </c>
      <c r="D419" s="231">
        <v>0</v>
      </c>
      <c r="E419" s="231">
        <v>0</v>
      </c>
      <c r="F419" s="231">
        <v>1</v>
      </c>
      <c r="G419" s="231">
        <v>1</v>
      </c>
      <c r="H419" s="231">
        <v>0</v>
      </c>
      <c r="I419" s="231">
        <v>1</v>
      </c>
      <c r="J419" s="231">
        <v>1</v>
      </c>
      <c r="K419" s="231">
        <v>0</v>
      </c>
      <c r="L419" s="231">
        <v>0</v>
      </c>
      <c r="M419" s="231">
        <v>0</v>
      </c>
      <c r="N419" s="231">
        <v>0</v>
      </c>
      <c r="O419" s="231">
        <v>0</v>
      </c>
      <c r="P419" s="231">
        <v>15</v>
      </c>
      <c r="Q419" s="231">
        <v>15</v>
      </c>
      <c r="R419" s="231">
        <v>0</v>
      </c>
      <c r="S419" s="231">
        <v>0</v>
      </c>
      <c r="T419" s="231">
        <v>0</v>
      </c>
      <c r="U419" s="231">
        <v>0</v>
      </c>
      <c r="V419" s="231">
        <v>0</v>
      </c>
      <c r="W419" s="231">
        <v>0</v>
      </c>
      <c r="X419" s="231">
        <v>0</v>
      </c>
      <c r="Y419" s="231">
        <v>0</v>
      </c>
      <c r="Z419" s="231">
        <v>0</v>
      </c>
      <c r="AA419" s="231">
        <v>0</v>
      </c>
      <c r="AB419" s="231">
        <v>0</v>
      </c>
      <c r="AC419" s="231">
        <v>0</v>
      </c>
      <c r="AD419" s="231">
        <v>0</v>
      </c>
      <c r="AE419" s="231">
        <v>0</v>
      </c>
      <c r="AF419" s="231">
        <v>0</v>
      </c>
      <c r="AG419">
        <v>0</v>
      </c>
    </row>
    <row r="420" spans="2:33" x14ac:dyDescent="0.35">
      <c r="B420">
        <v>5774</v>
      </c>
      <c r="C420" t="s">
        <v>563</v>
      </c>
      <c r="D420" s="231">
        <v>0</v>
      </c>
      <c r="E420" s="231">
        <v>2</v>
      </c>
      <c r="F420" s="231">
        <v>2</v>
      </c>
      <c r="G420" s="231">
        <v>4</v>
      </c>
      <c r="H420" s="231">
        <v>2</v>
      </c>
      <c r="I420" s="231">
        <v>1</v>
      </c>
      <c r="J420" s="231">
        <v>3</v>
      </c>
      <c r="K420" s="231">
        <v>0</v>
      </c>
      <c r="L420" s="231">
        <v>30</v>
      </c>
      <c r="M420" s="231">
        <v>30</v>
      </c>
      <c r="N420" s="231">
        <v>60</v>
      </c>
      <c r="O420" s="231">
        <v>30</v>
      </c>
      <c r="P420" s="231">
        <v>15</v>
      </c>
      <c r="Q420" s="231">
        <v>45</v>
      </c>
      <c r="R420" s="231">
        <v>0</v>
      </c>
      <c r="S420" s="231">
        <v>0</v>
      </c>
      <c r="T420" s="231">
        <v>0</v>
      </c>
      <c r="U420" s="231">
        <v>0</v>
      </c>
      <c r="V420" s="231">
        <v>0</v>
      </c>
      <c r="W420" s="231">
        <v>0</v>
      </c>
      <c r="X420" s="231">
        <v>0</v>
      </c>
      <c r="Y420" s="231">
        <v>0</v>
      </c>
      <c r="Z420" s="231">
        <v>0</v>
      </c>
      <c r="AA420" s="231">
        <v>0</v>
      </c>
      <c r="AB420" s="231">
        <v>0</v>
      </c>
      <c r="AC420" s="231">
        <v>0</v>
      </c>
      <c r="AD420" s="231">
        <v>0</v>
      </c>
      <c r="AE420" s="231">
        <v>0</v>
      </c>
      <c r="AF420" s="231">
        <v>0</v>
      </c>
      <c r="AG420">
        <v>0</v>
      </c>
    </row>
    <row r="421" spans="2:33" x14ac:dyDescent="0.35">
      <c r="B421">
        <v>5846</v>
      </c>
      <c r="C421" t="s">
        <v>565</v>
      </c>
      <c r="D421" s="231">
        <v>10</v>
      </c>
      <c r="E421" s="231">
        <v>17</v>
      </c>
      <c r="F421" s="231">
        <v>3</v>
      </c>
      <c r="G421" s="231">
        <v>20</v>
      </c>
      <c r="H421" s="231">
        <v>10</v>
      </c>
      <c r="I421" s="231">
        <v>0</v>
      </c>
      <c r="J421" s="231">
        <v>10</v>
      </c>
      <c r="K421" s="231">
        <v>150</v>
      </c>
      <c r="L421" s="231">
        <v>255</v>
      </c>
      <c r="M421" s="231">
        <v>45</v>
      </c>
      <c r="N421" s="231">
        <v>300</v>
      </c>
      <c r="O421" s="231">
        <v>150</v>
      </c>
      <c r="P421" s="231">
        <v>0</v>
      </c>
      <c r="Q421" s="231">
        <v>150</v>
      </c>
      <c r="R421" s="231">
        <v>0</v>
      </c>
      <c r="S421" s="231">
        <v>0</v>
      </c>
      <c r="T421" s="231">
        <v>0</v>
      </c>
      <c r="U421" s="231">
        <v>4</v>
      </c>
      <c r="V421" s="231">
        <v>60</v>
      </c>
      <c r="W421" s="231">
        <v>60</v>
      </c>
      <c r="X421" s="231">
        <v>4</v>
      </c>
      <c r="Y421" s="231">
        <v>60</v>
      </c>
      <c r="Z421" s="231">
        <v>30</v>
      </c>
      <c r="AA421" s="231">
        <v>1</v>
      </c>
      <c r="AB421" s="231">
        <v>15</v>
      </c>
      <c r="AC421" s="231">
        <v>0</v>
      </c>
      <c r="AD421" s="231">
        <v>0</v>
      </c>
      <c r="AE421" s="231">
        <v>0</v>
      </c>
      <c r="AF421" s="231">
        <v>0</v>
      </c>
      <c r="AG421">
        <v>0</v>
      </c>
    </row>
    <row r="422" spans="2:33" x14ac:dyDescent="0.35">
      <c r="B422">
        <v>5850</v>
      </c>
      <c r="C422" t="s">
        <v>566</v>
      </c>
      <c r="D422" s="231">
        <v>14</v>
      </c>
      <c r="E422" s="231">
        <v>19</v>
      </c>
      <c r="F422" s="231">
        <v>10</v>
      </c>
      <c r="G422" s="231">
        <v>29</v>
      </c>
      <c r="H422" s="231">
        <v>5</v>
      </c>
      <c r="I422" s="231">
        <v>1</v>
      </c>
      <c r="J422" s="231">
        <v>6</v>
      </c>
      <c r="K422" s="231">
        <v>210</v>
      </c>
      <c r="L422" s="231">
        <v>285</v>
      </c>
      <c r="M422" s="231">
        <v>150</v>
      </c>
      <c r="N422" s="231">
        <v>435</v>
      </c>
      <c r="O422" s="231">
        <v>75</v>
      </c>
      <c r="P422" s="231">
        <v>15</v>
      </c>
      <c r="Q422" s="231">
        <v>90</v>
      </c>
      <c r="R422" s="231">
        <v>4</v>
      </c>
      <c r="S422" s="231">
        <v>60</v>
      </c>
      <c r="T422" s="231">
        <v>15</v>
      </c>
      <c r="U422" s="231">
        <v>2</v>
      </c>
      <c r="V422" s="231">
        <v>30</v>
      </c>
      <c r="W422" s="231">
        <v>0</v>
      </c>
      <c r="X422" s="231">
        <v>15</v>
      </c>
      <c r="Y422" s="231">
        <v>225</v>
      </c>
      <c r="Z422" s="231">
        <v>60</v>
      </c>
      <c r="AA422" s="231">
        <v>5</v>
      </c>
      <c r="AB422" s="231">
        <v>75</v>
      </c>
      <c r="AC422" s="231">
        <v>0</v>
      </c>
      <c r="AD422" s="231">
        <v>2</v>
      </c>
      <c r="AE422" s="231">
        <v>30</v>
      </c>
      <c r="AF422" s="231">
        <v>0</v>
      </c>
      <c r="AG422">
        <v>0</v>
      </c>
    </row>
    <row r="423" spans="2:33" x14ac:dyDescent="0.35">
      <c r="B423">
        <v>5852</v>
      </c>
      <c r="C423" t="s">
        <v>567</v>
      </c>
      <c r="D423" s="231">
        <v>1</v>
      </c>
      <c r="E423" s="231">
        <v>3</v>
      </c>
      <c r="F423" s="231">
        <v>0</v>
      </c>
      <c r="G423" s="231">
        <v>3</v>
      </c>
      <c r="H423" s="231">
        <v>1</v>
      </c>
      <c r="I423" s="231">
        <v>0</v>
      </c>
      <c r="J423" s="231">
        <v>1</v>
      </c>
      <c r="K423" s="231">
        <v>15</v>
      </c>
      <c r="L423" s="231">
        <v>45</v>
      </c>
      <c r="M423" s="231">
        <v>0</v>
      </c>
      <c r="N423" s="231">
        <v>45</v>
      </c>
      <c r="O423" s="231">
        <v>5</v>
      </c>
      <c r="P423" s="231">
        <v>0</v>
      </c>
      <c r="Q423" s="231">
        <v>5</v>
      </c>
      <c r="R423" s="231">
        <v>1</v>
      </c>
      <c r="S423" s="231">
        <v>15</v>
      </c>
      <c r="T423" s="231">
        <v>0</v>
      </c>
      <c r="U423" s="231">
        <v>1</v>
      </c>
      <c r="V423" s="231">
        <v>15</v>
      </c>
      <c r="W423" s="231">
        <v>0</v>
      </c>
      <c r="X423" s="231">
        <v>0</v>
      </c>
      <c r="Y423" s="231">
        <v>0</v>
      </c>
      <c r="Z423" s="231">
        <v>0</v>
      </c>
      <c r="AA423" s="231">
        <v>0</v>
      </c>
      <c r="AB423" s="231">
        <v>0</v>
      </c>
      <c r="AC423" s="231">
        <v>0</v>
      </c>
      <c r="AD423" s="231">
        <v>0</v>
      </c>
      <c r="AE423" s="231">
        <v>0</v>
      </c>
      <c r="AF423" s="231">
        <v>0</v>
      </c>
      <c r="AG423">
        <v>0</v>
      </c>
    </row>
    <row r="424" spans="2:33" x14ac:dyDescent="0.35">
      <c r="B424">
        <v>5855</v>
      </c>
      <c r="C424" t="s">
        <v>568</v>
      </c>
      <c r="D424" s="231">
        <v>0</v>
      </c>
      <c r="E424" s="231">
        <v>3</v>
      </c>
      <c r="F424" s="231">
        <v>1</v>
      </c>
      <c r="G424" s="231">
        <v>4</v>
      </c>
      <c r="H424" s="231">
        <v>2</v>
      </c>
      <c r="I424" s="231">
        <v>1</v>
      </c>
      <c r="J424" s="231">
        <v>3</v>
      </c>
      <c r="K424" s="231">
        <v>0</v>
      </c>
      <c r="L424" s="231">
        <v>45</v>
      </c>
      <c r="M424" s="231">
        <v>15</v>
      </c>
      <c r="N424" s="231">
        <v>60</v>
      </c>
      <c r="O424" s="231">
        <v>30</v>
      </c>
      <c r="P424" s="231">
        <v>15</v>
      </c>
      <c r="Q424" s="231">
        <v>45</v>
      </c>
      <c r="R424" s="231">
        <v>0</v>
      </c>
      <c r="S424" s="231">
        <v>0</v>
      </c>
      <c r="T424" s="231">
        <v>0</v>
      </c>
      <c r="U424" s="231">
        <v>2</v>
      </c>
      <c r="V424" s="231">
        <v>30</v>
      </c>
      <c r="W424" s="231">
        <v>15</v>
      </c>
      <c r="X424" s="231">
        <v>0</v>
      </c>
      <c r="Y424" s="231">
        <v>0</v>
      </c>
      <c r="Z424" s="231">
        <v>0</v>
      </c>
      <c r="AA424" s="231">
        <v>0</v>
      </c>
      <c r="AB424" s="231">
        <v>0</v>
      </c>
      <c r="AC424" s="231">
        <v>0</v>
      </c>
      <c r="AD424" s="231">
        <v>0</v>
      </c>
      <c r="AE424" s="231">
        <v>0</v>
      </c>
      <c r="AF424" s="231">
        <v>0</v>
      </c>
      <c r="AG424">
        <v>0</v>
      </c>
    </row>
    <row r="425" spans="2:33" x14ac:dyDescent="0.35">
      <c r="B425">
        <v>5886</v>
      </c>
      <c r="C425" t="s">
        <v>569</v>
      </c>
      <c r="D425" s="231">
        <v>0</v>
      </c>
      <c r="E425" s="231">
        <v>1</v>
      </c>
      <c r="F425" s="231">
        <v>0</v>
      </c>
      <c r="G425" s="231">
        <v>1</v>
      </c>
      <c r="H425" s="231">
        <v>1</v>
      </c>
      <c r="I425" s="231">
        <v>0</v>
      </c>
      <c r="J425" s="231">
        <v>1</v>
      </c>
      <c r="K425" s="231">
        <v>0</v>
      </c>
      <c r="L425" s="231">
        <v>0</v>
      </c>
      <c r="M425" s="231">
        <v>0</v>
      </c>
      <c r="N425" s="231">
        <v>0</v>
      </c>
      <c r="O425" s="231">
        <v>15</v>
      </c>
      <c r="P425" s="231">
        <v>0</v>
      </c>
      <c r="Q425" s="231">
        <v>15</v>
      </c>
      <c r="R425" s="231">
        <v>0</v>
      </c>
      <c r="S425" s="231">
        <v>0</v>
      </c>
      <c r="T425" s="231">
        <v>0</v>
      </c>
      <c r="U425" s="231">
        <v>0</v>
      </c>
      <c r="V425" s="231">
        <v>0</v>
      </c>
      <c r="W425" s="231">
        <v>0</v>
      </c>
      <c r="X425" s="231">
        <v>0</v>
      </c>
      <c r="Y425" s="231">
        <v>0</v>
      </c>
      <c r="Z425" s="231">
        <v>0</v>
      </c>
      <c r="AA425" s="231">
        <v>0</v>
      </c>
      <c r="AB425" s="231">
        <v>0</v>
      </c>
      <c r="AC425" s="231">
        <v>0</v>
      </c>
      <c r="AD425" s="231">
        <v>0</v>
      </c>
      <c r="AE425" s="231">
        <v>0</v>
      </c>
      <c r="AF425" s="231">
        <v>0</v>
      </c>
      <c r="AG425">
        <v>0</v>
      </c>
    </row>
    <row r="426" spans="2:33" x14ac:dyDescent="0.35">
      <c r="B426">
        <v>5887</v>
      </c>
      <c r="C426" t="s">
        <v>570</v>
      </c>
      <c r="D426" s="231">
        <v>21</v>
      </c>
      <c r="E426" s="231">
        <v>36</v>
      </c>
      <c r="F426" s="231">
        <v>8</v>
      </c>
      <c r="G426" s="231">
        <v>44</v>
      </c>
      <c r="H426" s="231">
        <v>9</v>
      </c>
      <c r="I426" s="231">
        <v>2</v>
      </c>
      <c r="J426" s="231">
        <v>11</v>
      </c>
      <c r="K426" s="231">
        <v>315</v>
      </c>
      <c r="L426" s="231">
        <v>540</v>
      </c>
      <c r="M426" s="231">
        <v>120</v>
      </c>
      <c r="N426" s="231">
        <v>660</v>
      </c>
      <c r="O426" s="231">
        <v>135</v>
      </c>
      <c r="P426" s="231">
        <v>30</v>
      </c>
      <c r="Q426" s="231">
        <v>165</v>
      </c>
      <c r="R426" s="231">
        <v>0</v>
      </c>
      <c r="S426" s="231">
        <v>0</v>
      </c>
      <c r="T426" s="231">
        <v>0</v>
      </c>
      <c r="U426" s="231">
        <v>0</v>
      </c>
      <c r="V426" s="231">
        <v>0</v>
      </c>
      <c r="W426" s="231">
        <v>0</v>
      </c>
      <c r="X426" s="231">
        <v>6</v>
      </c>
      <c r="Y426" s="231">
        <v>90</v>
      </c>
      <c r="Z426" s="231">
        <v>15</v>
      </c>
      <c r="AA426" s="231">
        <v>0</v>
      </c>
      <c r="AB426" s="231">
        <v>0</v>
      </c>
      <c r="AC426" s="231">
        <v>0</v>
      </c>
      <c r="AD426" s="231">
        <v>0</v>
      </c>
      <c r="AE426" s="231">
        <v>0</v>
      </c>
      <c r="AF426" s="231">
        <v>0</v>
      </c>
      <c r="AG426">
        <v>0</v>
      </c>
    </row>
    <row r="427" spans="2:33" x14ac:dyDescent="0.35">
      <c r="B427">
        <v>5907</v>
      </c>
      <c r="C427" t="s">
        <v>571</v>
      </c>
      <c r="D427" s="231">
        <v>1</v>
      </c>
      <c r="E427" s="231">
        <v>2</v>
      </c>
      <c r="F427" s="231">
        <v>1</v>
      </c>
      <c r="G427" s="231">
        <v>3</v>
      </c>
      <c r="H427" s="231">
        <v>0</v>
      </c>
      <c r="I427" s="231">
        <v>0</v>
      </c>
      <c r="J427" s="231">
        <v>0</v>
      </c>
      <c r="K427" s="231">
        <v>15</v>
      </c>
      <c r="L427" s="231">
        <v>30</v>
      </c>
      <c r="M427" s="231">
        <v>15</v>
      </c>
      <c r="N427" s="231">
        <v>45</v>
      </c>
      <c r="O427" s="231">
        <v>0</v>
      </c>
      <c r="P427" s="231">
        <v>0</v>
      </c>
      <c r="Q427" s="231">
        <v>0</v>
      </c>
      <c r="R427" s="231">
        <v>2</v>
      </c>
      <c r="S427" s="231">
        <v>30</v>
      </c>
      <c r="T427" s="231">
        <v>0</v>
      </c>
      <c r="U427" s="231">
        <v>0</v>
      </c>
      <c r="V427" s="231">
        <v>0</v>
      </c>
      <c r="W427" s="231">
        <v>0</v>
      </c>
      <c r="X427" s="231">
        <v>1</v>
      </c>
      <c r="Y427" s="231">
        <v>15</v>
      </c>
      <c r="Z427" s="231">
        <v>0</v>
      </c>
      <c r="AA427" s="231">
        <v>0</v>
      </c>
      <c r="AB427" s="231">
        <v>0</v>
      </c>
      <c r="AC427" s="231">
        <v>0</v>
      </c>
      <c r="AD427" s="231">
        <v>0</v>
      </c>
      <c r="AE427" s="231">
        <v>0</v>
      </c>
      <c r="AF427" s="231">
        <v>0</v>
      </c>
      <c r="AG427">
        <v>0</v>
      </c>
    </row>
    <row r="428" spans="2:33" x14ac:dyDescent="0.35">
      <c r="B428">
        <v>5917</v>
      </c>
      <c r="C428" t="s">
        <v>572</v>
      </c>
      <c r="D428" s="231">
        <v>18</v>
      </c>
      <c r="E428" s="231">
        <v>26</v>
      </c>
      <c r="F428" s="231">
        <v>3</v>
      </c>
      <c r="G428" s="231">
        <v>29</v>
      </c>
      <c r="H428" s="231">
        <v>0</v>
      </c>
      <c r="I428" s="231">
        <v>0</v>
      </c>
      <c r="J428" s="231">
        <v>0</v>
      </c>
      <c r="K428" s="231">
        <v>270</v>
      </c>
      <c r="L428" s="231">
        <v>390</v>
      </c>
      <c r="M428" s="231">
        <v>45</v>
      </c>
      <c r="N428" s="231">
        <v>435</v>
      </c>
      <c r="O428" s="231">
        <v>0</v>
      </c>
      <c r="P428" s="231">
        <v>0</v>
      </c>
      <c r="Q428" s="231">
        <v>0</v>
      </c>
      <c r="R428" s="231">
        <v>0</v>
      </c>
      <c r="S428" s="231">
        <v>0</v>
      </c>
      <c r="T428" s="231">
        <v>0</v>
      </c>
      <c r="U428" s="231">
        <v>3</v>
      </c>
      <c r="V428" s="231">
        <v>45</v>
      </c>
      <c r="W428" s="231">
        <v>0</v>
      </c>
      <c r="X428" s="231">
        <v>24</v>
      </c>
      <c r="Y428" s="231">
        <v>360</v>
      </c>
      <c r="Z428" s="231">
        <v>0</v>
      </c>
      <c r="AA428" s="231">
        <v>2</v>
      </c>
      <c r="AB428" s="231">
        <v>30</v>
      </c>
      <c r="AC428" s="231">
        <v>0</v>
      </c>
      <c r="AD428" s="231">
        <v>0</v>
      </c>
      <c r="AE428" s="231">
        <v>0</v>
      </c>
      <c r="AF428" s="231">
        <v>0</v>
      </c>
      <c r="AG428">
        <v>0</v>
      </c>
    </row>
    <row r="429" spans="2:33" x14ac:dyDescent="0.35">
      <c r="B429">
        <v>5928</v>
      </c>
      <c r="C429" t="s">
        <v>799</v>
      </c>
      <c r="D429" s="231">
        <v>0</v>
      </c>
      <c r="E429" s="231">
        <v>1</v>
      </c>
      <c r="F429" s="231">
        <v>0</v>
      </c>
      <c r="G429" s="231">
        <v>1</v>
      </c>
      <c r="H429" s="231">
        <v>1</v>
      </c>
      <c r="I429" s="231">
        <v>0</v>
      </c>
      <c r="J429" s="231">
        <v>1</v>
      </c>
      <c r="K429" s="231">
        <v>0</v>
      </c>
      <c r="L429" s="231">
        <v>15</v>
      </c>
      <c r="M429" s="231">
        <v>0</v>
      </c>
      <c r="N429" s="231">
        <v>15</v>
      </c>
      <c r="O429" s="231">
        <v>15</v>
      </c>
      <c r="P429" s="231">
        <v>0</v>
      </c>
      <c r="Q429" s="231">
        <v>15</v>
      </c>
      <c r="R429" s="231">
        <v>0</v>
      </c>
      <c r="S429" s="231">
        <v>0</v>
      </c>
      <c r="T429" s="231">
        <v>0</v>
      </c>
      <c r="U429" s="231">
        <v>0</v>
      </c>
      <c r="V429" s="231">
        <v>0</v>
      </c>
      <c r="W429" s="231">
        <v>0</v>
      </c>
      <c r="X429" s="231">
        <v>0</v>
      </c>
      <c r="Y429" s="231">
        <v>0</v>
      </c>
      <c r="Z429" s="231">
        <v>0</v>
      </c>
      <c r="AA429" s="231">
        <v>0</v>
      </c>
      <c r="AB429" s="231">
        <v>0</v>
      </c>
      <c r="AC429" s="231">
        <v>0</v>
      </c>
      <c r="AD429" s="231">
        <v>0</v>
      </c>
      <c r="AE429" s="231">
        <v>0</v>
      </c>
      <c r="AF429" s="231">
        <v>0</v>
      </c>
      <c r="AG429">
        <v>0</v>
      </c>
    </row>
    <row r="430" spans="2:33" x14ac:dyDescent="0.35">
      <c r="B430">
        <v>5934</v>
      </c>
      <c r="C430" t="s">
        <v>573</v>
      </c>
      <c r="D430" s="231">
        <v>20</v>
      </c>
      <c r="E430" s="231">
        <v>31</v>
      </c>
      <c r="F430" s="231">
        <v>11</v>
      </c>
      <c r="G430" s="231">
        <v>42</v>
      </c>
      <c r="H430" s="231">
        <v>9</v>
      </c>
      <c r="I430" s="231">
        <v>3</v>
      </c>
      <c r="J430" s="231">
        <v>12</v>
      </c>
      <c r="K430" s="231">
        <v>300</v>
      </c>
      <c r="L430" s="231">
        <v>465</v>
      </c>
      <c r="M430" s="231">
        <v>165</v>
      </c>
      <c r="N430" s="231">
        <v>630</v>
      </c>
      <c r="O430" s="231">
        <v>135</v>
      </c>
      <c r="P430" s="231">
        <v>45</v>
      </c>
      <c r="Q430" s="231">
        <v>180</v>
      </c>
      <c r="R430" s="231">
        <v>4</v>
      </c>
      <c r="S430" s="231">
        <v>60</v>
      </c>
      <c r="T430" s="231">
        <v>30</v>
      </c>
      <c r="U430" s="231">
        <v>2</v>
      </c>
      <c r="V430" s="231">
        <v>30</v>
      </c>
      <c r="W430" s="231">
        <v>0</v>
      </c>
      <c r="X430" s="231">
        <v>9</v>
      </c>
      <c r="Y430" s="231">
        <v>135</v>
      </c>
      <c r="Z430" s="231">
        <v>75</v>
      </c>
      <c r="AA430" s="231">
        <v>0</v>
      </c>
      <c r="AB430" s="231">
        <v>0</v>
      </c>
      <c r="AC430" s="231">
        <v>0</v>
      </c>
      <c r="AD430" s="231">
        <v>0</v>
      </c>
      <c r="AE430" s="231">
        <v>0</v>
      </c>
      <c r="AF430" s="231">
        <v>0</v>
      </c>
      <c r="AG430">
        <v>0</v>
      </c>
    </row>
    <row r="431" spans="2:33" x14ac:dyDescent="0.35">
      <c r="B431">
        <v>5939</v>
      </c>
      <c r="C431" t="s">
        <v>817</v>
      </c>
      <c r="D431" s="231">
        <v>0</v>
      </c>
      <c r="E431" s="231">
        <v>1</v>
      </c>
      <c r="F431" s="231">
        <v>0</v>
      </c>
      <c r="G431" s="231">
        <v>1</v>
      </c>
      <c r="H431" s="231">
        <v>1</v>
      </c>
      <c r="I431" s="231">
        <v>0</v>
      </c>
      <c r="J431" s="231">
        <v>1</v>
      </c>
      <c r="K431" s="231">
        <v>0</v>
      </c>
      <c r="L431" s="231">
        <v>0</v>
      </c>
      <c r="M431" s="231">
        <v>0</v>
      </c>
      <c r="N431" s="231">
        <v>0</v>
      </c>
      <c r="O431" s="231">
        <v>7</v>
      </c>
      <c r="P431" s="231">
        <v>0</v>
      </c>
      <c r="Q431" s="231">
        <v>7</v>
      </c>
      <c r="R431" s="231">
        <v>0</v>
      </c>
      <c r="S431" s="231">
        <v>0</v>
      </c>
      <c r="T431" s="231">
        <v>0</v>
      </c>
      <c r="U431" s="231">
        <v>0</v>
      </c>
      <c r="V431" s="231">
        <v>0</v>
      </c>
      <c r="W431" s="231">
        <v>0</v>
      </c>
      <c r="X431" s="231">
        <v>0</v>
      </c>
      <c r="Y431" s="231">
        <v>0</v>
      </c>
      <c r="Z431" s="231">
        <v>0</v>
      </c>
      <c r="AA431" s="231">
        <v>0</v>
      </c>
      <c r="AB431" s="231">
        <v>0</v>
      </c>
      <c r="AC431" s="231">
        <v>0</v>
      </c>
      <c r="AD431" s="231">
        <v>0</v>
      </c>
      <c r="AE431" s="231">
        <v>0</v>
      </c>
      <c r="AF431" s="231">
        <v>0</v>
      </c>
      <c r="AG431">
        <v>0</v>
      </c>
    </row>
    <row r="432" spans="2:33" x14ac:dyDescent="0.35">
      <c r="B432">
        <v>5943</v>
      </c>
      <c r="C432" t="s">
        <v>574</v>
      </c>
      <c r="D432" s="231">
        <v>0</v>
      </c>
      <c r="E432" s="231">
        <v>1</v>
      </c>
      <c r="F432" s="231">
        <v>0</v>
      </c>
      <c r="G432" s="231">
        <v>1</v>
      </c>
      <c r="H432" s="231">
        <v>0</v>
      </c>
      <c r="I432" s="231">
        <v>0</v>
      </c>
      <c r="J432" s="231">
        <v>0</v>
      </c>
      <c r="K432" s="231">
        <v>0</v>
      </c>
      <c r="L432" s="231">
        <v>15</v>
      </c>
      <c r="M432" s="231">
        <v>0</v>
      </c>
      <c r="N432" s="231">
        <v>15</v>
      </c>
      <c r="O432" s="231">
        <v>0</v>
      </c>
      <c r="P432" s="231">
        <v>0</v>
      </c>
      <c r="Q432" s="231">
        <v>0</v>
      </c>
      <c r="R432" s="231">
        <v>0</v>
      </c>
      <c r="S432" s="231">
        <v>0</v>
      </c>
      <c r="T432" s="231">
        <v>0</v>
      </c>
      <c r="U432" s="231">
        <v>0</v>
      </c>
      <c r="V432" s="231">
        <v>0</v>
      </c>
      <c r="W432" s="231">
        <v>0</v>
      </c>
      <c r="X432" s="231">
        <v>0</v>
      </c>
      <c r="Y432" s="231">
        <v>0</v>
      </c>
      <c r="Z432" s="231">
        <v>0</v>
      </c>
      <c r="AA432" s="231">
        <v>0</v>
      </c>
      <c r="AB432" s="231">
        <v>0</v>
      </c>
      <c r="AC432" s="231">
        <v>0</v>
      </c>
      <c r="AD432" s="231">
        <v>0</v>
      </c>
      <c r="AE432" s="231">
        <v>0</v>
      </c>
      <c r="AF432" s="231">
        <v>0</v>
      </c>
      <c r="AG432">
        <v>0</v>
      </c>
    </row>
    <row r="433" spans="2:33" x14ac:dyDescent="0.35">
      <c r="B433">
        <v>5949</v>
      </c>
      <c r="C433" t="s">
        <v>575</v>
      </c>
      <c r="D433" s="231">
        <v>3</v>
      </c>
      <c r="E433" s="231">
        <v>15</v>
      </c>
      <c r="F433" s="231">
        <v>3</v>
      </c>
      <c r="G433" s="231">
        <v>18</v>
      </c>
      <c r="H433" s="231">
        <v>4</v>
      </c>
      <c r="I433" s="231">
        <v>2</v>
      </c>
      <c r="J433" s="231">
        <v>6</v>
      </c>
      <c r="K433" s="231">
        <v>45</v>
      </c>
      <c r="L433" s="231">
        <v>207</v>
      </c>
      <c r="M433" s="231">
        <v>45</v>
      </c>
      <c r="N433" s="231">
        <v>252</v>
      </c>
      <c r="O433" s="231">
        <v>57</v>
      </c>
      <c r="P433" s="231">
        <v>30</v>
      </c>
      <c r="Q433" s="231">
        <v>87</v>
      </c>
      <c r="R433" s="231">
        <v>1</v>
      </c>
      <c r="S433" s="231">
        <v>15</v>
      </c>
      <c r="T433" s="231">
        <v>0</v>
      </c>
      <c r="U433" s="231">
        <v>0</v>
      </c>
      <c r="V433" s="231">
        <v>0</v>
      </c>
      <c r="W433" s="231">
        <v>0</v>
      </c>
      <c r="X433" s="231">
        <v>0</v>
      </c>
      <c r="Y433" s="231">
        <v>0</v>
      </c>
      <c r="Z433" s="231">
        <v>0</v>
      </c>
      <c r="AA433" s="231">
        <v>3</v>
      </c>
      <c r="AB433" s="231">
        <v>45</v>
      </c>
      <c r="AC433" s="231">
        <v>30</v>
      </c>
      <c r="AD433" s="231">
        <v>0</v>
      </c>
      <c r="AE433" s="231">
        <v>0</v>
      </c>
      <c r="AF433" s="231">
        <v>0</v>
      </c>
      <c r="AG433">
        <v>0</v>
      </c>
    </row>
    <row r="434" spans="2:33" x14ac:dyDescent="0.35">
      <c r="B434">
        <v>5995</v>
      </c>
      <c r="C434" t="s">
        <v>576</v>
      </c>
      <c r="D434" s="231">
        <v>0</v>
      </c>
      <c r="E434" s="231">
        <v>2</v>
      </c>
      <c r="F434" s="231">
        <v>1</v>
      </c>
      <c r="G434" s="231">
        <v>3</v>
      </c>
      <c r="H434" s="231">
        <v>1</v>
      </c>
      <c r="I434" s="231">
        <v>1</v>
      </c>
      <c r="J434" s="231">
        <v>2</v>
      </c>
      <c r="K434" s="231">
        <v>0</v>
      </c>
      <c r="L434" s="231">
        <v>30</v>
      </c>
      <c r="M434" s="231">
        <v>15</v>
      </c>
      <c r="N434" s="231">
        <v>45</v>
      </c>
      <c r="O434" s="231">
        <v>15</v>
      </c>
      <c r="P434" s="231">
        <v>15</v>
      </c>
      <c r="Q434" s="231">
        <v>30</v>
      </c>
      <c r="R434" s="231">
        <v>1</v>
      </c>
      <c r="S434" s="231">
        <v>15</v>
      </c>
      <c r="T434" s="231">
        <v>15</v>
      </c>
      <c r="U434" s="231">
        <v>0</v>
      </c>
      <c r="V434" s="231">
        <v>0</v>
      </c>
      <c r="W434" s="231">
        <v>0</v>
      </c>
      <c r="X434" s="231">
        <v>0</v>
      </c>
      <c r="Y434" s="231">
        <v>0</v>
      </c>
      <c r="Z434" s="231">
        <v>0</v>
      </c>
      <c r="AA434" s="231">
        <v>0</v>
      </c>
      <c r="AB434" s="231">
        <v>0</v>
      </c>
      <c r="AC434" s="231">
        <v>0</v>
      </c>
      <c r="AD434" s="231">
        <v>0</v>
      </c>
      <c r="AE434" s="231">
        <v>0</v>
      </c>
      <c r="AF434" s="231">
        <v>0</v>
      </c>
      <c r="AG434">
        <v>0</v>
      </c>
    </row>
    <row r="435" spans="2:33" x14ac:dyDescent="0.35">
      <c r="B435">
        <v>6015</v>
      </c>
      <c r="C435" t="s">
        <v>577</v>
      </c>
      <c r="D435" s="231">
        <v>3</v>
      </c>
      <c r="E435" s="231">
        <v>20</v>
      </c>
      <c r="F435" s="231">
        <v>6</v>
      </c>
      <c r="G435" s="231">
        <v>26</v>
      </c>
      <c r="H435" s="231">
        <v>13</v>
      </c>
      <c r="I435" s="231">
        <v>4</v>
      </c>
      <c r="J435" s="231">
        <v>17</v>
      </c>
      <c r="K435" s="231">
        <v>43.42</v>
      </c>
      <c r="L435" s="231">
        <v>296.84000000000003</v>
      </c>
      <c r="M435" s="231">
        <v>89.63</v>
      </c>
      <c r="N435" s="231">
        <v>386.47</v>
      </c>
      <c r="O435" s="231">
        <v>175.44</v>
      </c>
      <c r="P435" s="231">
        <v>43.339999999999996</v>
      </c>
      <c r="Q435" s="231">
        <v>218.78</v>
      </c>
      <c r="R435" s="231">
        <v>0</v>
      </c>
      <c r="S435" s="231">
        <v>0</v>
      </c>
      <c r="T435" s="231">
        <v>0</v>
      </c>
      <c r="U435" s="231">
        <v>0</v>
      </c>
      <c r="V435" s="231">
        <v>0</v>
      </c>
      <c r="W435" s="231">
        <v>0</v>
      </c>
      <c r="X435" s="231">
        <v>0</v>
      </c>
      <c r="Y435" s="231">
        <v>0</v>
      </c>
      <c r="Z435" s="231">
        <v>0</v>
      </c>
      <c r="AA435" s="231">
        <v>0</v>
      </c>
      <c r="AB435" s="231">
        <v>0</v>
      </c>
      <c r="AC435" s="231">
        <v>0</v>
      </c>
      <c r="AD435" s="231">
        <v>0</v>
      </c>
      <c r="AE435" s="231">
        <v>0</v>
      </c>
      <c r="AF435" s="231">
        <v>0</v>
      </c>
      <c r="AG435">
        <v>0</v>
      </c>
    </row>
    <row r="436" spans="2:33" x14ac:dyDescent="0.35">
      <c r="B436">
        <v>6082</v>
      </c>
      <c r="C436" t="s">
        <v>579</v>
      </c>
      <c r="D436" s="231">
        <v>0</v>
      </c>
      <c r="E436" s="231">
        <v>1</v>
      </c>
      <c r="F436" s="231">
        <v>0</v>
      </c>
      <c r="G436" s="231">
        <v>1</v>
      </c>
      <c r="H436" s="231">
        <v>1</v>
      </c>
      <c r="I436" s="231">
        <v>0</v>
      </c>
      <c r="J436" s="231">
        <v>1</v>
      </c>
      <c r="K436" s="231">
        <v>0</v>
      </c>
      <c r="L436" s="231">
        <v>15</v>
      </c>
      <c r="M436" s="231">
        <v>0</v>
      </c>
      <c r="N436" s="231">
        <v>15</v>
      </c>
      <c r="O436" s="231">
        <v>15</v>
      </c>
      <c r="P436" s="231">
        <v>0</v>
      </c>
      <c r="Q436" s="231">
        <v>15</v>
      </c>
      <c r="R436" s="231">
        <v>0</v>
      </c>
      <c r="S436" s="231">
        <v>0</v>
      </c>
      <c r="T436" s="231">
        <v>0</v>
      </c>
      <c r="U436" s="231">
        <v>0</v>
      </c>
      <c r="V436" s="231">
        <v>0</v>
      </c>
      <c r="W436" s="231">
        <v>0</v>
      </c>
      <c r="X436" s="231">
        <v>0</v>
      </c>
      <c r="Y436" s="231">
        <v>0</v>
      </c>
      <c r="Z436" s="231">
        <v>0</v>
      </c>
      <c r="AA436" s="231">
        <v>0</v>
      </c>
      <c r="AB436" s="231">
        <v>0</v>
      </c>
      <c r="AC436" s="231">
        <v>0</v>
      </c>
      <c r="AD436" s="231">
        <v>0</v>
      </c>
      <c r="AE436" s="231">
        <v>0</v>
      </c>
      <c r="AF436" s="231">
        <v>0</v>
      </c>
      <c r="AG436">
        <v>0</v>
      </c>
    </row>
    <row r="437" spans="2:33" x14ac:dyDescent="0.35">
      <c r="B437">
        <v>6088</v>
      </c>
      <c r="C437" t="s">
        <v>580</v>
      </c>
      <c r="D437" s="231">
        <v>0</v>
      </c>
      <c r="E437" s="231">
        <v>2</v>
      </c>
      <c r="F437" s="231">
        <v>0</v>
      </c>
      <c r="G437" s="231">
        <v>2</v>
      </c>
      <c r="H437" s="231">
        <v>2</v>
      </c>
      <c r="I437" s="231">
        <v>0</v>
      </c>
      <c r="J437" s="231">
        <v>2</v>
      </c>
      <c r="K437" s="231">
        <v>0</v>
      </c>
      <c r="L437" s="231">
        <v>0</v>
      </c>
      <c r="M437" s="231">
        <v>0</v>
      </c>
      <c r="N437" s="231">
        <v>0</v>
      </c>
      <c r="O437" s="231">
        <v>30</v>
      </c>
      <c r="P437" s="231">
        <v>0</v>
      </c>
      <c r="Q437" s="231">
        <v>30</v>
      </c>
      <c r="R437" s="231">
        <v>0</v>
      </c>
      <c r="S437" s="231">
        <v>0</v>
      </c>
      <c r="T437" s="231">
        <v>0</v>
      </c>
      <c r="U437" s="231">
        <v>0</v>
      </c>
      <c r="V437" s="231">
        <v>0</v>
      </c>
      <c r="W437" s="231">
        <v>0</v>
      </c>
      <c r="X437" s="231">
        <v>1</v>
      </c>
      <c r="Y437" s="231">
        <v>0</v>
      </c>
      <c r="Z437" s="231">
        <v>15</v>
      </c>
      <c r="AA437" s="231">
        <v>0</v>
      </c>
      <c r="AB437" s="231">
        <v>0</v>
      </c>
      <c r="AC437" s="231">
        <v>0</v>
      </c>
      <c r="AD437" s="231">
        <v>0</v>
      </c>
      <c r="AE437" s="231">
        <v>0</v>
      </c>
      <c r="AF437" s="231">
        <v>0</v>
      </c>
      <c r="AG437">
        <v>0</v>
      </c>
    </row>
    <row r="438" spans="2:33" x14ac:dyDescent="0.35">
      <c r="B438">
        <v>6097</v>
      </c>
      <c r="C438" t="s">
        <v>581</v>
      </c>
      <c r="D438" s="231">
        <v>0</v>
      </c>
      <c r="E438" s="231">
        <v>1</v>
      </c>
      <c r="F438" s="231">
        <v>0</v>
      </c>
      <c r="G438" s="231">
        <v>1</v>
      </c>
      <c r="H438" s="231">
        <v>1</v>
      </c>
      <c r="I438" s="231">
        <v>0</v>
      </c>
      <c r="J438" s="231">
        <v>1</v>
      </c>
      <c r="K438" s="231">
        <v>0</v>
      </c>
      <c r="L438" s="231">
        <v>0</v>
      </c>
      <c r="M438" s="231">
        <v>0</v>
      </c>
      <c r="N438" s="231">
        <v>0</v>
      </c>
      <c r="O438" s="231">
        <v>10</v>
      </c>
      <c r="P438" s="231">
        <v>0</v>
      </c>
      <c r="Q438" s="231">
        <v>10</v>
      </c>
      <c r="R438" s="231">
        <v>0</v>
      </c>
      <c r="S438" s="231">
        <v>0</v>
      </c>
      <c r="T438" s="231">
        <v>0</v>
      </c>
      <c r="U438" s="231">
        <v>0</v>
      </c>
      <c r="V438" s="231">
        <v>0</v>
      </c>
      <c r="W438" s="231">
        <v>0</v>
      </c>
      <c r="X438" s="231">
        <v>0</v>
      </c>
      <c r="Y438" s="231">
        <v>0</v>
      </c>
      <c r="Z438" s="231">
        <v>0</v>
      </c>
      <c r="AA438" s="231">
        <v>0</v>
      </c>
      <c r="AB438" s="231">
        <v>0</v>
      </c>
      <c r="AC438" s="231">
        <v>0</v>
      </c>
      <c r="AD438" s="231">
        <v>0</v>
      </c>
      <c r="AE438" s="231">
        <v>0</v>
      </c>
      <c r="AF438" s="231">
        <v>0</v>
      </c>
      <c r="AG438">
        <v>0</v>
      </c>
    </row>
    <row r="439" spans="2:33" x14ac:dyDescent="0.35">
      <c r="B439">
        <v>6137</v>
      </c>
      <c r="C439" t="s">
        <v>583</v>
      </c>
      <c r="D439" s="231">
        <v>19</v>
      </c>
      <c r="E439" s="231">
        <v>35</v>
      </c>
      <c r="F439" s="231">
        <v>16</v>
      </c>
      <c r="G439" s="231">
        <v>51</v>
      </c>
      <c r="H439" s="231">
        <v>16</v>
      </c>
      <c r="I439" s="231">
        <v>11</v>
      </c>
      <c r="J439" s="231">
        <v>27</v>
      </c>
      <c r="K439" s="231">
        <v>285</v>
      </c>
      <c r="L439" s="231">
        <v>510</v>
      </c>
      <c r="M439" s="231">
        <v>240</v>
      </c>
      <c r="N439" s="231">
        <v>750</v>
      </c>
      <c r="O439" s="231">
        <v>230</v>
      </c>
      <c r="P439" s="231">
        <v>155</v>
      </c>
      <c r="Q439" s="231">
        <v>385</v>
      </c>
      <c r="R439" s="231">
        <v>10</v>
      </c>
      <c r="S439" s="231">
        <v>150</v>
      </c>
      <c r="T439" s="231">
        <v>30</v>
      </c>
      <c r="U439" s="231">
        <v>2</v>
      </c>
      <c r="V439" s="231">
        <v>30</v>
      </c>
      <c r="W439" s="231">
        <v>15</v>
      </c>
      <c r="X439" s="231">
        <v>6</v>
      </c>
      <c r="Y439" s="231">
        <v>90</v>
      </c>
      <c r="Z439" s="231">
        <v>50</v>
      </c>
      <c r="AA439" s="231">
        <v>16</v>
      </c>
      <c r="AB439" s="231">
        <v>240</v>
      </c>
      <c r="AC439" s="231">
        <v>35</v>
      </c>
      <c r="AD439" s="231">
        <v>9</v>
      </c>
      <c r="AE439" s="231">
        <v>135</v>
      </c>
      <c r="AF439" s="231">
        <v>5</v>
      </c>
      <c r="AG439">
        <v>1</v>
      </c>
    </row>
    <row r="440" spans="2:33" x14ac:dyDescent="0.35">
      <c r="B440">
        <v>6169</v>
      </c>
      <c r="C440" t="s">
        <v>584</v>
      </c>
      <c r="D440" s="231">
        <v>14</v>
      </c>
      <c r="E440" s="231">
        <v>23</v>
      </c>
      <c r="F440" s="231">
        <v>12</v>
      </c>
      <c r="G440" s="231">
        <v>35</v>
      </c>
      <c r="H440" s="231">
        <v>6</v>
      </c>
      <c r="I440" s="231">
        <v>1</v>
      </c>
      <c r="J440" s="231">
        <v>7</v>
      </c>
      <c r="K440" s="231">
        <v>196.5</v>
      </c>
      <c r="L440" s="231">
        <v>342</v>
      </c>
      <c r="M440" s="231">
        <v>174</v>
      </c>
      <c r="N440" s="231">
        <v>516</v>
      </c>
      <c r="O440" s="231">
        <v>90</v>
      </c>
      <c r="P440" s="231">
        <v>15</v>
      </c>
      <c r="Q440" s="231">
        <v>105</v>
      </c>
      <c r="R440" s="231">
        <v>0</v>
      </c>
      <c r="S440" s="231">
        <v>0</v>
      </c>
      <c r="T440" s="231">
        <v>0</v>
      </c>
      <c r="U440" s="231">
        <v>3</v>
      </c>
      <c r="V440" s="231">
        <v>45</v>
      </c>
      <c r="W440" s="231">
        <v>15</v>
      </c>
      <c r="X440" s="231">
        <v>26</v>
      </c>
      <c r="Y440" s="231">
        <v>387</v>
      </c>
      <c r="Z440" s="231">
        <v>90</v>
      </c>
      <c r="AA440" s="231">
        <v>2</v>
      </c>
      <c r="AB440" s="231">
        <v>30</v>
      </c>
      <c r="AC440" s="231">
        <v>0</v>
      </c>
      <c r="AD440" s="231">
        <v>0</v>
      </c>
      <c r="AE440" s="231">
        <v>0</v>
      </c>
      <c r="AF440" s="231">
        <v>0</v>
      </c>
      <c r="AG440">
        <v>0</v>
      </c>
    </row>
    <row r="441" spans="2:33" x14ac:dyDescent="0.35">
      <c r="B441">
        <v>6173</v>
      </c>
      <c r="C441" t="s">
        <v>585</v>
      </c>
      <c r="D441" s="231">
        <v>16</v>
      </c>
      <c r="E441" s="231">
        <v>19</v>
      </c>
      <c r="F441" s="231">
        <v>3</v>
      </c>
      <c r="G441" s="231">
        <v>22</v>
      </c>
      <c r="H441" s="231">
        <v>4</v>
      </c>
      <c r="I441" s="231">
        <v>0</v>
      </c>
      <c r="J441" s="231">
        <v>4</v>
      </c>
      <c r="K441" s="231">
        <v>240</v>
      </c>
      <c r="L441" s="231">
        <v>285</v>
      </c>
      <c r="M441" s="231">
        <v>45</v>
      </c>
      <c r="N441" s="231">
        <v>330</v>
      </c>
      <c r="O441" s="231">
        <v>60</v>
      </c>
      <c r="P441" s="231">
        <v>0</v>
      </c>
      <c r="Q441" s="231">
        <v>60</v>
      </c>
      <c r="R441" s="231">
        <v>8</v>
      </c>
      <c r="S441" s="231">
        <v>120</v>
      </c>
      <c r="T441" s="231">
        <v>0</v>
      </c>
      <c r="U441" s="231">
        <v>7</v>
      </c>
      <c r="V441" s="231">
        <v>105</v>
      </c>
      <c r="W441" s="231">
        <v>30</v>
      </c>
      <c r="X441" s="231">
        <v>1</v>
      </c>
      <c r="Y441" s="231">
        <v>15</v>
      </c>
      <c r="Z441" s="231">
        <v>0</v>
      </c>
      <c r="AA441" s="231">
        <v>13</v>
      </c>
      <c r="AB441" s="231">
        <v>195</v>
      </c>
      <c r="AC441" s="231">
        <v>0</v>
      </c>
      <c r="AD441" s="231">
        <v>7</v>
      </c>
      <c r="AE441" s="231">
        <v>105</v>
      </c>
      <c r="AF441" s="231">
        <v>0</v>
      </c>
      <c r="AG441">
        <v>0</v>
      </c>
    </row>
    <row r="442" spans="2:33" x14ac:dyDescent="0.35">
      <c r="B442">
        <v>6175</v>
      </c>
      <c r="C442" t="s">
        <v>586</v>
      </c>
      <c r="D442" s="231">
        <v>17</v>
      </c>
      <c r="E442" s="231">
        <v>31</v>
      </c>
      <c r="F442" s="231">
        <v>16</v>
      </c>
      <c r="G442" s="231">
        <v>47</v>
      </c>
      <c r="H442" s="231">
        <v>8</v>
      </c>
      <c r="I442" s="231">
        <v>3</v>
      </c>
      <c r="J442" s="231">
        <v>11</v>
      </c>
      <c r="K442" s="231">
        <v>255</v>
      </c>
      <c r="L442" s="231">
        <v>456</v>
      </c>
      <c r="M442" s="231">
        <v>240</v>
      </c>
      <c r="N442" s="231">
        <v>696</v>
      </c>
      <c r="O442" s="231">
        <v>114</v>
      </c>
      <c r="P442" s="231">
        <v>45</v>
      </c>
      <c r="Q442" s="231">
        <v>159</v>
      </c>
      <c r="R442" s="231">
        <v>9</v>
      </c>
      <c r="S442" s="231">
        <v>135</v>
      </c>
      <c r="T442" s="231">
        <v>30</v>
      </c>
      <c r="U442" s="231">
        <v>27</v>
      </c>
      <c r="V442" s="231">
        <v>399</v>
      </c>
      <c r="W442" s="231">
        <v>75</v>
      </c>
      <c r="X442" s="231">
        <v>0</v>
      </c>
      <c r="Y442" s="231">
        <v>0</v>
      </c>
      <c r="Z442" s="231">
        <v>0</v>
      </c>
      <c r="AA442" s="231">
        <v>30</v>
      </c>
      <c r="AB442" s="231">
        <v>444</v>
      </c>
      <c r="AC442" s="231">
        <v>15</v>
      </c>
      <c r="AD442" s="231">
        <v>26</v>
      </c>
      <c r="AE442" s="231">
        <v>390</v>
      </c>
      <c r="AF442" s="231">
        <v>0</v>
      </c>
      <c r="AG442">
        <v>0</v>
      </c>
    </row>
    <row r="443" spans="2:33" x14ac:dyDescent="0.35">
      <c r="B443">
        <v>6183</v>
      </c>
      <c r="C443" t="s">
        <v>587</v>
      </c>
      <c r="D443" s="231">
        <v>1</v>
      </c>
      <c r="E443" s="231">
        <v>9</v>
      </c>
      <c r="F443" s="231">
        <v>3</v>
      </c>
      <c r="G443" s="231">
        <v>12</v>
      </c>
      <c r="H443" s="231">
        <v>4</v>
      </c>
      <c r="I443" s="231">
        <v>1</v>
      </c>
      <c r="J443" s="231">
        <v>5</v>
      </c>
      <c r="K443" s="231">
        <v>15</v>
      </c>
      <c r="L443" s="231">
        <v>135</v>
      </c>
      <c r="M443" s="231">
        <v>45</v>
      </c>
      <c r="N443" s="231">
        <v>180</v>
      </c>
      <c r="O443" s="231">
        <v>60</v>
      </c>
      <c r="P443" s="231">
        <v>15</v>
      </c>
      <c r="Q443" s="231">
        <v>75</v>
      </c>
      <c r="R443" s="231">
        <v>0</v>
      </c>
      <c r="S443" s="231">
        <v>0</v>
      </c>
      <c r="T443" s="231">
        <v>0</v>
      </c>
      <c r="U443" s="231">
        <v>0</v>
      </c>
      <c r="V443" s="231">
        <v>0</v>
      </c>
      <c r="W443" s="231">
        <v>0</v>
      </c>
      <c r="X443" s="231">
        <v>1</v>
      </c>
      <c r="Y443" s="231">
        <v>15</v>
      </c>
      <c r="Z443" s="231">
        <v>0</v>
      </c>
      <c r="AA443" s="231">
        <v>0</v>
      </c>
      <c r="AB443" s="231">
        <v>0</v>
      </c>
      <c r="AC443" s="231">
        <v>0</v>
      </c>
      <c r="AD443" s="231">
        <v>0</v>
      </c>
      <c r="AE443" s="231">
        <v>0</v>
      </c>
      <c r="AF443" s="231">
        <v>0</v>
      </c>
      <c r="AG443">
        <v>0</v>
      </c>
    </row>
    <row r="444" spans="2:33" x14ac:dyDescent="0.35">
      <c r="B444">
        <v>6195</v>
      </c>
      <c r="C444" t="s">
        <v>588</v>
      </c>
      <c r="D444" s="231">
        <v>33</v>
      </c>
      <c r="E444" s="231">
        <v>72</v>
      </c>
      <c r="F444" s="231">
        <v>24</v>
      </c>
      <c r="G444" s="231">
        <v>96</v>
      </c>
      <c r="H444" s="231">
        <v>12</v>
      </c>
      <c r="I444" s="231">
        <v>2</v>
      </c>
      <c r="J444" s="231">
        <v>14</v>
      </c>
      <c r="K444" s="231">
        <v>495</v>
      </c>
      <c r="L444" s="231">
        <v>1080</v>
      </c>
      <c r="M444" s="231">
        <v>360</v>
      </c>
      <c r="N444" s="231">
        <v>1440</v>
      </c>
      <c r="O444" s="231">
        <v>180</v>
      </c>
      <c r="P444" s="231">
        <v>15</v>
      </c>
      <c r="Q444" s="231">
        <v>195</v>
      </c>
      <c r="R444" s="231">
        <v>7</v>
      </c>
      <c r="S444" s="231">
        <v>105</v>
      </c>
      <c r="T444" s="231">
        <v>30</v>
      </c>
      <c r="U444" s="231">
        <v>41</v>
      </c>
      <c r="V444" s="231">
        <v>615</v>
      </c>
      <c r="W444" s="231">
        <v>60</v>
      </c>
      <c r="X444" s="231">
        <v>36</v>
      </c>
      <c r="Y444" s="231">
        <v>540</v>
      </c>
      <c r="Z444" s="231">
        <v>90</v>
      </c>
      <c r="AA444" s="231">
        <v>14</v>
      </c>
      <c r="AB444" s="231">
        <v>210</v>
      </c>
      <c r="AC444" s="231">
        <v>0</v>
      </c>
      <c r="AD444" s="231">
        <v>8</v>
      </c>
      <c r="AE444" s="231">
        <v>120</v>
      </c>
      <c r="AF444" s="231">
        <v>0</v>
      </c>
      <c r="AG444">
        <v>2</v>
      </c>
    </row>
    <row r="445" spans="2:33" x14ac:dyDescent="0.35">
      <c r="B445">
        <v>6217</v>
      </c>
      <c r="C445" t="s">
        <v>589</v>
      </c>
      <c r="D445" s="231">
        <v>0</v>
      </c>
      <c r="E445" s="231">
        <v>12</v>
      </c>
      <c r="F445" s="231">
        <v>4</v>
      </c>
      <c r="G445" s="231">
        <v>16</v>
      </c>
      <c r="H445" s="231">
        <v>0</v>
      </c>
      <c r="I445" s="231">
        <v>0</v>
      </c>
      <c r="J445" s="231">
        <v>0</v>
      </c>
      <c r="K445" s="231">
        <v>0</v>
      </c>
      <c r="L445" s="231">
        <v>180</v>
      </c>
      <c r="M445" s="231">
        <v>60</v>
      </c>
      <c r="N445" s="231">
        <v>240</v>
      </c>
      <c r="O445" s="231">
        <v>0</v>
      </c>
      <c r="P445" s="231">
        <v>0</v>
      </c>
      <c r="Q445" s="231">
        <v>0</v>
      </c>
      <c r="R445" s="231">
        <v>1</v>
      </c>
      <c r="S445" s="231">
        <v>15</v>
      </c>
      <c r="T445" s="231">
        <v>0</v>
      </c>
      <c r="U445" s="231">
        <v>5</v>
      </c>
      <c r="V445" s="231">
        <v>75</v>
      </c>
      <c r="W445" s="231">
        <v>0</v>
      </c>
      <c r="X445" s="231">
        <v>10</v>
      </c>
      <c r="Y445" s="231">
        <v>150</v>
      </c>
      <c r="Z445" s="231">
        <v>0</v>
      </c>
      <c r="AA445" s="231">
        <v>3</v>
      </c>
      <c r="AB445" s="231">
        <v>45</v>
      </c>
      <c r="AC445" s="231">
        <v>0</v>
      </c>
      <c r="AD445" s="231">
        <v>0</v>
      </c>
      <c r="AE445" s="231">
        <v>0</v>
      </c>
      <c r="AF445" s="231">
        <v>0</v>
      </c>
      <c r="AG445">
        <v>0</v>
      </c>
    </row>
    <row r="446" spans="2:33" x14ac:dyDescent="0.35">
      <c r="B446">
        <v>6229</v>
      </c>
      <c r="C446" t="s">
        <v>590</v>
      </c>
      <c r="D446" s="231">
        <v>6</v>
      </c>
      <c r="E446" s="231">
        <v>21</v>
      </c>
      <c r="F446" s="231">
        <v>7</v>
      </c>
      <c r="G446" s="231">
        <v>28</v>
      </c>
      <c r="H446" s="231">
        <v>11</v>
      </c>
      <c r="I446" s="231">
        <v>4</v>
      </c>
      <c r="J446" s="231">
        <v>15</v>
      </c>
      <c r="K446" s="231">
        <v>90</v>
      </c>
      <c r="L446" s="231">
        <v>315</v>
      </c>
      <c r="M446" s="231">
        <v>105</v>
      </c>
      <c r="N446" s="231">
        <v>420</v>
      </c>
      <c r="O446" s="231">
        <v>165</v>
      </c>
      <c r="P446" s="231">
        <v>60</v>
      </c>
      <c r="Q446" s="231">
        <v>225</v>
      </c>
      <c r="R446" s="231">
        <v>7</v>
      </c>
      <c r="S446" s="231">
        <v>105</v>
      </c>
      <c r="T446" s="231">
        <v>60</v>
      </c>
      <c r="U446" s="231">
        <v>5</v>
      </c>
      <c r="V446" s="231">
        <v>75</v>
      </c>
      <c r="W446" s="231">
        <v>45</v>
      </c>
      <c r="X446" s="231">
        <v>4</v>
      </c>
      <c r="Y446" s="231">
        <v>60</v>
      </c>
      <c r="Z446" s="231">
        <v>30</v>
      </c>
      <c r="AA446" s="231">
        <v>0</v>
      </c>
      <c r="AB446" s="231">
        <v>0</v>
      </c>
      <c r="AC446" s="231">
        <v>0</v>
      </c>
      <c r="AD446" s="231">
        <v>0</v>
      </c>
      <c r="AE446" s="231">
        <v>0</v>
      </c>
      <c r="AF446" s="231">
        <v>0</v>
      </c>
      <c r="AG446">
        <v>0</v>
      </c>
    </row>
    <row r="447" spans="2:33" x14ac:dyDescent="0.35">
      <c r="B447">
        <v>6243</v>
      </c>
      <c r="C447" t="s">
        <v>591</v>
      </c>
      <c r="D447" s="231">
        <v>16</v>
      </c>
      <c r="E447" s="231">
        <v>37</v>
      </c>
      <c r="F447" s="231">
        <v>9</v>
      </c>
      <c r="G447" s="231">
        <v>46</v>
      </c>
      <c r="H447" s="231">
        <v>26</v>
      </c>
      <c r="I447" s="231">
        <v>9</v>
      </c>
      <c r="J447" s="231">
        <v>35</v>
      </c>
      <c r="K447" s="231">
        <v>240</v>
      </c>
      <c r="L447" s="231">
        <v>555</v>
      </c>
      <c r="M447" s="231">
        <v>135</v>
      </c>
      <c r="N447" s="231">
        <v>690</v>
      </c>
      <c r="O447" s="231">
        <v>390</v>
      </c>
      <c r="P447" s="231">
        <v>135</v>
      </c>
      <c r="Q447" s="231">
        <v>525</v>
      </c>
      <c r="R447" s="231">
        <v>10</v>
      </c>
      <c r="S447" s="231">
        <v>150</v>
      </c>
      <c r="T447" s="231">
        <v>105</v>
      </c>
      <c r="U447" s="231">
        <v>4</v>
      </c>
      <c r="V447" s="231">
        <v>60</v>
      </c>
      <c r="W447" s="231">
        <v>45</v>
      </c>
      <c r="X447" s="231">
        <v>15</v>
      </c>
      <c r="Y447" s="231">
        <v>225</v>
      </c>
      <c r="Z447" s="231">
        <v>180</v>
      </c>
      <c r="AA447" s="231">
        <v>6</v>
      </c>
      <c r="AB447" s="231">
        <v>90</v>
      </c>
      <c r="AC447" s="231">
        <v>0</v>
      </c>
      <c r="AD447" s="231">
        <v>6</v>
      </c>
      <c r="AE447" s="231">
        <v>90</v>
      </c>
      <c r="AF447" s="231">
        <v>0</v>
      </c>
      <c r="AG447">
        <v>0</v>
      </c>
    </row>
    <row r="448" spans="2:33" x14ac:dyDescent="0.35">
      <c r="B448">
        <v>6293</v>
      </c>
      <c r="C448" t="s">
        <v>592</v>
      </c>
      <c r="D448" s="231">
        <v>6</v>
      </c>
      <c r="E448" s="231">
        <v>22</v>
      </c>
      <c r="F448" s="231">
        <v>8</v>
      </c>
      <c r="G448" s="231">
        <v>30</v>
      </c>
      <c r="H448" s="231">
        <v>5</v>
      </c>
      <c r="I448" s="231">
        <v>6</v>
      </c>
      <c r="J448" s="231">
        <v>11</v>
      </c>
      <c r="K448" s="231">
        <v>90</v>
      </c>
      <c r="L448" s="231">
        <v>315</v>
      </c>
      <c r="M448" s="231">
        <v>105</v>
      </c>
      <c r="N448" s="231">
        <v>420</v>
      </c>
      <c r="O448" s="231">
        <v>73</v>
      </c>
      <c r="P448" s="231">
        <v>87</v>
      </c>
      <c r="Q448" s="231">
        <v>160</v>
      </c>
      <c r="R448" s="231">
        <v>14</v>
      </c>
      <c r="S448" s="231">
        <v>180</v>
      </c>
      <c r="T448" s="231">
        <v>55</v>
      </c>
      <c r="U448" s="231">
        <v>3</v>
      </c>
      <c r="V448" s="231">
        <v>45</v>
      </c>
      <c r="W448" s="231">
        <v>0</v>
      </c>
      <c r="X448" s="231">
        <v>4</v>
      </c>
      <c r="Y448" s="231">
        <v>60</v>
      </c>
      <c r="Z448" s="231">
        <v>45</v>
      </c>
      <c r="AA448" s="231">
        <v>7</v>
      </c>
      <c r="AB448" s="231">
        <v>105</v>
      </c>
      <c r="AC448" s="231">
        <v>0</v>
      </c>
      <c r="AD448" s="231">
        <v>6</v>
      </c>
      <c r="AE448" s="231">
        <v>90</v>
      </c>
      <c r="AF448" s="231">
        <v>0</v>
      </c>
      <c r="AG448">
        <v>0</v>
      </c>
    </row>
    <row r="449" spans="2:33" x14ac:dyDescent="0.35">
      <c r="B449">
        <v>6323</v>
      </c>
      <c r="C449" t="s">
        <v>593</v>
      </c>
      <c r="D449" s="231">
        <v>1</v>
      </c>
      <c r="E449" s="231">
        <v>1</v>
      </c>
      <c r="F449" s="231">
        <v>1</v>
      </c>
      <c r="G449" s="231">
        <v>2</v>
      </c>
      <c r="H449" s="231">
        <v>1</v>
      </c>
      <c r="I449" s="231">
        <v>1</v>
      </c>
      <c r="J449" s="231">
        <v>2</v>
      </c>
      <c r="K449" s="231">
        <v>15</v>
      </c>
      <c r="L449" s="231">
        <v>15</v>
      </c>
      <c r="M449" s="231">
        <v>0</v>
      </c>
      <c r="N449" s="231">
        <v>15</v>
      </c>
      <c r="O449" s="231">
        <v>15</v>
      </c>
      <c r="P449" s="231">
        <v>15</v>
      </c>
      <c r="Q449" s="231">
        <v>30</v>
      </c>
      <c r="R449" s="231">
        <v>0</v>
      </c>
      <c r="S449" s="231">
        <v>0</v>
      </c>
      <c r="T449" s="231">
        <v>0</v>
      </c>
      <c r="U449" s="231">
        <v>0</v>
      </c>
      <c r="V449" s="231">
        <v>0</v>
      </c>
      <c r="W449" s="231">
        <v>0</v>
      </c>
      <c r="X449" s="231">
        <v>0</v>
      </c>
      <c r="Y449" s="231">
        <v>0</v>
      </c>
      <c r="Z449" s="231">
        <v>0</v>
      </c>
      <c r="AA449" s="231">
        <v>0</v>
      </c>
      <c r="AB449" s="231">
        <v>0</v>
      </c>
      <c r="AC449" s="231">
        <v>0</v>
      </c>
      <c r="AD449" s="231">
        <v>0</v>
      </c>
      <c r="AE449" s="231">
        <v>0</v>
      </c>
      <c r="AF449" s="231">
        <v>0</v>
      </c>
      <c r="AG449">
        <v>0</v>
      </c>
    </row>
    <row r="450" spans="2:33" x14ac:dyDescent="0.35">
      <c r="B450">
        <v>6340</v>
      </c>
      <c r="C450" t="s">
        <v>594</v>
      </c>
      <c r="D450" s="231">
        <v>23</v>
      </c>
      <c r="E450" s="231">
        <v>71</v>
      </c>
      <c r="F450" s="231">
        <v>35</v>
      </c>
      <c r="G450" s="231">
        <v>106</v>
      </c>
      <c r="H450" s="231">
        <v>5</v>
      </c>
      <c r="I450" s="231">
        <v>3</v>
      </c>
      <c r="J450" s="231">
        <v>8</v>
      </c>
      <c r="K450" s="231">
        <v>345</v>
      </c>
      <c r="L450" s="231">
        <v>1065</v>
      </c>
      <c r="M450" s="231">
        <v>525</v>
      </c>
      <c r="N450" s="231">
        <v>1590</v>
      </c>
      <c r="O450" s="231">
        <v>75</v>
      </c>
      <c r="P450" s="231">
        <v>45</v>
      </c>
      <c r="Q450" s="231">
        <v>120</v>
      </c>
      <c r="R450" s="231">
        <v>8</v>
      </c>
      <c r="S450" s="231">
        <v>120</v>
      </c>
      <c r="T450" s="231">
        <v>15</v>
      </c>
      <c r="U450" s="231">
        <v>12</v>
      </c>
      <c r="V450" s="231">
        <v>180</v>
      </c>
      <c r="W450" s="231">
        <v>15</v>
      </c>
      <c r="X450" s="231">
        <v>69</v>
      </c>
      <c r="Y450" s="231">
        <v>1035</v>
      </c>
      <c r="Z450" s="231">
        <v>15</v>
      </c>
      <c r="AA450" s="231">
        <v>23</v>
      </c>
      <c r="AB450" s="231">
        <v>345</v>
      </c>
      <c r="AC450" s="231">
        <v>0</v>
      </c>
      <c r="AD450" s="231">
        <v>0</v>
      </c>
      <c r="AE450" s="231">
        <v>0</v>
      </c>
      <c r="AF450" s="231">
        <v>0</v>
      </c>
      <c r="AG450">
        <v>0</v>
      </c>
    </row>
    <row r="451" spans="2:33" x14ac:dyDescent="0.35">
      <c r="B451">
        <v>6341</v>
      </c>
      <c r="C451" t="s">
        <v>595</v>
      </c>
      <c r="D451" s="231">
        <v>48</v>
      </c>
      <c r="E451" s="231">
        <v>87</v>
      </c>
      <c r="F451" s="231">
        <v>51</v>
      </c>
      <c r="G451" s="231">
        <v>138</v>
      </c>
      <c r="H451" s="231">
        <v>26</v>
      </c>
      <c r="I451" s="231">
        <v>16</v>
      </c>
      <c r="J451" s="231">
        <v>42</v>
      </c>
      <c r="K451" s="231">
        <v>720</v>
      </c>
      <c r="L451" s="231">
        <v>1305</v>
      </c>
      <c r="M451" s="231">
        <v>765</v>
      </c>
      <c r="N451" s="231">
        <v>2070</v>
      </c>
      <c r="O451" s="231">
        <v>390</v>
      </c>
      <c r="P451" s="231">
        <v>240</v>
      </c>
      <c r="Q451" s="231">
        <v>630</v>
      </c>
      <c r="R451" s="231">
        <v>11</v>
      </c>
      <c r="S451" s="231">
        <v>165</v>
      </c>
      <c r="T451" s="231">
        <v>45</v>
      </c>
      <c r="U451" s="231">
        <v>20</v>
      </c>
      <c r="V451" s="231">
        <v>300</v>
      </c>
      <c r="W451" s="231">
        <v>135</v>
      </c>
      <c r="X451" s="231">
        <v>53</v>
      </c>
      <c r="Y451" s="231">
        <v>795</v>
      </c>
      <c r="Z451" s="231">
        <v>105</v>
      </c>
      <c r="AA451" s="231">
        <v>39</v>
      </c>
      <c r="AB451" s="231">
        <v>585</v>
      </c>
      <c r="AC451" s="231">
        <v>75</v>
      </c>
      <c r="AD451" s="231">
        <v>0</v>
      </c>
      <c r="AE451" s="231">
        <v>0</v>
      </c>
      <c r="AF451" s="231">
        <v>0</v>
      </c>
      <c r="AG451">
        <v>0</v>
      </c>
    </row>
    <row r="452" spans="2:33" x14ac:dyDescent="0.35">
      <c r="B452">
        <v>6342</v>
      </c>
      <c r="C452" t="s">
        <v>596</v>
      </c>
      <c r="D452" s="231">
        <v>28</v>
      </c>
      <c r="E452" s="231">
        <v>46</v>
      </c>
      <c r="F452" s="231">
        <v>13</v>
      </c>
      <c r="G452" s="231">
        <v>59</v>
      </c>
      <c r="H452" s="231">
        <v>7</v>
      </c>
      <c r="I452" s="231">
        <v>2</v>
      </c>
      <c r="J452" s="231">
        <v>9</v>
      </c>
      <c r="K452" s="231">
        <v>420</v>
      </c>
      <c r="L452" s="231">
        <v>690</v>
      </c>
      <c r="M452" s="231">
        <v>195</v>
      </c>
      <c r="N452" s="231">
        <v>885</v>
      </c>
      <c r="O452" s="231">
        <v>105</v>
      </c>
      <c r="P452" s="231">
        <v>30</v>
      </c>
      <c r="Q452" s="231">
        <v>135</v>
      </c>
      <c r="R452" s="231">
        <v>5</v>
      </c>
      <c r="S452" s="231">
        <v>75</v>
      </c>
      <c r="T452" s="231">
        <v>15</v>
      </c>
      <c r="U452" s="231">
        <v>4</v>
      </c>
      <c r="V452" s="231">
        <v>60</v>
      </c>
      <c r="W452" s="231">
        <v>15</v>
      </c>
      <c r="X452" s="231">
        <v>37</v>
      </c>
      <c r="Y452" s="231">
        <v>555</v>
      </c>
      <c r="Z452" s="231">
        <v>75</v>
      </c>
      <c r="AA452" s="231">
        <v>15</v>
      </c>
      <c r="AB452" s="231">
        <v>225</v>
      </c>
      <c r="AC452" s="231">
        <v>15</v>
      </c>
      <c r="AD452" s="231">
        <v>0</v>
      </c>
      <c r="AE452" s="231">
        <v>0</v>
      </c>
      <c r="AF452" s="231">
        <v>0</v>
      </c>
      <c r="AG452">
        <v>0</v>
      </c>
    </row>
    <row r="453" spans="2:33" x14ac:dyDescent="0.35">
      <c r="B453">
        <v>6344</v>
      </c>
      <c r="C453" t="s">
        <v>597</v>
      </c>
      <c r="D453" s="231">
        <v>21</v>
      </c>
      <c r="E453" s="231">
        <v>71</v>
      </c>
      <c r="F453" s="231">
        <v>24</v>
      </c>
      <c r="G453" s="231">
        <v>95</v>
      </c>
      <c r="H453" s="231">
        <v>20</v>
      </c>
      <c r="I453" s="231">
        <v>9</v>
      </c>
      <c r="J453" s="231">
        <v>29</v>
      </c>
      <c r="K453" s="231">
        <v>315</v>
      </c>
      <c r="L453" s="231">
        <v>1065</v>
      </c>
      <c r="M453" s="231">
        <v>360</v>
      </c>
      <c r="N453" s="231">
        <v>1425</v>
      </c>
      <c r="O453" s="231">
        <v>300</v>
      </c>
      <c r="P453" s="231">
        <v>135</v>
      </c>
      <c r="Q453" s="231">
        <v>435</v>
      </c>
      <c r="R453" s="231">
        <v>4</v>
      </c>
      <c r="S453" s="231">
        <v>60</v>
      </c>
      <c r="T453" s="231">
        <v>30</v>
      </c>
      <c r="U453" s="231">
        <v>6</v>
      </c>
      <c r="V453" s="231">
        <v>90</v>
      </c>
      <c r="W453" s="231">
        <v>45</v>
      </c>
      <c r="X453" s="231">
        <v>44</v>
      </c>
      <c r="Y453" s="231">
        <v>660</v>
      </c>
      <c r="Z453" s="231">
        <v>195</v>
      </c>
      <c r="AA453" s="231">
        <v>24</v>
      </c>
      <c r="AB453" s="231">
        <v>360</v>
      </c>
      <c r="AC453" s="231">
        <v>75</v>
      </c>
      <c r="AD453" s="231">
        <v>0</v>
      </c>
      <c r="AE453" s="231">
        <v>0</v>
      </c>
      <c r="AF453" s="231">
        <v>0</v>
      </c>
      <c r="AG453">
        <v>0</v>
      </c>
    </row>
    <row r="454" spans="2:33" x14ac:dyDescent="0.35">
      <c r="B454">
        <v>6353</v>
      </c>
      <c r="C454" t="s">
        <v>598</v>
      </c>
      <c r="D454" s="231">
        <v>30</v>
      </c>
      <c r="E454" s="231">
        <v>48</v>
      </c>
      <c r="F454" s="231">
        <v>17</v>
      </c>
      <c r="G454" s="231">
        <v>65</v>
      </c>
      <c r="H454" s="231">
        <v>16</v>
      </c>
      <c r="I454" s="231">
        <v>7</v>
      </c>
      <c r="J454" s="231">
        <v>23</v>
      </c>
      <c r="K454" s="231">
        <v>450</v>
      </c>
      <c r="L454" s="231">
        <v>720</v>
      </c>
      <c r="M454" s="231">
        <v>255</v>
      </c>
      <c r="N454" s="231">
        <v>975</v>
      </c>
      <c r="O454" s="231">
        <v>240</v>
      </c>
      <c r="P454" s="231">
        <v>105</v>
      </c>
      <c r="Q454" s="231">
        <v>345</v>
      </c>
      <c r="R454" s="231">
        <v>2</v>
      </c>
      <c r="S454" s="231">
        <v>30</v>
      </c>
      <c r="T454" s="231">
        <v>0</v>
      </c>
      <c r="U454" s="231">
        <v>9</v>
      </c>
      <c r="V454" s="231">
        <v>135</v>
      </c>
      <c r="W454" s="231">
        <v>60</v>
      </c>
      <c r="X454" s="231">
        <v>35</v>
      </c>
      <c r="Y454" s="231">
        <v>525</v>
      </c>
      <c r="Z454" s="231">
        <v>210</v>
      </c>
      <c r="AA454" s="231">
        <v>22</v>
      </c>
      <c r="AB454" s="231">
        <v>330</v>
      </c>
      <c r="AC454" s="231">
        <v>75</v>
      </c>
      <c r="AD454" s="231">
        <v>22</v>
      </c>
      <c r="AE454" s="231">
        <v>330</v>
      </c>
      <c r="AF454" s="231">
        <v>75</v>
      </c>
      <c r="AG454">
        <v>1</v>
      </c>
    </row>
    <row r="455" spans="2:33" x14ac:dyDescent="0.35">
      <c r="B455">
        <v>6363</v>
      </c>
      <c r="C455" t="s">
        <v>599</v>
      </c>
      <c r="D455" s="231">
        <v>10</v>
      </c>
      <c r="E455" s="231">
        <v>16</v>
      </c>
      <c r="F455" s="231">
        <v>5</v>
      </c>
      <c r="G455" s="231">
        <v>21</v>
      </c>
      <c r="H455" s="231">
        <v>5</v>
      </c>
      <c r="I455" s="231">
        <v>1</v>
      </c>
      <c r="J455" s="231">
        <v>6</v>
      </c>
      <c r="K455" s="231">
        <v>150</v>
      </c>
      <c r="L455" s="231">
        <v>240</v>
      </c>
      <c r="M455" s="231">
        <v>75</v>
      </c>
      <c r="N455" s="231">
        <v>315</v>
      </c>
      <c r="O455" s="231">
        <v>75</v>
      </c>
      <c r="P455" s="231">
        <v>15</v>
      </c>
      <c r="Q455" s="231">
        <v>90</v>
      </c>
      <c r="R455" s="231">
        <v>1</v>
      </c>
      <c r="S455" s="231">
        <v>15</v>
      </c>
      <c r="T455" s="231">
        <v>15</v>
      </c>
      <c r="U455" s="231">
        <v>7</v>
      </c>
      <c r="V455" s="231">
        <v>105</v>
      </c>
      <c r="W455" s="231">
        <v>30</v>
      </c>
      <c r="X455" s="231">
        <v>11</v>
      </c>
      <c r="Y455" s="231">
        <v>165</v>
      </c>
      <c r="Z455" s="231">
        <v>30</v>
      </c>
      <c r="AA455" s="231">
        <v>0</v>
      </c>
      <c r="AB455" s="231">
        <v>0</v>
      </c>
      <c r="AC455" s="231">
        <v>0</v>
      </c>
      <c r="AD455" s="231">
        <v>0</v>
      </c>
      <c r="AE455" s="231">
        <v>0</v>
      </c>
      <c r="AF455" s="231">
        <v>0</v>
      </c>
      <c r="AG455">
        <v>0</v>
      </c>
    </row>
    <row r="456" spans="2:33" x14ac:dyDescent="0.35">
      <c r="B456">
        <v>6389</v>
      </c>
      <c r="C456" t="s">
        <v>601</v>
      </c>
      <c r="D456" s="231">
        <v>1</v>
      </c>
      <c r="E456" s="231">
        <v>1</v>
      </c>
      <c r="F456" s="231">
        <v>1</v>
      </c>
      <c r="G456" s="231">
        <v>2</v>
      </c>
      <c r="H456" s="231">
        <v>1</v>
      </c>
      <c r="I456" s="231">
        <v>1</v>
      </c>
      <c r="J456" s="231">
        <v>2</v>
      </c>
      <c r="K456" s="231">
        <v>15</v>
      </c>
      <c r="L456" s="231">
        <v>15</v>
      </c>
      <c r="M456" s="231">
        <v>15</v>
      </c>
      <c r="N456" s="231">
        <v>30</v>
      </c>
      <c r="O456" s="231">
        <v>15</v>
      </c>
      <c r="P456" s="231">
        <v>15</v>
      </c>
      <c r="Q456" s="231">
        <v>30</v>
      </c>
      <c r="R456" s="231">
        <v>0</v>
      </c>
      <c r="S456" s="231">
        <v>0</v>
      </c>
      <c r="T456" s="231">
        <v>0</v>
      </c>
      <c r="U456" s="231">
        <v>0</v>
      </c>
      <c r="V456" s="231">
        <v>0</v>
      </c>
      <c r="W456" s="231">
        <v>0</v>
      </c>
      <c r="X456" s="231">
        <v>0</v>
      </c>
      <c r="Y456" s="231">
        <v>0</v>
      </c>
      <c r="Z456" s="231">
        <v>0</v>
      </c>
      <c r="AA456" s="231">
        <v>0</v>
      </c>
      <c r="AB456" s="231">
        <v>0</v>
      </c>
      <c r="AC456" s="231">
        <v>0</v>
      </c>
      <c r="AD456" s="231">
        <v>0</v>
      </c>
      <c r="AE456" s="231">
        <v>0</v>
      </c>
      <c r="AF456" s="231">
        <v>0</v>
      </c>
      <c r="AG456">
        <v>0</v>
      </c>
    </row>
    <row r="457" spans="2:33" x14ac:dyDescent="0.35">
      <c r="B457">
        <v>6397</v>
      </c>
      <c r="C457" t="s">
        <v>602</v>
      </c>
      <c r="D457" s="231">
        <v>6</v>
      </c>
      <c r="E457" s="231">
        <v>11</v>
      </c>
      <c r="F457" s="231">
        <v>6</v>
      </c>
      <c r="G457" s="231">
        <v>17</v>
      </c>
      <c r="H457" s="231">
        <v>2</v>
      </c>
      <c r="I457" s="231">
        <v>2</v>
      </c>
      <c r="J457" s="231">
        <v>4</v>
      </c>
      <c r="K457" s="231">
        <v>90</v>
      </c>
      <c r="L457" s="231">
        <v>165</v>
      </c>
      <c r="M457" s="231">
        <v>90</v>
      </c>
      <c r="N457" s="231">
        <v>255</v>
      </c>
      <c r="O457" s="231">
        <v>30</v>
      </c>
      <c r="P457" s="231">
        <v>30</v>
      </c>
      <c r="Q457" s="231">
        <v>60</v>
      </c>
      <c r="R457" s="231">
        <v>1</v>
      </c>
      <c r="S457" s="231">
        <v>15</v>
      </c>
      <c r="T457" s="231">
        <v>15</v>
      </c>
      <c r="U457" s="231">
        <v>7</v>
      </c>
      <c r="V457" s="231">
        <v>105</v>
      </c>
      <c r="W457" s="231">
        <v>45</v>
      </c>
      <c r="X457" s="231">
        <v>5</v>
      </c>
      <c r="Y457" s="231">
        <v>75</v>
      </c>
      <c r="Z457" s="231">
        <v>0</v>
      </c>
      <c r="AA457" s="231">
        <v>6</v>
      </c>
      <c r="AB457" s="231">
        <v>90</v>
      </c>
      <c r="AC457" s="231">
        <v>45</v>
      </c>
      <c r="AD457" s="231">
        <v>6</v>
      </c>
      <c r="AE457" s="231">
        <v>90</v>
      </c>
      <c r="AF457" s="231">
        <v>45</v>
      </c>
      <c r="AG457">
        <v>0</v>
      </c>
    </row>
    <row r="458" spans="2:33" x14ac:dyDescent="0.35">
      <c r="B458">
        <v>6424</v>
      </c>
      <c r="C458" t="s">
        <v>603</v>
      </c>
      <c r="D458" s="231">
        <v>0</v>
      </c>
      <c r="E458" s="231">
        <v>1</v>
      </c>
      <c r="F458" s="231">
        <v>0</v>
      </c>
      <c r="G458" s="231">
        <v>1</v>
      </c>
      <c r="H458" s="231">
        <v>1</v>
      </c>
      <c r="I458" s="231">
        <v>0</v>
      </c>
      <c r="J458" s="231">
        <v>1</v>
      </c>
      <c r="K458" s="231">
        <v>0</v>
      </c>
      <c r="L458" s="231">
        <v>15</v>
      </c>
      <c r="M458" s="231">
        <v>0</v>
      </c>
      <c r="N458" s="231">
        <v>15</v>
      </c>
      <c r="O458" s="231">
        <v>15</v>
      </c>
      <c r="P458" s="231">
        <v>0</v>
      </c>
      <c r="Q458" s="231">
        <v>15</v>
      </c>
      <c r="R458" s="231">
        <v>1</v>
      </c>
      <c r="S458" s="231">
        <v>15</v>
      </c>
      <c r="T458" s="231">
        <v>15</v>
      </c>
      <c r="U458" s="231">
        <v>0</v>
      </c>
      <c r="V458" s="231">
        <v>0</v>
      </c>
      <c r="W458" s="231">
        <v>0</v>
      </c>
      <c r="X458" s="231">
        <v>0</v>
      </c>
      <c r="Y458" s="231">
        <v>0</v>
      </c>
      <c r="Z458" s="231">
        <v>0</v>
      </c>
      <c r="AA458" s="231">
        <v>0</v>
      </c>
      <c r="AB458" s="231">
        <v>0</v>
      </c>
      <c r="AC458" s="231">
        <v>0</v>
      </c>
      <c r="AD458" s="231">
        <v>0</v>
      </c>
      <c r="AE458" s="231">
        <v>0</v>
      </c>
      <c r="AF458" s="231">
        <v>0</v>
      </c>
      <c r="AG458">
        <v>0</v>
      </c>
    </row>
    <row r="459" spans="2:33" x14ac:dyDescent="0.35">
      <c r="B459">
        <v>6436</v>
      </c>
      <c r="C459" t="s">
        <v>604</v>
      </c>
      <c r="D459" s="231">
        <v>13</v>
      </c>
      <c r="E459" s="231">
        <v>10</v>
      </c>
      <c r="F459" s="231">
        <v>7</v>
      </c>
      <c r="G459" s="231">
        <v>17</v>
      </c>
      <c r="H459" s="231">
        <v>3</v>
      </c>
      <c r="I459" s="231">
        <v>2</v>
      </c>
      <c r="J459" s="231">
        <v>5</v>
      </c>
      <c r="K459" s="231">
        <v>195</v>
      </c>
      <c r="L459" s="231">
        <v>150</v>
      </c>
      <c r="M459" s="231">
        <v>105</v>
      </c>
      <c r="N459" s="231">
        <v>255</v>
      </c>
      <c r="O459" s="231">
        <v>45</v>
      </c>
      <c r="P459" s="231">
        <v>30</v>
      </c>
      <c r="Q459" s="231">
        <v>75</v>
      </c>
      <c r="R459" s="231">
        <v>1</v>
      </c>
      <c r="S459" s="231">
        <v>15</v>
      </c>
      <c r="T459" s="231">
        <v>0</v>
      </c>
      <c r="U459" s="231">
        <v>10</v>
      </c>
      <c r="V459" s="231">
        <v>150</v>
      </c>
      <c r="W459" s="231">
        <v>30</v>
      </c>
      <c r="X459" s="231">
        <v>0</v>
      </c>
      <c r="Y459" s="231">
        <v>0</v>
      </c>
      <c r="Z459" s="231">
        <v>0</v>
      </c>
      <c r="AA459" s="231">
        <v>0</v>
      </c>
      <c r="AB459" s="231">
        <v>0</v>
      </c>
      <c r="AC459" s="231">
        <v>0</v>
      </c>
      <c r="AD459" s="231">
        <v>0</v>
      </c>
      <c r="AE459" s="231">
        <v>0</v>
      </c>
      <c r="AF459" s="231">
        <v>0</v>
      </c>
      <c r="AG459">
        <v>1</v>
      </c>
    </row>
    <row r="460" spans="2:33" x14ac:dyDescent="0.35">
      <c r="B460">
        <v>6455</v>
      </c>
      <c r="C460" t="s">
        <v>605</v>
      </c>
      <c r="D460" s="231">
        <v>0</v>
      </c>
      <c r="E460" s="231">
        <v>1</v>
      </c>
      <c r="F460" s="231">
        <v>0</v>
      </c>
      <c r="G460" s="231">
        <v>1</v>
      </c>
      <c r="H460" s="231">
        <v>0</v>
      </c>
      <c r="I460" s="231">
        <v>0</v>
      </c>
      <c r="J460" s="231">
        <v>0</v>
      </c>
      <c r="K460" s="231">
        <v>0</v>
      </c>
      <c r="L460" s="231">
        <v>15</v>
      </c>
      <c r="M460" s="231">
        <v>0</v>
      </c>
      <c r="N460" s="231">
        <v>15</v>
      </c>
      <c r="O460" s="231">
        <v>0</v>
      </c>
      <c r="P460" s="231">
        <v>0</v>
      </c>
      <c r="Q460" s="231">
        <v>0</v>
      </c>
      <c r="R460" s="231">
        <v>0</v>
      </c>
      <c r="S460" s="231">
        <v>0</v>
      </c>
      <c r="T460" s="231">
        <v>0</v>
      </c>
      <c r="U460" s="231">
        <v>1</v>
      </c>
      <c r="V460" s="231">
        <v>15</v>
      </c>
      <c r="W460" s="231">
        <v>0</v>
      </c>
      <c r="X460" s="231">
        <v>0</v>
      </c>
      <c r="Y460" s="231">
        <v>0</v>
      </c>
      <c r="Z460" s="231">
        <v>0</v>
      </c>
      <c r="AA460" s="231">
        <v>1</v>
      </c>
      <c r="AB460" s="231">
        <v>15</v>
      </c>
      <c r="AC460" s="231">
        <v>0</v>
      </c>
      <c r="AD460" s="231">
        <v>1</v>
      </c>
      <c r="AE460" s="231">
        <v>15</v>
      </c>
      <c r="AF460" s="231">
        <v>0</v>
      </c>
      <c r="AG460">
        <v>0</v>
      </c>
    </row>
    <row r="461" spans="2:33" x14ac:dyDescent="0.35">
      <c r="B461">
        <v>6461</v>
      </c>
      <c r="C461" t="s">
        <v>606</v>
      </c>
      <c r="D461" s="231">
        <v>0</v>
      </c>
      <c r="E461" s="231">
        <v>2</v>
      </c>
      <c r="F461" s="231">
        <v>1</v>
      </c>
      <c r="G461" s="231">
        <v>3</v>
      </c>
      <c r="H461" s="231">
        <v>2</v>
      </c>
      <c r="I461" s="231">
        <v>1</v>
      </c>
      <c r="J461" s="231">
        <v>3</v>
      </c>
      <c r="K461" s="231">
        <v>0</v>
      </c>
      <c r="L461" s="231">
        <v>30</v>
      </c>
      <c r="M461" s="231">
        <v>15</v>
      </c>
      <c r="N461" s="231">
        <v>45</v>
      </c>
      <c r="O461" s="231">
        <v>30</v>
      </c>
      <c r="P461" s="231">
        <v>15</v>
      </c>
      <c r="Q461" s="231">
        <v>45</v>
      </c>
      <c r="R461" s="231">
        <v>0</v>
      </c>
      <c r="S461" s="231">
        <v>0</v>
      </c>
      <c r="T461" s="231">
        <v>0</v>
      </c>
      <c r="U461" s="231">
        <v>0</v>
      </c>
      <c r="V461" s="231">
        <v>0</v>
      </c>
      <c r="W461" s="231">
        <v>0</v>
      </c>
      <c r="X461" s="231">
        <v>0</v>
      </c>
      <c r="Y461" s="231">
        <v>0</v>
      </c>
      <c r="Z461" s="231">
        <v>0</v>
      </c>
      <c r="AA461" s="231">
        <v>0</v>
      </c>
      <c r="AB461" s="231">
        <v>0</v>
      </c>
      <c r="AC461" s="231">
        <v>0</v>
      </c>
      <c r="AD461" s="231">
        <v>0</v>
      </c>
      <c r="AE461" s="231">
        <v>0</v>
      </c>
      <c r="AF461" s="231">
        <v>0</v>
      </c>
      <c r="AG461">
        <v>0</v>
      </c>
    </row>
    <row r="462" spans="2:33" x14ac:dyDescent="0.35">
      <c r="B462">
        <v>6493</v>
      </c>
      <c r="C462" t="s">
        <v>607</v>
      </c>
      <c r="D462" s="231">
        <v>16</v>
      </c>
      <c r="E462" s="231">
        <v>10</v>
      </c>
      <c r="F462" s="231">
        <v>9</v>
      </c>
      <c r="G462" s="231">
        <v>19</v>
      </c>
      <c r="H462" s="231">
        <v>1</v>
      </c>
      <c r="I462" s="231">
        <v>1</v>
      </c>
      <c r="J462" s="231">
        <v>2</v>
      </c>
      <c r="K462" s="231">
        <v>240</v>
      </c>
      <c r="L462" s="231">
        <v>150</v>
      </c>
      <c r="M462" s="231">
        <v>135</v>
      </c>
      <c r="N462" s="231">
        <v>285</v>
      </c>
      <c r="O462" s="231">
        <v>15</v>
      </c>
      <c r="P462" s="231">
        <v>15</v>
      </c>
      <c r="Q462" s="231">
        <v>30</v>
      </c>
      <c r="R462" s="231">
        <v>2</v>
      </c>
      <c r="S462" s="231">
        <v>30</v>
      </c>
      <c r="T462" s="231">
        <v>0</v>
      </c>
      <c r="U462" s="231">
        <v>0</v>
      </c>
      <c r="V462" s="231">
        <v>0</v>
      </c>
      <c r="W462" s="231">
        <v>0</v>
      </c>
      <c r="X462" s="231">
        <v>15</v>
      </c>
      <c r="Y462" s="231">
        <v>225</v>
      </c>
      <c r="Z462" s="231">
        <v>30</v>
      </c>
      <c r="AA462" s="231">
        <v>3</v>
      </c>
      <c r="AB462" s="231">
        <v>45</v>
      </c>
      <c r="AC462" s="231">
        <v>0</v>
      </c>
      <c r="AD462" s="231">
        <v>0</v>
      </c>
      <c r="AE462" s="231">
        <v>0</v>
      </c>
      <c r="AF462" s="231">
        <v>0</v>
      </c>
      <c r="AG462">
        <v>0</v>
      </c>
    </row>
    <row r="463" spans="2:33" x14ac:dyDescent="0.35">
      <c r="B463">
        <v>6514</v>
      </c>
      <c r="C463" t="s">
        <v>608</v>
      </c>
      <c r="D463" s="231">
        <v>1</v>
      </c>
      <c r="E463" s="231">
        <v>1</v>
      </c>
      <c r="F463" s="231">
        <v>0</v>
      </c>
      <c r="G463" s="231">
        <v>1</v>
      </c>
      <c r="H463" s="231">
        <v>1</v>
      </c>
      <c r="I463" s="231">
        <v>0</v>
      </c>
      <c r="J463" s="231">
        <v>1</v>
      </c>
      <c r="K463" s="231">
        <v>15</v>
      </c>
      <c r="L463" s="231">
        <v>15</v>
      </c>
      <c r="M463" s="231">
        <v>0</v>
      </c>
      <c r="N463" s="231">
        <v>15</v>
      </c>
      <c r="O463" s="231">
        <v>15</v>
      </c>
      <c r="P463" s="231">
        <v>0</v>
      </c>
      <c r="Q463" s="231">
        <v>15</v>
      </c>
      <c r="R463" s="231">
        <v>1</v>
      </c>
      <c r="S463" s="231">
        <v>15</v>
      </c>
      <c r="T463" s="231">
        <v>15</v>
      </c>
      <c r="U463" s="231">
        <v>0</v>
      </c>
      <c r="V463" s="231">
        <v>0</v>
      </c>
      <c r="W463" s="231">
        <v>0</v>
      </c>
      <c r="X463" s="231">
        <v>0</v>
      </c>
      <c r="Y463" s="231">
        <v>0</v>
      </c>
      <c r="Z463" s="231">
        <v>0</v>
      </c>
      <c r="AA463" s="231">
        <v>0</v>
      </c>
      <c r="AB463" s="231">
        <v>0</v>
      </c>
      <c r="AC463" s="231">
        <v>0</v>
      </c>
      <c r="AD463" s="231">
        <v>0</v>
      </c>
      <c r="AE463" s="231">
        <v>0</v>
      </c>
      <c r="AF463" s="231">
        <v>0</v>
      </c>
      <c r="AG463">
        <v>0</v>
      </c>
    </row>
    <row r="464" spans="2:33" x14ac:dyDescent="0.35">
      <c r="B464">
        <v>6519</v>
      </c>
      <c r="C464" t="s">
        <v>609</v>
      </c>
      <c r="D464" s="231">
        <v>6</v>
      </c>
      <c r="E464" s="231">
        <v>8</v>
      </c>
      <c r="F464" s="231">
        <v>0</v>
      </c>
      <c r="G464" s="231">
        <v>8</v>
      </c>
      <c r="H464" s="231">
        <v>0</v>
      </c>
      <c r="I464" s="231">
        <v>0</v>
      </c>
      <c r="J464" s="231">
        <v>0</v>
      </c>
      <c r="K464" s="231">
        <v>90</v>
      </c>
      <c r="L464" s="231">
        <v>120</v>
      </c>
      <c r="M464" s="231">
        <v>0</v>
      </c>
      <c r="N464" s="231">
        <v>120</v>
      </c>
      <c r="O464" s="231">
        <v>0</v>
      </c>
      <c r="P464" s="231">
        <v>0</v>
      </c>
      <c r="Q464" s="231">
        <v>0</v>
      </c>
      <c r="R464" s="231">
        <v>7</v>
      </c>
      <c r="S464" s="231">
        <v>105</v>
      </c>
      <c r="T464" s="231">
        <v>0</v>
      </c>
      <c r="U464" s="231">
        <v>0</v>
      </c>
      <c r="V464" s="231">
        <v>0</v>
      </c>
      <c r="W464" s="231">
        <v>0</v>
      </c>
      <c r="X464" s="231">
        <v>1</v>
      </c>
      <c r="Y464" s="231">
        <v>15</v>
      </c>
      <c r="Z464" s="231">
        <v>0</v>
      </c>
      <c r="AA464" s="231">
        <v>6</v>
      </c>
      <c r="AB464" s="231">
        <v>90</v>
      </c>
      <c r="AC464" s="231">
        <v>0</v>
      </c>
      <c r="AD464" s="231">
        <v>6</v>
      </c>
      <c r="AE464" s="231">
        <v>90</v>
      </c>
      <c r="AF464" s="231">
        <v>0</v>
      </c>
      <c r="AG464">
        <v>0</v>
      </c>
    </row>
    <row r="465" spans="2:33" x14ac:dyDescent="0.35">
      <c r="B465">
        <v>6520</v>
      </c>
      <c r="C465" t="s">
        <v>610</v>
      </c>
      <c r="D465" s="231">
        <v>7</v>
      </c>
      <c r="E465" s="231">
        <v>17</v>
      </c>
      <c r="F465" s="231">
        <v>4</v>
      </c>
      <c r="G465" s="231">
        <v>21</v>
      </c>
      <c r="H465" s="231">
        <v>6</v>
      </c>
      <c r="I465" s="231">
        <v>1</v>
      </c>
      <c r="J465" s="231">
        <v>7</v>
      </c>
      <c r="K465" s="231">
        <v>105</v>
      </c>
      <c r="L465" s="231">
        <v>255</v>
      </c>
      <c r="M465" s="231">
        <v>60</v>
      </c>
      <c r="N465" s="231">
        <v>315</v>
      </c>
      <c r="O465" s="231">
        <v>90</v>
      </c>
      <c r="P465" s="231">
        <v>15</v>
      </c>
      <c r="Q465" s="231">
        <v>105</v>
      </c>
      <c r="R465" s="231">
        <v>9</v>
      </c>
      <c r="S465" s="231">
        <v>135</v>
      </c>
      <c r="T465" s="231">
        <v>30</v>
      </c>
      <c r="U465" s="231">
        <v>5</v>
      </c>
      <c r="V465" s="231">
        <v>75</v>
      </c>
      <c r="W465" s="231">
        <v>0</v>
      </c>
      <c r="X465" s="231">
        <v>2</v>
      </c>
      <c r="Y465" s="231">
        <v>30</v>
      </c>
      <c r="Z465" s="231">
        <v>15</v>
      </c>
      <c r="AA465" s="231">
        <v>9</v>
      </c>
      <c r="AB465" s="231">
        <v>135</v>
      </c>
      <c r="AC465" s="231">
        <v>0</v>
      </c>
      <c r="AD465" s="231">
        <v>9</v>
      </c>
      <c r="AE465" s="231">
        <v>135</v>
      </c>
      <c r="AF465" s="231">
        <v>0</v>
      </c>
      <c r="AG465">
        <v>0</v>
      </c>
    </row>
    <row r="466" spans="2:33" x14ac:dyDescent="0.35">
      <c r="B466">
        <v>6538</v>
      </c>
      <c r="C466" t="s">
        <v>611</v>
      </c>
      <c r="D466" s="231">
        <v>8</v>
      </c>
      <c r="E466" s="231">
        <v>9</v>
      </c>
      <c r="F466" s="231">
        <v>0</v>
      </c>
      <c r="G466" s="231">
        <v>9</v>
      </c>
      <c r="H466" s="231">
        <v>1</v>
      </c>
      <c r="I466" s="231">
        <v>0</v>
      </c>
      <c r="J466" s="231">
        <v>1</v>
      </c>
      <c r="K466" s="231">
        <v>120</v>
      </c>
      <c r="L466" s="231">
        <v>135</v>
      </c>
      <c r="M466" s="231">
        <v>0</v>
      </c>
      <c r="N466" s="231">
        <v>135</v>
      </c>
      <c r="O466" s="231">
        <v>15</v>
      </c>
      <c r="P466" s="231">
        <v>0</v>
      </c>
      <c r="Q466" s="231">
        <v>15</v>
      </c>
      <c r="R466" s="231">
        <v>4</v>
      </c>
      <c r="S466" s="231">
        <v>60</v>
      </c>
      <c r="T466" s="231">
        <v>15</v>
      </c>
      <c r="U466" s="231">
        <v>4</v>
      </c>
      <c r="V466" s="231">
        <v>60</v>
      </c>
      <c r="W466" s="231">
        <v>0</v>
      </c>
      <c r="X466" s="231">
        <v>1</v>
      </c>
      <c r="Y466" s="231">
        <v>15</v>
      </c>
      <c r="Z466" s="231">
        <v>0</v>
      </c>
      <c r="AA466" s="231">
        <v>0</v>
      </c>
      <c r="AB466" s="231">
        <v>0</v>
      </c>
      <c r="AC466" s="231">
        <v>0</v>
      </c>
      <c r="AD466" s="231">
        <v>0</v>
      </c>
      <c r="AE466" s="231">
        <v>0</v>
      </c>
      <c r="AF466" s="231">
        <v>0</v>
      </c>
      <c r="AG466">
        <v>0</v>
      </c>
    </row>
    <row r="467" spans="2:33" x14ac:dyDescent="0.35">
      <c r="B467">
        <v>6554</v>
      </c>
      <c r="C467" t="s">
        <v>612</v>
      </c>
      <c r="D467" s="231">
        <v>9</v>
      </c>
      <c r="E467" s="231">
        <v>34</v>
      </c>
      <c r="F467" s="231">
        <v>11</v>
      </c>
      <c r="G467" s="231">
        <v>45</v>
      </c>
      <c r="H467" s="231">
        <v>16</v>
      </c>
      <c r="I467" s="231">
        <v>7</v>
      </c>
      <c r="J467" s="231">
        <v>23</v>
      </c>
      <c r="K467" s="231">
        <v>135</v>
      </c>
      <c r="L467" s="231">
        <v>510</v>
      </c>
      <c r="M467" s="231">
        <v>165</v>
      </c>
      <c r="N467" s="231">
        <v>675</v>
      </c>
      <c r="O467" s="231">
        <v>237</v>
      </c>
      <c r="P467" s="231">
        <v>105</v>
      </c>
      <c r="Q467" s="231">
        <v>342</v>
      </c>
      <c r="R467" s="231">
        <v>0</v>
      </c>
      <c r="S467" s="231">
        <v>0</v>
      </c>
      <c r="T467" s="231">
        <v>0</v>
      </c>
      <c r="U467" s="231">
        <v>7</v>
      </c>
      <c r="V467" s="231">
        <v>105</v>
      </c>
      <c r="W467" s="231">
        <v>15</v>
      </c>
      <c r="X467" s="231">
        <v>4</v>
      </c>
      <c r="Y467" s="231">
        <v>60</v>
      </c>
      <c r="Z467" s="231">
        <v>42</v>
      </c>
      <c r="AA467" s="231">
        <v>0</v>
      </c>
      <c r="AB467" s="231">
        <v>0</v>
      </c>
      <c r="AC467" s="231">
        <v>0</v>
      </c>
      <c r="AD467" s="231">
        <v>0</v>
      </c>
      <c r="AE467" s="231">
        <v>0</v>
      </c>
      <c r="AF467" s="231">
        <v>0</v>
      </c>
      <c r="AG467">
        <v>0</v>
      </c>
    </row>
    <row r="468" spans="2:33" x14ac:dyDescent="0.35">
      <c r="B468">
        <v>6569</v>
      </c>
      <c r="C468" t="s">
        <v>613</v>
      </c>
      <c r="D468" s="231">
        <v>5</v>
      </c>
      <c r="E468" s="231">
        <v>18</v>
      </c>
      <c r="F468" s="231">
        <v>12</v>
      </c>
      <c r="G468" s="231">
        <v>30</v>
      </c>
      <c r="H468" s="231">
        <v>13</v>
      </c>
      <c r="I468" s="231">
        <v>8</v>
      </c>
      <c r="J468" s="231">
        <v>21</v>
      </c>
      <c r="K468" s="231">
        <v>75</v>
      </c>
      <c r="L468" s="231">
        <v>255</v>
      </c>
      <c r="M468" s="231">
        <v>165</v>
      </c>
      <c r="N468" s="231">
        <v>420</v>
      </c>
      <c r="O468" s="231">
        <v>178</v>
      </c>
      <c r="P468" s="231">
        <v>114</v>
      </c>
      <c r="Q468" s="231">
        <v>292</v>
      </c>
      <c r="R468" s="231">
        <v>0</v>
      </c>
      <c r="S468" s="231">
        <v>0</v>
      </c>
      <c r="T468" s="231">
        <v>0</v>
      </c>
      <c r="U468" s="231">
        <v>0</v>
      </c>
      <c r="V468" s="231">
        <v>0</v>
      </c>
      <c r="W468" s="231">
        <v>0</v>
      </c>
      <c r="X468" s="231">
        <v>2</v>
      </c>
      <c r="Y468" s="231">
        <v>15</v>
      </c>
      <c r="Z468" s="231">
        <v>25</v>
      </c>
      <c r="AA468" s="231">
        <v>2</v>
      </c>
      <c r="AB468" s="231">
        <v>30</v>
      </c>
      <c r="AC468" s="231">
        <v>0</v>
      </c>
      <c r="AD468" s="231">
        <v>2</v>
      </c>
      <c r="AE468" s="231">
        <v>30</v>
      </c>
      <c r="AF468" s="231">
        <v>0</v>
      </c>
      <c r="AG468">
        <v>0</v>
      </c>
    </row>
    <row r="469" spans="2:33" x14ac:dyDescent="0.35">
      <c r="B469">
        <v>6580</v>
      </c>
      <c r="C469" t="s">
        <v>614</v>
      </c>
      <c r="D469" s="231">
        <v>6</v>
      </c>
      <c r="E469" s="231">
        <v>26</v>
      </c>
      <c r="F469" s="231">
        <v>8</v>
      </c>
      <c r="G469" s="231">
        <v>34</v>
      </c>
      <c r="H469" s="231">
        <v>19</v>
      </c>
      <c r="I469" s="231">
        <v>6</v>
      </c>
      <c r="J469" s="231">
        <v>25</v>
      </c>
      <c r="K469" s="231">
        <v>82.5</v>
      </c>
      <c r="L469" s="231">
        <v>390</v>
      </c>
      <c r="M469" s="231">
        <v>120</v>
      </c>
      <c r="N469" s="231">
        <v>510</v>
      </c>
      <c r="O469" s="231">
        <v>276</v>
      </c>
      <c r="P469" s="231">
        <v>87</v>
      </c>
      <c r="Q469" s="231">
        <v>363</v>
      </c>
      <c r="R469" s="231">
        <v>4</v>
      </c>
      <c r="S469" s="231">
        <v>60</v>
      </c>
      <c r="T469" s="231">
        <v>42</v>
      </c>
      <c r="U469" s="231">
        <v>0</v>
      </c>
      <c r="V469" s="231">
        <v>0</v>
      </c>
      <c r="W469" s="231">
        <v>0</v>
      </c>
      <c r="X469" s="231">
        <v>2</v>
      </c>
      <c r="Y469" s="231">
        <v>30</v>
      </c>
      <c r="Z469" s="231">
        <v>15</v>
      </c>
      <c r="AA469" s="231">
        <v>0</v>
      </c>
      <c r="AB469" s="231">
        <v>0</v>
      </c>
      <c r="AC469" s="231">
        <v>0</v>
      </c>
      <c r="AD469" s="231">
        <v>0</v>
      </c>
      <c r="AE469" s="231">
        <v>0</v>
      </c>
      <c r="AF469" s="231">
        <v>0</v>
      </c>
      <c r="AG469">
        <v>0</v>
      </c>
    </row>
    <row r="470" spans="2:33" x14ac:dyDescent="0.35">
      <c r="B470">
        <v>6589</v>
      </c>
      <c r="C470" t="s">
        <v>615</v>
      </c>
      <c r="D470" s="231">
        <v>0</v>
      </c>
      <c r="E470" s="231">
        <v>2</v>
      </c>
      <c r="F470" s="231">
        <v>0</v>
      </c>
      <c r="G470" s="231">
        <v>2</v>
      </c>
      <c r="H470" s="231">
        <v>2</v>
      </c>
      <c r="I470" s="231">
        <v>0</v>
      </c>
      <c r="J470" s="231">
        <v>2</v>
      </c>
      <c r="K470" s="231">
        <v>0</v>
      </c>
      <c r="L470" s="231">
        <v>30</v>
      </c>
      <c r="M470" s="231">
        <v>0</v>
      </c>
      <c r="N470" s="231">
        <v>30</v>
      </c>
      <c r="O470" s="231">
        <v>30</v>
      </c>
      <c r="P470" s="231">
        <v>0</v>
      </c>
      <c r="Q470" s="231">
        <v>30</v>
      </c>
      <c r="R470" s="231">
        <v>1</v>
      </c>
      <c r="S470" s="231">
        <v>15</v>
      </c>
      <c r="T470" s="231">
        <v>15</v>
      </c>
      <c r="U470" s="231">
        <v>0</v>
      </c>
      <c r="V470" s="231">
        <v>0</v>
      </c>
      <c r="W470" s="231">
        <v>0</v>
      </c>
      <c r="X470" s="231">
        <v>0</v>
      </c>
      <c r="Y470" s="231">
        <v>0</v>
      </c>
      <c r="Z470" s="231">
        <v>0</v>
      </c>
      <c r="AA470" s="231">
        <v>0</v>
      </c>
      <c r="AB470" s="231">
        <v>0</v>
      </c>
      <c r="AC470" s="231">
        <v>0</v>
      </c>
      <c r="AD470" s="231">
        <v>0</v>
      </c>
      <c r="AE470" s="231">
        <v>0</v>
      </c>
      <c r="AF470" s="231">
        <v>0</v>
      </c>
      <c r="AG470">
        <v>0</v>
      </c>
    </row>
    <row r="471" spans="2:33" x14ac:dyDescent="0.35">
      <c r="B471">
        <v>6605</v>
      </c>
      <c r="C471" t="s">
        <v>616</v>
      </c>
      <c r="D471" s="231">
        <v>4</v>
      </c>
      <c r="E471" s="231">
        <v>20</v>
      </c>
      <c r="F471" s="231">
        <v>9</v>
      </c>
      <c r="G471" s="231">
        <v>29</v>
      </c>
      <c r="H471" s="231">
        <v>7</v>
      </c>
      <c r="I471" s="231">
        <v>6</v>
      </c>
      <c r="J471" s="231">
        <v>13</v>
      </c>
      <c r="K471" s="231">
        <v>60</v>
      </c>
      <c r="L471" s="231">
        <v>300</v>
      </c>
      <c r="M471" s="231">
        <v>135</v>
      </c>
      <c r="N471" s="231">
        <v>435</v>
      </c>
      <c r="O471" s="231">
        <v>105</v>
      </c>
      <c r="P471" s="231">
        <v>90</v>
      </c>
      <c r="Q471" s="231">
        <v>195</v>
      </c>
      <c r="R471" s="231">
        <v>5</v>
      </c>
      <c r="S471" s="231">
        <v>75</v>
      </c>
      <c r="T471" s="231">
        <v>30</v>
      </c>
      <c r="U471" s="231">
        <v>3</v>
      </c>
      <c r="V471" s="231">
        <v>45</v>
      </c>
      <c r="W471" s="231">
        <v>0</v>
      </c>
      <c r="X471" s="231">
        <v>5</v>
      </c>
      <c r="Y471" s="231">
        <v>75</v>
      </c>
      <c r="Z471" s="231">
        <v>45</v>
      </c>
      <c r="AA471" s="231">
        <v>0</v>
      </c>
      <c r="AB471" s="231">
        <v>0</v>
      </c>
      <c r="AC471" s="231">
        <v>0</v>
      </c>
      <c r="AD471" s="231">
        <v>0</v>
      </c>
      <c r="AE471" s="231">
        <v>0</v>
      </c>
      <c r="AF471" s="231">
        <v>0</v>
      </c>
      <c r="AG471">
        <v>0</v>
      </c>
    </row>
    <row r="472" spans="2:33" x14ac:dyDescent="0.35">
      <c r="B472">
        <v>6606</v>
      </c>
      <c r="C472" t="s">
        <v>1300</v>
      </c>
      <c r="D472" s="231">
        <v>3</v>
      </c>
      <c r="E472" s="231">
        <v>11</v>
      </c>
      <c r="F472" s="231">
        <v>5</v>
      </c>
      <c r="G472" s="231">
        <v>16</v>
      </c>
      <c r="H472" s="231">
        <v>6</v>
      </c>
      <c r="I472" s="231">
        <v>4</v>
      </c>
      <c r="J472" s="231">
        <v>10</v>
      </c>
      <c r="K472" s="231">
        <v>45</v>
      </c>
      <c r="L472" s="231">
        <v>165</v>
      </c>
      <c r="M472" s="231">
        <v>60</v>
      </c>
      <c r="N472" s="231">
        <v>225</v>
      </c>
      <c r="O472" s="231">
        <v>90</v>
      </c>
      <c r="P472" s="231">
        <v>60</v>
      </c>
      <c r="Q472" s="231">
        <v>150</v>
      </c>
      <c r="R472" s="231">
        <v>1</v>
      </c>
      <c r="S472" s="231">
        <v>15</v>
      </c>
      <c r="T472" s="231">
        <v>0</v>
      </c>
      <c r="U472" s="231">
        <v>0</v>
      </c>
      <c r="V472" s="231">
        <v>0</v>
      </c>
      <c r="W472" s="231">
        <v>0</v>
      </c>
      <c r="X472" s="231">
        <v>1</v>
      </c>
      <c r="Y472" s="231">
        <v>15</v>
      </c>
      <c r="Z472" s="231">
        <v>0</v>
      </c>
      <c r="AA472" s="231">
        <v>0</v>
      </c>
      <c r="AB472" s="231">
        <v>0</v>
      </c>
      <c r="AC472" s="231">
        <v>0</v>
      </c>
      <c r="AD472" s="231">
        <v>0</v>
      </c>
      <c r="AE472" s="231">
        <v>0</v>
      </c>
      <c r="AF472" s="231">
        <v>0</v>
      </c>
      <c r="AG472">
        <v>0</v>
      </c>
    </row>
    <row r="473" spans="2:33" x14ac:dyDescent="0.35">
      <c r="B473">
        <v>6611</v>
      </c>
      <c r="C473" t="s">
        <v>618</v>
      </c>
      <c r="D473" s="231">
        <v>5</v>
      </c>
      <c r="E473" s="231">
        <v>3</v>
      </c>
      <c r="F473" s="231">
        <v>1</v>
      </c>
      <c r="G473" s="231">
        <v>4</v>
      </c>
      <c r="H473" s="231">
        <v>0</v>
      </c>
      <c r="I473" s="231">
        <v>0</v>
      </c>
      <c r="J473" s="231">
        <v>0</v>
      </c>
      <c r="K473" s="231">
        <v>75</v>
      </c>
      <c r="L473" s="231">
        <v>45</v>
      </c>
      <c r="M473" s="231">
        <v>15</v>
      </c>
      <c r="N473" s="231">
        <v>60</v>
      </c>
      <c r="O473" s="231">
        <v>0</v>
      </c>
      <c r="P473" s="231">
        <v>0</v>
      </c>
      <c r="Q473" s="231">
        <v>0</v>
      </c>
      <c r="R473" s="231">
        <v>1</v>
      </c>
      <c r="S473" s="231">
        <v>15</v>
      </c>
      <c r="T473" s="231">
        <v>0</v>
      </c>
      <c r="U473" s="231">
        <v>1</v>
      </c>
      <c r="V473" s="231">
        <v>15</v>
      </c>
      <c r="W473" s="231">
        <v>0</v>
      </c>
      <c r="X473" s="231">
        <v>0</v>
      </c>
      <c r="Y473" s="231">
        <v>0</v>
      </c>
      <c r="Z473" s="231">
        <v>0</v>
      </c>
      <c r="AA473" s="231">
        <v>0</v>
      </c>
      <c r="AB473" s="231">
        <v>0</v>
      </c>
      <c r="AC473" s="231">
        <v>0</v>
      </c>
      <c r="AD473" s="231">
        <v>0</v>
      </c>
      <c r="AE473" s="231">
        <v>0</v>
      </c>
      <c r="AF473" s="231">
        <v>0</v>
      </c>
      <c r="AG473">
        <v>0</v>
      </c>
    </row>
    <row r="474" spans="2:33" x14ac:dyDescent="0.35">
      <c r="B474">
        <v>6631</v>
      </c>
      <c r="C474" t="s">
        <v>619</v>
      </c>
      <c r="D474" s="231">
        <v>2</v>
      </c>
      <c r="E474" s="231">
        <v>5</v>
      </c>
      <c r="F474" s="231">
        <v>0</v>
      </c>
      <c r="G474" s="231">
        <v>5</v>
      </c>
      <c r="H474" s="231">
        <v>2</v>
      </c>
      <c r="I474" s="231">
        <v>0</v>
      </c>
      <c r="J474" s="231">
        <v>2</v>
      </c>
      <c r="K474" s="231">
        <v>30</v>
      </c>
      <c r="L474" s="231">
        <v>45</v>
      </c>
      <c r="M474" s="231">
        <v>0</v>
      </c>
      <c r="N474" s="231">
        <v>45</v>
      </c>
      <c r="O474" s="231">
        <v>30</v>
      </c>
      <c r="P474" s="231">
        <v>0</v>
      </c>
      <c r="Q474" s="231">
        <v>30</v>
      </c>
      <c r="R474" s="231">
        <v>1</v>
      </c>
      <c r="S474" s="231">
        <v>0</v>
      </c>
      <c r="T474" s="231">
        <v>15</v>
      </c>
      <c r="U474" s="231">
        <v>0</v>
      </c>
      <c r="V474" s="231">
        <v>0</v>
      </c>
      <c r="W474" s="231">
        <v>0</v>
      </c>
      <c r="X474" s="231">
        <v>0</v>
      </c>
      <c r="Y474" s="231">
        <v>0</v>
      </c>
      <c r="Z474" s="231">
        <v>0</v>
      </c>
      <c r="AA474" s="231">
        <v>0</v>
      </c>
      <c r="AB474" s="231">
        <v>0</v>
      </c>
      <c r="AC474" s="231">
        <v>0</v>
      </c>
      <c r="AD474" s="231">
        <v>0</v>
      </c>
      <c r="AE474" s="231">
        <v>0</v>
      </c>
      <c r="AF474" s="231">
        <v>0</v>
      </c>
      <c r="AG474">
        <v>0</v>
      </c>
    </row>
    <row r="475" spans="2:33" x14ac:dyDescent="0.35">
      <c r="B475">
        <v>6647</v>
      </c>
      <c r="C475" t="s">
        <v>620</v>
      </c>
      <c r="D475" s="231">
        <v>19</v>
      </c>
      <c r="E475" s="231">
        <v>32</v>
      </c>
      <c r="F475" s="231">
        <v>6</v>
      </c>
      <c r="G475" s="231">
        <v>38</v>
      </c>
      <c r="H475" s="231">
        <v>13</v>
      </c>
      <c r="I475" s="231">
        <v>3</v>
      </c>
      <c r="J475" s="231">
        <v>16</v>
      </c>
      <c r="K475" s="231">
        <v>285</v>
      </c>
      <c r="L475" s="231">
        <v>480</v>
      </c>
      <c r="M475" s="231">
        <v>90</v>
      </c>
      <c r="N475" s="231">
        <v>570</v>
      </c>
      <c r="O475" s="231">
        <v>195</v>
      </c>
      <c r="P475" s="231">
        <v>45</v>
      </c>
      <c r="Q475" s="231">
        <v>240</v>
      </c>
      <c r="R475" s="231">
        <v>9</v>
      </c>
      <c r="S475" s="231">
        <v>135</v>
      </c>
      <c r="T475" s="231">
        <v>30</v>
      </c>
      <c r="U475" s="231">
        <v>2</v>
      </c>
      <c r="V475" s="231">
        <v>30</v>
      </c>
      <c r="W475" s="231">
        <v>30</v>
      </c>
      <c r="X475" s="231">
        <v>4</v>
      </c>
      <c r="Y475" s="231">
        <v>60</v>
      </c>
      <c r="Z475" s="231">
        <v>0</v>
      </c>
      <c r="AA475" s="231">
        <v>14</v>
      </c>
      <c r="AB475" s="231">
        <v>210</v>
      </c>
      <c r="AC475" s="231">
        <v>0</v>
      </c>
      <c r="AD475" s="231">
        <v>15</v>
      </c>
      <c r="AE475" s="231">
        <v>225</v>
      </c>
      <c r="AF475" s="231">
        <v>15</v>
      </c>
      <c r="AG475">
        <v>5</v>
      </c>
    </row>
    <row r="476" spans="2:33" x14ac:dyDescent="0.35">
      <c r="B476">
        <v>6648</v>
      </c>
      <c r="C476" t="s">
        <v>621</v>
      </c>
      <c r="D476" s="231">
        <v>43</v>
      </c>
      <c r="E476" s="231">
        <v>28</v>
      </c>
      <c r="F476" s="231">
        <v>6</v>
      </c>
      <c r="G476" s="231">
        <v>34</v>
      </c>
      <c r="H476" s="231">
        <v>2</v>
      </c>
      <c r="I476" s="231">
        <v>1</v>
      </c>
      <c r="J476" s="231">
        <v>3</v>
      </c>
      <c r="K476" s="231">
        <v>645</v>
      </c>
      <c r="L476" s="231">
        <v>420</v>
      </c>
      <c r="M476" s="231">
        <v>90</v>
      </c>
      <c r="N476" s="231">
        <v>510</v>
      </c>
      <c r="O476" s="231">
        <v>30</v>
      </c>
      <c r="P476" s="231">
        <v>15</v>
      </c>
      <c r="Q476" s="231">
        <v>45</v>
      </c>
      <c r="R476" s="231">
        <v>3</v>
      </c>
      <c r="S476" s="231">
        <v>45</v>
      </c>
      <c r="T476" s="231">
        <v>0</v>
      </c>
      <c r="U476" s="231">
        <v>21</v>
      </c>
      <c r="V476" s="231">
        <v>315</v>
      </c>
      <c r="W476" s="231">
        <v>15</v>
      </c>
      <c r="X476" s="231">
        <v>5</v>
      </c>
      <c r="Y476" s="231">
        <v>75</v>
      </c>
      <c r="Z476" s="231">
        <v>15</v>
      </c>
      <c r="AA476" s="231">
        <v>11</v>
      </c>
      <c r="AB476" s="231">
        <v>165</v>
      </c>
      <c r="AC476" s="231">
        <v>0</v>
      </c>
      <c r="AD476" s="231">
        <v>11</v>
      </c>
      <c r="AE476" s="231">
        <v>165</v>
      </c>
      <c r="AF476" s="231">
        <v>0</v>
      </c>
      <c r="AG476">
        <v>0</v>
      </c>
    </row>
    <row r="477" spans="2:33" x14ac:dyDescent="0.35">
      <c r="B477">
        <v>6651</v>
      </c>
      <c r="C477" t="s">
        <v>622</v>
      </c>
      <c r="D477" s="231">
        <v>0</v>
      </c>
      <c r="E477" s="231">
        <v>3</v>
      </c>
      <c r="F477" s="231">
        <v>2</v>
      </c>
      <c r="G477" s="231">
        <v>5</v>
      </c>
      <c r="H477" s="231">
        <v>3</v>
      </c>
      <c r="I477" s="231">
        <v>1</v>
      </c>
      <c r="J477" s="231">
        <v>4</v>
      </c>
      <c r="K477" s="231">
        <v>0</v>
      </c>
      <c r="L477" s="231">
        <v>45</v>
      </c>
      <c r="M477" s="231">
        <v>30</v>
      </c>
      <c r="N477" s="231">
        <v>75</v>
      </c>
      <c r="O477" s="231">
        <v>45</v>
      </c>
      <c r="P477" s="231">
        <v>15</v>
      </c>
      <c r="Q477" s="231">
        <v>60</v>
      </c>
      <c r="R477" s="231">
        <v>4</v>
      </c>
      <c r="S477" s="231">
        <v>60</v>
      </c>
      <c r="T477" s="231">
        <v>45</v>
      </c>
      <c r="U477" s="231">
        <v>0</v>
      </c>
      <c r="V477" s="231">
        <v>0</v>
      </c>
      <c r="W477" s="231">
        <v>0</v>
      </c>
      <c r="X477" s="231">
        <v>0</v>
      </c>
      <c r="Y477" s="231">
        <v>0</v>
      </c>
      <c r="Z477" s="231">
        <v>0</v>
      </c>
      <c r="AA477" s="231">
        <v>0</v>
      </c>
      <c r="AB477" s="231">
        <v>0</v>
      </c>
      <c r="AC477" s="231">
        <v>0</v>
      </c>
      <c r="AD477" s="231">
        <v>0</v>
      </c>
      <c r="AE477" s="231">
        <v>0</v>
      </c>
      <c r="AF477" s="231">
        <v>0</v>
      </c>
      <c r="AG477">
        <v>0</v>
      </c>
    </row>
    <row r="478" spans="2:33" x14ac:dyDescent="0.35">
      <c r="B478">
        <v>6659</v>
      </c>
      <c r="C478" t="s">
        <v>623</v>
      </c>
      <c r="D478" s="231">
        <v>36</v>
      </c>
      <c r="E478" s="231">
        <v>16</v>
      </c>
      <c r="F478" s="231">
        <v>4</v>
      </c>
      <c r="G478" s="231">
        <v>20</v>
      </c>
      <c r="H478" s="231">
        <v>3</v>
      </c>
      <c r="I478" s="231">
        <v>0</v>
      </c>
      <c r="J478" s="231">
        <v>3</v>
      </c>
      <c r="K478" s="231">
        <v>540</v>
      </c>
      <c r="L478" s="231">
        <v>240</v>
      </c>
      <c r="M478" s="231">
        <v>60</v>
      </c>
      <c r="N478" s="231">
        <v>300</v>
      </c>
      <c r="O478" s="231">
        <v>45</v>
      </c>
      <c r="P478" s="231">
        <v>0</v>
      </c>
      <c r="Q478" s="231">
        <v>45</v>
      </c>
      <c r="R478" s="231">
        <v>1</v>
      </c>
      <c r="S478" s="231">
        <v>15</v>
      </c>
      <c r="T478" s="231">
        <v>0</v>
      </c>
      <c r="U478" s="231">
        <v>10</v>
      </c>
      <c r="V478" s="231">
        <v>150</v>
      </c>
      <c r="W478" s="231">
        <v>15</v>
      </c>
      <c r="X478" s="231">
        <v>7</v>
      </c>
      <c r="Y478" s="231">
        <v>105</v>
      </c>
      <c r="Z478" s="231">
        <v>0</v>
      </c>
      <c r="AA478" s="231">
        <v>3</v>
      </c>
      <c r="AB478" s="231">
        <v>45</v>
      </c>
      <c r="AC478" s="231">
        <v>0</v>
      </c>
      <c r="AD478" s="231">
        <v>0</v>
      </c>
      <c r="AE478" s="231">
        <v>0</v>
      </c>
      <c r="AF478" s="231">
        <v>0</v>
      </c>
      <c r="AG478">
        <v>3</v>
      </c>
    </row>
    <row r="479" spans="2:33" x14ac:dyDescent="0.35">
      <c r="B479">
        <v>6664</v>
      </c>
      <c r="C479" t="s">
        <v>624</v>
      </c>
      <c r="D479" s="231">
        <v>12</v>
      </c>
      <c r="E479" s="231">
        <v>19</v>
      </c>
      <c r="F479" s="231">
        <v>5</v>
      </c>
      <c r="G479" s="231">
        <v>24</v>
      </c>
      <c r="H479" s="231">
        <v>9</v>
      </c>
      <c r="I479" s="231">
        <v>3</v>
      </c>
      <c r="J479" s="231">
        <v>12</v>
      </c>
      <c r="K479" s="231">
        <v>177.2</v>
      </c>
      <c r="L479" s="231">
        <v>285</v>
      </c>
      <c r="M479" s="231">
        <v>73.599999999999994</v>
      </c>
      <c r="N479" s="231">
        <v>358.6</v>
      </c>
      <c r="O479" s="231">
        <v>131.9</v>
      </c>
      <c r="P479" s="231">
        <v>45</v>
      </c>
      <c r="Q479" s="231">
        <v>176.9</v>
      </c>
      <c r="R479" s="231">
        <v>10</v>
      </c>
      <c r="S479" s="231">
        <v>150</v>
      </c>
      <c r="T479" s="231">
        <v>71.900000000000006</v>
      </c>
      <c r="U479" s="231">
        <v>0</v>
      </c>
      <c r="V479" s="231">
        <v>0</v>
      </c>
      <c r="W479" s="231">
        <v>0</v>
      </c>
      <c r="X479" s="231">
        <v>4</v>
      </c>
      <c r="Y479" s="231">
        <v>60</v>
      </c>
      <c r="Z479" s="231">
        <v>30</v>
      </c>
      <c r="AA479" s="231">
        <v>0</v>
      </c>
      <c r="AB479" s="231">
        <v>0</v>
      </c>
      <c r="AC479" s="231">
        <v>0</v>
      </c>
      <c r="AD479" s="231">
        <v>0</v>
      </c>
      <c r="AE479" s="231">
        <v>0</v>
      </c>
      <c r="AF479" s="231">
        <v>0</v>
      </c>
      <c r="AG479">
        <v>0</v>
      </c>
    </row>
    <row r="480" spans="2:33" x14ac:dyDescent="0.35">
      <c r="B480">
        <v>6668</v>
      </c>
      <c r="C480" t="s">
        <v>819</v>
      </c>
      <c r="D480" s="231">
        <v>5</v>
      </c>
      <c r="E480" s="231">
        <v>1</v>
      </c>
      <c r="F480" s="231">
        <v>0</v>
      </c>
      <c r="G480" s="231">
        <v>1</v>
      </c>
      <c r="H480" s="231">
        <v>0</v>
      </c>
      <c r="I480" s="231">
        <v>0</v>
      </c>
      <c r="J480" s="231">
        <v>0</v>
      </c>
      <c r="K480" s="231">
        <v>75</v>
      </c>
      <c r="L480" s="231">
        <v>15</v>
      </c>
      <c r="M480" s="231">
        <v>0</v>
      </c>
      <c r="N480" s="231">
        <v>15</v>
      </c>
      <c r="O480" s="231">
        <v>0</v>
      </c>
      <c r="P480" s="231">
        <v>0</v>
      </c>
      <c r="Q480" s="231">
        <v>0</v>
      </c>
      <c r="R480" s="231">
        <v>1</v>
      </c>
      <c r="S480" s="231">
        <v>15</v>
      </c>
      <c r="T480" s="231">
        <v>0</v>
      </c>
      <c r="U480" s="231">
        <v>0</v>
      </c>
      <c r="V480" s="231">
        <v>0</v>
      </c>
      <c r="W480" s="231">
        <v>0</v>
      </c>
      <c r="X480" s="231">
        <v>0</v>
      </c>
      <c r="Y480" s="231">
        <v>0</v>
      </c>
      <c r="Z480" s="231">
        <v>0</v>
      </c>
      <c r="AA480" s="231">
        <v>0</v>
      </c>
      <c r="AB480" s="231">
        <v>0</v>
      </c>
      <c r="AC480" s="231">
        <v>0</v>
      </c>
      <c r="AD480" s="231">
        <v>0</v>
      </c>
      <c r="AE480" s="231">
        <v>0</v>
      </c>
      <c r="AF480" s="231">
        <v>0</v>
      </c>
      <c r="AG480">
        <v>0</v>
      </c>
    </row>
    <row r="481" spans="2:33" x14ac:dyDescent="0.35">
      <c r="B481">
        <v>6678</v>
      </c>
      <c r="C481" t="s">
        <v>625</v>
      </c>
      <c r="D481" s="231">
        <v>5</v>
      </c>
      <c r="E481" s="231">
        <v>15</v>
      </c>
      <c r="F481" s="231">
        <v>9</v>
      </c>
      <c r="G481" s="231">
        <v>24</v>
      </c>
      <c r="H481" s="231">
        <v>7</v>
      </c>
      <c r="I481" s="231">
        <v>3</v>
      </c>
      <c r="J481" s="231">
        <v>10</v>
      </c>
      <c r="K481" s="231">
        <v>75</v>
      </c>
      <c r="L481" s="231">
        <v>224</v>
      </c>
      <c r="M481" s="231">
        <v>135</v>
      </c>
      <c r="N481" s="231">
        <v>359</v>
      </c>
      <c r="O481" s="231">
        <v>105</v>
      </c>
      <c r="P481" s="231">
        <v>45</v>
      </c>
      <c r="Q481" s="231">
        <v>150</v>
      </c>
      <c r="R481" s="231">
        <v>0</v>
      </c>
      <c r="S481" s="231">
        <v>0</v>
      </c>
      <c r="T481" s="231">
        <v>0</v>
      </c>
      <c r="U481" s="231">
        <v>3</v>
      </c>
      <c r="V481" s="231">
        <v>45</v>
      </c>
      <c r="W481" s="231">
        <v>15</v>
      </c>
      <c r="X481" s="231">
        <v>0</v>
      </c>
      <c r="Y481" s="231">
        <v>0</v>
      </c>
      <c r="Z481" s="231">
        <v>0</v>
      </c>
      <c r="AA481" s="231">
        <v>1</v>
      </c>
      <c r="AB481" s="231">
        <v>15</v>
      </c>
      <c r="AC481" s="231">
        <v>15</v>
      </c>
      <c r="AD481" s="231">
        <v>1</v>
      </c>
      <c r="AE481" s="231">
        <v>15</v>
      </c>
      <c r="AF481" s="231">
        <v>15</v>
      </c>
      <c r="AG481">
        <v>5</v>
      </c>
    </row>
    <row r="482" spans="2:33" x14ac:dyDescent="0.35">
      <c r="B482">
        <v>6707</v>
      </c>
      <c r="C482" t="s">
        <v>626</v>
      </c>
      <c r="D482" s="231">
        <v>12</v>
      </c>
      <c r="E482" s="231">
        <v>17</v>
      </c>
      <c r="F482" s="231">
        <v>5</v>
      </c>
      <c r="G482" s="231">
        <v>22</v>
      </c>
      <c r="H482" s="231">
        <v>1</v>
      </c>
      <c r="I482" s="231">
        <v>0</v>
      </c>
      <c r="J482" s="231">
        <v>1</v>
      </c>
      <c r="K482" s="231">
        <v>180</v>
      </c>
      <c r="L482" s="231">
        <v>255</v>
      </c>
      <c r="M482" s="231">
        <v>75</v>
      </c>
      <c r="N482" s="231">
        <v>330</v>
      </c>
      <c r="O482" s="231">
        <v>15</v>
      </c>
      <c r="P482" s="231">
        <v>0</v>
      </c>
      <c r="Q482" s="231">
        <v>15</v>
      </c>
      <c r="R482" s="231">
        <v>0</v>
      </c>
      <c r="S482" s="231">
        <v>0</v>
      </c>
      <c r="T482" s="231">
        <v>0</v>
      </c>
      <c r="U482" s="231">
        <v>9</v>
      </c>
      <c r="V482" s="231">
        <v>135</v>
      </c>
      <c r="W482" s="231">
        <v>15</v>
      </c>
      <c r="X482" s="231">
        <v>11</v>
      </c>
      <c r="Y482" s="231">
        <v>165</v>
      </c>
      <c r="Z482" s="231">
        <v>0</v>
      </c>
      <c r="AA482" s="231">
        <v>5</v>
      </c>
      <c r="AB482" s="231">
        <v>75</v>
      </c>
      <c r="AC482" s="231">
        <v>0</v>
      </c>
      <c r="AD482" s="231">
        <v>0</v>
      </c>
      <c r="AE482" s="231">
        <v>0</v>
      </c>
      <c r="AF482" s="231">
        <v>0</v>
      </c>
      <c r="AG482">
        <v>0</v>
      </c>
    </row>
    <row r="483" spans="2:33" x14ac:dyDescent="0.35">
      <c r="B483">
        <v>6711</v>
      </c>
      <c r="C483" t="s">
        <v>627</v>
      </c>
      <c r="D483" s="231">
        <v>0</v>
      </c>
      <c r="E483" s="231">
        <v>25</v>
      </c>
      <c r="F483" s="231">
        <v>3</v>
      </c>
      <c r="G483" s="231">
        <v>28</v>
      </c>
      <c r="H483" s="231">
        <v>18</v>
      </c>
      <c r="I483" s="231">
        <v>3</v>
      </c>
      <c r="J483" s="231">
        <v>21</v>
      </c>
      <c r="K483" s="231">
        <v>0</v>
      </c>
      <c r="L483" s="231">
        <v>370</v>
      </c>
      <c r="M483" s="231">
        <v>45</v>
      </c>
      <c r="N483" s="231">
        <v>415</v>
      </c>
      <c r="O483" s="231">
        <v>260</v>
      </c>
      <c r="P483" s="231">
        <v>45</v>
      </c>
      <c r="Q483" s="231">
        <v>305</v>
      </c>
      <c r="R483" s="231">
        <v>2</v>
      </c>
      <c r="S483" s="231">
        <v>30</v>
      </c>
      <c r="T483" s="231">
        <v>15</v>
      </c>
      <c r="U483" s="231">
        <v>1</v>
      </c>
      <c r="V483" s="231">
        <v>15</v>
      </c>
      <c r="W483" s="231">
        <v>5</v>
      </c>
      <c r="X483" s="231">
        <v>2</v>
      </c>
      <c r="Y483" s="231">
        <v>25</v>
      </c>
      <c r="Z483" s="231">
        <v>15</v>
      </c>
      <c r="AA483" s="231">
        <v>0</v>
      </c>
      <c r="AB483" s="231">
        <v>0</v>
      </c>
      <c r="AC483" s="231">
        <v>0</v>
      </c>
      <c r="AD483" s="231">
        <v>0</v>
      </c>
      <c r="AE483" s="231">
        <v>0</v>
      </c>
      <c r="AF483" s="231">
        <v>0</v>
      </c>
      <c r="AG483">
        <v>0</v>
      </c>
    </row>
    <row r="484" spans="2:33" x14ac:dyDescent="0.35">
      <c r="B484">
        <v>6718</v>
      </c>
      <c r="C484" t="s">
        <v>628</v>
      </c>
      <c r="D484" s="231">
        <v>8</v>
      </c>
      <c r="E484" s="231">
        <v>6</v>
      </c>
      <c r="F484" s="231">
        <v>2</v>
      </c>
      <c r="G484" s="231">
        <v>8</v>
      </c>
      <c r="H484" s="231">
        <v>1</v>
      </c>
      <c r="I484" s="231">
        <v>1</v>
      </c>
      <c r="J484" s="231">
        <v>2</v>
      </c>
      <c r="K484" s="231">
        <v>120</v>
      </c>
      <c r="L484" s="231">
        <v>90</v>
      </c>
      <c r="M484" s="231">
        <v>30</v>
      </c>
      <c r="N484" s="231">
        <v>120</v>
      </c>
      <c r="O484" s="231">
        <v>15</v>
      </c>
      <c r="P484" s="231">
        <v>15</v>
      </c>
      <c r="Q484" s="231">
        <v>30</v>
      </c>
      <c r="R484" s="231">
        <v>0</v>
      </c>
      <c r="S484" s="231">
        <v>0</v>
      </c>
      <c r="T484" s="231">
        <v>0</v>
      </c>
      <c r="U484" s="231">
        <v>0</v>
      </c>
      <c r="V484" s="231">
        <v>0</v>
      </c>
      <c r="W484" s="231">
        <v>0</v>
      </c>
      <c r="X484" s="231">
        <v>0</v>
      </c>
      <c r="Y484" s="231">
        <v>0</v>
      </c>
      <c r="Z484" s="231">
        <v>0</v>
      </c>
      <c r="AA484" s="231">
        <v>2</v>
      </c>
      <c r="AB484" s="231">
        <v>30</v>
      </c>
      <c r="AC484" s="231">
        <v>0</v>
      </c>
      <c r="AD484" s="231">
        <v>2</v>
      </c>
      <c r="AE484" s="231">
        <v>30</v>
      </c>
      <c r="AF484" s="231">
        <v>0</v>
      </c>
      <c r="AG484">
        <v>0</v>
      </c>
    </row>
    <row r="485" spans="2:33" x14ac:dyDescent="0.35">
      <c r="B485">
        <v>6719</v>
      </c>
      <c r="C485" t="s">
        <v>629</v>
      </c>
      <c r="D485" s="231">
        <v>21</v>
      </c>
      <c r="E485" s="231">
        <v>35</v>
      </c>
      <c r="F485" s="231">
        <v>10</v>
      </c>
      <c r="G485" s="231">
        <v>45</v>
      </c>
      <c r="H485" s="231">
        <v>10</v>
      </c>
      <c r="I485" s="231">
        <v>4</v>
      </c>
      <c r="J485" s="231">
        <v>14</v>
      </c>
      <c r="K485" s="231">
        <v>315</v>
      </c>
      <c r="L485" s="231">
        <v>525</v>
      </c>
      <c r="M485" s="231">
        <v>150</v>
      </c>
      <c r="N485" s="231">
        <v>675</v>
      </c>
      <c r="O485" s="231">
        <v>150</v>
      </c>
      <c r="P485" s="231">
        <v>60</v>
      </c>
      <c r="Q485" s="231">
        <v>210</v>
      </c>
      <c r="R485" s="231">
        <v>9</v>
      </c>
      <c r="S485" s="231">
        <v>135</v>
      </c>
      <c r="T485" s="231">
        <v>15</v>
      </c>
      <c r="U485" s="231">
        <v>3</v>
      </c>
      <c r="V485" s="231">
        <v>45</v>
      </c>
      <c r="W485" s="231">
        <v>15</v>
      </c>
      <c r="X485" s="231">
        <v>21</v>
      </c>
      <c r="Y485" s="231">
        <v>315</v>
      </c>
      <c r="Z485" s="231">
        <v>75</v>
      </c>
      <c r="AA485" s="231">
        <v>10</v>
      </c>
      <c r="AB485" s="231">
        <v>150</v>
      </c>
      <c r="AC485" s="231">
        <v>30</v>
      </c>
      <c r="AD485" s="231">
        <v>10</v>
      </c>
      <c r="AE485" s="231">
        <v>150</v>
      </c>
      <c r="AF485" s="231">
        <v>30</v>
      </c>
      <c r="AG485">
        <v>0</v>
      </c>
    </row>
    <row r="486" spans="2:33" x14ac:dyDescent="0.35">
      <c r="B486">
        <v>6726</v>
      </c>
      <c r="C486" t="s">
        <v>800</v>
      </c>
      <c r="D486" s="231">
        <v>1</v>
      </c>
      <c r="E486" s="231">
        <v>0</v>
      </c>
      <c r="F486" s="231">
        <v>0</v>
      </c>
      <c r="G486" s="231">
        <v>0</v>
      </c>
      <c r="H486" s="231">
        <v>0</v>
      </c>
      <c r="I486" s="231">
        <v>0</v>
      </c>
      <c r="J486" s="231">
        <v>0</v>
      </c>
      <c r="K486" s="231">
        <v>15</v>
      </c>
      <c r="L486" s="231">
        <v>0</v>
      </c>
      <c r="M486" s="231">
        <v>0</v>
      </c>
      <c r="N486" s="231">
        <v>0</v>
      </c>
      <c r="O486" s="231">
        <v>0</v>
      </c>
      <c r="P486" s="231">
        <v>0</v>
      </c>
      <c r="Q486" s="231">
        <v>0</v>
      </c>
      <c r="R486" s="231">
        <v>0</v>
      </c>
      <c r="S486" s="231">
        <v>0</v>
      </c>
      <c r="T486" s="231">
        <v>0</v>
      </c>
      <c r="U486" s="231">
        <v>0</v>
      </c>
      <c r="V486" s="231">
        <v>0</v>
      </c>
      <c r="W486" s="231">
        <v>0</v>
      </c>
      <c r="X486" s="231">
        <v>0</v>
      </c>
      <c r="Y486" s="231">
        <v>0</v>
      </c>
      <c r="Z486" s="231">
        <v>0</v>
      </c>
      <c r="AA486" s="231">
        <v>0</v>
      </c>
      <c r="AB486" s="231">
        <v>0</v>
      </c>
      <c r="AC486" s="231">
        <v>0</v>
      </c>
      <c r="AD486" s="231">
        <v>0</v>
      </c>
      <c r="AE486" s="231">
        <v>0</v>
      </c>
      <c r="AF486" s="231">
        <v>0</v>
      </c>
      <c r="AG486">
        <v>0</v>
      </c>
    </row>
    <row r="487" spans="2:33" x14ac:dyDescent="0.35">
      <c r="B487">
        <v>6744</v>
      </c>
      <c r="C487" t="s">
        <v>630</v>
      </c>
      <c r="D487" s="231">
        <v>6</v>
      </c>
      <c r="E487" s="231">
        <v>6</v>
      </c>
      <c r="F487" s="231">
        <v>5</v>
      </c>
      <c r="G487" s="231">
        <v>11</v>
      </c>
      <c r="H487" s="231">
        <v>2</v>
      </c>
      <c r="I487" s="231">
        <v>3</v>
      </c>
      <c r="J487" s="231">
        <v>5</v>
      </c>
      <c r="K487" s="231">
        <v>90</v>
      </c>
      <c r="L487" s="231">
        <v>90</v>
      </c>
      <c r="M487" s="231">
        <v>75</v>
      </c>
      <c r="N487" s="231">
        <v>165</v>
      </c>
      <c r="O487" s="231">
        <v>30</v>
      </c>
      <c r="P487" s="231">
        <v>45</v>
      </c>
      <c r="Q487" s="231">
        <v>75</v>
      </c>
      <c r="R487" s="231">
        <v>4</v>
      </c>
      <c r="S487" s="231">
        <v>60</v>
      </c>
      <c r="T487" s="231">
        <v>15</v>
      </c>
      <c r="U487" s="231">
        <v>0</v>
      </c>
      <c r="V487" s="231">
        <v>0</v>
      </c>
      <c r="W487" s="231">
        <v>0</v>
      </c>
      <c r="X487" s="231">
        <v>0</v>
      </c>
      <c r="Y487" s="231">
        <v>0</v>
      </c>
      <c r="Z487" s="231">
        <v>0</v>
      </c>
      <c r="AA487" s="231">
        <v>4</v>
      </c>
      <c r="AB487" s="231">
        <v>60</v>
      </c>
      <c r="AC487" s="231">
        <v>0</v>
      </c>
      <c r="AD487" s="231">
        <v>3</v>
      </c>
      <c r="AE487" s="231">
        <v>45</v>
      </c>
      <c r="AF487" s="231">
        <v>0</v>
      </c>
      <c r="AG487">
        <v>0</v>
      </c>
    </row>
    <row r="488" spans="2:33" x14ac:dyDescent="0.35">
      <c r="B488">
        <v>6779</v>
      </c>
      <c r="C488" t="s">
        <v>631</v>
      </c>
      <c r="D488" s="231">
        <v>0</v>
      </c>
      <c r="E488" s="231">
        <v>43</v>
      </c>
      <c r="F488" s="231">
        <v>10</v>
      </c>
      <c r="G488" s="231">
        <v>53</v>
      </c>
      <c r="H488" s="231">
        <v>37</v>
      </c>
      <c r="I488" s="231">
        <v>8</v>
      </c>
      <c r="J488" s="231">
        <v>45</v>
      </c>
      <c r="K488" s="231">
        <v>0</v>
      </c>
      <c r="L488" s="231">
        <v>639</v>
      </c>
      <c r="M488" s="231">
        <v>135</v>
      </c>
      <c r="N488" s="231">
        <v>774</v>
      </c>
      <c r="O488" s="231">
        <v>555</v>
      </c>
      <c r="P488" s="231">
        <v>120</v>
      </c>
      <c r="Q488" s="231">
        <v>675</v>
      </c>
      <c r="R488" s="231">
        <v>0</v>
      </c>
      <c r="S488" s="231">
        <v>0</v>
      </c>
      <c r="T488" s="231">
        <v>0</v>
      </c>
      <c r="U488" s="231">
        <v>0</v>
      </c>
      <c r="V488" s="231">
        <v>0</v>
      </c>
      <c r="W488" s="231">
        <v>0</v>
      </c>
      <c r="X488" s="231">
        <v>4</v>
      </c>
      <c r="Y488" s="231">
        <v>60</v>
      </c>
      <c r="Z488" s="231">
        <v>60</v>
      </c>
      <c r="AA488" s="231">
        <v>0</v>
      </c>
      <c r="AB488" s="231">
        <v>0</v>
      </c>
      <c r="AC488" s="231">
        <v>0</v>
      </c>
      <c r="AD488" s="231">
        <v>0</v>
      </c>
      <c r="AE488" s="231">
        <v>0</v>
      </c>
      <c r="AF488" s="231">
        <v>0</v>
      </c>
      <c r="AG488">
        <v>0</v>
      </c>
    </row>
    <row r="489" spans="2:33" x14ac:dyDescent="0.35">
      <c r="B489">
        <v>6785</v>
      </c>
      <c r="C489" t="s">
        <v>632</v>
      </c>
      <c r="D489" s="231">
        <v>8</v>
      </c>
      <c r="E489" s="231">
        <v>6</v>
      </c>
      <c r="F489" s="231">
        <v>0</v>
      </c>
      <c r="G489" s="231">
        <v>6</v>
      </c>
      <c r="H489" s="231">
        <v>1</v>
      </c>
      <c r="I489" s="231">
        <v>0</v>
      </c>
      <c r="J489" s="231">
        <v>1</v>
      </c>
      <c r="K489" s="231">
        <v>120</v>
      </c>
      <c r="L489" s="231">
        <v>90</v>
      </c>
      <c r="M489" s="231">
        <v>0</v>
      </c>
      <c r="N489" s="231">
        <v>90</v>
      </c>
      <c r="O489" s="231">
        <v>15</v>
      </c>
      <c r="P489" s="231">
        <v>0</v>
      </c>
      <c r="Q489" s="231">
        <v>15</v>
      </c>
      <c r="R489" s="231">
        <v>2</v>
      </c>
      <c r="S489" s="231">
        <v>30</v>
      </c>
      <c r="T489" s="231">
        <v>0</v>
      </c>
      <c r="U489" s="231">
        <v>2</v>
      </c>
      <c r="V489" s="231">
        <v>30</v>
      </c>
      <c r="W489" s="231">
        <v>15</v>
      </c>
      <c r="X489" s="231">
        <v>1</v>
      </c>
      <c r="Y489" s="231">
        <v>15</v>
      </c>
      <c r="Z489" s="231">
        <v>0</v>
      </c>
      <c r="AA489" s="231">
        <v>1</v>
      </c>
      <c r="AB489" s="231">
        <v>15</v>
      </c>
      <c r="AC489" s="231">
        <v>0</v>
      </c>
      <c r="AD489" s="231">
        <v>1</v>
      </c>
      <c r="AE489" s="231">
        <v>15</v>
      </c>
      <c r="AF489" s="231">
        <v>0</v>
      </c>
      <c r="AG489">
        <v>0</v>
      </c>
    </row>
    <row r="490" spans="2:33" x14ac:dyDescent="0.35">
      <c r="B490">
        <v>6796</v>
      </c>
      <c r="C490" t="s">
        <v>633</v>
      </c>
      <c r="D490" s="231">
        <v>7</v>
      </c>
      <c r="E490" s="231">
        <v>10</v>
      </c>
      <c r="F490" s="231">
        <v>2</v>
      </c>
      <c r="G490" s="231">
        <v>12</v>
      </c>
      <c r="H490" s="231">
        <v>1</v>
      </c>
      <c r="I490" s="231">
        <v>0</v>
      </c>
      <c r="J490" s="231">
        <v>1</v>
      </c>
      <c r="K490" s="231">
        <v>105</v>
      </c>
      <c r="L490" s="231">
        <v>150</v>
      </c>
      <c r="M490" s="231">
        <v>30</v>
      </c>
      <c r="N490" s="231">
        <v>180</v>
      </c>
      <c r="O490" s="231">
        <v>15</v>
      </c>
      <c r="P490" s="231">
        <v>0</v>
      </c>
      <c r="Q490" s="231">
        <v>15</v>
      </c>
      <c r="R490" s="231">
        <v>0</v>
      </c>
      <c r="S490" s="231">
        <v>0</v>
      </c>
      <c r="T490" s="231">
        <v>0</v>
      </c>
      <c r="U490" s="231">
        <v>3</v>
      </c>
      <c r="V490" s="231">
        <v>45</v>
      </c>
      <c r="W490" s="231">
        <v>0</v>
      </c>
      <c r="X490" s="231">
        <v>8</v>
      </c>
      <c r="Y490" s="231">
        <v>120</v>
      </c>
      <c r="Z490" s="231">
        <v>15</v>
      </c>
      <c r="AA490" s="231">
        <v>3</v>
      </c>
      <c r="AB490" s="231">
        <v>45</v>
      </c>
      <c r="AC490" s="231">
        <v>0</v>
      </c>
      <c r="AD490" s="231">
        <v>3</v>
      </c>
      <c r="AE490" s="231">
        <v>45</v>
      </c>
      <c r="AF490" s="231">
        <v>0</v>
      </c>
      <c r="AG490">
        <v>0</v>
      </c>
    </row>
    <row r="491" spans="2:33" x14ac:dyDescent="0.35">
      <c r="B491">
        <v>6807</v>
      </c>
      <c r="C491" t="s">
        <v>634</v>
      </c>
      <c r="D491" s="231">
        <v>8</v>
      </c>
      <c r="E491" s="231">
        <v>3</v>
      </c>
      <c r="F491" s="231">
        <v>2</v>
      </c>
      <c r="G491" s="231">
        <v>5</v>
      </c>
      <c r="H491" s="231">
        <v>0</v>
      </c>
      <c r="I491" s="231">
        <v>0</v>
      </c>
      <c r="J491" s="231">
        <v>0</v>
      </c>
      <c r="K491" s="231">
        <v>120</v>
      </c>
      <c r="L491" s="231">
        <v>45</v>
      </c>
      <c r="M491" s="231">
        <v>30</v>
      </c>
      <c r="N491" s="231">
        <v>75</v>
      </c>
      <c r="O491" s="231">
        <v>0</v>
      </c>
      <c r="P491" s="231">
        <v>0</v>
      </c>
      <c r="Q491" s="231">
        <v>0</v>
      </c>
      <c r="R491" s="231">
        <v>4</v>
      </c>
      <c r="S491" s="231">
        <v>60</v>
      </c>
      <c r="T491" s="231">
        <v>0</v>
      </c>
      <c r="U491" s="231">
        <v>1</v>
      </c>
      <c r="V491" s="231">
        <v>15</v>
      </c>
      <c r="W491" s="231">
        <v>0</v>
      </c>
      <c r="X491" s="231">
        <v>0</v>
      </c>
      <c r="Y491" s="231">
        <v>0</v>
      </c>
      <c r="Z491" s="231">
        <v>0</v>
      </c>
      <c r="AA491" s="231">
        <v>4</v>
      </c>
      <c r="AB491" s="231">
        <v>60</v>
      </c>
      <c r="AC491" s="231">
        <v>0</v>
      </c>
      <c r="AD491" s="231">
        <v>0</v>
      </c>
      <c r="AE491" s="231">
        <v>0</v>
      </c>
      <c r="AF491" s="231">
        <v>0</v>
      </c>
      <c r="AG491">
        <v>0</v>
      </c>
    </row>
    <row r="492" spans="2:33" x14ac:dyDescent="0.35">
      <c r="B492">
        <v>6808</v>
      </c>
      <c r="C492" t="s">
        <v>635</v>
      </c>
      <c r="D492" s="231">
        <v>4</v>
      </c>
      <c r="E492" s="231">
        <v>14</v>
      </c>
      <c r="F492" s="231">
        <v>3</v>
      </c>
      <c r="G492" s="231">
        <v>17</v>
      </c>
      <c r="H492" s="231">
        <v>4</v>
      </c>
      <c r="I492" s="231">
        <v>0</v>
      </c>
      <c r="J492" s="231">
        <v>4</v>
      </c>
      <c r="K492" s="231">
        <v>60</v>
      </c>
      <c r="L492" s="231">
        <v>210</v>
      </c>
      <c r="M492" s="231">
        <v>45</v>
      </c>
      <c r="N492" s="231">
        <v>255</v>
      </c>
      <c r="O492" s="231">
        <v>60</v>
      </c>
      <c r="P492" s="231">
        <v>0</v>
      </c>
      <c r="Q492" s="231">
        <v>60</v>
      </c>
      <c r="R492" s="231">
        <v>12</v>
      </c>
      <c r="S492" s="231">
        <v>180</v>
      </c>
      <c r="T492" s="231">
        <v>30</v>
      </c>
      <c r="U492" s="231">
        <v>1</v>
      </c>
      <c r="V492" s="231">
        <v>15</v>
      </c>
      <c r="W492" s="231">
        <v>0</v>
      </c>
      <c r="X492" s="231">
        <v>0</v>
      </c>
      <c r="Y492" s="231">
        <v>0</v>
      </c>
      <c r="Z492" s="231">
        <v>0</v>
      </c>
      <c r="AA492" s="231">
        <v>0</v>
      </c>
      <c r="AB492" s="231">
        <v>0</v>
      </c>
      <c r="AC492" s="231">
        <v>0</v>
      </c>
      <c r="AD492" s="231">
        <v>0</v>
      </c>
      <c r="AE492" s="231">
        <v>0</v>
      </c>
      <c r="AF492" s="231">
        <v>0</v>
      </c>
      <c r="AG492">
        <v>0</v>
      </c>
    </row>
    <row r="493" spans="2:33" x14ac:dyDescent="0.35">
      <c r="B493">
        <v>6817</v>
      </c>
      <c r="C493" t="s">
        <v>636</v>
      </c>
      <c r="D493" s="231">
        <v>12</v>
      </c>
      <c r="E493" s="231">
        <v>22</v>
      </c>
      <c r="F493" s="231">
        <v>11</v>
      </c>
      <c r="G493" s="231">
        <v>33</v>
      </c>
      <c r="H493" s="231">
        <v>8</v>
      </c>
      <c r="I493" s="231">
        <v>4</v>
      </c>
      <c r="J493" s="231">
        <v>12</v>
      </c>
      <c r="K493" s="231">
        <v>180</v>
      </c>
      <c r="L493" s="231">
        <v>330</v>
      </c>
      <c r="M493" s="231">
        <v>165</v>
      </c>
      <c r="N493" s="231">
        <v>495</v>
      </c>
      <c r="O493" s="231">
        <v>120</v>
      </c>
      <c r="P493" s="231">
        <v>54</v>
      </c>
      <c r="Q493" s="231">
        <v>174</v>
      </c>
      <c r="R493" s="231">
        <v>11</v>
      </c>
      <c r="S493" s="231">
        <v>165</v>
      </c>
      <c r="T493" s="231">
        <v>30</v>
      </c>
      <c r="U493" s="231">
        <v>16</v>
      </c>
      <c r="V493" s="231">
        <v>240</v>
      </c>
      <c r="W493" s="231">
        <v>84</v>
      </c>
      <c r="X493" s="231">
        <v>1</v>
      </c>
      <c r="Y493" s="231">
        <v>15</v>
      </c>
      <c r="Z493" s="231">
        <v>15</v>
      </c>
      <c r="AA493" s="231">
        <v>13</v>
      </c>
      <c r="AB493" s="231">
        <v>195</v>
      </c>
      <c r="AC493" s="231">
        <v>0</v>
      </c>
      <c r="AD493" s="231">
        <v>8</v>
      </c>
      <c r="AE493" s="231">
        <v>120</v>
      </c>
      <c r="AF493" s="231">
        <v>0</v>
      </c>
      <c r="AG493">
        <v>1</v>
      </c>
    </row>
    <row r="494" spans="2:33" x14ac:dyDescent="0.35">
      <c r="B494">
        <v>6830</v>
      </c>
      <c r="C494" t="s">
        <v>637</v>
      </c>
      <c r="D494" s="231">
        <v>15</v>
      </c>
      <c r="E494" s="231">
        <v>17</v>
      </c>
      <c r="F494" s="231">
        <v>7</v>
      </c>
      <c r="G494" s="231">
        <v>24</v>
      </c>
      <c r="H494" s="231">
        <v>1</v>
      </c>
      <c r="I494" s="231">
        <v>1</v>
      </c>
      <c r="J494" s="231">
        <v>2</v>
      </c>
      <c r="K494" s="231">
        <v>225</v>
      </c>
      <c r="L494" s="231">
        <v>255</v>
      </c>
      <c r="M494" s="231">
        <v>105</v>
      </c>
      <c r="N494" s="231">
        <v>360</v>
      </c>
      <c r="O494" s="231">
        <v>15</v>
      </c>
      <c r="P494" s="231">
        <v>15</v>
      </c>
      <c r="Q494" s="231">
        <v>30</v>
      </c>
      <c r="R494" s="231">
        <v>3</v>
      </c>
      <c r="S494" s="231">
        <v>45</v>
      </c>
      <c r="T494" s="231">
        <v>15</v>
      </c>
      <c r="U494" s="231">
        <v>3</v>
      </c>
      <c r="V494" s="231">
        <v>45</v>
      </c>
      <c r="W494" s="231">
        <v>15</v>
      </c>
      <c r="X494" s="231">
        <v>12</v>
      </c>
      <c r="Y494" s="231">
        <v>180</v>
      </c>
      <c r="Z494" s="231">
        <v>0</v>
      </c>
      <c r="AA494" s="231">
        <v>3</v>
      </c>
      <c r="AB494" s="231">
        <v>45</v>
      </c>
      <c r="AC494" s="231">
        <v>0</v>
      </c>
      <c r="AD494" s="231">
        <v>0</v>
      </c>
      <c r="AE494" s="231">
        <v>0</v>
      </c>
      <c r="AF494" s="231">
        <v>0</v>
      </c>
      <c r="AG494">
        <v>0</v>
      </c>
    </row>
    <row r="495" spans="2:33" x14ac:dyDescent="0.35">
      <c r="B495">
        <v>6833</v>
      </c>
      <c r="C495" t="s">
        <v>638</v>
      </c>
      <c r="D495" s="231">
        <v>19</v>
      </c>
      <c r="E495" s="231">
        <v>18</v>
      </c>
      <c r="F495" s="231">
        <v>3</v>
      </c>
      <c r="G495" s="231">
        <v>21</v>
      </c>
      <c r="H495" s="231">
        <v>3</v>
      </c>
      <c r="I495" s="231">
        <v>0</v>
      </c>
      <c r="J495" s="231">
        <v>3</v>
      </c>
      <c r="K495" s="231">
        <v>285</v>
      </c>
      <c r="L495" s="231">
        <v>260</v>
      </c>
      <c r="M495" s="231">
        <v>45</v>
      </c>
      <c r="N495" s="231">
        <v>305</v>
      </c>
      <c r="O495" s="231">
        <v>45</v>
      </c>
      <c r="P495" s="231">
        <v>0</v>
      </c>
      <c r="Q495" s="231">
        <v>45</v>
      </c>
      <c r="R495" s="231">
        <v>2</v>
      </c>
      <c r="S495" s="231">
        <v>30</v>
      </c>
      <c r="T495" s="231">
        <v>0</v>
      </c>
      <c r="U495" s="231">
        <v>7</v>
      </c>
      <c r="V495" s="231">
        <v>105</v>
      </c>
      <c r="W495" s="231">
        <v>15</v>
      </c>
      <c r="X495" s="231">
        <v>11</v>
      </c>
      <c r="Y495" s="231">
        <v>165</v>
      </c>
      <c r="Z495" s="231">
        <v>15</v>
      </c>
      <c r="AA495" s="231">
        <v>1</v>
      </c>
      <c r="AB495" s="231">
        <v>15</v>
      </c>
      <c r="AC495" s="231">
        <v>0</v>
      </c>
      <c r="AD495" s="231">
        <v>0</v>
      </c>
      <c r="AE495" s="231">
        <v>0</v>
      </c>
      <c r="AF495" s="231">
        <v>0</v>
      </c>
      <c r="AG495">
        <v>0</v>
      </c>
    </row>
    <row r="496" spans="2:33" x14ac:dyDescent="0.35">
      <c r="B496">
        <v>6850</v>
      </c>
      <c r="C496" t="s">
        <v>639</v>
      </c>
      <c r="D496" s="231">
        <v>15</v>
      </c>
      <c r="E496" s="231">
        <v>30</v>
      </c>
      <c r="F496" s="231">
        <v>20</v>
      </c>
      <c r="G496" s="231">
        <v>50</v>
      </c>
      <c r="H496" s="231">
        <v>16</v>
      </c>
      <c r="I496" s="231">
        <v>13</v>
      </c>
      <c r="J496" s="231">
        <v>29</v>
      </c>
      <c r="K496" s="231">
        <v>225</v>
      </c>
      <c r="L496" s="231">
        <v>450</v>
      </c>
      <c r="M496" s="231">
        <v>300</v>
      </c>
      <c r="N496" s="231">
        <v>750</v>
      </c>
      <c r="O496" s="231">
        <v>240</v>
      </c>
      <c r="P496" s="231">
        <v>195</v>
      </c>
      <c r="Q496" s="231">
        <v>435</v>
      </c>
      <c r="R496" s="231">
        <v>7</v>
      </c>
      <c r="S496" s="231">
        <v>105</v>
      </c>
      <c r="T496" s="231">
        <v>75</v>
      </c>
      <c r="U496" s="231">
        <v>13</v>
      </c>
      <c r="V496" s="231">
        <v>195</v>
      </c>
      <c r="W496" s="231">
        <v>60</v>
      </c>
      <c r="X496" s="231">
        <v>7</v>
      </c>
      <c r="Y496" s="231">
        <v>105</v>
      </c>
      <c r="Z496" s="231">
        <v>60</v>
      </c>
      <c r="AA496" s="231">
        <v>4</v>
      </c>
      <c r="AB496" s="231">
        <v>60</v>
      </c>
      <c r="AC496" s="231">
        <v>30</v>
      </c>
      <c r="AD496" s="231">
        <v>4</v>
      </c>
      <c r="AE496" s="231">
        <v>60</v>
      </c>
      <c r="AF496" s="231">
        <v>30</v>
      </c>
      <c r="AG496">
        <v>0</v>
      </c>
    </row>
    <row r="497" spans="2:33" x14ac:dyDescent="0.35">
      <c r="B497">
        <v>6861</v>
      </c>
      <c r="C497" t="s">
        <v>640</v>
      </c>
      <c r="D497" s="231">
        <v>0</v>
      </c>
      <c r="E497" s="231">
        <v>1</v>
      </c>
      <c r="F497" s="231">
        <v>0</v>
      </c>
      <c r="G497" s="231">
        <v>1</v>
      </c>
      <c r="H497" s="231">
        <v>0</v>
      </c>
      <c r="I497" s="231">
        <v>0</v>
      </c>
      <c r="J497" s="231">
        <v>0</v>
      </c>
      <c r="K497" s="231">
        <v>0</v>
      </c>
      <c r="L497" s="231">
        <v>15</v>
      </c>
      <c r="M497" s="231">
        <v>0</v>
      </c>
      <c r="N497" s="231">
        <v>15</v>
      </c>
      <c r="O497" s="231">
        <v>0</v>
      </c>
      <c r="P497" s="231">
        <v>0</v>
      </c>
      <c r="Q497" s="231">
        <v>0</v>
      </c>
      <c r="R497" s="231">
        <v>1</v>
      </c>
      <c r="S497" s="231">
        <v>15</v>
      </c>
      <c r="T497" s="231">
        <v>0</v>
      </c>
      <c r="U497" s="231">
        <v>0</v>
      </c>
      <c r="V497" s="231">
        <v>0</v>
      </c>
      <c r="W497" s="231">
        <v>0</v>
      </c>
      <c r="X497" s="231">
        <v>0</v>
      </c>
      <c r="Y497" s="231">
        <v>0</v>
      </c>
      <c r="Z497" s="231">
        <v>0</v>
      </c>
      <c r="AA497" s="231">
        <v>0</v>
      </c>
      <c r="AB497" s="231">
        <v>0</v>
      </c>
      <c r="AC497" s="231">
        <v>0</v>
      </c>
      <c r="AD497" s="231">
        <v>0</v>
      </c>
      <c r="AE497" s="231">
        <v>0</v>
      </c>
      <c r="AF497" s="231">
        <v>0</v>
      </c>
      <c r="AG497">
        <v>0</v>
      </c>
    </row>
    <row r="498" spans="2:33" x14ac:dyDescent="0.35">
      <c r="B498">
        <v>6887</v>
      </c>
      <c r="C498" t="s">
        <v>641</v>
      </c>
      <c r="D498" s="231">
        <v>1</v>
      </c>
      <c r="E498" s="231">
        <v>13</v>
      </c>
      <c r="F498" s="231">
        <v>6</v>
      </c>
      <c r="G498" s="231">
        <v>19</v>
      </c>
      <c r="H498" s="231">
        <v>5</v>
      </c>
      <c r="I498" s="231">
        <v>4</v>
      </c>
      <c r="J498" s="231">
        <v>9</v>
      </c>
      <c r="K498" s="231">
        <v>15</v>
      </c>
      <c r="L498" s="231">
        <v>195</v>
      </c>
      <c r="M498" s="231">
        <v>90</v>
      </c>
      <c r="N498" s="231">
        <v>285</v>
      </c>
      <c r="O498" s="231">
        <v>75</v>
      </c>
      <c r="P498" s="231">
        <v>60</v>
      </c>
      <c r="Q498" s="231">
        <v>135</v>
      </c>
      <c r="R498" s="231">
        <v>0</v>
      </c>
      <c r="S498" s="231">
        <v>0</v>
      </c>
      <c r="T498" s="231">
        <v>0</v>
      </c>
      <c r="U498" s="231">
        <v>0</v>
      </c>
      <c r="V498" s="231">
        <v>0</v>
      </c>
      <c r="W498" s="231">
        <v>0</v>
      </c>
      <c r="X498" s="231">
        <v>1</v>
      </c>
      <c r="Y498" s="231">
        <v>15</v>
      </c>
      <c r="Z498" s="231">
        <v>15</v>
      </c>
      <c r="AA498" s="231">
        <v>0</v>
      </c>
      <c r="AB498" s="231">
        <v>0</v>
      </c>
      <c r="AC498" s="231">
        <v>0</v>
      </c>
      <c r="AD498" s="231">
        <v>0</v>
      </c>
      <c r="AE498" s="231">
        <v>0</v>
      </c>
      <c r="AF498" s="231">
        <v>0</v>
      </c>
      <c r="AG498">
        <v>0</v>
      </c>
    </row>
    <row r="499" spans="2:33" x14ac:dyDescent="0.35">
      <c r="B499">
        <v>6905</v>
      </c>
      <c r="C499" t="s">
        <v>642</v>
      </c>
      <c r="D499" s="231">
        <v>20</v>
      </c>
      <c r="E499" s="231">
        <v>6</v>
      </c>
      <c r="F499" s="231">
        <v>2</v>
      </c>
      <c r="G499" s="231">
        <v>8</v>
      </c>
      <c r="H499" s="231">
        <v>1</v>
      </c>
      <c r="I499" s="231">
        <v>0</v>
      </c>
      <c r="J499" s="231">
        <v>1</v>
      </c>
      <c r="K499" s="231">
        <v>300</v>
      </c>
      <c r="L499" s="231">
        <v>90</v>
      </c>
      <c r="M499" s="231">
        <v>30</v>
      </c>
      <c r="N499" s="231">
        <v>120</v>
      </c>
      <c r="O499" s="231">
        <v>15</v>
      </c>
      <c r="P499" s="231">
        <v>0</v>
      </c>
      <c r="Q499" s="231">
        <v>15</v>
      </c>
      <c r="R499" s="231">
        <v>0</v>
      </c>
      <c r="S499" s="231">
        <v>0</v>
      </c>
      <c r="T499" s="231">
        <v>0</v>
      </c>
      <c r="U499" s="231">
        <v>0</v>
      </c>
      <c r="V499" s="231">
        <v>0</v>
      </c>
      <c r="W499" s="231">
        <v>0</v>
      </c>
      <c r="X499" s="231">
        <v>8</v>
      </c>
      <c r="Y499" s="231">
        <v>120</v>
      </c>
      <c r="Z499" s="231">
        <v>15</v>
      </c>
      <c r="AA499" s="231">
        <v>1</v>
      </c>
      <c r="AB499" s="231">
        <v>15</v>
      </c>
      <c r="AC499" s="231">
        <v>0</v>
      </c>
      <c r="AD499" s="231">
        <v>1</v>
      </c>
      <c r="AE499" s="231">
        <v>15</v>
      </c>
      <c r="AF499" s="231">
        <v>0</v>
      </c>
      <c r="AG499">
        <v>0</v>
      </c>
    </row>
    <row r="500" spans="2:33" x14ac:dyDescent="0.35">
      <c r="B500">
        <v>6909</v>
      </c>
      <c r="C500" t="s">
        <v>643</v>
      </c>
      <c r="D500" s="231">
        <v>18</v>
      </c>
      <c r="E500" s="231">
        <v>16</v>
      </c>
      <c r="F500" s="231">
        <v>4</v>
      </c>
      <c r="G500" s="231">
        <v>20</v>
      </c>
      <c r="H500" s="231">
        <v>2</v>
      </c>
      <c r="I500" s="231">
        <v>0</v>
      </c>
      <c r="J500" s="231">
        <v>2</v>
      </c>
      <c r="K500" s="231">
        <v>270</v>
      </c>
      <c r="L500" s="231">
        <v>240</v>
      </c>
      <c r="M500" s="231">
        <v>60</v>
      </c>
      <c r="N500" s="231">
        <v>300</v>
      </c>
      <c r="O500" s="231">
        <v>30</v>
      </c>
      <c r="P500" s="231">
        <v>0</v>
      </c>
      <c r="Q500" s="231">
        <v>30</v>
      </c>
      <c r="R500" s="231">
        <v>10</v>
      </c>
      <c r="S500" s="231">
        <v>150</v>
      </c>
      <c r="T500" s="231">
        <v>30</v>
      </c>
      <c r="U500" s="231">
        <v>5</v>
      </c>
      <c r="V500" s="231">
        <v>75</v>
      </c>
      <c r="W500" s="231">
        <v>0</v>
      </c>
      <c r="X500" s="231">
        <v>5</v>
      </c>
      <c r="Y500" s="231">
        <v>75</v>
      </c>
      <c r="Z500" s="231">
        <v>0</v>
      </c>
      <c r="AA500" s="231">
        <v>7</v>
      </c>
      <c r="AB500" s="231">
        <v>105</v>
      </c>
      <c r="AC500" s="231">
        <v>0</v>
      </c>
      <c r="AD500" s="231">
        <v>7</v>
      </c>
      <c r="AE500" s="231">
        <v>105</v>
      </c>
      <c r="AF500" s="231">
        <v>0</v>
      </c>
      <c r="AG500">
        <v>0</v>
      </c>
    </row>
    <row r="501" spans="2:33" x14ac:dyDescent="0.35">
      <c r="B501">
        <v>6918</v>
      </c>
      <c r="C501" t="s">
        <v>644</v>
      </c>
      <c r="D501" s="231">
        <v>1</v>
      </c>
      <c r="E501" s="231">
        <v>3</v>
      </c>
      <c r="F501" s="231">
        <v>0</v>
      </c>
      <c r="G501" s="231">
        <v>3</v>
      </c>
      <c r="H501" s="231">
        <v>0</v>
      </c>
      <c r="I501" s="231">
        <v>0</v>
      </c>
      <c r="J501" s="231">
        <v>0</v>
      </c>
      <c r="K501" s="231">
        <v>15</v>
      </c>
      <c r="L501" s="231">
        <v>45</v>
      </c>
      <c r="M501" s="231">
        <v>0</v>
      </c>
      <c r="N501" s="231">
        <v>45</v>
      </c>
      <c r="O501" s="231">
        <v>0</v>
      </c>
      <c r="P501" s="231">
        <v>0</v>
      </c>
      <c r="Q501" s="231">
        <v>0</v>
      </c>
      <c r="R501" s="231">
        <v>0</v>
      </c>
      <c r="S501" s="231">
        <v>0</v>
      </c>
      <c r="T501" s="231">
        <v>0</v>
      </c>
      <c r="U501" s="231">
        <v>2</v>
      </c>
      <c r="V501" s="231">
        <v>30</v>
      </c>
      <c r="W501" s="231">
        <v>0</v>
      </c>
      <c r="X501" s="231">
        <v>1</v>
      </c>
      <c r="Y501" s="231">
        <v>15</v>
      </c>
      <c r="Z501" s="231">
        <v>0</v>
      </c>
      <c r="AA501" s="231">
        <v>1</v>
      </c>
      <c r="AB501" s="231">
        <v>15</v>
      </c>
      <c r="AC501" s="231">
        <v>0</v>
      </c>
      <c r="AD501" s="231">
        <v>0</v>
      </c>
      <c r="AE501" s="231">
        <v>0</v>
      </c>
      <c r="AF501" s="231">
        <v>0</v>
      </c>
      <c r="AG501">
        <v>0</v>
      </c>
    </row>
    <row r="502" spans="2:33" x14ac:dyDescent="0.35">
      <c r="B502">
        <v>6925</v>
      </c>
      <c r="C502" t="s">
        <v>645</v>
      </c>
      <c r="D502" s="231">
        <v>0</v>
      </c>
      <c r="E502" s="231">
        <v>2</v>
      </c>
      <c r="F502" s="231">
        <v>1</v>
      </c>
      <c r="G502" s="231">
        <v>3</v>
      </c>
      <c r="H502" s="231">
        <v>2</v>
      </c>
      <c r="I502" s="231">
        <v>1</v>
      </c>
      <c r="J502" s="231">
        <v>3</v>
      </c>
      <c r="K502" s="231">
        <v>0</v>
      </c>
      <c r="L502" s="231">
        <v>15</v>
      </c>
      <c r="M502" s="231">
        <v>0</v>
      </c>
      <c r="N502" s="231">
        <v>15</v>
      </c>
      <c r="O502" s="231">
        <v>30</v>
      </c>
      <c r="P502" s="231">
        <v>15</v>
      </c>
      <c r="Q502" s="231">
        <v>45</v>
      </c>
      <c r="R502" s="231">
        <v>0</v>
      </c>
      <c r="S502" s="231">
        <v>0</v>
      </c>
      <c r="T502" s="231">
        <v>0</v>
      </c>
      <c r="U502" s="231">
        <v>1</v>
      </c>
      <c r="V502" s="231">
        <v>0</v>
      </c>
      <c r="W502" s="231">
        <v>15</v>
      </c>
      <c r="X502" s="231">
        <v>0</v>
      </c>
      <c r="Y502" s="231">
        <v>0</v>
      </c>
      <c r="Z502" s="231">
        <v>0</v>
      </c>
      <c r="AA502" s="231">
        <v>0</v>
      </c>
      <c r="AB502" s="231">
        <v>0</v>
      </c>
      <c r="AC502" s="231">
        <v>0</v>
      </c>
      <c r="AD502" s="231">
        <v>0</v>
      </c>
      <c r="AE502" s="231">
        <v>0</v>
      </c>
      <c r="AF502" s="231">
        <v>0</v>
      </c>
      <c r="AG502">
        <v>0</v>
      </c>
    </row>
    <row r="503" spans="2:33" x14ac:dyDescent="0.35">
      <c r="B503">
        <v>6930</v>
      </c>
      <c r="C503" t="s">
        <v>646</v>
      </c>
      <c r="D503" s="231">
        <v>6</v>
      </c>
      <c r="E503" s="231">
        <v>30</v>
      </c>
      <c r="F503" s="231">
        <v>7</v>
      </c>
      <c r="G503" s="231">
        <v>37</v>
      </c>
      <c r="H503" s="231">
        <v>24</v>
      </c>
      <c r="I503" s="231">
        <v>6</v>
      </c>
      <c r="J503" s="231">
        <v>30</v>
      </c>
      <c r="K503" s="231">
        <v>90</v>
      </c>
      <c r="L503" s="231">
        <v>450</v>
      </c>
      <c r="M503" s="231">
        <v>102</v>
      </c>
      <c r="N503" s="231">
        <v>552</v>
      </c>
      <c r="O503" s="231">
        <v>360</v>
      </c>
      <c r="P503" s="231">
        <v>85</v>
      </c>
      <c r="Q503" s="231">
        <v>445</v>
      </c>
      <c r="R503" s="231">
        <v>0</v>
      </c>
      <c r="S503" s="231">
        <v>0</v>
      </c>
      <c r="T503" s="231">
        <v>0</v>
      </c>
      <c r="U503" s="231">
        <v>0</v>
      </c>
      <c r="V503" s="231">
        <v>0</v>
      </c>
      <c r="W503" s="231">
        <v>0</v>
      </c>
      <c r="X503" s="231">
        <v>1</v>
      </c>
      <c r="Y503" s="231">
        <v>15</v>
      </c>
      <c r="Z503" s="231">
        <v>15</v>
      </c>
      <c r="AA503" s="231">
        <v>0</v>
      </c>
      <c r="AB503" s="231">
        <v>0</v>
      </c>
      <c r="AC503" s="231">
        <v>0</v>
      </c>
      <c r="AD503" s="231">
        <v>0</v>
      </c>
      <c r="AE503" s="231">
        <v>0</v>
      </c>
      <c r="AF503" s="231">
        <v>0</v>
      </c>
      <c r="AG503">
        <v>0</v>
      </c>
    </row>
    <row r="504" spans="2:33" x14ac:dyDescent="0.35">
      <c r="B504">
        <v>6937</v>
      </c>
      <c r="C504" t="s">
        <v>602</v>
      </c>
      <c r="D504" s="231">
        <v>12</v>
      </c>
      <c r="E504" s="231">
        <v>29</v>
      </c>
      <c r="F504" s="231">
        <v>5</v>
      </c>
      <c r="G504" s="231">
        <v>34</v>
      </c>
      <c r="H504" s="231">
        <v>10</v>
      </c>
      <c r="I504" s="231">
        <v>2</v>
      </c>
      <c r="J504" s="231">
        <v>12</v>
      </c>
      <c r="K504" s="231">
        <v>180</v>
      </c>
      <c r="L504" s="231">
        <v>435</v>
      </c>
      <c r="M504" s="231">
        <v>75</v>
      </c>
      <c r="N504" s="231">
        <v>510</v>
      </c>
      <c r="O504" s="231">
        <v>150</v>
      </c>
      <c r="P504" s="231">
        <v>30</v>
      </c>
      <c r="Q504" s="231">
        <v>180</v>
      </c>
      <c r="R504" s="231">
        <v>9</v>
      </c>
      <c r="S504" s="231">
        <v>135</v>
      </c>
      <c r="T504" s="231">
        <v>30</v>
      </c>
      <c r="U504" s="231">
        <v>4</v>
      </c>
      <c r="V504" s="231">
        <v>60</v>
      </c>
      <c r="W504" s="231">
        <v>30</v>
      </c>
      <c r="X504" s="231">
        <v>17</v>
      </c>
      <c r="Y504" s="231">
        <v>255</v>
      </c>
      <c r="Z504" s="231">
        <v>75</v>
      </c>
      <c r="AA504" s="231">
        <v>4</v>
      </c>
      <c r="AB504" s="231">
        <v>60</v>
      </c>
      <c r="AC504" s="231">
        <v>0</v>
      </c>
      <c r="AD504" s="231">
        <v>4</v>
      </c>
      <c r="AE504" s="231">
        <v>60</v>
      </c>
      <c r="AF504" s="231">
        <v>0</v>
      </c>
      <c r="AG504">
        <v>0</v>
      </c>
    </row>
    <row r="505" spans="2:33" x14ac:dyDescent="0.35">
      <c r="B505">
        <v>6966</v>
      </c>
      <c r="C505" t="s">
        <v>647</v>
      </c>
      <c r="D505" s="231">
        <v>1</v>
      </c>
      <c r="E505" s="231">
        <v>0</v>
      </c>
      <c r="F505" s="231">
        <v>0</v>
      </c>
      <c r="G505" s="231">
        <v>0</v>
      </c>
      <c r="H505" s="231">
        <v>0</v>
      </c>
      <c r="I505" s="231">
        <v>0</v>
      </c>
      <c r="J505" s="231">
        <v>0</v>
      </c>
      <c r="K505" s="231">
        <v>15</v>
      </c>
      <c r="L505" s="231">
        <v>0</v>
      </c>
      <c r="M505" s="231">
        <v>0</v>
      </c>
      <c r="N505" s="231">
        <v>0</v>
      </c>
      <c r="O505" s="231">
        <v>0</v>
      </c>
      <c r="P505" s="231">
        <v>0</v>
      </c>
      <c r="Q505" s="231">
        <v>0</v>
      </c>
      <c r="R505" s="231">
        <v>0</v>
      </c>
      <c r="S505" s="231">
        <v>0</v>
      </c>
      <c r="T505" s="231">
        <v>0</v>
      </c>
      <c r="U505" s="231">
        <v>0</v>
      </c>
      <c r="V505" s="231">
        <v>0</v>
      </c>
      <c r="W505" s="231">
        <v>0</v>
      </c>
      <c r="X505" s="231">
        <v>0</v>
      </c>
      <c r="Y505" s="231">
        <v>0</v>
      </c>
      <c r="Z505" s="231">
        <v>0</v>
      </c>
      <c r="AA505" s="231">
        <v>0</v>
      </c>
      <c r="AB505" s="231">
        <v>0</v>
      </c>
      <c r="AC505" s="231">
        <v>0</v>
      </c>
      <c r="AD505" s="231">
        <v>0</v>
      </c>
      <c r="AE505" s="231">
        <v>0</v>
      </c>
      <c r="AF505" s="231">
        <v>0</v>
      </c>
      <c r="AG505">
        <v>0</v>
      </c>
    </row>
    <row r="506" spans="2:33" x14ac:dyDescent="0.35">
      <c r="B506">
        <v>6974</v>
      </c>
      <c r="C506" t="s">
        <v>648</v>
      </c>
      <c r="D506" s="231">
        <v>45</v>
      </c>
      <c r="E506" s="231">
        <v>52</v>
      </c>
      <c r="F506" s="231">
        <v>20</v>
      </c>
      <c r="G506" s="231">
        <v>72</v>
      </c>
      <c r="H506" s="231">
        <v>17</v>
      </c>
      <c r="I506" s="231">
        <v>7</v>
      </c>
      <c r="J506" s="231">
        <v>24</v>
      </c>
      <c r="K506" s="231">
        <v>675</v>
      </c>
      <c r="L506" s="231">
        <v>780</v>
      </c>
      <c r="M506" s="231">
        <v>300</v>
      </c>
      <c r="N506" s="231">
        <v>1080</v>
      </c>
      <c r="O506" s="231">
        <v>255</v>
      </c>
      <c r="P506" s="231">
        <v>105</v>
      </c>
      <c r="Q506" s="231">
        <v>360</v>
      </c>
      <c r="R506" s="231">
        <v>22</v>
      </c>
      <c r="S506" s="231">
        <v>330</v>
      </c>
      <c r="T506" s="231">
        <v>90</v>
      </c>
      <c r="U506" s="231">
        <v>36</v>
      </c>
      <c r="V506" s="231">
        <v>540</v>
      </c>
      <c r="W506" s="231">
        <v>180</v>
      </c>
      <c r="X506" s="231">
        <v>6</v>
      </c>
      <c r="Y506" s="231">
        <v>90</v>
      </c>
      <c r="Z506" s="231">
        <v>15</v>
      </c>
      <c r="AA506" s="231">
        <v>35</v>
      </c>
      <c r="AB506" s="231">
        <v>525</v>
      </c>
      <c r="AC506" s="231">
        <v>90</v>
      </c>
      <c r="AD506" s="231">
        <v>23</v>
      </c>
      <c r="AE506" s="231">
        <v>345</v>
      </c>
      <c r="AF506" s="231">
        <v>90</v>
      </c>
      <c r="AG506">
        <v>2</v>
      </c>
    </row>
    <row r="507" spans="2:33" x14ac:dyDescent="0.35">
      <c r="B507">
        <v>6978</v>
      </c>
      <c r="C507" t="s">
        <v>1284</v>
      </c>
      <c r="D507" s="231">
        <v>0</v>
      </c>
      <c r="E507" s="231">
        <v>1</v>
      </c>
      <c r="F507" s="231">
        <v>0</v>
      </c>
      <c r="G507" s="231">
        <v>1</v>
      </c>
      <c r="H507" s="231">
        <v>1</v>
      </c>
      <c r="I507" s="231">
        <v>0</v>
      </c>
      <c r="J507" s="231">
        <v>1</v>
      </c>
      <c r="K507" s="231">
        <v>0</v>
      </c>
      <c r="L507" s="231">
        <v>15</v>
      </c>
      <c r="M507" s="231">
        <v>0</v>
      </c>
      <c r="N507" s="231">
        <v>15</v>
      </c>
      <c r="O507" s="231">
        <v>15</v>
      </c>
      <c r="P507" s="231">
        <v>0</v>
      </c>
      <c r="Q507" s="231">
        <v>15</v>
      </c>
      <c r="R507" s="231">
        <v>0</v>
      </c>
      <c r="S507" s="231">
        <v>0</v>
      </c>
      <c r="T507" s="231">
        <v>0</v>
      </c>
      <c r="U507" s="231">
        <v>0</v>
      </c>
      <c r="V507" s="231">
        <v>0</v>
      </c>
      <c r="W507" s="231">
        <v>0</v>
      </c>
      <c r="X507" s="231">
        <v>1</v>
      </c>
      <c r="Y507" s="231">
        <v>15</v>
      </c>
      <c r="Z507" s="231">
        <v>15</v>
      </c>
      <c r="AA507" s="231">
        <v>0</v>
      </c>
      <c r="AB507" s="231">
        <v>0</v>
      </c>
      <c r="AC507" s="231">
        <v>0</v>
      </c>
      <c r="AD507" s="231">
        <v>0</v>
      </c>
      <c r="AE507" s="231">
        <v>0</v>
      </c>
      <c r="AF507" s="231">
        <v>0</v>
      </c>
      <c r="AG507">
        <v>0</v>
      </c>
    </row>
    <row r="508" spans="2:33" x14ac:dyDescent="0.35">
      <c r="B508">
        <v>6994</v>
      </c>
      <c r="C508" t="s">
        <v>649</v>
      </c>
      <c r="D508" s="231">
        <v>0</v>
      </c>
      <c r="E508" s="231">
        <v>1</v>
      </c>
      <c r="F508" s="231">
        <v>1</v>
      </c>
      <c r="G508" s="231">
        <v>2</v>
      </c>
      <c r="H508" s="231">
        <v>1</v>
      </c>
      <c r="I508" s="231">
        <v>1</v>
      </c>
      <c r="J508" s="231">
        <v>2</v>
      </c>
      <c r="K508" s="231">
        <v>0</v>
      </c>
      <c r="L508" s="231">
        <v>15</v>
      </c>
      <c r="M508" s="231">
        <v>0</v>
      </c>
      <c r="N508" s="231">
        <v>15</v>
      </c>
      <c r="O508" s="231">
        <v>15</v>
      </c>
      <c r="P508" s="231">
        <v>10</v>
      </c>
      <c r="Q508" s="231">
        <v>25</v>
      </c>
      <c r="R508" s="231">
        <v>0</v>
      </c>
      <c r="S508" s="231">
        <v>0</v>
      </c>
      <c r="T508" s="231">
        <v>0</v>
      </c>
      <c r="U508" s="231">
        <v>0</v>
      </c>
      <c r="V508" s="231">
        <v>0</v>
      </c>
      <c r="W508" s="231">
        <v>0</v>
      </c>
      <c r="X508" s="231">
        <v>1</v>
      </c>
      <c r="Y508" s="231">
        <v>0</v>
      </c>
      <c r="Z508" s="231">
        <v>10</v>
      </c>
      <c r="AA508" s="231">
        <v>1</v>
      </c>
      <c r="AB508" s="231">
        <v>0</v>
      </c>
      <c r="AC508" s="231">
        <v>10</v>
      </c>
      <c r="AD508" s="231">
        <v>1</v>
      </c>
      <c r="AE508" s="231">
        <v>0</v>
      </c>
      <c r="AF508" s="231">
        <v>10</v>
      </c>
      <c r="AG508">
        <v>0</v>
      </c>
    </row>
    <row r="509" spans="2:33" x14ac:dyDescent="0.35">
      <c r="B509">
        <v>6997</v>
      </c>
      <c r="C509" t="s">
        <v>1285</v>
      </c>
      <c r="D509" s="231">
        <v>0</v>
      </c>
      <c r="E509" s="231">
        <v>2</v>
      </c>
      <c r="F509" s="231">
        <v>0</v>
      </c>
      <c r="G509" s="231">
        <v>2</v>
      </c>
      <c r="H509" s="231">
        <v>2</v>
      </c>
      <c r="I509" s="231">
        <v>0</v>
      </c>
      <c r="J509" s="231">
        <v>2</v>
      </c>
      <c r="K509" s="231">
        <v>0</v>
      </c>
      <c r="L509" s="231">
        <v>30</v>
      </c>
      <c r="M509" s="231">
        <v>0</v>
      </c>
      <c r="N509" s="231">
        <v>30</v>
      </c>
      <c r="O509" s="231">
        <v>30</v>
      </c>
      <c r="P509" s="231">
        <v>0</v>
      </c>
      <c r="Q509" s="231">
        <v>30</v>
      </c>
      <c r="R509" s="231">
        <v>0</v>
      </c>
      <c r="S509" s="231">
        <v>0</v>
      </c>
      <c r="T509" s="231">
        <v>0</v>
      </c>
      <c r="U509" s="231">
        <v>0</v>
      </c>
      <c r="V509" s="231">
        <v>0</v>
      </c>
      <c r="W509" s="231">
        <v>0</v>
      </c>
      <c r="X509" s="231">
        <v>0</v>
      </c>
      <c r="Y509" s="231">
        <v>0</v>
      </c>
      <c r="Z509" s="231">
        <v>0</v>
      </c>
      <c r="AA509" s="231">
        <v>0</v>
      </c>
      <c r="AB509" s="231">
        <v>0</v>
      </c>
      <c r="AC509" s="231">
        <v>0</v>
      </c>
      <c r="AD509" s="231">
        <v>0</v>
      </c>
      <c r="AE509" s="231">
        <v>0</v>
      </c>
      <c r="AF509" s="231">
        <v>0</v>
      </c>
      <c r="AG509">
        <v>0</v>
      </c>
    </row>
    <row r="510" spans="2:33" x14ac:dyDescent="0.35">
      <c r="B510">
        <v>6998</v>
      </c>
      <c r="C510" t="s">
        <v>650</v>
      </c>
      <c r="D510" s="231">
        <v>11</v>
      </c>
      <c r="E510" s="231">
        <v>28</v>
      </c>
      <c r="F510" s="231">
        <v>6</v>
      </c>
      <c r="G510" s="231">
        <v>34</v>
      </c>
      <c r="H510" s="231">
        <v>3</v>
      </c>
      <c r="I510" s="231">
        <v>0</v>
      </c>
      <c r="J510" s="231">
        <v>3</v>
      </c>
      <c r="K510" s="231">
        <v>165</v>
      </c>
      <c r="L510" s="231">
        <v>420</v>
      </c>
      <c r="M510" s="231">
        <v>90</v>
      </c>
      <c r="N510" s="231">
        <v>510</v>
      </c>
      <c r="O510" s="231">
        <v>45</v>
      </c>
      <c r="P510" s="231">
        <v>0</v>
      </c>
      <c r="Q510" s="231">
        <v>45</v>
      </c>
      <c r="R510" s="231">
        <v>0</v>
      </c>
      <c r="S510" s="231">
        <v>0</v>
      </c>
      <c r="T510" s="231">
        <v>0</v>
      </c>
      <c r="U510" s="231">
        <v>7</v>
      </c>
      <c r="V510" s="231">
        <v>105</v>
      </c>
      <c r="W510" s="231">
        <v>15</v>
      </c>
      <c r="X510" s="231">
        <v>23</v>
      </c>
      <c r="Y510" s="231">
        <v>345</v>
      </c>
      <c r="Z510" s="231">
        <v>15</v>
      </c>
      <c r="AA510" s="231">
        <v>5</v>
      </c>
      <c r="AB510" s="231">
        <v>75</v>
      </c>
      <c r="AC510" s="231">
        <v>0</v>
      </c>
      <c r="AD510" s="231">
        <v>0</v>
      </c>
      <c r="AE510" s="231">
        <v>0</v>
      </c>
      <c r="AF510" s="231">
        <v>0</v>
      </c>
      <c r="AG510">
        <v>0</v>
      </c>
    </row>
    <row r="511" spans="2:33" x14ac:dyDescent="0.35">
      <c r="B511">
        <v>7007</v>
      </c>
      <c r="C511" t="s">
        <v>651</v>
      </c>
      <c r="D511" s="231">
        <v>20</v>
      </c>
      <c r="E511" s="231">
        <v>19</v>
      </c>
      <c r="F511" s="231">
        <v>3</v>
      </c>
      <c r="G511" s="231">
        <v>22</v>
      </c>
      <c r="H511" s="231">
        <v>7</v>
      </c>
      <c r="I511" s="231">
        <v>1</v>
      </c>
      <c r="J511" s="231">
        <v>8</v>
      </c>
      <c r="K511" s="231">
        <v>300</v>
      </c>
      <c r="L511" s="231">
        <v>270</v>
      </c>
      <c r="M511" s="231">
        <v>45</v>
      </c>
      <c r="N511" s="231">
        <v>315</v>
      </c>
      <c r="O511" s="231">
        <v>105</v>
      </c>
      <c r="P511" s="231">
        <v>15</v>
      </c>
      <c r="Q511" s="231">
        <v>120</v>
      </c>
      <c r="R511" s="231">
        <v>7</v>
      </c>
      <c r="S511" s="231">
        <v>105</v>
      </c>
      <c r="T511" s="231">
        <v>30</v>
      </c>
      <c r="U511" s="231">
        <v>10</v>
      </c>
      <c r="V511" s="231">
        <v>150</v>
      </c>
      <c r="W511" s="231">
        <v>15</v>
      </c>
      <c r="X511" s="231">
        <v>0</v>
      </c>
      <c r="Y511" s="231">
        <v>0</v>
      </c>
      <c r="Z511" s="231">
        <v>0</v>
      </c>
      <c r="AA511" s="231">
        <v>11</v>
      </c>
      <c r="AB511" s="231">
        <v>165</v>
      </c>
      <c r="AC511" s="231">
        <v>15</v>
      </c>
      <c r="AD511" s="231">
        <v>9</v>
      </c>
      <c r="AE511" s="231">
        <v>135</v>
      </c>
      <c r="AF511" s="231">
        <v>15</v>
      </c>
      <c r="AG511">
        <v>0</v>
      </c>
    </row>
    <row r="512" spans="2:33" x14ac:dyDescent="0.35">
      <c r="B512">
        <v>7008</v>
      </c>
      <c r="C512" t="s">
        <v>652</v>
      </c>
      <c r="D512" s="231">
        <v>1</v>
      </c>
      <c r="E512" s="231">
        <v>15</v>
      </c>
      <c r="F512" s="231">
        <v>4</v>
      </c>
      <c r="G512" s="231">
        <v>19</v>
      </c>
      <c r="H512" s="231">
        <v>0</v>
      </c>
      <c r="I512" s="231">
        <v>1</v>
      </c>
      <c r="J512" s="231">
        <v>1</v>
      </c>
      <c r="K512" s="231">
        <v>15</v>
      </c>
      <c r="L512" s="231">
        <v>225</v>
      </c>
      <c r="M512" s="231">
        <v>60</v>
      </c>
      <c r="N512" s="231">
        <v>285</v>
      </c>
      <c r="O512" s="231">
        <v>0</v>
      </c>
      <c r="P512" s="231">
        <v>15</v>
      </c>
      <c r="Q512" s="231">
        <v>15</v>
      </c>
      <c r="R512" s="231">
        <v>1</v>
      </c>
      <c r="S512" s="231">
        <v>15</v>
      </c>
      <c r="T512" s="231">
        <v>0</v>
      </c>
      <c r="U512" s="231">
        <v>10</v>
      </c>
      <c r="V512" s="231">
        <v>150</v>
      </c>
      <c r="W512" s="231">
        <v>0</v>
      </c>
      <c r="X512" s="231">
        <v>2</v>
      </c>
      <c r="Y512" s="231">
        <v>30</v>
      </c>
      <c r="Z512" s="231">
        <v>15</v>
      </c>
      <c r="AA512" s="231">
        <v>5</v>
      </c>
      <c r="AB512" s="231">
        <v>75</v>
      </c>
      <c r="AC512" s="231">
        <v>0</v>
      </c>
      <c r="AD512" s="231">
        <v>0</v>
      </c>
      <c r="AE512" s="231">
        <v>0</v>
      </c>
      <c r="AF512" s="231">
        <v>0</v>
      </c>
      <c r="AG512">
        <v>0</v>
      </c>
    </row>
    <row r="513" spans="2:33" x14ac:dyDescent="0.35">
      <c r="B513">
        <v>7018</v>
      </c>
      <c r="C513" t="s">
        <v>653</v>
      </c>
      <c r="D513" s="231">
        <v>15</v>
      </c>
      <c r="E513" s="231">
        <v>13</v>
      </c>
      <c r="F513" s="231">
        <v>2</v>
      </c>
      <c r="G513" s="231">
        <v>15</v>
      </c>
      <c r="H513" s="231">
        <v>2</v>
      </c>
      <c r="I513" s="231">
        <v>0</v>
      </c>
      <c r="J513" s="231">
        <v>2</v>
      </c>
      <c r="K513" s="231">
        <v>225</v>
      </c>
      <c r="L513" s="231">
        <v>195</v>
      </c>
      <c r="M513" s="231">
        <v>30</v>
      </c>
      <c r="N513" s="231">
        <v>225</v>
      </c>
      <c r="O513" s="231">
        <v>30</v>
      </c>
      <c r="P513" s="231">
        <v>0</v>
      </c>
      <c r="Q513" s="231">
        <v>30</v>
      </c>
      <c r="R513" s="231">
        <v>14</v>
      </c>
      <c r="S513" s="231">
        <v>210</v>
      </c>
      <c r="T513" s="231">
        <v>30</v>
      </c>
      <c r="U513" s="231">
        <v>0</v>
      </c>
      <c r="V513" s="231">
        <v>0</v>
      </c>
      <c r="W513" s="231">
        <v>0</v>
      </c>
      <c r="X513" s="231">
        <v>1</v>
      </c>
      <c r="Y513" s="231">
        <v>15</v>
      </c>
      <c r="Z513" s="231">
        <v>0</v>
      </c>
      <c r="AA513" s="231">
        <v>3</v>
      </c>
      <c r="AB513" s="231">
        <v>45</v>
      </c>
      <c r="AC513" s="231">
        <v>0</v>
      </c>
      <c r="AD513" s="231">
        <v>0</v>
      </c>
      <c r="AE513" s="231">
        <v>0</v>
      </c>
      <c r="AF513" s="231">
        <v>0</v>
      </c>
      <c r="AG513">
        <v>0</v>
      </c>
    </row>
    <row r="514" spans="2:33" x14ac:dyDescent="0.35">
      <c r="B514">
        <v>7027</v>
      </c>
      <c r="C514" t="s">
        <v>654</v>
      </c>
      <c r="D514" s="231">
        <v>9</v>
      </c>
      <c r="E514" s="231">
        <v>21</v>
      </c>
      <c r="F514" s="231">
        <v>6</v>
      </c>
      <c r="G514" s="231">
        <v>27</v>
      </c>
      <c r="H514" s="231">
        <v>6</v>
      </c>
      <c r="I514" s="231">
        <v>1</v>
      </c>
      <c r="J514" s="231">
        <v>7</v>
      </c>
      <c r="K514" s="231">
        <v>135</v>
      </c>
      <c r="L514" s="231">
        <v>315</v>
      </c>
      <c r="M514" s="231">
        <v>90</v>
      </c>
      <c r="N514" s="231">
        <v>405</v>
      </c>
      <c r="O514" s="231">
        <v>90</v>
      </c>
      <c r="P514" s="231">
        <v>15</v>
      </c>
      <c r="Q514" s="231">
        <v>105</v>
      </c>
      <c r="R514" s="231">
        <v>2</v>
      </c>
      <c r="S514" s="231">
        <v>30</v>
      </c>
      <c r="T514" s="231">
        <v>15</v>
      </c>
      <c r="U514" s="231">
        <v>8</v>
      </c>
      <c r="V514" s="231">
        <v>120</v>
      </c>
      <c r="W514" s="231">
        <v>30</v>
      </c>
      <c r="X514" s="231">
        <v>6</v>
      </c>
      <c r="Y514" s="231">
        <v>90</v>
      </c>
      <c r="Z514" s="231">
        <v>30</v>
      </c>
      <c r="AA514" s="231">
        <v>6</v>
      </c>
      <c r="AB514" s="231">
        <v>90</v>
      </c>
      <c r="AC514" s="231">
        <v>0</v>
      </c>
      <c r="AD514" s="231">
        <v>6</v>
      </c>
      <c r="AE514" s="231">
        <v>90</v>
      </c>
      <c r="AF514" s="231">
        <v>0</v>
      </c>
      <c r="AG514">
        <v>0</v>
      </c>
    </row>
    <row r="515" spans="2:33" x14ac:dyDescent="0.35">
      <c r="B515">
        <v>7067</v>
      </c>
      <c r="C515" t="s">
        <v>655</v>
      </c>
      <c r="D515" s="231">
        <v>1</v>
      </c>
      <c r="E515" s="231">
        <v>1</v>
      </c>
      <c r="F515" s="231">
        <v>0</v>
      </c>
      <c r="G515" s="231">
        <v>1</v>
      </c>
      <c r="H515" s="231">
        <v>1</v>
      </c>
      <c r="I515" s="231">
        <v>0</v>
      </c>
      <c r="J515" s="231">
        <v>1</v>
      </c>
      <c r="K515" s="231">
        <v>15</v>
      </c>
      <c r="L515" s="231">
        <v>0</v>
      </c>
      <c r="M515" s="231">
        <v>0</v>
      </c>
      <c r="N515" s="231">
        <v>0</v>
      </c>
      <c r="O515" s="231">
        <v>15</v>
      </c>
      <c r="P515" s="231">
        <v>0</v>
      </c>
      <c r="Q515" s="231">
        <v>15</v>
      </c>
      <c r="R515" s="231">
        <v>0</v>
      </c>
      <c r="S515" s="231">
        <v>0</v>
      </c>
      <c r="T515" s="231">
        <v>0</v>
      </c>
      <c r="U515" s="231">
        <v>0</v>
      </c>
      <c r="V515" s="231">
        <v>0</v>
      </c>
      <c r="W515" s="231">
        <v>0</v>
      </c>
      <c r="X515" s="231">
        <v>1</v>
      </c>
      <c r="Y515" s="231">
        <v>0</v>
      </c>
      <c r="Z515" s="231">
        <v>15</v>
      </c>
      <c r="AA515" s="231">
        <v>0</v>
      </c>
      <c r="AB515" s="231">
        <v>0</v>
      </c>
      <c r="AC515" s="231">
        <v>0</v>
      </c>
      <c r="AD515" s="231">
        <v>0</v>
      </c>
      <c r="AE515" s="231">
        <v>0</v>
      </c>
      <c r="AF515" s="231">
        <v>0</v>
      </c>
      <c r="AG515">
        <v>0</v>
      </c>
    </row>
    <row r="516" spans="2:33" x14ac:dyDescent="0.35">
      <c r="B516">
        <v>50403</v>
      </c>
      <c r="C516" t="s">
        <v>656</v>
      </c>
      <c r="D516" s="231">
        <v>23</v>
      </c>
      <c r="E516" s="231">
        <v>27</v>
      </c>
      <c r="F516" s="231">
        <v>14</v>
      </c>
      <c r="G516" s="231">
        <v>41</v>
      </c>
      <c r="H516" s="231">
        <v>5</v>
      </c>
      <c r="I516" s="231">
        <v>2</v>
      </c>
      <c r="J516" s="231">
        <v>7</v>
      </c>
      <c r="K516" s="231">
        <v>345</v>
      </c>
      <c r="L516" s="231">
        <v>405</v>
      </c>
      <c r="M516" s="231">
        <v>210</v>
      </c>
      <c r="N516" s="231">
        <v>615</v>
      </c>
      <c r="O516" s="231">
        <v>75</v>
      </c>
      <c r="P516" s="231">
        <v>30</v>
      </c>
      <c r="Q516" s="231">
        <v>105</v>
      </c>
      <c r="R516" s="231">
        <v>2</v>
      </c>
      <c r="S516" s="231">
        <v>30</v>
      </c>
      <c r="T516" s="231">
        <v>0</v>
      </c>
      <c r="U516" s="231">
        <v>4</v>
      </c>
      <c r="V516" s="231">
        <v>60</v>
      </c>
      <c r="W516" s="231">
        <v>15</v>
      </c>
      <c r="X516" s="231">
        <v>29</v>
      </c>
      <c r="Y516" s="231">
        <v>435</v>
      </c>
      <c r="Z516" s="231">
        <v>60</v>
      </c>
      <c r="AA516" s="231">
        <v>11</v>
      </c>
      <c r="AB516" s="231">
        <v>165</v>
      </c>
      <c r="AC516" s="231">
        <v>30</v>
      </c>
      <c r="AD516" s="231">
        <v>0</v>
      </c>
      <c r="AE516" s="231">
        <v>0</v>
      </c>
      <c r="AF516" s="231">
        <v>0</v>
      </c>
      <c r="AG516">
        <v>0</v>
      </c>
    </row>
    <row r="517" spans="2:33" x14ac:dyDescent="0.35">
      <c r="B517">
        <v>50405</v>
      </c>
      <c r="C517" t="s">
        <v>657</v>
      </c>
      <c r="D517" s="231">
        <v>2</v>
      </c>
      <c r="E517" s="231">
        <v>14</v>
      </c>
      <c r="F517" s="231">
        <v>4</v>
      </c>
      <c r="G517" s="231">
        <v>18</v>
      </c>
      <c r="H517" s="231">
        <v>4</v>
      </c>
      <c r="I517" s="231">
        <v>2</v>
      </c>
      <c r="J517" s="231">
        <v>6</v>
      </c>
      <c r="K517" s="231">
        <v>30</v>
      </c>
      <c r="L517" s="231">
        <v>210</v>
      </c>
      <c r="M517" s="231">
        <v>60</v>
      </c>
      <c r="N517" s="231">
        <v>270</v>
      </c>
      <c r="O517" s="231">
        <v>60</v>
      </c>
      <c r="P517" s="231">
        <v>30</v>
      </c>
      <c r="Q517" s="231">
        <v>90</v>
      </c>
      <c r="R517" s="231">
        <v>2</v>
      </c>
      <c r="S517" s="231">
        <v>30</v>
      </c>
      <c r="T517" s="231">
        <v>0</v>
      </c>
      <c r="U517" s="231">
        <v>3</v>
      </c>
      <c r="V517" s="231">
        <v>45</v>
      </c>
      <c r="W517" s="231">
        <v>15</v>
      </c>
      <c r="X517" s="231">
        <v>1</v>
      </c>
      <c r="Y517" s="231">
        <v>15</v>
      </c>
      <c r="Z517" s="231">
        <v>15</v>
      </c>
      <c r="AA517" s="231">
        <v>0</v>
      </c>
      <c r="AB517" s="231">
        <v>0</v>
      </c>
      <c r="AC517" s="231">
        <v>0</v>
      </c>
      <c r="AD517" s="231">
        <v>0</v>
      </c>
      <c r="AE517" s="231">
        <v>0</v>
      </c>
      <c r="AF517" s="231">
        <v>0</v>
      </c>
      <c r="AG517">
        <v>0</v>
      </c>
    </row>
    <row r="518" spans="2:33" x14ac:dyDescent="0.35">
      <c r="B518">
        <v>50413</v>
      </c>
      <c r="C518" t="s">
        <v>658</v>
      </c>
      <c r="D518" s="231">
        <v>0</v>
      </c>
      <c r="E518" s="231">
        <v>1</v>
      </c>
      <c r="F518" s="231">
        <v>1</v>
      </c>
      <c r="G518" s="231">
        <v>2</v>
      </c>
      <c r="H518" s="231">
        <v>0</v>
      </c>
      <c r="I518" s="231">
        <v>1</v>
      </c>
      <c r="J518" s="231">
        <v>1</v>
      </c>
      <c r="K518" s="231">
        <v>0</v>
      </c>
      <c r="L518" s="231">
        <v>15</v>
      </c>
      <c r="M518" s="231">
        <v>15</v>
      </c>
      <c r="N518" s="231">
        <v>30</v>
      </c>
      <c r="O518" s="231">
        <v>0</v>
      </c>
      <c r="P518" s="231">
        <v>15</v>
      </c>
      <c r="Q518" s="231">
        <v>15</v>
      </c>
      <c r="R518" s="231">
        <v>0</v>
      </c>
      <c r="S518" s="231">
        <v>0</v>
      </c>
      <c r="T518" s="231">
        <v>0</v>
      </c>
      <c r="U518" s="231">
        <v>0</v>
      </c>
      <c r="V518" s="231">
        <v>0</v>
      </c>
      <c r="W518" s="231">
        <v>0</v>
      </c>
      <c r="X518" s="231">
        <v>2</v>
      </c>
      <c r="Y518" s="231">
        <v>30</v>
      </c>
      <c r="Z518" s="231">
        <v>15</v>
      </c>
      <c r="AA518" s="231">
        <v>0</v>
      </c>
      <c r="AB518" s="231">
        <v>0</v>
      </c>
      <c r="AC518" s="231">
        <v>0</v>
      </c>
      <c r="AD518" s="231">
        <v>0</v>
      </c>
      <c r="AE518" s="231">
        <v>0</v>
      </c>
      <c r="AF518" s="231">
        <v>0</v>
      </c>
      <c r="AG518">
        <v>0</v>
      </c>
    </row>
    <row r="519" spans="2:33" x14ac:dyDescent="0.35">
      <c r="B519">
        <v>50416</v>
      </c>
      <c r="C519" t="s">
        <v>659</v>
      </c>
      <c r="D519" s="231">
        <v>11</v>
      </c>
      <c r="E519" s="231">
        <v>25</v>
      </c>
      <c r="F519" s="231">
        <v>9</v>
      </c>
      <c r="G519" s="231">
        <v>34</v>
      </c>
      <c r="H519" s="231">
        <v>8</v>
      </c>
      <c r="I519" s="231">
        <v>5</v>
      </c>
      <c r="J519" s="231">
        <v>13</v>
      </c>
      <c r="K519" s="231">
        <v>165</v>
      </c>
      <c r="L519" s="231">
        <v>375</v>
      </c>
      <c r="M519" s="231">
        <v>135</v>
      </c>
      <c r="N519" s="231">
        <v>510</v>
      </c>
      <c r="O519" s="231">
        <v>120</v>
      </c>
      <c r="P519" s="231">
        <v>75</v>
      </c>
      <c r="Q519" s="231">
        <v>195</v>
      </c>
      <c r="R519" s="231">
        <v>5</v>
      </c>
      <c r="S519" s="231">
        <v>75</v>
      </c>
      <c r="T519" s="231">
        <v>30</v>
      </c>
      <c r="U519" s="231">
        <v>5</v>
      </c>
      <c r="V519" s="231">
        <v>75</v>
      </c>
      <c r="W519" s="231">
        <v>0</v>
      </c>
      <c r="X519" s="231">
        <v>0</v>
      </c>
      <c r="Y519" s="231">
        <v>0</v>
      </c>
      <c r="Z519" s="231">
        <v>0</v>
      </c>
      <c r="AA519" s="231">
        <v>0</v>
      </c>
      <c r="AB519" s="231">
        <v>0</v>
      </c>
      <c r="AC519" s="231">
        <v>0</v>
      </c>
      <c r="AD519" s="231">
        <v>0</v>
      </c>
      <c r="AE519" s="231">
        <v>0</v>
      </c>
      <c r="AF519" s="231">
        <v>0</v>
      </c>
      <c r="AG519">
        <v>0</v>
      </c>
    </row>
    <row r="520" spans="2:33" x14ac:dyDescent="0.35">
      <c r="B520">
        <v>50428</v>
      </c>
      <c r="C520" t="s">
        <v>660</v>
      </c>
      <c r="D520" s="231">
        <v>0</v>
      </c>
      <c r="E520" s="231">
        <v>21</v>
      </c>
      <c r="F520" s="231">
        <v>4</v>
      </c>
      <c r="G520" s="231">
        <v>25</v>
      </c>
      <c r="H520" s="231">
        <v>14</v>
      </c>
      <c r="I520" s="231">
        <v>4</v>
      </c>
      <c r="J520" s="231">
        <v>18</v>
      </c>
      <c r="K520" s="231">
        <v>0</v>
      </c>
      <c r="L520" s="231">
        <v>315</v>
      </c>
      <c r="M520" s="231">
        <v>60</v>
      </c>
      <c r="N520" s="231">
        <v>375</v>
      </c>
      <c r="O520" s="231">
        <v>198</v>
      </c>
      <c r="P520" s="231">
        <v>58</v>
      </c>
      <c r="Q520" s="231">
        <v>256</v>
      </c>
      <c r="R520" s="231">
        <v>0</v>
      </c>
      <c r="S520" s="231">
        <v>0</v>
      </c>
      <c r="T520" s="231">
        <v>0</v>
      </c>
      <c r="U520" s="231">
        <v>1</v>
      </c>
      <c r="V520" s="231">
        <v>15</v>
      </c>
      <c r="W520" s="231">
        <v>15</v>
      </c>
      <c r="X520" s="231">
        <v>4</v>
      </c>
      <c r="Y520" s="231">
        <v>60</v>
      </c>
      <c r="Z520" s="231">
        <v>45</v>
      </c>
      <c r="AA520" s="231">
        <v>0</v>
      </c>
      <c r="AB520" s="231">
        <v>0</v>
      </c>
      <c r="AC520" s="231">
        <v>0</v>
      </c>
      <c r="AD520" s="231">
        <v>0</v>
      </c>
      <c r="AE520" s="231">
        <v>0</v>
      </c>
      <c r="AF520" s="231">
        <v>0</v>
      </c>
      <c r="AG520">
        <v>0</v>
      </c>
    </row>
    <row r="521" spans="2:33" x14ac:dyDescent="0.35">
      <c r="B521">
        <v>50429</v>
      </c>
      <c r="C521" t="s">
        <v>661</v>
      </c>
      <c r="D521" s="231">
        <v>8</v>
      </c>
      <c r="E521" s="231">
        <v>20</v>
      </c>
      <c r="F521" s="231">
        <v>9</v>
      </c>
      <c r="G521" s="231">
        <v>29</v>
      </c>
      <c r="H521" s="231">
        <v>8</v>
      </c>
      <c r="I521" s="231">
        <v>8</v>
      </c>
      <c r="J521" s="231">
        <v>16</v>
      </c>
      <c r="K521" s="231">
        <v>120</v>
      </c>
      <c r="L521" s="231">
        <v>285</v>
      </c>
      <c r="M521" s="231">
        <v>135</v>
      </c>
      <c r="N521" s="231">
        <v>420</v>
      </c>
      <c r="O521" s="231">
        <v>116</v>
      </c>
      <c r="P521" s="231">
        <v>120</v>
      </c>
      <c r="Q521" s="231">
        <v>236</v>
      </c>
      <c r="R521" s="231">
        <v>2</v>
      </c>
      <c r="S521" s="231">
        <v>30</v>
      </c>
      <c r="T521" s="231">
        <v>0</v>
      </c>
      <c r="U521" s="231">
        <v>2</v>
      </c>
      <c r="V521" s="231">
        <v>30</v>
      </c>
      <c r="W521" s="231">
        <v>28</v>
      </c>
      <c r="X521" s="231">
        <v>3</v>
      </c>
      <c r="Y521" s="231">
        <v>45</v>
      </c>
      <c r="Z521" s="231">
        <v>0</v>
      </c>
      <c r="AA521" s="231">
        <v>7</v>
      </c>
      <c r="AB521" s="231">
        <v>105</v>
      </c>
      <c r="AC521" s="231">
        <v>13</v>
      </c>
      <c r="AD521" s="231">
        <v>4</v>
      </c>
      <c r="AE521" s="231">
        <v>60</v>
      </c>
      <c r="AF521" s="231">
        <v>0</v>
      </c>
      <c r="AG521">
        <v>0</v>
      </c>
    </row>
    <row r="522" spans="2:33" x14ac:dyDescent="0.35">
      <c r="B522">
        <v>50439</v>
      </c>
      <c r="C522" t="s">
        <v>662</v>
      </c>
      <c r="D522" s="231">
        <v>12</v>
      </c>
      <c r="E522" s="231">
        <v>14</v>
      </c>
      <c r="F522" s="231">
        <v>5</v>
      </c>
      <c r="G522" s="231">
        <v>19</v>
      </c>
      <c r="H522" s="231">
        <v>3</v>
      </c>
      <c r="I522" s="231">
        <v>1</v>
      </c>
      <c r="J522" s="231">
        <v>4</v>
      </c>
      <c r="K522" s="231">
        <v>180</v>
      </c>
      <c r="L522" s="231">
        <v>210</v>
      </c>
      <c r="M522" s="231">
        <v>75</v>
      </c>
      <c r="N522" s="231">
        <v>285</v>
      </c>
      <c r="O522" s="231">
        <v>45</v>
      </c>
      <c r="P522" s="231">
        <v>15</v>
      </c>
      <c r="Q522" s="231">
        <v>60</v>
      </c>
      <c r="R522" s="231">
        <v>2</v>
      </c>
      <c r="S522" s="231">
        <v>30</v>
      </c>
      <c r="T522" s="231">
        <v>15</v>
      </c>
      <c r="U522" s="231">
        <v>1</v>
      </c>
      <c r="V522" s="231">
        <v>15</v>
      </c>
      <c r="W522" s="231">
        <v>15</v>
      </c>
      <c r="X522" s="231">
        <v>16</v>
      </c>
      <c r="Y522" s="231">
        <v>240</v>
      </c>
      <c r="Z522" s="231">
        <v>30</v>
      </c>
      <c r="AA522" s="231">
        <v>9</v>
      </c>
      <c r="AB522" s="231">
        <v>135</v>
      </c>
      <c r="AC522" s="231">
        <v>15</v>
      </c>
      <c r="AD522" s="231">
        <v>7</v>
      </c>
      <c r="AE522" s="231">
        <v>105</v>
      </c>
      <c r="AF522" s="231">
        <v>15</v>
      </c>
      <c r="AG522">
        <v>0</v>
      </c>
    </row>
    <row r="523" spans="2:33" x14ac:dyDescent="0.35">
      <c r="B523">
        <v>50442</v>
      </c>
      <c r="C523" t="s">
        <v>663</v>
      </c>
      <c r="D523" s="231">
        <v>9</v>
      </c>
      <c r="E523" s="231">
        <v>11</v>
      </c>
      <c r="F523" s="231">
        <v>4</v>
      </c>
      <c r="G523" s="231">
        <v>15</v>
      </c>
      <c r="H523" s="231">
        <v>0</v>
      </c>
      <c r="I523" s="231">
        <v>0</v>
      </c>
      <c r="J523" s="231">
        <v>0</v>
      </c>
      <c r="K523" s="231">
        <v>135</v>
      </c>
      <c r="L523" s="231">
        <v>165</v>
      </c>
      <c r="M523" s="231">
        <v>60</v>
      </c>
      <c r="N523" s="231">
        <v>225</v>
      </c>
      <c r="O523" s="231">
        <v>0</v>
      </c>
      <c r="P523" s="231">
        <v>0</v>
      </c>
      <c r="Q523" s="231">
        <v>0</v>
      </c>
      <c r="R523" s="231">
        <v>1</v>
      </c>
      <c r="S523" s="231">
        <v>15</v>
      </c>
      <c r="T523" s="231">
        <v>0</v>
      </c>
      <c r="U523" s="231">
        <v>1</v>
      </c>
      <c r="V523" s="231">
        <v>15</v>
      </c>
      <c r="W523" s="231">
        <v>0</v>
      </c>
      <c r="X523" s="231">
        <v>5</v>
      </c>
      <c r="Y523" s="231">
        <v>75</v>
      </c>
      <c r="Z523" s="231">
        <v>0</v>
      </c>
      <c r="AA523" s="231">
        <v>0</v>
      </c>
      <c r="AB523" s="231">
        <v>0</v>
      </c>
      <c r="AC523" s="231">
        <v>0</v>
      </c>
      <c r="AD523" s="231">
        <v>0</v>
      </c>
      <c r="AE523" s="231">
        <v>0</v>
      </c>
      <c r="AF523" s="231">
        <v>0</v>
      </c>
      <c r="AG523">
        <v>0</v>
      </c>
    </row>
    <row r="524" spans="2:33" x14ac:dyDescent="0.35">
      <c r="B524">
        <v>50443</v>
      </c>
      <c r="C524" t="s">
        <v>664</v>
      </c>
      <c r="D524" s="231">
        <v>22</v>
      </c>
      <c r="E524" s="231">
        <v>20</v>
      </c>
      <c r="F524" s="231">
        <v>6</v>
      </c>
      <c r="G524" s="231">
        <v>26</v>
      </c>
      <c r="H524" s="231">
        <v>0</v>
      </c>
      <c r="I524" s="231">
        <v>0</v>
      </c>
      <c r="J524" s="231">
        <v>0</v>
      </c>
      <c r="K524" s="231">
        <v>330</v>
      </c>
      <c r="L524" s="231">
        <v>300</v>
      </c>
      <c r="M524" s="231">
        <v>90</v>
      </c>
      <c r="N524" s="231">
        <v>390</v>
      </c>
      <c r="O524" s="231">
        <v>0</v>
      </c>
      <c r="P524" s="231">
        <v>0</v>
      </c>
      <c r="Q524" s="231">
        <v>0</v>
      </c>
      <c r="R524" s="231">
        <v>7</v>
      </c>
      <c r="S524" s="231">
        <v>105</v>
      </c>
      <c r="T524" s="231">
        <v>0</v>
      </c>
      <c r="U524" s="231">
        <v>12</v>
      </c>
      <c r="V524" s="231">
        <v>180</v>
      </c>
      <c r="W524" s="231">
        <v>0</v>
      </c>
      <c r="X524" s="231">
        <v>7</v>
      </c>
      <c r="Y524" s="231">
        <v>105</v>
      </c>
      <c r="Z524" s="231">
        <v>0</v>
      </c>
      <c r="AA524" s="231">
        <v>15</v>
      </c>
      <c r="AB524" s="231">
        <v>225</v>
      </c>
      <c r="AC524" s="231">
        <v>0</v>
      </c>
      <c r="AD524" s="231">
        <v>0</v>
      </c>
      <c r="AE524" s="231">
        <v>0</v>
      </c>
      <c r="AF524" s="231">
        <v>0</v>
      </c>
      <c r="AG524">
        <v>3</v>
      </c>
    </row>
    <row r="525" spans="2:33" x14ac:dyDescent="0.35">
      <c r="B525">
        <v>50452</v>
      </c>
      <c r="C525" t="s">
        <v>665</v>
      </c>
      <c r="D525" s="231">
        <v>14</v>
      </c>
      <c r="E525" s="231">
        <v>17</v>
      </c>
      <c r="F525" s="231">
        <v>3</v>
      </c>
      <c r="G525" s="231">
        <v>20</v>
      </c>
      <c r="H525" s="231">
        <v>4</v>
      </c>
      <c r="I525" s="231">
        <v>2</v>
      </c>
      <c r="J525" s="231">
        <v>6</v>
      </c>
      <c r="K525" s="231">
        <v>210</v>
      </c>
      <c r="L525" s="231">
        <v>255</v>
      </c>
      <c r="M525" s="231">
        <v>45</v>
      </c>
      <c r="N525" s="231">
        <v>300</v>
      </c>
      <c r="O525" s="231">
        <v>60</v>
      </c>
      <c r="P525" s="231">
        <v>30</v>
      </c>
      <c r="Q525" s="231">
        <v>90</v>
      </c>
      <c r="R525" s="231">
        <v>9</v>
      </c>
      <c r="S525" s="231">
        <v>135</v>
      </c>
      <c r="T525" s="231">
        <v>15</v>
      </c>
      <c r="U525" s="231">
        <v>0</v>
      </c>
      <c r="V525" s="231">
        <v>0</v>
      </c>
      <c r="W525" s="231">
        <v>0</v>
      </c>
      <c r="X525" s="231">
        <v>0</v>
      </c>
      <c r="Y525" s="231">
        <v>0</v>
      </c>
      <c r="Z525" s="231">
        <v>0</v>
      </c>
      <c r="AA525" s="231">
        <v>2</v>
      </c>
      <c r="AB525" s="231">
        <v>30</v>
      </c>
      <c r="AC525" s="231">
        <v>0</v>
      </c>
      <c r="AD525" s="231">
        <v>0</v>
      </c>
      <c r="AE525" s="231">
        <v>0</v>
      </c>
      <c r="AF525" s="231">
        <v>0</v>
      </c>
      <c r="AG525">
        <v>0</v>
      </c>
    </row>
    <row r="526" spans="2:33" x14ac:dyDescent="0.35">
      <c r="B526">
        <v>50460</v>
      </c>
      <c r="C526" t="s">
        <v>666</v>
      </c>
      <c r="D526" s="231">
        <v>0</v>
      </c>
      <c r="E526" s="231">
        <v>1</v>
      </c>
      <c r="F526" s="231">
        <v>0</v>
      </c>
      <c r="G526" s="231">
        <v>1</v>
      </c>
      <c r="H526" s="231">
        <v>1</v>
      </c>
      <c r="I526" s="231">
        <v>0</v>
      </c>
      <c r="J526" s="231">
        <v>1</v>
      </c>
      <c r="K526" s="231">
        <v>0</v>
      </c>
      <c r="L526" s="231">
        <v>15</v>
      </c>
      <c r="M526" s="231">
        <v>0</v>
      </c>
      <c r="N526" s="231">
        <v>15</v>
      </c>
      <c r="O526" s="231">
        <v>15</v>
      </c>
      <c r="P526" s="231">
        <v>0</v>
      </c>
      <c r="Q526" s="231">
        <v>15</v>
      </c>
      <c r="R526" s="231">
        <v>0</v>
      </c>
      <c r="S526" s="231">
        <v>0</v>
      </c>
      <c r="T526" s="231">
        <v>0</v>
      </c>
      <c r="U526" s="231">
        <v>0</v>
      </c>
      <c r="V526" s="231">
        <v>0</v>
      </c>
      <c r="W526" s="231">
        <v>0</v>
      </c>
      <c r="X526" s="231">
        <v>0</v>
      </c>
      <c r="Y526" s="231">
        <v>0</v>
      </c>
      <c r="Z526" s="231">
        <v>0</v>
      </c>
      <c r="AA526" s="231">
        <v>0</v>
      </c>
      <c r="AB526" s="231">
        <v>0</v>
      </c>
      <c r="AC526" s="231">
        <v>0</v>
      </c>
      <c r="AD526" s="231">
        <v>0</v>
      </c>
      <c r="AE526" s="231">
        <v>0</v>
      </c>
      <c r="AF526" s="231">
        <v>0</v>
      </c>
      <c r="AG526">
        <v>0</v>
      </c>
    </row>
    <row r="527" spans="2:33" x14ac:dyDescent="0.35">
      <c r="B527">
        <v>50467</v>
      </c>
      <c r="C527" t="s">
        <v>667</v>
      </c>
      <c r="D527" s="231">
        <v>13</v>
      </c>
      <c r="E527" s="231">
        <v>19</v>
      </c>
      <c r="F527" s="231">
        <v>10</v>
      </c>
      <c r="G527" s="231">
        <v>29</v>
      </c>
      <c r="H527" s="231">
        <v>4</v>
      </c>
      <c r="I527" s="231">
        <v>1</v>
      </c>
      <c r="J527" s="231">
        <v>5</v>
      </c>
      <c r="K527" s="231">
        <v>195</v>
      </c>
      <c r="L527" s="231">
        <v>285</v>
      </c>
      <c r="M527" s="231">
        <v>150</v>
      </c>
      <c r="N527" s="231">
        <v>435</v>
      </c>
      <c r="O527" s="231">
        <v>60</v>
      </c>
      <c r="P527" s="231">
        <v>15</v>
      </c>
      <c r="Q527" s="231">
        <v>75</v>
      </c>
      <c r="R527" s="231">
        <v>19</v>
      </c>
      <c r="S527" s="231">
        <v>285</v>
      </c>
      <c r="T527" s="231">
        <v>30</v>
      </c>
      <c r="U527" s="231">
        <v>6</v>
      </c>
      <c r="V527" s="231">
        <v>90</v>
      </c>
      <c r="W527" s="231">
        <v>30</v>
      </c>
      <c r="X527" s="231">
        <v>2</v>
      </c>
      <c r="Y527" s="231">
        <v>30</v>
      </c>
      <c r="Z527" s="231">
        <v>15</v>
      </c>
      <c r="AA527" s="231">
        <v>11</v>
      </c>
      <c r="AB527" s="231">
        <v>165</v>
      </c>
      <c r="AC527" s="231">
        <v>0</v>
      </c>
      <c r="AD527" s="231">
        <v>11</v>
      </c>
      <c r="AE527" s="231">
        <v>165</v>
      </c>
      <c r="AF527" s="231">
        <v>0</v>
      </c>
      <c r="AG527">
        <v>0</v>
      </c>
    </row>
    <row r="528" spans="2:33" x14ac:dyDescent="0.35">
      <c r="B528">
        <v>50469</v>
      </c>
      <c r="C528" t="s">
        <v>668</v>
      </c>
      <c r="D528" s="231">
        <v>12</v>
      </c>
      <c r="E528" s="231">
        <v>18</v>
      </c>
      <c r="F528" s="231">
        <v>13</v>
      </c>
      <c r="G528" s="231">
        <v>31</v>
      </c>
      <c r="H528" s="231">
        <v>0</v>
      </c>
      <c r="I528" s="231">
        <v>1</v>
      </c>
      <c r="J528" s="231">
        <v>1</v>
      </c>
      <c r="K528" s="231">
        <v>180</v>
      </c>
      <c r="L528" s="231">
        <v>270</v>
      </c>
      <c r="M528" s="231">
        <v>195</v>
      </c>
      <c r="N528" s="231">
        <v>465</v>
      </c>
      <c r="O528" s="231">
        <v>0</v>
      </c>
      <c r="P528" s="231">
        <v>15</v>
      </c>
      <c r="Q528" s="231">
        <v>15</v>
      </c>
      <c r="R528" s="231">
        <v>0</v>
      </c>
      <c r="S528" s="231">
        <v>0</v>
      </c>
      <c r="T528" s="231">
        <v>0</v>
      </c>
      <c r="U528" s="231">
        <v>6</v>
      </c>
      <c r="V528" s="231">
        <v>90</v>
      </c>
      <c r="W528" s="231">
        <v>0</v>
      </c>
      <c r="X528" s="231">
        <v>25</v>
      </c>
      <c r="Y528" s="231">
        <v>375</v>
      </c>
      <c r="Z528" s="231">
        <v>15</v>
      </c>
      <c r="AA528" s="231">
        <v>1</v>
      </c>
      <c r="AB528" s="231">
        <v>15</v>
      </c>
      <c r="AC528" s="231">
        <v>0</v>
      </c>
      <c r="AD528" s="231">
        <v>0</v>
      </c>
      <c r="AE528" s="231">
        <v>0</v>
      </c>
      <c r="AF528" s="231">
        <v>0</v>
      </c>
      <c r="AG528">
        <v>0</v>
      </c>
    </row>
    <row r="529" spans="2:33" x14ac:dyDescent="0.35">
      <c r="B529">
        <v>50471</v>
      </c>
      <c r="C529" t="s">
        <v>669</v>
      </c>
      <c r="D529" s="231">
        <v>0</v>
      </c>
      <c r="E529" s="231">
        <v>1</v>
      </c>
      <c r="F529" s="231">
        <v>0</v>
      </c>
      <c r="G529" s="231">
        <v>1</v>
      </c>
      <c r="H529" s="231">
        <v>0</v>
      </c>
      <c r="I529" s="231">
        <v>0</v>
      </c>
      <c r="J529" s="231">
        <v>0</v>
      </c>
      <c r="K529" s="231">
        <v>0</v>
      </c>
      <c r="L529" s="231">
        <v>15</v>
      </c>
      <c r="M529" s="231">
        <v>0</v>
      </c>
      <c r="N529" s="231">
        <v>15</v>
      </c>
      <c r="O529" s="231">
        <v>0</v>
      </c>
      <c r="P529" s="231">
        <v>0</v>
      </c>
      <c r="Q529" s="231">
        <v>0</v>
      </c>
      <c r="R529" s="231">
        <v>0</v>
      </c>
      <c r="S529" s="231">
        <v>0</v>
      </c>
      <c r="T529" s="231">
        <v>0</v>
      </c>
      <c r="U529" s="231">
        <v>0</v>
      </c>
      <c r="V529" s="231">
        <v>0</v>
      </c>
      <c r="W529" s="231">
        <v>0</v>
      </c>
      <c r="X529" s="231">
        <v>0</v>
      </c>
      <c r="Y529" s="231">
        <v>0</v>
      </c>
      <c r="Z529" s="231">
        <v>0</v>
      </c>
      <c r="AA529" s="231">
        <v>0</v>
      </c>
      <c r="AB529" s="231">
        <v>0</v>
      </c>
      <c r="AC529" s="231">
        <v>0</v>
      </c>
      <c r="AD529" s="231">
        <v>0</v>
      </c>
      <c r="AE529" s="231">
        <v>0</v>
      </c>
      <c r="AF529" s="231">
        <v>0</v>
      </c>
      <c r="AG529">
        <v>0</v>
      </c>
    </row>
    <row r="530" spans="2:33" x14ac:dyDescent="0.35">
      <c r="B530">
        <v>50472</v>
      </c>
      <c r="C530" t="s">
        <v>670</v>
      </c>
      <c r="D530" s="231">
        <v>3</v>
      </c>
      <c r="E530" s="231">
        <v>10</v>
      </c>
      <c r="F530" s="231">
        <v>1</v>
      </c>
      <c r="G530" s="231">
        <v>11</v>
      </c>
      <c r="H530" s="231">
        <v>0</v>
      </c>
      <c r="I530" s="231">
        <v>0</v>
      </c>
      <c r="J530" s="231">
        <v>0</v>
      </c>
      <c r="K530" s="231">
        <v>45</v>
      </c>
      <c r="L530" s="231">
        <v>150</v>
      </c>
      <c r="M530" s="231">
        <v>15</v>
      </c>
      <c r="N530" s="231">
        <v>165</v>
      </c>
      <c r="O530" s="231">
        <v>0</v>
      </c>
      <c r="P530" s="231">
        <v>0</v>
      </c>
      <c r="Q530" s="231">
        <v>0</v>
      </c>
      <c r="R530" s="231">
        <v>0</v>
      </c>
      <c r="S530" s="231">
        <v>0</v>
      </c>
      <c r="T530" s="231">
        <v>0</v>
      </c>
      <c r="U530" s="231">
        <v>0</v>
      </c>
      <c r="V530" s="231">
        <v>0</v>
      </c>
      <c r="W530" s="231">
        <v>0</v>
      </c>
      <c r="X530" s="231">
        <v>4</v>
      </c>
      <c r="Y530" s="231">
        <v>60</v>
      </c>
      <c r="Z530" s="231">
        <v>0</v>
      </c>
      <c r="AA530" s="231">
        <v>1</v>
      </c>
      <c r="AB530" s="231">
        <v>15</v>
      </c>
      <c r="AC530" s="231">
        <v>0</v>
      </c>
      <c r="AD530" s="231">
        <v>0</v>
      </c>
      <c r="AE530" s="231">
        <v>0</v>
      </c>
      <c r="AF530" s="231">
        <v>0</v>
      </c>
      <c r="AG530">
        <v>0</v>
      </c>
    </row>
    <row r="531" spans="2:33" x14ac:dyDescent="0.35">
      <c r="B531">
        <v>50480</v>
      </c>
      <c r="C531" t="s">
        <v>671</v>
      </c>
      <c r="D531" s="231">
        <v>4</v>
      </c>
      <c r="E531" s="231">
        <v>6</v>
      </c>
      <c r="F531" s="231">
        <v>4</v>
      </c>
      <c r="G531" s="231">
        <v>10</v>
      </c>
      <c r="H531" s="231">
        <v>0</v>
      </c>
      <c r="I531" s="231">
        <v>0</v>
      </c>
      <c r="J531" s="231">
        <v>0</v>
      </c>
      <c r="K531" s="231">
        <v>60</v>
      </c>
      <c r="L531" s="231">
        <v>90</v>
      </c>
      <c r="M531" s="231">
        <v>60</v>
      </c>
      <c r="N531" s="231">
        <v>150</v>
      </c>
      <c r="O531" s="231">
        <v>0</v>
      </c>
      <c r="P531" s="231">
        <v>0</v>
      </c>
      <c r="Q531" s="231">
        <v>0</v>
      </c>
      <c r="R531" s="231">
        <v>0</v>
      </c>
      <c r="S531" s="231">
        <v>0</v>
      </c>
      <c r="T531" s="231">
        <v>0</v>
      </c>
      <c r="U531" s="231">
        <v>5</v>
      </c>
      <c r="V531" s="231">
        <v>75</v>
      </c>
      <c r="W531" s="231">
        <v>0</v>
      </c>
      <c r="X531" s="231">
        <v>0</v>
      </c>
      <c r="Y531" s="231">
        <v>0</v>
      </c>
      <c r="Z531" s="231">
        <v>0</v>
      </c>
      <c r="AA531" s="231">
        <v>5</v>
      </c>
      <c r="AB531" s="231">
        <v>75</v>
      </c>
      <c r="AC531" s="231">
        <v>0</v>
      </c>
      <c r="AD531" s="231">
        <v>5</v>
      </c>
      <c r="AE531" s="231">
        <v>75</v>
      </c>
      <c r="AF531" s="231">
        <v>0</v>
      </c>
      <c r="AG531">
        <v>0</v>
      </c>
    </row>
    <row r="532" spans="2:33" x14ac:dyDescent="0.35">
      <c r="B532">
        <v>50481</v>
      </c>
      <c r="C532" t="s">
        <v>672</v>
      </c>
      <c r="D532" s="231">
        <v>14</v>
      </c>
      <c r="E532" s="231">
        <v>40</v>
      </c>
      <c r="F532" s="231">
        <v>11</v>
      </c>
      <c r="G532" s="231">
        <v>51</v>
      </c>
      <c r="H532" s="231">
        <v>27</v>
      </c>
      <c r="I532" s="231">
        <v>9</v>
      </c>
      <c r="J532" s="231">
        <v>36</v>
      </c>
      <c r="K532" s="231">
        <v>210</v>
      </c>
      <c r="L532" s="231">
        <v>600</v>
      </c>
      <c r="M532" s="231">
        <v>165</v>
      </c>
      <c r="N532" s="231">
        <v>765</v>
      </c>
      <c r="O532" s="231">
        <v>390</v>
      </c>
      <c r="P532" s="231">
        <v>135</v>
      </c>
      <c r="Q532" s="231">
        <v>525</v>
      </c>
      <c r="R532" s="231">
        <v>3</v>
      </c>
      <c r="S532" s="231">
        <v>45</v>
      </c>
      <c r="T532" s="231">
        <v>15</v>
      </c>
      <c r="U532" s="231">
        <v>0</v>
      </c>
      <c r="V532" s="231">
        <v>0</v>
      </c>
      <c r="W532" s="231">
        <v>0</v>
      </c>
      <c r="X532" s="231">
        <v>2</v>
      </c>
      <c r="Y532" s="231">
        <v>30</v>
      </c>
      <c r="Z532" s="231">
        <v>15</v>
      </c>
      <c r="AA532" s="231">
        <v>4</v>
      </c>
      <c r="AB532" s="231">
        <v>60</v>
      </c>
      <c r="AC532" s="231">
        <v>0</v>
      </c>
      <c r="AD532" s="231">
        <v>0</v>
      </c>
      <c r="AE532" s="231">
        <v>0</v>
      </c>
      <c r="AF532" s="231">
        <v>0</v>
      </c>
      <c r="AG532">
        <v>1</v>
      </c>
    </row>
    <row r="533" spans="2:33" x14ac:dyDescent="0.35">
      <c r="B533">
        <v>50495</v>
      </c>
      <c r="C533" t="s">
        <v>673</v>
      </c>
      <c r="D533" s="231">
        <v>3</v>
      </c>
      <c r="E533" s="231">
        <v>17</v>
      </c>
      <c r="F533" s="231">
        <v>9</v>
      </c>
      <c r="G533" s="231">
        <v>26</v>
      </c>
      <c r="H533" s="231">
        <v>12</v>
      </c>
      <c r="I533" s="231">
        <v>8</v>
      </c>
      <c r="J533" s="231">
        <v>20</v>
      </c>
      <c r="K533" s="231">
        <v>45</v>
      </c>
      <c r="L533" s="231">
        <v>255</v>
      </c>
      <c r="M533" s="231">
        <v>135</v>
      </c>
      <c r="N533" s="231">
        <v>390</v>
      </c>
      <c r="O533" s="231">
        <v>180</v>
      </c>
      <c r="P533" s="231">
        <v>120</v>
      </c>
      <c r="Q533" s="231">
        <v>300</v>
      </c>
      <c r="R533" s="231">
        <v>0</v>
      </c>
      <c r="S533" s="231">
        <v>0</v>
      </c>
      <c r="T533" s="231">
        <v>0</v>
      </c>
      <c r="U533" s="231">
        <v>0</v>
      </c>
      <c r="V533" s="231">
        <v>0</v>
      </c>
      <c r="W533" s="231">
        <v>0</v>
      </c>
      <c r="X533" s="231">
        <v>0</v>
      </c>
      <c r="Y533" s="231">
        <v>0</v>
      </c>
      <c r="Z533" s="231">
        <v>0</v>
      </c>
      <c r="AA533" s="231">
        <v>0</v>
      </c>
      <c r="AB533" s="231">
        <v>0</v>
      </c>
      <c r="AC533" s="231">
        <v>0</v>
      </c>
      <c r="AD533" s="231">
        <v>0</v>
      </c>
      <c r="AE533" s="231">
        <v>0</v>
      </c>
      <c r="AF533" s="231">
        <v>0</v>
      </c>
      <c r="AG533">
        <v>0</v>
      </c>
    </row>
    <row r="534" spans="2:33" x14ac:dyDescent="0.35">
      <c r="B534">
        <v>50506</v>
      </c>
      <c r="C534" t="s">
        <v>674</v>
      </c>
      <c r="D534" s="231">
        <v>0</v>
      </c>
      <c r="E534" s="231">
        <v>1</v>
      </c>
      <c r="F534" s="231">
        <v>0</v>
      </c>
      <c r="G534" s="231">
        <v>1</v>
      </c>
      <c r="H534" s="231">
        <v>0</v>
      </c>
      <c r="I534" s="231">
        <v>0</v>
      </c>
      <c r="J534" s="231">
        <v>0</v>
      </c>
      <c r="K534" s="231">
        <v>0</v>
      </c>
      <c r="L534" s="231">
        <v>12</v>
      </c>
      <c r="M534" s="231">
        <v>0</v>
      </c>
      <c r="N534" s="231">
        <v>12</v>
      </c>
      <c r="O534" s="231">
        <v>0</v>
      </c>
      <c r="P534" s="231">
        <v>0</v>
      </c>
      <c r="Q534" s="231">
        <v>0</v>
      </c>
      <c r="R534" s="231">
        <v>0</v>
      </c>
      <c r="S534" s="231">
        <v>0</v>
      </c>
      <c r="T534" s="231">
        <v>0</v>
      </c>
      <c r="U534" s="231">
        <v>0</v>
      </c>
      <c r="V534" s="231">
        <v>0</v>
      </c>
      <c r="W534" s="231">
        <v>0</v>
      </c>
      <c r="X534" s="231">
        <v>0</v>
      </c>
      <c r="Y534" s="231">
        <v>0</v>
      </c>
      <c r="Z534" s="231">
        <v>0</v>
      </c>
      <c r="AA534" s="231">
        <v>0</v>
      </c>
      <c r="AB534" s="231">
        <v>0</v>
      </c>
      <c r="AC534" s="231">
        <v>0</v>
      </c>
      <c r="AD534" s="231">
        <v>0</v>
      </c>
      <c r="AE534" s="231">
        <v>0</v>
      </c>
      <c r="AF534" s="231">
        <v>0</v>
      </c>
      <c r="AG534">
        <v>0</v>
      </c>
    </row>
    <row r="535" spans="2:33" x14ac:dyDescent="0.35">
      <c r="B535">
        <v>50512</v>
      </c>
      <c r="C535" t="s">
        <v>675</v>
      </c>
      <c r="D535" s="231">
        <v>30</v>
      </c>
      <c r="E535" s="231">
        <v>38</v>
      </c>
      <c r="F535" s="231">
        <v>15</v>
      </c>
      <c r="G535" s="231">
        <v>53</v>
      </c>
      <c r="H535" s="231">
        <v>22</v>
      </c>
      <c r="I535" s="231">
        <v>7</v>
      </c>
      <c r="J535" s="231">
        <v>29</v>
      </c>
      <c r="K535" s="231">
        <v>450</v>
      </c>
      <c r="L535" s="231">
        <v>570</v>
      </c>
      <c r="M535" s="231">
        <v>210</v>
      </c>
      <c r="N535" s="231">
        <v>780</v>
      </c>
      <c r="O535" s="231">
        <v>330</v>
      </c>
      <c r="P535" s="231">
        <v>105</v>
      </c>
      <c r="Q535" s="231">
        <v>435</v>
      </c>
      <c r="R535" s="231">
        <v>0</v>
      </c>
      <c r="S535" s="231">
        <v>0</v>
      </c>
      <c r="T535" s="231">
        <v>0</v>
      </c>
      <c r="U535" s="231">
        <v>0</v>
      </c>
      <c r="V535" s="231">
        <v>0</v>
      </c>
      <c r="W535" s="231">
        <v>0</v>
      </c>
      <c r="X535" s="231">
        <v>1</v>
      </c>
      <c r="Y535" s="231">
        <v>15</v>
      </c>
      <c r="Z535" s="231">
        <v>15</v>
      </c>
      <c r="AA535" s="231">
        <v>0</v>
      </c>
      <c r="AB535" s="231">
        <v>0</v>
      </c>
      <c r="AC535" s="231">
        <v>0</v>
      </c>
      <c r="AD535" s="231">
        <v>0</v>
      </c>
      <c r="AE535" s="231">
        <v>0</v>
      </c>
      <c r="AF535" s="231">
        <v>0</v>
      </c>
      <c r="AG535">
        <v>0</v>
      </c>
    </row>
    <row r="536" spans="2:33" x14ac:dyDescent="0.35">
      <c r="B536">
        <v>50514</v>
      </c>
      <c r="C536" t="s">
        <v>1270</v>
      </c>
      <c r="D536" s="231">
        <v>0</v>
      </c>
      <c r="E536" s="231">
        <v>1</v>
      </c>
      <c r="F536" s="231">
        <v>0</v>
      </c>
      <c r="G536" s="231">
        <v>1</v>
      </c>
      <c r="H536" s="231">
        <v>0</v>
      </c>
      <c r="I536" s="231">
        <v>0</v>
      </c>
      <c r="J536" s="231">
        <v>0</v>
      </c>
      <c r="K536" s="231">
        <v>0</v>
      </c>
      <c r="L536" s="231">
        <v>15</v>
      </c>
      <c r="M536" s="231">
        <v>0</v>
      </c>
      <c r="N536" s="231">
        <v>15</v>
      </c>
      <c r="O536" s="231">
        <v>0</v>
      </c>
      <c r="P536" s="231">
        <v>0</v>
      </c>
      <c r="Q536" s="231">
        <v>0</v>
      </c>
      <c r="R536" s="231">
        <v>0</v>
      </c>
      <c r="S536" s="231">
        <v>0</v>
      </c>
      <c r="T536" s="231">
        <v>0</v>
      </c>
      <c r="U536" s="231">
        <v>0</v>
      </c>
      <c r="V536" s="231">
        <v>0</v>
      </c>
      <c r="W536" s="231">
        <v>0</v>
      </c>
      <c r="X536" s="231">
        <v>0</v>
      </c>
      <c r="Y536" s="231">
        <v>0</v>
      </c>
      <c r="Z536" s="231">
        <v>0</v>
      </c>
      <c r="AA536" s="231">
        <v>0</v>
      </c>
      <c r="AB536" s="231">
        <v>0</v>
      </c>
      <c r="AC536" s="231">
        <v>0</v>
      </c>
      <c r="AD536" s="231">
        <v>0</v>
      </c>
      <c r="AE536" s="231">
        <v>0</v>
      </c>
      <c r="AF536" s="231">
        <v>0</v>
      </c>
      <c r="AG536">
        <v>0</v>
      </c>
    </row>
    <row r="537" spans="2:33" x14ac:dyDescent="0.35">
      <c r="B537">
        <v>50524</v>
      </c>
      <c r="C537" t="s">
        <v>676</v>
      </c>
      <c r="D537" s="231">
        <v>1</v>
      </c>
      <c r="E537" s="231">
        <v>2</v>
      </c>
      <c r="F537" s="231">
        <v>1</v>
      </c>
      <c r="G537" s="231">
        <v>3</v>
      </c>
      <c r="H537" s="231">
        <v>1</v>
      </c>
      <c r="I537" s="231">
        <v>1</v>
      </c>
      <c r="J537" s="231">
        <v>2</v>
      </c>
      <c r="K537" s="231">
        <v>15</v>
      </c>
      <c r="L537" s="231">
        <v>30</v>
      </c>
      <c r="M537" s="231">
        <v>0</v>
      </c>
      <c r="N537" s="231">
        <v>30</v>
      </c>
      <c r="O537" s="231">
        <v>15</v>
      </c>
      <c r="P537" s="231">
        <v>15</v>
      </c>
      <c r="Q537" s="231">
        <v>30</v>
      </c>
      <c r="R537" s="231">
        <v>1</v>
      </c>
      <c r="S537" s="231">
        <v>15</v>
      </c>
      <c r="T537" s="231">
        <v>15</v>
      </c>
      <c r="U537" s="231">
        <v>0</v>
      </c>
      <c r="V537" s="231">
        <v>0</v>
      </c>
      <c r="W537" s="231">
        <v>0</v>
      </c>
      <c r="X537" s="231">
        <v>1</v>
      </c>
      <c r="Y537" s="231">
        <v>0</v>
      </c>
      <c r="Z537" s="231">
        <v>15</v>
      </c>
      <c r="AA537" s="231">
        <v>0</v>
      </c>
      <c r="AB537" s="231">
        <v>0</v>
      </c>
      <c r="AC537" s="231">
        <v>0</v>
      </c>
      <c r="AD537" s="231">
        <v>0</v>
      </c>
      <c r="AE537" s="231">
        <v>0</v>
      </c>
      <c r="AF537" s="231">
        <v>0</v>
      </c>
      <c r="AG537">
        <v>0</v>
      </c>
    </row>
    <row r="538" spans="2:33" x14ac:dyDescent="0.35">
      <c r="B538">
        <v>50528</v>
      </c>
      <c r="C538" t="s">
        <v>677</v>
      </c>
      <c r="D538" s="231">
        <v>4</v>
      </c>
      <c r="E538" s="231">
        <v>17</v>
      </c>
      <c r="F538" s="231">
        <v>2</v>
      </c>
      <c r="G538" s="231">
        <v>19</v>
      </c>
      <c r="H538" s="231">
        <v>16</v>
      </c>
      <c r="I538" s="231">
        <v>2</v>
      </c>
      <c r="J538" s="231">
        <v>18</v>
      </c>
      <c r="K538" s="231">
        <v>60</v>
      </c>
      <c r="L538" s="231">
        <v>255</v>
      </c>
      <c r="M538" s="231">
        <v>30</v>
      </c>
      <c r="N538" s="231">
        <v>285</v>
      </c>
      <c r="O538" s="231">
        <v>240</v>
      </c>
      <c r="P538" s="231">
        <v>30</v>
      </c>
      <c r="Q538" s="231">
        <v>270</v>
      </c>
      <c r="R538" s="231">
        <v>1</v>
      </c>
      <c r="S538" s="231">
        <v>15</v>
      </c>
      <c r="T538" s="231">
        <v>15</v>
      </c>
      <c r="U538" s="231">
        <v>0</v>
      </c>
      <c r="V538" s="231">
        <v>0</v>
      </c>
      <c r="W538" s="231">
        <v>0</v>
      </c>
      <c r="X538" s="231">
        <v>1</v>
      </c>
      <c r="Y538" s="231">
        <v>15</v>
      </c>
      <c r="Z538" s="231">
        <v>15</v>
      </c>
      <c r="AA538" s="231">
        <v>0</v>
      </c>
      <c r="AB538" s="231">
        <v>0</v>
      </c>
      <c r="AC538" s="231">
        <v>0</v>
      </c>
      <c r="AD538" s="231">
        <v>0</v>
      </c>
      <c r="AE538" s="231">
        <v>0</v>
      </c>
      <c r="AF538" s="231">
        <v>0</v>
      </c>
      <c r="AG538">
        <v>0</v>
      </c>
    </row>
    <row r="539" spans="2:33" x14ac:dyDescent="0.35">
      <c r="B539">
        <v>50532</v>
      </c>
      <c r="C539" t="s">
        <v>678</v>
      </c>
      <c r="D539" s="231">
        <v>0</v>
      </c>
      <c r="E539" s="231">
        <v>1</v>
      </c>
      <c r="F539" s="231">
        <v>1</v>
      </c>
      <c r="G539" s="231">
        <v>2</v>
      </c>
      <c r="H539" s="231">
        <v>1</v>
      </c>
      <c r="I539" s="231">
        <v>1</v>
      </c>
      <c r="J539" s="231">
        <v>2</v>
      </c>
      <c r="K539" s="231">
        <v>0</v>
      </c>
      <c r="L539" s="231">
        <v>15</v>
      </c>
      <c r="M539" s="231">
        <v>15</v>
      </c>
      <c r="N539" s="231">
        <v>30</v>
      </c>
      <c r="O539" s="231">
        <v>15</v>
      </c>
      <c r="P539" s="231">
        <v>15</v>
      </c>
      <c r="Q539" s="231">
        <v>30</v>
      </c>
      <c r="R539" s="231">
        <v>0</v>
      </c>
      <c r="S539" s="231">
        <v>0</v>
      </c>
      <c r="T539" s="231">
        <v>0</v>
      </c>
      <c r="U539" s="231">
        <v>0</v>
      </c>
      <c r="V539" s="231">
        <v>0</v>
      </c>
      <c r="W539" s="231">
        <v>0</v>
      </c>
      <c r="X539" s="231">
        <v>1</v>
      </c>
      <c r="Y539" s="231">
        <v>15</v>
      </c>
      <c r="Z539" s="231">
        <v>15</v>
      </c>
      <c r="AA539" s="231">
        <v>0</v>
      </c>
      <c r="AB539" s="231">
        <v>0</v>
      </c>
      <c r="AC539" s="231">
        <v>0</v>
      </c>
      <c r="AD539" s="231">
        <v>0</v>
      </c>
      <c r="AE539" s="231">
        <v>0</v>
      </c>
      <c r="AF539" s="231">
        <v>0</v>
      </c>
      <c r="AG539">
        <v>0</v>
      </c>
    </row>
    <row r="540" spans="2:33" x14ac:dyDescent="0.35">
      <c r="B540">
        <v>50546</v>
      </c>
      <c r="C540" t="s">
        <v>679</v>
      </c>
      <c r="D540" s="231">
        <v>24</v>
      </c>
      <c r="E540" s="231">
        <v>22</v>
      </c>
      <c r="F540" s="231">
        <v>3</v>
      </c>
      <c r="G540" s="231">
        <v>25</v>
      </c>
      <c r="H540" s="231">
        <v>10</v>
      </c>
      <c r="I540" s="231">
        <v>1</v>
      </c>
      <c r="J540" s="231">
        <v>11</v>
      </c>
      <c r="K540" s="231">
        <v>360</v>
      </c>
      <c r="L540" s="231">
        <v>315</v>
      </c>
      <c r="M540" s="231">
        <v>45</v>
      </c>
      <c r="N540" s="231">
        <v>360</v>
      </c>
      <c r="O540" s="231">
        <v>145</v>
      </c>
      <c r="P540" s="231">
        <v>15</v>
      </c>
      <c r="Q540" s="231">
        <v>160</v>
      </c>
      <c r="R540" s="231">
        <v>2</v>
      </c>
      <c r="S540" s="231">
        <v>30</v>
      </c>
      <c r="T540" s="231">
        <v>15</v>
      </c>
      <c r="U540" s="231">
        <v>8</v>
      </c>
      <c r="V540" s="231">
        <v>120</v>
      </c>
      <c r="W540" s="231">
        <v>15</v>
      </c>
      <c r="X540" s="231">
        <v>2</v>
      </c>
      <c r="Y540" s="231">
        <v>30</v>
      </c>
      <c r="Z540" s="231">
        <v>15</v>
      </c>
      <c r="AA540" s="231">
        <v>0</v>
      </c>
      <c r="AB540" s="231">
        <v>0</v>
      </c>
      <c r="AC540" s="231">
        <v>0</v>
      </c>
      <c r="AD540" s="231">
        <v>0</v>
      </c>
      <c r="AE540" s="231">
        <v>0</v>
      </c>
      <c r="AF540" s="231">
        <v>0</v>
      </c>
      <c r="AG540">
        <v>2</v>
      </c>
    </row>
    <row r="541" spans="2:33" x14ac:dyDescent="0.35">
      <c r="B541">
        <v>50572</v>
      </c>
      <c r="C541" t="s">
        <v>662</v>
      </c>
      <c r="D541" s="231">
        <v>22</v>
      </c>
      <c r="E541" s="231">
        <v>24</v>
      </c>
      <c r="F541" s="231">
        <v>8</v>
      </c>
      <c r="G541" s="231">
        <v>32</v>
      </c>
      <c r="H541" s="231">
        <v>1</v>
      </c>
      <c r="I541" s="231">
        <v>0</v>
      </c>
      <c r="J541" s="231">
        <v>1</v>
      </c>
      <c r="K541" s="231">
        <v>330</v>
      </c>
      <c r="L541" s="231">
        <v>360</v>
      </c>
      <c r="M541" s="231">
        <v>120</v>
      </c>
      <c r="N541" s="231">
        <v>480</v>
      </c>
      <c r="O541" s="231">
        <v>15</v>
      </c>
      <c r="P541" s="231">
        <v>0</v>
      </c>
      <c r="Q541" s="231">
        <v>15</v>
      </c>
      <c r="R541" s="231">
        <v>0</v>
      </c>
      <c r="S541" s="231">
        <v>0</v>
      </c>
      <c r="T541" s="231">
        <v>0</v>
      </c>
      <c r="U541" s="231">
        <v>5</v>
      </c>
      <c r="V541" s="231">
        <v>75</v>
      </c>
      <c r="W541" s="231">
        <v>0</v>
      </c>
      <c r="X541" s="231">
        <v>25</v>
      </c>
      <c r="Y541" s="231">
        <v>375</v>
      </c>
      <c r="Z541" s="231">
        <v>0</v>
      </c>
      <c r="AA541" s="231">
        <v>12</v>
      </c>
      <c r="AB541" s="231">
        <v>180</v>
      </c>
      <c r="AC541" s="231">
        <v>0</v>
      </c>
      <c r="AD541" s="231">
        <v>1</v>
      </c>
      <c r="AE541" s="231">
        <v>15</v>
      </c>
      <c r="AF541" s="231">
        <v>0</v>
      </c>
      <c r="AG541">
        <v>0</v>
      </c>
    </row>
    <row r="542" spans="2:33" x14ac:dyDescent="0.35">
      <c r="B542">
        <v>50593</v>
      </c>
      <c r="C542" t="s">
        <v>820</v>
      </c>
      <c r="D542" s="231">
        <v>0</v>
      </c>
      <c r="E542" s="231">
        <v>1</v>
      </c>
      <c r="F542" s="231">
        <v>0</v>
      </c>
      <c r="G542" s="231">
        <v>1</v>
      </c>
      <c r="H542" s="231">
        <v>1</v>
      </c>
      <c r="I542" s="231">
        <v>0</v>
      </c>
      <c r="J542" s="231">
        <v>1</v>
      </c>
      <c r="K542" s="231">
        <v>0</v>
      </c>
      <c r="L542" s="231">
        <v>15</v>
      </c>
      <c r="M542" s="231">
        <v>0</v>
      </c>
      <c r="N542" s="231">
        <v>15</v>
      </c>
      <c r="O542" s="231">
        <v>15</v>
      </c>
      <c r="P542" s="231">
        <v>0</v>
      </c>
      <c r="Q542" s="231">
        <v>15</v>
      </c>
      <c r="R542" s="231">
        <v>0</v>
      </c>
      <c r="S542" s="231">
        <v>0</v>
      </c>
      <c r="T542" s="231">
        <v>0</v>
      </c>
      <c r="U542" s="231">
        <v>0</v>
      </c>
      <c r="V542" s="231">
        <v>0</v>
      </c>
      <c r="W542" s="231">
        <v>0</v>
      </c>
      <c r="X542" s="231">
        <v>0</v>
      </c>
      <c r="Y542" s="231">
        <v>0</v>
      </c>
      <c r="Z542" s="231">
        <v>0</v>
      </c>
      <c r="AA542" s="231">
        <v>0</v>
      </c>
      <c r="AB542" s="231">
        <v>0</v>
      </c>
      <c r="AC542" s="231">
        <v>0</v>
      </c>
      <c r="AD542" s="231">
        <v>0</v>
      </c>
      <c r="AE542" s="231">
        <v>0</v>
      </c>
      <c r="AF542" s="231">
        <v>0</v>
      </c>
      <c r="AG542">
        <v>0</v>
      </c>
    </row>
    <row r="543" spans="2:33" x14ac:dyDescent="0.35">
      <c r="B543">
        <v>51135</v>
      </c>
      <c r="C543" t="s">
        <v>1272</v>
      </c>
      <c r="D543" s="231">
        <v>17</v>
      </c>
      <c r="E543" s="231">
        <v>34</v>
      </c>
      <c r="F543" s="231">
        <v>17</v>
      </c>
      <c r="G543" s="231">
        <v>51</v>
      </c>
      <c r="H543" s="231">
        <v>14</v>
      </c>
      <c r="I543" s="231">
        <v>12</v>
      </c>
      <c r="J543" s="231">
        <v>26</v>
      </c>
      <c r="K543" s="231">
        <v>255</v>
      </c>
      <c r="L543" s="231">
        <v>508.5</v>
      </c>
      <c r="M543" s="231">
        <v>255</v>
      </c>
      <c r="N543" s="231">
        <v>763.5</v>
      </c>
      <c r="O543" s="231">
        <v>182</v>
      </c>
      <c r="P543" s="231">
        <v>168</v>
      </c>
      <c r="Q543" s="231">
        <v>350</v>
      </c>
      <c r="R543" s="231">
        <v>15</v>
      </c>
      <c r="S543" s="231">
        <v>223.5</v>
      </c>
      <c r="T543" s="231">
        <v>81</v>
      </c>
      <c r="U543" s="231">
        <v>6</v>
      </c>
      <c r="V543" s="231">
        <v>90</v>
      </c>
      <c r="W543" s="231">
        <v>60</v>
      </c>
      <c r="X543" s="231">
        <v>6</v>
      </c>
      <c r="Y543" s="231">
        <v>90</v>
      </c>
      <c r="Z543" s="231">
        <v>30</v>
      </c>
      <c r="AA543" s="231">
        <v>0</v>
      </c>
      <c r="AB543" s="231">
        <v>0</v>
      </c>
      <c r="AC543" s="231">
        <v>0</v>
      </c>
      <c r="AD543" s="231">
        <v>0</v>
      </c>
      <c r="AE543" s="231">
        <v>0</v>
      </c>
      <c r="AF543" s="231">
        <v>0</v>
      </c>
      <c r="AG543">
        <v>0</v>
      </c>
    </row>
    <row r="544" spans="2:33" x14ac:dyDescent="0.35">
      <c r="B544">
        <v>51136</v>
      </c>
      <c r="C544" t="s">
        <v>1273</v>
      </c>
      <c r="D544" s="231">
        <v>27</v>
      </c>
      <c r="E544" s="231">
        <v>28</v>
      </c>
      <c r="F544" s="231">
        <v>10</v>
      </c>
      <c r="G544" s="231">
        <v>38</v>
      </c>
      <c r="H544" s="231">
        <v>11</v>
      </c>
      <c r="I544" s="231">
        <v>3</v>
      </c>
      <c r="J544" s="231">
        <v>14</v>
      </c>
      <c r="K544" s="231">
        <v>402</v>
      </c>
      <c r="L544" s="231">
        <v>409</v>
      </c>
      <c r="M544" s="231">
        <v>142.5</v>
      </c>
      <c r="N544" s="231">
        <v>551.5</v>
      </c>
      <c r="O544" s="231">
        <v>96.37</v>
      </c>
      <c r="P544" s="231">
        <v>33</v>
      </c>
      <c r="Q544" s="231">
        <v>129.37</v>
      </c>
      <c r="R544" s="231">
        <v>10</v>
      </c>
      <c r="S544" s="231">
        <v>146</v>
      </c>
      <c r="T544" s="231">
        <v>15</v>
      </c>
      <c r="U544" s="231">
        <v>8</v>
      </c>
      <c r="V544" s="231">
        <v>120</v>
      </c>
      <c r="W544" s="231">
        <v>18</v>
      </c>
      <c r="X544" s="231">
        <v>6</v>
      </c>
      <c r="Y544" s="231">
        <v>86</v>
      </c>
      <c r="Z544" s="231">
        <v>27.369999999999997</v>
      </c>
      <c r="AA544" s="231">
        <v>0</v>
      </c>
      <c r="AB544" s="231">
        <v>0</v>
      </c>
      <c r="AC544" s="231">
        <v>0</v>
      </c>
      <c r="AD544" s="231">
        <v>0</v>
      </c>
      <c r="AE544" s="231">
        <v>0</v>
      </c>
      <c r="AF544" s="231">
        <v>0</v>
      </c>
      <c r="AG544">
        <v>0</v>
      </c>
    </row>
    <row r="545" spans="2:33" x14ac:dyDescent="0.35">
      <c r="B545">
        <v>51137</v>
      </c>
      <c r="C545" t="s">
        <v>680</v>
      </c>
      <c r="D545" s="231">
        <v>9</v>
      </c>
      <c r="E545" s="231">
        <v>51</v>
      </c>
      <c r="F545" s="231">
        <v>22</v>
      </c>
      <c r="G545" s="231">
        <v>73</v>
      </c>
      <c r="H545" s="231">
        <v>40</v>
      </c>
      <c r="I545" s="231">
        <v>18</v>
      </c>
      <c r="J545" s="231">
        <v>58</v>
      </c>
      <c r="K545" s="231">
        <v>131</v>
      </c>
      <c r="L545" s="231">
        <v>735</v>
      </c>
      <c r="M545" s="231">
        <v>315</v>
      </c>
      <c r="N545" s="231">
        <v>1050</v>
      </c>
      <c r="O545" s="231">
        <v>477</v>
      </c>
      <c r="P545" s="231">
        <v>258</v>
      </c>
      <c r="Q545" s="231">
        <v>735</v>
      </c>
      <c r="R545" s="231">
        <v>1</v>
      </c>
      <c r="S545" s="231">
        <v>15</v>
      </c>
      <c r="T545" s="231">
        <v>0</v>
      </c>
      <c r="U545" s="231">
        <v>0</v>
      </c>
      <c r="V545" s="231">
        <v>0</v>
      </c>
      <c r="W545" s="231">
        <v>0</v>
      </c>
      <c r="X545" s="231">
        <v>3</v>
      </c>
      <c r="Y545" s="231">
        <v>45</v>
      </c>
      <c r="Z545" s="231">
        <v>45</v>
      </c>
      <c r="AA545" s="231">
        <v>0</v>
      </c>
      <c r="AB545" s="231">
        <v>0</v>
      </c>
      <c r="AC545" s="231">
        <v>0</v>
      </c>
      <c r="AD545" s="231">
        <v>0</v>
      </c>
      <c r="AE545" s="231">
        <v>0</v>
      </c>
      <c r="AF545" s="231">
        <v>0</v>
      </c>
      <c r="AG545">
        <v>4</v>
      </c>
    </row>
    <row r="546" spans="2:33" x14ac:dyDescent="0.35">
      <c r="B546">
        <v>51139</v>
      </c>
      <c r="C546" t="s">
        <v>681</v>
      </c>
      <c r="D546" s="231">
        <v>21</v>
      </c>
      <c r="E546" s="231">
        <v>32</v>
      </c>
      <c r="F546" s="231">
        <v>12</v>
      </c>
      <c r="G546" s="231">
        <v>44</v>
      </c>
      <c r="H546" s="231">
        <v>10</v>
      </c>
      <c r="I546" s="231">
        <v>2</v>
      </c>
      <c r="J546" s="231">
        <v>12</v>
      </c>
      <c r="K546" s="231">
        <v>306</v>
      </c>
      <c r="L546" s="231">
        <v>480</v>
      </c>
      <c r="M546" s="231">
        <v>180</v>
      </c>
      <c r="N546" s="231">
        <v>660</v>
      </c>
      <c r="O546" s="231">
        <v>150</v>
      </c>
      <c r="P546" s="231">
        <v>30</v>
      </c>
      <c r="Q546" s="231">
        <v>180</v>
      </c>
      <c r="R546" s="231">
        <v>7</v>
      </c>
      <c r="S546" s="231">
        <v>105</v>
      </c>
      <c r="T546" s="231">
        <v>30</v>
      </c>
      <c r="U546" s="231">
        <v>11</v>
      </c>
      <c r="V546" s="231">
        <v>165</v>
      </c>
      <c r="W546" s="231">
        <v>15</v>
      </c>
      <c r="X546" s="231">
        <v>8</v>
      </c>
      <c r="Y546" s="231">
        <v>120</v>
      </c>
      <c r="Z546" s="231">
        <v>30</v>
      </c>
      <c r="AA546" s="231">
        <v>13</v>
      </c>
      <c r="AB546" s="231">
        <v>195</v>
      </c>
      <c r="AC546" s="231">
        <v>0</v>
      </c>
      <c r="AD546" s="231">
        <v>0</v>
      </c>
      <c r="AE546" s="231">
        <v>0</v>
      </c>
      <c r="AF546" s="231">
        <v>0</v>
      </c>
      <c r="AG546">
        <v>0</v>
      </c>
    </row>
    <row r="547" spans="2:33" x14ac:dyDescent="0.35">
      <c r="B547">
        <v>51144</v>
      </c>
      <c r="C547" t="s">
        <v>682</v>
      </c>
      <c r="D547" s="231">
        <v>7</v>
      </c>
      <c r="E547" s="231">
        <v>12</v>
      </c>
      <c r="F547" s="231">
        <v>2</v>
      </c>
      <c r="G547" s="231">
        <v>14</v>
      </c>
      <c r="H547" s="231">
        <v>7</v>
      </c>
      <c r="I547" s="231">
        <v>2</v>
      </c>
      <c r="J547" s="231">
        <v>9</v>
      </c>
      <c r="K547" s="231">
        <v>105</v>
      </c>
      <c r="L547" s="231">
        <v>180</v>
      </c>
      <c r="M547" s="231">
        <v>30</v>
      </c>
      <c r="N547" s="231">
        <v>210</v>
      </c>
      <c r="O547" s="231">
        <v>105</v>
      </c>
      <c r="P547" s="231">
        <v>30</v>
      </c>
      <c r="Q547" s="231">
        <v>135</v>
      </c>
      <c r="R547" s="231">
        <v>0</v>
      </c>
      <c r="S547" s="231">
        <v>0</v>
      </c>
      <c r="T547" s="231">
        <v>0</v>
      </c>
      <c r="U547" s="231">
        <v>3</v>
      </c>
      <c r="V547" s="231">
        <v>45</v>
      </c>
      <c r="W547" s="231">
        <v>15</v>
      </c>
      <c r="X547" s="231">
        <v>2</v>
      </c>
      <c r="Y547" s="231">
        <v>30</v>
      </c>
      <c r="Z547" s="231">
        <v>30</v>
      </c>
      <c r="AA547" s="231">
        <v>0</v>
      </c>
      <c r="AB547" s="231">
        <v>0</v>
      </c>
      <c r="AC547" s="231">
        <v>0</v>
      </c>
      <c r="AD547" s="231">
        <v>0</v>
      </c>
      <c r="AE547" s="231">
        <v>0</v>
      </c>
      <c r="AF547" s="231">
        <v>0</v>
      </c>
      <c r="AG547">
        <v>0</v>
      </c>
    </row>
    <row r="548" spans="2:33" x14ac:dyDescent="0.35">
      <c r="B548">
        <v>51175</v>
      </c>
      <c r="C548" t="s">
        <v>683</v>
      </c>
      <c r="D548" s="231">
        <v>5</v>
      </c>
      <c r="E548" s="231">
        <v>9</v>
      </c>
      <c r="F548" s="231">
        <v>5</v>
      </c>
      <c r="G548" s="231">
        <v>14</v>
      </c>
      <c r="H548" s="231">
        <v>1</v>
      </c>
      <c r="I548" s="231">
        <v>2</v>
      </c>
      <c r="J548" s="231">
        <v>3</v>
      </c>
      <c r="K548" s="231">
        <v>75</v>
      </c>
      <c r="L548" s="231">
        <v>135</v>
      </c>
      <c r="M548" s="231">
        <v>75</v>
      </c>
      <c r="N548" s="231">
        <v>210</v>
      </c>
      <c r="O548" s="231">
        <v>15</v>
      </c>
      <c r="P548" s="231">
        <v>30</v>
      </c>
      <c r="Q548" s="231">
        <v>45</v>
      </c>
      <c r="R548" s="231">
        <v>2</v>
      </c>
      <c r="S548" s="231">
        <v>30</v>
      </c>
      <c r="T548" s="231">
        <v>0</v>
      </c>
      <c r="U548" s="231">
        <v>1</v>
      </c>
      <c r="V548" s="231">
        <v>15</v>
      </c>
      <c r="W548" s="231">
        <v>0</v>
      </c>
      <c r="X548" s="231">
        <v>3</v>
      </c>
      <c r="Y548" s="231">
        <v>45</v>
      </c>
      <c r="Z548" s="231">
        <v>15</v>
      </c>
      <c r="AA548" s="231">
        <v>1</v>
      </c>
      <c r="AB548" s="231">
        <v>15</v>
      </c>
      <c r="AC548" s="231">
        <v>0</v>
      </c>
      <c r="AD548" s="231">
        <v>0</v>
      </c>
      <c r="AE548" s="231">
        <v>0</v>
      </c>
      <c r="AF548" s="231">
        <v>0</v>
      </c>
      <c r="AG548">
        <v>0</v>
      </c>
    </row>
    <row r="549" spans="2:33" x14ac:dyDescent="0.35">
      <c r="B549">
        <v>51188</v>
      </c>
      <c r="C549" t="s">
        <v>684</v>
      </c>
      <c r="D549" s="231">
        <v>2</v>
      </c>
      <c r="E549" s="231">
        <v>1</v>
      </c>
      <c r="F549" s="231">
        <v>3</v>
      </c>
      <c r="G549" s="231">
        <v>4</v>
      </c>
      <c r="H549" s="231">
        <v>1</v>
      </c>
      <c r="I549" s="231">
        <v>3</v>
      </c>
      <c r="J549" s="231">
        <v>4</v>
      </c>
      <c r="K549" s="231">
        <v>30</v>
      </c>
      <c r="L549" s="231">
        <v>0</v>
      </c>
      <c r="M549" s="231">
        <v>45</v>
      </c>
      <c r="N549" s="231">
        <v>45</v>
      </c>
      <c r="O549" s="231">
        <v>15</v>
      </c>
      <c r="P549" s="231">
        <v>45</v>
      </c>
      <c r="Q549" s="231">
        <v>60</v>
      </c>
      <c r="R549" s="231">
        <v>0</v>
      </c>
      <c r="S549" s="231">
        <v>0</v>
      </c>
      <c r="T549" s="231">
        <v>0</v>
      </c>
      <c r="U549" s="231">
        <v>3</v>
      </c>
      <c r="V549" s="231">
        <v>30</v>
      </c>
      <c r="W549" s="231">
        <v>45</v>
      </c>
      <c r="X549" s="231">
        <v>1</v>
      </c>
      <c r="Y549" s="231">
        <v>15</v>
      </c>
      <c r="Z549" s="231">
        <v>15</v>
      </c>
      <c r="AA549" s="231">
        <v>2</v>
      </c>
      <c r="AB549" s="231">
        <v>30</v>
      </c>
      <c r="AC549" s="231">
        <v>30</v>
      </c>
      <c r="AD549" s="231">
        <v>0</v>
      </c>
      <c r="AE549" s="231">
        <v>0</v>
      </c>
      <c r="AF549" s="231">
        <v>0</v>
      </c>
      <c r="AG549">
        <v>0</v>
      </c>
    </row>
    <row r="550" spans="2:33" x14ac:dyDescent="0.35">
      <c r="B550">
        <v>51210</v>
      </c>
      <c r="C550" t="s">
        <v>685</v>
      </c>
      <c r="D550" s="231">
        <v>18</v>
      </c>
      <c r="E550" s="231">
        <v>16</v>
      </c>
      <c r="F550" s="231">
        <v>4</v>
      </c>
      <c r="G550" s="231">
        <v>20</v>
      </c>
      <c r="H550" s="231">
        <v>3</v>
      </c>
      <c r="I550" s="231">
        <v>0</v>
      </c>
      <c r="J550" s="231">
        <v>3</v>
      </c>
      <c r="K550" s="231">
        <v>270</v>
      </c>
      <c r="L550" s="231">
        <v>240</v>
      </c>
      <c r="M550" s="231">
        <v>60</v>
      </c>
      <c r="N550" s="231">
        <v>300</v>
      </c>
      <c r="O550" s="231">
        <v>45</v>
      </c>
      <c r="P550" s="231">
        <v>0</v>
      </c>
      <c r="Q550" s="231">
        <v>45</v>
      </c>
      <c r="R550" s="231">
        <v>4</v>
      </c>
      <c r="S550" s="231">
        <v>60</v>
      </c>
      <c r="T550" s="231">
        <v>0</v>
      </c>
      <c r="U550" s="231">
        <v>4</v>
      </c>
      <c r="V550" s="231">
        <v>60</v>
      </c>
      <c r="W550" s="231">
        <v>30</v>
      </c>
      <c r="X550" s="231">
        <v>6</v>
      </c>
      <c r="Y550" s="231">
        <v>90</v>
      </c>
      <c r="Z550" s="231">
        <v>15</v>
      </c>
      <c r="AA550" s="231">
        <v>6</v>
      </c>
      <c r="AB550" s="231">
        <v>90</v>
      </c>
      <c r="AC550" s="231">
        <v>15</v>
      </c>
      <c r="AD550" s="231">
        <v>5</v>
      </c>
      <c r="AE550" s="231">
        <v>75</v>
      </c>
      <c r="AF550" s="231">
        <v>15</v>
      </c>
      <c r="AG550">
        <v>0</v>
      </c>
    </row>
    <row r="551" spans="2:33" x14ac:dyDescent="0.35">
      <c r="B551">
        <v>51224</v>
      </c>
      <c r="C551" t="s">
        <v>431</v>
      </c>
      <c r="D551" s="231">
        <v>0</v>
      </c>
      <c r="E551" s="231">
        <v>27</v>
      </c>
      <c r="F551" s="231">
        <v>12</v>
      </c>
      <c r="G551" s="231">
        <v>39</v>
      </c>
      <c r="H551" s="231">
        <v>24</v>
      </c>
      <c r="I551" s="231">
        <v>8</v>
      </c>
      <c r="J551" s="231">
        <v>32</v>
      </c>
      <c r="K551" s="231">
        <v>0</v>
      </c>
      <c r="L551" s="231">
        <v>405</v>
      </c>
      <c r="M551" s="231">
        <v>180</v>
      </c>
      <c r="N551" s="231">
        <v>585</v>
      </c>
      <c r="O551" s="231">
        <v>360</v>
      </c>
      <c r="P551" s="231">
        <v>120</v>
      </c>
      <c r="Q551" s="231">
        <v>480</v>
      </c>
      <c r="R551" s="231">
        <v>0</v>
      </c>
      <c r="S551" s="231">
        <v>0</v>
      </c>
      <c r="T551" s="231">
        <v>0</v>
      </c>
      <c r="U551" s="231">
        <v>0</v>
      </c>
      <c r="V551" s="231">
        <v>0</v>
      </c>
      <c r="W551" s="231">
        <v>0</v>
      </c>
      <c r="X551" s="231">
        <v>0</v>
      </c>
      <c r="Y551" s="231">
        <v>0</v>
      </c>
      <c r="Z551" s="231">
        <v>0</v>
      </c>
      <c r="AA551" s="231">
        <v>0</v>
      </c>
      <c r="AB551" s="231">
        <v>0</v>
      </c>
      <c r="AC551" s="231">
        <v>0</v>
      </c>
      <c r="AD551" s="231">
        <v>0</v>
      </c>
      <c r="AE551" s="231">
        <v>0</v>
      </c>
      <c r="AF551" s="231">
        <v>0</v>
      </c>
      <c r="AG551">
        <v>0</v>
      </c>
    </row>
    <row r="552" spans="2:33" x14ac:dyDescent="0.35">
      <c r="B552">
        <v>51240</v>
      </c>
      <c r="C552" t="s">
        <v>686</v>
      </c>
      <c r="D552" s="231">
        <v>1</v>
      </c>
      <c r="E552" s="231">
        <v>0</v>
      </c>
      <c r="F552" s="231">
        <v>0</v>
      </c>
      <c r="G552" s="231">
        <v>0</v>
      </c>
      <c r="H552" s="231">
        <v>0</v>
      </c>
      <c r="I552" s="231">
        <v>0</v>
      </c>
      <c r="J552" s="231">
        <v>0</v>
      </c>
      <c r="K552" s="231">
        <v>15</v>
      </c>
      <c r="L552" s="231">
        <v>0</v>
      </c>
      <c r="M552" s="231">
        <v>0</v>
      </c>
      <c r="N552" s="231">
        <v>0</v>
      </c>
      <c r="O552" s="231">
        <v>0</v>
      </c>
      <c r="P552" s="231">
        <v>0</v>
      </c>
      <c r="Q552" s="231">
        <v>0</v>
      </c>
      <c r="R552" s="231">
        <v>0</v>
      </c>
      <c r="S552" s="231">
        <v>0</v>
      </c>
      <c r="T552" s="231">
        <v>0</v>
      </c>
      <c r="U552" s="231">
        <v>0</v>
      </c>
      <c r="V552" s="231">
        <v>0</v>
      </c>
      <c r="W552" s="231">
        <v>0</v>
      </c>
      <c r="X552" s="231">
        <v>0</v>
      </c>
      <c r="Y552" s="231">
        <v>0</v>
      </c>
      <c r="Z552" s="231">
        <v>0</v>
      </c>
      <c r="AA552" s="231">
        <v>0</v>
      </c>
      <c r="AB552" s="231">
        <v>0</v>
      </c>
      <c r="AC552" s="231">
        <v>0</v>
      </c>
      <c r="AD552" s="231">
        <v>0</v>
      </c>
      <c r="AE552" s="231">
        <v>0</v>
      </c>
      <c r="AF552" s="231">
        <v>0</v>
      </c>
      <c r="AG552">
        <v>0</v>
      </c>
    </row>
    <row r="553" spans="2:33" x14ac:dyDescent="0.35">
      <c r="B553">
        <v>51261</v>
      </c>
      <c r="C553" t="s">
        <v>687</v>
      </c>
      <c r="D553" s="231">
        <v>11</v>
      </c>
      <c r="E553" s="231">
        <v>17</v>
      </c>
      <c r="F553" s="231">
        <v>12</v>
      </c>
      <c r="G553" s="231">
        <v>29</v>
      </c>
      <c r="H553" s="231">
        <v>6</v>
      </c>
      <c r="I553" s="231">
        <v>5</v>
      </c>
      <c r="J553" s="231">
        <v>11</v>
      </c>
      <c r="K553" s="231">
        <v>165</v>
      </c>
      <c r="L553" s="231">
        <v>255</v>
      </c>
      <c r="M553" s="231">
        <v>180</v>
      </c>
      <c r="N553" s="231">
        <v>435</v>
      </c>
      <c r="O553" s="231">
        <v>90</v>
      </c>
      <c r="P553" s="231">
        <v>75</v>
      </c>
      <c r="Q553" s="231">
        <v>165</v>
      </c>
      <c r="R553" s="231">
        <v>10</v>
      </c>
      <c r="S553" s="231">
        <v>150</v>
      </c>
      <c r="T553" s="231">
        <v>45</v>
      </c>
      <c r="U553" s="231">
        <v>1</v>
      </c>
      <c r="V553" s="231">
        <v>15</v>
      </c>
      <c r="W553" s="231">
        <v>15</v>
      </c>
      <c r="X553" s="231">
        <v>1</v>
      </c>
      <c r="Y553" s="231">
        <v>15</v>
      </c>
      <c r="Z553" s="231">
        <v>0</v>
      </c>
      <c r="AA553" s="231">
        <v>3</v>
      </c>
      <c r="AB553" s="231">
        <v>45</v>
      </c>
      <c r="AC553" s="231">
        <v>0</v>
      </c>
      <c r="AD553" s="231">
        <v>0</v>
      </c>
      <c r="AE553" s="231">
        <v>0</v>
      </c>
      <c r="AF553" s="231">
        <v>0</v>
      </c>
      <c r="AG553">
        <v>0</v>
      </c>
    </row>
    <row r="554" spans="2:33" x14ac:dyDescent="0.35">
      <c r="B554">
        <v>51272</v>
      </c>
      <c r="C554" t="s">
        <v>688</v>
      </c>
      <c r="D554" s="231">
        <v>17</v>
      </c>
      <c r="E554" s="231">
        <v>51</v>
      </c>
      <c r="F554" s="231">
        <v>9</v>
      </c>
      <c r="G554" s="231">
        <v>60</v>
      </c>
      <c r="H554" s="231">
        <v>14</v>
      </c>
      <c r="I554" s="231">
        <v>4</v>
      </c>
      <c r="J554" s="231">
        <v>18</v>
      </c>
      <c r="K554" s="231">
        <v>255</v>
      </c>
      <c r="L554" s="231">
        <v>750</v>
      </c>
      <c r="M554" s="231">
        <v>135</v>
      </c>
      <c r="N554" s="231">
        <v>885</v>
      </c>
      <c r="O554" s="231">
        <v>210</v>
      </c>
      <c r="P554" s="231">
        <v>60</v>
      </c>
      <c r="Q554" s="231">
        <v>270</v>
      </c>
      <c r="R554" s="231">
        <v>0</v>
      </c>
      <c r="S554" s="231">
        <v>0</v>
      </c>
      <c r="T554" s="231">
        <v>0</v>
      </c>
      <c r="U554" s="231">
        <v>15</v>
      </c>
      <c r="V554" s="231">
        <v>225</v>
      </c>
      <c r="W554" s="231">
        <v>60</v>
      </c>
      <c r="X554" s="231">
        <v>15</v>
      </c>
      <c r="Y554" s="231">
        <v>225</v>
      </c>
      <c r="Z554" s="231">
        <v>75</v>
      </c>
      <c r="AA554" s="231">
        <v>14</v>
      </c>
      <c r="AB554" s="231">
        <v>210</v>
      </c>
      <c r="AC554" s="231">
        <v>15</v>
      </c>
      <c r="AD554" s="231">
        <v>10</v>
      </c>
      <c r="AE554" s="231">
        <v>150</v>
      </c>
      <c r="AF554" s="231">
        <v>30</v>
      </c>
      <c r="AG554">
        <v>1</v>
      </c>
    </row>
    <row r="555" spans="2:33" x14ac:dyDescent="0.35">
      <c r="B555">
        <v>51309</v>
      </c>
      <c r="C555" t="s">
        <v>1301</v>
      </c>
      <c r="D555" s="231">
        <v>9</v>
      </c>
      <c r="E555" s="231">
        <v>7</v>
      </c>
      <c r="F555" s="231">
        <v>2</v>
      </c>
      <c r="G555" s="231">
        <v>9</v>
      </c>
      <c r="H555" s="231">
        <v>2</v>
      </c>
      <c r="I555" s="231">
        <v>1</v>
      </c>
      <c r="J555" s="231">
        <v>3</v>
      </c>
      <c r="K555" s="231">
        <v>135</v>
      </c>
      <c r="L555" s="231">
        <v>105</v>
      </c>
      <c r="M555" s="231">
        <v>15</v>
      </c>
      <c r="N555" s="231">
        <v>120</v>
      </c>
      <c r="O555" s="231">
        <v>30</v>
      </c>
      <c r="P555" s="231">
        <v>15</v>
      </c>
      <c r="Q555" s="231">
        <v>45</v>
      </c>
      <c r="R555" s="231">
        <v>5</v>
      </c>
      <c r="S555" s="231">
        <v>60</v>
      </c>
      <c r="T555" s="231">
        <v>30</v>
      </c>
      <c r="U555" s="231">
        <v>3</v>
      </c>
      <c r="V555" s="231">
        <v>45</v>
      </c>
      <c r="W555" s="231">
        <v>0</v>
      </c>
      <c r="X555" s="231">
        <v>0</v>
      </c>
      <c r="Y555" s="231">
        <v>0</v>
      </c>
      <c r="Z555" s="231">
        <v>0</v>
      </c>
      <c r="AA555" s="231">
        <v>4</v>
      </c>
      <c r="AB555" s="231">
        <v>60</v>
      </c>
      <c r="AC555" s="231">
        <v>15</v>
      </c>
      <c r="AD555" s="231">
        <v>0</v>
      </c>
      <c r="AE555" s="231">
        <v>0</v>
      </c>
      <c r="AF555" s="231">
        <v>0</v>
      </c>
      <c r="AG555">
        <v>0</v>
      </c>
    </row>
    <row r="556" spans="2:33" x14ac:dyDescent="0.35">
      <c r="B556">
        <v>51330</v>
      </c>
      <c r="C556" t="s">
        <v>689</v>
      </c>
      <c r="D556" s="231">
        <v>0</v>
      </c>
      <c r="E556" s="231">
        <v>1</v>
      </c>
      <c r="F556" s="231">
        <v>2</v>
      </c>
      <c r="G556" s="231">
        <v>3</v>
      </c>
      <c r="H556" s="231">
        <v>0</v>
      </c>
      <c r="I556" s="231">
        <v>2</v>
      </c>
      <c r="J556" s="231">
        <v>2</v>
      </c>
      <c r="K556" s="231">
        <v>0</v>
      </c>
      <c r="L556" s="231">
        <v>15</v>
      </c>
      <c r="M556" s="231">
        <v>15</v>
      </c>
      <c r="N556" s="231">
        <v>30</v>
      </c>
      <c r="O556" s="231">
        <v>0</v>
      </c>
      <c r="P556" s="231">
        <v>30</v>
      </c>
      <c r="Q556" s="231">
        <v>30</v>
      </c>
      <c r="R556" s="231">
        <v>0</v>
      </c>
      <c r="S556" s="231">
        <v>0</v>
      </c>
      <c r="T556" s="231">
        <v>0</v>
      </c>
      <c r="U556" s="231">
        <v>0</v>
      </c>
      <c r="V556" s="231">
        <v>0</v>
      </c>
      <c r="W556" s="231">
        <v>0</v>
      </c>
      <c r="X556" s="231">
        <v>0</v>
      </c>
      <c r="Y556" s="231">
        <v>0</v>
      </c>
      <c r="Z556" s="231">
        <v>0</v>
      </c>
      <c r="AA556" s="231">
        <v>0</v>
      </c>
      <c r="AB556" s="231">
        <v>0</v>
      </c>
      <c r="AC556" s="231">
        <v>0</v>
      </c>
      <c r="AD556" s="231">
        <v>0</v>
      </c>
      <c r="AE556" s="231">
        <v>0</v>
      </c>
      <c r="AF556" s="231">
        <v>0</v>
      </c>
      <c r="AG556">
        <v>0</v>
      </c>
    </row>
    <row r="557" spans="2:33" x14ac:dyDescent="0.35">
      <c r="B557">
        <v>51340</v>
      </c>
      <c r="C557" t="s">
        <v>690</v>
      </c>
      <c r="D557" s="231">
        <v>7</v>
      </c>
      <c r="E557" s="231">
        <v>11</v>
      </c>
      <c r="F557" s="231">
        <v>7</v>
      </c>
      <c r="G557" s="231">
        <v>18</v>
      </c>
      <c r="H557" s="231">
        <v>6</v>
      </c>
      <c r="I557" s="231">
        <v>1</v>
      </c>
      <c r="J557" s="231">
        <v>7</v>
      </c>
      <c r="K557" s="231">
        <v>105</v>
      </c>
      <c r="L557" s="231">
        <v>165</v>
      </c>
      <c r="M557" s="231">
        <v>105</v>
      </c>
      <c r="N557" s="231">
        <v>270</v>
      </c>
      <c r="O557" s="231">
        <v>90</v>
      </c>
      <c r="P557" s="231">
        <v>15</v>
      </c>
      <c r="Q557" s="231">
        <v>105</v>
      </c>
      <c r="R557" s="231">
        <v>0</v>
      </c>
      <c r="S557" s="231">
        <v>0</v>
      </c>
      <c r="T557" s="231">
        <v>0</v>
      </c>
      <c r="U557" s="231">
        <v>0</v>
      </c>
      <c r="V557" s="231">
        <v>0</v>
      </c>
      <c r="W557" s="231">
        <v>0</v>
      </c>
      <c r="X557" s="231">
        <v>13</v>
      </c>
      <c r="Y557" s="231">
        <v>195</v>
      </c>
      <c r="Z557" s="231">
        <v>60</v>
      </c>
      <c r="AA557" s="231">
        <v>0</v>
      </c>
      <c r="AB557" s="231">
        <v>0</v>
      </c>
      <c r="AC557" s="231">
        <v>0</v>
      </c>
      <c r="AD557" s="231">
        <v>0</v>
      </c>
      <c r="AE557" s="231">
        <v>0</v>
      </c>
      <c r="AF557" s="231">
        <v>0</v>
      </c>
      <c r="AG557">
        <v>0</v>
      </c>
    </row>
    <row r="558" spans="2:33" x14ac:dyDescent="0.35">
      <c r="B558">
        <v>51346</v>
      </c>
      <c r="C558" t="s">
        <v>691</v>
      </c>
      <c r="D558" s="231">
        <v>16</v>
      </c>
      <c r="E558" s="231">
        <v>33</v>
      </c>
      <c r="F558" s="231">
        <v>11</v>
      </c>
      <c r="G558" s="231">
        <v>44</v>
      </c>
      <c r="H558" s="231">
        <v>13</v>
      </c>
      <c r="I558" s="231">
        <v>5</v>
      </c>
      <c r="J558" s="231">
        <v>18</v>
      </c>
      <c r="K558" s="231">
        <v>240</v>
      </c>
      <c r="L558" s="231">
        <v>495</v>
      </c>
      <c r="M558" s="231">
        <v>162</v>
      </c>
      <c r="N558" s="231">
        <v>657</v>
      </c>
      <c r="O558" s="231">
        <v>195</v>
      </c>
      <c r="P558" s="231">
        <v>75</v>
      </c>
      <c r="Q558" s="231">
        <v>270</v>
      </c>
      <c r="R558" s="231">
        <v>9</v>
      </c>
      <c r="S558" s="231">
        <v>135</v>
      </c>
      <c r="T558" s="231">
        <v>30</v>
      </c>
      <c r="U558" s="231">
        <v>16</v>
      </c>
      <c r="V558" s="231">
        <v>240</v>
      </c>
      <c r="W558" s="231">
        <v>75</v>
      </c>
      <c r="X558" s="231">
        <v>10</v>
      </c>
      <c r="Y558" s="231">
        <v>147</v>
      </c>
      <c r="Z558" s="231">
        <v>75</v>
      </c>
      <c r="AA558" s="231">
        <v>14</v>
      </c>
      <c r="AB558" s="231">
        <v>210</v>
      </c>
      <c r="AC558" s="231">
        <v>0</v>
      </c>
      <c r="AD558" s="231">
        <v>13</v>
      </c>
      <c r="AE558" s="231">
        <v>195</v>
      </c>
      <c r="AF558" s="231">
        <v>0</v>
      </c>
      <c r="AG558">
        <v>1</v>
      </c>
    </row>
    <row r="559" spans="2:33" x14ac:dyDescent="0.35">
      <c r="B559">
        <v>51347</v>
      </c>
      <c r="C559" t="s">
        <v>692</v>
      </c>
      <c r="D559" s="231">
        <v>0</v>
      </c>
      <c r="E559" s="231">
        <v>1</v>
      </c>
      <c r="F559" s="231">
        <v>2</v>
      </c>
      <c r="G559" s="231">
        <v>3</v>
      </c>
      <c r="H559" s="231">
        <v>1</v>
      </c>
      <c r="I559" s="231">
        <v>1</v>
      </c>
      <c r="J559" s="231">
        <v>2</v>
      </c>
      <c r="K559" s="231">
        <v>0</v>
      </c>
      <c r="L559" s="231">
        <v>15</v>
      </c>
      <c r="M559" s="231">
        <v>30</v>
      </c>
      <c r="N559" s="231">
        <v>45</v>
      </c>
      <c r="O559" s="231">
        <v>15</v>
      </c>
      <c r="P559" s="231">
        <v>15</v>
      </c>
      <c r="Q559" s="231">
        <v>30</v>
      </c>
      <c r="R559" s="231">
        <v>1</v>
      </c>
      <c r="S559" s="231">
        <v>15</v>
      </c>
      <c r="T559" s="231">
        <v>15</v>
      </c>
      <c r="U559" s="231">
        <v>0</v>
      </c>
      <c r="V559" s="231">
        <v>0</v>
      </c>
      <c r="W559" s="231">
        <v>0</v>
      </c>
      <c r="X559" s="231">
        <v>1</v>
      </c>
      <c r="Y559" s="231">
        <v>15</v>
      </c>
      <c r="Z559" s="231">
        <v>15</v>
      </c>
      <c r="AA559" s="231">
        <v>0</v>
      </c>
      <c r="AB559" s="231">
        <v>0</v>
      </c>
      <c r="AC559" s="231">
        <v>0</v>
      </c>
      <c r="AD559" s="231">
        <v>0</v>
      </c>
      <c r="AE559" s="231">
        <v>0</v>
      </c>
      <c r="AF559" s="231">
        <v>0</v>
      </c>
      <c r="AG559">
        <v>0</v>
      </c>
    </row>
    <row r="560" spans="2:33" x14ac:dyDescent="0.35">
      <c r="B560">
        <v>51357</v>
      </c>
      <c r="C560" t="s">
        <v>693</v>
      </c>
      <c r="D560" s="231">
        <v>15</v>
      </c>
      <c r="E560" s="231">
        <v>26</v>
      </c>
      <c r="F560" s="231">
        <v>9</v>
      </c>
      <c r="G560" s="231">
        <v>35</v>
      </c>
      <c r="H560" s="231">
        <v>12</v>
      </c>
      <c r="I560" s="231">
        <v>1</v>
      </c>
      <c r="J560" s="231">
        <v>13</v>
      </c>
      <c r="K560" s="231">
        <v>225</v>
      </c>
      <c r="L560" s="231">
        <v>390</v>
      </c>
      <c r="M560" s="231">
        <v>135</v>
      </c>
      <c r="N560" s="231">
        <v>525</v>
      </c>
      <c r="O560" s="231">
        <v>180</v>
      </c>
      <c r="P560" s="231">
        <v>15</v>
      </c>
      <c r="Q560" s="231">
        <v>195</v>
      </c>
      <c r="R560" s="231">
        <v>10</v>
      </c>
      <c r="S560" s="231">
        <v>150</v>
      </c>
      <c r="T560" s="231">
        <v>60</v>
      </c>
      <c r="U560" s="231">
        <v>11</v>
      </c>
      <c r="V560" s="231">
        <v>165</v>
      </c>
      <c r="W560" s="231">
        <v>30</v>
      </c>
      <c r="X560" s="231">
        <v>8</v>
      </c>
      <c r="Y560" s="231">
        <v>120</v>
      </c>
      <c r="Z560" s="231">
        <v>30</v>
      </c>
      <c r="AA560" s="231">
        <v>0</v>
      </c>
      <c r="AB560" s="231">
        <v>0</v>
      </c>
      <c r="AC560" s="231">
        <v>0</v>
      </c>
      <c r="AD560" s="231">
        <v>0</v>
      </c>
      <c r="AE560" s="231">
        <v>0</v>
      </c>
      <c r="AF560" s="231">
        <v>0</v>
      </c>
      <c r="AG560">
        <v>0</v>
      </c>
    </row>
    <row r="561" spans="2:33" x14ac:dyDescent="0.35">
      <c r="B561">
        <v>51363</v>
      </c>
      <c r="C561" t="s">
        <v>694</v>
      </c>
      <c r="D561" s="231">
        <v>6</v>
      </c>
      <c r="E561" s="231">
        <v>2</v>
      </c>
      <c r="F561" s="231">
        <v>1</v>
      </c>
      <c r="G561" s="231">
        <v>3</v>
      </c>
      <c r="H561" s="231">
        <v>0</v>
      </c>
      <c r="I561" s="231">
        <v>1</v>
      </c>
      <c r="J561" s="231">
        <v>1</v>
      </c>
      <c r="K561" s="231">
        <v>90</v>
      </c>
      <c r="L561" s="231">
        <v>30</v>
      </c>
      <c r="M561" s="231">
        <v>15</v>
      </c>
      <c r="N561" s="231">
        <v>45</v>
      </c>
      <c r="O561" s="231">
        <v>0</v>
      </c>
      <c r="P561" s="231">
        <v>15</v>
      </c>
      <c r="Q561" s="231">
        <v>15</v>
      </c>
      <c r="R561" s="231">
        <v>1</v>
      </c>
      <c r="S561" s="231">
        <v>15</v>
      </c>
      <c r="T561" s="231">
        <v>15</v>
      </c>
      <c r="U561" s="231">
        <v>0</v>
      </c>
      <c r="V561" s="231">
        <v>0</v>
      </c>
      <c r="W561" s="231">
        <v>0</v>
      </c>
      <c r="X561" s="231">
        <v>0</v>
      </c>
      <c r="Y561" s="231">
        <v>0</v>
      </c>
      <c r="Z561" s="231">
        <v>0</v>
      </c>
      <c r="AA561" s="231">
        <v>2</v>
      </c>
      <c r="AB561" s="231">
        <v>30</v>
      </c>
      <c r="AC561" s="231">
        <v>15</v>
      </c>
      <c r="AD561" s="231">
        <v>0</v>
      </c>
      <c r="AE561" s="231">
        <v>0</v>
      </c>
      <c r="AF561" s="231">
        <v>0</v>
      </c>
      <c r="AG561">
        <v>0</v>
      </c>
    </row>
    <row r="562" spans="2:33" x14ac:dyDescent="0.35">
      <c r="B562">
        <v>51383</v>
      </c>
      <c r="C562" t="s">
        <v>695</v>
      </c>
      <c r="D562" s="231">
        <v>1</v>
      </c>
      <c r="E562" s="231">
        <v>11</v>
      </c>
      <c r="F562" s="231">
        <v>1</v>
      </c>
      <c r="G562" s="231">
        <v>12</v>
      </c>
      <c r="H562" s="231">
        <v>8</v>
      </c>
      <c r="I562" s="231">
        <v>1</v>
      </c>
      <c r="J562" s="231">
        <v>9</v>
      </c>
      <c r="K562" s="231">
        <v>15</v>
      </c>
      <c r="L562" s="231">
        <v>165</v>
      </c>
      <c r="M562" s="231">
        <v>15</v>
      </c>
      <c r="N562" s="231">
        <v>180</v>
      </c>
      <c r="O562" s="231">
        <v>114.74000000000001</v>
      </c>
      <c r="P562" s="231">
        <v>15</v>
      </c>
      <c r="Q562" s="231">
        <v>129.74</v>
      </c>
      <c r="R562" s="231">
        <v>0</v>
      </c>
      <c r="S562" s="231">
        <v>0</v>
      </c>
      <c r="T562" s="231">
        <v>0</v>
      </c>
      <c r="U562" s="231">
        <v>0</v>
      </c>
      <c r="V562" s="231">
        <v>0</v>
      </c>
      <c r="W562" s="231">
        <v>0</v>
      </c>
      <c r="X562" s="231">
        <v>1</v>
      </c>
      <c r="Y562" s="231">
        <v>15</v>
      </c>
      <c r="Z562" s="231">
        <v>15</v>
      </c>
      <c r="AA562" s="231">
        <v>0</v>
      </c>
      <c r="AB562" s="231">
        <v>0</v>
      </c>
      <c r="AC562" s="231">
        <v>0</v>
      </c>
      <c r="AD562" s="231">
        <v>0</v>
      </c>
      <c r="AE562" s="231">
        <v>0</v>
      </c>
      <c r="AF562" s="231">
        <v>0</v>
      </c>
      <c r="AG562">
        <v>0</v>
      </c>
    </row>
    <row r="563" spans="2:33" x14ac:dyDescent="0.35">
      <c r="B563">
        <v>51418</v>
      </c>
      <c r="C563" t="s">
        <v>696</v>
      </c>
      <c r="D563" s="231">
        <v>1</v>
      </c>
      <c r="E563" s="231">
        <v>16</v>
      </c>
      <c r="F563" s="231">
        <v>3</v>
      </c>
      <c r="G563" s="231">
        <v>19</v>
      </c>
      <c r="H563" s="231">
        <v>1</v>
      </c>
      <c r="I563" s="231">
        <v>0</v>
      </c>
      <c r="J563" s="231">
        <v>1</v>
      </c>
      <c r="K563" s="231">
        <v>15</v>
      </c>
      <c r="L563" s="231">
        <v>240</v>
      </c>
      <c r="M563" s="231">
        <v>45</v>
      </c>
      <c r="N563" s="231">
        <v>285</v>
      </c>
      <c r="O563" s="231">
        <v>15</v>
      </c>
      <c r="P563" s="231">
        <v>0</v>
      </c>
      <c r="Q563" s="231">
        <v>15</v>
      </c>
      <c r="R563" s="231">
        <v>1</v>
      </c>
      <c r="S563" s="231">
        <v>15</v>
      </c>
      <c r="T563" s="231">
        <v>15</v>
      </c>
      <c r="U563" s="231">
        <v>1</v>
      </c>
      <c r="V563" s="231">
        <v>15</v>
      </c>
      <c r="W563" s="231">
        <v>0</v>
      </c>
      <c r="X563" s="231">
        <v>8</v>
      </c>
      <c r="Y563" s="231">
        <v>120</v>
      </c>
      <c r="Z563" s="231">
        <v>0</v>
      </c>
      <c r="AA563" s="231">
        <v>0</v>
      </c>
      <c r="AB563" s="231">
        <v>0</v>
      </c>
      <c r="AC563" s="231">
        <v>0</v>
      </c>
      <c r="AD563" s="231">
        <v>0</v>
      </c>
      <c r="AE563" s="231">
        <v>0</v>
      </c>
      <c r="AF563" s="231">
        <v>0</v>
      </c>
      <c r="AG563">
        <v>0</v>
      </c>
    </row>
    <row r="564" spans="2:33" x14ac:dyDescent="0.35">
      <c r="B564">
        <v>51426</v>
      </c>
      <c r="C564" t="s">
        <v>697</v>
      </c>
      <c r="D564" s="231">
        <v>9</v>
      </c>
      <c r="E564" s="231">
        <v>15</v>
      </c>
      <c r="F564" s="231">
        <v>8</v>
      </c>
      <c r="G564" s="231">
        <v>23</v>
      </c>
      <c r="H564" s="231">
        <v>5</v>
      </c>
      <c r="I564" s="231">
        <v>5</v>
      </c>
      <c r="J564" s="231">
        <v>10</v>
      </c>
      <c r="K564" s="231">
        <v>135</v>
      </c>
      <c r="L564" s="231">
        <v>225</v>
      </c>
      <c r="M564" s="231">
        <v>120</v>
      </c>
      <c r="N564" s="231">
        <v>345</v>
      </c>
      <c r="O564" s="231">
        <v>75</v>
      </c>
      <c r="P564" s="231">
        <v>75</v>
      </c>
      <c r="Q564" s="231">
        <v>150</v>
      </c>
      <c r="R564" s="231">
        <v>5</v>
      </c>
      <c r="S564" s="231">
        <v>75</v>
      </c>
      <c r="T564" s="231">
        <v>15</v>
      </c>
      <c r="U564" s="231">
        <v>5</v>
      </c>
      <c r="V564" s="231">
        <v>75</v>
      </c>
      <c r="W564" s="231">
        <v>45</v>
      </c>
      <c r="X564" s="231">
        <v>7</v>
      </c>
      <c r="Y564" s="231">
        <v>105</v>
      </c>
      <c r="Z564" s="231">
        <v>45</v>
      </c>
      <c r="AA564" s="231">
        <v>2</v>
      </c>
      <c r="AB564" s="231">
        <v>30</v>
      </c>
      <c r="AC564" s="231">
        <v>0</v>
      </c>
      <c r="AD564" s="231">
        <v>0</v>
      </c>
      <c r="AE564" s="231">
        <v>0</v>
      </c>
      <c r="AF564" s="231">
        <v>0</v>
      </c>
      <c r="AG564">
        <v>0</v>
      </c>
    </row>
    <row r="565" spans="2:33" x14ac:dyDescent="0.35">
      <c r="B565">
        <v>51430</v>
      </c>
      <c r="C565" t="s">
        <v>1222</v>
      </c>
      <c r="D565" s="231">
        <v>0</v>
      </c>
      <c r="E565" s="231">
        <v>2</v>
      </c>
      <c r="F565" s="231">
        <v>0</v>
      </c>
      <c r="G565" s="231">
        <v>2</v>
      </c>
      <c r="H565" s="231">
        <v>2</v>
      </c>
      <c r="I565" s="231">
        <v>0</v>
      </c>
      <c r="J565" s="231">
        <v>2</v>
      </c>
      <c r="K565" s="231">
        <v>0</v>
      </c>
      <c r="L565" s="231">
        <v>15</v>
      </c>
      <c r="M565" s="231">
        <v>0</v>
      </c>
      <c r="N565" s="231">
        <v>15</v>
      </c>
      <c r="O565" s="231">
        <v>30</v>
      </c>
      <c r="P565" s="231">
        <v>0</v>
      </c>
      <c r="Q565" s="231">
        <v>30</v>
      </c>
      <c r="R565" s="231">
        <v>0</v>
      </c>
      <c r="S565" s="231">
        <v>0</v>
      </c>
      <c r="T565" s="231">
        <v>0</v>
      </c>
      <c r="U565" s="231">
        <v>0</v>
      </c>
      <c r="V565" s="231">
        <v>0</v>
      </c>
      <c r="W565" s="231">
        <v>0</v>
      </c>
      <c r="X565" s="231">
        <v>0</v>
      </c>
      <c r="Y565" s="231">
        <v>0</v>
      </c>
      <c r="Z565" s="231">
        <v>0</v>
      </c>
      <c r="AA565" s="231">
        <v>0</v>
      </c>
      <c r="AB565" s="231">
        <v>0</v>
      </c>
      <c r="AC565" s="231">
        <v>0</v>
      </c>
      <c r="AD565" s="231">
        <v>0</v>
      </c>
      <c r="AE565" s="231">
        <v>0</v>
      </c>
      <c r="AF565" s="231">
        <v>0</v>
      </c>
      <c r="AG565">
        <v>0</v>
      </c>
    </row>
    <row r="566" spans="2:33" x14ac:dyDescent="0.35">
      <c r="B566">
        <v>51434</v>
      </c>
      <c r="C566" t="s">
        <v>698</v>
      </c>
      <c r="D566" s="231">
        <v>18</v>
      </c>
      <c r="E566" s="231">
        <v>39</v>
      </c>
      <c r="F566" s="231">
        <v>8</v>
      </c>
      <c r="G566" s="231">
        <v>47</v>
      </c>
      <c r="H566" s="231">
        <v>11</v>
      </c>
      <c r="I566" s="231">
        <v>2</v>
      </c>
      <c r="J566" s="231">
        <v>13</v>
      </c>
      <c r="K566" s="231">
        <v>270</v>
      </c>
      <c r="L566" s="231">
        <v>585</v>
      </c>
      <c r="M566" s="231">
        <v>120</v>
      </c>
      <c r="N566" s="231">
        <v>705</v>
      </c>
      <c r="O566" s="231">
        <v>165</v>
      </c>
      <c r="P566" s="231">
        <v>30</v>
      </c>
      <c r="Q566" s="231">
        <v>195</v>
      </c>
      <c r="R566" s="231">
        <v>18</v>
      </c>
      <c r="S566" s="231">
        <v>270</v>
      </c>
      <c r="T566" s="231">
        <v>45</v>
      </c>
      <c r="U566" s="231">
        <v>14</v>
      </c>
      <c r="V566" s="231">
        <v>210</v>
      </c>
      <c r="W566" s="231">
        <v>45</v>
      </c>
      <c r="X566" s="231">
        <v>11</v>
      </c>
      <c r="Y566" s="231">
        <v>165</v>
      </c>
      <c r="Z566" s="231">
        <v>75</v>
      </c>
      <c r="AA566" s="231">
        <v>7</v>
      </c>
      <c r="AB566" s="231">
        <v>105</v>
      </c>
      <c r="AC566" s="231">
        <v>0</v>
      </c>
      <c r="AD566" s="231">
        <v>0</v>
      </c>
      <c r="AE566" s="231">
        <v>0</v>
      </c>
      <c r="AF566" s="231">
        <v>0</v>
      </c>
      <c r="AG566">
        <v>0</v>
      </c>
    </row>
    <row r="567" spans="2:33" x14ac:dyDescent="0.35">
      <c r="B567">
        <v>51438</v>
      </c>
      <c r="C567" t="s">
        <v>699</v>
      </c>
      <c r="D567" s="231">
        <v>2</v>
      </c>
      <c r="E567" s="231">
        <v>1</v>
      </c>
      <c r="F567" s="231">
        <v>0</v>
      </c>
      <c r="G567" s="231">
        <v>1</v>
      </c>
      <c r="H567" s="231">
        <v>0</v>
      </c>
      <c r="I567" s="231">
        <v>0</v>
      </c>
      <c r="J567" s="231">
        <v>0</v>
      </c>
      <c r="K567" s="231">
        <v>30</v>
      </c>
      <c r="L567" s="231">
        <v>15</v>
      </c>
      <c r="M567" s="231">
        <v>0</v>
      </c>
      <c r="N567" s="231">
        <v>15</v>
      </c>
      <c r="O567" s="231">
        <v>0</v>
      </c>
      <c r="P567" s="231">
        <v>0</v>
      </c>
      <c r="Q567" s="231">
        <v>0</v>
      </c>
      <c r="R567" s="231">
        <v>1</v>
      </c>
      <c r="S567" s="231">
        <v>15</v>
      </c>
      <c r="T567" s="231">
        <v>0</v>
      </c>
      <c r="U567" s="231">
        <v>0</v>
      </c>
      <c r="V567" s="231">
        <v>0</v>
      </c>
      <c r="W567" s="231">
        <v>0</v>
      </c>
      <c r="X567" s="231">
        <v>0</v>
      </c>
      <c r="Y567" s="231">
        <v>0</v>
      </c>
      <c r="Z567" s="231">
        <v>0</v>
      </c>
      <c r="AA567" s="231">
        <v>0</v>
      </c>
      <c r="AB567" s="231">
        <v>0</v>
      </c>
      <c r="AC567" s="231">
        <v>0</v>
      </c>
      <c r="AD567" s="231">
        <v>0</v>
      </c>
      <c r="AE567" s="231">
        <v>0</v>
      </c>
      <c r="AF567" s="231">
        <v>0</v>
      </c>
      <c r="AG567">
        <v>0</v>
      </c>
    </row>
    <row r="568" spans="2:33" x14ac:dyDescent="0.35">
      <c r="B568">
        <v>51444</v>
      </c>
      <c r="C568" t="s">
        <v>700</v>
      </c>
      <c r="D568" s="231">
        <v>16</v>
      </c>
      <c r="E568" s="231">
        <v>16</v>
      </c>
      <c r="F568" s="231">
        <v>2</v>
      </c>
      <c r="G568" s="231">
        <v>18</v>
      </c>
      <c r="H568" s="231">
        <v>1</v>
      </c>
      <c r="I568" s="231">
        <v>0</v>
      </c>
      <c r="J568" s="231">
        <v>1</v>
      </c>
      <c r="K568" s="231">
        <v>240</v>
      </c>
      <c r="L568" s="231">
        <v>240</v>
      </c>
      <c r="M568" s="231">
        <v>30</v>
      </c>
      <c r="N568" s="231">
        <v>270</v>
      </c>
      <c r="O568" s="231">
        <v>15</v>
      </c>
      <c r="P568" s="231">
        <v>0</v>
      </c>
      <c r="Q568" s="231">
        <v>15</v>
      </c>
      <c r="R568" s="231">
        <v>4</v>
      </c>
      <c r="S568" s="231">
        <v>60</v>
      </c>
      <c r="T568" s="231">
        <v>15</v>
      </c>
      <c r="U568" s="231">
        <v>2</v>
      </c>
      <c r="V568" s="231">
        <v>30</v>
      </c>
      <c r="W568" s="231">
        <v>0</v>
      </c>
      <c r="X568" s="231">
        <v>12</v>
      </c>
      <c r="Y568" s="231">
        <v>180</v>
      </c>
      <c r="Z568" s="231">
        <v>0</v>
      </c>
      <c r="AA568" s="231">
        <v>2</v>
      </c>
      <c r="AB568" s="231">
        <v>30</v>
      </c>
      <c r="AC568" s="231">
        <v>0</v>
      </c>
      <c r="AD568" s="231">
        <v>2</v>
      </c>
      <c r="AE568" s="231">
        <v>30</v>
      </c>
      <c r="AF568" s="231">
        <v>0</v>
      </c>
      <c r="AG568">
        <v>0</v>
      </c>
    </row>
    <row r="569" spans="2:33" x14ac:dyDescent="0.35">
      <c r="B569">
        <v>51451</v>
      </c>
      <c r="C569" t="s">
        <v>701</v>
      </c>
      <c r="D569" s="231">
        <v>31</v>
      </c>
      <c r="E569" s="231">
        <v>49</v>
      </c>
      <c r="F569" s="231">
        <v>17</v>
      </c>
      <c r="G569" s="231">
        <v>66</v>
      </c>
      <c r="H569" s="231">
        <v>18</v>
      </c>
      <c r="I569" s="231">
        <v>4</v>
      </c>
      <c r="J569" s="231">
        <v>22</v>
      </c>
      <c r="K569" s="231">
        <v>465</v>
      </c>
      <c r="L569" s="231">
        <v>735</v>
      </c>
      <c r="M569" s="231">
        <v>255</v>
      </c>
      <c r="N569" s="231">
        <v>990</v>
      </c>
      <c r="O569" s="231">
        <v>270</v>
      </c>
      <c r="P569" s="231">
        <v>60</v>
      </c>
      <c r="Q569" s="231">
        <v>330</v>
      </c>
      <c r="R569" s="231">
        <v>1</v>
      </c>
      <c r="S569" s="231">
        <v>15</v>
      </c>
      <c r="T569" s="231">
        <v>0</v>
      </c>
      <c r="U569" s="231">
        <v>22</v>
      </c>
      <c r="V569" s="231">
        <v>330</v>
      </c>
      <c r="W569" s="231">
        <v>90</v>
      </c>
      <c r="X569" s="231">
        <v>27</v>
      </c>
      <c r="Y569" s="231">
        <v>405</v>
      </c>
      <c r="Z569" s="231">
        <v>90</v>
      </c>
      <c r="AA569" s="231">
        <v>16</v>
      </c>
      <c r="AB569" s="231">
        <v>240</v>
      </c>
      <c r="AC569" s="231">
        <v>30</v>
      </c>
      <c r="AD569" s="231">
        <v>4</v>
      </c>
      <c r="AE569" s="231">
        <v>60</v>
      </c>
      <c r="AF569" s="231">
        <v>30</v>
      </c>
      <c r="AG569">
        <v>0</v>
      </c>
    </row>
    <row r="570" spans="2:33" x14ac:dyDescent="0.35">
      <c r="B570">
        <v>51467</v>
      </c>
      <c r="C570" t="s">
        <v>431</v>
      </c>
      <c r="D570" s="231">
        <v>12</v>
      </c>
      <c r="E570" s="231">
        <v>42</v>
      </c>
      <c r="F570" s="231">
        <v>14</v>
      </c>
      <c r="G570" s="231">
        <v>56</v>
      </c>
      <c r="H570" s="231">
        <v>20</v>
      </c>
      <c r="I570" s="231">
        <v>6</v>
      </c>
      <c r="J570" s="231">
        <v>26</v>
      </c>
      <c r="K570" s="231">
        <v>180</v>
      </c>
      <c r="L570" s="231">
        <v>615</v>
      </c>
      <c r="M570" s="231">
        <v>210</v>
      </c>
      <c r="N570" s="231">
        <v>825</v>
      </c>
      <c r="O570" s="231">
        <v>300</v>
      </c>
      <c r="P570" s="231">
        <v>90</v>
      </c>
      <c r="Q570" s="231">
        <v>390</v>
      </c>
      <c r="R570" s="231">
        <v>9</v>
      </c>
      <c r="S570" s="231">
        <v>135</v>
      </c>
      <c r="T570" s="231">
        <v>60</v>
      </c>
      <c r="U570" s="231">
        <v>9</v>
      </c>
      <c r="V570" s="231">
        <v>135</v>
      </c>
      <c r="W570" s="231">
        <v>60</v>
      </c>
      <c r="X570" s="231">
        <v>4</v>
      </c>
      <c r="Y570" s="231">
        <v>60</v>
      </c>
      <c r="Z570" s="231">
        <v>0</v>
      </c>
      <c r="AA570" s="231">
        <v>7</v>
      </c>
      <c r="AB570" s="231">
        <v>105</v>
      </c>
      <c r="AC570" s="231">
        <v>0</v>
      </c>
      <c r="AD570" s="231">
        <v>0</v>
      </c>
      <c r="AE570" s="231">
        <v>0</v>
      </c>
      <c r="AF570" s="231">
        <v>0</v>
      </c>
      <c r="AG570">
        <v>0</v>
      </c>
    </row>
    <row r="571" spans="2:33" x14ac:dyDescent="0.35">
      <c r="B571">
        <v>51468</v>
      </c>
      <c r="C571" t="s">
        <v>702</v>
      </c>
      <c r="D571" s="231">
        <v>12</v>
      </c>
      <c r="E571" s="231">
        <v>20</v>
      </c>
      <c r="F571" s="231">
        <v>8</v>
      </c>
      <c r="G571" s="231">
        <v>28</v>
      </c>
      <c r="H571" s="231">
        <v>3</v>
      </c>
      <c r="I571" s="231">
        <v>1</v>
      </c>
      <c r="J571" s="231">
        <v>4</v>
      </c>
      <c r="K571" s="231">
        <v>180</v>
      </c>
      <c r="L571" s="231">
        <v>300</v>
      </c>
      <c r="M571" s="231">
        <v>120</v>
      </c>
      <c r="N571" s="231">
        <v>420</v>
      </c>
      <c r="O571" s="231">
        <v>45</v>
      </c>
      <c r="P571" s="231">
        <v>15</v>
      </c>
      <c r="Q571" s="231">
        <v>60</v>
      </c>
      <c r="R571" s="231">
        <v>7</v>
      </c>
      <c r="S571" s="231">
        <v>105</v>
      </c>
      <c r="T571" s="231">
        <v>0</v>
      </c>
      <c r="U571" s="231">
        <v>12</v>
      </c>
      <c r="V571" s="231">
        <v>180</v>
      </c>
      <c r="W571" s="231">
        <v>45</v>
      </c>
      <c r="X571" s="231">
        <v>5</v>
      </c>
      <c r="Y571" s="231">
        <v>75</v>
      </c>
      <c r="Z571" s="231">
        <v>15</v>
      </c>
      <c r="AA571" s="231">
        <v>7</v>
      </c>
      <c r="AB571" s="231">
        <v>105</v>
      </c>
      <c r="AC571" s="231">
        <v>15</v>
      </c>
      <c r="AD571" s="231">
        <v>0</v>
      </c>
      <c r="AE571" s="231">
        <v>0</v>
      </c>
      <c r="AF571" s="231">
        <v>0</v>
      </c>
      <c r="AG571">
        <v>0</v>
      </c>
    </row>
    <row r="572" spans="2:33" x14ac:dyDescent="0.35">
      <c r="B572">
        <v>51471</v>
      </c>
      <c r="C572" t="s">
        <v>703</v>
      </c>
      <c r="D572" s="231">
        <v>14</v>
      </c>
      <c r="E572" s="231">
        <v>14</v>
      </c>
      <c r="F572" s="231">
        <v>3</v>
      </c>
      <c r="G572" s="231">
        <v>17</v>
      </c>
      <c r="H572" s="231">
        <v>5</v>
      </c>
      <c r="I572" s="231">
        <v>3</v>
      </c>
      <c r="J572" s="231">
        <v>8</v>
      </c>
      <c r="K572" s="231">
        <v>210</v>
      </c>
      <c r="L572" s="231">
        <v>207</v>
      </c>
      <c r="M572" s="231">
        <v>45</v>
      </c>
      <c r="N572" s="231">
        <v>252</v>
      </c>
      <c r="O572" s="231">
        <v>63</v>
      </c>
      <c r="P572" s="231">
        <v>45</v>
      </c>
      <c r="Q572" s="231">
        <v>108</v>
      </c>
      <c r="R572" s="231">
        <v>10</v>
      </c>
      <c r="S572" s="231">
        <v>150</v>
      </c>
      <c r="T572" s="231">
        <v>60</v>
      </c>
      <c r="U572" s="231">
        <v>1</v>
      </c>
      <c r="V572" s="231">
        <v>15</v>
      </c>
      <c r="W572" s="231">
        <v>15</v>
      </c>
      <c r="X572" s="231">
        <v>0</v>
      </c>
      <c r="Y572" s="231">
        <v>0</v>
      </c>
      <c r="Z572" s="231">
        <v>0</v>
      </c>
      <c r="AA572" s="231">
        <v>6</v>
      </c>
      <c r="AB572" s="231">
        <v>90</v>
      </c>
      <c r="AC572" s="231">
        <v>15</v>
      </c>
      <c r="AD572" s="231">
        <v>6</v>
      </c>
      <c r="AE572" s="231">
        <v>90</v>
      </c>
      <c r="AF572" s="231">
        <v>15</v>
      </c>
      <c r="AG572">
        <v>0</v>
      </c>
    </row>
    <row r="573" spans="2:33" x14ac:dyDescent="0.35">
      <c r="B573">
        <v>51485</v>
      </c>
      <c r="C573" t="s">
        <v>704</v>
      </c>
      <c r="D573" s="231">
        <v>7</v>
      </c>
      <c r="E573" s="231">
        <v>5</v>
      </c>
      <c r="F573" s="231">
        <v>3</v>
      </c>
      <c r="G573" s="231">
        <v>8</v>
      </c>
      <c r="H573" s="231">
        <v>0</v>
      </c>
      <c r="I573" s="231">
        <v>0</v>
      </c>
      <c r="J573" s="231">
        <v>0</v>
      </c>
      <c r="K573" s="231">
        <v>105</v>
      </c>
      <c r="L573" s="231">
        <v>75</v>
      </c>
      <c r="M573" s="231">
        <v>45</v>
      </c>
      <c r="N573" s="231">
        <v>120</v>
      </c>
      <c r="O573" s="231">
        <v>0</v>
      </c>
      <c r="P573" s="231">
        <v>0</v>
      </c>
      <c r="Q573" s="231">
        <v>0</v>
      </c>
      <c r="R573" s="231">
        <v>0</v>
      </c>
      <c r="S573" s="231">
        <v>0</v>
      </c>
      <c r="T573" s="231">
        <v>0</v>
      </c>
      <c r="U573" s="231">
        <v>5</v>
      </c>
      <c r="V573" s="231">
        <v>75</v>
      </c>
      <c r="W573" s="231">
        <v>0</v>
      </c>
      <c r="X573" s="231">
        <v>3</v>
      </c>
      <c r="Y573" s="231">
        <v>45</v>
      </c>
      <c r="Z573" s="231">
        <v>0</v>
      </c>
      <c r="AA573" s="231">
        <v>2</v>
      </c>
      <c r="AB573" s="231">
        <v>30</v>
      </c>
      <c r="AC573" s="231">
        <v>0</v>
      </c>
      <c r="AD573" s="231">
        <v>0</v>
      </c>
      <c r="AE573" s="231">
        <v>0</v>
      </c>
      <c r="AF573" s="231">
        <v>0</v>
      </c>
      <c r="AG573">
        <v>0</v>
      </c>
    </row>
    <row r="574" spans="2:33" x14ac:dyDescent="0.35">
      <c r="B574">
        <v>51494</v>
      </c>
      <c r="C574" t="s">
        <v>705</v>
      </c>
      <c r="D574" s="231">
        <v>0</v>
      </c>
      <c r="E574" s="231">
        <v>1</v>
      </c>
      <c r="F574" s="231">
        <v>1</v>
      </c>
      <c r="G574" s="231">
        <v>2</v>
      </c>
      <c r="H574" s="231">
        <v>1</v>
      </c>
      <c r="I574" s="231">
        <v>1</v>
      </c>
      <c r="J574" s="231">
        <v>2</v>
      </c>
      <c r="K574" s="231">
        <v>0</v>
      </c>
      <c r="L574" s="231">
        <v>15</v>
      </c>
      <c r="M574" s="231">
        <v>15</v>
      </c>
      <c r="N574" s="231">
        <v>30</v>
      </c>
      <c r="O574" s="231">
        <v>15</v>
      </c>
      <c r="P574" s="231">
        <v>15</v>
      </c>
      <c r="Q574" s="231">
        <v>30</v>
      </c>
      <c r="R574" s="231">
        <v>1</v>
      </c>
      <c r="S574" s="231">
        <v>15</v>
      </c>
      <c r="T574" s="231">
        <v>15</v>
      </c>
      <c r="U574" s="231">
        <v>0</v>
      </c>
      <c r="V574" s="231">
        <v>0</v>
      </c>
      <c r="W574" s="231">
        <v>0</v>
      </c>
      <c r="X574" s="231">
        <v>0</v>
      </c>
      <c r="Y574" s="231">
        <v>0</v>
      </c>
      <c r="Z574" s="231">
        <v>0</v>
      </c>
      <c r="AA574" s="231">
        <v>0</v>
      </c>
      <c r="AB574" s="231">
        <v>0</v>
      </c>
      <c r="AC574" s="231">
        <v>0</v>
      </c>
      <c r="AD574" s="231">
        <v>0</v>
      </c>
      <c r="AE574" s="231">
        <v>0</v>
      </c>
      <c r="AF574" s="231">
        <v>0</v>
      </c>
      <c r="AG574">
        <v>0</v>
      </c>
    </row>
    <row r="575" spans="2:33" x14ac:dyDescent="0.35">
      <c r="B575">
        <v>51524</v>
      </c>
      <c r="C575" t="s">
        <v>706</v>
      </c>
      <c r="D575" s="231">
        <v>4</v>
      </c>
      <c r="E575" s="231">
        <v>11</v>
      </c>
      <c r="F575" s="231">
        <v>5</v>
      </c>
      <c r="G575" s="231">
        <v>16</v>
      </c>
      <c r="H575" s="231">
        <v>9</v>
      </c>
      <c r="I575" s="231">
        <v>3</v>
      </c>
      <c r="J575" s="231">
        <v>12</v>
      </c>
      <c r="K575" s="231">
        <v>60</v>
      </c>
      <c r="L575" s="231">
        <v>165</v>
      </c>
      <c r="M575" s="231">
        <v>75</v>
      </c>
      <c r="N575" s="231">
        <v>240</v>
      </c>
      <c r="O575" s="231">
        <v>135</v>
      </c>
      <c r="P575" s="231">
        <v>45</v>
      </c>
      <c r="Q575" s="231">
        <v>180</v>
      </c>
      <c r="R575" s="231">
        <v>0</v>
      </c>
      <c r="S575" s="231">
        <v>0</v>
      </c>
      <c r="T575" s="231">
        <v>0</v>
      </c>
      <c r="U575" s="231">
        <v>0</v>
      </c>
      <c r="V575" s="231">
        <v>0</v>
      </c>
      <c r="W575" s="231">
        <v>0</v>
      </c>
      <c r="X575" s="231">
        <v>1</v>
      </c>
      <c r="Y575" s="231">
        <v>15</v>
      </c>
      <c r="Z575" s="231">
        <v>0</v>
      </c>
      <c r="AA575" s="231">
        <v>2</v>
      </c>
      <c r="AB575" s="231">
        <v>30</v>
      </c>
      <c r="AC575" s="231">
        <v>0</v>
      </c>
      <c r="AD575" s="231">
        <v>2</v>
      </c>
      <c r="AE575" s="231">
        <v>30</v>
      </c>
      <c r="AF575" s="231">
        <v>0</v>
      </c>
      <c r="AG575">
        <v>0</v>
      </c>
    </row>
    <row r="576" spans="2:33" x14ac:dyDescent="0.35">
      <c r="B576">
        <v>51550</v>
      </c>
      <c r="C576" t="s">
        <v>708</v>
      </c>
      <c r="D576" s="231">
        <v>0</v>
      </c>
      <c r="E576" s="231">
        <v>1</v>
      </c>
      <c r="F576" s="231">
        <v>1</v>
      </c>
      <c r="G576" s="231">
        <v>2</v>
      </c>
      <c r="H576" s="231">
        <v>1</v>
      </c>
      <c r="I576" s="231">
        <v>1</v>
      </c>
      <c r="J576" s="231">
        <v>2</v>
      </c>
      <c r="K576" s="231">
        <v>0</v>
      </c>
      <c r="L576" s="231">
        <v>15</v>
      </c>
      <c r="M576" s="231">
        <v>0</v>
      </c>
      <c r="N576" s="231">
        <v>15</v>
      </c>
      <c r="O576" s="231">
        <v>15</v>
      </c>
      <c r="P576" s="231">
        <v>15</v>
      </c>
      <c r="Q576" s="231">
        <v>30</v>
      </c>
      <c r="R576" s="231">
        <v>0</v>
      </c>
      <c r="S576" s="231">
        <v>0</v>
      </c>
      <c r="T576" s="231">
        <v>0</v>
      </c>
      <c r="U576" s="231">
        <v>0</v>
      </c>
      <c r="V576" s="231">
        <v>0</v>
      </c>
      <c r="W576" s="231">
        <v>0</v>
      </c>
      <c r="X576" s="231">
        <v>0</v>
      </c>
      <c r="Y576" s="231">
        <v>0</v>
      </c>
      <c r="Z576" s="231">
        <v>0</v>
      </c>
      <c r="AA576" s="231">
        <v>0</v>
      </c>
      <c r="AB576" s="231">
        <v>0</v>
      </c>
      <c r="AC576" s="231">
        <v>0</v>
      </c>
      <c r="AD576" s="231">
        <v>0</v>
      </c>
      <c r="AE576" s="231">
        <v>0</v>
      </c>
      <c r="AF576" s="231">
        <v>0</v>
      </c>
      <c r="AG576">
        <v>0</v>
      </c>
    </row>
    <row r="577" spans="2:33" x14ac:dyDescent="0.35">
      <c r="B577">
        <v>51554</v>
      </c>
      <c r="C577" t="s">
        <v>709</v>
      </c>
      <c r="D577" s="231">
        <v>18</v>
      </c>
      <c r="E577" s="231">
        <v>12</v>
      </c>
      <c r="F577" s="231">
        <v>6</v>
      </c>
      <c r="G577" s="231">
        <v>18</v>
      </c>
      <c r="H577" s="231">
        <v>1</v>
      </c>
      <c r="I577" s="231">
        <v>0</v>
      </c>
      <c r="J577" s="231">
        <v>1</v>
      </c>
      <c r="K577" s="231">
        <v>270</v>
      </c>
      <c r="L577" s="231">
        <v>180</v>
      </c>
      <c r="M577" s="231">
        <v>90</v>
      </c>
      <c r="N577" s="231">
        <v>270</v>
      </c>
      <c r="O577" s="231">
        <v>15</v>
      </c>
      <c r="P577" s="231">
        <v>0</v>
      </c>
      <c r="Q577" s="231">
        <v>15</v>
      </c>
      <c r="R577" s="231">
        <v>6</v>
      </c>
      <c r="S577" s="231">
        <v>90</v>
      </c>
      <c r="T577" s="231">
        <v>15</v>
      </c>
      <c r="U577" s="231">
        <v>9</v>
      </c>
      <c r="V577" s="231">
        <v>135</v>
      </c>
      <c r="W577" s="231">
        <v>0</v>
      </c>
      <c r="X577" s="231">
        <v>3</v>
      </c>
      <c r="Y577" s="231">
        <v>45</v>
      </c>
      <c r="Z577" s="231">
        <v>0</v>
      </c>
      <c r="AA577" s="231">
        <v>0</v>
      </c>
      <c r="AB577" s="231">
        <v>0</v>
      </c>
      <c r="AC577" s="231">
        <v>0</v>
      </c>
      <c r="AD577" s="231">
        <v>0</v>
      </c>
      <c r="AE577" s="231">
        <v>0</v>
      </c>
      <c r="AF577" s="231">
        <v>0</v>
      </c>
      <c r="AG577">
        <v>0</v>
      </c>
    </row>
    <row r="578" spans="2:33" x14ac:dyDescent="0.35">
      <c r="B578">
        <v>51565</v>
      </c>
      <c r="C578" t="s">
        <v>710</v>
      </c>
      <c r="D578" s="231">
        <v>0</v>
      </c>
      <c r="E578" s="231">
        <v>4</v>
      </c>
      <c r="F578" s="231">
        <v>5</v>
      </c>
      <c r="G578" s="231">
        <v>9</v>
      </c>
      <c r="H578" s="231">
        <v>0</v>
      </c>
      <c r="I578" s="231">
        <v>0</v>
      </c>
      <c r="J578" s="231">
        <v>0</v>
      </c>
      <c r="K578" s="231">
        <v>0</v>
      </c>
      <c r="L578" s="231">
        <v>35</v>
      </c>
      <c r="M578" s="231">
        <v>65</v>
      </c>
      <c r="N578" s="231">
        <v>100</v>
      </c>
      <c r="O578" s="231">
        <v>0</v>
      </c>
      <c r="P578" s="231">
        <v>0</v>
      </c>
      <c r="Q578" s="231">
        <v>0</v>
      </c>
      <c r="R578" s="231">
        <v>0</v>
      </c>
      <c r="S578" s="231">
        <v>0</v>
      </c>
      <c r="T578" s="231">
        <v>0</v>
      </c>
      <c r="U578" s="231">
        <v>0</v>
      </c>
      <c r="V578" s="231">
        <v>0</v>
      </c>
      <c r="W578" s="231">
        <v>0</v>
      </c>
      <c r="X578" s="231">
        <v>2</v>
      </c>
      <c r="Y578" s="231">
        <v>20</v>
      </c>
      <c r="Z578" s="231">
        <v>0</v>
      </c>
      <c r="AA578" s="231">
        <v>0</v>
      </c>
      <c r="AB578" s="231">
        <v>0</v>
      </c>
      <c r="AC578" s="231">
        <v>0</v>
      </c>
      <c r="AD578" s="231">
        <v>0</v>
      </c>
      <c r="AE578" s="231">
        <v>0</v>
      </c>
      <c r="AF578" s="231">
        <v>0</v>
      </c>
      <c r="AG578">
        <v>0</v>
      </c>
    </row>
    <row r="579" spans="2:33" x14ac:dyDescent="0.35">
      <c r="B579">
        <v>51573</v>
      </c>
      <c r="C579" t="s">
        <v>711</v>
      </c>
      <c r="D579" s="231">
        <v>5</v>
      </c>
      <c r="E579" s="231">
        <v>17</v>
      </c>
      <c r="F579" s="231">
        <v>6</v>
      </c>
      <c r="G579" s="231">
        <v>23</v>
      </c>
      <c r="H579" s="231">
        <v>7</v>
      </c>
      <c r="I579" s="231">
        <v>4</v>
      </c>
      <c r="J579" s="231">
        <v>11</v>
      </c>
      <c r="K579" s="231">
        <v>75</v>
      </c>
      <c r="L579" s="231">
        <v>255</v>
      </c>
      <c r="M579" s="231">
        <v>90</v>
      </c>
      <c r="N579" s="231">
        <v>345</v>
      </c>
      <c r="O579" s="231">
        <v>105</v>
      </c>
      <c r="P579" s="231">
        <v>60</v>
      </c>
      <c r="Q579" s="231">
        <v>165</v>
      </c>
      <c r="R579" s="231">
        <v>4</v>
      </c>
      <c r="S579" s="231">
        <v>60</v>
      </c>
      <c r="T579" s="231">
        <v>45</v>
      </c>
      <c r="U579" s="231">
        <v>5</v>
      </c>
      <c r="V579" s="231">
        <v>75</v>
      </c>
      <c r="W579" s="231">
        <v>15</v>
      </c>
      <c r="X579" s="231">
        <v>8</v>
      </c>
      <c r="Y579" s="231">
        <v>120</v>
      </c>
      <c r="Z579" s="231">
        <v>60</v>
      </c>
      <c r="AA579" s="231">
        <v>7</v>
      </c>
      <c r="AB579" s="231">
        <v>105</v>
      </c>
      <c r="AC579" s="231">
        <v>0</v>
      </c>
      <c r="AD579" s="231">
        <v>7</v>
      </c>
      <c r="AE579" s="231">
        <v>105</v>
      </c>
      <c r="AF579" s="231">
        <v>0</v>
      </c>
      <c r="AG579">
        <v>0</v>
      </c>
    </row>
    <row r="580" spans="2:33" x14ac:dyDescent="0.35">
      <c r="B580">
        <v>51595</v>
      </c>
      <c r="C580" t="s">
        <v>712</v>
      </c>
      <c r="D580" s="231">
        <v>17</v>
      </c>
      <c r="E580" s="231">
        <v>23</v>
      </c>
      <c r="F580" s="231">
        <v>7</v>
      </c>
      <c r="G580" s="231">
        <v>30</v>
      </c>
      <c r="H580" s="231">
        <v>3</v>
      </c>
      <c r="I580" s="231">
        <v>0</v>
      </c>
      <c r="J580" s="231">
        <v>3</v>
      </c>
      <c r="K580" s="231">
        <v>255</v>
      </c>
      <c r="L580" s="231">
        <v>345</v>
      </c>
      <c r="M580" s="231">
        <v>105</v>
      </c>
      <c r="N580" s="231">
        <v>450</v>
      </c>
      <c r="O580" s="231">
        <v>45</v>
      </c>
      <c r="P580" s="231">
        <v>0</v>
      </c>
      <c r="Q580" s="231">
        <v>45</v>
      </c>
      <c r="R580" s="231">
        <v>1</v>
      </c>
      <c r="S580" s="231">
        <v>15</v>
      </c>
      <c r="T580" s="231">
        <v>0</v>
      </c>
      <c r="U580" s="231">
        <v>7</v>
      </c>
      <c r="V580" s="231">
        <v>105</v>
      </c>
      <c r="W580" s="231">
        <v>0</v>
      </c>
      <c r="X580" s="231">
        <v>21</v>
      </c>
      <c r="Y580" s="231">
        <v>315</v>
      </c>
      <c r="Z580" s="231">
        <v>30</v>
      </c>
      <c r="AA580" s="231">
        <v>9</v>
      </c>
      <c r="AB580" s="231">
        <v>135</v>
      </c>
      <c r="AC580" s="231">
        <v>0</v>
      </c>
      <c r="AD580" s="231">
        <v>0</v>
      </c>
      <c r="AE580" s="231">
        <v>0</v>
      </c>
      <c r="AF580" s="231">
        <v>0</v>
      </c>
      <c r="AG580">
        <v>0</v>
      </c>
    </row>
    <row r="581" spans="2:33" x14ac:dyDescent="0.35">
      <c r="B581">
        <v>51614</v>
      </c>
      <c r="C581" t="s">
        <v>713</v>
      </c>
      <c r="D581" s="231">
        <v>28</v>
      </c>
      <c r="E581" s="231">
        <v>33</v>
      </c>
      <c r="F581" s="231">
        <v>11</v>
      </c>
      <c r="G581" s="231">
        <v>44</v>
      </c>
      <c r="H581" s="231">
        <v>4</v>
      </c>
      <c r="I581" s="231">
        <v>4</v>
      </c>
      <c r="J581" s="231">
        <v>8</v>
      </c>
      <c r="K581" s="231">
        <v>420</v>
      </c>
      <c r="L581" s="231">
        <v>489</v>
      </c>
      <c r="M581" s="231">
        <v>165</v>
      </c>
      <c r="N581" s="231">
        <v>654</v>
      </c>
      <c r="O581" s="231">
        <v>49.5</v>
      </c>
      <c r="P581" s="231">
        <v>60</v>
      </c>
      <c r="Q581" s="231">
        <v>109.5</v>
      </c>
      <c r="R581" s="231">
        <v>17</v>
      </c>
      <c r="S581" s="231">
        <v>255</v>
      </c>
      <c r="T581" s="231">
        <v>15</v>
      </c>
      <c r="U581" s="231">
        <v>3</v>
      </c>
      <c r="V581" s="231">
        <v>45</v>
      </c>
      <c r="W581" s="231">
        <v>0</v>
      </c>
      <c r="X581" s="231">
        <v>12</v>
      </c>
      <c r="Y581" s="231">
        <v>177</v>
      </c>
      <c r="Z581" s="231">
        <v>49.5</v>
      </c>
      <c r="AA581" s="231">
        <v>24</v>
      </c>
      <c r="AB581" s="231">
        <v>360</v>
      </c>
      <c r="AC581" s="231">
        <v>30</v>
      </c>
      <c r="AD581" s="231">
        <v>24</v>
      </c>
      <c r="AE581" s="231">
        <v>360</v>
      </c>
      <c r="AF581" s="231">
        <v>30</v>
      </c>
      <c r="AG581">
        <v>0</v>
      </c>
    </row>
    <row r="582" spans="2:33" x14ac:dyDescent="0.35">
      <c r="B582">
        <v>51616</v>
      </c>
      <c r="C582" t="s">
        <v>714</v>
      </c>
      <c r="D582" s="231">
        <v>15</v>
      </c>
      <c r="E582" s="231">
        <v>21</v>
      </c>
      <c r="F582" s="231">
        <v>5</v>
      </c>
      <c r="G582" s="231">
        <v>26</v>
      </c>
      <c r="H582" s="231">
        <v>3</v>
      </c>
      <c r="I582" s="231">
        <v>2</v>
      </c>
      <c r="J582" s="231">
        <v>5</v>
      </c>
      <c r="K582" s="231">
        <v>225</v>
      </c>
      <c r="L582" s="231">
        <v>315</v>
      </c>
      <c r="M582" s="231">
        <v>75</v>
      </c>
      <c r="N582" s="231">
        <v>390</v>
      </c>
      <c r="O582" s="231">
        <v>45</v>
      </c>
      <c r="P582" s="231">
        <v>30</v>
      </c>
      <c r="Q582" s="231">
        <v>75</v>
      </c>
      <c r="R582" s="231">
        <v>9</v>
      </c>
      <c r="S582" s="231">
        <v>135</v>
      </c>
      <c r="T582" s="231">
        <v>0</v>
      </c>
      <c r="U582" s="231">
        <v>11</v>
      </c>
      <c r="V582" s="231">
        <v>165</v>
      </c>
      <c r="W582" s="231">
        <v>15</v>
      </c>
      <c r="X582" s="231">
        <v>4</v>
      </c>
      <c r="Y582" s="231">
        <v>60</v>
      </c>
      <c r="Z582" s="231">
        <v>30</v>
      </c>
      <c r="AA582" s="231">
        <v>8</v>
      </c>
      <c r="AB582" s="231">
        <v>120</v>
      </c>
      <c r="AC582" s="231">
        <v>15</v>
      </c>
      <c r="AD582" s="231">
        <v>0</v>
      </c>
      <c r="AE582" s="231">
        <v>0</v>
      </c>
      <c r="AF582" s="231">
        <v>0</v>
      </c>
      <c r="AG582">
        <v>1</v>
      </c>
    </row>
    <row r="583" spans="2:33" x14ac:dyDescent="0.35">
      <c r="B583">
        <v>51629</v>
      </c>
      <c r="C583" t="s">
        <v>715</v>
      </c>
      <c r="D583" s="231">
        <v>3</v>
      </c>
      <c r="E583" s="231">
        <v>13</v>
      </c>
      <c r="F583" s="231">
        <v>17</v>
      </c>
      <c r="G583" s="231">
        <v>30</v>
      </c>
      <c r="H583" s="231">
        <v>1</v>
      </c>
      <c r="I583" s="231">
        <v>0</v>
      </c>
      <c r="J583" s="231">
        <v>1</v>
      </c>
      <c r="K583" s="231">
        <v>45</v>
      </c>
      <c r="L583" s="231">
        <v>195</v>
      </c>
      <c r="M583" s="231">
        <v>255</v>
      </c>
      <c r="N583" s="231">
        <v>450</v>
      </c>
      <c r="O583" s="231">
        <v>0</v>
      </c>
      <c r="P583" s="231">
        <v>0</v>
      </c>
      <c r="Q583" s="231">
        <v>0</v>
      </c>
      <c r="R583" s="231">
        <v>3</v>
      </c>
      <c r="S583" s="231">
        <v>45</v>
      </c>
      <c r="T583" s="231">
        <v>0</v>
      </c>
      <c r="U583" s="231">
        <v>4</v>
      </c>
      <c r="V583" s="231">
        <v>60</v>
      </c>
      <c r="W583" s="231">
        <v>0</v>
      </c>
      <c r="X583" s="231">
        <v>7</v>
      </c>
      <c r="Y583" s="231">
        <v>105</v>
      </c>
      <c r="Z583" s="231">
        <v>0</v>
      </c>
      <c r="AA583" s="231">
        <v>5</v>
      </c>
      <c r="AB583" s="231">
        <v>75</v>
      </c>
      <c r="AC583" s="231">
        <v>0</v>
      </c>
      <c r="AD583" s="231">
        <v>5</v>
      </c>
      <c r="AE583" s="231">
        <v>75</v>
      </c>
      <c r="AF583" s="231">
        <v>0</v>
      </c>
      <c r="AG583">
        <v>0</v>
      </c>
    </row>
    <row r="584" spans="2:33" x14ac:dyDescent="0.35">
      <c r="B584">
        <v>51635</v>
      </c>
      <c r="C584" t="s">
        <v>716</v>
      </c>
      <c r="D584" s="231">
        <v>15</v>
      </c>
      <c r="E584" s="231">
        <v>23</v>
      </c>
      <c r="F584" s="231">
        <v>10</v>
      </c>
      <c r="G584" s="231">
        <v>33</v>
      </c>
      <c r="H584" s="231">
        <v>8</v>
      </c>
      <c r="I584" s="231">
        <v>6</v>
      </c>
      <c r="J584" s="231">
        <v>14</v>
      </c>
      <c r="K584" s="231">
        <v>225</v>
      </c>
      <c r="L584" s="231">
        <v>345</v>
      </c>
      <c r="M584" s="231">
        <v>120</v>
      </c>
      <c r="N584" s="231">
        <v>465</v>
      </c>
      <c r="O584" s="231">
        <v>120</v>
      </c>
      <c r="P584" s="231">
        <v>90</v>
      </c>
      <c r="Q584" s="231">
        <v>210</v>
      </c>
      <c r="R584" s="231">
        <v>0</v>
      </c>
      <c r="S584" s="231">
        <v>0</v>
      </c>
      <c r="T584" s="231">
        <v>0</v>
      </c>
      <c r="U584" s="231">
        <v>0</v>
      </c>
      <c r="V584" s="231">
        <v>0</v>
      </c>
      <c r="W584" s="231">
        <v>0</v>
      </c>
      <c r="X584" s="231">
        <v>7</v>
      </c>
      <c r="Y584" s="231">
        <v>105</v>
      </c>
      <c r="Z584" s="231">
        <v>45</v>
      </c>
      <c r="AA584" s="231">
        <v>0</v>
      </c>
      <c r="AB584" s="231">
        <v>0</v>
      </c>
      <c r="AC584" s="231">
        <v>0</v>
      </c>
      <c r="AD584" s="231">
        <v>0</v>
      </c>
      <c r="AE584" s="231">
        <v>0</v>
      </c>
      <c r="AF584" s="231">
        <v>0</v>
      </c>
      <c r="AG584">
        <v>0</v>
      </c>
    </row>
    <row r="585" spans="2:33" x14ac:dyDescent="0.35">
      <c r="B585">
        <v>51636</v>
      </c>
      <c r="C585" t="s">
        <v>717</v>
      </c>
      <c r="D585" s="231">
        <v>1</v>
      </c>
      <c r="E585" s="231">
        <v>20</v>
      </c>
      <c r="F585" s="231">
        <v>3</v>
      </c>
      <c r="G585" s="231">
        <v>23</v>
      </c>
      <c r="H585" s="231">
        <v>15</v>
      </c>
      <c r="I585" s="231">
        <v>2</v>
      </c>
      <c r="J585" s="231">
        <v>17</v>
      </c>
      <c r="K585" s="231">
        <v>15</v>
      </c>
      <c r="L585" s="231">
        <v>298.68</v>
      </c>
      <c r="M585" s="231">
        <v>45</v>
      </c>
      <c r="N585" s="231">
        <v>343.68</v>
      </c>
      <c r="O585" s="231">
        <v>225</v>
      </c>
      <c r="P585" s="231">
        <v>30</v>
      </c>
      <c r="Q585" s="231">
        <v>255</v>
      </c>
      <c r="R585" s="231">
        <v>2</v>
      </c>
      <c r="S585" s="231">
        <v>30</v>
      </c>
      <c r="T585" s="231">
        <v>0</v>
      </c>
      <c r="U585" s="231">
        <v>1</v>
      </c>
      <c r="V585" s="231">
        <v>15</v>
      </c>
      <c r="W585" s="231">
        <v>15</v>
      </c>
      <c r="X585" s="231">
        <v>1</v>
      </c>
      <c r="Y585" s="231">
        <v>15</v>
      </c>
      <c r="Z585" s="231">
        <v>15</v>
      </c>
      <c r="AA585" s="231">
        <v>0</v>
      </c>
      <c r="AB585" s="231">
        <v>0</v>
      </c>
      <c r="AC585" s="231">
        <v>0</v>
      </c>
      <c r="AD585" s="231">
        <v>1</v>
      </c>
      <c r="AE585" s="231">
        <v>15</v>
      </c>
      <c r="AF585" s="231">
        <v>0</v>
      </c>
      <c r="AG585">
        <v>0</v>
      </c>
    </row>
    <row r="586" spans="2:33" x14ac:dyDescent="0.35">
      <c r="B586">
        <v>51642</v>
      </c>
      <c r="C586" t="s">
        <v>718</v>
      </c>
      <c r="D586" s="231">
        <v>0</v>
      </c>
      <c r="E586" s="231">
        <v>2</v>
      </c>
      <c r="F586" s="231">
        <v>0</v>
      </c>
      <c r="G586" s="231">
        <v>2</v>
      </c>
      <c r="H586" s="231">
        <v>2</v>
      </c>
      <c r="I586" s="231">
        <v>0</v>
      </c>
      <c r="J586" s="231">
        <v>2</v>
      </c>
      <c r="K586" s="231">
        <v>0</v>
      </c>
      <c r="L586" s="231">
        <v>30</v>
      </c>
      <c r="M586" s="231">
        <v>0</v>
      </c>
      <c r="N586" s="231">
        <v>30</v>
      </c>
      <c r="O586" s="231">
        <v>30</v>
      </c>
      <c r="P586" s="231">
        <v>0</v>
      </c>
      <c r="Q586" s="231">
        <v>30</v>
      </c>
      <c r="R586" s="231">
        <v>0</v>
      </c>
      <c r="S586" s="231">
        <v>0</v>
      </c>
      <c r="T586" s="231">
        <v>0</v>
      </c>
      <c r="U586" s="231">
        <v>0</v>
      </c>
      <c r="V586" s="231">
        <v>0</v>
      </c>
      <c r="W586" s="231">
        <v>0</v>
      </c>
      <c r="X586" s="231">
        <v>2</v>
      </c>
      <c r="Y586" s="231">
        <v>30</v>
      </c>
      <c r="Z586" s="231">
        <v>30</v>
      </c>
      <c r="AA586" s="231">
        <v>0</v>
      </c>
      <c r="AB586" s="231">
        <v>0</v>
      </c>
      <c r="AC586" s="231">
        <v>0</v>
      </c>
      <c r="AD586" s="231">
        <v>0</v>
      </c>
      <c r="AE586" s="231">
        <v>0</v>
      </c>
      <c r="AF586" s="231">
        <v>0</v>
      </c>
      <c r="AG586">
        <v>0</v>
      </c>
    </row>
    <row r="587" spans="2:33" x14ac:dyDescent="0.35">
      <c r="B587">
        <v>51650</v>
      </c>
      <c r="C587" t="s">
        <v>719</v>
      </c>
      <c r="D587" s="231">
        <v>3</v>
      </c>
      <c r="E587" s="231">
        <v>13</v>
      </c>
      <c r="F587" s="231">
        <v>4</v>
      </c>
      <c r="G587" s="231">
        <v>17</v>
      </c>
      <c r="H587" s="231">
        <v>2</v>
      </c>
      <c r="I587" s="231">
        <v>1</v>
      </c>
      <c r="J587" s="231">
        <v>3</v>
      </c>
      <c r="K587" s="231">
        <v>45</v>
      </c>
      <c r="L587" s="231">
        <v>186</v>
      </c>
      <c r="M587" s="231">
        <v>60</v>
      </c>
      <c r="N587" s="231">
        <v>246</v>
      </c>
      <c r="O587" s="231">
        <v>30</v>
      </c>
      <c r="P587" s="231">
        <v>15</v>
      </c>
      <c r="Q587" s="231">
        <v>45</v>
      </c>
      <c r="R587" s="231">
        <v>0</v>
      </c>
      <c r="S587" s="231">
        <v>0</v>
      </c>
      <c r="T587" s="231">
        <v>0</v>
      </c>
      <c r="U587" s="231">
        <v>8</v>
      </c>
      <c r="V587" s="231">
        <v>111</v>
      </c>
      <c r="W587" s="231">
        <v>0</v>
      </c>
      <c r="X587" s="231">
        <v>4</v>
      </c>
      <c r="Y587" s="231">
        <v>60</v>
      </c>
      <c r="Z587" s="231">
        <v>30</v>
      </c>
      <c r="AA587" s="231">
        <v>7</v>
      </c>
      <c r="AB587" s="231">
        <v>105</v>
      </c>
      <c r="AC587" s="231">
        <v>0</v>
      </c>
      <c r="AD587" s="231">
        <v>0</v>
      </c>
      <c r="AE587" s="231">
        <v>0</v>
      </c>
      <c r="AF587" s="231">
        <v>0</v>
      </c>
      <c r="AG587">
        <v>0</v>
      </c>
    </row>
    <row r="588" spans="2:33" x14ac:dyDescent="0.35">
      <c r="B588">
        <v>51659</v>
      </c>
      <c r="C588" t="s">
        <v>1302</v>
      </c>
      <c r="D588" s="231">
        <v>14</v>
      </c>
      <c r="E588" s="231">
        <v>17</v>
      </c>
      <c r="F588" s="231">
        <v>13</v>
      </c>
      <c r="G588" s="231">
        <v>30</v>
      </c>
      <c r="H588" s="231">
        <v>1</v>
      </c>
      <c r="I588" s="231">
        <v>0</v>
      </c>
      <c r="J588" s="231">
        <v>1</v>
      </c>
      <c r="K588" s="231">
        <v>210</v>
      </c>
      <c r="L588" s="231">
        <v>255</v>
      </c>
      <c r="M588" s="231">
        <v>195</v>
      </c>
      <c r="N588" s="231">
        <v>450</v>
      </c>
      <c r="O588" s="231">
        <v>15</v>
      </c>
      <c r="P588" s="231">
        <v>0</v>
      </c>
      <c r="Q588" s="231">
        <v>15</v>
      </c>
      <c r="R588" s="231">
        <v>3</v>
      </c>
      <c r="S588" s="231">
        <v>45</v>
      </c>
      <c r="T588" s="231">
        <v>15</v>
      </c>
      <c r="U588" s="231">
        <v>2</v>
      </c>
      <c r="V588" s="231">
        <v>30</v>
      </c>
      <c r="W588" s="231">
        <v>0</v>
      </c>
      <c r="X588" s="231">
        <v>17</v>
      </c>
      <c r="Y588" s="231">
        <v>255</v>
      </c>
      <c r="Z588" s="231">
        <v>0</v>
      </c>
      <c r="AA588" s="231">
        <v>0</v>
      </c>
      <c r="AB588" s="231">
        <v>0</v>
      </c>
      <c r="AC588" s="231">
        <v>0</v>
      </c>
      <c r="AD588" s="231">
        <v>0</v>
      </c>
      <c r="AE588" s="231">
        <v>0</v>
      </c>
      <c r="AF588" s="231">
        <v>0</v>
      </c>
      <c r="AG588">
        <v>0</v>
      </c>
    </row>
    <row r="589" spans="2:33" x14ac:dyDescent="0.35">
      <c r="B589">
        <v>51698</v>
      </c>
      <c r="C589" t="s">
        <v>720</v>
      </c>
      <c r="D589" s="231">
        <v>11</v>
      </c>
      <c r="E589" s="231">
        <v>21</v>
      </c>
      <c r="F589" s="231">
        <v>6</v>
      </c>
      <c r="G589" s="231">
        <v>27</v>
      </c>
      <c r="H589" s="231">
        <v>4</v>
      </c>
      <c r="I589" s="231">
        <v>0</v>
      </c>
      <c r="J589" s="231">
        <v>4</v>
      </c>
      <c r="K589" s="231">
        <v>165</v>
      </c>
      <c r="L589" s="231">
        <v>315</v>
      </c>
      <c r="M589" s="231">
        <v>90</v>
      </c>
      <c r="N589" s="231">
        <v>405</v>
      </c>
      <c r="O589" s="231">
        <v>60</v>
      </c>
      <c r="P589" s="231">
        <v>0</v>
      </c>
      <c r="Q589" s="231">
        <v>60</v>
      </c>
      <c r="R589" s="231">
        <v>1</v>
      </c>
      <c r="S589" s="231">
        <v>15</v>
      </c>
      <c r="T589" s="231">
        <v>0</v>
      </c>
      <c r="U589" s="231">
        <v>0</v>
      </c>
      <c r="V589" s="231">
        <v>0</v>
      </c>
      <c r="W589" s="231">
        <v>0</v>
      </c>
      <c r="X589" s="231">
        <v>1</v>
      </c>
      <c r="Y589" s="231">
        <v>15</v>
      </c>
      <c r="Z589" s="231">
        <v>0</v>
      </c>
      <c r="AA589" s="231">
        <v>0</v>
      </c>
      <c r="AB589" s="231">
        <v>0</v>
      </c>
      <c r="AC589" s="231">
        <v>0</v>
      </c>
      <c r="AD589" s="231">
        <v>0</v>
      </c>
      <c r="AE589" s="231">
        <v>0</v>
      </c>
      <c r="AF589" s="231">
        <v>0</v>
      </c>
      <c r="AG589">
        <v>0</v>
      </c>
    </row>
    <row r="590" spans="2:33" x14ac:dyDescent="0.35">
      <c r="B590">
        <v>51702</v>
      </c>
      <c r="C590" t="s">
        <v>721</v>
      </c>
      <c r="D590" s="231">
        <v>0</v>
      </c>
      <c r="E590" s="231">
        <v>0</v>
      </c>
      <c r="F590" s="231">
        <v>1</v>
      </c>
      <c r="G590" s="231">
        <v>1</v>
      </c>
      <c r="H590" s="231">
        <v>0</v>
      </c>
      <c r="I590" s="231">
        <v>1</v>
      </c>
      <c r="J590" s="231">
        <v>1</v>
      </c>
      <c r="K590" s="231">
        <v>0</v>
      </c>
      <c r="L590" s="231">
        <v>0</v>
      </c>
      <c r="M590" s="231">
        <v>15</v>
      </c>
      <c r="N590" s="231">
        <v>15</v>
      </c>
      <c r="O590" s="231">
        <v>0</v>
      </c>
      <c r="P590" s="231">
        <v>15</v>
      </c>
      <c r="Q590" s="231">
        <v>15</v>
      </c>
      <c r="R590" s="231">
        <v>0</v>
      </c>
      <c r="S590" s="231">
        <v>0</v>
      </c>
      <c r="T590" s="231">
        <v>0</v>
      </c>
      <c r="U590" s="231">
        <v>0</v>
      </c>
      <c r="V590" s="231">
        <v>0</v>
      </c>
      <c r="W590" s="231">
        <v>0</v>
      </c>
      <c r="X590" s="231">
        <v>0</v>
      </c>
      <c r="Y590" s="231">
        <v>0</v>
      </c>
      <c r="Z590" s="231">
        <v>0</v>
      </c>
      <c r="AA590" s="231">
        <v>0</v>
      </c>
      <c r="AB590" s="231">
        <v>0</v>
      </c>
      <c r="AC590" s="231">
        <v>0</v>
      </c>
      <c r="AD590" s="231">
        <v>0</v>
      </c>
      <c r="AE590" s="231">
        <v>0</v>
      </c>
      <c r="AF590" s="231">
        <v>0</v>
      </c>
      <c r="AG590">
        <v>0</v>
      </c>
    </row>
    <row r="591" spans="2:33" x14ac:dyDescent="0.35">
      <c r="B591">
        <v>51735</v>
      </c>
      <c r="C591" t="s">
        <v>1286</v>
      </c>
      <c r="D591" s="231">
        <v>0</v>
      </c>
      <c r="E591" s="231">
        <v>2</v>
      </c>
      <c r="F591" s="231">
        <v>0</v>
      </c>
      <c r="G591" s="231">
        <v>2</v>
      </c>
      <c r="H591" s="231">
        <v>1</v>
      </c>
      <c r="I591" s="231">
        <v>0</v>
      </c>
      <c r="J591" s="231">
        <v>1</v>
      </c>
      <c r="K591" s="231">
        <v>0</v>
      </c>
      <c r="L591" s="231">
        <v>30</v>
      </c>
      <c r="M591" s="231">
        <v>0</v>
      </c>
      <c r="N591" s="231">
        <v>30</v>
      </c>
      <c r="O591" s="231">
        <v>15</v>
      </c>
      <c r="P591" s="231">
        <v>0</v>
      </c>
      <c r="Q591" s="231">
        <v>15</v>
      </c>
      <c r="R591" s="231">
        <v>1</v>
      </c>
      <c r="S591" s="231">
        <v>15</v>
      </c>
      <c r="T591" s="231">
        <v>0</v>
      </c>
      <c r="U591" s="231">
        <v>0</v>
      </c>
      <c r="V591" s="231">
        <v>0</v>
      </c>
      <c r="W591" s="231">
        <v>0</v>
      </c>
      <c r="X591" s="231">
        <v>0</v>
      </c>
      <c r="Y591" s="231">
        <v>0</v>
      </c>
      <c r="Z591" s="231">
        <v>0</v>
      </c>
      <c r="AA591" s="231">
        <v>0</v>
      </c>
      <c r="AB591" s="231">
        <v>0</v>
      </c>
      <c r="AC591" s="231">
        <v>0</v>
      </c>
      <c r="AD591" s="231">
        <v>0</v>
      </c>
      <c r="AE591" s="231">
        <v>0</v>
      </c>
      <c r="AF591" s="231">
        <v>0</v>
      </c>
      <c r="AG591">
        <v>0</v>
      </c>
    </row>
    <row r="592" spans="2:33" x14ac:dyDescent="0.35">
      <c r="B592">
        <v>51750</v>
      </c>
      <c r="C592" t="s">
        <v>722</v>
      </c>
      <c r="D592" s="231">
        <v>37</v>
      </c>
      <c r="E592" s="231">
        <v>47</v>
      </c>
      <c r="F592" s="231">
        <v>9</v>
      </c>
      <c r="G592" s="231">
        <v>56</v>
      </c>
      <c r="H592" s="231">
        <v>30</v>
      </c>
      <c r="I592" s="231">
        <v>3</v>
      </c>
      <c r="J592" s="231">
        <v>33</v>
      </c>
      <c r="K592" s="231">
        <v>555</v>
      </c>
      <c r="L592" s="231">
        <v>705</v>
      </c>
      <c r="M592" s="231">
        <v>135</v>
      </c>
      <c r="N592" s="231">
        <v>840</v>
      </c>
      <c r="O592" s="231">
        <v>450</v>
      </c>
      <c r="P592" s="231">
        <v>45</v>
      </c>
      <c r="Q592" s="231">
        <v>495</v>
      </c>
      <c r="R592" s="231">
        <v>17</v>
      </c>
      <c r="S592" s="231">
        <v>255</v>
      </c>
      <c r="T592" s="231">
        <v>120</v>
      </c>
      <c r="U592" s="231">
        <v>25</v>
      </c>
      <c r="V592" s="231">
        <v>375</v>
      </c>
      <c r="W592" s="231">
        <v>210</v>
      </c>
      <c r="X592" s="231">
        <v>5</v>
      </c>
      <c r="Y592" s="231">
        <v>75</v>
      </c>
      <c r="Z592" s="231">
        <v>60</v>
      </c>
      <c r="AA592" s="231">
        <v>14</v>
      </c>
      <c r="AB592" s="231">
        <v>210</v>
      </c>
      <c r="AC592" s="231">
        <v>45</v>
      </c>
      <c r="AD592" s="231">
        <v>10</v>
      </c>
      <c r="AE592" s="231">
        <v>150</v>
      </c>
      <c r="AF592" s="231">
        <v>30</v>
      </c>
      <c r="AG592">
        <v>0</v>
      </c>
    </row>
    <row r="593" spans="2:33" x14ac:dyDescent="0.35">
      <c r="B593">
        <v>51756</v>
      </c>
      <c r="C593" t="s">
        <v>723</v>
      </c>
      <c r="D593" s="231">
        <v>3</v>
      </c>
      <c r="E593" s="231">
        <v>10</v>
      </c>
      <c r="F593" s="231">
        <v>3</v>
      </c>
      <c r="G593" s="231">
        <v>13</v>
      </c>
      <c r="H593" s="231">
        <v>7</v>
      </c>
      <c r="I593" s="231">
        <v>1</v>
      </c>
      <c r="J593" s="231">
        <v>8</v>
      </c>
      <c r="K593" s="231">
        <v>45</v>
      </c>
      <c r="L593" s="231">
        <v>150</v>
      </c>
      <c r="M593" s="231">
        <v>45</v>
      </c>
      <c r="N593" s="231">
        <v>195</v>
      </c>
      <c r="O593" s="231">
        <v>105</v>
      </c>
      <c r="P593" s="231">
        <v>15</v>
      </c>
      <c r="Q593" s="231">
        <v>120</v>
      </c>
      <c r="R593" s="231">
        <v>6</v>
      </c>
      <c r="S593" s="231">
        <v>90</v>
      </c>
      <c r="T593" s="231">
        <v>45</v>
      </c>
      <c r="U593" s="231">
        <v>4</v>
      </c>
      <c r="V593" s="231">
        <v>60</v>
      </c>
      <c r="W593" s="231">
        <v>30</v>
      </c>
      <c r="X593" s="231">
        <v>0</v>
      </c>
      <c r="Y593" s="231">
        <v>0</v>
      </c>
      <c r="Z593" s="231">
        <v>0</v>
      </c>
      <c r="AA593" s="231">
        <v>0</v>
      </c>
      <c r="AB593" s="231">
        <v>0</v>
      </c>
      <c r="AC593" s="231">
        <v>0</v>
      </c>
      <c r="AD593" s="231">
        <v>0</v>
      </c>
      <c r="AE593" s="231">
        <v>0</v>
      </c>
      <c r="AF593" s="231">
        <v>0</v>
      </c>
      <c r="AG593">
        <v>0</v>
      </c>
    </row>
    <row r="594" spans="2:33" x14ac:dyDescent="0.35">
      <c r="B594">
        <v>51768</v>
      </c>
      <c r="C594" t="s">
        <v>724</v>
      </c>
      <c r="D594" s="231">
        <v>6</v>
      </c>
      <c r="E594" s="231">
        <v>25</v>
      </c>
      <c r="F594" s="231">
        <v>11</v>
      </c>
      <c r="G594" s="231">
        <v>36</v>
      </c>
      <c r="H594" s="231">
        <v>10</v>
      </c>
      <c r="I594" s="231">
        <v>7</v>
      </c>
      <c r="J594" s="231">
        <v>17</v>
      </c>
      <c r="K594" s="231">
        <v>86.25</v>
      </c>
      <c r="L594" s="231">
        <v>358.76000000000005</v>
      </c>
      <c r="M594" s="231">
        <v>160.93</v>
      </c>
      <c r="N594" s="231">
        <v>519.69000000000005</v>
      </c>
      <c r="O594" s="231">
        <v>109.03</v>
      </c>
      <c r="P594" s="231">
        <v>87.48</v>
      </c>
      <c r="Q594" s="231">
        <v>196.51</v>
      </c>
      <c r="R594" s="231">
        <v>1</v>
      </c>
      <c r="S594" s="231">
        <v>15</v>
      </c>
      <c r="T594" s="231">
        <v>0</v>
      </c>
      <c r="U594" s="231">
        <v>5</v>
      </c>
      <c r="V594" s="231">
        <v>71.25</v>
      </c>
      <c r="W594" s="231">
        <v>17.8</v>
      </c>
      <c r="X594" s="231">
        <v>3</v>
      </c>
      <c r="Y594" s="231">
        <v>45</v>
      </c>
      <c r="Z594" s="231">
        <v>6.87</v>
      </c>
      <c r="AA594" s="231">
        <v>0</v>
      </c>
      <c r="AB594" s="231">
        <v>0</v>
      </c>
      <c r="AC594" s="231">
        <v>0</v>
      </c>
      <c r="AD594" s="231">
        <v>0</v>
      </c>
      <c r="AE594" s="231">
        <v>0</v>
      </c>
      <c r="AF594" s="231">
        <v>0</v>
      </c>
      <c r="AG594">
        <v>1</v>
      </c>
    </row>
    <row r="595" spans="2:33" x14ac:dyDescent="0.35">
      <c r="B595">
        <v>51769</v>
      </c>
      <c r="C595" t="s">
        <v>725</v>
      </c>
      <c r="D595" s="231">
        <v>6</v>
      </c>
      <c r="E595" s="231">
        <v>7</v>
      </c>
      <c r="F595" s="231">
        <v>3</v>
      </c>
      <c r="G595" s="231">
        <v>10</v>
      </c>
      <c r="H595" s="231">
        <v>1</v>
      </c>
      <c r="I595" s="231">
        <v>1</v>
      </c>
      <c r="J595" s="231">
        <v>2</v>
      </c>
      <c r="K595" s="231">
        <v>90</v>
      </c>
      <c r="L595" s="231">
        <v>105</v>
      </c>
      <c r="M595" s="231">
        <v>45</v>
      </c>
      <c r="N595" s="231">
        <v>150</v>
      </c>
      <c r="O595" s="231">
        <v>15</v>
      </c>
      <c r="P595" s="231">
        <v>15</v>
      </c>
      <c r="Q595" s="231">
        <v>30</v>
      </c>
      <c r="R595" s="231">
        <v>0</v>
      </c>
      <c r="S595" s="231">
        <v>0</v>
      </c>
      <c r="T595" s="231">
        <v>0</v>
      </c>
      <c r="U595" s="231">
        <v>3</v>
      </c>
      <c r="V595" s="231">
        <v>45</v>
      </c>
      <c r="W595" s="231">
        <v>15</v>
      </c>
      <c r="X595" s="231">
        <v>7</v>
      </c>
      <c r="Y595" s="231">
        <v>105</v>
      </c>
      <c r="Z595" s="231">
        <v>15</v>
      </c>
      <c r="AA595" s="231">
        <v>0</v>
      </c>
      <c r="AB595" s="231">
        <v>0</v>
      </c>
      <c r="AC595" s="231">
        <v>0</v>
      </c>
      <c r="AD595" s="231">
        <v>0</v>
      </c>
      <c r="AE595" s="231">
        <v>0</v>
      </c>
      <c r="AF595" s="231">
        <v>0</v>
      </c>
      <c r="AG595">
        <v>0</v>
      </c>
    </row>
    <row r="596" spans="2:33" x14ac:dyDescent="0.35">
      <c r="B596">
        <v>51771</v>
      </c>
      <c r="C596" t="s">
        <v>726</v>
      </c>
      <c r="D596" s="231">
        <v>19</v>
      </c>
      <c r="E596" s="231">
        <v>39</v>
      </c>
      <c r="F596" s="231">
        <v>14</v>
      </c>
      <c r="G596" s="231">
        <v>53</v>
      </c>
      <c r="H596" s="231">
        <v>9</v>
      </c>
      <c r="I596" s="231">
        <v>0</v>
      </c>
      <c r="J596" s="231">
        <v>9</v>
      </c>
      <c r="K596" s="231">
        <v>285</v>
      </c>
      <c r="L596" s="231">
        <v>585</v>
      </c>
      <c r="M596" s="231">
        <v>210</v>
      </c>
      <c r="N596" s="231">
        <v>795</v>
      </c>
      <c r="O596" s="231">
        <v>135</v>
      </c>
      <c r="P596" s="231">
        <v>0</v>
      </c>
      <c r="Q596" s="231">
        <v>135</v>
      </c>
      <c r="R596" s="231">
        <v>22</v>
      </c>
      <c r="S596" s="231">
        <v>330</v>
      </c>
      <c r="T596" s="231">
        <v>45</v>
      </c>
      <c r="U596" s="231">
        <v>24</v>
      </c>
      <c r="V596" s="231">
        <v>360</v>
      </c>
      <c r="W596" s="231">
        <v>45</v>
      </c>
      <c r="X596" s="231">
        <v>4</v>
      </c>
      <c r="Y596" s="231">
        <v>60</v>
      </c>
      <c r="Z596" s="231">
        <v>30</v>
      </c>
      <c r="AA596" s="231">
        <v>10</v>
      </c>
      <c r="AB596" s="231">
        <v>150</v>
      </c>
      <c r="AC596" s="231">
        <v>15</v>
      </c>
      <c r="AD596" s="231">
        <v>10</v>
      </c>
      <c r="AE596" s="231">
        <v>150</v>
      </c>
      <c r="AF596" s="231">
        <v>15</v>
      </c>
      <c r="AG596">
        <v>0</v>
      </c>
    </row>
    <row r="597" spans="2:33" x14ac:dyDescent="0.35">
      <c r="B597">
        <v>51781</v>
      </c>
      <c r="C597" t="s">
        <v>728</v>
      </c>
      <c r="D597" s="231">
        <v>10</v>
      </c>
      <c r="E597" s="231">
        <v>47</v>
      </c>
      <c r="F597" s="231">
        <v>15</v>
      </c>
      <c r="G597" s="231">
        <v>62</v>
      </c>
      <c r="H597" s="231">
        <v>34</v>
      </c>
      <c r="I597" s="231">
        <v>11</v>
      </c>
      <c r="J597" s="231">
        <v>45</v>
      </c>
      <c r="K597" s="231">
        <v>135</v>
      </c>
      <c r="L597" s="231">
        <v>690</v>
      </c>
      <c r="M597" s="231">
        <v>210</v>
      </c>
      <c r="N597" s="231">
        <v>900</v>
      </c>
      <c r="O597" s="231">
        <v>465.28</v>
      </c>
      <c r="P597" s="231">
        <v>153.95999999999998</v>
      </c>
      <c r="Q597" s="231">
        <v>619.24</v>
      </c>
      <c r="R597" s="231">
        <v>8</v>
      </c>
      <c r="S597" s="231">
        <v>115</v>
      </c>
      <c r="T597" s="231">
        <v>62.64</v>
      </c>
      <c r="U597" s="231">
        <v>5</v>
      </c>
      <c r="V597" s="231">
        <v>75</v>
      </c>
      <c r="W597" s="231">
        <v>26.32</v>
      </c>
      <c r="X597" s="231">
        <v>9</v>
      </c>
      <c r="Y597" s="231">
        <v>135</v>
      </c>
      <c r="Z597" s="231">
        <v>101.32</v>
      </c>
      <c r="AA597" s="231">
        <v>5</v>
      </c>
      <c r="AB597" s="231">
        <v>65</v>
      </c>
      <c r="AC597" s="231">
        <v>0</v>
      </c>
      <c r="AD597" s="231">
        <v>0</v>
      </c>
      <c r="AE597" s="231">
        <v>0</v>
      </c>
      <c r="AF597" s="231">
        <v>0</v>
      </c>
      <c r="AG597">
        <v>0</v>
      </c>
    </row>
    <row r="598" spans="2:33" x14ac:dyDescent="0.35">
      <c r="B598">
        <v>51790</v>
      </c>
      <c r="C598" t="s">
        <v>729</v>
      </c>
      <c r="D598" s="231">
        <v>0</v>
      </c>
      <c r="E598" s="231">
        <v>3</v>
      </c>
      <c r="F598" s="231">
        <v>0</v>
      </c>
      <c r="G598" s="231">
        <v>3</v>
      </c>
      <c r="H598" s="231">
        <v>3</v>
      </c>
      <c r="I598" s="231">
        <v>0</v>
      </c>
      <c r="J598" s="231">
        <v>3</v>
      </c>
      <c r="K598" s="231">
        <v>0</v>
      </c>
      <c r="L598" s="231">
        <v>0</v>
      </c>
      <c r="M598" s="231">
        <v>0</v>
      </c>
      <c r="N598" s="231">
        <v>0</v>
      </c>
      <c r="O598" s="231">
        <v>45</v>
      </c>
      <c r="P598" s="231">
        <v>0</v>
      </c>
      <c r="Q598" s="231">
        <v>45</v>
      </c>
      <c r="R598" s="231">
        <v>0</v>
      </c>
      <c r="S598" s="231">
        <v>0</v>
      </c>
      <c r="T598" s="231">
        <v>0</v>
      </c>
      <c r="U598" s="231">
        <v>0</v>
      </c>
      <c r="V598" s="231">
        <v>0</v>
      </c>
      <c r="W598" s="231">
        <v>0</v>
      </c>
      <c r="X598" s="231">
        <v>0</v>
      </c>
      <c r="Y598" s="231">
        <v>0</v>
      </c>
      <c r="Z598" s="231">
        <v>0</v>
      </c>
      <c r="AA598" s="231">
        <v>0</v>
      </c>
      <c r="AB598" s="231">
        <v>0</v>
      </c>
      <c r="AC598" s="231">
        <v>0</v>
      </c>
      <c r="AD598" s="231">
        <v>0</v>
      </c>
      <c r="AE598" s="231">
        <v>0</v>
      </c>
      <c r="AF598" s="231">
        <v>0</v>
      </c>
      <c r="AG598">
        <v>0</v>
      </c>
    </row>
    <row r="599" spans="2:33" x14ac:dyDescent="0.35">
      <c r="B599">
        <v>51791</v>
      </c>
      <c r="C599" t="s">
        <v>730</v>
      </c>
      <c r="D599" s="231">
        <v>0</v>
      </c>
      <c r="E599" s="231">
        <v>23</v>
      </c>
      <c r="F599" s="231">
        <v>8</v>
      </c>
      <c r="G599" s="231">
        <v>31</v>
      </c>
      <c r="H599" s="231">
        <v>15</v>
      </c>
      <c r="I599" s="231">
        <v>6</v>
      </c>
      <c r="J599" s="231">
        <v>21</v>
      </c>
      <c r="K599" s="231">
        <v>0</v>
      </c>
      <c r="L599" s="231">
        <v>345</v>
      </c>
      <c r="M599" s="231">
        <v>120</v>
      </c>
      <c r="N599" s="231">
        <v>465</v>
      </c>
      <c r="O599" s="231">
        <v>225</v>
      </c>
      <c r="P599" s="231">
        <v>90</v>
      </c>
      <c r="Q599" s="231">
        <v>315</v>
      </c>
      <c r="R599" s="231">
        <v>0</v>
      </c>
      <c r="S599" s="231">
        <v>0</v>
      </c>
      <c r="T599" s="231">
        <v>0</v>
      </c>
      <c r="U599" s="231">
        <v>2</v>
      </c>
      <c r="V599" s="231">
        <v>30</v>
      </c>
      <c r="W599" s="231">
        <v>30</v>
      </c>
      <c r="X599" s="231">
        <v>2</v>
      </c>
      <c r="Y599" s="231">
        <v>30</v>
      </c>
      <c r="Z599" s="231">
        <v>15</v>
      </c>
      <c r="AA599" s="231">
        <v>1</v>
      </c>
      <c r="AB599" s="231">
        <v>15</v>
      </c>
      <c r="AC599" s="231">
        <v>15</v>
      </c>
      <c r="AD599" s="231">
        <v>0</v>
      </c>
      <c r="AE599" s="231">
        <v>0</v>
      </c>
      <c r="AF599" s="231">
        <v>0</v>
      </c>
      <c r="AG599">
        <v>0</v>
      </c>
    </row>
    <row r="600" spans="2:33" x14ac:dyDescent="0.35">
      <c r="B600">
        <v>51865</v>
      </c>
      <c r="C600" t="s">
        <v>731</v>
      </c>
      <c r="D600" s="231">
        <v>0</v>
      </c>
      <c r="E600" s="231">
        <v>1</v>
      </c>
      <c r="F600" s="231">
        <v>1</v>
      </c>
      <c r="G600" s="231">
        <v>2</v>
      </c>
      <c r="H600" s="231">
        <v>1</v>
      </c>
      <c r="I600" s="231">
        <v>0</v>
      </c>
      <c r="J600" s="231">
        <v>1</v>
      </c>
      <c r="K600" s="231">
        <v>0</v>
      </c>
      <c r="L600" s="231">
        <v>15</v>
      </c>
      <c r="M600" s="231">
        <v>15</v>
      </c>
      <c r="N600" s="231">
        <v>30</v>
      </c>
      <c r="O600" s="231">
        <v>15</v>
      </c>
      <c r="P600" s="231">
        <v>0</v>
      </c>
      <c r="Q600" s="231">
        <v>15</v>
      </c>
      <c r="R600" s="231">
        <v>0</v>
      </c>
      <c r="S600" s="231">
        <v>0</v>
      </c>
      <c r="T600" s="231">
        <v>0</v>
      </c>
      <c r="U600" s="231">
        <v>0</v>
      </c>
      <c r="V600" s="231">
        <v>0</v>
      </c>
      <c r="W600" s="231">
        <v>0</v>
      </c>
      <c r="X600" s="231">
        <v>0</v>
      </c>
      <c r="Y600" s="231">
        <v>0</v>
      </c>
      <c r="Z600" s="231">
        <v>0</v>
      </c>
      <c r="AA600" s="231">
        <v>0</v>
      </c>
      <c r="AB600" s="231">
        <v>0</v>
      </c>
      <c r="AC600" s="231">
        <v>0</v>
      </c>
      <c r="AD600" s="231">
        <v>0</v>
      </c>
      <c r="AE600" s="231">
        <v>0</v>
      </c>
      <c r="AF600" s="231">
        <v>0</v>
      </c>
      <c r="AG600">
        <v>0</v>
      </c>
    </row>
    <row r="601" spans="2:33" x14ac:dyDescent="0.35">
      <c r="B601">
        <v>51866</v>
      </c>
      <c r="C601" t="s">
        <v>821</v>
      </c>
      <c r="D601" s="231">
        <v>1</v>
      </c>
      <c r="E601" s="231">
        <v>2</v>
      </c>
      <c r="F601" s="231">
        <v>0</v>
      </c>
      <c r="G601" s="231">
        <v>2</v>
      </c>
      <c r="H601" s="231">
        <v>2</v>
      </c>
      <c r="I601" s="231">
        <v>0</v>
      </c>
      <c r="J601" s="231">
        <v>2</v>
      </c>
      <c r="K601" s="231">
        <v>15</v>
      </c>
      <c r="L601" s="231">
        <v>30</v>
      </c>
      <c r="M601" s="231">
        <v>0</v>
      </c>
      <c r="N601" s="231">
        <v>30</v>
      </c>
      <c r="O601" s="231">
        <v>30</v>
      </c>
      <c r="P601" s="231">
        <v>0</v>
      </c>
      <c r="Q601" s="231">
        <v>30</v>
      </c>
      <c r="R601" s="231">
        <v>0</v>
      </c>
      <c r="S601" s="231">
        <v>0</v>
      </c>
      <c r="T601" s="231">
        <v>0</v>
      </c>
      <c r="U601" s="231">
        <v>1</v>
      </c>
      <c r="V601" s="231">
        <v>15</v>
      </c>
      <c r="W601" s="231">
        <v>15</v>
      </c>
      <c r="X601" s="231">
        <v>0</v>
      </c>
      <c r="Y601" s="231">
        <v>0</v>
      </c>
      <c r="Z601" s="231">
        <v>0</v>
      </c>
      <c r="AA601" s="231">
        <v>0</v>
      </c>
      <c r="AB601" s="231">
        <v>0</v>
      </c>
      <c r="AC601" s="231">
        <v>0</v>
      </c>
      <c r="AD601" s="231">
        <v>0</v>
      </c>
      <c r="AE601" s="231">
        <v>0</v>
      </c>
      <c r="AF601" s="231">
        <v>0</v>
      </c>
      <c r="AG601">
        <v>0</v>
      </c>
    </row>
    <row r="602" spans="2:33" x14ac:dyDescent="0.35">
      <c r="B602">
        <v>51887</v>
      </c>
      <c r="C602" t="s">
        <v>733</v>
      </c>
      <c r="D602" s="231">
        <v>0</v>
      </c>
      <c r="E602" s="231">
        <v>1</v>
      </c>
      <c r="F602" s="231">
        <v>0</v>
      </c>
      <c r="G602" s="231">
        <v>1</v>
      </c>
      <c r="H602" s="231">
        <v>1</v>
      </c>
      <c r="I602" s="231">
        <v>0</v>
      </c>
      <c r="J602" s="231">
        <v>1</v>
      </c>
      <c r="K602" s="231">
        <v>0</v>
      </c>
      <c r="L602" s="231">
        <v>15</v>
      </c>
      <c r="M602" s="231">
        <v>0</v>
      </c>
      <c r="N602" s="231">
        <v>15</v>
      </c>
      <c r="O602" s="231">
        <v>15</v>
      </c>
      <c r="P602" s="231">
        <v>0</v>
      </c>
      <c r="Q602" s="231">
        <v>15</v>
      </c>
      <c r="R602" s="231">
        <v>0</v>
      </c>
      <c r="S602" s="231">
        <v>0</v>
      </c>
      <c r="T602" s="231">
        <v>0</v>
      </c>
      <c r="U602" s="231">
        <v>0</v>
      </c>
      <c r="V602" s="231">
        <v>0</v>
      </c>
      <c r="W602" s="231">
        <v>0</v>
      </c>
      <c r="X602" s="231">
        <v>0</v>
      </c>
      <c r="Y602" s="231">
        <v>0</v>
      </c>
      <c r="Z602" s="231">
        <v>0</v>
      </c>
      <c r="AA602" s="231">
        <v>0</v>
      </c>
      <c r="AB602" s="231">
        <v>0</v>
      </c>
      <c r="AC602" s="231">
        <v>0</v>
      </c>
      <c r="AD602" s="231">
        <v>0</v>
      </c>
      <c r="AE602" s="231">
        <v>0</v>
      </c>
      <c r="AF602" s="231">
        <v>0</v>
      </c>
      <c r="AG602">
        <v>0</v>
      </c>
    </row>
    <row r="603" spans="2:33" x14ac:dyDescent="0.35">
      <c r="B603">
        <v>51977</v>
      </c>
      <c r="C603" t="s">
        <v>734</v>
      </c>
      <c r="D603" s="231">
        <v>3</v>
      </c>
      <c r="E603" s="231">
        <v>1</v>
      </c>
      <c r="F603" s="231">
        <v>0</v>
      </c>
      <c r="G603" s="231">
        <v>1</v>
      </c>
      <c r="H603" s="231">
        <v>0</v>
      </c>
      <c r="I603" s="231">
        <v>0</v>
      </c>
      <c r="J603" s="231">
        <v>0</v>
      </c>
      <c r="K603" s="231">
        <v>45</v>
      </c>
      <c r="L603" s="231">
        <v>15</v>
      </c>
      <c r="M603" s="231">
        <v>0</v>
      </c>
      <c r="N603" s="231">
        <v>15</v>
      </c>
      <c r="O603" s="231">
        <v>0</v>
      </c>
      <c r="P603" s="231">
        <v>0</v>
      </c>
      <c r="Q603" s="231">
        <v>0</v>
      </c>
      <c r="R603" s="231">
        <v>1</v>
      </c>
      <c r="S603" s="231">
        <v>15</v>
      </c>
      <c r="T603" s="231">
        <v>0</v>
      </c>
      <c r="U603" s="231">
        <v>0</v>
      </c>
      <c r="V603" s="231">
        <v>0</v>
      </c>
      <c r="W603" s="231">
        <v>0</v>
      </c>
      <c r="X603" s="231">
        <v>0</v>
      </c>
      <c r="Y603" s="231">
        <v>0</v>
      </c>
      <c r="Z603" s="231">
        <v>0</v>
      </c>
      <c r="AA603" s="231">
        <v>0</v>
      </c>
      <c r="AB603" s="231">
        <v>0</v>
      </c>
      <c r="AC603" s="231">
        <v>0</v>
      </c>
      <c r="AD603" s="231">
        <v>0</v>
      </c>
      <c r="AE603" s="231">
        <v>0</v>
      </c>
      <c r="AF603" s="231">
        <v>0</v>
      </c>
      <c r="AG603">
        <v>0</v>
      </c>
    </row>
    <row r="604" spans="2:33" x14ac:dyDescent="0.35">
      <c r="B604">
        <v>51981</v>
      </c>
      <c r="C604" t="s">
        <v>735</v>
      </c>
      <c r="D604" s="231">
        <v>22</v>
      </c>
      <c r="E604" s="231">
        <v>28</v>
      </c>
      <c r="F604" s="231">
        <v>1</v>
      </c>
      <c r="G604" s="231">
        <v>29</v>
      </c>
      <c r="H604" s="231">
        <v>2</v>
      </c>
      <c r="I604" s="231">
        <v>0</v>
      </c>
      <c r="J604" s="231">
        <v>2</v>
      </c>
      <c r="K604" s="231">
        <v>330</v>
      </c>
      <c r="L604" s="231">
        <v>420</v>
      </c>
      <c r="M604" s="231">
        <v>15</v>
      </c>
      <c r="N604" s="231">
        <v>435</v>
      </c>
      <c r="O604" s="231">
        <v>30</v>
      </c>
      <c r="P604" s="231">
        <v>0</v>
      </c>
      <c r="Q604" s="231">
        <v>30</v>
      </c>
      <c r="R604" s="231">
        <v>12</v>
      </c>
      <c r="S604" s="231">
        <v>180</v>
      </c>
      <c r="T604" s="231">
        <v>0</v>
      </c>
      <c r="U604" s="231">
        <v>8</v>
      </c>
      <c r="V604" s="231">
        <v>120</v>
      </c>
      <c r="W604" s="231">
        <v>15</v>
      </c>
      <c r="X604" s="231">
        <v>6</v>
      </c>
      <c r="Y604" s="231">
        <v>90</v>
      </c>
      <c r="Z604" s="231">
        <v>15</v>
      </c>
      <c r="AA604" s="231">
        <v>10</v>
      </c>
      <c r="AB604" s="231">
        <v>150</v>
      </c>
      <c r="AC604" s="231">
        <v>0</v>
      </c>
      <c r="AD604" s="231">
        <v>0</v>
      </c>
      <c r="AE604" s="231">
        <v>0</v>
      </c>
      <c r="AF604" s="231">
        <v>0</v>
      </c>
      <c r="AG604">
        <v>0</v>
      </c>
    </row>
    <row r="605" spans="2:33" x14ac:dyDescent="0.35">
      <c r="B605">
        <v>51989</v>
      </c>
      <c r="C605" t="s">
        <v>736</v>
      </c>
      <c r="D605" s="231">
        <v>2</v>
      </c>
      <c r="E605" s="231">
        <v>4</v>
      </c>
      <c r="F605" s="231">
        <v>1</v>
      </c>
      <c r="G605" s="231">
        <v>5</v>
      </c>
      <c r="H605" s="231">
        <v>1</v>
      </c>
      <c r="I605" s="231">
        <v>1</v>
      </c>
      <c r="J605" s="231">
        <v>2</v>
      </c>
      <c r="K605" s="231">
        <v>30</v>
      </c>
      <c r="L605" s="231">
        <v>60</v>
      </c>
      <c r="M605" s="231">
        <v>15</v>
      </c>
      <c r="N605" s="231">
        <v>75</v>
      </c>
      <c r="O605" s="231">
        <v>15</v>
      </c>
      <c r="P605" s="231">
        <v>15</v>
      </c>
      <c r="Q605" s="231">
        <v>30</v>
      </c>
      <c r="R605" s="231">
        <v>0</v>
      </c>
      <c r="S605" s="231">
        <v>0</v>
      </c>
      <c r="T605" s="231">
        <v>0</v>
      </c>
      <c r="U605" s="231">
        <v>1</v>
      </c>
      <c r="V605" s="231">
        <v>15</v>
      </c>
      <c r="W605" s="231">
        <v>0</v>
      </c>
      <c r="X605" s="231">
        <v>1</v>
      </c>
      <c r="Y605" s="231">
        <v>15</v>
      </c>
      <c r="Z605" s="231">
        <v>15</v>
      </c>
      <c r="AA605" s="231">
        <v>0</v>
      </c>
      <c r="AB605" s="231">
        <v>0</v>
      </c>
      <c r="AC605" s="231">
        <v>0</v>
      </c>
      <c r="AD605" s="231">
        <v>0</v>
      </c>
      <c r="AE605" s="231">
        <v>0</v>
      </c>
      <c r="AF605" s="231">
        <v>0</v>
      </c>
      <c r="AG605">
        <v>0</v>
      </c>
    </row>
    <row r="606" spans="2:33" x14ac:dyDescent="0.35">
      <c r="B606">
        <v>51994</v>
      </c>
      <c r="C606" t="s">
        <v>822</v>
      </c>
      <c r="D606" s="231">
        <v>1</v>
      </c>
      <c r="E606" s="231">
        <v>0</v>
      </c>
      <c r="F606" s="231">
        <v>0</v>
      </c>
      <c r="G606" s="231">
        <v>0</v>
      </c>
      <c r="H606" s="231">
        <v>0</v>
      </c>
      <c r="I606" s="231">
        <v>0</v>
      </c>
      <c r="J606" s="231">
        <v>0</v>
      </c>
      <c r="K606" s="231">
        <v>15</v>
      </c>
      <c r="L606" s="231">
        <v>0</v>
      </c>
      <c r="M606" s="231">
        <v>0</v>
      </c>
      <c r="N606" s="231">
        <v>0</v>
      </c>
      <c r="O606" s="231">
        <v>0</v>
      </c>
      <c r="P606" s="231">
        <v>0</v>
      </c>
      <c r="Q606" s="231">
        <v>0</v>
      </c>
      <c r="R606" s="231">
        <v>0</v>
      </c>
      <c r="S606" s="231">
        <v>0</v>
      </c>
      <c r="T606" s="231">
        <v>0</v>
      </c>
      <c r="U606" s="231">
        <v>0</v>
      </c>
      <c r="V606" s="231">
        <v>0</v>
      </c>
      <c r="W606" s="231">
        <v>0</v>
      </c>
      <c r="X606" s="231">
        <v>0</v>
      </c>
      <c r="Y606" s="231">
        <v>0</v>
      </c>
      <c r="Z606" s="231">
        <v>0</v>
      </c>
      <c r="AA606" s="231">
        <v>0</v>
      </c>
      <c r="AB606" s="231">
        <v>0</v>
      </c>
      <c r="AC606" s="231">
        <v>0</v>
      </c>
      <c r="AD606" s="231">
        <v>0</v>
      </c>
      <c r="AE606" s="231">
        <v>0</v>
      </c>
      <c r="AF606" s="231">
        <v>0</v>
      </c>
      <c r="AG606">
        <v>0</v>
      </c>
    </row>
    <row r="607" spans="2:33" x14ac:dyDescent="0.35">
      <c r="B607">
        <v>51999</v>
      </c>
      <c r="C607" t="s">
        <v>737</v>
      </c>
      <c r="D607" s="231">
        <v>4</v>
      </c>
      <c r="E607" s="231">
        <v>25</v>
      </c>
      <c r="F607" s="231">
        <v>8</v>
      </c>
      <c r="G607" s="231">
        <v>33</v>
      </c>
      <c r="H607" s="231">
        <v>11</v>
      </c>
      <c r="I607" s="231">
        <v>4</v>
      </c>
      <c r="J607" s="231">
        <v>15</v>
      </c>
      <c r="K607" s="231">
        <v>60</v>
      </c>
      <c r="L607" s="231">
        <v>375</v>
      </c>
      <c r="M607" s="231">
        <v>120</v>
      </c>
      <c r="N607" s="231">
        <v>495</v>
      </c>
      <c r="O607" s="231">
        <v>165</v>
      </c>
      <c r="P607" s="231">
        <v>60</v>
      </c>
      <c r="Q607" s="231">
        <v>225</v>
      </c>
      <c r="R607" s="231">
        <v>7</v>
      </c>
      <c r="S607" s="231">
        <v>105</v>
      </c>
      <c r="T607" s="231">
        <v>30</v>
      </c>
      <c r="U607" s="231">
        <v>1</v>
      </c>
      <c r="V607" s="231">
        <v>15</v>
      </c>
      <c r="W607" s="231">
        <v>0</v>
      </c>
      <c r="X607" s="231">
        <v>2</v>
      </c>
      <c r="Y607" s="231">
        <v>30</v>
      </c>
      <c r="Z607" s="231">
        <v>15</v>
      </c>
      <c r="AA607" s="231">
        <v>10</v>
      </c>
      <c r="AB607" s="231">
        <v>150</v>
      </c>
      <c r="AC607" s="231">
        <v>15</v>
      </c>
      <c r="AD607" s="231">
        <v>10</v>
      </c>
      <c r="AE607" s="231">
        <v>150</v>
      </c>
      <c r="AF607" s="231">
        <v>15</v>
      </c>
      <c r="AG607">
        <v>0</v>
      </c>
    </row>
    <row r="608" spans="2:33" x14ac:dyDescent="0.35">
      <c r="B608">
        <v>52016</v>
      </c>
      <c r="C608" t="s">
        <v>738</v>
      </c>
      <c r="D608" s="231">
        <v>23</v>
      </c>
      <c r="E608" s="231">
        <v>27</v>
      </c>
      <c r="F608" s="231">
        <v>6</v>
      </c>
      <c r="G608" s="231">
        <v>33</v>
      </c>
      <c r="H608" s="231">
        <v>0</v>
      </c>
      <c r="I608" s="231">
        <v>0</v>
      </c>
      <c r="J608" s="231">
        <v>0</v>
      </c>
      <c r="K608" s="231">
        <v>345</v>
      </c>
      <c r="L608" s="231">
        <v>405</v>
      </c>
      <c r="M608" s="231">
        <v>90</v>
      </c>
      <c r="N608" s="231">
        <v>495</v>
      </c>
      <c r="O608" s="231">
        <v>0</v>
      </c>
      <c r="P608" s="231">
        <v>0</v>
      </c>
      <c r="Q608" s="231">
        <v>0</v>
      </c>
      <c r="R608" s="231">
        <v>21</v>
      </c>
      <c r="S608" s="231">
        <v>315</v>
      </c>
      <c r="T608" s="231">
        <v>0</v>
      </c>
      <c r="U608" s="231">
        <v>6</v>
      </c>
      <c r="V608" s="231">
        <v>90</v>
      </c>
      <c r="W608" s="231">
        <v>0</v>
      </c>
      <c r="X608" s="231">
        <v>6</v>
      </c>
      <c r="Y608" s="231">
        <v>90</v>
      </c>
      <c r="Z608" s="231">
        <v>0</v>
      </c>
      <c r="AA608" s="231">
        <v>7</v>
      </c>
      <c r="AB608" s="231">
        <v>105</v>
      </c>
      <c r="AC608" s="231">
        <v>0</v>
      </c>
      <c r="AD608" s="231">
        <v>7</v>
      </c>
      <c r="AE608" s="231">
        <v>105</v>
      </c>
      <c r="AF608" s="231">
        <v>0</v>
      </c>
      <c r="AG608">
        <v>0</v>
      </c>
    </row>
    <row r="609" spans="2:33" x14ac:dyDescent="0.35">
      <c r="B609">
        <v>52071</v>
      </c>
      <c r="C609" t="s">
        <v>739</v>
      </c>
      <c r="D609" s="231">
        <v>0</v>
      </c>
      <c r="E609" s="231">
        <v>18</v>
      </c>
      <c r="F609" s="231">
        <v>14</v>
      </c>
      <c r="G609" s="231">
        <v>32</v>
      </c>
      <c r="H609" s="231">
        <v>16</v>
      </c>
      <c r="I609" s="231">
        <v>10</v>
      </c>
      <c r="J609" s="231">
        <v>26</v>
      </c>
      <c r="K609" s="231">
        <v>0</v>
      </c>
      <c r="L609" s="231">
        <v>255</v>
      </c>
      <c r="M609" s="231">
        <v>210</v>
      </c>
      <c r="N609" s="231">
        <v>465</v>
      </c>
      <c r="O609" s="231">
        <v>235.5</v>
      </c>
      <c r="P609" s="231">
        <v>150</v>
      </c>
      <c r="Q609" s="231">
        <v>385.5</v>
      </c>
      <c r="R609" s="231">
        <v>3</v>
      </c>
      <c r="S609" s="231">
        <v>45</v>
      </c>
      <c r="T609" s="231">
        <v>30</v>
      </c>
      <c r="U609" s="231">
        <v>1</v>
      </c>
      <c r="V609" s="231">
        <v>15</v>
      </c>
      <c r="W609" s="231">
        <v>15</v>
      </c>
      <c r="X609" s="231">
        <v>2</v>
      </c>
      <c r="Y609" s="231">
        <v>30</v>
      </c>
      <c r="Z609" s="231">
        <v>0</v>
      </c>
      <c r="AA609" s="231">
        <v>0</v>
      </c>
      <c r="AB609" s="231">
        <v>0</v>
      </c>
      <c r="AC609" s="231">
        <v>0</v>
      </c>
      <c r="AD609" s="231">
        <v>0</v>
      </c>
      <c r="AE609" s="231">
        <v>0</v>
      </c>
      <c r="AF609" s="231">
        <v>0</v>
      </c>
      <c r="AG609">
        <v>0</v>
      </c>
    </row>
    <row r="610" spans="2:33" x14ac:dyDescent="0.35">
      <c r="B610">
        <v>52089</v>
      </c>
      <c r="C610" t="s">
        <v>740</v>
      </c>
      <c r="D610" s="231">
        <v>9</v>
      </c>
      <c r="E610" s="231">
        <v>20</v>
      </c>
      <c r="F610" s="231">
        <v>5</v>
      </c>
      <c r="G610" s="231">
        <v>25</v>
      </c>
      <c r="H610" s="231">
        <v>5</v>
      </c>
      <c r="I610" s="231">
        <v>1</v>
      </c>
      <c r="J610" s="231">
        <v>6</v>
      </c>
      <c r="K610" s="231">
        <v>135</v>
      </c>
      <c r="L610" s="231">
        <v>300</v>
      </c>
      <c r="M610" s="231">
        <v>75</v>
      </c>
      <c r="N610" s="231">
        <v>375</v>
      </c>
      <c r="O610" s="231">
        <v>75</v>
      </c>
      <c r="P610" s="231">
        <v>15</v>
      </c>
      <c r="Q610" s="231">
        <v>90</v>
      </c>
      <c r="R610" s="231">
        <v>4</v>
      </c>
      <c r="S610" s="231">
        <v>60</v>
      </c>
      <c r="T610" s="231">
        <v>15</v>
      </c>
      <c r="U610" s="231">
        <v>4</v>
      </c>
      <c r="V610" s="231">
        <v>60</v>
      </c>
      <c r="W610" s="231">
        <v>30</v>
      </c>
      <c r="X610" s="231">
        <v>17</v>
      </c>
      <c r="Y610" s="231">
        <v>255</v>
      </c>
      <c r="Z610" s="231">
        <v>45</v>
      </c>
      <c r="AA610" s="231">
        <v>8</v>
      </c>
      <c r="AB610" s="231">
        <v>120</v>
      </c>
      <c r="AC610" s="231">
        <v>15</v>
      </c>
      <c r="AD610" s="231">
        <v>0</v>
      </c>
      <c r="AE610" s="231">
        <v>0</v>
      </c>
      <c r="AF610" s="231">
        <v>0</v>
      </c>
      <c r="AG610">
        <v>0</v>
      </c>
    </row>
    <row r="611" spans="2:33" x14ac:dyDescent="0.35">
      <c r="B611">
        <v>52092</v>
      </c>
      <c r="C611" t="s">
        <v>741</v>
      </c>
      <c r="D611" s="231">
        <v>11</v>
      </c>
      <c r="E611" s="231">
        <v>9</v>
      </c>
      <c r="F611" s="231">
        <v>0</v>
      </c>
      <c r="G611" s="231">
        <v>9</v>
      </c>
      <c r="H611" s="231">
        <v>1</v>
      </c>
      <c r="I611" s="231">
        <v>0</v>
      </c>
      <c r="J611" s="231">
        <v>1</v>
      </c>
      <c r="K611" s="231">
        <v>165</v>
      </c>
      <c r="L611" s="231">
        <v>135</v>
      </c>
      <c r="M611" s="231">
        <v>0</v>
      </c>
      <c r="N611" s="231">
        <v>135</v>
      </c>
      <c r="O611" s="231">
        <v>15</v>
      </c>
      <c r="P611" s="231">
        <v>0</v>
      </c>
      <c r="Q611" s="231">
        <v>15</v>
      </c>
      <c r="R611" s="231">
        <v>3</v>
      </c>
      <c r="S611" s="231">
        <v>45</v>
      </c>
      <c r="T611" s="231">
        <v>0</v>
      </c>
      <c r="U611" s="231">
        <v>4</v>
      </c>
      <c r="V611" s="231">
        <v>60</v>
      </c>
      <c r="W611" s="231">
        <v>0</v>
      </c>
      <c r="X611" s="231">
        <v>1</v>
      </c>
      <c r="Y611" s="231">
        <v>15</v>
      </c>
      <c r="Z611" s="231">
        <v>0</v>
      </c>
      <c r="AA611" s="231">
        <v>1</v>
      </c>
      <c r="AB611" s="231">
        <v>15</v>
      </c>
      <c r="AC611" s="231">
        <v>0</v>
      </c>
      <c r="AD611" s="231">
        <v>1</v>
      </c>
      <c r="AE611" s="231">
        <v>15</v>
      </c>
      <c r="AF611" s="231">
        <v>0</v>
      </c>
      <c r="AG611">
        <v>0</v>
      </c>
    </row>
    <row r="612" spans="2:33" x14ac:dyDescent="0.35">
      <c r="B612">
        <v>52095</v>
      </c>
      <c r="C612" t="s">
        <v>1274</v>
      </c>
      <c r="D612" s="231">
        <v>1</v>
      </c>
      <c r="E612" s="231">
        <v>10</v>
      </c>
      <c r="F612" s="231">
        <v>1</v>
      </c>
      <c r="G612" s="231">
        <v>11</v>
      </c>
      <c r="H612" s="231">
        <v>1</v>
      </c>
      <c r="I612" s="231">
        <v>0</v>
      </c>
      <c r="J612" s="231">
        <v>1</v>
      </c>
      <c r="K612" s="231">
        <v>15</v>
      </c>
      <c r="L612" s="231">
        <v>150</v>
      </c>
      <c r="M612" s="231">
        <v>15</v>
      </c>
      <c r="N612" s="231">
        <v>165</v>
      </c>
      <c r="O612" s="231">
        <v>15</v>
      </c>
      <c r="P612" s="231">
        <v>0</v>
      </c>
      <c r="Q612" s="231">
        <v>15</v>
      </c>
      <c r="R612" s="231">
        <v>1</v>
      </c>
      <c r="S612" s="231">
        <v>15</v>
      </c>
      <c r="T612" s="231">
        <v>15</v>
      </c>
      <c r="U612" s="231">
        <v>0</v>
      </c>
      <c r="V612" s="231">
        <v>0</v>
      </c>
      <c r="W612" s="231">
        <v>0</v>
      </c>
      <c r="X612" s="231">
        <v>2</v>
      </c>
      <c r="Y612" s="231">
        <v>30</v>
      </c>
      <c r="Z612" s="231">
        <v>0</v>
      </c>
      <c r="AA612" s="231">
        <v>0</v>
      </c>
      <c r="AB612" s="231">
        <v>0</v>
      </c>
      <c r="AC612" s="231">
        <v>0</v>
      </c>
      <c r="AD612" s="231">
        <v>0</v>
      </c>
      <c r="AE612" s="231">
        <v>0</v>
      </c>
      <c r="AF612" s="231">
        <v>0</v>
      </c>
      <c r="AG612">
        <v>0</v>
      </c>
    </row>
    <row r="613" spans="2:33" x14ac:dyDescent="0.35">
      <c r="B613">
        <v>52096</v>
      </c>
      <c r="C613" t="s">
        <v>742</v>
      </c>
      <c r="D613" s="231">
        <v>3</v>
      </c>
      <c r="E613" s="231">
        <v>16</v>
      </c>
      <c r="F613" s="231">
        <v>5</v>
      </c>
      <c r="G613" s="231">
        <v>21</v>
      </c>
      <c r="H613" s="231">
        <v>3</v>
      </c>
      <c r="I613" s="231">
        <v>1</v>
      </c>
      <c r="J613" s="231">
        <v>4</v>
      </c>
      <c r="K613" s="231">
        <v>38</v>
      </c>
      <c r="L613" s="231">
        <v>240</v>
      </c>
      <c r="M613" s="231">
        <v>75</v>
      </c>
      <c r="N613" s="231">
        <v>315</v>
      </c>
      <c r="O613" s="231">
        <v>15</v>
      </c>
      <c r="P613" s="231">
        <v>5</v>
      </c>
      <c r="Q613" s="231">
        <v>20</v>
      </c>
      <c r="R613" s="231">
        <v>1</v>
      </c>
      <c r="S613" s="231">
        <v>15</v>
      </c>
      <c r="T613" s="231">
        <v>0</v>
      </c>
      <c r="U613" s="231">
        <v>3</v>
      </c>
      <c r="V613" s="231">
        <v>45</v>
      </c>
      <c r="W613" s="231">
        <v>5</v>
      </c>
      <c r="X613" s="231">
        <v>3</v>
      </c>
      <c r="Y613" s="231">
        <v>45</v>
      </c>
      <c r="Z613" s="231">
        <v>0</v>
      </c>
      <c r="AA613" s="231">
        <v>5</v>
      </c>
      <c r="AB613" s="231">
        <v>75</v>
      </c>
      <c r="AC613" s="231">
        <v>0</v>
      </c>
      <c r="AD613" s="231">
        <v>0</v>
      </c>
      <c r="AE613" s="231">
        <v>0</v>
      </c>
      <c r="AF613" s="231">
        <v>0</v>
      </c>
      <c r="AG613">
        <v>0</v>
      </c>
    </row>
    <row r="614" spans="2:33" x14ac:dyDescent="0.35">
      <c r="B614">
        <v>52107</v>
      </c>
      <c r="C614" t="s">
        <v>743</v>
      </c>
      <c r="D614" s="231">
        <v>0</v>
      </c>
      <c r="E614" s="231">
        <v>21</v>
      </c>
      <c r="F614" s="231">
        <v>4</v>
      </c>
      <c r="G614" s="231">
        <v>25</v>
      </c>
      <c r="H614" s="231">
        <v>3</v>
      </c>
      <c r="I614" s="231">
        <v>0</v>
      </c>
      <c r="J614" s="231">
        <v>3</v>
      </c>
      <c r="K614" s="231">
        <v>0</v>
      </c>
      <c r="L614" s="231">
        <v>315</v>
      </c>
      <c r="M614" s="231">
        <v>60</v>
      </c>
      <c r="N614" s="231">
        <v>375</v>
      </c>
      <c r="O614" s="231">
        <v>45</v>
      </c>
      <c r="P614" s="231">
        <v>0</v>
      </c>
      <c r="Q614" s="231">
        <v>45</v>
      </c>
      <c r="R614" s="231">
        <v>0</v>
      </c>
      <c r="S614" s="231">
        <v>0</v>
      </c>
      <c r="T614" s="231">
        <v>0</v>
      </c>
      <c r="U614" s="231">
        <v>9</v>
      </c>
      <c r="V614" s="231">
        <v>135</v>
      </c>
      <c r="W614" s="231">
        <v>15</v>
      </c>
      <c r="X614" s="231">
        <v>16</v>
      </c>
      <c r="Y614" s="231">
        <v>240</v>
      </c>
      <c r="Z614" s="231">
        <v>30</v>
      </c>
      <c r="AA614" s="231">
        <v>0</v>
      </c>
      <c r="AB614" s="231">
        <v>0</v>
      </c>
      <c r="AC614" s="231">
        <v>0</v>
      </c>
      <c r="AD614" s="231">
        <v>0</v>
      </c>
      <c r="AE614" s="231">
        <v>0</v>
      </c>
      <c r="AF614" s="231">
        <v>0</v>
      </c>
      <c r="AG614">
        <v>0</v>
      </c>
    </row>
    <row r="615" spans="2:33" x14ac:dyDescent="0.35">
      <c r="B615">
        <v>52108</v>
      </c>
      <c r="C615" t="s">
        <v>744</v>
      </c>
      <c r="D615" s="231">
        <v>20</v>
      </c>
      <c r="E615" s="231">
        <v>16</v>
      </c>
      <c r="F615" s="231">
        <v>3</v>
      </c>
      <c r="G615" s="231">
        <v>19</v>
      </c>
      <c r="H615" s="231">
        <v>2</v>
      </c>
      <c r="I615" s="231">
        <v>2</v>
      </c>
      <c r="J615" s="231">
        <v>4</v>
      </c>
      <c r="K615" s="231">
        <v>300</v>
      </c>
      <c r="L615" s="231">
        <v>240</v>
      </c>
      <c r="M615" s="231">
        <v>45</v>
      </c>
      <c r="N615" s="231">
        <v>285</v>
      </c>
      <c r="O615" s="231">
        <v>30</v>
      </c>
      <c r="P615" s="231">
        <v>30</v>
      </c>
      <c r="Q615" s="231">
        <v>60</v>
      </c>
      <c r="R615" s="231">
        <v>4</v>
      </c>
      <c r="S615" s="231">
        <v>60</v>
      </c>
      <c r="T615" s="231">
        <v>15</v>
      </c>
      <c r="U615" s="231">
        <v>2</v>
      </c>
      <c r="V615" s="231">
        <v>30</v>
      </c>
      <c r="W615" s="231">
        <v>0</v>
      </c>
      <c r="X615" s="231">
        <v>0</v>
      </c>
      <c r="Y615" s="231">
        <v>0</v>
      </c>
      <c r="Z615" s="231">
        <v>0</v>
      </c>
      <c r="AA615" s="231">
        <v>4</v>
      </c>
      <c r="AB615" s="231">
        <v>60</v>
      </c>
      <c r="AC615" s="231">
        <v>0</v>
      </c>
      <c r="AD615" s="231">
        <v>0</v>
      </c>
      <c r="AE615" s="231">
        <v>0</v>
      </c>
      <c r="AF615" s="231">
        <v>0</v>
      </c>
      <c r="AG615">
        <v>0</v>
      </c>
    </row>
    <row r="616" spans="2:33" x14ac:dyDescent="0.35">
      <c r="B616">
        <v>52109</v>
      </c>
      <c r="C616" t="s">
        <v>744</v>
      </c>
      <c r="D616" s="231">
        <v>19</v>
      </c>
      <c r="E616" s="231">
        <v>17</v>
      </c>
      <c r="F616" s="231">
        <v>4</v>
      </c>
      <c r="G616" s="231">
        <v>21</v>
      </c>
      <c r="H616" s="231">
        <v>1</v>
      </c>
      <c r="I616" s="231">
        <v>1</v>
      </c>
      <c r="J616" s="231">
        <v>2</v>
      </c>
      <c r="K616" s="231">
        <v>285</v>
      </c>
      <c r="L616" s="231">
        <v>255</v>
      </c>
      <c r="M616" s="231">
        <v>60</v>
      </c>
      <c r="N616" s="231">
        <v>315</v>
      </c>
      <c r="O616" s="231">
        <v>15</v>
      </c>
      <c r="P616" s="231">
        <v>15</v>
      </c>
      <c r="Q616" s="231">
        <v>30</v>
      </c>
      <c r="R616" s="231">
        <v>1</v>
      </c>
      <c r="S616" s="231">
        <v>15</v>
      </c>
      <c r="T616" s="231">
        <v>0</v>
      </c>
      <c r="U616" s="231">
        <v>2</v>
      </c>
      <c r="V616" s="231">
        <v>30</v>
      </c>
      <c r="W616" s="231">
        <v>0</v>
      </c>
      <c r="X616" s="231">
        <v>14</v>
      </c>
      <c r="Y616" s="231">
        <v>210</v>
      </c>
      <c r="Z616" s="231">
        <v>30</v>
      </c>
      <c r="AA616" s="231">
        <v>5</v>
      </c>
      <c r="AB616" s="231">
        <v>75</v>
      </c>
      <c r="AC616" s="231">
        <v>0</v>
      </c>
      <c r="AD616" s="231">
        <v>4</v>
      </c>
      <c r="AE616" s="231">
        <v>60</v>
      </c>
      <c r="AF616" s="231">
        <v>0</v>
      </c>
      <c r="AG616">
        <v>2</v>
      </c>
    </row>
    <row r="617" spans="2:33" x14ac:dyDescent="0.35">
      <c r="B617">
        <v>52110</v>
      </c>
      <c r="C617" t="s">
        <v>744</v>
      </c>
      <c r="D617" s="231">
        <v>3</v>
      </c>
      <c r="E617" s="231">
        <v>13</v>
      </c>
      <c r="F617" s="231">
        <v>4</v>
      </c>
      <c r="G617" s="231">
        <v>17</v>
      </c>
      <c r="H617" s="231">
        <v>4</v>
      </c>
      <c r="I617" s="231">
        <v>2</v>
      </c>
      <c r="J617" s="231">
        <v>6</v>
      </c>
      <c r="K617" s="231">
        <v>45</v>
      </c>
      <c r="L617" s="231">
        <v>195</v>
      </c>
      <c r="M617" s="231">
        <v>60</v>
      </c>
      <c r="N617" s="231">
        <v>255</v>
      </c>
      <c r="O617" s="231">
        <v>60</v>
      </c>
      <c r="P617" s="231">
        <v>30</v>
      </c>
      <c r="Q617" s="231">
        <v>90</v>
      </c>
      <c r="R617" s="231">
        <v>1</v>
      </c>
      <c r="S617" s="231">
        <v>15</v>
      </c>
      <c r="T617" s="231">
        <v>0</v>
      </c>
      <c r="U617" s="231">
        <v>1</v>
      </c>
      <c r="V617" s="231">
        <v>15</v>
      </c>
      <c r="W617" s="231">
        <v>0</v>
      </c>
      <c r="X617" s="231">
        <v>6</v>
      </c>
      <c r="Y617" s="231">
        <v>90</v>
      </c>
      <c r="Z617" s="231">
        <v>60</v>
      </c>
      <c r="AA617" s="231">
        <v>1</v>
      </c>
      <c r="AB617" s="231">
        <v>15</v>
      </c>
      <c r="AC617" s="231">
        <v>0</v>
      </c>
      <c r="AD617" s="231">
        <v>1</v>
      </c>
      <c r="AE617" s="231">
        <v>15</v>
      </c>
      <c r="AF617" s="231">
        <v>0</v>
      </c>
      <c r="AG617">
        <v>0</v>
      </c>
    </row>
    <row r="618" spans="2:33" x14ac:dyDescent="0.35">
      <c r="B618">
        <v>52124</v>
      </c>
      <c r="C618" t="s">
        <v>745</v>
      </c>
      <c r="D618" s="231">
        <v>10</v>
      </c>
      <c r="E618" s="231">
        <v>46</v>
      </c>
      <c r="F618" s="231">
        <v>15</v>
      </c>
      <c r="G618" s="231">
        <v>61</v>
      </c>
      <c r="H618" s="231">
        <v>0</v>
      </c>
      <c r="I618" s="231">
        <v>0</v>
      </c>
      <c r="J618" s="231">
        <v>0</v>
      </c>
      <c r="K618" s="231">
        <v>150</v>
      </c>
      <c r="L618" s="231">
        <v>690</v>
      </c>
      <c r="M618" s="231">
        <v>225</v>
      </c>
      <c r="N618" s="231">
        <v>915</v>
      </c>
      <c r="O618" s="231">
        <v>0</v>
      </c>
      <c r="P618" s="231">
        <v>0</v>
      </c>
      <c r="Q618" s="231">
        <v>0</v>
      </c>
      <c r="R618" s="231">
        <v>1</v>
      </c>
      <c r="S618" s="231">
        <v>15</v>
      </c>
      <c r="T618" s="231">
        <v>0</v>
      </c>
      <c r="U618" s="231">
        <v>2</v>
      </c>
      <c r="V618" s="231">
        <v>30</v>
      </c>
      <c r="W618" s="231">
        <v>0</v>
      </c>
      <c r="X618" s="231">
        <v>48</v>
      </c>
      <c r="Y618" s="231">
        <v>720</v>
      </c>
      <c r="Z618" s="231">
        <v>0</v>
      </c>
      <c r="AA618" s="231">
        <v>18</v>
      </c>
      <c r="AB618" s="231">
        <v>270</v>
      </c>
      <c r="AC618" s="231">
        <v>0</v>
      </c>
      <c r="AD618" s="231">
        <v>0</v>
      </c>
      <c r="AE618" s="231">
        <v>0</v>
      </c>
      <c r="AF618" s="231">
        <v>0</v>
      </c>
      <c r="AG618">
        <v>1</v>
      </c>
    </row>
    <row r="619" spans="2:33" x14ac:dyDescent="0.35">
      <c r="B619">
        <v>52127</v>
      </c>
      <c r="C619" t="s">
        <v>746</v>
      </c>
      <c r="D619" s="231">
        <v>13</v>
      </c>
      <c r="E619" s="231">
        <v>21</v>
      </c>
      <c r="F619" s="231">
        <v>8</v>
      </c>
      <c r="G619" s="231">
        <v>29</v>
      </c>
      <c r="H619" s="231">
        <v>0</v>
      </c>
      <c r="I619" s="231">
        <v>0</v>
      </c>
      <c r="J619" s="231">
        <v>0</v>
      </c>
      <c r="K619" s="231">
        <v>195</v>
      </c>
      <c r="L619" s="231">
        <v>315</v>
      </c>
      <c r="M619" s="231">
        <v>120</v>
      </c>
      <c r="N619" s="231">
        <v>435</v>
      </c>
      <c r="O619" s="231">
        <v>0</v>
      </c>
      <c r="P619" s="231">
        <v>0</v>
      </c>
      <c r="Q619" s="231">
        <v>0</v>
      </c>
      <c r="R619" s="231">
        <v>24</v>
      </c>
      <c r="S619" s="231">
        <v>360</v>
      </c>
      <c r="T619" s="231">
        <v>0</v>
      </c>
      <c r="U619" s="231">
        <v>2</v>
      </c>
      <c r="V619" s="231">
        <v>30</v>
      </c>
      <c r="W619" s="231">
        <v>0</v>
      </c>
      <c r="X619" s="231">
        <v>2</v>
      </c>
      <c r="Y619" s="231">
        <v>30</v>
      </c>
      <c r="Z619" s="231">
        <v>0</v>
      </c>
      <c r="AA619" s="231">
        <v>0</v>
      </c>
      <c r="AB619" s="231">
        <v>0</v>
      </c>
      <c r="AC619" s="231">
        <v>0</v>
      </c>
      <c r="AD619" s="231">
        <v>0</v>
      </c>
      <c r="AE619" s="231">
        <v>0</v>
      </c>
      <c r="AF619" s="231">
        <v>0</v>
      </c>
      <c r="AG619">
        <v>0</v>
      </c>
    </row>
    <row r="620" spans="2:33" x14ac:dyDescent="0.35">
      <c r="B620">
        <v>52128</v>
      </c>
      <c r="C620" t="s">
        <v>747</v>
      </c>
      <c r="D620" s="231">
        <v>10</v>
      </c>
      <c r="E620" s="231">
        <v>6</v>
      </c>
      <c r="F620" s="231">
        <v>1</v>
      </c>
      <c r="G620" s="231">
        <v>7</v>
      </c>
      <c r="H620" s="231">
        <v>1</v>
      </c>
      <c r="I620" s="231">
        <v>0</v>
      </c>
      <c r="J620" s="231">
        <v>1</v>
      </c>
      <c r="K620" s="231">
        <v>150</v>
      </c>
      <c r="L620" s="231">
        <v>90</v>
      </c>
      <c r="M620" s="231">
        <v>15</v>
      </c>
      <c r="N620" s="231">
        <v>105</v>
      </c>
      <c r="O620" s="231">
        <v>9</v>
      </c>
      <c r="P620" s="231">
        <v>0</v>
      </c>
      <c r="Q620" s="231">
        <v>9</v>
      </c>
      <c r="R620" s="231">
        <v>1</v>
      </c>
      <c r="S620" s="231">
        <v>15</v>
      </c>
      <c r="T620" s="231">
        <v>0</v>
      </c>
      <c r="U620" s="231">
        <v>0</v>
      </c>
      <c r="V620" s="231">
        <v>0</v>
      </c>
      <c r="W620" s="231">
        <v>0</v>
      </c>
      <c r="X620" s="231">
        <v>4</v>
      </c>
      <c r="Y620" s="231">
        <v>60</v>
      </c>
      <c r="Z620" s="231">
        <v>9</v>
      </c>
      <c r="AA620" s="231">
        <v>1</v>
      </c>
      <c r="AB620" s="231">
        <v>15</v>
      </c>
      <c r="AC620" s="231">
        <v>0</v>
      </c>
      <c r="AD620" s="231">
        <v>1</v>
      </c>
      <c r="AE620" s="231">
        <v>15</v>
      </c>
      <c r="AF620" s="231">
        <v>0</v>
      </c>
      <c r="AG620">
        <v>0</v>
      </c>
    </row>
    <row r="621" spans="2:33" x14ac:dyDescent="0.35">
      <c r="B621">
        <v>52133</v>
      </c>
      <c r="C621" t="s">
        <v>748</v>
      </c>
      <c r="D621" s="231">
        <v>1</v>
      </c>
      <c r="E621" s="231">
        <v>1</v>
      </c>
      <c r="F621" s="231">
        <v>0</v>
      </c>
      <c r="G621" s="231">
        <v>1</v>
      </c>
      <c r="H621" s="231">
        <v>0</v>
      </c>
      <c r="I621" s="231">
        <v>0</v>
      </c>
      <c r="J621" s="231">
        <v>0</v>
      </c>
      <c r="K621" s="231">
        <v>15</v>
      </c>
      <c r="L621" s="231">
        <v>15</v>
      </c>
      <c r="M621" s="231">
        <v>0</v>
      </c>
      <c r="N621" s="231">
        <v>15</v>
      </c>
      <c r="O621" s="231">
        <v>0</v>
      </c>
      <c r="P621" s="231">
        <v>0</v>
      </c>
      <c r="Q621" s="231">
        <v>0</v>
      </c>
      <c r="R621" s="231">
        <v>0</v>
      </c>
      <c r="S621" s="231">
        <v>0</v>
      </c>
      <c r="T621" s="231">
        <v>0</v>
      </c>
      <c r="U621" s="231">
        <v>0</v>
      </c>
      <c r="V621" s="231">
        <v>0</v>
      </c>
      <c r="W621" s="231">
        <v>0</v>
      </c>
      <c r="X621" s="231">
        <v>0</v>
      </c>
      <c r="Y621" s="231">
        <v>0</v>
      </c>
      <c r="Z621" s="231">
        <v>0</v>
      </c>
      <c r="AA621" s="231">
        <v>0</v>
      </c>
      <c r="AB621" s="231">
        <v>0</v>
      </c>
      <c r="AC621" s="231">
        <v>0</v>
      </c>
      <c r="AD621" s="231">
        <v>0</v>
      </c>
      <c r="AE621" s="231">
        <v>0</v>
      </c>
      <c r="AF621" s="231">
        <v>0</v>
      </c>
      <c r="AG621">
        <v>0</v>
      </c>
    </row>
    <row r="622" spans="2:33" x14ac:dyDescent="0.35">
      <c r="B622">
        <v>52137</v>
      </c>
      <c r="C622" t="s">
        <v>749</v>
      </c>
      <c r="D622" s="231">
        <v>3</v>
      </c>
      <c r="E622" s="231">
        <v>32</v>
      </c>
      <c r="F622" s="231">
        <v>5</v>
      </c>
      <c r="G622" s="231">
        <v>37</v>
      </c>
      <c r="H622" s="231">
        <v>27</v>
      </c>
      <c r="I622" s="231">
        <v>4</v>
      </c>
      <c r="J622" s="231">
        <v>31</v>
      </c>
      <c r="K622" s="231">
        <v>45</v>
      </c>
      <c r="L622" s="231">
        <v>480</v>
      </c>
      <c r="M622" s="231">
        <v>75</v>
      </c>
      <c r="N622" s="231">
        <v>555</v>
      </c>
      <c r="O622" s="231">
        <v>398.8</v>
      </c>
      <c r="P622" s="231">
        <v>56.9</v>
      </c>
      <c r="Q622" s="231">
        <v>455.7</v>
      </c>
      <c r="R622" s="231">
        <v>0</v>
      </c>
      <c r="S622" s="231">
        <v>0</v>
      </c>
      <c r="T622" s="231">
        <v>0</v>
      </c>
      <c r="U622" s="231">
        <v>1</v>
      </c>
      <c r="V622" s="231">
        <v>15</v>
      </c>
      <c r="W622" s="231">
        <v>15</v>
      </c>
      <c r="X622" s="231">
        <v>1</v>
      </c>
      <c r="Y622" s="231">
        <v>15</v>
      </c>
      <c r="Z622" s="231">
        <v>0</v>
      </c>
      <c r="AA622" s="231">
        <v>0</v>
      </c>
      <c r="AB622" s="231">
        <v>0</v>
      </c>
      <c r="AC622" s="231">
        <v>0</v>
      </c>
      <c r="AD622" s="231">
        <v>0</v>
      </c>
      <c r="AE622" s="231">
        <v>0</v>
      </c>
      <c r="AF622" s="231">
        <v>0</v>
      </c>
      <c r="AG622">
        <v>0</v>
      </c>
    </row>
    <row r="623" spans="2:33" x14ac:dyDescent="0.35">
      <c r="B623">
        <v>52139</v>
      </c>
      <c r="C623" t="s">
        <v>750</v>
      </c>
      <c r="D623" s="231">
        <v>0</v>
      </c>
      <c r="E623" s="231">
        <v>1</v>
      </c>
      <c r="F623" s="231">
        <v>0</v>
      </c>
      <c r="G623" s="231">
        <v>1</v>
      </c>
      <c r="H623" s="231">
        <v>0</v>
      </c>
      <c r="I623" s="231">
        <v>0</v>
      </c>
      <c r="J623" s="231">
        <v>0</v>
      </c>
      <c r="K623" s="231">
        <v>0</v>
      </c>
      <c r="L623" s="231">
        <v>15</v>
      </c>
      <c r="M623" s="231">
        <v>0</v>
      </c>
      <c r="N623" s="231">
        <v>15</v>
      </c>
      <c r="O623" s="231">
        <v>0</v>
      </c>
      <c r="P623" s="231">
        <v>0</v>
      </c>
      <c r="Q623" s="231">
        <v>0</v>
      </c>
      <c r="R623" s="231">
        <v>0</v>
      </c>
      <c r="S623" s="231">
        <v>0</v>
      </c>
      <c r="T623" s="231">
        <v>0</v>
      </c>
      <c r="U623" s="231">
        <v>0</v>
      </c>
      <c r="V623" s="231">
        <v>0</v>
      </c>
      <c r="W623" s="231">
        <v>0</v>
      </c>
      <c r="X623" s="231">
        <v>1</v>
      </c>
      <c r="Y623" s="231">
        <v>15</v>
      </c>
      <c r="Z623" s="231">
        <v>0</v>
      </c>
      <c r="AA623" s="231">
        <v>0</v>
      </c>
      <c r="AB623" s="231">
        <v>0</v>
      </c>
      <c r="AC623" s="231">
        <v>0</v>
      </c>
      <c r="AD623" s="231">
        <v>0</v>
      </c>
      <c r="AE623" s="231">
        <v>0</v>
      </c>
      <c r="AF623" s="231">
        <v>0</v>
      </c>
      <c r="AG623">
        <v>0</v>
      </c>
    </row>
    <row r="624" spans="2:33" x14ac:dyDescent="0.35">
      <c r="B624">
        <v>52149</v>
      </c>
      <c r="C624" t="s">
        <v>431</v>
      </c>
      <c r="D624" s="231">
        <v>1</v>
      </c>
      <c r="E624" s="231">
        <v>49</v>
      </c>
      <c r="F624" s="231">
        <v>19</v>
      </c>
      <c r="G624" s="231">
        <v>68</v>
      </c>
      <c r="H624" s="231">
        <v>44</v>
      </c>
      <c r="I624" s="231">
        <v>17</v>
      </c>
      <c r="J624" s="231">
        <v>61</v>
      </c>
      <c r="K624" s="231">
        <v>15</v>
      </c>
      <c r="L624" s="231">
        <v>735</v>
      </c>
      <c r="M624" s="231">
        <v>270</v>
      </c>
      <c r="N624" s="231">
        <v>1005</v>
      </c>
      <c r="O624" s="231">
        <v>660</v>
      </c>
      <c r="P624" s="231">
        <v>255</v>
      </c>
      <c r="Q624" s="231">
        <v>915</v>
      </c>
      <c r="R624" s="231">
        <v>5</v>
      </c>
      <c r="S624" s="231">
        <v>60</v>
      </c>
      <c r="T624" s="231">
        <v>60</v>
      </c>
      <c r="U624" s="231">
        <v>0</v>
      </c>
      <c r="V624" s="231">
        <v>0</v>
      </c>
      <c r="W624" s="231">
        <v>0</v>
      </c>
      <c r="X624" s="231">
        <v>2</v>
      </c>
      <c r="Y624" s="231">
        <v>30</v>
      </c>
      <c r="Z624" s="231">
        <v>30</v>
      </c>
      <c r="AA624" s="231">
        <v>0</v>
      </c>
      <c r="AB624" s="231">
        <v>0</v>
      </c>
      <c r="AC624" s="231">
        <v>0</v>
      </c>
      <c r="AD624" s="231">
        <v>0</v>
      </c>
      <c r="AE624" s="231">
        <v>0</v>
      </c>
      <c r="AF624" s="231">
        <v>0</v>
      </c>
      <c r="AG624">
        <v>0</v>
      </c>
    </row>
    <row r="625" spans="2:33" x14ac:dyDescent="0.35">
      <c r="B625">
        <v>52151</v>
      </c>
      <c r="C625" t="s">
        <v>751</v>
      </c>
      <c r="D625" s="231">
        <v>13</v>
      </c>
      <c r="E625" s="231">
        <v>26</v>
      </c>
      <c r="F625" s="231">
        <v>6</v>
      </c>
      <c r="G625" s="231">
        <v>32</v>
      </c>
      <c r="H625" s="231">
        <v>6</v>
      </c>
      <c r="I625" s="231">
        <v>1</v>
      </c>
      <c r="J625" s="231">
        <v>7</v>
      </c>
      <c r="K625" s="231">
        <v>195</v>
      </c>
      <c r="L625" s="231">
        <v>390</v>
      </c>
      <c r="M625" s="231">
        <v>90</v>
      </c>
      <c r="N625" s="231">
        <v>480</v>
      </c>
      <c r="O625" s="231">
        <v>90</v>
      </c>
      <c r="P625" s="231">
        <v>15</v>
      </c>
      <c r="Q625" s="231">
        <v>105</v>
      </c>
      <c r="R625" s="231">
        <v>2</v>
      </c>
      <c r="S625" s="231">
        <v>30</v>
      </c>
      <c r="T625" s="231">
        <v>0</v>
      </c>
      <c r="U625" s="231">
        <v>3</v>
      </c>
      <c r="V625" s="231">
        <v>45</v>
      </c>
      <c r="W625" s="231">
        <v>30</v>
      </c>
      <c r="X625" s="231">
        <v>25</v>
      </c>
      <c r="Y625" s="231">
        <v>375</v>
      </c>
      <c r="Z625" s="231">
        <v>60</v>
      </c>
      <c r="AA625" s="231">
        <v>4</v>
      </c>
      <c r="AB625" s="231">
        <v>60</v>
      </c>
      <c r="AC625" s="231">
        <v>0</v>
      </c>
      <c r="AD625" s="231">
        <v>0</v>
      </c>
      <c r="AE625" s="231">
        <v>0</v>
      </c>
      <c r="AF625" s="231">
        <v>0</v>
      </c>
      <c r="AG625">
        <v>0</v>
      </c>
    </row>
    <row r="626" spans="2:33" x14ac:dyDescent="0.35">
      <c r="B626">
        <v>52164</v>
      </c>
      <c r="C626" t="s">
        <v>752</v>
      </c>
      <c r="D626" s="231">
        <v>0</v>
      </c>
      <c r="E626" s="231">
        <v>1</v>
      </c>
      <c r="F626" s="231">
        <v>0</v>
      </c>
      <c r="G626" s="231">
        <v>1</v>
      </c>
      <c r="H626" s="231">
        <v>1</v>
      </c>
      <c r="I626" s="231">
        <v>0</v>
      </c>
      <c r="J626" s="231">
        <v>1</v>
      </c>
      <c r="K626" s="231">
        <v>0</v>
      </c>
      <c r="L626" s="231">
        <v>0</v>
      </c>
      <c r="M626" s="231">
        <v>0</v>
      </c>
      <c r="N626" s="231">
        <v>0</v>
      </c>
      <c r="O626" s="231">
        <v>15</v>
      </c>
      <c r="P626" s="231">
        <v>0</v>
      </c>
      <c r="Q626" s="231">
        <v>15</v>
      </c>
      <c r="R626" s="231">
        <v>0</v>
      </c>
      <c r="S626" s="231">
        <v>0</v>
      </c>
      <c r="T626" s="231">
        <v>0</v>
      </c>
      <c r="U626" s="231">
        <v>0</v>
      </c>
      <c r="V626" s="231">
        <v>0</v>
      </c>
      <c r="W626" s="231">
        <v>0</v>
      </c>
      <c r="X626" s="231">
        <v>0</v>
      </c>
      <c r="Y626" s="231">
        <v>0</v>
      </c>
      <c r="Z626" s="231">
        <v>0</v>
      </c>
      <c r="AA626" s="231">
        <v>0</v>
      </c>
      <c r="AB626" s="231">
        <v>0</v>
      </c>
      <c r="AC626" s="231">
        <v>0</v>
      </c>
      <c r="AD626" s="231">
        <v>0</v>
      </c>
      <c r="AE626" s="231">
        <v>0</v>
      </c>
      <c r="AF626" s="231">
        <v>0</v>
      </c>
      <c r="AG626">
        <v>0</v>
      </c>
    </row>
    <row r="627" spans="2:33" x14ac:dyDescent="0.35">
      <c r="B627">
        <v>52203</v>
      </c>
      <c r="C627" t="s">
        <v>753</v>
      </c>
      <c r="D627" s="231">
        <v>0</v>
      </c>
      <c r="E627" s="231">
        <v>1</v>
      </c>
      <c r="F627" s="231">
        <v>0</v>
      </c>
      <c r="G627" s="231">
        <v>1</v>
      </c>
      <c r="H627" s="231">
        <v>1</v>
      </c>
      <c r="I627" s="231">
        <v>0</v>
      </c>
      <c r="J627" s="231">
        <v>1</v>
      </c>
      <c r="K627" s="231">
        <v>0</v>
      </c>
      <c r="L627" s="231">
        <v>1</v>
      </c>
      <c r="M627" s="231">
        <v>0</v>
      </c>
      <c r="N627" s="231">
        <v>1</v>
      </c>
      <c r="O627" s="231">
        <v>15</v>
      </c>
      <c r="P627" s="231">
        <v>0</v>
      </c>
      <c r="Q627" s="231">
        <v>15</v>
      </c>
      <c r="R627" s="231">
        <v>1</v>
      </c>
      <c r="S627" s="231">
        <v>1</v>
      </c>
      <c r="T627" s="231">
        <v>15</v>
      </c>
      <c r="U627" s="231">
        <v>0</v>
      </c>
      <c r="V627" s="231">
        <v>0</v>
      </c>
      <c r="W627" s="231">
        <v>0</v>
      </c>
      <c r="X627" s="231">
        <v>0</v>
      </c>
      <c r="Y627" s="231">
        <v>0</v>
      </c>
      <c r="Z627" s="231">
        <v>0</v>
      </c>
      <c r="AA627" s="231">
        <v>0</v>
      </c>
      <c r="AB627" s="231">
        <v>0</v>
      </c>
      <c r="AC627" s="231">
        <v>0</v>
      </c>
      <c r="AD627" s="231">
        <v>0</v>
      </c>
      <c r="AE627" s="231">
        <v>0</v>
      </c>
      <c r="AF627" s="231">
        <v>0</v>
      </c>
      <c r="AG627">
        <v>0</v>
      </c>
    </row>
    <row r="628" spans="2:33" x14ac:dyDescent="0.35">
      <c r="B628">
        <v>52227</v>
      </c>
      <c r="C628" t="s">
        <v>685</v>
      </c>
      <c r="D628" s="231">
        <v>15</v>
      </c>
      <c r="E628" s="231">
        <v>29</v>
      </c>
      <c r="F628" s="231">
        <v>4</v>
      </c>
      <c r="G628" s="231">
        <v>33</v>
      </c>
      <c r="H628" s="231">
        <v>15</v>
      </c>
      <c r="I628" s="231">
        <v>2</v>
      </c>
      <c r="J628" s="231">
        <v>17</v>
      </c>
      <c r="K628" s="231">
        <v>225</v>
      </c>
      <c r="L628" s="231">
        <v>435</v>
      </c>
      <c r="M628" s="231">
        <v>60</v>
      </c>
      <c r="N628" s="231">
        <v>495</v>
      </c>
      <c r="O628" s="231">
        <v>225</v>
      </c>
      <c r="P628" s="231">
        <v>30</v>
      </c>
      <c r="Q628" s="231">
        <v>255</v>
      </c>
      <c r="R628" s="231">
        <v>4</v>
      </c>
      <c r="S628" s="231">
        <v>60</v>
      </c>
      <c r="T628" s="231">
        <v>45</v>
      </c>
      <c r="U628" s="231">
        <v>1</v>
      </c>
      <c r="V628" s="231">
        <v>15</v>
      </c>
      <c r="W628" s="231">
        <v>15</v>
      </c>
      <c r="X628" s="231">
        <v>6</v>
      </c>
      <c r="Y628" s="231">
        <v>90</v>
      </c>
      <c r="Z628" s="231">
        <v>30</v>
      </c>
      <c r="AA628" s="231">
        <v>7</v>
      </c>
      <c r="AB628" s="231">
        <v>105</v>
      </c>
      <c r="AC628" s="231">
        <v>0</v>
      </c>
      <c r="AD628" s="231">
        <v>7</v>
      </c>
      <c r="AE628" s="231">
        <v>105</v>
      </c>
      <c r="AF628" s="231">
        <v>0</v>
      </c>
      <c r="AG628">
        <v>0</v>
      </c>
    </row>
    <row r="629" spans="2:33" x14ac:dyDescent="0.35">
      <c r="B629">
        <v>52285</v>
      </c>
      <c r="C629" t="s">
        <v>755</v>
      </c>
      <c r="D629" s="231">
        <v>4</v>
      </c>
      <c r="E629" s="231">
        <v>37</v>
      </c>
      <c r="F629" s="231">
        <v>11</v>
      </c>
      <c r="G629" s="231">
        <v>48</v>
      </c>
      <c r="H629" s="231">
        <v>23</v>
      </c>
      <c r="I629" s="231">
        <v>9</v>
      </c>
      <c r="J629" s="231">
        <v>32</v>
      </c>
      <c r="K629" s="231">
        <v>60</v>
      </c>
      <c r="L629" s="231">
        <v>550</v>
      </c>
      <c r="M629" s="231">
        <v>165</v>
      </c>
      <c r="N629" s="231">
        <v>715</v>
      </c>
      <c r="O629" s="231">
        <v>304</v>
      </c>
      <c r="P629" s="231">
        <v>135</v>
      </c>
      <c r="Q629" s="231">
        <v>439</v>
      </c>
      <c r="R629" s="231">
        <v>11</v>
      </c>
      <c r="S629" s="231">
        <v>160</v>
      </c>
      <c r="T629" s="231">
        <v>50</v>
      </c>
      <c r="U629" s="231">
        <v>0</v>
      </c>
      <c r="V629" s="231">
        <v>0</v>
      </c>
      <c r="W629" s="231">
        <v>0</v>
      </c>
      <c r="X629" s="231">
        <v>4</v>
      </c>
      <c r="Y629" s="231">
        <v>60</v>
      </c>
      <c r="Z629" s="231">
        <v>15</v>
      </c>
      <c r="AA629" s="231">
        <v>1</v>
      </c>
      <c r="AB629" s="231">
        <v>15</v>
      </c>
      <c r="AC629" s="231">
        <v>0</v>
      </c>
      <c r="AD629" s="231">
        <v>0</v>
      </c>
      <c r="AE629" s="231">
        <v>0</v>
      </c>
      <c r="AF629" s="231">
        <v>0</v>
      </c>
      <c r="AG629">
        <v>0</v>
      </c>
    </row>
    <row r="630" spans="2:33" x14ac:dyDescent="0.35">
      <c r="B630">
        <v>52292</v>
      </c>
      <c r="C630" t="s">
        <v>1225</v>
      </c>
      <c r="D630" s="231">
        <v>0</v>
      </c>
      <c r="E630" s="231">
        <v>1</v>
      </c>
      <c r="F630" s="231">
        <v>0</v>
      </c>
      <c r="G630" s="231">
        <v>1</v>
      </c>
      <c r="H630" s="231">
        <v>0</v>
      </c>
      <c r="I630" s="231">
        <v>0</v>
      </c>
      <c r="J630" s="231">
        <v>0</v>
      </c>
      <c r="K630" s="231">
        <v>0</v>
      </c>
      <c r="L630" s="231">
        <v>15</v>
      </c>
      <c r="M630" s="231">
        <v>0</v>
      </c>
      <c r="N630" s="231">
        <v>15</v>
      </c>
      <c r="O630" s="231">
        <v>0</v>
      </c>
      <c r="P630" s="231">
        <v>0</v>
      </c>
      <c r="Q630" s="231">
        <v>0</v>
      </c>
      <c r="R630" s="231">
        <v>0</v>
      </c>
      <c r="S630" s="231">
        <v>0</v>
      </c>
      <c r="T630" s="231">
        <v>0</v>
      </c>
      <c r="U630" s="231">
        <v>1</v>
      </c>
      <c r="V630" s="231">
        <v>15</v>
      </c>
      <c r="W630" s="231">
        <v>0</v>
      </c>
      <c r="X630" s="231">
        <v>0</v>
      </c>
      <c r="Y630" s="231">
        <v>0</v>
      </c>
      <c r="Z630" s="231">
        <v>0</v>
      </c>
      <c r="AA630" s="231">
        <v>0</v>
      </c>
      <c r="AB630" s="231">
        <v>0</v>
      </c>
      <c r="AC630" s="231">
        <v>0</v>
      </c>
      <c r="AD630" s="231">
        <v>0</v>
      </c>
      <c r="AE630" s="231">
        <v>0</v>
      </c>
      <c r="AF630" s="231">
        <v>0</v>
      </c>
      <c r="AG630">
        <v>0</v>
      </c>
    </row>
    <row r="631" spans="2:33" x14ac:dyDescent="0.35">
      <c r="B631">
        <v>52303</v>
      </c>
      <c r="C631" t="s">
        <v>756</v>
      </c>
      <c r="D631" s="231">
        <v>10</v>
      </c>
      <c r="E631" s="231">
        <v>19</v>
      </c>
      <c r="F631" s="231">
        <v>7</v>
      </c>
      <c r="G631" s="231">
        <v>26</v>
      </c>
      <c r="H631" s="231">
        <v>8</v>
      </c>
      <c r="I631" s="231">
        <v>5</v>
      </c>
      <c r="J631" s="231">
        <v>13</v>
      </c>
      <c r="K631" s="231">
        <v>150</v>
      </c>
      <c r="L631" s="231">
        <v>285</v>
      </c>
      <c r="M631" s="231">
        <v>105</v>
      </c>
      <c r="N631" s="231">
        <v>390</v>
      </c>
      <c r="O631" s="231">
        <v>120</v>
      </c>
      <c r="P631" s="231">
        <v>75</v>
      </c>
      <c r="Q631" s="231">
        <v>195</v>
      </c>
      <c r="R631" s="231">
        <v>1</v>
      </c>
      <c r="S631" s="231">
        <v>15</v>
      </c>
      <c r="T631" s="231">
        <v>15</v>
      </c>
      <c r="U631" s="231">
        <v>9</v>
      </c>
      <c r="V631" s="231">
        <v>135</v>
      </c>
      <c r="W631" s="231">
        <v>45</v>
      </c>
      <c r="X631" s="231">
        <v>10</v>
      </c>
      <c r="Y631" s="231">
        <v>150</v>
      </c>
      <c r="Z631" s="231">
        <v>90</v>
      </c>
      <c r="AA631" s="231">
        <v>3</v>
      </c>
      <c r="AB631" s="231">
        <v>45</v>
      </c>
      <c r="AC631" s="231">
        <v>0</v>
      </c>
      <c r="AD631" s="231">
        <v>3</v>
      </c>
      <c r="AE631" s="231">
        <v>45</v>
      </c>
      <c r="AF631" s="231">
        <v>0</v>
      </c>
      <c r="AG631">
        <v>3</v>
      </c>
    </row>
    <row r="632" spans="2:33" x14ac:dyDescent="0.35">
      <c r="B632">
        <v>52324</v>
      </c>
      <c r="C632" t="s">
        <v>757</v>
      </c>
      <c r="D632" s="231">
        <v>10</v>
      </c>
      <c r="E632" s="231">
        <v>22</v>
      </c>
      <c r="F632" s="231">
        <v>8</v>
      </c>
      <c r="G632" s="231">
        <v>30</v>
      </c>
      <c r="H632" s="231">
        <v>5</v>
      </c>
      <c r="I632" s="231">
        <v>2</v>
      </c>
      <c r="J632" s="231">
        <v>7</v>
      </c>
      <c r="K632" s="231">
        <v>150</v>
      </c>
      <c r="L632" s="231">
        <v>330</v>
      </c>
      <c r="M632" s="231">
        <v>120</v>
      </c>
      <c r="N632" s="231">
        <v>450</v>
      </c>
      <c r="O632" s="231">
        <v>75</v>
      </c>
      <c r="P632" s="231">
        <v>30</v>
      </c>
      <c r="Q632" s="231">
        <v>105</v>
      </c>
      <c r="R632" s="231">
        <v>1</v>
      </c>
      <c r="S632" s="231">
        <v>15</v>
      </c>
      <c r="T632" s="231">
        <v>0</v>
      </c>
      <c r="U632" s="231">
        <v>0</v>
      </c>
      <c r="V632" s="231">
        <v>0</v>
      </c>
      <c r="W632" s="231">
        <v>0</v>
      </c>
      <c r="X632" s="231">
        <v>28</v>
      </c>
      <c r="Y632" s="231">
        <v>420</v>
      </c>
      <c r="Z632" s="231">
        <v>90</v>
      </c>
      <c r="AA632" s="231">
        <v>6</v>
      </c>
      <c r="AB632" s="231">
        <v>90</v>
      </c>
      <c r="AC632" s="231">
        <v>0</v>
      </c>
      <c r="AD632" s="231">
        <v>0</v>
      </c>
      <c r="AE632" s="231">
        <v>0</v>
      </c>
      <c r="AF632" s="231">
        <v>0</v>
      </c>
      <c r="AG632">
        <v>0</v>
      </c>
    </row>
    <row r="633" spans="2:33" x14ac:dyDescent="0.35">
      <c r="B633">
        <v>52330</v>
      </c>
      <c r="C633" t="s">
        <v>758</v>
      </c>
      <c r="D633" s="231">
        <v>13</v>
      </c>
      <c r="E633" s="231">
        <v>15</v>
      </c>
      <c r="F633" s="231">
        <v>9</v>
      </c>
      <c r="G633" s="231">
        <v>24</v>
      </c>
      <c r="H633" s="231">
        <v>6</v>
      </c>
      <c r="I633" s="231">
        <v>2</v>
      </c>
      <c r="J633" s="231">
        <v>8</v>
      </c>
      <c r="K633" s="231">
        <v>195</v>
      </c>
      <c r="L633" s="231">
        <v>225</v>
      </c>
      <c r="M633" s="231">
        <v>135</v>
      </c>
      <c r="N633" s="231">
        <v>360</v>
      </c>
      <c r="O633" s="231">
        <v>90</v>
      </c>
      <c r="P633" s="231">
        <v>30</v>
      </c>
      <c r="Q633" s="231">
        <v>120</v>
      </c>
      <c r="R633" s="231">
        <v>16</v>
      </c>
      <c r="S633" s="231">
        <v>240</v>
      </c>
      <c r="T633" s="231">
        <v>75</v>
      </c>
      <c r="U633" s="231">
        <v>2</v>
      </c>
      <c r="V633" s="231">
        <v>30</v>
      </c>
      <c r="W633" s="231">
        <v>15</v>
      </c>
      <c r="X633" s="231">
        <v>4</v>
      </c>
      <c r="Y633" s="231">
        <v>60</v>
      </c>
      <c r="Z633" s="231">
        <v>30</v>
      </c>
      <c r="AA633" s="231">
        <v>6</v>
      </c>
      <c r="AB633" s="231">
        <v>90</v>
      </c>
      <c r="AC633" s="231">
        <v>0</v>
      </c>
      <c r="AD633" s="231">
        <v>0</v>
      </c>
      <c r="AE633" s="231">
        <v>0</v>
      </c>
      <c r="AF633" s="231">
        <v>0</v>
      </c>
      <c r="AG633">
        <v>1</v>
      </c>
    </row>
    <row r="634" spans="2:33" x14ac:dyDescent="0.35">
      <c r="B634">
        <v>52334</v>
      </c>
      <c r="C634" t="s">
        <v>759</v>
      </c>
      <c r="D634" s="231">
        <v>8</v>
      </c>
      <c r="E634" s="231">
        <v>17</v>
      </c>
      <c r="F634" s="231">
        <v>4</v>
      </c>
      <c r="G634" s="231">
        <v>21</v>
      </c>
      <c r="H634" s="231">
        <v>3</v>
      </c>
      <c r="I634" s="231">
        <v>0</v>
      </c>
      <c r="J634" s="231">
        <v>3</v>
      </c>
      <c r="K634" s="231">
        <v>120</v>
      </c>
      <c r="L634" s="231">
        <v>255</v>
      </c>
      <c r="M634" s="231">
        <v>60</v>
      </c>
      <c r="N634" s="231">
        <v>315</v>
      </c>
      <c r="O634" s="231">
        <v>45</v>
      </c>
      <c r="P634" s="231">
        <v>0</v>
      </c>
      <c r="Q634" s="231">
        <v>45</v>
      </c>
      <c r="R634" s="231">
        <v>2</v>
      </c>
      <c r="S634" s="231">
        <v>30</v>
      </c>
      <c r="T634" s="231">
        <v>15</v>
      </c>
      <c r="U634" s="231">
        <v>12</v>
      </c>
      <c r="V634" s="231">
        <v>180</v>
      </c>
      <c r="W634" s="231">
        <v>15</v>
      </c>
      <c r="X634" s="231">
        <v>4</v>
      </c>
      <c r="Y634" s="231">
        <v>60</v>
      </c>
      <c r="Z634" s="231">
        <v>0</v>
      </c>
      <c r="AA634" s="231">
        <v>8</v>
      </c>
      <c r="AB634" s="231">
        <v>120</v>
      </c>
      <c r="AC634" s="231">
        <v>0</v>
      </c>
      <c r="AD634" s="231">
        <v>8</v>
      </c>
      <c r="AE634" s="231">
        <v>120</v>
      </c>
      <c r="AF634" s="231">
        <v>0</v>
      </c>
      <c r="AG634">
        <v>0</v>
      </c>
    </row>
    <row r="635" spans="2:33" x14ac:dyDescent="0.35">
      <c r="B635">
        <v>52357</v>
      </c>
      <c r="C635" t="s">
        <v>801</v>
      </c>
      <c r="D635" s="231">
        <v>0</v>
      </c>
      <c r="E635" s="231">
        <v>1</v>
      </c>
      <c r="F635" s="231">
        <v>0</v>
      </c>
      <c r="G635" s="231">
        <v>1</v>
      </c>
      <c r="H635" s="231">
        <v>1</v>
      </c>
      <c r="I635" s="231">
        <v>0</v>
      </c>
      <c r="J635" s="231">
        <v>1</v>
      </c>
      <c r="K635" s="231">
        <v>0</v>
      </c>
      <c r="L635" s="231">
        <v>15</v>
      </c>
      <c r="M635" s="231">
        <v>0</v>
      </c>
      <c r="N635" s="231">
        <v>15</v>
      </c>
      <c r="O635" s="231">
        <v>15</v>
      </c>
      <c r="P635" s="231">
        <v>0</v>
      </c>
      <c r="Q635" s="231">
        <v>15</v>
      </c>
      <c r="R635" s="231">
        <v>0</v>
      </c>
      <c r="S635" s="231">
        <v>0</v>
      </c>
      <c r="T635" s="231">
        <v>0</v>
      </c>
      <c r="U635" s="231">
        <v>1</v>
      </c>
      <c r="V635" s="231">
        <v>15</v>
      </c>
      <c r="W635" s="231">
        <v>15</v>
      </c>
      <c r="X635" s="231">
        <v>0</v>
      </c>
      <c r="Y635" s="231">
        <v>0</v>
      </c>
      <c r="Z635" s="231">
        <v>0</v>
      </c>
      <c r="AA635" s="231">
        <v>0</v>
      </c>
      <c r="AB635" s="231">
        <v>0</v>
      </c>
      <c r="AC635" s="231">
        <v>0</v>
      </c>
      <c r="AD635" s="231">
        <v>0</v>
      </c>
      <c r="AE635" s="231">
        <v>0</v>
      </c>
      <c r="AF635" s="231">
        <v>0</v>
      </c>
      <c r="AG635">
        <v>0</v>
      </c>
    </row>
    <row r="636" spans="2:33" x14ac:dyDescent="0.35">
      <c r="B636">
        <v>52365</v>
      </c>
      <c r="C636" t="s">
        <v>760</v>
      </c>
      <c r="D636" s="231">
        <v>28</v>
      </c>
      <c r="E636" s="231">
        <v>29</v>
      </c>
      <c r="F636" s="231">
        <v>7</v>
      </c>
      <c r="G636" s="231">
        <v>36</v>
      </c>
      <c r="H636" s="231">
        <v>8</v>
      </c>
      <c r="I636" s="231">
        <v>1</v>
      </c>
      <c r="J636" s="231">
        <v>9</v>
      </c>
      <c r="K636" s="231">
        <v>420</v>
      </c>
      <c r="L636" s="231">
        <v>435</v>
      </c>
      <c r="M636" s="231">
        <v>105</v>
      </c>
      <c r="N636" s="231">
        <v>540</v>
      </c>
      <c r="O636" s="231">
        <v>120</v>
      </c>
      <c r="P636" s="231">
        <v>15</v>
      </c>
      <c r="Q636" s="231">
        <v>135</v>
      </c>
      <c r="R636" s="231">
        <v>8</v>
      </c>
      <c r="S636" s="231">
        <v>120</v>
      </c>
      <c r="T636" s="231">
        <v>15</v>
      </c>
      <c r="U636" s="231">
        <v>7</v>
      </c>
      <c r="V636" s="231">
        <v>105</v>
      </c>
      <c r="W636" s="231">
        <v>15</v>
      </c>
      <c r="X636" s="231">
        <v>13</v>
      </c>
      <c r="Y636" s="231">
        <v>195</v>
      </c>
      <c r="Z636" s="231">
        <v>75</v>
      </c>
      <c r="AA636" s="231">
        <v>0</v>
      </c>
      <c r="AB636" s="231">
        <v>0</v>
      </c>
      <c r="AC636" s="231">
        <v>0</v>
      </c>
      <c r="AD636" s="231">
        <v>0</v>
      </c>
      <c r="AE636" s="231">
        <v>0</v>
      </c>
      <c r="AF636" s="231">
        <v>0</v>
      </c>
      <c r="AG636">
        <v>0</v>
      </c>
    </row>
    <row r="637" spans="2:33" x14ac:dyDescent="0.35">
      <c r="B637">
        <v>52384</v>
      </c>
      <c r="C637" t="s">
        <v>621</v>
      </c>
      <c r="D637" s="231">
        <v>36</v>
      </c>
      <c r="E637" s="231">
        <v>38</v>
      </c>
      <c r="F637" s="231">
        <v>17</v>
      </c>
      <c r="G637" s="231">
        <v>55</v>
      </c>
      <c r="H637" s="231">
        <v>5</v>
      </c>
      <c r="I637" s="231">
        <v>2</v>
      </c>
      <c r="J637" s="231">
        <v>7</v>
      </c>
      <c r="K637" s="231">
        <v>540</v>
      </c>
      <c r="L637" s="231">
        <v>555</v>
      </c>
      <c r="M637" s="231">
        <v>255</v>
      </c>
      <c r="N637" s="231">
        <v>810</v>
      </c>
      <c r="O637" s="231">
        <v>75</v>
      </c>
      <c r="P637" s="231">
        <v>30</v>
      </c>
      <c r="Q637" s="231">
        <v>105</v>
      </c>
      <c r="R637" s="231">
        <v>19</v>
      </c>
      <c r="S637" s="231">
        <v>285</v>
      </c>
      <c r="T637" s="231">
        <v>15</v>
      </c>
      <c r="U637" s="231">
        <v>6</v>
      </c>
      <c r="V637" s="231">
        <v>90</v>
      </c>
      <c r="W637" s="231">
        <v>0</v>
      </c>
      <c r="X637" s="231">
        <v>15</v>
      </c>
      <c r="Y637" s="231">
        <v>210</v>
      </c>
      <c r="Z637" s="231">
        <v>60</v>
      </c>
      <c r="AA637" s="231">
        <v>3</v>
      </c>
      <c r="AB637" s="231">
        <v>45</v>
      </c>
      <c r="AC637" s="231">
        <v>0</v>
      </c>
      <c r="AD637" s="231">
        <v>3</v>
      </c>
      <c r="AE637" s="231">
        <v>45</v>
      </c>
      <c r="AF637" s="231">
        <v>0</v>
      </c>
      <c r="AG637">
        <v>0</v>
      </c>
    </row>
    <row r="638" spans="2:33" x14ac:dyDescent="0.35">
      <c r="B638">
        <v>52393</v>
      </c>
      <c r="C638" t="s">
        <v>761</v>
      </c>
      <c r="D638" s="231">
        <v>14</v>
      </c>
      <c r="E638" s="231">
        <v>17</v>
      </c>
      <c r="F638" s="231">
        <v>7</v>
      </c>
      <c r="G638" s="231">
        <v>24</v>
      </c>
      <c r="H638" s="231">
        <v>0</v>
      </c>
      <c r="I638" s="231">
        <v>0</v>
      </c>
      <c r="J638" s="231">
        <v>0</v>
      </c>
      <c r="K638" s="231">
        <v>210</v>
      </c>
      <c r="L638" s="231">
        <v>255</v>
      </c>
      <c r="M638" s="231">
        <v>105</v>
      </c>
      <c r="N638" s="231">
        <v>360</v>
      </c>
      <c r="O638" s="231">
        <v>0</v>
      </c>
      <c r="P638" s="231">
        <v>0</v>
      </c>
      <c r="Q638" s="231">
        <v>0</v>
      </c>
      <c r="R638" s="231">
        <v>2</v>
      </c>
      <c r="S638" s="231">
        <v>30</v>
      </c>
      <c r="T638" s="231">
        <v>0</v>
      </c>
      <c r="U638" s="231">
        <v>2</v>
      </c>
      <c r="V638" s="231">
        <v>30</v>
      </c>
      <c r="W638" s="231">
        <v>0</v>
      </c>
      <c r="X638" s="231">
        <v>14</v>
      </c>
      <c r="Y638" s="231">
        <v>210</v>
      </c>
      <c r="Z638" s="231">
        <v>0</v>
      </c>
      <c r="AA638" s="231">
        <v>1</v>
      </c>
      <c r="AB638" s="231">
        <v>15</v>
      </c>
      <c r="AC638" s="231">
        <v>0</v>
      </c>
      <c r="AD638" s="231">
        <v>1</v>
      </c>
      <c r="AE638" s="231">
        <v>15</v>
      </c>
      <c r="AF638" s="231">
        <v>0</v>
      </c>
      <c r="AG638">
        <v>0</v>
      </c>
    </row>
    <row r="639" spans="2:33" x14ac:dyDescent="0.35">
      <c r="B639">
        <v>52394</v>
      </c>
      <c r="C639" t="s">
        <v>802</v>
      </c>
      <c r="D639" s="231">
        <v>0</v>
      </c>
      <c r="E639" s="231">
        <v>1</v>
      </c>
      <c r="F639" s="231">
        <v>0</v>
      </c>
      <c r="G639" s="231">
        <v>1</v>
      </c>
      <c r="H639" s="231">
        <v>1</v>
      </c>
      <c r="I639" s="231">
        <v>0</v>
      </c>
      <c r="J639" s="231">
        <v>1</v>
      </c>
      <c r="K639" s="231">
        <v>0</v>
      </c>
      <c r="L639" s="231">
        <v>15</v>
      </c>
      <c r="M639" s="231">
        <v>0</v>
      </c>
      <c r="N639" s="231">
        <v>15</v>
      </c>
      <c r="O639" s="231">
        <v>3</v>
      </c>
      <c r="P639" s="231">
        <v>0</v>
      </c>
      <c r="Q639" s="231">
        <v>3</v>
      </c>
      <c r="R639" s="231">
        <v>0</v>
      </c>
      <c r="S639" s="231">
        <v>0</v>
      </c>
      <c r="T639" s="231">
        <v>0</v>
      </c>
      <c r="U639" s="231">
        <v>0</v>
      </c>
      <c r="V639" s="231">
        <v>0</v>
      </c>
      <c r="W639" s="231">
        <v>0</v>
      </c>
      <c r="X639" s="231">
        <v>0</v>
      </c>
      <c r="Y639" s="231">
        <v>0</v>
      </c>
      <c r="Z639" s="231">
        <v>0</v>
      </c>
      <c r="AA639" s="231">
        <v>0</v>
      </c>
      <c r="AB639" s="231">
        <v>0</v>
      </c>
      <c r="AC639" s="231">
        <v>0</v>
      </c>
      <c r="AD639" s="231">
        <v>0</v>
      </c>
      <c r="AE639" s="231">
        <v>0</v>
      </c>
      <c r="AF639" s="231">
        <v>0</v>
      </c>
      <c r="AG639">
        <v>0</v>
      </c>
    </row>
    <row r="640" spans="2:33" x14ac:dyDescent="0.35">
      <c r="B640">
        <v>52401</v>
      </c>
      <c r="C640" t="s">
        <v>762</v>
      </c>
      <c r="D640" s="231">
        <v>0</v>
      </c>
      <c r="E640" s="231">
        <v>1</v>
      </c>
      <c r="F640" s="231">
        <v>0</v>
      </c>
      <c r="G640" s="231">
        <v>1</v>
      </c>
      <c r="H640" s="231">
        <v>0</v>
      </c>
      <c r="I640" s="231">
        <v>0</v>
      </c>
      <c r="J640" s="231">
        <v>0</v>
      </c>
      <c r="K640" s="231">
        <v>0</v>
      </c>
      <c r="L640" s="231">
        <v>15</v>
      </c>
      <c r="M640" s="231">
        <v>0</v>
      </c>
      <c r="N640" s="231">
        <v>15</v>
      </c>
      <c r="O640" s="231">
        <v>0</v>
      </c>
      <c r="P640" s="231">
        <v>0</v>
      </c>
      <c r="Q640" s="231">
        <v>0</v>
      </c>
      <c r="R640" s="231">
        <v>0</v>
      </c>
      <c r="S640" s="231">
        <v>0</v>
      </c>
      <c r="T640" s="231">
        <v>0</v>
      </c>
      <c r="U640" s="231">
        <v>0</v>
      </c>
      <c r="V640" s="231">
        <v>0</v>
      </c>
      <c r="W640" s="231">
        <v>0</v>
      </c>
      <c r="X640" s="231">
        <v>1</v>
      </c>
      <c r="Y640" s="231">
        <v>15</v>
      </c>
      <c r="Z640" s="231">
        <v>0</v>
      </c>
      <c r="AA640" s="231">
        <v>0</v>
      </c>
      <c r="AB640" s="231">
        <v>0</v>
      </c>
      <c r="AC640" s="231">
        <v>0</v>
      </c>
      <c r="AD640" s="231">
        <v>0</v>
      </c>
      <c r="AE640" s="231">
        <v>0</v>
      </c>
      <c r="AF640" s="231">
        <v>0</v>
      </c>
      <c r="AG640">
        <v>0</v>
      </c>
    </row>
    <row r="641" spans="2:33" x14ac:dyDescent="0.35">
      <c r="B641">
        <v>52419</v>
      </c>
      <c r="C641" t="s">
        <v>765</v>
      </c>
      <c r="D641" s="231">
        <v>11</v>
      </c>
      <c r="E641" s="231">
        <v>26</v>
      </c>
      <c r="F641" s="231">
        <v>11</v>
      </c>
      <c r="G641" s="231">
        <v>37</v>
      </c>
      <c r="H641" s="231">
        <v>8</v>
      </c>
      <c r="I641" s="231">
        <v>7</v>
      </c>
      <c r="J641" s="231">
        <v>15</v>
      </c>
      <c r="K641" s="231">
        <v>165</v>
      </c>
      <c r="L641" s="231">
        <v>390</v>
      </c>
      <c r="M641" s="231">
        <v>165</v>
      </c>
      <c r="N641" s="231">
        <v>555</v>
      </c>
      <c r="O641" s="231">
        <v>105</v>
      </c>
      <c r="P641" s="231">
        <v>105</v>
      </c>
      <c r="Q641" s="231">
        <v>210</v>
      </c>
      <c r="R641" s="231">
        <v>7</v>
      </c>
      <c r="S641" s="231">
        <v>105</v>
      </c>
      <c r="T641" s="231">
        <v>30</v>
      </c>
      <c r="U641" s="231">
        <v>6</v>
      </c>
      <c r="V641" s="231">
        <v>90</v>
      </c>
      <c r="W641" s="231">
        <v>45</v>
      </c>
      <c r="X641" s="231">
        <v>10</v>
      </c>
      <c r="Y641" s="231">
        <v>150</v>
      </c>
      <c r="Z641" s="231">
        <v>30</v>
      </c>
      <c r="AA641" s="231">
        <v>7</v>
      </c>
      <c r="AB641" s="231">
        <v>105</v>
      </c>
      <c r="AC641" s="231">
        <v>30</v>
      </c>
      <c r="AD641" s="231">
        <v>5</v>
      </c>
      <c r="AE641" s="231">
        <v>75</v>
      </c>
      <c r="AF641" s="231">
        <v>30</v>
      </c>
      <c r="AG641">
        <v>1</v>
      </c>
    </row>
    <row r="642" spans="2:33" x14ac:dyDescent="0.35">
      <c r="B642">
        <v>52428</v>
      </c>
      <c r="C642" t="s">
        <v>766</v>
      </c>
      <c r="D642" s="231">
        <v>1</v>
      </c>
      <c r="E642" s="231">
        <v>1</v>
      </c>
      <c r="F642" s="231">
        <v>0</v>
      </c>
      <c r="G642" s="231">
        <v>1</v>
      </c>
      <c r="H642" s="231">
        <v>1</v>
      </c>
      <c r="I642" s="231">
        <v>0</v>
      </c>
      <c r="J642" s="231">
        <v>1</v>
      </c>
      <c r="K642" s="231">
        <v>15</v>
      </c>
      <c r="L642" s="231">
        <v>0</v>
      </c>
      <c r="M642" s="231">
        <v>0</v>
      </c>
      <c r="N642" s="231">
        <v>0</v>
      </c>
      <c r="O642" s="231">
        <v>15</v>
      </c>
      <c r="P642" s="231">
        <v>0</v>
      </c>
      <c r="Q642" s="231">
        <v>15</v>
      </c>
      <c r="R642" s="231">
        <v>0</v>
      </c>
      <c r="S642" s="231">
        <v>0</v>
      </c>
      <c r="T642" s="231">
        <v>0</v>
      </c>
      <c r="U642" s="231">
        <v>0</v>
      </c>
      <c r="V642" s="231">
        <v>0</v>
      </c>
      <c r="W642" s="231">
        <v>0</v>
      </c>
      <c r="X642" s="231">
        <v>0</v>
      </c>
      <c r="Y642" s="231">
        <v>0</v>
      </c>
      <c r="Z642" s="231">
        <v>0</v>
      </c>
      <c r="AA642" s="231">
        <v>0</v>
      </c>
      <c r="AB642" s="231">
        <v>0</v>
      </c>
      <c r="AC642" s="231">
        <v>0</v>
      </c>
      <c r="AD642" s="231">
        <v>0</v>
      </c>
      <c r="AE642" s="231">
        <v>0</v>
      </c>
      <c r="AF642" s="231">
        <v>0</v>
      </c>
      <c r="AG642">
        <v>0</v>
      </c>
    </row>
    <row r="643" spans="2:33" x14ac:dyDescent="0.35">
      <c r="B643">
        <v>52429</v>
      </c>
      <c r="C643" t="s">
        <v>767</v>
      </c>
      <c r="D643" s="231">
        <v>1</v>
      </c>
      <c r="E643" s="231">
        <v>0</v>
      </c>
      <c r="F643" s="231">
        <v>1</v>
      </c>
      <c r="G643" s="231">
        <v>1</v>
      </c>
      <c r="H643" s="231">
        <v>0</v>
      </c>
      <c r="I643" s="231">
        <v>1</v>
      </c>
      <c r="J643" s="231">
        <v>1</v>
      </c>
      <c r="K643" s="231">
        <v>15</v>
      </c>
      <c r="L643" s="231">
        <v>0</v>
      </c>
      <c r="M643" s="231">
        <v>15</v>
      </c>
      <c r="N643" s="231">
        <v>15</v>
      </c>
      <c r="O643" s="231">
        <v>0</v>
      </c>
      <c r="P643" s="231">
        <v>15</v>
      </c>
      <c r="Q643" s="231">
        <v>15</v>
      </c>
      <c r="R643" s="231">
        <v>1</v>
      </c>
      <c r="S643" s="231">
        <v>15</v>
      </c>
      <c r="T643" s="231">
        <v>15</v>
      </c>
      <c r="U643" s="231">
        <v>0</v>
      </c>
      <c r="V643" s="231">
        <v>0</v>
      </c>
      <c r="W643" s="231">
        <v>0</v>
      </c>
      <c r="X643" s="231">
        <v>0</v>
      </c>
      <c r="Y643" s="231">
        <v>0</v>
      </c>
      <c r="Z643" s="231">
        <v>0</v>
      </c>
      <c r="AA643" s="231">
        <v>0</v>
      </c>
      <c r="AB643" s="231">
        <v>0</v>
      </c>
      <c r="AC643" s="231">
        <v>0</v>
      </c>
      <c r="AD643" s="231">
        <v>0</v>
      </c>
      <c r="AE643" s="231">
        <v>0</v>
      </c>
      <c r="AF643" s="231">
        <v>0</v>
      </c>
      <c r="AG643">
        <v>0</v>
      </c>
    </row>
    <row r="644" spans="2:33" x14ac:dyDescent="0.35">
      <c r="B644">
        <v>52444</v>
      </c>
      <c r="C644" t="s">
        <v>768</v>
      </c>
      <c r="D644" s="231">
        <v>14</v>
      </c>
      <c r="E644" s="231">
        <v>27</v>
      </c>
      <c r="F644" s="231">
        <v>15</v>
      </c>
      <c r="G644" s="231">
        <v>42</v>
      </c>
      <c r="H644" s="231">
        <v>9</v>
      </c>
      <c r="I644" s="231">
        <v>7</v>
      </c>
      <c r="J644" s="231">
        <v>16</v>
      </c>
      <c r="K644" s="231">
        <v>210</v>
      </c>
      <c r="L644" s="231">
        <v>405</v>
      </c>
      <c r="M644" s="231">
        <v>225</v>
      </c>
      <c r="N644" s="231">
        <v>630</v>
      </c>
      <c r="O644" s="231">
        <v>135</v>
      </c>
      <c r="P644" s="231">
        <v>105</v>
      </c>
      <c r="Q644" s="231">
        <v>240</v>
      </c>
      <c r="R644" s="231">
        <v>15</v>
      </c>
      <c r="S644" s="231">
        <v>225</v>
      </c>
      <c r="T644" s="231">
        <v>45</v>
      </c>
      <c r="U644" s="231">
        <v>5</v>
      </c>
      <c r="V644" s="231">
        <v>75</v>
      </c>
      <c r="W644" s="231">
        <v>15</v>
      </c>
      <c r="X644" s="231">
        <v>6</v>
      </c>
      <c r="Y644" s="231">
        <v>90</v>
      </c>
      <c r="Z644" s="231">
        <v>15</v>
      </c>
      <c r="AA644" s="231">
        <v>8</v>
      </c>
      <c r="AB644" s="231">
        <v>120</v>
      </c>
      <c r="AC644" s="231">
        <v>0</v>
      </c>
      <c r="AD644" s="231">
        <v>5</v>
      </c>
      <c r="AE644" s="231">
        <v>75</v>
      </c>
      <c r="AF644" s="231">
        <v>0</v>
      </c>
      <c r="AG644">
        <v>1</v>
      </c>
    </row>
    <row r="645" spans="2:33" x14ac:dyDescent="0.35">
      <c r="B645">
        <v>52469</v>
      </c>
      <c r="C645" t="s">
        <v>769</v>
      </c>
      <c r="D645" s="231">
        <v>10</v>
      </c>
      <c r="E645" s="231">
        <v>33</v>
      </c>
      <c r="F645" s="231">
        <v>5</v>
      </c>
      <c r="G645" s="231">
        <v>38</v>
      </c>
      <c r="H645" s="231">
        <v>19</v>
      </c>
      <c r="I645" s="231">
        <v>3</v>
      </c>
      <c r="J645" s="231">
        <v>22</v>
      </c>
      <c r="K645" s="231">
        <v>150</v>
      </c>
      <c r="L645" s="231">
        <v>495</v>
      </c>
      <c r="M645" s="231">
        <v>75</v>
      </c>
      <c r="N645" s="231">
        <v>570</v>
      </c>
      <c r="O645" s="231">
        <v>285</v>
      </c>
      <c r="P645" s="231">
        <v>45</v>
      </c>
      <c r="Q645" s="231">
        <v>330</v>
      </c>
      <c r="R645" s="231">
        <v>0</v>
      </c>
      <c r="S645" s="231">
        <v>0</v>
      </c>
      <c r="T645" s="231">
        <v>0</v>
      </c>
      <c r="U645" s="231">
        <v>5</v>
      </c>
      <c r="V645" s="231">
        <v>75</v>
      </c>
      <c r="W645" s="231">
        <v>45</v>
      </c>
      <c r="X645" s="231">
        <v>5</v>
      </c>
      <c r="Y645" s="231">
        <v>75</v>
      </c>
      <c r="Z645" s="231">
        <v>60</v>
      </c>
      <c r="AA645" s="231">
        <v>6</v>
      </c>
      <c r="AB645" s="231">
        <v>90</v>
      </c>
      <c r="AC645" s="231">
        <v>60</v>
      </c>
      <c r="AD645" s="231">
        <v>6</v>
      </c>
      <c r="AE645" s="231">
        <v>90</v>
      </c>
      <c r="AF645" s="231">
        <v>60</v>
      </c>
      <c r="AG645">
        <v>1</v>
      </c>
    </row>
    <row r="646" spans="2:33" x14ac:dyDescent="0.35">
      <c r="B646">
        <v>52472</v>
      </c>
      <c r="C646" t="s">
        <v>770</v>
      </c>
      <c r="D646" s="231">
        <v>0</v>
      </c>
      <c r="E646" s="231">
        <v>4</v>
      </c>
      <c r="F646" s="231">
        <v>0</v>
      </c>
      <c r="G646" s="231">
        <v>4</v>
      </c>
      <c r="H646" s="231">
        <v>2</v>
      </c>
      <c r="I646" s="231">
        <v>0</v>
      </c>
      <c r="J646" s="231">
        <v>2</v>
      </c>
      <c r="K646" s="231">
        <v>0</v>
      </c>
      <c r="L646" s="231">
        <v>45</v>
      </c>
      <c r="M646" s="231">
        <v>0</v>
      </c>
      <c r="N646" s="231">
        <v>45</v>
      </c>
      <c r="O646" s="231">
        <v>23</v>
      </c>
      <c r="P646" s="231">
        <v>0</v>
      </c>
      <c r="Q646" s="231">
        <v>23</v>
      </c>
      <c r="R646" s="231">
        <v>0</v>
      </c>
      <c r="S646" s="231">
        <v>0</v>
      </c>
      <c r="T646" s="231">
        <v>0</v>
      </c>
      <c r="U646" s="231">
        <v>3</v>
      </c>
      <c r="V646" s="231">
        <v>30</v>
      </c>
      <c r="W646" s="231">
        <v>8</v>
      </c>
      <c r="X646" s="231">
        <v>0</v>
      </c>
      <c r="Y646" s="231">
        <v>0</v>
      </c>
      <c r="Z646" s="231">
        <v>0</v>
      </c>
      <c r="AA646" s="231">
        <v>0</v>
      </c>
      <c r="AB646" s="231">
        <v>0</v>
      </c>
      <c r="AC646" s="231">
        <v>0</v>
      </c>
      <c r="AD646" s="231">
        <v>0</v>
      </c>
      <c r="AE646" s="231">
        <v>0</v>
      </c>
      <c r="AF646" s="231">
        <v>0</v>
      </c>
      <c r="AG646">
        <v>0</v>
      </c>
    </row>
    <row r="647" spans="2:33" x14ac:dyDescent="0.35">
      <c r="B647">
        <v>52483</v>
      </c>
      <c r="C647" t="s">
        <v>771</v>
      </c>
      <c r="D647" s="231">
        <v>4</v>
      </c>
      <c r="E647" s="231">
        <v>7</v>
      </c>
      <c r="F647" s="231">
        <v>1</v>
      </c>
      <c r="G647" s="231">
        <v>8</v>
      </c>
      <c r="H647" s="231">
        <v>0</v>
      </c>
      <c r="I647" s="231">
        <v>0</v>
      </c>
      <c r="J647" s="231">
        <v>0</v>
      </c>
      <c r="K647" s="231">
        <v>60</v>
      </c>
      <c r="L647" s="231">
        <v>105</v>
      </c>
      <c r="M647" s="231">
        <v>15</v>
      </c>
      <c r="N647" s="231">
        <v>120</v>
      </c>
      <c r="O647" s="231">
        <v>0</v>
      </c>
      <c r="P647" s="231">
        <v>0</v>
      </c>
      <c r="Q647" s="231">
        <v>0</v>
      </c>
      <c r="R647" s="231">
        <v>2</v>
      </c>
      <c r="S647" s="231">
        <v>30</v>
      </c>
      <c r="T647" s="231">
        <v>0</v>
      </c>
      <c r="U647" s="231">
        <v>5</v>
      </c>
      <c r="V647" s="231">
        <v>75</v>
      </c>
      <c r="W647" s="231">
        <v>0</v>
      </c>
      <c r="X647" s="231">
        <v>0</v>
      </c>
      <c r="Y647" s="231">
        <v>0</v>
      </c>
      <c r="Z647" s="231">
        <v>0</v>
      </c>
      <c r="AA647" s="231">
        <v>4</v>
      </c>
      <c r="AB647" s="231">
        <v>60</v>
      </c>
      <c r="AC647" s="231">
        <v>0</v>
      </c>
      <c r="AD647" s="231">
        <v>4</v>
      </c>
      <c r="AE647" s="231">
        <v>60</v>
      </c>
      <c r="AF647" s="231">
        <v>0</v>
      </c>
      <c r="AG647">
        <v>0</v>
      </c>
    </row>
    <row r="648" spans="2:33" x14ac:dyDescent="0.35">
      <c r="B648">
        <v>52485</v>
      </c>
      <c r="C648" t="s">
        <v>772</v>
      </c>
      <c r="D648" s="231">
        <v>6</v>
      </c>
      <c r="E648" s="231">
        <v>11</v>
      </c>
      <c r="F648" s="231">
        <v>6</v>
      </c>
      <c r="G648" s="231">
        <v>17</v>
      </c>
      <c r="H648" s="231">
        <v>2</v>
      </c>
      <c r="I648" s="231">
        <v>0</v>
      </c>
      <c r="J648" s="231">
        <v>2</v>
      </c>
      <c r="K648" s="231">
        <v>90</v>
      </c>
      <c r="L648" s="231">
        <v>165</v>
      </c>
      <c r="M648" s="231">
        <v>90</v>
      </c>
      <c r="N648" s="231">
        <v>255</v>
      </c>
      <c r="O648" s="231">
        <v>30</v>
      </c>
      <c r="P648" s="231">
        <v>0</v>
      </c>
      <c r="Q648" s="231">
        <v>30</v>
      </c>
      <c r="R648" s="231">
        <v>4</v>
      </c>
      <c r="S648" s="231">
        <v>60</v>
      </c>
      <c r="T648" s="231">
        <v>0</v>
      </c>
      <c r="U648" s="231">
        <v>6</v>
      </c>
      <c r="V648" s="231">
        <v>90</v>
      </c>
      <c r="W648" s="231">
        <v>15</v>
      </c>
      <c r="X648" s="231">
        <v>2</v>
      </c>
      <c r="Y648" s="231">
        <v>30</v>
      </c>
      <c r="Z648" s="231">
        <v>0</v>
      </c>
      <c r="AA648" s="231">
        <v>0</v>
      </c>
      <c r="AB648" s="231">
        <v>0</v>
      </c>
      <c r="AC648" s="231">
        <v>0</v>
      </c>
      <c r="AD648" s="231">
        <v>0</v>
      </c>
      <c r="AE648" s="231">
        <v>0</v>
      </c>
      <c r="AF648" s="231">
        <v>0</v>
      </c>
      <c r="AG648">
        <v>0</v>
      </c>
    </row>
    <row r="649" spans="2:33" x14ac:dyDescent="0.35">
      <c r="B649">
        <v>52489</v>
      </c>
      <c r="C649" t="s">
        <v>773</v>
      </c>
      <c r="D649" s="231">
        <v>8</v>
      </c>
      <c r="E649" s="231">
        <v>21</v>
      </c>
      <c r="F649" s="231">
        <v>4</v>
      </c>
      <c r="G649" s="231">
        <v>25</v>
      </c>
      <c r="H649" s="231">
        <v>1</v>
      </c>
      <c r="I649" s="231">
        <v>0</v>
      </c>
      <c r="J649" s="231">
        <v>1</v>
      </c>
      <c r="K649" s="231">
        <v>120</v>
      </c>
      <c r="L649" s="231">
        <v>300</v>
      </c>
      <c r="M649" s="231">
        <v>60</v>
      </c>
      <c r="N649" s="231">
        <v>360</v>
      </c>
      <c r="O649" s="231">
        <v>12</v>
      </c>
      <c r="P649" s="231">
        <v>0</v>
      </c>
      <c r="Q649" s="231">
        <v>12</v>
      </c>
      <c r="R649" s="231">
        <v>15</v>
      </c>
      <c r="S649" s="231">
        <v>225</v>
      </c>
      <c r="T649" s="231">
        <v>0</v>
      </c>
      <c r="U649" s="231">
        <v>3</v>
      </c>
      <c r="V649" s="231">
        <v>30</v>
      </c>
      <c r="W649" s="231">
        <v>12</v>
      </c>
      <c r="X649" s="231">
        <v>2</v>
      </c>
      <c r="Y649" s="231">
        <v>30</v>
      </c>
      <c r="Z649" s="231">
        <v>0</v>
      </c>
      <c r="AA649" s="231">
        <v>6</v>
      </c>
      <c r="AB649" s="231">
        <v>90</v>
      </c>
      <c r="AC649" s="231">
        <v>0</v>
      </c>
      <c r="AD649" s="231">
        <v>0</v>
      </c>
      <c r="AE649" s="231">
        <v>0</v>
      </c>
      <c r="AF649" s="231">
        <v>0</v>
      </c>
      <c r="AG649">
        <v>0</v>
      </c>
    </row>
    <row r="650" spans="2:33" x14ac:dyDescent="0.35">
      <c r="B650">
        <v>52494</v>
      </c>
      <c r="C650" t="s">
        <v>774</v>
      </c>
      <c r="D650" s="231">
        <v>1</v>
      </c>
      <c r="E650" s="231">
        <v>2</v>
      </c>
      <c r="F650" s="231">
        <v>2</v>
      </c>
      <c r="G650" s="231">
        <v>4</v>
      </c>
      <c r="H650" s="231">
        <v>1</v>
      </c>
      <c r="I650" s="231">
        <v>1</v>
      </c>
      <c r="J650" s="231">
        <v>2</v>
      </c>
      <c r="K650" s="231">
        <v>15</v>
      </c>
      <c r="L650" s="231">
        <v>15</v>
      </c>
      <c r="M650" s="231">
        <v>15</v>
      </c>
      <c r="N650" s="231">
        <v>30</v>
      </c>
      <c r="O650" s="231">
        <v>15</v>
      </c>
      <c r="P650" s="231">
        <v>15</v>
      </c>
      <c r="Q650" s="231">
        <v>30</v>
      </c>
      <c r="R650" s="231">
        <v>0</v>
      </c>
      <c r="S650" s="231">
        <v>0</v>
      </c>
      <c r="T650" s="231">
        <v>0</v>
      </c>
      <c r="U650" s="231">
        <v>0</v>
      </c>
      <c r="V650" s="231">
        <v>0</v>
      </c>
      <c r="W650" s="231">
        <v>0</v>
      </c>
      <c r="X650" s="231">
        <v>1</v>
      </c>
      <c r="Y650" s="231">
        <v>0</v>
      </c>
      <c r="Z650" s="231">
        <v>15</v>
      </c>
      <c r="AA650" s="231">
        <v>0</v>
      </c>
      <c r="AB650" s="231">
        <v>0</v>
      </c>
      <c r="AC650" s="231">
        <v>0</v>
      </c>
      <c r="AD650" s="231">
        <v>0</v>
      </c>
      <c r="AE650" s="231">
        <v>0</v>
      </c>
      <c r="AF650" s="231">
        <v>0</v>
      </c>
      <c r="AG650">
        <v>0</v>
      </c>
    </row>
    <row r="651" spans="2:33" x14ac:dyDescent="0.35">
      <c r="B651">
        <v>52507</v>
      </c>
      <c r="C651" t="s">
        <v>775</v>
      </c>
      <c r="D651" s="231">
        <v>0</v>
      </c>
      <c r="E651" s="231">
        <v>30</v>
      </c>
      <c r="F651" s="231">
        <v>5</v>
      </c>
      <c r="G651" s="231">
        <v>35</v>
      </c>
      <c r="H651" s="231">
        <v>20</v>
      </c>
      <c r="I651" s="231">
        <v>2</v>
      </c>
      <c r="J651" s="231">
        <v>22</v>
      </c>
      <c r="K651" s="231">
        <v>0</v>
      </c>
      <c r="L651" s="231">
        <v>450</v>
      </c>
      <c r="M651" s="231">
        <v>75</v>
      </c>
      <c r="N651" s="231">
        <v>525</v>
      </c>
      <c r="O651" s="231">
        <v>287.37</v>
      </c>
      <c r="P651" s="231">
        <v>30</v>
      </c>
      <c r="Q651" s="231">
        <v>317.37</v>
      </c>
      <c r="R651" s="231">
        <v>1</v>
      </c>
      <c r="S651" s="231">
        <v>15</v>
      </c>
      <c r="T651" s="231">
        <v>15</v>
      </c>
      <c r="U651" s="231">
        <v>1</v>
      </c>
      <c r="V651" s="231">
        <v>15</v>
      </c>
      <c r="W651" s="231">
        <v>15</v>
      </c>
      <c r="X651" s="231">
        <v>4</v>
      </c>
      <c r="Y651" s="231">
        <v>60</v>
      </c>
      <c r="Z651" s="231">
        <v>30</v>
      </c>
      <c r="AA651" s="231">
        <v>0</v>
      </c>
      <c r="AB651" s="231">
        <v>0</v>
      </c>
      <c r="AC651" s="231">
        <v>0</v>
      </c>
      <c r="AD651" s="231">
        <v>0</v>
      </c>
      <c r="AE651" s="231">
        <v>0</v>
      </c>
      <c r="AF651" s="231">
        <v>0</v>
      </c>
      <c r="AG651">
        <v>1</v>
      </c>
    </row>
    <row r="652" spans="2:33" x14ac:dyDescent="0.35">
      <c r="B652">
        <v>52508</v>
      </c>
      <c r="C652" t="s">
        <v>776</v>
      </c>
      <c r="D652" s="231">
        <v>13</v>
      </c>
      <c r="E652" s="231">
        <v>0</v>
      </c>
      <c r="F652" s="231">
        <v>1</v>
      </c>
      <c r="G652" s="231">
        <v>1</v>
      </c>
      <c r="H652" s="231">
        <v>0</v>
      </c>
      <c r="I652" s="231">
        <v>1</v>
      </c>
      <c r="J652" s="231">
        <v>1</v>
      </c>
      <c r="K652" s="231">
        <v>195</v>
      </c>
      <c r="L652" s="231">
        <v>0</v>
      </c>
      <c r="M652" s="231">
        <v>0</v>
      </c>
      <c r="N652" s="231">
        <v>0</v>
      </c>
      <c r="O652" s="231">
        <v>0</v>
      </c>
      <c r="P652" s="231">
        <v>15</v>
      </c>
      <c r="Q652" s="231">
        <v>15</v>
      </c>
      <c r="R652" s="231">
        <v>0</v>
      </c>
      <c r="S652" s="231">
        <v>0</v>
      </c>
      <c r="T652" s="231">
        <v>0</v>
      </c>
      <c r="U652" s="231">
        <v>0</v>
      </c>
      <c r="V652" s="231">
        <v>0</v>
      </c>
      <c r="W652" s="231">
        <v>0</v>
      </c>
      <c r="X652" s="231">
        <v>0</v>
      </c>
      <c r="Y652" s="231">
        <v>0</v>
      </c>
      <c r="Z652" s="231">
        <v>0</v>
      </c>
      <c r="AA652" s="231">
        <v>0</v>
      </c>
      <c r="AB652" s="231">
        <v>0</v>
      </c>
      <c r="AC652" s="231">
        <v>0</v>
      </c>
      <c r="AD652" s="231">
        <v>0</v>
      </c>
      <c r="AE652" s="231">
        <v>0</v>
      </c>
      <c r="AF652" s="231">
        <v>0</v>
      </c>
      <c r="AG652">
        <v>0</v>
      </c>
    </row>
    <row r="653" spans="2:33" x14ac:dyDescent="0.35">
      <c r="B653">
        <v>52516</v>
      </c>
      <c r="C653" t="s">
        <v>777</v>
      </c>
      <c r="D653" s="231">
        <v>14</v>
      </c>
      <c r="E653" s="231">
        <v>36</v>
      </c>
      <c r="F653" s="231">
        <v>8</v>
      </c>
      <c r="G653" s="231">
        <v>44</v>
      </c>
      <c r="H653" s="231">
        <v>10</v>
      </c>
      <c r="I653" s="231">
        <v>3</v>
      </c>
      <c r="J653" s="231">
        <v>13</v>
      </c>
      <c r="K653" s="231">
        <v>210</v>
      </c>
      <c r="L653" s="231">
        <v>540</v>
      </c>
      <c r="M653" s="231">
        <v>120</v>
      </c>
      <c r="N653" s="231">
        <v>660</v>
      </c>
      <c r="O653" s="231">
        <v>150</v>
      </c>
      <c r="P653" s="231">
        <v>45</v>
      </c>
      <c r="Q653" s="231">
        <v>195</v>
      </c>
      <c r="R653" s="231">
        <v>6</v>
      </c>
      <c r="S653" s="231">
        <v>90</v>
      </c>
      <c r="T653" s="231">
        <v>15</v>
      </c>
      <c r="U653" s="231">
        <v>4</v>
      </c>
      <c r="V653" s="231">
        <v>60</v>
      </c>
      <c r="W653" s="231">
        <v>0</v>
      </c>
      <c r="X653" s="231">
        <v>6</v>
      </c>
      <c r="Y653" s="231">
        <v>90</v>
      </c>
      <c r="Z653" s="231">
        <v>45</v>
      </c>
      <c r="AA653" s="231">
        <v>13</v>
      </c>
      <c r="AB653" s="231">
        <v>195</v>
      </c>
      <c r="AC653" s="231">
        <v>15</v>
      </c>
      <c r="AD653" s="231">
        <v>14</v>
      </c>
      <c r="AE653" s="231">
        <v>210</v>
      </c>
      <c r="AF653" s="231">
        <v>15</v>
      </c>
      <c r="AG653">
        <v>0</v>
      </c>
    </row>
    <row r="654" spans="2:33" x14ac:dyDescent="0.35">
      <c r="B654">
        <v>52518</v>
      </c>
      <c r="C654" t="s">
        <v>778</v>
      </c>
      <c r="D654" s="231">
        <v>5</v>
      </c>
      <c r="E654" s="231">
        <v>17</v>
      </c>
      <c r="F654" s="231">
        <v>8</v>
      </c>
      <c r="G654" s="231">
        <v>25</v>
      </c>
      <c r="H654" s="231">
        <v>6</v>
      </c>
      <c r="I654" s="231">
        <v>4</v>
      </c>
      <c r="J654" s="231">
        <v>10</v>
      </c>
      <c r="K654" s="231">
        <v>75</v>
      </c>
      <c r="L654" s="231">
        <v>255</v>
      </c>
      <c r="M654" s="231">
        <v>120</v>
      </c>
      <c r="N654" s="231">
        <v>375</v>
      </c>
      <c r="O654" s="231">
        <v>90</v>
      </c>
      <c r="P654" s="231">
        <v>60</v>
      </c>
      <c r="Q654" s="231">
        <v>150</v>
      </c>
      <c r="R654" s="231">
        <v>1</v>
      </c>
      <c r="S654" s="231">
        <v>15</v>
      </c>
      <c r="T654" s="231">
        <v>0</v>
      </c>
      <c r="U654" s="231">
        <v>0</v>
      </c>
      <c r="V654" s="231">
        <v>0</v>
      </c>
      <c r="W654" s="231">
        <v>0</v>
      </c>
      <c r="X654" s="231">
        <v>2</v>
      </c>
      <c r="Y654" s="231">
        <v>30</v>
      </c>
      <c r="Z654" s="231">
        <v>15</v>
      </c>
      <c r="AA654" s="231">
        <v>3</v>
      </c>
      <c r="AB654" s="231">
        <v>45</v>
      </c>
      <c r="AC654" s="231">
        <v>0</v>
      </c>
      <c r="AD654" s="231">
        <v>3</v>
      </c>
      <c r="AE654" s="231">
        <v>45</v>
      </c>
      <c r="AF654" s="231">
        <v>0</v>
      </c>
      <c r="AG654">
        <v>0</v>
      </c>
    </row>
    <row r="655" spans="2:33" x14ac:dyDescent="0.35">
      <c r="B655">
        <v>52520</v>
      </c>
      <c r="C655" t="s">
        <v>779</v>
      </c>
      <c r="D655" s="231">
        <v>3</v>
      </c>
      <c r="E655" s="231">
        <v>1</v>
      </c>
      <c r="F655" s="231">
        <v>0</v>
      </c>
      <c r="G655" s="231">
        <v>1</v>
      </c>
      <c r="H655" s="231">
        <v>0</v>
      </c>
      <c r="I655" s="231">
        <v>0</v>
      </c>
      <c r="J655" s="231">
        <v>0</v>
      </c>
      <c r="K655" s="231">
        <v>42</v>
      </c>
      <c r="L655" s="231">
        <v>15</v>
      </c>
      <c r="M655" s="231">
        <v>0</v>
      </c>
      <c r="N655" s="231">
        <v>15</v>
      </c>
      <c r="O655" s="231">
        <v>0</v>
      </c>
      <c r="P655" s="231">
        <v>0</v>
      </c>
      <c r="Q655" s="231">
        <v>0</v>
      </c>
      <c r="R655" s="231">
        <v>0</v>
      </c>
      <c r="S655" s="231">
        <v>0</v>
      </c>
      <c r="T655" s="231">
        <v>0</v>
      </c>
      <c r="U655" s="231">
        <v>0</v>
      </c>
      <c r="V655" s="231">
        <v>0</v>
      </c>
      <c r="W655" s="231">
        <v>0</v>
      </c>
      <c r="X655" s="231">
        <v>1</v>
      </c>
      <c r="Y655" s="231">
        <v>15</v>
      </c>
      <c r="Z655" s="231">
        <v>0</v>
      </c>
      <c r="AA655" s="231">
        <v>0</v>
      </c>
      <c r="AB655" s="231">
        <v>0</v>
      </c>
      <c r="AC655" s="231">
        <v>0</v>
      </c>
      <c r="AD655" s="231">
        <v>0</v>
      </c>
      <c r="AE655" s="231">
        <v>0</v>
      </c>
      <c r="AF655" s="231">
        <v>0</v>
      </c>
      <c r="AG655">
        <v>0</v>
      </c>
    </row>
    <row r="656" spans="2:33" x14ac:dyDescent="0.35">
      <c r="B656">
        <v>52530</v>
      </c>
      <c r="C656" t="s">
        <v>780</v>
      </c>
      <c r="D656" s="231">
        <v>10</v>
      </c>
      <c r="E656" s="231">
        <v>6</v>
      </c>
      <c r="F656" s="231">
        <v>2</v>
      </c>
      <c r="G656" s="231">
        <v>8</v>
      </c>
      <c r="H656" s="231">
        <v>1</v>
      </c>
      <c r="I656" s="231">
        <v>0</v>
      </c>
      <c r="J656" s="231">
        <v>1</v>
      </c>
      <c r="K656" s="231">
        <v>150</v>
      </c>
      <c r="L656" s="231">
        <v>90</v>
      </c>
      <c r="M656" s="231">
        <v>30</v>
      </c>
      <c r="N656" s="231">
        <v>120</v>
      </c>
      <c r="O656" s="231">
        <v>15</v>
      </c>
      <c r="P656" s="231">
        <v>0</v>
      </c>
      <c r="Q656" s="231">
        <v>15</v>
      </c>
      <c r="R656" s="231">
        <v>5</v>
      </c>
      <c r="S656" s="231">
        <v>75</v>
      </c>
      <c r="T656" s="231">
        <v>0</v>
      </c>
      <c r="U656" s="231">
        <v>2</v>
      </c>
      <c r="V656" s="231">
        <v>30</v>
      </c>
      <c r="W656" s="231">
        <v>0</v>
      </c>
      <c r="X656" s="231">
        <v>1</v>
      </c>
      <c r="Y656" s="231">
        <v>15</v>
      </c>
      <c r="Z656" s="231">
        <v>15</v>
      </c>
      <c r="AA656" s="231">
        <v>0</v>
      </c>
      <c r="AB656" s="231">
        <v>0</v>
      </c>
      <c r="AC656" s="231">
        <v>0</v>
      </c>
      <c r="AD656" s="231">
        <v>0</v>
      </c>
      <c r="AE656" s="231">
        <v>0</v>
      </c>
      <c r="AF656" s="231">
        <v>0</v>
      </c>
      <c r="AG656">
        <v>0</v>
      </c>
    </row>
    <row r="657" spans="2:33" x14ac:dyDescent="0.35">
      <c r="B657">
        <v>52547</v>
      </c>
      <c r="C657" t="s">
        <v>781</v>
      </c>
      <c r="D657" s="231">
        <v>4</v>
      </c>
      <c r="E657" s="231">
        <v>15</v>
      </c>
      <c r="F657" s="231">
        <v>5</v>
      </c>
      <c r="G657" s="231">
        <v>20</v>
      </c>
      <c r="H657" s="231">
        <v>8</v>
      </c>
      <c r="I657" s="231">
        <v>2</v>
      </c>
      <c r="J657" s="231">
        <v>10</v>
      </c>
      <c r="K657" s="231">
        <v>56</v>
      </c>
      <c r="L657" s="231">
        <v>197</v>
      </c>
      <c r="M657" s="231">
        <v>56</v>
      </c>
      <c r="N657" s="231">
        <v>253</v>
      </c>
      <c r="O657" s="231">
        <v>112</v>
      </c>
      <c r="P657" s="231">
        <v>22</v>
      </c>
      <c r="Q657" s="231">
        <v>134</v>
      </c>
      <c r="R657" s="231">
        <v>2</v>
      </c>
      <c r="S657" s="231">
        <v>30</v>
      </c>
      <c r="T657" s="231">
        <v>15</v>
      </c>
      <c r="U657" s="231">
        <v>0</v>
      </c>
      <c r="V657" s="231">
        <v>0</v>
      </c>
      <c r="W657" s="231">
        <v>0</v>
      </c>
      <c r="X657" s="231">
        <v>5</v>
      </c>
      <c r="Y657" s="231">
        <v>67</v>
      </c>
      <c r="Z657" s="231">
        <v>45</v>
      </c>
      <c r="AA657" s="231">
        <v>0</v>
      </c>
      <c r="AB657" s="231">
        <v>0</v>
      </c>
      <c r="AC657" s="231">
        <v>0</v>
      </c>
      <c r="AD657" s="231">
        <v>0</v>
      </c>
      <c r="AE657" s="231">
        <v>0</v>
      </c>
      <c r="AF657" s="231">
        <v>0</v>
      </c>
      <c r="AG657">
        <v>0</v>
      </c>
    </row>
    <row r="658" spans="2:33" x14ac:dyDescent="0.35">
      <c r="B658">
        <v>52551</v>
      </c>
      <c r="C658" t="s">
        <v>782</v>
      </c>
      <c r="D658" s="231">
        <v>2</v>
      </c>
      <c r="E658" s="231">
        <v>22</v>
      </c>
      <c r="F658" s="231">
        <v>1</v>
      </c>
      <c r="G658" s="231">
        <v>23</v>
      </c>
      <c r="H658" s="231">
        <v>12</v>
      </c>
      <c r="I658" s="231">
        <v>1</v>
      </c>
      <c r="J658" s="231">
        <v>13</v>
      </c>
      <c r="K658" s="231">
        <v>30</v>
      </c>
      <c r="L658" s="231">
        <v>315</v>
      </c>
      <c r="M658" s="231">
        <v>15</v>
      </c>
      <c r="N658" s="231">
        <v>330</v>
      </c>
      <c r="O658" s="231">
        <v>171</v>
      </c>
      <c r="P658" s="231">
        <v>15</v>
      </c>
      <c r="Q658" s="231">
        <v>186</v>
      </c>
      <c r="R658" s="231">
        <v>0</v>
      </c>
      <c r="S658" s="231">
        <v>0</v>
      </c>
      <c r="T658" s="231">
        <v>0</v>
      </c>
      <c r="U658" s="231">
        <v>0</v>
      </c>
      <c r="V658" s="231">
        <v>0</v>
      </c>
      <c r="W658" s="231">
        <v>0</v>
      </c>
      <c r="X658" s="231">
        <v>1</v>
      </c>
      <c r="Y658" s="231">
        <v>15</v>
      </c>
      <c r="Z658" s="231">
        <v>0</v>
      </c>
      <c r="AA658" s="231">
        <v>0</v>
      </c>
      <c r="AB658" s="231">
        <v>0</v>
      </c>
      <c r="AC658" s="231">
        <v>0</v>
      </c>
      <c r="AD658" s="231">
        <v>0</v>
      </c>
      <c r="AE658" s="231">
        <v>0</v>
      </c>
      <c r="AF658" s="231">
        <v>0</v>
      </c>
      <c r="AG658">
        <v>0</v>
      </c>
    </row>
    <row r="659" spans="2:33" x14ac:dyDescent="0.35">
      <c r="B659">
        <v>52553</v>
      </c>
      <c r="C659" t="s">
        <v>462</v>
      </c>
      <c r="D659" s="231">
        <v>3</v>
      </c>
      <c r="E659" s="231">
        <v>11</v>
      </c>
      <c r="F659" s="231">
        <v>4</v>
      </c>
      <c r="G659" s="231">
        <v>15</v>
      </c>
      <c r="H659" s="231">
        <v>2</v>
      </c>
      <c r="I659" s="231">
        <v>0</v>
      </c>
      <c r="J659" s="231">
        <v>2</v>
      </c>
      <c r="K659" s="231">
        <v>45</v>
      </c>
      <c r="L659" s="231">
        <v>165</v>
      </c>
      <c r="M659" s="231">
        <v>60</v>
      </c>
      <c r="N659" s="231">
        <v>225</v>
      </c>
      <c r="O659" s="231">
        <v>30</v>
      </c>
      <c r="P659" s="231">
        <v>0</v>
      </c>
      <c r="Q659" s="231">
        <v>30</v>
      </c>
      <c r="R659" s="231">
        <v>0</v>
      </c>
      <c r="S659" s="231">
        <v>0</v>
      </c>
      <c r="T659" s="231">
        <v>0</v>
      </c>
      <c r="U659" s="231">
        <v>0</v>
      </c>
      <c r="V659" s="231">
        <v>0</v>
      </c>
      <c r="W659" s="231">
        <v>0</v>
      </c>
      <c r="X659" s="231">
        <v>3</v>
      </c>
      <c r="Y659" s="231">
        <v>45</v>
      </c>
      <c r="Z659" s="231">
        <v>0</v>
      </c>
      <c r="AA659" s="231">
        <v>4</v>
      </c>
      <c r="AB659" s="231">
        <v>60</v>
      </c>
      <c r="AC659" s="231">
        <v>0</v>
      </c>
      <c r="AD659" s="231">
        <v>2</v>
      </c>
      <c r="AE659" s="231">
        <v>30</v>
      </c>
      <c r="AF659" s="231">
        <v>0</v>
      </c>
      <c r="AG659">
        <v>1</v>
      </c>
    </row>
    <row r="660" spans="2:33" x14ac:dyDescent="0.35">
      <c r="B660">
        <v>52558</v>
      </c>
      <c r="C660" t="s">
        <v>783</v>
      </c>
      <c r="D660" s="231">
        <v>0</v>
      </c>
      <c r="E660" s="231">
        <v>1</v>
      </c>
      <c r="F660" s="231">
        <v>0</v>
      </c>
      <c r="G660" s="231">
        <v>1</v>
      </c>
      <c r="H660" s="231">
        <v>1</v>
      </c>
      <c r="I660" s="231">
        <v>0</v>
      </c>
      <c r="J660" s="231">
        <v>1</v>
      </c>
      <c r="K660" s="231">
        <v>0</v>
      </c>
      <c r="L660" s="231">
        <v>15</v>
      </c>
      <c r="M660" s="231">
        <v>0</v>
      </c>
      <c r="N660" s="231">
        <v>15</v>
      </c>
      <c r="O660" s="231">
        <v>15</v>
      </c>
      <c r="P660" s="231">
        <v>0</v>
      </c>
      <c r="Q660" s="231">
        <v>15</v>
      </c>
      <c r="R660" s="231">
        <v>0</v>
      </c>
      <c r="S660" s="231">
        <v>0</v>
      </c>
      <c r="T660" s="231">
        <v>0</v>
      </c>
      <c r="U660" s="231">
        <v>0</v>
      </c>
      <c r="V660" s="231">
        <v>0</v>
      </c>
      <c r="W660" s="231">
        <v>0</v>
      </c>
      <c r="X660" s="231">
        <v>1</v>
      </c>
      <c r="Y660" s="231">
        <v>15</v>
      </c>
      <c r="Z660" s="231">
        <v>15</v>
      </c>
      <c r="AA660" s="231">
        <v>0</v>
      </c>
      <c r="AB660" s="231">
        <v>0</v>
      </c>
      <c r="AC660" s="231">
        <v>0</v>
      </c>
      <c r="AD660" s="231">
        <v>0</v>
      </c>
      <c r="AE660" s="231">
        <v>0</v>
      </c>
      <c r="AF660" s="231">
        <v>0</v>
      </c>
      <c r="AG660">
        <v>0</v>
      </c>
    </row>
    <row r="661" spans="2:33" x14ac:dyDescent="0.35">
      <c r="B661">
        <v>52562</v>
      </c>
      <c r="C661" t="s">
        <v>784</v>
      </c>
      <c r="D661" s="231">
        <v>8</v>
      </c>
      <c r="E661" s="231">
        <v>17</v>
      </c>
      <c r="F661" s="231">
        <v>3</v>
      </c>
      <c r="G661" s="231">
        <v>20</v>
      </c>
      <c r="H661" s="231">
        <v>9</v>
      </c>
      <c r="I661" s="231">
        <v>1</v>
      </c>
      <c r="J661" s="231">
        <v>10</v>
      </c>
      <c r="K661" s="231">
        <v>120</v>
      </c>
      <c r="L661" s="231">
        <v>255</v>
      </c>
      <c r="M661" s="231">
        <v>45</v>
      </c>
      <c r="N661" s="231">
        <v>300</v>
      </c>
      <c r="O661" s="231">
        <v>110</v>
      </c>
      <c r="P661" s="231">
        <v>5</v>
      </c>
      <c r="Q661" s="231">
        <v>115</v>
      </c>
      <c r="R661" s="231">
        <v>1</v>
      </c>
      <c r="S661" s="231">
        <v>15</v>
      </c>
      <c r="T661" s="231">
        <v>5</v>
      </c>
      <c r="U661" s="231">
        <v>0</v>
      </c>
      <c r="V661" s="231">
        <v>0</v>
      </c>
      <c r="W661" s="231">
        <v>0</v>
      </c>
      <c r="X661" s="231">
        <v>3</v>
      </c>
      <c r="Y661" s="231">
        <v>45</v>
      </c>
      <c r="Z661" s="231">
        <v>35</v>
      </c>
      <c r="AA661" s="231">
        <v>2</v>
      </c>
      <c r="AB661" s="231">
        <v>30</v>
      </c>
      <c r="AC661" s="231">
        <v>15</v>
      </c>
      <c r="AD661" s="231">
        <v>2</v>
      </c>
      <c r="AE661" s="231">
        <v>30</v>
      </c>
      <c r="AF661" s="231">
        <v>15</v>
      </c>
      <c r="AG661">
        <v>0</v>
      </c>
    </row>
    <row r="662" spans="2:33" x14ac:dyDescent="0.35">
      <c r="B662">
        <v>52564</v>
      </c>
      <c r="C662" t="s">
        <v>1303</v>
      </c>
      <c r="D662" s="231">
        <v>0</v>
      </c>
      <c r="E662" s="231">
        <v>1</v>
      </c>
      <c r="F662" s="231">
        <v>0</v>
      </c>
      <c r="G662" s="231">
        <v>1</v>
      </c>
      <c r="H662" s="231">
        <v>1</v>
      </c>
      <c r="I662" s="231">
        <v>0</v>
      </c>
      <c r="J662" s="231">
        <v>1</v>
      </c>
      <c r="K662" s="231">
        <v>0</v>
      </c>
      <c r="L662" s="231">
        <v>15</v>
      </c>
      <c r="M662" s="231">
        <v>0</v>
      </c>
      <c r="N662" s="231">
        <v>15</v>
      </c>
      <c r="O662" s="231">
        <v>13.5</v>
      </c>
      <c r="P662" s="231">
        <v>0</v>
      </c>
      <c r="Q662" s="231">
        <v>13.5</v>
      </c>
      <c r="R662" s="231">
        <v>0</v>
      </c>
      <c r="S662" s="231">
        <v>0</v>
      </c>
      <c r="T662" s="231">
        <v>0</v>
      </c>
      <c r="U662" s="231">
        <v>1</v>
      </c>
      <c r="V662" s="231">
        <v>15</v>
      </c>
      <c r="W662" s="231">
        <v>13.5</v>
      </c>
      <c r="X662" s="231">
        <v>0</v>
      </c>
      <c r="Y662" s="231">
        <v>0</v>
      </c>
      <c r="Z662" s="231">
        <v>0</v>
      </c>
      <c r="AA662" s="231">
        <v>0</v>
      </c>
      <c r="AB662" s="231">
        <v>0</v>
      </c>
      <c r="AC662" s="231">
        <v>0</v>
      </c>
      <c r="AD662" s="231">
        <v>0</v>
      </c>
      <c r="AE662" s="231">
        <v>0</v>
      </c>
      <c r="AF662" s="231">
        <v>0</v>
      </c>
      <c r="AG662">
        <v>0</v>
      </c>
    </row>
    <row r="663" spans="2:33" x14ac:dyDescent="0.35">
      <c r="B663">
        <v>52574</v>
      </c>
      <c r="C663" t="s">
        <v>785</v>
      </c>
      <c r="D663" s="231">
        <v>15</v>
      </c>
      <c r="E663" s="231">
        <v>10</v>
      </c>
      <c r="F663" s="231">
        <v>3</v>
      </c>
      <c r="G663" s="231">
        <v>13</v>
      </c>
      <c r="H663" s="231">
        <v>3</v>
      </c>
      <c r="I663" s="231">
        <v>2</v>
      </c>
      <c r="J663" s="231">
        <v>5</v>
      </c>
      <c r="K663" s="231">
        <v>225</v>
      </c>
      <c r="L663" s="231">
        <v>150</v>
      </c>
      <c r="M663" s="231">
        <v>45</v>
      </c>
      <c r="N663" s="231">
        <v>195</v>
      </c>
      <c r="O663" s="231">
        <v>45</v>
      </c>
      <c r="P663" s="231">
        <v>30</v>
      </c>
      <c r="Q663" s="231">
        <v>75</v>
      </c>
      <c r="R663" s="231">
        <v>1</v>
      </c>
      <c r="S663" s="231">
        <v>15</v>
      </c>
      <c r="T663" s="231">
        <v>0</v>
      </c>
      <c r="U663" s="231">
        <v>3</v>
      </c>
      <c r="V663" s="231">
        <v>45</v>
      </c>
      <c r="W663" s="231">
        <v>15</v>
      </c>
      <c r="X663" s="231">
        <v>5</v>
      </c>
      <c r="Y663" s="231">
        <v>75</v>
      </c>
      <c r="Z663" s="231">
        <v>15</v>
      </c>
      <c r="AA663" s="231">
        <v>5</v>
      </c>
      <c r="AB663" s="231">
        <v>75</v>
      </c>
      <c r="AC663" s="231">
        <v>0</v>
      </c>
      <c r="AD663" s="231">
        <v>4</v>
      </c>
      <c r="AE663" s="231">
        <v>60</v>
      </c>
      <c r="AF663" s="231">
        <v>0</v>
      </c>
      <c r="AG663">
        <v>0</v>
      </c>
    </row>
    <row r="664" spans="2:33" x14ac:dyDescent="0.35">
      <c r="B664">
        <v>52583</v>
      </c>
      <c r="C664" t="s">
        <v>786</v>
      </c>
      <c r="D664" s="231">
        <v>0</v>
      </c>
      <c r="E664" s="231">
        <v>2</v>
      </c>
      <c r="F664" s="231">
        <v>4</v>
      </c>
      <c r="G664" s="231">
        <v>6</v>
      </c>
      <c r="H664" s="231">
        <v>0</v>
      </c>
      <c r="I664" s="231">
        <v>2</v>
      </c>
      <c r="J664" s="231">
        <v>2</v>
      </c>
      <c r="K664" s="231">
        <v>0</v>
      </c>
      <c r="L664" s="231">
        <v>30</v>
      </c>
      <c r="M664" s="231">
        <v>60</v>
      </c>
      <c r="N664" s="231">
        <v>90</v>
      </c>
      <c r="O664" s="231">
        <v>0</v>
      </c>
      <c r="P664" s="231">
        <v>30</v>
      </c>
      <c r="Q664" s="231">
        <v>30</v>
      </c>
      <c r="R664" s="231">
        <v>2</v>
      </c>
      <c r="S664" s="231">
        <v>30</v>
      </c>
      <c r="T664" s="231">
        <v>15</v>
      </c>
      <c r="U664" s="231">
        <v>1</v>
      </c>
      <c r="V664" s="231">
        <v>15</v>
      </c>
      <c r="W664" s="231">
        <v>15</v>
      </c>
      <c r="X664" s="231">
        <v>1</v>
      </c>
      <c r="Y664" s="231">
        <v>15</v>
      </c>
      <c r="Z664" s="231">
        <v>0</v>
      </c>
      <c r="AA664" s="231">
        <v>0</v>
      </c>
      <c r="AB664" s="231">
        <v>0</v>
      </c>
      <c r="AC664" s="231">
        <v>0</v>
      </c>
      <c r="AD664" s="231">
        <v>0</v>
      </c>
      <c r="AE664" s="231">
        <v>0</v>
      </c>
      <c r="AF664" s="231">
        <v>0</v>
      </c>
      <c r="AG664">
        <v>0</v>
      </c>
    </row>
    <row r="665" spans="2:33" x14ac:dyDescent="0.35">
      <c r="B665">
        <v>52589</v>
      </c>
      <c r="C665" t="s">
        <v>787</v>
      </c>
      <c r="D665" s="231">
        <v>10</v>
      </c>
      <c r="E665" s="231">
        <v>12</v>
      </c>
      <c r="F665" s="231">
        <v>7</v>
      </c>
      <c r="G665" s="231">
        <v>19</v>
      </c>
      <c r="H665" s="231">
        <v>2</v>
      </c>
      <c r="I665" s="231">
        <v>1</v>
      </c>
      <c r="J665" s="231">
        <v>3</v>
      </c>
      <c r="K665" s="231">
        <v>150</v>
      </c>
      <c r="L665" s="231">
        <v>180</v>
      </c>
      <c r="M665" s="231">
        <v>105</v>
      </c>
      <c r="N665" s="231">
        <v>285</v>
      </c>
      <c r="O665" s="231">
        <v>30</v>
      </c>
      <c r="P665" s="231">
        <v>15</v>
      </c>
      <c r="Q665" s="231">
        <v>45</v>
      </c>
      <c r="R665" s="231">
        <v>0</v>
      </c>
      <c r="S665" s="231">
        <v>0</v>
      </c>
      <c r="T665" s="231">
        <v>0</v>
      </c>
      <c r="U665" s="231">
        <v>6</v>
      </c>
      <c r="V665" s="231">
        <v>90</v>
      </c>
      <c r="W665" s="231">
        <v>30</v>
      </c>
      <c r="X665" s="231">
        <v>12</v>
      </c>
      <c r="Y665" s="231">
        <v>180</v>
      </c>
      <c r="Z665" s="231">
        <v>15</v>
      </c>
      <c r="AA665" s="231">
        <v>4</v>
      </c>
      <c r="AB665" s="231">
        <v>60</v>
      </c>
      <c r="AC665" s="231">
        <v>0</v>
      </c>
      <c r="AD665" s="231">
        <v>0</v>
      </c>
      <c r="AE665" s="231">
        <v>0</v>
      </c>
      <c r="AF665" s="231">
        <v>0</v>
      </c>
      <c r="AG665">
        <v>0</v>
      </c>
    </row>
    <row r="666" spans="2:33" x14ac:dyDescent="0.35">
      <c r="B666">
        <v>52590</v>
      </c>
      <c r="C666" t="s">
        <v>804</v>
      </c>
      <c r="D666" s="231">
        <v>4</v>
      </c>
      <c r="E666" s="231">
        <v>4</v>
      </c>
      <c r="F666" s="231">
        <v>1</v>
      </c>
      <c r="G666" s="231">
        <v>5</v>
      </c>
      <c r="H666" s="231">
        <v>1</v>
      </c>
      <c r="I666" s="231">
        <v>0</v>
      </c>
      <c r="J666" s="231">
        <v>1</v>
      </c>
      <c r="K666" s="231">
        <v>60</v>
      </c>
      <c r="L666" s="231">
        <v>60</v>
      </c>
      <c r="M666" s="231">
        <v>15</v>
      </c>
      <c r="N666" s="231">
        <v>75</v>
      </c>
      <c r="O666" s="231">
        <v>15</v>
      </c>
      <c r="P666" s="231">
        <v>0</v>
      </c>
      <c r="Q666" s="231">
        <v>15</v>
      </c>
      <c r="R666" s="231">
        <v>0</v>
      </c>
      <c r="S666" s="231">
        <v>0</v>
      </c>
      <c r="T666" s="231">
        <v>0</v>
      </c>
      <c r="U666" s="231">
        <v>4</v>
      </c>
      <c r="V666" s="231">
        <v>60</v>
      </c>
      <c r="W666" s="231">
        <v>0</v>
      </c>
      <c r="X666" s="231">
        <v>0</v>
      </c>
      <c r="Y666" s="231">
        <v>0</v>
      </c>
      <c r="Z666" s="231">
        <v>0</v>
      </c>
      <c r="AA666" s="231">
        <v>0</v>
      </c>
      <c r="AB666" s="231">
        <v>0</v>
      </c>
      <c r="AC666" s="231">
        <v>0</v>
      </c>
      <c r="AD666" s="231">
        <v>0</v>
      </c>
      <c r="AE666" s="231">
        <v>0</v>
      </c>
      <c r="AF666" s="231">
        <v>0</v>
      </c>
      <c r="AG666">
        <v>0</v>
      </c>
    </row>
    <row r="667" spans="2:33" x14ac:dyDescent="0.35">
      <c r="B667">
        <v>52607</v>
      </c>
      <c r="C667" t="s">
        <v>788</v>
      </c>
      <c r="D667" s="231">
        <v>0</v>
      </c>
      <c r="E667" s="231">
        <v>1</v>
      </c>
      <c r="F667" s="231">
        <v>0</v>
      </c>
      <c r="G667" s="231">
        <v>1</v>
      </c>
      <c r="H667" s="231">
        <v>1</v>
      </c>
      <c r="I667" s="231">
        <v>0</v>
      </c>
      <c r="J667" s="231">
        <v>1</v>
      </c>
      <c r="K667" s="231">
        <v>0</v>
      </c>
      <c r="L667" s="231">
        <v>15</v>
      </c>
      <c r="M667" s="231">
        <v>0</v>
      </c>
      <c r="N667" s="231">
        <v>15</v>
      </c>
      <c r="O667" s="231">
        <v>15</v>
      </c>
      <c r="P667" s="231">
        <v>0</v>
      </c>
      <c r="Q667" s="231">
        <v>15</v>
      </c>
      <c r="R667" s="231">
        <v>0</v>
      </c>
      <c r="S667" s="231">
        <v>0</v>
      </c>
      <c r="T667" s="231">
        <v>0</v>
      </c>
      <c r="U667" s="231">
        <v>0</v>
      </c>
      <c r="V667" s="231">
        <v>0</v>
      </c>
      <c r="W667" s="231">
        <v>0</v>
      </c>
      <c r="X667" s="231">
        <v>0</v>
      </c>
      <c r="Y667" s="231">
        <v>0</v>
      </c>
      <c r="Z667" s="231">
        <v>0</v>
      </c>
      <c r="AA667" s="231">
        <v>0</v>
      </c>
      <c r="AB667" s="231">
        <v>0</v>
      </c>
      <c r="AC667" s="231">
        <v>0</v>
      </c>
      <c r="AD667" s="231">
        <v>0</v>
      </c>
      <c r="AE667" s="231">
        <v>0</v>
      </c>
      <c r="AF667" s="231">
        <v>0</v>
      </c>
      <c r="AG667">
        <v>0</v>
      </c>
    </row>
    <row r="668" spans="2:33" x14ac:dyDescent="0.35">
      <c r="B668">
        <v>52609</v>
      </c>
      <c r="C668" t="s">
        <v>789</v>
      </c>
      <c r="D668" s="231">
        <v>3</v>
      </c>
      <c r="E668" s="231">
        <v>22</v>
      </c>
      <c r="F668" s="231">
        <v>3</v>
      </c>
      <c r="G668" s="231">
        <v>25</v>
      </c>
      <c r="H668" s="231">
        <v>11</v>
      </c>
      <c r="I668" s="231">
        <v>0</v>
      </c>
      <c r="J668" s="231">
        <v>11</v>
      </c>
      <c r="K668" s="231">
        <v>45</v>
      </c>
      <c r="L668" s="231">
        <v>330</v>
      </c>
      <c r="M668" s="231">
        <v>45</v>
      </c>
      <c r="N668" s="231">
        <v>375</v>
      </c>
      <c r="O668" s="231">
        <v>135</v>
      </c>
      <c r="P668" s="231">
        <v>0</v>
      </c>
      <c r="Q668" s="231">
        <v>135</v>
      </c>
      <c r="R668" s="231">
        <v>0</v>
      </c>
      <c r="S668" s="231">
        <v>0</v>
      </c>
      <c r="T668" s="231">
        <v>0</v>
      </c>
      <c r="U668" s="231">
        <v>2</v>
      </c>
      <c r="V668" s="231">
        <v>30</v>
      </c>
      <c r="W668" s="231">
        <v>0</v>
      </c>
      <c r="X668" s="231">
        <v>1</v>
      </c>
      <c r="Y668" s="231">
        <v>15</v>
      </c>
      <c r="Z668" s="231">
        <v>0</v>
      </c>
      <c r="AA668" s="231">
        <v>0</v>
      </c>
      <c r="AB668" s="231">
        <v>0</v>
      </c>
      <c r="AC668" s="231">
        <v>0</v>
      </c>
      <c r="AD668" s="231">
        <v>0</v>
      </c>
      <c r="AE668" s="231">
        <v>0</v>
      </c>
      <c r="AF668" s="231">
        <v>0</v>
      </c>
      <c r="AG668">
        <v>0</v>
      </c>
    </row>
    <row r="669" spans="2:33" x14ac:dyDescent="0.35">
      <c r="B669">
        <v>52611</v>
      </c>
      <c r="C669" t="s">
        <v>790</v>
      </c>
      <c r="D669" s="231">
        <v>8</v>
      </c>
      <c r="E669" s="231">
        <v>16</v>
      </c>
      <c r="F669" s="231">
        <v>2</v>
      </c>
      <c r="G669" s="231">
        <v>18</v>
      </c>
      <c r="H669" s="231">
        <v>9</v>
      </c>
      <c r="I669" s="231">
        <v>0</v>
      </c>
      <c r="J669" s="231">
        <v>9</v>
      </c>
      <c r="K669" s="231">
        <v>120</v>
      </c>
      <c r="L669" s="231">
        <v>240</v>
      </c>
      <c r="M669" s="231">
        <v>30</v>
      </c>
      <c r="N669" s="231">
        <v>270</v>
      </c>
      <c r="O669" s="231">
        <v>135</v>
      </c>
      <c r="P669" s="231">
        <v>0</v>
      </c>
      <c r="Q669" s="231">
        <v>135</v>
      </c>
      <c r="R669" s="231">
        <v>2</v>
      </c>
      <c r="S669" s="231">
        <v>30</v>
      </c>
      <c r="T669" s="231">
        <v>0</v>
      </c>
      <c r="U669" s="231">
        <v>1</v>
      </c>
      <c r="V669" s="231">
        <v>15</v>
      </c>
      <c r="W669" s="231">
        <v>15</v>
      </c>
      <c r="X669" s="231">
        <v>3</v>
      </c>
      <c r="Y669" s="231">
        <v>45</v>
      </c>
      <c r="Z669" s="231">
        <v>45</v>
      </c>
      <c r="AA669" s="231">
        <v>2</v>
      </c>
      <c r="AB669" s="231">
        <v>30</v>
      </c>
      <c r="AC669" s="231">
        <v>0</v>
      </c>
      <c r="AD669" s="231">
        <v>1</v>
      </c>
      <c r="AE669" s="231">
        <v>15</v>
      </c>
      <c r="AF669" s="231">
        <v>0</v>
      </c>
      <c r="AG669">
        <v>0</v>
      </c>
    </row>
    <row r="670" spans="2:33" x14ac:dyDescent="0.35">
      <c r="B670">
        <v>52613</v>
      </c>
      <c r="C670" t="s">
        <v>791</v>
      </c>
      <c r="D670" s="231">
        <v>9</v>
      </c>
      <c r="E670" s="231">
        <v>9</v>
      </c>
      <c r="F670" s="231">
        <v>5</v>
      </c>
      <c r="G670" s="231">
        <v>14</v>
      </c>
      <c r="H670" s="231">
        <v>1</v>
      </c>
      <c r="I670" s="231">
        <v>0</v>
      </c>
      <c r="J670" s="231">
        <v>1</v>
      </c>
      <c r="K670" s="231">
        <v>135</v>
      </c>
      <c r="L670" s="231">
        <v>120</v>
      </c>
      <c r="M670" s="231">
        <v>75</v>
      </c>
      <c r="N670" s="231">
        <v>195</v>
      </c>
      <c r="O670" s="231">
        <v>15</v>
      </c>
      <c r="P670" s="231">
        <v>0</v>
      </c>
      <c r="Q670" s="231">
        <v>15</v>
      </c>
      <c r="R670" s="231">
        <v>7</v>
      </c>
      <c r="S670" s="231">
        <v>90</v>
      </c>
      <c r="T670" s="231">
        <v>15</v>
      </c>
      <c r="U670" s="231">
        <v>2</v>
      </c>
      <c r="V670" s="231">
        <v>30</v>
      </c>
      <c r="W670" s="231">
        <v>0</v>
      </c>
      <c r="X670" s="231">
        <v>1</v>
      </c>
      <c r="Y670" s="231">
        <v>15</v>
      </c>
      <c r="Z670" s="231">
        <v>0</v>
      </c>
      <c r="AA670" s="231">
        <v>4</v>
      </c>
      <c r="AB670" s="231">
        <v>60</v>
      </c>
      <c r="AC670" s="231">
        <v>0</v>
      </c>
      <c r="AD670" s="231">
        <v>0</v>
      </c>
      <c r="AE670" s="231">
        <v>0</v>
      </c>
      <c r="AF670" s="231">
        <v>0</v>
      </c>
      <c r="AG670">
        <v>2</v>
      </c>
    </row>
    <row r="671" spans="2:33" x14ac:dyDescent="0.35">
      <c r="B671">
        <v>52627</v>
      </c>
      <c r="C671" t="s">
        <v>582</v>
      </c>
      <c r="D671" s="231">
        <v>21</v>
      </c>
      <c r="E671" s="231">
        <v>11</v>
      </c>
      <c r="F671" s="231">
        <v>11</v>
      </c>
      <c r="G671" s="231">
        <v>22</v>
      </c>
      <c r="H671" s="231">
        <v>0</v>
      </c>
      <c r="I671" s="231">
        <v>1</v>
      </c>
      <c r="J671" s="231">
        <v>1</v>
      </c>
      <c r="K671" s="231">
        <v>315</v>
      </c>
      <c r="L671" s="231">
        <v>165</v>
      </c>
      <c r="M671" s="231">
        <v>165</v>
      </c>
      <c r="N671" s="231">
        <v>330</v>
      </c>
      <c r="O671" s="231">
        <v>0</v>
      </c>
      <c r="P671" s="231">
        <v>15</v>
      </c>
      <c r="Q671" s="231">
        <v>15</v>
      </c>
      <c r="R671" s="231">
        <v>1</v>
      </c>
      <c r="S671" s="231">
        <v>15</v>
      </c>
      <c r="T671" s="231">
        <v>0</v>
      </c>
      <c r="U671" s="231">
        <v>15</v>
      </c>
      <c r="V671" s="231">
        <v>225</v>
      </c>
      <c r="W671" s="231">
        <v>0</v>
      </c>
      <c r="X671" s="231">
        <v>5</v>
      </c>
      <c r="Y671" s="231">
        <v>75</v>
      </c>
      <c r="Z671" s="231">
        <v>15</v>
      </c>
      <c r="AA671" s="231">
        <v>0</v>
      </c>
      <c r="AB671" s="231">
        <v>0</v>
      </c>
      <c r="AC671" s="231">
        <v>0</v>
      </c>
      <c r="AD671" s="231">
        <v>0</v>
      </c>
      <c r="AE671" s="231">
        <v>0</v>
      </c>
      <c r="AF671" s="231">
        <v>0</v>
      </c>
      <c r="AG671">
        <v>0</v>
      </c>
    </row>
    <row r="672" spans="2:33" x14ac:dyDescent="0.35">
      <c r="B672">
        <v>52639</v>
      </c>
      <c r="C672" t="s">
        <v>1228</v>
      </c>
      <c r="D672" s="231">
        <v>3</v>
      </c>
      <c r="E672" s="231">
        <v>21</v>
      </c>
      <c r="F672" s="231">
        <v>5</v>
      </c>
      <c r="G672" s="231">
        <v>26</v>
      </c>
      <c r="H672" s="231">
        <v>15</v>
      </c>
      <c r="I672" s="231">
        <v>5</v>
      </c>
      <c r="J672" s="231">
        <v>20</v>
      </c>
      <c r="K672" s="231">
        <v>45</v>
      </c>
      <c r="L672" s="231">
        <v>315</v>
      </c>
      <c r="M672" s="231">
        <v>75</v>
      </c>
      <c r="N672" s="231">
        <v>390</v>
      </c>
      <c r="O672" s="231">
        <v>225</v>
      </c>
      <c r="P672" s="231">
        <v>75</v>
      </c>
      <c r="Q672" s="231">
        <v>300</v>
      </c>
      <c r="R672" s="231">
        <v>0</v>
      </c>
      <c r="S672" s="231">
        <v>0</v>
      </c>
      <c r="T672" s="231">
        <v>0</v>
      </c>
      <c r="U672" s="231">
        <v>0</v>
      </c>
      <c r="V672" s="231">
        <v>0</v>
      </c>
      <c r="W672" s="231">
        <v>0</v>
      </c>
      <c r="X672" s="231">
        <v>2</v>
      </c>
      <c r="Y672" s="231">
        <v>30</v>
      </c>
      <c r="Z672" s="231">
        <v>0</v>
      </c>
      <c r="AA672" s="231">
        <v>1</v>
      </c>
      <c r="AB672" s="231">
        <v>15</v>
      </c>
      <c r="AC672" s="231">
        <v>15</v>
      </c>
      <c r="AD672" s="231">
        <v>0</v>
      </c>
      <c r="AE672" s="231">
        <v>0</v>
      </c>
      <c r="AF672" s="231">
        <v>0</v>
      </c>
      <c r="AG672">
        <v>0</v>
      </c>
    </row>
    <row r="673" spans="2:33" x14ac:dyDescent="0.35">
      <c r="B673">
        <v>52641</v>
      </c>
      <c r="C673" t="s">
        <v>1228</v>
      </c>
      <c r="D673" s="231">
        <v>0</v>
      </c>
      <c r="E673" s="231">
        <v>29</v>
      </c>
      <c r="F673" s="231">
        <v>6</v>
      </c>
      <c r="G673" s="231">
        <v>35</v>
      </c>
      <c r="H673" s="231">
        <v>15</v>
      </c>
      <c r="I673" s="231">
        <v>4</v>
      </c>
      <c r="J673" s="231">
        <v>19</v>
      </c>
      <c r="K673" s="231">
        <v>0</v>
      </c>
      <c r="L673" s="231">
        <v>435</v>
      </c>
      <c r="M673" s="231">
        <v>90</v>
      </c>
      <c r="N673" s="231">
        <v>525</v>
      </c>
      <c r="O673" s="231">
        <v>225</v>
      </c>
      <c r="P673" s="231">
        <v>60</v>
      </c>
      <c r="Q673" s="231">
        <v>285</v>
      </c>
      <c r="R673" s="231">
        <v>5</v>
      </c>
      <c r="S673" s="231">
        <v>75</v>
      </c>
      <c r="T673" s="231">
        <v>30</v>
      </c>
      <c r="U673" s="231">
        <v>6</v>
      </c>
      <c r="V673" s="231">
        <v>90</v>
      </c>
      <c r="W673" s="231">
        <v>45</v>
      </c>
      <c r="X673" s="231">
        <v>6</v>
      </c>
      <c r="Y673" s="231">
        <v>90</v>
      </c>
      <c r="Z673" s="231">
        <v>75</v>
      </c>
      <c r="AA673" s="231">
        <v>0</v>
      </c>
      <c r="AB673" s="231">
        <v>0</v>
      </c>
      <c r="AC673" s="231">
        <v>0</v>
      </c>
      <c r="AD673" s="231">
        <v>0</v>
      </c>
      <c r="AE673" s="231">
        <v>0</v>
      </c>
      <c r="AF673" s="231">
        <v>0</v>
      </c>
      <c r="AG673">
        <v>0</v>
      </c>
    </row>
    <row r="674" spans="2:33" x14ac:dyDescent="0.35">
      <c r="B674">
        <v>52642</v>
      </c>
      <c r="C674" t="s">
        <v>1228</v>
      </c>
      <c r="D674" s="231">
        <v>0</v>
      </c>
      <c r="E674" s="231">
        <v>14</v>
      </c>
      <c r="F674" s="231">
        <v>7</v>
      </c>
      <c r="G674" s="231">
        <v>21</v>
      </c>
      <c r="H674" s="231">
        <v>7</v>
      </c>
      <c r="I674" s="231">
        <v>6</v>
      </c>
      <c r="J674" s="231">
        <v>13</v>
      </c>
      <c r="K674" s="231">
        <v>0</v>
      </c>
      <c r="L674" s="231">
        <v>210</v>
      </c>
      <c r="M674" s="231">
        <v>105</v>
      </c>
      <c r="N674" s="231">
        <v>315</v>
      </c>
      <c r="O674" s="231">
        <v>105</v>
      </c>
      <c r="P674" s="231">
        <v>90</v>
      </c>
      <c r="Q674" s="231">
        <v>195</v>
      </c>
      <c r="R674" s="231">
        <v>1</v>
      </c>
      <c r="S674" s="231">
        <v>15</v>
      </c>
      <c r="T674" s="231">
        <v>15</v>
      </c>
      <c r="U674" s="231">
        <v>2</v>
      </c>
      <c r="V674" s="231">
        <v>30</v>
      </c>
      <c r="W674" s="231">
        <v>15</v>
      </c>
      <c r="X674" s="231">
        <v>3</v>
      </c>
      <c r="Y674" s="231">
        <v>45</v>
      </c>
      <c r="Z674" s="231">
        <v>45</v>
      </c>
      <c r="AA674" s="231">
        <v>0</v>
      </c>
      <c r="AB674" s="231">
        <v>0</v>
      </c>
      <c r="AC674" s="231">
        <v>0</v>
      </c>
      <c r="AD674" s="231">
        <v>0</v>
      </c>
      <c r="AE674" s="231">
        <v>0</v>
      </c>
      <c r="AF674" s="231">
        <v>0</v>
      </c>
      <c r="AG674">
        <v>0</v>
      </c>
    </row>
    <row r="675" spans="2:33" x14ac:dyDescent="0.35">
      <c r="B675">
        <v>52657</v>
      </c>
      <c r="C675" t="s">
        <v>806</v>
      </c>
      <c r="D675" s="231">
        <v>16</v>
      </c>
      <c r="E675" s="231">
        <v>26</v>
      </c>
      <c r="F675" s="231">
        <v>10</v>
      </c>
      <c r="G675" s="231">
        <v>36</v>
      </c>
      <c r="H675" s="231">
        <v>19</v>
      </c>
      <c r="I675" s="231">
        <v>7</v>
      </c>
      <c r="J675" s="231">
        <v>26</v>
      </c>
      <c r="K675" s="231">
        <v>239</v>
      </c>
      <c r="L675" s="231">
        <v>360</v>
      </c>
      <c r="M675" s="231">
        <v>134</v>
      </c>
      <c r="N675" s="231">
        <v>494</v>
      </c>
      <c r="O675" s="231">
        <v>280</v>
      </c>
      <c r="P675" s="231">
        <v>100</v>
      </c>
      <c r="Q675" s="231">
        <v>380</v>
      </c>
      <c r="R675" s="231">
        <v>5</v>
      </c>
      <c r="S675" s="231">
        <v>75</v>
      </c>
      <c r="T675" s="231">
        <v>30</v>
      </c>
      <c r="U675" s="231">
        <v>0</v>
      </c>
      <c r="V675" s="231">
        <v>0</v>
      </c>
      <c r="W675" s="231">
        <v>0</v>
      </c>
      <c r="X675" s="231">
        <v>3</v>
      </c>
      <c r="Y675" s="231">
        <v>45</v>
      </c>
      <c r="Z675" s="231">
        <v>15</v>
      </c>
      <c r="AA675" s="231">
        <v>0</v>
      </c>
      <c r="AB675" s="231">
        <v>0</v>
      </c>
      <c r="AC675" s="231">
        <v>0</v>
      </c>
      <c r="AD675" s="231">
        <v>0</v>
      </c>
      <c r="AE675" s="231">
        <v>0</v>
      </c>
      <c r="AF675" s="231">
        <v>0</v>
      </c>
      <c r="AG675">
        <v>0</v>
      </c>
    </row>
    <row r="676" spans="2:33" x14ac:dyDescent="0.35">
      <c r="B676">
        <v>52659</v>
      </c>
      <c r="C676" t="s">
        <v>431</v>
      </c>
      <c r="D676" s="231">
        <v>2</v>
      </c>
      <c r="E676" s="231">
        <v>24</v>
      </c>
      <c r="F676" s="231">
        <v>5</v>
      </c>
      <c r="G676" s="231">
        <v>29</v>
      </c>
      <c r="H676" s="231">
        <v>21</v>
      </c>
      <c r="I676" s="231">
        <v>5</v>
      </c>
      <c r="J676" s="231">
        <v>26</v>
      </c>
      <c r="K676" s="231">
        <v>30</v>
      </c>
      <c r="L676" s="231">
        <v>360</v>
      </c>
      <c r="M676" s="231">
        <v>75</v>
      </c>
      <c r="N676" s="231">
        <v>435</v>
      </c>
      <c r="O676" s="231">
        <v>315</v>
      </c>
      <c r="P676" s="231">
        <v>75</v>
      </c>
      <c r="Q676" s="231">
        <v>390</v>
      </c>
      <c r="R676" s="231">
        <v>1</v>
      </c>
      <c r="S676" s="231">
        <v>15</v>
      </c>
      <c r="T676" s="231">
        <v>15</v>
      </c>
      <c r="U676" s="231">
        <v>1</v>
      </c>
      <c r="V676" s="231">
        <v>15</v>
      </c>
      <c r="W676" s="231">
        <v>15</v>
      </c>
      <c r="X676" s="231">
        <v>0</v>
      </c>
      <c r="Y676" s="231">
        <v>0</v>
      </c>
      <c r="Z676" s="231">
        <v>0</v>
      </c>
      <c r="AA676" s="231">
        <v>0</v>
      </c>
      <c r="AB676" s="231">
        <v>0</v>
      </c>
      <c r="AC676" s="231">
        <v>0</v>
      </c>
      <c r="AD676" s="231">
        <v>0</v>
      </c>
      <c r="AE676" s="231">
        <v>0</v>
      </c>
      <c r="AF676" s="231">
        <v>0</v>
      </c>
      <c r="AG676">
        <v>0</v>
      </c>
    </row>
    <row r="677" spans="2:33" x14ac:dyDescent="0.35">
      <c r="B677">
        <v>52661</v>
      </c>
      <c r="C677" t="s">
        <v>823</v>
      </c>
      <c r="D677" s="231">
        <v>0</v>
      </c>
      <c r="E677" s="231">
        <v>2</v>
      </c>
      <c r="F677" s="231">
        <v>0</v>
      </c>
      <c r="G677" s="231">
        <v>2</v>
      </c>
      <c r="H677" s="231">
        <v>2</v>
      </c>
      <c r="I677" s="231">
        <v>0</v>
      </c>
      <c r="J677" s="231">
        <v>2</v>
      </c>
      <c r="K677" s="231">
        <v>0</v>
      </c>
      <c r="L677" s="231">
        <v>0</v>
      </c>
      <c r="M677" s="231">
        <v>0</v>
      </c>
      <c r="N677" s="231">
        <v>0</v>
      </c>
      <c r="O677" s="231">
        <v>30</v>
      </c>
      <c r="P677" s="231">
        <v>0</v>
      </c>
      <c r="Q677" s="231">
        <v>30</v>
      </c>
      <c r="R677" s="231">
        <v>1</v>
      </c>
      <c r="S677" s="231">
        <v>0</v>
      </c>
      <c r="T677" s="231">
        <v>15</v>
      </c>
      <c r="U677" s="231">
        <v>0</v>
      </c>
      <c r="V677" s="231">
        <v>0</v>
      </c>
      <c r="W677" s="231">
        <v>0</v>
      </c>
      <c r="X677" s="231">
        <v>0</v>
      </c>
      <c r="Y677" s="231">
        <v>0</v>
      </c>
      <c r="Z677" s="231">
        <v>0</v>
      </c>
      <c r="AA677" s="231">
        <v>0</v>
      </c>
      <c r="AB677" s="231">
        <v>0</v>
      </c>
      <c r="AC677" s="231">
        <v>0</v>
      </c>
      <c r="AD677" s="231">
        <v>0</v>
      </c>
      <c r="AE677" s="231">
        <v>0</v>
      </c>
      <c r="AF677" s="231">
        <v>0</v>
      </c>
      <c r="AG677">
        <v>0</v>
      </c>
    </row>
    <row r="678" spans="2:33" x14ac:dyDescent="0.35">
      <c r="B678">
        <v>52680</v>
      </c>
      <c r="C678" t="s">
        <v>1229</v>
      </c>
      <c r="D678" s="231">
        <v>0</v>
      </c>
      <c r="E678" s="231">
        <v>1</v>
      </c>
      <c r="F678" s="231">
        <v>0</v>
      </c>
      <c r="G678" s="231">
        <v>1</v>
      </c>
      <c r="H678" s="231">
        <v>1</v>
      </c>
      <c r="I678" s="231">
        <v>0</v>
      </c>
      <c r="J678" s="231">
        <v>1</v>
      </c>
      <c r="K678" s="231">
        <v>0</v>
      </c>
      <c r="L678" s="231">
        <v>15</v>
      </c>
      <c r="M678" s="231">
        <v>0</v>
      </c>
      <c r="N678" s="231">
        <v>15</v>
      </c>
      <c r="O678" s="231">
        <v>15</v>
      </c>
      <c r="P678" s="231">
        <v>0</v>
      </c>
      <c r="Q678" s="231">
        <v>15</v>
      </c>
      <c r="R678" s="231">
        <v>0</v>
      </c>
      <c r="S678" s="231">
        <v>0</v>
      </c>
      <c r="T678" s="231">
        <v>0</v>
      </c>
      <c r="U678" s="231">
        <v>0</v>
      </c>
      <c r="V678" s="231">
        <v>0</v>
      </c>
      <c r="W678" s="231">
        <v>0</v>
      </c>
      <c r="X678" s="231">
        <v>0</v>
      </c>
      <c r="Y678" s="231">
        <v>0</v>
      </c>
      <c r="Z678" s="231">
        <v>0</v>
      </c>
      <c r="AA678" s="231">
        <v>0</v>
      </c>
      <c r="AB678" s="231">
        <v>0</v>
      </c>
      <c r="AC678" s="231">
        <v>0</v>
      </c>
      <c r="AD678" s="231">
        <v>0</v>
      </c>
      <c r="AE678" s="231">
        <v>0</v>
      </c>
      <c r="AF678" s="231">
        <v>0</v>
      </c>
      <c r="AG678">
        <v>0</v>
      </c>
    </row>
    <row r="679" spans="2:33" x14ac:dyDescent="0.35">
      <c r="B679">
        <v>52681</v>
      </c>
      <c r="C679" t="s">
        <v>824</v>
      </c>
      <c r="D679" s="231">
        <v>2</v>
      </c>
      <c r="E679" s="231">
        <v>0</v>
      </c>
      <c r="F679" s="231">
        <v>0</v>
      </c>
      <c r="G679" s="231">
        <v>0</v>
      </c>
      <c r="H679" s="231">
        <v>0</v>
      </c>
      <c r="I679" s="231">
        <v>0</v>
      </c>
      <c r="J679" s="231">
        <v>0</v>
      </c>
      <c r="K679" s="231">
        <v>30</v>
      </c>
      <c r="L679" s="231">
        <v>0</v>
      </c>
      <c r="M679" s="231">
        <v>0</v>
      </c>
      <c r="N679" s="231">
        <v>0</v>
      </c>
      <c r="O679" s="231">
        <v>0</v>
      </c>
      <c r="P679" s="231">
        <v>0</v>
      </c>
      <c r="Q679" s="231">
        <v>0</v>
      </c>
      <c r="R679" s="231">
        <v>0</v>
      </c>
      <c r="S679" s="231">
        <v>0</v>
      </c>
      <c r="T679" s="231">
        <v>0</v>
      </c>
      <c r="U679" s="231">
        <v>0</v>
      </c>
      <c r="V679" s="231">
        <v>0</v>
      </c>
      <c r="W679" s="231">
        <v>0</v>
      </c>
      <c r="X679" s="231">
        <v>0</v>
      </c>
      <c r="Y679" s="231">
        <v>0</v>
      </c>
      <c r="Z679" s="231">
        <v>0</v>
      </c>
      <c r="AA679" s="231">
        <v>0</v>
      </c>
      <c r="AB679" s="231">
        <v>0</v>
      </c>
      <c r="AC679" s="231">
        <v>0</v>
      </c>
      <c r="AD679" s="231">
        <v>0</v>
      </c>
      <c r="AE679" s="231">
        <v>0</v>
      </c>
      <c r="AF679" s="231">
        <v>0</v>
      </c>
      <c r="AG679">
        <v>0</v>
      </c>
    </row>
    <row r="680" spans="2:33" x14ac:dyDescent="0.35">
      <c r="B680">
        <v>52682</v>
      </c>
      <c r="C680" t="s">
        <v>807</v>
      </c>
      <c r="D680" s="231">
        <v>4</v>
      </c>
      <c r="E680" s="231">
        <v>21</v>
      </c>
      <c r="F680" s="231">
        <v>12</v>
      </c>
      <c r="G680" s="231">
        <v>33</v>
      </c>
      <c r="H680" s="231">
        <v>11</v>
      </c>
      <c r="I680" s="231">
        <v>5</v>
      </c>
      <c r="J680" s="231">
        <v>16</v>
      </c>
      <c r="K680" s="231">
        <v>57.68</v>
      </c>
      <c r="L680" s="231">
        <v>299</v>
      </c>
      <c r="M680" s="231">
        <v>179.66</v>
      </c>
      <c r="N680" s="231">
        <v>478.65999999999997</v>
      </c>
      <c r="O680" s="231">
        <v>145.37</v>
      </c>
      <c r="P680" s="231">
        <v>74.27</v>
      </c>
      <c r="Q680" s="231">
        <v>219.64</v>
      </c>
      <c r="R680" s="231">
        <v>1</v>
      </c>
      <c r="S680" s="231">
        <v>15</v>
      </c>
      <c r="T680" s="231">
        <v>0</v>
      </c>
      <c r="U680" s="231">
        <v>3</v>
      </c>
      <c r="V680" s="231">
        <v>45</v>
      </c>
      <c r="W680" s="231">
        <v>15</v>
      </c>
      <c r="X680" s="231">
        <v>9</v>
      </c>
      <c r="Y680" s="231">
        <v>135</v>
      </c>
      <c r="Z680" s="231">
        <v>72.27</v>
      </c>
      <c r="AA680" s="231">
        <v>0</v>
      </c>
      <c r="AB680" s="231">
        <v>0</v>
      </c>
      <c r="AC680" s="231">
        <v>0</v>
      </c>
      <c r="AD680" s="231">
        <v>0</v>
      </c>
      <c r="AE680" s="231">
        <v>0</v>
      </c>
      <c r="AF680" s="231">
        <v>0</v>
      </c>
      <c r="AG680">
        <v>0</v>
      </c>
    </row>
    <row r="681" spans="2:33" x14ac:dyDescent="0.35">
      <c r="B681">
        <v>52688</v>
      </c>
      <c r="C681" t="s">
        <v>808</v>
      </c>
      <c r="D681" s="231">
        <v>4</v>
      </c>
      <c r="E681" s="231">
        <v>14</v>
      </c>
      <c r="F681" s="231">
        <v>6</v>
      </c>
      <c r="G681" s="231">
        <v>20</v>
      </c>
      <c r="H681" s="231">
        <v>11</v>
      </c>
      <c r="I681" s="231">
        <v>2</v>
      </c>
      <c r="J681" s="231">
        <v>13</v>
      </c>
      <c r="K681" s="231">
        <v>54</v>
      </c>
      <c r="L681" s="231">
        <v>210</v>
      </c>
      <c r="M681" s="231">
        <v>90</v>
      </c>
      <c r="N681" s="231">
        <v>300</v>
      </c>
      <c r="O681" s="231">
        <v>165</v>
      </c>
      <c r="P681" s="231">
        <v>30</v>
      </c>
      <c r="Q681" s="231">
        <v>195</v>
      </c>
      <c r="R681" s="231">
        <v>0</v>
      </c>
      <c r="S681" s="231">
        <v>0</v>
      </c>
      <c r="T681" s="231">
        <v>0</v>
      </c>
      <c r="U681" s="231">
        <v>1</v>
      </c>
      <c r="V681" s="231">
        <v>15</v>
      </c>
      <c r="W681" s="231">
        <v>0</v>
      </c>
      <c r="X681" s="231">
        <v>2</v>
      </c>
      <c r="Y681" s="231">
        <v>30</v>
      </c>
      <c r="Z681" s="231">
        <v>15</v>
      </c>
      <c r="AA681" s="231">
        <v>0</v>
      </c>
      <c r="AB681" s="231">
        <v>0</v>
      </c>
      <c r="AC681" s="231">
        <v>0</v>
      </c>
      <c r="AD681" s="231">
        <v>0</v>
      </c>
      <c r="AE681" s="231">
        <v>0</v>
      </c>
      <c r="AF681" s="231">
        <v>0</v>
      </c>
      <c r="AG681">
        <v>0</v>
      </c>
    </row>
    <row r="682" spans="2:33" x14ac:dyDescent="0.35">
      <c r="B682">
        <v>52699</v>
      </c>
      <c r="C682" t="s">
        <v>1230</v>
      </c>
      <c r="D682" s="231">
        <v>0</v>
      </c>
      <c r="E682" s="231">
        <v>2</v>
      </c>
      <c r="F682" s="231">
        <v>0</v>
      </c>
      <c r="G682" s="231">
        <v>2</v>
      </c>
      <c r="H682" s="231">
        <v>1</v>
      </c>
      <c r="I682" s="231">
        <v>0</v>
      </c>
      <c r="J682" s="231">
        <v>1</v>
      </c>
      <c r="K682" s="231">
        <v>0</v>
      </c>
      <c r="L682" s="231">
        <v>30</v>
      </c>
      <c r="M682" s="231">
        <v>0</v>
      </c>
      <c r="N682" s="231">
        <v>30</v>
      </c>
      <c r="O682" s="231">
        <v>15</v>
      </c>
      <c r="P682" s="231">
        <v>0</v>
      </c>
      <c r="Q682" s="231">
        <v>15</v>
      </c>
      <c r="R682" s="231">
        <v>0</v>
      </c>
      <c r="S682" s="231">
        <v>0</v>
      </c>
      <c r="T682" s="231">
        <v>0</v>
      </c>
      <c r="U682" s="231">
        <v>1</v>
      </c>
      <c r="V682" s="231">
        <v>15</v>
      </c>
      <c r="W682" s="231">
        <v>0</v>
      </c>
      <c r="X682" s="231">
        <v>1</v>
      </c>
      <c r="Y682" s="231">
        <v>15</v>
      </c>
      <c r="Z682" s="231">
        <v>15</v>
      </c>
      <c r="AA682" s="231">
        <v>0</v>
      </c>
      <c r="AB682" s="231">
        <v>0</v>
      </c>
      <c r="AC682" s="231">
        <v>0</v>
      </c>
      <c r="AD682" s="231">
        <v>0</v>
      </c>
      <c r="AE682" s="231">
        <v>0</v>
      </c>
      <c r="AF682" s="231">
        <v>0</v>
      </c>
      <c r="AG682">
        <v>0</v>
      </c>
    </row>
    <row r="683" spans="2:33" x14ac:dyDescent="0.35">
      <c r="B683">
        <v>52705</v>
      </c>
      <c r="C683" t="s">
        <v>825</v>
      </c>
      <c r="D683" s="231">
        <v>15</v>
      </c>
      <c r="E683" s="231">
        <v>26</v>
      </c>
      <c r="F683" s="231">
        <v>12</v>
      </c>
      <c r="G683" s="231">
        <v>38</v>
      </c>
      <c r="H683" s="231">
        <v>9</v>
      </c>
      <c r="I683" s="231">
        <v>6</v>
      </c>
      <c r="J683" s="231">
        <v>15</v>
      </c>
      <c r="K683" s="231">
        <v>225</v>
      </c>
      <c r="L683" s="231">
        <v>385</v>
      </c>
      <c r="M683" s="231">
        <v>180</v>
      </c>
      <c r="N683" s="231">
        <v>565</v>
      </c>
      <c r="O683" s="231">
        <v>130</v>
      </c>
      <c r="P683" s="231">
        <v>90</v>
      </c>
      <c r="Q683" s="231">
        <v>220</v>
      </c>
      <c r="R683" s="231">
        <v>6</v>
      </c>
      <c r="S683" s="231">
        <v>90</v>
      </c>
      <c r="T683" s="231">
        <v>0</v>
      </c>
      <c r="U683" s="231">
        <v>5</v>
      </c>
      <c r="V683" s="231">
        <v>75</v>
      </c>
      <c r="W683" s="231">
        <v>30</v>
      </c>
      <c r="X683" s="231">
        <v>1</v>
      </c>
      <c r="Y683" s="231">
        <v>15</v>
      </c>
      <c r="Z683" s="231">
        <v>0</v>
      </c>
      <c r="AA683" s="231">
        <v>11</v>
      </c>
      <c r="AB683" s="231">
        <v>165</v>
      </c>
      <c r="AC683" s="231">
        <v>15</v>
      </c>
      <c r="AD683" s="231">
        <v>6</v>
      </c>
      <c r="AE683" s="231">
        <v>90</v>
      </c>
      <c r="AF683" s="231">
        <v>0</v>
      </c>
      <c r="AG683">
        <v>0</v>
      </c>
    </row>
    <row r="684" spans="2:33" x14ac:dyDescent="0.35">
      <c r="B684">
        <v>52709</v>
      </c>
      <c r="C684" t="s">
        <v>826</v>
      </c>
      <c r="D684" s="231">
        <v>9</v>
      </c>
      <c r="E684" s="231">
        <v>13</v>
      </c>
      <c r="F684" s="231">
        <v>7</v>
      </c>
      <c r="G684" s="231">
        <v>20</v>
      </c>
      <c r="H684" s="231">
        <v>4</v>
      </c>
      <c r="I684" s="231">
        <v>3</v>
      </c>
      <c r="J684" s="231">
        <v>7</v>
      </c>
      <c r="K684" s="231">
        <v>135</v>
      </c>
      <c r="L684" s="231">
        <v>180</v>
      </c>
      <c r="M684" s="231">
        <v>105</v>
      </c>
      <c r="N684" s="231">
        <v>285</v>
      </c>
      <c r="O684" s="231">
        <v>57.5</v>
      </c>
      <c r="P684" s="231">
        <v>45</v>
      </c>
      <c r="Q684" s="231">
        <v>102.5</v>
      </c>
      <c r="R684" s="231">
        <v>8</v>
      </c>
      <c r="S684" s="231">
        <v>120</v>
      </c>
      <c r="T684" s="231">
        <v>42.5</v>
      </c>
      <c r="U684" s="231">
        <v>0</v>
      </c>
      <c r="V684" s="231">
        <v>0</v>
      </c>
      <c r="W684" s="231">
        <v>0</v>
      </c>
      <c r="X684" s="231">
        <v>5</v>
      </c>
      <c r="Y684" s="231">
        <v>75</v>
      </c>
      <c r="Z684" s="231">
        <v>30</v>
      </c>
      <c r="AA684" s="231">
        <v>8</v>
      </c>
      <c r="AB684" s="231">
        <v>120</v>
      </c>
      <c r="AC684" s="231">
        <v>12.5</v>
      </c>
      <c r="AD684" s="231">
        <v>6</v>
      </c>
      <c r="AE684" s="231">
        <v>90</v>
      </c>
      <c r="AF684" s="231">
        <v>12.5</v>
      </c>
      <c r="AG684">
        <v>0</v>
      </c>
    </row>
    <row r="685" spans="2:33" x14ac:dyDescent="0.35">
      <c r="B685">
        <v>52713</v>
      </c>
      <c r="C685" t="s">
        <v>827</v>
      </c>
      <c r="D685" s="231">
        <v>1</v>
      </c>
      <c r="E685" s="231">
        <v>17</v>
      </c>
      <c r="F685" s="231">
        <v>7</v>
      </c>
      <c r="G685" s="231">
        <v>24</v>
      </c>
      <c r="H685" s="231">
        <v>14</v>
      </c>
      <c r="I685" s="231">
        <v>4</v>
      </c>
      <c r="J685" s="231">
        <v>18</v>
      </c>
      <c r="K685" s="231">
        <v>15</v>
      </c>
      <c r="L685" s="231">
        <v>252.6</v>
      </c>
      <c r="M685" s="231">
        <v>100</v>
      </c>
      <c r="N685" s="231">
        <v>352.6</v>
      </c>
      <c r="O685" s="231">
        <v>207.37</v>
      </c>
      <c r="P685" s="231">
        <v>46</v>
      </c>
      <c r="Q685" s="231">
        <v>253.37</v>
      </c>
      <c r="R685" s="231">
        <v>1</v>
      </c>
      <c r="S685" s="231">
        <v>10</v>
      </c>
      <c r="T685" s="231">
        <v>0</v>
      </c>
      <c r="U685" s="231">
        <v>0</v>
      </c>
      <c r="V685" s="231">
        <v>0</v>
      </c>
      <c r="W685" s="231">
        <v>0</v>
      </c>
      <c r="X685" s="231">
        <v>1</v>
      </c>
      <c r="Y685" s="231">
        <v>15</v>
      </c>
      <c r="Z685" s="231">
        <v>15</v>
      </c>
      <c r="AA685" s="231">
        <v>0</v>
      </c>
      <c r="AB685" s="231">
        <v>0</v>
      </c>
      <c r="AC685" s="231">
        <v>0</v>
      </c>
      <c r="AD685" s="231">
        <v>0</v>
      </c>
      <c r="AE685" s="231">
        <v>0</v>
      </c>
      <c r="AF685" s="231">
        <v>0</v>
      </c>
      <c r="AG685">
        <v>1</v>
      </c>
    </row>
    <row r="686" spans="2:33" x14ac:dyDescent="0.35">
      <c r="B686">
        <v>52716</v>
      </c>
      <c r="C686" t="s">
        <v>828</v>
      </c>
      <c r="D686" s="231">
        <v>1</v>
      </c>
      <c r="E686" s="231">
        <v>1</v>
      </c>
      <c r="F686" s="231">
        <v>2</v>
      </c>
      <c r="G686" s="231">
        <v>3</v>
      </c>
      <c r="H686" s="231">
        <v>1</v>
      </c>
      <c r="I686" s="231">
        <v>1</v>
      </c>
      <c r="J686" s="231">
        <v>2</v>
      </c>
      <c r="K686" s="231">
        <v>15</v>
      </c>
      <c r="L686" s="231">
        <v>15</v>
      </c>
      <c r="M686" s="231">
        <v>30</v>
      </c>
      <c r="N686" s="231">
        <v>45</v>
      </c>
      <c r="O686" s="231">
        <v>15</v>
      </c>
      <c r="P686" s="231">
        <v>15</v>
      </c>
      <c r="Q686" s="231">
        <v>30</v>
      </c>
      <c r="R686" s="231">
        <v>1</v>
      </c>
      <c r="S686" s="231">
        <v>15</v>
      </c>
      <c r="T686" s="231">
        <v>0</v>
      </c>
      <c r="U686" s="231">
        <v>0</v>
      </c>
      <c r="V686" s="231">
        <v>0</v>
      </c>
      <c r="W686" s="231">
        <v>0</v>
      </c>
      <c r="X686" s="231">
        <v>0</v>
      </c>
      <c r="Y686" s="231">
        <v>0</v>
      </c>
      <c r="Z686" s="231">
        <v>0</v>
      </c>
      <c r="AA686" s="231">
        <v>0</v>
      </c>
      <c r="AB686" s="231">
        <v>0</v>
      </c>
      <c r="AC686" s="231">
        <v>0</v>
      </c>
      <c r="AD686" s="231">
        <v>0</v>
      </c>
      <c r="AE686" s="231">
        <v>0</v>
      </c>
      <c r="AF686" s="231">
        <v>0</v>
      </c>
      <c r="AG686">
        <v>0</v>
      </c>
    </row>
    <row r="687" spans="2:33" x14ac:dyDescent="0.35">
      <c r="B687">
        <v>52723</v>
      </c>
      <c r="C687" t="s">
        <v>1232</v>
      </c>
      <c r="D687" s="231">
        <v>9</v>
      </c>
      <c r="E687" s="231">
        <v>0</v>
      </c>
      <c r="F687" s="231">
        <v>0</v>
      </c>
      <c r="G687" s="231">
        <v>0</v>
      </c>
      <c r="H687" s="231">
        <v>0</v>
      </c>
      <c r="I687" s="231">
        <v>0</v>
      </c>
      <c r="J687" s="231">
        <v>0</v>
      </c>
      <c r="K687" s="231">
        <v>135</v>
      </c>
      <c r="L687" s="231">
        <v>0</v>
      </c>
      <c r="M687" s="231">
        <v>0</v>
      </c>
      <c r="N687" s="231">
        <v>0</v>
      </c>
      <c r="O687" s="231">
        <v>0</v>
      </c>
      <c r="P687" s="231">
        <v>0</v>
      </c>
      <c r="Q687" s="231">
        <v>0</v>
      </c>
      <c r="R687" s="231">
        <v>0</v>
      </c>
      <c r="S687" s="231">
        <v>0</v>
      </c>
      <c r="T687" s="231">
        <v>0</v>
      </c>
      <c r="U687" s="231">
        <v>0</v>
      </c>
      <c r="V687" s="231">
        <v>0</v>
      </c>
      <c r="W687" s="231">
        <v>0</v>
      </c>
      <c r="X687" s="231">
        <v>0</v>
      </c>
      <c r="Y687" s="231">
        <v>0</v>
      </c>
      <c r="Z687" s="231">
        <v>0</v>
      </c>
      <c r="AA687" s="231">
        <v>0</v>
      </c>
      <c r="AB687" s="231">
        <v>0</v>
      </c>
      <c r="AC687" s="231">
        <v>0</v>
      </c>
      <c r="AD687" s="231">
        <v>0</v>
      </c>
      <c r="AE687" s="231">
        <v>0</v>
      </c>
      <c r="AF687" s="231">
        <v>0</v>
      </c>
      <c r="AG687">
        <v>0</v>
      </c>
    </row>
    <row r="688" spans="2:33" x14ac:dyDescent="0.35">
      <c r="B688">
        <v>52742</v>
      </c>
      <c r="C688" t="s">
        <v>1233</v>
      </c>
      <c r="D688" s="231">
        <v>13</v>
      </c>
      <c r="E688" s="231">
        <v>7</v>
      </c>
      <c r="F688" s="231">
        <v>1</v>
      </c>
      <c r="G688" s="232">
        <v>8</v>
      </c>
      <c r="H688">
        <v>0</v>
      </c>
      <c r="I688">
        <v>0</v>
      </c>
      <c r="J688" s="234">
        <v>0</v>
      </c>
      <c r="K688" s="231">
        <v>195</v>
      </c>
      <c r="L688" s="231">
        <v>105</v>
      </c>
      <c r="M688" s="231">
        <v>15</v>
      </c>
      <c r="N688" s="232">
        <v>120</v>
      </c>
      <c r="O688">
        <v>0</v>
      </c>
      <c r="P688">
        <v>0</v>
      </c>
      <c r="Q688" s="234">
        <v>0</v>
      </c>
      <c r="R688" s="231">
        <v>0</v>
      </c>
      <c r="S688" s="231">
        <v>0</v>
      </c>
      <c r="T688" s="233">
        <v>0</v>
      </c>
      <c r="U688" s="231">
        <v>3</v>
      </c>
      <c r="V688" s="231">
        <v>45</v>
      </c>
      <c r="W688" s="233">
        <v>0</v>
      </c>
      <c r="X688" s="231">
        <v>2</v>
      </c>
      <c r="Y688" s="231">
        <v>30</v>
      </c>
      <c r="Z688" s="233">
        <v>0</v>
      </c>
      <c r="AA688" s="231">
        <v>4</v>
      </c>
      <c r="AB688" s="231">
        <v>60</v>
      </c>
      <c r="AC688" s="233">
        <v>0</v>
      </c>
      <c r="AD688" s="231">
        <v>0</v>
      </c>
      <c r="AE688">
        <v>0</v>
      </c>
      <c r="AF688" s="235">
        <v>0</v>
      </c>
      <c r="AG688">
        <v>0</v>
      </c>
    </row>
    <row r="689" spans="2:33" x14ac:dyDescent="0.35">
      <c r="B689">
        <v>52745</v>
      </c>
      <c r="C689" t="s">
        <v>830</v>
      </c>
      <c r="D689" s="231">
        <v>17</v>
      </c>
      <c r="E689" s="231">
        <v>33</v>
      </c>
      <c r="F689" s="231">
        <v>4</v>
      </c>
      <c r="G689" s="232">
        <v>37</v>
      </c>
      <c r="H689">
        <v>10</v>
      </c>
      <c r="I689">
        <v>0</v>
      </c>
      <c r="J689" s="234">
        <v>10</v>
      </c>
      <c r="K689" s="231">
        <v>255</v>
      </c>
      <c r="L689" s="231">
        <v>480</v>
      </c>
      <c r="M689" s="231">
        <v>60</v>
      </c>
      <c r="N689" s="232">
        <v>540</v>
      </c>
      <c r="O689">
        <v>150</v>
      </c>
      <c r="P689">
        <v>0</v>
      </c>
      <c r="Q689" s="234">
        <v>150</v>
      </c>
      <c r="R689" s="231">
        <v>2</v>
      </c>
      <c r="S689" s="231">
        <v>30</v>
      </c>
      <c r="T689" s="233">
        <v>15</v>
      </c>
      <c r="U689" s="231">
        <v>6</v>
      </c>
      <c r="V689" s="231">
        <v>90</v>
      </c>
      <c r="W689" s="233">
        <v>30</v>
      </c>
      <c r="X689" s="231">
        <v>27</v>
      </c>
      <c r="Y689" s="231">
        <v>390</v>
      </c>
      <c r="Z689" s="233">
        <v>105</v>
      </c>
      <c r="AA689" s="231">
        <v>2</v>
      </c>
      <c r="AB689" s="231">
        <v>30</v>
      </c>
      <c r="AC689" s="233">
        <v>0</v>
      </c>
      <c r="AD689" s="231">
        <v>0</v>
      </c>
      <c r="AE689">
        <v>0</v>
      </c>
      <c r="AF689" s="235">
        <v>0</v>
      </c>
      <c r="AG689">
        <v>1</v>
      </c>
    </row>
    <row r="690" spans="2:33" x14ac:dyDescent="0.35">
      <c r="B690">
        <v>52747</v>
      </c>
      <c r="C690" t="s">
        <v>543</v>
      </c>
      <c r="D690" s="231">
        <v>18</v>
      </c>
      <c r="E690" s="231">
        <v>15</v>
      </c>
      <c r="F690" s="231">
        <v>5</v>
      </c>
      <c r="G690" s="232">
        <v>20</v>
      </c>
      <c r="H690">
        <v>1</v>
      </c>
      <c r="I690">
        <v>0</v>
      </c>
      <c r="J690" s="234">
        <v>1</v>
      </c>
      <c r="K690" s="231">
        <v>270</v>
      </c>
      <c r="L690" s="231">
        <v>225</v>
      </c>
      <c r="M690" s="231">
        <v>75</v>
      </c>
      <c r="N690" s="232">
        <v>300</v>
      </c>
      <c r="O690">
        <v>15</v>
      </c>
      <c r="P690">
        <v>0</v>
      </c>
      <c r="Q690" s="234">
        <v>15</v>
      </c>
      <c r="R690" s="231">
        <v>5</v>
      </c>
      <c r="S690" s="231">
        <v>75</v>
      </c>
      <c r="T690" s="233">
        <v>0</v>
      </c>
      <c r="U690" s="231">
        <v>7</v>
      </c>
      <c r="V690" s="231">
        <v>105</v>
      </c>
      <c r="W690" s="233">
        <v>0</v>
      </c>
      <c r="X690" s="231">
        <v>7</v>
      </c>
      <c r="Y690" s="231">
        <v>105</v>
      </c>
      <c r="Z690" s="233">
        <v>0</v>
      </c>
      <c r="AA690" s="231">
        <v>0</v>
      </c>
      <c r="AB690" s="231">
        <v>0</v>
      </c>
      <c r="AC690" s="233">
        <v>0</v>
      </c>
      <c r="AD690" s="231">
        <v>0</v>
      </c>
      <c r="AE690">
        <v>0</v>
      </c>
      <c r="AF690" s="235">
        <v>0</v>
      </c>
      <c r="AG690">
        <v>0</v>
      </c>
    </row>
    <row r="691" spans="2:33" x14ac:dyDescent="0.35">
      <c r="B691">
        <v>52751</v>
      </c>
      <c r="C691" t="s">
        <v>1234</v>
      </c>
      <c r="D691" s="231">
        <v>8</v>
      </c>
      <c r="E691" s="231">
        <v>2</v>
      </c>
      <c r="F691" s="231">
        <v>0</v>
      </c>
      <c r="G691" s="232">
        <v>2</v>
      </c>
      <c r="H691">
        <v>1</v>
      </c>
      <c r="I691">
        <v>0</v>
      </c>
      <c r="J691" s="234">
        <v>1</v>
      </c>
      <c r="K691" s="231">
        <v>120</v>
      </c>
      <c r="L691" s="231">
        <v>30</v>
      </c>
      <c r="M691" s="231">
        <v>0</v>
      </c>
      <c r="N691" s="232">
        <v>30</v>
      </c>
      <c r="O691">
        <v>15</v>
      </c>
      <c r="P691">
        <v>0</v>
      </c>
      <c r="Q691" s="234">
        <v>15</v>
      </c>
      <c r="R691" s="231">
        <v>0</v>
      </c>
      <c r="S691" s="231">
        <v>0</v>
      </c>
      <c r="T691" s="233">
        <v>0</v>
      </c>
      <c r="U691" s="231">
        <v>0</v>
      </c>
      <c r="V691" s="231">
        <v>0</v>
      </c>
      <c r="W691" s="233">
        <v>0</v>
      </c>
      <c r="X691" s="231">
        <v>0</v>
      </c>
      <c r="Y691" s="231">
        <v>0</v>
      </c>
      <c r="Z691" s="233">
        <v>0</v>
      </c>
      <c r="AA691" s="231">
        <v>0</v>
      </c>
      <c r="AB691" s="231">
        <v>0</v>
      </c>
      <c r="AC691" s="233">
        <v>0</v>
      </c>
      <c r="AD691" s="231">
        <v>0</v>
      </c>
      <c r="AE691">
        <v>0</v>
      </c>
      <c r="AF691" s="235">
        <v>0</v>
      </c>
      <c r="AG691">
        <v>0</v>
      </c>
    </row>
    <row r="692" spans="2:33" x14ac:dyDescent="0.35">
      <c r="B692">
        <v>52763</v>
      </c>
      <c r="C692" t="s">
        <v>1236</v>
      </c>
      <c r="D692" s="231">
        <v>2</v>
      </c>
      <c r="E692" s="231">
        <v>4</v>
      </c>
      <c r="F692" s="231">
        <v>0</v>
      </c>
      <c r="G692" s="232">
        <v>4</v>
      </c>
      <c r="H692">
        <v>1</v>
      </c>
      <c r="I692">
        <v>0</v>
      </c>
      <c r="J692" s="234">
        <v>1</v>
      </c>
      <c r="K692" s="231">
        <v>30</v>
      </c>
      <c r="L692" s="231">
        <v>60</v>
      </c>
      <c r="M692" s="231">
        <v>0</v>
      </c>
      <c r="N692" s="232">
        <v>60</v>
      </c>
      <c r="O692">
        <v>15</v>
      </c>
      <c r="P692">
        <v>0</v>
      </c>
      <c r="Q692" s="234">
        <v>15</v>
      </c>
      <c r="R692" s="231">
        <v>1</v>
      </c>
      <c r="S692" s="231">
        <v>15</v>
      </c>
      <c r="T692" s="233">
        <v>15</v>
      </c>
      <c r="U692" s="231">
        <v>0</v>
      </c>
      <c r="V692" s="231">
        <v>0</v>
      </c>
      <c r="W692" s="233">
        <v>0</v>
      </c>
      <c r="X692" s="231">
        <v>0</v>
      </c>
      <c r="Y692" s="231">
        <v>0</v>
      </c>
      <c r="Z692" s="233">
        <v>0</v>
      </c>
      <c r="AA692" s="231">
        <v>0</v>
      </c>
      <c r="AB692" s="231">
        <v>0</v>
      </c>
      <c r="AC692" s="233">
        <v>0</v>
      </c>
      <c r="AD692" s="231">
        <v>0</v>
      </c>
      <c r="AE692">
        <v>0</v>
      </c>
      <c r="AF692" s="235">
        <v>0</v>
      </c>
      <c r="AG692">
        <v>0</v>
      </c>
    </row>
    <row r="693" spans="2:33" x14ac:dyDescent="0.35">
      <c r="B693">
        <v>52775</v>
      </c>
      <c r="C693" t="s">
        <v>1237</v>
      </c>
      <c r="D693" s="231">
        <v>6</v>
      </c>
      <c r="E693" s="231">
        <v>30</v>
      </c>
      <c r="F693" s="231">
        <v>5</v>
      </c>
      <c r="G693" s="232">
        <v>35</v>
      </c>
      <c r="H693">
        <v>6</v>
      </c>
      <c r="I693">
        <v>2</v>
      </c>
      <c r="J693" s="234">
        <v>8</v>
      </c>
      <c r="K693" s="231">
        <v>90</v>
      </c>
      <c r="L693" s="231">
        <v>450</v>
      </c>
      <c r="M693" s="231">
        <v>75</v>
      </c>
      <c r="N693" s="232">
        <v>525</v>
      </c>
      <c r="O693">
        <v>90</v>
      </c>
      <c r="P693">
        <v>30</v>
      </c>
      <c r="Q693" s="234">
        <v>120</v>
      </c>
      <c r="R693" s="231">
        <v>1</v>
      </c>
      <c r="S693" s="231">
        <v>15</v>
      </c>
      <c r="T693" s="233">
        <v>0</v>
      </c>
      <c r="U693" s="231">
        <v>2</v>
      </c>
      <c r="V693" s="231">
        <v>30</v>
      </c>
      <c r="W693" s="233">
        <v>0</v>
      </c>
      <c r="X693" s="231">
        <v>7</v>
      </c>
      <c r="Y693" s="231">
        <v>105</v>
      </c>
      <c r="Z693" s="233">
        <v>0</v>
      </c>
      <c r="AA693" s="231">
        <v>0</v>
      </c>
      <c r="AB693" s="231">
        <v>0</v>
      </c>
      <c r="AC693" s="233">
        <v>0</v>
      </c>
      <c r="AD693" s="231">
        <v>0</v>
      </c>
      <c r="AE693">
        <v>0</v>
      </c>
      <c r="AF693" s="235">
        <v>0</v>
      </c>
      <c r="AG693">
        <v>0</v>
      </c>
    </row>
    <row r="694" spans="2:33" x14ac:dyDescent="0.35">
      <c r="B694">
        <v>52777</v>
      </c>
      <c r="C694" t="s">
        <v>831</v>
      </c>
      <c r="D694" s="231">
        <v>3</v>
      </c>
      <c r="E694" s="231">
        <v>3</v>
      </c>
      <c r="F694" s="231">
        <v>0</v>
      </c>
      <c r="G694" s="232">
        <v>3</v>
      </c>
      <c r="H694">
        <v>0</v>
      </c>
      <c r="I694">
        <v>0</v>
      </c>
      <c r="J694" s="234">
        <v>0</v>
      </c>
      <c r="K694" s="231">
        <v>45</v>
      </c>
      <c r="L694" s="231">
        <v>45</v>
      </c>
      <c r="M694" s="231">
        <v>0</v>
      </c>
      <c r="N694" s="232">
        <v>45</v>
      </c>
      <c r="O694">
        <v>0</v>
      </c>
      <c r="P694">
        <v>0</v>
      </c>
      <c r="Q694" s="234">
        <v>0</v>
      </c>
      <c r="R694" s="231">
        <v>0</v>
      </c>
      <c r="S694" s="231">
        <v>0</v>
      </c>
      <c r="T694" s="233">
        <v>0</v>
      </c>
      <c r="U694" s="231">
        <v>3</v>
      </c>
      <c r="V694" s="231">
        <v>45</v>
      </c>
      <c r="W694" s="233">
        <v>0</v>
      </c>
      <c r="X694" s="231">
        <v>0</v>
      </c>
      <c r="Y694" s="231">
        <v>0</v>
      </c>
      <c r="Z694" s="233">
        <v>0</v>
      </c>
      <c r="AA694" s="231">
        <v>0</v>
      </c>
      <c r="AB694" s="231">
        <v>0</v>
      </c>
      <c r="AC694" s="233">
        <v>0</v>
      </c>
      <c r="AD694" s="231">
        <v>0</v>
      </c>
      <c r="AE694">
        <v>0</v>
      </c>
      <c r="AF694" s="235">
        <v>0</v>
      </c>
      <c r="AG694">
        <v>0</v>
      </c>
    </row>
    <row r="695" spans="2:33" x14ac:dyDescent="0.35">
      <c r="B695">
        <v>52794</v>
      </c>
      <c r="C695" t="s">
        <v>1239</v>
      </c>
      <c r="D695" s="231">
        <v>8</v>
      </c>
      <c r="E695" s="231">
        <v>9</v>
      </c>
      <c r="F695" s="231">
        <v>0</v>
      </c>
      <c r="G695" s="232">
        <v>9</v>
      </c>
      <c r="H695">
        <v>2</v>
      </c>
      <c r="I695">
        <v>0</v>
      </c>
      <c r="J695" s="234">
        <v>2</v>
      </c>
      <c r="K695" s="231">
        <v>120</v>
      </c>
      <c r="L695" s="231">
        <v>135</v>
      </c>
      <c r="M695" s="231">
        <v>0</v>
      </c>
      <c r="N695" s="232">
        <v>135</v>
      </c>
      <c r="O695">
        <v>30</v>
      </c>
      <c r="P695">
        <v>0</v>
      </c>
      <c r="Q695" s="234">
        <v>30</v>
      </c>
      <c r="R695" s="231">
        <v>0</v>
      </c>
      <c r="S695" s="231">
        <v>0</v>
      </c>
      <c r="T695" s="233">
        <v>0</v>
      </c>
      <c r="U695" s="231">
        <v>5</v>
      </c>
      <c r="V695" s="231">
        <v>75</v>
      </c>
      <c r="W695" s="233">
        <v>30</v>
      </c>
      <c r="X695" s="231">
        <v>2</v>
      </c>
      <c r="Y695" s="231">
        <v>30</v>
      </c>
      <c r="Z695" s="233">
        <v>0</v>
      </c>
      <c r="AA695" s="231">
        <v>0</v>
      </c>
      <c r="AB695" s="231">
        <v>0</v>
      </c>
      <c r="AC695" s="233">
        <v>0</v>
      </c>
      <c r="AD695" s="231">
        <v>0</v>
      </c>
      <c r="AE695">
        <v>0</v>
      </c>
      <c r="AF695" s="235">
        <v>0</v>
      </c>
      <c r="AG695">
        <v>0</v>
      </c>
    </row>
    <row r="696" spans="2:33" x14ac:dyDescent="0.35">
      <c r="B696">
        <v>52802</v>
      </c>
      <c r="C696" t="s">
        <v>1241</v>
      </c>
      <c r="D696" s="231">
        <v>13</v>
      </c>
      <c r="E696" s="231">
        <v>9</v>
      </c>
      <c r="F696" s="231">
        <v>0</v>
      </c>
      <c r="G696" s="232">
        <v>9</v>
      </c>
      <c r="H696">
        <v>0</v>
      </c>
      <c r="I696">
        <v>0</v>
      </c>
      <c r="J696" s="234">
        <v>0</v>
      </c>
      <c r="K696" s="231">
        <v>195</v>
      </c>
      <c r="L696" s="231">
        <v>135</v>
      </c>
      <c r="M696" s="231">
        <v>0</v>
      </c>
      <c r="N696" s="232">
        <v>135</v>
      </c>
      <c r="O696">
        <v>0</v>
      </c>
      <c r="P696">
        <v>0</v>
      </c>
      <c r="Q696" s="234">
        <v>0</v>
      </c>
      <c r="R696" s="231">
        <v>3</v>
      </c>
      <c r="S696" s="231">
        <v>45</v>
      </c>
      <c r="T696" s="233">
        <v>0</v>
      </c>
      <c r="U696" s="231">
        <v>4</v>
      </c>
      <c r="V696" s="231">
        <v>60</v>
      </c>
      <c r="W696" s="233">
        <v>0</v>
      </c>
      <c r="X696" s="231">
        <v>2</v>
      </c>
      <c r="Y696" s="231">
        <v>30</v>
      </c>
      <c r="Z696" s="233">
        <v>0</v>
      </c>
      <c r="AA696" s="231">
        <v>0</v>
      </c>
      <c r="AB696" s="231">
        <v>0</v>
      </c>
      <c r="AC696" s="233">
        <v>0</v>
      </c>
      <c r="AD696" s="231">
        <v>0</v>
      </c>
      <c r="AE696">
        <v>0</v>
      </c>
      <c r="AF696" s="235">
        <v>0</v>
      </c>
      <c r="AG696">
        <v>1</v>
      </c>
    </row>
    <row r="697" spans="2:33" x14ac:dyDescent="0.35">
      <c r="B697">
        <v>52817</v>
      </c>
      <c r="C697" t="s">
        <v>1304</v>
      </c>
      <c r="D697" s="231">
        <v>2</v>
      </c>
      <c r="E697" s="231">
        <v>0</v>
      </c>
      <c r="F697" s="231">
        <v>0</v>
      </c>
      <c r="G697" s="232">
        <v>0</v>
      </c>
      <c r="H697">
        <v>0</v>
      </c>
      <c r="I697">
        <v>0</v>
      </c>
      <c r="J697" s="234">
        <v>0</v>
      </c>
      <c r="K697" s="231">
        <v>30</v>
      </c>
      <c r="L697" s="231">
        <v>0</v>
      </c>
      <c r="M697" s="231">
        <v>0</v>
      </c>
      <c r="N697" s="232">
        <v>0</v>
      </c>
      <c r="O697">
        <v>0</v>
      </c>
      <c r="P697">
        <v>0</v>
      </c>
      <c r="Q697" s="234">
        <v>0</v>
      </c>
      <c r="R697" s="231">
        <v>0</v>
      </c>
      <c r="S697" s="231">
        <v>0</v>
      </c>
      <c r="T697" s="233">
        <v>0</v>
      </c>
      <c r="U697" s="231">
        <v>0</v>
      </c>
      <c r="V697" s="231">
        <v>0</v>
      </c>
      <c r="W697" s="233">
        <v>0</v>
      </c>
      <c r="X697" s="231">
        <v>0</v>
      </c>
      <c r="Y697" s="231">
        <v>0</v>
      </c>
      <c r="Z697" s="233">
        <v>0</v>
      </c>
      <c r="AA697" s="231">
        <v>0</v>
      </c>
      <c r="AB697" s="231">
        <v>0</v>
      </c>
      <c r="AC697" s="233">
        <v>0</v>
      </c>
      <c r="AD697" s="231">
        <v>0</v>
      </c>
      <c r="AE697">
        <v>0</v>
      </c>
      <c r="AF697" s="235">
        <v>0</v>
      </c>
      <c r="AG697">
        <v>0</v>
      </c>
    </row>
    <row r="698" spans="2:33" x14ac:dyDescent="0.35">
      <c r="B698">
        <v>52821</v>
      </c>
      <c r="C698" t="s">
        <v>1243</v>
      </c>
      <c r="D698" s="231">
        <v>5</v>
      </c>
      <c r="E698" s="231">
        <v>1</v>
      </c>
      <c r="F698" s="231">
        <v>1</v>
      </c>
      <c r="G698" s="232">
        <v>2</v>
      </c>
      <c r="H698">
        <v>0</v>
      </c>
      <c r="I698">
        <v>0</v>
      </c>
      <c r="J698" s="234">
        <v>0</v>
      </c>
      <c r="K698" s="231">
        <v>75</v>
      </c>
      <c r="L698" s="231">
        <v>15</v>
      </c>
      <c r="M698" s="231">
        <v>15</v>
      </c>
      <c r="N698" s="232">
        <v>30</v>
      </c>
      <c r="O698">
        <v>0</v>
      </c>
      <c r="P698">
        <v>0</v>
      </c>
      <c r="Q698" s="234">
        <v>0</v>
      </c>
      <c r="R698" s="231">
        <v>2</v>
      </c>
      <c r="S698" s="231">
        <v>30</v>
      </c>
      <c r="T698" s="233">
        <v>0</v>
      </c>
      <c r="U698" s="231">
        <v>0</v>
      </c>
      <c r="V698" s="231">
        <v>0</v>
      </c>
      <c r="W698" s="233">
        <v>0</v>
      </c>
      <c r="X698" s="231">
        <v>0</v>
      </c>
      <c r="Y698" s="231">
        <v>0</v>
      </c>
      <c r="Z698" s="233">
        <v>0</v>
      </c>
      <c r="AA698" s="231">
        <v>0</v>
      </c>
      <c r="AB698" s="231">
        <v>0</v>
      </c>
      <c r="AC698" s="233">
        <v>0</v>
      </c>
      <c r="AD698" s="231">
        <v>0</v>
      </c>
      <c r="AE698">
        <v>0</v>
      </c>
      <c r="AF698" s="235">
        <v>0</v>
      </c>
      <c r="AG698">
        <v>0</v>
      </c>
    </row>
    <row r="699" spans="2:33" x14ac:dyDescent="0.35">
      <c r="B699">
        <v>52845</v>
      </c>
      <c r="C699" t="s">
        <v>1305</v>
      </c>
      <c r="D699" s="231">
        <v>1</v>
      </c>
      <c r="E699" s="231">
        <v>1</v>
      </c>
      <c r="F699" s="231">
        <v>0</v>
      </c>
      <c r="G699" s="232">
        <v>1</v>
      </c>
      <c r="H699">
        <v>0</v>
      </c>
      <c r="I699">
        <v>0</v>
      </c>
      <c r="J699" s="234">
        <v>0</v>
      </c>
      <c r="K699" s="231">
        <v>15</v>
      </c>
      <c r="L699" s="231">
        <v>15</v>
      </c>
      <c r="M699" s="231">
        <v>0</v>
      </c>
      <c r="N699" s="232">
        <v>15</v>
      </c>
      <c r="O699">
        <v>0</v>
      </c>
      <c r="P699">
        <v>0</v>
      </c>
      <c r="Q699" s="234">
        <v>0</v>
      </c>
      <c r="R699" s="231">
        <v>0</v>
      </c>
      <c r="S699" s="231">
        <v>0</v>
      </c>
      <c r="T699" s="233">
        <v>0</v>
      </c>
      <c r="U699" s="231">
        <v>0</v>
      </c>
      <c r="V699" s="231">
        <v>0</v>
      </c>
      <c r="W699" s="233">
        <v>0</v>
      </c>
      <c r="X699" s="231">
        <v>0</v>
      </c>
      <c r="Y699" s="231">
        <v>0</v>
      </c>
      <c r="Z699" s="233">
        <v>0</v>
      </c>
      <c r="AA699" s="231">
        <v>0</v>
      </c>
      <c r="AB699" s="231">
        <v>0</v>
      </c>
      <c r="AC699" s="233">
        <v>0</v>
      </c>
      <c r="AD699" s="231">
        <v>0</v>
      </c>
      <c r="AE699">
        <v>0</v>
      </c>
      <c r="AF699" s="235">
        <v>0</v>
      </c>
      <c r="AG699">
        <v>0</v>
      </c>
    </row>
  </sheetData>
  <pageMargins left="0.7" right="0.7" top="0.75" bottom="0.75" header="0.3" footer="0.3"/>
  <pageSetup paperSize="9" orientation="portrait" horizontalDpi="300" verticalDpi="300" r:id="rId1"/>
  <headerFooter>
    <oddFooter>&amp;C_x000D_&amp;1#&amp;"Calibri"&amp;10&amp;K000000 OFFICIAL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8143D8-3A37-4D24-A20A-CDDB801DF517}">
  <dimension ref="A1:AG713"/>
  <sheetViews>
    <sheetView workbookViewId="0">
      <pane xSplit="3" ySplit="1" topLeftCell="I2" activePane="bottomRight" state="frozen"/>
      <selection pane="topRight" activeCell="C1" sqref="C1"/>
      <selection pane="bottomLeft" activeCell="A2" sqref="A2"/>
      <selection pane="bottomRight" activeCell="V2" sqref="V2"/>
    </sheetView>
  </sheetViews>
  <sheetFormatPr defaultRowHeight="14.5" x14ac:dyDescent="0.35"/>
  <cols>
    <col min="1" max="1" width="10.36328125" bestFit="1" customWidth="1"/>
    <col min="2" max="2" width="10.36328125" style="231" customWidth="1"/>
    <col min="3" max="3" width="58.90625" bestFit="1" customWidth="1"/>
    <col min="4" max="6" width="7.08984375" customWidth="1"/>
    <col min="7" max="7" width="8.54296875" customWidth="1"/>
    <col min="8" max="10" width="7.08984375" customWidth="1"/>
    <col min="11" max="13" width="8.54296875" customWidth="1"/>
    <col min="14" max="14" width="10" customWidth="1"/>
    <col min="15" max="16" width="8.54296875" customWidth="1"/>
    <col min="17" max="17" width="10" customWidth="1"/>
    <col min="27" max="27" width="8.90625" style="430"/>
    <col min="28" max="32" width="8.90625" style="238"/>
  </cols>
  <sheetData>
    <row r="1" spans="1:33" s="225" customFormat="1" ht="43.5" x14ac:dyDescent="0.35">
      <c r="A1" s="225" t="s">
        <v>832</v>
      </c>
      <c r="B1" s="226" t="s">
        <v>1196</v>
      </c>
      <c r="C1" s="225" t="s">
        <v>833</v>
      </c>
      <c r="D1" s="226" t="s">
        <v>340</v>
      </c>
      <c r="E1" s="226" t="s">
        <v>341</v>
      </c>
      <c r="F1" s="226" t="s">
        <v>342</v>
      </c>
      <c r="G1" s="227" t="s">
        <v>343</v>
      </c>
      <c r="H1" s="226" t="s">
        <v>344</v>
      </c>
      <c r="I1" s="226" t="s">
        <v>345</v>
      </c>
      <c r="J1" s="227" t="s">
        <v>346</v>
      </c>
      <c r="K1" s="226" t="s">
        <v>347</v>
      </c>
      <c r="L1" s="226" t="s">
        <v>348</v>
      </c>
      <c r="M1" s="226" t="s">
        <v>349</v>
      </c>
      <c r="N1" s="227" t="s">
        <v>350</v>
      </c>
      <c r="O1" s="226" t="s">
        <v>351</v>
      </c>
      <c r="P1" s="226" t="s">
        <v>352</v>
      </c>
      <c r="Q1" s="227" t="s">
        <v>353</v>
      </c>
      <c r="R1" s="228">
        <v>0.05</v>
      </c>
      <c r="S1" s="228" t="s">
        <v>354</v>
      </c>
      <c r="T1" s="229" t="s">
        <v>355</v>
      </c>
      <c r="U1" s="228">
        <v>0.1</v>
      </c>
      <c r="V1" s="228" t="s">
        <v>356</v>
      </c>
      <c r="W1" s="229" t="s">
        <v>357</v>
      </c>
      <c r="X1" s="228">
        <v>0.2</v>
      </c>
      <c r="Y1" s="228" t="s">
        <v>358</v>
      </c>
      <c r="Z1" s="229" t="s">
        <v>359</v>
      </c>
      <c r="AA1" s="429" t="s">
        <v>360</v>
      </c>
      <c r="AB1" s="236" t="s">
        <v>361</v>
      </c>
      <c r="AC1" s="237" t="s">
        <v>362</v>
      </c>
      <c r="AD1" s="236" t="s">
        <v>363</v>
      </c>
      <c r="AE1" s="236" t="s">
        <v>364</v>
      </c>
      <c r="AF1" s="237" t="s">
        <v>365</v>
      </c>
      <c r="AG1" s="225" t="s">
        <v>1199</v>
      </c>
    </row>
    <row r="2" spans="1:33" x14ac:dyDescent="0.35">
      <c r="A2">
        <v>3301000</v>
      </c>
      <c r="B2" s="231">
        <v>1000</v>
      </c>
      <c r="C2" t="s">
        <v>834</v>
      </c>
      <c r="D2" s="231">
        <v>0</v>
      </c>
      <c r="E2" s="231">
        <v>37</v>
      </c>
      <c r="F2" s="231">
        <v>40</v>
      </c>
      <c r="G2" s="232">
        <v>77</v>
      </c>
      <c r="H2" s="231">
        <v>16</v>
      </c>
      <c r="I2" s="231">
        <v>16</v>
      </c>
      <c r="J2" s="232">
        <v>32</v>
      </c>
      <c r="K2" s="231">
        <v>0</v>
      </c>
      <c r="L2" s="231">
        <v>555</v>
      </c>
      <c r="M2" s="231">
        <v>600</v>
      </c>
      <c r="N2" s="232">
        <v>1155</v>
      </c>
      <c r="O2" s="231">
        <v>184.2</v>
      </c>
      <c r="P2" s="231">
        <v>221.2</v>
      </c>
      <c r="Q2" s="232">
        <v>405.4</v>
      </c>
      <c r="R2" s="231">
        <v>9</v>
      </c>
      <c r="S2" s="231">
        <v>135</v>
      </c>
      <c r="T2" s="233">
        <v>38.5</v>
      </c>
      <c r="U2" s="231">
        <v>11</v>
      </c>
      <c r="V2" s="231">
        <v>165</v>
      </c>
      <c r="W2" s="233">
        <v>23.5</v>
      </c>
      <c r="X2" s="231">
        <v>8</v>
      </c>
      <c r="Y2" s="231">
        <v>120</v>
      </c>
      <c r="Z2" s="233">
        <v>30</v>
      </c>
      <c r="AA2" s="430">
        <v>16</v>
      </c>
      <c r="AD2" s="238">
        <v>0</v>
      </c>
      <c r="AG2">
        <v>1</v>
      </c>
    </row>
    <row r="3" spans="1:33" x14ac:dyDescent="0.35">
      <c r="A3">
        <v>3301001</v>
      </c>
      <c r="B3" s="231">
        <v>1001</v>
      </c>
      <c r="C3" t="s">
        <v>835</v>
      </c>
      <c r="D3" s="231">
        <v>20</v>
      </c>
      <c r="E3" s="231">
        <v>53</v>
      </c>
      <c r="F3" s="231">
        <v>27</v>
      </c>
      <c r="G3" s="232">
        <v>80</v>
      </c>
      <c r="H3" s="231">
        <v>9</v>
      </c>
      <c r="I3" s="231">
        <v>2</v>
      </c>
      <c r="J3" s="232">
        <v>11</v>
      </c>
      <c r="K3" s="231">
        <v>300</v>
      </c>
      <c r="L3" s="231">
        <v>795</v>
      </c>
      <c r="M3" s="231">
        <v>405</v>
      </c>
      <c r="N3" s="232">
        <v>1200</v>
      </c>
      <c r="O3" s="231">
        <v>135</v>
      </c>
      <c r="P3" s="231">
        <v>30</v>
      </c>
      <c r="Q3" s="232">
        <v>165</v>
      </c>
      <c r="R3" s="231">
        <v>14</v>
      </c>
      <c r="S3" s="231">
        <v>210</v>
      </c>
      <c r="T3" s="233">
        <v>60</v>
      </c>
      <c r="U3" s="231">
        <v>6</v>
      </c>
      <c r="V3" s="231">
        <v>90</v>
      </c>
      <c r="W3" s="233">
        <v>0</v>
      </c>
      <c r="X3" s="231">
        <v>34</v>
      </c>
      <c r="Y3" s="231">
        <v>510</v>
      </c>
      <c r="Z3" s="233">
        <v>60</v>
      </c>
      <c r="AA3" s="430">
        <v>21</v>
      </c>
      <c r="AD3" s="238">
        <v>0</v>
      </c>
      <c r="AG3">
        <v>2</v>
      </c>
    </row>
    <row r="4" spans="1:33" x14ac:dyDescent="0.35">
      <c r="A4">
        <v>3301002</v>
      </c>
      <c r="B4" s="231">
        <v>1002</v>
      </c>
      <c r="C4" t="s">
        <v>836</v>
      </c>
      <c r="D4" s="231">
        <v>39</v>
      </c>
      <c r="E4" s="231">
        <v>56</v>
      </c>
      <c r="F4" s="231">
        <v>37</v>
      </c>
      <c r="G4" s="232">
        <v>93</v>
      </c>
      <c r="H4" s="231">
        <v>9</v>
      </c>
      <c r="I4" s="231">
        <v>4</v>
      </c>
      <c r="J4" s="232">
        <v>13</v>
      </c>
      <c r="K4" s="231">
        <v>585</v>
      </c>
      <c r="L4" s="231">
        <v>840</v>
      </c>
      <c r="M4" s="231">
        <v>555</v>
      </c>
      <c r="N4" s="232">
        <v>1395</v>
      </c>
      <c r="O4" s="231">
        <v>135</v>
      </c>
      <c r="P4" s="231">
        <v>60</v>
      </c>
      <c r="Q4" s="232">
        <v>195</v>
      </c>
      <c r="R4" s="231">
        <v>73</v>
      </c>
      <c r="S4" s="231">
        <v>1095</v>
      </c>
      <c r="T4" s="233">
        <v>90</v>
      </c>
      <c r="U4" s="231">
        <v>11</v>
      </c>
      <c r="V4" s="231">
        <v>165</v>
      </c>
      <c r="W4" s="233">
        <v>75</v>
      </c>
      <c r="X4" s="231">
        <v>6</v>
      </c>
      <c r="Y4" s="231">
        <v>90</v>
      </c>
      <c r="Z4" s="233">
        <v>30</v>
      </c>
      <c r="AA4" s="430">
        <v>53</v>
      </c>
      <c r="AD4" s="238" t="s">
        <v>1201</v>
      </c>
      <c r="AG4">
        <v>3</v>
      </c>
    </row>
    <row r="5" spans="1:33" x14ac:dyDescent="0.35">
      <c r="A5">
        <v>3301006</v>
      </c>
      <c r="B5" s="231">
        <v>1006</v>
      </c>
      <c r="C5" t="s">
        <v>837</v>
      </c>
      <c r="D5" s="231">
        <v>0</v>
      </c>
      <c r="E5" s="231">
        <v>33</v>
      </c>
      <c r="F5" s="231">
        <v>40</v>
      </c>
      <c r="G5" s="232">
        <v>73</v>
      </c>
      <c r="H5" s="231">
        <v>18</v>
      </c>
      <c r="I5" s="231">
        <v>15</v>
      </c>
      <c r="J5" s="232">
        <v>33</v>
      </c>
      <c r="K5" s="231">
        <v>0</v>
      </c>
      <c r="L5" s="231">
        <v>495</v>
      </c>
      <c r="M5" s="231">
        <v>600</v>
      </c>
      <c r="N5" s="232">
        <v>1095</v>
      </c>
      <c r="O5" s="231">
        <v>270</v>
      </c>
      <c r="P5" s="231">
        <v>225</v>
      </c>
      <c r="Q5" s="232">
        <v>495</v>
      </c>
      <c r="R5" s="231">
        <v>11</v>
      </c>
      <c r="S5" s="231">
        <v>165</v>
      </c>
      <c r="T5" s="233">
        <v>45</v>
      </c>
      <c r="U5" s="231">
        <v>8</v>
      </c>
      <c r="V5" s="231">
        <v>120</v>
      </c>
      <c r="W5" s="233">
        <v>60</v>
      </c>
      <c r="X5" s="231">
        <v>5</v>
      </c>
      <c r="Y5" s="231">
        <v>75</v>
      </c>
      <c r="Z5" s="233">
        <v>60</v>
      </c>
      <c r="AA5" s="430">
        <v>12</v>
      </c>
      <c r="AD5" s="238">
        <v>0</v>
      </c>
      <c r="AG5">
        <v>5</v>
      </c>
    </row>
    <row r="6" spans="1:33" x14ac:dyDescent="0.35">
      <c r="A6">
        <v>3301008</v>
      </c>
      <c r="B6" s="231">
        <v>1008</v>
      </c>
      <c r="C6" t="s">
        <v>838</v>
      </c>
      <c r="D6" s="231">
        <v>0</v>
      </c>
      <c r="E6" s="231">
        <v>35</v>
      </c>
      <c r="F6" s="231">
        <v>37</v>
      </c>
      <c r="G6" s="232">
        <v>72</v>
      </c>
      <c r="H6" s="231">
        <v>19</v>
      </c>
      <c r="I6" s="231">
        <v>14</v>
      </c>
      <c r="J6" s="232">
        <v>33</v>
      </c>
      <c r="K6" s="231">
        <v>0</v>
      </c>
      <c r="L6" s="231">
        <v>525</v>
      </c>
      <c r="M6" s="231">
        <v>555</v>
      </c>
      <c r="N6" s="232">
        <v>1080</v>
      </c>
      <c r="O6" s="231">
        <v>285</v>
      </c>
      <c r="P6" s="231">
        <v>210</v>
      </c>
      <c r="Q6" s="232">
        <v>495</v>
      </c>
      <c r="R6" s="231">
        <v>1</v>
      </c>
      <c r="S6" s="231">
        <v>15</v>
      </c>
      <c r="T6" s="233">
        <v>0</v>
      </c>
      <c r="U6" s="231">
        <v>0</v>
      </c>
      <c r="V6" s="231">
        <v>0</v>
      </c>
      <c r="W6" s="233">
        <v>0</v>
      </c>
      <c r="X6" s="231">
        <v>1</v>
      </c>
      <c r="Y6" s="231">
        <v>15</v>
      </c>
      <c r="Z6" s="233">
        <v>15</v>
      </c>
      <c r="AA6" s="430">
        <v>24</v>
      </c>
      <c r="AD6" s="238">
        <v>0</v>
      </c>
      <c r="AG6">
        <v>3</v>
      </c>
    </row>
    <row r="7" spans="1:33" x14ac:dyDescent="0.35">
      <c r="A7">
        <v>3301009</v>
      </c>
      <c r="B7" s="231">
        <v>1009</v>
      </c>
      <c r="C7" t="s">
        <v>839</v>
      </c>
      <c r="D7" s="231">
        <v>27</v>
      </c>
      <c r="E7" s="231">
        <v>62</v>
      </c>
      <c r="F7" s="231">
        <v>31</v>
      </c>
      <c r="G7" s="232">
        <v>93</v>
      </c>
      <c r="H7" s="231">
        <v>12</v>
      </c>
      <c r="I7" s="231">
        <v>9</v>
      </c>
      <c r="J7" s="232">
        <v>21</v>
      </c>
      <c r="K7" s="231">
        <v>405</v>
      </c>
      <c r="L7" s="231">
        <v>930</v>
      </c>
      <c r="M7" s="231">
        <v>465</v>
      </c>
      <c r="N7" s="232">
        <v>1395</v>
      </c>
      <c r="O7" s="231">
        <v>180</v>
      </c>
      <c r="P7" s="231">
        <v>135</v>
      </c>
      <c r="Q7" s="232">
        <v>315</v>
      </c>
      <c r="R7" s="231">
        <v>41</v>
      </c>
      <c r="S7" s="231">
        <v>615</v>
      </c>
      <c r="T7" s="233">
        <v>165</v>
      </c>
      <c r="U7" s="231">
        <v>8</v>
      </c>
      <c r="V7" s="231">
        <v>120</v>
      </c>
      <c r="W7" s="233">
        <v>45</v>
      </c>
      <c r="X7" s="231">
        <v>2</v>
      </c>
      <c r="Y7" s="231">
        <v>30</v>
      </c>
      <c r="Z7" s="233">
        <v>0</v>
      </c>
      <c r="AA7" s="430">
        <v>27</v>
      </c>
      <c r="AD7" s="238">
        <v>0</v>
      </c>
      <c r="AG7">
        <v>0</v>
      </c>
    </row>
    <row r="8" spans="1:33" x14ac:dyDescent="0.35">
      <c r="A8">
        <v>3301010</v>
      </c>
      <c r="B8" s="231">
        <v>1010</v>
      </c>
      <c r="C8" t="s">
        <v>42</v>
      </c>
      <c r="D8" s="231">
        <v>32</v>
      </c>
      <c r="E8" s="231">
        <v>76</v>
      </c>
      <c r="F8" s="231">
        <v>48</v>
      </c>
      <c r="G8" s="232">
        <v>124</v>
      </c>
      <c r="H8" s="231">
        <v>9</v>
      </c>
      <c r="I8" s="231">
        <v>8</v>
      </c>
      <c r="J8" s="232">
        <v>17</v>
      </c>
      <c r="K8" s="231">
        <v>480</v>
      </c>
      <c r="L8" s="231">
        <v>1140</v>
      </c>
      <c r="M8" s="231">
        <v>720</v>
      </c>
      <c r="N8" s="232">
        <v>1860</v>
      </c>
      <c r="O8" s="231">
        <v>135</v>
      </c>
      <c r="P8" s="231">
        <v>120</v>
      </c>
      <c r="Q8" s="232">
        <v>255</v>
      </c>
      <c r="R8" s="231">
        <v>6</v>
      </c>
      <c r="S8" s="231">
        <v>90</v>
      </c>
      <c r="T8" s="233">
        <v>0</v>
      </c>
      <c r="U8" s="231">
        <v>26</v>
      </c>
      <c r="V8" s="231">
        <v>390</v>
      </c>
      <c r="W8" s="233">
        <v>15</v>
      </c>
      <c r="X8" s="231">
        <v>88</v>
      </c>
      <c r="Y8" s="231">
        <v>1320</v>
      </c>
      <c r="Z8" s="233">
        <v>240</v>
      </c>
      <c r="AA8" s="430">
        <v>29</v>
      </c>
      <c r="AD8" s="238">
        <v>0</v>
      </c>
      <c r="AG8">
        <v>7</v>
      </c>
    </row>
    <row r="9" spans="1:33" x14ac:dyDescent="0.35">
      <c r="A9">
        <v>3301012</v>
      </c>
      <c r="B9" s="231">
        <v>1012</v>
      </c>
      <c r="C9" t="s">
        <v>840</v>
      </c>
      <c r="D9" s="231">
        <v>26</v>
      </c>
      <c r="E9" s="231">
        <v>58</v>
      </c>
      <c r="F9" s="231">
        <v>39</v>
      </c>
      <c r="G9" s="232">
        <v>97</v>
      </c>
      <c r="H9" s="231">
        <v>12</v>
      </c>
      <c r="I9" s="231">
        <v>9</v>
      </c>
      <c r="J9" s="232">
        <v>21</v>
      </c>
      <c r="K9" s="231">
        <v>390</v>
      </c>
      <c r="L9" s="231">
        <v>870</v>
      </c>
      <c r="M9" s="231">
        <v>585</v>
      </c>
      <c r="N9" s="232">
        <v>1455</v>
      </c>
      <c r="O9" s="231">
        <v>180</v>
      </c>
      <c r="P9" s="231">
        <v>135</v>
      </c>
      <c r="Q9" s="232">
        <v>315</v>
      </c>
      <c r="R9" s="231">
        <v>10</v>
      </c>
      <c r="S9" s="231">
        <v>150</v>
      </c>
      <c r="T9" s="233">
        <v>45</v>
      </c>
      <c r="U9" s="231">
        <v>24</v>
      </c>
      <c r="V9" s="231">
        <v>360</v>
      </c>
      <c r="W9" s="233">
        <v>60</v>
      </c>
      <c r="X9" s="231">
        <v>14</v>
      </c>
      <c r="Y9" s="231">
        <v>210</v>
      </c>
      <c r="Z9" s="233">
        <v>30</v>
      </c>
      <c r="AA9" s="430">
        <v>36</v>
      </c>
      <c r="AD9" s="238">
        <v>0</v>
      </c>
      <c r="AG9">
        <v>0</v>
      </c>
    </row>
    <row r="10" spans="1:33" x14ac:dyDescent="0.35">
      <c r="A10">
        <v>3301014</v>
      </c>
      <c r="B10" s="231">
        <v>1014</v>
      </c>
      <c r="C10" t="s">
        <v>841</v>
      </c>
      <c r="D10" s="231">
        <v>21</v>
      </c>
      <c r="E10" s="231">
        <v>56</v>
      </c>
      <c r="F10" s="231">
        <v>42</v>
      </c>
      <c r="G10" s="232">
        <v>98</v>
      </c>
      <c r="H10" s="231">
        <v>15</v>
      </c>
      <c r="I10" s="231">
        <v>11</v>
      </c>
      <c r="J10" s="232">
        <v>26</v>
      </c>
      <c r="K10" s="231">
        <v>315</v>
      </c>
      <c r="L10" s="231">
        <v>840</v>
      </c>
      <c r="M10" s="231">
        <v>630</v>
      </c>
      <c r="N10" s="232">
        <v>1470</v>
      </c>
      <c r="O10" s="231">
        <v>225</v>
      </c>
      <c r="P10" s="231">
        <v>165</v>
      </c>
      <c r="Q10" s="232">
        <v>390</v>
      </c>
      <c r="R10" s="231">
        <v>45</v>
      </c>
      <c r="S10" s="231">
        <v>675</v>
      </c>
      <c r="T10" s="233">
        <v>90</v>
      </c>
      <c r="U10" s="231">
        <v>21</v>
      </c>
      <c r="V10" s="231">
        <v>315</v>
      </c>
      <c r="W10" s="233">
        <v>120</v>
      </c>
      <c r="X10" s="231">
        <v>7</v>
      </c>
      <c r="Y10" s="231">
        <v>105</v>
      </c>
      <c r="Z10" s="233">
        <v>45</v>
      </c>
      <c r="AA10" s="430">
        <v>65</v>
      </c>
      <c r="AD10" s="238">
        <v>0</v>
      </c>
      <c r="AG10">
        <v>3</v>
      </c>
    </row>
    <row r="11" spans="1:33" x14ac:dyDescent="0.35">
      <c r="A11">
        <v>3301015</v>
      </c>
      <c r="B11" s="231">
        <v>1015</v>
      </c>
      <c r="C11" t="s">
        <v>842</v>
      </c>
      <c r="D11" s="231">
        <v>12</v>
      </c>
      <c r="E11" s="231">
        <v>50</v>
      </c>
      <c r="F11" s="231">
        <v>45</v>
      </c>
      <c r="G11" s="232">
        <v>95</v>
      </c>
      <c r="H11" s="231">
        <v>23</v>
      </c>
      <c r="I11" s="231">
        <v>20</v>
      </c>
      <c r="J11" s="232">
        <v>43</v>
      </c>
      <c r="K11" s="231">
        <v>180</v>
      </c>
      <c r="L11" s="231">
        <v>750</v>
      </c>
      <c r="M11" s="231">
        <v>675</v>
      </c>
      <c r="N11" s="232">
        <v>1425</v>
      </c>
      <c r="O11" s="231">
        <v>345</v>
      </c>
      <c r="P11" s="231">
        <v>300</v>
      </c>
      <c r="Q11" s="232">
        <v>645</v>
      </c>
      <c r="R11" s="231">
        <v>11</v>
      </c>
      <c r="S11" s="231">
        <v>165</v>
      </c>
      <c r="T11" s="233">
        <v>45</v>
      </c>
      <c r="U11" s="231">
        <v>10</v>
      </c>
      <c r="V11" s="231">
        <v>150</v>
      </c>
      <c r="W11" s="233">
        <v>75</v>
      </c>
      <c r="X11" s="231">
        <v>2</v>
      </c>
      <c r="Y11" s="231">
        <v>30</v>
      </c>
      <c r="Z11" s="233">
        <v>0</v>
      </c>
      <c r="AA11" s="430">
        <v>24</v>
      </c>
      <c r="AD11" s="238">
        <v>0</v>
      </c>
      <c r="AG11">
        <v>5</v>
      </c>
    </row>
    <row r="12" spans="1:33" x14ac:dyDescent="0.35">
      <c r="A12">
        <v>3301016</v>
      </c>
      <c r="B12" s="231">
        <v>1016</v>
      </c>
      <c r="C12" t="s">
        <v>843</v>
      </c>
      <c r="D12" s="231">
        <v>12</v>
      </c>
      <c r="E12" s="231">
        <v>48</v>
      </c>
      <c r="F12" s="231">
        <v>30</v>
      </c>
      <c r="G12" s="232">
        <v>78</v>
      </c>
      <c r="H12" s="231">
        <v>19</v>
      </c>
      <c r="I12" s="231">
        <v>14</v>
      </c>
      <c r="J12" s="232">
        <v>33</v>
      </c>
      <c r="K12" s="231">
        <v>180</v>
      </c>
      <c r="L12" s="231">
        <v>714</v>
      </c>
      <c r="M12" s="231">
        <v>450</v>
      </c>
      <c r="N12" s="232">
        <v>1164</v>
      </c>
      <c r="O12" s="231">
        <v>285</v>
      </c>
      <c r="P12" s="231">
        <v>198</v>
      </c>
      <c r="Q12" s="232">
        <v>483</v>
      </c>
      <c r="R12" s="231">
        <v>23</v>
      </c>
      <c r="S12" s="231">
        <v>339</v>
      </c>
      <c r="T12" s="233">
        <v>90</v>
      </c>
      <c r="U12" s="231">
        <v>9</v>
      </c>
      <c r="V12" s="231">
        <v>135</v>
      </c>
      <c r="W12" s="233">
        <v>33</v>
      </c>
      <c r="X12" s="231">
        <v>4</v>
      </c>
      <c r="Y12" s="231">
        <v>60</v>
      </c>
      <c r="Z12" s="233">
        <v>45</v>
      </c>
      <c r="AA12" s="430">
        <v>26</v>
      </c>
      <c r="AD12" s="238">
        <v>0</v>
      </c>
      <c r="AG12">
        <v>2</v>
      </c>
    </row>
    <row r="13" spans="1:33" x14ac:dyDescent="0.35">
      <c r="A13">
        <v>3301017</v>
      </c>
      <c r="B13" s="231">
        <v>1017</v>
      </c>
      <c r="C13" t="s">
        <v>844</v>
      </c>
      <c r="D13" s="231">
        <v>26</v>
      </c>
      <c r="E13" s="231">
        <v>67</v>
      </c>
      <c r="F13" s="231">
        <v>63</v>
      </c>
      <c r="G13" s="232">
        <v>130</v>
      </c>
      <c r="H13" s="231">
        <v>27</v>
      </c>
      <c r="I13" s="231">
        <v>30</v>
      </c>
      <c r="J13" s="232">
        <v>57</v>
      </c>
      <c r="K13" s="231">
        <v>390</v>
      </c>
      <c r="L13" s="231">
        <v>999</v>
      </c>
      <c r="M13" s="231">
        <v>945</v>
      </c>
      <c r="N13" s="232">
        <v>1944</v>
      </c>
      <c r="O13" s="231">
        <v>405</v>
      </c>
      <c r="P13" s="231">
        <v>447.5</v>
      </c>
      <c r="Q13" s="232">
        <v>852.5</v>
      </c>
      <c r="R13" s="231">
        <v>21</v>
      </c>
      <c r="S13" s="231">
        <v>315</v>
      </c>
      <c r="T13" s="233">
        <v>75</v>
      </c>
      <c r="U13" s="231">
        <v>22</v>
      </c>
      <c r="V13" s="231">
        <v>324</v>
      </c>
      <c r="W13" s="233">
        <v>60</v>
      </c>
      <c r="X13" s="231">
        <v>16</v>
      </c>
      <c r="Y13" s="231">
        <v>240</v>
      </c>
      <c r="Z13" s="233">
        <v>120</v>
      </c>
      <c r="AA13" s="430">
        <v>47</v>
      </c>
      <c r="AD13" s="238">
        <v>0</v>
      </c>
      <c r="AG13">
        <v>7</v>
      </c>
    </row>
    <row r="14" spans="1:33" x14ac:dyDescent="0.35">
      <c r="A14">
        <v>3301018</v>
      </c>
      <c r="B14" s="231">
        <v>1018</v>
      </c>
      <c r="C14" t="s">
        <v>845</v>
      </c>
      <c r="D14" s="231">
        <v>34</v>
      </c>
      <c r="E14" s="231">
        <v>78</v>
      </c>
      <c r="F14" s="231">
        <v>31</v>
      </c>
      <c r="G14" s="232">
        <v>109</v>
      </c>
      <c r="H14" s="231">
        <v>41</v>
      </c>
      <c r="I14" s="231">
        <v>20</v>
      </c>
      <c r="J14" s="232">
        <v>61</v>
      </c>
      <c r="K14" s="231">
        <v>510</v>
      </c>
      <c r="L14" s="231">
        <v>1170</v>
      </c>
      <c r="M14" s="231">
        <v>465</v>
      </c>
      <c r="N14" s="232">
        <v>1635</v>
      </c>
      <c r="O14" s="231">
        <v>615</v>
      </c>
      <c r="P14" s="231">
        <v>300</v>
      </c>
      <c r="Q14" s="232">
        <v>915</v>
      </c>
      <c r="R14" s="231">
        <v>40</v>
      </c>
      <c r="S14" s="231">
        <v>600</v>
      </c>
      <c r="T14" s="233">
        <v>300</v>
      </c>
      <c r="U14" s="231">
        <v>10</v>
      </c>
      <c r="V14" s="231">
        <v>150</v>
      </c>
      <c r="W14" s="233">
        <v>105</v>
      </c>
      <c r="X14" s="231">
        <v>16</v>
      </c>
      <c r="Y14" s="231">
        <v>240</v>
      </c>
      <c r="Z14" s="233">
        <v>75</v>
      </c>
      <c r="AA14" s="430">
        <v>45</v>
      </c>
      <c r="AD14" s="238">
        <v>0</v>
      </c>
      <c r="AG14">
        <v>4</v>
      </c>
    </row>
    <row r="15" spans="1:33" x14ac:dyDescent="0.35">
      <c r="A15">
        <v>3301019</v>
      </c>
      <c r="B15" s="231">
        <v>1019</v>
      </c>
      <c r="C15" t="s">
        <v>846</v>
      </c>
      <c r="D15" s="231">
        <v>27</v>
      </c>
      <c r="E15" s="231">
        <v>84</v>
      </c>
      <c r="F15" s="231">
        <v>55</v>
      </c>
      <c r="G15" s="232">
        <v>139</v>
      </c>
      <c r="H15" s="231">
        <v>20</v>
      </c>
      <c r="I15" s="231">
        <v>10</v>
      </c>
      <c r="J15" s="232">
        <v>30</v>
      </c>
      <c r="K15" s="231">
        <v>405</v>
      </c>
      <c r="L15" s="231">
        <v>1260</v>
      </c>
      <c r="M15" s="231">
        <v>825</v>
      </c>
      <c r="N15" s="232">
        <v>2085</v>
      </c>
      <c r="O15" s="231">
        <v>300</v>
      </c>
      <c r="P15" s="231">
        <v>150</v>
      </c>
      <c r="Q15" s="232">
        <v>450</v>
      </c>
      <c r="R15" s="231">
        <v>22</v>
      </c>
      <c r="S15" s="231">
        <v>330</v>
      </c>
      <c r="T15" s="233">
        <v>30</v>
      </c>
      <c r="U15" s="231">
        <v>32</v>
      </c>
      <c r="V15" s="231">
        <v>480</v>
      </c>
      <c r="W15" s="233">
        <v>105</v>
      </c>
      <c r="X15" s="231">
        <v>53</v>
      </c>
      <c r="Y15" s="231">
        <v>795</v>
      </c>
      <c r="Z15" s="233">
        <v>135</v>
      </c>
      <c r="AA15" s="430">
        <v>32</v>
      </c>
      <c r="AD15" s="238">
        <v>0</v>
      </c>
      <c r="AG15">
        <v>5</v>
      </c>
    </row>
    <row r="16" spans="1:33" x14ac:dyDescent="0.35">
      <c r="A16">
        <v>3301020</v>
      </c>
      <c r="B16" s="231">
        <v>1020</v>
      </c>
      <c r="C16" t="s">
        <v>847</v>
      </c>
      <c r="D16" s="231">
        <v>52</v>
      </c>
      <c r="E16" s="231">
        <v>82</v>
      </c>
      <c r="F16" s="231">
        <v>41</v>
      </c>
      <c r="G16" s="232">
        <v>123</v>
      </c>
      <c r="H16" s="231">
        <v>21</v>
      </c>
      <c r="I16" s="231">
        <v>9</v>
      </c>
      <c r="J16" s="232">
        <v>30</v>
      </c>
      <c r="K16" s="231">
        <v>780</v>
      </c>
      <c r="L16" s="231">
        <v>1230</v>
      </c>
      <c r="M16" s="231">
        <v>615</v>
      </c>
      <c r="N16" s="232">
        <v>1845</v>
      </c>
      <c r="O16" s="231">
        <v>315</v>
      </c>
      <c r="P16" s="231">
        <v>135</v>
      </c>
      <c r="Q16" s="232">
        <v>450</v>
      </c>
      <c r="R16" s="231">
        <v>39</v>
      </c>
      <c r="S16" s="231">
        <v>585</v>
      </c>
      <c r="T16" s="233">
        <v>150</v>
      </c>
      <c r="U16" s="231">
        <v>51</v>
      </c>
      <c r="V16" s="231">
        <v>765</v>
      </c>
      <c r="W16" s="233">
        <v>135</v>
      </c>
      <c r="X16" s="231">
        <v>11</v>
      </c>
      <c r="Y16" s="231">
        <v>165</v>
      </c>
      <c r="Z16" s="233">
        <v>60</v>
      </c>
      <c r="AA16" s="430">
        <v>57</v>
      </c>
      <c r="AD16" s="238">
        <v>0</v>
      </c>
      <c r="AG16">
        <v>0</v>
      </c>
    </row>
    <row r="17" spans="1:33" x14ac:dyDescent="0.35">
      <c r="A17">
        <v>3301021</v>
      </c>
      <c r="B17" s="231">
        <v>1021</v>
      </c>
      <c r="C17" t="s">
        <v>848</v>
      </c>
      <c r="D17" s="231">
        <v>9</v>
      </c>
      <c r="E17" s="231">
        <v>41</v>
      </c>
      <c r="F17" s="231">
        <v>15</v>
      </c>
      <c r="G17" s="232">
        <v>56</v>
      </c>
      <c r="H17" s="231">
        <v>8</v>
      </c>
      <c r="I17" s="231">
        <v>5</v>
      </c>
      <c r="J17" s="232">
        <v>13</v>
      </c>
      <c r="K17" s="231">
        <v>135</v>
      </c>
      <c r="L17" s="231">
        <v>615</v>
      </c>
      <c r="M17" s="231">
        <v>225</v>
      </c>
      <c r="N17" s="232">
        <v>840</v>
      </c>
      <c r="O17" s="231">
        <v>120</v>
      </c>
      <c r="P17" s="231">
        <v>75</v>
      </c>
      <c r="Q17" s="232">
        <v>195</v>
      </c>
      <c r="R17" s="231">
        <v>12</v>
      </c>
      <c r="S17" s="231">
        <v>180</v>
      </c>
      <c r="T17" s="233">
        <v>30</v>
      </c>
      <c r="U17" s="231">
        <v>6</v>
      </c>
      <c r="V17" s="231">
        <v>90</v>
      </c>
      <c r="W17" s="233">
        <v>15</v>
      </c>
      <c r="X17" s="231">
        <v>21</v>
      </c>
      <c r="Y17" s="231">
        <v>315</v>
      </c>
      <c r="Z17" s="233">
        <v>60</v>
      </c>
      <c r="AA17" s="430">
        <v>20</v>
      </c>
      <c r="AD17" s="238">
        <v>0</v>
      </c>
      <c r="AG17">
        <v>1</v>
      </c>
    </row>
    <row r="18" spans="1:33" x14ac:dyDescent="0.35">
      <c r="A18">
        <v>3301022</v>
      </c>
      <c r="B18" s="231">
        <v>1022</v>
      </c>
      <c r="C18" t="s">
        <v>849</v>
      </c>
      <c r="D18" s="231">
        <v>17</v>
      </c>
      <c r="E18" s="231">
        <v>51</v>
      </c>
      <c r="F18" s="231">
        <v>28</v>
      </c>
      <c r="G18" s="232">
        <v>79</v>
      </c>
      <c r="H18" s="231">
        <v>9</v>
      </c>
      <c r="I18" s="231">
        <v>2</v>
      </c>
      <c r="J18" s="232">
        <v>11</v>
      </c>
      <c r="K18" s="231">
        <v>255</v>
      </c>
      <c r="L18" s="231">
        <v>765</v>
      </c>
      <c r="M18" s="231">
        <v>420</v>
      </c>
      <c r="N18" s="232">
        <v>1185</v>
      </c>
      <c r="O18" s="231">
        <v>135</v>
      </c>
      <c r="P18" s="231">
        <v>30</v>
      </c>
      <c r="Q18" s="232">
        <v>165</v>
      </c>
      <c r="R18" s="231">
        <v>17</v>
      </c>
      <c r="S18" s="231">
        <v>255</v>
      </c>
      <c r="T18" s="233">
        <v>30</v>
      </c>
      <c r="U18" s="231">
        <v>16</v>
      </c>
      <c r="V18" s="231">
        <v>240</v>
      </c>
      <c r="W18" s="233">
        <v>60</v>
      </c>
      <c r="X18" s="231">
        <v>44</v>
      </c>
      <c r="Y18" s="231">
        <v>660</v>
      </c>
      <c r="Z18" s="233">
        <v>60</v>
      </c>
      <c r="AA18" s="430">
        <v>28</v>
      </c>
      <c r="AD18" s="238">
        <v>0</v>
      </c>
      <c r="AG18">
        <v>6</v>
      </c>
    </row>
    <row r="19" spans="1:33" x14ac:dyDescent="0.35">
      <c r="A19">
        <v>3301023</v>
      </c>
      <c r="B19" s="231">
        <v>1023</v>
      </c>
      <c r="C19" t="s">
        <v>850</v>
      </c>
      <c r="D19" s="231">
        <v>20</v>
      </c>
      <c r="E19" s="231">
        <v>40</v>
      </c>
      <c r="F19" s="231">
        <v>32</v>
      </c>
      <c r="G19" s="232">
        <v>72</v>
      </c>
      <c r="H19" s="231">
        <v>5</v>
      </c>
      <c r="I19" s="231">
        <v>5</v>
      </c>
      <c r="J19" s="232">
        <v>10</v>
      </c>
      <c r="K19" s="231">
        <v>300</v>
      </c>
      <c r="L19" s="231">
        <v>600</v>
      </c>
      <c r="M19" s="231">
        <v>480</v>
      </c>
      <c r="N19" s="232">
        <v>1080</v>
      </c>
      <c r="O19" s="231">
        <v>75</v>
      </c>
      <c r="P19" s="231">
        <v>75</v>
      </c>
      <c r="Q19" s="232">
        <v>150</v>
      </c>
      <c r="R19" s="231">
        <v>9</v>
      </c>
      <c r="S19" s="231">
        <v>135</v>
      </c>
      <c r="T19" s="233">
        <v>0</v>
      </c>
      <c r="U19" s="231">
        <v>16</v>
      </c>
      <c r="V19" s="231">
        <v>240</v>
      </c>
      <c r="W19" s="233">
        <v>60</v>
      </c>
      <c r="X19" s="231">
        <v>38</v>
      </c>
      <c r="Y19" s="231">
        <v>570</v>
      </c>
      <c r="Z19" s="233">
        <v>90</v>
      </c>
      <c r="AA19" s="430">
        <v>22</v>
      </c>
      <c r="AD19" s="238">
        <v>0</v>
      </c>
      <c r="AG19">
        <v>3</v>
      </c>
    </row>
    <row r="20" spans="1:33" x14ac:dyDescent="0.35">
      <c r="A20">
        <v>3301024</v>
      </c>
      <c r="B20" s="231">
        <v>1024</v>
      </c>
      <c r="C20" t="s">
        <v>851</v>
      </c>
      <c r="D20" s="231">
        <v>32</v>
      </c>
      <c r="E20" s="231">
        <v>50</v>
      </c>
      <c r="F20" s="231">
        <v>28</v>
      </c>
      <c r="G20" s="232">
        <v>78</v>
      </c>
      <c r="H20" s="231">
        <v>6</v>
      </c>
      <c r="I20" s="231">
        <v>6</v>
      </c>
      <c r="J20" s="232">
        <v>12</v>
      </c>
      <c r="K20" s="231">
        <v>480</v>
      </c>
      <c r="L20" s="231">
        <v>750</v>
      </c>
      <c r="M20" s="231">
        <v>420</v>
      </c>
      <c r="N20" s="232">
        <v>1170</v>
      </c>
      <c r="O20" s="231">
        <v>90</v>
      </c>
      <c r="P20" s="231">
        <v>90</v>
      </c>
      <c r="Q20" s="232">
        <v>180</v>
      </c>
      <c r="R20" s="231">
        <v>30</v>
      </c>
      <c r="S20" s="231">
        <v>450</v>
      </c>
      <c r="T20" s="233">
        <v>45</v>
      </c>
      <c r="U20" s="231">
        <v>11</v>
      </c>
      <c r="V20" s="231">
        <v>165</v>
      </c>
      <c r="W20" s="233">
        <v>45</v>
      </c>
      <c r="X20" s="231">
        <v>24</v>
      </c>
      <c r="Y20" s="231">
        <v>360</v>
      </c>
      <c r="Z20" s="233">
        <v>60</v>
      </c>
      <c r="AA20" s="430">
        <v>45</v>
      </c>
      <c r="AD20" s="238">
        <v>0</v>
      </c>
      <c r="AG20">
        <v>0</v>
      </c>
    </row>
    <row r="21" spans="1:33" x14ac:dyDescent="0.35">
      <c r="A21">
        <v>3301025</v>
      </c>
      <c r="B21" s="231">
        <v>1025</v>
      </c>
      <c r="C21" t="s">
        <v>852</v>
      </c>
      <c r="D21" s="231">
        <v>46</v>
      </c>
      <c r="E21" s="231">
        <v>56</v>
      </c>
      <c r="F21" s="231">
        <v>27</v>
      </c>
      <c r="G21" s="232">
        <v>83</v>
      </c>
      <c r="H21" s="231">
        <v>6</v>
      </c>
      <c r="I21" s="231">
        <v>2</v>
      </c>
      <c r="J21" s="232">
        <v>8</v>
      </c>
      <c r="K21" s="231">
        <v>690</v>
      </c>
      <c r="L21" s="231">
        <v>840</v>
      </c>
      <c r="M21" s="231">
        <v>405</v>
      </c>
      <c r="N21" s="232">
        <v>1245</v>
      </c>
      <c r="O21" s="231">
        <v>90</v>
      </c>
      <c r="P21" s="231">
        <v>30</v>
      </c>
      <c r="Q21" s="232">
        <v>120</v>
      </c>
      <c r="R21" s="231">
        <v>53</v>
      </c>
      <c r="S21" s="231">
        <v>795</v>
      </c>
      <c r="T21" s="233">
        <v>45</v>
      </c>
      <c r="U21" s="231">
        <v>22</v>
      </c>
      <c r="V21" s="231">
        <v>330</v>
      </c>
      <c r="W21" s="233">
        <v>45</v>
      </c>
      <c r="X21" s="231">
        <v>5</v>
      </c>
      <c r="Y21" s="231">
        <v>75</v>
      </c>
      <c r="Z21" s="233">
        <v>0</v>
      </c>
      <c r="AA21" s="430">
        <v>57</v>
      </c>
      <c r="AD21" s="238">
        <v>0</v>
      </c>
      <c r="AG21">
        <v>0</v>
      </c>
    </row>
    <row r="22" spans="1:33" x14ac:dyDescent="0.35">
      <c r="A22">
        <v>3301026</v>
      </c>
      <c r="B22" s="231">
        <v>1026</v>
      </c>
      <c r="C22" t="s">
        <v>853</v>
      </c>
      <c r="D22" s="231">
        <v>29</v>
      </c>
      <c r="E22" s="231">
        <v>63</v>
      </c>
      <c r="F22" s="231">
        <v>35</v>
      </c>
      <c r="G22" s="232">
        <v>98</v>
      </c>
      <c r="H22" s="231">
        <v>15</v>
      </c>
      <c r="I22" s="231">
        <v>9</v>
      </c>
      <c r="J22" s="232">
        <v>24</v>
      </c>
      <c r="K22" s="231">
        <v>435</v>
      </c>
      <c r="L22" s="231">
        <v>945</v>
      </c>
      <c r="M22" s="231">
        <v>525</v>
      </c>
      <c r="N22" s="232">
        <v>1470</v>
      </c>
      <c r="O22" s="231">
        <v>225</v>
      </c>
      <c r="P22" s="231">
        <v>135</v>
      </c>
      <c r="Q22" s="232">
        <v>360</v>
      </c>
      <c r="R22" s="231">
        <v>10</v>
      </c>
      <c r="S22" s="231">
        <v>150</v>
      </c>
      <c r="T22" s="233">
        <v>45</v>
      </c>
      <c r="U22" s="231">
        <v>20</v>
      </c>
      <c r="V22" s="231">
        <v>300</v>
      </c>
      <c r="W22" s="233">
        <v>75</v>
      </c>
      <c r="X22" s="231">
        <v>15</v>
      </c>
      <c r="Y22" s="231">
        <v>225</v>
      </c>
      <c r="Z22" s="233">
        <v>60</v>
      </c>
      <c r="AA22" s="430">
        <v>36</v>
      </c>
      <c r="AD22" s="238">
        <v>0</v>
      </c>
      <c r="AG22">
        <v>4</v>
      </c>
    </row>
    <row r="23" spans="1:33" x14ac:dyDescent="0.35">
      <c r="A23">
        <v>3301027</v>
      </c>
      <c r="B23" s="231">
        <v>1027</v>
      </c>
      <c r="C23" t="s">
        <v>854</v>
      </c>
      <c r="D23" s="231">
        <v>28</v>
      </c>
      <c r="E23" s="231">
        <v>53</v>
      </c>
      <c r="F23" s="231">
        <v>56</v>
      </c>
      <c r="G23" s="232">
        <v>109</v>
      </c>
      <c r="H23" s="231">
        <v>12</v>
      </c>
      <c r="I23" s="231">
        <v>12</v>
      </c>
      <c r="J23" s="232">
        <v>24</v>
      </c>
      <c r="K23" s="231">
        <v>420</v>
      </c>
      <c r="L23" s="231">
        <v>795</v>
      </c>
      <c r="M23" s="231">
        <v>840</v>
      </c>
      <c r="N23" s="232">
        <v>1635</v>
      </c>
      <c r="O23" s="231">
        <v>180</v>
      </c>
      <c r="P23" s="231">
        <v>180</v>
      </c>
      <c r="Q23" s="232">
        <v>360</v>
      </c>
      <c r="R23" s="231">
        <v>3</v>
      </c>
      <c r="S23" s="231">
        <v>45</v>
      </c>
      <c r="T23" s="233">
        <v>0</v>
      </c>
      <c r="U23" s="231">
        <v>54</v>
      </c>
      <c r="V23" s="231">
        <v>810</v>
      </c>
      <c r="W23" s="233">
        <v>90</v>
      </c>
      <c r="X23" s="231">
        <v>39</v>
      </c>
      <c r="Y23" s="231">
        <v>585</v>
      </c>
      <c r="Z23" s="233">
        <v>120</v>
      </c>
      <c r="AA23" s="430">
        <v>33</v>
      </c>
      <c r="AD23" s="238">
        <v>0</v>
      </c>
      <c r="AG23">
        <v>0</v>
      </c>
    </row>
    <row r="24" spans="1:33" x14ac:dyDescent="0.35">
      <c r="A24">
        <v>3301028</v>
      </c>
      <c r="B24" s="231">
        <v>1028</v>
      </c>
      <c r="C24" t="s">
        <v>855</v>
      </c>
      <c r="D24" s="231">
        <v>33</v>
      </c>
      <c r="E24" s="231">
        <v>45</v>
      </c>
      <c r="F24" s="231">
        <v>37</v>
      </c>
      <c r="G24" s="232">
        <v>82</v>
      </c>
      <c r="H24" s="231">
        <v>2</v>
      </c>
      <c r="I24" s="231">
        <v>3</v>
      </c>
      <c r="J24" s="232">
        <v>5</v>
      </c>
      <c r="K24" s="231">
        <v>495</v>
      </c>
      <c r="L24" s="231">
        <v>675</v>
      </c>
      <c r="M24" s="231">
        <v>555</v>
      </c>
      <c r="N24" s="232">
        <v>1230</v>
      </c>
      <c r="O24" s="231">
        <v>30</v>
      </c>
      <c r="P24" s="231">
        <v>45</v>
      </c>
      <c r="Q24" s="232">
        <v>75</v>
      </c>
      <c r="R24" s="231">
        <v>60</v>
      </c>
      <c r="S24" s="231">
        <v>900</v>
      </c>
      <c r="T24" s="233">
        <v>60</v>
      </c>
      <c r="U24" s="231">
        <v>13</v>
      </c>
      <c r="V24" s="231">
        <v>195</v>
      </c>
      <c r="W24" s="233">
        <v>15</v>
      </c>
      <c r="X24" s="231">
        <v>9</v>
      </c>
      <c r="Y24" s="231">
        <v>135</v>
      </c>
      <c r="Z24" s="233">
        <v>0</v>
      </c>
      <c r="AA24" s="430">
        <v>63</v>
      </c>
      <c r="AD24" s="238">
        <v>0</v>
      </c>
      <c r="AG24">
        <v>1</v>
      </c>
    </row>
    <row r="25" spans="1:33" x14ac:dyDescent="0.35">
      <c r="A25">
        <v>3301038</v>
      </c>
      <c r="B25" s="231">
        <v>1038</v>
      </c>
      <c r="C25" t="s">
        <v>856</v>
      </c>
      <c r="D25" s="231">
        <v>34</v>
      </c>
      <c r="E25" s="231">
        <v>75</v>
      </c>
      <c r="F25" s="231">
        <v>31</v>
      </c>
      <c r="G25" s="232">
        <v>106</v>
      </c>
      <c r="H25" s="231">
        <v>32</v>
      </c>
      <c r="I25" s="231">
        <v>13</v>
      </c>
      <c r="J25" s="232">
        <v>45</v>
      </c>
      <c r="K25" s="231">
        <v>510</v>
      </c>
      <c r="L25" s="231">
        <v>1125</v>
      </c>
      <c r="M25" s="231">
        <v>465</v>
      </c>
      <c r="N25" s="232">
        <v>1590</v>
      </c>
      <c r="O25" s="231">
        <v>480</v>
      </c>
      <c r="P25" s="231">
        <v>195</v>
      </c>
      <c r="Q25" s="232">
        <v>675</v>
      </c>
      <c r="R25" s="231">
        <v>51</v>
      </c>
      <c r="S25" s="231">
        <v>765</v>
      </c>
      <c r="T25" s="233">
        <v>270</v>
      </c>
      <c r="U25" s="231">
        <v>12</v>
      </c>
      <c r="V25" s="231">
        <v>180</v>
      </c>
      <c r="W25" s="233">
        <v>60</v>
      </c>
      <c r="X25" s="231">
        <v>15</v>
      </c>
      <c r="Y25" s="231">
        <v>225</v>
      </c>
      <c r="Z25" s="233">
        <v>75</v>
      </c>
      <c r="AA25" s="430">
        <v>32</v>
      </c>
      <c r="AD25" s="238">
        <v>0</v>
      </c>
      <c r="AG25">
        <v>0</v>
      </c>
    </row>
    <row r="26" spans="1:33" x14ac:dyDescent="0.35">
      <c r="A26">
        <v>3301048</v>
      </c>
      <c r="B26" s="231">
        <v>1048</v>
      </c>
      <c r="C26" t="s">
        <v>857</v>
      </c>
      <c r="D26" s="231">
        <v>35</v>
      </c>
      <c r="E26" s="231">
        <v>83</v>
      </c>
      <c r="F26" s="231">
        <v>40</v>
      </c>
      <c r="G26" s="232">
        <v>123</v>
      </c>
      <c r="H26" s="231">
        <v>22</v>
      </c>
      <c r="I26" s="231">
        <v>19</v>
      </c>
      <c r="J26" s="232">
        <v>41</v>
      </c>
      <c r="K26" s="231">
        <v>525</v>
      </c>
      <c r="L26" s="231">
        <v>1245</v>
      </c>
      <c r="M26" s="231">
        <v>600</v>
      </c>
      <c r="N26" s="232">
        <v>1845</v>
      </c>
      <c r="O26" s="231">
        <v>330</v>
      </c>
      <c r="P26" s="231">
        <v>285</v>
      </c>
      <c r="Q26" s="232">
        <v>615</v>
      </c>
      <c r="R26" s="231">
        <v>74</v>
      </c>
      <c r="S26" s="231">
        <v>1110</v>
      </c>
      <c r="T26" s="233">
        <v>270</v>
      </c>
      <c r="U26" s="231">
        <v>4</v>
      </c>
      <c r="V26" s="231">
        <v>60</v>
      </c>
      <c r="W26" s="233">
        <v>30</v>
      </c>
      <c r="X26" s="231">
        <v>19</v>
      </c>
      <c r="Y26" s="231">
        <v>285</v>
      </c>
      <c r="Z26" s="233">
        <v>90</v>
      </c>
      <c r="AA26" s="430">
        <v>73</v>
      </c>
      <c r="AD26" s="238">
        <v>0</v>
      </c>
      <c r="AG26">
        <v>7</v>
      </c>
    </row>
    <row r="27" spans="1:33" x14ac:dyDescent="0.35">
      <c r="A27">
        <v>3301049</v>
      </c>
      <c r="B27" s="231">
        <v>1049</v>
      </c>
      <c r="C27" t="s">
        <v>858</v>
      </c>
      <c r="D27" s="231">
        <v>32</v>
      </c>
      <c r="E27" s="231">
        <v>54</v>
      </c>
      <c r="F27" s="231">
        <v>54</v>
      </c>
      <c r="G27" s="232">
        <v>108</v>
      </c>
      <c r="H27" s="231">
        <v>2</v>
      </c>
      <c r="I27" s="231">
        <v>14</v>
      </c>
      <c r="J27" s="232">
        <v>16</v>
      </c>
      <c r="K27" s="231">
        <v>480</v>
      </c>
      <c r="L27" s="231">
        <v>810</v>
      </c>
      <c r="M27" s="231">
        <v>810</v>
      </c>
      <c r="N27" s="232">
        <v>1620</v>
      </c>
      <c r="O27" s="231">
        <v>30</v>
      </c>
      <c r="P27" s="231">
        <v>200</v>
      </c>
      <c r="Q27" s="232">
        <v>230</v>
      </c>
      <c r="R27" s="231">
        <v>50</v>
      </c>
      <c r="S27" s="231">
        <v>750</v>
      </c>
      <c r="T27" s="233">
        <v>60</v>
      </c>
      <c r="U27" s="231">
        <v>4</v>
      </c>
      <c r="V27" s="231">
        <v>60</v>
      </c>
      <c r="W27" s="233">
        <v>15</v>
      </c>
      <c r="X27" s="231">
        <v>15</v>
      </c>
      <c r="Y27" s="231">
        <v>225</v>
      </c>
      <c r="Z27" s="233">
        <v>15</v>
      </c>
      <c r="AA27" s="430">
        <v>60</v>
      </c>
      <c r="AD27" s="238">
        <v>0</v>
      </c>
      <c r="AG27">
        <v>4</v>
      </c>
    </row>
    <row r="28" spans="1:33" x14ac:dyDescent="0.35">
      <c r="A28">
        <v>3301802</v>
      </c>
      <c r="B28" s="231">
        <v>1802</v>
      </c>
      <c r="C28" t="s">
        <v>859</v>
      </c>
      <c r="D28" s="231">
        <v>28</v>
      </c>
      <c r="E28" s="231">
        <v>43</v>
      </c>
      <c r="F28" s="231">
        <v>25</v>
      </c>
      <c r="G28" s="232">
        <v>68</v>
      </c>
      <c r="H28" s="231">
        <v>13</v>
      </c>
      <c r="I28" s="231">
        <v>7</v>
      </c>
      <c r="J28" s="232">
        <v>20</v>
      </c>
      <c r="K28" s="231">
        <v>420</v>
      </c>
      <c r="L28" s="231">
        <v>645</v>
      </c>
      <c r="M28" s="231">
        <v>375</v>
      </c>
      <c r="N28" s="232">
        <v>1020</v>
      </c>
      <c r="O28" s="231">
        <v>195</v>
      </c>
      <c r="P28" s="231">
        <v>105</v>
      </c>
      <c r="Q28" s="232">
        <v>300</v>
      </c>
      <c r="R28" s="231">
        <v>21</v>
      </c>
      <c r="S28" s="231">
        <v>315</v>
      </c>
      <c r="T28" s="233">
        <v>120</v>
      </c>
      <c r="U28" s="231">
        <v>27</v>
      </c>
      <c r="V28" s="231">
        <v>405</v>
      </c>
      <c r="W28" s="233">
        <v>105</v>
      </c>
      <c r="X28" s="231">
        <v>10</v>
      </c>
      <c r="Y28" s="231">
        <v>150</v>
      </c>
      <c r="Z28" s="233">
        <v>0</v>
      </c>
      <c r="AA28" s="430">
        <v>35</v>
      </c>
      <c r="AD28" s="238">
        <v>0</v>
      </c>
      <c r="AG28">
        <v>1</v>
      </c>
    </row>
    <row r="29" spans="1:33" x14ac:dyDescent="0.35">
      <c r="A29">
        <v>3302003</v>
      </c>
      <c r="B29" s="231">
        <v>2003</v>
      </c>
      <c r="C29" t="s">
        <v>860</v>
      </c>
      <c r="D29" s="231">
        <v>0</v>
      </c>
      <c r="E29" s="231">
        <v>26</v>
      </c>
      <c r="F29" s="231">
        <v>33</v>
      </c>
      <c r="G29" s="232">
        <v>59</v>
      </c>
      <c r="H29" s="231">
        <v>3</v>
      </c>
      <c r="I29" s="231">
        <v>5</v>
      </c>
      <c r="J29" s="232">
        <v>8</v>
      </c>
      <c r="K29" s="231">
        <v>0</v>
      </c>
      <c r="L29" s="231">
        <v>390</v>
      </c>
      <c r="M29" s="231">
        <v>495</v>
      </c>
      <c r="N29" s="232">
        <v>885</v>
      </c>
      <c r="O29" s="231">
        <v>45</v>
      </c>
      <c r="P29" s="231">
        <v>75</v>
      </c>
      <c r="Q29" s="232">
        <v>120</v>
      </c>
      <c r="R29" s="231">
        <v>1</v>
      </c>
      <c r="S29" s="231">
        <v>15</v>
      </c>
      <c r="T29" s="233">
        <v>0</v>
      </c>
      <c r="U29" s="231">
        <v>24</v>
      </c>
      <c r="V29" s="231">
        <v>360</v>
      </c>
      <c r="W29" s="233">
        <v>30</v>
      </c>
      <c r="X29" s="231">
        <v>30</v>
      </c>
      <c r="Y29" s="231">
        <v>450</v>
      </c>
      <c r="Z29" s="233">
        <v>75</v>
      </c>
      <c r="AA29" s="430">
        <v>15</v>
      </c>
      <c r="AD29" s="238">
        <v>0</v>
      </c>
      <c r="AG29">
        <v>0</v>
      </c>
    </row>
    <row r="30" spans="1:33" x14ac:dyDescent="0.35">
      <c r="A30">
        <v>3302004</v>
      </c>
      <c r="B30" s="231">
        <v>2004</v>
      </c>
      <c r="C30" t="s">
        <v>861</v>
      </c>
      <c r="D30" s="231">
        <v>0</v>
      </c>
      <c r="E30" s="231">
        <v>7</v>
      </c>
      <c r="F30" s="231">
        <v>17</v>
      </c>
      <c r="G30" s="232">
        <v>24</v>
      </c>
      <c r="H30" s="231">
        <v>0</v>
      </c>
      <c r="I30" s="231">
        <v>0</v>
      </c>
      <c r="J30" s="232">
        <v>0</v>
      </c>
      <c r="K30" s="231">
        <v>0</v>
      </c>
      <c r="L30" s="231">
        <v>105</v>
      </c>
      <c r="M30" s="231">
        <v>255</v>
      </c>
      <c r="N30" s="232">
        <v>360</v>
      </c>
      <c r="O30" s="231">
        <v>0</v>
      </c>
      <c r="P30" s="231">
        <v>0</v>
      </c>
      <c r="Q30" s="232">
        <v>0</v>
      </c>
      <c r="R30" s="231">
        <v>1</v>
      </c>
      <c r="S30" s="231">
        <v>15</v>
      </c>
      <c r="T30" s="233">
        <v>0</v>
      </c>
      <c r="U30" s="231">
        <v>0</v>
      </c>
      <c r="V30" s="231">
        <v>0</v>
      </c>
      <c r="W30" s="233">
        <v>0</v>
      </c>
      <c r="X30" s="231">
        <v>16</v>
      </c>
      <c r="Y30" s="231">
        <v>240</v>
      </c>
      <c r="Z30" s="233">
        <v>0</v>
      </c>
      <c r="AA30" s="430">
        <v>6</v>
      </c>
      <c r="AD30" s="238">
        <v>0</v>
      </c>
      <c r="AG30">
        <v>0</v>
      </c>
    </row>
    <row r="31" spans="1:33" x14ac:dyDescent="0.35">
      <c r="A31">
        <v>3302005</v>
      </c>
      <c r="B31" s="231">
        <v>2005</v>
      </c>
      <c r="C31" t="s">
        <v>862</v>
      </c>
      <c r="D31" s="231">
        <v>0</v>
      </c>
      <c r="E31" s="231">
        <v>12</v>
      </c>
      <c r="F31" s="231">
        <v>14</v>
      </c>
      <c r="G31" s="232">
        <v>26</v>
      </c>
      <c r="H31" s="231">
        <v>0</v>
      </c>
      <c r="I31" s="231">
        <v>0</v>
      </c>
      <c r="J31" s="232">
        <v>0</v>
      </c>
      <c r="K31" s="231">
        <v>0</v>
      </c>
      <c r="L31" s="231">
        <v>180</v>
      </c>
      <c r="M31" s="231">
        <v>210</v>
      </c>
      <c r="N31" s="232">
        <v>390</v>
      </c>
      <c r="O31" s="231">
        <v>0</v>
      </c>
      <c r="P31" s="231">
        <v>0</v>
      </c>
      <c r="Q31" s="232">
        <v>0</v>
      </c>
      <c r="R31" s="231">
        <v>1</v>
      </c>
      <c r="S31" s="231">
        <v>15</v>
      </c>
      <c r="T31" s="233">
        <v>0</v>
      </c>
      <c r="U31" s="231">
        <v>1</v>
      </c>
      <c r="V31" s="231">
        <v>15</v>
      </c>
      <c r="W31" s="233">
        <v>0</v>
      </c>
      <c r="X31" s="231">
        <v>2</v>
      </c>
      <c r="Y31" s="231">
        <v>30</v>
      </c>
      <c r="Z31" s="233">
        <v>0</v>
      </c>
      <c r="AA31" s="430">
        <v>6</v>
      </c>
      <c r="AD31" s="238">
        <v>0</v>
      </c>
      <c r="AG31">
        <v>0</v>
      </c>
    </row>
    <row r="32" spans="1:33" x14ac:dyDescent="0.35">
      <c r="A32">
        <v>3302008</v>
      </c>
      <c r="B32" s="231">
        <v>2008</v>
      </c>
      <c r="C32" t="s">
        <v>863</v>
      </c>
      <c r="D32" s="231">
        <v>0</v>
      </c>
      <c r="E32" s="231">
        <v>22</v>
      </c>
      <c r="F32" s="231">
        <v>32</v>
      </c>
      <c r="G32" s="232">
        <v>54</v>
      </c>
      <c r="H32" s="231">
        <v>2</v>
      </c>
      <c r="I32" s="231">
        <v>2</v>
      </c>
      <c r="J32" s="232">
        <v>4</v>
      </c>
      <c r="K32" s="231">
        <v>0</v>
      </c>
      <c r="L32" s="231">
        <v>330</v>
      </c>
      <c r="M32" s="231">
        <v>480</v>
      </c>
      <c r="N32" s="232">
        <v>810</v>
      </c>
      <c r="O32" s="231">
        <v>30</v>
      </c>
      <c r="P32" s="231">
        <v>30</v>
      </c>
      <c r="Q32" s="232">
        <v>60</v>
      </c>
      <c r="R32" s="231">
        <v>8</v>
      </c>
      <c r="S32" s="231">
        <v>120</v>
      </c>
      <c r="T32" s="233">
        <v>0</v>
      </c>
      <c r="U32" s="231">
        <v>1</v>
      </c>
      <c r="V32" s="231">
        <v>15</v>
      </c>
      <c r="W32" s="233">
        <v>0</v>
      </c>
      <c r="X32" s="231">
        <v>29</v>
      </c>
      <c r="Y32" s="231">
        <v>435</v>
      </c>
      <c r="Z32" s="233">
        <v>30</v>
      </c>
      <c r="AA32" s="430">
        <v>14</v>
      </c>
      <c r="AD32" s="238">
        <v>0</v>
      </c>
      <c r="AG32">
        <v>0</v>
      </c>
    </row>
    <row r="33" spans="1:33" x14ac:dyDescent="0.35">
      <c r="A33">
        <v>3302011</v>
      </c>
      <c r="B33" s="231">
        <v>2011</v>
      </c>
      <c r="C33" t="s">
        <v>864</v>
      </c>
      <c r="D33" s="231">
        <v>0</v>
      </c>
      <c r="E33" s="231">
        <v>17</v>
      </c>
      <c r="F33" s="231">
        <v>22</v>
      </c>
      <c r="G33" s="232">
        <v>39</v>
      </c>
      <c r="H33" s="231">
        <v>0</v>
      </c>
      <c r="I33" s="231">
        <v>0</v>
      </c>
      <c r="J33" s="232">
        <v>0</v>
      </c>
      <c r="K33" s="231">
        <v>0</v>
      </c>
      <c r="L33" s="231">
        <v>255</v>
      </c>
      <c r="M33" s="231">
        <v>330</v>
      </c>
      <c r="N33" s="232">
        <v>585</v>
      </c>
      <c r="O33" s="231">
        <v>0</v>
      </c>
      <c r="P33" s="231">
        <v>0</v>
      </c>
      <c r="Q33" s="232">
        <v>0</v>
      </c>
      <c r="R33" s="231">
        <v>8</v>
      </c>
      <c r="S33" s="231">
        <v>120</v>
      </c>
      <c r="T33" s="233">
        <v>0</v>
      </c>
      <c r="U33" s="231">
        <v>1</v>
      </c>
      <c r="V33" s="231">
        <v>15</v>
      </c>
      <c r="W33" s="233">
        <v>0</v>
      </c>
      <c r="X33" s="231">
        <v>3</v>
      </c>
      <c r="Y33" s="231">
        <v>45</v>
      </c>
      <c r="Z33" s="233">
        <v>0</v>
      </c>
      <c r="AA33" s="430">
        <v>16</v>
      </c>
      <c r="AD33" s="238">
        <v>0</v>
      </c>
      <c r="AG33">
        <v>0</v>
      </c>
    </row>
    <row r="34" spans="1:33" x14ac:dyDescent="0.35">
      <c r="A34">
        <v>3302014</v>
      </c>
      <c r="B34" s="231">
        <v>2014</v>
      </c>
      <c r="C34" t="s">
        <v>865</v>
      </c>
      <c r="D34" s="231">
        <v>0</v>
      </c>
      <c r="E34" s="231">
        <v>12</v>
      </c>
      <c r="F34" s="231">
        <v>19</v>
      </c>
      <c r="G34" s="232">
        <v>31</v>
      </c>
      <c r="H34" s="231">
        <v>0</v>
      </c>
      <c r="I34" s="231">
        <v>0</v>
      </c>
      <c r="J34" s="232">
        <v>0</v>
      </c>
      <c r="K34" s="231">
        <v>0</v>
      </c>
      <c r="L34" s="231">
        <v>180</v>
      </c>
      <c r="M34" s="231">
        <v>285</v>
      </c>
      <c r="N34" s="232">
        <v>465</v>
      </c>
      <c r="O34" s="231">
        <v>0</v>
      </c>
      <c r="P34" s="231">
        <v>0</v>
      </c>
      <c r="Q34" s="232">
        <v>0</v>
      </c>
      <c r="R34" s="231">
        <v>7</v>
      </c>
      <c r="S34" s="231">
        <v>105</v>
      </c>
      <c r="T34" s="233">
        <v>0</v>
      </c>
      <c r="U34" s="231">
        <v>10</v>
      </c>
      <c r="V34" s="231">
        <v>150</v>
      </c>
      <c r="W34" s="233">
        <v>0</v>
      </c>
      <c r="X34" s="231">
        <v>4</v>
      </c>
      <c r="Y34" s="231">
        <v>60</v>
      </c>
      <c r="Z34" s="233">
        <v>0</v>
      </c>
      <c r="AA34" s="430">
        <v>9</v>
      </c>
      <c r="AD34" s="238">
        <v>9</v>
      </c>
      <c r="AG34">
        <v>0</v>
      </c>
    </row>
    <row r="35" spans="1:33" x14ac:dyDescent="0.35">
      <c r="A35">
        <v>3302015</v>
      </c>
      <c r="B35" s="231">
        <v>2015</v>
      </c>
      <c r="C35" t="s">
        <v>866</v>
      </c>
      <c r="D35" s="231">
        <v>0</v>
      </c>
      <c r="E35" s="231">
        <v>17</v>
      </c>
      <c r="F35" s="231">
        <v>25</v>
      </c>
      <c r="G35" s="232">
        <v>42</v>
      </c>
      <c r="H35" s="231">
        <v>0</v>
      </c>
      <c r="I35" s="231">
        <v>0</v>
      </c>
      <c r="J35" s="232">
        <v>0</v>
      </c>
      <c r="K35" s="231">
        <v>0</v>
      </c>
      <c r="L35" s="231">
        <v>255</v>
      </c>
      <c r="M35" s="231">
        <v>375</v>
      </c>
      <c r="N35" s="232">
        <v>630</v>
      </c>
      <c r="O35" s="231">
        <v>0</v>
      </c>
      <c r="P35" s="231">
        <v>0</v>
      </c>
      <c r="Q35" s="232">
        <v>0</v>
      </c>
      <c r="R35" s="231">
        <v>9</v>
      </c>
      <c r="S35" s="231">
        <v>135</v>
      </c>
      <c r="T35" s="233">
        <v>0</v>
      </c>
      <c r="U35" s="231">
        <v>9</v>
      </c>
      <c r="V35" s="231">
        <v>135</v>
      </c>
      <c r="W35" s="233">
        <v>0</v>
      </c>
      <c r="X35" s="231">
        <v>23</v>
      </c>
      <c r="Y35" s="231">
        <v>345</v>
      </c>
      <c r="Z35" s="233">
        <v>0</v>
      </c>
      <c r="AA35" s="430">
        <v>11</v>
      </c>
      <c r="AD35" s="238">
        <v>0</v>
      </c>
      <c r="AG35">
        <v>0</v>
      </c>
    </row>
    <row r="36" spans="1:33" x14ac:dyDescent="0.35">
      <c r="A36">
        <v>3302018</v>
      </c>
      <c r="B36" s="231">
        <v>2018</v>
      </c>
      <c r="C36" t="s">
        <v>867</v>
      </c>
      <c r="D36" s="231">
        <v>15</v>
      </c>
      <c r="E36" s="231">
        <v>23</v>
      </c>
      <c r="F36" s="231">
        <v>21</v>
      </c>
      <c r="G36" s="232">
        <v>44</v>
      </c>
      <c r="H36" s="231">
        <v>4</v>
      </c>
      <c r="I36" s="231">
        <v>4</v>
      </c>
      <c r="J36" s="232">
        <v>8</v>
      </c>
      <c r="K36" s="231">
        <v>225</v>
      </c>
      <c r="L36" s="231">
        <v>345</v>
      </c>
      <c r="M36" s="231">
        <v>315</v>
      </c>
      <c r="N36" s="232">
        <v>660</v>
      </c>
      <c r="O36" s="231">
        <v>60</v>
      </c>
      <c r="P36" s="231">
        <v>60</v>
      </c>
      <c r="Q36" s="232">
        <v>120</v>
      </c>
      <c r="R36" s="231">
        <v>36</v>
      </c>
      <c r="S36" s="231">
        <v>540</v>
      </c>
      <c r="T36" s="233">
        <v>105</v>
      </c>
      <c r="U36" s="231">
        <v>5</v>
      </c>
      <c r="V36" s="231">
        <v>75</v>
      </c>
      <c r="W36" s="233">
        <v>15</v>
      </c>
      <c r="X36" s="231">
        <v>1</v>
      </c>
      <c r="Y36" s="231">
        <v>15</v>
      </c>
      <c r="Z36" s="233">
        <v>0</v>
      </c>
      <c r="AA36" s="430">
        <v>25</v>
      </c>
      <c r="AD36" s="238">
        <v>0</v>
      </c>
      <c r="AG36">
        <v>0</v>
      </c>
    </row>
    <row r="37" spans="1:33" x14ac:dyDescent="0.35">
      <c r="A37">
        <v>3302020</v>
      </c>
      <c r="B37" s="231">
        <v>2020</v>
      </c>
      <c r="C37" t="s">
        <v>868</v>
      </c>
      <c r="D37" s="231">
        <v>0</v>
      </c>
      <c r="E37" s="231">
        <v>33</v>
      </c>
      <c r="F37" s="231">
        <v>31</v>
      </c>
      <c r="G37" s="232">
        <v>64</v>
      </c>
      <c r="H37" s="231">
        <v>7</v>
      </c>
      <c r="I37" s="231">
        <v>6</v>
      </c>
      <c r="J37" s="232">
        <v>13</v>
      </c>
      <c r="K37" s="231">
        <v>0</v>
      </c>
      <c r="L37" s="231">
        <v>495</v>
      </c>
      <c r="M37" s="231">
        <v>465</v>
      </c>
      <c r="N37" s="232">
        <v>960</v>
      </c>
      <c r="O37" s="231">
        <v>105</v>
      </c>
      <c r="P37" s="231">
        <v>90</v>
      </c>
      <c r="Q37" s="232">
        <v>195</v>
      </c>
      <c r="R37" s="231">
        <v>1</v>
      </c>
      <c r="S37" s="231">
        <v>15</v>
      </c>
      <c r="T37" s="233">
        <v>15</v>
      </c>
      <c r="U37" s="231">
        <v>7</v>
      </c>
      <c r="V37" s="231">
        <v>105</v>
      </c>
      <c r="W37" s="233">
        <v>0</v>
      </c>
      <c r="X37" s="231">
        <v>24</v>
      </c>
      <c r="Y37" s="231">
        <v>360</v>
      </c>
      <c r="Z37" s="233">
        <v>60</v>
      </c>
      <c r="AA37" s="430">
        <v>19</v>
      </c>
      <c r="AD37" s="238">
        <v>0</v>
      </c>
      <c r="AG37">
        <v>0</v>
      </c>
    </row>
    <row r="38" spans="1:33" x14ac:dyDescent="0.35">
      <c r="A38">
        <v>3302021</v>
      </c>
      <c r="B38" s="231">
        <v>2021</v>
      </c>
      <c r="C38" t="s">
        <v>75</v>
      </c>
      <c r="D38" s="231">
        <v>0</v>
      </c>
      <c r="E38" s="231">
        <v>7</v>
      </c>
      <c r="F38" s="231">
        <v>17</v>
      </c>
      <c r="G38" s="232">
        <v>24</v>
      </c>
      <c r="H38" s="231">
        <v>0</v>
      </c>
      <c r="I38" s="231">
        <v>0</v>
      </c>
      <c r="J38" s="232">
        <v>0</v>
      </c>
      <c r="K38" s="231">
        <v>0</v>
      </c>
      <c r="L38" s="231">
        <v>105</v>
      </c>
      <c r="M38" s="231">
        <v>255</v>
      </c>
      <c r="N38" s="232">
        <v>360</v>
      </c>
      <c r="O38" s="231">
        <v>0</v>
      </c>
      <c r="P38" s="231">
        <v>0</v>
      </c>
      <c r="Q38" s="232">
        <v>0</v>
      </c>
      <c r="R38" s="231">
        <v>5</v>
      </c>
      <c r="S38" s="231">
        <v>75</v>
      </c>
      <c r="T38" s="233">
        <v>0</v>
      </c>
      <c r="U38" s="231">
        <v>8</v>
      </c>
      <c r="V38" s="231">
        <v>120</v>
      </c>
      <c r="W38" s="233">
        <v>0</v>
      </c>
      <c r="X38" s="231">
        <v>3</v>
      </c>
      <c r="Y38" s="231">
        <v>45</v>
      </c>
      <c r="Z38" s="233">
        <v>0</v>
      </c>
      <c r="AA38" s="430">
        <v>12</v>
      </c>
      <c r="AD38" s="238">
        <v>0</v>
      </c>
      <c r="AG38">
        <v>0</v>
      </c>
    </row>
    <row r="39" spans="1:33" x14ac:dyDescent="0.35">
      <c r="A39">
        <v>3302025</v>
      </c>
      <c r="B39" s="231">
        <v>2025</v>
      </c>
      <c r="C39" t="s">
        <v>869</v>
      </c>
      <c r="D39" s="231">
        <v>0</v>
      </c>
      <c r="E39" s="231">
        <v>16</v>
      </c>
      <c r="F39" s="231">
        <v>16</v>
      </c>
      <c r="G39" s="232">
        <v>32</v>
      </c>
      <c r="H39" s="231">
        <v>5</v>
      </c>
      <c r="I39" s="231">
        <v>6</v>
      </c>
      <c r="J39" s="232">
        <v>11</v>
      </c>
      <c r="K39" s="231">
        <v>0</v>
      </c>
      <c r="L39" s="231">
        <v>240</v>
      </c>
      <c r="M39" s="231">
        <v>240</v>
      </c>
      <c r="N39" s="232">
        <v>480</v>
      </c>
      <c r="O39" s="231">
        <v>75</v>
      </c>
      <c r="P39" s="231">
        <v>90</v>
      </c>
      <c r="Q39" s="232">
        <v>165</v>
      </c>
      <c r="R39" s="231">
        <v>2</v>
      </c>
      <c r="S39" s="231">
        <v>30</v>
      </c>
      <c r="T39" s="233">
        <v>0</v>
      </c>
      <c r="U39" s="231">
        <v>16</v>
      </c>
      <c r="V39" s="231">
        <v>240</v>
      </c>
      <c r="W39" s="233">
        <v>60</v>
      </c>
      <c r="X39" s="231">
        <v>6</v>
      </c>
      <c r="Y39" s="231">
        <v>90</v>
      </c>
      <c r="Z39" s="233">
        <v>45</v>
      </c>
      <c r="AA39" s="430">
        <v>14</v>
      </c>
      <c r="AD39" s="238">
        <v>0</v>
      </c>
      <c r="AG39">
        <v>0</v>
      </c>
    </row>
    <row r="40" spans="1:33" x14ac:dyDescent="0.35">
      <c r="A40">
        <v>3302030</v>
      </c>
      <c r="B40" s="231">
        <v>2030</v>
      </c>
      <c r="C40" t="s">
        <v>870</v>
      </c>
      <c r="D40" s="231">
        <v>0</v>
      </c>
      <c r="E40" s="231">
        <v>16</v>
      </c>
      <c r="F40" s="231">
        <v>35</v>
      </c>
      <c r="G40" s="232">
        <v>51</v>
      </c>
      <c r="H40" s="231">
        <v>0</v>
      </c>
      <c r="I40" s="231">
        <v>0</v>
      </c>
      <c r="J40" s="232">
        <v>0</v>
      </c>
      <c r="K40" s="231">
        <v>0</v>
      </c>
      <c r="L40" s="231">
        <v>240</v>
      </c>
      <c r="M40" s="231">
        <v>525</v>
      </c>
      <c r="N40" s="232">
        <v>765</v>
      </c>
      <c r="O40" s="231">
        <v>0</v>
      </c>
      <c r="P40" s="231">
        <v>0</v>
      </c>
      <c r="Q40" s="232">
        <v>0</v>
      </c>
      <c r="R40" s="231">
        <v>0</v>
      </c>
      <c r="S40" s="231">
        <v>0</v>
      </c>
      <c r="T40" s="233">
        <v>0</v>
      </c>
      <c r="U40" s="231">
        <v>3</v>
      </c>
      <c r="V40" s="231">
        <v>45</v>
      </c>
      <c r="W40" s="233">
        <v>0</v>
      </c>
      <c r="X40" s="231">
        <v>40</v>
      </c>
      <c r="Y40" s="231">
        <v>600</v>
      </c>
      <c r="Z40" s="233">
        <v>0</v>
      </c>
      <c r="AA40" s="430">
        <v>0</v>
      </c>
      <c r="AD40" s="238">
        <v>0</v>
      </c>
      <c r="AG40">
        <v>0</v>
      </c>
    </row>
    <row r="41" spans="1:33" x14ac:dyDescent="0.35">
      <c r="A41">
        <v>3302036</v>
      </c>
      <c r="B41" s="231">
        <v>2036</v>
      </c>
      <c r="C41" t="s">
        <v>871</v>
      </c>
      <c r="D41" s="231">
        <v>0</v>
      </c>
      <c r="E41" s="231">
        <v>13</v>
      </c>
      <c r="F41" s="231">
        <v>10</v>
      </c>
      <c r="G41" s="232">
        <v>23</v>
      </c>
      <c r="H41" s="231">
        <v>0</v>
      </c>
      <c r="I41" s="231">
        <v>0</v>
      </c>
      <c r="J41" s="232">
        <v>0</v>
      </c>
      <c r="K41" s="231">
        <v>0</v>
      </c>
      <c r="L41" s="231">
        <v>195</v>
      </c>
      <c r="M41" s="231">
        <v>150</v>
      </c>
      <c r="N41" s="232">
        <v>345</v>
      </c>
      <c r="O41" s="231">
        <v>0</v>
      </c>
      <c r="P41" s="231">
        <v>0</v>
      </c>
      <c r="Q41" s="232">
        <v>0</v>
      </c>
      <c r="R41" s="231">
        <v>1</v>
      </c>
      <c r="S41" s="231">
        <v>15</v>
      </c>
      <c r="T41" s="233">
        <v>0</v>
      </c>
      <c r="U41" s="231">
        <v>18</v>
      </c>
      <c r="V41" s="231">
        <v>270</v>
      </c>
      <c r="W41" s="233">
        <v>0</v>
      </c>
      <c r="X41" s="231">
        <v>1</v>
      </c>
      <c r="Y41" s="231">
        <v>15</v>
      </c>
      <c r="Z41" s="233">
        <v>0</v>
      </c>
      <c r="AA41" s="430">
        <v>0</v>
      </c>
      <c r="AD41" s="238">
        <v>0</v>
      </c>
      <c r="AG41">
        <v>0</v>
      </c>
    </row>
    <row r="42" spans="1:33" x14ac:dyDescent="0.35">
      <c r="A42">
        <v>3302037</v>
      </c>
      <c r="B42" s="231">
        <v>2037</v>
      </c>
      <c r="C42" t="s">
        <v>872</v>
      </c>
      <c r="D42" s="231">
        <v>0</v>
      </c>
      <c r="E42" s="231">
        <v>14</v>
      </c>
      <c r="F42" s="231">
        <v>18</v>
      </c>
      <c r="G42" s="232">
        <v>32</v>
      </c>
      <c r="H42" s="231">
        <v>4</v>
      </c>
      <c r="I42" s="231">
        <v>3</v>
      </c>
      <c r="J42" s="232">
        <v>7</v>
      </c>
      <c r="K42" s="231">
        <v>0</v>
      </c>
      <c r="L42" s="231">
        <v>210</v>
      </c>
      <c r="M42" s="231">
        <v>270</v>
      </c>
      <c r="N42" s="232">
        <v>480</v>
      </c>
      <c r="O42" s="231">
        <v>60</v>
      </c>
      <c r="P42" s="231">
        <v>45</v>
      </c>
      <c r="Q42" s="232">
        <v>105</v>
      </c>
      <c r="R42" s="231">
        <v>0</v>
      </c>
      <c r="S42" s="231">
        <v>0</v>
      </c>
      <c r="T42" s="233">
        <v>0</v>
      </c>
      <c r="U42" s="231">
        <v>3</v>
      </c>
      <c r="V42" s="231">
        <v>45</v>
      </c>
      <c r="W42" s="233">
        <v>15</v>
      </c>
      <c r="X42" s="231">
        <v>18</v>
      </c>
      <c r="Y42" s="231">
        <v>270</v>
      </c>
      <c r="Z42" s="233">
        <v>15</v>
      </c>
      <c r="AA42" s="430">
        <v>0</v>
      </c>
      <c r="AD42" s="238">
        <v>0</v>
      </c>
      <c r="AG42">
        <v>0</v>
      </c>
    </row>
    <row r="43" spans="1:33" x14ac:dyDescent="0.35">
      <c r="A43">
        <v>3302038</v>
      </c>
      <c r="B43" s="231">
        <v>2038</v>
      </c>
      <c r="C43" t="s">
        <v>873</v>
      </c>
      <c r="D43" s="231">
        <v>0</v>
      </c>
      <c r="E43" s="231">
        <v>14</v>
      </c>
      <c r="F43" s="231">
        <v>9</v>
      </c>
      <c r="G43" s="232">
        <v>23</v>
      </c>
      <c r="H43" s="231">
        <v>0</v>
      </c>
      <c r="I43" s="231">
        <v>0</v>
      </c>
      <c r="J43" s="232">
        <v>0</v>
      </c>
      <c r="K43" s="231">
        <v>0</v>
      </c>
      <c r="L43" s="231">
        <v>210</v>
      </c>
      <c r="M43" s="231">
        <v>135</v>
      </c>
      <c r="N43" s="232">
        <v>345</v>
      </c>
      <c r="O43" s="231">
        <v>0</v>
      </c>
      <c r="P43" s="231">
        <v>0</v>
      </c>
      <c r="Q43" s="232">
        <v>0</v>
      </c>
      <c r="R43" s="231">
        <v>8</v>
      </c>
      <c r="S43" s="231">
        <v>120</v>
      </c>
      <c r="T43" s="233">
        <v>0</v>
      </c>
      <c r="U43" s="231">
        <v>1</v>
      </c>
      <c r="V43" s="231">
        <v>15</v>
      </c>
      <c r="W43" s="233">
        <v>0</v>
      </c>
      <c r="X43" s="231">
        <v>12</v>
      </c>
      <c r="Y43" s="231">
        <v>180</v>
      </c>
      <c r="Z43" s="233">
        <v>0</v>
      </c>
      <c r="AA43" s="430">
        <v>2</v>
      </c>
      <c r="AD43" s="238">
        <v>0</v>
      </c>
      <c r="AG43">
        <v>0</v>
      </c>
    </row>
    <row r="44" spans="1:33" x14ac:dyDescent="0.35">
      <c r="A44">
        <v>3302039</v>
      </c>
      <c r="B44" s="231">
        <v>2039</v>
      </c>
      <c r="C44" t="s">
        <v>874</v>
      </c>
      <c r="D44" s="231">
        <v>0</v>
      </c>
      <c r="E44" s="231">
        <v>27</v>
      </c>
      <c r="F44" s="231">
        <v>37</v>
      </c>
      <c r="G44" s="232">
        <v>64</v>
      </c>
      <c r="H44" s="231">
        <v>0</v>
      </c>
      <c r="I44" s="231">
        <v>0</v>
      </c>
      <c r="J44" s="232">
        <v>0</v>
      </c>
      <c r="K44" s="231">
        <v>0</v>
      </c>
      <c r="L44" s="231">
        <v>405</v>
      </c>
      <c r="M44" s="231">
        <v>555</v>
      </c>
      <c r="N44" s="232">
        <v>960</v>
      </c>
      <c r="O44" s="231">
        <v>0</v>
      </c>
      <c r="P44" s="231">
        <v>0</v>
      </c>
      <c r="Q44" s="232">
        <v>0</v>
      </c>
      <c r="R44" s="231">
        <v>0</v>
      </c>
      <c r="S44" s="231">
        <v>0</v>
      </c>
      <c r="T44" s="233">
        <v>0</v>
      </c>
      <c r="U44" s="231">
        <v>6</v>
      </c>
      <c r="V44" s="231">
        <v>90</v>
      </c>
      <c r="W44" s="233">
        <v>0</v>
      </c>
      <c r="X44" s="231">
        <v>32</v>
      </c>
      <c r="Y44" s="231">
        <v>480</v>
      </c>
      <c r="Z44" s="233">
        <v>0</v>
      </c>
      <c r="AA44" s="430">
        <v>15</v>
      </c>
      <c r="AD44" s="238">
        <v>0</v>
      </c>
      <c r="AG44">
        <v>0</v>
      </c>
    </row>
    <row r="45" spans="1:33" x14ac:dyDescent="0.35">
      <c r="A45">
        <v>3302040</v>
      </c>
      <c r="B45" s="231">
        <v>2040</v>
      </c>
      <c r="C45" t="s">
        <v>875</v>
      </c>
      <c r="D45" s="231">
        <v>0</v>
      </c>
      <c r="E45" s="231">
        <v>16</v>
      </c>
      <c r="F45" s="231">
        <v>13</v>
      </c>
      <c r="G45" s="232">
        <v>29</v>
      </c>
      <c r="H45" s="231">
        <v>0</v>
      </c>
      <c r="I45" s="231">
        <v>0</v>
      </c>
      <c r="J45" s="232">
        <v>0</v>
      </c>
      <c r="K45" s="231">
        <v>0</v>
      </c>
      <c r="L45" s="231">
        <v>240</v>
      </c>
      <c r="M45" s="231">
        <v>195</v>
      </c>
      <c r="N45" s="232">
        <v>435</v>
      </c>
      <c r="O45" s="231">
        <v>0</v>
      </c>
      <c r="P45" s="231">
        <v>0</v>
      </c>
      <c r="Q45" s="232">
        <v>0</v>
      </c>
      <c r="R45" s="231">
        <v>1</v>
      </c>
      <c r="S45" s="231">
        <v>15</v>
      </c>
      <c r="T45" s="233">
        <v>0</v>
      </c>
      <c r="U45" s="231">
        <v>1</v>
      </c>
      <c r="V45" s="231">
        <v>15</v>
      </c>
      <c r="W45" s="233">
        <v>0</v>
      </c>
      <c r="X45" s="231">
        <v>0</v>
      </c>
      <c r="Y45" s="231">
        <v>0</v>
      </c>
      <c r="Z45" s="233">
        <v>0</v>
      </c>
      <c r="AA45" s="430">
        <v>2</v>
      </c>
      <c r="AD45" s="238">
        <v>0</v>
      </c>
      <c r="AG45">
        <v>0</v>
      </c>
    </row>
    <row r="46" spans="1:33" x14ac:dyDescent="0.35">
      <c r="A46">
        <v>3302048</v>
      </c>
      <c r="B46" s="231">
        <v>2048</v>
      </c>
      <c r="C46" t="s">
        <v>1198</v>
      </c>
      <c r="D46" s="231">
        <v>0</v>
      </c>
      <c r="E46" s="231">
        <v>7</v>
      </c>
      <c r="F46" s="231">
        <v>8</v>
      </c>
      <c r="G46" s="232">
        <v>15</v>
      </c>
      <c r="H46" s="231">
        <v>0</v>
      </c>
      <c r="I46" s="231">
        <v>0</v>
      </c>
      <c r="J46" s="232">
        <v>0</v>
      </c>
      <c r="K46" s="231">
        <v>0</v>
      </c>
      <c r="L46" s="231">
        <v>105</v>
      </c>
      <c r="M46" s="231">
        <v>120</v>
      </c>
      <c r="N46" s="232">
        <v>225</v>
      </c>
      <c r="O46" s="231">
        <v>0</v>
      </c>
      <c r="P46" s="231">
        <v>0</v>
      </c>
      <c r="Q46" s="232">
        <v>0</v>
      </c>
      <c r="R46" s="231">
        <v>0</v>
      </c>
      <c r="S46" s="231">
        <v>0</v>
      </c>
      <c r="T46" s="233">
        <v>0</v>
      </c>
      <c r="U46" s="231">
        <v>14</v>
      </c>
      <c r="V46" s="231">
        <v>210</v>
      </c>
      <c r="W46" s="233">
        <v>0</v>
      </c>
      <c r="X46" s="231">
        <v>1</v>
      </c>
      <c r="Y46" s="231">
        <v>15</v>
      </c>
      <c r="Z46" s="233">
        <v>0</v>
      </c>
      <c r="AA46" s="430">
        <v>0</v>
      </c>
      <c r="AD46" s="238">
        <v>0</v>
      </c>
      <c r="AG46">
        <v>0</v>
      </c>
    </row>
    <row r="47" spans="1:33" x14ac:dyDescent="0.35">
      <c r="A47">
        <v>3302054</v>
      </c>
      <c r="B47" s="231">
        <v>2054</v>
      </c>
      <c r="C47" t="s">
        <v>876</v>
      </c>
      <c r="D47" s="231">
        <v>0</v>
      </c>
      <c r="E47" s="231">
        <v>24</v>
      </c>
      <c r="F47" s="231">
        <v>28</v>
      </c>
      <c r="G47" s="232">
        <v>52</v>
      </c>
      <c r="H47" s="231">
        <v>0</v>
      </c>
      <c r="I47" s="231">
        <v>0</v>
      </c>
      <c r="J47" s="232">
        <v>0</v>
      </c>
      <c r="K47" s="231">
        <v>0</v>
      </c>
      <c r="L47" s="231">
        <v>360</v>
      </c>
      <c r="M47" s="231">
        <v>420</v>
      </c>
      <c r="N47" s="232">
        <v>780</v>
      </c>
      <c r="O47" s="231">
        <v>0</v>
      </c>
      <c r="P47" s="231">
        <v>0</v>
      </c>
      <c r="Q47" s="232">
        <v>0</v>
      </c>
      <c r="R47" s="231">
        <v>7</v>
      </c>
      <c r="S47" s="231">
        <v>105</v>
      </c>
      <c r="T47" s="233">
        <v>0</v>
      </c>
      <c r="U47" s="231">
        <v>1</v>
      </c>
      <c r="V47" s="231">
        <v>15</v>
      </c>
      <c r="W47" s="233">
        <v>0</v>
      </c>
      <c r="X47" s="231">
        <v>3</v>
      </c>
      <c r="Y47" s="231">
        <v>45</v>
      </c>
      <c r="Z47" s="233">
        <v>0</v>
      </c>
      <c r="AA47" s="430">
        <v>0</v>
      </c>
      <c r="AD47" s="238">
        <v>0</v>
      </c>
      <c r="AG47">
        <v>0</v>
      </c>
    </row>
    <row r="48" spans="1:33" x14ac:dyDescent="0.35">
      <c r="A48">
        <v>3302055</v>
      </c>
      <c r="B48" s="231">
        <v>2055</v>
      </c>
      <c r="C48" t="s">
        <v>877</v>
      </c>
      <c r="D48" s="231">
        <v>0</v>
      </c>
      <c r="E48" s="231">
        <v>12</v>
      </c>
      <c r="F48" s="231">
        <v>17</v>
      </c>
      <c r="G48" s="232">
        <v>29</v>
      </c>
      <c r="H48" s="231">
        <v>4</v>
      </c>
      <c r="I48" s="231">
        <v>10</v>
      </c>
      <c r="J48" s="232">
        <v>14</v>
      </c>
      <c r="K48" s="231">
        <v>0</v>
      </c>
      <c r="L48" s="231">
        <v>180</v>
      </c>
      <c r="M48" s="231">
        <v>255</v>
      </c>
      <c r="N48" s="232">
        <v>435</v>
      </c>
      <c r="O48" s="231">
        <v>48</v>
      </c>
      <c r="P48" s="231">
        <v>138</v>
      </c>
      <c r="Q48" s="232">
        <v>186</v>
      </c>
      <c r="R48" s="231">
        <v>2</v>
      </c>
      <c r="S48" s="231">
        <v>30</v>
      </c>
      <c r="T48" s="233">
        <v>0</v>
      </c>
      <c r="U48" s="231">
        <v>3</v>
      </c>
      <c r="V48" s="231">
        <v>45</v>
      </c>
      <c r="W48" s="233">
        <v>15</v>
      </c>
      <c r="X48" s="231">
        <v>3</v>
      </c>
      <c r="Y48" s="231">
        <v>45</v>
      </c>
      <c r="Z48" s="233">
        <v>30</v>
      </c>
      <c r="AA48" s="430">
        <v>7</v>
      </c>
      <c r="AD48" s="238">
        <v>0</v>
      </c>
      <c r="AG48">
        <v>0</v>
      </c>
    </row>
    <row r="49" spans="1:33" x14ac:dyDescent="0.35">
      <c r="A49">
        <v>3302056</v>
      </c>
      <c r="B49" s="231">
        <v>2056</v>
      </c>
      <c r="C49" t="s">
        <v>878</v>
      </c>
      <c r="D49" s="231">
        <v>0</v>
      </c>
      <c r="E49" s="231">
        <v>14</v>
      </c>
      <c r="F49" s="231">
        <v>32</v>
      </c>
      <c r="G49" s="232">
        <v>46</v>
      </c>
      <c r="H49" s="231">
        <v>0</v>
      </c>
      <c r="I49" s="231">
        <v>1</v>
      </c>
      <c r="J49" s="232">
        <v>1</v>
      </c>
      <c r="K49" s="231">
        <v>0</v>
      </c>
      <c r="L49" s="231">
        <v>210</v>
      </c>
      <c r="M49" s="231">
        <v>480</v>
      </c>
      <c r="N49" s="232">
        <v>690</v>
      </c>
      <c r="O49" s="231">
        <v>0</v>
      </c>
      <c r="P49" s="231">
        <v>10</v>
      </c>
      <c r="Q49" s="232">
        <v>10</v>
      </c>
      <c r="R49" s="231">
        <v>8</v>
      </c>
      <c r="S49" s="231">
        <v>120</v>
      </c>
      <c r="T49" s="233">
        <v>0</v>
      </c>
      <c r="U49" s="231">
        <v>17</v>
      </c>
      <c r="V49" s="231">
        <v>255</v>
      </c>
      <c r="W49" s="233">
        <v>10</v>
      </c>
      <c r="X49" s="231">
        <v>15</v>
      </c>
      <c r="Y49" s="231">
        <v>225</v>
      </c>
      <c r="Z49" s="233">
        <v>0</v>
      </c>
      <c r="AA49" s="430">
        <v>15</v>
      </c>
      <c r="AD49" s="238">
        <v>0</v>
      </c>
      <c r="AG49">
        <v>0</v>
      </c>
    </row>
    <row r="50" spans="1:33" x14ac:dyDescent="0.35">
      <c r="A50">
        <v>3302057</v>
      </c>
      <c r="B50" s="231">
        <v>2057</v>
      </c>
      <c r="C50" t="s">
        <v>879</v>
      </c>
      <c r="D50" s="231">
        <v>0</v>
      </c>
      <c r="E50" s="231">
        <v>26</v>
      </c>
      <c r="F50" s="231">
        <v>13</v>
      </c>
      <c r="G50" s="232">
        <v>39</v>
      </c>
      <c r="H50" s="231">
        <v>0</v>
      </c>
      <c r="I50" s="231">
        <v>0</v>
      </c>
      <c r="J50" s="232">
        <v>0</v>
      </c>
      <c r="K50" s="231">
        <v>0</v>
      </c>
      <c r="L50" s="231">
        <v>390</v>
      </c>
      <c r="M50" s="231">
        <v>195</v>
      </c>
      <c r="N50" s="232">
        <v>585</v>
      </c>
      <c r="O50" s="231">
        <v>0</v>
      </c>
      <c r="P50" s="231">
        <v>0</v>
      </c>
      <c r="Q50" s="232">
        <v>0</v>
      </c>
      <c r="R50" s="231">
        <v>8</v>
      </c>
      <c r="S50" s="231">
        <v>120</v>
      </c>
      <c r="T50" s="233">
        <v>0</v>
      </c>
      <c r="U50" s="231">
        <v>19</v>
      </c>
      <c r="V50" s="231">
        <v>285</v>
      </c>
      <c r="W50" s="233">
        <v>0</v>
      </c>
      <c r="X50" s="231">
        <v>11</v>
      </c>
      <c r="Y50" s="231">
        <v>165</v>
      </c>
      <c r="Z50" s="233">
        <v>0</v>
      </c>
      <c r="AA50" s="430">
        <v>12</v>
      </c>
      <c r="AD50" s="238">
        <v>0</v>
      </c>
      <c r="AG50">
        <v>0</v>
      </c>
    </row>
    <row r="51" spans="1:33" x14ac:dyDescent="0.35">
      <c r="A51">
        <v>3302058</v>
      </c>
      <c r="B51" s="231">
        <v>2058</v>
      </c>
      <c r="C51" t="s">
        <v>880</v>
      </c>
      <c r="D51" s="231">
        <v>0</v>
      </c>
      <c r="E51" s="231">
        <v>14</v>
      </c>
      <c r="F51" s="231">
        <v>16</v>
      </c>
      <c r="G51" s="232">
        <v>30</v>
      </c>
      <c r="H51" s="231">
        <v>7</v>
      </c>
      <c r="I51" s="231">
        <v>7</v>
      </c>
      <c r="J51" s="232">
        <v>14</v>
      </c>
      <c r="K51" s="231">
        <v>0</v>
      </c>
      <c r="L51" s="231">
        <v>210</v>
      </c>
      <c r="M51" s="231">
        <v>240</v>
      </c>
      <c r="N51" s="232">
        <v>450</v>
      </c>
      <c r="O51" s="231">
        <v>105</v>
      </c>
      <c r="P51" s="231">
        <v>105</v>
      </c>
      <c r="Q51" s="232">
        <v>210</v>
      </c>
      <c r="R51" s="231">
        <v>3</v>
      </c>
      <c r="S51" s="231">
        <v>45</v>
      </c>
      <c r="T51" s="233">
        <v>30</v>
      </c>
      <c r="U51" s="231">
        <v>15</v>
      </c>
      <c r="V51" s="231">
        <v>225</v>
      </c>
      <c r="W51" s="233">
        <v>75</v>
      </c>
      <c r="X51" s="231">
        <v>8</v>
      </c>
      <c r="Y51" s="231">
        <v>120</v>
      </c>
      <c r="Z51" s="233">
        <v>90</v>
      </c>
      <c r="AA51" s="430">
        <v>16</v>
      </c>
      <c r="AD51" s="238">
        <v>0</v>
      </c>
      <c r="AG51">
        <v>0</v>
      </c>
    </row>
    <row r="52" spans="1:33" x14ac:dyDescent="0.35">
      <c r="A52">
        <v>3302059</v>
      </c>
      <c r="B52" s="231">
        <v>2059</v>
      </c>
      <c r="C52" t="s">
        <v>881</v>
      </c>
      <c r="D52" s="231">
        <v>0</v>
      </c>
      <c r="E52" s="231">
        <v>8</v>
      </c>
      <c r="F52" s="231">
        <v>4</v>
      </c>
      <c r="G52" s="232">
        <v>12</v>
      </c>
      <c r="H52" s="231">
        <v>0</v>
      </c>
      <c r="I52" s="231">
        <v>0</v>
      </c>
      <c r="J52" s="232">
        <v>0</v>
      </c>
      <c r="K52" s="231">
        <v>0</v>
      </c>
      <c r="L52" s="231">
        <v>120</v>
      </c>
      <c r="M52" s="231">
        <v>60</v>
      </c>
      <c r="N52" s="232">
        <v>180</v>
      </c>
      <c r="O52" s="231">
        <v>0</v>
      </c>
      <c r="P52" s="231">
        <v>0</v>
      </c>
      <c r="Q52" s="232">
        <v>0</v>
      </c>
      <c r="R52" s="231">
        <v>2</v>
      </c>
      <c r="S52" s="231">
        <v>30</v>
      </c>
      <c r="T52" s="233">
        <v>0</v>
      </c>
      <c r="U52" s="231">
        <v>10</v>
      </c>
      <c r="V52" s="231">
        <v>150</v>
      </c>
      <c r="W52" s="233">
        <v>0</v>
      </c>
      <c r="X52" s="231">
        <v>0</v>
      </c>
      <c r="Y52" s="231">
        <v>0</v>
      </c>
      <c r="Z52" s="233">
        <v>0</v>
      </c>
      <c r="AA52" s="430">
        <v>0</v>
      </c>
      <c r="AD52" s="238">
        <v>0</v>
      </c>
      <c r="AG52">
        <v>0</v>
      </c>
    </row>
    <row r="53" spans="1:33" x14ac:dyDescent="0.35">
      <c r="A53">
        <v>3302060</v>
      </c>
      <c r="B53" s="231">
        <v>2060</v>
      </c>
      <c r="C53" t="s">
        <v>882</v>
      </c>
      <c r="D53" s="231">
        <v>0</v>
      </c>
      <c r="E53" s="231">
        <v>18</v>
      </c>
      <c r="F53" s="231">
        <v>8</v>
      </c>
      <c r="G53" s="232">
        <v>26</v>
      </c>
      <c r="H53" s="231">
        <v>0</v>
      </c>
      <c r="I53" s="231">
        <v>0</v>
      </c>
      <c r="J53" s="232">
        <v>0</v>
      </c>
      <c r="K53" s="231">
        <v>0</v>
      </c>
      <c r="L53" s="231">
        <v>270</v>
      </c>
      <c r="M53" s="231">
        <v>120</v>
      </c>
      <c r="N53" s="232">
        <v>390</v>
      </c>
      <c r="O53" s="231">
        <v>0</v>
      </c>
      <c r="P53" s="231">
        <v>0</v>
      </c>
      <c r="Q53" s="232">
        <v>0</v>
      </c>
      <c r="R53" s="231">
        <v>23</v>
      </c>
      <c r="S53" s="231">
        <v>345</v>
      </c>
      <c r="T53" s="233">
        <v>0</v>
      </c>
      <c r="U53" s="231">
        <v>3</v>
      </c>
      <c r="V53" s="231">
        <v>45</v>
      </c>
      <c r="W53" s="233">
        <v>0</v>
      </c>
      <c r="X53" s="231">
        <v>0</v>
      </c>
      <c r="Y53" s="231">
        <v>0</v>
      </c>
      <c r="Z53" s="233">
        <v>0</v>
      </c>
      <c r="AA53" s="430">
        <v>13</v>
      </c>
      <c r="AD53" s="238">
        <v>0</v>
      </c>
      <c r="AG53">
        <v>0</v>
      </c>
    </row>
    <row r="54" spans="1:33" x14ac:dyDescent="0.35">
      <c r="A54">
        <v>3302062</v>
      </c>
      <c r="B54" s="231">
        <v>2062</v>
      </c>
      <c r="C54" t="s">
        <v>883</v>
      </c>
      <c r="D54" s="231">
        <v>0</v>
      </c>
      <c r="E54" s="231">
        <v>23</v>
      </c>
      <c r="F54" s="231">
        <v>29</v>
      </c>
      <c r="G54" s="232">
        <v>52</v>
      </c>
      <c r="H54" s="231">
        <v>0</v>
      </c>
      <c r="I54" s="231">
        <v>0</v>
      </c>
      <c r="J54" s="232">
        <v>0</v>
      </c>
      <c r="K54" s="231">
        <v>0</v>
      </c>
      <c r="L54" s="231">
        <v>345</v>
      </c>
      <c r="M54" s="231">
        <v>435</v>
      </c>
      <c r="N54" s="232">
        <v>780</v>
      </c>
      <c r="O54" s="231">
        <v>0</v>
      </c>
      <c r="P54" s="231">
        <v>0</v>
      </c>
      <c r="Q54" s="232">
        <v>0</v>
      </c>
      <c r="R54" s="231">
        <v>11</v>
      </c>
      <c r="S54" s="231">
        <v>165</v>
      </c>
      <c r="T54" s="233">
        <v>0</v>
      </c>
      <c r="U54" s="231">
        <v>12</v>
      </c>
      <c r="V54" s="231">
        <v>180</v>
      </c>
      <c r="W54" s="233">
        <v>0</v>
      </c>
      <c r="X54" s="231">
        <v>16</v>
      </c>
      <c r="Y54" s="231">
        <v>240</v>
      </c>
      <c r="Z54" s="233">
        <v>0</v>
      </c>
      <c r="AA54" s="430">
        <v>52</v>
      </c>
      <c r="AD54" s="238">
        <v>0</v>
      </c>
      <c r="AG54">
        <v>0</v>
      </c>
    </row>
    <row r="55" spans="1:33" x14ac:dyDescent="0.35">
      <c r="A55">
        <v>3302063</v>
      </c>
      <c r="B55" s="231">
        <v>2063</v>
      </c>
      <c r="C55" t="s">
        <v>884</v>
      </c>
      <c r="D55" s="231">
        <v>0</v>
      </c>
      <c r="E55" s="231">
        <v>15</v>
      </c>
      <c r="F55" s="231">
        <v>15</v>
      </c>
      <c r="G55" s="232">
        <v>30</v>
      </c>
      <c r="H55" s="231">
        <v>0</v>
      </c>
      <c r="I55" s="231">
        <v>0</v>
      </c>
      <c r="J55" s="232">
        <v>0</v>
      </c>
      <c r="K55" s="231">
        <v>0</v>
      </c>
      <c r="L55" s="231">
        <v>225</v>
      </c>
      <c r="M55" s="231">
        <v>225</v>
      </c>
      <c r="N55" s="232">
        <v>450</v>
      </c>
      <c r="O55" s="231">
        <v>0</v>
      </c>
      <c r="P55" s="231">
        <v>0</v>
      </c>
      <c r="Q55" s="232">
        <v>0</v>
      </c>
      <c r="R55" s="231">
        <v>19</v>
      </c>
      <c r="S55" s="231">
        <v>285</v>
      </c>
      <c r="T55" s="233">
        <v>0</v>
      </c>
      <c r="U55" s="231">
        <v>1</v>
      </c>
      <c r="V55" s="231">
        <v>15</v>
      </c>
      <c r="W55" s="233">
        <v>0</v>
      </c>
      <c r="X55" s="231">
        <v>10</v>
      </c>
      <c r="Y55" s="231">
        <v>150</v>
      </c>
      <c r="Z55" s="233">
        <v>0</v>
      </c>
      <c r="AA55" s="430">
        <v>9</v>
      </c>
      <c r="AD55" s="238">
        <v>0</v>
      </c>
      <c r="AG55">
        <v>0</v>
      </c>
    </row>
    <row r="56" spans="1:33" x14ac:dyDescent="0.35">
      <c r="A56">
        <v>3302064</v>
      </c>
      <c r="B56" s="231">
        <v>2064</v>
      </c>
      <c r="C56" t="s">
        <v>885</v>
      </c>
      <c r="D56" s="231">
        <v>0</v>
      </c>
      <c r="E56" s="231">
        <v>13</v>
      </c>
      <c r="F56" s="231">
        <v>17</v>
      </c>
      <c r="G56" s="232">
        <v>30</v>
      </c>
      <c r="H56" s="231">
        <v>0</v>
      </c>
      <c r="I56" s="231">
        <v>0</v>
      </c>
      <c r="J56" s="232">
        <v>0</v>
      </c>
      <c r="K56" s="231">
        <v>0</v>
      </c>
      <c r="L56" s="231">
        <v>195</v>
      </c>
      <c r="M56" s="231">
        <v>255</v>
      </c>
      <c r="N56" s="232">
        <v>450</v>
      </c>
      <c r="O56" s="231">
        <v>0</v>
      </c>
      <c r="P56" s="231">
        <v>0</v>
      </c>
      <c r="Q56" s="232">
        <v>0</v>
      </c>
      <c r="R56" s="231">
        <v>0</v>
      </c>
      <c r="S56" s="231">
        <v>0</v>
      </c>
      <c r="T56" s="233">
        <v>0</v>
      </c>
      <c r="U56" s="231">
        <v>22</v>
      </c>
      <c r="V56" s="231">
        <v>330</v>
      </c>
      <c r="W56" s="233">
        <v>0</v>
      </c>
      <c r="X56" s="231">
        <v>2</v>
      </c>
      <c r="Y56" s="231">
        <v>30</v>
      </c>
      <c r="Z56" s="233">
        <v>0</v>
      </c>
      <c r="AA56" s="430">
        <v>12</v>
      </c>
      <c r="AD56" s="238">
        <v>0</v>
      </c>
      <c r="AG56">
        <v>0</v>
      </c>
    </row>
    <row r="57" spans="1:33" x14ac:dyDescent="0.35">
      <c r="A57">
        <v>3302065</v>
      </c>
      <c r="B57" s="231">
        <v>2065</v>
      </c>
      <c r="C57" t="s">
        <v>886</v>
      </c>
      <c r="D57" s="231">
        <v>0</v>
      </c>
      <c r="E57" s="231">
        <v>12</v>
      </c>
      <c r="F57" s="231">
        <v>24</v>
      </c>
      <c r="G57" s="232">
        <v>36</v>
      </c>
      <c r="H57" s="231">
        <v>0</v>
      </c>
      <c r="I57" s="231">
        <v>0</v>
      </c>
      <c r="J57" s="232">
        <v>0</v>
      </c>
      <c r="K57" s="231">
        <v>0</v>
      </c>
      <c r="L57" s="231">
        <v>180</v>
      </c>
      <c r="M57" s="231">
        <v>360</v>
      </c>
      <c r="N57" s="232">
        <v>540</v>
      </c>
      <c r="O57" s="231">
        <v>0</v>
      </c>
      <c r="P57" s="231">
        <v>0</v>
      </c>
      <c r="Q57" s="232">
        <v>0</v>
      </c>
      <c r="R57" s="231">
        <v>0</v>
      </c>
      <c r="S57" s="231">
        <v>0</v>
      </c>
      <c r="T57" s="233">
        <v>0</v>
      </c>
      <c r="U57" s="231">
        <v>1</v>
      </c>
      <c r="V57" s="231">
        <v>15</v>
      </c>
      <c r="W57" s="233">
        <v>0</v>
      </c>
      <c r="X57" s="231">
        <v>1</v>
      </c>
      <c r="Y57" s="231">
        <v>15</v>
      </c>
      <c r="Z57" s="233">
        <v>0</v>
      </c>
      <c r="AA57" s="430">
        <v>0</v>
      </c>
      <c r="AD57" s="238">
        <v>0</v>
      </c>
      <c r="AG57">
        <v>0</v>
      </c>
    </row>
    <row r="58" spans="1:33" x14ac:dyDescent="0.35">
      <c r="A58">
        <v>3302067</v>
      </c>
      <c r="B58" s="231">
        <v>2067</v>
      </c>
      <c r="C58" t="s">
        <v>101</v>
      </c>
      <c r="D58" s="231">
        <v>0</v>
      </c>
      <c r="E58" s="231">
        <v>22</v>
      </c>
      <c r="F58" s="231">
        <v>16</v>
      </c>
      <c r="G58" s="232">
        <v>38</v>
      </c>
      <c r="H58" s="231">
        <v>0</v>
      </c>
      <c r="I58" s="231">
        <v>0</v>
      </c>
      <c r="J58" s="232">
        <v>0</v>
      </c>
      <c r="K58" s="231">
        <v>0</v>
      </c>
      <c r="L58" s="231">
        <v>330</v>
      </c>
      <c r="M58" s="231">
        <v>240</v>
      </c>
      <c r="N58" s="232">
        <v>570</v>
      </c>
      <c r="O58" s="231">
        <v>0</v>
      </c>
      <c r="P58" s="231">
        <v>0</v>
      </c>
      <c r="Q58" s="232">
        <v>0</v>
      </c>
      <c r="R58" s="231">
        <v>15</v>
      </c>
      <c r="S58" s="231">
        <v>225</v>
      </c>
      <c r="T58" s="233">
        <v>0</v>
      </c>
      <c r="U58" s="231">
        <v>3</v>
      </c>
      <c r="V58" s="231">
        <v>45</v>
      </c>
      <c r="W58" s="233">
        <v>0</v>
      </c>
      <c r="X58" s="231">
        <v>1</v>
      </c>
      <c r="Y58" s="231">
        <v>15</v>
      </c>
      <c r="Z58" s="233">
        <v>0</v>
      </c>
      <c r="AA58" s="430">
        <v>20</v>
      </c>
      <c r="AD58" s="238">
        <v>0</v>
      </c>
      <c r="AG58">
        <v>0</v>
      </c>
    </row>
    <row r="59" spans="1:33" x14ac:dyDescent="0.35">
      <c r="A59">
        <v>3302068</v>
      </c>
      <c r="B59" s="231">
        <v>2068</v>
      </c>
      <c r="C59" t="s">
        <v>102</v>
      </c>
      <c r="D59" s="231">
        <v>0</v>
      </c>
      <c r="E59" s="231">
        <v>15</v>
      </c>
      <c r="F59" s="231">
        <v>13</v>
      </c>
      <c r="G59" s="232">
        <v>28</v>
      </c>
      <c r="H59" s="231">
        <v>3</v>
      </c>
      <c r="I59" s="231">
        <v>4</v>
      </c>
      <c r="J59" s="232">
        <v>7</v>
      </c>
      <c r="K59" s="231">
        <v>0</v>
      </c>
      <c r="L59" s="231">
        <v>225</v>
      </c>
      <c r="M59" s="231">
        <v>195</v>
      </c>
      <c r="N59" s="232">
        <v>420</v>
      </c>
      <c r="O59" s="231">
        <v>45</v>
      </c>
      <c r="P59" s="231">
        <v>60</v>
      </c>
      <c r="Q59" s="232">
        <v>105</v>
      </c>
      <c r="R59" s="231">
        <v>15</v>
      </c>
      <c r="S59" s="231">
        <v>225</v>
      </c>
      <c r="T59" s="233">
        <v>60</v>
      </c>
      <c r="U59" s="231">
        <v>6</v>
      </c>
      <c r="V59" s="231">
        <v>90</v>
      </c>
      <c r="W59" s="233">
        <v>0</v>
      </c>
      <c r="X59" s="231">
        <v>1</v>
      </c>
      <c r="Y59" s="231">
        <v>15</v>
      </c>
      <c r="Z59" s="233">
        <v>0</v>
      </c>
      <c r="AA59" s="430">
        <v>8</v>
      </c>
      <c r="AD59" s="238">
        <v>0</v>
      </c>
      <c r="AG59">
        <v>0</v>
      </c>
    </row>
    <row r="60" spans="1:33" x14ac:dyDescent="0.35">
      <c r="A60">
        <v>3302070</v>
      </c>
      <c r="B60" s="231">
        <v>2070</v>
      </c>
      <c r="C60" t="s">
        <v>887</v>
      </c>
      <c r="D60" s="231">
        <v>0</v>
      </c>
      <c r="E60" s="231">
        <v>15</v>
      </c>
      <c r="F60" s="231">
        <v>7</v>
      </c>
      <c r="G60" s="232">
        <v>22</v>
      </c>
      <c r="H60" s="231">
        <v>1</v>
      </c>
      <c r="I60" s="231">
        <v>0</v>
      </c>
      <c r="J60" s="232">
        <v>1</v>
      </c>
      <c r="K60" s="231">
        <v>0</v>
      </c>
      <c r="L60" s="231">
        <v>225</v>
      </c>
      <c r="M60" s="231">
        <v>105</v>
      </c>
      <c r="N60" s="232">
        <v>330</v>
      </c>
      <c r="O60" s="231">
        <v>15</v>
      </c>
      <c r="P60" s="231">
        <v>0</v>
      </c>
      <c r="Q60" s="232">
        <v>15</v>
      </c>
      <c r="R60" s="231">
        <v>7</v>
      </c>
      <c r="S60" s="231">
        <v>105</v>
      </c>
      <c r="T60" s="233">
        <v>15</v>
      </c>
      <c r="U60" s="231">
        <v>5</v>
      </c>
      <c r="V60" s="231">
        <v>75</v>
      </c>
      <c r="W60" s="233">
        <v>0</v>
      </c>
      <c r="X60" s="231">
        <v>9</v>
      </c>
      <c r="Y60" s="231">
        <v>135</v>
      </c>
      <c r="Z60" s="233">
        <v>0</v>
      </c>
      <c r="AA60" s="430">
        <v>4</v>
      </c>
      <c r="AD60" s="238">
        <v>0</v>
      </c>
      <c r="AG60">
        <v>0</v>
      </c>
    </row>
    <row r="61" spans="1:33" x14ac:dyDescent="0.35">
      <c r="A61">
        <v>3302072</v>
      </c>
      <c r="B61" s="231">
        <v>2072</v>
      </c>
      <c r="C61" t="s">
        <v>888</v>
      </c>
      <c r="D61" s="231">
        <v>0</v>
      </c>
      <c r="E61" s="231">
        <v>21</v>
      </c>
      <c r="F61" s="231">
        <v>25</v>
      </c>
      <c r="G61" s="232">
        <v>46</v>
      </c>
      <c r="H61" s="231">
        <v>6</v>
      </c>
      <c r="I61" s="231">
        <v>10</v>
      </c>
      <c r="J61" s="232">
        <v>16</v>
      </c>
      <c r="K61" s="231">
        <v>0</v>
      </c>
      <c r="L61" s="231">
        <v>315</v>
      </c>
      <c r="M61" s="231">
        <v>375</v>
      </c>
      <c r="N61" s="232">
        <v>690</v>
      </c>
      <c r="O61" s="231">
        <v>90</v>
      </c>
      <c r="P61" s="231">
        <v>150</v>
      </c>
      <c r="Q61" s="232">
        <v>240</v>
      </c>
      <c r="R61" s="231">
        <v>13</v>
      </c>
      <c r="S61" s="231">
        <v>195</v>
      </c>
      <c r="T61" s="233">
        <v>30</v>
      </c>
      <c r="U61" s="231">
        <v>9</v>
      </c>
      <c r="V61" s="231">
        <v>135</v>
      </c>
      <c r="W61" s="233">
        <v>45</v>
      </c>
      <c r="X61" s="231">
        <v>9</v>
      </c>
      <c r="Y61" s="231">
        <v>135</v>
      </c>
      <c r="Z61" s="233">
        <v>15</v>
      </c>
      <c r="AA61" s="430">
        <v>15</v>
      </c>
      <c r="AD61" s="238">
        <v>0</v>
      </c>
      <c r="AG61">
        <v>0</v>
      </c>
    </row>
    <row r="62" spans="1:33" x14ac:dyDescent="0.35">
      <c r="A62">
        <v>3302073</v>
      </c>
      <c r="B62" s="231">
        <v>2073</v>
      </c>
      <c r="C62" t="s">
        <v>889</v>
      </c>
      <c r="D62" s="231">
        <v>0</v>
      </c>
      <c r="E62" s="231">
        <v>22</v>
      </c>
      <c r="F62" s="231">
        <v>24</v>
      </c>
      <c r="G62" s="232">
        <v>46</v>
      </c>
      <c r="H62" s="231">
        <v>4</v>
      </c>
      <c r="I62" s="231">
        <v>8</v>
      </c>
      <c r="J62" s="232">
        <v>12</v>
      </c>
      <c r="K62" s="231">
        <v>0</v>
      </c>
      <c r="L62" s="231">
        <v>330</v>
      </c>
      <c r="M62" s="231">
        <v>360</v>
      </c>
      <c r="N62" s="232">
        <v>690</v>
      </c>
      <c r="O62" s="231">
        <v>60</v>
      </c>
      <c r="P62" s="231">
        <v>120</v>
      </c>
      <c r="Q62" s="232">
        <v>180</v>
      </c>
      <c r="R62" s="231">
        <v>33</v>
      </c>
      <c r="S62" s="231">
        <v>495</v>
      </c>
      <c r="T62" s="233">
        <v>150</v>
      </c>
      <c r="U62" s="231">
        <v>7</v>
      </c>
      <c r="V62" s="231">
        <v>105</v>
      </c>
      <c r="W62" s="233">
        <v>30</v>
      </c>
      <c r="X62" s="231">
        <v>1</v>
      </c>
      <c r="Y62" s="231">
        <v>15</v>
      </c>
      <c r="Z62" s="233">
        <v>0</v>
      </c>
      <c r="AA62" s="430">
        <v>25</v>
      </c>
      <c r="AD62" s="238">
        <v>0</v>
      </c>
      <c r="AG62">
        <v>0</v>
      </c>
    </row>
    <row r="63" spans="1:33" x14ac:dyDescent="0.35">
      <c r="A63">
        <v>3302075</v>
      </c>
      <c r="B63" s="231">
        <v>2075</v>
      </c>
      <c r="C63" t="s">
        <v>890</v>
      </c>
      <c r="D63" s="231">
        <v>0</v>
      </c>
      <c r="E63" s="231">
        <v>18</v>
      </c>
      <c r="F63" s="231">
        <v>13</v>
      </c>
      <c r="G63" s="232">
        <v>31</v>
      </c>
      <c r="H63" s="231">
        <v>0</v>
      </c>
      <c r="I63" s="231">
        <v>0</v>
      </c>
      <c r="J63" s="232">
        <v>0</v>
      </c>
      <c r="K63" s="231">
        <v>0</v>
      </c>
      <c r="L63" s="231">
        <v>270</v>
      </c>
      <c r="M63" s="231">
        <v>195</v>
      </c>
      <c r="N63" s="232">
        <v>465</v>
      </c>
      <c r="O63" s="231">
        <v>0</v>
      </c>
      <c r="P63" s="231">
        <v>0</v>
      </c>
      <c r="Q63" s="232">
        <v>0</v>
      </c>
      <c r="R63" s="231">
        <v>0</v>
      </c>
      <c r="S63" s="231">
        <v>0</v>
      </c>
      <c r="T63" s="233">
        <v>0</v>
      </c>
      <c r="U63" s="231">
        <v>16</v>
      </c>
      <c r="V63" s="231">
        <v>240</v>
      </c>
      <c r="W63" s="233">
        <v>0</v>
      </c>
      <c r="X63" s="231">
        <v>12</v>
      </c>
      <c r="Y63" s="231">
        <v>180</v>
      </c>
      <c r="Z63" s="233">
        <v>0</v>
      </c>
      <c r="AA63" s="430">
        <v>0</v>
      </c>
      <c r="AD63" s="238">
        <v>0</v>
      </c>
      <c r="AG63">
        <v>0</v>
      </c>
    </row>
    <row r="64" spans="1:33" x14ac:dyDescent="0.35">
      <c r="A64">
        <v>3302078</v>
      </c>
      <c r="B64" s="231">
        <v>2078</v>
      </c>
      <c r="C64" t="s">
        <v>891</v>
      </c>
      <c r="D64" s="231">
        <v>0</v>
      </c>
      <c r="E64" s="231">
        <v>18</v>
      </c>
      <c r="F64" s="231">
        <v>13</v>
      </c>
      <c r="G64" s="232">
        <v>31</v>
      </c>
      <c r="H64" s="231">
        <v>3</v>
      </c>
      <c r="I64" s="231">
        <v>7</v>
      </c>
      <c r="J64" s="232">
        <v>10</v>
      </c>
      <c r="K64" s="231">
        <v>0</v>
      </c>
      <c r="L64" s="231">
        <v>256</v>
      </c>
      <c r="M64" s="231">
        <v>195</v>
      </c>
      <c r="N64" s="232">
        <v>451</v>
      </c>
      <c r="O64" s="231">
        <v>34</v>
      </c>
      <c r="P64" s="231">
        <v>105</v>
      </c>
      <c r="Q64" s="232">
        <v>139</v>
      </c>
      <c r="R64" s="231">
        <v>1</v>
      </c>
      <c r="S64" s="231">
        <v>15</v>
      </c>
      <c r="T64" s="233">
        <v>15</v>
      </c>
      <c r="U64" s="231">
        <v>1</v>
      </c>
      <c r="V64" s="231">
        <v>15</v>
      </c>
      <c r="W64" s="233">
        <v>15</v>
      </c>
      <c r="X64" s="231">
        <v>10</v>
      </c>
      <c r="Y64" s="231">
        <v>148</v>
      </c>
      <c r="Z64" s="233">
        <v>19.5</v>
      </c>
      <c r="AA64" s="430">
        <v>7</v>
      </c>
      <c r="AD64" s="238">
        <v>0</v>
      </c>
      <c r="AG64">
        <v>0</v>
      </c>
    </row>
    <row r="65" spans="1:33" x14ac:dyDescent="0.35">
      <c r="A65">
        <v>3302081</v>
      </c>
      <c r="B65" s="231">
        <v>2081</v>
      </c>
      <c r="C65" t="s">
        <v>892</v>
      </c>
      <c r="D65" s="231">
        <v>0</v>
      </c>
      <c r="E65" s="231">
        <v>8</v>
      </c>
      <c r="F65" s="231">
        <v>13</v>
      </c>
      <c r="G65" s="232">
        <v>21</v>
      </c>
      <c r="H65" s="231">
        <v>0</v>
      </c>
      <c r="I65" s="231">
        <v>0</v>
      </c>
      <c r="J65" s="232">
        <v>0</v>
      </c>
      <c r="K65" s="231">
        <v>0</v>
      </c>
      <c r="L65" s="231">
        <v>120</v>
      </c>
      <c r="M65" s="231">
        <v>195</v>
      </c>
      <c r="N65" s="232">
        <v>315</v>
      </c>
      <c r="O65" s="231">
        <v>0</v>
      </c>
      <c r="P65" s="231">
        <v>0</v>
      </c>
      <c r="Q65" s="232">
        <v>0</v>
      </c>
      <c r="R65" s="231">
        <v>0</v>
      </c>
      <c r="S65" s="231">
        <v>0</v>
      </c>
      <c r="T65" s="233">
        <v>0</v>
      </c>
      <c r="U65" s="231">
        <v>0</v>
      </c>
      <c r="V65" s="231">
        <v>0</v>
      </c>
      <c r="W65" s="233">
        <v>0</v>
      </c>
      <c r="X65" s="231">
        <v>0</v>
      </c>
      <c r="Y65" s="231">
        <v>0</v>
      </c>
      <c r="Z65" s="233">
        <v>0</v>
      </c>
      <c r="AA65" s="430">
        <v>6</v>
      </c>
      <c r="AD65" s="238">
        <v>0</v>
      </c>
      <c r="AG65">
        <v>0</v>
      </c>
    </row>
    <row r="66" spans="1:33" x14ac:dyDescent="0.35">
      <c r="A66">
        <v>3302082</v>
      </c>
      <c r="B66" s="231">
        <v>2082</v>
      </c>
      <c r="C66" t="s">
        <v>893</v>
      </c>
      <c r="D66" s="231">
        <v>0</v>
      </c>
      <c r="E66" s="231">
        <v>9</v>
      </c>
      <c r="F66" s="231">
        <v>18</v>
      </c>
      <c r="G66" s="232">
        <v>27</v>
      </c>
      <c r="H66" s="231">
        <v>0</v>
      </c>
      <c r="I66" s="231">
        <v>0</v>
      </c>
      <c r="J66" s="232">
        <v>0</v>
      </c>
      <c r="K66" s="231">
        <v>0</v>
      </c>
      <c r="L66" s="231">
        <v>135</v>
      </c>
      <c r="M66" s="231">
        <v>270</v>
      </c>
      <c r="N66" s="232">
        <v>405</v>
      </c>
      <c r="O66" s="231">
        <v>0</v>
      </c>
      <c r="P66" s="231">
        <v>0</v>
      </c>
      <c r="Q66" s="232">
        <v>0</v>
      </c>
      <c r="R66" s="231">
        <v>10</v>
      </c>
      <c r="S66" s="231">
        <v>150</v>
      </c>
      <c r="T66" s="233">
        <v>0</v>
      </c>
      <c r="U66" s="231">
        <v>12</v>
      </c>
      <c r="V66" s="231">
        <v>180</v>
      </c>
      <c r="W66" s="233">
        <v>0</v>
      </c>
      <c r="X66" s="231">
        <v>4</v>
      </c>
      <c r="Y66" s="231">
        <v>60</v>
      </c>
      <c r="Z66" s="233">
        <v>0</v>
      </c>
      <c r="AA66" s="430">
        <v>13</v>
      </c>
      <c r="AD66" s="238">
        <v>0</v>
      </c>
      <c r="AG66">
        <v>0</v>
      </c>
    </row>
    <row r="67" spans="1:33" x14ac:dyDescent="0.35">
      <c r="A67">
        <v>3302086</v>
      </c>
      <c r="B67" s="231">
        <v>2086</v>
      </c>
      <c r="C67" t="s">
        <v>894</v>
      </c>
      <c r="D67" s="231">
        <v>0</v>
      </c>
      <c r="E67" s="231">
        <v>19</v>
      </c>
      <c r="F67" s="231">
        <v>29</v>
      </c>
      <c r="G67" s="232">
        <v>48</v>
      </c>
      <c r="H67" s="231">
        <v>0</v>
      </c>
      <c r="I67" s="231">
        <v>0</v>
      </c>
      <c r="J67" s="232">
        <v>0</v>
      </c>
      <c r="K67" s="231">
        <v>0</v>
      </c>
      <c r="L67" s="231">
        <v>285</v>
      </c>
      <c r="M67" s="231">
        <v>435</v>
      </c>
      <c r="N67" s="232">
        <v>720</v>
      </c>
      <c r="O67" s="231">
        <v>0</v>
      </c>
      <c r="P67" s="231">
        <v>0</v>
      </c>
      <c r="Q67" s="232">
        <v>0</v>
      </c>
      <c r="R67" s="231">
        <v>1</v>
      </c>
      <c r="S67" s="231">
        <v>15</v>
      </c>
      <c r="T67" s="233">
        <v>0</v>
      </c>
      <c r="U67" s="231">
        <v>10</v>
      </c>
      <c r="V67" s="231">
        <v>150</v>
      </c>
      <c r="W67" s="233">
        <v>0</v>
      </c>
      <c r="X67" s="231">
        <v>34</v>
      </c>
      <c r="Y67" s="231">
        <v>510</v>
      </c>
      <c r="Z67" s="233">
        <v>0</v>
      </c>
      <c r="AA67" s="430">
        <v>13</v>
      </c>
      <c r="AD67" s="238">
        <v>0</v>
      </c>
      <c r="AG67">
        <v>0</v>
      </c>
    </row>
    <row r="68" spans="1:33" x14ac:dyDescent="0.35">
      <c r="A68">
        <v>3302093</v>
      </c>
      <c r="B68" s="231">
        <v>2093</v>
      </c>
      <c r="C68" t="s">
        <v>895</v>
      </c>
      <c r="D68" s="231">
        <v>0</v>
      </c>
      <c r="E68" s="231">
        <v>21</v>
      </c>
      <c r="F68" s="231">
        <v>21</v>
      </c>
      <c r="G68" s="232">
        <v>42</v>
      </c>
      <c r="H68" s="231">
        <v>0</v>
      </c>
      <c r="I68" s="231">
        <v>0</v>
      </c>
      <c r="J68" s="232">
        <v>0</v>
      </c>
      <c r="K68" s="231">
        <v>0</v>
      </c>
      <c r="L68" s="231">
        <v>315</v>
      </c>
      <c r="M68" s="231">
        <v>315</v>
      </c>
      <c r="N68" s="232">
        <v>630</v>
      </c>
      <c r="O68" s="231">
        <v>0</v>
      </c>
      <c r="P68" s="231">
        <v>0</v>
      </c>
      <c r="Q68" s="232">
        <v>0</v>
      </c>
      <c r="R68" s="231">
        <v>1</v>
      </c>
      <c r="S68" s="231">
        <v>15</v>
      </c>
      <c r="T68" s="233">
        <v>0</v>
      </c>
      <c r="U68" s="231">
        <v>0</v>
      </c>
      <c r="V68" s="231">
        <v>0</v>
      </c>
      <c r="W68" s="233">
        <v>0</v>
      </c>
      <c r="X68" s="231">
        <v>3</v>
      </c>
      <c r="Y68" s="231">
        <v>45</v>
      </c>
      <c r="Z68" s="233">
        <v>0</v>
      </c>
      <c r="AA68" s="430">
        <v>3</v>
      </c>
      <c r="AD68" s="238">
        <v>0</v>
      </c>
      <c r="AG68">
        <v>0</v>
      </c>
    </row>
    <row r="69" spans="1:33" x14ac:dyDescent="0.35">
      <c r="A69">
        <v>3302096</v>
      </c>
      <c r="B69" s="231">
        <v>2096</v>
      </c>
      <c r="C69" t="s">
        <v>896</v>
      </c>
      <c r="D69" s="231">
        <v>0</v>
      </c>
      <c r="E69" s="231">
        <v>9</v>
      </c>
      <c r="F69" s="231">
        <v>0</v>
      </c>
      <c r="G69" s="232">
        <v>9</v>
      </c>
      <c r="H69" s="231">
        <v>0</v>
      </c>
      <c r="I69" s="231">
        <v>0</v>
      </c>
      <c r="J69" s="232">
        <v>0</v>
      </c>
      <c r="K69" s="231">
        <v>0</v>
      </c>
      <c r="L69" s="231">
        <v>135</v>
      </c>
      <c r="M69" s="231">
        <v>0</v>
      </c>
      <c r="N69" s="232">
        <v>135</v>
      </c>
      <c r="O69" s="231">
        <v>0</v>
      </c>
      <c r="P69" s="231">
        <v>0</v>
      </c>
      <c r="Q69" s="232">
        <v>0</v>
      </c>
      <c r="R69" s="231">
        <v>5</v>
      </c>
      <c r="S69" s="231">
        <v>75</v>
      </c>
      <c r="T69" s="233">
        <v>0</v>
      </c>
      <c r="U69" s="231">
        <v>3</v>
      </c>
      <c r="V69" s="231">
        <v>45</v>
      </c>
      <c r="W69" s="233">
        <v>0</v>
      </c>
      <c r="X69" s="231">
        <v>0</v>
      </c>
      <c r="Y69" s="231">
        <v>0</v>
      </c>
      <c r="Z69" s="233">
        <v>0</v>
      </c>
      <c r="AA69" s="430">
        <v>16</v>
      </c>
      <c r="AD69" s="238">
        <v>0</v>
      </c>
      <c r="AG69">
        <v>0</v>
      </c>
    </row>
    <row r="70" spans="1:33" x14ac:dyDescent="0.35">
      <c r="A70">
        <v>3302097</v>
      </c>
      <c r="B70" s="231">
        <v>2097</v>
      </c>
      <c r="C70" t="s">
        <v>897</v>
      </c>
      <c r="D70" s="231">
        <v>0</v>
      </c>
      <c r="E70" s="231">
        <v>13</v>
      </c>
      <c r="F70" s="231">
        <v>11</v>
      </c>
      <c r="G70" s="232">
        <v>24</v>
      </c>
      <c r="H70" s="231">
        <v>5</v>
      </c>
      <c r="I70" s="231">
        <v>1</v>
      </c>
      <c r="J70" s="232">
        <v>6</v>
      </c>
      <c r="K70" s="231">
        <v>0</v>
      </c>
      <c r="L70" s="231">
        <v>195</v>
      </c>
      <c r="M70" s="231">
        <v>165</v>
      </c>
      <c r="N70" s="232">
        <v>360</v>
      </c>
      <c r="O70" s="231">
        <v>75</v>
      </c>
      <c r="P70" s="231">
        <v>15</v>
      </c>
      <c r="Q70" s="232">
        <v>90</v>
      </c>
      <c r="R70" s="231">
        <v>4</v>
      </c>
      <c r="S70" s="231">
        <v>60</v>
      </c>
      <c r="T70" s="233">
        <v>0</v>
      </c>
      <c r="U70" s="231">
        <v>9</v>
      </c>
      <c r="V70" s="231">
        <v>135</v>
      </c>
      <c r="W70" s="233">
        <v>30</v>
      </c>
      <c r="X70" s="231">
        <v>6</v>
      </c>
      <c r="Y70" s="231">
        <v>90</v>
      </c>
      <c r="Z70" s="233">
        <v>30</v>
      </c>
      <c r="AA70" s="430">
        <v>10</v>
      </c>
      <c r="AD70" s="238">
        <v>0</v>
      </c>
      <c r="AG70">
        <v>0</v>
      </c>
    </row>
    <row r="71" spans="1:33" x14ac:dyDescent="0.35">
      <c r="A71">
        <v>3302098</v>
      </c>
      <c r="B71" s="231">
        <v>2098</v>
      </c>
      <c r="C71" t="s">
        <v>898</v>
      </c>
      <c r="D71" s="231">
        <v>0</v>
      </c>
      <c r="E71" s="231">
        <v>13</v>
      </c>
      <c r="F71" s="231">
        <v>13</v>
      </c>
      <c r="G71" s="232">
        <v>26</v>
      </c>
      <c r="H71" s="231">
        <v>0</v>
      </c>
      <c r="I71" s="231">
        <v>0</v>
      </c>
      <c r="J71" s="232">
        <v>0</v>
      </c>
      <c r="K71" s="231">
        <v>0</v>
      </c>
      <c r="L71" s="231">
        <v>195</v>
      </c>
      <c r="M71" s="231">
        <v>195</v>
      </c>
      <c r="N71" s="232">
        <v>390</v>
      </c>
      <c r="O71" s="231">
        <v>0</v>
      </c>
      <c r="P71" s="231">
        <v>0</v>
      </c>
      <c r="Q71" s="232">
        <v>0</v>
      </c>
      <c r="R71" s="231">
        <v>8</v>
      </c>
      <c r="S71" s="231">
        <v>120</v>
      </c>
      <c r="T71" s="233">
        <v>0</v>
      </c>
      <c r="U71" s="231">
        <v>3</v>
      </c>
      <c r="V71" s="231">
        <v>45</v>
      </c>
      <c r="W71" s="233">
        <v>0</v>
      </c>
      <c r="X71" s="231">
        <v>13</v>
      </c>
      <c r="Y71" s="231">
        <v>195</v>
      </c>
      <c r="Z71" s="233">
        <v>0</v>
      </c>
      <c r="AA71" s="430">
        <v>14</v>
      </c>
      <c r="AD71" s="238">
        <v>0</v>
      </c>
      <c r="AG71">
        <v>0</v>
      </c>
    </row>
    <row r="72" spans="1:33" x14ac:dyDescent="0.35">
      <c r="A72">
        <v>3302099</v>
      </c>
      <c r="B72" s="231">
        <v>2099</v>
      </c>
      <c r="C72" t="s">
        <v>899</v>
      </c>
      <c r="D72" s="231">
        <v>0</v>
      </c>
      <c r="E72" s="231">
        <v>12</v>
      </c>
      <c r="F72" s="231">
        <v>10</v>
      </c>
      <c r="G72" s="232">
        <v>22</v>
      </c>
      <c r="H72" s="231">
        <v>0</v>
      </c>
      <c r="I72" s="231">
        <v>0</v>
      </c>
      <c r="J72" s="232">
        <v>0</v>
      </c>
      <c r="K72" s="231">
        <v>0</v>
      </c>
      <c r="L72" s="231">
        <v>180</v>
      </c>
      <c r="M72" s="231">
        <v>150</v>
      </c>
      <c r="N72" s="232">
        <v>330</v>
      </c>
      <c r="O72" s="231">
        <v>0</v>
      </c>
      <c r="P72" s="231">
        <v>0</v>
      </c>
      <c r="Q72" s="232">
        <v>0</v>
      </c>
      <c r="R72" s="231">
        <v>11</v>
      </c>
      <c r="S72" s="231">
        <v>165</v>
      </c>
      <c r="T72" s="233">
        <v>0</v>
      </c>
      <c r="U72" s="231">
        <v>1</v>
      </c>
      <c r="V72" s="231">
        <v>15</v>
      </c>
      <c r="W72" s="233">
        <v>0</v>
      </c>
      <c r="X72" s="231">
        <v>4</v>
      </c>
      <c r="Y72" s="231">
        <v>60</v>
      </c>
      <c r="Z72" s="233">
        <v>0</v>
      </c>
      <c r="AA72" s="430">
        <v>10</v>
      </c>
      <c r="AD72" s="238">
        <v>0</v>
      </c>
      <c r="AG72">
        <v>0</v>
      </c>
    </row>
    <row r="73" spans="1:33" x14ac:dyDescent="0.35">
      <c r="A73">
        <v>3302100</v>
      </c>
      <c r="B73" s="231">
        <v>2100</v>
      </c>
      <c r="C73" t="s">
        <v>900</v>
      </c>
      <c r="D73" s="231">
        <v>0</v>
      </c>
      <c r="E73" s="231">
        <v>9</v>
      </c>
      <c r="F73" s="231">
        <v>6</v>
      </c>
      <c r="G73" s="232">
        <v>15</v>
      </c>
      <c r="H73" s="231">
        <v>0</v>
      </c>
      <c r="I73" s="231">
        <v>0</v>
      </c>
      <c r="J73" s="232">
        <v>0</v>
      </c>
      <c r="K73" s="231">
        <v>0</v>
      </c>
      <c r="L73" s="231">
        <v>135</v>
      </c>
      <c r="M73" s="231">
        <v>90</v>
      </c>
      <c r="N73" s="232">
        <v>225</v>
      </c>
      <c r="O73" s="231">
        <v>0</v>
      </c>
      <c r="P73" s="231">
        <v>0</v>
      </c>
      <c r="Q73" s="232">
        <v>0</v>
      </c>
      <c r="R73" s="231">
        <v>8</v>
      </c>
      <c r="S73" s="231">
        <v>120</v>
      </c>
      <c r="T73" s="233">
        <v>0</v>
      </c>
      <c r="U73" s="231">
        <v>6</v>
      </c>
      <c r="V73" s="231">
        <v>90</v>
      </c>
      <c r="W73" s="233">
        <v>0</v>
      </c>
      <c r="X73" s="231">
        <v>0</v>
      </c>
      <c r="Y73" s="231">
        <v>0</v>
      </c>
      <c r="Z73" s="233">
        <v>0</v>
      </c>
      <c r="AA73" s="430">
        <v>8</v>
      </c>
      <c r="AD73" s="238">
        <v>0</v>
      </c>
      <c r="AG73">
        <v>0</v>
      </c>
    </row>
    <row r="74" spans="1:33" x14ac:dyDescent="0.35">
      <c r="A74">
        <v>3302102</v>
      </c>
      <c r="B74" s="231">
        <v>2102</v>
      </c>
      <c r="C74" t="s">
        <v>901</v>
      </c>
      <c r="D74" s="231">
        <v>0</v>
      </c>
      <c r="E74" s="231">
        <v>11</v>
      </c>
      <c r="F74" s="231">
        <v>17</v>
      </c>
      <c r="G74" s="232">
        <v>28</v>
      </c>
      <c r="H74" s="231">
        <v>0</v>
      </c>
      <c r="I74" s="231">
        <v>0</v>
      </c>
      <c r="J74" s="232">
        <v>0</v>
      </c>
      <c r="K74" s="231">
        <v>0</v>
      </c>
      <c r="L74" s="231">
        <v>165</v>
      </c>
      <c r="M74" s="231">
        <v>255</v>
      </c>
      <c r="N74" s="232">
        <v>420</v>
      </c>
      <c r="O74" s="231">
        <v>0</v>
      </c>
      <c r="P74" s="231">
        <v>0</v>
      </c>
      <c r="Q74" s="232">
        <v>0</v>
      </c>
      <c r="R74" s="231">
        <v>19</v>
      </c>
      <c r="S74" s="231">
        <v>285</v>
      </c>
      <c r="T74" s="233">
        <v>0</v>
      </c>
      <c r="U74" s="231">
        <v>5</v>
      </c>
      <c r="V74" s="231">
        <v>75</v>
      </c>
      <c r="W74" s="233">
        <v>0</v>
      </c>
      <c r="X74" s="231">
        <v>1</v>
      </c>
      <c r="Y74" s="231">
        <v>15</v>
      </c>
      <c r="Z74" s="233">
        <v>0</v>
      </c>
      <c r="AA74" s="430">
        <v>13</v>
      </c>
      <c r="AD74" s="238">
        <v>0</v>
      </c>
      <c r="AG74">
        <v>0</v>
      </c>
    </row>
    <row r="75" spans="1:33" x14ac:dyDescent="0.35">
      <c r="A75">
        <v>3302103</v>
      </c>
      <c r="B75" s="231">
        <v>2103</v>
      </c>
      <c r="C75" t="s">
        <v>902</v>
      </c>
      <c r="D75" s="231">
        <v>0</v>
      </c>
      <c r="E75" s="231">
        <v>34</v>
      </c>
      <c r="F75" s="231">
        <v>24</v>
      </c>
      <c r="G75" s="232">
        <v>58</v>
      </c>
      <c r="H75" s="231">
        <v>8</v>
      </c>
      <c r="I75" s="231">
        <v>12</v>
      </c>
      <c r="J75" s="232">
        <v>20</v>
      </c>
      <c r="K75" s="231">
        <v>0</v>
      </c>
      <c r="L75" s="231">
        <v>510</v>
      </c>
      <c r="M75" s="231">
        <v>360</v>
      </c>
      <c r="N75" s="232">
        <v>870</v>
      </c>
      <c r="O75" s="231">
        <v>120</v>
      </c>
      <c r="P75" s="231">
        <v>180</v>
      </c>
      <c r="Q75" s="232">
        <v>300</v>
      </c>
      <c r="R75" s="231">
        <v>4</v>
      </c>
      <c r="S75" s="231">
        <v>60</v>
      </c>
      <c r="T75" s="233">
        <v>0</v>
      </c>
      <c r="U75" s="231">
        <v>9</v>
      </c>
      <c r="V75" s="231">
        <v>135</v>
      </c>
      <c r="W75" s="233">
        <v>60</v>
      </c>
      <c r="X75" s="231">
        <v>20</v>
      </c>
      <c r="Y75" s="231">
        <v>300</v>
      </c>
      <c r="Z75" s="233">
        <v>75</v>
      </c>
      <c r="AA75" s="430">
        <v>19</v>
      </c>
      <c r="AD75" s="238">
        <v>0</v>
      </c>
      <c r="AG75">
        <v>0</v>
      </c>
    </row>
    <row r="76" spans="1:33" x14ac:dyDescent="0.35">
      <c r="A76">
        <v>3302108</v>
      </c>
      <c r="B76" s="231">
        <v>2108</v>
      </c>
      <c r="C76" t="s">
        <v>903</v>
      </c>
      <c r="D76" s="231">
        <v>0</v>
      </c>
      <c r="E76" s="231">
        <v>26</v>
      </c>
      <c r="F76" s="231">
        <v>26</v>
      </c>
      <c r="G76" s="232">
        <v>52</v>
      </c>
      <c r="H76" s="231">
        <v>0</v>
      </c>
      <c r="I76" s="231">
        <v>0</v>
      </c>
      <c r="J76" s="232">
        <v>0</v>
      </c>
      <c r="K76" s="231">
        <v>0</v>
      </c>
      <c r="L76" s="231">
        <v>390</v>
      </c>
      <c r="M76" s="231">
        <v>390</v>
      </c>
      <c r="N76" s="232">
        <v>780</v>
      </c>
      <c r="O76" s="231">
        <v>0</v>
      </c>
      <c r="P76" s="231">
        <v>0</v>
      </c>
      <c r="Q76" s="232">
        <v>0</v>
      </c>
      <c r="R76" s="231">
        <v>0</v>
      </c>
      <c r="S76" s="231">
        <v>0</v>
      </c>
      <c r="T76" s="233">
        <v>0</v>
      </c>
      <c r="U76" s="231">
        <v>39</v>
      </c>
      <c r="V76" s="231">
        <v>585</v>
      </c>
      <c r="W76" s="233">
        <v>0</v>
      </c>
      <c r="X76" s="231">
        <v>10</v>
      </c>
      <c r="Y76" s="231">
        <v>150</v>
      </c>
      <c r="Z76" s="233">
        <v>0</v>
      </c>
      <c r="AA76" s="430">
        <v>0</v>
      </c>
      <c r="AD76" s="238">
        <v>0</v>
      </c>
      <c r="AG76">
        <v>0</v>
      </c>
    </row>
    <row r="77" spans="1:33" x14ac:dyDescent="0.35">
      <c r="A77">
        <v>3302109</v>
      </c>
      <c r="B77" s="231">
        <v>2109</v>
      </c>
      <c r="C77" t="s">
        <v>904</v>
      </c>
      <c r="D77" s="231">
        <v>0</v>
      </c>
      <c r="E77" s="231">
        <v>5</v>
      </c>
      <c r="F77" s="231">
        <v>16</v>
      </c>
      <c r="G77" s="232">
        <v>21</v>
      </c>
      <c r="H77" s="231">
        <v>0</v>
      </c>
      <c r="I77" s="231">
        <v>0</v>
      </c>
      <c r="J77" s="232">
        <v>0</v>
      </c>
      <c r="K77" s="231">
        <v>0</v>
      </c>
      <c r="L77" s="231">
        <v>75</v>
      </c>
      <c r="M77" s="231">
        <v>240</v>
      </c>
      <c r="N77" s="232">
        <v>315</v>
      </c>
      <c r="O77" s="231">
        <v>0</v>
      </c>
      <c r="P77" s="231">
        <v>0</v>
      </c>
      <c r="Q77" s="232">
        <v>0</v>
      </c>
      <c r="R77" s="231">
        <v>5</v>
      </c>
      <c r="S77" s="231">
        <v>75</v>
      </c>
      <c r="T77" s="233">
        <v>0</v>
      </c>
      <c r="U77" s="231">
        <v>2</v>
      </c>
      <c r="V77" s="231">
        <v>30</v>
      </c>
      <c r="W77" s="233">
        <v>0</v>
      </c>
      <c r="X77" s="231">
        <v>7</v>
      </c>
      <c r="Y77" s="231">
        <v>105</v>
      </c>
      <c r="Z77" s="233">
        <v>0</v>
      </c>
      <c r="AA77" s="430">
        <v>10</v>
      </c>
      <c r="AD77" s="238">
        <v>0</v>
      </c>
      <c r="AG77">
        <v>0</v>
      </c>
    </row>
    <row r="78" spans="1:33" x14ac:dyDescent="0.35">
      <c r="A78">
        <v>3302110</v>
      </c>
      <c r="B78" s="231">
        <v>2110</v>
      </c>
      <c r="C78" t="s">
        <v>905</v>
      </c>
      <c r="D78" s="231">
        <v>0</v>
      </c>
      <c r="E78" s="231">
        <v>42</v>
      </c>
      <c r="F78" s="231">
        <v>33</v>
      </c>
      <c r="G78" s="232">
        <v>75</v>
      </c>
      <c r="H78" s="231">
        <v>0</v>
      </c>
      <c r="I78" s="231">
        <v>0</v>
      </c>
      <c r="J78" s="232">
        <v>0</v>
      </c>
      <c r="K78" s="231">
        <v>0</v>
      </c>
      <c r="L78" s="231">
        <v>630</v>
      </c>
      <c r="M78" s="231">
        <v>495</v>
      </c>
      <c r="N78" s="232">
        <v>1125</v>
      </c>
      <c r="O78" s="231">
        <v>0</v>
      </c>
      <c r="P78" s="231">
        <v>0</v>
      </c>
      <c r="Q78" s="232">
        <v>0</v>
      </c>
      <c r="R78" s="231">
        <v>9</v>
      </c>
      <c r="S78" s="231">
        <v>135</v>
      </c>
      <c r="T78" s="233">
        <v>0</v>
      </c>
      <c r="U78" s="231">
        <v>1</v>
      </c>
      <c r="V78" s="231">
        <v>15</v>
      </c>
      <c r="W78" s="233">
        <v>0</v>
      </c>
      <c r="X78" s="231">
        <v>44</v>
      </c>
      <c r="Y78" s="231">
        <v>660</v>
      </c>
      <c r="Z78" s="233">
        <v>0</v>
      </c>
      <c r="AA78" s="430">
        <v>5</v>
      </c>
      <c r="AD78" s="238">
        <v>0</v>
      </c>
      <c r="AG78">
        <v>0</v>
      </c>
    </row>
    <row r="79" spans="1:33" x14ac:dyDescent="0.35">
      <c r="A79">
        <v>3302115</v>
      </c>
      <c r="B79" s="231">
        <v>2115</v>
      </c>
      <c r="C79" t="s">
        <v>906</v>
      </c>
      <c r="D79" s="231">
        <v>0</v>
      </c>
      <c r="E79" s="231">
        <v>22</v>
      </c>
      <c r="F79" s="231">
        <v>17</v>
      </c>
      <c r="G79" s="232">
        <v>39</v>
      </c>
      <c r="H79" s="231">
        <v>4</v>
      </c>
      <c r="I79" s="231">
        <v>9</v>
      </c>
      <c r="J79" s="232">
        <v>13</v>
      </c>
      <c r="K79" s="231">
        <v>0</v>
      </c>
      <c r="L79" s="231">
        <v>330</v>
      </c>
      <c r="M79" s="231">
        <v>255</v>
      </c>
      <c r="N79" s="232">
        <v>585</v>
      </c>
      <c r="O79" s="231">
        <v>60</v>
      </c>
      <c r="P79" s="231">
        <v>135</v>
      </c>
      <c r="Q79" s="232">
        <v>195</v>
      </c>
      <c r="R79" s="231">
        <v>12</v>
      </c>
      <c r="S79" s="231">
        <v>180</v>
      </c>
      <c r="T79" s="233">
        <v>30</v>
      </c>
      <c r="U79" s="231">
        <v>14</v>
      </c>
      <c r="V79" s="231">
        <v>210</v>
      </c>
      <c r="W79" s="233">
        <v>60</v>
      </c>
      <c r="X79" s="231">
        <v>0</v>
      </c>
      <c r="Y79" s="231">
        <v>0</v>
      </c>
      <c r="Z79" s="233">
        <v>0</v>
      </c>
      <c r="AA79" s="430">
        <v>21</v>
      </c>
      <c r="AD79" s="238">
        <v>0</v>
      </c>
      <c r="AG79">
        <v>0</v>
      </c>
    </row>
    <row r="80" spans="1:33" x14ac:dyDescent="0.35">
      <c r="A80">
        <v>3302117</v>
      </c>
      <c r="B80" s="231">
        <v>2117</v>
      </c>
      <c r="C80" t="s">
        <v>907</v>
      </c>
      <c r="D80" s="231">
        <v>0</v>
      </c>
      <c r="E80" s="231">
        <v>33</v>
      </c>
      <c r="F80" s="231">
        <v>20</v>
      </c>
      <c r="G80" s="232">
        <v>53</v>
      </c>
      <c r="H80" s="231">
        <v>0</v>
      </c>
      <c r="I80" s="231">
        <v>0</v>
      </c>
      <c r="J80" s="232">
        <v>0</v>
      </c>
      <c r="K80" s="231">
        <v>0</v>
      </c>
      <c r="L80" s="231">
        <v>495</v>
      </c>
      <c r="M80" s="231">
        <v>300</v>
      </c>
      <c r="N80" s="232">
        <v>795</v>
      </c>
      <c r="O80" s="231">
        <v>0</v>
      </c>
      <c r="P80" s="231">
        <v>0</v>
      </c>
      <c r="Q80" s="232">
        <v>0</v>
      </c>
      <c r="R80" s="231">
        <v>7</v>
      </c>
      <c r="S80" s="231">
        <v>105</v>
      </c>
      <c r="T80" s="233">
        <v>0</v>
      </c>
      <c r="U80" s="231">
        <v>10</v>
      </c>
      <c r="V80" s="231">
        <v>150</v>
      </c>
      <c r="W80" s="233">
        <v>0</v>
      </c>
      <c r="X80" s="231">
        <v>35</v>
      </c>
      <c r="Y80" s="231">
        <v>525</v>
      </c>
      <c r="Z80" s="233">
        <v>0</v>
      </c>
      <c r="AA80" s="430">
        <v>9</v>
      </c>
      <c r="AD80" s="238">
        <v>0</v>
      </c>
      <c r="AG80">
        <v>0</v>
      </c>
    </row>
    <row r="81" spans="1:33" x14ac:dyDescent="0.35">
      <c r="A81">
        <v>3302119</v>
      </c>
      <c r="B81" s="231">
        <v>2119</v>
      </c>
      <c r="C81" t="s">
        <v>908</v>
      </c>
      <c r="D81" s="231">
        <v>0</v>
      </c>
      <c r="E81" s="231">
        <v>17</v>
      </c>
      <c r="F81" s="231">
        <v>22</v>
      </c>
      <c r="G81" s="232">
        <v>39</v>
      </c>
      <c r="H81" s="231">
        <v>4</v>
      </c>
      <c r="I81" s="231">
        <v>3</v>
      </c>
      <c r="J81" s="232">
        <v>7</v>
      </c>
      <c r="K81" s="231">
        <v>0</v>
      </c>
      <c r="L81" s="231">
        <v>255</v>
      </c>
      <c r="M81" s="231">
        <v>330</v>
      </c>
      <c r="N81" s="232">
        <v>585</v>
      </c>
      <c r="O81" s="231">
        <v>60</v>
      </c>
      <c r="P81" s="231">
        <v>45</v>
      </c>
      <c r="Q81" s="232">
        <v>105</v>
      </c>
      <c r="R81" s="231">
        <v>0</v>
      </c>
      <c r="S81" s="231">
        <v>0</v>
      </c>
      <c r="T81" s="233">
        <v>0</v>
      </c>
      <c r="U81" s="231">
        <v>1</v>
      </c>
      <c r="V81" s="231">
        <v>15</v>
      </c>
      <c r="W81" s="233">
        <v>0</v>
      </c>
      <c r="X81" s="231">
        <v>14</v>
      </c>
      <c r="Y81" s="231">
        <v>210</v>
      </c>
      <c r="Z81" s="233">
        <v>30</v>
      </c>
      <c r="AA81" s="430">
        <v>11</v>
      </c>
      <c r="AD81" s="238">
        <v>0</v>
      </c>
      <c r="AG81">
        <v>0</v>
      </c>
    </row>
    <row r="82" spans="1:33" x14ac:dyDescent="0.35">
      <c r="A82">
        <v>3302121</v>
      </c>
      <c r="B82" s="231">
        <v>2121</v>
      </c>
      <c r="C82" t="s">
        <v>909</v>
      </c>
      <c r="D82" s="231">
        <v>2</v>
      </c>
      <c r="E82" s="231">
        <v>16</v>
      </c>
      <c r="F82" s="231">
        <v>18</v>
      </c>
      <c r="G82" s="232">
        <v>34</v>
      </c>
      <c r="H82" s="231">
        <v>0</v>
      </c>
      <c r="I82" s="231">
        <v>0</v>
      </c>
      <c r="J82" s="232">
        <v>0</v>
      </c>
      <c r="K82" s="231">
        <v>30</v>
      </c>
      <c r="L82" s="231">
        <v>240</v>
      </c>
      <c r="M82" s="231">
        <v>270</v>
      </c>
      <c r="N82" s="232">
        <v>510</v>
      </c>
      <c r="O82" s="231">
        <v>0</v>
      </c>
      <c r="P82" s="231">
        <v>0</v>
      </c>
      <c r="Q82" s="232">
        <v>0</v>
      </c>
      <c r="R82" s="231">
        <v>29</v>
      </c>
      <c r="S82" s="231">
        <v>435</v>
      </c>
      <c r="T82" s="233">
        <v>0</v>
      </c>
      <c r="U82" s="231">
        <v>2</v>
      </c>
      <c r="V82" s="231">
        <v>30</v>
      </c>
      <c r="W82" s="233">
        <v>0</v>
      </c>
      <c r="X82" s="231">
        <v>0</v>
      </c>
      <c r="Y82" s="231">
        <v>0</v>
      </c>
      <c r="Z82" s="233">
        <v>0</v>
      </c>
      <c r="AA82" s="430">
        <v>0</v>
      </c>
      <c r="AD82" s="238">
        <v>0</v>
      </c>
      <c r="AG82">
        <v>0</v>
      </c>
    </row>
    <row r="83" spans="1:33" x14ac:dyDescent="0.35">
      <c r="A83">
        <v>3302122</v>
      </c>
      <c r="B83" s="231">
        <v>2122</v>
      </c>
      <c r="C83" t="s">
        <v>910</v>
      </c>
      <c r="D83" s="231">
        <v>0</v>
      </c>
      <c r="E83" s="231">
        <v>49</v>
      </c>
      <c r="F83" s="231">
        <v>38</v>
      </c>
      <c r="G83" s="232">
        <v>87</v>
      </c>
      <c r="H83" s="231">
        <v>5</v>
      </c>
      <c r="I83" s="231">
        <v>5</v>
      </c>
      <c r="J83" s="232">
        <v>10</v>
      </c>
      <c r="K83" s="231">
        <v>0</v>
      </c>
      <c r="L83" s="231">
        <v>735</v>
      </c>
      <c r="M83" s="231">
        <v>570</v>
      </c>
      <c r="N83" s="232">
        <v>1305</v>
      </c>
      <c r="O83" s="231">
        <v>90</v>
      </c>
      <c r="P83" s="231">
        <v>75</v>
      </c>
      <c r="Q83" s="232">
        <v>165</v>
      </c>
      <c r="R83" s="231">
        <v>1</v>
      </c>
      <c r="S83" s="231">
        <v>15</v>
      </c>
      <c r="T83" s="233">
        <v>0</v>
      </c>
      <c r="U83" s="231">
        <v>16</v>
      </c>
      <c r="V83" s="231">
        <v>240</v>
      </c>
      <c r="W83" s="233">
        <v>30</v>
      </c>
      <c r="X83" s="231">
        <v>54</v>
      </c>
      <c r="Y83" s="231">
        <v>810</v>
      </c>
      <c r="Z83" s="233">
        <v>90</v>
      </c>
      <c r="AA83" s="430">
        <v>39</v>
      </c>
      <c r="AD83" s="238">
        <v>0</v>
      </c>
      <c r="AG83">
        <v>0</v>
      </c>
    </row>
    <row r="84" spans="1:33" x14ac:dyDescent="0.35">
      <c r="A84">
        <v>3302127</v>
      </c>
      <c r="B84" s="231">
        <v>2127</v>
      </c>
      <c r="C84" t="s">
        <v>129</v>
      </c>
      <c r="D84" s="231">
        <v>0</v>
      </c>
      <c r="E84" s="231">
        <v>25</v>
      </c>
      <c r="F84" s="231">
        <v>16</v>
      </c>
      <c r="G84" s="232">
        <v>41</v>
      </c>
      <c r="H84" s="231">
        <v>3</v>
      </c>
      <c r="I84" s="231">
        <v>4</v>
      </c>
      <c r="J84" s="232">
        <v>7</v>
      </c>
      <c r="K84" s="231">
        <v>0</v>
      </c>
      <c r="L84" s="231">
        <v>375</v>
      </c>
      <c r="M84" s="231">
        <v>240</v>
      </c>
      <c r="N84" s="232">
        <v>615</v>
      </c>
      <c r="O84" s="231">
        <v>45</v>
      </c>
      <c r="P84" s="231">
        <v>60</v>
      </c>
      <c r="Q84" s="232">
        <v>105</v>
      </c>
      <c r="R84" s="231">
        <v>9</v>
      </c>
      <c r="S84" s="231">
        <v>135</v>
      </c>
      <c r="T84" s="233">
        <v>15</v>
      </c>
      <c r="U84" s="231">
        <v>17</v>
      </c>
      <c r="V84" s="231">
        <v>255</v>
      </c>
      <c r="W84" s="233">
        <v>45</v>
      </c>
      <c r="X84" s="231">
        <v>14</v>
      </c>
      <c r="Y84" s="231">
        <v>210</v>
      </c>
      <c r="Z84" s="233">
        <v>45</v>
      </c>
      <c r="AA84" s="430">
        <v>16</v>
      </c>
      <c r="AD84" s="238">
        <v>0</v>
      </c>
      <c r="AG84">
        <v>0</v>
      </c>
    </row>
    <row r="85" spans="1:33" x14ac:dyDescent="0.35">
      <c r="A85">
        <v>3302132</v>
      </c>
      <c r="B85" s="231">
        <v>2132</v>
      </c>
      <c r="C85" t="s">
        <v>911</v>
      </c>
      <c r="D85" s="231">
        <v>0</v>
      </c>
      <c r="E85" s="231">
        <v>22</v>
      </c>
      <c r="F85" s="231">
        <v>30</v>
      </c>
      <c r="G85" s="232">
        <v>52</v>
      </c>
      <c r="H85" s="231">
        <v>0</v>
      </c>
      <c r="I85" s="231">
        <v>0</v>
      </c>
      <c r="J85" s="232">
        <v>0</v>
      </c>
      <c r="K85" s="231">
        <v>0</v>
      </c>
      <c r="L85" s="231">
        <v>330</v>
      </c>
      <c r="M85" s="231">
        <v>450</v>
      </c>
      <c r="N85" s="232">
        <v>780</v>
      </c>
      <c r="O85" s="231">
        <v>0</v>
      </c>
      <c r="P85" s="231">
        <v>0</v>
      </c>
      <c r="Q85" s="232">
        <v>0</v>
      </c>
      <c r="R85" s="231">
        <v>0</v>
      </c>
      <c r="S85" s="231">
        <v>0</v>
      </c>
      <c r="T85" s="233">
        <v>0</v>
      </c>
      <c r="U85" s="231">
        <v>12</v>
      </c>
      <c r="V85" s="231">
        <v>180</v>
      </c>
      <c r="W85" s="233">
        <v>0</v>
      </c>
      <c r="X85" s="231">
        <v>39</v>
      </c>
      <c r="Y85" s="231">
        <v>585</v>
      </c>
      <c r="Z85" s="233">
        <v>0</v>
      </c>
      <c r="AA85" s="430">
        <v>12</v>
      </c>
      <c r="AD85" s="238">
        <v>0</v>
      </c>
      <c r="AG85">
        <v>0</v>
      </c>
    </row>
    <row r="86" spans="1:33" x14ac:dyDescent="0.35">
      <c r="A86">
        <v>3302136</v>
      </c>
      <c r="B86" s="231">
        <v>2136</v>
      </c>
      <c r="C86" t="s">
        <v>912</v>
      </c>
      <c r="D86" s="231">
        <v>0</v>
      </c>
      <c r="E86" s="231">
        <v>19</v>
      </c>
      <c r="F86" s="231">
        <v>13</v>
      </c>
      <c r="G86" s="232">
        <v>32</v>
      </c>
      <c r="H86" s="231">
        <v>8</v>
      </c>
      <c r="I86" s="231">
        <v>3</v>
      </c>
      <c r="J86" s="232">
        <v>11</v>
      </c>
      <c r="K86" s="231">
        <v>0</v>
      </c>
      <c r="L86" s="231">
        <v>285</v>
      </c>
      <c r="M86" s="231">
        <v>195</v>
      </c>
      <c r="N86" s="232">
        <v>480</v>
      </c>
      <c r="O86" s="231">
        <v>105</v>
      </c>
      <c r="P86" s="231">
        <v>45</v>
      </c>
      <c r="Q86" s="232">
        <v>150</v>
      </c>
      <c r="R86" s="231">
        <v>13</v>
      </c>
      <c r="S86" s="231">
        <v>195</v>
      </c>
      <c r="T86" s="233">
        <v>60</v>
      </c>
      <c r="U86" s="231">
        <v>1</v>
      </c>
      <c r="V86" s="231">
        <v>15</v>
      </c>
      <c r="W86" s="233">
        <v>0</v>
      </c>
      <c r="X86" s="231">
        <v>14</v>
      </c>
      <c r="Y86" s="231">
        <v>210</v>
      </c>
      <c r="Z86" s="233">
        <v>60</v>
      </c>
      <c r="AA86" s="430">
        <v>16</v>
      </c>
      <c r="AD86" s="238">
        <v>0</v>
      </c>
      <c r="AG86">
        <v>0</v>
      </c>
    </row>
    <row r="87" spans="1:33" x14ac:dyDescent="0.35">
      <c r="A87">
        <v>3302138</v>
      </c>
      <c r="B87" s="231">
        <v>2138</v>
      </c>
      <c r="C87" t="s">
        <v>913</v>
      </c>
      <c r="D87" s="231">
        <v>0</v>
      </c>
      <c r="E87" s="231">
        <v>23</v>
      </c>
      <c r="F87" s="231">
        <v>26</v>
      </c>
      <c r="G87" s="232">
        <v>49</v>
      </c>
      <c r="H87" s="231">
        <v>6</v>
      </c>
      <c r="I87" s="231">
        <v>9</v>
      </c>
      <c r="J87" s="232">
        <v>15</v>
      </c>
      <c r="K87" s="231">
        <v>0</v>
      </c>
      <c r="L87" s="231">
        <v>345</v>
      </c>
      <c r="M87" s="231">
        <v>390</v>
      </c>
      <c r="N87" s="232">
        <v>735</v>
      </c>
      <c r="O87" s="231">
        <v>75</v>
      </c>
      <c r="P87" s="231">
        <v>105</v>
      </c>
      <c r="Q87" s="232">
        <v>180</v>
      </c>
      <c r="R87" s="231">
        <v>1</v>
      </c>
      <c r="S87" s="231">
        <v>15</v>
      </c>
      <c r="T87" s="233">
        <v>0</v>
      </c>
      <c r="U87" s="231">
        <v>3</v>
      </c>
      <c r="V87" s="231">
        <v>45</v>
      </c>
      <c r="W87" s="233">
        <v>30</v>
      </c>
      <c r="X87" s="231">
        <v>9</v>
      </c>
      <c r="Y87" s="231">
        <v>135</v>
      </c>
      <c r="Z87" s="233">
        <v>15</v>
      </c>
      <c r="AA87" s="430">
        <v>7</v>
      </c>
      <c r="AD87" s="238">
        <v>0</v>
      </c>
      <c r="AG87">
        <v>0</v>
      </c>
    </row>
    <row r="88" spans="1:33" x14ac:dyDescent="0.35">
      <c r="A88">
        <v>3302141</v>
      </c>
      <c r="B88" s="231">
        <v>2141</v>
      </c>
      <c r="C88" t="s">
        <v>914</v>
      </c>
      <c r="D88" s="231">
        <v>0</v>
      </c>
      <c r="E88" s="231">
        <v>0</v>
      </c>
      <c r="F88" s="231">
        <v>18</v>
      </c>
      <c r="G88" s="232">
        <v>18</v>
      </c>
      <c r="H88" s="231">
        <v>0</v>
      </c>
      <c r="I88" s="231">
        <v>0</v>
      </c>
      <c r="J88" s="232">
        <v>0</v>
      </c>
      <c r="K88" s="231">
        <v>0</v>
      </c>
      <c r="L88" s="231">
        <v>0</v>
      </c>
      <c r="M88" s="231">
        <v>270</v>
      </c>
      <c r="N88" s="232">
        <v>270</v>
      </c>
      <c r="O88" s="231">
        <v>0</v>
      </c>
      <c r="P88" s="231">
        <v>0</v>
      </c>
      <c r="Q88" s="232">
        <v>0</v>
      </c>
      <c r="R88" s="231">
        <v>16</v>
      </c>
      <c r="S88" s="231">
        <v>240</v>
      </c>
      <c r="T88" s="233">
        <v>0</v>
      </c>
      <c r="U88" s="231">
        <v>0</v>
      </c>
      <c r="V88" s="231">
        <v>0</v>
      </c>
      <c r="W88" s="233">
        <v>0</v>
      </c>
      <c r="X88" s="231">
        <v>1</v>
      </c>
      <c r="Y88" s="231">
        <v>15</v>
      </c>
      <c r="Z88" s="233">
        <v>0</v>
      </c>
      <c r="AA88" s="430">
        <v>11</v>
      </c>
      <c r="AD88" s="238">
        <v>0</v>
      </c>
      <c r="AG88">
        <v>0</v>
      </c>
    </row>
    <row r="89" spans="1:33" x14ac:dyDescent="0.35">
      <c r="A89">
        <v>3302142</v>
      </c>
      <c r="B89" s="231">
        <v>2142</v>
      </c>
      <c r="C89" t="s">
        <v>915</v>
      </c>
      <c r="D89" s="231">
        <v>0</v>
      </c>
      <c r="E89" s="231">
        <v>12</v>
      </c>
      <c r="F89" s="231">
        <v>14</v>
      </c>
      <c r="G89" s="232">
        <v>26</v>
      </c>
      <c r="H89" s="231">
        <v>0</v>
      </c>
      <c r="I89" s="231">
        <v>0</v>
      </c>
      <c r="J89" s="232">
        <v>0</v>
      </c>
      <c r="K89" s="231">
        <v>0</v>
      </c>
      <c r="L89" s="231">
        <v>180</v>
      </c>
      <c r="M89" s="231">
        <v>210</v>
      </c>
      <c r="N89" s="232">
        <v>390</v>
      </c>
      <c r="O89" s="231">
        <v>0</v>
      </c>
      <c r="P89" s="231">
        <v>0</v>
      </c>
      <c r="Q89" s="232">
        <v>0</v>
      </c>
      <c r="R89" s="231">
        <v>16</v>
      </c>
      <c r="S89" s="231">
        <v>240</v>
      </c>
      <c r="T89" s="233">
        <v>0</v>
      </c>
      <c r="U89" s="231">
        <v>0</v>
      </c>
      <c r="V89" s="231">
        <v>0</v>
      </c>
      <c r="W89" s="233">
        <v>0</v>
      </c>
      <c r="X89" s="231">
        <v>4</v>
      </c>
      <c r="Y89" s="231">
        <v>60</v>
      </c>
      <c r="Z89" s="233">
        <v>0</v>
      </c>
      <c r="AA89" s="430">
        <v>0</v>
      </c>
      <c r="AD89" s="238">
        <v>0</v>
      </c>
      <c r="AG89">
        <v>0</v>
      </c>
    </row>
    <row r="90" spans="1:33" x14ac:dyDescent="0.35">
      <c r="A90">
        <v>3302144</v>
      </c>
      <c r="B90" s="231">
        <v>2144</v>
      </c>
      <c r="C90" t="s">
        <v>916</v>
      </c>
      <c r="D90" s="231">
        <v>0</v>
      </c>
      <c r="E90" s="231">
        <v>22</v>
      </c>
      <c r="F90" s="231">
        <v>17</v>
      </c>
      <c r="G90" s="232">
        <v>39</v>
      </c>
      <c r="H90" s="231">
        <v>0</v>
      </c>
      <c r="I90" s="231">
        <v>0</v>
      </c>
      <c r="J90" s="232">
        <v>0</v>
      </c>
      <c r="K90" s="231">
        <v>0</v>
      </c>
      <c r="L90" s="231">
        <v>330</v>
      </c>
      <c r="M90" s="231">
        <v>255</v>
      </c>
      <c r="N90" s="232">
        <v>585</v>
      </c>
      <c r="O90" s="231">
        <v>0</v>
      </c>
      <c r="P90" s="231">
        <v>0</v>
      </c>
      <c r="Q90" s="232">
        <v>0</v>
      </c>
      <c r="R90" s="231">
        <v>1</v>
      </c>
      <c r="S90" s="231">
        <v>15</v>
      </c>
      <c r="T90" s="233">
        <v>0</v>
      </c>
      <c r="U90" s="231">
        <v>15</v>
      </c>
      <c r="V90" s="231">
        <v>225</v>
      </c>
      <c r="W90" s="233">
        <v>0</v>
      </c>
      <c r="X90" s="231">
        <v>22</v>
      </c>
      <c r="Y90" s="231">
        <v>330</v>
      </c>
      <c r="Z90" s="233">
        <v>0</v>
      </c>
      <c r="AA90" s="430">
        <v>7</v>
      </c>
      <c r="AD90" s="238">
        <v>0</v>
      </c>
      <c r="AG90">
        <v>0</v>
      </c>
    </row>
    <row r="91" spans="1:33" x14ac:dyDescent="0.35">
      <c r="A91">
        <v>3302146</v>
      </c>
      <c r="B91" s="231">
        <v>2146</v>
      </c>
      <c r="C91" t="s">
        <v>917</v>
      </c>
      <c r="D91" s="231">
        <v>0</v>
      </c>
      <c r="E91" s="231">
        <v>12</v>
      </c>
      <c r="F91" s="231">
        <v>14</v>
      </c>
      <c r="G91" s="232">
        <v>26</v>
      </c>
      <c r="H91" s="231">
        <v>1</v>
      </c>
      <c r="I91" s="231">
        <v>0</v>
      </c>
      <c r="J91" s="232">
        <v>1</v>
      </c>
      <c r="K91" s="231">
        <v>0</v>
      </c>
      <c r="L91" s="231">
        <v>180</v>
      </c>
      <c r="M91" s="231">
        <v>210</v>
      </c>
      <c r="N91" s="232">
        <v>390</v>
      </c>
      <c r="O91" s="231">
        <v>15</v>
      </c>
      <c r="P91" s="231">
        <v>0</v>
      </c>
      <c r="Q91" s="232">
        <v>15</v>
      </c>
      <c r="R91" s="231">
        <v>0</v>
      </c>
      <c r="S91" s="231">
        <v>0</v>
      </c>
      <c r="T91" s="233">
        <v>0</v>
      </c>
      <c r="U91" s="231">
        <v>6</v>
      </c>
      <c r="V91" s="231">
        <v>90</v>
      </c>
      <c r="W91" s="233">
        <v>0</v>
      </c>
      <c r="X91" s="231">
        <v>18</v>
      </c>
      <c r="Y91" s="231">
        <v>270</v>
      </c>
      <c r="Z91" s="233">
        <v>0</v>
      </c>
      <c r="AA91" s="430">
        <v>6</v>
      </c>
      <c r="AD91" s="238">
        <v>0</v>
      </c>
      <c r="AG91">
        <v>0</v>
      </c>
    </row>
    <row r="92" spans="1:33" x14ac:dyDescent="0.35">
      <c r="A92">
        <v>3302149</v>
      </c>
      <c r="B92" s="231">
        <v>2149</v>
      </c>
      <c r="C92" t="s">
        <v>918</v>
      </c>
      <c r="D92" s="231">
        <v>0</v>
      </c>
      <c r="E92" s="231">
        <v>10</v>
      </c>
      <c r="F92" s="231">
        <v>11</v>
      </c>
      <c r="G92" s="232">
        <v>21</v>
      </c>
      <c r="H92" s="231">
        <v>0</v>
      </c>
      <c r="I92" s="231">
        <v>0</v>
      </c>
      <c r="J92" s="232">
        <v>0</v>
      </c>
      <c r="K92" s="231">
        <v>0</v>
      </c>
      <c r="L92" s="231">
        <v>150</v>
      </c>
      <c r="M92" s="231">
        <v>165</v>
      </c>
      <c r="N92" s="232">
        <v>315</v>
      </c>
      <c r="O92" s="231">
        <v>0</v>
      </c>
      <c r="P92" s="231">
        <v>0</v>
      </c>
      <c r="Q92" s="232">
        <v>0</v>
      </c>
      <c r="R92" s="231">
        <v>1</v>
      </c>
      <c r="S92" s="231">
        <v>15</v>
      </c>
      <c r="T92" s="233">
        <v>0</v>
      </c>
      <c r="U92" s="231">
        <v>5</v>
      </c>
      <c r="V92" s="231">
        <v>75</v>
      </c>
      <c r="W92" s="233">
        <v>0</v>
      </c>
      <c r="X92" s="231">
        <v>3</v>
      </c>
      <c r="Y92" s="231">
        <v>45</v>
      </c>
      <c r="Z92" s="233">
        <v>0</v>
      </c>
      <c r="AA92" s="430">
        <v>8</v>
      </c>
      <c r="AD92" s="238">
        <v>0</v>
      </c>
      <c r="AG92">
        <v>0</v>
      </c>
    </row>
    <row r="93" spans="1:33" x14ac:dyDescent="0.35">
      <c r="A93">
        <v>3302150</v>
      </c>
      <c r="B93" s="231">
        <v>2150</v>
      </c>
      <c r="C93" t="s">
        <v>919</v>
      </c>
      <c r="D93" s="231">
        <v>0</v>
      </c>
      <c r="E93" s="231">
        <v>9</v>
      </c>
      <c r="F93" s="231">
        <v>9</v>
      </c>
      <c r="G93" s="232">
        <v>18</v>
      </c>
      <c r="H93" s="231">
        <v>0</v>
      </c>
      <c r="I93" s="231">
        <v>0</v>
      </c>
      <c r="J93" s="232">
        <v>0</v>
      </c>
      <c r="K93" s="231">
        <v>0</v>
      </c>
      <c r="L93" s="231">
        <v>135</v>
      </c>
      <c r="M93" s="231">
        <v>135</v>
      </c>
      <c r="N93" s="232">
        <v>270</v>
      </c>
      <c r="O93" s="231">
        <v>0</v>
      </c>
      <c r="P93" s="231">
        <v>0</v>
      </c>
      <c r="Q93" s="232">
        <v>0</v>
      </c>
      <c r="R93" s="231">
        <v>3</v>
      </c>
      <c r="S93" s="231">
        <v>45</v>
      </c>
      <c r="T93" s="233">
        <v>0</v>
      </c>
      <c r="U93" s="231">
        <v>10</v>
      </c>
      <c r="V93" s="231">
        <v>150</v>
      </c>
      <c r="W93" s="233">
        <v>0</v>
      </c>
      <c r="X93" s="231">
        <v>1</v>
      </c>
      <c r="Y93" s="231">
        <v>15</v>
      </c>
      <c r="Z93" s="233">
        <v>0</v>
      </c>
      <c r="AA93" s="430">
        <v>0</v>
      </c>
      <c r="AD93" s="238">
        <v>0</v>
      </c>
      <c r="AG93">
        <v>0</v>
      </c>
    </row>
    <row r="94" spans="1:33" x14ac:dyDescent="0.35">
      <c r="A94">
        <v>3302156</v>
      </c>
      <c r="B94" s="231">
        <v>2156</v>
      </c>
      <c r="C94" t="s">
        <v>920</v>
      </c>
      <c r="D94" s="231">
        <v>0</v>
      </c>
      <c r="E94" s="231">
        <v>8</v>
      </c>
      <c r="F94" s="231">
        <v>13</v>
      </c>
      <c r="G94" s="232">
        <v>21</v>
      </c>
      <c r="H94" s="231">
        <v>0</v>
      </c>
      <c r="I94" s="231">
        <v>0</v>
      </c>
      <c r="J94" s="232">
        <v>0</v>
      </c>
      <c r="K94" s="231">
        <v>0</v>
      </c>
      <c r="L94" s="231">
        <v>120</v>
      </c>
      <c r="M94" s="231">
        <v>195</v>
      </c>
      <c r="N94" s="232">
        <v>315</v>
      </c>
      <c r="O94" s="231">
        <v>0</v>
      </c>
      <c r="P94" s="231">
        <v>0</v>
      </c>
      <c r="Q94" s="232">
        <v>0</v>
      </c>
      <c r="R94" s="231">
        <v>6</v>
      </c>
      <c r="S94" s="231">
        <v>90</v>
      </c>
      <c r="T94" s="233">
        <v>0</v>
      </c>
      <c r="U94" s="231">
        <v>5</v>
      </c>
      <c r="V94" s="231">
        <v>75</v>
      </c>
      <c r="W94" s="233">
        <v>0</v>
      </c>
      <c r="X94" s="231">
        <v>4</v>
      </c>
      <c r="Y94" s="231">
        <v>60</v>
      </c>
      <c r="Z94" s="233">
        <v>0</v>
      </c>
      <c r="AA94" s="430">
        <v>4</v>
      </c>
      <c r="AD94" s="238">
        <v>0</v>
      </c>
      <c r="AG94">
        <v>0</v>
      </c>
    </row>
    <row r="95" spans="1:33" x14ac:dyDescent="0.35">
      <c r="A95">
        <v>3302157</v>
      </c>
      <c r="B95" s="231">
        <v>2157</v>
      </c>
      <c r="C95" t="s">
        <v>921</v>
      </c>
      <c r="D95" s="231">
        <v>0</v>
      </c>
      <c r="E95" s="231">
        <v>12</v>
      </c>
      <c r="F95" s="231">
        <v>16</v>
      </c>
      <c r="G95" s="232">
        <v>28</v>
      </c>
      <c r="H95" s="231">
        <v>3</v>
      </c>
      <c r="I95" s="231">
        <v>7</v>
      </c>
      <c r="J95" s="232">
        <v>10</v>
      </c>
      <c r="K95" s="231">
        <v>0</v>
      </c>
      <c r="L95" s="231">
        <v>180</v>
      </c>
      <c r="M95" s="231">
        <v>240</v>
      </c>
      <c r="N95" s="232">
        <v>420</v>
      </c>
      <c r="O95" s="231">
        <v>45</v>
      </c>
      <c r="P95" s="231">
        <v>105</v>
      </c>
      <c r="Q95" s="232">
        <v>150</v>
      </c>
      <c r="R95" s="231">
        <v>3</v>
      </c>
      <c r="S95" s="231">
        <v>45</v>
      </c>
      <c r="T95" s="233">
        <v>0</v>
      </c>
      <c r="U95" s="231">
        <v>1</v>
      </c>
      <c r="V95" s="231">
        <v>15</v>
      </c>
      <c r="W95" s="233">
        <v>0</v>
      </c>
      <c r="X95" s="231">
        <v>1</v>
      </c>
      <c r="Y95" s="231">
        <v>15</v>
      </c>
      <c r="Z95" s="233">
        <v>0</v>
      </c>
      <c r="AA95" s="430">
        <v>6</v>
      </c>
      <c r="AD95" s="238">
        <v>0</v>
      </c>
      <c r="AG95">
        <v>0</v>
      </c>
    </row>
    <row r="96" spans="1:33" x14ac:dyDescent="0.35">
      <c r="A96">
        <v>3302161</v>
      </c>
      <c r="B96" s="231">
        <v>2161</v>
      </c>
      <c r="C96" t="s">
        <v>922</v>
      </c>
      <c r="D96" s="231">
        <v>0</v>
      </c>
      <c r="E96" s="231">
        <v>15</v>
      </c>
      <c r="F96" s="231">
        <v>23</v>
      </c>
      <c r="G96" s="232">
        <v>38</v>
      </c>
      <c r="H96" s="231">
        <v>5</v>
      </c>
      <c r="I96" s="231">
        <v>8</v>
      </c>
      <c r="J96" s="232">
        <v>13</v>
      </c>
      <c r="K96" s="231">
        <v>0</v>
      </c>
      <c r="L96" s="231">
        <v>225</v>
      </c>
      <c r="M96" s="231">
        <v>345</v>
      </c>
      <c r="N96" s="232">
        <v>570</v>
      </c>
      <c r="O96" s="231">
        <v>75</v>
      </c>
      <c r="P96" s="231">
        <v>120</v>
      </c>
      <c r="Q96" s="232">
        <v>195</v>
      </c>
      <c r="R96" s="231">
        <v>4</v>
      </c>
      <c r="S96" s="231">
        <v>60</v>
      </c>
      <c r="T96" s="233">
        <v>15</v>
      </c>
      <c r="U96" s="231">
        <v>4</v>
      </c>
      <c r="V96" s="231">
        <v>60</v>
      </c>
      <c r="W96" s="233">
        <v>15</v>
      </c>
      <c r="X96" s="231">
        <v>17</v>
      </c>
      <c r="Y96" s="231">
        <v>255</v>
      </c>
      <c r="Z96" s="233">
        <v>90</v>
      </c>
      <c r="AA96" s="430">
        <v>11</v>
      </c>
      <c r="AD96" s="238">
        <v>0</v>
      </c>
      <c r="AG96">
        <v>0</v>
      </c>
    </row>
    <row r="97" spans="1:33" x14ac:dyDescent="0.35">
      <c r="A97">
        <v>3302162</v>
      </c>
      <c r="B97" s="231">
        <v>2162</v>
      </c>
      <c r="C97" t="s">
        <v>923</v>
      </c>
      <c r="D97" s="231">
        <v>0</v>
      </c>
      <c r="E97" s="231">
        <v>16</v>
      </c>
      <c r="F97" s="231">
        <v>9</v>
      </c>
      <c r="G97" s="232">
        <v>25</v>
      </c>
      <c r="H97" s="231">
        <v>0</v>
      </c>
      <c r="I97" s="231">
        <v>0</v>
      </c>
      <c r="J97" s="232">
        <v>0</v>
      </c>
      <c r="K97" s="231">
        <v>0</v>
      </c>
      <c r="L97" s="231">
        <v>240</v>
      </c>
      <c r="M97" s="231">
        <v>135</v>
      </c>
      <c r="N97" s="232">
        <v>375</v>
      </c>
      <c r="O97" s="231">
        <v>0</v>
      </c>
      <c r="P97" s="231">
        <v>0</v>
      </c>
      <c r="Q97" s="232">
        <v>0</v>
      </c>
      <c r="R97" s="231">
        <v>2</v>
      </c>
      <c r="S97" s="231">
        <v>30</v>
      </c>
      <c r="T97" s="233">
        <v>0</v>
      </c>
      <c r="U97" s="231">
        <v>20</v>
      </c>
      <c r="V97" s="231">
        <v>300</v>
      </c>
      <c r="W97" s="233">
        <v>0</v>
      </c>
      <c r="X97" s="231">
        <v>2</v>
      </c>
      <c r="Y97" s="231">
        <v>30</v>
      </c>
      <c r="Z97" s="233">
        <v>0</v>
      </c>
      <c r="AA97" s="430">
        <v>6</v>
      </c>
      <c r="AD97" s="238">
        <v>0</v>
      </c>
      <c r="AG97">
        <v>0</v>
      </c>
    </row>
    <row r="98" spans="1:33" x14ac:dyDescent="0.35">
      <c r="A98">
        <v>3302169</v>
      </c>
      <c r="B98" s="231">
        <v>2169</v>
      </c>
      <c r="C98" t="s">
        <v>924</v>
      </c>
      <c r="D98" s="231">
        <v>0</v>
      </c>
      <c r="E98" s="231">
        <v>25</v>
      </c>
      <c r="F98" s="231">
        <v>20</v>
      </c>
      <c r="G98" s="232">
        <v>45</v>
      </c>
      <c r="H98" s="231">
        <v>8</v>
      </c>
      <c r="I98" s="231">
        <v>4</v>
      </c>
      <c r="J98" s="232">
        <v>12</v>
      </c>
      <c r="K98" s="231">
        <v>0</v>
      </c>
      <c r="L98" s="231">
        <v>375</v>
      </c>
      <c r="M98" s="231">
        <v>300</v>
      </c>
      <c r="N98" s="232">
        <v>675</v>
      </c>
      <c r="O98" s="231">
        <v>120</v>
      </c>
      <c r="P98" s="231">
        <v>60</v>
      </c>
      <c r="Q98" s="232">
        <v>180</v>
      </c>
      <c r="R98" s="231">
        <v>15</v>
      </c>
      <c r="S98" s="231">
        <v>225</v>
      </c>
      <c r="T98" s="233">
        <v>15</v>
      </c>
      <c r="U98" s="231">
        <v>10</v>
      </c>
      <c r="V98" s="231">
        <v>150</v>
      </c>
      <c r="W98" s="233">
        <v>45</v>
      </c>
      <c r="X98" s="231">
        <v>14</v>
      </c>
      <c r="Y98" s="231">
        <v>210</v>
      </c>
      <c r="Z98" s="233">
        <v>75</v>
      </c>
      <c r="AA98" s="430">
        <v>22</v>
      </c>
      <c r="AD98" s="238">
        <v>0</v>
      </c>
      <c r="AG98">
        <v>0</v>
      </c>
    </row>
    <row r="99" spans="1:33" x14ac:dyDescent="0.35">
      <c r="A99">
        <v>3302170</v>
      </c>
      <c r="B99" s="231">
        <v>2170</v>
      </c>
      <c r="C99" t="s">
        <v>925</v>
      </c>
      <c r="D99" s="231">
        <v>8</v>
      </c>
      <c r="E99" s="231">
        <v>35</v>
      </c>
      <c r="F99" s="231">
        <v>18</v>
      </c>
      <c r="G99" s="232">
        <v>53</v>
      </c>
      <c r="H99" s="231">
        <v>1</v>
      </c>
      <c r="I99" s="231">
        <v>0</v>
      </c>
      <c r="J99" s="232">
        <v>1</v>
      </c>
      <c r="K99" s="231">
        <v>120</v>
      </c>
      <c r="L99" s="231">
        <v>525</v>
      </c>
      <c r="M99" s="231">
        <v>270</v>
      </c>
      <c r="N99" s="232">
        <v>795</v>
      </c>
      <c r="O99" s="231">
        <v>15</v>
      </c>
      <c r="P99" s="231">
        <v>0</v>
      </c>
      <c r="Q99" s="232">
        <v>15</v>
      </c>
      <c r="R99" s="231">
        <v>26</v>
      </c>
      <c r="S99" s="231">
        <v>390</v>
      </c>
      <c r="T99" s="233">
        <v>0</v>
      </c>
      <c r="U99" s="231">
        <v>11</v>
      </c>
      <c r="V99" s="231">
        <v>165</v>
      </c>
      <c r="W99" s="233">
        <v>0</v>
      </c>
      <c r="X99" s="231">
        <v>14</v>
      </c>
      <c r="Y99" s="231">
        <v>210</v>
      </c>
      <c r="Z99" s="233">
        <v>0</v>
      </c>
      <c r="AA99" s="430">
        <v>0</v>
      </c>
      <c r="AD99" s="238">
        <v>0</v>
      </c>
      <c r="AG99">
        <v>0</v>
      </c>
    </row>
    <row r="100" spans="1:33" x14ac:dyDescent="0.35">
      <c r="A100">
        <v>3302176</v>
      </c>
      <c r="B100" s="231">
        <v>2176</v>
      </c>
      <c r="C100" t="s">
        <v>927</v>
      </c>
      <c r="D100" s="231">
        <v>0</v>
      </c>
      <c r="E100" s="231">
        <v>48</v>
      </c>
      <c r="F100" s="231">
        <v>35</v>
      </c>
      <c r="G100" s="232">
        <v>83</v>
      </c>
      <c r="H100" s="231">
        <v>0</v>
      </c>
      <c r="I100" s="231">
        <v>0</v>
      </c>
      <c r="J100" s="232">
        <v>0</v>
      </c>
      <c r="K100" s="231">
        <v>0</v>
      </c>
      <c r="L100" s="231">
        <v>720</v>
      </c>
      <c r="M100" s="231">
        <v>525</v>
      </c>
      <c r="N100" s="232">
        <v>1245</v>
      </c>
      <c r="O100" s="231">
        <v>0</v>
      </c>
      <c r="P100" s="231">
        <v>0</v>
      </c>
      <c r="Q100" s="232">
        <v>0</v>
      </c>
      <c r="R100" s="231">
        <v>3</v>
      </c>
      <c r="S100" s="231">
        <v>45</v>
      </c>
      <c r="T100" s="233">
        <v>0</v>
      </c>
      <c r="U100" s="231">
        <v>6</v>
      </c>
      <c r="V100" s="231">
        <v>90</v>
      </c>
      <c r="W100" s="233">
        <v>0</v>
      </c>
      <c r="X100" s="231">
        <v>67</v>
      </c>
      <c r="Y100" s="231">
        <v>1005</v>
      </c>
      <c r="Z100" s="233">
        <v>0</v>
      </c>
      <c r="AA100" s="430">
        <v>26</v>
      </c>
      <c r="AD100" s="238">
        <v>0</v>
      </c>
      <c r="AG100">
        <v>2</v>
      </c>
    </row>
    <row r="101" spans="1:33" x14ac:dyDescent="0.35">
      <c r="A101">
        <v>3302178</v>
      </c>
      <c r="B101" s="231">
        <v>2178</v>
      </c>
      <c r="C101" t="s">
        <v>928</v>
      </c>
      <c r="D101" s="231">
        <v>0</v>
      </c>
      <c r="E101" s="231">
        <v>8</v>
      </c>
      <c r="F101" s="231">
        <v>13</v>
      </c>
      <c r="G101" s="232">
        <v>21</v>
      </c>
      <c r="H101" s="231">
        <v>0</v>
      </c>
      <c r="I101" s="231">
        <v>9</v>
      </c>
      <c r="J101" s="232">
        <v>9</v>
      </c>
      <c r="K101" s="231">
        <v>0</v>
      </c>
      <c r="L101" s="231">
        <v>117</v>
      </c>
      <c r="M101" s="231">
        <v>195</v>
      </c>
      <c r="N101" s="232">
        <v>312</v>
      </c>
      <c r="O101" s="231">
        <v>0</v>
      </c>
      <c r="P101" s="231">
        <v>129</v>
      </c>
      <c r="Q101" s="232">
        <v>129</v>
      </c>
      <c r="R101" s="231">
        <v>3</v>
      </c>
      <c r="S101" s="231">
        <v>45</v>
      </c>
      <c r="T101" s="233">
        <v>30</v>
      </c>
      <c r="U101" s="231">
        <v>1</v>
      </c>
      <c r="V101" s="231">
        <v>15</v>
      </c>
      <c r="W101" s="233">
        <v>15</v>
      </c>
      <c r="X101" s="231">
        <v>10</v>
      </c>
      <c r="Y101" s="231">
        <v>150</v>
      </c>
      <c r="Z101" s="233">
        <v>30</v>
      </c>
      <c r="AA101" s="430">
        <v>5</v>
      </c>
      <c r="AD101" s="238">
        <v>0</v>
      </c>
      <c r="AG101">
        <v>0</v>
      </c>
    </row>
    <row r="102" spans="1:33" x14ac:dyDescent="0.35">
      <c r="A102">
        <v>3302180</v>
      </c>
      <c r="B102" s="231">
        <v>2180</v>
      </c>
      <c r="C102" t="s">
        <v>929</v>
      </c>
      <c r="D102" s="231">
        <v>0</v>
      </c>
      <c r="E102" s="231">
        <v>50</v>
      </c>
      <c r="F102" s="231">
        <v>24</v>
      </c>
      <c r="G102" s="232">
        <v>74</v>
      </c>
      <c r="H102" s="231">
        <v>2</v>
      </c>
      <c r="I102" s="231">
        <v>1</v>
      </c>
      <c r="J102" s="232">
        <v>3</v>
      </c>
      <c r="K102" s="231">
        <v>0</v>
      </c>
      <c r="L102" s="231">
        <v>750</v>
      </c>
      <c r="M102" s="231">
        <v>360</v>
      </c>
      <c r="N102" s="232">
        <v>1110</v>
      </c>
      <c r="O102" s="231">
        <v>30</v>
      </c>
      <c r="P102" s="231">
        <v>15</v>
      </c>
      <c r="Q102" s="232">
        <v>45</v>
      </c>
      <c r="R102" s="231">
        <v>1</v>
      </c>
      <c r="S102" s="231">
        <v>15</v>
      </c>
      <c r="T102" s="233">
        <v>0</v>
      </c>
      <c r="U102" s="231">
        <v>48</v>
      </c>
      <c r="V102" s="231">
        <v>720</v>
      </c>
      <c r="W102" s="233">
        <v>30</v>
      </c>
      <c r="X102" s="231">
        <v>16</v>
      </c>
      <c r="Y102" s="231">
        <v>240</v>
      </c>
      <c r="Z102" s="233">
        <v>0</v>
      </c>
      <c r="AA102" s="430">
        <v>20</v>
      </c>
      <c r="AD102" s="238">
        <v>0</v>
      </c>
      <c r="AG102">
        <v>0</v>
      </c>
    </row>
    <row r="103" spans="1:33" x14ac:dyDescent="0.35">
      <c r="A103">
        <v>3302181</v>
      </c>
      <c r="B103" s="231">
        <v>2181</v>
      </c>
      <c r="C103" t="s">
        <v>930</v>
      </c>
      <c r="D103" s="231">
        <v>0</v>
      </c>
      <c r="E103" s="231">
        <v>5</v>
      </c>
      <c r="F103" s="231">
        <v>17</v>
      </c>
      <c r="G103" s="232">
        <v>22</v>
      </c>
      <c r="H103" s="231">
        <v>0</v>
      </c>
      <c r="I103" s="231">
        <v>0</v>
      </c>
      <c r="J103" s="232">
        <v>0</v>
      </c>
      <c r="K103" s="231">
        <v>0</v>
      </c>
      <c r="L103" s="231">
        <v>75</v>
      </c>
      <c r="M103" s="231">
        <v>255</v>
      </c>
      <c r="N103" s="232">
        <v>330</v>
      </c>
      <c r="O103" s="231">
        <v>0</v>
      </c>
      <c r="P103" s="231">
        <v>0</v>
      </c>
      <c r="Q103" s="232">
        <v>0</v>
      </c>
      <c r="R103" s="231">
        <v>1</v>
      </c>
      <c r="S103" s="231">
        <v>15</v>
      </c>
      <c r="T103" s="233">
        <v>0</v>
      </c>
      <c r="U103" s="231">
        <v>0</v>
      </c>
      <c r="V103" s="231">
        <v>0</v>
      </c>
      <c r="W103" s="233">
        <v>0</v>
      </c>
      <c r="X103" s="231">
        <v>11</v>
      </c>
      <c r="Y103" s="231">
        <v>165</v>
      </c>
      <c r="Z103" s="233">
        <v>0</v>
      </c>
      <c r="AA103" s="430">
        <v>7</v>
      </c>
      <c r="AD103" s="238">
        <v>0</v>
      </c>
      <c r="AG103">
        <v>0</v>
      </c>
    </row>
    <row r="104" spans="1:33" x14ac:dyDescent="0.35">
      <c r="A104">
        <v>3302184</v>
      </c>
      <c r="B104" s="231">
        <v>2184</v>
      </c>
      <c r="C104" t="s">
        <v>150</v>
      </c>
      <c r="D104" s="231">
        <v>0</v>
      </c>
      <c r="E104" s="231">
        <v>11</v>
      </c>
      <c r="F104" s="231">
        <v>15</v>
      </c>
      <c r="G104" s="232">
        <v>26</v>
      </c>
      <c r="H104" s="231">
        <v>0</v>
      </c>
      <c r="I104" s="231">
        <v>0</v>
      </c>
      <c r="J104" s="232">
        <v>0</v>
      </c>
      <c r="K104" s="231">
        <v>0</v>
      </c>
      <c r="L104" s="231">
        <v>165</v>
      </c>
      <c r="M104" s="231">
        <v>225</v>
      </c>
      <c r="N104" s="232">
        <v>390</v>
      </c>
      <c r="O104" s="231">
        <v>0</v>
      </c>
      <c r="P104" s="231">
        <v>0</v>
      </c>
      <c r="Q104" s="232">
        <v>0</v>
      </c>
      <c r="R104" s="231">
        <v>3</v>
      </c>
      <c r="S104" s="231">
        <v>45</v>
      </c>
      <c r="T104" s="233">
        <v>0</v>
      </c>
      <c r="U104" s="231">
        <v>1</v>
      </c>
      <c r="V104" s="231">
        <v>15</v>
      </c>
      <c r="W104" s="233">
        <v>0</v>
      </c>
      <c r="X104" s="231">
        <v>0</v>
      </c>
      <c r="Y104" s="231">
        <v>0</v>
      </c>
      <c r="Z104" s="233">
        <v>0</v>
      </c>
      <c r="AA104" s="430">
        <v>3</v>
      </c>
      <c r="AD104" s="238">
        <v>0</v>
      </c>
      <c r="AG104">
        <v>0</v>
      </c>
    </row>
    <row r="105" spans="1:33" x14ac:dyDescent="0.35">
      <c r="A105">
        <v>3302185</v>
      </c>
      <c r="B105" s="231">
        <v>2185</v>
      </c>
      <c r="C105" t="s">
        <v>931</v>
      </c>
      <c r="D105" s="231">
        <v>0</v>
      </c>
      <c r="E105" s="231">
        <v>18</v>
      </c>
      <c r="F105" s="231">
        <v>23</v>
      </c>
      <c r="G105" s="232">
        <v>41</v>
      </c>
      <c r="H105" s="231">
        <v>5</v>
      </c>
      <c r="I105" s="231">
        <v>6</v>
      </c>
      <c r="J105" s="232">
        <v>11</v>
      </c>
      <c r="K105" s="231">
        <v>0</v>
      </c>
      <c r="L105" s="231">
        <v>270</v>
      </c>
      <c r="M105" s="231">
        <v>345</v>
      </c>
      <c r="N105" s="232">
        <v>615</v>
      </c>
      <c r="O105" s="231">
        <v>75</v>
      </c>
      <c r="P105" s="231">
        <v>90</v>
      </c>
      <c r="Q105" s="232">
        <v>165</v>
      </c>
      <c r="R105" s="231">
        <v>0</v>
      </c>
      <c r="S105" s="231">
        <v>0</v>
      </c>
      <c r="T105" s="233">
        <v>0</v>
      </c>
      <c r="U105" s="231">
        <v>2</v>
      </c>
      <c r="V105" s="231">
        <v>30</v>
      </c>
      <c r="W105" s="233">
        <v>0</v>
      </c>
      <c r="X105" s="231">
        <v>1</v>
      </c>
      <c r="Y105" s="231">
        <v>15</v>
      </c>
      <c r="Z105" s="233">
        <v>0</v>
      </c>
      <c r="AA105" s="430">
        <v>7</v>
      </c>
      <c r="AD105" s="238">
        <v>0</v>
      </c>
      <c r="AG105">
        <v>0</v>
      </c>
    </row>
    <row r="106" spans="1:33" x14ac:dyDescent="0.35">
      <c r="A106">
        <v>3302186</v>
      </c>
      <c r="B106" s="231">
        <v>2186</v>
      </c>
      <c r="C106" t="s">
        <v>932</v>
      </c>
      <c r="D106" s="231">
        <v>0</v>
      </c>
      <c r="E106" s="231">
        <v>35</v>
      </c>
      <c r="F106" s="231">
        <v>32</v>
      </c>
      <c r="G106" s="232">
        <v>67</v>
      </c>
      <c r="H106" s="231">
        <v>1</v>
      </c>
      <c r="I106" s="231">
        <v>2</v>
      </c>
      <c r="J106" s="232">
        <v>3</v>
      </c>
      <c r="K106" s="231">
        <v>0</v>
      </c>
      <c r="L106" s="231">
        <v>525</v>
      </c>
      <c r="M106" s="231">
        <v>480</v>
      </c>
      <c r="N106" s="232">
        <v>1005</v>
      </c>
      <c r="O106" s="231">
        <v>15</v>
      </c>
      <c r="P106" s="231">
        <v>30</v>
      </c>
      <c r="Q106" s="232">
        <v>45</v>
      </c>
      <c r="R106" s="231">
        <v>1</v>
      </c>
      <c r="S106" s="231">
        <v>15</v>
      </c>
      <c r="T106" s="233">
        <v>0</v>
      </c>
      <c r="U106" s="231">
        <v>10</v>
      </c>
      <c r="V106" s="231">
        <v>150</v>
      </c>
      <c r="W106" s="233">
        <v>15</v>
      </c>
      <c r="X106" s="231">
        <v>39</v>
      </c>
      <c r="Y106" s="231">
        <v>585</v>
      </c>
      <c r="Z106" s="233">
        <v>0</v>
      </c>
      <c r="AA106" s="430">
        <v>8</v>
      </c>
      <c r="AD106" s="238">
        <v>0</v>
      </c>
      <c r="AG106">
        <v>0</v>
      </c>
    </row>
    <row r="107" spans="1:33" x14ac:dyDescent="0.35">
      <c r="A107">
        <v>3302187</v>
      </c>
      <c r="B107" s="231">
        <v>2187</v>
      </c>
      <c r="C107" t="s">
        <v>933</v>
      </c>
      <c r="D107" s="231">
        <v>0</v>
      </c>
      <c r="E107" s="231">
        <v>27</v>
      </c>
      <c r="F107" s="231">
        <v>14</v>
      </c>
      <c r="G107" s="232">
        <v>41</v>
      </c>
      <c r="H107" s="231">
        <v>6</v>
      </c>
      <c r="I107" s="231">
        <v>3</v>
      </c>
      <c r="J107" s="232">
        <v>9</v>
      </c>
      <c r="K107" s="231">
        <v>0</v>
      </c>
      <c r="L107" s="231">
        <v>405</v>
      </c>
      <c r="M107" s="231">
        <v>210</v>
      </c>
      <c r="N107" s="232">
        <v>615</v>
      </c>
      <c r="O107" s="231">
        <v>90</v>
      </c>
      <c r="P107" s="231">
        <v>45</v>
      </c>
      <c r="Q107" s="232">
        <v>135</v>
      </c>
      <c r="R107" s="231">
        <v>5</v>
      </c>
      <c r="S107" s="231">
        <v>75</v>
      </c>
      <c r="T107" s="233">
        <v>30</v>
      </c>
      <c r="U107" s="231">
        <v>3</v>
      </c>
      <c r="V107" s="231">
        <v>45</v>
      </c>
      <c r="W107" s="233">
        <v>0</v>
      </c>
      <c r="X107" s="231">
        <v>14</v>
      </c>
      <c r="Y107" s="231">
        <v>210</v>
      </c>
      <c r="Z107" s="233">
        <v>45</v>
      </c>
      <c r="AA107" s="430">
        <v>3</v>
      </c>
      <c r="AD107" s="238">
        <v>0</v>
      </c>
      <c r="AG107">
        <v>0</v>
      </c>
    </row>
    <row r="108" spans="1:33" x14ac:dyDescent="0.35">
      <c r="A108">
        <v>3302188</v>
      </c>
      <c r="B108" s="231">
        <v>2188</v>
      </c>
      <c r="C108" t="s">
        <v>934</v>
      </c>
      <c r="D108" s="231">
        <v>0</v>
      </c>
      <c r="E108" s="231">
        <v>8</v>
      </c>
      <c r="F108" s="231">
        <v>12</v>
      </c>
      <c r="G108" s="232">
        <v>20</v>
      </c>
      <c r="H108" s="231">
        <v>0</v>
      </c>
      <c r="I108" s="231">
        <v>0</v>
      </c>
      <c r="J108" s="232">
        <v>0</v>
      </c>
      <c r="K108" s="231">
        <v>0</v>
      </c>
      <c r="L108" s="231">
        <v>120</v>
      </c>
      <c r="M108" s="231">
        <v>180</v>
      </c>
      <c r="N108" s="232">
        <v>300</v>
      </c>
      <c r="O108" s="231">
        <v>0</v>
      </c>
      <c r="P108" s="231">
        <v>0</v>
      </c>
      <c r="Q108" s="232">
        <v>0</v>
      </c>
      <c r="R108" s="231">
        <v>2</v>
      </c>
      <c r="S108" s="231">
        <v>30</v>
      </c>
      <c r="T108" s="233">
        <v>0</v>
      </c>
      <c r="U108" s="231">
        <v>0</v>
      </c>
      <c r="V108" s="231">
        <v>0</v>
      </c>
      <c r="W108" s="233">
        <v>0</v>
      </c>
      <c r="X108" s="231">
        <v>1</v>
      </c>
      <c r="Y108" s="231">
        <v>15</v>
      </c>
      <c r="Z108" s="233">
        <v>0</v>
      </c>
      <c r="AA108" s="430">
        <v>3</v>
      </c>
      <c r="AD108" s="238">
        <v>0</v>
      </c>
      <c r="AG108">
        <v>0</v>
      </c>
    </row>
    <row r="109" spans="1:33" x14ac:dyDescent="0.35">
      <c r="A109">
        <v>3302189</v>
      </c>
      <c r="B109" s="231">
        <v>2189</v>
      </c>
      <c r="C109" t="s">
        <v>935</v>
      </c>
      <c r="D109" s="231">
        <v>0</v>
      </c>
      <c r="E109" s="231">
        <v>4</v>
      </c>
      <c r="F109" s="231">
        <v>6</v>
      </c>
      <c r="G109" s="232">
        <v>10</v>
      </c>
      <c r="H109" s="231">
        <v>0</v>
      </c>
      <c r="I109" s="231">
        <v>0</v>
      </c>
      <c r="J109" s="232">
        <v>0</v>
      </c>
      <c r="K109" s="231">
        <v>0</v>
      </c>
      <c r="L109" s="231">
        <v>60</v>
      </c>
      <c r="M109" s="231">
        <v>90</v>
      </c>
      <c r="N109" s="232">
        <v>150</v>
      </c>
      <c r="O109" s="231">
        <v>0</v>
      </c>
      <c r="P109" s="231">
        <v>0</v>
      </c>
      <c r="Q109" s="232">
        <v>0</v>
      </c>
      <c r="R109" s="231">
        <v>4</v>
      </c>
      <c r="S109" s="231">
        <v>60</v>
      </c>
      <c r="T109" s="233">
        <v>0</v>
      </c>
      <c r="U109" s="231">
        <v>6</v>
      </c>
      <c r="V109" s="231">
        <v>90</v>
      </c>
      <c r="W109" s="233">
        <v>0</v>
      </c>
      <c r="X109" s="231">
        <v>0</v>
      </c>
      <c r="Y109" s="231">
        <v>0</v>
      </c>
      <c r="Z109" s="233">
        <v>0</v>
      </c>
      <c r="AA109" s="430">
        <v>7</v>
      </c>
      <c r="AD109" s="238">
        <v>0</v>
      </c>
      <c r="AG109">
        <v>0</v>
      </c>
    </row>
    <row r="110" spans="1:33" x14ac:dyDescent="0.35">
      <c r="A110">
        <v>3302191</v>
      </c>
      <c r="B110" s="231">
        <v>2191</v>
      </c>
      <c r="C110" t="s">
        <v>936</v>
      </c>
      <c r="D110" s="231">
        <v>0</v>
      </c>
      <c r="E110" s="231">
        <v>14</v>
      </c>
      <c r="F110" s="231">
        <v>11</v>
      </c>
      <c r="G110" s="232">
        <v>25</v>
      </c>
      <c r="H110" s="231">
        <v>1</v>
      </c>
      <c r="I110" s="231">
        <v>1</v>
      </c>
      <c r="J110" s="232">
        <v>2</v>
      </c>
      <c r="K110" s="231">
        <v>0</v>
      </c>
      <c r="L110" s="231">
        <v>210</v>
      </c>
      <c r="M110" s="231">
        <v>165</v>
      </c>
      <c r="N110" s="232">
        <v>375</v>
      </c>
      <c r="O110" s="231">
        <v>15</v>
      </c>
      <c r="P110" s="231">
        <v>15</v>
      </c>
      <c r="Q110" s="232">
        <v>30</v>
      </c>
      <c r="R110" s="231">
        <v>4</v>
      </c>
      <c r="S110" s="231">
        <v>60</v>
      </c>
      <c r="T110" s="233">
        <v>0</v>
      </c>
      <c r="U110" s="231">
        <v>1</v>
      </c>
      <c r="V110" s="231">
        <v>15</v>
      </c>
      <c r="W110" s="233">
        <v>0</v>
      </c>
      <c r="X110" s="231">
        <v>19</v>
      </c>
      <c r="Y110" s="231">
        <v>285</v>
      </c>
      <c r="Z110" s="233">
        <v>15</v>
      </c>
      <c r="AA110" s="430">
        <v>11</v>
      </c>
      <c r="AD110" s="238">
        <v>0</v>
      </c>
      <c r="AG110">
        <v>0</v>
      </c>
    </row>
    <row r="111" spans="1:33" x14ac:dyDescent="0.35">
      <c r="A111">
        <v>3302194</v>
      </c>
      <c r="B111" s="231">
        <v>2194</v>
      </c>
      <c r="C111" t="s">
        <v>937</v>
      </c>
      <c r="D111" s="231">
        <v>0</v>
      </c>
      <c r="E111" s="231">
        <v>30</v>
      </c>
      <c r="F111" s="231">
        <v>17</v>
      </c>
      <c r="G111" s="232">
        <v>47</v>
      </c>
      <c r="H111" s="231">
        <v>1</v>
      </c>
      <c r="I111" s="231">
        <v>1</v>
      </c>
      <c r="J111" s="232">
        <v>2</v>
      </c>
      <c r="K111" s="231">
        <v>0</v>
      </c>
      <c r="L111" s="231">
        <v>450</v>
      </c>
      <c r="M111" s="231">
        <v>255</v>
      </c>
      <c r="N111" s="232">
        <v>705</v>
      </c>
      <c r="O111" s="231">
        <v>15</v>
      </c>
      <c r="P111" s="231">
        <v>15</v>
      </c>
      <c r="Q111" s="232">
        <v>30</v>
      </c>
      <c r="R111" s="231">
        <v>3</v>
      </c>
      <c r="S111" s="231">
        <v>45</v>
      </c>
      <c r="T111" s="233">
        <v>0</v>
      </c>
      <c r="U111" s="231">
        <v>0</v>
      </c>
      <c r="V111" s="231">
        <v>0</v>
      </c>
      <c r="W111" s="233">
        <v>0</v>
      </c>
      <c r="X111" s="231">
        <v>18</v>
      </c>
      <c r="Y111" s="231">
        <v>270</v>
      </c>
      <c r="Z111" s="233">
        <v>30</v>
      </c>
      <c r="AA111" s="430">
        <v>8</v>
      </c>
      <c r="AD111" s="238">
        <v>0</v>
      </c>
      <c r="AG111">
        <v>0</v>
      </c>
    </row>
    <row r="112" spans="1:33" x14ac:dyDescent="0.35">
      <c r="A112">
        <v>3302195</v>
      </c>
      <c r="B112" s="231">
        <v>2195</v>
      </c>
      <c r="C112" t="s">
        <v>938</v>
      </c>
      <c r="D112" s="231">
        <v>13</v>
      </c>
      <c r="E112" s="231">
        <v>34</v>
      </c>
      <c r="F112" s="231">
        <v>25</v>
      </c>
      <c r="G112" s="232">
        <v>59</v>
      </c>
      <c r="H112" s="231">
        <v>0</v>
      </c>
      <c r="I112" s="231">
        <v>0</v>
      </c>
      <c r="J112" s="232">
        <v>0</v>
      </c>
      <c r="K112" s="231">
        <v>192</v>
      </c>
      <c r="L112" s="231">
        <v>507</v>
      </c>
      <c r="M112" s="231">
        <v>372</v>
      </c>
      <c r="N112" s="232">
        <v>879</v>
      </c>
      <c r="O112" s="231">
        <v>0</v>
      </c>
      <c r="P112" s="231">
        <v>0</v>
      </c>
      <c r="Q112" s="232">
        <v>0</v>
      </c>
      <c r="R112" s="231">
        <v>23</v>
      </c>
      <c r="S112" s="231">
        <v>345</v>
      </c>
      <c r="T112" s="233">
        <v>0</v>
      </c>
      <c r="U112" s="231">
        <v>14</v>
      </c>
      <c r="V112" s="231">
        <v>207</v>
      </c>
      <c r="W112" s="233">
        <v>0</v>
      </c>
      <c r="X112" s="231">
        <v>7</v>
      </c>
      <c r="Y112" s="231">
        <v>105</v>
      </c>
      <c r="Z112" s="233">
        <v>0</v>
      </c>
      <c r="AA112" s="430">
        <v>19</v>
      </c>
      <c r="AD112" s="238">
        <v>0</v>
      </c>
      <c r="AG112">
        <v>0</v>
      </c>
    </row>
    <row r="113" spans="1:33" x14ac:dyDescent="0.35">
      <c r="A113">
        <v>3302196</v>
      </c>
      <c r="B113" s="231">
        <v>2196</v>
      </c>
      <c r="C113" t="s">
        <v>939</v>
      </c>
      <c r="D113" s="231">
        <v>0</v>
      </c>
      <c r="E113" s="231">
        <v>12</v>
      </c>
      <c r="F113" s="231">
        <v>10</v>
      </c>
      <c r="G113" s="232">
        <v>22</v>
      </c>
      <c r="H113" s="231">
        <v>0</v>
      </c>
      <c r="I113" s="231">
        <v>0</v>
      </c>
      <c r="J113" s="232">
        <v>0</v>
      </c>
      <c r="K113" s="231">
        <v>0</v>
      </c>
      <c r="L113" s="231">
        <v>180</v>
      </c>
      <c r="M113" s="231">
        <v>150</v>
      </c>
      <c r="N113" s="232">
        <v>330</v>
      </c>
      <c r="O113" s="231">
        <v>0</v>
      </c>
      <c r="P113" s="231">
        <v>0</v>
      </c>
      <c r="Q113" s="232">
        <v>0</v>
      </c>
      <c r="R113" s="231">
        <v>9</v>
      </c>
      <c r="S113" s="231">
        <v>135</v>
      </c>
      <c r="T113" s="233">
        <v>0</v>
      </c>
      <c r="U113" s="231">
        <v>8</v>
      </c>
      <c r="V113" s="231">
        <v>120</v>
      </c>
      <c r="W113" s="233">
        <v>0</v>
      </c>
      <c r="X113" s="231">
        <v>2</v>
      </c>
      <c r="Y113" s="231">
        <v>30</v>
      </c>
      <c r="Z113" s="233">
        <v>0</v>
      </c>
      <c r="AA113" s="430">
        <v>6</v>
      </c>
      <c r="AD113" s="238">
        <v>0</v>
      </c>
      <c r="AG113">
        <v>0</v>
      </c>
    </row>
    <row r="114" spans="1:33" x14ac:dyDescent="0.35">
      <c r="A114">
        <v>3302204</v>
      </c>
      <c r="B114" s="231">
        <v>2204</v>
      </c>
      <c r="C114" t="s">
        <v>940</v>
      </c>
      <c r="D114" s="231">
        <v>0</v>
      </c>
      <c r="E114" s="231">
        <v>15</v>
      </c>
      <c r="F114" s="231">
        <v>11</v>
      </c>
      <c r="G114" s="232">
        <v>26</v>
      </c>
      <c r="H114" s="231">
        <v>0</v>
      </c>
      <c r="I114" s="231">
        <v>3</v>
      </c>
      <c r="J114" s="232">
        <v>3</v>
      </c>
      <c r="K114" s="231">
        <v>0</v>
      </c>
      <c r="L114" s="231">
        <v>225</v>
      </c>
      <c r="M114" s="231">
        <v>165</v>
      </c>
      <c r="N114" s="232">
        <v>390</v>
      </c>
      <c r="O114" s="231">
        <v>0</v>
      </c>
      <c r="P114" s="231">
        <v>45</v>
      </c>
      <c r="Q114" s="232">
        <v>45</v>
      </c>
      <c r="R114" s="231">
        <v>11</v>
      </c>
      <c r="S114" s="231">
        <v>165</v>
      </c>
      <c r="T114" s="233">
        <v>0</v>
      </c>
      <c r="U114" s="231">
        <v>4</v>
      </c>
      <c r="V114" s="231">
        <v>60</v>
      </c>
      <c r="W114" s="233">
        <v>0</v>
      </c>
      <c r="X114" s="231">
        <v>1</v>
      </c>
      <c r="Y114" s="231">
        <v>15</v>
      </c>
      <c r="Z114" s="233">
        <v>0</v>
      </c>
      <c r="AA114" s="430">
        <v>10</v>
      </c>
      <c r="AD114" s="238">
        <v>0</v>
      </c>
      <c r="AG114">
        <v>0</v>
      </c>
    </row>
    <row r="115" spans="1:33" x14ac:dyDescent="0.35">
      <c r="A115">
        <v>3302227</v>
      </c>
      <c r="B115" s="231">
        <v>2227</v>
      </c>
      <c r="C115" t="s">
        <v>941</v>
      </c>
      <c r="D115" s="231">
        <v>0</v>
      </c>
      <c r="E115" s="231">
        <v>25</v>
      </c>
      <c r="F115" s="231">
        <v>27</v>
      </c>
      <c r="G115" s="232">
        <v>52</v>
      </c>
      <c r="H115" s="231">
        <v>4</v>
      </c>
      <c r="I115" s="231">
        <v>5</v>
      </c>
      <c r="J115" s="232">
        <v>9</v>
      </c>
      <c r="K115" s="231">
        <v>0</v>
      </c>
      <c r="L115" s="231">
        <v>375</v>
      </c>
      <c r="M115" s="231">
        <v>405</v>
      </c>
      <c r="N115" s="232">
        <v>780</v>
      </c>
      <c r="O115" s="231">
        <v>60</v>
      </c>
      <c r="P115" s="231">
        <v>75</v>
      </c>
      <c r="Q115" s="232">
        <v>135</v>
      </c>
      <c r="R115" s="231">
        <v>16</v>
      </c>
      <c r="S115" s="231">
        <v>240</v>
      </c>
      <c r="T115" s="233">
        <v>15</v>
      </c>
      <c r="U115" s="231">
        <v>23</v>
      </c>
      <c r="V115" s="231">
        <v>345</v>
      </c>
      <c r="W115" s="233">
        <v>75</v>
      </c>
      <c r="X115" s="231">
        <v>5</v>
      </c>
      <c r="Y115" s="231">
        <v>75</v>
      </c>
      <c r="Z115" s="233">
        <v>0</v>
      </c>
      <c r="AA115" s="430">
        <v>26</v>
      </c>
      <c r="AD115" s="238">
        <v>0</v>
      </c>
      <c r="AG115">
        <v>0</v>
      </c>
    </row>
    <row r="116" spans="1:33" x14ac:dyDescent="0.35">
      <c r="A116">
        <v>3302231</v>
      </c>
      <c r="B116" s="231">
        <v>2231</v>
      </c>
      <c r="C116" t="s">
        <v>942</v>
      </c>
      <c r="D116" s="231">
        <v>0</v>
      </c>
      <c r="E116" s="231">
        <v>16</v>
      </c>
      <c r="F116" s="231">
        <v>18</v>
      </c>
      <c r="G116" s="232">
        <v>34</v>
      </c>
      <c r="H116" s="231">
        <v>2</v>
      </c>
      <c r="I116" s="231">
        <v>0</v>
      </c>
      <c r="J116" s="232">
        <v>2</v>
      </c>
      <c r="K116" s="231">
        <v>0</v>
      </c>
      <c r="L116" s="231">
        <v>240</v>
      </c>
      <c r="M116" s="231">
        <v>270</v>
      </c>
      <c r="N116" s="232">
        <v>510</v>
      </c>
      <c r="O116" s="231">
        <v>30</v>
      </c>
      <c r="P116" s="231">
        <v>0</v>
      </c>
      <c r="Q116" s="232">
        <v>30</v>
      </c>
      <c r="R116" s="231">
        <v>0</v>
      </c>
      <c r="S116" s="231">
        <v>0</v>
      </c>
      <c r="T116" s="233">
        <v>0</v>
      </c>
      <c r="U116" s="231">
        <v>2</v>
      </c>
      <c r="V116" s="231">
        <v>30</v>
      </c>
      <c r="W116" s="233">
        <v>0</v>
      </c>
      <c r="X116" s="231">
        <v>18</v>
      </c>
      <c r="Y116" s="231">
        <v>270</v>
      </c>
      <c r="Z116" s="233">
        <v>0</v>
      </c>
      <c r="AA116" s="430">
        <v>9</v>
      </c>
      <c r="AD116" s="238">
        <v>0</v>
      </c>
      <c r="AG116">
        <v>0</v>
      </c>
    </row>
    <row r="117" spans="1:33" x14ac:dyDescent="0.35">
      <c r="A117">
        <v>3302238</v>
      </c>
      <c r="B117" s="231">
        <v>2238</v>
      </c>
      <c r="C117" t="s">
        <v>943</v>
      </c>
      <c r="D117" s="231">
        <v>0</v>
      </c>
      <c r="E117" s="231">
        <v>12</v>
      </c>
      <c r="F117" s="231">
        <v>10</v>
      </c>
      <c r="G117" s="232">
        <v>22</v>
      </c>
      <c r="H117" s="231">
        <v>8</v>
      </c>
      <c r="I117" s="231">
        <v>5</v>
      </c>
      <c r="J117" s="232">
        <v>13</v>
      </c>
      <c r="K117" s="231">
        <v>0</v>
      </c>
      <c r="L117" s="231">
        <v>180</v>
      </c>
      <c r="M117" s="231">
        <v>150</v>
      </c>
      <c r="N117" s="232">
        <v>330</v>
      </c>
      <c r="O117" s="231">
        <v>120</v>
      </c>
      <c r="P117" s="231">
        <v>75</v>
      </c>
      <c r="Q117" s="232">
        <v>195</v>
      </c>
      <c r="R117" s="231">
        <v>11</v>
      </c>
      <c r="S117" s="231">
        <v>165</v>
      </c>
      <c r="T117" s="233">
        <v>120</v>
      </c>
      <c r="U117" s="231">
        <v>2</v>
      </c>
      <c r="V117" s="231">
        <v>30</v>
      </c>
      <c r="W117" s="233">
        <v>30</v>
      </c>
      <c r="X117" s="231">
        <v>3</v>
      </c>
      <c r="Y117" s="231">
        <v>45</v>
      </c>
      <c r="Z117" s="233">
        <v>15</v>
      </c>
      <c r="AA117" s="430">
        <v>11</v>
      </c>
      <c r="AD117" s="238">
        <v>0</v>
      </c>
      <c r="AG117">
        <v>0</v>
      </c>
    </row>
    <row r="118" spans="1:33" x14ac:dyDescent="0.35">
      <c r="A118">
        <v>3302239</v>
      </c>
      <c r="B118" s="231">
        <v>2239</v>
      </c>
      <c r="C118" t="s">
        <v>944</v>
      </c>
      <c r="D118" s="231">
        <v>0</v>
      </c>
      <c r="E118" s="231">
        <v>13</v>
      </c>
      <c r="F118" s="231">
        <v>14</v>
      </c>
      <c r="G118" s="232">
        <v>27</v>
      </c>
      <c r="H118" s="231">
        <v>4</v>
      </c>
      <c r="I118" s="231">
        <v>3</v>
      </c>
      <c r="J118" s="232">
        <v>7</v>
      </c>
      <c r="K118" s="231">
        <v>0</v>
      </c>
      <c r="L118" s="231">
        <v>195</v>
      </c>
      <c r="M118" s="231">
        <v>210</v>
      </c>
      <c r="N118" s="232">
        <v>405</v>
      </c>
      <c r="O118" s="231">
        <v>60</v>
      </c>
      <c r="P118" s="231">
        <v>45</v>
      </c>
      <c r="Q118" s="232">
        <v>105</v>
      </c>
      <c r="R118" s="231">
        <v>11</v>
      </c>
      <c r="S118" s="231">
        <v>165</v>
      </c>
      <c r="T118" s="233">
        <v>45</v>
      </c>
      <c r="U118" s="231">
        <v>2</v>
      </c>
      <c r="V118" s="231">
        <v>30</v>
      </c>
      <c r="W118" s="233">
        <v>15</v>
      </c>
      <c r="X118" s="231">
        <v>1</v>
      </c>
      <c r="Y118" s="231">
        <v>15</v>
      </c>
      <c r="Z118" s="233">
        <v>0</v>
      </c>
      <c r="AA118" s="430">
        <v>11</v>
      </c>
      <c r="AD118" s="238">
        <v>0</v>
      </c>
      <c r="AG118">
        <v>0</v>
      </c>
    </row>
    <row r="119" spans="1:33" x14ac:dyDescent="0.35">
      <c r="A119">
        <v>3302245</v>
      </c>
      <c r="B119" s="231">
        <v>2245</v>
      </c>
      <c r="C119" t="s">
        <v>945</v>
      </c>
      <c r="D119" s="231">
        <v>0</v>
      </c>
      <c r="E119" s="231">
        <v>14</v>
      </c>
      <c r="F119" s="231">
        <v>11</v>
      </c>
      <c r="G119" s="232">
        <v>25</v>
      </c>
      <c r="H119" s="231">
        <v>0</v>
      </c>
      <c r="I119" s="231">
        <v>0</v>
      </c>
      <c r="J119" s="232">
        <v>0</v>
      </c>
      <c r="K119" s="231">
        <v>0</v>
      </c>
      <c r="L119" s="231">
        <v>210</v>
      </c>
      <c r="M119" s="231">
        <v>165</v>
      </c>
      <c r="N119" s="232">
        <v>375</v>
      </c>
      <c r="O119" s="231">
        <v>0</v>
      </c>
      <c r="P119" s="231">
        <v>0</v>
      </c>
      <c r="Q119" s="232">
        <v>0</v>
      </c>
      <c r="R119" s="231">
        <v>23</v>
      </c>
      <c r="S119" s="231">
        <v>345</v>
      </c>
      <c r="T119" s="233">
        <v>0</v>
      </c>
      <c r="U119" s="231">
        <v>0</v>
      </c>
      <c r="V119" s="231">
        <v>0</v>
      </c>
      <c r="W119" s="233">
        <v>0</v>
      </c>
      <c r="X119" s="231">
        <v>1</v>
      </c>
      <c r="Y119" s="231">
        <v>15</v>
      </c>
      <c r="Z119" s="233">
        <v>0</v>
      </c>
      <c r="AA119" s="430">
        <v>0</v>
      </c>
      <c r="AD119" s="238">
        <v>0</v>
      </c>
      <c r="AG119">
        <v>0</v>
      </c>
    </row>
    <row r="120" spans="1:33" x14ac:dyDescent="0.35">
      <c r="A120">
        <v>3302249</v>
      </c>
      <c r="B120" s="231">
        <v>2249</v>
      </c>
      <c r="C120" t="s">
        <v>946</v>
      </c>
      <c r="D120" s="231">
        <v>0</v>
      </c>
      <c r="E120" s="231">
        <v>4</v>
      </c>
      <c r="F120" s="231">
        <v>9</v>
      </c>
      <c r="G120" s="232">
        <v>13</v>
      </c>
      <c r="H120" s="231">
        <v>0</v>
      </c>
      <c r="I120" s="231">
        <v>0</v>
      </c>
      <c r="J120" s="232">
        <v>0</v>
      </c>
      <c r="K120" s="231">
        <v>0</v>
      </c>
      <c r="L120" s="231">
        <v>60</v>
      </c>
      <c r="M120" s="231">
        <v>135</v>
      </c>
      <c r="N120" s="232">
        <v>195</v>
      </c>
      <c r="O120" s="231">
        <v>0</v>
      </c>
      <c r="P120" s="231">
        <v>0</v>
      </c>
      <c r="Q120" s="232">
        <v>0</v>
      </c>
      <c r="R120" s="231">
        <v>7</v>
      </c>
      <c r="S120" s="231">
        <v>105</v>
      </c>
      <c r="T120" s="233">
        <v>0</v>
      </c>
      <c r="U120" s="231">
        <v>3</v>
      </c>
      <c r="V120" s="231">
        <v>45</v>
      </c>
      <c r="W120" s="233">
        <v>0</v>
      </c>
      <c r="X120" s="231">
        <v>2</v>
      </c>
      <c r="Y120" s="231">
        <v>30</v>
      </c>
      <c r="Z120" s="233">
        <v>0</v>
      </c>
      <c r="AA120" s="430">
        <v>7</v>
      </c>
      <c r="AD120" s="238">
        <v>0</v>
      </c>
      <c r="AG120">
        <v>0</v>
      </c>
    </row>
    <row r="121" spans="1:33" x14ac:dyDescent="0.35">
      <c r="A121">
        <v>3302251</v>
      </c>
      <c r="B121" s="231">
        <v>2251</v>
      </c>
      <c r="C121" t="s">
        <v>160</v>
      </c>
      <c r="D121" s="231">
        <v>0</v>
      </c>
      <c r="E121" s="231">
        <v>6</v>
      </c>
      <c r="F121" s="231">
        <v>20</v>
      </c>
      <c r="G121" s="232">
        <v>26</v>
      </c>
      <c r="H121" s="231">
        <v>5</v>
      </c>
      <c r="I121" s="231">
        <v>16</v>
      </c>
      <c r="J121" s="232">
        <v>21</v>
      </c>
      <c r="K121" s="231">
        <v>0</v>
      </c>
      <c r="L121" s="231">
        <v>90</v>
      </c>
      <c r="M121" s="231">
        <v>300</v>
      </c>
      <c r="N121" s="232">
        <v>390</v>
      </c>
      <c r="O121" s="231">
        <v>75</v>
      </c>
      <c r="P121" s="231">
        <v>240</v>
      </c>
      <c r="Q121" s="232">
        <v>315</v>
      </c>
      <c r="R121" s="231">
        <v>0</v>
      </c>
      <c r="S121" s="231">
        <v>0</v>
      </c>
      <c r="T121" s="233">
        <v>0</v>
      </c>
      <c r="U121" s="231">
        <v>0</v>
      </c>
      <c r="V121" s="231">
        <v>0</v>
      </c>
      <c r="W121" s="233">
        <v>0</v>
      </c>
      <c r="X121" s="231">
        <v>0</v>
      </c>
      <c r="Y121" s="231">
        <v>0</v>
      </c>
      <c r="Z121" s="233">
        <v>0</v>
      </c>
      <c r="AA121" s="430">
        <v>2</v>
      </c>
      <c r="AD121" s="238">
        <v>0</v>
      </c>
      <c r="AG121">
        <v>0</v>
      </c>
    </row>
    <row r="122" spans="1:33" x14ac:dyDescent="0.35">
      <c r="A122">
        <v>3302293</v>
      </c>
      <c r="B122" s="231">
        <v>2293</v>
      </c>
      <c r="C122" t="s">
        <v>947</v>
      </c>
      <c r="D122" s="231">
        <v>0</v>
      </c>
      <c r="E122" s="231">
        <v>17</v>
      </c>
      <c r="F122" s="231">
        <v>25</v>
      </c>
      <c r="G122" s="232">
        <v>42</v>
      </c>
      <c r="H122" s="231">
        <v>0</v>
      </c>
      <c r="I122" s="231">
        <v>0</v>
      </c>
      <c r="J122" s="232">
        <v>0</v>
      </c>
      <c r="K122" s="231">
        <v>0</v>
      </c>
      <c r="L122" s="231">
        <v>255</v>
      </c>
      <c r="M122" s="231">
        <v>375</v>
      </c>
      <c r="N122" s="232">
        <v>630</v>
      </c>
      <c r="O122" s="231">
        <v>0</v>
      </c>
      <c r="P122" s="231">
        <v>0</v>
      </c>
      <c r="Q122" s="232">
        <v>0</v>
      </c>
      <c r="R122" s="231">
        <v>2</v>
      </c>
      <c r="S122" s="231">
        <v>30</v>
      </c>
      <c r="T122" s="233">
        <v>0</v>
      </c>
      <c r="U122" s="231">
        <v>8</v>
      </c>
      <c r="V122" s="231">
        <v>120</v>
      </c>
      <c r="W122" s="233">
        <v>0</v>
      </c>
      <c r="X122" s="231">
        <v>28</v>
      </c>
      <c r="Y122" s="231">
        <v>420</v>
      </c>
      <c r="Z122" s="233">
        <v>0</v>
      </c>
      <c r="AA122" s="430">
        <v>14</v>
      </c>
      <c r="AD122" s="238">
        <v>0</v>
      </c>
      <c r="AG122">
        <v>0</v>
      </c>
    </row>
    <row r="123" spans="1:33" x14ac:dyDescent="0.35">
      <c r="A123">
        <v>3302299</v>
      </c>
      <c r="B123" s="231">
        <v>2299</v>
      </c>
      <c r="C123" t="s">
        <v>948</v>
      </c>
      <c r="D123" s="231">
        <v>0</v>
      </c>
      <c r="E123" s="231">
        <v>26</v>
      </c>
      <c r="F123" s="231">
        <v>27</v>
      </c>
      <c r="G123" s="232">
        <v>53</v>
      </c>
      <c r="H123" s="231">
        <v>4</v>
      </c>
      <c r="I123" s="231">
        <v>3</v>
      </c>
      <c r="J123" s="232">
        <v>7</v>
      </c>
      <c r="K123" s="231">
        <v>0</v>
      </c>
      <c r="L123" s="231">
        <v>390</v>
      </c>
      <c r="M123" s="231">
        <v>405</v>
      </c>
      <c r="N123" s="232">
        <v>795</v>
      </c>
      <c r="O123" s="231">
        <v>60</v>
      </c>
      <c r="P123" s="231">
        <v>45</v>
      </c>
      <c r="Q123" s="232">
        <v>105</v>
      </c>
      <c r="R123" s="231">
        <v>0</v>
      </c>
      <c r="S123" s="231">
        <v>0</v>
      </c>
      <c r="T123" s="233">
        <v>0</v>
      </c>
      <c r="U123" s="231">
        <v>11</v>
      </c>
      <c r="V123" s="231">
        <v>165</v>
      </c>
      <c r="W123" s="233">
        <v>15</v>
      </c>
      <c r="X123" s="231">
        <v>5</v>
      </c>
      <c r="Y123" s="231">
        <v>75</v>
      </c>
      <c r="Z123" s="233">
        <v>0</v>
      </c>
      <c r="AA123" s="430">
        <v>16</v>
      </c>
      <c r="AD123" s="238">
        <v>0</v>
      </c>
      <c r="AG123">
        <v>0</v>
      </c>
    </row>
    <row r="124" spans="1:33" x14ac:dyDescent="0.35">
      <c r="A124">
        <v>3302300</v>
      </c>
      <c r="B124" s="231">
        <v>2300</v>
      </c>
      <c r="C124" t="s">
        <v>166</v>
      </c>
      <c r="D124" s="231">
        <v>0</v>
      </c>
      <c r="E124" s="231">
        <v>40</v>
      </c>
      <c r="F124" s="231">
        <v>29</v>
      </c>
      <c r="G124" s="232">
        <v>69</v>
      </c>
      <c r="H124" s="231">
        <v>2</v>
      </c>
      <c r="I124" s="231">
        <v>2</v>
      </c>
      <c r="J124" s="232">
        <v>4</v>
      </c>
      <c r="K124" s="231">
        <v>0</v>
      </c>
      <c r="L124" s="231">
        <v>600</v>
      </c>
      <c r="M124" s="231">
        <v>435</v>
      </c>
      <c r="N124" s="232">
        <v>1035</v>
      </c>
      <c r="O124" s="231">
        <v>30</v>
      </c>
      <c r="P124" s="231">
        <v>30</v>
      </c>
      <c r="Q124" s="232">
        <v>60</v>
      </c>
      <c r="R124" s="231">
        <v>4</v>
      </c>
      <c r="S124" s="231">
        <v>60</v>
      </c>
      <c r="T124" s="233">
        <v>15</v>
      </c>
      <c r="U124" s="231">
        <v>30</v>
      </c>
      <c r="V124" s="231">
        <v>450</v>
      </c>
      <c r="W124" s="233">
        <v>15</v>
      </c>
      <c r="X124" s="231">
        <v>34</v>
      </c>
      <c r="Y124" s="231">
        <v>510</v>
      </c>
      <c r="Z124" s="233">
        <v>30</v>
      </c>
      <c r="AA124" s="430">
        <v>26</v>
      </c>
      <c r="AD124" s="238">
        <v>0</v>
      </c>
      <c r="AG124">
        <v>0</v>
      </c>
    </row>
    <row r="125" spans="1:33" x14ac:dyDescent="0.35">
      <c r="A125">
        <v>3302308</v>
      </c>
      <c r="B125" s="231">
        <v>2308</v>
      </c>
      <c r="C125" t="s">
        <v>949</v>
      </c>
      <c r="D125" s="231">
        <v>0</v>
      </c>
      <c r="E125" s="231">
        <v>25</v>
      </c>
      <c r="F125" s="231">
        <v>18</v>
      </c>
      <c r="G125" s="232">
        <v>43</v>
      </c>
      <c r="H125" s="231">
        <v>6</v>
      </c>
      <c r="I125" s="231">
        <v>6</v>
      </c>
      <c r="J125" s="232">
        <v>12</v>
      </c>
      <c r="K125" s="231">
        <v>0</v>
      </c>
      <c r="L125" s="231">
        <v>375</v>
      </c>
      <c r="M125" s="231">
        <v>270</v>
      </c>
      <c r="N125" s="232">
        <v>645</v>
      </c>
      <c r="O125" s="231">
        <v>90</v>
      </c>
      <c r="P125" s="231">
        <v>90</v>
      </c>
      <c r="Q125" s="232">
        <v>180</v>
      </c>
      <c r="R125" s="231">
        <v>0</v>
      </c>
      <c r="S125" s="231">
        <v>0</v>
      </c>
      <c r="T125" s="233">
        <v>0</v>
      </c>
      <c r="U125" s="231">
        <v>30</v>
      </c>
      <c r="V125" s="231">
        <v>450</v>
      </c>
      <c r="W125" s="233">
        <v>105</v>
      </c>
      <c r="X125" s="231">
        <v>9</v>
      </c>
      <c r="Y125" s="231">
        <v>135</v>
      </c>
      <c r="Z125" s="233">
        <v>60</v>
      </c>
      <c r="AA125" s="430">
        <v>19</v>
      </c>
      <c r="AD125" s="238">
        <v>0</v>
      </c>
      <c r="AG125">
        <v>0</v>
      </c>
    </row>
    <row r="126" spans="1:33" x14ac:dyDescent="0.35">
      <c r="A126">
        <v>3302309</v>
      </c>
      <c r="B126" s="231">
        <v>2309</v>
      </c>
      <c r="C126" t="s">
        <v>950</v>
      </c>
      <c r="D126" s="231">
        <v>0</v>
      </c>
      <c r="E126" s="231">
        <v>26</v>
      </c>
      <c r="F126" s="231">
        <v>13</v>
      </c>
      <c r="G126" s="232">
        <v>39</v>
      </c>
      <c r="H126" s="231">
        <v>4</v>
      </c>
      <c r="I126" s="231">
        <v>4</v>
      </c>
      <c r="J126" s="232">
        <v>8</v>
      </c>
      <c r="K126" s="231">
        <v>0</v>
      </c>
      <c r="L126" s="231">
        <v>390</v>
      </c>
      <c r="M126" s="231">
        <v>195</v>
      </c>
      <c r="N126" s="232">
        <v>585</v>
      </c>
      <c r="O126" s="231">
        <v>60</v>
      </c>
      <c r="P126" s="231">
        <v>60</v>
      </c>
      <c r="Q126" s="232">
        <v>120</v>
      </c>
      <c r="R126" s="231">
        <v>0</v>
      </c>
      <c r="S126" s="231">
        <v>0</v>
      </c>
      <c r="T126" s="233">
        <v>0</v>
      </c>
      <c r="U126" s="231">
        <v>24</v>
      </c>
      <c r="V126" s="231">
        <v>360</v>
      </c>
      <c r="W126" s="233">
        <v>75</v>
      </c>
      <c r="X126" s="231">
        <v>13</v>
      </c>
      <c r="Y126" s="231">
        <v>195</v>
      </c>
      <c r="Z126" s="233">
        <v>30</v>
      </c>
      <c r="AA126" s="430">
        <v>8</v>
      </c>
      <c r="AD126" s="238">
        <v>0</v>
      </c>
      <c r="AG126">
        <v>0</v>
      </c>
    </row>
    <row r="127" spans="1:33" x14ac:dyDescent="0.35">
      <c r="A127">
        <v>3302317</v>
      </c>
      <c r="B127" s="231">
        <v>2317</v>
      </c>
      <c r="C127" t="s">
        <v>951</v>
      </c>
      <c r="D127" s="231">
        <v>0</v>
      </c>
      <c r="E127" s="231">
        <v>22</v>
      </c>
      <c r="F127" s="231">
        <v>40</v>
      </c>
      <c r="G127" s="232">
        <v>62</v>
      </c>
      <c r="H127" s="231">
        <v>10</v>
      </c>
      <c r="I127" s="231">
        <v>13</v>
      </c>
      <c r="J127" s="232">
        <v>23</v>
      </c>
      <c r="K127" s="231">
        <v>0</v>
      </c>
      <c r="L127" s="231">
        <v>330</v>
      </c>
      <c r="M127" s="231">
        <v>600</v>
      </c>
      <c r="N127" s="232">
        <v>930</v>
      </c>
      <c r="O127" s="231">
        <v>150</v>
      </c>
      <c r="P127" s="231">
        <v>195</v>
      </c>
      <c r="Q127" s="232">
        <v>345</v>
      </c>
      <c r="R127" s="231">
        <v>9</v>
      </c>
      <c r="S127" s="231">
        <v>135</v>
      </c>
      <c r="T127" s="233">
        <v>45</v>
      </c>
      <c r="U127" s="231">
        <v>10</v>
      </c>
      <c r="V127" s="231">
        <v>150</v>
      </c>
      <c r="W127" s="233">
        <v>45</v>
      </c>
      <c r="X127" s="231">
        <v>38</v>
      </c>
      <c r="Y127" s="231">
        <v>570</v>
      </c>
      <c r="Z127" s="233">
        <v>195</v>
      </c>
      <c r="AA127" s="430">
        <v>4</v>
      </c>
      <c r="AD127" s="238">
        <v>0</v>
      </c>
      <c r="AG127">
        <v>0</v>
      </c>
    </row>
    <row r="128" spans="1:33" x14ac:dyDescent="0.35">
      <c r="A128">
        <v>3302402</v>
      </c>
      <c r="B128" s="231">
        <v>2402</v>
      </c>
      <c r="C128" t="s">
        <v>952</v>
      </c>
      <c r="D128" s="231">
        <v>0</v>
      </c>
      <c r="E128" s="231">
        <v>27</v>
      </c>
      <c r="F128" s="231">
        <v>15</v>
      </c>
      <c r="G128" s="232">
        <v>42</v>
      </c>
      <c r="H128" s="231">
        <v>6</v>
      </c>
      <c r="I128" s="231">
        <v>5</v>
      </c>
      <c r="J128" s="232">
        <v>11</v>
      </c>
      <c r="K128" s="231">
        <v>0</v>
      </c>
      <c r="L128" s="231">
        <v>405</v>
      </c>
      <c r="M128" s="231">
        <v>210</v>
      </c>
      <c r="N128" s="232">
        <v>615</v>
      </c>
      <c r="O128" s="231">
        <v>90</v>
      </c>
      <c r="P128" s="231">
        <v>75</v>
      </c>
      <c r="Q128" s="232">
        <v>165</v>
      </c>
      <c r="R128" s="231">
        <v>1</v>
      </c>
      <c r="S128" s="231">
        <v>15</v>
      </c>
      <c r="T128" s="233">
        <v>0</v>
      </c>
      <c r="U128" s="231">
        <v>0</v>
      </c>
      <c r="V128" s="231">
        <v>0</v>
      </c>
      <c r="W128" s="233">
        <v>0</v>
      </c>
      <c r="X128" s="231">
        <v>7</v>
      </c>
      <c r="Y128" s="231">
        <v>105</v>
      </c>
      <c r="Z128" s="233">
        <v>30</v>
      </c>
      <c r="AA128" s="430">
        <v>10</v>
      </c>
      <c r="AD128" s="238">
        <v>0</v>
      </c>
      <c r="AG128">
        <v>0</v>
      </c>
    </row>
    <row r="129" spans="1:33" x14ac:dyDescent="0.35">
      <c r="A129">
        <v>3302429</v>
      </c>
      <c r="B129" s="231">
        <v>2429</v>
      </c>
      <c r="C129" t="s">
        <v>953</v>
      </c>
      <c r="D129" s="231">
        <v>0</v>
      </c>
      <c r="E129" s="231">
        <v>18</v>
      </c>
      <c r="F129" s="231">
        <v>19</v>
      </c>
      <c r="G129" s="232">
        <v>37</v>
      </c>
      <c r="H129" s="231">
        <v>3</v>
      </c>
      <c r="I129" s="231">
        <v>5</v>
      </c>
      <c r="J129" s="232">
        <v>8</v>
      </c>
      <c r="K129" s="231">
        <v>0</v>
      </c>
      <c r="L129" s="231">
        <v>270</v>
      </c>
      <c r="M129" s="231">
        <v>285</v>
      </c>
      <c r="N129" s="232">
        <v>555</v>
      </c>
      <c r="O129" s="231">
        <v>45</v>
      </c>
      <c r="P129" s="231">
        <v>75</v>
      </c>
      <c r="Q129" s="232">
        <v>120</v>
      </c>
      <c r="R129" s="231">
        <v>1</v>
      </c>
      <c r="S129" s="231">
        <v>15</v>
      </c>
      <c r="T129" s="233">
        <v>0</v>
      </c>
      <c r="U129" s="231">
        <v>0</v>
      </c>
      <c r="V129" s="231">
        <v>0</v>
      </c>
      <c r="W129" s="233">
        <v>0</v>
      </c>
      <c r="X129" s="231">
        <v>2</v>
      </c>
      <c r="Y129" s="231">
        <v>30</v>
      </c>
      <c r="Z129" s="233">
        <v>15</v>
      </c>
      <c r="AA129" s="430">
        <v>7</v>
      </c>
      <c r="AD129" s="238">
        <v>0</v>
      </c>
      <c r="AG129">
        <v>1</v>
      </c>
    </row>
    <row r="130" spans="1:33" x14ac:dyDescent="0.35">
      <c r="A130">
        <v>3302434</v>
      </c>
      <c r="B130" s="231">
        <v>2434</v>
      </c>
      <c r="C130" t="s">
        <v>954</v>
      </c>
      <c r="D130" s="231">
        <v>0</v>
      </c>
      <c r="E130" s="231">
        <v>31</v>
      </c>
      <c r="F130" s="231">
        <v>18</v>
      </c>
      <c r="G130" s="232">
        <v>49</v>
      </c>
      <c r="H130" s="231">
        <v>16</v>
      </c>
      <c r="I130" s="231">
        <v>9</v>
      </c>
      <c r="J130" s="232">
        <v>25</v>
      </c>
      <c r="K130" s="231">
        <v>0</v>
      </c>
      <c r="L130" s="231">
        <v>465</v>
      </c>
      <c r="M130" s="231">
        <v>270</v>
      </c>
      <c r="N130" s="232">
        <v>735</v>
      </c>
      <c r="O130" s="231">
        <v>240</v>
      </c>
      <c r="P130" s="231">
        <v>135</v>
      </c>
      <c r="Q130" s="232">
        <v>375</v>
      </c>
      <c r="R130" s="231">
        <v>15</v>
      </c>
      <c r="S130" s="231">
        <v>225</v>
      </c>
      <c r="T130" s="233">
        <v>135</v>
      </c>
      <c r="U130" s="231">
        <v>6</v>
      </c>
      <c r="V130" s="231">
        <v>90</v>
      </c>
      <c r="W130" s="233">
        <v>45</v>
      </c>
      <c r="X130" s="231">
        <v>23</v>
      </c>
      <c r="Y130" s="231">
        <v>345</v>
      </c>
      <c r="Z130" s="233">
        <v>150</v>
      </c>
      <c r="AA130" s="430">
        <v>20</v>
      </c>
      <c r="AD130" s="238">
        <v>0</v>
      </c>
      <c r="AG130">
        <v>0</v>
      </c>
    </row>
    <row r="131" spans="1:33" x14ac:dyDescent="0.35">
      <c r="A131">
        <v>3302435</v>
      </c>
      <c r="B131" s="231">
        <v>2435</v>
      </c>
      <c r="C131" t="s">
        <v>176</v>
      </c>
      <c r="D131" s="231">
        <v>0</v>
      </c>
      <c r="E131" s="231">
        <v>11</v>
      </c>
      <c r="F131" s="231">
        <v>10</v>
      </c>
      <c r="G131" s="232">
        <v>21</v>
      </c>
      <c r="H131" s="231">
        <v>0</v>
      </c>
      <c r="I131" s="231">
        <v>0</v>
      </c>
      <c r="J131" s="232">
        <v>0</v>
      </c>
      <c r="K131" s="231">
        <v>0</v>
      </c>
      <c r="L131" s="231">
        <v>165</v>
      </c>
      <c r="M131" s="231">
        <v>150</v>
      </c>
      <c r="N131" s="232">
        <v>315</v>
      </c>
      <c r="O131" s="231">
        <v>0</v>
      </c>
      <c r="P131" s="231">
        <v>0</v>
      </c>
      <c r="Q131" s="232">
        <v>0</v>
      </c>
      <c r="R131" s="231">
        <v>14</v>
      </c>
      <c r="S131" s="231">
        <v>210</v>
      </c>
      <c r="T131" s="233">
        <v>0</v>
      </c>
      <c r="U131" s="231">
        <v>7</v>
      </c>
      <c r="V131" s="231">
        <v>105</v>
      </c>
      <c r="W131" s="233">
        <v>0</v>
      </c>
      <c r="X131" s="231">
        <v>0</v>
      </c>
      <c r="Y131" s="231">
        <v>0</v>
      </c>
      <c r="Z131" s="233">
        <v>0</v>
      </c>
      <c r="AA131" s="430">
        <v>8</v>
      </c>
      <c r="AD131" s="238">
        <v>0</v>
      </c>
      <c r="AG131">
        <v>0</v>
      </c>
    </row>
    <row r="132" spans="1:33" x14ac:dyDescent="0.35">
      <c r="A132">
        <v>3302441</v>
      </c>
      <c r="B132" s="231">
        <v>2441</v>
      </c>
      <c r="C132" t="s">
        <v>955</v>
      </c>
      <c r="D132" s="231">
        <v>0</v>
      </c>
      <c r="E132" s="231">
        <v>18</v>
      </c>
      <c r="F132" s="231">
        <v>12</v>
      </c>
      <c r="G132" s="232">
        <v>30</v>
      </c>
      <c r="H132" s="231">
        <v>0</v>
      </c>
      <c r="I132" s="231">
        <v>0</v>
      </c>
      <c r="J132" s="232">
        <v>0</v>
      </c>
      <c r="K132" s="231">
        <v>0</v>
      </c>
      <c r="L132" s="231">
        <v>270</v>
      </c>
      <c r="M132" s="231">
        <v>180</v>
      </c>
      <c r="N132" s="232">
        <v>450</v>
      </c>
      <c r="O132" s="231">
        <v>0</v>
      </c>
      <c r="P132" s="231">
        <v>0</v>
      </c>
      <c r="Q132" s="232">
        <v>0</v>
      </c>
      <c r="R132" s="231">
        <v>11</v>
      </c>
      <c r="S132" s="231">
        <v>165</v>
      </c>
      <c r="T132" s="233">
        <v>0</v>
      </c>
      <c r="U132" s="231">
        <v>9</v>
      </c>
      <c r="V132" s="231">
        <v>135</v>
      </c>
      <c r="W132" s="233">
        <v>0</v>
      </c>
      <c r="X132" s="231">
        <v>1</v>
      </c>
      <c r="Y132" s="231">
        <v>15</v>
      </c>
      <c r="Z132" s="233">
        <v>0</v>
      </c>
      <c r="AA132" s="430">
        <v>8</v>
      </c>
      <c r="AD132" s="238">
        <v>0</v>
      </c>
      <c r="AG132">
        <v>0</v>
      </c>
    </row>
    <row r="133" spans="1:33" x14ac:dyDescent="0.35">
      <c r="A133">
        <v>3302443</v>
      </c>
      <c r="B133" s="231">
        <v>2443</v>
      </c>
      <c r="C133" t="s">
        <v>956</v>
      </c>
      <c r="D133" s="231">
        <v>0</v>
      </c>
      <c r="E133" s="231">
        <v>13</v>
      </c>
      <c r="F133" s="231">
        <v>23</v>
      </c>
      <c r="G133" s="232">
        <v>36</v>
      </c>
      <c r="H133" s="231">
        <v>0</v>
      </c>
      <c r="I133" s="231">
        <v>0</v>
      </c>
      <c r="J133" s="232">
        <v>0</v>
      </c>
      <c r="K133" s="231">
        <v>0</v>
      </c>
      <c r="L133" s="231">
        <v>195</v>
      </c>
      <c r="M133" s="231">
        <v>343.5</v>
      </c>
      <c r="N133" s="232">
        <v>538.5</v>
      </c>
      <c r="O133" s="231">
        <v>0</v>
      </c>
      <c r="P133" s="231">
        <v>0</v>
      </c>
      <c r="Q133" s="232">
        <v>0</v>
      </c>
      <c r="R133" s="231">
        <v>2</v>
      </c>
      <c r="S133" s="231">
        <v>30</v>
      </c>
      <c r="T133" s="233">
        <v>0</v>
      </c>
      <c r="U133" s="231">
        <v>29</v>
      </c>
      <c r="V133" s="231">
        <v>433.5</v>
      </c>
      <c r="W133" s="233">
        <v>0</v>
      </c>
      <c r="X133" s="231">
        <v>3</v>
      </c>
      <c r="Y133" s="231">
        <v>45</v>
      </c>
      <c r="Z133" s="233">
        <v>0</v>
      </c>
      <c r="AA133" s="430">
        <v>18</v>
      </c>
      <c r="AD133" s="238">
        <v>0</v>
      </c>
      <c r="AG133">
        <v>0</v>
      </c>
    </row>
    <row r="134" spans="1:33" x14ac:dyDescent="0.35">
      <c r="A134">
        <v>3302447</v>
      </c>
      <c r="B134" s="231">
        <v>2447</v>
      </c>
      <c r="C134" t="s">
        <v>957</v>
      </c>
      <c r="D134" s="231">
        <v>0</v>
      </c>
      <c r="E134" s="231">
        <v>23</v>
      </c>
      <c r="F134" s="231">
        <v>35</v>
      </c>
      <c r="G134" s="232">
        <v>58</v>
      </c>
      <c r="H134" s="231">
        <v>0</v>
      </c>
      <c r="I134" s="231">
        <v>0</v>
      </c>
      <c r="J134" s="232">
        <v>0</v>
      </c>
      <c r="K134" s="231">
        <v>0</v>
      </c>
      <c r="L134" s="231">
        <v>345</v>
      </c>
      <c r="M134" s="231">
        <v>525</v>
      </c>
      <c r="N134" s="232">
        <v>870</v>
      </c>
      <c r="O134" s="231">
        <v>0</v>
      </c>
      <c r="P134" s="231">
        <v>0</v>
      </c>
      <c r="Q134" s="232">
        <v>0</v>
      </c>
      <c r="R134" s="231">
        <v>33</v>
      </c>
      <c r="S134" s="231">
        <v>495</v>
      </c>
      <c r="T134" s="233">
        <v>0</v>
      </c>
      <c r="U134" s="231">
        <v>6</v>
      </c>
      <c r="V134" s="231">
        <v>90</v>
      </c>
      <c r="W134" s="233">
        <v>0</v>
      </c>
      <c r="X134" s="231">
        <v>6</v>
      </c>
      <c r="Y134" s="231">
        <v>90</v>
      </c>
      <c r="Z134" s="233">
        <v>0</v>
      </c>
      <c r="AA134" s="430">
        <v>31</v>
      </c>
      <c r="AD134" s="238">
        <v>0</v>
      </c>
      <c r="AG134">
        <v>0</v>
      </c>
    </row>
    <row r="135" spans="1:33" x14ac:dyDescent="0.35">
      <c r="A135">
        <v>3302449</v>
      </c>
      <c r="B135" s="231">
        <v>2449</v>
      </c>
      <c r="C135" t="s">
        <v>958</v>
      </c>
      <c r="D135" s="231">
        <v>0</v>
      </c>
      <c r="E135" s="231">
        <v>16</v>
      </c>
      <c r="F135" s="231">
        <v>22</v>
      </c>
      <c r="G135" s="232">
        <v>38</v>
      </c>
      <c r="H135" s="231">
        <v>0</v>
      </c>
      <c r="I135" s="231">
        <v>0</v>
      </c>
      <c r="J135" s="232">
        <v>0</v>
      </c>
      <c r="K135" s="231">
        <v>0</v>
      </c>
      <c r="L135" s="231">
        <v>240</v>
      </c>
      <c r="M135" s="231">
        <v>330</v>
      </c>
      <c r="N135" s="232">
        <v>570</v>
      </c>
      <c r="O135" s="231">
        <v>0</v>
      </c>
      <c r="P135" s="231">
        <v>0</v>
      </c>
      <c r="Q135" s="232">
        <v>0</v>
      </c>
      <c r="R135" s="231">
        <v>19</v>
      </c>
      <c r="S135" s="231">
        <v>285</v>
      </c>
      <c r="T135" s="233">
        <v>0</v>
      </c>
      <c r="U135" s="231">
        <v>6</v>
      </c>
      <c r="V135" s="231">
        <v>90</v>
      </c>
      <c r="W135" s="233">
        <v>0</v>
      </c>
      <c r="X135" s="231">
        <v>10</v>
      </c>
      <c r="Y135" s="231">
        <v>150</v>
      </c>
      <c r="Z135" s="233">
        <v>0</v>
      </c>
      <c r="AA135" s="430">
        <v>0</v>
      </c>
      <c r="AD135" s="238">
        <v>0</v>
      </c>
      <c r="AG135">
        <v>0</v>
      </c>
    </row>
    <row r="136" spans="1:33" x14ac:dyDescent="0.35">
      <c r="A136">
        <v>3302450</v>
      </c>
      <c r="B136" s="231">
        <v>2450</v>
      </c>
      <c r="C136" t="s">
        <v>959</v>
      </c>
      <c r="D136" s="231">
        <v>0</v>
      </c>
      <c r="E136" s="231">
        <v>21</v>
      </c>
      <c r="F136" s="231">
        <v>12</v>
      </c>
      <c r="G136" s="232">
        <v>33</v>
      </c>
      <c r="H136" s="231">
        <v>5</v>
      </c>
      <c r="I136" s="231">
        <v>3</v>
      </c>
      <c r="J136" s="232">
        <v>8</v>
      </c>
      <c r="K136" s="231">
        <v>0</v>
      </c>
      <c r="L136" s="231">
        <v>315</v>
      </c>
      <c r="M136" s="231">
        <v>180</v>
      </c>
      <c r="N136" s="232">
        <v>495</v>
      </c>
      <c r="O136" s="231">
        <v>75</v>
      </c>
      <c r="P136" s="231">
        <v>45</v>
      </c>
      <c r="Q136" s="232">
        <v>120</v>
      </c>
      <c r="R136" s="231">
        <v>3</v>
      </c>
      <c r="S136" s="231">
        <v>45</v>
      </c>
      <c r="T136" s="233">
        <v>0</v>
      </c>
      <c r="U136" s="231">
        <v>0</v>
      </c>
      <c r="V136" s="231">
        <v>0</v>
      </c>
      <c r="W136" s="233">
        <v>0</v>
      </c>
      <c r="X136" s="231">
        <v>0</v>
      </c>
      <c r="Y136" s="231">
        <v>0</v>
      </c>
      <c r="Z136" s="233">
        <v>0</v>
      </c>
      <c r="AA136" s="430">
        <v>8</v>
      </c>
      <c r="AD136" s="238">
        <v>0</v>
      </c>
      <c r="AG136">
        <v>0</v>
      </c>
    </row>
    <row r="137" spans="1:33" x14ac:dyDescent="0.35">
      <c r="A137">
        <v>3302453</v>
      </c>
      <c r="B137" s="231">
        <v>2453</v>
      </c>
      <c r="C137" t="s">
        <v>960</v>
      </c>
      <c r="D137" s="231">
        <v>0</v>
      </c>
      <c r="E137" s="231">
        <v>15</v>
      </c>
      <c r="F137" s="231">
        <v>14</v>
      </c>
      <c r="G137" s="232">
        <v>29</v>
      </c>
      <c r="H137" s="231">
        <v>0</v>
      </c>
      <c r="I137" s="231">
        <v>0</v>
      </c>
      <c r="J137" s="232">
        <v>0</v>
      </c>
      <c r="K137" s="231">
        <v>0</v>
      </c>
      <c r="L137" s="231">
        <v>225</v>
      </c>
      <c r="M137" s="231">
        <v>210</v>
      </c>
      <c r="N137" s="232">
        <v>435</v>
      </c>
      <c r="O137" s="231">
        <v>0</v>
      </c>
      <c r="P137" s="231">
        <v>0</v>
      </c>
      <c r="Q137" s="232">
        <v>0</v>
      </c>
      <c r="R137" s="231">
        <v>1</v>
      </c>
      <c r="S137" s="231">
        <v>15</v>
      </c>
      <c r="T137" s="233">
        <v>0</v>
      </c>
      <c r="U137" s="231">
        <v>8</v>
      </c>
      <c r="V137" s="231">
        <v>120</v>
      </c>
      <c r="W137" s="233">
        <v>0</v>
      </c>
      <c r="X137" s="231">
        <v>19</v>
      </c>
      <c r="Y137" s="231">
        <v>285</v>
      </c>
      <c r="Z137" s="233">
        <v>0</v>
      </c>
      <c r="AA137" s="430">
        <v>3</v>
      </c>
      <c r="AD137" s="238">
        <v>0</v>
      </c>
      <c r="AG137">
        <v>0</v>
      </c>
    </row>
    <row r="138" spans="1:33" x14ac:dyDescent="0.35">
      <c r="A138">
        <v>3302454</v>
      </c>
      <c r="B138" s="231">
        <v>2454</v>
      </c>
      <c r="C138" t="s">
        <v>961</v>
      </c>
      <c r="D138" s="231">
        <v>0</v>
      </c>
      <c r="E138" s="231">
        <v>22</v>
      </c>
      <c r="F138" s="231">
        <v>20</v>
      </c>
      <c r="G138" s="232">
        <v>42</v>
      </c>
      <c r="H138" s="231">
        <v>4</v>
      </c>
      <c r="I138" s="231">
        <v>5</v>
      </c>
      <c r="J138" s="232">
        <v>9</v>
      </c>
      <c r="K138" s="231">
        <v>0</v>
      </c>
      <c r="L138" s="231">
        <v>330</v>
      </c>
      <c r="M138" s="231">
        <v>300</v>
      </c>
      <c r="N138" s="232">
        <v>630</v>
      </c>
      <c r="O138" s="231">
        <v>60</v>
      </c>
      <c r="P138" s="231">
        <v>75</v>
      </c>
      <c r="Q138" s="232">
        <v>135</v>
      </c>
      <c r="R138" s="231">
        <v>24</v>
      </c>
      <c r="S138" s="231">
        <v>360</v>
      </c>
      <c r="T138" s="233">
        <v>90</v>
      </c>
      <c r="U138" s="231">
        <v>2</v>
      </c>
      <c r="V138" s="231">
        <v>30</v>
      </c>
      <c r="W138" s="233">
        <v>0</v>
      </c>
      <c r="X138" s="231">
        <v>10</v>
      </c>
      <c r="Y138" s="231">
        <v>150</v>
      </c>
      <c r="Z138" s="233">
        <v>45</v>
      </c>
      <c r="AA138" s="430">
        <v>14</v>
      </c>
      <c r="AD138" s="238">
        <v>0</v>
      </c>
      <c r="AG138">
        <v>0</v>
      </c>
    </row>
    <row r="139" spans="1:33" x14ac:dyDescent="0.35">
      <c r="A139">
        <v>3302455</v>
      </c>
      <c r="B139" s="231">
        <v>2455</v>
      </c>
      <c r="C139" t="s">
        <v>962</v>
      </c>
      <c r="D139" s="231">
        <v>1</v>
      </c>
      <c r="E139" s="231">
        <v>11</v>
      </c>
      <c r="F139" s="231">
        <v>15</v>
      </c>
      <c r="G139" s="232">
        <v>26</v>
      </c>
      <c r="H139" s="231">
        <v>2</v>
      </c>
      <c r="I139" s="231">
        <v>3</v>
      </c>
      <c r="J139" s="232">
        <v>5</v>
      </c>
      <c r="K139" s="231">
        <v>15</v>
      </c>
      <c r="L139" s="231">
        <v>165</v>
      </c>
      <c r="M139" s="231">
        <v>225</v>
      </c>
      <c r="N139" s="232">
        <v>390</v>
      </c>
      <c r="O139" s="231">
        <v>30</v>
      </c>
      <c r="P139" s="231">
        <v>45</v>
      </c>
      <c r="Q139" s="232">
        <v>75</v>
      </c>
      <c r="R139" s="231">
        <v>13</v>
      </c>
      <c r="S139" s="231">
        <v>195</v>
      </c>
      <c r="T139" s="233">
        <v>0</v>
      </c>
      <c r="U139" s="231">
        <v>5</v>
      </c>
      <c r="V139" s="231">
        <v>75</v>
      </c>
      <c r="W139" s="233">
        <v>30</v>
      </c>
      <c r="X139" s="231">
        <v>5</v>
      </c>
      <c r="Y139" s="231">
        <v>75</v>
      </c>
      <c r="Z139" s="233">
        <v>30</v>
      </c>
      <c r="AA139" s="430">
        <v>10</v>
      </c>
      <c r="AD139" s="238">
        <v>0</v>
      </c>
      <c r="AG139">
        <v>0</v>
      </c>
    </row>
    <row r="140" spans="1:33" x14ac:dyDescent="0.35">
      <c r="A140">
        <v>3302457</v>
      </c>
      <c r="B140" s="231">
        <v>2457</v>
      </c>
      <c r="C140" t="s">
        <v>186</v>
      </c>
      <c r="D140" s="231">
        <v>0</v>
      </c>
      <c r="E140" s="231">
        <v>13</v>
      </c>
      <c r="F140" s="231">
        <v>20</v>
      </c>
      <c r="G140" s="232">
        <v>33</v>
      </c>
      <c r="H140" s="231">
        <v>0</v>
      </c>
      <c r="I140" s="231">
        <v>0</v>
      </c>
      <c r="J140" s="232">
        <v>0</v>
      </c>
      <c r="K140" s="231">
        <v>0</v>
      </c>
      <c r="L140" s="231">
        <v>195</v>
      </c>
      <c r="M140" s="231">
        <v>300</v>
      </c>
      <c r="N140" s="232">
        <v>495</v>
      </c>
      <c r="O140" s="231">
        <v>0</v>
      </c>
      <c r="P140" s="231">
        <v>0</v>
      </c>
      <c r="Q140" s="232">
        <v>0</v>
      </c>
      <c r="R140" s="231">
        <v>6</v>
      </c>
      <c r="S140" s="231">
        <v>90</v>
      </c>
      <c r="T140" s="233">
        <v>0</v>
      </c>
      <c r="U140" s="231">
        <v>17</v>
      </c>
      <c r="V140" s="231">
        <v>255</v>
      </c>
      <c r="W140" s="233">
        <v>0</v>
      </c>
      <c r="X140" s="231">
        <v>5</v>
      </c>
      <c r="Y140" s="231">
        <v>75</v>
      </c>
      <c r="Z140" s="233">
        <v>0</v>
      </c>
      <c r="AA140" s="430">
        <v>17</v>
      </c>
      <c r="AD140" s="238">
        <v>0</v>
      </c>
      <c r="AG140">
        <v>0</v>
      </c>
    </row>
    <row r="141" spans="1:33" x14ac:dyDescent="0.35">
      <c r="A141">
        <v>3302458</v>
      </c>
      <c r="B141" s="231">
        <v>2458</v>
      </c>
      <c r="C141" t="s">
        <v>963</v>
      </c>
      <c r="D141" s="231">
        <v>0</v>
      </c>
      <c r="E141" s="231">
        <v>25</v>
      </c>
      <c r="F141" s="231">
        <v>26</v>
      </c>
      <c r="G141" s="232">
        <v>51</v>
      </c>
      <c r="H141" s="231">
        <v>0</v>
      </c>
      <c r="I141" s="231">
        <v>0</v>
      </c>
      <c r="J141" s="232">
        <v>0</v>
      </c>
      <c r="K141" s="231">
        <v>0</v>
      </c>
      <c r="L141" s="231">
        <v>375</v>
      </c>
      <c r="M141" s="231">
        <v>390</v>
      </c>
      <c r="N141" s="232">
        <v>765</v>
      </c>
      <c r="O141" s="231">
        <v>0</v>
      </c>
      <c r="P141" s="231">
        <v>0</v>
      </c>
      <c r="Q141" s="232">
        <v>0</v>
      </c>
      <c r="R141" s="231">
        <v>0</v>
      </c>
      <c r="S141" s="231">
        <v>0</v>
      </c>
      <c r="T141" s="233">
        <v>0</v>
      </c>
      <c r="U141" s="231">
        <v>3</v>
      </c>
      <c r="V141" s="231">
        <v>45</v>
      </c>
      <c r="W141" s="233">
        <v>0</v>
      </c>
      <c r="X141" s="231">
        <v>33</v>
      </c>
      <c r="Y141" s="231">
        <v>495</v>
      </c>
      <c r="Z141" s="233">
        <v>0</v>
      </c>
      <c r="AA141" s="430">
        <v>9</v>
      </c>
      <c r="AD141" s="238">
        <v>0</v>
      </c>
      <c r="AG141">
        <v>0</v>
      </c>
    </row>
    <row r="142" spans="1:33" x14ac:dyDescent="0.35">
      <c r="A142">
        <v>3302460</v>
      </c>
      <c r="B142" s="231">
        <v>2460</v>
      </c>
      <c r="C142" t="s">
        <v>964</v>
      </c>
      <c r="D142" s="231">
        <v>0</v>
      </c>
      <c r="E142" s="231">
        <v>16</v>
      </c>
      <c r="F142" s="231">
        <v>24</v>
      </c>
      <c r="G142" s="232">
        <v>40</v>
      </c>
      <c r="H142" s="231">
        <v>1</v>
      </c>
      <c r="I142" s="231">
        <v>4</v>
      </c>
      <c r="J142" s="232">
        <v>5</v>
      </c>
      <c r="K142" s="231">
        <v>0</v>
      </c>
      <c r="L142" s="231">
        <v>225</v>
      </c>
      <c r="M142" s="231">
        <v>300</v>
      </c>
      <c r="N142" s="232">
        <v>525</v>
      </c>
      <c r="O142" s="231">
        <v>15</v>
      </c>
      <c r="P142" s="231">
        <v>60</v>
      </c>
      <c r="Q142" s="232">
        <v>75</v>
      </c>
      <c r="R142" s="231">
        <v>1</v>
      </c>
      <c r="S142" s="231">
        <v>15</v>
      </c>
      <c r="T142" s="233">
        <v>0</v>
      </c>
      <c r="U142" s="231">
        <v>2</v>
      </c>
      <c r="V142" s="231">
        <v>30</v>
      </c>
      <c r="W142" s="233">
        <v>0</v>
      </c>
      <c r="X142" s="231">
        <v>13</v>
      </c>
      <c r="Y142" s="231">
        <v>180</v>
      </c>
      <c r="Z142" s="233">
        <v>15</v>
      </c>
      <c r="AA142" s="430">
        <v>10</v>
      </c>
      <c r="AD142" s="238">
        <v>0</v>
      </c>
      <c r="AG142">
        <v>0</v>
      </c>
    </row>
    <row r="143" spans="1:33" x14ac:dyDescent="0.35">
      <c r="A143">
        <v>3302463</v>
      </c>
      <c r="B143" s="231">
        <v>2463</v>
      </c>
      <c r="C143" t="s">
        <v>965</v>
      </c>
      <c r="D143" s="231">
        <v>0</v>
      </c>
      <c r="E143" s="231">
        <v>13</v>
      </c>
      <c r="F143" s="231">
        <v>24</v>
      </c>
      <c r="G143" s="232">
        <v>37</v>
      </c>
      <c r="H143" s="231">
        <v>4</v>
      </c>
      <c r="I143" s="231">
        <v>12</v>
      </c>
      <c r="J143" s="232">
        <v>16</v>
      </c>
      <c r="K143" s="231">
        <v>0</v>
      </c>
      <c r="L143" s="231">
        <v>195</v>
      </c>
      <c r="M143" s="231">
        <v>360</v>
      </c>
      <c r="N143" s="232">
        <v>555</v>
      </c>
      <c r="O143" s="231">
        <v>60</v>
      </c>
      <c r="P143" s="231">
        <v>180</v>
      </c>
      <c r="Q143" s="232">
        <v>240</v>
      </c>
      <c r="R143" s="231">
        <v>1</v>
      </c>
      <c r="S143" s="231">
        <v>15</v>
      </c>
      <c r="T143" s="233">
        <v>0</v>
      </c>
      <c r="U143" s="231">
        <v>0</v>
      </c>
      <c r="V143" s="231">
        <v>0</v>
      </c>
      <c r="W143" s="233">
        <v>0</v>
      </c>
      <c r="X143" s="231">
        <v>1</v>
      </c>
      <c r="Y143" s="231">
        <v>15</v>
      </c>
      <c r="Z143" s="233">
        <v>15</v>
      </c>
      <c r="AA143" s="430">
        <v>2</v>
      </c>
      <c r="AD143" s="238">
        <v>0</v>
      </c>
      <c r="AG143">
        <v>0</v>
      </c>
    </row>
    <row r="144" spans="1:33" x14ac:dyDescent="0.35">
      <c r="A144">
        <v>3302465</v>
      </c>
      <c r="B144" s="231">
        <v>2465</v>
      </c>
      <c r="C144" t="s">
        <v>966</v>
      </c>
      <c r="D144" s="231">
        <v>0</v>
      </c>
      <c r="E144" s="231">
        <v>27</v>
      </c>
      <c r="F144" s="231">
        <v>20</v>
      </c>
      <c r="G144" s="232">
        <v>47</v>
      </c>
      <c r="H144" s="231">
        <v>0</v>
      </c>
      <c r="I144" s="231">
        <v>0</v>
      </c>
      <c r="J144" s="232">
        <v>0</v>
      </c>
      <c r="K144" s="231">
        <v>0</v>
      </c>
      <c r="L144" s="231">
        <v>405</v>
      </c>
      <c r="M144" s="231">
        <v>300</v>
      </c>
      <c r="N144" s="232">
        <v>705</v>
      </c>
      <c r="O144" s="231">
        <v>0</v>
      </c>
      <c r="P144" s="231">
        <v>0</v>
      </c>
      <c r="Q144" s="232">
        <v>0</v>
      </c>
      <c r="R144" s="231">
        <v>0</v>
      </c>
      <c r="S144" s="231">
        <v>0</v>
      </c>
      <c r="T144" s="233">
        <v>0</v>
      </c>
      <c r="U144" s="231">
        <v>1</v>
      </c>
      <c r="V144" s="231">
        <v>15</v>
      </c>
      <c r="W144" s="233">
        <v>0</v>
      </c>
      <c r="X144" s="231">
        <v>0</v>
      </c>
      <c r="Y144" s="231">
        <v>0</v>
      </c>
      <c r="Z144" s="233">
        <v>0</v>
      </c>
      <c r="AA144" s="430">
        <v>4</v>
      </c>
      <c r="AD144" s="238">
        <v>0</v>
      </c>
      <c r="AG144">
        <v>0</v>
      </c>
    </row>
    <row r="145" spans="1:33" x14ac:dyDescent="0.35">
      <c r="A145">
        <v>3302466</v>
      </c>
      <c r="B145" s="231">
        <v>2466</v>
      </c>
      <c r="C145" t="s">
        <v>967</v>
      </c>
      <c r="D145" s="231">
        <v>0</v>
      </c>
      <c r="E145" s="231">
        <v>31</v>
      </c>
      <c r="F145" s="231">
        <v>29</v>
      </c>
      <c r="G145" s="232">
        <v>60</v>
      </c>
      <c r="H145" s="231">
        <v>5</v>
      </c>
      <c r="I145" s="231">
        <v>4</v>
      </c>
      <c r="J145" s="232">
        <v>9</v>
      </c>
      <c r="K145" s="231">
        <v>0</v>
      </c>
      <c r="L145" s="231">
        <v>465</v>
      </c>
      <c r="M145" s="231">
        <v>435</v>
      </c>
      <c r="N145" s="232">
        <v>900</v>
      </c>
      <c r="O145" s="231">
        <v>75</v>
      </c>
      <c r="P145" s="231">
        <v>60</v>
      </c>
      <c r="Q145" s="232">
        <v>135</v>
      </c>
      <c r="R145" s="231">
        <v>2</v>
      </c>
      <c r="S145" s="231">
        <v>30</v>
      </c>
      <c r="T145" s="233">
        <v>0</v>
      </c>
      <c r="U145" s="231">
        <v>12</v>
      </c>
      <c r="V145" s="231">
        <v>180</v>
      </c>
      <c r="W145" s="233">
        <v>15</v>
      </c>
      <c r="X145" s="231">
        <v>44</v>
      </c>
      <c r="Y145" s="231">
        <v>660</v>
      </c>
      <c r="Z145" s="233">
        <v>90</v>
      </c>
      <c r="AA145" s="430">
        <v>19</v>
      </c>
      <c r="AD145" s="238">
        <v>0</v>
      </c>
      <c r="AG145">
        <v>0</v>
      </c>
    </row>
    <row r="146" spans="1:33" x14ac:dyDescent="0.35">
      <c r="A146">
        <v>3302471</v>
      </c>
      <c r="B146" s="231">
        <v>2471</v>
      </c>
      <c r="C146" t="s">
        <v>968</v>
      </c>
      <c r="D146" s="231">
        <v>0</v>
      </c>
      <c r="E146" s="231">
        <v>19</v>
      </c>
      <c r="F146" s="231">
        <v>31</v>
      </c>
      <c r="G146" s="232">
        <v>50</v>
      </c>
      <c r="H146" s="231">
        <v>0</v>
      </c>
      <c r="I146" s="231">
        <v>0</v>
      </c>
      <c r="J146" s="232">
        <v>0</v>
      </c>
      <c r="K146" s="231">
        <v>0</v>
      </c>
      <c r="L146" s="231">
        <v>285</v>
      </c>
      <c r="M146" s="231">
        <v>465</v>
      </c>
      <c r="N146" s="232">
        <v>750</v>
      </c>
      <c r="O146" s="231">
        <v>0</v>
      </c>
      <c r="P146" s="231">
        <v>0</v>
      </c>
      <c r="Q146" s="232">
        <v>0</v>
      </c>
      <c r="R146" s="231">
        <v>0</v>
      </c>
      <c r="S146" s="231">
        <v>0</v>
      </c>
      <c r="T146" s="233">
        <v>0</v>
      </c>
      <c r="U146" s="231">
        <v>30</v>
      </c>
      <c r="V146" s="231">
        <v>450</v>
      </c>
      <c r="W146" s="233">
        <v>0</v>
      </c>
      <c r="X146" s="231">
        <v>14</v>
      </c>
      <c r="Y146" s="231">
        <v>210</v>
      </c>
      <c r="Z146" s="233">
        <v>0</v>
      </c>
      <c r="AA146" s="430">
        <v>11</v>
      </c>
      <c r="AD146" s="238">
        <v>0</v>
      </c>
      <c r="AG146">
        <v>0</v>
      </c>
    </row>
    <row r="147" spans="1:33" x14ac:dyDescent="0.35">
      <c r="A147">
        <v>3302478</v>
      </c>
      <c r="B147" s="231">
        <v>2478</v>
      </c>
      <c r="C147" t="s">
        <v>969</v>
      </c>
      <c r="D147" s="231">
        <v>0</v>
      </c>
      <c r="E147" s="231">
        <v>10</v>
      </c>
      <c r="F147" s="231">
        <v>18</v>
      </c>
      <c r="G147" s="232">
        <v>28</v>
      </c>
      <c r="H147" s="231">
        <v>8</v>
      </c>
      <c r="I147" s="231">
        <v>16</v>
      </c>
      <c r="J147" s="232">
        <v>24</v>
      </c>
      <c r="K147" s="231">
        <v>0</v>
      </c>
      <c r="L147" s="231">
        <v>150</v>
      </c>
      <c r="M147" s="231">
        <v>270</v>
      </c>
      <c r="N147" s="232">
        <v>420</v>
      </c>
      <c r="O147" s="231">
        <v>120</v>
      </c>
      <c r="P147" s="231">
        <v>240</v>
      </c>
      <c r="Q147" s="232">
        <v>360</v>
      </c>
      <c r="R147" s="231">
        <v>0</v>
      </c>
      <c r="S147" s="231">
        <v>0</v>
      </c>
      <c r="T147" s="233">
        <v>0</v>
      </c>
      <c r="U147" s="231">
        <v>0</v>
      </c>
      <c r="V147" s="231">
        <v>0</v>
      </c>
      <c r="W147" s="233">
        <v>0</v>
      </c>
      <c r="X147" s="231">
        <v>4</v>
      </c>
      <c r="Y147" s="231">
        <v>60</v>
      </c>
      <c r="Z147" s="233">
        <v>60</v>
      </c>
      <c r="AA147" s="430">
        <v>1</v>
      </c>
      <c r="AD147" s="238">
        <v>0</v>
      </c>
      <c r="AG147">
        <v>0</v>
      </c>
    </row>
    <row r="148" spans="1:33" x14ac:dyDescent="0.35">
      <c r="A148">
        <v>3302479</v>
      </c>
      <c r="B148" s="231">
        <v>2479</v>
      </c>
      <c r="C148" t="s">
        <v>970</v>
      </c>
      <c r="D148" s="231">
        <v>0</v>
      </c>
      <c r="E148" s="231">
        <v>42</v>
      </c>
      <c r="F148" s="231">
        <v>36</v>
      </c>
      <c r="G148" s="232">
        <v>78</v>
      </c>
      <c r="H148" s="231">
        <v>2</v>
      </c>
      <c r="I148" s="231">
        <v>5</v>
      </c>
      <c r="J148" s="232">
        <v>7</v>
      </c>
      <c r="K148" s="231">
        <v>0</v>
      </c>
      <c r="L148" s="231">
        <v>630</v>
      </c>
      <c r="M148" s="231">
        <v>540</v>
      </c>
      <c r="N148" s="232">
        <v>1170</v>
      </c>
      <c r="O148" s="231">
        <v>30</v>
      </c>
      <c r="P148" s="231">
        <v>75</v>
      </c>
      <c r="Q148" s="232">
        <v>105</v>
      </c>
      <c r="R148" s="231">
        <v>32</v>
      </c>
      <c r="S148" s="231">
        <v>480</v>
      </c>
      <c r="T148" s="233">
        <v>30</v>
      </c>
      <c r="U148" s="231">
        <v>35</v>
      </c>
      <c r="V148" s="231">
        <v>525</v>
      </c>
      <c r="W148" s="233">
        <v>45</v>
      </c>
      <c r="X148" s="231">
        <v>9</v>
      </c>
      <c r="Y148" s="231">
        <v>135</v>
      </c>
      <c r="Z148" s="233">
        <v>30</v>
      </c>
      <c r="AA148" s="430">
        <v>0</v>
      </c>
      <c r="AD148" s="238">
        <v>0</v>
      </c>
      <c r="AG148">
        <v>0</v>
      </c>
    </row>
    <row r="149" spans="1:33" x14ac:dyDescent="0.35">
      <c r="A149">
        <v>3302480</v>
      </c>
      <c r="B149" s="231">
        <v>2480</v>
      </c>
      <c r="C149" t="s">
        <v>971</v>
      </c>
      <c r="D149" s="231">
        <v>0</v>
      </c>
      <c r="E149" s="231">
        <v>10</v>
      </c>
      <c r="F149" s="231">
        <v>13</v>
      </c>
      <c r="G149" s="232">
        <v>23</v>
      </c>
      <c r="H149" s="231">
        <v>3</v>
      </c>
      <c r="I149" s="231">
        <v>4</v>
      </c>
      <c r="J149" s="232">
        <v>7</v>
      </c>
      <c r="K149" s="231">
        <v>0</v>
      </c>
      <c r="L149" s="231">
        <v>150</v>
      </c>
      <c r="M149" s="231">
        <v>195</v>
      </c>
      <c r="N149" s="232">
        <v>345</v>
      </c>
      <c r="O149" s="231">
        <v>45</v>
      </c>
      <c r="P149" s="231">
        <v>60</v>
      </c>
      <c r="Q149" s="232">
        <v>105</v>
      </c>
      <c r="R149" s="231">
        <v>19</v>
      </c>
      <c r="S149" s="231">
        <v>285</v>
      </c>
      <c r="T149" s="233">
        <v>90</v>
      </c>
      <c r="U149" s="231">
        <v>0</v>
      </c>
      <c r="V149" s="231">
        <v>0</v>
      </c>
      <c r="W149" s="233">
        <v>0</v>
      </c>
      <c r="X149" s="231">
        <v>2</v>
      </c>
      <c r="Y149" s="231">
        <v>30</v>
      </c>
      <c r="Z149" s="233">
        <v>0</v>
      </c>
      <c r="AA149" s="430">
        <v>13</v>
      </c>
      <c r="AD149" s="238">
        <v>0</v>
      </c>
      <c r="AG149">
        <v>0</v>
      </c>
    </row>
    <row r="150" spans="1:33" x14ac:dyDescent="0.35">
      <c r="A150">
        <v>3302481</v>
      </c>
      <c r="B150" s="231">
        <v>2481</v>
      </c>
      <c r="C150" t="s">
        <v>972</v>
      </c>
      <c r="D150" s="231">
        <v>0</v>
      </c>
      <c r="E150" s="231">
        <v>22</v>
      </c>
      <c r="F150" s="231">
        <v>26</v>
      </c>
      <c r="G150" s="232">
        <v>48</v>
      </c>
      <c r="H150" s="231">
        <v>0</v>
      </c>
      <c r="I150" s="231">
        <v>0</v>
      </c>
      <c r="J150" s="232">
        <v>0</v>
      </c>
      <c r="K150" s="231">
        <v>0</v>
      </c>
      <c r="L150" s="231">
        <v>330</v>
      </c>
      <c r="M150" s="231">
        <v>390</v>
      </c>
      <c r="N150" s="232">
        <v>720</v>
      </c>
      <c r="O150" s="231">
        <v>0</v>
      </c>
      <c r="P150" s="231">
        <v>0</v>
      </c>
      <c r="Q150" s="232">
        <v>0</v>
      </c>
      <c r="R150" s="231">
        <v>0</v>
      </c>
      <c r="S150" s="231">
        <v>0</v>
      </c>
      <c r="T150" s="233">
        <v>0</v>
      </c>
      <c r="U150" s="231">
        <v>2</v>
      </c>
      <c r="V150" s="231">
        <v>30</v>
      </c>
      <c r="W150" s="233">
        <v>0</v>
      </c>
      <c r="X150" s="231">
        <v>44</v>
      </c>
      <c r="Y150" s="231">
        <v>660</v>
      </c>
      <c r="Z150" s="233">
        <v>0</v>
      </c>
      <c r="AA150" s="430">
        <v>17</v>
      </c>
      <c r="AD150" s="238">
        <v>0</v>
      </c>
      <c r="AG150">
        <v>0</v>
      </c>
    </row>
    <row r="151" spans="1:33" x14ac:dyDescent="0.35">
      <c r="A151">
        <v>3302482</v>
      </c>
      <c r="B151" s="231">
        <v>2482</v>
      </c>
      <c r="C151" t="s">
        <v>973</v>
      </c>
      <c r="D151" s="231">
        <v>0</v>
      </c>
      <c r="E151" s="231">
        <v>25</v>
      </c>
      <c r="F151" s="231">
        <v>21</v>
      </c>
      <c r="G151" s="232">
        <v>46</v>
      </c>
      <c r="H151" s="231">
        <v>0</v>
      </c>
      <c r="I151" s="231">
        <v>0</v>
      </c>
      <c r="J151" s="232">
        <v>0</v>
      </c>
      <c r="K151" s="231">
        <v>0</v>
      </c>
      <c r="L151" s="231">
        <v>375</v>
      </c>
      <c r="M151" s="231">
        <v>315</v>
      </c>
      <c r="N151" s="232">
        <v>690</v>
      </c>
      <c r="O151" s="231">
        <v>0</v>
      </c>
      <c r="P151" s="231">
        <v>0</v>
      </c>
      <c r="Q151" s="232">
        <v>0</v>
      </c>
      <c r="R151" s="231">
        <v>0</v>
      </c>
      <c r="S151" s="231">
        <v>0</v>
      </c>
      <c r="T151" s="233">
        <v>0</v>
      </c>
      <c r="U151" s="231">
        <v>0</v>
      </c>
      <c r="V151" s="231">
        <v>0</v>
      </c>
      <c r="W151" s="233">
        <v>0</v>
      </c>
      <c r="X151" s="231">
        <v>41</v>
      </c>
      <c r="Y151" s="231">
        <v>615</v>
      </c>
      <c r="Z151" s="233">
        <v>0</v>
      </c>
      <c r="AA151" s="430">
        <v>13</v>
      </c>
      <c r="AD151" s="238">
        <v>0</v>
      </c>
      <c r="AG151">
        <v>0</v>
      </c>
    </row>
    <row r="152" spans="1:33" x14ac:dyDescent="0.35">
      <c r="A152">
        <v>3302486</v>
      </c>
      <c r="B152" s="231">
        <v>2486</v>
      </c>
      <c r="C152" t="s">
        <v>974</v>
      </c>
      <c r="D152" s="231">
        <v>0</v>
      </c>
      <c r="E152" s="231">
        <v>13</v>
      </c>
      <c r="F152" s="231">
        <v>7</v>
      </c>
      <c r="G152" s="232">
        <v>20</v>
      </c>
      <c r="H152" s="231">
        <v>1</v>
      </c>
      <c r="I152" s="231">
        <v>0</v>
      </c>
      <c r="J152" s="232">
        <v>1</v>
      </c>
      <c r="K152" s="231">
        <v>0</v>
      </c>
      <c r="L152" s="231">
        <v>195</v>
      </c>
      <c r="M152" s="231">
        <v>105</v>
      </c>
      <c r="N152" s="232">
        <v>300</v>
      </c>
      <c r="O152" s="231">
        <v>15</v>
      </c>
      <c r="P152" s="231">
        <v>0</v>
      </c>
      <c r="Q152" s="232">
        <v>15</v>
      </c>
      <c r="R152" s="231">
        <v>15</v>
      </c>
      <c r="S152" s="231">
        <v>225</v>
      </c>
      <c r="T152" s="233">
        <v>0</v>
      </c>
      <c r="U152" s="231">
        <v>4</v>
      </c>
      <c r="V152" s="231">
        <v>60</v>
      </c>
      <c r="W152" s="233">
        <v>15</v>
      </c>
      <c r="X152" s="231">
        <v>0</v>
      </c>
      <c r="Y152" s="231">
        <v>0</v>
      </c>
      <c r="Z152" s="233">
        <v>0</v>
      </c>
      <c r="AA152" s="430">
        <v>15</v>
      </c>
      <c r="AD152" s="238">
        <v>0</v>
      </c>
      <c r="AG152">
        <v>0</v>
      </c>
    </row>
    <row r="153" spans="1:33" x14ac:dyDescent="0.35">
      <c r="A153">
        <v>3303002</v>
      </c>
      <c r="B153" s="231">
        <v>3002</v>
      </c>
      <c r="C153" t="s">
        <v>975</v>
      </c>
      <c r="D153" s="231">
        <v>0</v>
      </c>
      <c r="E153" s="231">
        <v>15</v>
      </c>
      <c r="F153" s="231">
        <v>10</v>
      </c>
      <c r="G153" s="232">
        <v>25</v>
      </c>
      <c r="H153" s="231">
        <v>0</v>
      </c>
      <c r="I153" s="231">
        <v>0</v>
      </c>
      <c r="J153" s="232">
        <v>0</v>
      </c>
      <c r="K153" s="231">
        <v>0</v>
      </c>
      <c r="L153" s="231">
        <v>213</v>
      </c>
      <c r="M153" s="231">
        <v>150</v>
      </c>
      <c r="N153" s="232">
        <v>363</v>
      </c>
      <c r="O153" s="231">
        <v>0</v>
      </c>
      <c r="P153" s="231">
        <v>0</v>
      </c>
      <c r="Q153" s="232">
        <v>0</v>
      </c>
      <c r="R153" s="231">
        <v>14</v>
      </c>
      <c r="S153" s="231">
        <v>204</v>
      </c>
      <c r="T153" s="233">
        <v>0</v>
      </c>
      <c r="U153" s="231">
        <v>2</v>
      </c>
      <c r="V153" s="231">
        <v>30</v>
      </c>
      <c r="W153" s="233">
        <v>0</v>
      </c>
      <c r="X153" s="231">
        <v>6</v>
      </c>
      <c r="Y153" s="231">
        <v>84</v>
      </c>
      <c r="Z153" s="233">
        <v>0</v>
      </c>
      <c r="AA153" s="430">
        <v>9</v>
      </c>
      <c r="AD153" s="238">
        <v>0</v>
      </c>
      <c r="AG153">
        <v>0</v>
      </c>
    </row>
    <row r="154" spans="1:33" x14ac:dyDescent="0.35">
      <c r="A154">
        <v>3303015</v>
      </c>
      <c r="B154" s="231">
        <v>3015</v>
      </c>
      <c r="C154" t="s">
        <v>976</v>
      </c>
      <c r="D154" s="231">
        <v>0</v>
      </c>
      <c r="E154" s="231">
        <v>13</v>
      </c>
      <c r="F154" s="231">
        <v>17</v>
      </c>
      <c r="G154" s="232">
        <v>30</v>
      </c>
      <c r="H154" s="231">
        <v>0</v>
      </c>
      <c r="I154" s="231">
        <v>5</v>
      </c>
      <c r="J154" s="232">
        <v>5</v>
      </c>
      <c r="K154" s="231">
        <v>0</v>
      </c>
      <c r="L154" s="231">
        <v>195</v>
      </c>
      <c r="M154" s="231">
        <v>255</v>
      </c>
      <c r="N154" s="232">
        <v>450</v>
      </c>
      <c r="O154" s="231">
        <v>0</v>
      </c>
      <c r="P154" s="231">
        <v>75</v>
      </c>
      <c r="Q154" s="232">
        <v>75</v>
      </c>
      <c r="R154" s="231">
        <v>0</v>
      </c>
      <c r="S154" s="231">
        <v>0</v>
      </c>
      <c r="T154" s="233">
        <v>0</v>
      </c>
      <c r="U154" s="231">
        <v>18</v>
      </c>
      <c r="V154" s="231">
        <v>270</v>
      </c>
      <c r="W154" s="233">
        <v>60</v>
      </c>
      <c r="X154" s="231">
        <v>0</v>
      </c>
      <c r="Y154" s="231">
        <v>0</v>
      </c>
      <c r="Z154" s="233">
        <v>0</v>
      </c>
      <c r="AA154" s="430">
        <v>0</v>
      </c>
      <c r="AD154" s="238">
        <v>0</v>
      </c>
      <c r="AG154">
        <v>0</v>
      </c>
    </row>
    <row r="155" spans="1:33" x14ac:dyDescent="0.35">
      <c r="A155">
        <v>3303302</v>
      </c>
      <c r="B155" s="231">
        <v>3302</v>
      </c>
      <c r="C155" t="s">
        <v>977</v>
      </c>
      <c r="D155" s="231">
        <v>0</v>
      </c>
      <c r="E155" s="231">
        <v>19</v>
      </c>
      <c r="F155" s="231">
        <v>16</v>
      </c>
      <c r="G155" s="232">
        <v>35</v>
      </c>
      <c r="H155" s="231">
        <v>10</v>
      </c>
      <c r="I155" s="231">
        <v>7</v>
      </c>
      <c r="J155" s="232">
        <v>17</v>
      </c>
      <c r="K155" s="231">
        <v>0</v>
      </c>
      <c r="L155" s="231">
        <v>285</v>
      </c>
      <c r="M155" s="231">
        <v>240</v>
      </c>
      <c r="N155" s="232">
        <v>525</v>
      </c>
      <c r="O155" s="231">
        <v>150</v>
      </c>
      <c r="P155" s="231">
        <v>90</v>
      </c>
      <c r="Q155" s="232">
        <v>240</v>
      </c>
      <c r="R155" s="231">
        <v>3</v>
      </c>
      <c r="S155" s="231">
        <v>45</v>
      </c>
      <c r="T155" s="233">
        <v>15</v>
      </c>
      <c r="U155" s="231">
        <v>6</v>
      </c>
      <c r="V155" s="231">
        <v>90</v>
      </c>
      <c r="W155" s="233">
        <v>45</v>
      </c>
      <c r="X155" s="231">
        <v>4</v>
      </c>
      <c r="Y155" s="231">
        <v>60</v>
      </c>
      <c r="Z155" s="233">
        <v>0</v>
      </c>
      <c r="AA155" s="430">
        <v>12</v>
      </c>
      <c r="AD155" s="238">
        <v>0</v>
      </c>
      <c r="AG155">
        <v>0</v>
      </c>
    </row>
    <row r="156" spans="1:33" x14ac:dyDescent="0.35">
      <c r="A156">
        <v>3303306</v>
      </c>
      <c r="B156" s="231">
        <v>3306</v>
      </c>
      <c r="C156" t="s">
        <v>978</v>
      </c>
      <c r="D156" s="231">
        <v>0</v>
      </c>
      <c r="E156" s="231">
        <v>24</v>
      </c>
      <c r="F156" s="231">
        <v>21</v>
      </c>
      <c r="G156" s="232">
        <v>45</v>
      </c>
      <c r="H156" s="231">
        <v>0</v>
      </c>
      <c r="I156" s="231">
        <v>0</v>
      </c>
      <c r="J156" s="232">
        <v>0</v>
      </c>
      <c r="K156" s="231">
        <v>0</v>
      </c>
      <c r="L156" s="231">
        <v>360</v>
      </c>
      <c r="M156" s="231">
        <v>315</v>
      </c>
      <c r="N156" s="232">
        <v>675</v>
      </c>
      <c r="O156" s="231">
        <v>0</v>
      </c>
      <c r="P156" s="231">
        <v>0</v>
      </c>
      <c r="Q156" s="232">
        <v>0</v>
      </c>
      <c r="R156" s="231">
        <v>0</v>
      </c>
      <c r="S156" s="231">
        <v>0</v>
      </c>
      <c r="T156" s="233">
        <v>0</v>
      </c>
      <c r="U156" s="231">
        <v>0</v>
      </c>
      <c r="V156" s="231">
        <v>0</v>
      </c>
      <c r="W156" s="233">
        <v>0</v>
      </c>
      <c r="X156" s="231">
        <v>39</v>
      </c>
      <c r="Y156" s="231">
        <v>585</v>
      </c>
      <c r="Z156" s="233">
        <v>0</v>
      </c>
      <c r="AA156" s="430">
        <v>18</v>
      </c>
      <c r="AD156" s="238">
        <v>0</v>
      </c>
      <c r="AG156">
        <v>0</v>
      </c>
    </row>
    <row r="157" spans="1:33" x14ac:dyDescent="0.35">
      <c r="A157">
        <v>3303310</v>
      </c>
      <c r="B157" s="231">
        <v>3310</v>
      </c>
      <c r="C157" t="s">
        <v>979</v>
      </c>
      <c r="D157" s="231">
        <v>0</v>
      </c>
      <c r="E157" s="231">
        <v>21</v>
      </c>
      <c r="F157" s="231">
        <v>10</v>
      </c>
      <c r="G157" s="232">
        <v>31</v>
      </c>
      <c r="H157" s="231">
        <v>1</v>
      </c>
      <c r="I157" s="231">
        <v>3</v>
      </c>
      <c r="J157" s="232">
        <v>4</v>
      </c>
      <c r="K157" s="231">
        <v>0</v>
      </c>
      <c r="L157" s="231">
        <v>315</v>
      </c>
      <c r="M157" s="231">
        <v>150</v>
      </c>
      <c r="N157" s="232">
        <v>465</v>
      </c>
      <c r="O157" s="231">
        <v>15</v>
      </c>
      <c r="P157" s="231">
        <v>45</v>
      </c>
      <c r="Q157" s="232">
        <v>60</v>
      </c>
      <c r="R157" s="231">
        <v>17</v>
      </c>
      <c r="S157" s="231">
        <v>255</v>
      </c>
      <c r="T157" s="233">
        <v>30</v>
      </c>
      <c r="U157" s="231">
        <v>8</v>
      </c>
      <c r="V157" s="231">
        <v>120</v>
      </c>
      <c r="W157" s="233">
        <v>15</v>
      </c>
      <c r="X157" s="231">
        <v>2</v>
      </c>
      <c r="Y157" s="231">
        <v>30</v>
      </c>
      <c r="Z157" s="233">
        <v>15</v>
      </c>
      <c r="AA157" s="430">
        <v>17</v>
      </c>
      <c r="AD157" s="238">
        <v>0</v>
      </c>
      <c r="AG157">
        <v>0</v>
      </c>
    </row>
    <row r="158" spans="1:33" x14ac:dyDescent="0.35">
      <c r="A158">
        <v>3303311</v>
      </c>
      <c r="B158" s="231">
        <v>3311</v>
      </c>
      <c r="C158" t="s">
        <v>980</v>
      </c>
      <c r="D158" s="231">
        <v>0</v>
      </c>
      <c r="E158" s="231">
        <v>16</v>
      </c>
      <c r="F158" s="231">
        <v>17</v>
      </c>
      <c r="G158" s="232">
        <v>33</v>
      </c>
      <c r="H158" s="231">
        <v>2</v>
      </c>
      <c r="I158" s="231">
        <v>5</v>
      </c>
      <c r="J158" s="232">
        <v>7</v>
      </c>
      <c r="K158" s="231">
        <v>0</v>
      </c>
      <c r="L158" s="231">
        <v>240</v>
      </c>
      <c r="M158" s="231">
        <v>255</v>
      </c>
      <c r="N158" s="232">
        <v>495</v>
      </c>
      <c r="O158" s="231">
        <v>30</v>
      </c>
      <c r="P158" s="231">
        <v>75</v>
      </c>
      <c r="Q158" s="232">
        <v>105</v>
      </c>
      <c r="R158" s="231">
        <v>17</v>
      </c>
      <c r="S158" s="231">
        <v>255</v>
      </c>
      <c r="T158" s="233">
        <v>30</v>
      </c>
      <c r="U158" s="231">
        <v>6</v>
      </c>
      <c r="V158" s="231">
        <v>90</v>
      </c>
      <c r="W158" s="233">
        <v>30</v>
      </c>
      <c r="X158" s="231">
        <v>0</v>
      </c>
      <c r="Y158" s="231">
        <v>0</v>
      </c>
      <c r="Z158" s="233">
        <v>0</v>
      </c>
      <c r="AA158" s="430">
        <v>8</v>
      </c>
      <c r="AD158" s="238">
        <v>0</v>
      </c>
      <c r="AG158">
        <v>0</v>
      </c>
    </row>
    <row r="159" spans="1:33" x14ac:dyDescent="0.35">
      <c r="A159">
        <v>3303314</v>
      </c>
      <c r="B159" s="231">
        <v>3314</v>
      </c>
      <c r="C159" t="s">
        <v>981</v>
      </c>
      <c r="D159" s="231">
        <v>0</v>
      </c>
      <c r="E159" s="231">
        <v>15</v>
      </c>
      <c r="F159" s="231">
        <v>11</v>
      </c>
      <c r="G159" s="232">
        <v>26</v>
      </c>
      <c r="H159" s="231">
        <v>1</v>
      </c>
      <c r="I159" s="231">
        <v>1</v>
      </c>
      <c r="J159" s="232">
        <v>2</v>
      </c>
      <c r="K159" s="231">
        <v>0</v>
      </c>
      <c r="L159" s="231">
        <v>225</v>
      </c>
      <c r="M159" s="231">
        <v>165</v>
      </c>
      <c r="N159" s="232">
        <v>390</v>
      </c>
      <c r="O159" s="231">
        <v>12.5</v>
      </c>
      <c r="P159" s="231">
        <v>12.5</v>
      </c>
      <c r="Q159" s="232">
        <v>25</v>
      </c>
      <c r="R159" s="231">
        <v>14</v>
      </c>
      <c r="S159" s="231">
        <v>210</v>
      </c>
      <c r="T159" s="233">
        <v>12.5</v>
      </c>
      <c r="U159" s="231">
        <v>1</v>
      </c>
      <c r="V159" s="231">
        <v>15</v>
      </c>
      <c r="W159" s="233">
        <v>0</v>
      </c>
      <c r="X159" s="231">
        <v>2</v>
      </c>
      <c r="Y159" s="231">
        <v>30</v>
      </c>
      <c r="Z159" s="233">
        <v>0</v>
      </c>
      <c r="AA159" s="430">
        <v>11</v>
      </c>
      <c r="AD159" s="238">
        <v>0</v>
      </c>
      <c r="AG159">
        <v>0</v>
      </c>
    </row>
    <row r="160" spans="1:33" x14ac:dyDescent="0.35">
      <c r="A160">
        <v>3303317</v>
      </c>
      <c r="B160" s="231">
        <v>3317</v>
      </c>
      <c r="C160" t="s">
        <v>982</v>
      </c>
      <c r="D160" s="231">
        <v>0</v>
      </c>
      <c r="E160" s="231">
        <v>12</v>
      </c>
      <c r="F160" s="231">
        <v>12</v>
      </c>
      <c r="G160" s="232">
        <v>24</v>
      </c>
      <c r="H160" s="231">
        <v>1</v>
      </c>
      <c r="I160" s="231">
        <v>0</v>
      </c>
      <c r="J160" s="232">
        <v>1</v>
      </c>
      <c r="K160" s="231">
        <v>0</v>
      </c>
      <c r="L160" s="231">
        <v>180</v>
      </c>
      <c r="M160" s="231">
        <v>180</v>
      </c>
      <c r="N160" s="232">
        <v>360</v>
      </c>
      <c r="O160" s="231">
        <v>15</v>
      </c>
      <c r="P160" s="231">
        <v>0</v>
      </c>
      <c r="Q160" s="232">
        <v>15</v>
      </c>
      <c r="R160" s="231">
        <v>0</v>
      </c>
      <c r="S160" s="231">
        <v>0</v>
      </c>
      <c r="T160" s="233">
        <v>0</v>
      </c>
      <c r="U160" s="231">
        <v>1</v>
      </c>
      <c r="V160" s="231">
        <v>15</v>
      </c>
      <c r="W160" s="233">
        <v>0</v>
      </c>
      <c r="X160" s="231">
        <v>17</v>
      </c>
      <c r="Y160" s="231">
        <v>255</v>
      </c>
      <c r="Z160" s="233">
        <v>0</v>
      </c>
      <c r="AA160" s="430">
        <v>8</v>
      </c>
      <c r="AD160" s="238">
        <v>0</v>
      </c>
      <c r="AG160">
        <v>0</v>
      </c>
    </row>
    <row r="161" spans="1:33" x14ac:dyDescent="0.35">
      <c r="A161">
        <v>3303319</v>
      </c>
      <c r="B161" s="231">
        <v>3319</v>
      </c>
      <c r="C161" t="s">
        <v>983</v>
      </c>
      <c r="D161" s="231">
        <v>0</v>
      </c>
      <c r="E161" s="231">
        <v>11</v>
      </c>
      <c r="F161" s="231">
        <v>21</v>
      </c>
      <c r="G161" s="232">
        <v>32</v>
      </c>
      <c r="H161" s="231">
        <v>4</v>
      </c>
      <c r="I161" s="231">
        <v>7</v>
      </c>
      <c r="J161" s="232">
        <v>11</v>
      </c>
      <c r="K161" s="231">
        <v>0</v>
      </c>
      <c r="L161" s="231">
        <v>165</v>
      </c>
      <c r="M161" s="231">
        <v>315</v>
      </c>
      <c r="N161" s="232">
        <v>480</v>
      </c>
      <c r="O161" s="231">
        <v>60</v>
      </c>
      <c r="P161" s="231">
        <v>105</v>
      </c>
      <c r="Q161" s="232">
        <v>165</v>
      </c>
      <c r="R161" s="231">
        <v>15</v>
      </c>
      <c r="S161" s="231">
        <v>225</v>
      </c>
      <c r="T161" s="233">
        <v>90</v>
      </c>
      <c r="U161" s="231">
        <v>10</v>
      </c>
      <c r="V161" s="231">
        <v>150</v>
      </c>
      <c r="W161" s="233">
        <v>15</v>
      </c>
      <c r="X161" s="231">
        <v>2</v>
      </c>
      <c r="Y161" s="231">
        <v>30</v>
      </c>
      <c r="Z161" s="233">
        <v>15</v>
      </c>
      <c r="AA161" s="430">
        <v>7</v>
      </c>
      <c r="AD161" s="238">
        <v>0</v>
      </c>
      <c r="AG161">
        <v>0</v>
      </c>
    </row>
    <row r="162" spans="1:33" x14ac:dyDescent="0.35">
      <c r="A162">
        <v>3303322</v>
      </c>
      <c r="B162" s="231">
        <v>3322</v>
      </c>
      <c r="C162" t="s">
        <v>984</v>
      </c>
      <c r="D162" s="231">
        <v>0</v>
      </c>
      <c r="E162" s="231">
        <v>9</v>
      </c>
      <c r="F162" s="231">
        <v>14</v>
      </c>
      <c r="G162" s="232">
        <v>23</v>
      </c>
      <c r="H162" s="231">
        <v>3</v>
      </c>
      <c r="I162" s="231">
        <v>7</v>
      </c>
      <c r="J162" s="232">
        <v>10</v>
      </c>
      <c r="K162" s="231">
        <v>0</v>
      </c>
      <c r="L162" s="231">
        <v>135</v>
      </c>
      <c r="M162" s="231">
        <v>210</v>
      </c>
      <c r="N162" s="232">
        <v>345</v>
      </c>
      <c r="O162" s="231">
        <v>45</v>
      </c>
      <c r="P162" s="231">
        <v>105</v>
      </c>
      <c r="Q162" s="232">
        <v>150</v>
      </c>
      <c r="R162" s="231">
        <v>1</v>
      </c>
      <c r="S162" s="231">
        <v>15</v>
      </c>
      <c r="T162" s="233">
        <v>0</v>
      </c>
      <c r="U162" s="231">
        <v>1</v>
      </c>
      <c r="V162" s="231">
        <v>15</v>
      </c>
      <c r="W162" s="233">
        <v>0</v>
      </c>
      <c r="X162" s="231">
        <v>0</v>
      </c>
      <c r="Y162" s="231">
        <v>0</v>
      </c>
      <c r="Z162" s="233">
        <v>0</v>
      </c>
      <c r="AA162" s="430">
        <v>9</v>
      </c>
      <c r="AD162" s="238">
        <v>0</v>
      </c>
      <c r="AG162">
        <v>0</v>
      </c>
    </row>
    <row r="163" spans="1:33" x14ac:dyDescent="0.35">
      <c r="A163">
        <v>3303323</v>
      </c>
      <c r="B163" s="231">
        <v>3323</v>
      </c>
      <c r="C163" t="s">
        <v>985</v>
      </c>
      <c r="D163" s="231">
        <v>0</v>
      </c>
      <c r="E163" s="231">
        <v>12</v>
      </c>
      <c r="F163" s="231">
        <v>7</v>
      </c>
      <c r="G163" s="232">
        <v>19</v>
      </c>
      <c r="H163" s="231">
        <v>0</v>
      </c>
      <c r="I163" s="231">
        <v>0</v>
      </c>
      <c r="J163" s="232">
        <v>0</v>
      </c>
      <c r="K163" s="231">
        <v>0</v>
      </c>
      <c r="L163" s="231">
        <v>180</v>
      </c>
      <c r="M163" s="231">
        <v>105</v>
      </c>
      <c r="N163" s="232">
        <v>285</v>
      </c>
      <c r="O163" s="231">
        <v>0</v>
      </c>
      <c r="P163" s="231">
        <v>0</v>
      </c>
      <c r="Q163" s="232">
        <v>0</v>
      </c>
      <c r="R163" s="231">
        <v>13</v>
      </c>
      <c r="S163" s="231">
        <v>195</v>
      </c>
      <c r="T163" s="233">
        <v>0</v>
      </c>
      <c r="U163" s="231">
        <v>0</v>
      </c>
      <c r="V163" s="231">
        <v>0</v>
      </c>
      <c r="W163" s="233">
        <v>0</v>
      </c>
      <c r="X163" s="231">
        <v>2</v>
      </c>
      <c r="Y163" s="231">
        <v>30</v>
      </c>
      <c r="Z163" s="233">
        <v>0</v>
      </c>
      <c r="AA163" s="430">
        <v>5</v>
      </c>
      <c r="AD163" s="238">
        <v>0</v>
      </c>
      <c r="AG163">
        <v>0</v>
      </c>
    </row>
    <row r="164" spans="1:33" x14ac:dyDescent="0.35">
      <c r="A164">
        <v>3303325</v>
      </c>
      <c r="B164" s="231">
        <v>3325</v>
      </c>
      <c r="C164" t="s">
        <v>986</v>
      </c>
      <c r="D164" s="231">
        <v>0</v>
      </c>
      <c r="E164" s="231">
        <v>19</v>
      </c>
      <c r="F164" s="231">
        <v>20</v>
      </c>
      <c r="G164" s="232">
        <v>39</v>
      </c>
      <c r="H164" s="231">
        <v>0</v>
      </c>
      <c r="I164" s="231">
        <v>0</v>
      </c>
      <c r="J164" s="232">
        <v>0</v>
      </c>
      <c r="K164" s="231">
        <v>0</v>
      </c>
      <c r="L164" s="231">
        <v>285</v>
      </c>
      <c r="M164" s="231">
        <v>300</v>
      </c>
      <c r="N164" s="232">
        <v>585</v>
      </c>
      <c r="O164" s="231">
        <v>0</v>
      </c>
      <c r="P164" s="231">
        <v>0</v>
      </c>
      <c r="Q164" s="232">
        <v>0</v>
      </c>
      <c r="R164" s="231">
        <v>2</v>
      </c>
      <c r="S164" s="231">
        <v>30</v>
      </c>
      <c r="T164" s="233">
        <v>0</v>
      </c>
      <c r="U164" s="231">
        <v>2</v>
      </c>
      <c r="V164" s="231">
        <v>30</v>
      </c>
      <c r="W164" s="233">
        <v>0</v>
      </c>
      <c r="X164" s="231">
        <v>24</v>
      </c>
      <c r="Y164" s="231">
        <v>360</v>
      </c>
      <c r="Z164" s="233">
        <v>0</v>
      </c>
      <c r="AA164" s="430">
        <v>12</v>
      </c>
      <c r="AD164" s="238">
        <v>0</v>
      </c>
      <c r="AG164">
        <v>0</v>
      </c>
    </row>
    <row r="165" spans="1:33" x14ac:dyDescent="0.35">
      <c r="A165">
        <v>3303328</v>
      </c>
      <c r="B165" s="231">
        <v>3328</v>
      </c>
      <c r="C165" t="s">
        <v>987</v>
      </c>
      <c r="D165" s="231">
        <v>0</v>
      </c>
      <c r="E165" s="231">
        <v>5</v>
      </c>
      <c r="F165" s="231">
        <v>12</v>
      </c>
      <c r="G165" s="232">
        <v>17</v>
      </c>
      <c r="H165" s="231">
        <v>0</v>
      </c>
      <c r="I165" s="231">
        <v>0</v>
      </c>
      <c r="J165" s="232">
        <v>0</v>
      </c>
      <c r="K165" s="231">
        <v>0</v>
      </c>
      <c r="L165" s="231">
        <v>75</v>
      </c>
      <c r="M165" s="231">
        <v>180</v>
      </c>
      <c r="N165" s="232">
        <v>255</v>
      </c>
      <c r="O165" s="231">
        <v>0</v>
      </c>
      <c r="P165" s="231">
        <v>0</v>
      </c>
      <c r="Q165" s="232">
        <v>0</v>
      </c>
      <c r="R165" s="231">
        <v>2</v>
      </c>
      <c r="S165" s="231">
        <v>30</v>
      </c>
      <c r="T165" s="233">
        <v>0</v>
      </c>
      <c r="U165" s="231">
        <v>3</v>
      </c>
      <c r="V165" s="231">
        <v>45</v>
      </c>
      <c r="W165" s="233">
        <v>0</v>
      </c>
      <c r="X165" s="231">
        <v>2</v>
      </c>
      <c r="Y165" s="231">
        <v>30</v>
      </c>
      <c r="Z165" s="233">
        <v>0</v>
      </c>
      <c r="AA165" s="430">
        <v>4</v>
      </c>
      <c r="AD165" s="238">
        <v>0</v>
      </c>
      <c r="AG165">
        <v>0</v>
      </c>
    </row>
    <row r="166" spans="1:33" x14ac:dyDescent="0.35">
      <c r="A166">
        <v>3303329</v>
      </c>
      <c r="B166" s="231">
        <v>3329</v>
      </c>
      <c r="C166" t="s">
        <v>988</v>
      </c>
      <c r="D166" s="231">
        <v>0</v>
      </c>
      <c r="E166" s="231">
        <v>9</v>
      </c>
      <c r="F166" s="231">
        <v>23</v>
      </c>
      <c r="G166" s="232">
        <v>32</v>
      </c>
      <c r="H166" s="231">
        <v>0</v>
      </c>
      <c r="I166" s="231">
        <v>3</v>
      </c>
      <c r="J166" s="232">
        <v>3</v>
      </c>
      <c r="K166" s="231">
        <v>0</v>
      </c>
      <c r="L166" s="231">
        <v>135</v>
      </c>
      <c r="M166" s="231">
        <v>345</v>
      </c>
      <c r="N166" s="232">
        <v>480</v>
      </c>
      <c r="O166" s="231">
        <v>0</v>
      </c>
      <c r="P166" s="231">
        <v>45</v>
      </c>
      <c r="Q166" s="232">
        <v>45</v>
      </c>
      <c r="R166" s="231">
        <v>0</v>
      </c>
      <c r="S166" s="231">
        <v>0</v>
      </c>
      <c r="T166" s="233">
        <v>0</v>
      </c>
      <c r="U166" s="231">
        <v>6</v>
      </c>
      <c r="V166" s="231">
        <v>90</v>
      </c>
      <c r="W166" s="233">
        <v>0</v>
      </c>
      <c r="X166" s="231">
        <v>19</v>
      </c>
      <c r="Y166" s="231">
        <v>285</v>
      </c>
      <c r="Z166" s="233">
        <v>15</v>
      </c>
      <c r="AA166" s="430">
        <v>17</v>
      </c>
      <c r="AD166" s="238">
        <v>0</v>
      </c>
      <c r="AG166">
        <v>0</v>
      </c>
    </row>
    <row r="167" spans="1:33" x14ac:dyDescent="0.35">
      <c r="A167">
        <v>3303330</v>
      </c>
      <c r="B167" s="231">
        <v>3330</v>
      </c>
      <c r="C167" t="s">
        <v>989</v>
      </c>
      <c r="D167" s="231">
        <v>0</v>
      </c>
      <c r="E167" s="231">
        <v>15</v>
      </c>
      <c r="F167" s="231">
        <v>17</v>
      </c>
      <c r="G167" s="232">
        <v>32</v>
      </c>
      <c r="H167" s="231">
        <v>8</v>
      </c>
      <c r="I167" s="231">
        <v>9</v>
      </c>
      <c r="J167" s="232">
        <v>17</v>
      </c>
      <c r="K167" s="231">
        <v>0</v>
      </c>
      <c r="L167" s="231">
        <v>225</v>
      </c>
      <c r="M167" s="231">
        <v>255</v>
      </c>
      <c r="N167" s="232">
        <v>480</v>
      </c>
      <c r="O167" s="231">
        <v>120</v>
      </c>
      <c r="P167" s="231">
        <v>127.5</v>
      </c>
      <c r="Q167" s="232">
        <v>247.5</v>
      </c>
      <c r="R167" s="231">
        <v>13</v>
      </c>
      <c r="S167" s="231">
        <v>195</v>
      </c>
      <c r="T167" s="233">
        <v>90</v>
      </c>
      <c r="U167" s="231">
        <v>1</v>
      </c>
      <c r="V167" s="231">
        <v>15</v>
      </c>
      <c r="W167" s="233">
        <v>15</v>
      </c>
      <c r="X167" s="231">
        <v>2</v>
      </c>
      <c r="Y167" s="231">
        <v>30</v>
      </c>
      <c r="Z167" s="233">
        <v>15</v>
      </c>
      <c r="AA167" s="430">
        <v>8</v>
      </c>
      <c r="AD167" s="238">
        <v>0</v>
      </c>
      <c r="AG167">
        <v>0</v>
      </c>
    </row>
    <row r="168" spans="1:33" x14ac:dyDescent="0.35">
      <c r="A168">
        <v>3303331</v>
      </c>
      <c r="B168" s="231">
        <v>3331</v>
      </c>
      <c r="C168" t="s">
        <v>990</v>
      </c>
      <c r="D168" s="231">
        <v>0</v>
      </c>
      <c r="E168" s="231">
        <v>18</v>
      </c>
      <c r="F168" s="231">
        <v>16</v>
      </c>
      <c r="G168" s="232">
        <v>34</v>
      </c>
      <c r="H168" s="231">
        <v>5</v>
      </c>
      <c r="I168" s="231">
        <v>2</v>
      </c>
      <c r="J168" s="232">
        <v>7</v>
      </c>
      <c r="K168" s="231">
        <v>0</v>
      </c>
      <c r="L168" s="231">
        <v>270</v>
      </c>
      <c r="M168" s="231">
        <v>240</v>
      </c>
      <c r="N168" s="232">
        <v>510</v>
      </c>
      <c r="O168" s="231">
        <v>75</v>
      </c>
      <c r="P168" s="231">
        <v>30</v>
      </c>
      <c r="Q168" s="232">
        <v>105</v>
      </c>
      <c r="R168" s="231">
        <v>16</v>
      </c>
      <c r="S168" s="231">
        <v>240</v>
      </c>
      <c r="T168" s="233">
        <v>45</v>
      </c>
      <c r="U168" s="231">
        <v>2</v>
      </c>
      <c r="V168" s="231">
        <v>30</v>
      </c>
      <c r="W168" s="233">
        <v>30</v>
      </c>
      <c r="X168" s="231">
        <v>1</v>
      </c>
      <c r="Y168" s="231">
        <v>15</v>
      </c>
      <c r="Z168" s="233">
        <v>0</v>
      </c>
      <c r="AA168" s="430">
        <v>6</v>
      </c>
      <c r="AD168" s="238">
        <v>0</v>
      </c>
      <c r="AG168">
        <v>0</v>
      </c>
    </row>
    <row r="169" spans="1:33" x14ac:dyDescent="0.35">
      <c r="A169">
        <v>3303347</v>
      </c>
      <c r="B169" s="231">
        <v>3347</v>
      </c>
      <c r="C169" t="s">
        <v>991</v>
      </c>
      <c r="D169" s="231">
        <v>0</v>
      </c>
      <c r="E169" s="231">
        <v>7</v>
      </c>
      <c r="F169" s="231">
        <v>12</v>
      </c>
      <c r="G169" s="232">
        <v>19</v>
      </c>
      <c r="H169" s="231">
        <v>1</v>
      </c>
      <c r="I169" s="231">
        <v>2</v>
      </c>
      <c r="J169" s="232">
        <v>3</v>
      </c>
      <c r="K169" s="231">
        <v>0</v>
      </c>
      <c r="L169" s="231">
        <v>105</v>
      </c>
      <c r="M169" s="231">
        <v>180</v>
      </c>
      <c r="N169" s="232">
        <v>285</v>
      </c>
      <c r="O169" s="231">
        <v>15</v>
      </c>
      <c r="P169" s="231">
        <v>30</v>
      </c>
      <c r="Q169" s="232">
        <v>45</v>
      </c>
      <c r="R169" s="231">
        <v>6</v>
      </c>
      <c r="S169" s="231">
        <v>90</v>
      </c>
      <c r="T169" s="233">
        <v>15</v>
      </c>
      <c r="U169" s="231">
        <v>11</v>
      </c>
      <c r="V169" s="231">
        <v>165</v>
      </c>
      <c r="W169" s="233">
        <v>30</v>
      </c>
      <c r="X169" s="231">
        <v>0</v>
      </c>
      <c r="Y169" s="231">
        <v>0</v>
      </c>
      <c r="Z169" s="233">
        <v>0</v>
      </c>
      <c r="AA169" s="430">
        <v>4</v>
      </c>
      <c r="AD169" s="238">
        <v>0</v>
      </c>
      <c r="AG169">
        <v>0</v>
      </c>
    </row>
    <row r="170" spans="1:33" x14ac:dyDescent="0.35">
      <c r="A170">
        <v>3303351</v>
      </c>
      <c r="B170" s="231">
        <v>3351</v>
      </c>
      <c r="C170" t="s">
        <v>992</v>
      </c>
      <c r="D170" s="231">
        <v>0</v>
      </c>
      <c r="E170" s="231">
        <v>10</v>
      </c>
      <c r="F170" s="231">
        <v>15</v>
      </c>
      <c r="G170" s="232">
        <v>25</v>
      </c>
      <c r="H170" s="231">
        <v>2</v>
      </c>
      <c r="I170" s="231">
        <v>3</v>
      </c>
      <c r="J170" s="232">
        <v>5</v>
      </c>
      <c r="K170" s="231">
        <v>0</v>
      </c>
      <c r="L170" s="231">
        <v>150</v>
      </c>
      <c r="M170" s="231">
        <v>225</v>
      </c>
      <c r="N170" s="232">
        <v>375</v>
      </c>
      <c r="O170" s="231">
        <v>20</v>
      </c>
      <c r="P170" s="231">
        <v>30</v>
      </c>
      <c r="Q170" s="232">
        <v>50</v>
      </c>
      <c r="R170" s="231">
        <v>1</v>
      </c>
      <c r="S170" s="231">
        <v>15</v>
      </c>
      <c r="T170" s="233">
        <v>10</v>
      </c>
      <c r="U170" s="231">
        <v>8</v>
      </c>
      <c r="V170" s="231">
        <v>120</v>
      </c>
      <c r="W170" s="233">
        <v>10</v>
      </c>
      <c r="X170" s="231">
        <v>8</v>
      </c>
      <c r="Y170" s="231">
        <v>120</v>
      </c>
      <c r="Z170" s="233">
        <v>30</v>
      </c>
      <c r="AA170" s="430">
        <v>12</v>
      </c>
      <c r="AD170" s="238">
        <v>0</v>
      </c>
      <c r="AG170">
        <v>0</v>
      </c>
    </row>
    <row r="171" spans="1:33" x14ac:dyDescent="0.35">
      <c r="A171">
        <v>3303352</v>
      </c>
      <c r="B171" s="231">
        <v>3352</v>
      </c>
      <c r="C171" t="s">
        <v>993</v>
      </c>
      <c r="D171" s="231">
        <v>0</v>
      </c>
      <c r="E171" s="231">
        <v>13</v>
      </c>
      <c r="F171" s="231">
        <v>12</v>
      </c>
      <c r="G171" s="232">
        <v>25</v>
      </c>
      <c r="H171" s="231">
        <v>1</v>
      </c>
      <c r="I171" s="231">
        <v>1</v>
      </c>
      <c r="J171" s="232">
        <v>2</v>
      </c>
      <c r="K171" s="231">
        <v>0</v>
      </c>
      <c r="L171" s="231">
        <v>195</v>
      </c>
      <c r="M171" s="231">
        <v>180</v>
      </c>
      <c r="N171" s="232">
        <v>375</v>
      </c>
      <c r="O171" s="231">
        <v>15</v>
      </c>
      <c r="P171" s="231">
        <v>15</v>
      </c>
      <c r="Q171" s="232">
        <v>30</v>
      </c>
      <c r="R171" s="231">
        <v>0</v>
      </c>
      <c r="S171" s="231">
        <v>0</v>
      </c>
      <c r="T171" s="233">
        <v>0</v>
      </c>
      <c r="U171" s="231">
        <v>1</v>
      </c>
      <c r="V171" s="231">
        <v>15</v>
      </c>
      <c r="W171" s="233">
        <v>0</v>
      </c>
      <c r="X171" s="231">
        <v>5</v>
      </c>
      <c r="Y171" s="231">
        <v>75</v>
      </c>
      <c r="Z171" s="233">
        <v>15</v>
      </c>
      <c r="AA171" s="430">
        <v>0</v>
      </c>
      <c r="AD171" s="238">
        <v>0</v>
      </c>
      <c r="AG171">
        <v>0</v>
      </c>
    </row>
    <row r="172" spans="1:33" x14ac:dyDescent="0.35">
      <c r="A172">
        <v>3303359</v>
      </c>
      <c r="B172" s="231">
        <v>3359</v>
      </c>
      <c r="C172" t="s">
        <v>994</v>
      </c>
      <c r="D172" s="231">
        <v>0</v>
      </c>
      <c r="E172" s="231">
        <v>7</v>
      </c>
      <c r="F172" s="231">
        <v>14</v>
      </c>
      <c r="G172" s="232">
        <v>21</v>
      </c>
      <c r="H172" s="231">
        <v>0</v>
      </c>
      <c r="I172" s="231">
        <v>0</v>
      </c>
      <c r="J172" s="232">
        <v>0</v>
      </c>
      <c r="K172" s="231">
        <v>0</v>
      </c>
      <c r="L172" s="231">
        <v>105</v>
      </c>
      <c r="M172" s="231">
        <v>210</v>
      </c>
      <c r="N172" s="232">
        <v>315</v>
      </c>
      <c r="O172" s="231">
        <v>0</v>
      </c>
      <c r="P172" s="231">
        <v>0</v>
      </c>
      <c r="Q172" s="232">
        <v>0</v>
      </c>
      <c r="R172" s="231">
        <v>10</v>
      </c>
      <c r="S172" s="231">
        <v>150</v>
      </c>
      <c r="T172" s="233">
        <v>0</v>
      </c>
      <c r="U172" s="231">
        <v>7</v>
      </c>
      <c r="V172" s="231">
        <v>105</v>
      </c>
      <c r="W172" s="233">
        <v>0</v>
      </c>
      <c r="X172" s="231">
        <v>1</v>
      </c>
      <c r="Y172" s="231">
        <v>15</v>
      </c>
      <c r="Z172" s="233">
        <v>0</v>
      </c>
      <c r="AA172" s="430">
        <v>7</v>
      </c>
      <c r="AD172" s="238">
        <v>0</v>
      </c>
      <c r="AG172">
        <v>0</v>
      </c>
    </row>
    <row r="173" spans="1:33" x14ac:dyDescent="0.35">
      <c r="A173">
        <v>3303361</v>
      </c>
      <c r="B173" s="231">
        <v>3361</v>
      </c>
      <c r="C173" t="s">
        <v>995</v>
      </c>
      <c r="D173" s="231">
        <v>0</v>
      </c>
      <c r="E173" s="231">
        <v>10</v>
      </c>
      <c r="F173" s="231">
        <v>10</v>
      </c>
      <c r="G173" s="232">
        <v>20</v>
      </c>
      <c r="H173" s="231">
        <v>6</v>
      </c>
      <c r="I173" s="231">
        <v>5</v>
      </c>
      <c r="J173" s="232">
        <v>11</v>
      </c>
      <c r="K173" s="231">
        <v>0</v>
      </c>
      <c r="L173" s="231">
        <v>150</v>
      </c>
      <c r="M173" s="231">
        <v>150</v>
      </c>
      <c r="N173" s="232">
        <v>300</v>
      </c>
      <c r="O173" s="231">
        <v>90</v>
      </c>
      <c r="P173" s="231">
        <v>75</v>
      </c>
      <c r="Q173" s="232">
        <v>165</v>
      </c>
      <c r="R173" s="231">
        <v>5</v>
      </c>
      <c r="S173" s="231">
        <v>75</v>
      </c>
      <c r="T173" s="233">
        <v>15</v>
      </c>
      <c r="U173" s="231">
        <v>3</v>
      </c>
      <c r="V173" s="231">
        <v>45</v>
      </c>
      <c r="W173" s="233">
        <v>30</v>
      </c>
      <c r="X173" s="231">
        <v>6</v>
      </c>
      <c r="Y173" s="231">
        <v>90</v>
      </c>
      <c r="Z173" s="233">
        <v>45</v>
      </c>
      <c r="AA173" s="430">
        <v>7</v>
      </c>
      <c r="AD173" s="238">
        <v>0</v>
      </c>
      <c r="AG173">
        <v>0</v>
      </c>
    </row>
    <row r="174" spans="1:33" x14ac:dyDescent="0.35">
      <c r="A174">
        <v>3303363</v>
      </c>
      <c r="B174" s="231">
        <v>3363</v>
      </c>
      <c r="C174" t="s">
        <v>996</v>
      </c>
      <c r="D174" s="231">
        <v>0</v>
      </c>
      <c r="E174" s="231">
        <v>10</v>
      </c>
      <c r="F174" s="231">
        <v>17</v>
      </c>
      <c r="G174" s="232">
        <v>27</v>
      </c>
      <c r="H174" s="231">
        <v>0</v>
      </c>
      <c r="I174" s="231">
        <v>0</v>
      </c>
      <c r="J174" s="232">
        <v>0</v>
      </c>
      <c r="K174" s="231">
        <v>0</v>
      </c>
      <c r="L174" s="231">
        <v>150</v>
      </c>
      <c r="M174" s="231">
        <v>255</v>
      </c>
      <c r="N174" s="232">
        <v>405</v>
      </c>
      <c r="O174" s="231">
        <v>0</v>
      </c>
      <c r="P174" s="231">
        <v>0</v>
      </c>
      <c r="Q174" s="232">
        <v>0</v>
      </c>
      <c r="R174" s="231">
        <v>1</v>
      </c>
      <c r="S174" s="231">
        <v>15</v>
      </c>
      <c r="T174" s="233">
        <v>0</v>
      </c>
      <c r="U174" s="231">
        <v>3</v>
      </c>
      <c r="V174" s="231">
        <v>45</v>
      </c>
      <c r="W174" s="233">
        <v>0</v>
      </c>
      <c r="X174" s="231">
        <v>0</v>
      </c>
      <c r="Y174" s="231">
        <v>0</v>
      </c>
      <c r="Z174" s="233">
        <v>0</v>
      </c>
      <c r="AA174" s="430">
        <v>5</v>
      </c>
      <c r="AD174" s="238">
        <v>0</v>
      </c>
      <c r="AG174">
        <v>0</v>
      </c>
    </row>
    <row r="175" spans="1:33" x14ac:dyDescent="0.35">
      <c r="A175">
        <v>3303366</v>
      </c>
      <c r="B175" s="231">
        <v>3366</v>
      </c>
      <c r="C175" t="s">
        <v>997</v>
      </c>
      <c r="D175" s="231">
        <v>0</v>
      </c>
      <c r="E175" s="231">
        <v>7</v>
      </c>
      <c r="F175" s="231">
        <v>5</v>
      </c>
      <c r="G175" s="232">
        <v>12</v>
      </c>
      <c r="H175" s="231">
        <v>0</v>
      </c>
      <c r="I175" s="231">
        <v>0</v>
      </c>
      <c r="J175" s="232">
        <v>0</v>
      </c>
      <c r="K175" s="231">
        <v>0</v>
      </c>
      <c r="L175" s="231">
        <v>105</v>
      </c>
      <c r="M175" s="231">
        <v>75</v>
      </c>
      <c r="N175" s="232">
        <v>180</v>
      </c>
      <c r="O175" s="231">
        <v>0</v>
      </c>
      <c r="P175" s="231">
        <v>0</v>
      </c>
      <c r="Q175" s="232">
        <v>0</v>
      </c>
      <c r="R175" s="231">
        <v>10</v>
      </c>
      <c r="S175" s="231">
        <v>150</v>
      </c>
      <c r="T175" s="233">
        <v>0</v>
      </c>
      <c r="U175" s="231">
        <v>1</v>
      </c>
      <c r="V175" s="231">
        <v>15</v>
      </c>
      <c r="W175" s="233">
        <v>0</v>
      </c>
      <c r="X175" s="231">
        <v>1</v>
      </c>
      <c r="Y175" s="231">
        <v>15</v>
      </c>
      <c r="Z175" s="233">
        <v>0</v>
      </c>
      <c r="AA175" s="430">
        <v>8</v>
      </c>
      <c r="AD175" s="238">
        <v>0</v>
      </c>
      <c r="AG175">
        <v>0</v>
      </c>
    </row>
    <row r="176" spans="1:33" x14ac:dyDescent="0.35">
      <c r="A176">
        <v>3303367</v>
      </c>
      <c r="B176" s="231">
        <v>3367</v>
      </c>
      <c r="C176" t="s">
        <v>998</v>
      </c>
      <c r="D176" s="231">
        <v>0</v>
      </c>
      <c r="E176" s="231">
        <v>12</v>
      </c>
      <c r="F176" s="231">
        <v>14</v>
      </c>
      <c r="G176" s="232">
        <v>26</v>
      </c>
      <c r="H176" s="231">
        <v>5</v>
      </c>
      <c r="I176" s="231">
        <v>9</v>
      </c>
      <c r="J176" s="232">
        <v>14</v>
      </c>
      <c r="K176" s="231">
        <v>0</v>
      </c>
      <c r="L176" s="231">
        <v>180</v>
      </c>
      <c r="M176" s="231">
        <v>210</v>
      </c>
      <c r="N176" s="232">
        <v>390</v>
      </c>
      <c r="O176" s="231">
        <v>75</v>
      </c>
      <c r="P176" s="231">
        <v>135</v>
      </c>
      <c r="Q176" s="232">
        <v>210</v>
      </c>
      <c r="R176" s="231">
        <v>14</v>
      </c>
      <c r="S176" s="231">
        <v>210</v>
      </c>
      <c r="T176" s="233">
        <v>120</v>
      </c>
      <c r="U176" s="231">
        <v>0</v>
      </c>
      <c r="V176" s="231">
        <v>0</v>
      </c>
      <c r="W176" s="233">
        <v>0</v>
      </c>
      <c r="X176" s="231">
        <v>2</v>
      </c>
      <c r="Y176" s="231">
        <v>30</v>
      </c>
      <c r="Z176" s="233">
        <v>15</v>
      </c>
      <c r="AA176" s="430">
        <v>6</v>
      </c>
      <c r="AD176" s="238">
        <v>0</v>
      </c>
      <c r="AG176">
        <v>0</v>
      </c>
    </row>
    <row r="177" spans="1:33" x14ac:dyDescent="0.35">
      <c r="A177">
        <v>3303372</v>
      </c>
      <c r="B177" s="231">
        <v>3372</v>
      </c>
      <c r="C177" t="s">
        <v>999</v>
      </c>
      <c r="D177" s="231">
        <v>0</v>
      </c>
      <c r="E177" s="231">
        <v>21</v>
      </c>
      <c r="F177" s="231">
        <v>37</v>
      </c>
      <c r="G177" s="232">
        <v>58</v>
      </c>
      <c r="H177" s="231">
        <v>3</v>
      </c>
      <c r="I177" s="231">
        <v>3</v>
      </c>
      <c r="J177" s="232">
        <v>6</v>
      </c>
      <c r="K177" s="231">
        <v>0</v>
      </c>
      <c r="L177" s="231">
        <v>315</v>
      </c>
      <c r="M177" s="231">
        <v>547.5</v>
      </c>
      <c r="N177" s="232">
        <v>862.5</v>
      </c>
      <c r="O177" s="231">
        <v>45</v>
      </c>
      <c r="P177" s="231">
        <v>45</v>
      </c>
      <c r="Q177" s="232">
        <v>90</v>
      </c>
      <c r="R177" s="231">
        <v>8</v>
      </c>
      <c r="S177" s="231">
        <v>120</v>
      </c>
      <c r="T177" s="233">
        <v>30</v>
      </c>
      <c r="U177" s="231">
        <v>8</v>
      </c>
      <c r="V177" s="231">
        <v>120</v>
      </c>
      <c r="W177" s="233">
        <v>0</v>
      </c>
      <c r="X177" s="231">
        <v>22</v>
      </c>
      <c r="Y177" s="231">
        <v>330</v>
      </c>
      <c r="Z177" s="233">
        <v>30</v>
      </c>
      <c r="AA177" s="430">
        <v>33</v>
      </c>
      <c r="AD177" s="238">
        <v>0</v>
      </c>
      <c r="AG177">
        <v>0</v>
      </c>
    </row>
    <row r="178" spans="1:33" x14ac:dyDescent="0.35">
      <c r="A178">
        <v>3303377</v>
      </c>
      <c r="B178" s="231">
        <v>3377</v>
      </c>
      <c r="C178" t="s">
        <v>1000</v>
      </c>
      <c r="D178" s="231">
        <v>0</v>
      </c>
      <c r="E178" s="231">
        <v>14</v>
      </c>
      <c r="F178" s="231">
        <v>6</v>
      </c>
      <c r="G178" s="232">
        <v>20</v>
      </c>
      <c r="H178" s="231">
        <v>0</v>
      </c>
      <c r="I178" s="231">
        <v>0</v>
      </c>
      <c r="J178" s="232">
        <v>0</v>
      </c>
      <c r="K178" s="231">
        <v>0</v>
      </c>
      <c r="L178" s="231">
        <v>210</v>
      </c>
      <c r="M178" s="231">
        <v>90</v>
      </c>
      <c r="N178" s="232">
        <v>300</v>
      </c>
      <c r="O178" s="231">
        <v>0</v>
      </c>
      <c r="P178" s="231">
        <v>0</v>
      </c>
      <c r="Q178" s="232">
        <v>0</v>
      </c>
      <c r="R178" s="231">
        <v>13</v>
      </c>
      <c r="S178" s="231">
        <v>195</v>
      </c>
      <c r="T178" s="233">
        <v>0</v>
      </c>
      <c r="U178" s="231">
        <v>4</v>
      </c>
      <c r="V178" s="231">
        <v>60</v>
      </c>
      <c r="W178" s="233">
        <v>0</v>
      </c>
      <c r="X178" s="231">
        <v>1</v>
      </c>
      <c r="Y178" s="231">
        <v>15</v>
      </c>
      <c r="Z178" s="233">
        <v>0</v>
      </c>
      <c r="AA178" s="430">
        <v>12</v>
      </c>
      <c r="AD178" s="238">
        <v>0</v>
      </c>
      <c r="AG178">
        <v>0</v>
      </c>
    </row>
    <row r="179" spans="1:33" x14ac:dyDescent="0.35">
      <c r="A179">
        <v>3303386</v>
      </c>
      <c r="B179" s="231">
        <v>3386</v>
      </c>
      <c r="C179" t="s">
        <v>1001</v>
      </c>
      <c r="D179" s="231">
        <v>0</v>
      </c>
      <c r="E179" s="231">
        <v>13</v>
      </c>
      <c r="F179" s="231">
        <v>14</v>
      </c>
      <c r="G179" s="232">
        <v>27</v>
      </c>
      <c r="H179" s="231">
        <v>2</v>
      </c>
      <c r="I179" s="231">
        <v>4</v>
      </c>
      <c r="J179" s="232">
        <v>6</v>
      </c>
      <c r="K179" s="231">
        <v>0</v>
      </c>
      <c r="L179" s="231">
        <v>195</v>
      </c>
      <c r="M179" s="231">
        <v>210</v>
      </c>
      <c r="N179" s="232">
        <v>405</v>
      </c>
      <c r="O179" s="231">
        <v>30</v>
      </c>
      <c r="P179" s="231">
        <v>60</v>
      </c>
      <c r="Q179" s="232">
        <v>90</v>
      </c>
      <c r="R179" s="231">
        <v>4</v>
      </c>
      <c r="S179" s="231">
        <v>60</v>
      </c>
      <c r="T179" s="233">
        <v>30</v>
      </c>
      <c r="U179" s="231">
        <v>14</v>
      </c>
      <c r="V179" s="231">
        <v>210</v>
      </c>
      <c r="W179" s="233">
        <v>15</v>
      </c>
      <c r="X179" s="231">
        <v>4</v>
      </c>
      <c r="Y179" s="231">
        <v>60</v>
      </c>
      <c r="Z179" s="233">
        <v>15</v>
      </c>
      <c r="AA179" s="430">
        <v>0</v>
      </c>
      <c r="AD179" s="238">
        <v>0</v>
      </c>
      <c r="AG179">
        <v>0</v>
      </c>
    </row>
    <row r="180" spans="1:33" x14ac:dyDescent="0.35">
      <c r="A180">
        <v>3303406</v>
      </c>
      <c r="B180" s="231">
        <v>3406</v>
      </c>
      <c r="C180" t="s">
        <v>1002</v>
      </c>
      <c r="D180" s="231">
        <v>0</v>
      </c>
      <c r="E180" s="231">
        <v>14</v>
      </c>
      <c r="F180" s="231">
        <v>12</v>
      </c>
      <c r="G180" s="232">
        <v>26</v>
      </c>
      <c r="H180" s="231">
        <v>0</v>
      </c>
      <c r="I180" s="231">
        <v>0</v>
      </c>
      <c r="J180" s="232">
        <v>0</v>
      </c>
      <c r="K180" s="231">
        <v>0</v>
      </c>
      <c r="L180" s="231">
        <v>210</v>
      </c>
      <c r="M180" s="231">
        <v>180</v>
      </c>
      <c r="N180" s="232">
        <v>390</v>
      </c>
      <c r="O180" s="231">
        <v>0</v>
      </c>
      <c r="P180" s="231">
        <v>0</v>
      </c>
      <c r="Q180" s="232">
        <v>0</v>
      </c>
      <c r="R180" s="231">
        <v>1</v>
      </c>
      <c r="S180" s="231">
        <v>15</v>
      </c>
      <c r="T180" s="233">
        <v>0</v>
      </c>
      <c r="U180" s="231">
        <v>12</v>
      </c>
      <c r="V180" s="231">
        <v>180</v>
      </c>
      <c r="W180" s="233">
        <v>0</v>
      </c>
      <c r="X180" s="231">
        <v>7</v>
      </c>
      <c r="Y180" s="231">
        <v>105</v>
      </c>
      <c r="Z180" s="233">
        <v>0</v>
      </c>
      <c r="AA180" s="430">
        <v>20</v>
      </c>
      <c r="AD180" s="238">
        <v>0</v>
      </c>
      <c r="AG180">
        <v>0</v>
      </c>
    </row>
    <row r="181" spans="1:33" x14ac:dyDescent="0.35">
      <c r="A181">
        <v>3303411</v>
      </c>
      <c r="B181" s="231">
        <v>3411</v>
      </c>
      <c r="C181" t="s">
        <v>1003</v>
      </c>
      <c r="D181" s="231">
        <v>0</v>
      </c>
      <c r="E181" s="231">
        <v>8</v>
      </c>
      <c r="F181" s="231">
        <v>18</v>
      </c>
      <c r="G181" s="232">
        <v>26</v>
      </c>
      <c r="H181" s="231">
        <v>0</v>
      </c>
      <c r="I181" s="231">
        <v>0</v>
      </c>
      <c r="J181" s="232">
        <v>0</v>
      </c>
      <c r="K181" s="231">
        <v>0</v>
      </c>
      <c r="L181" s="231">
        <v>120</v>
      </c>
      <c r="M181" s="231">
        <v>270</v>
      </c>
      <c r="N181" s="232">
        <v>390</v>
      </c>
      <c r="O181" s="231">
        <v>0</v>
      </c>
      <c r="P181" s="231">
        <v>0</v>
      </c>
      <c r="Q181" s="232">
        <v>0</v>
      </c>
      <c r="R181" s="231">
        <v>21</v>
      </c>
      <c r="S181" s="231">
        <v>315</v>
      </c>
      <c r="T181" s="233">
        <v>0</v>
      </c>
      <c r="U181" s="231">
        <v>2</v>
      </c>
      <c r="V181" s="231">
        <v>30</v>
      </c>
      <c r="W181" s="233">
        <v>0</v>
      </c>
      <c r="X181" s="231">
        <v>1</v>
      </c>
      <c r="Y181" s="231">
        <v>15</v>
      </c>
      <c r="Z181" s="233">
        <v>0</v>
      </c>
      <c r="AA181" s="430">
        <v>22</v>
      </c>
      <c r="AD181" s="238">
        <v>0</v>
      </c>
      <c r="AG181">
        <v>0</v>
      </c>
    </row>
    <row r="182" spans="1:33" x14ac:dyDescent="0.35">
      <c r="A182">
        <v>3303412</v>
      </c>
      <c r="B182" s="231">
        <v>3412</v>
      </c>
      <c r="C182" t="s">
        <v>1004</v>
      </c>
      <c r="D182" s="231">
        <v>0</v>
      </c>
      <c r="E182" s="231">
        <v>27</v>
      </c>
      <c r="F182" s="231">
        <v>25</v>
      </c>
      <c r="G182" s="232">
        <v>52</v>
      </c>
      <c r="H182" s="231">
        <v>4</v>
      </c>
      <c r="I182" s="231">
        <v>5</v>
      </c>
      <c r="J182" s="232">
        <v>9</v>
      </c>
      <c r="K182" s="231">
        <v>0</v>
      </c>
      <c r="L182" s="231">
        <v>405</v>
      </c>
      <c r="M182" s="231">
        <v>375</v>
      </c>
      <c r="N182" s="232">
        <v>780</v>
      </c>
      <c r="O182" s="231">
        <v>60</v>
      </c>
      <c r="P182" s="231">
        <v>75</v>
      </c>
      <c r="Q182" s="232">
        <v>135</v>
      </c>
      <c r="R182" s="231">
        <v>20</v>
      </c>
      <c r="S182" s="231">
        <v>300</v>
      </c>
      <c r="T182" s="233">
        <v>60</v>
      </c>
      <c r="U182" s="231">
        <v>24</v>
      </c>
      <c r="V182" s="231">
        <v>360</v>
      </c>
      <c r="W182" s="233">
        <v>45</v>
      </c>
      <c r="X182" s="231">
        <v>1</v>
      </c>
      <c r="Y182" s="231">
        <v>15</v>
      </c>
      <c r="Z182" s="233">
        <v>0</v>
      </c>
      <c r="AA182" s="430">
        <v>14</v>
      </c>
      <c r="AD182" s="238">
        <v>0</v>
      </c>
      <c r="AG182">
        <v>0</v>
      </c>
    </row>
    <row r="183" spans="1:33" x14ac:dyDescent="0.35">
      <c r="A183">
        <v>3303428</v>
      </c>
      <c r="B183" s="231">
        <v>3428</v>
      </c>
      <c r="C183" t="s">
        <v>1005</v>
      </c>
      <c r="D183" s="231">
        <v>0</v>
      </c>
      <c r="E183" s="231">
        <v>10</v>
      </c>
      <c r="F183" s="231">
        <v>22</v>
      </c>
      <c r="G183" s="232">
        <v>32</v>
      </c>
      <c r="H183" s="231">
        <v>2</v>
      </c>
      <c r="I183" s="231">
        <v>9</v>
      </c>
      <c r="J183" s="232">
        <v>11</v>
      </c>
      <c r="K183" s="231">
        <v>0</v>
      </c>
      <c r="L183" s="231">
        <v>135</v>
      </c>
      <c r="M183" s="231">
        <v>330</v>
      </c>
      <c r="N183" s="232">
        <v>465</v>
      </c>
      <c r="O183" s="231">
        <v>30</v>
      </c>
      <c r="P183" s="231">
        <v>135</v>
      </c>
      <c r="Q183" s="232">
        <v>165</v>
      </c>
      <c r="R183" s="231">
        <v>1</v>
      </c>
      <c r="S183" s="231">
        <v>15</v>
      </c>
      <c r="T183" s="233">
        <v>15</v>
      </c>
      <c r="U183" s="231">
        <v>3</v>
      </c>
      <c r="V183" s="231">
        <v>45</v>
      </c>
      <c r="W183" s="233">
        <v>15</v>
      </c>
      <c r="X183" s="231">
        <v>1</v>
      </c>
      <c r="Y183" s="231">
        <v>0</v>
      </c>
      <c r="Z183" s="233">
        <v>15</v>
      </c>
      <c r="AA183" s="430">
        <v>7</v>
      </c>
      <c r="AD183" s="238">
        <v>0</v>
      </c>
      <c r="AG183">
        <v>0</v>
      </c>
    </row>
    <row r="184" spans="1:33" x14ac:dyDescent="0.35">
      <c r="A184">
        <v>3303431</v>
      </c>
      <c r="B184" s="231">
        <v>3431</v>
      </c>
      <c r="C184" t="s">
        <v>1006</v>
      </c>
      <c r="D184" s="231">
        <v>0</v>
      </c>
      <c r="E184" s="231">
        <v>20</v>
      </c>
      <c r="F184" s="231">
        <v>21</v>
      </c>
      <c r="G184" s="232">
        <v>41</v>
      </c>
      <c r="H184" s="231">
        <v>10</v>
      </c>
      <c r="I184" s="231">
        <v>10</v>
      </c>
      <c r="J184" s="232">
        <v>20</v>
      </c>
      <c r="K184" s="231">
        <v>0</v>
      </c>
      <c r="L184" s="231">
        <v>300</v>
      </c>
      <c r="M184" s="231">
        <v>315</v>
      </c>
      <c r="N184" s="232">
        <v>615</v>
      </c>
      <c r="O184" s="231">
        <v>150</v>
      </c>
      <c r="P184" s="231">
        <v>150</v>
      </c>
      <c r="Q184" s="232">
        <v>300</v>
      </c>
      <c r="R184" s="231">
        <v>4</v>
      </c>
      <c r="S184" s="231">
        <v>60</v>
      </c>
      <c r="T184" s="233">
        <v>15</v>
      </c>
      <c r="U184" s="231">
        <v>0</v>
      </c>
      <c r="V184" s="231">
        <v>0</v>
      </c>
      <c r="W184" s="233">
        <v>0</v>
      </c>
      <c r="X184" s="231">
        <v>1</v>
      </c>
      <c r="Y184" s="231">
        <v>15</v>
      </c>
      <c r="Z184" s="233">
        <v>0</v>
      </c>
      <c r="AA184" s="430">
        <v>5</v>
      </c>
      <c r="AD184" s="238">
        <v>0</v>
      </c>
      <c r="AG184">
        <v>0</v>
      </c>
    </row>
    <row r="185" spans="1:33" x14ac:dyDescent="0.35">
      <c r="A185">
        <v>3303432</v>
      </c>
      <c r="B185" s="231">
        <v>3432</v>
      </c>
      <c r="C185" t="s">
        <v>1007</v>
      </c>
      <c r="D185" s="231">
        <v>0</v>
      </c>
      <c r="E185" s="231">
        <v>55</v>
      </c>
      <c r="F185" s="231">
        <v>33</v>
      </c>
      <c r="G185" s="232">
        <v>88</v>
      </c>
      <c r="H185" s="231">
        <v>4</v>
      </c>
      <c r="I185" s="231">
        <v>4</v>
      </c>
      <c r="J185" s="232">
        <v>8</v>
      </c>
      <c r="K185" s="231">
        <v>0</v>
      </c>
      <c r="L185" s="231">
        <v>825</v>
      </c>
      <c r="M185" s="231">
        <v>495</v>
      </c>
      <c r="N185" s="232">
        <v>1320</v>
      </c>
      <c r="O185" s="231">
        <v>60</v>
      </c>
      <c r="P185" s="231">
        <v>60</v>
      </c>
      <c r="Q185" s="232">
        <v>120</v>
      </c>
      <c r="R185" s="231">
        <v>24</v>
      </c>
      <c r="S185" s="231">
        <v>360</v>
      </c>
      <c r="T185" s="233">
        <v>15</v>
      </c>
      <c r="U185" s="231">
        <v>50</v>
      </c>
      <c r="V185" s="231">
        <v>750</v>
      </c>
      <c r="W185" s="233">
        <v>105</v>
      </c>
      <c r="X185" s="231">
        <v>10</v>
      </c>
      <c r="Y185" s="231">
        <v>150</v>
      </c>
      <c r="Z185" s="233">
        <v>0</v>
      </c>
      <c r="AA185" s="430">
        <v>35</v>
      </c>
      <c r="AD185" s="238">
        <v>0</v>
      </c>
      <c r="AG185">
        <v>2</v>
      </c>
    </row>
    <row r="186" spans="1:33" x14ac:dyDescent="0.35">
      <c r="A186">
        <v>3303433</v>
      </c>
      <c r="B186" s="231">
        <v>3433</v>
      </c>
      <c r="C186" t="s">
        <v>1008</v>
      </c>
      <c r="D186" s="231">
        <v>0</v>
      </c>
      <c r="E186" s="231">
        <v>10</v>
      </c>
      <c r="F186" s="231">
        <v>15</v>
      </c>
      <c r="G186" s="232">
        <v>25</v>
      </c>
      <c r="H186" s="231">
        <v>0</v>
      </c>
      <c r="I186" s="231">
        <v>0</v>
      </c>
      <c r="J186" s="232">
        <v>0</v>
      </c>
      <c r="K186" s="231">
        <v>0</v>
      </c>
      <c r="L186" s="231">
        <v>150</v>
      </c>
      <c r="M186" s="231">
        <v>225</v>
      </c>
      <c r="N186" s="232">
        <v>375</v>
      </c>
      <c r="O186" s="231">
        <v>0</v>
      </c>
      <c r="P186" s="231">
        <v>0</v>
      </c>
      <c r="Q186" s="232">
        <v>0</v>
      </c>
      <c r="R186" s="231">
        <v>6</v>
      </c>
      <c r="S186" s="231">
        <v>90</v>
      </c>
      <c r="T186" s="233">
        <v>0</v>
      </c>
      <c r="U186" s="231">
        <v>6</v>
      </c>
      <c r="V186" s="231">
        <v>90</v>
      </c>
      <c r="W186" s="233">
        <v>0</v>
      </c>
      <c r="X186" s="231">
        <v>9</v>
      </c>
      <c r="Y186" s="231">
        <v>135</v>
      </c>
      <c r="Z186" s="233">
        <v>0</v>
      </c>
      <c r="AA186" s="430">
        <v>18</v>
      </c>
      <c r="AD186" s="238">
        <v>0</v>
      </c>
      <c r="AG186">
        <v>0</v>
      </c>
    </row>
    <row r="187" spans="1:33" x14ac:dyDescent="0.35">
      <c r="A187">
        <v>3304001</v>
      </c>
      <c r="B187" s="231">
        <v>4001</v>
      </c>
      <c r="C187" t="s">
        <v>1009</v>
      </c>
      <c r="D187" s="231">
        <v>0</v>
      </c>
      <c r="E187" s="231">
        <v>15</v>
      </c>
      <c r="F187" s="231">
        <v>11</v>
      </c>
      <c r="G187" s="232">
        <v>26</v>
      </c>
      <c r="H187" s="231">
        <v>0</v>
      </c>
      <c r="I187" s="231">
        <v>0</v>
      </c>
      <c r="J187" s="232">
        <v>0</v>
      </c>
      <c r="K187" s="231">
        <v>0</v>
      </c>
      <c r="L187" s="231">
        <v>225</v>
      </c>
      <c r="M187" s="231">
        <v>165</v>
      </c>
      <c r="N187" s="232">
        <v>390</v>
      </c>
      <c r="O187" s="231">
        <v>0</v>
      </c>
      <c r="P187" s="231">
        <v>0</v>
      </c>
      <c r="Q187" s="232">
        <v>0</v>
      </c>
      <c r="R187" s="231">
        <v>14</v>
      </c>
      <c r="S187" s="231">
        <v>210</v>
      </c>
      <c r="T187" s="233">
        <v>0</v>
      </c>
      <c r="U187" s="231">
        <v>7</v>
      </c>
      <c r="V187" s="231">
        <v>105</v>
      </c>
      <c r="W187" s="233">
        <v>0</v>
      </c>
      <c r="X187" s="231">
        <v>0</v>
      </c>
      <c r="Y187" s="231">
        <v>0</v>
      </c>
      <c r="Z187" s="233">
        <v>0</v>
      </c>
      <c r="AA187" s="430">
        <v>5</v>
      </c>
      <c r="AD187" s="238">
        <v>0</v>
      </c>
      <c r="AG187">
        <v>0</v>
      </c>
    </row>
    <row r="188" spans="1:33" x14ac:dyDescent="0.35">
      <c r="A188">
        <v>3304019</v>
      </c>
      <c r="B188" s="231">
        <v>4019</v>
      </c>
      <c r="C188" t="s">
        <v>244</v>
      </c>
      <c r="D188" s="231">
        <v>0</v>
      </c>
      <c r="E188" s="231">
        <v>57</v>
      </c>
      <c r="F188" s="231">
        <v>32</v>
      </c>
      <c r="G188" s="232">
        <v>89</v>
      </c>
      <c r="H188" s="231">
        <v>5</v>
      </c>
      <c r="I188" s="231">
        <v>2</v>
      </c>
      <c r="J188" s="232">
        <v>7</v>
      </c>
      <c r="K188" s="231">
        <v>0</v>
      </c>
      <c r="L188" s="231">
        <v>855</v>
      </c>
      <c r="M188" s="231">
        <v>480</v>
      </c>
      <c r="N188" s="232">
        <v>1335</v>
      </c>
      <c r="O188" s="231">
        <v>75</v>
      </c>
      <c r="P188" s="231">
        <v>30</v>
      </c>
      <c r="Q188" s="232">
        <v>105</v>
      </c>
      <c r="R188" s="231">
        <v>0</v>
      </c>
      <c r="S188" s="231">
        <v>0</v>
      </c>
      <c r="T188" s="233">
        <v>0</v>
      </c>
      <c r="U188" s="231">
        <v>1</v>
      </c>
      <c r="V188" s="231">
        <v>15</v>
      </c>
      <c r="W188" s="233">
        <v>0</v>
      </c>
      <c r="X188" s="231">
        <v>66</v>
      </c>
      <c r="Y188" s="231">
        <v>990</v>
      </c>
      <c r="Z188" s="233">
        <v>75</v>
      </c>
      <c r="AA188" s="430">
        <v>17</v>
      </c>
      <c r="AD188" s="238">
        <v>2</v>
      </c>
      <c r="AG188">
        <v>0</v>
      </c>
    </row>
    <row r="189" spans="1:33" x14ac:dyDescent="0.35">
      <c r="A189">
        <v>3304038</v>
      </c>
      <c r="B189" s="231">
        <v>4038</v>
      </c>
      <c r="C189" t="s">
        <v>1010</v>
      </c>
      <c r="D189" s="231">
        <v>0</v>
      </c>
      <c r="E189" s="231">
        <v>82</v>
      </c>
      <c r="F189" s="231">
        <v>61</v>
      </c>
      <c r="G189" s="232">
        <v>143</v>
      </c>
      <c r="H189" s="231">
        <v>7</v>
      </c>
      <c r="I189" s="231">
        <v>4</v>
      </c>
      <c r="J189" s="232">
        <v>11</v>
      </c>
      <c r="K189" s="231">
        <v>0</v>
      </c>
      <c r="L189" s="231">
        <v>1230</v>
      </c>
      <c r="M189" s="231">
        <v>915</v>
      </c>
      <c r="N189" s="232">
        <v>2145</v>
      </c>
      <c r="O189" s="231">
        <v>105</v>
      </c>
      <c r="P189" s="231">
        <v>60</v>
      </c>
      <c r="Q189" s="232">
        <v>165</v>
      </c>
      <c r="R189" s="231">
        <v>7</v>
      </c>
      <c r="S189" s="231">
        <v>105</v>
      </c>
      <c r="T189" s="233">
        <v>30</v>
      </c>
      <c r="U189" s="231">
        <v>25</v>
      </c>
      <c r="V189" s="231">
        <v>375</v>
      </c>
      <c r="W189" s="233">
        <v>30</v>
      </c>
      <c r="X189" s="231">
        <v>87</v>
      </c>
      <c r="Y189" s="231">
        <v>1305</v>
      </c>
      <c r="Z189" s="233">
        <v>45</v>
      </c>
      <c r="AA189" s="430">
        <v>9</v>
      </c>
      <c r="AD189" s="238">
        <v>0</v>
      </c>
      <c r="AG189">
        <v>0</v>
      </c>
    </row>
    <row r="190" spans="1:33" x14ac:dyDescent="0.35">
      <c r="A190">
        <v>3305201</v>
      </c>
      <c r="B190" s="231">
        <v>5201</v>
      </c>
      <c r="C190" t="s">
        <v>1011</v>
      </c>
      <c r="D190" s="231">
        <v>0</v>
      </c>
      <c r="E190" s="231">
        <v>9</v>
      </c>
      <c r="F190" s="231">
        <v>12</v>
      </c>
      <c r="G190" s="232">
        <v>21</v>
      </c>
      <c r="H190" s="231">
        <v>0</v>
      </c>
      <c r="I190" s="231">
        <v>0</v>
      </c>
      <c r="J190" s="232">
        <v>0</v>
      </c>
      <c r="K190" s="231">
        <v>0</v>
      </c>
      <c r="L190" s="231">
        <v>135</v>
      </c>
      <c r="M190" s="231">
        <v>180</v>
      </c>
      <c r="N190" s="232">
        <v>315</v>
      </c>
      <c r="O190" s="231">
        <v>0</v>
      </c>
      <c r="P190" s="231">
        <v>0</v>
      </c>
      <c r="Q190" s="232">
        <v>0</v>
      </c>
      <c r="R190" s="231">
        <v>1</v>
      </c>
      <c r="S190" s="231">
        <v>15</v>
      </c>
      <c r="T190" s="233">
        <v>0</v>
      </c>
      <c r="U190" s="231">
        <v>0</v>
      </c>
      <c r="V190" s="231">
        <v>0</v>
      </c>
      <c r="W190" s="233">
        <v>0</v>
      </c>
      <c r="X190" s="231">
        <v>0</v>
      </c>
      <c r="Y190" s="231">
        <v>0</v>
      </c>
      <c r="Z190" s="233">
        <v>0</v>
      </c>
      <c r="AA190" s="430">
        <v>1</v>
      </c>
      <c r="AD190" s="238">
        <v>0</v>
      </c>
      <c r="AG190">
        <v>0</v>
      </c>
    </row>
    <row r="191" spans="1:33" x14ac:dyDescent="0.35">
      <c r="A191">
        <v>3305203</v>
      </c>
      <c r="B191" s="231">
        <v>5203</v>
      </c>
      <c r="C191" t="s">
        <v>1012</v>
      </c>
      <c r="D191" s="231">
        <v>0</v>
      </c>
      <c r="E191" s="231">
        <v>16</v>
      </c>
      <c r="F191" s="231">
        <v>35</v>
      </c>
      <c r="G191" s="232">
        <v>51</v>
      </c>
      <c r="H191" s="231">
        <v>14</v>
      </c>
      <c r="I191" s="231">
        <v>30</v>
      </c>
      <c r="J191" s="232">
        <v>44</v>
      </c>
      <c r="K191" s="231">
        <v>0</v>
      </c>
      <c r="L191" s="231">
        <v>240</v>
      </c>
      <c r="M191" s="231">
        <v>525</v>
      </c>
      <c r="N191" s="232">
        <v>765</v>
      </c>
      <c r="O191" s="231">
        <v>210</v>
      </c>
      <c r="P191" s="231">
        <v>450</v>
      </c>
      <c r="Q191" s="232">
        <v>660</v>
      </c>
      <c r="R191" s="231">
        <v>1</v>
      </c>
      <c r="S191" s="231">
        <v>15</v>
      </c>
      <c r="T191" s="233">
        <v>15</v>
      </c>
      <c r="U191" s="231">
        <v>0</v>
      </c>
      <c r="V191" s="231">
        <v>0</v>
      </c>
      <c r="W191" s="233">
        <v>0</v>
      </c>
      <c r="X191" s="231">
        <v>4</v>
      </c>
      <c r="Y191" s="231">
        <v>60</v>
      </c>
      <c r="Z191" s="233">
        <v>45</v>
      </c>
      <c r="AA191" s="430">
        <v>2</v>
      </c>
      <c r="AD191" s="238">
        <v>0</v>
      </c>
      <c r="AG191">
        <v>0</v>
      </c>
    </row>
    <row r="192" spans="1:33" x14ac:dyDescent="0.35">
      <c r="A192">
        <v>3305205</v>
      </c>
      <c r="B192" s="231">
        <v>5205</v>
      </c>
      <c r="C192" t="s">
        <v>1013</v>
      </c>
      <c r="D192" s="231">
        <v>0</v>
      </c>
      <c r="E192" s="231">
        <v>11</v>
      </c>
      <c r="F192" s="231">
        <v>10</v>
      </c>
      <c r="G192" s="232">
        <v>21</v>
      </c>
      <c r="H192" s="231">
        <v>9</v>
      </c>
      <c r="I192" s="231">
        <v>7</v>
      </c>
      <c r="J192" s="232">
        <v>16</v>
      </c>
      <c r="K192" s="231">
        <v>0</v>
      </c>
      <c r="L192" s="231">
        <v>165</v>
      </c>
      <c r="M192" s="231">
        <v>150</v>
      </c>
      <c r="N192" s="232">
        <v>315</v>
      </c>
      <c r="O192" s="231">
        <v>135</v>
      </c>
      <c r="P192" s="231">
        <v>105</v>
      </c>
      <c r="Q192" s="232">
        <v>240</v>
      </c>
      <c r="R192" s="231">
        <v>1</v>
      </c>
      <c r="S192" s="231">
        <v>15</v>
      </c>
      <c r="T192" s="233">
        <v>15</v>
      </c>
      <c r="U192" s="231">
        <v>0</v>
      </c>
      <c r="V192" s="231">
        <v>0</v>
      </c>
      <c r="W192" s="233">
        <v>0</v>
      </c>
      <c r="X192" s="231">
        <v>4</v>
      </c>
      <c r="Y192" s="231">
        <v>60</v>
      </c>
      <c r="Z192" s="233">
        <v>45</v>
      </c>
      <c r="AA192" s="430">
        <v>0</v>
      </c>
      <c r="AD192" s="238">
        <v>0</v>
      </c>
      <c r="AG192">
        <v>0</v>
      </c>
    </row>
    <row r="193" spans="1:33" x14ac:dyDescent="0.35">
      <c r="A193">
        <v>3307004</v>
      </c>
      <c r="B193" s="231">
        <v>7004</v>
      </c>
      <c r="C193" t="s">
        <v>326</v>
      </c>
      <c r="D193" s="231">
        <v>0</v>
      </c>
      <c r="E193" s="231">
        <v>1</v>
      </c>
      <c r="F193" s="231">
        <v>2</v>
      </c>
      <c r="G193" s="232">
        <v>3</v>
      </c>
      <c r="H193" s="231">
        <v>0</v>
      </c>
      <c r="I193" s="231">
        <v>0</v>
      </c>
      <c r="J193" s="232">
        <v>0</v>
      </c>
      <c r="K193" s="231">
        <v>0</v>
      </c>
      <c r="L193" s="231">
        <v>15</v>
      </c>
      <c r="M193" s="231">
        <v>30</v>
      </c>
      <c r="N193" s="232">
        <v>45</v>
      </c>
      <c r="O193" s="231">
        <v>0</v>
      </c>
      <c r="P193" s="231">
        <v>0</v>
      </c>
      <c r="Q193" s="232">
        <v>0</v>
      </c>
      <c r="R193" s="231">
        <v>0</v>
      </c>
      <c r="S193" s="231">
        <v>0</v>
      </c>
      <c r="T193" s="233">
        <v>0</v>
      </c>
      <c r="U193" s="231">
        <v>0</v>
      </c>
      <c r="V193" s="231">
        <v>0</v>
      </c>
      <c r="W193" s="233">
        <v>0</v>
      </c>
      <c r="X193" s="231">
        <v>2</v>
      </c>
      <c r="Y193" s="231">
        <v>30</v>
      </c>
      <c r="Z193" s="233">
        <v>0</v>
      </c>
      <c r="AA193" s="430">
        <v>0</v>
      </c>
      <c r="AD193" s="238">
        <v>0</v>
      </c>
      <c r="AG193">
        <v>0</v>
      </c>
    </row>
    <row r="194" spans="1:33" x14ac:dyDescent="0.35">
      <c r="A194">
        <v>3307009</v>
      </c>
      <c r="B194" s="231">
        <v>7009</v>
      </c>
      <c r="C194" t="s">
        <v>327</v>
      </c>
      <c r="D194" s="231">
        <v>0</v>
      </c>
      <c r="E194" s="231">
        <v>3</v>
      </c>
      <c r="F194" s="231">
        <v>2</v>
      </c>
      <c r="G194" s="232">
        <v>5</v>
      </c>
      <c r="H194" s="231">
        <v>0</v>
      </c>
      <c r="I194" s="231">
        <v>0</v>
      </c>
      <c r="J194" s="232">
        <v>0</v>
      </c>
      <c r="K194" s="231">
        <v>0</v>
      </c>
      <c r="L194" s="231">
        <v>45</v>
      </c>
      <c r="M194" s="231">
        <v>30</v>
      </c>
      <c r="N194" s="232">
        <v>75</v>
      </c>
      <c r="O194" s="231">
        <v>0</v>
      </c>
      <c r="P194" s="231">
        <v>0</v>
      </c>
      <c r="Q194" s="232">
        <v>0</v>
      </c>
      <c r="R194" s="231">
        <v>0</v>
      </c>
      <c r="S194" s="231">
        <v>0</v>
      </c>
      <c r="T194" s="233">
        <v>0</v>
      </c>
      <c r="U194" s="231">
        <v>2</v>
      </c>
      <c r="V194" s="231">
        <v>30</v>
      </c>
      <c r="W194" s="233">
        <v>0</v>
      </c>
      <c r="X194" s="231">
        <v>1</v>
      </c>
      <c r="Y194" s="231">
        <v>15</v>
      </c>
      <c r="Z194" s="233">
        <v>0</v>
      </c>
      <c r="AA194" s="430">
        <v>3</v>
      </c>
      <c r="AD194" s="238">
        <v>0</v>
      </c>
      <c r="AG194">
        <v>0</v>
      </c>
    </row>
    <row r="195" spans="1:33" x14ac:dyDescent="0.35">
      <c r="A195">
        <v>3307012</v>
      </c>
      <c r="B195" s="231">
        <v>7012</v>
      </c>
      <c r="C195" t="s">
        <v>328</v>
      </c>
      <c r="D195" s="231">
        <v>0</v>
      </c>
      <c r="E195" s="231">
        <v>2</v>
      </c>
      <c r="F195" s="231">
        <v>3</v>
      </c>
      <c r="G195" s="232">
        <v>5</v>
      </c>
      <c r="H195" s="231">
        <v>0</v>
      </c>
      <c r="I195" s="231">
        <v>0</v>
      </c>
      <c r="J195" s="232">
        <v>0</v>
      </c>
      <c r="K195" s="231">
        <v>0</v>
      </c>
      <c r="L195" s="231">
        <v>30</v>
      </c>
      <c r="M195" s="231">
        <v>45</v>
      </c>
      <c r="N195" s="232">
        <v>75</v>
      </c>
      <c r="O195" s="231">
        <v>0</v>
      </c>
      <c r="P195" s="231">
        <v>0</v>
      </c>
      <c r="Q195" s="232">
        <v>0</v>
      </c>
      <c r="R195" s="231">
        <v>0</v>
      </c>
      <c r="S195" s="231">
        <v>0</v>
      </c>
      <c r="T195" s="233">
        <v>0</v>
      </c>
      <c r="U195" s="231">
        <v>1</v>
      </c>
      <c r="V195" s="231">
        <v>15</v>
      </c>
      <c r="W195" s="233">
        <v>0</v>
      </c>
      <c r="X195" s="231">
        <v>1</v>
      </c>
      <c r="Y195" s="231">
        <v>15</v>
      </c>
      <c r="Z195" s="233">
        <v>0</v>
      </c>
      <c r="AA195" s="430">
        <v>2</v>
      </c>
      <c r="AD195" s="238">
        <v>0</v>
      </c>
      <c r="AG195">
        <v>0</v>
      </c>
    </row>
    <row r="196" spans="1:33" x14ac:dyDescent="0.35">
      <c r="A196">
        <v>3307013</v>
      </c>
      <c r="B196" s="231">
        <v>7013</v>
      </c>
      <c r="C196" t="s">
        <v>329</v>
      </c>
      <c r="D196" s="231">
        <v>0</v>
      </c>
      <c r="E196" s="231">
        <v>1</v>
      </c>
      <c r="F196" s="231">
        <v>0</v>
      </c>
      <c r="G196" s="232">
        <v>1</v>
      </c>
      <c r="H196" s="231">
        <v>0</v>
      </c>
      <c r="I196" s="231">
        <v>0</v>
      </c>
      <c r="J196" s="232">
        <v>0</v>
      </c>
      <c r="K196" s="231">
        <v>0</v>
      </c>
      <c r="L196" s="231">
        <v>15</v>
      </c>
      <c r="M196" s="231">
        <v>0</v>
      </c>
      <c r="N196" s="232">
        <v>15</v>
      </c>
      <c r="O196" s="231">
        <v>0</v>
      </c>
      <c r="P196" s="231">
        <v>0</v>
      </c>
      <c r="Q196" s="232">
        <v>0</v>
      </c>
      <c r="R196" s="231">
        <v>0</v>
      </c>
      <c r="S196" s="231">
        <v>0</v>
      </c>
      <c r="T196" s="233">
        <v>0</v>
      </c>
      <c r="U196" s="231">
        <v>0</v>
      </c>
      <c r="V196" s="231">
        <v>0</v>
      </c>
      <c r="W196" s="233">
        <v>0</v>
      </c>
      <c r="X196" s="231">
        <v>1</v>
      </c>
      <c r="Y196" s="231">
        <v>15</v>
      </c>
      <c r="Z196" s="233">
        <v>0</v>
      </c>
      <c r="AA196" s="430">
        <v>0</v>
      </c>
      <c r="AD196" s="238">
        <v>0</v>
      </c>
      <c r="AG196">
        <v>0</v>
      </c>
    </row>
    <row r="197" spans="1:33" x14ac:dyDescent="0.35">
      <c r="A197">
        <v>3307031</v>
      </c>
      <c r="B197" s="231">
        <v>7031</v>
      </c>
      <c r="C197" t="s">
        <v>331</v>
      </c>
      <c r="D197" s="231">
        <v>0</v>
      </c>
      <c r="E197" s="231">
        <v>3</v>
      </c>
      <c r="F197" s="231">
        <v>3</v>
      </c>
      <c r="G197" s="232">
        <v>6</v>
      </c>
      <c r="H197" s="231">
        <v>0</v>
      </c>
      <c r="I197" s="231">
        <v>0</v>
      </c>
      <c r="J197" s="232">
        <v>0</v>
      </c>
      <c r="K197" s="231">
        <v>0</v>
      </c>
      <c r="L197" s="231">
        <v>45</v>
      </c>
      <c r="M197" s="231">
        <v>45</v>
      </c>
      <c r="N197" s="232">
        <v>90</v>
      </c>
      <c r="O197" s="231">
        <v>0</v>
      </c>
      <c r="P197" s="231">
        <v>0</v>
      </c>
      <c r="Q197" s="232">
        <v>0</v>
      </c>
      <c r="R197" s="231">
        <v>1</v>
      </c>
      <c r="S197" s="231">
        <v>15</v>
      </c>
      <c r="T197" s="233">
        <v>0</v>
      </c>
      <c r="U197" s="231">
        <v>0</v>
      </c>
      <c r="V197" s="231">
        <v>0</v>
      </c>
      <c r="W197" s="233">
        <v>0</v>
      </c>
      <c r="X197" s="231">
        <v>1</v>
      </c>
      <c r="Y197" s="231">
        <v>15</v>
      </c>
      <c r="Z197" s="233">
        <v>0</v>
      </c>
      <c r="AA197" s="430">
        <v>1</v>
      </c>
      <c r="AD197" s="238">
        <v>0</v>
      </c>
      <c r="AG197">
        <v>5</v>
      </c>
    </row>
    <row r="198" spans="1:33" x14ac:dyDescent="0.35">
      <c r="A198">
        <v>3307034</v>
      </c>
      <c r="B198" s="231">
        <v>7034</v>
      </c>
      <c r="C198" t="s">
        <v>332</v>
      </c>
      <c r="D198" s="231">
        <v>0</v>
      </c>
      <c r="E198" s="231">
        <v>1</v>
      </c>
      <c r="F198" s="231">
        <v>1</v>
      </c>
      <c r="G198" s="232">
        <v>2</v>
      </c>
      <c r="H198" s="231">
        <v>0</v>
      </c>
      <c r="I198" s="231">
        <v>0</v>
      </c>
      <c r="J198" s="232">
        <v>0</v>
      </c>
      <c r="K198" s="231">
        <v>0</v>
      </c>
      <c r="L198" s="231">
        <v>15</v>
      </c>
      <c r="M198" s="231">
        <v>15</v>
      </c>
      <c r="N198" s="232">
        <v>30</v>
      </c>
      <c r="O198" s="231">
        <v>0</v>
      </c>
      <c r="P198" s="231">
        <v>0</v>
      </c>
      <c r="Q198" s="232">
        <v>0</v>
      </c>
      <c r="R198" s="231">
        <v>0</v>
      </c>
      <c r="S198" s="231">
        <v>0</v>
      </c>
      <c r="T198" s="233">
        <v>0</v>
      </c>
      <c r="U198" s="231">
        <v>1</v>
      </c>
      <c r="V198" s="231">
        <v>15</v>
      </c>
      <c r="W198" s="233">
        <v>0</v>
      </c>
      <c r="X198" s="231">
        <v>1</v>
      </c>
      <c r="Y198" s="231">
        <v>15</v>
      </c>
      <c r="Z198" s="233">
        <v>0</v>
      </c>
      <c r="AA198" s="430">
        <v>2</v>
      </c>
      <c r="AD198" s="238">
        <v>0</v>
      </c>
      <c r="AG198">
        <v>0</v>
      </c>
    </row>
    <row r="199" spans="1:33" x14ac:dyDescent="0.35">
      <c r="A199">
        <v>3307045</v>
      </c>
      <c r="B199" s="231">
        <v>7045</v>
      </c>
      <c r="C199" t="s">
        <v>337</v>
      </c>
      <c r="D199" s="231">
        <v>0</v>
      </c>
      <c r="E199" s="231">
        <v>0</v>
      </c>
      <c r="F199" s="231">
        <v>1</v>
      </c>
      <c r="G199" s="232">
        <v>1</v>
      </c>
      <c r="H199" s="231">
        <v>0</v>
      </c>
      <c r="I199" s="231">
        <v>0</v>
      </c>
      <c r="J199" s="232">
        <v>0</v>
      </c>
      <c r="K199" s="231">
        <v>0</v>
      </c>
      <c r="L199" s="231">
        <v>0</v>
      </c>
      <c r="M199" s="231">
        <v>15</v>
      </c>
      <c r="N199" s="232">
        <v>15</v>
      </c>
      <c r="O199" s="231">
        <v>0</v>
      </c>
      <c r="P199" s="231">
        <v>0</v>
      </c>
      <c r="Q199" s="232">
        <v>0</v>
      </c>
      <c r="R199" s="231">
        <v>0</v>
      </c>
      <c r="S199" s="231">
        <v>0</v>
      </c>
      <c r="T199" s="233">
        <v>0</v>
      </c>
      <c r="U199" s="231">
        <v>0</v>
      </c>
      <c r="V199" s="231">
        <v>0</v>
      </c>
      <c r="W199" s="233">
        <v>0</v>
      </c>
      <c r="X199" s="231">
        <v>0</v>
      </c>
      <c r="Y199" s="231">
        <v>0</v>
      </c>
      <c r="Z199" s="233">
        <v>0</v>
      </c>
      <c r="AA199" s="430">
        <v>1</v>
      </c>
      <c r="AD199" s="238">
        <v>0</v>
      </c>
      <c r="AG199">
        <v>0</v>
      </c>
    </row>
    <row r="200" spans="1:33" x14ac:dyDescent="0.35">
      <c r="A200">
        <v>3307052</v>
      </c>
      <c r="B200" s="231">
        <v>7052</v>
      </c>
      <c r="C200" t="s">
        <v>336</v>
      </c>
      <c r="D200" s="231">
        <v>0</v>
      </c>
      <c r="E200" s="231">
        <v>0</v>
      </c>
      <c r="F200" s="231">
        <v>1</v>
      </c>
      <c r="G200" s="232">
        <v>1</v>
      </c>
      <c r="H200" s="231">
        <v>0</v>
      </c>
      <c r="I200" s="231">
        <v>0</v>
      </c>
      <c r="J200" s="232">
        <v>0</v>
      </c>
      <c r="K200" s="231">
        <v>0</v>
      </c>
      <c r="L200" s="231">
        <v>0</v>
      </c>
      <c r="M200" s="231">
        <v>15</v>
      </c>
      <c r="N200" s="232">
        <v>15</v>
      </c>
      <c r="O200" s="231">
        <v>0</v>
      </c>
      <c r="P200" s="231">
        <v>0</v>
      </c>
      <c r="Q200" s="232">
        <v>0</v>
      </c>
      <c r="R200" s="231">
        <v>0</v>
      </c>
      <c r="S200" s="231">
        <v>0</v>
      </c>
      <c r="T200" s="233">
        <v>0</v>
      </c>
      <c r="U200" s="231">
        <v>0</v>
      </c>
      <c r="V200" s="231">
        <v>0</v>
      </c>
      <c r="W200" s="233">
        <v>0</v>
      </c>
      <c r="X200" s="231">
        <v>1</v>
      </c>
      <c r="Y200" s="231">
        <v>15</v>
      </c>
      <c r="Z200" s="233">
        <v>0</v>
      </c>
      <c r="AA200" s="430">
        <v>0</v>
      </c>
      <c r="AD200" s="238">
        <v>0</v>
      </c>
      <c r="AG200">
        <v>0</v>
      </c>
    </row>
    <row r="201" spans="1:33" x14ac:dyDescent="0.35">
      <c r="D201">
        <f>SUM(D2:D200)</f>
        <v>710</v>
      </c>
      <c r="E201">
        <f t="shared" ref="E201:Z201" si="0">SUM(E2:E200)</f>
        <v>4530</v>
      </c>
      <c r="F201">
        <f t="shared" si="0"/>
        <v>4080</v>
      </c>
      <c r="G201">
        <f t="shared" si="0"/>
        <v>8610</v>
      </c>
      <c r="H201">
        <f t="shared" si="0"/>
        <v>751</v>
      </c>
      <c r="I201">
        <f t="shared" si="0"/>
        <v>731</v>
      </c>
      <c r="J201">
        <f t="shared" si="0"/>
        <v>1482</v>
      </c>
      <c r="K201">
        <f t="shared" si="0"/>
        <v>10647</v>
      </c>
      <c r="L201">
        <f t="shared" si="0"/>
        <v>67876</v>
      </c>
      <c r="M201">
        <f t="shared" si="0"/>
        <v>61113</v>
      </c>
      <c r="N201">
        <f t="shared" si="0"/>
        <v>128989</v>
      </c>
      <c r="O201">
        <f t="shared" si="0"/>
        <v>11158.7</v>
      </c>
      <c r="P201">
        <f t="shared" si="0"/>
        <v>10828.7</v>
      </c>
      <c r="Q201">
        <f t="shared" si="0"/>
        <v>21987.4</v>
      </c>
      <c r="R201">
        <f t="shared" si="0"/>
        <v>1932</v>
      </c>
      <c r="S201">
        <f t="shared" si="0"/>
        <v>28968</v>
      </c>
      <c r="T201">
        <f t="shared" si="0"/>
        <v>4096</v>
      </c>
      <c r="U201">
        <f t="shared" si="0"/>
        <v>1690</v>
      </c>
      <c r="V201">
        <f t="shared" si="0"/>
        <v>25339.5</v>
      </c>
      <c r="W201">
        <f t="shared" si="0"/>
        <v>3226.5</v>
      </c>
      <c r="X201">
        <f t="shared" si="0"/>
        <v>2334</v>
      </c>
      <c r="Y201">
        <f t="shared" si="0"/>
        <v>34972</v>
      </c>
      <c r="Z201">
        <f t="shared" si="0"/>
        <v>3829.5</v>
      </c>
      <c r="AD201" s="238">
        <v>0</v>
      </c>
      <c r="AG201">
        <v>0</v>
      </c>
    </row>
    <row r="202" spans="1:33" x14ac:dyDescent="0.35">
      <c r="D202">
        <v>710</v>
      </c>
      <c r="E202">
        <v>4530</v>
      </c>
      <c r="F202">
        <v>4080</v>
      </c>
      <c r="G202">
        <v>8610</v>
      </c>
      <c r="H202">
        <v>751</v>
      </c>
      <c r="I202">
        <v>731</v>
      </c>
      <c r="J202">
        <v>1482</v>
      </c>
      <c r="K202">
        <v>10647</v>
      </c>
      <c r="L202">
        <v>67876</v>
      </c>
      <c r="M202">
        <v>61113</v>
      </c>
      <c r="N202">
        <v>128989</v>
      </c>
      <c r="O202">
        <v>11158.7</v>
      </c>
      <c r="P202">
        <v>10828.7</v>
      </c>
      <c r="Q202">
        <v>21987.4</v>
      </c>
      <c r="R202">
        <v>1932</v>
      </c>
      <c r="S202">
        <v>28968</v>
      </c>
      <c r="T202">
        <v>4096</v>
      </c>
      <c r="U202">
        <v>1690</v>
      </c>
      <c r="V202">
        <v>25339.5</v>
      </c>
      <c r="W202">
        <v>3226.5</v>
      </c>
      <c r="X202">
        <v>2334</v>
      </c>
      <c r="Y202">
        <v>34972</v>
      </c>
      <c r="Z202">
        <v>3829.5</v>
      </c>
      <c r="AD202" s="238">
        <v>11</v>
      </c>
      <c r="AG202">
        <v>0</v>
      </c>
    </row>
    <row r="203" spans="1:33" x14ac:dyDescent="0.35">
      <c r="B203" s="231">
        <v>70</v>
      </c>
      <c r="C203" t="s">
        <v>366</v>
      </c>
      <c r="D203">
        <v>1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15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 s="430">
        <v>0</v>
      </c>
      <c r="AB203" s="238">
        <v>0</v>
      </c>
      <c r="AC203" s="238">
        <v>0</v>
      </c>
      <c r="AD203" s="238">
        <v>0</v>
      </c>
      <c r="AE203" s="238">
        <v>0</v>
      </c>
      <c r="AF203" s="238">
        <v>0</v>
      </c>
      <c r="AG203">
        <v>0</v>
      </c>
    </row>
    <row r="204" spans="1:33" x14ac:dyDescent="0.35">
      <c r="B204" s="231">
        <v>105</v>
      </c>
      <c r="C204" t="s">
        <v>367</v>
      </c>
      <c r="D204">
        <v>0</v>
      </c>
      <c r="E204">
        <v>0</v>
      </c>
      <c r="F204">
        <v>1</v>
      </c>
      <c r="G204">
        <v>1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15</v>
      </c>
      <c r="N204">
        <v>15</v>
      </c>
      <c r="O204">
        <v>0</v>
      </c>
      <c r="P204">
        <v>0</v>
      </c>
      <c r="Q204">
        <v>0</v>
      </c>
      <c r="R204">
        <v>1</v>
      </c>
      <c r="S204">
        <v>15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 s="430">
        <v>0</v>
      </c>
      <c r="AB204" s="238">
        <v>0</v>
      </c>
      <c r="AC204" s="238">
        <v>0</v>
      </c>
      <c r="AD204" s="238">
        <v>0</v>
      </c>
      <c r="AE204" s="238">
        <v>0</v>
      </c>
      <c r="AF204" s="238">
        <v>0</v>
      </c>
      <c r="AG204">
        <v>0</v>
      </c>
    </row>
    <row r="205" spans="1:33" x14ac:dyDescent="0.35">
      <c r="B205" s="231">
        <v>117</v>
      </c>
      <c r="C205" t="s">
        <v>368</v>
      </c>
      <c r="D205">
        <v>0</v>
      </c>
      <c r="E205">
        <v>0</v>
      </c>
      <c r="F205">
        <v>1</v>
      </c>
      <c r="G205">
        <v>1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15</v>
      </c>
      <c r="N205">
        <v>15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 s="430">
        <v>0</v>
      </c>
      <c r="AB205" s="238">
        <v>0</v>
      </c>
      <c r="AC205" s="238">
        <v>0</v>
      </c>
      <c r="AD205" s="238">
        <v>0</v>
      </c>
      <c r="AE205" s="238">
        <v>0</v>
      </c>
      <c r="AF205" s="238">
        <v>0</v>
      </c>
      <c r="AG205">
        <v>0</v>
      </c>
    </row>
    <row r="206" spans="1:33" x14ac:dyDescent="0.35">
      <c r="B206" s="231">
        <v>183</v>
      </c>
      <c r="C206" t="s">
        <v>370</v>
      </c>
      <c r="D206">
        <v>0</v>
      </c>
      <c r="E206">
        <v>0</v>
      </c>
      <c r="F206">
        <v>1</v>
      </c>
      <c r="G206">
        <v>1</v>
      </c>
      <c r="H206">
        <v>0</v>
      </c>
      <c r="I206">
        <v>1</v>
      </c>
      <c r="J206">
        <v>1</v>
      </c>
      <c r="K206">
        <v>0</v>
      </c>
      <c r="L206">
        <v>0</v>
      </c>
      <c r="M206">
        <v>15</v>
      </c>
      <c r="N206">
        <v>15</v>
      </c>
      <c r="O206">
        <v>0</v>
      </c>
      <c r="P206">
        <v>15</v>
      </c>
      <c r="Q206">
        <v>15</v>
      </c>
      <c r="R206">
        <v>0</v>
      </c>
      <c r="S206">
        <v>0</v>
      </c>
      <c r="T206">
        <v>0</v>
      </c>
      <c r="U206">
        <v>1</v>
      </c>
      <c r="V206">
        <v>15</v>
      </c>
      <c r="W206">
        <v>15</v>
      </c>
      <c r="X206">
        <v>0</v>
      </c>
      <c r="Y206">
        <v>0</v>
      </c>
      <c r="Z206">
        <v>0</v>
      </c>
      <c r="AA206" s="430">
        <v>0</v>
      </c>
      <c r="AB206" s="238">
        <v>0</v>
      </c>
      <c r="AC206" s="238">
        <v>0</v>
      </c>
      <c r="AD206" s="238">
        <v>0</v>
      </c>
      <c r="AE206" s="238">
        <v>0</v>
      </c>
      <c r="AF206" s="238">
        <v>0</v>
      </c>
      <c r="AG206">
        <v>0</v>
      </c>
    </row>
    <row r="207" spans="1:33" x14ac:dyDescent="0.35">
      <c r="B207" s="231">
        <v>196</v>
      </c>
      <c r="C207" t="s">
        <v>371</v>
      </c>
      <c r="D207">
        <v>2</v>
      </c>
      <c r="E207">
        <v>2</v>
      </c>
      <c r="F207">
        <v>2</v>
      </c>
      <c r="G207">
        <v>4</v>
      </c>
      <c r="H207">
        <v>0</v>
      </c>
      <c r="I207">
        <v>1</v>
      </c>
      <c r="J207">
        <v>1</v>
      </c>
      <c r="K207">
        <v>30</v>
      </c>
      <c r="L207">
        <v>30</v>
      </c>
      <c r="M207">
        <v>30</v>
      </c>
      <c r="N207">
        <v>60</v>
      </c>
      <c r="O207">
        <v>0</v>
      </c>
      <c r="P207">
        <v>15</v>
      </c>
      <c r="Q207">
        <v>15</v>
      </c>
      <c r="R207">
        <v>2</v>
      </c>
      <c r="S207">
        <v>30</v>
      </c>
      <c r="T207">
        <v>0</v>
      </c>
      <c r="U207">
        <v>2</v>
      </c>
      <c r="V207">
        <v>30</v>
      </c>
      <c r="W207">
        <v>0</v>
      </c>
      <c r="X207">
        <v>0</v>
      </c>
      <c r="Y207">
        <v>0</v>
      </c>
      <c r="Z207">
        <v>0</v>
      </c>
      <c r="AA207" s="430">
        <v>0</v>
      </c>
      <c r="AB207" s="238">
        <v>0</v>
      </c>
      <c r="AC207" s="238">
        <v>0</v>
      </c>
      <c r="AD207" s="238">
        <v>0</v>
      </c>
      <c r="AE207" s="238">
        <v>0</v>
      </c>
      <c r="AF207" s="238">
        <v>0</v>
      </c>
      <c r="AG207">
        <v>0</v>
      </c>
    </row>
    <row r="208" spans="1:33" x14ac:dyDescent="0.35">
      <c r="B208" s="231">
        <v>228</v>
      </c>
      <c r="C208" t="s">
        <v>372</v>
      </c>
      <c r="D208">
        <v>0</v>
      </c>
      <c r="E208">
        <v>0</v>
      </c>
      <c r="F208">
        <v>1</v>
      </c>
      <c r="G208">
        <v>1</v>
      </c>
      <c r="H208">
        <v>0</v>
      </c>
      <c r="I208">
        <v>1</v>
      </c>
      <c r="J208">
        <v>1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15</v>
      </c>
      <c r="Q208">
        <v>15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 s="430">
        <v>0</v>
      </c>
      <c r="AB208" s="238">
        <v>0</v>
      </c>
      <c r="AC208" s="238">
        <v>0</v>
      </c>
      <c r="AD208" s="238">
        <v>0</v>
      </c>
      <c r="AE208" s="238">
        <v>0</v>
      </c>
      <c r="AF208" s="238">
        <v>0</v>
      </c>
      <c r="AG208">
        <v>0</v>
      </c>
    </row>
    <row r="209" spans="2:33" x14ac:dyDescent="0.35">
      <c r="B209" s="231">
        <v>235</v>
      </c>
      <c r="C209" t="s">
        <v>1212</v>
      </c>
      <c r="D209">
        <v>0</v>
      </c>
      <c r="E209">
        <v>1</v>
      </c>
      <c r="F209">
        <v>0</v>
      </c>
      <c r="G209">
        <v>1</v>
      </c>
      <c r="H209">
        <v>1</v>
      </c>
      <c r="I209">
        <v>0</v>
      </c>
      <c r="J209">
        <v>1</v>
      </c>
      <c r="K209">
        <v>0</v>
      </c>
      <c r="L209">
        <v>15</v>
      </c>
      <c r="M209">
        <v>0</v>
      </c>
      <c r="N209">
        <v>15</v>
      </c>
      <c r="O209">
        <v>15</v>
      </c>
      <c r="P209">
        <v>0</v>
      </c>
      <c r="Q209">
        <v>15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 s="430">
        <v>0</v>
      </c>
      <c r="AB209" s="238">
        <v>0</v>
      </c>
      <c r="AC209" s="238">
        <v>0</v>
      </c>
      <c r="AD209" s="238">
        <v>0</v>
      </c>
      <c r="AE209" s="238">
        <v>0</v>
      </c>
      <c r="AF209" s="238">
        <v>0</v>
      </c>
      <c r="AG209">
        <v>0</v>
      </c>
    </row>
    <row r="210" spans="2:33" x14ac:dyDescent="0.35">
      <c r="B210" s="231">
        <v>273</v>
      </c>
      <c r="C210" t="s">
        <v>373</v>
      </c>
      <c r="D210">
        <v>0</v>
      </c>
      <c r="E210">
        <v>5</v>
      </c>
      <c r="F210">
        <v>1</v>
      </c>
      <c r="G210">
        <v>6</v>
      </c>
      <c r="H210">
        <v>5</v>
      </c>
      <c r="I210">
        <v>1</v>
      </c>
      <c r="J210">
        <v>6</v>
      </c>
      <c r="K210">
        <v>0</v>
      </c>
      <c r="L210">
        <v>75</v>
      </c>
      <c r="M210">
        <v>15</v>
      </c>
      <c r="N210">
        <v>90</v>
      </c>
      <c r="O210">
        <v>63</v>
      </c>
      <c r="P210">
        <v>11.25</v>
      </c>
      <c r="Q210">
        <v>74.25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 s="430">
        <v>0</v>
      </c>
      <c r="AB210" s="238">
        <v>0</v>
      </c>
      <c r="AC210" s="238">
        <v>0</v>
      </c>
      <c r="AD210" s="238">
        <v>0</v>
      </c>
      <c r="AE210" s="238">
        <v>0</v>
      </c>
      <c r="AF210" s="238">
        <v>0</v>
      </c>
      <c r="AG210">
        <v>0</v>
      </c>
    </row>
    <row r="211" spans="2:33" x14ac:dyDescent="0.35">
      <c r="B211" s="231">
        <v>281</v>
      </c>
      <c r="C211" t="s">
        <v>793</v>
      </c>
      <c r="D211">
        <v>0</v>
      </c>
      <c r="E211">
        <v>1</v>
      </c>
      <c r="F211">
        <v>0</v>
      </c>
      <c r="G211">
        <v>1</v>
      </c>
      <c r="H211">
        <v>1</v>
      </c>
      <c r="I211">
        <v>0</v>
      </c>
      <c r="J211">
        <v>1</v>
      </c>
      <c r="K211">
        <v>0</v>
      </c>
      <c r="L211">
        <v>15</v>
      </c>
      <c r="M211">
        <v>0</v>
      </c>
      <c r="N211">
        <v>15</v>
      </c>
      <c r="O211">
        <v>15</v>
      </c>
      <c r="P211">
        <v>0</v>
      </c>
      <c r="Q211">
        <v>15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 s="430">
        <v>0</v>
      </c>
      <c r="AB211" s="238">
        <v>0</v>
      </c>
      <c r="AC211" s="238">
        <v>0</v>
      </c>
      <c r="AD211" s="238">
        <v>0</v>
      </c>
      <c r="AE211" s="238">
        <v>0</v>
      </c>
      <c r="AF211" s="238">
        <v>0</v>
      </c>
      <c r="AG211">
        <v>0</v>
      </c>
    </row>
    <row r="212" spans="2:33" x14ac:dyDescent="0.35">
      <c r="B212" s="231">
        <v>302</v>
      </c>
      <c r="C212" t="s">
        <v>374</v>
      </c>
      <c r="D212">
        <v>1</v>
      </c>
      <c r="E212">
        <v>2</v>
      </c>
      <c r="F212">
        <v>0</v>
      </c>
      <c r="G212">
        <v>2</v>
      </c>
      <c r="H212">
        <v>0</v>
      </c>
      <c r="I212">
        <v>0</v>
      </c>
      <c r="J212">
        <v>0</v>
      </c>
      <c r="K212">
        <v>15</v>
      </c>
      <c r="L212">
        <v>30</v>
      </c>
      <c r="M212">
        <v>0</v>
      </c>
      <c r="N212">
        <v>30</v>
      </c>
      <c r="O212">
        <v>0</v>
      </c>
      <c r="P212">
        <v>0</v>
      </c>
      <c r="Q212">
        <v>0</v>
      </c>
      <c r="R212">
        <v>2</v>
      </c>
      <c r="S212">
        <v>30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 s="430">
        <v>0</v>
      </c>
      <c r="AB212" s="238">
        <v>0</v>
      </c>
      <c r="AC212" s="238">
        <v>0</v>
      </c>
      <c r="AD212" s="238">
        <v>0</v>
      </c>
      <c r="AE212" s="238">
        <v>0</v>
      </c>
      <c r="AF212" s="238">
        <v>0</v>
      </c>
      <c r="AG212">
        <v>0</v>
      </c>
    </row>
    <row r="213" spans="2:33" x14ac:dyDescent="0.35">
      <c r="B213" s="231">
        <v>316</v>
      </c>
      <c r="C213" t="s">
        <v>375</v>
      </c>
      <c r="D213">
        <v>0</v>
      </c>
      <c r="E213">
        <v>1</v>
      </c>
      <c r="F213">
        <v>1</v>
      </c>
      <c r="G213">
        <v>2</v>
      </c>
      <c r="H213">
        <v>1</v>
      </c>
      <c r="I213">
        <v>1</v>
      </c>
      <c r="J213">
        <v>2</v>
      </c>
      <c r="K213">
        <v>0</v>
      </c>
      <c r="L213">
        <v>0</v>
      </c>
      <c r="M213">
        <v>0</v>
      </c>
      <c r="N213">
        <v>0</v>
      </c>
      <c r="O213">
        <v>15</v>
      </c>
      <c r="P213">
        <v>15</v>
      </c>
      <c r="Q213">
        <v>30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 s="430">
        <v>0</v>
      </c>
      <c r="AB213" s="238">
        <v>0</v>
      </c>
      <c r="AC213" s="238">
        <v>0</v>
      </c>
      <c r="AD213" s="238">
        <v>0</v>
      </c>
      <c r="AE213" s="238">
        <v>0</v>
      </c>
      <c r="AF213" s="238">
        <v>0</v>
      </c>
      <c r="AG213">
        <v>0</v>
      </c>
    </row>
    <row r="214" spans="2:33" x14ac:dyDescent="0.35">
      <c r="B214" s="231">
        <v>459</v>
      </c>
      <c r="C214" t="s">
        <v>376</v>
      </c>
      <c r="D214">
        <v>0</v>
      </c>
      <c r="E214">
        <v>1</v>
      </c>
      <c r="F214">
        <v>0</v>
      </c>
      <c r="G214">
        <v>1</v>
      </c>
      <c r="H214">
        <v>1</v>
      </c>
      <c r="I214">
        <v>0</v>
      </c>
      <c r="J214">
        <v>1</v>
      </c>
      <c r="K214">
        <v>0</v>
      </c>
      <c r="L214">
        <v>15</v>
      </c>
      <c r="M214">
        <v>0</v>
      </c>
      <c r="N214">
        <v>15</v>
      </c>
      <c r="O214">
        <v>15</v>
      </c>
      <c r="P214">
        <v>0</v>
      </c>
      <c r="Q214">
        <v>15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 s="430">
        <v>0</v>
      </c>
      <c r="AB214" s="238">
        <v>0</v>
      </c>
      <c r="AC214" s="238">
        <v>0</v>
      </c>
      <c r="AD214" s="238">
        <v>0</v>
      </c>
      <c r="AE214" s="238">
        <v>0</v>
      </c>
      <c r="AF214" s="238">
        <v>0</v>
      </c>
      <c r="AG214">
        <v>0</v>
      </c>
    </row>
    <row r="215" spans="2:33" x14ac:dyDescent="0.35">
      <c r="B215" s="231">
        <v>463</v>
      </c>
      <c r="C215" t="s">
        <v>377</v>
      </c>
      <c r="D215">
        <v>0</v>
      </c>
      <c r="E215">
        <v>4</v>
      </c>
      <c r="F215">
        <v>2</v>
      </c>
      <c r="G215">
        <v>6</v>
      </c>
      <c r="H215">
        <v>1</v>
      </c>
      <c r="I215">
        <v>0</v>
      </c>
      <c r="J215">
        <v>1</v>
      </c>
      <c r="K215">
        <v>0</v>
      </c>
      <c r="L215">
        <v>60</v>
      </c>
      <c r="M215">
        <v>30</v>
      </c>
      <c r="N215">
        <v>90</v>
      </c>
      <c r="O215">
        <v>15</v>
      </c>
      <c r="P215">
        <v>0</v>
      </c>
      <c r="Q215">
        <v>15</v>
      </c>
      <c r="R215">
        <v>2</v>
      </c>
      <c r="S215">
        <v>30</v>
      </c>
      <c r="T215">
        <v>0</v>
      </c>
      <c r="U215">
        <v>1</v>
      </c>
      <c r="V215">
        <v>15</v>
      </c>
      <c r="W215">
        <v>0</v>
      </c>
      <c r="X215">
        <v>1</v>
      </c>
      <c r="Y215">
        <v>15</v>
      </c>
      <c r="Z215">
        <v>0</v>
      </c>
      <c r="AA215" s="430">
        <v>1</v>
      </c>
      <c r="AB215" s="238">
        <v>15</v>
      </c>
      <c r="AC215" s="238">
        <v>0</v>
      </c>
      <c r="AD215" s="238">
        <v>1</v>
      </c>
      <c r="AE215" s="238">
        <v>15</v>
      </c>
      <c r="AF215" s="238">
        <v>0</v>
      </c>
      <c r="AG215">
        <v>0</v>
      </c>
    </row>
    <row r="216" spans="2:33" x14ac:dyDescent="0.35">
      <c r="B216" s="231">
        <v>486</v>
      </c>
      <c r="C216" t="s">
        <v>794</v>
      </c>
      <c r="D216">
        <v>0</v>
      </c>
      <c r="E216">
        <v>2</v>
      </c>
      <c r="F216">
        <v>0</v>
      </c>
      <c r="G216">
        <v>2</v>
      </c>
      <c r="H216">
        <v>1</v>
      </c>
      <c r="I216">
        <v>0</v>
      </c>
      <c r="J216">
        <v>1</v>
      </c>
      <c r="K216">
        <v>0</v>
      </c>
      <c r="L216">
        <v>30</v>
      </c>
      <c r="M216">
        <v>0</v>
      </c>
      <c r="N216">
        <v>30</v>
      </c>
      <c r="O216">
        <v>15</v>
      </c>
      <c r="P216">
        <v>0</v>
      </c>
      <c r="Q216">
        <v>15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 s="430">
        <v>0</v>
      </c>
      <c r="AB216" s="238">
        <v>0</v>
      </c>
      <c r="AC216" s="238">
        <v>0</v>
      </c>
      <c r="AD216" s="238">
        <v>0</v>
      </c>
      <c r="AE216" s="238">
        <v>0</v>
      </c>
      <c r="AF216" s="238">
        <v>0</v>
      </c>
      <c r="AG216">
        <v>0</v>
      </c>
    </row>
    <row r="217" spans="2:33" x14ac:dyDescent="0.35">
      <c r="B217" s="231">
        <v>489</v>
      </c>
      <c r="C217" t="s">
        <v>1213</v>
      </c>
      <c r="D217">
        <v>0</v>
      </c>
      <c r="E217">
        <v>2</v>
      </c>
      <c r="F217">
        <v>0</v>
      </c>
      <c r="G217">
        <v>2</v>
      </c>
      <c r="H217">
        <v>2</v>
      </c>
      <c r="I217">
        <v>0</v>
      </c>
      <c r="J217">
        <v>2</v>
      </c>
      <c r="K217">
        <v>0</v>
      </c>
      <c r="L217">
        <v>30</v>
      </c>
      <c r="M217">
        <v>0</v>
      </c>
      <c r="N217">
        <v>30</v>
      </c>
      <c r="O217">
        <v>30</v>
      </c>
      <c r="P217">
        <v>0</v>
      </c>
      <c r="Q217">
        <v>30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 s="430">
        <v>0</v>
      </c>
      <c r="AB217" s="238">
        <v>0</v>
      </c>
      <c r="AC217" s="238">
        <v>0</v>
      </c>
      <c r="AD217" s="238">
        <v>0</v>
      </c>
      <c r="AE217" s="238">
        <v>0</v>
      </c>
      <c r="AF217" s="238">
        <v>0</v>
      </c>
      <c r="AG217">
        <v>0</v>
      </c>
    </row>
    <row r="218" spans="2:33" x14ac:dyDescent="0.35">
      <c r="B218" s="231">
        <v>502</v>
      </c>
      <c r="C218" t="s">
        <v>378</v>
      </c>
      <c r="D218">
        <v>0</v>
      </c>
      <c r="E218">
        <v>2</v>
      </c>
      <c r="F218">
        <v>1</v>
      </c>
      <c r="G218">
        <v>3</v>
      </c>
      <c r="H218">
        <v>2</v>
      </c>
      <c r="I218">
        <v>1</v>
      </c>
      <c r="J218">
        <v>3</v>
      </c>
      <c r="K218">
        <v>0</v>
      </c>
      <c r="L218">
        <v>30</v>
      </c>
      <c r="M218">
        <v>15</v>
      </c>
      <c r="N218">
        <v>45</v>
      </c>
      <c r="O218">
        <v>30</v>
      </c>
      <c r="P218">
        <v>15</v>
      </c>
      <c r="Q218">
        <v>45</v>
      </c>
      <c r="R218">
        <v>2</v>
      </c>
      <c r="S218">
        <v>30</v>
      </c>
      <c r="T218">
        <v>30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 s="430">
        <v>0</v>
      </c>
      <c r="AB218" s="238">
        <v>0</v>
      </c>
      <c r="AC218" s="238">
        <v>0</v>
      </c>
      <c r="AD218" s="238">
        <v>0</v>
      </c>
      <c r="AE218" s="238">
        <v>0</v>
      </c>
      <c r="AF218" s="238">
        <v>0</v>
      </c>
      <c r="AG218">
        <v>0</v>
      </c>
    </row>
    <row r="219" spans="2:33" x14ac:dyDescent="0.35">
      <c r="B219" s="231">
        <v>549</v>
      </c>
      <c r="C219" t="s">
        <v>810</v>
      </c>
      <c r="D219">
        <v>0</v>
      </c>
      <c r="E219">
        <v>1</v>
      </c>
      <c r="F219">
        <v>0</v>
      </c>
      <c r="G219">
        <v>1</v>
      </c>
      <c r="H219">
        <v>1</v>
      </c>
      <c r="I219">
        <v>0</v>
      </c>
      <c r="J219">
        <v>1</v>
      </c>
      <c r="K219">
        <v>0</v>
      </c>
      <c r="L219">
        <v>15</v>
      </c>
      <c r="M219">
        <v>0</v>
      </c>
      <c r="N219">
        <v>15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 s="430">
        <v>0</v>
      </c>
      <c r="AB219" s="238">
        <v>0</v>
      </c>
      <c r="AC219" s="238">
        <v>0</v>
      </c>
      <c r="AD219" s="238">
        <v>0</v>
      </c>
      <c r="AE219" s="238">
        <v>0</v>
      </c>
      <c r="AF219" s="238">
        <v>0</v>
      </c>
      <c r="AG219">
        <v>0</v>
      </c>
    </row>
    <row r="220" spans="2:33" x14ac:dyDescent="0.35">
      <c r="B220" s="231">
        <v>559</v>
      </c>
      <c r="C220" t="s">
        <v>379</v>
      </c>
      <c r="D220">
        <v>0</v>
      </c>
      <c r="E220">
        <v>0</v>
      </c>
      <c r="F220">
        <v>1</v>
      </c>
      <c r="G220">
        <v>1</v>
      </c>
      <c r="H220">
        <v>0</v>
      </c>
      <c r="I220">
        <v>1</v>
      </c>
      <c r="J220">
        <v>1</v>
      </c>
      <c r="K220">
        <v>0</v>
      </c>
      <c r="L220">
        <v>0</v>
      </c>
      <c r="M220">
        <v>15</v>
      </c>
      <c r="N220">
        <v>15</v>
      </c>
      <c r="O220">
        <v>0</v>
      </c>
      <c r="P220">
        <v>15</v>
      </c>
      <c r="Q220">
        <v>15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1</v>
      </c>
      <c r="Y220">
        <v>15</v>
      </c>
      <c r="Z220">
        <v>15</v>
      </c>
      <c r="AA220" s="430">
        <v>0</v>
      </c>
      <c r="AB220" s="238">
        <v>0</v>
      </c>
      <c r="AC220" s="238">
        <v>0</v>
      </c>
      <c r="AD220" s="238">
        <v>0</v>
      </c>
      <c r="AE220" s="238">
        <v>0</v>
      </c>
      <c r="AF220" s="238">
        <v>0</v>
      </c>
      <c r="AG220">
        <v>0</v>
      </c>
    </row>
    <row r="221" spans="2:33" x14ac:dyDescent="0.35">
      <c r="B221" s="231">
        <v>668</v>
      </c>
      <c r="C221" t="s">
        <v>811</v>
      </c>
      <c r="D221">
        <v>0</v>
      </c>
      <c r="E221">
        <v>2</v>
      </c>
      <c r="F221">
        <v>0</v>
      </c>
      <c r="G221">
        <v>2</v>
      </c>
      <c r="H221">
        <v>2</v>
      </c>
      <c r="I221">
        <v>0</v>
      </c>
      <c r="J221">
        <v>2</v>
      </c>
      <c r="K221">
        <v>0</v>
      </c>
      <c r="L221">
        <v>30</v>
      </c>
      <c r="M221">
        <v>0</v>
      </c>
      <c r="N221">
        <v>30</v>
      </c>
      <c r="O221">
        <v>30</v>
      </c>
      <c r="P221">
        <v>0</v>
      </c>
      <c r="Q221">
        <v>30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 s="430">
        <v>0</v>
      </c>
      <c r="AB221" s="238">
        <v>0</v>
      </c>
      <c r="AC221" s="238">
        <v>0</v>
      </c>
      <c r="AD221" s="238">
        <v>0</v>
      </c>
      <c r="AE221" s="238">
        <v>0</v>
      </c>
      <c r="AF221" s="238">
        <v>0</v>
      </c>
      <c r="AG221">
        <v>0</v>
      </c>
    </row>
    <row r="222" spans="2:33" x14ac:dyDescent="0.35">
      <c r="B222" s="231">
        <v>739</v>
      </c>
      <c r="C222" t="s">
        <v>812</v>
      </c>
      <c r="D222">
        <v>1</v>
      </c>
      <c r="E222">
        <v>1</v>
      </c>
      <c r="F222">
        <v>0</v>
      </c>
      <c r="G222">
        <v>1</v>
      </c>
      <c r="H222">
        <v>0</v>
      </c>
      <c r="I222">
        <v>0</v>
      </c>
      <c r="J222">
        <v>0</v>
      </c>
      <c r="K222">
        <v>15</v>
      </c>
      <c r="L222">
        <v>15</v>
      </c>
      <c r="M222">
        <v>0</v>
      </c>
      <c r="N222">
        <v>15</v>
      </c>
      <c r="O222">
        <v>0</v>
      </c>
      <c r="P222">
        <v>0</v>
      </c>
      <c r="Q222">
        <v>0</v>
      </c>
      <c r="R222">
        <v>2</v>
      </c>
      <c r="S222">
        <v>30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 s="430">
        <v>0</v>
      </c>
      <c r="AB222" s="238">
        <v>0</v>
      </c>
      <c r="AC222" s="238">
        <v>0</v>
      </c>
      <c r="AD222" s="238">
        <v>0</v>
      </c>
      <c r="AE222" s="238">
        <v>0</v>
      </c>
      <c r="AF222" s="238">
        <v>0</v>
      </c>
      <c r="AG222">
        <v>0</v>
      </c>
    </row>
    <row r="223" spans="2:33" x14ac:dyDescent="0.35">
      <c r="B223" s="231">
        <v>770</v>
      </c>
      <c r="C223" t="s">
        <v>380</v>
      </c>
      <c r="D223">
        <v>0</v>
      </c>
      <c r="E223">
        <v>3</v>
      </c>
      <c r="F223">
        <v>0</v>
      </c>
      <c r="G223">
        <v>3</v>
      </c>
      <c r="H223">
        <v>0</v>
      </c>
      <c r="I223">
        <v>0</v>
      </c>
      <c r="J223">
        <v>0</v>
      </c>
      <c r="K223">
        <v>0</v>
      </c>
      <c r="L223">
        <v>45</v>
      </c>
      <c r="M223">
        <v>0</v>
      </c>
      <c r="N223">
        <v>45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 s="430">
        <v>0</v>
      </c>
      <c r="AB223" s="238">
        <v>0</v>
      </c>
      <c r="AC223" s="238">
        <v>0</v>
      </c>
      <c r="AD223" s="238">
        <v>0</v>
      </c>
      <c r="AE223" s="238">
        <v>0</v>
      </c>
      <c r="AF223" s="238">
        <v>0</v>
      </c>
      <c r="AG223">
        <v>0</v>
      </c>
    </row>
    <row r="224" spans="2:33" x14ac:dyDescent="0.35">
      <c r="B224" s="231">
        <v>811</v>
      </c>
      <c r="C224" t="s">
        <v>381</v>
      </c>
      <c r="D224">
        <v>0</v>
      </c>
      <c r="E224">
        <v>3</v>
      </c>
      <c r="F224">
        <v>0</v>
      </c>
      <c r="G224">
        <v>3</v>
      </c>
      <c r="H224">
        <v>1</v>
      </c>
      <c r="I224">
        <v>0</v>
      </c>
      <c r="J224">
        <v>1</v>
      </c>
      <c r="K224">
        <v>0</v>
      </c>
      <c r="L224">
        <v>45</v>
      </c>
      <c r="M224">
        <v>0</v>
      </c>
      <c r="N224">
        <v>45</v>
      </c>
      <c r="O224">
        <v>15</v>
      </c>
      <c r="P224">
        <v>0</v>
      </c>
      <c r="Q224">
        <v>15</v>
      </c>
      <c r="R224">
        <v>2</v>
      </c>
      <c r="S224">
        <v>30</v>
      </c>
      <c r="T224">
        <v>15</v>
      </c>
      <c r="U224">
        <v>0</v>
      </c>
      <c r="V224">
        <v>0</v>
      </c>
      <c r="W224">
        <v>0</v>
      </c>
      <c r="X224">
        <v>1</v>
      </c>
      <c r="Y224">
        <v>15</v>
      </c>
      <c r="Z224">
        <v>0</v>
      </c>
      <c r="AA224" s="430">
        <v>0</v>
      </c>
      <c r="AB224" s="238">
        <v>0</v>
      </c>
      <c r="AC224" s="238">
        <v>0</v>
      </c>
      <c r="AD224" s="238">
        <v>0</v>
      </c>
      <c r="AE224" s="238">
        <v>0</v>
      </c>
      <c r="AF224" s="238">
        <v>0</v>
      </c>
      <c r="AG224">
        <v>0</v>
      </c>
    </row>
    <row r="225" spans="2:33" x14ac:dyDescent="0.35">
      <c r="B225" s="231">
        <v>820</v>
      </c>
      <c r="C225" t="s">
        <v>382</v>
      </c>
      <c r="D225">
        <v>0</v>
      </c>
      <c r="E225">
        <v>2</v>
      </c>
      <c r="F225">
        <v>1</v>
      </c>
      <c r="G225">
        <v>3</v>
      </c>
      <c r="H225">
        <v>1</v>
      </c>
      <c r="I225">
        <v>0</v>
      </c>
      <c r="J225">
        <v>1</v>
      </c>
      <c r="K225">
        <v>0</v>
      </c>
      <c r="L225">
        <v>30</v>
      </c>
      <c r="M225">
        <v>15</v>
      </c>
      <c r="N225">
        <v>45</v>
      </c>
      <c r="O225">
        <v>15</v>
      </c>
      <c r="P225">
        <v>0</v>
      </c>
      <c r="Q225">
        <v>15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 s="430">
        <v>0</v>
      </c>
      <c r="AB225" s="238">
        <v>0</v>
      </c>
      <c r="AC225" s="238">
        <v>0</v>
      </c>
      <c r="AD225" s="238">
        <v>0</v>
      </c>
      <c r="AE225" s="238">
        <v>0</v>
      </c>
      <c r="AF225" s="238">
        <v>0</v>
      </c>
      <c r="AG225">
        <v>0</v>
      </c>
    </row>
    <row r="226" spans="2:33" x14ac:dyDescent="0.35">
      <c r="B226" s="231">
        <v>865</v>
      </c>
      <c r="C226" t="s">
        <v>383</v>
      </c>
      <c r="D226">
        <v>1</v>
      </c>
      <c r="E226">
        <v>1</v>
      </c>
      <c r="F226">
        <v>2</v>
      </c>
      <c r="G226">
        <v>3</v>
      </c>
      <c r="H226">
        <v>1</v>
      </c>
      <c r="I226">
        <v>2</v>
      </c>
      <c r="J226">
        <v>3</v>
      </c>
      <c r="K226">
        <v>15</v>
      </c>
      <c r="L226">
        <v>15</v>
      </c>
      <c r="M226">
        <v>30</v>
      </c>
      <c r="N226">
        <v>45</v>
      </c>
      <c r="O226">
        <v>15</v>
      </c>
      <c r="P226">
        <v>30</v>
      </c>
      <c r="Q226">
        <v>45</v>
      </c>
      <c r="R226">
        <v>1</v>
      </c>
      <c r="S226">
        <v>15</v>
      </c>
      <c r="T226">
        <v>0</v>
      </c>
      <c r="U226">
        <v>0</v>
      </c>
      <c r="V226">
        <v>0</v>
      </c>
      <c r="W226">
        <v>0</v>
      </c>
      <c r="X226">
        <v>1</v>
      </c>
      <c r="Y226">
        <v>15</v>
      </c>
      <c r="Z226">
        <v>15</v>
      </c>
      <c r="AA226" s="430">
        <v>0</v>
      </c>
      <c r="AB226" s="238">
        <v>0</v>
      </c>
      <c r="AC226" s="238">
        <v>0</v>
      </c>
      <c r="AD226" s="238">
        <v>0</v>
      </c>
      <c r="AE226" s="238">
        <v>0</v>
      </c>
      <c r="AF226" s="238">
        <v>0</v>
      </c>
      <c r="AG226">
        <v>0</v>
      </c>
    </row>
    <row r="227" spans="2:33" x14ac:dyDescent="0.35">
      <c r="B227" s="231">
        <v>908</v>
      </c>
      <c r="C227" t="s">
        <v>384</v>
      </c>
      <c r="D227">
        <v>1</v>
      </c>
      <c r="E227">
        <v>3</v>
      </c>
      <c r="F227">
        <v>1</v>
      </c>
      <c r="G227">
        <v>4</v>
      </c>
      <c r="H227">
        <v>2</v>
      </c>
      <c r="I227">
        <v>0</v>
      </c>
      <c r="J227">
        <v>2</v>
      </c>
      <c r="K227">
        <v>15</v>
      </c>
      <c r="L227">
        <v>45</v>
      </c>
      <c r="M227">
        <v>15</v>
      </c>
      <c r="N227">
        <v>60</v>
      </c>
      <c r="O227">
        <v>30</v>
      </c>
      <c r="P227">
        <v>0</v>
      </c>
      <c r="Q227">
        <v>30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1</v>
      </c>
      <c r="Y227">
        <v>15</v>
      </c>
      <c r="Z227">
        <v>15</v>
      </c>
      <c r="AA227" s="430">
        <v>0</v>
      </c>
      <c r="AB227" s="238">
        <v>0</v>
      </c>
      <c r="AC227" s="238">
        <v>0</v>
      </c>
      <c r="AD227" s="238">
        <v>0</v>
      </c>
      <c r="AE227" s="238">
        <v>0</v>
      </c>
      <c r="AF227" s="238">
        <v>0</v>
      </c>
      <c r="AG227">
        <v>0</v>
      </c>
    </row>
    <row r="228" spans="2:33" x14ac:dyDescent="0.35">
      <c r="B228" s="231">
        <v>1058</v>
      </c>
      <c r="C228" t="s">
        <v>1258</v>
      </c>
      <c r="D228">
        <v>0</v>
      </c>
      <c r="E228">
        <v>1</v>
      </c>
      <c r="F228">
        <v>0</v>
      </c>
      <c r="G228">
        <v>1</v>
      </c>
      <c r="H228">
        <v>1</v>
      </c>
      <c r="I228">
        <v>0</v>
      </c>
      <c r="J228">
        <v>1</v>
      </c>
      <c r="K228">
        <v>0</v>
      </c>
      <c r="L228">
        <v>15</v>
      </c>
      <c r="M228">
        <v>0</v>
      </c>
      <c r="N228">
        <v>15</v>
      </c>
      <c r="O228">
        <v>15</v>
      </c>
      <c r="P228">
        <v>0</v>
      </c>
      <c r="Q228">
        <v>15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 s="430">
        <v>0</v>
      </c>
      <c r="AB228" s="238">
        <v>0</v>
      </c>
      <c r="AC228" s="238">
        <v>0</v>
      </c>
      <c r="AD228" s="238">
        <v>0</v>
      </c>
      <c r="AE228" s="238">
        <v>0</v>
      </c>
      <c r="AF228" s="238">
        <v>0</v>
      </c>
      <c r="AG228">
        <v>0</v>
      </c>
    </row>
    <row r="229" spans="2:33" x14ac:dyDescent="0.35">
      <c r="B229" s="231">
        <v>1059</v>
      </c>
      <c r="C229" t="s">
        <v>386</v>
      </c>
      <c r="D229">
        <v>1</v>
      </c>
      <c r="E229">
        <v>4</v>
      </c>
      <c r="F229">
        <v>1</v>
      </c>
      <c r="G229">
        <v>5</v>
      </c>
      <c r="H229">
        <v>4</v>
      </c>
      <c r="I229">
        <v>1</v>
      </c>
      <c r="J229">
        <v>5</v>
      </c>
      <c r="K229">
        <v>15</v>
      </c>
      <c r="L229">
        <v>45</v>
      </c>
      <c r="M229">
        <v>15</v>
      </c>
      <c r="N229">
        <v>60</v>
      </c>
      <c r="O229">
        <v>60</v>
      </c>
      <c r="P229">
        <v>15</v>
      </c>
      <c r="Q229">
        <v>75</v>
      </c>
      <c r="R229">
        <v>1</v>
      </c>
      <c r="S229">
        <v>15</v>
      </c>
      <c r="T229">
        <v>15</v>
      </c>
      <c r="U229">
        <v>0</v>
      </c>
      <c r="V229">
        <v>0</v>
      </c>
      <c r="W229">
        <v>0</v>
      </c>
      <c r="X229">
        <v>2</v>
      </c>
      <c r="Y229">
        <v>30</v>
      </c>
      <c r="Z229">
        <v>30</v>
      </c>
      <c r="AA229" s="430">
        <v>0</v>
      </c>
      <c r="AB229" s="238">
        <v>0</v>
      </c>
      <c r="AC229" s="238">
        <v>0</v>
      </c>
      <c r="AD229" s="238">
        <v>0</v>
      </c>
      <c r="AE229" s="238">
        <v>0</v>
      </c>
      <c r="AF229" s="238">
        <v>0</v>
      </c>
      <c r="AG229">
        <v>0</v>
      </c>
    </row>
    <row r="230" spans="2:33" x14ac:dyDescent="0.35">
      <c r="B230" s="231">
        <v>1093</v>
      </c>
      <c r="C230" t="s">
        <v>387</v>
      </c>
      <c r="D230">
        <v>0</v>
      </c>
      <c r="E230">
        <v>0</v>
      </c>
      <c r="F230">
        <v>2</v>
      </c>
      <c r="G230">
        <v>2</v>
      </c>
      <c r="H230">
        <v>0</v>
      </c>
      <c r="I230">
        <v>1</v>
      </c>
      <c r="J230">
        <v>1</v>
      </c>
      <c r="K230">
        <v>0</v>
      </c>
      <c r="L230">
        <v>0</v>
      </c>
      <c r="M230">
        <v>30</v>
      </c>
      <c r="N230">
        <v>30</v>
      </c>
      <c r="O230">
        <v>0</v>
      </c>
      <c r="P230">
        <v>15</v>
      </c>
      <c r="Q230">
        <v>15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 s="430">
        <v>0</v>
      </c>
      <c r="AB230" s="238">
        <v>0</v>
      </c>
      <c r="AC230" s="238">
        <v>0</v>
      </c>
      <c r="AD230" s="238">
        <v>0</v>
      </c>
      <c r="AE230" s="238">
        <v>0</v>
      </c>
      <c r="AF230" s="238">
        <v>0</v>
      </c>
      <c r="AG230">
        <v>0</v>
      </c>
    </row>
    <row r="231" spans="2:33" x14ac:dyDescent="0.35">
      <c r="B231" s="231">
        <v>1111</v>
      </c>
      <c r="C231" t="s">
        <v>796</v>
      </c>
      <c r="D231">
        <v>0</v>
      </c>
      <c r="E231">
        <v>2</v>
      </c>
      <c r="F231">
        <v>2</v>
      </c>
      <c r="G231">
        <v>4</v>
      </c>
      <c r="H231">
        <v>1</v>
      </c>
      <c r="I231">
        <v>1</v>
      </c>
      <c r="J231">
        <v>2</v>
      </c>
      <c r="K231">
        <v>0</v>
      </c>
      <c r="L231">
        <v>30</v>
      </c>
      <c r="M231">
        <v>15</v>
      </c>
      <c r="N231">
        <v>45</v>
      </c>
      <c r="O231">
        <v>15</v>
      </c>
      <c r="P231">
        <v>15</v>
      </c>
      <c r="Q231">
        <v>30</v>
      </c>
      <c r="R231">
        <v>1</v>
      </c>
      <c r="S231">
        <v>15</v>
      </c>
      <c r="T231">
        <v>0</v>
      </c>
      <c r="U231">
        <v>0</v>
      </c>
      <c r="V231">
        <v>0</v>
      </c>
      <c r="W231">
        <v>0</v>
      </c>
      <c r="X231">
        <v>1</v>
      </c>
      <c r="Y231">
        <v>0</v>
      </c>
      <c r="Z231">
        <v>15</v>
      </c>
      <c r="AA231" s="430">
        <v>0</v>
      </c>
      <c r="AB231" s="238">
        <v>0</v>
      </c>
      <c r="AC231" s="238">
        <v>0</v>
      </c>
      <c r="AD231" s="238">
        <v>0</v>
      </c>
      <c r="AE231" s="238">
        <v>0</v>
      </c>
      <c r="AF231" s="238">
        <v>0</v>
      </c>
      <c r="AG231">
        <v>0</v>
      </c>
    </row>
    <row r="232" spans="2:33" x14ac:dyDescent="0.35">
      <c r="B232" s="231">
        <v>1305</v>
      </c>
      <c r="C232" t="s">
        <v>1214</v>
      </c>
      <c r="D232">
        <v>0</v>
      </c>
      <c r="E232">
        <v>2</v>
      </c>
      <c r="F232">
        <v>0</v>
      </c>
      <c r="G232">
        <v>2</v>
      </c>
      <c r="H232">
        <v>1</v>
      </c>
      <c r="I232">
        <v>0</v>
      </c>
      <c r="J232">
        <v>1</v>
      </c>
      <c r="K232">
        <v>0</v>
      </c>
      <c r="L232">
        <v>30</v>
      </c>
      <c r="M232">
        <v>0</v>
      </c>
      <c r="N232">
        <v>30</v>
      </c>
      <c r="O232">
        <v>15</v>
      </c>
      <c r="P232">
        <v>0</v>
      </c>
      <c r="Q232">
        <v>15</v>
      </c>
      <c r="R232">
        <v>0</v>
      </c>
      <c r="S232">
        <v>0</v>
      </c>
      <c r="T232">
        <v>0</v>
      </c>
      <c r="U232">
        <v>1</v>
      </c>
      <c r="V232">
        <v>15</v>
      </c>
      <c r="W232">
        <v>15</v>
      </c>
      <c r="X232">
        <v>0</v>
      </c>
      <c r="Y232">
        <v>0</v>
      </c>
      <c r="Z232">
        <v>0</v>
      </c>
      <c r="AA232" s="430">
        <v>0</v>
      </c>
      <c r="AB232" s="238">
        <v>0</v>
      </c>
      <c r="AC232" s="238">
        <v>0</v>
      </c>
      <c r="AD232" s="238">
        <v>0</v>
      </c>
      <c r="AE232" s="238">
        <v>0</v>
      </c>
      <c r="AF232" s="238">
        <v>0</v>
      </c>
      <c r="AG232">
        <v>0</v>
      </c>
    </row>
    <row r="233" spans="2:33" x14ac:dyDescent="0.35">
      <c r="B233" s="231">
        <v>1386</v>
      </c>
      <c r="C233" t="s">
        <v>388</v>
      </c>
      <c r="D233">
        <v>2</v>
      </c>
      <c r="E233">
        <v>2</v>
      </c>
      <c r="F233">
        <v>0</v>
      </c>
      <c r="G233">
        <v>2</v>
      </c>
      <c r="H233">
        <v>2</v>
      </c>
      <c r="I233">
        <v>0</v>
      </c>
      <c r="J233">
        <v>2</v>
      </c>
      <c r="K233">
        <v>30</v>
      </c>
      <c r="L233">
        <v>30</v>
      </c>
      <c r="M233">
        <v>0</v>
      </c>
      <c r="N233">
        <v>30</v>
      </c>
      <c r="O233">
        <v>30</v>
      </c>
      <c r="P233">
        <v>0</v>
      </c>
      <c r="Q233">
        <v>30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 s="430">
        <v>0</v>
      </c>
      <c r="AB233" s="238">
        <v>0</v>
      </c>
      <c r="AC233" s="238">
        <v>0</v>
      </c>
      <c r="AD233" s="238">
        <v>0</v>
      </c>
      <c r="AE233" s="238">
        <v>0</v>
      </c>
      <c r="AF233" s="238">
        <v>0</v>
      </c>
      <c r="AG233">
        <v>0</v>
      </c>
    </row>
    <row r="234" spans="2:33" x14ac:dyDescent="0.35">
      <c r="B234" s="231">
        <v>1440</v>
      </c>
      <c r="C234" t="s">
        <v>389</v>
      </c>
      <c r="D234">
        <v>0</v>
      </c>
      <c r="E234">
        <v>5</v>
      </c>
      <c r="F234">
        <v>0</v>
      </c>
      <c r="G234">
        <v>5</v>
      </c>
      <c r="H234">
        <v>5</v>
      </c>
      <c r="I234">
        <v>0</v>
      </c>
      <c r="J234">
        <v>5</v>
      </c>
      <c r="K234">
        <v>0</v>
      </c>
      <c r="L234">
        <v>75</v>
      </c>
      <c r="M234">
        <v>0</v>
      </c>
      <c r="N234">
        <v>75</v>
      </c>
      <c r="O234">
        <v>75</v>
      </c>
      <c r="P234">
        <v>0</v>
      </c>
      <c r="Q234">
        <v>75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2</v>
      </c>
      <c r="Y234">
        <v>30</v>
      </c>
      <c r="Z234">
        <v>30</v>
      </c>
      <c r="AA234" s="430">
        <v>0</v>
      </c>
      <c r="AB234" s="238">
        <v>0</v>
      </c>
      <c r="AC234" s="238">
        <v>0</v>
      </c>
      <c r="AD234" s="238">
        <v>0</v>
      </c>
      <c r="AE234" s="238">
        <v>0</v>
      </c>
      <c r="AF234" s="238">
        <v>0</v>
      </c>
      <c r="AG234">
        <v>0</v>
      </c>
    </row>
    <row r="235" spans="2:33" x14ac:dyDescent="0.35">
      <c r="B235" s="231">
        <v>1467</v>
      </c>
      <c r="C235" t="s">
        <v>813</v>
      </c>
      <c r="D235">
        <v>0</v>
      </c>
      <c r="E235">
        <v>3</v>
      </c>
      <c r="F235">
        <v>0</v>
      </c>
      <c r="G235">
        <v>3</v>
      </c>
      <c r="H235">
        <v>3</v>
      </c>
      <c r="I235">
        <v>0</v>
      </c>
      <c r="J235">
        <v>3</v>
      </c>
      <c r="K235">
        <v>0</v>
      </c>
      <c r="L235">
        <v>30</v>
      </c>
      <c r="M235">
        <v>0</v>
      </c>
      <c r="N235">
        <v>30</v>
      </c>
      <c r="O235">
        <v>40</v>
      </c>
      <c r="P235">
        <v>0</v>
      </c>
      <c r="Q235">
        <v>40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1</v>
      </c>
      <c r="Y235">
        <v>15</v>
      </c>
      <c r="Z235">
        <v>15</v>
      </c>
      <c r="AA235" s="430">
        <v>0</v>
      </c>
      <c r="AB235" s="238">
        <v>0</v>
      </c>
      <c r="AC235" s="238">
        <v>0</v>
      </c>
      <c r="AD235" s="238">
        <v>0</v>
      </c>
      <c r="AE235" s="238">
        <v>0</v>
      </c>
      <c r="AF235" s="238">
        <v>0</v>
      </c>
      <c r="AG235">
        <v>0</v>
      </c>
    </row>
    <row r="236" spans="2:33" x14ac:dyDescent="0.35">
      <c r="B236" s="231">
        <v>1598</v>
      </c>
      <c r="C236" t="s">
        <v>391</v>
      </c>
      <c r="D236">
        <v>0</v>
      </c>
      <c r="E236">
        <v>0</v>
      </c>
      <c r="F236">
        <v>1</v>
      </c>
      <c r="G236">
        <v>1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15</v>
      </c>
      <c r="N236">
        <v>15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 s="430">
        <v>0</v>
      </c>
      <c r="AB236" s="238">
        <v>0</v>
      </c>
      <c r="AC236" s="238">
        <v>0</v>
      </c>
      <c r="AD236" s="238">
        <v>0</v>
      </c>
      <c r="AE236" s="238">
        <v>0</v>
      </c>
      <c r="AF236" s="238">
        <v>0</v>
      </c>
      <c r="AG236">
        <v>0</v>
      </c>
    </row>
    <row r="237" spans="2:33" x14ac:dyDescent="0.35">
      <c r="B237" s="231">
        <v>1718</v>
      </c>
      <c r="C237" t="s">
        <v>392</v>
      </c>
      <c r="D237">
        <v>0</v>
      </c>
      <c r="E237">
        <v>1</v>
      </c>
      <c r="F237">
        <v>0</v>
      </c>
      <c r="G237">
        <v>1</v>
      </c>
      <c r="H237">
        <v>1</v>
      </c>
      <c r="I237">
        <v>0</v>
      </c>
      <c r="J237">
        <v>1</v>
      </c>
      <c r="K237">
        <v>0</v>
      </c>
      <c r="L237">
        <v>15</v>
      </c>
      <c r="M237">
        <v>0</v>
      </c>
      <c r="N237">
        <v>15</v>
      </c>
      <c r="O237">
        <v>15</v>
      </c>
      <c r="P237">
        <v>0</v>
      </c>
      <c r="Q237">
        <v>15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 s="430">
        <v>0</v>
      </c>
      <c r="AB237" s="238">
        <v>0</v>
      </c>
      <c r="AC237" s="238">
        <v>0</v>
      </c>
      <c r="AD237" s="238">
        <v>0</v>
      </c>
      <c r="AE237" s="238">
        <v>0</v>
      </c>
      <c r="AF237" s="238">
        <v>0</v>
      </c>
      <c r="AG237">
        <v>0</v>
      </c>
    </row>
    <row r="238" spans="2:33" x14ac:dyDescent="0.35">
      <c r="B238" s="231">
        <v>1720</v>
      </c>
      <c r="C238" t="s">
        <v>393</v>
      </c>
      <c r="D238">
        <v>0</v>
      </c>
      <c r="E238">
        <v>0</v>
      </c>
      <c r="F238">
        <v>1</v>
      </c>
      <c r="G238">
        <v>1</v>
      </c>
      <c r="H238">
        <v>0</v>
      </c>
      <c r="I238">
        <v>1</v>
      </c>
      <c r="J238">
        <v>1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15</v>
      </c>
      <c r="Q238">
        <v>15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 s="430">
        <v>0</v>
      </c>
      <c r="AB238" s="238">
        <v>0</v>
      </c>
      <c r="AC238" s="238">
        <v>0</v>
      </c>
      <c r="AD238" s="238">
        <v>0</v>
      </c>
      <c r="AE238" s="238">
        <v>0</v>
      </c>
      <c r="AF238" s="238">
        <v>0</v>
      </c>
      <c r="AG238">
        <v>0</v>
      </c>
    </row>
    <row r="239" spans="2:33" x14ac:dyDescent="0.35">
      <c r="B239" s="231">
        <v>1750</v>
      </c>
      <c r="C239" t="s">
        <v>394</v>
      </c>
      <c r="D239">
        <v>0</v>
      </c>
      <c r="E239">
        <v>0</v>
      </c>
      <c r="F239">
        <v>1</v>
      </c>
      <c r="G239">
        <v>1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15</v>
      </c>
      <c r="N239">
        <v>15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 s="430">
        <v>0</v>
      </c>
      <c r="AB239" s="238">
        <v>0</v>
      </c>
      <c r="AC239" s="238">
        <v>0</v>
      </c>
      <c r="AD239" s="238">
        <v>0</v>
      </c>
      <c r="AE239" s="238">
        <v>0</v>
      </c>
      <c r="AF239" s="238">
        <v>0</v>
      </c>
      <c r="AG239">
        <v>0</v>
      </c>
    </row>
    <row r="240" spans="2:33" x14ac:dyDescent="0.35">
      <c r="B240" s="231">
        <v>1811</v>
      </c>
      <c r="C240" t="s">
        <v>1215</v>
      </c>
      <c r="D240">
        <v>0</v>
      </c>
      <c r="E240">
        <v>2</v>
      </c>
      <c r="F240">
        <v>1</v>
      </c>
      <c r="G240">
        <v>3</v>
      </c>
      <c r="H240">
        <v>2</v>
      </c>
      <c r="I240">
        <v>1</v>
      </c>
      <c r="J240">
        <v>3</v>
      </c>
      <c r="K240">
        <v>0</v>
      </c>
      <c r="L240">
        <v>15</v>
      </c>
      <c r="M240">
        <v>0</v>
      </c>
      <c r="N240">
        <v>15</v>
      </c>
      <c r="O240">
        <v>30</v>
      </c>
      <c r="P240">
        <v>15</v>
      </c>
      <c r="Q240">
        <v>45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 s="430">
        <v>0</v>
      </c>
      <c r="AB240" s="238">
        <v>0</v>
      </c>
      <c r="AC240" s="238">
        <v>0</v>
      </c>
      <c r="AD240" s="238">
        <v>0</v>
      </c>
      <c r="AE240" s="238">
        <v>0</v>
      </c>
      <c r="AF240" s="238">
        <v>0</v>
      </c>
      <c r="AG240">
        <v>0</v>
      </c>
    </row>
    <row r="241" spans="2:33" x14ac:dyDescent="0.35">
      <c r="B241" s="231">
        <v>1874</v>
      </c>
      <c r="C241" t="s">
        <v>395</v>
      </c>
      <c r="D241">
        <v>0</v>
      </c>
      <c r="E241">
        <v>1</v>
      </c>
      <c r="F241">
        <v>0</v>
      </c>
      <c r="G241">
        <v>1</v>
      </c>
      <c r="H241">
        <v>0</v>
      </c>
      <c r="I241">
        <v>0</v>
      </c>
      <c r="J241">
        <v>0</v>
      </c>
      <c r="K241">
        <v>0</v>
      </c>
      <c r="L241">
        <v>15</v>
      </c>
      <c r="M241">
        <v>0</v>
      </c>
      <c r="N241">
        <v>15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 s="430">
        <v>0</v>
      </c>
      <c r="AB241" s="238">
        <v>0</v>
      </c>
      <c r="AC241" s="238">
        <v>0</v>
      </c>
      <c r="AD241" s="238">
        <v>0</v>
      </c>
      <c r="AE241" s="238">
        <v>0</v>
      </c>
      <c r="AF241" s="238">
        <v>0</v>
      </c>
      <c r="AG241">
        <v>0</v>
      </c>
    </row>
    <row r="242" spans="2:33" x14ac:dyDescent="0.35">
      <c r="B242" s="231">
        <v>1996</v>
      </c>
      <c r="C242" t="s">
        <v>1216</v>
      </c>
      <c r="D242">
        <v>0</v>
      </c>
      <c r="E242">
        <v>1</v>
      </c>
      <c r="F242">
        <v>0</v>
      </c>
      <c r="G242">
        <v>1</v>
      </c>
      <c r="H242">
        <v>1</v>
      </c>
      <c r="I242">
        <v>0</v>
      </c>
      <c r="J242">
        <v>1</v>
      </c>
      <c r="K242">
        <v>0</v>
      </c>
      <c r="L242">
        <v>15</v>
      </c>
      <c r="M242">
        <v>0</v>
      </c>
      <c r="N242">
        <v>15</v>
      </c>
      <c r="O242">
        <v>15</v>
      </c>
      <c r="P242">
        <v>0</v>
      </c>
      <c r="Q242">
        <v>15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 s="430">
        <v>0</v>
      </c>
      <c r="AB242" s="238">
        <v>0</v>
      </c>
      <c r="AC242" s="238">
        <v>0</v>
      </c>
      <c r="AD242" s="238">
        <v>0</v>
      </c>
      <c r="AE242" s="238">
        <v>0</v>
      </c>
      <c r="AF242" s="238">
        <v>0</v>
      </c>
      <c r="AG242">
        <v>0</v>
      </c>
    </row>
    <row r="243" spans="2:33" x14ac:dyDescent="0.35">
      <c r="B243" s="231">
        <v>2000</v>
      </c>
      <c r="C243" t="s">
        <v>1217</v>
      </c>
      <c r="D243">
        <v>0</v>
      </c>
      <c r="E243">
        <v>1</v>
      </c>
      <c r="F243">
        <v>0</v>
      </c>
      <c r="G243">
        <v>1</v>
      </c>
      <c r="H243">
        <v>1</v>
      </c>
      <c r="I243">
        <v>0</v>
      </c>
      <c r="J243">
        <v>1</v>
      </c>
      <c r="K243">
        <v>0</v>
      </c>
      <c r="L243">
        <v>15</v>
      </c>
      <c r="M243">
        <v>0</v>
      </c>
      <c r="N243">
        <v>15</v>
      </c>
      <c r="O243">
        <v>15</v>
      </c>
      <c r="P243">
        <v>0</v>
      </c>
      <c r="Q243">
        <v>15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 s="430">
        <v>0</v>
      </c>
      <c r="AB243" s="238">
        <v>0</v>
      </c>
      <c r="AC243" s="238">
        <v>0</v>
      </c>
      <c r="AD243" s="238">
        <v>0</v>
      </c>
      <c r="AE243" s="238">
        <v>0</v>
      </c>
      <c r="AF243" s="238">
        <v>0</v>
      </c>
      <c r="AG243">
        <v>0</v>
      </c>
    </row>
    <row r="244" spans="2:33" x14ac:dyDescent="0.35">
      <c r="B244" s="231">
        <v>2038</v>
      </c>
      <c r="C244" t="s">
        <v>397</v>
      </c>
      <c r="D244">
        <v>0</v>
      </c>
      <c r="E244">
        <v>4</v>
      </c>
      <c r="F244">
        <v>0</v>
      </c>
      <c r="G244">
        <v>4</v>
      </c>
      <c r="H244">
        <v>4</v>
      </c>
      <c r="I244">
        <v>0</v>
      </c>
      <c r="J244">
        <v>4</v>
      </c>
      <c r="K244">
        <v>0</v>
      </c>
      <c r="L244">
        <v>45</v>
      </c>
      <c r="M244">
        <v>0</v>
      </c>
      <c r="N244">
        <v>45</v>
      </c>
      <c r="O244">
        <v>57</v>
      </c>
      <c r="P244">
        <v>0</v>
      </c>
      <c r="Q244">
        <v>57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 s="430">
        <v>0</v>
      </c>
      <c r="AB244" s="238">
        <v>0</v>
      </c>
      <c r="AC244" s="238">
        <v>0</v>
      </c>
      <c r="AD244" s="238">
        <v>0</v>
      </c>
      <c r="AE244" s="238">
        <v>0</v>
      </c>
      <c r="AF244" s="238">
        <v>0</v>
      </c>
      <c r="AG244">
        <v>0</v>
      </c>
    </row>
    <row r="245" spans="2:33" x14ac:dyDescent="0.35">
      <c r="B245" s="231">
        <v>20581</v>
      </c>
      <c r="C245" t="s">
        <v>398</v>
      </c>
      <c r="D245">
        <v>0</v>
      </c>
      <c r="E245">
        <v>0</v>
      </c>
      <c r="F245">
        <v>1</v>
      </c>
      <c r="G245">
        <v>1</v>
      </c>
      <c r="H245">
        <v>0</v>
      </c>
      <c r="I245">
        <v>1</v>
      </c>
      <c r="J245">
        <v>1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15</v>
      </c>
      <c r="Q245">
        <v>15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1</v>
      </c>
      <c r="Y245">
        <v>0</v>
      </c>
      <c r="Z245">
        <v>15</v>
      </c>
      <c r="AA245" s="430">
        <v>0</v>
      </c>
      <c r="AB245" s="238">
        <v>0</v>
      </c>
      <c r="AC245" s="238">
        <v>0</v>
      </c>
      <c r="AD245" s="238">
        <v>0</v>
      </c>
      <c r="AE245" s="238">
        <v>0</v>
      </c>
      <c r="AF245" s="238">
        <v>0</v>
      </c>
      <c r="AG245">
        <v>0</v>
      </c>
    </row>
    <row r="246" spans="2:33" x14ac:dyDescent="0.35">
      <c r="B246" s="231">
        <v>2086</v>
      </c>
      <c r="C246" t="s">
        <v>797</v>
      </c>
      <c r="D246">
        <v>0</v>
      </c>
      <c r="E246">
        <v>0</v>
      </c>
      <c r="F246">
        <v>1</v>
      </c>
      <c r="G246">
        <v>1</v>
      </c>
      <c r="H246">
        <v>0</v>
      </c>
      <c r="I246">
        <v>1</v>
      </c>
      <c r="J246">
        <v>1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8</v>
      </c>
      <c r="Q246">
        <v>8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 s="430">
        <v>0</v>
      </c>
      <c r="AB246" s="238">
        <v>0</v>
      </c>
      <c r="AC246" s="238">
        <v>0</v>
      </c>
      <c r="AD246" s="238">
        <v>0</v>
      </c>
      <c r="AE246" s="238">
        <v>0</v>
      </c>
      <c r="AF246" s="238">
        <v>0</v>
      </c>
      <c r="AG246">
        <v>0</v>
      </c>
    </row>
    <row r="247" spans="2:33" x14ac:dyDescent="0.35">
      <c r="B247" s="231">
        <v>2101</v>
      </c>
      <c r="C247" t="s">
        <v>814</v>
      </c>
      <c r="D247">
        <v>2</v>
      </c>
      <c r="E247">
        <v>1</v>
      </c>
      <c r="F247">
        <v>0</v>
      </c>
      <c r="G247">
        <v>1</v>
      </c>
      <c r="H247">
        <v>1</v>
      </c>
      <c r="I247">
        <v>0</v>
      </c>
      <c r="J247">
        <v>1</v>
      </c>
      <c r="K247">
        <v>30</v>
      </c>
      <c r="L247">
        <v>15</v>
      </c>
      <c r="M247">
        <v>0</v>
      </c>
      <c r="N247">
        <v>15</v>
      </c>
      <c r="O247">
        <v>15</v>
      </c>
      <c r="P247">
        <v>0</v>
      </c>
      <c r="Q247">
        <v>15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 s="430">
        <v>0</v>
      </c>
      <c r="AB247" s="238">
        <v>0</v>
      </c>
      <c r="AC247" s="238">
        <v>0</v>
      </c>
      <c r="AD247" s="238">
        <v>0</v>
      </c>
      <c r="AE247" s="238">
        <v>0</v>
      </c>
      <c r="AF247" s="238">
        <v>0</v>
      </c>
      <c r="AG247">
        <v>0</v>
      </c>
    </row>
    <row r="248" spans="2:33" x14ac:dyDescent="0.35">
      <c r="B248" s="231">
        <v>2132</v>
      </c>
      <c r="C248" t="s">
        <v>798</v>
      </c>
      <c r="D248">
        <v>0</v>
      </c>
      <c r="E248">
        <v>2</v>
      </c>
      <c r="F248">
        <v>0</v>
      </c>
      <c r="G248">
        <v>2</v>
      </c>
      <c r="H248">
        <v>2</v>
      </c>
      <c r="I248">
        <v>0</v>
      </c>
      <c r="J248">
        <v>2</v>
      </c>
      <c r="K248">
        <v>0</v>
      </c>
      <c r="L248">
        <v>15</v>
      </c>
      <c r="M248">
        <v>0</v>
      </c>
      <c r="N248">
        <v>15</v>
      </c>
      <c r="O248">
        <v>30</v>
      </c>
      <c r="P248">
        <v>0</v>
      </c>
      <c r="Q248">
        <v>30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 s="430">
        <v>0</v>
      </c>
      <c r="AB248" s="238">
        <v>0</v>
      </c>
      <c r="AC248" s="238">
        <v>0</v>
      </c>
      <c r="AD248" s="238">
        <v>0</v>
      </c>
      <c r="AE248" s="238">
        <v>0</v>
      </c>
      <c r="AF248" s="238">
        <v>0</v>
      </c>
      <c r="AG248">
        <v>0</v>
      </c>
    </row>
    <row r="249" spans="2:33" x14ac:dyDescent="0.35">
      <c r="B249" s="231">
        <v>2139</v>
      </c>
      <c r="C249" t="s">
        <v>399</v>
      </c>
      <c r="D249">
        <v>0</v>
      </c>
      <c r="E249">
        <v>2</v>
      </c>
      <c r="F249">
        <v>1</v>
      </c>
      <c r="G249">
        <v>3</v>
      </c>
      <c r="H249">
        <v>2</v>
      </c>
      <c r="I249">
        <v>1</v>
      </c>
      <c r="J249">
        <v>3</v>
      </c>
      <c r="K249">
        <v>0</v>
      </c>
      <c r="L249">
        <v>0</v>
      </c>
      <c r="M249">
        <v>0</v>
      </c>
      <c r="N249">
        <v>0</v>
      </c>
      <c r="O249">
        <v>30</v>
      </c>
      <c r="P249">
        <v>15</v>
      </c>
      <c r="Q249">
        <v>45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 s="430">
        <v>0</v>
      </c>
      <c r="AB249" s="238">
        <v>0</v>
      </c>
      <c r="AC249" s="238">
        <v>0</v>
      </c>
      <c r="AD249" s="238">
        <v>0</v>
      </c>
      <c r="AE249" s="238">
        <v>0</v>
      </c>
      <c r="AF249" s="238">
        <v>0</v>
      </c>
      <c r="AG249">
        <v>0</v>
      </c>
    </row>
    <row r="250" spans="2:33" x14ac:dyDescent="0.35">
      <c r="B250" s="231">
        <v>2143</v>
      </c>
      <c r="C250" t="s">
        <v>400</v>
      </c>
      <c r="D250">
        <v>0</v>
      </c>
      <c r="E250">
        <v>1</v>
      </c>
      <c r="F250">
        <v>1</v>
      </c>
      <c r="G250">
        <v>2</v>
      </c>
      <c r="H250">
        <v>0</v>
      </c>
      <c r="I250">
        <v>1</v>
      </c>
      <c r="J250">
        <v>1</v>
      </c>
      <c r="K250">
        <v>0</v>
      </c>
      <c r="L250">
        <v>15</v>
      </c>
      <c r="M250">
        <v>15</v>
      </c>
      <c r="N250">
        <v>30</v>
      </c>
      <c r="O250">
        <v>0</v>
      </c>
      <c r="P250">
        <v>15</v>
      </c>
      <c r="Q250">
        <v>15</v>
      </c>
      <c r="R250">
        <v>0</v>
      </c>
      <c r="S250">
        <v>0</v>
      </c>
      <c r="T250">
        <v>0</v>
      </c>
      <c r="U250">
        <v>1</v>
      </c>
      <c r="V250">
        <v>15</v>
      </c>
      <c r="W250">
        <v>0</v>
      </c>
      <c r="X250">
        <v>0</v>
      </c>
      <c r="Y250">
        <v>0</v>
      </c>
      <c r="Z250">
        <v>0</v>
      </c>
      <c r="AA250" s="430">
        <v>0</v>
      </c>
      <c r="AB250" s="238">
        <v>0</v>
      </c>
      <c r="AC250" s="238">
        <v>0</v>
      </c>
      <c r="AD250" s="238">
        <v>0</v>
      </c>
      <c r="AE250" s="238">
        <v>0</v>
      </c>
      <c r="AF250" s="238">
        <v>0</v>
      </c>
      <c r="AG250">
        <v>0</v>
      </c>
    </row>
    <row r="251" spans="2:33" x14ac:dyDescent="0.35">
      <c r="B251" s="231">
        <v>2233</v>
      </c>
      <c r="C251" t="s">
        <v>401</v>
      </c>
      <c r="D251">
        <v>0</v>
      </c>
      <c r="E251">
        <v>1</v>
      </c>
      <c r="F251">
        <v>1</v>
      </c>
      <c r="G251">
        <v>2</v>
      </c>
      <c r="H251">
        <v>1</v>
      </c>
      <c r="I251">
        <v>1</v>
      </c>
      <c r="J251">
        <v>2</v>
      </c>
      <c r="K251">
        <v>0</v>
      </c>
      <c r="L251">
        <v>15</v>
      </c>
      <c r="M251">
        <v>0</v>
      </c>
      <c r="N251">
        <v>15</v>
      </c>
      <c r="O251">
        <v>15</v>
      </c>
      <c r="P251">
        <v>15</v>
      </c>
      <c r="Q251">
        <v>30</v>
      </c>
      <c r="R251">
        <v>1</v>
      </c>
      <c r="S251">
        <v>0</v>
      </c>
      <c r="T251">
        <v>15</v>
      </c>
      <c r="U251">
        <v>0</v>
      </c>
      <c r="V251">
        <v>0</v>
      </c>
      <c r="W251">
        <v>0</v>
      </c>
      <c r="X251">
        <v>1</v>
      </c>
      <c r="Y251">
        <v>15</v>
      </c>
      <c r="Z251">
        <v>15</v>
      </c>
      <c r="AA251" s="430">
        <v>0</v>
      </c>
      <c r="AB251" s="238">
        <v>0</v>
      </c>
      <c r="AC251" s="238">
        <v>0</v>
      </c>
      <c r="AD251" s="238">
        <v>0</v>
      </c>
      <c r="AE251" s="238">
        <v>0</v>
      </c>
      <c r="AF251" s="238">
        <v>0</v>
      </c>
      <c r="AG251">
        <v>0</v>
      </c>
    </row>
    <row r="252" spans="2:33" x14ac:dyDescent="0.35">
      <c r="B252" s="231">
        <v>2262</v>
      </c>
      <c r="C252" t="s">
        <v>402</v>
      </c>
      <c r="D252">
        <v>0</v>
      </c>
      <c r="E252">
        <v>8</v>
      </c>
      <c r="F252">
        <v>12</v>
      </c>
      <c r="G252">
        <v>20</v>
      </c>
      <c r="H252">
        <v>6</v>
      </c>
      <c r="I252">
        <v>6</v>
      </c>
      <c r="J252">
        <v>12</v>
      </c>
      <c r="K252">
        <v>0</v>
      </c>
      <c r="L252">
        <v>120</v>
      </c>
      <c r="M252">
        <v>180</v>
      </c>
      <c r="N252">
        <v>300</v>
      </c>
      <c r="O252">
        <v>90</v>
      </c>
      <c r="P252">
        <v>90</v>
      </c>
      <c r="Q252">
        <v>180</v>
      </c>
      <c r="R252">
        <v>1</v>
      </c>
      <c r="S252">
        <v>15</v>
      </c>
      <c r="T252">
        <v>0</v>
      </c>
      <c r="U252">
        <v>2</v>
      </c>
      <c r="V252">
        <v>30</v>
      </c>
      <c r="W252">
        <v>15</v>
      </c>
      <c r="X252">
        <v>10</v>
      </c>
      <c r="Y252">
        <v>150</v>
      </c>
      <c r="Z252">
        <v>90</v>
      </c>
      <c r="AA252" s="430">
        <v>0</v>
      </c>
      <c r="AB252" s="238">
        <v>0</v>
      </c>
      <c r="AC252" s="238">
        <v>0</v>
      </c>
      <c r="AD252" s="238">
        <v>0</v>
      </c>
      <c r="AE252" s="238">
        <v>0</v>
      </c>
      <c r="AF252" s="238">
        <v>0</v>
      </c>
      <c r="AG252">
        <v>0</v>
      </c>
    </row>
    <row r="253" spans="2:33" x14ac:dyDescent="0.35">
      <c r="B253" s="231">
        <v>2274</v>
      </c>
      <c r="C253" t="s">
        <v>1279</v>
      </c>
      <c r="D253">
        <v>0</v>
      </c>
      <c r="E253">
        <v>1</v>
      </c>
      <c r="F253">
        <v>1</v>
      </c>
      <c r="G253">
        <v>2</v>
      </c>
      <c r="H253">
        <v>0</v>
      </c>
      <c r="I253">
        <v>1</v>
      </c>
      <c r="J253">
        <v>1</v>
      </c>
      <c r="K253">
        <v>0</v>
      </c>
      <c r="L253">
        <v>15</v>
      </c>
      <c r="M253">
        <v>15</v>
      </c>
      <c r="N253">
        <v>30</v>
      </c>
      <c r="O253">
        <v>0</v>
      </c>
      <c r="P253">
        <v>15</v>
      </c>
      <c r="Q253">
        <v>15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 s="430">
        <v>0</v>
      </c>
      <c r="AB253" s="238">
        <v>0</v>
      </c>
      <c r="AC253" s="238">
        <v>0</v>
      </c>
      <c r="AD253" s="238">
        <v>0</v>
      </c>
      <c r="AE253" s="238">
        <v>0</v>
      </c>
      <c r="AF253" s="238">
        <v>0</v>
      </c>
      <c r="AG253">
        <v>0</v>
      </c>
    </row>
    <row r="254" spans="2:33" x14ac:dyDescent="0.35">
      <c r="B254" s="231">
        <v>2276</v>
      </c>
      <c r="C254" t="s">
        <v>1218</v>
      </c>
      <c r="D254">
        <v>0</v>
      </c>
      <c r="E254">
        <v>1</v>
      </c>
      <c r="F254">
        <v>0</v>
      </c>
      <c r="G254">
        <v>1</v>
      </c>
      <c r="H254">
        <v>1</v>
      </c>
      <c r="I254">
        <v>0</v>
      </c>
      <c r="J254">
        <v>1</v>
      </c>
      <c r="K254">
        <v>0</v>
      </c>
      <c r="L254">
        <v>15</v>
      </c>
      <c r="M254">
        <v>0</v>
      </c>
      <c r="N254">
        <v>15</v>
      </c>
      <c r="O254">
        <v>15</v>
      </c>
      <c r="P254">
        <v>0</v>
      </c>
      <c r="Q254">
        <v>15</v>
      </c>
      <c r="R254">
        <v>0</v>
      </c>
      <c r="S254">
        <v>0</v>
      </c>
      <c r="T254">
        <v>0</v>
      </c>
      <c r="U254">
        <v>1</v>
      </c>
      <c r="V254">
        <v>15</v>
      </c>
      <c r="W254">
        <v>15</v>
      </c>
      <c r="X254">
        <v>0</v>
      </c>
      <c r="Y254">
        <v>0</v>
      </c>
      <c r="Z254">
        <v>0</v>
      </c>
      <c r="AA254" s="430">
        <v>0</v>
      </c>
      <c r="AB254" s="238">
        <v>0</v>
      </c>
      <c r="AC254" s="238">
        <v>0</v>
      </c>
      <c r="AD254" s="238">
        <v>0</v>
      </c>
      <c r="AE254" s="238">
        <v>0</v>
      </c>
      <c r="AF254" s="238">
        <v>0</v>
      </c>
      <c r="AG254">
        <v>0</v>
      </c>
    </row>
    <row r="255" spans="2:33" x14ac:dyDescent="0.35">
      <c r="B255" s="231">
        <v>2353</v>
      </c>
      <c r="C255" t="s">
        <v>404</v>
      </c>
      <c r="D255">
        <v>0</v>
      </c>
      <c r="E255">
        <v>2</v>
      </c>
      <c r="F255">
        <v>0</v>
      </c>
      <c r="G255">
        <v>2</v>
      </c>
      <c r="H255">
        <v>1</v>
      </c>
      <c r="I255">
        <v>0</v>
      </c>
      <c r="J255">
        <v>1</v>
      </c>
      <c r="K255">
        <v>0</v>
      </c>
      <c r="L255">
        <v>15</v>
      </c>
      <c r="M255">
        <v>0</v>
      </c>
      <c r="N255">
        <v>15</v>
      </c>
      <c r="O255">
        <v>15</v>
      </c>
      <c r="P255">
        <v>0</v>
      </c>
      <c r="Q255">
        <v>15</v>
      </c>
      <c r="R255">
        <v>1</v>
      </c>
      <c r="S255">
        <v>0</v>
      </c>
      <c r="T255">
        <v>15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 s="430">
        <v>0</v>
      </c>
      <c r="AB255" s="238">
        <v>0</v>
      </c>
      <c r="AC255" s="238">
        <v>0</v>
      </c>
      <c r="AD255" s="238">
        <v>0</v>
      </c>
      <c r="AE255" s="238">
        <v>0</v>
      </c>
      <c r="AF255" s="238">
        <v>0</v>
      </c>
      <c r="AG255">
        <v>0</v>
      </c>
    </row>
    <row r="256" spans="2:33" x14ac:dyDescent="0.35">
      <c r="B256" s="231">
        <v>2575</v>
      </c>
      <c r="C256" t="s">
        <v>405</v>
      </c>
      <c r="D256">
        <v>7</v>
      </c>
      <c r="E256">
        <v>21</v>
      </c>
      <c r="F256">
        <v>14</v>
      </c>
      <c r="G256">
        <v>35</v>
      </c>
      <c r="H256">
        <v>4</v>
      </c>
      <c r="I256">
        <v>2</v>
      </c>
      <c r="J256">
        <v>6</v>
      </c>
      <c r="K256">
        <v>105</v>
      </c>
      <c r="L256">
        <v>315</v>
      </c>
      <c r="M256">
        <v>210</v>
      </c>
      <c r="N256">
        <v>525</v>
      </c>
      <c r="O256">
        <v>60</v>
      </c>
      <c r="P256">
        <v>30</v>
      </c>
      <c r="Q256">
        <v>90</v>
      </c>
      <c r="R256">
        <v>2</v>
      </c>
      <c r="S256">
        <v>30</v>
      </c>
      <c r="T256">
        <v>15</v>
      </c>
      <c r="U256">
        <v>1</v>
      </c>
      <c r="V256">
        <v>15</v>
      </c>
      <c r="W256">
        <v>0</v>
      </c>
      <c r="X256">
        <v>4</v>
      </c>
      <c r="Y256">
        <v>60</v>
      </c>
      <c r="Z256">
        <v>15</v>
      </c>
      <c r="AA256" s="430">
        <v>7</v>
      </c>
      <c r="AB256" s="238">
        <v>105</v>
      </c>
      <c r="AC256" s="238">
        <v>0</v>
      </c>
      <c r="AD256" s="238">
        <v>0</v>
      </c>
      <c r="AE256" s="238">
        <v>0</v>
      </c>
      <c r="AF256" s="238">
        <v>0</v>
      </c>
      <c r="AG256">
        <v>1</v>
      </c>
    </row>
    <row r="257" spans="2:33" x14ac:dyDescent="0.35">
      <c r="B257" s="231">
        <v>2580</v>
      </c>
      <c r="C257" t="s">
        <v>1280</v>
      </c>
      <c r="D257">
        <v>14</v>
      </c>
      <c r="E257">
        <v>32</v>
      </c>
      <c r="F257">
        <v>18</v>
      </c>
      <c r="G257">
        <v>50</v>
      </c>
      <c r="H257">
        <v>18</v>
      </c>
      <c r="I257">
        <v>13</v>
      </c>
      <c r="J257">
        <v>31</v>
      </c>
      <c r="K257">
        <v>210</v>
      </c>
      <c r="L257">
        <v>480</v>
      </c>
      <c r="M257">
        <v>255</v>
      </c>
      <c r="N257">
        <v>735</v>
      </c>
      <c r="O257">
        <v>262.5</v>
      </c>
      <c r="P257">
        <v>195</v>
      </c>
      <c r="Q257">
        <v>457.5</v>
      </c>
      <c r="R257">
        <v>4</v>
      </c>
      <c r="S257">
        <v>60</v>
      </c>
      <c r="T257">
        <v>15</v>
      </c>
      <c r="U257">
        <v>7</v>
      </c>
      <c r="V257">
        <v>105</v>
      </c>
      <c r="W257">
        <v>67.5</v>
      </c>
      <c r="X257">
        <v>15</v>
      </c>
      <c r="Y257">
        <v>225</v>
      </c>
      <c r="Z257">
        <v>105</v>
      </c>
      <c r="AA257" s="430">
        <v>1</v>
      </c>
      <c r="AB257" s="238">
        <v>15</v>
      </c>
      <c r="AC257" s="238">
        <v>0</v>
      </c>
      <c r="AD257" s="238">
        <v>1</v>
      </c>
      <c r="AE257" s="238">
        <v>15</v>
      </c>
      <c r="AF257" s="238">
        <v>0</v>
      </c>
      <c r="AG257">
        <v>2</v>
      </c>
    </row>
    <row r="258" spans="2:33" x14ac:dyDescent="0.35">
      <c r="B258" s="231">
        <v>2596</v>
      </c>
      <c r="C258" t="s">
        <v>1260</v>
      </c>
      <c r="D258">
        <v>1</v>
      </c>
      <c r="E258">
        <v>40</v>
      </c>
      <c r="F258">
        <v>22</v>
      </c>
      <c r="G258">
        <v>62</v>
      </c>
      <c r="H258">
        <v>25</v>
      </c>
      <c r="I258">
        <v>17</v>
      </c>
      <c r="J258">
        <v>42</v>
      </c>
      <c r="K258">
        <v>15</v>
      </c>
      <c r="L258">
        <v>549</v>
      </c>
      <c r="M258">
        <v>330</v>
      </c>
      <c r="N258">
        <v>879</v>
      </c>
      <c r="O258">
        <v>340</v>
      </c>
      <c r="P258">
        <v>240</v>
      </c>
      <c r="Q258">
        <v>580</v>
      </c>
      <c r="R258">
        <v>1</v>
      </c>
      <c r="S258">
        <v>15</v>
      </c>
      <c r="T258">
        <v>15</v>
      </c>
      <c r="U258">
        <v>3</v>
      </c>
      <c r="V258">
        <v>45</v>
      </c>
      <c r="W258">
        <v>30</v>
      </c>
      <c r="X258">
        <v>5</v>
      </c>
      <c r="Y258">
        <v>69</v>
      </c>
      <c r="Z258">
        <v>40</v>
      </c>
      <c r="AA258" s="430">
        <v>0</v>
      </c>
      <c r="AB258" s="238">
        <v>0</v>
      </c>
      <c r="AC258" s="238">
        <v>0</v>
      </c>
      <c r="AD258" s="238">
        <v>0</v>
      </c>
      <c r="AE258" s="238">
        <v>0</v>
      </c>
      <c r="AF258" s="238">
        <v>0</v>
      </c>
      <c r="AG258">
        <v>0</v>
      </c>
    </row>
    <row r="259" spans="2:33" x14ac:dyDescent="0.35">
      <c r="B259" s="231">
        <v>2599</v>
      </c>
      <c r="C259" t="s">
        <v>407</v>
      </c>
      <c r="D259">
        <v>18</v>
      </c>
      <c r="E259">
        <v>45</v>
      </c>
      <c r="F259">
        <v>17</v>
      </c>
      <c r="G259">
        <v>62</v>
      </c>
      <c r="H259">
        <v>11</v>
      </c>
      <c r="I259">
        <v>3</v>
      </c>
      <c r="J259">
        <v>14</v>
      </c>
      <c r="K259">
        <v>270</v>
      </c>
      <c r="L259">
        <v>675</v>
      </c>
      <c r="M259">
        <v>255</v>
      </c>
      <c r="N259">
        <v>930</v>
      </c>
      <c r="O259">
        <v>165</v>
      </c>
      <c r="P259">
        <v>45</v>
      </c>
      <c r="Q259">
        <v>210</v>
      </c>
      <c r="R259">
        <v>0</v>
      </c>
      <c r="S259">
        <v>0</v>
      </c>
      <c r="T259">
        <v>0</v>
      </c>
      <c r="U259">
        <v>7</v>
      </c>
      <c r="V259">
        <v>105</v>
      </c>
      <c r="W259">
        <v>15</v>
      </c>
      <c r="X259">
        <v>46</v>
      </c>
      <c r="Y259">
        <v>690</v>
      </c>
      <c r="Z259">
        <v>135</v>
      </c>
      <c r="AA259" s="430">
        <v>0</v>
      </c>
      <c r="AB259" s="238">
        <v>0</v>
      </c>
      <c r="AC259" s="238">
        <v>0</v>
      </c>
      <c r="AD259" s="238">
        <v>0</v>
      </c>
      <c r="AE259" s="238">
        <v>0</v>
      </c>
      <c r="AF259" s="238">
        <v>0</v>
      </c>
      <c r="AG259">
        <v>0</v>
      </c>
    </row>
    <row r="260" spans="2:33" x14ac:dyDescent="0.35">
      <c r="B260" s="231">
        <v>2600</v>
      </c>
      <c r="C260" t="s">
        <v>408</v>
      </c>
      <c r="D260">
        <v>4</v>
      </c>
      <c r="E260">
        <v>4</v>
      </c>
      <c r="F260">
        <v>0</v>
      </c>
      <c r="G260">
        <v>4</v>
      </c>
      <c r="H260">
        <v>0</v>
      </c>
      <c r="I260">
        <v>0</v>
      </c>
      <c r="J260">
        <v>0</v>
      </c>
      <c r="K260">
        <v>37</v>
      </c>
      <c r="L260">
        <v>41.5</v>
      </c>
      <c r="M260">
        <v>0</v>
      </c>
      <c r="N260">
        <v>41.5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2</v>
      </c>
      <c r="V260">
        <v>30</v>
      </c>
      <c r="W260">
        <v>0</v>
      </c>
      <c r="X260">
        <v>4</v>
      </c>
      <c r="Y260">
        <v>30.5</v>
      </c>
      <c r="Z260">
        <v>0</v>
      </c>
      <c r="AA260" s="430">
        <v>0</v>
      </c>
      <c r="AB260" s="238">
        <v>0</v>
      </c>
      <c r="AC260" s="238">
        <v>0</v>
      </c>
      <c r="AD260" s="238">
        <v>0</v>
      </c>
      <c r="AE260" s="238">
        <v>0</v>
      </c>
      <c r="AF260" s="238">
        <v>0</v>
      </c>
      <c r="AG260">
        <v>0</v>
      </c>
    </row>
    <row r="261" spans="2:33" x14ac:dyDescent="0.35">
      <c r="B261" s="231">
        <v>2601</v>
      </c>
      <c r="C261" t="s">
        <v>409</v>
      </c>
      <c r="D261">
        <v>1</v>
      </c>
      <c r="E261">
        <v>15</v>
      </c>
      <c r="F261">
        <v>6</v>
      </c>
      <c r="G261">
        <v>21</v>
      </c>
      <c r="H261">
        <v>10</v>
      </c>
      <c r="I261">
        <v>3</v>
      </c>
      <c r="J261">
        <v>13</v>
      </c>
      <c r="K261">
        <v>15</v>
      </c>
      <c r="L261">
        <v>212</v>
      </c>
      <c r="M261">
        <v>90</v>
      </c>
      <c r="N261">
        <v>302</v>
      </c>
      <c r="O261">
        <v>120</v>
      </c>
      <c r="P261">
        <v>35</v>
      </c>
      <c r="Q261">
        <v>155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4</v>
      </c>
      <c r="Y261">
        <v>47</v>
      </c>
      <c r="Z261">
        <v>25</v>
      </c>
      <c r="AA261" s="430">
        <v>0</v>
      </c>
      <c r="AB261" s="238">
        <v>0</v>
      </c>
      <c r="AC261" s="238">
        <v>0</v>
      </c>
      <c r="AD261" s="238">
        <v>0</v>
      </c>
      <c r="AE261" s="238">
        <v>0</v>
      </c>
      <c r="AF261" s="238">
        <v>0</v>
      </c>
      <c r="AG261">
        <v>0</v>
      </c>
    </row>
    <row r="262" spans="2:33" x14ac:dyDescent="0.35">
      <c r="B262" s="231">
        <v>2603</v>
      </c>
      <c r="C262" t="s">
        <v>410</v>
      </c>
      <c r="D262">
        <v>0</v>
      </c>
      <c r="E262">
        <v>31</v>
      </c>
      <c r="F262">
        <v>16</v>
      </c>
      <c r="G262">
        <v>47</v>
      </c>
      <c r="H262">
        <v>21</v>
      </c>
      <c r="I262">
        <v>11</v>
      </c>
      <c r="J262">
        <v>32</v>
      </c>
      <c r="K262">
        <v>0</v>
      </c>
      <c r="L262">
        <v>453</v>
      </c>
      <c r="M262">
        <v>240</v>
      </c>
      <c r="N262">
        <v>693</v>
      </c>
      <c r="O262">
        <v>292.25</v>
      </c>
      <c r="P262">
        <v>153</v>
      </c>
      <c r="Q262">
        <v>445.25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 s="430">
        <v>2</v>
      </c>
      <c r="AB262" s="238">
        <v>30</v>
      </c>
      <c r="AC262" s="238">
        <v>0</v>
      </c>
      <c r="AD262" s="238">
        <v>2</v>
      </c>
      <c r="AE262" s="238">
        <v>30</v>
      </c>
      <c r="AF262" s="238">
        <v>0</v>
      </c>
      <c r="AG262">
        <v>1</v>
      </c>
    </row>
    <row r="263" spans="2:33" x14ac:dyDescent="0.35">
      <c r="B263" s="231">
        <v>2611</v>
      </c>
      <c r="C263" t="s">
        <v>411</v>
      </c>
      <c r="D263">
        <v>2</v>
      </c>
      <c r="E263">
        <v>9</v>
      </c>
      <c r="F263">
        <v>0</v>
      </c>
      <c r="G263">
        <v>9</v>
      </c>
      <c r="H263">
        <v>0</v>
      </c>
      <c r="I263">
        <v>0</v>
      </c>
      <c r="J263">
        <v>0</v>
      </c>
      <c r="K263">
        <v>30</v>
      </c>
      <c r="L263">
        <v>132</v>
      </c>
      <c r="M263">
        <v>0</v>
      </c>
      <c r="N263">
        <v>132</v>
      </c>
      <c r="O263">
        <v>0</v>
      </c>
      <c r="P263">
        <v>0</v>
      </c>
      <c r="Q263">
        <v>0</v>
      </c>
      <c r="R263">
        <v>1</v>
      </c>
      <c r="S263">
        <v>15</v>
      </c>
      <c r="T263">
        <v>0</v>
      </c>
      <c r="U263">
        <v>6</v>
      </c>
      <c r="V263">
        <v>87</v>
      </c>
      <c r="W263">
        <v>0</v>
      </c>
      <c r="X263">
        <v>1</v>
      </c>
      <c r="Y263">
        <v>15</v>
      </c>
      <c r="Z263">
        <v>0</v>
      </c>
      <c r="AA263" s="430">
        <v>4</v>
      </c>
      <c r="AB263" s="238">
        <v>60</v>
      </c>
      <c r="AC263" s="238">
        <v>0</v>
      </c>
      <c r="AD263" s="238">
        <v>0</v>
      </c>
      <c r="AE263" s="238">
        <v>0</v>
      </c>
      <c r="AF263" s="238">
        <v>0</v>
      </c>
      <c r="AG263">
        <v>0</v>
      </c>
    </row>
    <row r="264" spans="2:33" x14ac:dyDescent="0.35">
      <c r="B264" s="231">
        <v>2614</v>
      </c>
      <c r="C264" t="s">
        <v>412</v>
      </c>
      <c r="D264">
        <v>20</v>
      </c>
      <c r="E264">
        <v>34</v>
      </c>
      <c r="F264">
        <v>15</v>
      </c>
      <c r="G264">
        <v>49</v>
      </c>
      <c r="H264">
        <v>19</v>
      </c>
      <c r="I264">
        <v>5</v>
      </c>
      <c r="J264">
        <v>24</v>
      </c>
      <c r="K264">
        <v>300</v>
      </c>
      <c r="L264">
        <v>510</v>
      </c>
      <c r="M264">
        <v>225</v>
      </c>
      <c r="N264">
        <v>735</v>
      </c>
      <c r="O264">
        <v>285</v>
      </c>
      <c r="P264">
        <v>75</v>
      </c>
      <c r="Q264">
        <v>360</v>
      </c>
      <c r="R264">
        <v>18</v>
      </c>
      <c r="S264">
        <v>270</v>
      </c>
      <c r="T264">
        <v>90</v>
      </c>
      <c r="U264">
        <v>23</v>
      </c>
      <c r="V264">
        <v>345</v>
      </c>
      <c r="W264">
        <v>90</v>
      </c>
      <c r="X264">
        <v>12</v>
      </c>
      <c r="Y264">
        <v>180</v>
      </c>
      <c r="Z264">
        <v>60</v>
      </c>
      <c r="AA264" s="430">
        <v>19</v>
      </c>
      <c r="AB264" s="238">
        <v>285</v>
      </c>
      <c r="AC264" s="238">
        <v>75</v>
      </c>
      <c r="AD264" s="238">
        <v>19</v>
      </c>
      <c r="AE264" s="238">
        <v>285</v>
      </c>
      <c r="AF264" s="238">
        <v>75</v>
      </c>
      <c r="AG264">
        <v>1</v>
      </c>
    </row>
    <row r="265" spans="2:33" x14ac:dyDescent="0.35">
      <c r="B265" s="231">
        <v>2619</v>
      </c>
      <c r="C265" t="s">
        <v>413</v>
      </c>
      <c r="D265">
        <v>3</v>
      </c>
      <c r="E265">
        <v>14</v>
      </c>
      <c r="F265">
        <v>12</v>
      </c>
      <c r="G265">
        <v>26</v>
      </c>
      <c r="H265">
        <v>10</v>
      </c>
      <c r="I265">
        <v>8</v>
      </c>
      <c r="J265">
        <v>18</v>
      </c>
      <c r="K265">
        <v>39</v>
      </c>
      <c r="L265">
        <v>204</v>
      </c>
      <c r="M265">
        <v>180</v>
      </c>
      <c r="N265">
        <v>384</v>
      </c>
      <c r="O265">
        <v>97</v>
      </c>
      <c r="P265">
        <v>90</v>
      </c>
      <c r="Q265">
        <v>187</v>
      </c>
      <c r="R265">
        <v>3</v>
      </c>
      <c r="S265">
        <v>45</v>
      </c>
      <c r="T265">
        <v>15</v>
      </c>
      <c r="U265">
        <v>2</v>
      </c>
      <c r="V265">
        <v>30</v>
      </c>
      <c r="W265">
        <v>30</v>
      </c>
      <c r="X265">
        <v>1</v>
      </c>
      <c r="Y265">
        <v>15</v>
      </c>
      <c r="Z265">
        <v>15</v>
      </c>
      <c r="AA265" s="430">
        <v>0</v>
      </c>
      <c r="AB265" s="238">
        <v>0</v>
      </c>
      <c r="AC265" s="238">
        <v>0</v>
      </c>
      <c r="AD265" s="238">
        <v>0</v>
      </c>
      <c r="AE265" s="238">
        <v>0</v>
      </c>
      <c r="AF265" s="238">
        <v>0</v>
      </c>
      <c r="AG265">
        <v>0</v>
      </c>
    </row>
    <row r="266" spans="2:33" x14ac:dyDescent="0.35">
      <c r="B266" s="231">
        <v>2633</v>
      </c>
      <c r="C266" t="s">
        <v>414</v>
      </c>
      <c r="D266">
        <v>4</v>
      </c>
      <c r="E266">
        <v>14</v>
      </c>
      <c r="F266">
        <v>6</v>
      </c>
      <c r="G266">
        <v>20</v>
      </c>
      <c r="H266">
        <v>7</v>
      </c>
      <c r="I266">
        <v>4</v>
      </c>
      <c r="J266">
        <v>11</v>
      </c>
      <c r="K266">
        <v>57.5</v>
      </c>
      <c r="L266">
        <v>192</v>
      </c>
      <c r="M266">
        <v>90</v>
      </c>
      <c r="N266">
        <v>282</v>
      </c>
      <c r="O266">
        <v>81.5</v>
      </c>
      <c r="P266">
        <v>60</v>
      </c>
      <c r="Q266">
        <v>141.5</v>
      </c>
      <c r="R266">
        <v>2</v>
      </c>
      <c r="S266">
        <v>30</v>
      </c>
      <c r="T266">
        <v>0</v>
      </c>
      <c r="U266">
        <v>1</v>
      </c>
      <c r="V266">
        <v>15</v>
      </c>
      <c r="W266">
        <v>0</v>
      </c>
      <c r="X266">
        <v>5</v>
      </c>
      <c r="Y266">
        <v>72</v>
      </c>
      <c r="Z266">
        <v>9</v>
      </c>
      <c r="AA266" s="430">
        <v>0</v>
      </c>
      <c r="AB266" s="238">
        <v>0</v>
      </c>
      <c r="AC266" s="238">
        <v>0</v>
      </c>
      <c r="AD266" s="238">
        <v>0</v>
      </c>
      <c r="AE266" s="238">
        <v>0</v>
      </c>
      <c r="AF266" s="238">
        <v>0</v>
      </c>
      <c r="AG266">
        <v>0</v>
      </c>
    </row>
    <row r="267" spans="2:33" x14ac:dyDescent="0.35">
      <c r="B267" s="231">
        <v>2637</v>
      </c>
      <c r="C267" t="s">
        <v>415</v>
      </c>
      <c r="D267">
        <v>0</v>
      </c>
      <c r="E267">
        <v>37</v>
      </c>
      <c r="F267">
        <v>23</v>
      </c>
      <c r="G267">
        <v>60</v>
      </c>
      <c r="H267">
        <v>23</v>
      </c>
      <c r="I267">
        <v>15</v>
      </c>
      <c r="J267">
        <v>38</v>
      </c>
      <c r="K267">
        <v>0</v>
      </c>
      <c r="L267">
        <v>555</v>
      </c>
      <c r="M267">
        <v>345</v>
      </c>
      <c r="N267">
        <v>900</v>
      </c>
      <c r="O267">
        <v>345</v>
      </c>
      <c r="P267">
        <v>225</v>
      </c>
      <c r="Q267">
        <v>570</v>
      </c>
      <c r="R267">
        <v>3</v>
      </c>
      <c r="S267">
        <v>45</v>
      </c>
      <c r="T267">
        <v>30</v>
      </c>
      <c r="U267">
        <v>4</v>
      </c>
      <c r="V267">
        <v>60</v>
      </c>
      <c r="W267">
        <v>45</v>
      </c>
      <c r="X267">
        <v>6</v>
      </c>
      <c r="Y267">
        <v>90</v>
      </c>
      <c r="Z267">
        <v>60</v>
      </c>
      <c r="AA267" s="430">
        <v>0</v>
      </c>
      <c r="AB267" s="238">
        <v>0</v>
      </c>
      <c r="AC267" s="238">
        <v>0</v>
      </c>
      <c r="AD267" s="238">
        <v>0</v>
      </c>
      <c r="AE267" s="238">
        <v>0</v>
      </c>
      <c r="AF267" s="238">
        <v>0</v>
      </c>
      <c r="AG267">
        <v>0</v>
      </c>
    </row>
    <row r="268" spans="2:33" x14ac:dyDescent="0.35">
      <c r="B268" s="231">
        <v>2669</v>
      </c>
      <c r="C268" t="s">
        <v>416</v>
      </c>
      <c r="D268">
        <v>2</v>
      </c>
      <c r="E268">
        <v>17</v>
      </c>
      <c r="F268">
        <v>6</v>
      </c>
      <c r="G268">
        <v>23</v>
      </c>
      <c r="H268">
        <v>6</v>
      </c>
      <c r="I268">
        <v>1</v>
      </c>
      <c r="J268">
        <v>7</v>
      </c>
      <c r="K268">
        <v>30</v>
      </c>
      <c r="L268">
        <v>240</v>
      </c>
      <c r="M268">
        <v>70</v>
      </c>
      <c r="N268">
        <v>310</v>
      </c>
      <c r="O268">
        <v>60</v>
      </c>
      <c r="P268">
        <v>10</v>
      </c>
      <c r="Q268">
        <v>70</v>
      </c>
      <c r="R268">
        <v>0</v>
      </c>
      <c r="S268">
        <v>0</v>
      </c>
      <c r="T268">
        <v>0</v>
      </c>
      <c r="U268">
        <v>1</v>
      </c>
      <c r="V268">
        <v>15</v>
      </c>
      <c r="W268">
        <v>0</v>
      </c>
      <c r="X268">
        <v>2</v>
      </c>
      <c r="Y268">
        <v>25</v>
      </c>
      <c r="Z268">
        <v>10</v>
      </c>
      <c r="AA268" s="430">
        <v>3</v>
      </c>
      <c r="AB268" s="238">
        <v>45</v>
      </c>
      <c r="AC268" s="238">
        <v>0</v>
      </c>
      <c r="AD268" s="238">
        <v>3</v>
      </c>
      <c r="AE268" s="238">
        <v>45</v>
      </c>
      <c r="AF268" s="238">
        <v>0</v>
      </c>
      <c r="AG268">
        <v>0</v>
      </c>
    </row>
    <row r="269" spans="2:33" x14ac:dyDescent="0.35">
      <c r="B269" s="231">
        <v>2684</v>
      </c>
      <c r="C269" t="s">
        <v>417</v>
      </c>
      <c r="D269">
        <v>6</v>
      </c>
      <c r="E269">
        <v>20</v>
      </c>
      <c r="F269">
        <v>10</v>
      </c>
      <c r="G269">
        <v>30</v>
      </c>
      <c r="H269">
        <v>2</v>
      </c>
      <c r="I269">
        <v>2</v>
      </c>
      <c r="J269">
        <v>4</v>
      </c>
      <c r="K269">
        <v>90</v>
      </c>
      <c r="L269">
        <v>300</v>
      </c>
      <c r="M269">
        <v>150</v>
      </c>
      <c r="N269">
        <v>450</v>
      </c>
      <c r="O269">
        <v>30</v>
      </c>
      <c r="P269">
        <v>30</v>
      </c>
      <c r="Q269">
        <v>60</v>
      </c>
      <c r="R269">
        <v>1</v>
      </c>
      <c r="S269">
        <v>15</v>
      </c>
      <c r="T269">
        <v>0</v>
      </c>
      <c r="U269">
        <v>5</v>
      </c>
      <c r="V269">
        <v>75</v>
      </c>
      <c r="W269">
        <v>0</v>
      </c>
      <c r="X269">
        <v>27</v>
      </c>
      <c r="Y269">
        <v>405</v>
      </c>
      <c r="Z269">
        <v>60</v>
      </c>
      <c r="AA269" s="430">
        <v>9</v>
      </c>
      <c r="AB269" s="238">
        <v>135</v>
      </c>
      <c r="AC269" s="238">
        <v>0</v>
      </c>
      <c r="AD269" s="238">
        <v>0</v>
      </c>
      <c r="AE269" s="238">
        <v>0</v>
      </c>
      <c r="AF269" s="238">
        <v>0</v>
      </c>
      <c r="AG269">
        <v>5</v>
      </c>
    </row>
    <row r="270" spans="2:33" x14ac:dyDescent="0.35">
      <c r="B270" s="231">
        <v>2686</v>
      </c>
      <c r="C270" t="s">
        <v>418</v>
      </c>
      <c r="D270">
        <v>0</v>
      </c>
      <c r="E270">
        <v>25</v>
      </c>
      <c r="F270">
        <v>18</v>
      </c>
      <c r="G270">
        <v>43</v>
      </c>
      <c r="H270">
        <v>8</v>
      </c>
      <c r="I270">
        <v>5</v>
      </c>
      <c r="J270">
        <v>13</v>
      </c>
      <c r="K270">
        <v>0</v>
      </c>
      <c r="L270">
        <v>375</v>
      </c>
      <c r="M270">
        <v>261</v>
      </c>
      <c r="N270">
        <v>636</v>
      </c>
      <c r="O270">
        <v>116</v>
      </c>
      <c r="P270">
        <v>75</v>
      </c>
      <c r="Q270">
        <v>191</v>
      </c>
      <c r="R270">
        <v>2</v>
      </c>
      <c r="S270">
        <v>30</v>
      </c>
      <c r="T270">
        <v>0</v>
      </c>
      <c r="U270">
        <v>10</v>
      </c>
      <c r="V270">
        <v>150</v>
      </c>
      <c r="W270">
        <v>0</v>
      </c>
      <c r="X270">
        <v>3</v>
      </c>
      <c r="Y270">
        <v>45</v>
      </c>
      <c r="Z270">
        <v>30</v>
      </c>
      <c r="AA270" s="430">
        <v>11</v>
      </c>
      <c r="AB270" s="238">
        <v>165</v>
      </c>
      <c r="AC270" s="238">
        <v>0</v>
      </c>
      <c r="AD270" s="238">
        <v>0</v>
      </c>
      <c r="AE270" s="238">
        <v>0</v>
      </c>
      <c r="AF270" s="238">
        <v>0</v>
      </c>
      <c r="AG270">
        <v>0</v>
      </c>
    </row>
    <row r="271" spans="2:33" x14ac:dyDescent="0.35">
      <c r="B271" s="231">
        <v>2689</v>
      </c>
      <c r="C271" t="s">
        <v>419</v>
      </c>
      <c r="D271">
        <v>3</v>
      </c>
      <c r="E271">
        <v>15</v>
      </c>
      <c r="F271">
        <v>8</v>
      </c>
      <c r="G271">
        <v>23</v>
      </c>
      <c r="H271">
        <v>3</v>
      </c>
      <c r="I271">
        <v>3</v>
      </c>
      <c r="J271">
        <v>6</v>
      </c>
      <c r="K271">
        <v>45</v>
      </c>
      <c r="L271">
        <v>225</v>
      </c>
      <c r="M271">
        <v>105</v>
      </c>
      <c r="N271">
        <v>330</v>
      </c>
      <c r="O271">
        <v>45</v>
      </c>
      <c r="P271">
        <v>42</v>
      </c>
      <c r="Q271">
        <v>87</v>
      </c>
      <c r="R271">
        <v>5</v>
      </c>
      <c r="S271">
        <v>75</v>
      </c>
      <c r="T271">
        <v>30</v>
      </c>
      <c r="U271">
        <v>0</v>
      </c>
      <c r="V271">
        <v>0</v>
      </c>
      <c r="W271">
        <v>0</v>
      </c>
      <c r="X271">
        <v>1</v>
      </c>
      <c r="Y271">
        <v>15</v>
      </c>
      <c r="Z271">
        <v>0</v>
      </c>
      <c r="AA271" s="430">
        <v>6</v>
      </c>
      <c r="AB271" s="238">
        <v>90</v>
      </c>
      <c r="AC271" s="238">
        <v>0</v>
      </c>
      <c r="AD271" s="238">
        <v>6</v>
      </c>
      <c r="AE271" s="238">
        <v>90</v>
      </c>
      <c r="AF271" s="238">
        <v>0</v>
      </c>
      <c r="AG271">
        <v>2</v>
      </c>
    </row>
    <row r="272" spans="2:33" x14ac:dyDescent="0.35">
      <c r="B272" s="231">
        <v>2705</v>
      </c>
      <c r="C272" t="s">
        <v>420</v>
      </c>
      <c r="D272">
        <v>19</v>
      </c>
      <c r="E272">
        <v>48</v>
      </c>
      <c r="F272">
        <v>24</v>
      </c>
      <c r="G272">
        <v>72</v>
      </c>
      <c r="H272">
        <v>0</v>
      </c>
      <c r="I272">
        <v>0</v>
      </c>
      <c r="J272">
        <v>0</v>
      </c>
      <c r="K272">
        <v>285</v>
      </c>
      <c r="L272">
        <v>720</v>
      </c>
      <c r="M272">
        <v>360</v>
      </c>
      <c r="N272">
        <v>1080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2</v>
      </c>
      <c r="V272">
        <v>30</v>
      </c>
      <c r="W272">
        <v>0</v>
      </c>
      <c r="X272">
        <v>41</v>
      </c>
      <c r="Y272">
        <v>615</v>
      </c>
      <c r="Z272">
        <v>0</v>
      </c>
      <c r="AA272" s="430">
        <v>26</v>
      </c>
      <c r="AB272" s="238">
        <v>390</v>
      </c>
      <c r="AC272" s="238">
        <v>0</v>
      </c>
      <c r="AD272" s="238">
        <v>0</v>
      </c>
      <c r="AE272" s="238">
        <v>0</v>
      </c>
      <c r="AF272" s="238">
        <v>0</v>
      </c>
      <c r="AG272">
        <v>5</v>
      </c>
    </row>
    <row r="273" spans="2:33" x14ac:dyDescent="0.35">
      <c r="B273" s="231">
        <v>2708</v>
      </c>
      <c r="C273" t="s">
        <v>421</v>
      </c>
      <c r="D273">
        <v>2</v>
      </c>
      <c r="E273">
        <v>9</v>
      </c>
      <c r="F273">
        <v>6</v>
      </c>
      <c r="G273">
        <v>15</v>
      </c>
      <c r="H273">
        <v>2</v>
      </c>
      <c r="I273">
        <v>2</v>
      </c>
      <c r="J273">
        <v>4</v>
      </c>
      <c r="K273">
        <v>30</v>
      </c>
      <c r="L273">
        <v>126.25</v>
      </c>
      <c r="M273">
        <v>77.5</v>
      </c>
      <c r="N273">
        <v>203.75</v>
      </c>
      <c r="O273">
        <v>16.25</v>
      </c>
      <c r="P273">
        <v>21.5</v>
      </c>
      <c r="Q273">
        <v>37.75</v>
      </c>
      <c r="R273">
        <v>1</v>
      </c>
      <c r="S273">
        <v>15</v>
      </c>
      <c r="T273">
        <v>0</v>
      </c>
      <c r="U273">
        <v>1</v>
      </c>
      <c r="V273">
        <v>15</v>
      </c>
      <c r="W273">
        <v>0</v>
      </c>
      <c r="X273">
        <v>4</v>
      </c>
      <c r="Y273">
        <v>60</v>
      </c>
      <c r="Z273">
        <v>10.75</v>
      </c>
      <c r="AA273" s="430">
        <v>4</v>
      </c>
      <c r="AB273" s="238">
        <v>57</v>
      </c>
      <c r="AC273" s="238">
        <v>0</v>
      </c>
      <c r="AD273" s="238">
        <v>0</v>
      </c>
      <c r="AE273" s="238">
        <v>0</v>
      </c>
      <c r="AF273" s="238">
        <v>0</v>
      </c>
      <c r="AG273">
        <v>0</v>
      </c>
    </row>
    <row r="274" spans="2:33" x14ac:dyDescent="0.35">
      <c r="B274" s="231">
        <v>2717</v>
      </c>
      <c r="C274" t="s">
        <v>422</v>
      </c>
      <c r="D274">
        <v>3</v>
      </c>
      <c r="E274">
        <v>14</v>
      </c>
      <c r="F274">
        <v>6</v>
      </c>
      <c r="G274">
        <v>20</v>
      </c>
      <c r="H274">
        <v>6</v>
      </c>
      <c r="I274">
        <v>6</v>
      </c>
      <c r="J274">
        <v>12</v>
      </c>
      <c r="K274">
        <v>31.5</v>
      </c>
      <c r="L274">
        <v>197.5</v>
      </c>
      <c r="M274">
        <v>75</v>
      </c>
      <c r="N274">
        <v>272.5</v>
      </c>
      <c r="O274">
        <v>47</v>
      </c>
      <c r="P274">
        <v>59.5</v>
      </c>
      <c r="Q274">
        <v>106.5</v>
      </c>
      <c r="R274">
        <v>1</v>
      </c>
      <c r="S274">
        <v>11.5</v>
      </c>
      <c r="T274">
        <v>0</v>
      </c>
      <c r="U274">
        <v>0</v>
      </c>
      <c r="V274">
        <v>0</v>
      </c>
      <c r="W274">
        <v>0</v>
      </c>
      <c r="X274">
        <v>3</v>
      </c>
      <c r="Y274">
        <v>35</v>
      </c>
      <c r="Z274">
        <v>14</v>
      </c>
      <c r="AA274" s="430">
        <v>2</v>
      </c>
      <c r="AB274" s="238">
        <v>30</v>
      </c>
      <c r="AC274" s="238">
        <v>8</v>
      </c>
      <c r="AD274" s="238">
        <v>0</v>
      </c>
      <c r="AE274" s="238">
        <v>0</v>
      </c>
      <c r="AF274" s="238">
        <v>0</v>
      </c>
      <c r="AG274">
        <v>0</v>
      </c>
    </row>
    <row r="275" spans="2:33" x14ac:dyDescent="0.35">
      <c r="B275" s="231">
        <v>2728</v>
      </c>
      <c r="C275" t="s">
        <v>423</v>
      </c>
      <c r="D275">
        <v>2</v>
      </c>
      <c r="E275">
        <v>22</v>
      </c>
      <c r="F275">
        <v>15</v>
      </c>
      <c r="G275">
        <v>37</v>
      </c>
      <c r="H275">
        <v>2</v>
      </c>
      <c r="I275">
        <v>3</v>
      </c>
      <c r="J275">
        <v>5</v>
      </c>
      <c r="K275">
        <v>12</v>
      </c>
      <c r="L275">
        <v>300</v>
      </c>
      <c r="M275">
        <v>217</v>
      </c>
      <c r="N275">
        <v>517</v>
      </c>
      <c r="O275">
        <v>9</v>
      </c>
      <c r="P275">
        <v>16.5</v>
      </c>
      <c r="Q275">
        <v>25.5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 s="430">
        <v>0</v>
      </c>
      <c r="AB275" s="238">
        <v>0</v>
      </c>
      <c r="AC275" s="238">
        <v>0</v>
      </c>
      <c r="AD275" s="238">
        <v>0</v>
      </c>
      <c r="AE275" s="238">
        <v>0</v>
      </c>
      <c r="AF275" s="238">
        <v>0</v>
      </c>
      <c r="AG275">
        <v>0</v>
      </c>
    </row>
    <row r="276" spans="2:33" x14ac:dyDescent="0.35">
      <c r="B276" s="231">
        <v>2732</v>
      </c>
      <c r="C276" t="s">
        <v>424</v>
      </c>
      <c r="D276">
        <v>2</v>
      </c>
      <c r="E276">
        <v>20</v>
      </c>
      <c r="F276">
        <v>17</v>
      </c>
      <c r="G276">
        <v>37</v>
      </c>
      <c r="H276">
        <v>4</v>
      </c>
      <c r="I276">
        <v>6</v>
      </c>
      <c r="J276">
        <v>10</v>
      </c>
      <c r="K276">
        <v>27</v>
      </c>
      <c r="L276">
        <v>280.75</v>
      </c>
      <c r="M276">
        <v>207.5</v>
      </c>
      <c r="N276">
        <v>488.25</v>
      </c>
      <c r="O276">
        <v>50</v>
      </c>
      <c r="P276">
        <v>63.5</v>
      </c>
      <c r="Q276">
        <v>113.5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 s="430">
        <v>5</v>
      </c>
      <c r="AB276" s="238">
        <v>72</v>
      </c>
      <c r="AC276" s="238">
        <v>15</v>
      </c>
      <c r="AD276" s="238">
        <v>5</v>
      </c>
      <c r="AE276" s="238">
        <v>72</v>
      </c>
      <c r="AF276" s="238">
        <v>15</v>
      </c>
      <c r="AG276">
        <v>2</v>
      </c>
    </row>
    <row r="277" spans="2:33" x14ac:dyDescent="0.35">
      <c r="B277" s="231">
        <v>2746</v>
      </c>
      <c r="C277" t="s">
        <v>425</v>
      </c>
      <c r="D277">
        <v>4</v>
      </c>
      <c r="E277">
        <v>23</v>
      </c>
      <c r="F277">
        <v>14</v>
      </c>
      <c r="G277">
        <v>37</v>
      </c>
      <c r="H277">
        <v>16</v>
      </c>
      <c r="I277">
        <v>11</v>
      </c>
      <c r="J277">
        <v>27</v>
      </c>
      <c r="K277">
        <v>57</v>
      </c>
      <c r="L277">
        <v>306</v>
      </c>
      <c r="M277">
        <v>204</v>
      </c>
      <c r="N277">
        <v>510</v>
      </c>
      <c r="O277">
        <v>150</v>
      </c>
      <c r="P277">
        <v>87</v>
      </c>
      <c r="Q277">
        <v>237</v>
      </c>
      <c r="R277">
        <v>6</v>
      </c>
      <c r="S277">
        <v>84</v>
      </c>
      <c r="T277">
        <v>18</v>
      </c>
      <c r="U277">
        <v>5</v>
      </c>
      <c r="V277">
        <v>72</v>
      </c>
      <c r="W277">
        <v>30</v>
      </c>
      <c r="X277">
        <v>0</v>
      </c>
      <c r="Y277">
        <v>0</v>
      </c>
      <c r="Z277">
        <v>0</v>
      </c>
      <c r="AA277" s="430">
        <v>0</v>
      </c>
      <c r="AB277" s="238">
        <v>0</v>
      </c>
      <c r="AC277" s="238">
        <v>0</v>
      </c>
      <c r="AD277" s="238">
        <v>0</v>
      </c>
      <c r="AE277" s="238">
        <v>0</v>
      </c>
      <c r="AF277" s="238">
        <v>0</v>
      </c>
      <c r="AG277">
        <v>0</v>
      </c>
    </row>
    <row r="278" spans="2:33" x14ac:dyDescent="0.35">
      <c r="B278" s="231">
        <v>2748</v>
      </c>
      <c r="C278" t="s">
        <v>426</v>
      </c>
      <c r="D278">
        <v>6</v>
      </c>
      <c r="E278">
        <v>19</v>
      </c>
      <c r="F278">
        <v>9</v>
      </c>
      <c r="G278">
        <v>28</v>
      </c>
      <c r="H278">
        <v>13</v>
      </c>
      <c r="I278">
        <v>1</v>
      </c>
      <c r="J278">
        <v>14</v>
      </c>
      <c r="K278">
        <v>90</v>
      </c>
      <c r="L278">
        <v>285</v>
      </c>
      <c r="M278">
        <v>132</v>
      </c>
      <c r="N278">
        <v>417</v>
      </c>
      <c r="O278">
        <v>185</v>
      </c>
      <c r="P278">
        <v>15</v>
      </c>
      <c r="Q278">
        <v>200</v>
      </c>
      <c r="R278">
        <v>9</v>
      </c>
      <c r="S278">
        <v>132</v>
      </c>
      <c r="T278">
        <v>40</v>
      </c>
      <c r="U278">
        <v>6</v>
      </c>
      <c r="V278">
        <v>90</v>
      </c>
      <c r="W278">
        <v>25</v>
      </c>
      <c r="X278">
        <v>9</v>
      </c>
      <c r="Y278">
        <v>135</v>
      </c>
      <c r="Z278">
        <v>75</v>
      </c>
      <c r="AA278" s="430">
        <v>4</v>
      </c>
      <c r="AB278" s="238">
        <v>60</v>
      </c>
      <c r="AC278" s="238">
        <v>10</v>
      </c>
      <c r="AD278" s="238">
        <v>4</v>
      </c>
      <c r="AE278" s="238">
        <v>60</v>
      </c>
      <c r="AF278" s="238">
        <v>10</v>
      </c>
      <c r="AG278">
        <v>0</v>
      </c>
    </row>
    <row r="279" spans="2:33" x14ac:dyDescent="0.35">
      <c r="B279" s="231">
        <v>2752</v>
      </c>
      <c r="C279" t="s">
        <v>427</v>
      </c>
      <c r="D279">
        <v>3</v>
      </c>
      <c r="E279">
        <v>27</v>
      </c>
      <c r="F279">
        <v>9</v>
      </c>
      <c r="G279">
        <v>36</v>
      </c>
      <c r="H279">
        <v>16</v>
      </c>
      <c r="I279">
        <v>6</v>
      </c>
      <c r="J279">
        <v>22</v>
      </c>
      <c r="K279">
        <v>43.84</v>
      </c>
      <c r="L279">
        <v>388.26</v>
      </c>
      <c r="M279">
        <v>135</v>
      </c>
      <c r="N279">
        <v>523.26</v>
      </c>
      <c r="O279">
        <v>180.54000000000002</v>
      </c>
      <c r="P279">
        <v>64.02000000000001</v>
      </c>
      <c r="Q279">
        <v>244.56000000000003</v>
      </c>
      <c r="R279">
        <v>4</v>
      </c>
      <c r="S279">
        <v>51.92</v>
      </c>
      <c r="T279">
        <v>13.84</v>
      </c>
      <c r="U279">
        <v>0</v>
      </c>
      <c r="V279">
        <v>0</v>
      </c>
      <c r="W279">
        <v>0</v>
      </c>
      <c r="X279">
        <v>1</v>
      </c>
      <c r="Y279">
        <v>15</v>
      </c>
      <c r="Z279">
        <v>0</v>
      </c>
      <c r="AA279" s="430">
        <v>1</v>
      </c>
      <c r="AB279" s="238">
        <v>15</v>
      </c>
      <c r="AC279" s="238">
        <v>0</v>
      </c>
      <c r="AD279" s="238">
        <v>0</v>
      </c>
      <c r="AE279" s="238">
        <v>0</v>
      </c>
      <c r="AF279" s="238">
        <v>0</v>
      </c>
      <c r="AG279">
        <v>0</v>
      </c>
    </row>
    <row r="280" spans="2:33" x14ac:dyDescent="0.35">
      <c r="B280" s="231">
        <v>2755</v>
      </c>
      <c r="C280" t="s">
        <v>428</v>
      </c>
      <c r="D280">
        <v>23</v>
      </c>
      <c r="E280">
        <v>46</v>
      </c>
      <c r="F280">
        <v>23</v>
      </c>
      <c r="G280">
        <v>69</v>
      </c>
      <c r="H280">
        <v>25</v>
      </c>
      <c r="I280">
        <v>12</v>
      </c>
      <c r="J280">
        <v>37</v>
      </c>
      <c r="K280">
        <v>345</v>
      </c>
      <c r="L280">
        <v>690</v>
      </c>
      <c r="M280">
        <v>345</v>
      </c>
      <c r="N280">
        <v>1035</v>
      </c>
      <c r="O280">
        <v>375</v>
      </c>
      <c r="P280">
        <v>180</v>
      </c>
      <c r="Q280">
        <v>555</v>
      </c>
      <c r="R280">
        <v>44</v>
      </c>
      <c r="S280">
        <v>660</v>
      </c>
      <c r="T280">
        <v>210</v>
      </c>
      <c r="U280">
        <v>12</v>
      </c>
      <c r="V280">
        <v>180</v>
      </c>
      <c r="W280">
        <v>30</v>
      </c>
      <c r="X280">
        <v>5</v>
      </c>
      <c r="Y280">
        <v>75</v>
      </c>
      <c r="Z280">
        <v>30</v>
      </c>
      <c r="AA280" s="430">
        <v>15</v>
      </c>
      <c r="AB280" s="238">
        <v>225</v>
      </c>
      <c r="AC280" s="238">
        <v>45</v>
      </c>
      <c r="AD280" s="238">
        <v>15</v>
      </c>
      <c r="AE280" s="238">
        <v>225</v>
      </c>
      <c r="AF280" s="238">
        <v>45</v>
      </c>
      <c r="AG280">
        <v>3</v>
      </c>
    </row>
    <row r="281" spans="2:33" x14ac:dyDescent="0.35">
      <c r="B281" s="231">
        <v>2756</v>
      </c>
      <c r="C281" t="s">
        <v>429</v>
      </c>
      <c r="D281">
        <v>10</v>
      </c>
      <c r="E281">
        <v>26</v>
      </c>
      <c r="F281">
        <v>15</v>
      </c>
      <c r="G281">
        <v>41</v>
      </c>
      <c r="H281">
        <v>11</v>
      </c>
      <c r="I281">
        <v>7</v>
      </c>
      <c r="J281">
        <v>18</v>
      </c>
      <c r="K281">
        <v>150</v>
      </c>
      <c r="L281">
        <v>390</v>
      </c>
      <c r="M281">
        <v>225</v>
      </c>
      <c r="N281">
        <v>615</v>
      </c>
      <c r="O281">
        <v>165</v>
      </c>
      <c r="P281">
        <v>105</v>
      </c>
      <c r="Q281">
        <v>270</v>
      </c>
      <c r="R281">
        <v>18</v>
      </c>
      <c r="S281">
        <v>270</v>
      </c>
      <c r="T281">
        <v>45</v>
      </c>
      <c r="U281">
        <v>6</v>
      </c>
      <c r="V281">
        <v>90</v>
      </c>
      <c r="W281">
        <v>30</v>
      </c>
      <c r="X281">
        <v>11</v>
      </c>
      <c r="Y281">
        <v>165</v>
      </c>
      <c r="Z281">
        <v>60</v>
      </c>
      <c r="AA281" s="430">
        <v>8</v>
      </c>
      <c r="AB281" s="238">
        <v>120</v>
      </c>
      <c r="AC281" s="238">
        <v>0</v>
      </c>
      <c r="AD281" s="238">
        <v>3</v>
      </c>
      <c r="AE281" s="238">
        <v>45</v>
      </c>
      <c r="AF281" s="238">
        <v>0</v>
      </c>
      <c r="AG281">
        <v>0</v>
      </c>
    </row>
    <row r="282" spans="2:33" x14ac:dyDescent="0.35">
      <c r="B282" s="231">
        <v>2759</v>
      </c>
      <c r="C282" t="s">
        <v>430</v>
      </c>
      <c r="D282">
        <v>14</v>
      </c>
      <c r="E282">
        <v>28</v>
      </c>
      <c r="F282">
        <v>11</v>
      </c>
      <c r="G282">
        <v>39</v>
      </c>
      <c r="H282">
        <v>25</v>
      </c>
      <c r="I282">
        <v>10</v>
      </c>
      <c r="J282">
        <v>35</v>
      </c>
      <c r="K282">
        <v>210</v>
      </c>
      <c r="L282">
        <v>420</v>
      </c>
      <c r="M282">
        <v>165</v>
      </c>
      <c r="N282">
        <v>585</v>
      </c>
      <c r="O282">
        <v>375</v>
      </c>
      <c r="P282">
        <v>150</v>
      </c>
      <c r="Q282">
        <v>525</v>
      </c>
      <c r="R282">
        <v>4</v>
      </c>
      <c r="S282">
        <v>60</v>
      </c>
      <c r="T282">
        <v>45</v>
      </c>
      <c r="U282">
        <v>6</v>
      </c>
      <c r="V282">
        <v>90</v>
      </c>
      <c r="W282">
        <v>30</v>
      </c>
      <c r="X282">
        <v>2</v>
      </c>
      <c r="Y282">
        <v>30</v>
      </c>
      <c r="Z282">
        <v>15</v>
      </c>
      <c r="AA282" s="430">
        <v>0</v>
      </c>
      <c r="AB282" s="238">
        <v>0</v>
      </c>
      <c r="AC282" s="238">
        <v>0</v>
      </c>
      <c r="AD282" s="238">
        <v>0</v>
      </c>
      <c r="AE282" s="238">
        <v>0</v>
      </c>
      <c r="AF282" s="238">
        <v>0</v>
      </c>
      <c r="AG282">
        <v>0</v>
      </c>
    </row>
    <row r="283" spans="2:33" x14ac:dyDescent="0.35">
      <c r="B283" s="231">
        <v>2760</v>
      </c>
      <c r="C283" t="s">
        <v>431</v>
      </c>
      <c r="D283">
        <v>13</v>
      </c>
      <c r="E283">
        <v>31</v>
      </c>
      <c r="F283">
        <v>13</v>
      </c>
      <c r="G283">
        <v>44</v>
      </c>
      <c r="H283">
        <v>24</v>
      </c>
      <c r="I283">
        <v>7</v>
      </c>
      <c r="J283">
        <v>31</v>
      </c>
      <c r="K283">
        <v>195</v>
      </c>
      <c r="L283">
        <v>465</v>
      </c>
      <c r="M283">
        <v>195</v>
      </c>
      <c r="N283">
        <v>660</v>
      </c>
      <c r="O283">
        <v>360</v>
      </c>
      <c r="P283">
        <v>105</v>
      </c>
      <c r="Q283">
        <v>465</v>
      </c>
      <c r="R283">
        <v>13</v>
      </c>
      <c r="S283">
        <v>195</v>
      </c>
      <c r="T283">
        <v>90</v>
      </c>
      <c r="U283">
        <v>10</v>
      </c>
      <c r="V283">
        <v>150</v>
      </c>
      <c r="W283">
        <v>60</v>
      </c>
      <c r="X283">
        <v>11</v>
      </c>
      <c r="Y283">
        <v>165</v>
      </c>
      <c r="Z283">
        <v>75</v>
      </c>
      <c r="AA283" s="430">
        <v>1</v>
      </c>
      <c r="AB283" s="238">
        <v>15</v>
      </c>
      <c r="AC283" s="238">
        <v>0</v>
      </c>
      <c r="AD283" s="238">
        <v>1</v>
      </c>
      <c r="AE283" s="238">
        <v>15</v>
      </c>
      <c r="AF283" s="238">
        <v>0</v>
      </c>
      <c r="AG283">
        <v>0</v>
      </c>
    </row>
    <row r="284" spans="2:33" x14ac:dyDescent="0.35">
      <c r="B284" s="231">
        <v>2761</v>
      </c>
      <c r="C284" t="s">
        <v>432</v>
      </c>
      <c r="D284">
        <v>15</v>
      </c>
      <c r="E284">
        <v>17</v>
      </c>
      <c r="F284">
        <v>15</v>
      </c>
      <c r="G284">
        <v>32</v>
      </c>
      <c r="H284">
        <v>8</v>
      </c>
      <c r="I284">
        <v>9</v>
      </c>
      <c r="J284">
        <v>17</v>
      </c>
      <c r="K284">
        <v>225</v>
      </c>
      <c r="L284">
        <v>240</v>
      </c>
      <c r="M284">
        <v>225</v>
      </c>
      <c r="N284">
        <v>465</v>
      </c>
      <c r="O284">
        <v>120</v>
      </c>
      <c r="P284">
        <v>135</v>
      </c>
      <c r="Q284">
        <v>255</v>
      </c>
      <c r="R284">
        <v>7</v>
      </c>
      <c r="S284">
        <v>105</v>
      </c>
      <c r="T284">
        <v>30</v>
      </c>
      <c r="U284">
        <v>9</v>
      </c>
      <c r="V284">
        <v>120</v>
      </c>
      <c r="W284">
        <v>60</v>
      </c>
      <c r="X284">
        <v>8</v>
      </c>
      <c r="Y284">
        <v>120</v>
      </c>
      <c r="Z284">
        <v>45</v>
      </c>
      <c r="AA284" s="430">
        <v>2</v>
      </c>
      <c r="AB284" s="238">
        <v>30</v>
      </c>
      <c r="AC284" s="238">
        <v>0</v>
      </c>
      <c r="AD284" s="238">
        <v>2</v>
      </c>
      <c r="AE284" s="238">
        <v>30</v>
      </c>
      <c r="AF284" s="238">
        <v>0</v>
      </c>
      <c r="AG284">
        <v>2</v>
      </c>
    </row>
    <row r="285" spans="2:33" x14ac:dyDescent="0.35">
      <c r="B285" s="231">
        <v>2763</v>
      </c>
      <c r="C285" t="s">
        <v>433</v>
      </c>
      <c r="D285">
        <v>4</v>
      </c>
      <c r="E285">
        <v>28</v>
      </c>
      <c r="F285">
        <v>11</v>
      </c>
      <c r="G285">
        <v>39</v>
      </c>
      <c r="H285">
        <v>16</v>
      </c>
      <c r="I285">
        <v>7</v>
      </c>
      <c r="J285">
        <v>23</v>
      </c>
      <c r="K285">
        <v>60</v>
      </c>
      <c r="L285">
        <v>420</v>
      </c>
      <c r="M285">
        <v>150</v>
      </c>
      <c r="N285">
        <v>570</v>
      </c>
      <c r="O285">
        <v>240</v>
      </c>
      <c r="P285">
        <v>102</v>
      </c>
      <c r="Q285">
        <v>342</v>
      </c>
      <c r="R285">
        <v>4</v>
      </c>
      <c r="S285">
        <v>60</v>
      </c>
      <c r="T285">
        <v>45</v>
      </c>
      <c r="U285">
        <v>1</v>
      </c>
      <c r="V285">
        <v>15</v>
      </c>
      <c r="W285">
        <v>0</v>
      </c>
      <c r="X285">
        <v>5</v>
      </c>
      <c r="Y285">
        <v>75</v>
      </c>
      <c r="Z285">
        <v>30</v>
      </c>
      <c r="AA285" s="430">
        <v>0</v>
      </c>
      <c r="AB285" s="238">
        <v>0</v>
      </c>
      <c r="AC285" s="238">
        <v>0</v>
      </c>
      <c r="AD285" s="238">
        <v>0</v>
      </c>
      <c r="AE285" s="238">
        <v>0</v>
      </c>
      <c r="AF285" s="238">
        <v>0</v>
      </c>
      <c r="AG285">
        <v>0</v>
      </c>
    </row>
    <row r="286" spans="2:33" x14ac:dyDescent="0.35">
      <c r="B286" s="231">
        <v>2769</v>
      </c>
      <c r="C286" t="s">
        <v>434</v>
      </c>
      <c r="D286">
        <v>11</v>
      </c>
      <c r="E286">
        <v>43</v>
      </c>
      <c r="F286">
        <v>29</v>
      </c>
      <c r="G286">
        <v>72</v>
      </c>
      <c r="H286">
        <v>30</v>
      </c>
      <c r="I286">
        <v>19</v>
      </c>
      <c r="J286">
        <v>49</v>
      </c>
      <c r="K286">
        <v>165</v>
      </c>
      <c r="L286">
        <v>615</v>
      </c>
      <c r="M286">
        <v>435</v>
      </c>
      <c r="N286">
        <v>1050</v>
      </c>
      <c r="O286">
        <v>450</v>
      </c>
      <c r="P286">
        <v>285</v>
      </c>
      <c r="Q286">
        <v>735</v>
      </c>
      <c r="R286">
        <v>5</v>
      </c>
      <c r="S286">
        <v>75</v>
      </c>
      <c r="T286">
        <v>30</v>
      </c>
      <c r="U286">
        <v>4</v>
      </c>
      <c r="V286">
        <v>60</v>
      </c>
      <c r="W286">
        <v>45</v>
      </c>
      <c r="X286">
        <v>8</v>
      </c>
      <c r="Y286">
        <v>120</v>
      </c>
      <c r="Z286">
        <v>75</v>
      </c>
      <c r="AA286" s="430">
        <v>0</v>
      </c>
      <c r="AB286" s="238">
        <v>0</v>
      </c>
      <c r="AC286" s="238">
        <v>0</v>
      </c>
      <c r="AD286" s="238">
        <v>0</v>
      </c>
      <c r="AE286" s="238">
        <v>0</v>
      </c>
      <c r="AF286" s="238">
        <v>0</v>
      </c>
      <c r="AG286">
        <v>2</v>
      </c>
    </row>
    <row r="287" spans="2:33" x14ac:dyDescent="0.35">
      <c r="B287" s="231">
        <v>2785</v>
      </c>
      <c r="C287" t="s">
        <v>435</v>
      </c>
      <c r="D287">
        <v>18</v>
      </c>
      <c r="E287">
        <v>81</v>
      </c>
      <c r="F287">
        <v>28</v>
      </c>
      <c r="G287">
        <v>109</v>
      </c>
      <c r="H287">
        <v>34</v>
      </c>
      <c r="I287">
        <v>17</v>
      </c>
      <c r="J287">
        <v>51</v>
      </c>
      <c r="K287">
        <v>270</v>
      </c>
      <c r="L287">
        <v>1215</v>
      </c>
      <c r="M287">
        <v>420</v>
      </c>
      <c r="N287">
        <v>1635</v>
      </c>
      <c r="O287">
        <v>510</v>
      </c>
      <c r="P287">
        <v>255</v>
      </c>
      <c r="Q287">
        <v>765</v>
      </c>
      <c r="R287">
        <v>8</v>
      </c>
      <c r="S287">
        <v>120</v>
      </c>
      <c r="T287">
        <v>15</v>
      </c>
      <c r="U287">
        <v>9</v>
      </c>
      <c r="V287">
        <v>135</v>
      </c>
      <c r="W287">
        <v>45</v>
      </c>
      <c r="X287">
        <v>20</v>
      </c>
      <c r="Y287">
        <v>300</v>
      </c>
      <c r="Z287">
        <v>90</v>
      </c>
      <c r="AA287" s="430">
        <v>5</v>
      </c>
      <c r="AB287" s="238">
        <v>75</v>
      </c>
      <c r="AC287" s="238">
        <v>0</v>
      </c>
      <c r="AD287" s="238">
        <v>3</v>
      </c>
      <c r="AE287" s="238">
        <v>45</v>
      </c>
      <c r="AF287" s="238">
        <v>0</v>
      </c>
      <c r="AG287">
        <v>0</v>
      </c>
    </row>
    <row r="288" spans="2:33" x14ac:dyDescent="0.35">
      <c r="B288" s="231">
        <v>2786</v>
      </c>
      <c r="C288" t="s">
        <v>436</v>
      </c>
      <c r="D288">
        <v>8</v>
      </c>
      <c r="E288">
        <v>18</v>
      </c>
      <c r="F288">
        <v>14</v>
      </c>
      <c r="G288">
        <v>32</v>
      </c>
      <c r="H288">
        <v>5</v>
      </c>
      <c r="I288">
        <v>11</v>
      </c>
      <c r="J288">
        <v>16</v>
      </c>
      <c r="K288">
        <v>120</v>
      </c>
      <c r="L288">
        <v>270</v>
      </c>
      <c r="M288">
        <v>210</v>
      </c>
      <c r="N288">
        <v>480</v>
      </c>
      <c r="O288">
        <v>75</v>
      </c>
      <c r="P288">
        <v>165</v>
      </c>
      <c r="Q288">
        <v>240</v>
      </c>
      <c r="R288">
        <v>2</v>
      </c>
      <c r="S288">
        <v>30</v>
      </c>
      <c r="T288">
        <v>15</v>
      </c>
      <c r="U288">
        <v>2</v>
      </c>
      <c r="V288">
        <v>30</v>
      </c>
      <c r="W288">
        <v>0</v>
      </c>
      <c r="X288">
        <v>9</v>
      </c>
      <c r="Y288">
        <v>135</v>
      </c>
      <c r="Z288">
        <v>45</v>
      </c>
      <c r="AA288" s="430">
        <v>2</v>
      </c>
      <c r="AB288" s="238">
        <v>30</v>
      </c>
      <c r="AC288" s="238">
        <v>15</v>
      </c>
      <c r="AD288" s="238">
        <v>1</v>
      </c>
      <c r="AE288" s="238">
        <v>15</v>
      </c>
      <c r="AF288" s="238">
        <v>0</v>
      </c>
      <c r="AG288">
        <v>0</v>
      </c>
    </row>
    <row r="289" spans="2:33" x14ac:dyDescent="0.35">
      <c r="B289" s="231">
        <v>2804</v>
      </c>
      <c r="C289" t="s">
        <v>437</v>
      </c>
      <c r="D289">
        <v>8</v>
      </c>
      <c r="E289">
        <v>16</v>
      </c>
      <c r="F289">
        <v>11</v>
      </c>
      <c r="G289">
        <v>27</v>
      </c>
      <c r="H289">
        <v>4</v>
      </c>
      <c r="I289">
        <v>3</v>
      </c>
      <c r="J289">
        <v>7</v>
      </c>
      <c r="K289">
        <v>120</v>
      </c>
      <c r="L289">
        <v>240</v>
      </c>
      <c r="M289">
        <v>165</v>
      </c>
      <c r="N289">
        <v>405</v>
      </c>
      <c r="O289">
        <v>60</v>
      </c>
      <c r="P289">
        <v>45</v>
      </c>
      <c r="Q289">
        <v>105</v>
      </c>
      <c r="R289">
        <v>7</v>
      </c>
      <c r="S289">
        <v>105</v>
      </c>
      <c r="T289">
        <v>0</v>
      </c>
      <c r="U289">
        <v>7</v>
      </c>
      <c r="V289">
        <v>105</v>
      </c>
      <c r="W289">
        <v>30</v>
      </c>
      <c r="X289">
        <v>4</v>
      </c>
      <c r="Y289">
        <v>60</v>
      </c>
      <c r="Z289">
        <v>30</v>
      </c>
      <c r="AA289" s="430">
        <v>11</v>
      </c>
      <c r="AB289" s="238">
        <v>165</v>
      </c>
      <c r="AC289" s="238">
        <v>0</v>
      </c>
      <c r="AD289" s="238">
        <v>11</v>
      </c>
      <c r="AE289" s="238">
        <v>165</v>
      </c>
      <c r="AF289" s="238">
        <v>0</v>
      </c>
      <c r="AG289">
        <v>0</v>
      </c>
    </row>
    <row r="290" spans="2:33" x14ac:dyDescent="0.35">
      <c r="B290" s="231">
        <v>2810</v>
      </c>
      <c r="C290" t="s">
        <v>438</v>
      </c>
      <c r="D290">
        <v>2</v>
      </c>
      <c r="E290">
        <v>31</v>
      </c>
      <c r="F290">
        <v>9</v>
      </c>
      <c r="G290">
        <v>40</v>
      </c>
      <c r="H290">
        <v>22</v>
      </c>
      <c r="I290">
        <v>5</v>
      </c>
      <c r="J290">
        <v>27</v>
      </c>
      <c r="K290">
        <v>30</v>
      </c>
      <c r="L290">
        <v>439</v>
      </c>
      <c r="M290">
        <v>130</v>
      </c>
      <c r="N290">
        <v>569</v>
      </c>
      <c r="O290">
        <v>247</v>
      </c>
      <c r="P290">
        <v>55</v>
      </c>
      <c r="Q290">
        <v>302</v>
      </c>
      <c r="R290">
        <v>2</v>
      </c>
      <c r="S290">
        <v>30</v>
      </c>
      <c r="T290">
        <v>15</v>
      </c>
      <c r="U290">
        <v>7</v>
      </c>
      <c r="V290">
        <v>102</v>
      </c>
      <c r="W290">
        <v>45</v>
      </c>
      <c r="X290">
        <v>2</v>
      </c>
      <c r="Y290">
        <v>30</v>
      </c>
      <c r="Z290">
        <v>5</v>
      </c>
      <c r="AA290" s="430">
        <v>1</v>
      </c>
      <c r="AB290" s="238">
        <v>12</v>
      </c>
      <c r="AC290" s="238">
        <v>0</v>
      </c>
      <c r="AD290" s="238">
        <v>0</v>
      </c>
      <c r="AE290" s="238">
        <v>0</v>
      </c>
      <c r="AF290" s="238">
        <v>0</v>
      </c>
      <c r="AG290">
        <v>0</v>
      </c>
    </row>
    <row r="291" spans="2:33" x14ac:dyDescent="0.35">
      <c r="B291" s="231">
        <v>2814</v>
      </c>
      <c r="C291" t="s">
        <v>439</v>
      </c>
      <c r="D291">
        <v>10</v>
      </c>
      <c r="E291">
        <v>24</v>
      </c>
      <c r="F291">
        <v>7</v>
      </c>
      <c r="G291">
        <v>31</v>
      </c>
      <c r="H291">
        <v>5</v>
      </c>
      <c r="I291">
        <v>0</v>
      </c>
      <c r="J291">
        <v>5</v>
      </c>
      <c r="K291">
        <v>150</v>
      </c>
      <c r="L291">
        <v>360</v>
      </c>
      <c r="M291">
        <v>105</v>
      </c>
      <c r="N291">
        <v>465</v>
      </c>
      <c r="O291">
        <v>75</v>
      </c>
      <c r="P291">
        <v>0</v>
      </c>
      <c r="Q291">
        <v>75</v>
      </c>
      <c r="R291">
        <v>0</v>
      </c>
      <c r="S291">
        <v>0</v>
      </c>
      <c r="T291">
        <v>0</v>
      </c>
      <c r="U291">
        <v>14</v>
      </c>
      <c r="V291">
        <v>210</v>
      </c>
      <c r="W291">
        <v>45</v>
      </c>
      <c r="X291">
        <v>22</v>
      </c>
      <c r="Y291">
        <v>330</v>
      </c>
      <c r="Z291">
        <v>15</v>
      </c>
      <c r="AA291" s="430">
        <v>6</v>
      </c>
      <c r="AB291" s="238">
        <v>90</v>
      </c>
      <c r="AC291" s="238">
        <v>0</v>
      </c>
      <c r="AD291" s="238">
        <v>2</v>
      </c>
      <c r="AE291" s="238">
        <v>30</v>
      </c>
      <c r="AF291" s="238">
        <v>0</v>
      </c>
      <c r="AG291">
        <v>2</v>
      </c>
    </row>
    <row r="292" spans="2:33" x14ac:dyDescent="0.35">
      <c r="B292" s="231">
        <v>2817</v>
      </c>
      <c r="C292" t="s">
        <v>440</v>
      </c>
      <c r="D292">
        <v>3</v>
      </c>
      <c r="E292">
        <v>20</v>
      </c>
      <c r="F292">
        <v>2</v>
      </c>
      <c r="G292">
        <v>22</v>
      </c>
      <c r="H292">
        <v>15</v>
      </c>
      <c r="I292">
        <v>2</v>
      </c>
      <c r="J292">
        <v>17</v>
      </c>
      <c r="K292">
        <v>45</v>
      </c>
      <c r="L292">
        <v>300</v>
      </c>
      <c r="M292">
        <v>30</v>
      </c>
      <c r="N292">
        <v>330</v>
      </c>
      <c r="O292">
        <v>225</v>
      </c>
      <c r="P292">
        <v>28.740000000000002</v>
      </c>
      <c r="Q292">
        <v>253.74</v>
      </c>
      <c r="R292">
        <v>0</v>
      </c>
      <c r="S292">
        <v>0</v>
      </c>
      <c r="T292">
        <v>0</v>
      </c>
      <c r="U292">
        <v>1</v>
      </c>
      <c r="V292">
        <v>15</v>
      </c>
      <c r="W292">
        <v>0</v>
      </c>
      <c r="X292">
        <v>1</v>
      </c>
      <c r="Y292">
        <v>15</v>
      </c>
      <c r="Z292">
        <v>15</v>
      </c>
      <c r="AA292" s="430">
        <v>0</v>
      </c>
      <c r="AB292" s="238">
        <v>0</v>
      </c>
      <c r="AC292" s="238">
        <v>0</v>
      </c>
      <c r="AD292" s="238">
        <v>0</v>
      </c>
      <c r="AE292" s="238">
        <v>0</v>
      </c>
      <c r="AF292" s="238">
        <v>0</v>
      </c>
      <c r="AG292">
        <v>1</v>
      </c>
    </row>
    <row r="293" spans="2:33" x14ac:dyDescent="0.35">
      <c r="B293" s="231">
        <v>2821</v>
      </c>
      <c r="C293" t="s">
        <v>441</v>
      </c>
      <c r="D293">
        <v>9</v>
      </c>
      <c r="E293">
        <v>15</v>
      </c>
      <c r="F293">
        <v>10</v>
      </c>
      <c r="G293">
        <v>25</v>
      </c>
      <c r="H293">
        <v>4</v>
      </c>
      <c r="I293">
        <v>6</v>
      </c>
      <c r="J293">
        <v>10</v>
      </c>
      <c r="K293">
        <v>135</v>
      </c>
      <c r="L293">
        <v>225</v>
      </c>
      <c r="M293">
        <v>150</v>
      </c>
      <c r="N293">
        <v>375</v>
      </c>
      <c r="O293">
        <v>60</v>
      </c>
      <c r="P293">
        <v>90</v>
      </c>
      <c r="Q293">
        <v>150</v>
      </c>
      <c r="R293">
        <v>9</v>
      </c>
      <c r="S293">
        <v>135</v>
      </c>
      <c r="T293">
        <v>30</v>
      </c>
      <c r="U293">
        <v>8</v>
      </c>
      <c r="V293">
        <v>120</v>
      </c>
      <c r="W293">
        <v>60</v>
      </c>
      <c r="X293">
        <v>8</v>
      </c>
      <c r="Y293">
        <v>120</v>
      </c>
      <c r="Z293">
        <v>30</v>
      </c>
      <c r="AA293" s="430">
        <v>3</v>
      </c>
      <c r="AB293" s="238">
        <v>45</v>
      </c>
      <c r="AC293" s="238">
        <v>0</v>
      </c>
      <c r="AD293" s="238">
        <v>0</v>
      </c>
      <c r="AE293" s="238">
        <v>0</v>
      </c>
      <c r="AF293" s="238">
        <v>0</v>
      </c>
      <c r="AG293">
        <v>1</v>
      </c>
    </row>
    <row r="294" spans="2:33" x14ac:dyDescent="0.35">
      <c r="B294" s="231">
        <v>2833</v>
      </c>
      <c r="C294" t="s">
        <v>443</v>
      </c>
      <c r="D294">
        <v>17</v>
      </c>
      <c r="E294">
        <v>37</v>
      </c>
      <c r="F294">
        <v>20</v>
      </c>
      <c r="G294">
        <v>57</v>
      </c>
      <c r="H294">
        <v>8</v>
      </c>
      <c r="I294">
        <v>6</v>
      </c>
      <c r="J294">
        <v>14</v>
      </c>
      <c r="K294">
        <v>255</v>
      </c>
      <c r="L294">
        <v>555</v>
      </c>
      <c r="M294">
        <v>300</v>
      </c>
      <c r="N294">
        <v>855</v>
      </c>
      <c r="O294">
        <v>120</v>
      </c>
      <c r="P294">
        <v>90</v>
      </c>
      <c r="Q294">
        <v>210</v>
      </c>
      <c r="R294">
        <v>8</v>
      </c>
      <c r="S294">
        <v>120</v>
      </c>
      <c r="T294">
        <v>15</v>
      </c>
      <c r="U294">
        <v>9</v>
      </c>
      <c r="V294">
        <v>135</v>
      </c>
      <c r="W294">
        <v>15</v>
      </c>
      <c r="X294">
        <v>5</v>
      </c>
      <c r="Y294">
        <v>75</v>
      </c>
      <c r="Z294">
        <v>0</v>
      </c>
      <c r="AA294" s="430">
        <v>12</v>
      </c>
      <c r="AB294" s="238">
        <v>180</v>
      </c>
      <c r="AC294" s="238">
        <v>30</v>
      </c>
      <c r="AD294" s="238">
        <v>10</v>
      </c>
      <c r="AE294" s="238">
        <v>150</v>
      </c>
      <c r="AF294" s="238">
        <v>30</v>
      </c>
      <c r="AG294">
        <v>0</v>
      </c>
    </row>
    <row r="295" spans="2:33" x14ac:dyDescent="0.35">
      <c r="B295" s="231">
        <v>2837</v>
      </c>
      <c r="C295" t="s">
        <v>444</v>
      </c>
      <c r="D295">
        <v>11</v>
      </c>
      <c r="E295">
        <v>23</v>
      </c>
      <c r="F295">
        <v>18</v>
      </c>
      <c r="G295">
        <v>41</v>
      </c>
      <c r="H295">
        <v>14</v>
      </c>
      <c r="I295">
        <v>10</v>
      </c>
      <c r="J295">
        <v>24</v>
      </c>
      <c r="K295">
        <v>165</v>
      </c>
      <c r="L295">
        <v>345</v>
      </c>
      <c r="M295">
        <v>270</v>
      </c>
      <c r="N295">
        <v>615</v>
      </c>
      <c r="O295">
        <v>210</v>
      </c>
      <c r="P295">
        <v>150</v>
      </c>
      <c r="Q295">
        <v>360</v>
      </c>
      <c r="R295">
        <v>17</v>
      </c>
      <c r="S295">
        <v>255</v>
      </c>
      <c r="T295">
        <v>105</v>
      </c>
      <c r="U295">
        <v>7</v>
      </c>
      <c r="V295">
        <v>105</v>
      </c>
      <c r="W295">
        <v>30</v>
      </c>
      <c r="X295">
        <v>7</v>
      </c>
      <c r="Y295">
        <v>105</v>
      </c>
      <c r="Z295">
        <v>60</v>
      </c>
      <c r="AA295" s="430">
        <v>0</v>
      </c>
      <c r="AB295" s="238">
        <v>0</v>
      </c>
      <c r="AC295" s="238">
        <v>0</v>
      </c>
      <c r="AD295" s="238">
        <v>0</v>
      </c>
      <c r="AE295" s="238">
        <v>0</v>
      </c>
      <c r="AF295" s="238">
        <v>0</v>
      </c>
      <c r="AG295">
        <v>2</v>
      </c>
    </row>
    <row r="296" spans="2:33" x14ac:dyDescent="0.35">
      <c r="B296" s="231">
        <v>2839</v>
      </c>
      <c r="C296" t="s">
        <v>445</v>
      </c>
      <c r="D296">
        <v>9</v>
      </c>
      <c r="E296">
        <v>19</v>
      </c>
      <c r="F296">
        <v>12</v>
      </c>
      <c r="G296">
        <v>31</v>
      </c>
      <c r="H296">
        <v>6</v>
      </c>
      <c r="I296">
        <v>8</v>
      </c>
      <c r="J296">
        <v>14</v>
      </c>
      <c r="K296">
        <v>135</v>
      </c>
      <c r="L296">
        <v>285</v>
      </c>
      <c r="M296">
        <v>180</v>
      </c>
      <c r="N296">
        <v>465</v>
      </c>
      <c r="O296">
        <v>90</v>
      </c>
      <c r="P296">
        <v>120</v>
      </c>
      <c r="Q296">
        <v>210</v>
      </c>
      <c r="R296">
        <v>16</v>
      </c>
      <c r="S296">
        <v>240</v>
      </c>
      <c r="T296">
        <v>105</v>
      </c>
      <c r="U296">
        <v>6</v>
      </c>
      <c r="V296">
        <v>90</v>
      </c>
      <c r="W296">
        <v>30</v>
      </c>
      <c r="X296">
        <v>9</v>
      </c>
      <c r="Y296">
        <v>135</v>
      </c>
      <c r="Z296">
        <v>15</v>
      </c>
      <c r="AA296" s="430">
        <v>4</v>
      </c>
      <c r="AB296" s="238">
        <v>60</v>
      </c>
      <c r="AC296" s="238">
        <v>0</v>
      </c>
      <c r="AD296" s="238">
        <v>0</v>
      </c>
      <c r="AE296" s="238">
        <v>0</v>
      </c>
      <c r="AF296" s="238">
        <v>0</v>
      </c>
      <c r="AG296">
        <v>0</v>
      </c>
    </row>
    <row r="297" spans="2:33" x14ac:dyDescent="0.35">
      <c r="B297" s="231">
        <v>2845</v>
      </c>
      <c r="C297" t="s">
        <v>446</v>
      </c>
      <c r="D297">
        <v>0</v>
      </c>
      <c r="E297">
        <v>23</v>
      </c>
      <c r="F297">
        <v>19</v>
      </c>
      <c r="G297">
        <v>42</v>
      </c>
      <c r="H297">
        <v>17</v>
      </c>
      <c r="I297">
        <v>18</v>
      </c>
      <c r="J297">
        <v>35</v>
      </c>
      <c r="K297">
        <v>0</v>
      </c>
      <c r="L297">
        <v>345</v>
      </c>
      <c r="M297">
        <v>270</v>
      </c>
      <c r="N297">
        <v>615</v>
      </c>
      <c r="O297">
        <v>211</v>
      </c>
      <c r="P297">
        <v>253</v>
      </c>
      <c r="Q297">
        <v>464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 s="430">
        <v>0</v>
      </c>
      <c r="AB297" s="238">
        <v>0</v>
      </c>
      <c r="AC297" s="238">
        <v>0</v>
      </c>
      <c r="AD297" s="238">
        <v>0</v>
      </c>
      <c r="AE297" s="238">
        <v>0</v>
      </c>
      <c r="AF297" s="238">
        <v>0</v>
      </c>
      <c r="AG297">
        <v>0</v>
      </c>
    </row>
    <row r="298" spans="2:33" x14ac:dyDescent="0.35">
      <c r="B298" s="231">
        <v>2847</v>
      </c>
      <c r="C298" t="s">
        <v>447</v>
      </c>
      <c r="D298">
        <v>3</v>
      </c>
      <c r="E298">
        <v>31</v>
      </c>
      <c r="F298">
        <v>17</v>
      </c>
      <c r="G298">
        <v>48</v>
      </c>
      <c r="H298">
        <v>23</v>
      </c>
      <c r="I298">
        <v>10</v>
      </c>
      <c r="J298">
        <v>33</v>
      </c>
      <c r="K298">
        <v>45</v>
      </c>
      <c r="L298">
        <v>465</v>
      </c>
      <c r="M298">
        <v>255</v>
      </c>
      <c r="N298">
        <v>720</v>
      </c>
      <c r="O298">
        <v>345</v>
      </c>
      <c r="P298">
        <v>136</v>
      </c>
      <c r="Q298">
        <v>481</v>
      </c>
      <c r="R298">
        <v>1</v>
      </c>
      <c r="S298">
        <v>15</v>
      </c>
      <c r="T298">
        <v>15</v>
      </c>
      <c r="U298">
        <v>1</v>
      </c>
      <c r="V298">
        <v>15</v>
      </c>
      <c r="W298">
        <v>0</v>
      </c>
      <c r="X298">
        <v>1</v>
      </c>
      <c r="Y298">
        <v>15</v>
      </c>
      <c r="Z298">
        <v>15</v>
      </c>
      <c r="AA298" s="430">
        <v>0</v>
      </c>
      <c r="AB298" s="238">
        <v>0</v>
      </c>
      <c r="AC298" s="238">
        <v>0</v>
      </c>
      <c r="AD298" s="238">
        <v>0</v>
      </c>
      <c r="AE298" s="238">
        <v>0</v>
      </c>
      <c r="AF298" s="238">
        <v>0</v>
      </c>
      <c r="AG298">
        <v>0</v>
      </c>
    </row>
    <row r="299" spans="2:33" x14ac:dyDescent="0.35">
      <c r="B299" s="231">
        <v>2849</v>
      </c>
      <c r="C299" t="s">
        <v>448</v>
      </c>
      <c r="D299">
        <v>9</v>
      </c>
      <c r="E299">
        <v>25</v>
      </c>
      <c r="F299">
        <v>20</v>
      </c>
      <c r="G299">
        <v>45</v>
      </c>
      <c r="H299">
        <v>18</v>
      </c>
      <c r="I299">
        <v>17</v>
      </c>
      <c r="J299">
        <v>35</v>
      </c>
      <c r="K299">
        <v>135</v>
      </c>
      <c r="L299">
        <v>375</v>
      </c>
      <c r="M299">
        <v>300</v>
      </c>
      <c r="N299">
        <v>675</v>
      </c>
      <c r="O299">
        <v>270</v>
      </c>
      <c r="P299">
        <v>255</v>
      </c>
      <c r="Q299">
        <v>525</v>
      </c>
      <c r="R299">
        <v>6</v>
      </c>
      <c r="S299">
        <v>90</v>
      </c>
      <c r="T299">
        <v>60</v>
      </c>
      <c r="U299">
        <v>9</v>
      </c>
      <c r="V299">
        <v>135</v>
      </c>
      <c r="W299">
        <v>75</v>
      </c>
      <c r="X299">
        <v>8</v>
      </c>
      <c r="Y299">
        <v>120</v>
      </c>
      <c r="Z299">
        <v>60</v>
      </c>
      <c r="AA299" s="430">
        <v>0</v>
      </c>
      <c r="AB299" s="238">
        <v>0</v>
      </c>
      <c r="AC299" s="238">
        <v>0</v>
      </c>
      <c r="AD299" s="238">
        <v>0</v>
      </c>
      <c r="AE299" s="238">
        <v>0</v>
      </c>
      <c r="AF299" s="238">
        <v>0</v>
      </c>
      <c r="AG299">
        <v>1</v>
      </c>
    </row>
    <row r="300" spans="2:33" x14ac:dyDescent="0.35">
      <c r="B300" s="231">
        <v>2855</v>
      </c>
      <c r="C300" t="s">
        <v>449</v>
      </c>
      <c r="D300">
        <v>11</v>
      </c>
      <c r="E300">
        <v>26</v>
      </c>
      <c r="F300">
        <v>21</v>
      </c>
      <c r="G300">
        <v>47</v>
      </c>
      <c r="H300">
        <v>1</v>
      </c>
      <c r="I300">
        <v>2</v>
      </c>
      <c r="J300">
        <v>3</v>
      </c>
      <c r="K300">
        <v>165</v>
      </c>
      <c r="L300">
        <v>380</v>
      </c>
      <c r="M300">
        <v>300</v>
      </c>
      <c r="N300">
        <v>680</v>
      </c>
      <c r="O300">
        <v>15</v>
      </c>
      <c r="P300">
        <v>27</v>
      </c>
      <c r="Q300">
        <v>42</v>
      </c>
      <c r="R300">
        <v>15</v>
      </c>
      <c r="S300">
        <v>210</v>
      </c>
      <c r="T300">
        <v>27</v>
      </c>
      <c r="U300">
        <v>26</v>
      </c>
      <c r="V300">
        <v>380</v>
      </c>
      <c r="W300">
        <v>15</v>
      </c>
      <c r="X300">
        <v>4</v>
      </c>
      <c r="Y300">
        <v>60</v>
      </c>
      <c r="Z300">
        <v>0</v>
      </c>
      <c r="AA300" s="430">
        <v>20</v>
      </c>
      <c r="AB300" s="238">
        <v>290</v>
      </c>
      <c r="AC300" s="238">
        <v>0</v>
      </c>
      <c r="AD300" s="238">
        <v>21</v>
      </c>
      <c r="AE300" s="238">
        <v>305</v>
      </c>
      <c r="AF300" s="238">
        <v>0</v>
      </c>
      <c r="AG300">
        <v>1</v>
      </c>
    </row>
    <row r="301" spans="2:33" x14ac:dyDescent="0.35">
      <c r="B301" s="231">
        <v>2864</v>
      </c>
      <c r="C301" t="s">
        <v>1281</v>
      </c>
      <c r="D301">
        <v>8</v>
      </c>
      <c r="E301">
        <v>11</v>
      </c>
      <c r="F301">
        <v>6</v>
      </c>
      <c r="G301">
        <v>17</v>
      </c>
      <c r="H301">
        <v>7</v>
      </c>
      <c r="I301">
        <v>5</v>
      </c>
      <c r="J301">
        <v>12</v>
      </c>
      <c r="K301">
        <v>120</v>
      </c>
      <c r="L301">
        <v>165</v>
      </c>
      <c r="M301">
        <v>90</v>
      </c>
      <c r="N301">
        <v>255</v>
      </c>
      <c r="O301">
        <v>105</v>
      </c>
      <c r="P301">
        <v>75</v>
      </c>
      <c r="Q301">
        <v>180</v>
      </c>
      <c r="R301">
        <v>10</v>
      </c>
      <c r="S301">
        <v>150</v>
      </c>
      <c r="T301">
        <v>75</v>
      </c>
      <c r="U301">
        <v>5</v>
      </c>
      <c r="V301">
        <v>75</v>
      </c>
      <c r="W301">
        <v>0</v>
      </c>
      <c r="X301">
        <v>1</v>
      </c>
      <c r="Y301">
        <v>15</v>
      </c>
      <c r="Z301">
        <v>15</v>
      </c>
      <c r="AA301" s="430">
        <v>0</v>
      </c>
      <c r="AB301" s="238">
        <v>0</v>
      </c>
      <c r="AC301" s="238">
        <v>0</v>
      </c>
      <c r="AD301" s="238">
        <v>0</v>
      </c>
      <c r="AE301" s="238">
        <v>0</v>
      </c>
      <c r="AF301" s="238">
        <v>0</v>
      </c>
      <c r="AG301">
        <v>0</v>
      </c>
    </row>
    <row r="302" spans="2:33" x14ac:dyDescent="0.35">
      <c r="B302" s="231">
        <v>2865</v>
      </c>
      <c r="C302" t="s">
        <v>451</v>
      </c>
      <c r="D302">
        <v>3</v>
      </c>
      <c r="E302">
        <v>30</v>
      </c>
      <c r="F302">
        <v>11</v>
      </c>
      <c r="G302">
        <v>41</v>
      </c>
      <c r="H302">
        <v>10</v>
      </c>
      <c r="I302">
        <v>5</v>
      </c>
      <c r="J302">
        <v>15</v>
      </c>
      <c r="K302">
        <v>42</v>
      </c>
      <c r="L302">
        <v>422.5</v>
      </c>
      <c r="M302">
        <v>162</v>
      </c>
      <c r="N302">
        <v>584.5</v>
      </c>
      <c r="O302">
        <v>123</v>
      </c>
      <c r="P302">
        <v>69</v>
      </c>
      <c r="Q302">
        <v>192</v>
      </c>
      <c r="R302">
        <v>12</v>
      </c>
      <c r="S302">
        <v>174</v>
      </c>
      <c r="T302">
        <v>48</v>
      </c>
      <c r="U302">
        <v>5</v>
      </c>
      <c r="V302">
        <v>72</v>
      </c>
      <c r="W302">
        <v>15</v>
      </c>
      <c r="X302">
        <v>3</v>
      </c>
      <c r="Y302">
        <v>45</v>
      </c>
      <c r="Z302">
        <v>24</v>
      </c>
      <c r="AA302" s="430">
        <v>8</v>
      </c>
      <c r="AB302" s="238">
        <v>120</v>
      </c>
      <c r="AC302" s="238">
        <v>0</v>
      </c>
      <c r="AD302" s="238">
        <v>0</v>
      </c>
      <c r="AE302" s="238">
        <v>0</v>
      </c>
      <c r="AF302" s="238">
        <v>0</v>
      </c>
      <c r="AG302">
        <v>0</v>
      </c>
    </row>
    <row r="303" spans="2:33" x14ac:dyDescent="0.35">
      <c r="B303" s="231">
        <v>2866</v>
      </c>
      <c r="C303" t="s">
        <v>452</v>
      </c>
      <c r="D303">
        <v>11</v>
      </c>
      <c r="E303">
        <v>20</v>
      </c>
      <c r="F303">
        <v>11</v>
      </c>
      <c r="G303">
        <v>31</v>
      </c>
      <c r="H303">
        <v>13</v>
      </c>
      <c r="I303">
        <v>5</v>
      </c>
      <c r="J303">
        <v>18</v>
      </c>
      <c r="K303">
        <v>165</v>
      </c>
      <c r="L303">
        <v>300</v>
      </c>
      <c r="M303">
        <v>165</v>
      </c>
      <c r="N303">
        <v>465</v>
      </c>
      <c r="O303">
        <v>195</v>
      </c>
      <c r="P303">
        <v>75</v>
      </c>
      <c r="Q303">
        <v>270</v>
      </c>
      <c r="R303">
        <v>9</v>
      </c>
      <c r="S303">
        <v>135</v>
      </c>
      <c r="T303">
        <v>45</v>
      </c>
      <c r="U303">
        <v>1</v>
      </c>
      <c r="V303">
        <v>15</v>
      </c>
      <c r="W303">
        <v>0</v>
      </c>
      <c r="X303">
        <v>3</v>
      </c>
      <c r="Y303">
        <v>45</v>
      </c>
      <c r="Z303">
        <v>15</v>
      </c>
      <c r="AA303" s="430">
        <v>2</v>
      </c>
      <c r="AB303" s="238">
        <v>30</v>
      </c>
      <c r="AC303" s="238">
        <v>0</v>
      </c>
      <c r="AD303" s="238">
        <v>2</v>
      </c>
      <c r="AE303" s="238">
        <v>30</v>
      </c>
      <c r="AF303" s="238">
        <v>0</v>
      </c>
      <c r="AG303">
        <v>0</v>
      </c>
    </row>
    <row r="304" spans="2:33" x14ac:dyDescent="0.35">
      <c r="B304" s="231">
        <v>2868</v>
      </c>
      <c r="C304" t="s">
        <v>453</v>
      </c>
      <c r="D304">
        <v>8</v>
      </c>
      <c r="E304">
        <v>16</v>
      </c>
      <c r="F304">
        <v>11</v>
      </c>
      <c r="G304">
        <v>27</v>
      </c>
      <c r="H304">
        <v>11</v>
      </c>
      <c r="I304">
        <v>8</v>
      </c>
      <c r="J304">
        <v>19</v>
      </c>
      <c r="K304">
        <v>120</v>
      </c>
      <c r="L304">
        <v>231</v>
      </c>
      <c r="M304">
        <v>162</v>
      </c>
      <c r="N304">
        <v>393</v>
      </c>
      <c r="O304">
        <v>100</v>
      </c>
      <c r="P304">
        <v>78</v>
      </c>
      <c r="Q304">
        <v>178</v>
      </c>
      <c r="R304">
        <v>5</v>
      </c>
      <c r="S304">
        <v>75</v>
      </c>
      <c r="T304">
        <v>9</v>
      </c>
      <c r="U304">
        <v>2</v>
      </c>
      <c r="V304">
        <v>30</v>
      </c>
      <c r="W304">
        <v>18</v>
      </c>
      <c r="X304">
        <v>4</v>
      </c>
      <c r="Y304">
        <v>60</v>
      </c>
      <c r="Z304">
        <v>13</v>
      </c>
      <c r="AA304" s="430">
        <v>0</v>
      </c>
      <c r="AB304" s="238">
        <v>0</v>
      </c>
      <c r="AC304" s="238">
        <v>0</v>
      </c>
      <c r="AD304" s="238">
        <v>0</v>
      </c>
      <c r="AE304" s="238">
        <v>0</v>
      </c>
      <c r="AF304" s="238">
        <v>0</v>
      </c>
      <c r="AG304">
        <v>1</v>
      </c>
    </row>
    <row r="305" spans="2:33" x14ac:dyDescent="0.35">
      <c r="B305" s="231">
        <v>2872</v>
      </c>
      <c r="C305" t="s">
        <v>454</v>
      </c>
      <c r="D305">
        <v>5</v>
      </c>
      <c r="E305">
        <v>25</v>
      </c>
      <c r="F305">
        <v>14</v>
      </c>
      <c r="G305">
        <v>39</v>
      </c>
      <c r="H305">
        <v>22</v>
      </c>
      <c r="I305">
        <v>11</v>
      </c>
      <c r="J305">
        <v>33</v>
      </c>
      <c r="K305">
        <v>75</v>
      </c>
      <c r="L305">
        <v>375</v>
      </c>
      <c r="M305">
        <v>210</v>
      </c>
      <c r="N305">
        <v>585</v>
      </c>
      <c r="O305">
        <v>330</v>
      </c>
      <c r="P305">
        <v>165</v>
      </c>
      <c r="Q305">
        <v>495</v>
      </c>
      <c r="R305">
        <v>1</v>
      </c>
      <c r="S305">
        <v>15</v>
      </c>
      <c r="T305">
        <v>0</v>
      </c>
      <c r="U305">
        <v>1</v>
      </c>
      <c r="V305">
        <v>15</v>
      </c>
      <c r="W305">
        <v>15</v>
      </c>
      <c r="X305">
        <v>0</v>
      </c>
      <c r="Y305">
        <v>0</v>
      </c>
      <c r="Z305">
        <v>0</v>
      </c>
      <c r="AA305" s="430">
        <v>0</v>
      </c>
      <c r="AB305" s="238">
        <v>0</v>
      </c>
      <c r="AC305" s="238">
        <v>0</v>
      </c>
      <c r="AD305" s="238">
        <v>0</v>
      </c>
      <c r="AE305" s="238">
        <v>0</v>
      </c>
      <c r="AF305" s="238">
        <v>0</v>
      </c>
      <c r="AG305">
        <v>0</v>
      </c>
    </row>
    <row r="306" spans="2:33" x14ac:dyDescent="0.35">
      <c r="B306" s="231">
        <v>2878</v>
      </c>
      <c r="C306" t="s">
        <v>455</v>
      </c>
      <c r="D306">
        <v>20</v>
      </c>
      <c r="E306">
        <v>30</v>
      </c>
      <c r="F306">
        <v>10</v>
      </c>
      <c r="G306">
        <v>40</v>
      </c>
      <c r="H306">
        <v>3</v>
      </c>
      <c r="I306">
        <v>5</v>
      </c>
      <c r="J306">
        <v>8</v>
      </c>
      <c r="K306">
        <v>300</v>
      </c>
      <c r="L306">
        <v>450</v>
      </c>
      <c r="M306">
        <v>150</v>
      </c>
      <c r="N306">
        <v>600</v>
      </c>
      <c r="O306">
        <v>45</v>
      </c>
      <c r="P306">
        <v>75</v>
      </c>
      <c r="Q306">
        <v>120</v>
      </c>
      <c r="R306">
        <v>11</v>
      </c>
      <c r="S306">
        <v>165</v>
      </c>
      <c r="T306">
        <v>15</v>
      </c>
      <c r="U306">
        <v>2</v>
      </c>
      <c r="V306">
        <v>30</v>
      </c>
      <c r="W306">
        <v>0</v>
      </c>
      <c r="X306">
        <v>10</v>
      </c>
      <c r="Y306">
        <v>150</v>
      </c>
      <c r="Z306">
        <v>45</v>
      </c>
      <c r="AA306" s="430">
        <v>10</v>
      </c>
      <c r="AB306" s="238">
        <v>150</v>
      </c>
      <c r="AC306" s="238">
        <v>0</v>
      </c>
      <c r="AD306" s="238">
        <v>7</v>
      </c>
      <c r="AE306" s="238">
        <v>105</v>
      </c>
      <c r="AF306" s="238">
        <v>0</v>
      </c>
      <c r="AG306">
        <v>0</v>
      </c>
    </row>
    <row r="307" spans="2:33" x14ac:dyDescent="0.35">
      <c r="B307" s="231">
        <v>2880</v>
      </c>
      <c r="C307" t="s">
        <v>456</v>
      </c>
      <c r="D307">
        <v>3</v>
      </c>
      <c r="E307">
        <v>21</v>
      </c>
      <c r="F307">
        <v>6</v>
      </c>
      <c r="G307">
        <v>27</v>
      </c>
      <c r="H307">
        <v>5</v>
      </c>
      <c r="I307">
        <v>2</v>
      </c>
      <c r="J307">
        <v>7</v>
      </c>
      <c r="K307">
        <v>45</v>
      </c>
      <c r="L307">
        <v>315</v>
      </c>
      <c r="M307">
        <v>90</v>
      </c>
      <c r="N307">
        <v>405</v>
      </c>
      <c r="O307">
        <v>75</v>
      </c>
      <c r="P307">
        <v>30</v>
      </c>
      <c r="Q307">
        <v>105</v>
      </c>
      <c r="R307">
        <v>1</v>
      </c>
      <c r="S307">
        <v>15</v>
      </c>
      <c r="T307">
        <v>0</v>
      </c>
      <c r="U307">
        <v>3</v>
      </c>
      <c r="V307">
        <v>45</v>
      </c>
      <c r="W307">
        <v>45</v>
      </c>
      <c r="X307">
        <v>12</v>
      </c>
      <c r="Y307">
        <v>180</v>
      </c>
      <c r="Z307">
        <v>30</v>
      </c>
      <c r="AA307" s="430">
        <v>11</v>
      </c>
      <c r="AB307" s="238">
        <v>165</v>
      </c>
      <c r="AC307" s="238">
        <v>30</v>
      </c>
      <c r="AD307" s="238">
        <v>6</v>
      </c>
      <c r="AE307" s="238">
        <v>90</v>
      </c>
      <c r="AF307" s="238">
        <v>30</v>
      </c>
      <c r="AG307">
        <v>0</v>
      </c>
    </row>
    <row r="308" spans="2:33" x14ac:dyDescent="0.35">
      <c r="B308" s="231">
        <v>2881</v>
      </c>
      <c r="C308" t="s">
        <v>457</v>
      </c>
      <c r="D308">
        <v>16</v>
      </c>
      <c r="E308">
        <v>32</v>
      </c>
      <c r="F308">
        <v>16</v>
      </c>
      <c r="G308">
        <v>48</v>
      </c>
      <c r="H308">
        <v>18</v>
      </c>
      <c r="I308">
        <v>11</v>
      </c>
      <c r="J308">
        <v>29</v>
      </c>
      <c r="K308">
        <v>240</v>
      </c>
      <c r="L308">
        <v>480</v>
      </c>
      <c r="M308">
        <v>240</v>
      </c>
      <c r="N308">
        <v>720</v>
      </c>
      <c r="O308">
        <v>270</v>
      </c>
      <c r="P308">
        <v>165</v>
      </c>
      <c r="Q308">
        <v>435</v>
      </c>
      <c r="R308">
        <v>12</v>
      </c>
      <c r="S308">
        <v>180</v>
      </c>
      <c r="T308">
        <v>75</v>
      </c>
      <c r="U308">
        <v>18</v>
      </c>
      <c r="V308">
        <v>270</v>
      </c>
      <c r="W308">
        <v>75</v>
      </c>
      <c r="X308">
        <v>4</v>
      </c>
      <c r="Y308">
        <v>60</v>
      </c>
      <c r="Z308">
        <v>0</v>
      </c>
      <c r="AA308" s="430">
        <v>1</v>
      </c>
      <c r="AB308" s="238">
        <v>15</v>
      </c>
      <c r="AC308" s="238">
        <v>15</v>
      </c>
      <c r="AD308" s="238">
        <v>0</v>
      </c>
      <c r="AE308" s="238">
        <v>0</v>
      </c>
      <c r="AF308" s="238">
        <v>0</v>
      </c>
      <c r="AG308">
        <v>0</v>
      </c>
    </row>
    <row r="309" spans="2:33" x14ac:dyDescent="0.35">
      <c r="B309" s="231">
        <v>2883</v>
      </c>
      <c r="C309" t="s">
        <v>458</v>
      </c>
      <c r="D309">
        <v>1</v>
      </c>
      <c r="E309">
        <v>26</v>
      </c>
      <c r="F309">
        <v>31</v>
      </c>
      <c r="G309">
        <v>57</v>
      </c>
      <c r="H309">
        <v>0</v>
      </c>
      <c r="I309">
        <v>0</v>
      </c>
      <c r="J309">
        <v>0</v>
      </c>
      <c r="K309">
        <v>15</v>
      </c>
      <c r="L309">
        <v>381</v>
      </c>
      <c r="M309">
        <v>465</v>
      </c>
      <c r="N309">
        <v>846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7</v>
      </c>
      <c r="Y309">
        <v>105</v>
      </c>
      <c r="Z309">
        <v>0</v>
      </c>
      <c r="AA309" s="430">
        <v>0</v>
      </c>
      <c r="AB309" s="238">
        <v>0</v>
      </c>
      <c r="AC309" s="238">
        <v>0</v>
      </c>
      <c r="AD309" s="238">
        <v>0</v>
      </c>
      <c r="AE309" s="238">
        <v>0</v>
      </c>
      <c r="AF309" s="238">
        <v>0</v>
      </c>
      <c r="AG309">
        <v>0</v>
      </c>
    </row>
    <row r="310" spans="2:33" x14ac:dyDescent="0.35">
      <c r="B310" s="231">
        <v>2900</v>
      </c>
      <c r="C310" t="s">
        <v>459</v>
      </c>
      <c r="D310">
        <v>14</v>
      </c>
      <c r="E310">
        <v>23</v>
      </c>
      <c r="F310">
        <v>13</v>
      </c>
      <c r="G310">
        <v>36</v>
      </c>
      <c r="H310">
        <v>13</v>
      </c>
      <c r="I310">
        <v>9</v>
      </c>
      <c r="J310">
        <v>22</v>
      </c>
      <c r="K310">
        <v>210</v>
      </c>
      <c r="L310">
        <v>345</v>
      </c>
      <c r="M310">
        <v>195</v>
      </c>
      <c r="N310">
        <v>540</v>
      </c>
      <c r="O310">
        <v>195</v>
      </c>
      <c r="P310">
        <v>135</v>
      </c>
      <c r="Q310">
        <v>330</v>
      </c>
      <c r="R310">
        <v>9</v>
      </c>
      <c r="S310">
        <v>135</v>
      </c>
      <c r="T310">
        <v>15</v>
      </c>
      <c r="U310">
        <v>9</v>
      </c>
      <c r="V310">
        <v>135</v>
      </c>
      <c r="W310">
        <v>105</v>
      </c>
      <c r="X310">
        <v>17</v>
      </c>
      <c r="Y310">
        <v>255</v>
      </c>
      <c r="Z310">
        <v>105</v>
      </c>
      <c r="AA310" s="430">
        <v>7</v>
      </c>
      <c r="AB310" s="238">
        <v>105</v>
      </c>
      <c r="AC310" s="238">
        <v>0</v>
      </c>
      <c r="AD310" s="238">
        <v>7</v>
      </c>
      <c r="AE310" s="238">
        <v>105</v>
      </c>
      <c r="AF310" s="238">
        <v>0</v>
      </c>
      <c r="AG310">
        <v>1</v>
      </c>
    </row>
    <row r="311" spans="2:33" x14ac:dyDescent="0.35">
      <c r="B311" s="231">
        <v>2902</v>
      </c>
      <c r="C311" t="s">
        <v>460</v>
      </c>
      <c r="D311">
        <v>6</v>
      </c>
      <c r="E311">
        <v>22</v>
      </c>
      <c r="F311">
        <v>15</v>
      </c>
      <c r="G311">
        <v>37</v>
      </c>
      <c r="H311">
        <v>16</v>
      </c>
      <c r="I311">
        <v>14</v>
      </c>
      <c r="J311">
        <v>30</v>
      </c>
      <c r="K311">
        <v>90</v>
      </c>
      <c r="L311">
        <v>330</v>
      </c>
      <c r="M311">
        <v>204</v>
      </c>
      <c r="N311">
        <v>534</v>
      </c>
      <c r="O311">
        <v>210</v>
      </c>
      <c r="P311">
        <v>180</v>
      </c>
      <c r="Q311">
        <v>390</v>
      </c>
      <c r="R311">
        <v>5</v>
      </c>
      <c r="S311">
        <v>75</v>
      </c>
      <c r="T311">
        <v>30</v>
      </c>
      <c r="U311">
        <v>4</v>
      </c>
      <c r="V311">
        <v>60</v>
      </c>
      <c r="W311">
        <v>30</v>
      </c>
      <c r="X311">
        <v>12</v>
      </c>
      <c r="Y311">
        <v>174</v>
      </c>
      <c r="Z311">
        <v>55</v>
      </c>
      <c r="AA311" s="430">
        <v>1</v>
      </c>
      <c r="AB311" s="238">
        <v>15</v>
      </c>
      <c r="AC311" s="238">
        <v>15</v>
      </c>
      <c r="AD311" s="238">
        <v>1</v>
      </c>
      <c r="AE311" s="238">
        <v>15</v>
      </c>
      <c r="AF311" s="238">
        <v>15</v>
      </c>
      <c r="AG311">
        <v>0</v>
      </c>
    </row>
    <row r="312" spans="2:33" x14ac:dyDescent="0.35">
      <c r="B312" s="231">
        <v>2903</v>
      </c>
      <c r="C312" t="s">
        <v>461</v>
      </c>
      <c r="D312">
        <v>0</v>
      </c>
      <c r="E312">
        <v>13</v>
      </c>
      <c r="F312">
        <v>10</v>
      </c>
      <c r="G312">
        <v>23</v>
      </c>
      <c r="H312">
        <v>9</v>
      </c>
      <c r="I312">
        <v>9</v>
      </c>
      <c r="J312">
        <v>18</v>
      </c>
      <c r="K312">
        <v>0</v>
      </c>
      <c r="L312">
        <v>195</v>
      </c>
      <c r="M312">
        <v>150</v>
      </c>
      <c r="N312">
        <v>345</v>
      </c>
      <c r="O312">
        <v>135</v>
      </c>
      <c r="P312">
        <v>135</v>
      </c>
      <c r="Q312">
        <v>270</v>
      </c>
      <c r="R312">
        <v>1</v>
      </c>
      <c r="S312">
        <v>15</v>
      </c>
      <c r="T312">
        <v>15</v>
      </c>
      <c r="U312">
        <v>0</v>
      </c>
      <c r="V312">
        <v>0</v>
      </c>
      <c r="W312">
        <v>0</v>
      </c>
      <c r="X312">
        <v>3</v>
      </c>
      <c r="Y312">
        <v>45</v>
      </c>
      <c r="Z312">
        <v>45</v>
      </c>
      <c r="AA312" s="430">
        <v>0</v>
      </c>
      <c r="AB312" s="238">
        <v>0</v>
      </c>
      <c r="AC312" s="238">
        <v>0</v>
      </c>
      <c r="AD312" s="238">
        <v>0</v>
      </c>
      <c r="AE312" s="238">
        <v>0</v>
      </c>
      <c r="AF312" s="238">
        <v>0</v>
      </c>
      <c r="AG312">
        <v>0</v>
      </c>
    </row>
    <row r="313" spans="2:33" x14ac:dyDescent="0.35">
      <c r="B313" s="231">
        <v>2904</v>
      </c>
      <c r="C313" t="s">
        <v>462</v>
      </c>
      <c r="D313">
        <v>6</v>
      </c>
      <c r="E313">
        <v>23</v>
      </c>
      <c r="F313">
        <v>9</v>
      </c>
      <c r="G313">
        <v>32</v>
      </c>
      <c r="H313">
        <v>14</v>
      </c>
      <c r="I313">
        <v>2</v>
      </c>
      <c r="J313">
        <v>16</v>
      </c>
      <c r="K313">
        <v>90</v>
      </c>
      <c r="L313">
        <v>345</v>
      </c>
      <c r="M313">
        <v>135</v>
      </c>
      <c r="N313">
        <v>480</v>
      </c>
      <c r="O313">
        <v>210</v>
      </c>
      <c r="P313">
        <v>30</v>
      </c>
      <c r="Q313">
        <v>240</v>
      </c>
      <c r="R313">
        <v>10</v>
      </c>
      <c r="S313">
        <v>150</v>
      </c>
      <c r="T313">
        <v>45</v>
      </c>
      <c r="U313">
        <v>4</v>
      </c>
      <c r="V313">
        <v>60</v>
      </c>
      <c r="W313">
        <v>45</v>
      </c>
      <c r="X313">
        <v>11</v>
      </c>
      <c r="Y313">
        <v>165</v>
      </c>
      <c r="Z313">
        <v>60</v>
      </c>
      <c r="AA313" s="430">
        <v>12</v>
      </c>
      <c r="AB313" s="238">
        <v>180</v>
      </c>
      <c r="AC313" s="238">
        <v>30</v>
      </c>
      <c r="AD313" s="238">
        <v>10</v>
      </c>
      <c r="AE313" s="238">
        <v>150</v>
      </c>
      <c r="AF313" s="238">
        <v>30</v>
      </c>
      <c r="AG313">
        <v>0</v>
      </c>
    </row>
    <row r="314" spans="2:33" x14ac:dyDescent="0.35">
      <c r="B314" s="231">
        <v>2906</v>
      </c>
      <c r="C314" t="s">
        <v>463</v>
      </c>
      <c r="D314">
        <v>4</v>
      </c>
      <c r="E314">
        <v>10</v>
      </c>
      <c r="F314">
        <v>6</v>
      </c>
      <c r="G314">
        <v>16</v>
      </c>
      <c r="H314">
        <v>8</v>
      </c>
      <c r="I314">
        <v>6</v>
      </c>
      <c r="J314">
        <v>14</v>
      </c>
      <c r="K314">
        <v>60</v>
      </c>
      <c r="L314">
        <v>150</v>
      </c>
      <c r="M314">
        <v>90</v>
      </c>
      <c r="N314">
        <v>240</v>
      </c>
      <c r="O314">
        <v>120</v>
      </c>
      <c r="P314">
        <v>90</v>
      </c>
      <c r="Q314">
        <v>210</v>
      </c>
      <c r="R314">
        <v>8</v>
      </c>
      <c r="S314">
        <v>120</v>
      </c>
      <c r="T314">
        <v>60</v>
      </c>
      <c r="U314">
        <v>4</v>
      </c>
      <c r="V314">
        <v>60</v>
      </c>
      <c r="W314">
        <v>45</v>
      </c>
      <c r="X314">
        <v>2</v>
      </c>
      <c r="Y314">
        <v>30</v>
      </c>
      <c r="Z314">
        <v>30</v>
      </c>
      <c r="AA314" s="430">
        <v>0</v>
      </c>
      <c r="AB314" s="238">
        <v>0</v>
      </c>
      <c r="AC314" s="238">
        <v>0</v>
      </c>
      <c r="AD314" s="238">
        <v>0</v>
      </c>
      <c r="AE314" s="238">
        <v>0</v>
      </c>
      <c r="AF314" s="238">
        <v>0</v>
      </c>
      <c r="AG314">
        <v>0</v>
      </c>
    </row>
    <row r="315" spans="2:33" x14ac:dyDescent="0.35">
      <c r="B315" s="231">
        <v>2909</v>
      </c>
      <c r="C315" t="s">
        <v>464</v>
      </c>
      <c r="D315">
        <v>9</v>
      </c>
      <c r="E315">
        <v>28</v>
      </c>
      <c r="F315">
        <v>10</v>
      </c>
      <c r="G315">
        <v>38</v>
      </c>
      <c r="H315">
        <v>22</v>
      </c>
      <c r="I315">
        <v>7</v>
      </c>
      <c r="J315">
        <v>29</v>
      </c>
      <c r="K315">
        <v>135</v>
      </c>
      <c r="L315">
        <v>420</v>
      </c>
      <c r="M315">
        <v>150</v>
      </c>
      <c r="N315">
        <v>570</v>
      </c>
      <c r="O315">
        <v>330</v>
      </c>
      <c r="P315">
        <v>105</v>
      </c>
      <c r="Q315">
        <v>435</v>
      </c>
      <c r="R315">
        <v>18</v>
      </c>
      <c r="S315">
        <v>270</v>
      </c>
      <c r="T315">
        <v>45</v>
      </c>
      <c r="U315">
        <v>4</v>
      </c>
      <c r="V315">
        <v>60</v>
      </c>
      <c r="W315">
        <v>60</v>
      </c>
      <c r="X315">
        <v>1</v>
      </c>
      <c r="Y315">
        <v>15</v>
      </c>
      <c r="Z315">
        <v>15</v>
      </c>
      <c r="AA315" s="430">
        <v>2</v>
      </c>
      <c r="AB315" s="238">
        <v>30</v>
      </c>
      <c r="AC315" s="238">
        <v>0</v>
      </c>
      <c r="AD315" s="238">
        <v>2</v>
      </c>
      <c r="AE315" s="238">
        <v>30</v>
      </c>
      <c r="AF315" s="238">
        <v>0</v>
      </c>
      <c r="AG315">
        <v>0</v>
      </c>
    </row>
    <row r="316" spans="2:33" x14ac:dyDescent="0.35">
      <c r="B316" s="231">
        <v>2910</v>
      </c>
      <c r="C316" t="s">
        <v>1282</v>
      </c>
      <c r="D316">
        <v>12</v>
      </c>
      <c r="E316">
        <v>28</v>
      </c>
      <c r="F316">
        <v>28</v>
      </c>
      <c r="G316">
        <v>56</v>
      </c>
      <c r="H316">
        <v>5</v>
      </c>
      <c r="I316">
        <v>12</v>
      </c>
      <c r="J316">
        <v>17</v>
      </c>
      <c r="K316">
        <v>180</v>
      </c>
      <c r="L316">
        <v>420</v>
      </c>
      <c r="M316">
        <v>405</v>
      </c>
      <c r="N316">
        <v>825</v>
      </c>
      <c r="O316">
        <v>75</v>
      </c>
      <c r="P316">
        <v>180</v>
      </c>
      <c r="Q316">
        <v>255</v>
      </c>
      <c r="R316">
        <v>39</v>
      </c>
      <c r="S316">
        <v>585</v>
      </c>
      <c r="T316">
        <v>105</v>
      </c>
      <c r="U316">
        <v>16</v>
      </c>
      <c r="V316">
        <v>240</v>
      </c>
      <c r="W316">
        <v>60</v>
      </c>
      <c r="X316">
        <v>6</v>
      </c>
      <c r="Y316">
        <v>90</v>
      </c>
      <c r="Z316">
        <v>60</v>
      </c>
      <c r="AA316" s="430">
        <v>11</v>
      </c>
      <c r="AB316" s="238">
        <v>165</v>
      </c>
      <c r="AC316" s="238">
        <v>30</v>
      </c>
      <c r="AD316" s="238">
        <v>11</v>
      </c>
      <c r="AE316" s="238">
        <v>165</v>
      </c>
      <c r="AF316" s="238">
        <v>30</v>
      </c>
      <c r="AG316">
        <v>0</v>
      </c>
    </row>
    <row r="317" spans="2:33" x14ac:dyDescent="0.35">
      <c r="B317" s="231">
        <v>2912</v>
      </c>
      <c r="C317" t="s">
        <v>466</v>
      </c>
      <c r="D317">
        <v>0</v>
      </c>
      <c r="E317">
        <v>29</v>
      </c>
      <c r="F317">
        <v>39</v>
      </c>
      <c r="G317">
        <v>68</v>
      </c>
      <c r="H317">
        <v>6</v>
      </c>
      <c r="I317">
        <v>9</v>
      </c>
      <c r="J317">
        <v>15</v>
      </c>
      <c r="K317">
        <v>0</v>
      </c>
      <c r="L317">
        <v>420</v>
      </c>
      <c r="M317">
        <v>585</v>
      </c>
      <c r="N317">
        <v>1005</v>
      </c>
      <c r="O317">
        <v>90</v>
      </c>
      <c r="P317">
        <v>135</v>
      </c>
      <c r="Q317">
        <v>225</v>
      </c>
      <c r="R317">
        <v>0</v>
      </c>
      <c r="S317">
        <v>0</v>
      </c>
      <c r="T317">
        <v>0</v>
      </c>
      <c r="U317">
        <v>2</v>
      </c>
      <c r="V317">
        <v>30</v>
      </c>
      <c r="W317">
        <v>0</v>
      </c>
      <c r="X317">
        <v>3</v>
      </c>
      <c r="Y317">
        <v>45</v>
      </c>
      <c r="Z317">
        <v>15</v>
      </c>
      <c r="AA317" s="430">
        <v>0</v>
      </c>
      <c r="AB317" s="238">
        <v>0</v>
      </c>
      <c r="AC317" s="238">
        <v>0</v>
      </c>
      <c r="AD317" s="238">
        <v>0</v>
      </c>
      <c r="AE317" s="238">
        <v>0</v>
      </c>
      <c r="AF317" s="238">
        <v>0</v>
      </c>
      <c r="AG317">
        <v>0</v>
      </c>
    </row>
    <row r="318" spans="2:33" x14ac:dyDescent="0.35">
      <c r="B318" s="231">
        <v>2924</v>
      </c>
      <c r="C318" t="s">
        <v>467</v>
      </c>
      <c r="D318">
        <v>16</v>
      </c>
      <c r="E318">
        <v>12</v>
      </c>
      <c r="F318">
        <v>12</v>
      </c>
      <c r="G318">
        <v>24</v>
      </c>
      <c r="H318">
        <v>4</v>
      </c>
      <c r="I318">
        <v>3</v>
      </c>
      <c r="J318">
        <v>7</v>
      </c>
      <c r="K318">
        <v>240</v>
      </c>
      <c r="L318">
        <v>180</v>
      </c>
      <c r="M318">
        <v>170</v>
      </c>
      <c r="N318">
        <v>350</v>
      </c>
      <c r="O318">
        <v>60</v>
      </c>
      <c r="P318">
        <v>45</v>
      </c>
      <c r="Q318">
        <v>105</v>
      </c>
      <c r="R318">
        <v>25</v>
      </c>
      <c r="S318">
        <v>375</v>
      </c>
      <c r="T318">
        <v>60</v>
      </c>
      <c r="U318">
        <v>4</v>
      </c>
      <c r="V318">
        <v>60</v>
      </c>
      <c r="W318">
        <v>15</v>
      </c>
      <c r="X318">
        <v>1</v>
      </c>
      <c r="Y318">
        <v>15</v>
      </c>
      <c r="Z318">
        <v>0</v>
      </c>
      <c r="AA318" s="430">
        <v>16</v>
      </c>
      <c r="AB318" s="238">
        <v>240</v>
      </c>
      <c r="AC318" s="238">
        <v>15</v>
      </c>
      <c r="AD318" s="238">
        <v>16</v>
      </c>
      <c r="AE318" s="238">
        <v>240</v>
      </c>
      <c r="AF318" s="238">
        <v>15</v>
      </c>
      <c r="AG318">
        <v>0</v>
      </c>
    </row>
    <row r="319" spans="2:33" x14ac:dyDescent="0.35">
      <c r="B319" s="231">
        <v>2955</v>
      </c>
      <c r="C319" t="s">
        <v>468</v>
      </c>
      <c r="D319">
        <v>4</v>
      </c>
      <c r="E319">
        <v>8</v>
      </c>
      <c r="F319">
        <v>3</v>
      </c>
      <c r="G319">
        <v>11</v>
      </c>
      <c r="H319">
        <v>3</v>
      </c>
      <c r="I319">
        <v>1</v>
      </c>
      <c r="J319">
        <v>4</v>
      </c>
      <c r="K319">
        <v>60</v>
      </c>
      <c r="L319">
        <v>120</v>
      </c>
      <c r="M319">
        <v>45</v>
      </c>
      <c r="N319">
        <v>165</v>
      </c>
      <c r="O319">
        <v>45</v>
      </c>
      <c r="P319">
        <v>15</v>
      </c>
      <c r="Q319">
        <v>60</v>
      </c>
      <c r="R319">
        <v>7</v>
      </c>
      <c r="S319">
        <v>105</v>
      </c>
      <c r="T319">
        <v>30</v>
      </c>
      <c r="U319">
        <v>3</v>
      </c>
      <c r="V319">
        <v>45</v>
      </c>
      <c r="W319">
        <v>15</v>
      </c>
      <c r="X319">
        <v>0</v>
      </c>
      <c r="Y319">
        <v>0</v>
      </c>
      <c r="Z319">
        <v>0</v>
      </c>
      <c r="AA319" s="430">
        <v>2</v>
      </c>
      <c r="AB319" s="238">
        <v>30</v>
      </c>
      <c r="AC319" s="238">
        <v>15</v>
      </c>
      <c r="AD319" s="238">
        <v>2</v>
      </c>
      <c r="AE319" s="238">
        <v>30</v>
      </c>
      <c r="AF319" s="238">
        <v>15</v>
      </c>
      <c r="AG319">
        <v>0</v>
      </c>
    </row>
    <row r="320" spans="2:33" x14ac:dyDescent="0.35">
      <c r="B320" s="231">
        <v>2968</v>
      </c>
      <c r="C320" t="s">
        <v>469</v>
      </c>
      <c r="D320">
        <v>3</v>
      </c>
      <c r="E320">
        <v>33</v>
      </c>
      <c r="F320">
        <v>17</v>
      </c>
      <c r="G320">
        <v>50</v>
      </c>
      <c r="H320">
        <v>23</v>
      </c>
      <c r="I320">
        <v>14</v>
      </c>
      <c r="J320">
        <v>37</v>
      </c>
      <c r="K320">
        <v>45</v>
      </c>
      <c r="L320">
        <v>495</v>
      </c>
      <c r="M320">
        <v>255</v>
      </c>
      <c r="N320">
        <v>750</v>
      </c>
      <c r="O320">
        <v>345</v>
      </c>
      <c r="P320">
        <v>198</v>
      </c>
      <c r="Q320">
        <v>543</v>
      </c>
      <c r="R320">
        <v>7</v>
      </c>
      <c r="S320">
        <v>105</v>
      </c>
      <c r="T320">
        <v>45</v>
      </c>
      <c r="U320">
        <v>4</v>
      </c>
      <c r="V320">
        <v>60</v>
      </c>
      <c r="W320">
        <v>30</v>
      </c>
      <c r="X320">
        <v>3</v>
      </c>
      <c r="Y320">
        <v>45</v>
      </c>
      <c r="Z320">
        <v>30</v>
      </c>
      <c r="AA320" s="430">
        <v>0</v>
      </c>
      <c r="AB320" s="238">
        <v>0</v>
      </c>
      <c r="AC320" s="238">
        <v>0</v>
      </c>
      <c r="AD320" s="238">
        <v>0</v>
      </c>
      <c r="AE320" s="238">
        <v>0</v>
      </c>
      <c r="AF320" s="238">
        <v>0</v>
      </c>
      <c r="AG320">
        <v>0</v>
      </c>
    </row>
    <row r="321" spans="2:33" x14ac:dyDescent="0.35">
      <c r="B321" s="231">
        <v>3004</v>
      </c>
      <c r="C321" t="s">
        <v>470</v>
      </c>
      <c r="D321">
        <v>4</v>
      </c>
      <c r="E321">
        <v>22</v>
      </c>
      <c r="F321">
        <v>3</v>
      </c>
      <c r="G321">
        <v>25</v>
      </c>
      <c r="H321">
        <v>6</v>
      </c>
      <c r="I321">
        <v>2</v>
      </c>
      <c r="J321">
        <v>8</v>
      </c>
      <c r="K321">
        <v>60</v>
      </c>
      <c r="L321">
        <v>330</v>
      </c>
      <c r="M321">
        <v>45</v>
      </c>
      <c r="N321">
        <v>375</v>
      </c>
      <c r="O321">
        <v>90</v>
      </c>
      <c r="P321">
        <v>30</v>
      </c>
      <c r="Q321">
        <v>120</v>
      </c>
      <c r="R321">
        <v>2</v>
      </c>
      <c r="S321">
        <v>30</v>
      </c>
      <c r="T321">
        <v>15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 s="430">
        <v>0</v>
      </c>
      <c r="AB321" s="238">
        <v>0</v>
      </c>
      <c r="AC321" s="238">
        <v>0</v>
      </c>
      <c r="AD321" s="238">
        <v>0</v>
      </c>
      <c r="AE321" s="238">
        <v>0</v>
      </c>
      <c r="AF321" s="238">
        <v>0</v>
      </c>
      <c r="AG321">
        <v>1</v>
      </c>
    </row>
    <row r="322" spans="2:33" x14ac:dyDescent="0.35">
      <c r="B322" s="231">
        <v>3027</v>
      </c>
      <c r="C322" t="s">
        <v>471</v>
      </c>
      <c r="D322">
        <v>24</v>
      </c>
      <c r="E322">
        <v>52</v>
      </c>
      <c r="F322">
        <v>27</v>
      </c>
      <c r="G322">
        <v>79</v>
      </c>
      <c r="H322">
        <v>22</v>
      </c>
      <c r="I322">
        <v>10</v>
      </c>
      <c r="J322">
        <v>32</v>
      </c>
      <c r="K322">
        <v>354</v>
      </c>
      <c r="L322">
        <v>780</v>
      </c>
      <c r="M322">
        <v>405</v>
      </c>
      <c r="N322">
        <v>1185</v>
      </c>
      <c r="O322">
        <v>304.5</v>
      </c>
      <c r="P322">
        <v>144</v>
      </c>
      <c r="Q322">
        <v>448.5</v>
      </c>
      <c r="R322">
        <v>36</v>
      </c>
      <c r="S322">
        <v>537</v>
      </c>
      <c r="T322">
        <v>45</v>
      </c>
      <c r="U322">
        <v>9</v>
      </c>
      <c r="V322">
        <v>133.5</v>
      </c>
      <c r="W322">
        <v>51</v>
      </c>
      <c r="X322">
        <v>11</v>
      </c>
      <c r="Y322">
        <v>165</v>
      </c>
      <c r="Z322">
        <v>42</v>
      </c>
      <c r="AA322" s="430">
        <v>19</v>
      </c>
      <c r="AB322" s="238">
        <v>285</v>
      </c>
      <c r="AC322" s="238">
        <v>15</v>
      </c>
      <c r="AD322" s="238">
        <v>19</v>
      </c>
      <c r="AE322" s="238">
        <v>285</v>
      </c>
      <c r="AF322" s="238">
        <v>15</v>
      </c>
      <c r="AG322">
        <v>2</v>
      </c>
    </row>
    <row r="323" spans="2:33" x14ac:dyDescent="0.35">
      <c r="B323" s="231">
        <v>3042</v>
      </c>
      <c r="C323" t="s">
        <v>472</v>
      </c>
      <c r="D323">
        <v>5</v>
      </c>
      <c r="E323">
        <v>36</v>
      </c>
      <c r="F323">
        <v>31</v>
      </c>
      <c r="G323">
        <v>67</v>
      </c>
      <c r="H323">
        <v>13</v>
      </c>
      <c r="I323">
        <v>12</v>
      </c>
      <c r="J323">
        <v>25</v>
      </c>
      <c r="K323">
        <v>72.5</v>
      </c>
      <c r="L323">
        <v>527.5</v>
      </c>
      <c r="M323">
        <v>462.5</v>
      </c>
      <c r="N323">
        <v>990</v>
      </c>
      <c r="O323">
        <v>167</v>
      </c>
      <c r="P323">
        <v>167</v>
      </c>
      <c r="Q323">
        <v>334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23</v>
      </c>
      <c r="Y323">
        <v>335</v>
      </c>
      <c r="Z323">
        <v>70.5</v>
      </c>
      <c r="AA323" s="430">
        <v>24</v>
      </c>
      <c r="AB323" s="238">
        <v>357.5</v>
      </c>
      <c r="AC323" s="238">
        <v>51.5</v>
      </c>
      <c r="AD323" s="238">
        <v>18</v>
      </c>
      <c r="AE323" s="238">
        <v>267.5</v>
      </c>
      <c r="AF323" s="238">
        <v>51.5</v>
      </c>
      <c r="AG323">
        <v>0</v>
      </c>
    </row>
    <row r="324" spans="2:33" x14ac:dyDescent="0.35">
      <c r="B324" s="231">
        <v>3059</v>
      </c>
      <c r="C324" t="s">
        <v>473</v>
      </c>
      <c r="D324">
        <v>0</v>
      </c>
      <c r="E324">
        <v>8</v>
      </c>
      <c r="F324">
        <v>4</v>
      </c>
      <c r="G324">
        <v>12</v>
      </c>
      <c r="H324">
        <v>4</v>
      </c>
      <c r="I324">
        <v>4</v>
      </c>
      <c r="J324">
        <v>8</v>
      </c>
      <c r="K324">
        <v>0</v>
      </c>
      <c r="L324">
        <v>120</v>
      </c>
      <c r="M324">
        <v>60</v>
      </c>
      <c r="N324">
        <v>180</v>
      </c>
      <c r="O324">
        <v>60</v>
      </c>
      <c r="P324">
        <v>60</v>
      </c>
      <c r="Q324">
        <v>120</v>
      </c>
      <c r="R324">
        <v>1</v>
      </c>
      <c r="S324">
        <v>15</v>
      </c>
      <c r="T324">
        <v>15</v>
      </c>
      <c r="U324">
        <v>0</v>
      </c>
      <c r="V324">
        <v>0</v>
      </c>
      <c r="W324">
        <v>0</v>
      </c>
      <c r="X324">
        <v>2</v>
      </c>
      <c r="Y324">
        <v>30</v>
      </c>
      <c r="Z324">
        <v>15</v>
      </c>
      <c r="AA324" s="430">
        <v>0</v>
      </c>
      <c r="AB324" s="238">
        <v>0</v>
      </c>
      <c r="AC324" s="238">
        <v>0</v>
      </c>
      <c r="AD324" s="238">
        <v>0</v>
      </c>
      <c r="AE324" s="238">
        <v>0</v>
      </c>
      <c r="AF324" s="238">
        <v>0</v>
      </c>
      <c r="AG324">
        <v>0</v>
      </c>
    </row>
    <row r="325" spans="2:33" x14ac:dyDescent="0.35">
      <c r="B325" s="231">
        <v>3065</v>
      </c>
      <c r="C325" t="s">
        <v>474</v>
      </c>
      <c r="D325">
        <v>20</v>
      </c>
      <c r="E325">
        <v>30</v>
      </c>
      <c r="F325">
        <v>20</v>
      </c>
      <c r="G325">
        <v>50</v>
      </c>
      <c r="H325">
        <v>12</v>
      </c>
      <c r="I325">
        <v>8</v>
      </c>
      <c r="J325">
        <v>20</v>
      </c>
      <c r="K325">
        <v>300</v>
      </c>
      <c r="L325">
        <v>450</v>
      </c>
      <c r="M325">
        <v>300</v>
      </c>
      <c r="N325">
        <v>750</v>
      </c>
      <c r="O325">
        <v>180</v>
      </c>
      <c r="P325">
        <v>120</v>
      </c>
      <c r="Q325">
        <v>300</v>
      </c>
      <c r="R325">
        <v>40</v>
      </c>
      <c r="S325">
        <v>600</v>
      </c>
      <c r="T325">
        <v>90</v>
      </c>
      <c r="U325">
        <v>5</v>
      </c>
      <c r="V325">
        <v>75</v>
      </c>
      <c r="W325">
        <v>15</v>
      </c>
      <c r="X325">
        <v>6</v>
      </c>
      <c r="Y325">
        <v>90</v>
      </c>
      <c r="Z325">
        <v>45</v>
      </c>
      <c r="AA325" s="430">
        <v>19</v>
      </c>
      <c r="AB325" s="238">
        <v>285</v>
      </c>
      <c r="AC325" s="238">
        <v>15</v>
      </c>
      <c r="AD325" s="238">
        <v>19</v>
      </c>
      <c r="AE325" s="238">
        <v>285</v>
      </c>
      <c r="AF325" s="238">
        <v>15</v>
      </c>
      <c r="AG325">
        <v>1</v>
      </c>
    </row>
    <row r="326" spans="2:33" x14ac:dyDescent="0.35">
      <c r="B326" s="231">
        <v>3086</v>
      </c>
      <c r="C326" t="s">
        <v>475</v>
      </c>
      <c r="D326">
        <v>13</v>
      </c>
      <c r="E326">
        <v>28</v>
      </c>
      <c r="F326">
        <v>14</v>
      </c>
      <c r="G326">
        <v>42</v>
      </c>
      <c r="H326">
        <v>7</v>
      </c>
      <c r="I326">
        <v>3</v>
      </c>
      <c r="J326">
        <v>10</v>
      </c>
      <c r="K326">
        <v>195</v>
      </c>
      <c r="L326">
        <v>374</v>
      </c>
      <c r="M326">
        <v>210</v>
      </c>
      <c r="N326">
        <v>584</v>
      </c>
      <c r="O326">
        <v>95</v>
      </c>
      <c r="P326">
        <v>45</v>
      </c>
      <c r="Q326">
        <v>140</v>
      </c>
      <c r="R326">
        <v>18</v>
      </c>
      <c r="S326">
        <v>267</v>
      </c>
      <c r="T326">
        <v>45</v>
      </c>
      <c r="U326">
        <v>4</v>
      </c>
      <c r="V326">
        <v>48</v>
      </c>
      <c r="W326">
        <v>15</v>
      </c>
      <c r="X326">
        <v>20</v>
      </c>
      <c r="Y326">
        <v>278</v>
      </c>
      <c r="Z326">
        <v>35</v>
      </c>
      <c r="AA326" s="430">
        <v>7</v>
      </c>
      <c r="AB326" s="238">
        <v>105</v>
      </c>
      <c r="AC326" s="238">
        <v>15</v>
      </c>
      <c r="AD326" s="238">
        <v>0</v>
      </c>
      <c r="AE326" s="238">
        <v>0</v>
      </c>
      <c r="AF326" s="238">
        <v>0</v>
      </c>
      <c r="AG326">
        <v>1</v>
      </c>
    </row>
    <row r="327" spans="2:33" x14ac:dyDescent="0.35">
      <c r="B327" s="231">
        <v>3092</v>
      </c>
      <c r="C327" t="s">
        <v>476</v>
      </c>
      <c r="D327">
        <v>0</v>
      </c>
      <c r="E327">
        <v>6</v>
      </c>
      <c r="F327">
        <v>14</v>
      </c>
      <c r="G327">
        <v>20</v>
      </c>
      <c r="H327">
        <v>2</v>
      </c>
      <c r="I327">
        <v>5</v>
      </c>
      <c r="J327">
        <v>7</v>
      </c>
      <c r="K327">
        <v>0</v>
      </c>
      <c r="L327">
        <v>85</v>
      </c>
      <c r="M327">
        <v>210</v>
      </c>
      <c r="N327">
        <v>295</v>
      </c>
      <c r="O327">
        <v>30</v>
      </c>
      <c r="P327">
        <v>75</v>
      </c>
      <c r="Q327">
        <v>105</v>
      </c>
      <c r="R327">
        <v>1</v>
      </c>
      <c r="S327">
        <v>15</v>
      </c>
      <c r="T327">
        <v>0</v>
      </c>
      <c r="U327">
        <v>0</v>
      </c>
      <c r="V327">
        <v>0</v>
      </c>
      <c r="W327">
        <v>0</v>
      </c>
      <c r="X327">
        <v>4</v>
      </c>
      <c r="Y327">
        <v>60</v>
      </c>
      <c r="Z327">
        <v>30</v>
      </c>
      <c r="AA327" s="430">
        <v>1</v>
      </c>
      <c r="AB327" s="238">
        <v>15</v>
      </c>
      <c r="AC327" s="238">
        <v>0</v>
      </c>
      <c r="AD327" s="238">
        <v>0</v>
      </c>
      <c r="AE327" s="238">
        <v>0</v>
      </c>
      <c r="AF327" s="238">
        <v>0</v>
      </c>
      <c r="AG327">
        <v>0</v>
      </c>
    </row>
    <row r="328" spans="2:33" x14ac:dyDescent="0.35">
      <c r="B328" s="231">
        <v>3114</v>
      </c>
      <c r="C328" t="s">
        <v>477</v>
      </c>
      <c r="D328">
        <v>2</v>
      </c>
      <c r="E328">
        <v>22</v>
      </c>
      <c r="F328">
        <v>15</v>
      </c>
      <c r="G328">
        <v>37</v>
      </c>
      <c r="H328">
        <v>13</v>
      </c>
      <c r="I328">
        <v>12</v>
      </c>
      <c r="J328">
        <v>25</v>
      </c>
      <c r="K328">
        <v>30</v>
      </c>
      <c r="L328">
        <v>270</v>
      </c>
      <c r="M328">
        <v>225</v>
      </c>
      <c r="N328">
        <v>495</v>
      </c>
      <c r="O328">
        <v>168</v>
      </c>
      <c r="P328">
        <v>162</v>
      </c>
      <c r="Q328">
        <v>330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 s="430">
        <v>0</v>
      </c>
      <c r="AB328" s="238">
        <v>0</v>
      </c>
      <c r="AC328" s="238">
        <v>0</v>
      </c>
      <c r="AD328" s="238">
        <v>0</v>
      </c>
      <c r="AE328" s="238">
        <v>0</v>
      </c>
      <c r="AF328" s="238">
        <v>0</v>
      </c>
      <c r="AG328">
        <v>0</v>
      </c>
    </row>
    <row r="329" spans="2:33" x14ac:dyDescent="0.35">
      <c r="B329" s="231">
        <v>3149</v>
      </c>
      <c r="C329" t="s">
        <v>478</v>
      </c>
      <c r="D329">
        <v>0</v>
      </c>
      <c r="E329">
        <v>17</v>
      </c>
      <c r="F329">
        <v>31</v>
      </c>
      <c r="G329">
        <v>48</v>
      </c>
      <c r="H329">
        <v>0</v>
      </c>
      <c r="I329">
        <v>0</v>
      </c>
      <c r="J329">
        <v>0</v>
      </c>
      <c r="K329">
        <v>0</v>
      </c>
      <c r="L329">
        <v>212</v>
      </c>
      <c r="M329">
        <v>458</v>
      </c>
      <c r="N329">
        <v>670</v>
      </c>
      <c r="O329">
        <v>0</v>
      </c>
      <c r="P329">
        <v>0</v>
      </c>
      <c r="Q329">
        <v>0</v>
      </c>
      <c r="R329">
        <v>5</v>
      </c>
      <c r="S329">
        <v>70</v>
      </c>
      <c r="T329">
        <v>0</v>
      </c>
      <c r="U329">
        <v>2</v>
      </c>
      <c r="V329">
        <v>24</v>
      </c>
      <c r="W329">
        <v>0</v>
      </c>
      <c r="X329">
        <v>3</v>
      </c>
      <c r="Y329">
        <v>45</v>
      </c>
      <c r="Z329">
        <v>0</v>
      </c>
      <c r="AA329" s="430">
        <v>0</v>
      </c>
      <c r="AB329" s="238">
        <v>0</v>
      </c>
      <c r="AC329" s="238">
        <v>0</v>
      </c>
      <c r="AD329" s="238">
        <v>0</v>
      </c>
      <c r="AE329" s="238">
        <v>0</v>
      </c>
      <c r="AF329" s="238">
        <v>0</v>
      </c>
      <c r="AG329">
        <v>0</v>
      </c>
    </row>
    <row r="330" spans="2:33" x14ac:dyDescent="0.35">
      <c r="B330" s="231">
        <v>3169</v>
      </c>
      <c r="C330" t="s">
        <v>479</v>
      </c>
      <c r="D330">
        <v>0</v>
      </c>
      <c r="E330">
        <v>54</v>
      </c>
      <c r="F330">
        <v>50</v>
      </c>
      <c r="G330">
        <v>104</v>
      </c>
      <c r="H330">
        <v>0</v>
      </c>
      <c r="I330">
        <v>0</v>
      </c>
      <c r="J330">
        <v>0</v>
      </c>
      <c r="K330">
        <v>0</v>
      </c>
      <c r="L330">
        <v>684.33</v>
      </c>
      <c r="M330">
        <v>711.48</v>
      </c>
      <c r="N330">
        <v>1395.81</v>
      </c>
      <c r="O330">
        <v>0</v>
      </c>
      <c r="P330">
        <v>0</v>
      </c>
      <c r="Q330">
        <v>0</v>
      </c>
      <c r="R330">
        <v>2</v>
      </c>
      <c r="S330">
        <v>30</v>
      </c>
      <c r="T330">
        <v>0</v>
      </c>
      <c r="U330">
        <v>6</v>
      </c>
      <c r="V330">
        <v>80.37</v>
      </c>
      <c r="W330">
        <v>0</v>
      </c>
      <c r="X330">
        <v>6</v>
      </c>
      <c r="Y330">
        <v>78</v>
      </c>
      <c r="Z330">
        <v>0</v>
      </c>
      <c r="AA330" s="430">
        <v>0</v>
      </c>
      <c r="AB330" s="238">
        <v>0</v>
      </c>
      <c r="AC330" s="238">
        <v>0</v>
      </c>
      <c r="AD330" s="238">
        <v>0</v>
      </c>
      <c r="AE330" s="238">
        <v>0</v>
      </c>
      <c r="AF330" s="238">
        <v>0</v>
      </c>
      <c r="AG330">
        <v>0</v>
      </c>
    </row>
    <row r="331" spans="2:33" x14ac:dyDescent="0.35">
      <c r="B331" s="231">
        <v>3226</v>
      </c>
      <c r="C331" t="s">
        <v>480</v>
      </c>
      <c r="D331">
        <v>3</v>
      </c>
      <c r="E331">
        <v>14</v>
      </c>
      <c r="F331">
        <v>8</v>
      </c>
      <c r="G331">
        <v>22</v>
      </c>
      <c r="H331">
        <v>6</v>
      </c>
      <c r="I331">
        <v>5</v>
      </c>
      <c r="J331">
        <v>11</v>
      </c>
      <c r="K331">
        <v>45</v>
      </c>
      <c r="L331">
        <v>192</v>
      </c>
      <c r="M331">
        <v>120</v>
      </c>
      <c r="N331">
        <v>312</v>
      </c>
      <c r="O331">
        <v>81</v>
      </c>
      <c r="P331">
        <v>57</v>
      </c>
      <c r="Q331">
        <v>138</v>
      </c>
      <c r="R331">
        <v>3</v>
      </c>
      <c r="S331">
        <v>45</v>
      </c>
      <c r="T331">
        <v>15</v>
      </c>
      <c r="U331">
        <v>3</v>
      </c>
      <c r="V331">
        <v>45</v>
      </c>
      <c r="W331">
        <v>30</v>
      </c>
      <c r="X331">
        <v>6</v>
      </c>
      <c r="Y331">
        <v>90</v>
      </c>
      <c r="Z331">
        <v>24</v>
      </c>
      <c r="AA331" s="430">
        <v>0</v>
      </c>
      <c r="AB331" s="238">
        <v>0</v>
      </c>
      <c r="AC331" s="238">
        <v>0</v>
      </c>
      <c r="AD331" s="238">
        <v>0</v>
      </c>
      <c r="AE331" s="238">
        <v>0</v>
      </c>
      <c r="AF331" s="238">
        <v>0</v>
      </c>
      <c r="AG331">
        <v>0</v>
      </c>
    </row>
    <row r="332" spans="2:33" x14ac:dyDescent="0.35">
      <c r="B332" s="231">
        <v>3248</v>
      </c>
      <c r="C332" t="s">
        <v>1219</v>
      </c>
      <c r="D332">
        <v>0</v>
      </c>
      <c r="E332">
        <v>2</v>
      </c>
      <c r="F332">
        <v>2</v>
      </c>
      <c r="G332">
        <v>4</v>
      </c>
      <c r="H332">
        <v>2</v>
      </c>
      <c r="I332">
        <v>2</v>
      </c>
      <c r="J332">
        <v>4</v>
      </c>
      <c r="K332">
        <v>0</v>
      </c>
      <c r="L332">
        <v>0</v>
      </c>
      <c r="M332">
        <v>0</v>
      </c>
      <c r="N332">
        <v>0</v>
      </c>
      <c r="O332">
        <v>5</v>
      </c>
      <c r="P332">
        <v>5</v>
      </c>
      <c r="Q332">
        <v>10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 s="430">
        <v>0</v>
      </c>
      <c r="AB332" s="238">
        <v>0</v>
      </c>
      <c r="AC332" s="238">
        <v>0</v>
      </c>
      <c r="AD332" s="238">
        <v>0</v>
      </c>
      <c r="AE332" s="238">
        <v>0</v>
      </c>
      <c r="AF332" s="238">
        <v>0</v>
      </c>
      <c r="AG332">
        <v>0</v>
      </c>
    </row>
    <row r="333" spans="2:33" x14ac:dyDescent="0.35">
      <c r="B333" s="231">
        <v>3258</v>
      </c>
      <c r="C333" t="s">
        <v>481</v>
      </c>
      <c r="D333">
        <v>11</v>
      </c>
      <c r="E333">
        <v>23</v>
      </c>
      <c r="F333">
        <v>11</v>
      </c>
      <c r="G333">
        <v>34</v>
      </c>
      <c r="H333">
        <v>11</v>
      </c>
      <c r="I333">
        <v>2</v>
      </c>
      <c r="J333">
        <v>13</v>
      </c>
      <c r="K333">
        <v>165</v>
      </c>
      <c r="L333">
        <v>345</v>
      </c>
      <c r="M333">
        <v>165</v>
      </c>
      <c r="N333">
        <v>510</v>
      </c>
      <c r="O333">
        <v>157.5</v>
      </c>
      <c r="P333">
        <v>30</v>
      </c>
      <c r="Q333">
        <v>187.5</v>
      </c>
      <c r="R333">
        <v>16</v>
      </c>
      <c r="S333">
        <v>240</v>
      </c>
      <c r="T333">
        <v>60</v>
      </c>
      <c r="U333">
        <v>11</v>
      </c>
      <c r="V333">
        <v>165</v>
      </c>
      <c r="W333">
        <v>52.5</v>
      </c>
      <c r="X333">
        <v>7</v>
      </c>
      <c r="Y333">
        <v>105</v>
      </c>
      <c r="Z333">
        <v>30</v>
      </c>
      <c r="AA333" s="430">
        <v>1</v>
      </c>
      <c r="AB333" s="238">
        <v>15</v>
      </c>
      <c r="AC333" s="238">
        <v>0</v>
      </c>
      <c r="AD333" s="238">
        <v>1</v>
      </c>
      <c r="AE333" s="238">
        <v>15</v>
      </c>
      <c r="AF333" s="238">
        <v>0</v>
      </c>
      <c r="AG333">
        <v>1</v>
      </c>
    </row>
    <row r="334" spans="2:33" x14ac:dyDescent="0.35">
      <c r="B334" s="231">
        <v>3261</v>
      </c>
      <c r="C334" t="s">
        <v>482</v>
      </c>
      <c r="D334">
        <v>24</v>
      </c>
      <c r="E334">
        <v>21</v>
      </c>
      <c r="F334">
        <v>19</v>
      </c>
      <c r="G334">
        <v>40</v>
      </c>
      <c r="H334">
        <v>7</v>
      </c>
      <c r="I334">
        <v>7</v>
      </c>
      <c r="J334">
        <v>14</v>
      </c>
      <c r="K334">
        <v>360</v>
      </c>
      <c r="L334">
        <v>315</v>
      </c>
      <c r="M334">
        <v>285</v>
      </c>
      <c r="N334">
        <v>600</v>
      </c>
      <c r="O334">
        <v>105</v>
      </c>
      <c r="P334">
        <v>105</v>
      </c>
      <c r="Q334">
        <v>210</v>
      </c>
      <c r="R334">
        <v>24</v>
      </c>
      <c r="S334">
        <v>360</v>
      </c>
      <c r="T334">
        <v>90</v>
      </c>
      <c r="U334">
        <v>8</v>
      </c>
      <c r="V334">
        <v>120</v>
      </c>
      <c r="W334">
        <v>0</v>
      </c>
      <c r="X334">
        <v>3</v>
      </c>
      <c r="Y334">
        <v>45</v>
      </c>
      <c r="Z334">
        <v>0</v>
      </c>
      <c r="AA334" s="430">
        <v>0</v>
      </c>
      <c r="AB334" s="238">
        <v>0</v>
      </c>
      <c r="AC334" s="238">
        <v>0</v>
      </c>
      <c r="AD334" s="238">
        <v>0</v>
      </c>
      <c r="AE334" s="238">
        <v>0</v>
      </c>
      <c r="AF334" s="238">
        <v>0</v>
      </c>
      <c r="AG334">
        <v>0</v>
      </c>
    </row>
    <row r="335" spans="2:33" x14ac:dyDescent="0.35">
      <c r="B335" s="231">
        <v>3265</v>
      </c>
      <c r="C335" t="s">
        <v>483</v>
      </c>
      <c r="D335">
        <v>19</v>
      </c>
      <c r="E335">
        <v>18</v>
      </c>
      <c r="F335">
        <v>6</v>
      </c>
      <c r="G335">
        <v>24</v>
      </c>
      <c r="H335">
        <v>3</v>
      </c>
      <c r="I335">
        <v>2</v>
      </c>
      <c r="J335">
        <v>5</v>
      </c>
      <c r="K335">
        <v>285</v>
      </c>
      <c r="L335">
        <v>270</v>
      </c>
      <c r="M335">
        <v>90</v>
      </c>
      <c r="N335">
        <v>360</v>
      </c>
      <c r="O335">
        <v>45</v>
      </c>
      <c r="P335">
        <v>30</v>
      </c>
      <c r="Q335">
        <v>75</v>
      </c>
      <c r="R335">
        <v>2</v>
      </c>
      <c r="S335">
        <v>30</v>
      </c>
      <c r="T335">
        <v>15</v>
      </c>
      <c r="U335">
        <v>6</v>
      </c>
      <c r="V335">
        <v>90</v>
      </c>
      <c r="W335">
        <v>0</v>
      </c>
      <c r="X335">
        <v>30</v>
      </c>
      <c r="Y335">
        <v>450</v>
      </c>
      <c r="Z335">
        <v>30</v>
      </c>
      <c r="AA335" s="430">
        <v>0</v>
      </c>
      <c r="AB335" s="238">
        <v>0</v>
      </c>
      <c r="AC335" s="238">
        <v>0</v>
      </c>
      <c r="AD335" s="238">
        <v>0</v>
      </c>
      <c r="AE335" s="238">
        <v>0</v>
      </c>
      <c r="AF335" s="238">
        <v>0</v>
      </c>
      <c r="AG335">
        <v>1</v>
      </c>
    </row>
    <row r="336" spans="2:33" x14ac:dyDescent="0.35">
      <c r="B336" s="231">
        <v>3270</v>
      </c>
      <c r="C336" t="s">
        <v>484</v>
      </c>
      <c r="D336">
        <v>1</v>
      </c>
      <c r="E336">
        <v>27</v>
      </c>
      <c r="F336">
        <v>16</v>
      </c>
      <c r="G336">
        <v>43</v>
      </c>
      <c r="H336">
        <v>0</v>
      </c>
      <c r="I336">
        <v>0</v>
      </c>
      <c r="J336">
        <v>0</v>
      </c>
      <c r="K336">
        <v>15</v>
      </c>
      <c r="L336">
        <v>402</v>
      </c>
      <c r="M336">
        <v>240</v>
      </c>
      <c r="N336">
        <v>642</v>
      </c>
      <c r="O336">
        <v>0</v>
      </c>
      <c r="P336">
        <v>0</v>
      </c>
      <c r="Q336">
        <v>0</v>
      </c>
      <c r="R336">
        <v>5</v>
      </c>
      <c r="S336">
        <v>75</v>
      </c>
      <c r="T336">
        <v>0</v>
      </c>
      <c r="U336">
        <v>5</v>
      </c>
      <c r="V336">
        <v>75</v>
      </c>
      <c r="W336">
        <v>0</v>
      </c>
      <c r="X336">
        <v>2</v>
      </c>
      <c r="Y336">
        <v>30</v>
      </c>
      <c r="Z336">
        <v>0</v>
      </c>
      <c r="AA336" s="430">
        <v>0</v>
      </c>
      <c r="AB336" s="238">
        <v>0</v>
      </c>
      <c r="AC336" s="238">
        <v>0</v>
      </c>
      <c r="AD336" s="238">
        <v>0</v>
      </c>
      <c r="AE336" s="238">
        <v>0</v>
      </c>
      <c r="AF336" s="238">
        <v>0</v>
      </c>
      <c r="AG336">
        <v>0</v>
      </c>
    </row>
    <row r="337" spans="2:33" x14ac:dyDescent="0.35">
      <c r="B337" s="231">
        <v>3278</v>
      </c>
      <c r="C337" t="s">
        <v>485</v>
      </c>
      <c r="D337">
        <v>13</v>
      </c>
      <c r="E337">
        <v>51</v>
      </c>
      <c r="F337">
        <v>24</v>
      </c>
      <c r="G337">
        <v>75</v>
      </c>
      <c r="H337">
        <v>28</v>
      </c>
      <c r="I337">
        <v>9</v>
      </c>
      <c r="J337">
        <v>37</v>
      </c>
      <c r="K337">
        <v>195</v>
      </c>
      <c r="L337">
        <v>765</v>
      </c>
      <c r="M337">
        <v>360</v>
      </c>
      <c r="N337">
        <v>1125</v>
      </c>
      <c r="O337">
        <v>390</v>
      </c>
      <c r="P337">
        <v>135</v>
      </c>
      <c r="Q337">
        <v>525</v>
      </c>
      <c r="R337">
        <v>11</v>
      </c>
      <c r="S337">
        <v>165</v>
      </c>
      <c r="T337">
        <v>45</v>
      </c>
      <c r="U337">
        <v>11</v>
      </c>
      <c r="V337">
        <v>165</v>
      </c>
      <c r="W337">
        <v>45</v>
      </c>
      <c r="X337">
        <v>41</v>
      </c>
      <c r="Y337">
        <v>615</v>
      </c>
      <c r="Z337">
        <v>185</v>
      </c>
      <c r="AA337" s="430">
        <v>17</v>
      </c>
      <c r="AB337" s="238">
        <v>255</v>
      </c>
      <c r="AC337" s="238">
        <v>0</v>
      </c>
      <c r="AD337" s="238">
        <v>0</v>
      </c>
      <c r="AE337" s="238">
        <v>0</v>
      </c>
      <c r="AF337" s="238">
        <v>0</v>
      </c>
      <c r="AG337">
        <v>0</v>
      </c>
    </row>
    <row r="338" spans="2:33" x14ac:dyDescent="0.35">
      <c r="B338" s="231">
        <v>3338</v>
      </c>
      <c r="C338" t="s">
        <v>486</v>
      </c>
      <c r="D338">
        <v>10</v>
      </c>
      <c r="E338">
        <v>26</v>
      </c>
      <c r="F338">
        <v>15</v>
      </c>
      <c r="G338">
        <v>41</v>
      </c>
      <c r="H338">
        <v>5</v>
      </c>
      <c r="I338">
        <v>5</v>
      </c>
      <c r="J338">
        <v>10</v>
      </c>
      <c r="K338">
        <v>150</v>
      </c>
      <c r="L338">
        <v>390</v>
      </c>
      <c r="M338">
        <v>225</v>
      </c>
      <c r="N338">
        <v>615</v>
      </c>
      <c r="O338">
        <v>75</v>
      </c>
      <c r="P338">
        <v>75</v>
      </c>
      <c r="Q338">
        <v>150</v>
      </c>
      <c r="R338">
        <v>4</v>
      </c>
      <c r="S338">
        <v>60</v>
      </c>
      <c r="T338">
        <v>0</v>
      </c>
      <c r="U338">
        <v>3</v>
      </c>
      <c r="V338">
        <v>45</v>
      </c>
      <c r="W338">
        <v>0</v>
      </c>
      <c r="X338">
        <v>3</v>
      </c>
      <c r="Y338">
        <v>45</v>
      </c>
      <c r="Z338">
        <v>15</v>
      </c>
      <c r="AA338" s="430">
        <v>5</v>
      </c>
      <c r="AB338" s="238">
        <v>75</v>
      </c>
      <c r="AC338" s="238">
        <v>0</v>
      </c>
      <c r="AD338" s="238">
        <v>0</v>
      </c>
      <c r="AE338" s="238">
        <v>0</v>
      </c>
      <c r="AF338" s="238">
        <v>0</v>
      </c>
      <c r="AG338">
        <v>0</v>
      </c>
    </row>
    <row r="339" spans="2:33" x14ac:dyDescent="0.35">
      <c r="B339" s="231">
        <v>3351</v>
      </c>
      <c r="C339" t="s">
        <v>487</v>
      </c>
      <c r="D339">
        <v>1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15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 s="430">
        <v>0</v>
      </c>
      <c r="AB339" s="238">
        <v>0</v>
      </c>
      <c r="AC339" s="238">
        <v>0</v>
      </c>
      <c r="AD339" s="238">
        <v>0</v>
      </c>
      <c r="AE339" s="238">
        <v>0</v>
      </c>
      <c r="AF339" s="238">
        <v>0</v>
      </c>
      <c r="AG339">
        <v>0</v>
      </c>
    </row>
    <row r="340" spans="2:33" x14ac:dyDescent="0.35">
      <c r="B340" s="231">
        <v>3379</v>
      </c>
      <c r="C340" t="s">
        <v>488</v>
      </c>
      <c r="D340">
        <v>3</v>
      </c>
      <c r="E340">
        <v>17</v>
      </c>
      <c r="F340">
        <v>8</v>
      </c>
      <c r="G340">
        <v>25</v>
      </c>
      <c r="H340">
        <v>5</v>
      </c>
      <c r="I340">
        <v>2</v>
      </c>
      <c r="J340">
        <v>7</v>
      </c>
      <c r="K340">
        <v>45</v>
      </c>
      <c r="L340">
        <v>252</v>
      </c>
      <c r="M340">
        <v>120</v>
      </c>
      <c r="N340">
        <v>372</v>
      </c>
      <c r="O340">
        <v>57</v>
      </c>
      <c r="P340">
        <v>30</v>
      </c>
      <c r="Q340">
        <v>87</v>
      </c>
      <c r="R340">
        <v>3</v>
      </c>
      <c r="S340">
        <v>45</v>
      </c>
      <c r="T340">
        <v>0</v>
      </c>
      <c r="U340">
        <v>4</v>
      </c>
      <c r="V340">
        <v>60</v>
      </c>
      <c r="W340">
        <v>9</v>
      </c>
      <c r="X340">
        <v>5</v>
      </c>
      <c r="Y340">
        <v>75</v>
      </c>
      <c r="Z340">
        <v>0</v>
      </c>
      <c r="AA340" s="430">
        <v>0</v>
      </c>
      <c r="AB340" s="238">
        <v>0</v>
      </c>
      <c r="AC340" s="238">
        <v>0</v>
      </c>
      <c r="AD340" s="238">
        <v>0</v>
      </c>
      <c r="AE340" s="238">
        <v>0</v>
      </c>
      <c r="AF340" s="238">
        <v>0</v>
      </c>
      <c r="AG340">
        <v>0</v>
      </c>
    </row>
    <row r="341" spans="2:33" x14ac:dyDescent="0.35">
      <c r="B341" s="231">
        <v>3384</v>
      </c>
      <c r="C341" t="s">
        <v>489</v>
      </c>
      <c r="D341">
        <v>12</v>
      </c>
      <c r="E341">
        <v>16</v>
      </c>
      <c r="F341">
        <v>12</v>
      </c>
      <c r="G341">
        <v>28</v>
      </c>
      <c r="H341">
        <v>6</v>
      </c>
      <c r="I341">
        <v>2</v>
      </c>
      <c r="J341">
        <v>8</v>
      </c>
      <c r="K341">
        <v>180</v>
      </c>
      <c r="L341">
        <v>240</v>
      </c>
      <c r="M341">
        <v>180</v>
      </c>
      <c r="N341">
        <v>420</v>
      </c>
      <c r="O341">
        <v>90</v>
      </c>
      <c r="P341">
        <v>30</v>
      </c>
      <c r="Q341">
        <v>120</v>
      </c>
      <c r="R341">
        <v>9</v>
      </c>
      <c r="S341">
        <v>135</v>
      </c>
      <c r="T341">
        <v>15</v>
      </c>
      <c r="U341">
        <v>7</v>
      </c>
      <c r="V341">
        <v>105</v>
      </c>
      <c r="W341">
        <v>30</v>
      </c>
      <c r="X341">
        <v>10</v>
      </c>
      <c r="Y341">
        <v>150</v>
      </c>
      <c r="Z341">
        <v>30</v>
      </c>
      <c r="AA341" s="430">
        <v>6</v>
      </c>
      <c r="AB341" s="238">
        <v>90</v>
      </c>
      <c r="AC341" s="238">
        <v>0</v>
      </c>
      <c r="AD341" s="238">
        <v>0</v>
      </c>
      <c r="AE341" s="238">
        <v>0</v>
      </c>
      <c r="AF341" s="238">
        <v>0</v>
      </c>
      <c r="AG341">
        <v>0</v>
      </c>
    </row>
    <row r="342" spans="2:33" x14ac:dyDescent="0.35">
      <c r="B342" s="231">
        <v>3420</v>
      </c>
      <c r="C342" t="s">
        <v>490</v>
      </c>
      <c r="D342">
        <v>9</v>
      </c>
      <c r="E342">
        <v>26</v>
      </c>
      <c r="F342">
        <v>19</v>
      </c>
      <c r="G342">
        <v>45</v>
      </c>
      <c r="H342">
        <v>18</v>
      </c>
      <c r="I342">
        <v>16</v>
      </c>
      <c r="J342">
        <v>34</v>
      </c>
      <c r="K342">
        <v>135</v>
      </c>
      <c r="L342">
        <v>390</v>
      </c>
      <c r="M342">
        <v>255</v>
      </c>
      <c r="N342">
        <v>645</v>
      </c>
      <c r="O342">
        <v>270</v>
      </c>
      <c r="P342">
        <v>240</v>
      </c>
      <c r="Q342">
        <v>510</v>
      </c>
      <c r="R342">
        <v>0</v>
      </c>
      <c r="S342">
        <v>0</v>
      </c>
      <c r="T342">
        <v>0</v>
      </c>
      <c r="U342">
        <v>3</v>
      </c>
      <c r="V342">
        <v>45</v>
      </c>
      <c r="W342">
        <v>0</v>
      </c>
      <c r="X342">
        <v>1</v>
      </c>
      <c r="Y342">
        <v>15</v>
      </c>
      <c r="Z342">
        <v>0</v>
      </c>
      <c r="AA342" s="430">
        <v>0</v>
      </c>
      <c r="AB342" s="238">
        <v>0</v>
      </c>
      <c r="AC342" s="238">
        <v>0</v>
      </c>
      <c r="AD342" s="238">
        <v>0</v>
      </c>
      <c r="AE342" s="238">
        <v>0</v>
      </c>
      <c r="AF342" s="238">
        <v>0</v>
      </c>
      <c r="AG342">
        <v>0</v>
      </c>
    </row>
    <row r="343" spans="2:33" x14ac:dyDescent="0.35">
      <c r="B343" s="231">
        <v>3426</v>
      </c>
      <c r="C343" t="s">
        <v>491</v>
      </c>
      <c r="D343">
        <v>9</v>
      </c>
      <c r="E343">
        <v>36</v>
      </c>
      <c r="F343">
        <v>16</v>
      </c>
      <c r="G343">
        <v>52</v>
      </c>
      <c r="H343">
        <v>24</v>
      </c>
      <c r="I343">
        <v>9</v>
      </c>
      <c r="J343">
        <v>33</v>
      </c>
      <c r="K343">
        <v>135</v>
      </c>
      <c r="L343">
        <v>537</v>
      </c>
      <c r="M343">
        <v>234</v>
      </c>
      <c r="N343">
        <v>771</v>
      </c>
      <c r="O343">
        <v>261</v>
      </c>
      <c r="P343">
        <v>135</v>
      </c>
      <c r="Q343">
        <v>396</v>
      </c>
      <c r="R343">
        <v>10</v>
      </c>
      <c r="S343">
        <v>141</v>
      </c>
      <c r="T343">
        <v>21</v>
      </c>
      <c r="U343">
        <v>11</v>
      </c>
      <c r="V343">
        <v>165</v>
      </c>
      <c r="W343">
        <v>108</v>
      </c>
      <c r="X343">
        <v>7</v>
      </c>
      <c r="Y343">
        <v>105</v>
      </c>
      <c r="Z343">
        <v>57</v>
      </c>
      <c r="AA343" s="430">
        <v>0</v>
      </c>
      <c r="AB343" s="238">
        <v>0</v>
      </c>
      <c r="AC343" s="238">
        <v>0</v>
      </c>
      <c r="AD343" s="238">
        <v>0</v>
      </c>
      <c r="AE343" s="238">
        <v>0</v>
      </c>
      <c r="AF343" s="238">
        <v>0</v>
      </c>
      <c r="AG343">
        <v>3</v>
      </c>
    </row>
    <row r="344" spans="2:33" x14ac:dyDescent="0.35">
      <c r="B344" s="231">
        <v>3451</v>
      </c>
      <c r="C344" t="s">
        <v>492</v>
      </c>
      <c r="D344">
        <v>10</v>
      </c>
      <c r="E344">
        <v>19</v>
      </c>
      <c r="F344">
        <v>15</v>
      </c>
      <c r="G344">
        <v>34</v>
      </c>
      <c r="H344">
        <v>9</v>
      </c>
      <c r="I344">
        <v>9</v>
      </c>
      <c r="J344">
        <v>18</v>
      </c>
      <c r="K344">
        <v>150</v>
      </c>
      <c r="L344">
        <v>285</v>
      </c>
      <c r="M344">
        <v>225</v>
      </c>
      <c r="N344">
        <v>510</v>
      </c>
      <c r="O344">
        <v>135</v>
      </c>
      <c r="P344">
        <v>135</v>
      </c>
      <c r="Q344">
        <v>270</v>
      </c>
      <c r="R344">
        <v>30</v>
      </c>
      <c r="S344">
        <v>450</v>
      </c>
      <c r="T344">
        <v>195</v>
      </c>
      <c r="U344">
        <v>7</v>
      </c>
      <c r="V344">
        <v>105</v>
      </c>
      <c r="W344">
        <v>30</v>
      </c>
      <c r="X344">
        <v>0</v>
      </c>
      <c r="Y344">
        <v>0</v>
      </c>
      <c r="Z344">
        <v>0</v>
      </c>
      <c r="AA344" s="430">
        <v>15</v>
      </c>
      <c r="AB344" s="238">
        <v>225</v>
      </c>
      <c r="AC344" s="238">
        <v>15</v>
      </c>
      <c r="AD344" s="238">
        <v>15</v>
      </c>
      <c r="AE344" s="238">
        <v>225</v>
      </c>
      <c r="AF344" s="238">
        <v>15</v>
      </c>
      <c r="AG344">
        <v>1</v>
      </c>
    </row>
    <row r="345" spans="2:33" x14ac:dyDescent="0.35">
      <c r="B345" s="231">
        <v>3461</v>
      </c>
      <c r="C345" t="s">
        <v>493</v>
      </c>
      <c r="D345">
        <v>12</v>
      </c>
      <c r="E345">
        <v>23</v>
      </c>
      <c r="F345">
        <v>11</v>
      </c>
      <c r="G345">
        <v>34</v>
      </c>
      <c r="H345">
        <v>16</v>
      </c>
      <c r="I345">
        <v>4</v>
      </c>
      <c r="J345">
        <v>20</v>
      </c>
      <c r="K345">
        <v>180</v>
      </c>
      <c r="L345">
        <v>345</v>
      </c>
      <c r="M345">
        <v>165</v>
      </c>
      <c r="N345">
        <v>510</v>
      </c>
      <c r="O345">
        <v>240</v>
      </c>
      <c r="P345">
        <v>60</v>
      </c>
      <c r="Q345">
        <v>300</v>
      </c>
      <c r="R345">
        <v>8</v>
      </c>
      <c r="S345">
        <v>120</v>
      </c>
      <c r="T345">
        <v>75</v>
      </c>
      <c r="U345">
        <v>6</v>
      </c>
      <c r="V345">
        <v>90</v>
      </c>
      <c r="W345">
        <v>45</v>
      </c>
      <c r="X345">
        <v>16</v>
      </c>
      <c r="Y345">
        <v>240</v>
      </c>
      <c r="Z345">
        <v>90</v>
      </c>
      <c r="AA345" s="430">
        <v>2</v>
      </c>
      <c r="AB345" s="238">
        <v>30</v>
      </c>
      <c r="AC345" s="238">
        <v>0</v>
      </c>
      <c r="AD345" s="238">
        <v>0</v>
      </c>
      <c r="AE345" s="238">
        <v>0</v>
      </c>
      <c r="AF345" s="238">
        <v>0</v>
      </c>
      <c r="AG345">
        <v>0</v>
      </c>
    </row>
    <row r="346" spans="2:33" x14ac:dyDescent="0.35">
      <c r="B346" s="231">
        <v>3465</v>
      </c>
      <c r="C346" t="s">
        <v>494</v>
      </c>
      <c r="D346">
        <v>4</v>
      </c>
      <c r="E346">
        <v>8</v>
      </c>
      <c r="F346">
        <v>2</v>
      </c>
      <c r="G346">
        <v>10</v>
      </c>
      <c r="H346">
        <v>0</v>
      </c>
      <c r="I346">
        <v>0</v>
      </c>
      <c r="J346">
        <v>0</v>
      </c>
      <c r="K346">
        <v>60</v>
      </c>
      <c r="L346">
        <v>120</v>
      </c>
      <c r="M346">
        <v>30</v>
      </c>
      <c r="N346">
        <v>150</v>
      </c>
      <c r="O346">
        <v>0</v>
      </c>
      <c r="P346">
        <v>0</v>
      </c>
      <c r="Q346">
        <v>0</v>
      </c>
      <c r="R346">
        <v>2</v>
      </c>
      <c r="S346">
        <v>30</v>
      </c>
      <c r="T346">
        <v>0</v>
      </c>
      <c r="U346">
        <v>4</v>
      </c>
      <c r="V346">
        <v>60</v>
      </c>
      <c r="W346">
        <v>0</v>
      </c>
      <c r="X346">
        <v>1</v>
      </c>
      <c r="Y346">
        <v>15</v>
      </c>
      <c r="Z346">
        <v>0</v>
      </c>
      <c r="AA346" s="430">
        <v>5</v>
      </c>
      <c r="AB346" s="238">
        <v>75</v>
      </c>
      <c r="AC346" s="238">
        <v>0</v>
      </c>
      <c r="AD346" s="238">
        <v>0</v>
      </c>
      <c r="AE346" s="238">
        <v>0</v>
      </c>
      <c r="AF346" s="238">
        <v>0</v>
      </c>
      <c r="AG346">
        <v>8</v>
      </c>
    </row>
    <row r="347" spans="2:33" x14ac:dyDescent="0.35">
      <c r="B347" s="231">
        <v>3530</v>
      </c>
      <c r="C347" t="s">
        <v>495</v>
      </c>
      <c r="D347">
        <v>4</v>
      </c>
      <c r="E347">
        <v>11</v>
      </c>
      <c r="F347">
        <v>11</v>
      </c>
      <c r="G347">
        <v>22</v>
      </c>
      <c r="H347">
        <v>4</v>
      </c>
      <c r="I347">
        <v>3</v>
      </c>
      <c r="J347">
        <v>7</v>
      </c>
      <c r="K347">
        <v>60</v>
      </c>
      <c r="L347">
        <v>165</v>
      </c>
      <c r="M347">
        <v>165</v>
      </c>
      <c r="N347">
        <v>330</v>
      </c>
      <c r="O347">
        <v>60</v>
      </c>
      <c r="P347">
        <v>45</v>
      </c>
      <c r="Q347">
        <v>105</v>
      </c>
      <c r="R347">
        <v>9</v>
      </c>
      <c r="S347">
        <v>135</v>
      </c>
      <c r="T347">
        <v>30</v>
      </c>
      <c r="U347">
        <v>3</v>
      </c>
      <c r="V347">
        <v>45</v>
      </c>
      <c r="W347">
        <v>0</v>
      </c>
      <c r="X347">
        <v>5</v>
      </c>
      <c r="Y347">
        <v>75</v>
      </c>
      <c r="Z347">
        <v>15</v>
      </c>
      <c r="AA347" s="430">
        <v>5</v>
      </c>
      <c r="AB347" s="238">
        <v>75</v>
      </c>
      <c r="AC347" s="238">
        <v>0</v>
      </c>
      <c r="AD347" s="238">
        <v>5</v>
      </c>
      <c r="AE347" s="238">
        <v>75</v>
      </c>
      <c r="AF347" s="238">
        <v>0</v>
      </c>
      <c r="AG347">
        <v>0</v>
      </c>
    </row>
    <row r="348" spans="2:33" x14ac:dyDescent="0.35">
      <c r="B348" s="231">
        <v>3538</v>
      </c>
      <c r="C348" t="s">
        <v>497</v>
      </c>
      <c r="D348">
        <v>7</v>
      </c>
      <c r="E348">
        <v>36</v>
      </c>
      <c r="F348">
        <v>14</v>
      </c>
      <c r="G348">
        <v>50</v>
      </c>
      <c r="H348">
        <v>27</v>
      </c>
      <c r="I348">
        <v>9</v>
      </c>
      <c r="J348">
        <v>36</v>
      </c>
      <c r="K348">
        <v>105</v>
      </c>
      <c r="L348">
        <v>540</v>
      </c>
      <c r="M348">
        <v>210</v>
      </c>
      <c r="N348">
        <v>750</v>
      </c>
      <c r="O348">
        <v>405</v>
      </c>
      <c r="P348">
        <v>135</v>
      </c>
      <c r="Q348">
        <v>540</v>
      </c>
      <c r="R348">
        <v>2</v>
      </c>
      <c r="S348">
        <v>30</v>
      </c>
      <c r="T348">
        <v>0</v>
      </c>
      <c r="U348">
        <v>3</v>
      </c>
      <c r="V348">
        <v>45</v>
      </c>
      <c r="W348">
        <v>30</v>
      </c>
      <c r="X348">
        <v>3</v>
      </c>
      <c r="Y348">
        <v>45</v>
      </c>
      <c r="Z348">
        <v>30</v>
      </c>
      <c r="AA348" s="430">
        <v>1</v>
      </c>
      <c r="AB348" s="238">
        <v>15</v>
      </c>
      <c r="AC348" s="238">
        <v>0</v>
      </c>
      <c r="AD348" s="238">
        <v>0</v>
      </c>
      <c r="AE348" s="238">
        <v>0</v>
      </c>
      <c r="AF348" s="238">
        <v>0</v>
      </c>
      <c r="AG348">
        <v>1</v>
      </c>
    </row>
    <row r="349" spans="2:33" x14ac:dyDescent="0.35">
      <c r="B349" s="231">
        <v>3542</v>
      </c>
      <c r="C349" t="s">
        <v>498</v>
      </c>
      <c r="D349">
        <v>7</v>
      </c>
      <c r="E349">
        <v>21</v>
      </c>
      <c r="F349">
        <v>14</v>
      </c>
      <c r="G349">
        <v>35</v>
      </c>
      <c r="H349">
        <v>16</v>
      </c>
      <c r="I349">
        <v>10</v>
      </c>
      <c r="J349">
        <v>26</v>
      </c>
      <c r="K349">
        <v>105</v>
      </c>
      <c r="L349">
        <v>315</v>
      </c>
      <c r="M349">
        <v>210</v>
      </c>
      <c r="N349">
        <v>525</v>
      </c>
      <c r="O349">
        <v>240</v>
      </c>
      <c r="P349">
        <v>150</v>
      </c>
      <c r="Q349">
        <v>390</v>
      </c>
      <c r="R349">
        <v>6</v>
      </c>
      <c r="S349">
        <v>90</v>
      </c>
      <c r="T349">
        <v>0</v>
      </c>
      <c r="U349">
        <v>7</v>
      </c>
      <c r="V349">
        <v>105</v>
      </c>
      <c r="W349">
        <v>105</v>
      </c>
      <c r="X349">
        <v>4</v>
      </c>
      <c r="Y349">
        <v>60</v>
      </c>
      <c r="Z349">
        <v>30</v>
      </c>
      <c r="AA349" s="430">
        <v>1</v>
      </c>
      <c r="AB349" s="238">
        <v>15</v>
      </c>
      <c r="AC349" s="238">
        <v>0</v>
      </c>
      <c r="AD349" s="238">
        <v>0</v>
      </c>
      <c r="AE349" s="238">
        <v>0</v>
      </c>
      <c r="AF349" s="238">
        <v>0</v>
      </c>
      <c r="AG349">
        <v>0</v>
      </c>
    </row>
    <row r="350" spans="2:33" x14ac:dyDescent="0.35">
      <c r="B350" s="231">
        <v>3543</v>
      </c>
      <c r="C350" t="s">
        <v>499</v>
      </c>
      <c r="D350">
        <v>19</v>
      </c>
      <c r="E350">
        <v>25</v>
      </c>
      <c r="F350">
        <v>15</v>
      </c>
      <c r="G350">
        <v>40</v>
      </c>
      <c r="H350">
        <v>7</v>
      </c>
      <c r="I350">
        <v>6</v>
      </c>
      <c r="J350">
        <v>13</v>
      </c>
      <c r="K350">
        <v>285</v>
      </c>
      <c r="L350">
        <v>375</v>
      </c>
      <c r="M350">
        <v>210</v>
      </c>
      <c r="N350">
        <v>585</v>
      </c>
      <c r="O350">
        <v>105</v>
      </c>
      <c r="P350">
        <v>90</v>
      </c>
      <c r="Q350">
        <v>195</v>
      </c>
      <c r="R350">
        <v>23</v>
      </c>
      <c r="S350">
        <v>345</v>
      </c>
      <c r="T350">
        <v>75</v>
      </c>
      <c r="U350">
        <v>7</v>
      </c>
      <c r="V350">
        <v>105</v>
      </c>
      <c r="W350">
        <v>0</v>
      </c>
      <c r="X350">
        <v>4</v>
      </c>
      <c r="Y350">
        <v>60</v>
      </c>
      <c r="Z350">
        <v>0</v>
      </c>
      <c r="AA350" s="430">
        <v>20</v>
      </c>
      <c r="AB350" s="238">
        <v>300</v>
      </c>
      <c r="AC350" s="238">
        <v>45</v>
      </c>
      <c r="AD350" s="238">
        <v>19</v>
      </c>
      <c r="AE350" s="238">
        <v>285</v>
      </c>
      <c r="AF350" s="238">
        <v>45</v>
      </c>
      <c r="AG350">
        <v>0</v>
      </c>
    </row>
    <row r="351" spans="2:33" x14ac:dyDescent="0.35">
      <c r="B351" s="231">
        <v>3588</v>
      </c>
      <c r="C351" t="s">
        <v>500</v>
      </c>
      <c r="D351">
        <v>1</v>
      </c>
      <c r="E351">
        <v>12</v>
      </c>
      <c r="F351">
        <v>10</v>
      </c>
      <c r="G351">
        <v>22</v>
      </c>
      <c r="H351">
        <v>3</v>
      </c>
      <c r="I351">
        <v>2</v>
      </c>
      <c r="J351">
        <v>5</v>
      </c>
      <c r="K351">
        <v>15</v>
      </c>
      <c r="L351">
        <v>180</v>
      </c>
      <c r="M351">
        <v>150</v>
      </c>
      <c r="N351">
        <v>330</v>
      </c>
      <c r="O351">
        <v>45</v>
      </c>
      <c r="P351">
        <v>30</v>
      </c>
      <c r="Q351">
        <v>75</v>
      </c>
      <c r="R351">
        <v>8</v>
      </c>
      <c r="S351">
        <v>120</v>
      </c>
      <c r="T351">
        <v>45</v>
      </c>
      <c r="U351">
        <v>7</v>
      </c>
      <c r="V351">
        <v>105</v>
      </c>
      <c r="W351">
        <v>0</v>
      </c>
      <c r="X351">
        <v>4</v>
      </c>
      <c r="Y351">
        <v>60</v>
      </c>
      <c r="Z351">
        <v>15</v>
      </c>
      <c r="AA351" s="430">
        <v>0</v>
      </c>
      <c r="AB351" s="238">
        <v>0</v>
      </c>
      <c r="AC351" s="238">
        <v>0</v>
      </c>
      <c r="AD351" s="238">
        <v>0</v>
      </c>
      <c r="AE351" s="238">
        <v>0</v>
      </c>
      <c r="AF351" s="238">
        <v>0</v>
      </c>
      <c r="AG351">
        <v>0</v>
      </c>
    </row>
    <row r="352" spans="2:33" x14ac:dyDescent="0.35">
      <c r="B352" s="231">
        <v>3592</v>
      </c>
      <c r="C352" t="s">
        <v>501</v>
      </c>
      <c r="D352">
        <v>1</v>
      </c>
      <c r="E352">
        <v>17</v>
      </c>
      <c r="F352">
        <v>7</v>
      </c>
      <c r="G352">
        <v>24</v>
      </c>
      <c r="H352">
        <v>8</v>
      </c>
      <c r="I352">
        <v>7</v>
      </c>
      <c r="J352">
        <v>15</v>
      </c>
      <c r="K352">
        <v>15</v>
      </c>
      <c r="L352">
        <v>255</v>
      </c>
      <c r="M352">
        <v>105</v>
      </c>
      <c r="N352">
        <v>360</v>
      </c>
      <c r="O352">
        <v>120</v>
      </c>
      <c r="P352">
        <v>105</v>
      </c>
      <c r="Q352">
        <v>225</v>
      </c>
      <c r="R352">
        <v>6</v>
      </c>
      <c r="S352">
        <v>90</v>
      </c>
      <c r="T352">
        <v>60</v>
      </c>
      <c r="U352">
        <v>3</v>
      </c>
      <c r="V352">
        <v>45</v>
      </c>
      <c r="W352">
        <v>30</v>
      </c>
      <c r="X352">
        <v>7</v>
      </c>
      <c r="Y352">
        <v>105</v>
      </c>
      <c r="Z352">
        <v>60</v>
      </c>
      <c r="AA352" s="430">
        <v>3</v>
      </c>
      <c r="AB352" s="238">
        <v>45</v>
      </c>
      <c r="AC352" s="238">
        <v>0</v>
      </c>
      <c r="AD352" s="238">
        <v>3</v>
      </c>
      <c r="AE352" s="238">
        <v>45</v>
      </c>
      <c r="AF352" s="238">
        <v>0</v>
      </c>
      <c r="AG352">
        <v>0</v>
      </c>
    </row>
    <row r="353" spans="2:33" x14ac:dyDescent="0.35">
      <c r="B353" s="231">
        <v>3595</v>
      </c>
      <c r="C353" t="s">
        <v>502</v>
      </c>
      <c r="D353">
        <v>17</v>
      </c>
      <c r="E353">
        <v>34</v>
      </c>
      <c r="F353">
        <v>13</v>
      </c>
      <c r="G353">
        <v>47</v>
      </c>
      <c r="H353">
        <v>14</v>
      </c>
      <c r="I353">
        <v>6</v>
      </c>
      <c r="J353">
        <v>20</v>
      </c>
      <c r="K353">
        <v>250</v>
      </c>
      <c r="L353">
        <v>490</v>
      </c>
      <c r="M353">
        <v>195</v>
      </c>
      <c r="N353">
        <v>685</v>
      </c>
      <c r="O353">
        <v>205</v>
      </c>
      <c r="P353">
        <v>75</v>
      </c>
      <c r="Q353">
        <v>280</v>
      </c>
      <c r="R353">
        <v>1</v>
      </c>
      <c r="S353">
        <v>15</v>
      </c>
      <c r="T353">
        <v>0</v>
      </c>
      <c r="U353">
        <v>5</v>
      </c>
      <c r="V353">
        <v>75</v>
      </c>
      <c r="W353">
        <v>10</v>
      </c>
      <c r="X353">
        <v>11</v>
      </c>
      <c r="Y353">
        <v>165</v>
      </c>
      <c r="Z353">
        <v>45</v>
      </c>
      <c r="AA353" s="430">
        <v>1</v>
      </c>
      <c r="AB353" s="238">
        <v>15</v>
      </c>
      <c r="AC353" s="238">
        <v>0</v>
      </c>
      <c r="AD353" s="238">
        <v>1</v>
      </c>
      <c r="AE353" s="238">
        <v>15</v>
      </c>
      <c r="AF353" s="238">
        <v>0</v>
      </c>
      <c r="AG353">
        <v>0</v>
      </c>
    </row>
    <row r="354" spans="2:33" x14ac:dyDescent="0.35">
      <c r="B354" s="231">
        <v>3603</v>
      </c>
      <c r="C354" t="s">
        <v>503</v>
      </c>
      <c r="D354">
        <v>17</v>
      </c>
      <c r="E354">
        <v>27</v>
      </c>
      <c r="F354">
        <v>9</v>
      </c>
      <c r="G354">
        <v>36</v>
      </c>
      <c r="H354">
        <v>6</v>
      </c>
      <c r="I354">
        <v>3</v>
      </c>
      <c r="J354">
        <v>9</v>
      </c>
      <c r="K354">
        <v>255</v>
      </c>
      <c r="L354">
        <v>405</v>
      </c>
      <c r="M354">
        <v>135</v>
      </c>
      <c r="N354">
        <v>540</v>
      </c>
      <c r="O354">
        <v>90</v>
      </c>
      <c r="P354">
        <v>30</v>
      </c>
      <c r="Q354">
        <v>120</v>
      </c>
      <c r="R354">
        <v>1</v>
      </c>
      <c r="S354">
        <v>15</v>
      </c>
      <c r="T354">
        <v>15</v>
      </c>
      <c r="U354">
        <v>41</v>
      </c>
      <c r="V354">
        <v>615</v>
      </c>
      <c r="W354">
        <v>105</v>
      </c>
      <c r="X354">
        <v>3</v>
      </c>
      <c r="Y354">
        <v>45</v>
      </c>
      <c r="Z354">
        <v>0</v>
      </c>
      <c r="AA354" s="430">
        <v>6</v>
      </c>
      <c r="AB354" s="238">
        <v>90</v>
      </c>
      <c r="AC354" s="238">
        <v>0</v>
      </c>
      <c r="AD354" s="238">
        <v>6</v>
      </c>
      <c r="AE354" s="238">
        <v>90</v>
      </c>
      <c r="AF354" s="238">
        <v>0</v>
      </c>
      <c r="AG354">
        <v>2</v>
      </c>
    </row>
    <row r="355" spans="2:33" x14ac:dyDescent="0.35">
      <c r="B355" s="231">
        <v>3607</v>
      </c>
      <c r="C355" t="s">
        <v>504</v>
      </c>
      <c r="D355">
        <v>9</v>
      </c>
      <c r="E355">
        <v>18</v>
      </c>
      <c r="F355">
        <v>6</v>
      </c>
      <c r="G355">
        <v>24</v>
      </c>
      <c r="H355">
        <v>5</v>
      </c>
      <c r="I355">
        <v>1</v>
      </c>
      <c r="J355">
        <v>6</v>
      </c>
      <c r="K355">
        <v>135</v>
      </c>
      <c r="L355">
        <v>270</v>
      </c>
      <c r="M355">
        <v>90</v>
      </c>
      <c r="N355">
        <v>360</v>
      </c>
      <c r="O355">
        <v>75</v>
      </c>
      <c r="P355">
        <v>15</v>
      </c>
      <c r="Q355">
        <v>90</v>
      </c>
      <c r="R355">
        <v>25</v>
      </c>
      <c r="S355">
        <v>375</v>
      </c>
      <c r="T355">
        <v>15</v>
      </c>
      <c r="U355">
        <v>3</v>
      </c>
      <c r="V355">
        <v>45</v>
      </c>
      <c r="W355">
        <v>15</v>
      </c>
      <c r="X355">
        <v>0</v>
      </c>
      <c r="Y355">
        <v>0</v>
      </c>
      <c r="Z355">
        <v>0</v>
      </c>
      <c r="AA355" s="430">
        <v>0</v>
      </c>
      <c r="AB355" s="238">
        <v>0</v>
      </c>
      <c r="AC355" s="238">
        <v>0</v>
      </c>
      <c r="AD355" s="238">
        <v>0</v>
      </c>
      <c r="AE355" s="238">
        <v>0</v>
      </c>
      <c r="AF355" s="238">
        <v>0</v>
      </c>
      <c r="AG355">
        <v>0</v>
      </c>
    </row>
    <row r="356" spans="2:33" x14ac:dyDescent="0.35">
      <c r="B356" s="231">
        <v>3622</v>
      </c>
      <c r="C356" t="s">
        <v>505</v>
      </c>
      <c r="D356">
        <v>12</v>
      </c>
      <c r="E356">
        <v>24</v>
      </c>
      <c r="F356">
        <v>13</v>
      </c>
      <c r="G356">
        <v>37</v>
      </c>
      <c r="H356">
        <v>12</v>
      </c>
      <c r="I356">
        <v>4</v>
      </c>
      <c r="J356">
        <v>16</v>
      </c>
      <c r="K356">
        <v>180</v>
      </c>
      <c r="L356">
        <v>360</v>
      </c>
      <c r="M356">
        <v>195</v>
      </c>
      <c r="N356">
        <v>555</v>
      </c>
      <c r="O356">
        <v>175</v>
      </c>
      <c r="P356">
        <v>45</v>
      </c>
      <c r="Q356">
        <v>220</v>
      </c>
      <c r="R356">
        <v>2</v>
      </c>
      <c r="S356">
        <v>30</v>
      </c>
      <c r="T356">
        <v>15</v>
      </c>
      <c r="U356">
        <v>8</v>
      </c>
      <c r="V356">
        <v>120</v>
      </c>
      <c r="W356">
        <v>30</v>
      </c>
      <c r="X356">
        <v>13</v>
      </c>
      <c r="Y356">
        <v>195</v>
      </c>
      <c r="Z356">
        <v>15</v>
      </c>
      <c r="AA356" s="430">
        <v>9</v>
      </c>
      <c r="AB356" s="238">
        <v>135</v>
      </c>
      <c r="AC356" s="238">
        <v>15</v>
      </c>
      <c r="AD356" s="238">
        <v>9</v>
      </c>
      <c r="AE356" s="238">
        <v>135</v>
      </c>
      <c r="AF356" s="238">
        <v>15</v>
      </c>
      <c r="AG356">
        <v>0</v>
      </c>
    </row>
    <row r="357" spans="2:33" x14ac:dyDescent="0.35">
      <c r="B357" s="231">
        <v>3636</v>
      </c>
      <c r="C357" t="s">
        <v>506</v>
      </c>
      <c r="D357">
        <v>11</v>
      </c>
      <c r="E357">
        <v>10</v>
      </c>
      <c r="F357">
        <v>3</v>
      </c>
      <c r="G357">
        <v>13</v>
      </c>
      <c r="H357">
        <v>1</v>
      </c>
      <c r="I357">
        <v>2</v>
      </c>
      <c r="J357">
        <v>3</v>
      </c>
      <c r="K357">
        <v>165</v>
      </c>
      <c r="L357">
        <v>150</v>
      </c>
      <c r="M357">
        <v>30</v>
      </c>
      <c r="N357">
        <v>180</v>
      </c>
      <c r="O357">
        <v>15</v>
      </c>
      <c r="P357">
        <v>30</v>
      </c>
      <c r="Q357">
        <v>45</v>
      </c>
      <c r="R357">
        <v>20</v>
      </c>
      <c r="S357">
        <v>300</v>
      </c>
      <c r="T357">
        <v>15</v>
      </c>
      <c r="U357">
        <v>2</v>
      </c>
      <c r="V357">
        <v>15</v>
      </c>
      <c r="W357">
        <v>15</v>
      </c>
      <c r="X357">
        <v>2</v>
      </c>
      <c r="Y357">
        <v>30</v>
      </c>
      <c r="Z357">
        <v>15</v>
      </c>
      <c r="AA357" s="430">
        <v>6</v>
      </c>
      <c r="AB357" s="238">
        <v>90</v>
      </c>
      <c r="AC357" s="238">
        <v>0</v>
      </c>
      <c r="AD357" s="238">
        <v>6</v>
      </c>
      <c r="AE357" s="238">
        <v>90</v>
      </c>
      <c r="AF357" s="238">
        <v>0</v>
      </c>
      <c r="AG357">
        <v>1</v>
      </c>
    </row>
    <row r="358" spans="2:33" x14ac:dyDescent="0.35">
      <c r="B358" s="231">
        <v>3657</v>
      </c>
      <c r="C358" t="s">
        <v>508</v>
      </c>
      <c r="D358">
        <v>2</v>
      </c>
      <c r="E358">
        <v>16</v>
      </c>
      <c r="F358">
        <v>15</v>
      </c>
      <c r="G358">
        <v>31</v>
      </c>
      <c r="H358">
        <v>7</v>
      </c>
      <c r="I358">
        <v>12</v>
      </c>
      <c r="J358">
        <v>19</v>
      </c>
      <c r="K358">
        <v>30</v>
      </c>
      <c r="L358">
        <v>240</v>
      </c>
      <c r="M358">
        <v>195</v>
      </c>
      <c r="N358">
        <v>435</v>
      </c>
      <c r="O358">
        <v>105</v>
      </c>
      <c r="P358">
        <v>180</v>
      </c>
      <c r="Q358">
        <v>285</v>
      </c>
      <c r="R358">
        <v>3</v>
      </c>
      <c r="S358">
        <v>45</v>
      </c>
      <c r="T358">
        <v>30</v>
      </c>
      <c r="U358">
        <v>4</v>
      </c>
      <c r="V358">
        <v>60</v>
      </c>
      <c r="W358">
        <v>15</v>
      </c>
      <c r="X358">
        <v>4</v>
      </c>
      <c r="Y358">
        <v>60</v>
      </c>
      <c r="Z358">
        <v>15</v>
      </c>
      <c r="AA358" s="430">
        <v>0</v>
      </c>
      <c r="AB358" s="238">
        <v>0</v>
      </c>
      <c r="AC358" s="238">
        <v>0</v>
      </c>
      <c r="AD358" s="238">
        <v>0</v>
      </c>
      <c r="AE358" s="238">
        <v>0</v>
      </c>
      <c r="AF358" s="238">
        <v>0</v>
      </c>
      <c r="AG358">
        <v>1</v>
      </c>
    </row>
    <row r="359" spans="2:33" x14ac:dyDescent="0.35">
      <c r="B359" s="231">
        <v>3661</v>
      </c>
      <c r="C359" t="s">
        <v>509</v>
      </c>
      <c r="D359">
        <v>6</v>
      </c>
      <c r="E359">
        <v>10</v>
      </c>
      <c r="F359">
        <v>4</v>
      </c>
      <c r="G359">
        <v>14</v>
      </c>
      <c r="H359">
        <v>10</v>
      </c>
      <c r="I359">
        <v>2</v>
      </c>
      <c r="J359">
        <v>12</v>
      </c>
      <c r="K359">
        <v>90</v>
      </c>
      <c r="L359">
        <v>150</v>
      </c>
      <c r="M359">
        <v>60</v>
      </c>
      <c r="N359">
        <v>210</v>
      </c>
      <c r="O359">
        <v>135</v>
      </c>
      <c r="P359">
        <v>27</v>
      </c>
      <c r="Q359">
        <v>162</v>
      </c>
      <c r="R359">
        <v>9</v>
      </c>
      <c r="S359">
        <v>135</v>
      </c>
      <c r="T359">
        <v>93</v>
      </c>
      <c r="U359">
        <v>0</v>
      </c>
      <c r="V359">
        <v>0</v>
      </c>
      <c r="W359">
        <v>0</v>
      </c>
      <c r="X359">
        <v>5</v>
      </c>
      <c r="Y359">
        <v>75</v>
      </c>
      <c r="Z359">
        <v>12</v>
      </c>
      <c r="AA359" s="430">
        <v>2</v>
      </c>
      <c r="AB359" s="238">
        <v>30</v>
      </c>
      <c r="AC359" s="238">
        <v>0</v>
      </c>
      <c r="AD359" s="238">
        <v>2</v>
      </c>
      <c r="AE359" s="238">
        <v>30</v>
      </c>
      <c r="AF359" s="238">
        <v>0</v>
      </c>
      <c r="AG359">
        <v>0</v>
      </c>
    </row>
    <row r="360" spans="2:33" x14ac:dyDescent="0.35">
      <c r="B360" s="231">
        <v>3717</v>
      </c>
      <c r="C360" t="s">
        <v>510</v>
      </c>
      <c r="D360">
        <v>0</v>
      </c>
      <c r="E360">
        <v>34</v>
      </c>
      <c r="F360">
        <v>20</v>
      </c>
      <c r="G360">
        <v>54</v>
      </c>
      <c r="H360">
        <v>29</v>
      </c>
      <c r="I360">
        <v>16</v>
      </c>
      <c r="J360">
        <v>45</v>
      </c>
      <c r="K360">
        <v>0</v>
      </c>
      <c r="L360">
        <v>510</v>
      </c>
      <c r="M360">
        <v>300</v>
      </c>
      <c r="N360">
        <v>810</v>
      </c>
      <c r="O360">
        <v>435</v>
      </c>
      <c r="P360">
        <v>240</v>
      </c>
      <c r="Q360">
        <v>675</v>
      </c>
      <c r="R360">
        <v>1</v>
      </c>
      <c r="S360">
        <v>15</v>
      </c>
      <c r="T360">
        <v>15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 s="430">
        <v>0</v>
      </c>
      <c r="AB360" s="238">
        <v>0</v>
      </c>
      <c r="AC360" s="238">
        <v>0</v>
      </c>
      <c r="AD360" s="238">
        <v>0</v>
      </c>
      <c r="AE360" s="238">
        <v>0</v>
      </c>
      <c r="AF360" s="238">
        <v>0</v>
      </c>
      <c r="AG360">
        <v>0</v>
      </c>
    </row>
    <row r="361" spans="2:33" x14ac:dyDescent="0.35">
      <c r="B361" s="231">
        <v>3944</v>
      </c>
      <c r="C361" t="s">
        <v>511</v>
      </c>
      <c r="D361">
        <v>0</v>
      </c>
      <c r="E361">
        <v>4</v>
      </c>
      <c r="F361">
        <v>4</v>
      </c>
      <c r="G361">
        <v>8</v>
      </c>
      <c r="H361">
        <v>4</v>
      </c>
      <c r="I361">
        <v>1</v>
      </c>
      <c r="J361">
        <v>5</v>
      </c>
      <c r="K361">
        <v>0</v>
      </c>
      <c r="L361">
        <v>60</v>
      </c>
      <c r="M361">
        <v>60</v>
      </c>
      <c r="N361">
        <v>120</v>
      </c>
      <c r="O361">
        <v>54</v>
      </c>
      <c r="P361">
        <v>15</v>
      </c>
      <c r="Q361">
        <v>69</v>
      </c>
      <c r="R361">
        <v>2</v>
      </c>
      <c r="S361">
        <v>30</v>
      </c>
      <c r="T361">
        <v>9</v>
      </c>
      <c r="U361">
        <v>0</v>
      </c>
      <c r="V361">
        <v>0</v>
      </c>
      <c r="W361">
        <v>0</v>
      </c>
      <c r="X361">
        <v>1</v>
      </c>
      <c r="Y361">
        <v>15</v>
      </c>
      <c r="Z361">
        <v>0</v>
      </c>
      <c r="AA361" s="430">
        <v>0</v>
      </c>
      <c r="AB361" s="238">
        <v>0</v>
      </c>
      <c r="AC361" s="238">
        <v>0</v>
      </c>
      <c r="AD361" s="238">
        <v>0</v>
      </c>
      <c r="AE361" s="238">
        <v>0</v>
      </c>
      <c r="AF361" s="238">
        <v>0</v>
      </c>
      <c r="AG361">
        <v>0</v>
      </c>
    </row>
    <row r="362" spans="2:33" x14ac:dyDescent="0.35">
      <c r="B362" s="231">
        <v>4073</v>
      </c>
      <c r="C362" t="s">
        <v>512</v>
      </c>
      <c r="D362">
        <v>0</v>
      </c>
      <c r="E362">
        <v>25</v>
      </c>
      <c r="F362">
        <v>76</v>
      </c>
      <c r="G362">
        <v>101</v>
      </c>
      <c r="H362">
        <v>0</v>
      </c>
      <c r="I362">
        <v>0</v>
      </c>
      <c r="J362">
        <v>0</v>
      </c>
      <c r="K362">
        <v>0</v>
      </c>
      <c r="L362">
        <v>375</v>
      </c>
      <c r="M362">
        <v>1140</v>
      </c>
      <c r="N362">
        <v>1515</v>
      </c>
      <c r="O362">
        <v>0</v>
      </c>
      <c r="P362">
        <v>0</v>
      </c>
      <c r="Q362">
        <v>0</v>
      </c>
      <c r="R362">
        <v>1</v>
      </c>
      <c r="S362">
        <v>15</v>
      </c>
      <c r="T362">
        <v>0</v>
      </c>
      <c r="U362">
        <v>5</v>
      </c>
      <c r="V362">
        <v>75</v>
      </c>
      <c r="W362">
        <v>0</v>
      </c>
      <c r="X362">
        <v>5</v>
      </c>
      <c r="Y362">
        <v>75</v>
      </c>
      <c r="Z362">
        <v>0</v>
      </c>
      <c r="AA362" s="430">
        <v>1</v>
      </c>
      <c r="AB362" s="238">
        <v>15</v>
      </c>
      <c r="AC362" s="238">
        <v>0</v>
      </c>
      <c r="AD362" s="238">
        <v>0</v>
      </c>
      <c r="AE362" s="238">
        <v>0</v>
      </c>
      <c r="AF362" s="238">
        <v>0</v>
      </c>
      <c r="AG362">
        <v>0</v>
      </c>
    </row>
    <row r="363" spans="2:33" x14ac:dyDescent="0.35">
      <c r="B363" s="231">
        <v>4152</v>
      </c>
      <c r="C363" t="s">
        <v>513</v>
      </c>
      <c r="D363">
        <v>20</v>
      </c>
      <c r="E363">
        <v>28</v>
      </c>
      <c r="F363">
        <v>18</v>
      </c>
      <c r="G363">
        <v>46</v>
      </c>
      <c r="H363">
        <v>11</v>
      </c>
      <c r="I363">
        <v>6</v>
      </c>
      <c r="J363">
        <v>17</v>
      </c>
      <c r="K363">
        <v>294</v>
      </c>
      <c r="L363">
        <v>420</v>
      </c>
      <c r="M363">
        <v>270</v>
      </c>
      <c r="N363">
        <v>690</v>
      </c>
      <c r="O363">
        <v>165</v>
      </c>
      <c r="P363">
        <v>90</v>
      </c>
      <c r="Q363">
        <v>255</v>
      </c>
      <c r="R363">
        <v>28</v>
      </c>
      <c r="S363">
        <v>420</v>
      </c>
      <c r="T363">
        <v>45</v>
      </c>
      <c r="U363">
        <v>1</v>
      </c>
      <c r="V363">
        <v>15</v>
      </c>
      <c r="W363">
        <v>0</v>
      </c>
      <c r="X363">
        <v>5</v>
      </c>
      <c r="Y363">
        <v>75</v>
      </c>
      <c r="Z363">
        <v>30</v>
      </c>
      <c r="AA363" s="430">
        <v>14</v>
      </c>
      <c r="AB363" s="238">
        <v>210</v>
      </c>
      <c r="AC363" s="238">
        <v>30</v>
      </c>
      <c r="AD363" s="238">
        <v>9</v>
      </c>
      <c r="AE363" s="238">
        <v>135</v>
      </c>
      <c r="AF363" s="238">
        <v>30</v>
      </c>
      <c r="AG363">
        <v>0</v>
      </c>
    </row>
    <row r="364" spans="2:33" x14ac:dyDescent="0.35">
      <c r="B364" s="231">
        <v>4286</v>
      </c>
      <c r="C364" t="s">
        <v>514</v>
      </c>
      <c r="D364">
        <v>3</v>
      </c>
      <c r="E364">
        <v>4</v>
      </c>
      <c r="F364">
        <v>2</v>
      </c>
      <c r="G364">
        <v>6</v>
      </c>
      <c r="H364">
        <v>0</v>
      </c>
      <c r="I364">
        <v>0</v>
      </c>
      <c r="J364">
        <v>0</v>
      </c>
      <c r="K364">
        <v>45</v>
      </c>
      <c r="L364">
        <v>56</v>
      </c>
      <c r="M364">
        <v>30</v>
      </c>
      <c r="N364">
        <v>86</v>
      </c>
      <c r="O364">
        <v>0</v>
      </c>
      <c r="P364">
        <v>0</v>
      </c>
      <c r="Q364">
        <v>0</v>
      </c>
      <c r="R364">
        <v>9</v>
      </c>
      <c r="S364">
        <v>131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 s="430">
        <v>3</v>
      </c>
      <c r="AB364" s="238">
        <v>45</v>
      </c>
      <c r="AC364" s="238">
        <v>0</v>
      </c>
      <c r="AD364" s="238">
        <v>0</v>
      </c>
      <c r="AE364" s="238">
        <v>0</v>
      </c>
      <c r="AF364" s="238">
        <v>0</v>
      </c>
      <c r="AG364">
        <v>0</v>
      </c>
    </row>
    <row r="365" spans="2:33" x14ac:dyDescent="0.35">
      <c r="B365" s="231">
        <v>4322</v>
      </c>
      <c r="C365" t="s">
        <v>515</v>
      </c>
      <c r="D365">
        <v>0</v>
      </c>
      <c r="E365">
        <v>16</v>
      </c>
      <c r="F365">
        <v>5</v>
      </c>
      <c r="G365">
        <v>21</v>
      </c>
      <c r="H365">
        <v>7</v>
      </c>
      <c r="I365">
        <v>4</v>
      </c>
      <c r="J365">
        <v>11</v>
      </c>
      <c r="K365">
        <v>0</v>
      </c>
      <c r="L365">
        <v>225</v>
      </c>
      <c r="M365">
        <v>75</v>
      </c>
      <c r="N365">
        <v>300</v>
      </c>
      <c r="O365">
        <v>102</v>
      </c>
      <c r="P365">
        <v>60</v>
      </c>
      <c r="Q365">
        <v>162</v>
      </c>
      <c r="R365">
        <v>3</v>
      </c>
      <c r="S365">
        <v>30</v>
      </c>
      <c r="T365">
        <v>42</v>
      </c>
      <c r="U365">
        <v>2</v>
      </c>
      <c r="V365">
        <v>30</v>
      </c>
      <c r="W365">
        <v>15</v>
      </c>
      <c r="X365">
        <v>8</v>
      </c>
      <c r="Y365">
        <v>120</v>
      </c>
      <c r="Z365">
        <v>30</v>
      </c>
      <c r="AA365" s="430">
        <v>2</v>
      </c>
      <c r="AB365" s="238">
        <v>15</v>
      </c>
      <c r="AC365" s="238">
        <v>12</v>
      </c>
      <c r="AD365" s="238">
        <v>0</v>
      </c>
      <c r="AE365" s="238">
        <v>0</v>
      </c>
      <c r="AF365" s="238">
        <v>0</v>
      </c>
      <c r="AG365">
        <v>0</v>
      </c>
    </row>
    <row r="366" spans="2:33" x14ac:dyDescent="0.35">
      <c r="B366" s="231">
        <v>4524</v>
      </c>
      <c r="C366" t="s">
        <v>516</v>
      </c>
      <c r="D366">
        <v>0</v>
      </c>
      <c r="E366">
        <v>2</v>
      </c>
      <c r="F366">
        <v>0</v>
      </c>
      <c r="G366">
        <v>2</v>
      </c>
      <c r="H366">
        <v>2</v>
      </c>
      <c r="I366">
        <v>0</v>
      </c>
      <c r="J366">
        <v>2</v>
      </c>
      <c r="K366">
        <v>0</v>
      </c>
      <c r="L366">
        <v>15</v>
      </c>
      <c r="M366">
        <v>0</v>
      </c>
      <c r="N366">
        <v>15</v>
      </c>
      <c r="O366">
        <v>30</v>
      </c>
      <c r="P366">
        <v>0</v>
      </c>
      <c r="Q366">
        <v>30</v>
      </c>
      <c r="R366">
        <v>1</v>
      </c>
      <c r="S366">
        <v>15</v>
      </c>
      <c r="T366">
        <v>15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 s="430">
        <v>0</v>
      </c>
      <c r="AB366" s="238">
        <v>0</v>
      </c>
      <c r="AC366" s="238">
        <v>0</v>
      </c>
      <c r="AD366" s="238">
        <v>0</v>
      </c>
      <c r="AE366" s="238">
        <v>0</v>
      </c>
      <c r="AF366" s="238">
        <v>0</v>
      </c>
      <c r="AG366">
        <v>0</v>
      </c>
    </row>
    <row r="367" spans="2:33" x14ac:dyDescent="0.35">
      <c r="B367" s="231">
        <v>4525</v>
      </c>
      <c r="C367" t="s">
        <v>1283</v>
      </c>
      <c r="D367">
        <v>0</v>
      </c>
      <c r="E367">
        <v>2</v>
      </c>
      <c r="F367">
        <v>0</v>
      </c>
      <c r="G367">
        <v>2</v>
      </c>
      <c r="H367">
        <v>2</v>
      </c>
      <c r="I367">
        <v>0</v>
      </c>
      <c r="J367">
        <v>2</v>
      </c>
      <c r="K367">
        <v>0</v>
      </c>
      <c r="L367">
        <v>30</v>
      </c>
      <c r="M367">
        <v>0</v>
      </c>
      <c r="N367">
        <v>30</v>
      </c>
      <c r="O367">
        <v>27</v>
      </c>
      <c r="P367">
        <v>0</v>
      </c>
      <c r="Q367">
        <v>27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 s="430">
        <v>0</v>
      </c>
      <c r="AB367" s="238">
        <v>0</v>
      </c>
      <c r="AC367" s="238">
        <v>0</v>
      </c>
      <c r="AD367" s="238">
        <v>0</v>
      </c>
      <c r="AE367" s="238">
        <v>0</v>
      </c>
      <c r="AF367" s="238">
        <v>0</v>
      </c>
      <c r="AG367">
        <v>0</v>
      </c>
    </row>
    <row r="368" spans="2:33" x14ac:dyDescent="0.35">
      <c r="B368" s="231">
        <v>4550</v>
      </c>
      <c r="C368" t="s">
        <v>517</v>
      </c>
      <c r="D368">
        <v>2</v>
      </c>
      <c r="E368">
        <v>3</v>
      </c>
      <c r="F368">
        <v>1</v>
      </c>
      <c r="G368">
        <v>4</v>
      </c>
      <c r="H368">
        <v>3</v>
      </c>
      <c r="I368">
        <v>1</v>
      </c>
      <c r="J368">
        <v>4</v>
      </c>
      <c r="K368">
        <v>30</v>
      </c>
      <c r="L368">
        <v>45</v>
      </c>
      <c r="M368">
        <v>0</v>
      </c>
      <c r="N368">
        <v>45</v>
      </c>
      <c r="O368">
        <v>45</v>
      </c>
      <c r="P368">
        <v>12</v>
      </c>
      <c r="Q368">
        <v>57</v>
      </c>
      <c r="R368">
        <v>0</v>
      </c>
      <c r="S368">
        <v>0</v>
      </c>
      <c r="T368">
        <v>0</v>
      </c>
      <c r="U368">
        <v>2</v>
      </c>
      <c r="V368">
        <v>15</v>
      </c>
      <c r="W368">
        <v>12</v>
      </c>
      <c r="X368">
        <v>1</v>
      </c>
      <c r="Y368">
        <v>15</v>
      </c>
      <c r="Z368">
        <v>15</v>
      </c>
      <c r="AA368" s="430">
        <v>0</v>
      </c>
      <c r="AB368" s="238">
        <v>0</v>
      </c>
      <c r="AC368" s="238">
        <v>0</v>
      </c>
      <c r="AD368" s="238">
        <v>0</v>
      </c>
      <c r="AE368" s="238">
        <v>0</v>
      </c>
      <c r="AF368" s="238">
        <v>0</v>
      </c>
      <c r="AG368">
        <v>0</v>
      </c>
    </row>
    <row r="369" spans="2:33" x14ac:dyDescent="0.35">
      <c r="B369" s="231">
        <v>4617</v>
      </c>
      <c r="C369" t="s">
        <v>518</v>
      </c>
      <c r="D369">
        <v>4</v>
      </c>
      <c r="E369">
        <v>6</v>
      </c>
      <c r="F369">
        <v>4</v>
      </c>
      <c r="G369">
        <v>10</v>
      </c>
      <c r="H369">
        <v>0</v>
      </c>
      <c r="I369">
        <v>0</v>
      </c>
      <c r="J369">
        <v>0</v>
      </c>
      <c r="K369">
        <v>60</v>
      </c>
      <c r="L369">
        <v>90</v>
      </c>
      <c r="M369">
        <v>60</v>
      </c>
      <c r="N369">
        <v>150</v>
      </c>
      <c r="O369">
        <v>0</v>
      </c>
      <c r="P369">
        <v>0</v>
      </c>
      <c r="Q369">
        <v>0</v>
      </c>
      <c r="R369">
        <v>1</v>
      </c>
      <c r="S369">
        <v>15</v>
      </c>
      <c r="T369">
        <v>0</v>
      </c>
      <c r="U369">
        <v>11</v>
      </c>
      <c r="V369">
        <v>165</v>
      </c>
      <c r="W369">
        <v>0</v>
      </c>
      <c r="X369">
        <v>1</v>
      </c>
      <c r="Y369">
        <v>15</v>
      </c>
      <c r="Z369">
        <v>0</v>
      </c>
      <c r="AA369" s="430">
        <v>0</v>
      </c>
      <c r="AB369" s="238">
        <v>0</v>
      </c>
      <c r="AC369" s="238">
        <v>0</v>
      </c>
      <c r="AD369" s="238">
        <v>0</v>
      </c>
      <c r="AE369" s="238">
        <v>0</v>
      </c>
      <c r="AF369" s="238">
        <v>0</v>
      </c>
      <c r="AG369">
        <v>0</v>
      </c>
    </row>
    <row r="370" spans="2:33" x14ac:dyDescent="0.35">
      <c r="B370" s="231">
        <v>4624</v>
      </c>
      <c r="C370" t="s">
        <v>519</v>
      </c>
      <c r="D370">
        <v>5</v>
      </c>
      <c r="E370">
        <v>5</v>
      </c>
      <c r="F370">
        <v>2</v>
      </c>
      <c r="G370">
        <v>7</v>
      </c>
      <c r="H370">
        <v>1</v>
      </c>
      <c r="I370">
        <v>0</v>
      </c>
      <c r="J370">
        <v>1</v>
      </c>
      <c r="K370">
        <v>75</v>
      </c>
      <c r="L370">
        <v>75</v>
      </c>
      <c r="M370">
        <v>30</v>
      </c>
      <c r="N370">
        <v>105</v>
      </c>
      <c r="O370">
        <v>15</v>
      </c>
      <c r="P370">
        <v>0</v>
      </c>
      <c r="Q370">
        <v>15</v>
      </c>
      <c r="R370">
        <v>2</v>
      </c>
      <c r="S370">
        <v>30</v>
      </c>
      <c r="T370">
        <v>0</v>
      </c>
      <c r="U370">
        <v>1</v>
      </c>
      <c r="V370">
        <v>15</v>
      </c>
      <c r="W370">
        <v>0</v>
      </c>
      <c r="X370">
        <v>6</v>
      </c>
      <c r="Y370">
        <v>90</v>
      </c>
      <c r="Z370">
        <v>15</v>
      </c>
      <c r="AA370" s="430">
        <v>2</v>
      </c>
      <c r="AB370" s="238">
        <v>30</v>
      </c>
      <c r="AC370" s="238">
        <v>0</v>
      </c>
      <c r="AD370" s="238">
        <v>2</v>
      </c>
      <c r="AE370" s="238">
        <v>30</v>
      </c>
      <c r="AF370" s="238">
        <v>0</v>
      </c>
      <c r="AG370">
        <v>1</v>
      </c>
    </row>
    <row r="371" spans="2:33" x14ac:dyDescent="0.35">
      <c r="B371" s="231">
        <v>4656</v>
      </c>
      <c r="C371" t="s">
        <v>520</v>
      </c>
      <c r="D371">
        <v>0</v>
      </c>
      <c r="E371">
        <v>0</v>
      </c>
      <c r="F371">
        <v>2</v>
      </c>
      <c r="G371">
        <v>2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30</v>
      </c>
      <c r="N371">
        <v>30</v>
      </c>
      <c r="O371">
        <v>0</v>
      </c>
      <c r="P371">
        <v>0</v>
      </c>
      <c r="Q371">
        <v>0</v>
      </c>
      <c r="R371">
        <v>1</v>
      </c>
      <c r="S371">
        <v>15</v>
      </c>
      <c r="T371">
        <v>0</v>
      </c>
      <c r="U371">
        <v>1</v>
      </c>
      <c r="V371">
        <v>15</v>
      </c>
      <c r="W371">
        <v>0</v>
      </c>
      <c r="X371">
        <v>0</v>
      </c>
      <c r="Y371">
        <v>0</v>
      </c>
      <c r="Z371">
        <v>0</v>
      </c>
      <c r="AA371" s="430">
        <v>0</v>
      </c>
      <c r="AB371" s="238">
        <v>0</v>
      </c>
      <c r="AC371" s="238">
        <v>0</v>
      </c>
      <c r="AD371" s="238">
        <v>0</v>
      </c>
      <c r="AE371" s="238">
        <v>0</v>
      </c>
      <c r="AF371" s="238">
        <v>0</v>
      </c>
      <c r="AG371">
        <v>0</v>
      </c>
    </row>
    <row r="372" spans="2:33" x14ac:dyDescent="0.35">
      <c r="B372" s="231">
        <v>4664</v>
      </c>
      <c r="C372" t="s">
        <v>521</v>
      </c>
      <c r="D372">
        <v>3</v>
      </c>
      <c r="E372">
        <v>1</v>
      </c>
      <c r="F372">
        <v>0</v>
      </c>
      <c r="G372">
        <v>1</v>
      </c>
      <c r="H372">
        <v>0</v>
      </c>
      <c r="I372">
        <v>0</v>
      </c>
      <c r="J372">
        <v>0</v>
      </c>
      <c r="K372">
        <v>45</v>
      </c>
      <c r="L372">
        <v>15</v>
      </c>
      <c r="M372">
        <v>0</v>
      </c>
      <c r="N372">
        <v>15</v>
      </c>
      <c r="O372">
        <v>0</v>
      </c>
      <c r="P372">
        <v>0</v>
      </c>
      <c r="Q372">
        <v>0</v>
      </c>
      <c r="R372">
        <v>2</v>
      </c>
      <c r="S372">
        <v>30</v>
      </c>
      <c r="T372">
        <v>0</v>
      </c>
      <c r="U372">
        <v>1</v>
      </c>
      <c r="V372">
        <v>15</v>
      </c>
      <c r="W372">
        <v>0</v>
      </c>
      <c r="X372">
        <v>1</v>
      </c>
      <c r="Y372">
        <v>15</v>
      </c>
      <c r="Z372">
        <v>0</v>
      </c>
      <c r="AA372" s="430">
        <v>0</v>
      </c>
      <c r="AB372" s="238">
        <v>0</v>
      </c>
      <c r="AC372" s="238">
        <v>0</v>
      </c>
      <c r="AD372" s="238">
        <v>0</v>
      </c>
      <c r="AE372" s="238">
        <v>0</v>
      </c>
      <c r="AF372" s="238">
        <v>0</v>
      </c>
      <c r="AG372">
        <v>0</v>
      </c>
    </row>
    <row r="373" spans="2:33" x14ac:dyDescent="0.35">
      <c r="B373" s="231">
        <v>4668</v>
      </c>
      <c r="C373" t="s">
        <v>522</v>
      </c>
      <c r="D373">
        <v>0</v>
      </c>
      <c r="E373">
        <v>26</v>
      </c>
      <c r="F373">
        <v>8</v>
      </c>
      <c r="G373">
        <v>34</v>
      </c>
      <c r="H373">
        <v>16</v>
      </c>
      <c r="I373">
        <v>6</v>
      </c>
      <c r="J373">
        <v>22</v>
      </c>
      <c r="K373">
        <v>0</v>
      </c>
      <c r="L373">
        <v>384</v>
      </c>
      <c r="M373">
        <v>120</v>
      </c>
      <c r="N373">
        <v>504</v>
      </c>
      <c r="O373">
        <v>206</v>
      </c>
      <c r="P373">
        <v>82</v>
      </c>
      <c r="Q373">
        <v>288</v>
      </c>
      <c r="R373">
        <v>0</v>
      </c>
      <c r="S373">
        <v>0</v>
      </c>
      <c r="T373">
        <v>0</v>
      </c>
      <c r="U373">
        <v>1</v>
      </c>
      <c r="V373">
        <v>15</v>
      </c>
      <c r="W373">
        <v>15</v>
      </c>
      <c r="X373">
        <v>1</v>
      </c>
      <c r="Y373">
        <v>15</v>
      </c>
      <c r="Z373">
        <v>15</v>
      </c>
      <c r="AA373" s="430">
        <v>0</v>
      </c>
      <c r="AB373" s="238">
        <v>0</v>
      </c>
      <c r="AC373" s="238">
        <v>0</v>
      </c>
      <c r="AD373" s="238">
        <v>0</v>
      </c>
      <c r="AE373" s="238">
        <v>0</v>
      </c>
      <c r="AF373" s="238">
        <v>0</v>
      </c>
      <c r="AG373">
        <v>0</v>
      </c>
    </row>
    <row r="374" spans="2:33" x14ac:dyDescent="0.35">
      <c r="B374" s="231">
        <v>4669</v>
      </c>
      <c r="C374" t="s">
        <v>523</v>
      </c>
      <c r="D374">
        <v>0</v>
      </c>
      <c r="E374">
        <v>1</v>
      </c>
      <c r="F374">
        <v>1</v>
      </c>
      <c r="G374">
        <v>2</v>
      </c>
      <c r="H374">
        <v>1</v>
      </c>
      <c r="I374">
        <v>1</v>
      </c>
      <c r="J374">
        <v>2</v>
      </c>
      <c r="K374">
        <v>0</v>
      </c>
      <c r="L374">
        <v>0</v>
      </c>
      <c r="M374">
        <v>0</v>
      </c>
      <c r="N374">
        <v>0</v>
      </c>
      <c r="O374">
        <v>15</v>
      </c>
      <c r="P374">
        <v>15</v>
      </c>
      <c r="Q374">
        <v>30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 s="430">
        <v>0</v>
      </c>
      <c r="AB374" s="238">
        <v>0</v>
      </c>
      <c r="AC374" s="238">
        <v>0</v>
      </c>
      <c r="AD374" s="238">
        <v>0</v>
      </c>
      <c r="AE374" s="238">
        <v>0</v>
      </c>
      <c r="AF374" s="238">
        <v>0</v>
      </c>
      <c r="AG374">
        <v>0</v>
      </c>
    </row>
    <row r="375" spans="2:33" x14ac:dyDescent="0.35">
      <c r="B375" s="231">
        <v>4710</v>
      </c>
      <c r="C375" t="s">
        <v>524</v>
      </c>
      <c r="D375">
        <v>2</v>
      </c>
      <c r="E375">
        <v>35</v>
      </c>
      <c r="F375">
        <v>28</v>
      </c>
      <c r="G375">
        <v>63</v>
      </c>
      <c r="H375">
        <v>30</v>
      </c>
      <c r="I375">
        <v>17</v>
      </c>
      <c r="J375">
        <v>47</v>
      </c>
      <c r="K375">
        <v>30</v>
      </c>
      <c r="L375">
        <v>525</v>
      </c>
      <c r="M375">
        <v>420</v>
      </c>
      <c r="N375">
        <v>945</v>
      </c>
      <c r="O375">
        <v>450</v>
      </c>
      <c r="P375">
        <v>255</v>
      </c>
      <c r="Q375">
        <v>705</v>
      </c>
      <c r="R375">
        <v>9</v>
      </c>
      <c r="S375">
        <v>135</v>
      </c>
      <c r="T375">
        <v>60</v>
      </c>
      <c r="U375">
        <v>5</v>
      </c>
      <c r="V375">
        <v>75</v>
      </c>
      <c r="W375">
        <v>45</v>
      </c>
      <c r="X375">
        <v>6</v>
      </c>
      <c r="Y375">
        <v>90</v>
      </c>
      <c r="Z375">
        <v>60</v>
      </c>
      <c r="AA375" s="430">
        <v>0</v>
      </c>
      <c r="AB375" s="238">
        <v>0</v>
      </c>
      <c r="AC375" s="238">
        <v>0</v>
      </c>
      <c r="AD375" s="238">
        <v>0</v>
      </c>
      <c r="AE375" s="238">
        <v>0</v>
      </c>
      <c r="AF375" s="238">
        <v>0</v>
      </c>
      <c r="AG375">
        <v>1</v>
      </c>
    </row>
    <row r="376" spans="2:33" x14ac:dyDescent="0.35">
      <c r="B376" s="231">
        <v>4712</v>
      </c>
      <c r="C376" t="s">
        <v>525</v>
      </c>
      <c r="D376">
        <v>0</v>
      </c>
      <c r="E376">
        <v>19</v>
      </c>
      <c r="F376">
        <v>29</v>
      </c>
      <c r="G376">
        <v>48</v>
      </c>
      <c r="H376">
        <v>1</v>
      </c>
      <c r="I376">
        <v>6</v>
      </c>
      <c r="J376">
        <v>7</v>
      </c>
      <c r="K376">
        <v>0</v>
      </c>
      <c r="L376">
        <v>277.5</v>
      </c>
      <c r="M376">
        <v>433.5</v>
      </c>
      <c r="N376">
        <v>711</v>
      </c>
      <c r="O376">
        <v>15</v>
      </c>
      <c r="P376">
        <v>90</v>
      </c>
      <c r="Q376">
        <v>105</v>
      </c>
      <c r="R376">
        <v>0</v>
      </c>
      <c r="S376">
        <v>0</v>
      </c>
      <c r="T376">
        <v>0</v>
      </c>
      <c r="U376">
        <v>7</v>
      </c>
      <c r="V376">
        <v>105</v>
      </c>
      <c r="W376">
        <v>0</v>
      </c>
      <c r="X376">
        <v>25</v>
      </c>
      <c r="Y376">
        <v>369</v>
      </c>
      <c r="Z376">
        <v>30</v>
      </c>
      <c r="AA376" s="430">
        <v>0</v>
      </c>
      <c r="AB376" s="238">
        <v>0</v>
      </c>
      <c r="AC376" s="238">
        <v>0</v>
      </c>
      <c r="AD376" s="238">
        <v>0</v>
      </c>
      <c r="AE376" s="238">
        <v>0</v>
      </c>
      <c r="AF376" s="238">
        <v>0</v>
      </c>
      <c r="AG376">
        <v>0</v>
      </c>
    </row>
    <row r="377" spans="2:33" x14ac:dyDescent="0.35">
      <c r="B377" s="231">
        <v>4716</v>
      </c>
      <c r="C377" t="s">
        <v>526</v>
      </c>
      <c r="D377">
        <v>6</v>
      </c>
      <c r="E377">
        <v>19</v>
      </c>
      <c r="F377">
        <v>18</v>
      </c>
      <c r="G377">
        <v>37</v>
      </c>
      <c r="H377">
        <v>9</v>
      </c>
      <c r="I377">
        <v>12</v>
      </c>
      <c r="J377">
        <v>21</v>
      </c>
      <c r="K377">
        <v>90</v>
      </c>
      <c r="L377">
        <v>285</v>
      </c>
      <c r="M377">
        <v>270</v>
      </c>
      <c r="N377">
        <v>555</v>
      </c>
      <c r="O377">
        <v>135</v>
      </c>
      <c r="P377">
        <v>180</v>
      </c>
      <c r="Q377">
        <v>315</v>
      </c>
      <c r="R377">
        <v>1</v>
      </c>
      <c r="S377">
        <v>15</v>
      </c>
      <c r="T377">
        <v>15</v>
      </c>
      <c r="U377">
        <v>2</v>
      </c>
      <c r="V377">
        <v>30</v>
      </c>
      <c r="W377">
        <v>15</v>
      </c>
      <c r="X377">
        <v>15</v>
      </c>
      <c r="Y377">
        <v>225</v>
      </c>
      <c r="Z377">
        <v>135</v>
      </c>
      <c r="AA377" s="430">
        <v>0</v>
      </c>
      <c r="AB377" s="238">
        <v>0</v>
      </c>
      <c r="AC377" s="238">
        <v>0</v>
      </c>
      <c r="AD377" s="238">
        <v>0</v>
      </c>
      <c r="AE377" s="238">
        <v>0</v>
      </c>
      <c r="AF377" s="238">
        <v>0</v>
      </c>
      <c r="AG377">
        <v>1</v>
      </c>
    </row>
    <row r="378" spans="2:33" x14ac:dyDescent="0.35">
      <c r="B378" s="231">
        <v>4721</v>
      </c>
      <c r="C378" t="s">
        <v>527</v>
      </c>
      <c r="D378">
        <v>0</v>
      </c>
      <c r="E378">
        <v>8</v>
      </c>
      <c r="F378">
        <v>4</v>
      </c>
      <c r="G378">
        <v>12</v>
      </c>
      <c r="H378">
        <v>4</v>
      </c>
      <c r="I378">
        <v>3</v>
      </c>
      <c r="J378">
        <v>7</v>
      </c>
      <c r="K378">
        <v>0</v>
      </c>
      <c r="L378">
        <v>120</v>
      </c>
      <c r="M378">
        <v>60</v>
      </c>
      <c r="N378">
        <v>180</v>
      </c>
      <c r="O378">
        <v>60</v>
      </c>
      <c r="P378">
        <v>45</v>
      </c>
      <c r="Q378">
        <v>105</v>
      </c>
      <c r="R378">
        <v>4</v>
      </c>
      <c r="S378">
        <v>60</v>
      </c>
      <c r="T378">
        <v>0</v>
      </c>
      <c r="U378">
        <v>2</v>
      </c>
      <c r="V378">
        <v>30</v>
      </c>
      <c r="W378">
        <v>30</v>
      </c>
      <c r="X378">
        <v>0</v>
      </c>
      <c r="Y378">
        <v>0</v>
      </c>
      <c r="Z378">
        <v>0</v>
      </c>
      <c r="AA378" s="430">
        <v>0</v>
      </c>
      <c r="AB378" s="238">
        <v>0</v>
      </c>
      <c r="AC378" s="238">
        <v>0</v>
      </c>
      <c r="AD378" s="238">
        <v>0</v>
      </c>
      <c r="AE378" s="238">
        <v>0</v>
      </c>
      <c r="AF378" s="238">
        <v>0</v>
      </c>
      <c r="AG378">
        <v>0</v>
      </c>
    </row>
    <row r="379" spans="2:33" x14ac:dyDescent="0.35">
      <c r="B379" s="231">
        <v>4778</v>
      </c>
      <c r="C379" t="s">
        <v>528</v>
      </c>
      <c r="D379">
        <v>9</v>
      </c>
      <c r="E379">
        <v>12</v>
      </c>
      <c r="F379">
        <v>7</v>
      </c>
      <c r="G379">
        <v>19</v>
      </c>
      <c r="H379">
        <v>2</v>
      </c>
      <c r="I379">
        <v>1</v>
      </c>
      <c r="J379">
        <v>3</v>
      </c>
      <c r="K379">
        <v>135</v>
      </c>
      <c r="L379">
        <v>171</v>
      </c>
      <c r="M379">
        <v>105</v>
      </c>
      <c r="N379">
        <v>276</v>
      </c>
      <c r="O379">
        <v>30</v>
      </c>
      <c r="P379">
        <v>15</v>
      </c>
      <c r="Q379">
        <v>45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22</v>
      </c>
      <c r="Y379">
        <v>321</v>
      </c>
      <c r="Z379">
        <v>45</v>
      </c>
      <c r="AA379" s="430">
        <v>11</v>
      </c>
      <c r="AB379" s="238">
        <v>156</v>
      </c>
      <c r="AC379" s="238">
        <v>15</v>
      </c>
      <c r="AD379" s="238">
        <v>6</v>
      </c>
      <c r="AE379" s="238">
        <v>90</v>
      </c>
      <c r="AF379" s="238">
        <v>0</v>
      </c>
      <c r="AG379">
        <v>2</v>
      </c>
    </row>
    <row r="380" spans="2:33" x14ac:dyDescent="0.35">
      <c r="B380" s="231">
        <v>4786</v>
      </c>
      <c r="C380" t="s">
        <v>529</v>
      </c>
      <c r="D380">
        <v>0</v>
      </c>
      <c r="E380">
        <v>2</v>
      </c>
      <c r="F380">
        <v>2</v>
      </c>
      <c r="G380">
        <v>4</v>
      </c>
      <c r="H380">
        <v>0</v>
      </c>
      <c r="I380">
        <v>1</v>
      </c>
      <c r="J380">
        <v>1</v>
      </c>
      <c r="K380">
        <v>0</v>
      </c>
      <c r="L380">
        <v>30</v>
      </c>
      <c r="M380">
        <v>30</v>
      </c>
      <c r="N380">
        <v>60</v>
      </c>
      <c r="O380">
        <v>0</v>
      </c>
      <c r="P380">
        <v>15</v>
      </c>
      <c r="Q380">
        <v>15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 s="430">
        <v>0</v>
      </c>
      <c r="AB380" s="238">
        <v>0</v>
      </c>
      <c r="AC380" s="238">
        <v>0</v>
      </c>
      <c r="AD380" s="238">
        <v>0</v>
      </c>
      <c r="AE380" s="238">
        <v>0</v>
      </c>
      <c r="AF380" s="238">
        <v>0</v>
      </c>
      <c r="AG380">
        <v>0</v>
      </c>
    </row>
    <row r="381" spans="2:33" x14ac:dyDescent="0.35">
      <c r="B381" s="231">
        <v>4795</v>
      </c>
      <c r="C381" t="s">
        <v>530</v>
      </c>
      <c r="D381">
        <v>1</v>
      </c>
      <c r="E381">
        <v>19</v>
      </c>
      <c r="F381">
        <v>22</v>
      </c>
      <c r="G381">
        <v>41</v>
      </c>
      <c r="H381">
        <v>8</v>
      </c>
      <c r="I381">
        <v>11</v>
      </c>
      <c r="J381">
        <v>19</v>
      </c>
      <c r="K381">
        <v>15</v>
      </c>
      <c r="L381">
        <v>279</v>
      </c>
      <c r="M381">
        <v>330</v>
      </c>
      <c r="N381">
        <v>609</v>
      </c>
      <c r="O381">
        <v>68.25</v>
      </c>
      <c r="P381">
        <v>100</v>
      </c>
      <c r="Q381">
        <v>168.25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 s="430">
        <v>0</v>
      </c>
      <c r="AB381" s="238">
        <v>0</v>
      </c>
      <c r="AC381" s="238">
        <v>0</v>
      </c>
      <c r="AD381" s="238">
        <v>0</v>
      </c>
      <c r="AE381" s="238">
        <v>0</v>
      </c>
      <c r="AF381" s="238">
        <v>0</v>
      </c>
      <c r="AG381">
        <v>0</v>
      </c>
    </row>
    <row r="382" spans="2:33" x14ac:dyDescent="0.35">
      <c r="B382" s="231">
        <v>4807</v>
      </c>
      <c r="C382" t="s">
        <v>531</v>
      </c>
      <c r="D382">
        <v>5</v>
      </c>
      <c r="E382">
        <v>13</v>
      </c>
      <c r="F382">
        <v>14</v>
      </c>
      <c r="G382">
        <v>27</v>
      </c>
      <c r="H382">
        <v>9</v>
      </c>
      <c r="I382">
        <v>10</v>
      </c>
      <c r="J382">
        <v>19</v>
      </c>
      <c r="K382">
        <v>75</v>
      </c>
      <c r="L382">
        <v>195</v>
      </c>
      <c r="M382">
        <v>210</v>
      </c>
      <c r="N382">
        <v>405</v>
      </c>
      <c r="O382">
        <v>130</v>
      </c>
      <c r="P382">
        <v>150</v>
      </c>
      <c r="Q382">
        <v>280</v>
      </c>
      <c r="R382">
        <v>1</v>
      </c>
      <c r="S382">
        <v>15</v>
      </c>
      <c r="T382">
        <v>0</v>
      </c>
      <c r="U382">
        <v>1</v>
      </c>
      <c r="V382">
        <v>15</v>
      </c>
      <c r="W382">
        <v>10</v>
      </c>
      <c r="X382">
        <v>4</v>
      </c>
      <c r="Y382">
        <v>60</v>
      </c>
      <c r="Z382">
        <v>45</v>
      </c>
      <c r="AA382" s="430">
        <v>1</v>
      </c>
      <c r="AB382" s="238">
        <v>15</v>
      </c>
      <c r="AC382" s="238">
        <v>0</v>
      </c>
      <c r="AD382" s="238">
        <v>1</v>
      </c>
      <c r="AE382" s="238">
        <v>15</v>
      </c>
      <c r="AF382" s="238">
        <v>0</v>
      </c>
      <c r="AG382">
        <v>1</v>
      </c>
    </row>
    <row r="383" spans="2:33" x14ac:dyDescent="0.35">
      <c r="B383" s="231">
        <v>4819</v>
      </c>
      <c r="C383" t="s">
        <v>532</v>
      </c>
      <c r="D383">
        <v>31</v>
      </c>
      <c r="E383">
        <v>43</v>
      </c>
      <c r="F383">
        <v>22</v>
      </c>
      <c r="G383">
        <v>65</v>
      </c>
      <c r="H383">
        <v>17</v>
      </c>
      <c r="I383">
        <v>8</v>
      </c>
      <c r="J383">
        <v>25</v>
      </c>
      <c r="K383">
        <v>465</v>
      </c>
      <c r="L383">
        <v>645</v>
      </c>
      <c r="M383">
        <v>330</v>
      </c>
      <c r="N383">
        <v>975</v>
      </c>
      <c r="O383">
        <v>255</v>
      </c>
      <c r="P383">
        <v>120</v>
      </c>
      <c r="Q383">
        <v>375</v>
      </c>
      <c r="R383">
        <v>40</v>
      </c>
      <c r="S383">
        <v>600</v>
      </c>
      <c r="T383">
        <v>135</v>
      </c>
      <c r="U383">
        <v>30</v>
      </c>
      <c r="V383">
        <v>450</v>
      </c>
      <c r="W383">
        <v>120</v>
      </c>
      <c r="X383">
        <v>7</v>
      </c>
      <c r="Y383">
        <v>105</v>
      </c>
      <c r="Z383">
        <v>45</v>
      </c>
      <c r="AA383" s="430">
        <v>22</v>
      </c>
      <c r="AB383" s="238">
        <v>330</v>
      </c>
      <c r="AC383" s="238">
        <v>60</v>
      </c>
      <c r="AD383" s="238">
        <v>19</v>
      </c>
      <c r="AE383" s="238">
        <v>285</v>
      </c>
      <c r="AF383" s="238">
        <v>60</v>
      </c>
      <c r="AG383">
        <v>2</v>
      </c>
    </row>
    <row r="384" spans="2:33" x14ac:dyDescent="0.35">
      <c r="B384" s="231">
        <v>4857</v>
      </c>
      <c r="C384" t="s">
        <v>1220</v>
      </c>
      <c r="D384">
        <v>1</v>
      </c>
      <c r="E384">
        <v>1</v>
      </c>
      <c r="F384">
        <v>0</v>
      </c>
      <c r="G384">
        <v>1</v>
      </c>
      <c r="H384">
        <v>0</v>
      </c>
      <c r="I384">
        <v>0</v>
      </c>
      <c r="J384">
        <v>0</v>
      </c>
      <c r="K384">
        <v>15</v>
      </c>
      <c r="L384">
        <v>15</v>
      </c>
      <c r="M384">
        <v>0</v>
      </c>
      <c r="N384">
        <v>15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1</v>
      </c>
      <c r="V384">
        <v>15</v>
      </c>
      <c r="W384">
        <v>0</v>
      </c>
      <c r="X384">
        <v>1</v>
      </c>
      <c r="Y384">
        <v>15</v>
      </c>
      <c r="Z384">
        <v>0</v>
      </c>
      <c r="AA384" s="430">
        <v>0</v>
      </c>
      <c r="AB384" s="238">
        <v>0</v>
      </c>
      <c r="AC384" s="238">
        <v>0</v>
      </c>
      <c r="AD384" s="238">
        <v>0</v>
      </c>
      <c r="AE384" s="238">
        <v>0</v>
      </c>
      <c r="AF384" s="238">
        <v>0</v>
      </c>
      <c r="AG384">
        <v>0</v>
      </c>
    </row>
    <row r="385" spans="2:33" x14ac:dyDescent="0.35">
      <c r="B385" s="231">
        <v>4864</v>
      </c>
      <c r="C385" t="s">
        <v>533</v>
      </c>
      <c r="D385">
        <v>12</v>
      </c>
      <c r="E385">
        <v>26</v>
      </c>
      <c r="F385">
        <v>16</v>
      </c>
      <c r="G385">
        <v>42</v>
      </c>
      <c r="H385">
        <v>7</v>
      </c>
      <c r="I385">
        <v>5</v>
      </c>
      <c r="J385">
        <v>12</v>
      </c>
      <c r="K385">
        <v>180</v>
      </c>
      <c r="L385">
        <v>390</v>
      </c>
      <c r="M385">
        <v>240</v>
      </c>
      <c r="N385">
        <v>630</v>
      </c>
      <c r="O385">
        <v>105</v>
      </c>
      <c r="P385">
        <v>75</v>
      </c>
      <c r="Q385">
        <v>180</v>
      </c>
      <c r="R385">
        <v>26</v>
      </c>
      <c r="S385">
        <v>390</v>
      </c>
      <c r="T385">
        <v>60</v>
      </c>
      <c r="U385">
        <v>8</v>
      </c>
      <c r="V385">
        <v>120</v>
      </c>
      <c r="W385">
        <v>15</v>
      </c>
      <c r="X385">
        <v>4</v>
      </c>
      <c r="Y385">
        <v>60</v>
      </c>
      <c r="Z385">
        <v>30</v>
      </c>
      <c r="AA385" s="430">
        <v>27</v>
      </c>
      <c r="AB385" s="238">
        <v>405</v>
      </c>
      <c r="AC385" s="238">
        <v>45</v>
      </c>
      <c r="AD385" s="238">
        <v>14</v>
      </c>
      <c r="AE385" s="238">
        <v>210</v>
      </c>
      <c r="AF385" s="238">
        <v>45</v>
      </c>
      <c r="AG385">
        <v>1</v>
      </c>
    </row>
    <row r="386" spans="2:33" x14ac:dyDescent="0.35">
      <c r="B386" s="231">
        <v>4927</v>
      </c>
      <c r="C386" t="s">
        <v>1265</v>
      </c>
      <c r="D386">
        <v>6</v>
      </c>
      <c r="E386">
        <v>17</v>
      </c>
      <c r="F386">
        <v>11</v>
      </c>
      <c r="G386">
        <v>28</v>
      </c>
      <c r="H386">
        <v>15</v>
      </c>
      <c r="I386">
        <v>5</v>
      </c>
      <c r="J386">
        <v>20</v>
      </c>
      <c r="K386">
        <v>90</v>
      </c>
      <c r="L386">
        <v>255</v>
      </c>
      <c r="M386">
        <v>165</v>
      </c>
      <c r="N386">
        <v>420</v>
      </c>
      <c r="O386">
        <v>202.29999999999998</v>
      </c>
      <c r="P386">
        <v>71.84</v>
      </c>
      <c r="Q386">
        <v>274.14</v>
      </c>
      <c r="R386">
        <v>4</v>
      </c>
      <c r="S386">
        <v>60</v>
      </c>
      <c r="T386">
        <v>15</v>
      </c>
      <c r="U386">
        <v>3</v>
      </c>
      <c r="V386">
        <v>45</v>
      </c>
      <c r="W386">
        <v>15</v>
      </c>
      <c r="X386">
        <v>1</v>
      </c>
      <c r="Y386">
        <v>15</v>
      </c>
      <c r="Z386">
        <v>15</v>
      </c>
      <c r="AA386" s="430">
        <v>4</v>
      </c>
      <c r="AB386" s="238">
        <v>60</v>
      </c>
      <c r="AC386" s="238">
        <v>0</v>
      </c>
      <c r="AD386" s="238">
        <v>0</v>
      </c>
      <c r="AE386" s="238">
        <v>0</v>
      </c>
      <c r="AF386" s="238">
        <v>0</v>
      </c>
      <c r="AG386">
        <v>1</v>
      </c>
    </row>
    <row r="387" spans="2:33" x14ac:dyDescent="0.35">
      <c r="B387" s="231">
        <v>4930</v>
      </c>
      <c r="C387" t="s">
        <v>535</v>
      </c>
      <c r="D387">
        <v>13</v>
      </c>
      <c r="E387">
        <v>15</v>
      </c>
      <c r="F387">
        <v>12</v>
      </c>
      <c r="G387">
        <v>27</v>
      </c>
      <c r="H387">
        <v>4</v>
      </c>
      <c r="I387">
        <v>1</v>
      </c>
      <c r="J387">
        <v>5</v>
      </c>
      <c r="K387">
        <v>195</v>
      </c>
      <c r="L387">
        <v>225</v>
      </c>
      <c r="M387">
        <v>180</v>
      </c>
      <c r="N387">
        <v>405</v>
      </c>
      <c r="O387">
        <v>60</v>
      </c>
      <c r="P387">
        <v>15</v>
      </c>
      <c r="Q387">
        <v>75</v>
      </c>
      <c r="R387">
        <v>2</v>
      </c>
      <c r="S387">
        <v>30</v>
      </c>
      <c r="T387">
        <v>15</v>
      </c>
      <c r="U387">
        <v>12</v>
      </c>
      <c r="V387">
        <v>180</v>
      </c>
      <c r="W387">
        <v>0</v>
      </c>
      <c r="X387">
        <v>22</v>
      </c>
      <c r="Y387">
        <v>330</v>
      </c>
      <c r="Z387">
        <v>60</v>
      </c>
      <c r="AA387" s="430">
        <v>3</v>
      </c>
      <c r="AB387" s="238">
        <v>45</v>
      </c>
      <c r="AC387" s="238">
        <v>15</v>
      </c>
      <c r="AD387" s="238">
        <v>2</v>
      </c>
      <c r="AE387" s="238">
        <v>30</v>
      </c>
      <c r="AF387" s="238">
        <v>0</v>
      </c>
      <c r="AG387">
        <v>0</v>
      </c>
    </row>
    <row r="388" spans="2:33" x14ac:dyDescent="0.35">
      <c r="B388" s="231">
        <v>4933</v>
      </c>
      <c r="C388" t="s">
        <v>536</v>
      </c>
      <c r="D388">
        <v>26</v>
      </c>
      <c r="E388">
        <v>61</v>
      </c>
      <c r="F388">
        <v>23</v>
      </c>
      <c r="G388">
        <v>84</v>
      </c>
      <c r="H388">
        <v>14</v>
      </c>
      <c r="I388">
        <v>6</v>
      </c>
      <c r="J388">
        <v>20</v>
      </c>
      <c r="K388">
        <v>390</v>
      </c>
      <c r="L388">
        <v>915</v>
      </c>
      <c r="M388">
        <v>345</v>
      </c>
      <c r="N388">
        <v>1260</v>
      </c>
      <c r="O388">
        <v>210</v>
      </c>
      <c r="P388">
        <v>90</v>
      </c>
      <c r="Q388">
        <v>300</v>
      </c>
      <c r="R388">
        <v>5</v>
      </c>
      <c r="S388">
        <v>75</v>
      </c>
      <c r="T388">
        <v>15</v>
      </c>
      <c r="U388">
        <v>26</v>
      </c>
      <c r="V388">
        <v>390</v>
      </c>
      <c r="W388">
        <v>15</v>
      </c>
      <c r="X388">
        <v>49</v>
      </c>
      <c r="Y388">
        <v>735</v>
      </c>
      <c r="Z388">
        <v>150</v>
      </c>
      <c r="AA388" s="430">
        <v>13</v>
      </c>
      <c r="AB388" s="238">
        <v>195</v>
      </c>
      <c r="AC388" s="238">
        <v>0</v>
      </c>
      <c r="AD388" s="238">
        <v>4</v>
      </c>
      <c r="AE388" s="238">
        <v>60</v>
      </c>
      <c r="AF388" s="238">
        <v>0</v>
      </c>
      <c r="AG388">
        <v>0</v>
      </c>
    </row>
    <row r="389" spans="2:33" x14ac:dyDescent="0.35">
      <c r="B389" s="231">
        <v>4936</v>
      </c>
      <c r="C389" t="s">
        <v>537</v>
      </c>
      <c r="D389">
        <v>4</v>
      </c>
      <c r="E389">
        <v>18</v>
      </c>
      <c r="F389">
        <v>4</v>
      </c>
      <c r="G389">
        <v>22</v>
      </c>
      <c r="H389">
        <v>14</v>
      </c>
      <c r="I389">
        <v>4</v>
      </c>
      <c r="J389">
        <v>18</v>
      </c>
      <c r="K389">
        <v>60</v>
      </c>
      <c r="L389">
        <v>270</v>
      </c>
      <c r="M389">
        <v>60</v>
      </c>
      <c r="N389">
        <v>330</v>
      </c>
      <c r="O389">
        <v>200.70000000000002</v>
      </c>
      <c r="P389">
        <v>60</v>
      </c>
      <c r="Q389">
        <v>260.70000000000005</v>
      </c>
      <c r="R389">
        <v>1</v>
      </c>
      <c r="S389">
        <v>15</v>
      </c>
      <c r="T389">
        <v>15</v>
      </c>
      <c r="U389">
        <v>1</v>
      </c>
      <c r="V389">
        <v>15</v>
      </c>
      <c r="W389">
        <v>0</v>
      </c>
      <c r="X389">
        <v>0</v>
      </c>
      <c r="Y389">
        <v>0</v>
      </c>
      <c r="Z389">
        <v>0</v>
      </c>
      <c r="AA389" s="430">
        <v>0</v>
      </c>
      <c r="AB389" s="238">
        <v>0</v>
      </c>
      <c r="AC389" s="238">
        <v>0</v>
      </c>
      <c r="AD389" s="238">
        <v>0</v>
      </c>
      <c r="AE389" s="238">
        <v>0</v>
      </c>
      <c r="AF389" s="238">
        <v>0</v>
      </c>
      <c r="AG389">
        <v>0</v>
      </c>
    </row>
    <row r="390" spans="2:33" x14ac:dyDescent="0.35">
      <c r="B390" s="231">
        <v>5201</v>
      </c>
      <c r="C390" t="s">
        <v>538</v>
      </c>
      <c r="D390">
        <v>5</v>
      </c>
      <c r="E390">
        <v>17</v>
      </c>
      <c r="F390">
        <v>4</v>
      </c>
      <c r="G390">
        <v>21</v>
      </c>
      <c r="H390">
        <v>7</v>
      </c>
      <c r="I390">
        <v>3</v>
      </c>
      <c r="J390">
        <v>10</v>
      </c>
      <c r="K390">
        <v>75</v>
      </c>
      <c r="L390">
        <v>210</v>
      </c>
      <c r="M390">
        <v>45</v>
      </c>
      <c r="N390">
        <v>255</v>
      </c>
      <c r="O390">
        <v>51</v>
      </c>
      <c r="P390">
        <v>29</v>
      </c>
      <c r="Q390">
        <v>80</v>
      </c>
      <c r="R390">
        <v>0</v>
      </c>
      <c r="S390">
        <v>0</v>
      </c>
      <c r="T390">
        <v>0</v>
      </c>
      <c r="U390">
        <v>7</v>
      </c>
      <c r="V390">
        <v>105</v>
      </c>
      <c r="W390">
        <v>0</v>
      </c>
      <c r="X390">
        <v>1</v>
      </c>
      <c r="Y390">
        <v>15</v>
      </c>
      <c r="Z390">
        <v>0</v>
      </c>
      <c r="AA390" s="430">
        <v>0</v>
      </c>
      <c r="AB390" s="238">
        <v>0</v>
      </c>
      <c r="AC390" s="238">
        <v>0</v>
      </c>
      <c r="AD390" s="238">
        <v>0</v>
      </c>
      <c r="AE390" s="238">
        <v>0</v>
      </c>
      <c r="AF390" s="238">
        <v>0</v>
      </c>
      <c r="AG390">
        <v>0</v>
      </c>
    </row>
    <row r="391" spans="2:33" x14ac:dyDescent="0.35">
      <c r="B391" s="231">
        <v>5347</v>
      </c>
      <c r="C391" t="s">
        <v>539</v>
      </c>
      <c r="D391">
        <v>0</v>
      </c>
      <c r="E391">
        <v>1</v>
      </c>
      <c r="F391">
        <v>0</v>
      </c>
      <c r="G391">
        <v>1</v>
      </c>
      <c r="H391">
        <v>1</v>
      </c>
      <c r="I391">
        <v>0</v>
      </c>
      <c r="J391">
        <v>1</v>
      </c>
      <c r="K391">
        <v>0</v>
      </c>
      <c r="L391">
        <v>15</v>
      </c>
      <c r="M391">
        <v>0</v>
      </c>
      <c r="N391">
        <v>15</v>
      </c>
      <c r="O391">
        <v>15</v>
      </c>
      <c r="P391">
        <v>0</v>
      </c>
      <c r="Q391">
        <v>15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 s="430">
        <v>0</v>
      </c>
      <c r="AB391" s="238">
        <v>0</v>
      </c>
      <c r="AC391" s="238">
        <v>0</v>
      </c>
      <c r="AD391" s="238">
        <v>0</v>
      </c>
      <c r="AE391" s="238">
        <v>0</v>
      </c>
      <c r="AF391" s="238">
        <v>0</v>
      </c>
      <c r="AG391">
        <v>0</v>
      </c>
    </row>
    <row r="392" spans="2:33" x14ac:dyDescent="0.35">
      <c r="B392" s="231">
        <v>5352</v>
      </c>
      <c r="C392" t="s">
        <v>540</v>
      </c>
      <c r="D392">
        <v>0</v>
      </c>
      <c r="E392">
        <v>2</v>
      </c>
      <c r="F392">
        <v>3</v>
      </c>
      <c r="G392">
        <v>5</v>
      </c>
      <c r="H392">
        <v>0</v>
      </c>
      <c r="I392">
        <v>0</v>
      </c>
      <c r="J392">
        <v>0</v>
      </c>
      <c r="K392">
        <v>0</v>
      </c>
      <c r="L392">
        <v>28</v>
      </c>
      <c r="M392">
        <v>45</v>
      </c>
      <c r="N392">
        <v>73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3</v>
      </c>
      <c r="Y392">
        <v>43</v>
      </c>
      <c r="Z392">
        <v>0</v>
      </c>
      <c r="AA392" s="430">
        <v>0</v>
      </c>
      <c r="AB392" s="238">
        <v>0</v>
      </c>
      <c r="AC392" s="238">
        <v>0</v>
      </c>
      <c r="AD392" s="238">
        <v>0</v>
      </c>
      <c r="AE392" s="238">
        <v>0</v>
      </c>
      <c r="AF392" s="238">
        <v>0</v>
      </c>
      <c r="AG392">
        <v>0</v>
      </c>
    </row>
    <row r="393" spans="2:33" x14ac:dyDescent="0.35">
      <c r="B393" s="231">
        <v>5389</v>
      </c>
      <c r="C393" t="s">
        <v>541</v>
      </c>
      <c r="D393">
        <v>3</v>
      </c>
      <c r="E393">
        <v>34</v>
      </c>
      <c r="F393">
        <v>9</v>
      </c>
      <c r="G393">
        <v>43</v>
      </c>
      <c r="H393">
        <v>24</v>
      </c>
      <c r="I393">
        <v>7</v>
      </c>
      <c r="J393">
        <v>31</v>
      </c>
      <c r="K393">
        <v>39</v>
      </c>
      <c r="L393">
        <v>494</v>
      </c>
      <c r="M393">
        <v>120</v>
      </c>
      <c r="N393">
        <v>614</v>
      </c>
      <c r="O393">
        <v>290</v>
      </c>
      <c r="P393">
        <v>65</v>
      </c>
      <c r="Q393">
        <v>355</v>
      </c>
      <c r="R393">
        <v>1</v>
      </c>
      <c r="S393">
        <v>15</v>
      </c>
      <c r="T393">
        <v>15</v>
      </c>
      <c r="U393">
        <v>1</v>
      </c>
      <c r="V393">
        <v>15</v>
      </c>
      <c r="W393">
        <v>0</v>
      </c>
      <c r="X393">
        <v>7</v>
      </c>
      <c r="Y393">
        <v>105</v>
      </c>
      <c r="Z393">
        <v>55</v>
      </c>
      <c r="AA393" s="430">
        <v>0</v>
      </c>
      <c r="AB393" s="238">
        <v>0</v>
      </c>
      <c r="AC393" s="238">
        <v>0</v>
      </c>
      <c r="AD393" s="238">
        <v>0</v>
      </c>
      <c r="AE393" s="238">
        <v>0</v>
      </c>
      <c r="AF393" s="238">
        <v>0</v>
      </c>
      <c r="AG393">
        <v>2</v>
      </c>
    </row>
    <row r="394" spans="2:33" x14ac:dyDescent="0.35">
      <c r="B394" s="231">
        <v>5425</v>
      </c>
      <c r="C394" t="s">
        <v>544</v>
      </c>
      <c r="D394">
        <v>0</v>
      </c>
      <c r="E394">
        <v>12</v>
      </c>
      <c r="F394">
        <v>11</v>
      </c>
      <c r="G394">
        <v>23</v>
      </c>
      <c r="H394">
        <v>8</v>
      </c>
      <c r="I394">
        <v>3</v>
      </c>
      <c r="J394">
        <v>11</v>
      </c>
      <c r="K394">
        <v>0</v>
      </c>
      <c r="L394">
        <v>150</v>
      </c>
      <c r="M394">
        <v>165</v>
      </c>
      <c r="N394">
        <v>315</v>
      </c>
      <c r="O394">
        <v>111</v>
      </c>
      <c r="P394">
        <v>45</v>
      </c>
      <c r="Q394">
        <v>156</v>
      </c>
      <c r="R394">
        <v>1</v>
      </c>
      <c r="S394">
        <v>15</v>
      </c>
      <c r="T394">
        <v>0</v>
      </c>
      <c r="U394">
        <v>1</v>
      </c>
      <c r="V394">
        <v>15</v>
      </c>
      <c r="W394">
        <v>15</v>
      </c>
      <c r="X394">
        <v>3</v>
      </c>
      <c r="Y394">
        <v>45</v>
      </c>
      <c r="Z394">
        <v>30</v>
      </c>
      <c r="AA394" s="430">
        <v>0</v>
      </c>
      <c r="AB394" s="238">
        <v>0</v>
      </c>
      <c r="AC394" s="238">
        <v>0</v>
      </c>
      <c r="AD394" s="238">
        <v>0</v>
      </c>
      <c r="AE394" s="238">
        <v>0</v>
      </c>
      <c r="AF394" s="238">
        <v>0</v>
      </c>
      <c r="AG394">
        <v>0</v>
      </c>
    </row>
    <row r="395" spans="2:33" x14ac:dyDescent="0.35">
      <c r="B395" s="231">
        <v>5446</v>
      </c>
      <c r="C395" t="s">
        <v>545</v>
      </c>
      <c r="D395">
        <v>1</v>
      </c>
      <c r="E395">
        <v>15</v>
      </c>
      <c r="F395">
        <v>11</v>
      </c>
      <c r="G395">
        <v>26</v>
      </c>
      <c r="H395">
        <v>5</v>
      </c>
      <c r="I395">
        <v>4</v>
      </c>
      <c r="J395">
        <v>9</v>
      </c>
      <c r="K395">
        <v>15</v>
      </c>
      <c r="L395">
        <v>225</v>
      </c>
      <c r="M395">
        <v>165</v>
      </c>
      <c r="N395">
        <v>390</v>
      </c>
      <c r="O395">
        <v>75</v>
      </c>
      <c r="P395">
        <v>54</v>
      </c>
      <c r="Q395">
        <v>129</v>
      </c>
      <c r="R395">
        <v>2</v>
      </c>
      <c r="S395">
        <v>30</v>
      </c>
      <c r="T395">
        <v>0</v>
      </c>
      <c r="U395">
        <v>1</v>
      </c>
      <c r="V395">
        <v>15</v>
      </c>
      <c r="W395">
        <v>0</v>
      </c>
      <c r="X395">
        <v>1</v>
      </c>
      <c r="Y395">
        <v>15</v>
      </c>
      <c r="Z395">
        <v>15</v>
      </c>
      <c r="AA395" s="430">
        <v>4</v>
      </c>
      <c r="AB395" s="238">
        <v>60</v>
      </c>
      <c r="AC395" s="238">
        <v>0</v>
      </c>
      <c r="AD395" s="238">
        <v>0</v>
      </c>
      <c r="AE395" s="238">
        <v>0</v>
      </c>
      <c r="AF395" s="238">
        <v>0</v>
      </c>
      <c r="AG395">
        <v>1</v>
      </c>
    </row>
    <row r="396" spans="2:33" x14ac:dyDescent="0.35">
      <c r="B396" s="231">
        <v>5483</v>
      </c>
      <c r="C396" t="s">
        <v>546</v>
      </c>
      <c r="D396">
        <v>0</v>
      </c>
      <c r="E396">
        <v>3</v>
      </c>
      <c r="F396">
        <v>3</v>
      </c>
      <c r="G396">
        <v>6</v>
      </c>
      <c r="H396">
        <v>3</v>
      </c>
      <c r="I396">
        <v>3</v>
      </c>
      <c r="J396">
        <v>6</v>
      </c>
      <c r="K396">
        <v>0</v>
      </c>
      <c r="L396">
        <v>0</v>
      </c>
      <c r="M396">
        <v>0</v>
      </c>
      <c r="N396">
        <v>0</v>
      </c>
      <c r="O396">
        <v>45</v>
      </c>
      <c r="P396">
        <v>45</v>
      </c>
      <c r="Q396">
        <v>90</v>
      </c>
      <c r="R396">
        <v>1</v>
      </c>
      <c r="S396">
        <v>0</v>
      </c>
      <c r="T396">
        <v>15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 s="430">
        <v>0</v>
      </c>
      <c r="AB396" s="238">
        <v>0</v>
      </c>
      <c r="AC396" s="238">
        <v>0</v>
      </c>
      <c r="AD396" s="238">
        <v>0</v>
      </c>
      <c r="AE396" s="238">
        <v>0</v>
      </c>
      <c r="AF396" s="238">
        <v>0</v>
      </c>
      <c r="AG396">
        <v>0</v>
      </c>
    </row>
    <row r="397" spans="2:33" x14ac:dyDescent="0.35">
      <c r="B397" s="231">
        <v>5487</v>
      </c>
      <c r="C397" t="s">
        <v>547</v>
      </c>
      <c r="D397">
        <v>1</v>
      </c>
      <c r="E397">
        <v>0</v>
      </c>
      <c r="F397">
        <v>1</v>
      </c>
      <c r="G397">
        <v>1</v>
      </c>
      <c r="H397">
        <v>0</v>
      </c>
      <c r="I397">
        <v>0</v>
      </c>
      <c r="J397">
        <v>0</v>
      </c>
      <c r="K397">
        <v>15</v>
      </c>
      <c r="L397">
        <v>0</v>
      </c>
      <c r="M397">
        <v>15</v>
      </c>
      <c r="N397">
        <v>15</v>
      </c>
      <c r="O397">
        <v>0</v>
      </c>
      <c r="P397">
        <v>0</v>
      </c>
      <c r="Q397">
        <v>0</v>
      </c>
      <c r="R397">
        <v>1</v>
      </c>
      <c r="S397">
        <v>15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 s="430">
        <v>0</v>
      </c>
      <c r="AB397" s="238">
        <v>0</v>
      </c>
      <c r="AC397" s="238">
        <v>0</v>
      </c>
      <c r="AD397" s="238">
        <v>0</v>
      </c>
      <c r="AE397" s="238">
        <v>0</v>
      </c>
      <c r="AF397" s="238">
        <v>0</v>
      </c>
      <c r="AG397">
        <v>0</v>
      </c>
    </row>
    <row r="398" spans="2:33" x14ac:dyDescent="0.35">
      <c r="B398" s="231">
        <v>5500</v>
      </c>
      <c r="C398" t="s">
        <v>548</v>
      </c>
      <c r="D398">
        <v>0</v>
      </c>
      <c r="E398">
        <v>2</v>
      </c>
      <c r="F398">
        <v>3</v>
      </c>
      <c r="G398">
        <v>5</v>
      </c>
      <c r="H398">
        <v>2</v>
      </c>
      <c r="I398">
        <v>3</v>
      </c>
      <c r="J398">
        <v>5</v>
      </c>
      <c r="K398">
        <v>0</v>
      </c>
      <c r="L398">
        <v>30</v>
      </c>
      <c r="M398">
        <v>30</v>
      </c>
      <c r="N398">
        <v>60</v>
      </c>
      <c r="O398">
        <v>30</v>
      </c>
      <c r="P398">
        <v>30</v>
      </c>
      <c r="Q398">
        <v>60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 s="430">
        <v>0</v>
      </c>
      <c r="AB398" s="238">
        <v>0</v>
      </c>
      <c r="AC398" s="238">
        <v>0</v>
      </c>
      <c r="AD398" s="238">
        <v>0</v>
      </c>
      <c r="AE398" s="238">
        <v>0</v>
      </c>
      <c r="AF398" s="238">
        <v>0</v>
      </c>
      <c r="AG398">
        <v>0</v>
      </c>
    </row>
    <row r="399" spans="2:33" x14ac:dyDescent="0.35">
      <c r="B399" s="231">
        <v>5530</v>
      </c>
      <c r="C399" t="s">
        <v>549</v>
      </c>
      <c r="D399">
        <v>10</v>
      </c>
      <c r="E399">
        <v>11</v>
      </c>
      <c r="F399">
        <v>13</v>
      </c>
      <c r="G399">
        <v>24</v>
      </c>
      <c r="H399">
        <v>5</v>
      </c>
      <c r="I399">
        <v>9</v>
      </c>
      <c r="J399">
        <v>14</v>
      </c>
      <c r="K399">
        <v>150</v>
      </c>
      <c r="L399">
        <v>165</v>
      </c>
      <c r="M399">
        <v>180</v>
      </c>
      <c r="N399">
        <v>345</v>
      </c>
      <c r="O399">
        <v>75</v>
      </c>
      <c r="P399">
        <v>135</v>
      </c>
      <c r="Q399">
        <v>210</v>
      </c>
      <c r="R399">
        <v>26</v>
      </c>
      <c r="S399">
        <v>375</v>
      </c>
      <c r="T399">
        <v>135</v>
      </c>
      <c r="U399">
        <v>6</v>
      </c>
      <c r="V399">
        <v>90</v>
      </c>
      <c r="W399">
        <v>45</v>
      </c>
      <c r="X399">
        <v>0</v>
      </c>
      <c r="Y399">
        <v>0</v>
      </c>
      <c r="Z399">
        <v>0</v>
      </c>
      <c r="AA399" s="430">
        <v>14</v>
      </c>
      <c r="AB399" s="238">
        <v>195</v>
      </c>
      <c r="AC399" s="238">
        <v>75</v>
      </c>
      <c r="AD399" s="238">
        <v>14</v>
      </c>
      <c r="AE399" s="238">
        <v>195</v>
      </c>
      <c r="AF399" s="238">
        <v>75</v>
      </c>
      <c r="AG399">
        <v>2</v>
      </c>
    </row>
    <row r="400" spans="2:33" x14ac:dyDescent="0.35">
      <c r="B400" s="231">
        <v>5559</v>
      </c>
      <c r="C400" t="s">
        <v>550</v>
      </c>
      <c r="D400">
        <v>0</v>
      </c>
      <c r="E400">
        <v>11</v>
      </c>
      <c r="F400">
        <v>6</v>
      </c>
      <c r="G400">
        <v>17</v>
      </c>
      <c r="H400">
        <v>10</v>
      </c>
      <c r="I400">
        <v>2</v>
      </c>
      <c r="J400">
        <v>12</v>
      </c>
      <c r="K400">
        <v>0</v>
      </c>
      <c r="L400">
        <v>165</v>
      </c>
      <c r="M400">
        <v>90</v>
      </c>
      <c r="N400">
        <v>255</v>
      </c>
      <c r="O400">
        <v>140</v>
      </c>
      <c r="P400">
        <v>30</v>
      </c>
      <c r="Q400">
        <v>170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2</v>
      </c>
      <c r="Y400">
        <v>30</v>
      </c>
      <c r="Z400">
        <v>0</v>
      </c>
      <c r="AA400" s="430">
        <v>0</v>
      </c>
      <c r="AB400" s="238">
        <v>0</v>
      </c>
      <c r="AC400" s="238">
        <v>0</v>
      </c>
      <c r="AD400" s="238">
        <v>0</v>
      </c>
      <c r="AE400" s="238">
        <v>0</v>
      </c>
      <c r="AF400" s="238">
        <v>0</v>
      </c>
      <c r="AG400">
        <v>0</v>
      </c>
    </row>
    <row r="401" spans="2:33" x14ac:dyDescent="0.35">
      <c r="B401" s="231">
        <v>5574</v>
      </c>
      <c r="C401" t="s">
        <v>551</v>
      </c>
      <c r="D401">
        <v>7</v>
      </c>
      <c r="E401">
        <v>19</v>
      </c>
      <c r="F401">
        <v>6</v>
      </c>
      <c r="G401">
        <v>25</v>
      </c>
      <c r="H401">
        <v>9</v>
      </c>
      <c r="I401">
        <v>5</v>
      </c>
      <c r="J401">
        <v>14</v>
      </c>
      <c r="K401">
        <v>97.360000000000014</v>
      </c>
      <c r="L401">
        <v>285</v>
      </c>
      <c r="M401">
        <v>90</v>
      </c>
      <c r="N401">
        <v>375</v>
      </c>
      <c r="O401">
        <v>135</v>
      </c>
      <c r="P401">
        <v>75</v>
      </c>
      <c r="Q401">
        <v>210</v>
      </c>
      <c r="R401">
        <v>6</v>
      </c>
      <c r="S401">
        <v>90</v>
      </c>
      <c r="T401">
        <v>60</v>
      </c>
      <c r="U401">
        <v>4</v>
      </c>
      <c r="V401">
        <v>60</v>
      </c>
      <c r="W401">
        <v>15</v>
      </c>
      <c r="X401">
        <v>3</v>
      </c>
      <c r="Y401">
        <v>45</v>
      </c>
      <c r="Z401">
        <v>15</v>
      </c>
      <c r="AA401" s="430">
        <v>2</v>
      </c>
      <c r="AB401" s="238">
        <v>30</v>
      </c>
      <c r="AC401" s="238">
        <v>0</v>
      </c>
      <c r="AD401" s="238">
        <v>0</v>
      </c>
      <c r="AE401" s="238">
        <v>0</v>
      </c>
      <c r="AF401" s="238">
        <v>0</v>
      </c>
      <c r="AG401">
        <v>0</v>
      </c>
    </row>
    <row r="402" spans="2:33" x14ac:dyDescent="0.35">
      <c r="B402" s="231">
        <v>5586</v>
      </c>
      <c r="C402" t="s">
        <v>552</v>
      </c>
      <c r="D402">
        <v>0</v>
      </c>
      <c r="E402">
        <v>13</v>
      </c>
      <c r="F402">
        <v>17</v>
      </c>
      <c r="G402">
        <v>30</v>
      </c>
      <c r="H402">
        <v>7</v>
      </c>
      <c r="I402">
        <v>10</v>
      </c>
      <c r="J402">
        <v>17</v>
      </c>
      <c r="K402">
        <v>0</v>
      </c>
      <c r="L402">
        <v>192</v>
      </c>
      <c r="M402">
        <v>237</v>
      </c>
      <c r="N402">
        <v>429</v>
      </c>
      <c r="O402">
        <v>90</v>
      </c>
      <c r="P402">
        <v>135</v>
      </c>
      <c r="Q402">
        <v>225</v>
      </c>
      <c r="R402">
        <v>2</v>
      </c>
      <c r="S402">
        <v>27</v>
      </c>
      <c r="T402">
        <v>0</v>
      </c>
      <c r="U402">
        <v>2</v>
      </c>
      <c r="V402">
        <v>30</v>
      </c>
      <c r="W402">
        <v>0</v>
      </c>
      <c r="X402">
        <v>5</v>
      </c>
      <c r="Y402">
        <v>75</v>
      </c>
      <c r="Z402">
        <v>45</v>
      </c>
      <c r="AA402" s="430">
        <v>3</v>
      </c>
      <c r="AB402" s="238">
        <v>42</v>
      </c>
      <c r="AC402" s="238">
        <v>0</v>
      </c>
      <c r="AD402" s="238">
        <v>3</v>
      </c>
      <c r="AE402" s="238">
        <v>42</v>
      </c>
      <c r="AF402" s="238">
        <v>0</v>
      </c>
      <c r="AG402">
        <v>0</v>
      </c>
    </row>
    <row r="403" spans="2:33" x14ac:dyDescent="0.35">
      <c r="B403" s="231">
        <v>5596</v>
      </c>
      <c r="C403" t="s">
        <v>553</v>
      </c>
      <c r="D403">
        <v>2</v>
      </c>
      <c r="E403">
        <v>22</v>
      </c>
      <c r="F403">
        <v>10</v>
      </c>
      <c r="G403">
        <v>32</v>
      </c>
      <c r="H403">
        <v>22</v>
      </c>
      <c r="I403">
        <v>8</v>
      </c>
      <c r="J403">
        <v>30</v>
      </c>
      <c r="K403">
        <v>30</v>
      </c>
      <c r="L403">
        <v>330</v>
      </c>
      <c r="M403">
        <v>150</v>
      </c>
      <c r="N403">
        <v>480</v>
      </c>
      <c r="O403">
        <v>330</v>
      </c>
      <c r="P403">
        <v>120</v>
      </c>
      <c r="Q403">
        <v>450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 s="430">
        <v>0</v>
      </c>
      <c r="AB403" s="238">
        <v>0</v>
      </c>
      <c r="AC403" s="238">
        <v>0</v>
      </c>
      <c r="AD403" s="238">
        <v>0</v>
      </c>
      <c r="AE403" s="238">
        <v>0</v>
      </c>
      <c r="AF403" s="238">
        <v>0</v>
      </c>
      <c r="AG403">
        <v>0</v>
      </c>
    </row>
    <row r="404" spans="2:33" x14ac:dyDescent="0.35">
      <c r="B404" s="231">
        <v>5616</v>
      </c>
      <c r="C404" t="s">
        <v>554</v>
      </c>
      <c r="D404">
        <v>0</v>
      </c>
      <c r="E404">
        <v>0</v>
      </c>
      <c r="F404">
        <v>1</v>
      </c>
      <c r="G404">
        <v>1</v>
      </c>
      <c r="H404">
        <v>0</v>
      </c>
      <c r="I404">
        <v>1</v>
      </c>
      <c r="J404">
        <v>1</v>
      </c>
      <c r="K404">
        <v>0</v>
      </c>
      <c r="L404">
        <v>0</v>
      </c>
      <c r="M404">
        <v>15</v>
      </c>
      <c r="N404">
        <v>15</v>
      </c>
      <c r="O404">
        <v>0</v>
      </c>
      <c r="P404">
        <v>15</v>
      </c>
      <c r="Q404">
        <v>15</v>
      </c>
      <c r="R404">
        <v>1</v>
      </c>
      <c r="S404">
        <v>15</v>
      </c>
      <c r="T404">
        <v>15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 s="430">
        <v>0</v>
      </c>
      <c r="AB404" s="238">
        <v>0</v>
      </c>
      <c r="AC404" s="238">
        <v>0</v>
      </c>
      <c r="AD404" s="238">
        <v>0</v>
      </c>
      <c r="AE404" s="238">
        <v>0</v>
      </c>
      <c r="AF404" s="238">
        <v>0</v>
      </c>
      <c r="AG404">
        <v>0</v>
      </c>
    </row>
    <row r="405" spans="2:33" x14ac:dyDescent="0.35">
      <c r="B405" s="231">
        <v>5620</v>
      </c>
      <c r="C405" t="s">
        <v>815</v>
      </c>
      <c r="D405">
        <v>0</v>
      </c>
      <c r="E405">
        <v>3</v>
      </c>
      <c r="F405">
        <v>0</v>
      </c>
      <c r="G405">
        <v>3</v>
      </c>
      <c r="H405">
        <v>3</v>
      </c>
      <c r="I405">
        <v>0</v>
      </c>
      <c r="J405">
        <v>3</v>
      </c>
      <c r="K405">
        <v>0</v>
      </c>
      <c r="L405">
        <v>30</v>
      </c>
      <c r="M405">
        <v>0</v>
      </c>
      <c r="N405">
        <v>30</v>
      </c>
      <c r="O405">
        <v>37</v>
      </c>
      <c r="P405">
        <v>0</v>
      </c>
      <c r="Q405">
        <v>37</v>
      </c>
      <c r="R405">
        <v>1</v>
      </c>
      <c r="S405">
        <v>15</v>
      </c>
      <c r="T405">
        <v>15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 s="430">
        <v>0</v>
      </c>
      <c r="AB405" s="238">
        <v>0</v>
      </c>
      <c r="AC405" s="238">
        <v>0</v>
      </c>
      <c r="AD405" s="238">
        <v>0</v>
      </c>
      <c r="AE405" s="238">
        <v>0</v>
      </c>
      <c r="AF405" s="238">
        <v>0</v>
      </c>
      <c r="AG405">
        <v>0</v>
      </c>
    </row>
    <row r="406" spans="2:33" x14ac:dyDescent="0.35">
      <c r="B406" s="231">
        <v>5624</v>
      </c>
      <c r="C406" t="s">
        <v>555</v>
      </c>
      <c r="D406">
        <v>11</v>
      </c>
      <c r="E406">
        <v>28</v>
      </c>
      <c r="F406">
        <v>13</v>
      </c>
      <c r="G406">
        <v>41</v>
      </c>
      <c r="H406">
        <v>8</v>
      </c>
      <c r="I406">
        <v>6</v>
      </c>
      <c r="J406">
        <v>14</v>
      </c>
      <c r="K406">
        <v>165</v>
      </c>
      <c r="L406">
        <v>420</v>
      </c>
      <c r="M406">
        <v>195</v>
      </c>
      <c r="N406">
        <v>615</v>
      </c>
      <c r="O406">
        <v>120</v>
      </c>
      <c r="P406">
        <v>90</v>
      </c>
      <c r="Q406">
        <v>210</v>
      </c>
      <c r="R406">
        <v>0</v>
      </c>
      <c r="S406">
        <v>0</v>
      </c>
      <c r="T406">
        <v>0</v>
      </c>
      <c r="U406">
        <v>10</v>
      </c>
      <c r="V406">
        <v>150</v>
      </c>
      <c r="W406">
        <v>60</v>
      </c>
      <c r="X406">
        <v>17</v>
      </c>
      <c r="Y406">
        <v>255</v>
      </c>
      <c r="Z406">
        <v>30</v>
      </c>
      <c r="AA406" s="430">
        <v>0</v>
      </c>
      <c r="AB406" s="238">
        <v>0</v>
      </c>
      <c r="AC406" s="238">
        <v>0</v>
      </c>
      <c r="AD406" s="238">
        <v>0</v>
      </c>
      <c r="AE406" s="238">
        <v>0</v>
      </c>
      <c r="AF406" s="238">
        <v>0</v>
      </c>
      <c r="AG406">
        <v>0</v>
      </c>
    </row>
    <row r="407" spans="2:33" x14ac:dyDescent="0.35">
      <c r="B407" s="231">
        <v>5628</v>
      </c>
      <c r="C407" t="s">
        <v>1266</v>
      </c>
      <c r="D407">
        <v>10</v>
      </c>
      <c r="E407">
        <v>14</v>
      </c>
      <c r="F407">
        <v>7</v>
      </c>
      <c r="G407">
        <v>21</v>
      </c>
      <c r="H407">
        <v>0</v>
      </c>
      <c r="I407">
        <v>0</v>
      </c>
      <c r="J407">
        <v>0</v>
      </c>
      <c r="K407">
        <v>150</v>
      </c>
      <c r="L407">
        <v>210</v>
      </c>
      <c r="M407">
        <v>105</v>
      </c>
      <c r="N407">
        <v>315</v>
      </c>
      <c r="O407">
        <v>0</v>
      </c>
      <c r="P407">
        <v>0</v>
      </c>
      <c r="Q407">
        <v>0</v>
      </c>
      <c r="R407">
        <v>4</v>
      </c>
      <c r="S407">
        <v>60</v>
      </c>
      <c r="T407">
        <v>0</v>
      </c>
      <c r="U407">
        <v>7</v>
      </c>
      <c r="V407">
        <v>105</v>
      </c>
      <c r="W407">
        <v>0</v>
      </c>
      <c r="X407">
        <v>14</v>
      </c>
      <c r="Y407">
        <v>210</v>
      </c>
      <c r="Z407">
        <v>0</v>
      </c>
      <c r="AA407" s="430">
        <v>17</v>
      </c>
      <c r="AB407" s="238">
        <v>255</v>
      </c>
      <c r="AC407" s="238">
        <v>0</v>
      </c>
      <c r="AD407" s="238">
        <v>16</v>
      </c>
      <c r="AE407" s="238">
        <v>240</v>
      </c>
      <c r="AF407" s="238">
        <v>0</v>
      </c>
      <c r="AG407">
        <v>0</v>
      </c>
    </row>
    <row r="408" spans="2:33" x14ac:dyDescent="0.35">
      <c r="B408" s="231">
        <v>5709</v>
      </c>
      <c r="C408" t="s">
        <v>556</v>
      </c>
      <c r="D408">
        <v>0</v>
      </c>
      <c r="E408">
        <v>1</v>
      </c>
      <c r="F408">
        <v>0</v>
      </c>
      <c r="G408">
        <v>1</v>
      </c>
      <c r="H408">
        <v>0</v>
      </c>
      <c r="I408">
        <v>0</v>
      </c>
      <c r="J408">
        <v>0</v>
      </c>
      <c r="K408">
        <v>0</v>
      </c>
      <c r="L408">
        <v>15</v>
      </c>
      <c r="M408">
        <v>0</v>
      </c>
      <c r="N408">
        <v>15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 s="430">
        <v>0</v>
      </c>
      <c r="AB408" s="238">
        <v>0</v>
      </c>
      <c r="AC408" s="238">
        <v>0</v>
      </c>
      <c r="AD408" s="238">
        <v>0</v>
      </c>
      <c r="AE408" s="238">
        <v>0</v>
      </c>
      <c r="AF408" s="238">
        <v>0</v>
      </c>
      <c r="AG408">
        <v>0</v>
      </c>
    </row>
    <row r="409" spans="2:33" x14ac:dyDescent="0.35">
      <c r="B409" s="231">
        <v>5714</v>
      </c>
      <c r="C409" t="s">
        <v>816</v>
      </c>
      <c r="D409">
        <v>1</v>
      </c>
      <c r="E409">
        <v>1</v>
      </c>
      <c r="F409">
        <v>0</v>
      </c>
      <c r="G409">
        <v>1</v>
      </c>
      <c r="H409">
        <v>1</v>
      </c>
      <c r="I409">
        <v>0</v>
      </c>
      <c r="J409">
        <v>1</v>
      </c>
      <c r="K409">
        <v>15</v>
      </c>
      <c r="L409">
        <v>15</v>
      </c>
      <c r="M409">
        <v>0</v>
      </c>
      <c r="N409">
        <v>15</v>
      </c>
      <c r="O409">
        <v>15</v>
      </c>
      <c r="P409">
        <v>0</v>
      </c>
      <c r="Q409">
        <v>15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2</v>
      </c>
      <c r="Y409">
        <v>30</v>
      </c>
      <c r="Z409">
        <v>15</v>
      </c>
      <c r="AA409" s="430">
        <v>0</v>
      </c>
      <c r="AB409" s="238">
        <v>0</v>
      </c>
      <c r="AC409" s="238">
        <v>0</v>
      </c>
      <c r="AD409" s="238">
        <v>0</v>
      </c>
      <c r="AE409" s="238">
        <v>0</v>
      </c>
      <c r="AF409" s="238">
        <v>0</v>
      </c>
      <c r="AG409">
        <v>0</v>
      </c>
    </row>
    <row r="410" spans="2:33" x14ac:dyDescent="0.35">
      <c r="B410" s="231">
        <v>5730</v>
      </c>
      <c r="C410" t="s">
        <v>557</v>
      </c>
      <c r="D410">
        <v>0</v>
      </c>
      <c r="E410">
        <v>0</v>
      </c>
      <c r="F410">
        <v>1</v>
      </c>
      <c r="G410">
        <v>1</v>
      </c>
      <c r="H410">
        <v>0</v>
      </c>
      <c r="I410">
        <v>1</v>
      </c>
      <c r="J410">
        <v>1</v>
      </c>
      <c r="K410">
        <v>0</v>
      </c>
      <c r="L410">
        <v>0</v>
      </c>
      <c r="M410">
        <v>15</v>
      </c>
      <c r="N410">
        <v>15</v>
      </c>
      <c r="O410">
        <v>0</v>
      </c>
      <c r="P410">
        <v>15</v>
      </c>
      <c r="Q410">
        <v>15</v>
      </c>
      <c r="R410">
        <v>1</v>
      </c>
      <c r="S410">
        <v>15</v>
      </c>
      <c r="T410">
        <v>15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 s="430">
        <v>0</v>
      </c>
      <c r="AB410" s="238">
        <v>0</v>
      </c>
      <c r="AC410" s="238">
        <v>0</v>
      </c>
      <c r="AD410" s="238">
        <v>0</v>
      </c>
      <c r="AE410" s="238">
        <v>0</v>
      </c>
      <c r="AF410" s="238">
        <v>0</v>
      </c>
      <c r="AG410">
        <v>0</v>
      </c>
    </row>
    <row r="411" spans="2:33" x14ac:dyDescent="0.35">
      <c r="B411" s="231">
        <v>5737</v>
      </c>
      <c r="C411" t="s">
        <v>558</v>
      </c>
      <c r="D411">
        <v>23</v>
      </c>
      <c r="E411">
        <v>12</v>
      </c>
      <c r="F411">
        <v>7</v>
      </c>
      <c r="G411">
        <v>19</v>
      </c>
      <c r="H411">
        <v>0</v>
      </c>
      <c r="I411">
        <v>0</v>
      </c>
      <c r="J411">
        <v>0</v>
      </c>
      <c r="K411">
        <v>345</v>
      </c>
      <c r="L411">
        <v>180</v>
      </c>
      <c r="M411">
        <v>105</v>
      </c>
      <c r="N411">
        <v>285</v>
      </c>
      <c r="O411">
        <v>0</v>
      </c>
      <c r="P411">
        <v>0</v>
      </c>
      <c r="Q411">
        <v>0</v>
      </c>
      <c r="R411">
        <v>3</v>
      </c>
      <c r="S411">
        <v>45</v>
      </c>
      <c r="T411">
        <v>0</v>
      </c>
      <c r="U411">
        <v>10</v>
      </c>
      <c r="V411">
        <v>150</v>
      </c>
      <c r="W411">
        <v>0</v>
      </c>
      <c r="X411">
        <v>22</v>
      </c>
      <c r="Y411">
        <v>330</v>
      </c>
      <c r="Z411">
        <v>0</v>
      </c>
      <c r="AA411" s="430">
        <v>8</v>
      </c>
      <c r="AB411" s="238">
        <v>120</v>
      </c>
      <c r="AC411" s="238">
        <v>0</v>
      </c>
      <c r="AD411" s="238">
        <v>8</v>
      </c>
      <c r="AE411" s="238">
        <v>120</v>
      </c>
      <c r="AF411" s="238">
        <v>0</v>
      </c>
      <c r="AG411">
        <v>0</v>
      </c>
    </row>
    <row r="412" spans="2:33" x14ac:dyDescent="0.35">
      <c r="B412" s="231">
        <v>5738</v>
      </c>
      <c r="C412" t="s">
        <v>1267</v>
      </c>
      <c r="D412">
        <v>1</v>
      </c>
      <c r="E412">
        <v>0</v>
      </c>
      <c r="F412">
        <v>1</v>
      </c>
      <c r="G412">
        <v>1</v>
      </c>
      <c r="H412">
        <v>0</v>
      </c>
      <c r="I412">
        <v>1</v>
      </c>
      <c r="J412">
        <v>1</v>
      </c>
      <c r="K412">
        <v>15</v>
      </c>
      <c r="L412">
        <v>0</v>
      </c>
      <c r="M412">
        <v>0</v>
      </c>
      <c r="N412">
        <v>0</v>
      </c>
      <c r="O412">
        <v>0</v>
      </c>
      <c r="P412">
        <v>15</v>
      </c>
      <c r="Q412">
        <v>15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 s="430">
        <v>0</v>
      </c>
      <c r="AB412" s="238">
        <v>0</v>
      </c>
      <c r="AC412" s="238">
        <v>0</v>
      </c>
      <c r="AD412" s="238">
        <v>0</v>
      </c>
      <c r="AE412" s="238">
        <v>0</v>
      </c>
      <c r="AF412" s="238">
        <v>0</v>
      </c>
      <c r="AG412">
        <v>0</v>
      </c>
    </row>
    <row r="413" spans="2:33" x14ac:dyDescent="0.35">
      <c r="B413" s="231">
        <v>5760</v>
      </c>
      <c r="C413" t="s">
        <v>559</v>
      </c>
      <c r="D413">
        <v>1</v>
      </c>
      <c r="E413">
        <v>26</v>
      </c>
      <c r="F413">
        <v>13</v>
      </c>
      <c r="G413">
        <v>39</v>
      </c>
      <c r="H413">
        <v>23</v>
      </c>
      <c r="I413">
        <v>11</v>
      </c>
      <c r="J413">
        <v>34</v>
      </c>
      <c r="K413">
        <v>11.4</v>
      </c>
      <c r="L413">
        <v>378.4</v>
      </c>
      <c r="M413">
        <v>187.8</v>
      </c>
      <c r="N413">
        <v>566.20000000000005</v>
      </c>
      <c r="O413">
        <v>144.4</v>
      </c>
      <c r="P413">
        <v>82.999999999999986</v>
      </c>
      <c r="Q413">
        <v>227.39999999999998</v>
      </c>
      <c r="R413">
        <v>3</v>
      </c>
      <c r="S413">
        <v>45</v>
      </c>
      <c r="T413">
        <v>15</v>
      </c>
      <c r="U413">
        <v>2</v>
      </c>
      <c r="V413">
        <v>30</v>
      </c>
      <c r="W413">
        <v>15.6</v>
      </c>
      <c r="X413">
        <v>7</v>
      </c>
      <c r="Y413">
        <v>97.4</v>
      </c>
      <c r="Z413">
        <v>27.1</v>
      </c>
      <c r="AA413" s="430">
        <v>0</v>
      </c>
      <c r="AB413" s="238">
        <v>0</v>
      </c>
      <c r="AC413" s="238">
        <v>0</v>
      </c>
      <c r="AD413" s="238">
        <v>0</v>
      </c>
      <c r="AE413" s="238">
        <v>0</v>
      </c>
      <c r="AF413" s="238">
        <v>0</v>
      </c>
      <c r="AG413">
        <v>0</v>
      </c>
    </row>
    <row r="414" spans="2:33" x14ac:dyDescent="0.35">
      <c r="B414" s="231">
        <v>5763</v>
      </c>
      <c r="C414" t="s">
        <v>560</v>
      </c>
      <c r="D414">
        <v>1</v>
      </c>
      <c r="E414">
        <v>19</v>
      </c>
      <c r="F414">
        <v>8</v>
      </c>
      <c r="G414">
        <v>27</v>
      </c>
      <c r="H414">
        <v>13</v>
      </c>
      <c r="I414">
        <v>7</v>
      </c>
      <c r="J414">
        <v>20</v>
      </c>
      <c r="K414">
        <v>15</v>
      </c>
      <c r="L414">
        <v>285</v>
      </c>
      <c r="M414">
        <v>120</v>
      </c>
      <c r="N414">
        <v>405</v>
      </c>
      <c r="O414">
        <v>185.70000000000002</v>
      </c>
      <c r="P414">
        <v>101.9</v>
      </c>
      <c r="Q414">
        <v>287.60000000000002</v>
      </c>
      <c r="R414">
        <v>2</v>
      </c>
      <c r="S414">
        <v>30</v>
      </c>
      <c r="T414">
        <v>15</v>
      </c>
      <c r="U414">
        <v>2</v>
      </c>
      <c r="V414">
        <v>30</v>
      </c>
      <c r="W414">
        <v>30</v>
      </c>
      <c r="X414">
        <v>3</v>
      </c>
      <c r="Y414">
        <v>45</v>
      </c>
      <c r="Z414">
        <v>15</v>
      </c>
      <c r="AA414" s="430">
        <v>0</v>
      </c>
      <c r="AB414" s="238">
        <v>0</v>
      </c>
      <c r="AC414" s="238">
        <v>0</v>
      </c>
      <c r="AD414" s="238">
        <v>0</v>
      </c>
      <c r="AE414" s="238">
        <v>0</v>
      </c>
      <c r="AF414" s="238">
        <v>0</v>
      </c>
      <c r="AG414">
        <v>0</v>
      </c>
    </row>
    <row r="415" spans="2:33" x14ac:dyDescent="0.35">
      <c r="B415" s="231">
        <v>5768</v>
      </c>
      <c r="C415" t="s">
        <v>561</v>
      </c>
      <c r="D415">
        <v>0</v>
      </c>
      <c r="E415">
        <v>0</v>
      </c>
      <c r="F415">
        <v>1</v>
      </c>
      <c r="G415">
        <v>1</v>
      </c>
      <c r="H415">
        <v>0</v>
      </c>
      <c r="I415">
        <v>1</v>
      </c>
      <c r="J415">
        <v>1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7</v>
      </c>
      <c r="Q415">
        <v>7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 s="430">
        <v>0</v>
      </c>
      <c r="AB415" s="238">
        <v>0</v>
      </c>
      <c r="AC415" s="238">
        <v>0</v>
      </c>
      <c r="AD415" s="238">
        <v>0</v>
      </c>
      <c r="AE415" s="238">
        <v>0</v>
      </c>
      <c r="AF415" s="238">
        <v>0</v>
      </c>
      <c r="AG415">
        <v>0</v>
      </c>
    </row>
    <row r="416" spans="2:33" x14ac:dyDescent="0.35">
      <c r="B416" s="231">
        <v>5770</v>
      </c>
      <c r="C416" t="s">
        <v>562</v>
      </c>
      <c r="D416">
        <v>0</v>
      </c>
      <c r="E416">
        <v>1</v>
      </c>
      <c r="F416">
        <v>1</v>
      </c>
      <c r="G416">
        <v>2</v>
      </c>
      <c r="H416">
        <v>1</v>
      </c>
      <c r="I416">
        <v>1</v>
      </c>
      <c r="J416">
        <v>2</v>
      </c>
      <c r="K416">
        <v>0</v>
      </c>
      <c r="L416">
        <v>0</v>
      </c>
      <c r="M416">
        <v>0</v>
      </c>
      <c r="N416">
        <v>0</v>
      </c>
      <c r="O416">
        <v>15</v>
      </c>
      <c r="P416">
        <v>15</v>
      </c>
      <c r="Q416">
        <v>30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 s="430">
        <v>0</v>
      </c>
      <c r="AB416" s="238">
        <v>0</v>
      </c>
      <c r="AC416" s="238">
        <v>0</v>
      </c>
      <c r="AD416" s="238">
        <v>0</v>
      </c>
      <c r="AE416" s="238">
        <v>0</v>
      </c>
      <c r="AF416" s="238">
        <v>0</v>
      </c>
      <c r="AG416">
        <v>0</v>
      </c>
    </row>
    <row r="417" spans="2:33" x14ac:dyDescent="0.35">
      <c r="B417" s="231">
        <v>5774</v>
      </c>
      <c r="C417" t="s">
        <v>563</v>
      </c>
      <c r="D417">
        <v>0</v>
      </c>
      <c r="E417">
        <v>3</v>
      </c>
      <c r="F417">
        <v>2</v>
      </c>
      <c r="G417">
        <v>5</v>
      </c>
      <c r="H417">
        <v>3</v>
      </c>
      <c r="I417">
        <v>1</v>
      </c>
      <c r="J417">
        <v>4</v>
      </c>
      <c r="K417">
        <v>0</v>
      </c>
      <c r="L417">
        <v>45</v>
      </c>
      <c r="M417">
        <v>30</v>
      </c>
      <c r="N417">
        <v>75</v>
      </c>
      <c r="O417">
        <v>35</v>
      </c>
      <c r="P417">
        <v>15</v>
      </c>
      <c r="Q417">
        <v>50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 s="430">
        <v>0</v>
      </c>
      <c r="AB417" s="238">
        <v>0</v>
      </c>
      <c r="AC417" s="238">
        <v>0</v>
      </c>
      <c r="AD417" s="238">
        <v>0</v>
      </c>
      <c r="AE417" s="238">
        <v>0</v>
      </c>
      <c r="AF417" s="238">
        <v>0</v>
      </c>
      <c r="AG417">
        <v>0</v>
      </c>
    </row>
    <row r="418" spans="2:33" x14ac:dyDescent="0.35">
      <c r="B418" s="231">
        <v>5820</v>
      </c>
      <c r="C418" t="s">
        <v>564</v>
      </c>
      <c r="D418">
        <v>1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15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1</v>
      </c>
      <c r="V418">
        <v>15</v>
      </c>
      <c r="W418">
        <v>0</v>
      </c>
      <c r="X418">
        <v>0</v>
      </c>
      <c r="Y418">
        <v>0</v>
      </c>
      <c r="Z418">
        <v>0</v>
      </c>
      <c r="AA418" s="430">
        <v>0</v>
      </c>
      <c r="AB418" s="238">
        <v>0</v>
      </c>
      <c r="AC418" s="238">
        <v>0</v>
      </c>
      <c r="AD418" s="238">
        <v>0</v>
      </c>
      <c r="AE418" s="238">
        <v>0</v>
      </c>
      <c r="AF418" s="238">
        <v>0</v>
      </c>
      <c r="AG418">
        <v>0</v>
      </c>
    </row>
    <row r="419" spans="2:33" x14ac:dyDescent="0.35">
      <c r="B419" s="231">
        <v>5846</v>
      </c>
      <c r="C419" t="s">
        <v>565</v>
      </c>
      <c r="D419">
        <v>12</v>
      </c>
      <c r="E419">
        <v>20</v>
      </c>
      <c r="F419">
        <v>5</v>
      </c>
      <c r="G419">
        <v>25</v>
      </c>
      <c r="H419">
        <v>11</v>
      </c>
      <c r="I419">
        <v>1</v>
      </c>
      <c r="J419">
        <v>12</v>
      </c>
      <c r="K419">
        <v>180</v>
      </c>
      <c r="L419">
        <v>300</v>
      </c>
      <c r="M419">
        <v>75</v>
      </c>
      <c r="N419">
        <v>375</v>
      </c>
      <c r="O419">
        <v>165</v>
      </c>
      <c r="P419">
        <v>15</v>
      </c>
      <c r="Q419">
        <v>180</v>
      </c>
      <c r="R419">
        <v>0</v>
      </c>
      <c r="S419">
        <v>0</v>
      </c>
      <c r="T419">
        <v>0</v>
      </c>
      <c r="U419">
        <v>7</v>
      </c>
      <c r="V419">
        <v>105</v>
      </c>
      <c r="W419">
        <v>60</v>
      </c>
      <c r="X419">
        <v>8</v>
      </c>
      <c r="Y419">
        <v>120</v>
      </c>
      <c r="Z419">
        <v>45</v>
      </c>
      <c r="AA419" s="430">
        <v>1</v>
      </c>
      <c r="AB419" s="238">
        <v>15</v>
      </c>
      <c r="AC419" s="238">
        <v>15</v>
      </c>
      <c r="AD419" s="238">
        <v>0</v>
      </c>
      <c r="AE419" s="238">
        <v>0</v>
      </c>
      <c r="AF419" s="238">
        <v>0</v>
      </c>
      <c r="AG419">
        <v>0</v>
      </c>
    </row>
    <row r="420" spans="2:33" x14ac:dyDescent="0.35">
      <c r="B420" s="231">
        <v>5850</v>
      </c>
      <c r="C420" t="s">
        <v>566</v>
      </c>
      <c r="D420">
        <v>14</v>
      </c>
      <c r="E420">
        <v>20</v>
      </c>
      <c r="F420">
        <v>12</v>
      </c>
      <c r="G420">
        <v>32</v>
      </c>
      <c r="H420">
        <v>4</v>
      </c>
      <c r="I420">
        <v>2</v>
      </c>
      <c r="J420">
        <v>6</v>
      </c>
      <c r="K420">
        <v>210</v>
      </c>
      <c r="L420">
        <v>300</v>
      </c>
      <c r="M420">
        <v>180</v>
      </c>
      <c r="N420">
        <v>480</v>
      </c>
      <c r="O420">
        <v>60</v>
      </c>
      <c r="P420">
        <v>30</v>
      </c>
      <c r="Q420">
        <v>90</v>
      </c>
      <c r="R420">
        <v>5</v>
      </c>
      <c r="S420">
        <v>75</v>
      </c>
      <c r="T420">
        <v>15</v>
      </c>
      <c r="U420">
        <v>6</v>
      </c>
      <c r="V420">
        <v>90</v>
      </c>
      <c r="W420">
        <v>0</v>
      </c>
      <c r="X420">
        <v>26</v>
      </c>
      <c r="Y420">
        <v>390</v>
      </c>
      <c r="Z420">
        <v>45</v>
      </c>
      <c r="AA420" s="430">
        <v>7</v>
      </c>
      <c r="AB420" s="238">
        <v>105</v>
      </c>
      <c r="AC420" s="238">
        <v>0</v>
      </c>
      <c r="AD420" s="238">
        <v>4</v>
      </c>
      <c r="AE420" s="238">
        <v>60</v>
      </c>
      <c r="AF420" s="238">
        <v>0</v>
      </c>
      <c r="AG420">
        <v>1</v>
      </c>
    </row>
    <row r="421" spans="2:33" x14ac:dyDescent="0.35">
      <c r="B421" s="231">
        <v>5852</v>
      </c>
      <c r="C421" t="s">
        <v>567</v>
      </c>
      <c r="D421">
        <v>1</v>
      </c>
      <c r="E421">
        <v>1</v>
      </c>
      <c r="F421">
        <v>2</v>
      </c>
      <c r="G421">
        <v>3</v>
      </c>
      <c r="H421">
        <v>1</v>
      </c>
      <c r="I421">
        <v>0</v>
      </c>
      <c r="J421">
        <v>1</v>
      </c>
      <c r="K421">
        <v>15</v>
      </c>
      <c r="L421">
        <v>15</v>
      </c>
      <c r="M421">
        <v>30</v>
      </c>
      <c r="N421">
        <v>45</v>
      </c>
      <c r="O421">
        <v>5</v>
      </c>
      <c r="P421">
        <v>0</v>
      </c>
      <c r="Q421">
        <v>5</v>
      </c>
      <c r="R421">
        <v>2</v>
      </c>
      <c r="S421">
        <v>30</v>
      </c>
      <c r="T421">
        <v>0</v>
      </c>
      <c r="U421">
        <v>1</v>
      </c>
      <c r="V421">
        <v>15</v>
      </c>
      <c r="W421">
        <v>0</v>
      </c>
      <c r="X421">
        <v>0</v>
      </c>
      <c r="Y421">
        <v>0</v>
      </c>
      <c r="Z421">
        <v>0</v>
      </c>
      <c r="AA421" s="430">
        <v>0</v>
      </c>
      <c r="AB421" s="238">
        <v>0</v>
      </c>
      <c r="AC421" s="238">
        <v>0</v>
      </c>
      <c r="AD421" s="238">
        <v>0</v>
      </c>
      <c r="AE421" s="238">
        <v>0</v>
      </c>
      <c r="AF421" s="238">
        <v>0</v>
      </c>
      <c r="AG421">
        <v>0</v>
      </c>
    </row>
    <row r="422" spans="2:33" x14ac:dyDescent="0.35">
      <c r="B422" s="231">
        <v>5855</v>
      </c>
      <c r="C422" t="s">
        <v>568</v>
      </c>
      <c r="D422">
        <v>1</v>
      </c>
      <c r="E422">
        <v>2</v>
      </c>
      <c r="F422">
        <v>2</v>
      </c>
      <c r="G422">
        <v>4</v>
      </c>
      <c r="H422">
        <v>1</v>
      </c>
      <c r="I422">
        <v>2</v>
      </c>
      <c r="J422">
        <v>3</v>
      </c>
      <c r="K422">
        <v>15</v>
      </c>
      <c r="L422">
        <v>30</v>
      </c>
      <c r="M422">
        <v>30</v>
      </c>
      <c r="N422">
        <v>60</v>
      </c>
      <c r="O422">
        <v>15</v>
      </c>
      <c r="P422">
        <v>30</v>
      </c>
      <c r="Q422">
        <v>45</v>
      </c>
      <c r="R422">
        <v>1</v>
      </c>
      <c r="S422">
        <v>15</v>
      </c>
      <c r="T422">
        <v>0</v>
      </c>
      <c r="U422">
        <v>2</v>
      </c>
      <c r="V422">
        <v>30</v>
      </c>
      <c r="W422">
        <v>15</v>
      </c>
      <c r="X422">
        <v>0</v>
      </c>
      <c r="Y422">
        <v>0</v>
      </c>
      <c r="Z422">
        <v>0</v>
      </c>
      <c r="AA422" s="430">
        <v>0</v>
      </c>
      <c r="AB422" s="238">
        <v>0</v>
      </c>
      <c r="AC422" s="238">
        <v>0</v>
      </c>
      <c r="AD422" s="238">
        <v>0</v>
      </c>
      <c r="AE422" s="238">
        <v>0</v>
      </c>
      <c r="AF422" s="238">
        <v>0</v>
      </c>
      <c r="AG422">
        <v>0</v>
      </c>
    </row>
    <row r="423" spans="2:33" x14ac:dyDescent="0.35">
      <c r="B423" s="231">
        <v>5886</v>
      </c>
      <c r="C423" t="s">
        <v>569</v>
      </c>
      <c r="D423">
        <v>0</v>
      </c>
      <c r="E423">
        <v>0</v>
      </c>
      <c r="F423">
        <v>1</v>
      </c>
      <c r="G423">
        <v>1</v>
      </c>
      <c r="H423">
        <v>0</v>
      </c>
      <c r="I423">
        <v>1</v>
      </c>
      <c r="J423">
        <v>1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15</v>
      </c>
      <c r="Q423">
        <v>15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 s="430">
        <v>0</v>
      </c>
      <c r="AB423" s="238">
        <v>0</v>
      </c>
      <c r="AC423" s="238">
        <v>0</v>
      </c>
      <c r="AD423" s="238">
        <v>0</v>
      </c>
      <c r="AE423" s="238">
        <v>0</v>
      </c>
      <c r="AF423" s="238">
        <v>0</v>
      </c>
      <c r="AG423">
        <v>0</v>
      </c>
    </row>
    <row r="424" spans="2:33" x14ac:dyDescent="0.35">
      <c r="B424" s="231">
        <v>5887</v>
      </c>
      <c r="C424" t="s">
        <v>570</v>
      </c>
      <c r="D424">
        <v>19</v>
      </c>
      <c r="E424">
        <v>30</v>
      </c>
      <c r="F424">
        <v>18</v>
      </c>
      <c r="G424">
        <v>48</v>
      </c>
      <c r="H424">
        <v>7</v>
      </c>
      <c r="I424">
        <v>6</v>
      </c>
      <c r="J424">
        <v>13</v>
      </c>
      <c r="K424">
        <v>285</v>
      </c>
      <c r="L424">
        <v>450</v>
      </c>
      <c r="M424">
        <v>270</v>
      </c>
      <c r="N424">
        <v>720</v>
      </c>
      <c r="O424">
        <v>105</v>
      </c>
      <c r="P424">
        <v>90</v>
      </c>
      <c r="Q424">
        <v>195</v>
      </c>
      <c r="R424">
        <v>1</v>
      </c>
      <c r="S424">
        <v>15</v>
      </c>
      <c r="T424">
        <v>0</v>
      </c>
      <c r="U424">
        <v>1</v>
      </c>
      <c r="V424">
        <v>15</v>
      </c>
      <c r="W424">
        <v>15</v>
      </c>
      <c r="X424">
        <v>9</v>
      </c>
      <c r="Y424">
        <v>135</v>
      </c>
      <c r="Z424">
        <v>15</v>
      </c>
      <c r="AA424" s="430">
        <v>0</v>
      </c>
      <c r="AB424" s="238">
        <v>0</v>
      </c>
      <c r="AC424" s="238">
        <v>0</v>
      </c>
      <c r="AD424" s="238">
        <v>0</v>
      </c>
      <c r="AE424" s="238">
        <v>0</v>
      </c>
      <c r="AF424" s="238">
        <v>0</v>
      </c>
      <c r="AG424">
        <v>1</v>
      </c>
    </row>
    <row r="425" spans="2:33" x14ac:dyDescent="0.35">
      <c r="B425" s="231">
        <v>5907</v>
      </c>
      <c r="C425" t="s">
        <v>571</v>
      </c>
      <c r="D425">
        <v>2</v>
      </c>
      <c r="E425">
        <v>1</v>
      </c>
      <c r="F425">
        <v>3</v>
      </c>
      <c r="G425">
        <v>4</v>
      </c>
      <c r="H425">
        <v>0</v>
      </c>
      <c r="I425">
        <v>0</v>
      </c>
      <c r="J425">
        <v>0</v>
      </c>
      <c r="K425">
        <v>30</v>
      </c>
      <c r="L425">
        <v>15</v>
      </c>
      <c r="M425">
        <v>45</v>
      </c>
      <c r="N425">
        <v>60</v>
      </c>
      <c r="O425">
        <v>0</v>
      </c>
      <c r="P425">
        <v>0</v>
      </c>
      <c r="Q425">
        <v>0</v>
      </c>
      <c r="R425">
        <v>5</v>
      </c>
      <c r="S425">
        <v>75</v>
      </c>
      <c r="T425">
        <v>0</v>
      </c>
      <c r="U425">
        <v>0</v>
      </c>
      <c r="V425">
        <v>0</v>
      </c>
      <c r="W425">
        <v>0</v>
      </c>
      <c r="X425">
        <v>1</v>
      </c>
      <c r="Y425">
        <v>15</v>
      </c>
      <c r="Z425">
        <v>0</v>
      </c>
      <c r="AA425" s="430">
        <v>0</v>
      </c>
      <c r="AB425" s="238">
        <v>0</v>
      </c>
      <c r="AC425" s="238">
        <v>0</v>
      </c>
      <c r="AD425" s="238">
        <v>0</v>
      </c>
      <c r="AE425" s="238">
        <v>0</v>
      </c>
      <c r="AF425" s="238">
        <v>0</v>
      </c>
      <c r="AG425">
        <v>0</v>
      </c>
    </row>
    <row r="426" spans="2:33" x14ac:dyDescent="0.35">
      <c r="B426" s="231">
        <v>5917</v>
      </c>
      <c r="C426" t="s">
        <v>572</v>
      </c>
      <c r="D426">
        <v>17</v>
      </c>
      <c r="E426">
        <v>30</v>
      </c>
      <c r="F426">
        <v>8</v>
      </c>
      <c r="G426">
        <v>38</v>
      </c>
      <c r="H426">
        <v>2</v>
      </c>
      <c r="I426">
        <v>0</v>
      </c>
      <c r="J426">
        <v>2</v>
      </c>
      <c r="K426">
        <v>255</v>
      </c>
      <c r="L426">
        <v>450</v>
      </c>
      <c r="M426">
        <v>120</v>
      </c>
      <c r="N426">
        <v>570</v>
      </c>
      <c r="O426">
        <v>30</v>
      </c>
      <c r="P426">
        <v>0</v>
      </c>
      <c r="Q426">
        <v>30</v>
      </c>
      <c r="R426">
        <v>2</v>
      </c>
      <c r="S426">
        <v>30</v>
      </c>
      <c r="T426">
        <v>0</v>
      </c>
      <c r="U426">
        <v>8</v>
      </c>
      <c r="V426">
        <v>120</v>
      </c>
      <c r="W426">
        <v>0</v>
      </c>
      <c r="X426">
        <v>42</v>
      </c>
      <c r="Y426">
        <v>630</v>
      </c>
      <c r="Z426">
        <v>15</v>
      </c>
      <c r="AA426" s="430">
        <v>8</v>
      </c>
      <c r="AB426" s="238">
        <v>120</v>
      </c>
      <c r="AC426" s="238">
        <v>0</v>
      </c>
      <c r="AD426" s="238">
        <v>8</v>
      </c>
      <c r="AE426" s="238">
        <v>120</v>
      </c>
      <c r="AF426" s="238">
        <v>0</v>
      </c>
      <c r="AG426">
        <v>0</v>
      </c>
    </row>
    <row r="427" spans="2:33" x14ac:dyDescent="0.35">
      <c r="B427" s="231">
        <v>5928</v>
      </c>
      <c r="C427" t="s">
        <v>799</v>
      </c>
      <c r="D427">
        <v>0</v>
      </c>
      <c r="E427">
        <v>0</v>
      </c>
      <c r="F427">
        <v>1</v>
      </c>
      <c r="G427">
        <v>1</v>
      </c>
      <c r="H427">
        <v>0</v>
      </c>
      <c r="I427">
        <v>1</v>
      </c>
      <c r="J427">
        <v>1</v>
      </c>
      <c r="K427">
        <v>0</v>
      </c>
      <c r="L427">
        <v>0</v>
      </c>
      <c r="M427">
        <v>15</v>
      </c>
      <c r="N427">
        <v>15</v>
      </c>
      <c r="O427">
        <v>0</v>
      </c>
      <c r="P427">
        <v>15</v>
      </c>
      <c r="Q427">
        <v>15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 s="430">
        <v>0</v>
      </c>
      <c r="AB427" s="238">
        <v>0</v>
      </c>
      <c r="AC427" s="238">
        <v>0</v>
      </c>
      <c r="AD427" s="238">
        <v>0</v>
      </c>
      <c r="AE427" s="238">
        <v>0</v>
      </c>
      <c r="AF427" s="238">
        <v>0</v>
      </c>
      <c r="AG427">
        <v>0</v>
      </c>
    </row>
    <row r="428" spans="2:33" x14ac:dyDescent="0.35">
      <c r="B428" s="231">
        <v>5934</v>
      </c>
      <c r="C428" t="s">
        <v>573</v>
      </c>
      <c r="D428">
        <v>17</v>
      </c>
      <c r="E428">
        <v>38</v>
      </c>
      <c r="F428">
        <v>16</v>
      </c>
      <c r="G428">
        <v>54</v>
      </c>
      <c r="H428">
        <v>11</v>
      </c>
      <c r="I428">
        <v>4</v>
      </c>
      <c r="J428">
        <v>15</v>
      </c>
      <c r="K428">
        <v>255</v>
      </c>
      <c r="L428">
        <v>570</v>
      </c>
      <c r="M428">
        <v>240</v>
      </c>
      <c r="N428">
        <v>810</v>
      </c>
      <c r="O428">
        <v>165</v>
      </c>
      <c r="P428">
        <v>60</v>
      </c>
      <c r="Q428">
        <v>225</v>
      </c>
      <c r="R428">
        <v>7</v>
      </c>
      <c r="S428">
        <v>105</v>
      </c>
      <c r="T428">
        <v>30</v>
      </c>
      <c r="U428">
        <v>10</v>
      </c>
      <c r="V428">
        <v>150</v>
      </c>
      <c r="W428">
        <v>30</v>
      </c>
      <c r="X428">
        <v>14</v>
      </c>
      <c r="Y428">
        <v>210</v>
      </c>
      <c r="Z428">
        <v>75</v>
      </c>
      <c r="AA428" s="430">
        <v>0</v>
      </c>
      <c r="AB428" s="238">
        <v>0</v>
      </c>
      <c r="AC428" s="238">
        <v>0</v>
      </c>
      <c r="AD428" s="238">
        <v>0</v>
      </c>
      <c r="AE428" s="238">
        <v>0</v>
      </c>
      <c r="AF428" s="238">
        <v>0</v>
      </c>
      <c r="AG428">
        <v>0</v>
      </c>
    </row>
    <row r="429" spans="2:33" x14ac:dyDescent="0.35">
      <c r="B429" s="231">
        <v>5939</v>
      </c>
      <c r="C429" t="s">
        <v>817</v>
      </c>
      <c r="D429">
        <v>0</v>
      </c>
      <c r="E429">
        <v>1</v>
      </c>
      <c r="F429">
        <v>0</v>
      </c>
      <c r="G429">
        <v>1</v>
      </c>
      <c r="H429">
        <v>1</v>
      </c>
      <c r="I429">
        <v>0</v>
      </c>
      <c r="J429">
        <v>1</v>
      </c>
      <c r="K429">
        <v>0</v>
      </c>
      <c r="L429">
        <v>0</v>
      </c>
      <c r="M429">
        <v>0</v>
      </c>
      <c r="N429">
        <v>0</v>
      </c>
      <c r="O429">
        <v>7</v>
      </c>
      <c r="P429">
        <v>0</v>
      </c>
      <c r="Q429">
        <v>7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 s="430">
        <v>0</v>
      </c>
      <c r="AB429" s="238">
        <v>0</v>
      </c>
      <c r="AC429" s="238">
        <v>0</v>
      </c>
      <c r="AD429" s="238">
        <v>0</v>
      </c>
      <c r="AE429" s="238">
        <v>0</v>
      </c>
      <c r="AF429" s="238">
        <v>0</v>
      </c>
      <c r="AG429">
        <v>0</v>
      </c>
    </row>
    <row r="430" spans="2:33" x14ac:dyDescent="0.35">
      <c r="B430" s="231">
        <v>5943</v>
      </c>
      <c r="C430" t="s">
        <v>574</v>
      </c>
      <c r="D430">
        <v>0</v>
      </c>
      <c r="E430">
        <v>1</v>
      </c>
      <c r="F430">
        <v>1</v>
      </c>
      <c r="G430">
        <v>2</v>
      </c>
      <c r="H430">
        <v>0</v>
      </c>
      <c r="I430">
        <v>0</v>
      </c>
      <c r="J430">
        <v>0</v>
      </c>
      <c r="K430">
        <v>0</v>
      </c>
      <c r="L430">
        <v>15</v>
      </c>
      <c r="M430">
        <v>15</v>
      </c>
      <c r="N430">
        <v>30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1</v>
      </c>
      <c r="Y430">
        <v>15</v>
      </c>
      <c r="Z430">
        <v>0</v>
      </c>
      <c r="AA430" s="430">
        <v>0</v>
      </c>
      <c r="AB430" s="238">
        <v>0</v>
      </c>
      <c r="AC430" s="238">
        <v>0</v>
      </c>
      <c r="AD430" s="238">
        <v>0</v>
      </c>
      <c r="AE430" s="238">
        <v>0</v>
      </c>
      <c r="AF430" s="238">
        <v>0</v>
      </c>
      <c r="AG430">
        <v>0</v>
      </c>
    </row>
    <row r="431" spans="2:33" x14ac:dyDescent="0.35">
      <c r="B431" s="231">
        <v>5949</v>
      </c>
      <c r="C431" t="s">
        <v>575</v>
      </c>
      <c r="D431">
        <v>2</v>
      </c>
      <c r="E431">
        <v>18</v>
      </c>
      <c r="F431">
        <v>7</v>
      </c>
      <c r="G431">
        <v>25</v>
      </c>
      <c r="H431">
        <v>4</v>
      </c>
      <c r="I431">
        <v>1</v>
      </c>
      <c r="J431">
        <v>5</v>
      </c>
      <c r="K431">
        <v>30</v>
      </c>
      <c r="L431">
        <v>246</v>
      </c>
      <c r="M431">
        <v>102</v>
      </c>
      <c r="N431">
        <v>348</v>
      </c>
      <c r="O431">
        <v>57</v>
      </c>
      <c r="P431">
        <v>15</v>
      </c>
      <c r="Q431">
        <v>72</v>
      </c>
      <c r="R431">
        <v>2</v>
      </c>
      <c r="S431">
        <v>30</v>
      </c>
      <c r="T431">
        <v>0</v>
      </c>
      <c r="U431">
        <v>1</v>
      </c>
      <c r="V431">
        <v>15</v>
      </c>
      <c r="W431">
        <v>0</v>
      </c>
      <c r="X431">
        <v>2</v>
      </c>
      <c r="Y431">
        <v>30</v>
      </c>
      <c r="Z431">
        <v>0</v>
      </c>
      <c r="AA431" s="430">
        <v>6</v>
      </c>
      <c r="AB431" s="238">
        <v>90</v>
      </c>
      <c r="AC431" s="238">
        <v>15</v>
      </c>
      <c r="AD431" s="238">
        <v>0</v>
      </c>
      <c r="AE431" s="238">
        <v>0</v>
      </c>
      <c r="AF431" s="238">
        <v>0</v>
      </c>
      <c r="AG431">
        <v>0</v>
      </c>
    </row>
    <row r="432" spans="2:33" x14ac:dyDescent="0.35">
      <c r="B432" s="231">
        <v>5995</v>
      </c>
      <c r="C432" t="s">
        <v>576</v>
      </c>
      <c r="D432">
        <v>0</v>
      </c>
      <c r="E432">
        <v>3</v>
      </c>
      <c r="F432">
        <v>2</v>
      </c>
      <c r="G432">
        <v>5</v>
      </c>
      <c r="H432">
        <v>3</v>
      </c>
      <c r="I432">
        <v>1</v>
      </c>
      <c r="J432">
        <v>4</v>
      </c>
      <c r="K432">
        <v>0</v>
      </c>
      <c r="L432">
        <v>45</v>
      </c>
      <c r="M432">
        <v>30</v>
      </c>
      <c r="N432">
        <v>75</v>
      </c>
      <c r="O432">
        <v>45</v>
      </c>
      <c r="P432">
        <v>15</v>
      </c>
      <c r="Q432">
        <v>60</v>
      </c>
      <c r="R432">
        <v>2</v>
      </c>
      <c r="S432">
        <v>30</v>
      </c>
      <c r="T432">
        <v>30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 s="430">
        <v>0</v>
      </c>
      <c r="AB432" s="238">
        <v>0</v>
      </c>
      <c r="AC432" s="238">
        <v>0</v>
      </c>
      <c r="AD432" s="238">
        <v>0</v>
      </c>
      <c r="AE432" s="238">
        <v>0</v>
      </c>
      <c r="AF432" s="238">
        <v>0</v>
      </c>
      <c r="AG432">
        <v>0</v>
      </c>
    </row>
    <row r="433" spans="2:33" x14ac:dyDescent="0.35">
      <c r="B433" s="231">
        <v>6015</v>
      </c>
      <c r="C433" t="s">
        <v>577</v>
      </c>
      <c r="D433">
        <v>5</v>
      </c>
      <c r="E433">
        <v>25</v>
      </c>
      <c r="F433">
        <v>8</v>
      </c>
      <c r="G433">
        <v>33</v>
      </c>
      <c r="H433">
        <v>16</v>
      </c>
      <c r="I433">
        <v>6</v>
      </c>
      <c r="J433">
        <v>22</v>
      </c>
      <c r="K433">
        <v>71.84</v>
      </c>
      <c r="L433">
        <v>371.84</v>
      </c>
      <c r="M433">
        <v>120</v>
      </c>
      <c r="N433">
        <v>491.84</v>
      </c>
      <c r="O433">
        <v>213.65</v>
      </c>
      <c r="P433">
        <v>72.399999999999991</v>
      </c>
      <c r="Q433">
        <v>286.05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 s="430">
        <v>0</v>
      </c>
      <c r="AB433" s="238">
        <v>0</v>
      </c>
      <c r="AC433" s="238">
        <v>0</v>
      </c>
      <c r="AD433" s="238">
        <v>0</v>
      </c>
      <c r="AE433" s="238">
        <v>0</v>
      </c>
      <c r="AF433" s="238">
        <v>0</v>
      </c>
      <c r="AG433">
        <v>0</v>
      </c>
    </row>
    <row r="434" spans="2:33" x14ac:dyDescent="0.35">
      <c r="B434" s="231">
        <v>6082</v>
      </c>
      <c r="C434" t="s">
        <v>579</v>
      </c>
      <c r="D434">
        <v>0</v>
      </c>
      <c r="E434">
        <v>1</v>
      </c>
      <c r="F434">
        <v>0</v>
      </c>
      <c r="G434">
        <v>1</v>
      </c>
      <c r="H434">
        <v>1</v>
      </c>
      <c r="I434">
        <v>0</v>
      </c>
      <c r="J434">
        <v>1</v>
      </c>
      <c r="K434">
        <v>0</v>
      </c>
      <c r="L434">
        <v>15</v>
      </c>
      <c r="M434">
        <v>0</v>
      </c>
      <c r="N434">
        <v>15</v>
      </c>
      <c r="O434">
        <v>15</v>
      </c>
      <c r="P434">
        <v>0</v>
      </c>
      <c r="Q434">
        <v>15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 s="430">
        <v>0</v>
      </c>
      <c r="AB434" s="238">
        <v>0</v>
      </c>
      <c r="AC434" s="238">
        <v>0</v>
      </c>
      <c r="AD434" s="238">
        <v>0</v>
      </c>
      <c r="AE434" s="238">
        <v>0</v>
      </c>
      <c r="AF434" s="238">
        <v>0</v>
      </c>
      <c r="AG434">
        <v>0</v>
      </c>
    </row>
    <row r="435" spans="2:33" x14ac:dyDescent="0.35">
      <c r="B435" s="231">
        <v>6088</v>
      </c>
      <c r="C435" t="s">
        <v>580</v>
      </c>
      <c r="D435">
        <v>0</v>
      </c>
      <c r="E435">
        <v>1</v>
      </c>
      <c r="F435">
        <v>1</v>
      </c>
      <c r="G435">
        <v>2</v>
      </c>
      <c r="H435">
        <v>1</v>
      </c>
      <c r="I435">
        <v>1</v>
      </c>
      <c r="J435">
        <v>2</v>
      </c>
      <c r="K435">
        <v>0</v>
      </c>
      <c r="L435">
        <v>0</v>
      </c>
      <c r="M435">
        <v>0</v>
      </c>
      <c r="N435">
        <v>0</v>
      </c>
      <c r="O435">
        <v>15</v>
      </c>
      <c r="P435">
        <v>15</v>
      </c>
      <c r="Q435">
        <v>30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1</v>
      </c>
      <c r="Y435">
        <v>0</v>
      </c>
      <c r="Z435">
        <v>15</v>
      </c>
      <c r="AA435" s="430">
        <v>0</v>
      </c>
      <c r="AB435" s="238">
        <v>0</v>
      </c>
      <c r="AC435" s="238">
        <v>0</v>
      </c>
      <c r="AD435" s="238">
        <v>0</v>
      </c>
      <c r="AE435" s="238">
        <v>0</v>
      </c>
      <c r="AF435" s="238">
        <v>0</v>
      </c>
      <c r="AG435">
        <v>0</v>
      </c>
    </row>
    <row r="436" spans="2:33" x14ac:dyDescent="0.35">
      <c r="B436" s="231">
        <v>6137</v>
      </c>
      <c r="C436" t="s">
        <v>583</v>
      </c>
      <c r="D436">
        <v>17</v>
      </c>
      <c r="E436">
        <v>37</v>
      </c>
      <c r="F436">
        <v>24</v>
      </c>
      <c r="G436">
        <v>61</v>
      </c>
      <c r="H436">
        <v>17</v>
      </c>
      <c r="I436">
        <v>17</v>
      </c>
      <c r="J436">
        <v>34</v>
      </c>
      <c r="K436">
        <v>255</v>
      </c>
      <c r="L436">
        <v>555</v>
      </c>
      <c r="M436">
        <v>360</v>
      </c>
      <c r="N436">
        <v>915</v>
      </c>
      <c r="O436">
        <v>255</v>
      </c>
      <c r="P436">
        <v>245</v>
      </c>
      <c r="Q436">
        <v>500</v>
      </c>
      <c r="R436">
        <v>18</v>
      </c>
      <c r="S436">
        <v>270</v>
      </c>
      <c r="T436">
        <v>30</v>
      </c>
      <c r="U436">
        <v>4</v>
      </c>
      <c r="V436">
        <v>60</v>
      </c>
      <c r="W436">
        <v>15</v>
      </c>
      <c r="X436">
        <v>9</v>
      </c>
      <c r="Y436">
        <v>135</v>
      </c>
      <c r="Z436">
        <v>50</v>
      </c>
      <c r="AA436" s="430">
        <v>18</v>
      </c>
      <c r="AB436" s="238">
        <v>270</v>
      </c>
      <c r="AC436" s="238">
        <v>20</v>
      </c>
      <c r="AD436" s="238">
        <v>11</v>
      </c>
      <c r="AE436" s="238">
        <v>165</v>
      </c>
      <c r="AF436" s="238">
        <v>5</v>
      </c>
      <c r="AG436">
        <v>1</v>
      </c>
    </row>
    <row r="437" spans="2:33" x14ac:dyDescent="0.35">
      <c r="B437" s="231">
        <v>6169</v>
      </c>
      <c r="C437" t="s">
        <v>584</v>
      </c>
      <c r="D437">
        <v>18</v>
      </c>
      <c r="E437">
        <v>24</v>
      </c>
      <c r="F437">
        <v>18</v>
      </c>
      <c r="G437">
        <v>42</v>
      </c>
      <c r="H437">
        <v>4</v>
      </c>
      <c r="I437">
        <v>3</v>
      </c>
      <c r="J437">
        <v>7</v>
      </c>
      <c r="K437">
        <v>270</v>
      </c>
      <c r="L437">
        <v>356</v>
      </c>
      <c r="M437">
        <v>266</v>
      </c>
      <c r="N437">
        <v>622</v>
      </c>
      <c r="O437">
        <v>60</v>
      </c>
      <c r="P437">
        <v>45</v>
      </c>
      <c r="Q437">
        <v>105</v>
      </c>
      <c r="R437">
        <v>1</v>
      </c>
      <c r="S437">
        <v>14</v>
      </c>
      <c r="T437">
        <v>0</v>
      </c>
      <c r="U437">
        <v>9</v>
      </c>
      <c r="V437">
        <v>135</v>
      </c>
      <c r="W437">
        <v>15</v>
      </c>
      <c r="X437">
        <v>41</v>
      </c>
      <c r="Y437">
        <v>614</v>
      </c>
      <c r="Z437">
        <v>90</v>
      </c>
      <c r="AA437" s="430">
        <v>3</v>
      </c>
      <c r="AB437" s="238">
        <v>45</v>
      </c>
      <c r="AC437" s="238">
        <v>0</v>
      </c>
      <c r="AD437" s="238">
        <v>0</v>
      </c>
      <c r="AE437" s="238">
        <v>0</v>
      </c>
      <c r="AF437" s="238">
        <v>0</v>
      </c>
      <c r="AG437">
        <v>0</v>
      </c>
    </row>
    <row r="438" spans="2:33" x14ac:dyDescent="0.35">
      <c r="B438" s="231">
        <v>6173</v>
      </c>
      <c r="C438" t="s">
        <v>585</v>
      </c>
      <c r="D438">
        <v>10</v>
      </c>
      <c r="E438">
        <v>21</v>
      </c>
      <c r="F438">
        <v>6</v>
      </c>
      <c r="G438">
        <v>27</v>
      </c>
      <c r="H438">
        <v>6</v>
      </c>
      <c r="I438">
        <v>0</v>
      </c>
      <c r="J438">
        <v>6</v>
      </c>
      <c r="K438">
        <v>150</v>
      </c>
      <c r="L438">
        <v>312</v>
      </c>
      <c r="M438">
        <v>87</v>
      </c>
      <c r="N438">
        <v>399</v>
      </c>
      <c r="O438">
        <v>78</v>
      </c>
      <c r="P438">
        <v>0</v>
      </c>
      <c r="Q438">
        <v>78</v>
      </c>
      <c r="R438">
        <v>15</v>
      </c>
      <c r="S438">
        <v>225</v>
      </c>
      <c r="T438">
        <v>0</v>
      </c>
      <c r="U438">
        <v>9</v>
      </c>
      <c r="V438">
        <v>132</v>
      </c>
      <c r="W438">
        <v>48</v>
      </c>
      <c r="X438">
        <v>3</v>
      </c>
      <c r="Y438">
        <v>45</v>
      </c>
      <c r="Z438">
        <v>0</v>
      </c>
      <c r="AA438" s="430">
        <v>19</v>
      </c>
      <c r="AB438" s="238">
        <v>279</v>
      </c>
      <c r="AC438" s="238">
        <v>0</v>
      </c>
      <c r="AD438" s="238">
        <v>11</v>
      </c>
      <c r="AE438" s="238">
        <v>159</v>
      </c>
      <c r="AF438" s="238">
        <v>0</v>
      </c>
      <c r="AG438">
        <v>0</v>
      </c>
    </row>
    <row r="439" spans="2:33" x14ac:dyDescent="0.35">
      <c r="B439" s="231">
        <v>6175</v>
      </c>
      <c r="C439" t="s">
        <v>586</v>
      </c>
      <c r="D439">
        <v>16</v>
      </c>
      <c r="E439">
        <v>24</v>
      </c>
      <c r="F439">
        <v>28</v>
      </c>
      <c r="G439">
        <v>52</v>
      </c>
      <c r="H439">
        <v>7</v>
      </c>
      <c r="I439">
        <v>6</v>
      </c>
      <c r="J439">
        <v>13</v>
      </c>
      <c r="K439">
        <v>240</v>
      </c>
      <c r="L439">
        <v>352</v>
      </c>
      <c r="M439">
        <v>420</v>
      </c>
      <c r="N439">
        <v>772</v>
      </c>
      <c r="O439">
        <v>99</v>
      </c>
      <c r="P439">
        <v>90</v>
      </c>
      <c r="Q439">
        <v>189</v>
      </c>
      <c r="R439">
        <v>11</v>
      </c>
      <c r="S439">
        <v>165</v>
      </c>
      <c r="T439">
        <v>30</v>
      </c>
      <c r="U439">
        <v>41</v>
      </c>
      <c r="V439">
        <v>609</v>
      </c>
      <c r="W439">
        <v>105</v>
      </c>
      <c r="X439">
        <v>3</v>
      </c>
      <c r="Y439">
        <v>45</v>
      </c>
      <c r="Z439">
        <v>0</v>
      </c>
      <c r="AA439" s="430">
        <v>29</v>
      </c>
      <c r="AB439" s="238">
        <v>429</v>
      </c>
      <c r="AC439" s="238">
        <v>15</v>
      </c>
      <c r="AD439" s="238">
        <v>25</v>
      </c>
      <c r="AE439" s="238">
        <v>375</v>
      </c>
      <c r="AF439" s="238">
        <v>0</v>
      </c>
      <c r="AG439">
        <v>1</v>
      </c>
    </row>
    <row r="440" spans="2:33" x14ac:dyDescent="0.35">
      <c r="B440" s="231">
        <v>6183</v>
      </c>
      <c r="C440" t="s">
        <v>587</v>
      </c>
      <c r="D440">
        <v>2</v>
      </c>
      <c r="E440">
        <v>10</v>
      </c>
      <c r="F440">
        <v>4</v>
      </c>
      <c r="G440">
        <v>14</v>
      </c>
      <c r="H440">
        <v>5</v>
      </c>
      <c r="I440">
        <v>1</v>
      </c>
      <c r="J440">
        <v>6</v>
      </c>
      <c r="K440">
        <v>30</v>
      </c>
      <c r="L440">
        <v>150</v>
      </c>
      <c r="M440">
        <v>60</v>
      </c>
      <c r="N440">
        <v>210</v>
      </c>
      <c r="O440">
        <v>75</v>
      </c>
      <c r="P440">
        <v>15</v>
      </c>
      <c r="Q440">
        <v>90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3</v>
      </c>
      <c r="Y440">
        <v>45</v>
      </c>
      <c r="Z440">
        <v>0</v>
      </c>
      <c r="AA440" s="430">
        <v>0</v>
      </c>
      <c r="AB440" s="238">
        <v>0</v>
      </c>
      <c r="AC440" s="238">
        <v>0</v>
      </c>
      <c r="AD440" s="238">
        <v>0</v>
      </c>
      <c r="AE440" s="238">
        <v>0</v>
      </c>
      <c r="AF440" s="238">
        <v>0</v>
      </c>
      <c r="AG440">
        <v>0</v>
      </c>
    </row>
    <row r="441" spans="2:33" x14ac:dyDescent="0.35">
      <c r="B441" s="231">
        <v>6195</v>
      </c>
      <c r="C441" t="s">
        <v>588</v>
      </c>
      <c r="D441">
        <v>26</v>
      </c>
      <c r="E441">
        <v>86</v>
      </c>
      <c r="F441">
        <v>29</v>
      </c>
      <c r="G441">
        <v>115</v>
      </c>
      <c r="H441">
        <v>13</v>
      </c>
      <c r="I441">
        <v>3</v>
      </c>
      <c r="J441">
        <v>16</v>
      </c>
      <c r="K441">
        <v>390</v>
      </c>
      <c r="L441">
        <v>1290</v>
      </c>
      <c r="M441">
        <v>435</v>
      </c>
      <c r="N441">
        <v>1725</v>
      </c>
      <c r="O441">
        <v>195</v>
      </c>
      <c r="P441">
        <v>45</v>
      </c>
      <c r="Q441">
        <v>240</v>
      </c>
      <c r="R441">
        <v>9</v>
      </c>
      <c r="S441">
        <v>135</v>
      </c>
      <c r="T441">
        <v>30</v>
      </c>
      <c r="U441">
        <v>65</v>
      </c>
      <c r="V441">
        <v>975</v>
      </c>
      <c r="W441">
        <v>60</v>
      </c>
      <c r="X441">
        <v>47</v>
      </c>
      <c r="Y441">
        <v>705</v>
      </c>
      <c r="Z441">
        <v>105</v>
      </c>
      <c r="AA441" s="430">
        <v>13</v>
      </c>
      <c r="AB441" s="238">
        <v>195</v>
      </c>
      <c r="AC441" s="238">
        <v>0</v>
      </c>
      <c r="AD441" s="238">
        <v>8</v>
      </c>
      <c r="AE441" s="238">
        <v>120</v>
      </c>
      <c r="AF441" s="238">
        <v>0</v>
      </c>
      <c r="AG441">
        <v>2</v>
      </c>
    </row>
    <row r="442" spans="2:33" x14ac:dyDescent="0.35">
      <c r="B442" s="231">
        <v>6217</v>
      </c>
      <c r="C442" t="s">
        <v>589</v>
      </c>
      <c r="D442">
        <v>0</v>
      </c>
      <c r="E442">
        <v>10</v>
      </c>
      <c r="F442">
        <v>6</v>
      </c>
      <c r="G442">
        <v>16</v>
      </c>
      <c r="H442">
        <v>0</v>
      </c>
      <c r="I442">
        <v>0</v>
      </c>
      <c r="J442">
        <v>0</v>
      </c>
      <c r="K442">
        <v>0</v>
      </c>
      <c r="L442">
        <v>150</v>
      </c>
      <c r="M442">
        <v>90</v>
      </c>
      <c r="N442">
        <v>240</v>
      </c>
      <c r="O442">
        <v>0</v>
      </c>
      <c r="P442">
        <v>0</v>
      </c>
      <c r="Q442">
        <v>0</v>
      </c>
      <c r="R442">
        <v>1</v>
      </c>
      <c r="S442">
        <v>15</v>
      </c>
      <c r="T442">
        <v>0</v>
      </c>
      <c r="U442">
        <v>5</v>
      </c>
      <c r="V442">
        <v>75</v>
      </c>
      <c r="W442">
        <v>0</v>
      </c>
      <c r="X442">
        <v>10</v>
      </c>
      <c r="Y442">
        <v>150</v>
      </c>
      <c r="Z442">
        <v>0</v>
      </c>
      <c r="AA442" s="430">
        <v>3</v>
      </c>
      <c r="AB442" s="238">
        <v>45</v>
      </c>
      <c r="AC442" s="238">
        <v>0</v>
      </c>
      <c r="AD442" s="238">
        <v>0</v>
      </c>
      <c r="AE442" s="238">
        <v>0</v>
      </c>
      <c r="AF442" s="238">
        <v>0</v>
      </c>
      <c r="AG442">
        <v>0</v>
      </c>
    </row>
    <row r="443" spans="2:33" x14ac:dyDescent="0.35">
      <c r="B443" s="231">
        <v>6229</v>
      </c>
      <c r="C443" t="s">
        <v>590</v>
      </c>
      <c r="D443">
        <v>5</v>
      </c>
      <c r="E443">
        <v>19</v>
      </c>
      <c r="F443">
        <v>12</v>
      </c>
      <c r="G443">
        <v>31</v>
      </c>
      <c r="H443">
        <v>14</v>
      </c>
      <c r="I443">
        <v>8</v>
      </c>
      <c r="J443">
        <v>22</v>
      </c>
      <c r="K443">
        <v>75</v>
      </c>
      <c r="L443">
        <v>285</v>
      </c>
      <c r="M443">
        <v>180</v>
      </c>
      <c r="N443">
        <v>465</v>
      </c>
      <c r="O443">
        <v>210</v>
      </c>
      <c r="P443">
        <v>120</v>
      </c>
      <c r="Q443">
        <v>330</v>
      </c>
      <c r="R443">
        <v>12</v>
      </c>
      <c r="S443">
        <v>180</v>
      </c>
      <c r="T443">
        <v>75</v>
      </c>
      <c r="U443">
        <v>5</v>
      </c>
      <c r="V443">
        <v>75</v>
      </c>
      <c r="W443">
        <v>45</v>
      </c>
      <c r="X443">
        <v>4</v>
      </c>
      <c r="Y443">
        <v>60</v>
      </c>
      <c r="Z443">
        <v>30</v>
      </c>
      <c r="AA443" s="430">
        <v>0</v>
      </c>
      <c r="AB443" s="238">
        <v>0</v>
      </c>
      <c r="AC443" s="238">
        <v>0</v>
      </c>
      <c r="AD443" s="238">
        <v>0</v>
      </c>
      <c r="AE443" s="238">
        <v>0</v>
      </c>
      <c r="AF443" s="238">
        <v>0</v>
      </c>
      <c r="AG443">
        <v>0</v>
      </c>
    </row>
    <row r="444" spans="2:33" x14ac:dyDescent="0.35">
      <c r="B444" s="231">
        <v>6243</v>
      </c>
      <c r="C444" t="s">
        <v>591</v>
      </c>
      <c r="D444">
        <v>13</v>
      </c>
      <c r="E444">
        <v>39</v>
      </c>
      <c r="F444">
        <v>13</v>
      </c>
      <c r="G444">
        <v>52</v>
      </c>
      <c r="H444">
        <v>24</v>
      </c>
      <c r="I444">
        <v>12</v>
      </c>
      <c r="J444">
        <v>36</v>
      </c>
      <c r="K444">
        <v>195</v>
      </c>
      <c r="L444">
        <v>585</v>
      </c>
      <c r="M444">
        <v>195</v>
      </c>
      <c r="N444">
        <v>780</v>
      </c>
      <c r="O444">
        <v>354</v>
      </c>
      <c r="P444">
        <v>180</v>
      </c>
      <c r="Q444">
        <v>534</v>
      </c>
      <c r="R444">
        <v>15</v>
      </c>
      <c r="S444">
        <v>225</v>
      </c>
      <c r="T444">
        <v>120</v>
      </c>
      <c r="U444">
        <v>8</v>
      </c>
      <c r="V444">
        <v>120</v>
      </c>
      <c r="W444">
        <v>45</v>
      </c>
      <c r="X444">
        <v>16</v>
      </c>
      <c r="Y444">
        <v>240</v>
      </c>
      <c r="Z444">
        <v>159</v>
      </c>
      <c r="AA444" s="430">
        <v>9</v>
      </c>
      <c r="AB444" s="238">
        <v>135</v>
      </c>
      <c r="AC444" s="238">
        <v>15</v>
      </c>
      <c r="AD444" s="238">
        <v>9</v>
      </c>
      <c r="AE444" s="238">
        <v>135</v>
      </c>
      <c r="AF444" s="238">
        <v>15</v>
      </c>
      <c r="AG444">
        <v>0</v>
      </c>
    </row>
    <row r="445" spans="2:33" x14ac:dyDescent="0.35">
      <c r="B445" s="231">
        <v>6293</v>
      </c>
      <c r="C445" t="s">
        <v>592</v>
      </c>
      <c r="D445">
        <v>4</v>
      </c>
      <c r="E445">
        <v>25</v>
      </c>
      <c r="F445">
        <v>13</v>
      </c>
      <c r="G445">
        <v>38</v>
      </c>
      <c r="H445">
        <v>5</v>
      </c>
      <c r="I445">
        <v>6</v>
      </c>
      <c r="J445">
        <v>11</v>
      </c>
      <c r="K445">
        <v>60</v>
      </c>
      <c r="L445">
        <v>373</v>
      </c>
      <c r="M445">
        <v>180</v>
      </c>
      <c r="N445">
        <v>553</v>
      </c>
      <c r="O445">
        <v>75</v>
      </c>
      <c r="P445">
        <v>87</v>
      </c>
      <c r="Q445">
        <v>162</v>
      </c>
      <c r="R445">
        <v>25</v>
      </c>
      <c r="S445">
        <v>358</v>
      </c>
      <c r="T445">
        <v>42</v>
      </c>
      <c r="U445">
        <v>5</v>
      </c>
      <c r="V445">
        <v>75</v>
      </c>
      <c r="W445">
        <v>30</v>
      </c>
      <c r="X445">
        <v>4</v>
      </c>
      <c r="Y445">
        <v>60</v>
      </c>
      <c r="Z445">
        <v>45</v>
      </c>
      <c r="AA445" s="430">
        <v>21</v>
      </c>
      <c r="AB445" s="238">
        <v>315</v>
      </c>
      <c r="AC445" s="238">
        <v>15</v>
      </c>
      <c r="AD445" s="238">
        <v>6</v>
      </c>
      <c r="AE445" s="238">
        <v>90</v>
      </c>
      <c r="AF445" s="238">
        <v>0</v>
      </c>
      <c r="AG445">
        <v>0</v>
      </c>
    </row>
    <row r="446" spans="2:33" x14ac:dyDescent="0.35">
      <c r="B446" s="231">
        <v>6323</v>
      </c>
      <c r="C446" t="s">
        <v>593</v>
      </c>
      <c r="D446">
        <v>1</v>
      </c>
      <c r="E446">
        <v>1</v>
      </c>
      <c r="F446">
        <v>1</v>
      </c>
      <c r="G446">
        <v>2</v>
      </c>
      <c r="H446">
        <v>1</v>
      </c>
      <c r="I446">
        <v>1</v>
      </c>
      <c r="J446">
        <v>2</v>
      </c>
      <c r="K446">
        <v>15</v>
      </c>
      <c r="L446">
        <v>15</v>
      </c>
      <c r="M446">
        <v>0</v>
      </c>
      <c r="N446">
        <v>15</v>
      </c>
      <c r="O446">
        <v>15</v>
      </c>
      <c r="P446">
        <v>15</v>
      </c>
      <c r="Q446">
        <v>30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 s="430">
        <v>0</v>
      </c>
      <c r="AB446" s="238">
        <v>0</v>
      </c>
      <c r="AC446" s="238">
        <v>0</v>
      </c>
      <c r="AD446" s="238">
        <v>0</v>
      </c>
      <c r="AE446" s="238">
        <v>0</v>
      </c>
      <c r="AF446" s="238">
        <v>0</v>
      </c>
      <c r="AG446">
        <v>0</v>
      </c>
    </row>
    <row r="447" spans="2:33" x14ac:dyDescent="0.35">
      <c r="B447" s="231">
        <v>6340</v>
      </c>
      <c r="C447" t="s">
        <v>594</v>
      </c>
      <c r="D447">
        <v>28</v>
      </c>
      <c r="E447">
        <v>65</v>
      </c>
      <c r="F447">
        <v>49</v>
      </c>
      <c r="G447">
        <v>114</v>
      </c>
      <c r="H447">
        <v>10</v>
      </c>
      <c r="I447">
        <v>3</v>
      </c>
      <c r="J447">
        <v>13</v>
      </c>
      <c r="K447">
        <v>420</v>
      </c>
      <c r="L447">
        <v>975</v>
      </c>
      <c r="M447">
        <v>735</v>
      </c>
      <c r="N447">
        <v>1710</v>
      </c>
      <c r="O447">
        <v>150</v>
      </c>
      <c r="P447">
        <v>45</v>
      </c>
      <c r="Q447">
        <v>195</v>
      </c>
      <c r="R447">
        <v>11</v>
      </c>
      <c r="S447">
        <v>165</v>
      </c>
      <c r="T447">
        <v>30</v>
      </c>
      <c r="U447">
        <v>22</v>
      </c>
      <c r="V447">
        <v>330</v>
      </c>
      <c r="W447">
        <v>60</v>
      </c>
      <c r="X447">
        <v>91</v>
      </c>
      <c r="Y447">
        <v>1365</v>
      </c>
      <c r="Z447">
        <v>30</v>
      </c>
      <c r="AA447" s="430">
        <v>26</v>
      </c>
      <c r="AB447" s="238">
        <v>390</v>
      </c>
      <c r="AC447" s="238">
        <v>15</v>
      </c>
      <c r="AD447" s="238">
        <v>0</v>
      </c>
      <c r="AE447" s="238">
        <v>0</v>
      </c>
      <c r="AF447" s="238">
        <v>0</v>
      </c>
      <c r="AG447">
        <v>1</v>
      </c>
    </row>
    <row r="448" spans="2:33" x14ac:dyDescent="0.35">
      <c r="B448" s="231">
        <v>6341</v>
      </c>
      <c r="C448" t="s">
        <v>595</v>
      </c>
      <c r="D448">
        <v>50</v>
      </c>
      <c r="E448">
        <v>93</v>
      </c>
      <c r="F448">
        <v>60</v>
      </c>
      <c r="G448">
        <v>153</v>
      </c>
      <c r="H448">
        <v>25</v>
      </c>
      <c r="I448">
        <v>21</v>
      </c>
      <c r="J448">
        <v>46</v>
      </c>
      <c r="K448">
        <v>750</v>
      </c>
      <c r="L448">
        <v>1395</v>
      </c>
      <c r="M448">
        <v>900</v>
      </c>
      <c r="N448">
        <v>2295</v>
      </c>
      <c r="O448">
        <v>375</v>
      </c>
      <c r="P448">
        <v>315</v>
      </c>
      <c r="Q448">
        <v>690</v>
      </c>
      <c r="R448">
        <v>13</v>
      </c>
      <c r="S448">
        <v>195</v>
      </c>
      <c r="T448">
        <v>15</v>
      </c>
      <c r="U448">
        <v>36</v>
      </c>
      <c r="V448">
        <v>540</v>
      </c>
      <c r="W448">
        <v>135</v>
      </c>
      <c r="X448">
        <v>87</v>
      </c>
      <c r="Y448">
        <v>1305</v>
      </c>
      <c r="Z448">
        <v>180</v>
      </c>
      <c r="AA448" s="430">
        <v>43</v>
      </c>
      <c r="AB448" s="238">
        <v>645</v>
      </c>
      <c r="AC448" s="238">
        <v>60</v>
      </c>
      <c r="AD448" s="238">
        <v>0</v>
      </c>
      <c r="AE448" s="238">
        <v>0</v>
      </c>
      <c r="AF448" s="238">
        <v>0</v>
      </c>
      <c r="AG448">
        <v>0</v>
      </c>
    </row>
    <row r="449" spans="2:33" x14ac:dyDescent="0.35">
      <c r="B449" s="231">
        <v>6342</v>
      </c>
      <c r="C449" t="s">
        <v>596</v>
      </c>
      <c r="D449">
        <v>24</v>
      </c>
      <c r="E449">
        <v>44</v>
      </c>
      <c r="F449">
        <v>28</v>
      </c>
      <c r="G449">
        <v>72</v>
      </c>
      <c r="H449">
        <v>4</v>
      </c>
      <c r="I449">
        <v>8</v>
      </c>
      <c r="J449">
        <v>12</v>
      </c>
      <c r="K449">
        <v>360</v>
      </c>
      <c r="L449">
        <v>660</v>
      </c>
      <c r="M449">
        <v>420</v>
      </c>
      <c r="N449">
        <v>1080</v>
      </c>
      <c r="O449">
        <v>60</v>
      </c>
      <c r="P449">
        <v>120</v>
      </c>
      <c r="Q449">
        <v>180</v>
      </c>
      <c r="R449">
        <v>4</v>
      </c>
      <c r="S449">
        <v>60</v>
      </c>
      <c r="T449">
        <v>15</v>
      </c>
      <c r="U449">
        <v>6</v>
      </c>
      <c r="V449">
        <v>90</v>
      </c>
      <c r="W449">
        <v>15</v>
      </c>
      <c r="X449">
        <v>59</v>
      </c>
      <c r="Y449">
        <v>885</v>
      </c>
      <c r="Z449">
        <v>105</v>
      </c>
      <c r="AA449" s="430">
        <v>17</v>
      </c>
      <c r="AB449" s="238">
        <v>255</v>
      </c>
      <c r="AC449" s="238">
        <v>30</v>
      </c>
      <c r="AD449" s="238">
        <v>0</v>
      </c>
      <c r="AE449" s="238">
        <v>0</v>
      </c>
      <c r="AF449" s="238">
        <v>0</v>
      </c>
      <c r="AG449">
        <v>0</v>
      </c>
    </row>
    <row r="450" spans="2:33" x14ac:dyDescent="0.35">
      <c r="B450" s="231">
        <v>6344</v>
      </c>
      <c r="C450" t="s">
        <v>597</v>
      </c>
      <c r="D450">
        <v>19</v>
      </c>
      <c r="E450">
        <v>67</v>
      </c>
      <c r="F450">
        <v>37</v>
      </c>
      <c r="G450">
        <v>104</v>
      </c>
      <c r="H450">
        <v>21</v>
      </c>
      <c r="I450">
        <v>12</v>
      </c>
      <c r="J450">
        <v>33</v>
      </c>
      <c r="K450">
        <v>285</v>
      </c>
      <c r="L450">
        <v>990</v>
      </c>
      <c r="M450">
        <v>555</v>
      </c>
      <c r="N450">
        <v>1545</v>
      </c>
      <c r="O450">
        <v>315</v>
      </c>
      <c r="P450">
        <v>180</v>
      </c>
      <c r="Q450">
        <v>495</v>
      </c>
      <c r="R450">
        <v>4</v>
      </c>
      <c r="S450">
        <v>60</v>
      </c>
      <c r="T450">
        <v>45</v>
      </c>
      <c r="U450">
        <v>12</v>
      </c>
      <c r="V450">
        <v>180</v>
      </c>
      <c r="W450">
        <v>45</v>
      </c>
      <c r="X450">
        <v>57</v>
      </c>
      <c r="Y450">
        <v>840</v>
      </c>
      <c r="Z450">
        <v>255</v>
      </c>
      <c r="AA450" s="430">
        <v>26</v>
      </c>
      <c r="AB450" s="238">
        <v>390</v>
      </c>
      <c r="AC450" s="238">
        <v>60</v>
      </c>
      <c r="AD450" s="238">
        <v>0</v>
      </c>
      <c r="AE450" s="238">
        <v>0</v>
      </c>
      <c r="AF450" s="238">
        <v>0</v>
      </c>
      <c r="AG450">
        <v>0</v>
      </c>
    </row>
    <row r="451" spans="2:33" x14ac:dyDescent="0.35">
      <c r="B451" s="231">
        <v>6353</v>
      </c>
      <c r="C451" t="s">
        <v>598</v>
      </c>
      <c r="D451">
        <v>31</v>
      </c>
      <c r="E451">
        <v>43</v>
      </c>
      <c r="F451">
        <v>29</v>
      </c>
      <c r="G451">
        <v>72</v>
      </c>
      <c r="H451">
        <v>16</v>
      </c>
      <c r="I451">
        <v>11</v>
      </c>
      <c r="J451">
        <v>27</v>
      </c>
      <c r="K451">
        <v>465</v>
      </c>
      <c r="L451">
        <v>645</v>
      </c>
      <c r="M451">
        <v>435</v>
      </c>
      <c r="N451">
        <v>1080</v>
      </c>
      <c r="O451">
        <v>240</v>
      </c>
      <c r="P451">
        <v>165</v>
      </c>
      <c r="Q451">
        <v>405</v>
      </c>
      <c r="R451">
        <v>5</v>
      </c>
      <c r="S451">
        <v>75</v>
      </c>
      <c r="T451">
        <v>15</v>
      </c>
      <c r="U451">
        <v>9</v>
      </c>
      <c r="V451">
        <v>135</v>
      </c>
      <c r="W451">
        <v>75</v>
      </c>
      <c r="X451">
        <v>60</v>
      </c>
      <c r="Y451">
        <v>900</v>
      </c>
      <c r="Z451">
        <v>240</v>
      </c>
      <c r="AA451" s="430">
        <v>28</v>
      </c>
      <c r="AB451" s="238">
        <v>420</v>
      </c>
      <c r="AC451" s="238">
        <v>120</v>
      </c>
      <c r="AD451" s="238">
        <v>28</v>
      </c>
      <c r="AE451" s="238">
        <v>420</v>
      </c>
      <c r="AF451" s="238">
        <v>120</v>
      </c>
      <c r="AG451">
        <v>1</v>
      </c>
    </row>
    <row r="452" spans="2:33" x14ac:dyDescent="0.35">
      <c r="B452" s="231">
        <v>6363</v>
      </c>
      <c r="C452" t="s">
        <v>599</v>
      </c>
      <c r="D452">
        <v>7</v>
      </c>
      <c r="E452">
        <v>19</v>
      </c>
      <c r="F452">
        <v>9</v>
      </c>
      <c r="G452">
        <v>28</v>
      </c>
      <c r="H452">
        <v>4</v>
      </c>
      <c r="I452">
        <v>2</v>
      </c>
      <c r="J452">
        <v>6</v>
      </c>
      <c r="K452">
        <v>105</v>
      </c>
      <c r="L452">
        <v>285</v>
      </c>
      <c r="M452">
        <v>135</v>
      </c>
      <c r="N452">
        <v>420</v>
      </c>
      <c r="O452">
        <v>60</v>
      </c>
      <c r="P452">
        <v>30</v>
      </c>
      <c r="Q452">
        <v>90</v>
      </c>
      <c r="R452">
        <v>3</v>
      </c>
      <c r="S452">
        <v>45</v>
      </c>
      <c r="T452">
        <v>15</v>
      </c>
      <c r="U452">
        <v>14</v>
      </c>
      <c r="V452">
        <v>210</v>
      </c>
      <c r="W452">
        <v>30</v>
      </c>
      <c r="X452">
        <v>16</v>
      </c>
      <c r="Y452">
        <v>240</v>
      </c>
      <c r="Z452">
        <v>30</v>
      </c>
      <c r="AA452" s="430">
        <v>0</v>
      </c>
      <c r="AB452" s="238">
        <v>0</v>
      </c>
      <c r="AC452" s="238">
        <v>0</v>
      </c>
      <c r="AD452" s="238">
        <v>0</v>
      </c>
      <c r="AE452" s="238">
        <v>0</v>
      </c>
      <c r="AF452" s="238">
        <v>0</v>
      </c>
      <c r="AG452">
        <v>0</v>
      </c>
    </row>
    <row r="453" spans="2:33" x14ac:dyDescent="0.35">
      <c r="B453" s="231">
        <v>6380</v>
      </c>
      <c r="C453" t="s">
        <v>600</v>
      </c>
      <c r="D453">
        <v>0</v>
      </c>
      <c r="E453">
        <v>1</v>
      </c>
      <c r="F453">
        <v>0</v>
      </c>
      <c r="G453">
        <v>1</v>
      </c>
      <c r="H453">
        <v>1</v>
      </c>
      <c r="I453">
        <v>0</v>
      </c>
      <c r="J453">
        <v>1</v>
      </c>
      <c r="K453">
        <v>0</v>
      </c>
      <c r="L453">
        <v>15</v>
      </c>
      <c r="M453">
        <v>0</v>
      </c>
      <c r="N453">
        <v>15</v>
      </c>
      <c r="O453">
        <v>15</v>
      </c>
      <c r="P453">
        <v>0</v>
      </c>
      <c r="Q453">
        <v>15</v>
      </c>
      <c r="R453">
        <v>1</v>
      </c>
      <c r="S453">
        <v>15</v>
      </c>
      <c r="T453">
        <v>15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 s="430">
        <v>0</v>
      </c>
      <c r="AB453" s="238">
        <v>0</v>
      </c>
      <c r="AC453" s="238">
        <v>0</v>
      </c>
      <c r="AD453" s="238">
        <v>0</v>
      </c>
      <c r="AE453" s="238">
        <v>0</v>
      </c>
      <c r="AF453" s="238">
        <v>0</v>
      </c>
      <c r="AG453">
        <v>0</v>
      </c>
    </row>
    <row r="454" spans="2:33" x14ac:dyDescent="0.35">
      <c r="B454" s="231">
        <v>6389</v>
      </c>
      <c r="C454" t="s">
        <v>601</v>
      </c>
      <c r="D454">
        <v>1</v>
      </c>
      <c r="E454">
        <v>3</v>
      </c>
      <c r="F454">
        <v>1</v>
      </c>
      <c r="G454">
        <v>4</v>
      </c>
      <c r="H454">
        <v>3</v>
      </c>
      <c r="I454">
        <v>1</v>
      </c>
      <c r="J454">
        <v>4</v>
      </c>
      <c r="K454">
        <v>15</v>
      </c>
      <c r="L454">
        <v>30</v>
      </c>
      <c r="M454">
        <v>15</v>
      </c>
      <c r="N454">
        <v>45</v>
      </c>
      <c r="O454">
        <v>39</v>
      </c>
      <c r="P454">
        <v>15</v>
      </c>
      <c r="Q454">
        <v>54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1</v>
      </c>
      <c r="Y454">
        <v>15</v>
      </c>
      <c r="Z454">
        <v>15</v>
      </c>
      <c r="AA454" s="430">
        <v>0</v>
      </c>
      <c r="AB454" s="238">
        <v>0</v>
      </c>
      <c r="AC454" s="238">
        <v>0</v>
      </c>
      <c r="AD454" s="238">
        <v>0</v>
      </c>
      <c r="AE454" s="238">
        <v>0</v>
      </c>
      <c r="AF454" s="238">
        <v>0</v>
      </c>
      <c r="AG454">
        <v>1</v>
      </c>
    </row>
    <row r="455" spans="2:33" x14ac:dyDescent="0.35">
      <c r="B455" s="231">
        <v>6397</v>
      </c>
      <c r="C455" t="s">
        <v>602</v>
      </c>
      <c r="D455">
        <v>8</v>
      </c>
      <c r="E455">
        <v>15</v>
      </c>
      <c r="F455">
        <v>9</v>
      </c>
      <c r="G455">
        <v>24</v>
      </c>
      <c r="H455">
        <v>4</v>
      </c>
      <c r="I455">
        <v>3</v>
      </c>
      <c r="J455">
        <v>7</v>
      </c>
      <c r="K455">
        <v>120</v>
      </c>
      <c r="L455">
        <v>225</v>
      </c>
      <c r="M455">
        <v>135</v>
      </c>
      <c r="N455">
        <v>360</v>
      </c>
      <c r="O455">
        <v>60</v>
      </c>
      <c r="P455">
        <v>45</v>
      </c>
      <c r="Q455">
        <v>105</v>
      </c>
      <c r="R455">
        <v>1</v>
      </c>
      <c r="S455">
        <v>15</v>
      </c>
      <c r="T455">
        <v>15</v>
      </c>
      <c r="U455">
        <v>9</v>
      </c>
      <c r="V455">
        <v>135</v>
      </c>
      <c r="W455">
        <v>45</v>
      </c>
      <c r="X455">
        <v>15</v>
      </c>
      <c r="Y455">
        <v>225</v>
      </c>
      <c r="Z455">
        <v>30</v>
      </c>
      <c r="AA455" s="430">
        <v>7</v>
      </c>
      <c r="AB455" s="238">
        <v>105</v>
      </c>
      <c r="AC455" s="238">
        <v>45</v>
      </c>
      <c r="AD455" s="238">
        <v>7</v>
      </c>
      <c r="AE455" s="238">
        <v>105</v>
      </c>
      <c r="AF455" s="238">
        <v>45</v>
      </c>
      <c r="AG455">
        <v>0</v>
      </c>
    </row>
    <row r="456" spans="2:33" x14ac:dyDescent="0.35">
      <c r="B456" s="231">
        <v>6416</v>
      </c>
      <c r="C456" t="s">
        <v>818</v>
      </c>
      <c r="D456">
        <v>0</v>
      </c>
      <c r="E456">
        <v>8</v>
      </c>
      <c r="F456">
        <v>4</v>
      </c>
      <c r="G456">
        <v>12</v>
      </c>
      <c r="H456">
        <v>1</v>
      </c>
      <c r="I456">
        <v>0</v>
      </c>
      <c r="J456">
        <v>1</v>
      </c>
      <c r="K456">
        <v>0</v>
      </c>
      <c r="L456">
        <v>120</v>
      </c>
      <c r="M456">
        <v>60</v>
      </c>
      <c r="N456">
        <v>180</v>
      </c>
      <c r="O456">
        <v>15</v>
      </c>
      <c r="P456">
        <v>0</v>
      </c>
      <c r="Q456">
        <v>15</v>
      </c>
      <c r="R456">
        <v>6</v>
      </c>
      <c r="S456">
        <v>90</v>
      </c>
      <c r="T456">
        <v>0</v>
      </c>
      <c r="U456">
        <v>4</v>
      </c>
      <c r="V456">
        <v>60</v>
      </c>
      <c r="W456">
        <v>15</v>
      </c>
      <c r="X456">
        <v>1</v>
      </c>
      <c r="Y456">
        <v>15</v>
      </c>
      <c r="Z456">
        <v>0</v>
      </c>
      <c r="AA456" s="430">
        <v>2</v>
      </c>
      <c r="AB456" s="238">
        <v>30</v>
      </c>
      <c r="AC456" s="238">
        <v>0</v>
      </c>
      <c r="AD456" s="238">
        <v>2</v>
      </c>
      <c r="AE456" s="238">
        <v>30</v>
      </c>
      <c r="AF456" s="238">
        <v>0</v>
      </c>
      <c r="AG456">
        <v>0</v>
      </c>
    </row>
    <row r="457" spans="2:33" x14ac:dyDescent="0.35">
      <c r="B457" s="231">
        <v>6424</v>
      </c>
      <c r="C457" t="s">
        <v>603</v>
      </c>
      <c r="D457">
        <v>0</v>
      </c>
      <c r="E457">
        <v>1</v>
      </c>
      <c r="F457">
        <v>0</v>
      </c>
      <c r="G457">
        <v>1</v>
      </c>
      <c r="H457">
        <v>1</v>
      </c>
      <c r="I457">
        <v>0</v>
      </c>
      <c r="J457">
        <v>1</v>
      </c>
      <c r="K457">
        <v>0</v>
      </c>
      <c r="L457">
        <v>15</v>
      </c>
      <c r="M457">
        <v>0</v>
      </c>
      <c r="N457">
        <v>15</v>
      </c>
      <c r="O457">
        <v>15</v>
      </c>
      <c r="P457">
        <v>0</v>
      </c>
      <c r="Q457">
        <v>15</v>
      </c>
      <c r="R457">
        <v>1</v>
      </c>
      <c r="S457">
        <v>15</v>
      </c>
      <c r="T457">
        <v>15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 s="430">
        <v>0</v>
      </c>
      <c r="AB457" s="238">
        <v>0</v>
      </c>
      <c r="AC457" s="238">
        <v>0</v>
      </c>
      <c r="AD457" s="238">
        <v>0</v>
      </c>
      <c r="AE457" s="238">
        <v>0</v>
      </c>
      <c r="AF457" s="238">
        <v>0</v>
      </c>
      <c r="AG457">
        <v>0</v>
      </c>
    </row>
    <row r="458" spans="2:33" x14ac:dyDescent="0.35">
      <c r="B458" s="231">
        <v>6436</v>
      </c>
      <c r="C458" t="s">
        <v>604</v>
      </c>
      <c r="D458">
        <v>5</v>
      </c>
      <c r="E458">
        <v>17</v>
      </c>
      <c r="F458">
        <v>8</v>
      </c>
      <c r="G458">
        <v>25</v>
      </c>
      <c r="H458">
        <v>4</v>
      </c>
      <c r="I458">
        <v>3</v>
      </c>
      <c r="J458">
        <v>7</v>
      </c>
      <c r="K458">
        <v>75</v>
      </c>
      <c r="L458">
        <v>255</v>
      </c>
      <c r="M458">
        <v>120</v>
      </c>
      <c r="N458">
        <v>375</v>
      </c>
      <c r="O458">
        <v>60</v>
      </c>
      <c r="P458">
        <v>45</v>
      </c>
      <c r="Q458">
        <v>105</v>
      </c>
      <c r="R458">
        <v>2</v>
      </c>
      <c r="S458">
        <v>30</v>
      </c>
      <c r="T458">
        <v>0</v>
      </c>
      <c r="U458">
        <v>17</v>
      </c>
      <c r="V458">
        <v>255</v>
      </c>
      <c r="W458">
        <v>45</v>
      </c>
      <c r="X458">
        <v>2</v>
      </c>
      <c r="Y458">
        <v>30</v>
      </c>
      <c r="Z458">
        <v>0</v>
      </c>
      <c r="AA458" s="430">
        <v>0</v>
      </c>
      <c r="AB458" s="238">
        <v>0</v>
      </c>
      <c r="AC458" s="238">
        <v>0</v>
      </c>
      <c r="AD458" s="238">
        <v>0</v>
      </c>
      <c r="AE458" s="238">
        <v>0</v>
      </c>
      <c r="AF458" s="238">
        <v>0</v>
      </c>
      <c r="AG458">
        <v>1</v>
      </c>
    </row>
    <row r="459" spans="2:33" x14ac:dyDescent="0.35">
      <c r="B459" s="231">
        <v>6455</v>
      </c>
      <c r="C459" t="s">
        <v>605</v>
      </c>
      <c r="D459">
        <v>1</v>
      </c>
      <c r="E459">
        <v>1</v>
      </c>
      <c r="F459">
        <v>0</v>
      </c>
      <c r="G459">
        <v>1</v>
      </c>
      <c r="H459">
        <v>0</v>
      </c>
      <c r="I459">
        <v>0</v>
      </c>
      <c r="J459">
        <v>0</v>
      </c>
      <c r="K459">
        <v>15</v>
      </c>
      <c r="L459">
        <v>15</v>
      </c>
      <c r="M459">
        <v>0</v>
      </c>
      <c r="N459">
        <v>15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1</v>
      </c>
      <c r="V459">
        <v>15</v>
      </c>
      <c r="W459">
        <v>0</v>
      </c>
      <c r="X459">
        <v>0</v>
      </c>
      <c r="Y459">
        <v>0</v>
      </c>
      <c r="Z459">
        <v>0</v>
      </c>
      <c r="AA459" s="430">
        <v>1</v>
      </c>
      <c r="AB459" s="238">
        <v>15</v>
      </c>
      <c r="AC459" s="238">
        <v>0</v>
      </c>
      <c r="AD459" s="238">
        <v>1</v>
      </c>
      <c r="AE459" s="238">
        <v>15</v>
      </c>
      <c r="AF459" s="238">
        <v>0</v>
      </c>
      <c r="AG459">
        <v>0</v>
      </c>
    </row>
    <row r="460" spans="2:33" x14ac:dyDescent="0.35">
      <c r="B460" s="231">
        <v>6461</v>
      </c>
      <c r="C460" t="s">
        <v>606</v>
      </c>
      <c r="D460">
        <v>0</v>
      </c>
      <c r="E460">
        <v>2</v>
      </c>
      <c r="F460">
        <v>1</v>
      </c>
      <c r="G460">
        <v>3</v>
      </c>
      <c r="H460">
        <v>2</v>
      </c>
      <c r="I460">
        <v>1</v>
      </c>
      <c r="J460">
        <v>3</v>
      </c>
      <c r="K460">
        <v>0</v>
      </c>
      <c r="L460">
        <v>30</v>
      </c>
      <c r="M460">
        <v>15</v>
      </c>
      <c r="N460">
        <v>45</v>
      </c>
      <c r="O460">
        <v>30</v>
      </c>
      <c r="P460">
        <v>15</v>
      </c>
      <c r="Q460">
        <v>45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 s="430">
        <v>0</v>
      </c>
      <c r="AB460" s="238">
        <v>0</v>
      </c>
      <c r="AC460" s="238">
        <v>0</v>
      </c>
      <c r="AD460" s="238">
        <v>0</v>
      </c>
      <c r="AE460" s="238">
        <v>0</v>
      </c>
      <c r="AF460" s="238">
        <v>0</v>
      </c>
      <c r="AG460">
        <v>0</v>
      </c>
    </row>
    <row r="461" spans="2:33" x14ac:dyDescent="0.35">
      <c r="B461" s="231">
        <v>6493</v>
      </c>
      <c r="C461" t="s">
        <v>607</v>
      </c>
      <c r="D461">
        <v>20</v>
      </c>
      <c r="E461">
        <v>15</v>
      </c>
      <c r="F461">
        <v>12</v>
      </c>
      <c r="G461">
        <v>27</v>
      </c>
      <c r="H461">
        <v>0</v>
      </c>
      <c r="I461">
        <v>2</v>
      </c>
      <c r="J461">
        <v>2</v>
      </c>
      <c r="K461">
        <v>300</v>
      </c>
      <c r="L461">
        <v>225</v>
      </c>
      <c r="M461">
        <v>180</v>
      </c>
      <c r="N461">
        <v>405</v>
      </c>
      <c r="O461">
        <v>0</v>
      </c>
      <c r="P461">
        <v>30</v>
      </c>
      <c r="Q461">
        <v>30</v>
      </c>
      <c r="R461">
        <v>6</v>
      </c>
      <c r="S461">
        <v>90</v>
      </c>
      <c r="T461">
        <v>0</v>
      </c>
      <c r="U461">
        <v>1</v>
      </c>
      <c r="V461">
        <v>15</v>
      </c>
      <c r="W461">
        <v>0</v>
      </c>
      <c r="X461">
        <v>37</v>
      </c>
      <c r="Y461">
        <v>555</v>
      </c>
      <c r="Z461">
        <v>30</v>
      </c>
      <c r="AA461" s="430">
        <v>7</v>
      </c>
      <c r="AB461" s="238">
        <v>105</v>
      </c>
      <c r="AC461" s="238">
        <v>0</v>
      </c>
      <c r="AD461" s="238">
        <v>0</v>
      </c>
      <c r="AE461" s="238">
        <v>0</v>
      </c>
      <c r="AF461" s="238">
        <v>0</v>
      </c>
      <c r="AG461">
        <v>0</v>
      </c>
    </row>
    <row r="462" spans="2:33" x14ac:dyDescent="0.35">
      <c r="B462" s="231">
        <v>6514</v>
      </c>
      <c r="C462" t="s">
        <v>608</v>
      </c>
      <c r="D462">
        <v>1</v>
      </c>
      <c r="E462">
        <v>0</v>
      </c>
      <c r="F462">
        <v>1</v>
      </c>
      <c r="G462">
        <v>1</v>
      </c>
      <c r="H462">
        <v>0</v>
      </c>
      <c r="I462">
        <v>1</v>
      </c>
      <c r="J462">
        <v>1</v>
      </c>
      <c r="K462">
        <v>15</v>
      </c>
      <c r="L462">
        <v>0</v>
      </c>
      <c r="M462">
        <v>15</v>
      </c>
      <c r="N462">
        <v>15</v>
      </c>
      <c r="O462">
        <v>0</v>
      </c>
      <c r="P462">
        <v>15</v>
      </c>
      <c r="Q462">
        <v>15</v>
      </c>
      <c r="R462">
        <v>1</v>
      </c>
      <c r="S462">
        <v>15</v>
      </c>
      <c r="T462">
        <v>15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 s="430">
        <v>0</v>
      </c>
      <c r="AB462" s="238">
        <v>0</v>
      </c>
      <c r="AC462" s="238">
        <v>0</v>
      </c>
      <c r="AD462" s="238">
        <v>0</v>
      </c>
      <c r="AE462" s="238">
        <v>0</v>
      </c>
      <c r="AF462" s="238">
        <v>0</v>
      </c>
      <c r="AG462">
        <v>0</v>
      </c>
    </row>
    <row r="463" spans="2:33" x14ac:dyDescent="0.35">
      <c r="B463" s="231">
        <v>6519</v>
      </c>
      <c r="C463" t="s">
        <v>609</v>
      </c>
      <c r="D463">
        <v>3</v>
      </c>
      <c r="E463">
        <v>9</v>
      </c>
      <c r="F463">
        <v>0</v>
      </c>
      <c r="G463">
        <v>9</v>
      </c>
      <c r="H463">
        <v>0</v>
      </c>
      <c r="I463">
        <v>0</v>
      </c>
      <c r="J463">
        <v>0</v>
      </c>
      <c r="K463">
        <v>45</v>
      </c>
      <c r="L463">
        <v>135</v>
      </c>
      <c r="M463">
        <v>0</v>
      </c>
      <c r="N463">
        <v>135</v>
      </c>
      <c r="O463">
        <v>0</v>
      </c>
      <c r="P463">
        <v>0</v>
      </c>
      <c r="Q463">
        <v>0</v>
      </c>
      <c r="R463">
        <v>10</v>
      </c>
      <c r="S463">
        <v>150</v>
      </c>
      <c r="T463">
        <v>0</v>
      </c>
      <c r="U463">
        <v>0</v>
      </c>
      <c r="V463">
        <v>0</v>
      </c>
      <c r="W463">
        <v>0</v>
      </c>
      <c r="X463">
        <v>1</v>
      </c>
      <c r="Y463">
        <v>15</v>
      </c>
      <c r="Z463">
        <v>0</v>
      </c>
      <c r="AA463" s="430">
        <v>8</v>
      </c>
      <c r="AB463" s="238">
        <v>120</v>
      </c>
      <c r="AC463" s="238">
        <v>0</v>
      </c>
      <c r="AD463" s="238">
        <v>8</v>
      </c>
      <c r="AE463" s="238">
        <v>120</v>
      </c>
      <c r="AF463" s="238">
        <v>0</v>
      </c>
      <c r="AG463">
        <v>0</v>
      </c>
    </row>
    <row r="464" spans="2:33" x14ac:dyDescent="0.35">
      <c r="B464" s="231">
        <v>6520</v>
      </c>
      <c r="C464" t="s">
        <v>610</v>
      </c>
      <c r="D464">
        <v>6</v>
      </c>
      <c r="E464">
        <v>12</v>
      </c>
      <c r="F464">
        <v>9</v>
      </c>
      <c r="G464">
        <v>21</v>
      </c>
      <c r="H464">
        <v>5</v>
      </c>
      <c r="I464">
        <v>3</v>
      </c>
      <c r="J464">
        <v>8</v>
      </c>
      <c r="K464">
        <v>90</v>
      </c>
      <c r="L464">
        <v>180</v>
      </c>
      <c r="M464">
        <v>135</v>
      </c>
      <c r="N464">
        <v>315</v>
      </c>
      <c r="O464">
        <v>75</v>
      </c>
      <c r="P464">
        <v>45</v>
      </c>
      <c r="Q464">
        <v>120</v>
      </c>
      <c r="R464">
        <v>14</v>
      </c>
      <c r="S464">
        <v>210</v>
      </c>
      <c r="T464">
        <v>45</v>
      </c>
      <c r="U464">
        <v>6</v>
      </c>
      <c r="V464">
        <v>90</v>
      </c>
      <c r="W464">
        <v>0</v>
      </c>
      <c r="X464">
        <v>2</v>
      </c>
      <c r="Y464">
        <v>30</v>
      </c>
      <c r="Z464">
        <v>15</v>
      </c>
      <c r="AA464" s="430">
        <v>8</v>
      </c>
      <c r="AB464" s="238">
        <v>120</v>
      </c>
      <c r="AC464" s="238">
        <v>0</v>
      </c>
      <c r="AD464" s="238">
        <v>8</v>
      </c>
      <c r="AE464" s="238">
        <v>120</v>
      </c>
      <c r="AF464" s="238">
        <v>0</v>
      </c>
      <c r="AG464">
        <v>0</v>
      </c>
    </row>
    <row r="465" spans="2:33" x14ac:dyDescent="0.35">
      <c r="B465" s="231">
        <v>6538</v>
      </c>
      <c r="C465" t="s">
        <v>611</v>
      </c>
      <c r="D465">
        <v>7</v>
      </c>
      <c r="E465">
        <v>11</v>
      </c>
      <c r="F465">
        <v>0</v>
      </c>
      <c r="G465">
        <v>11</v>
      </c>
      <c r="H465">
        <v>1</v>
      </c>
      <c r="I465">
        <v>0</v>
      </c>
      <c r="J465">
        <v>1</v>
      </c>
      <c r="K465">
        <v>105</v>
      </c>
      <c r="L465">
        <v>165</v>
      </c>
      <c r="M465">
        <v>0</v>
      </c>
      <c r="N465">
        <v>165</v>
      </c>
      <c r="O465">
        <v>15</v>
      </c>
      <c r="P465">
        <v>0</v>
      </c>
      <c r="Q465">
        <v>15</v>
      </c>
      <c r="R465">
        <v>7</v>
      </c>
      <c r="S465">
        <v>105</v>
      </c>
      <c r="T465">
        <v>15</v>
      </c>
      <c r="U465">
        <v>9</v>
      </c>
      <c r="V465">
        <v>135</v>
      </c>
      <c r="W465">
        <v>0</v>
      </c>
      <c r="X465">
        <v>1</v>
      </c>
      <c r="Y465">
        <v>15</v>
      </c>
      <c r="Z465">
        <v>0</v>
      </c>
      <c r="AA465" s="430">
        <v>0</v>
      </c>
      <c r="AB465" s="238">
        <v>0</v>
      </c>
      <c r="AC465" s="238">
        <v>0</v>
      </c>
      <c r="AD465" s="238">
        <v>0</v>
      </c>
      <c r="AE465" s="238">
        <v>0</v>
      </c>
      <c r="AF465" s="238">
        <v>0</v>
      </c>
      <c r="AG465">
        <v>0</v>
      </c>
    </row>
    <row r="466" spans="2:33" x14ac:dyDescent="0.35">
      <c r="B466" s="231">
        <v>6554</v>
      </c>
      <c r="C466" t="s">
        <v>612</v>
      </c>
      <c r="D466">
        <v>8</v>
      </c>
      <c r="E466">
        <v>31</v>
      </c>
      <c r="F466">
        <v>22</v>
      </c>
      <c r="G466">
        <v>53</v>
      </c>
      <c r="H466">
        <v>16</v>
      </c>
      <c r="I466">
        <v>14</v>
      </c>
      <c r="J466">
        <v>30</v>
      </c>
      <c r="K466">
        <v>120</v>
      </c>
      <c r="L466">
        <v>465</v>
      </c>
      <c r="M466">
        <v>330</v>
      </c>
      <c r="N466">
        <v>795</v>
      </c>
      <c r="O466">
        <v>210</v>
      </c>
      <c r="P466">
        <v>200</v>
      </c>
      <c r="Q466">
        <v>410</v>
      </c>
      <c r="R466">
        <v>0</v>
      </c>
      <c r="S466">
        <v>0</v>
      </c>
      <c r="T466">
        <v>0</v>
      </c>
      <c r="U466">
        <v>13</v>
      </c>
      <c r="V466">
        <v>195</v>
      </c>
      <c r="W466">
        <v>45</v>
      </c>
      <c r="X466">
        <v>6</v>
      </c>
      <c r="Y466">
        <v>90</v>
      </c>
      <c r="Z466">
        <v>50</v>
      </c>
      <c r="AA466" s="430">
        <v>0</v>
      </c>
      <c r="AB466" s="238">
        <v>0</v>
      </c>
      <c r="AC466" s="238">
        <v>0</v>
      </c>
      <c r="AD466" s="238">
        <v>0</v>
      </c>
      <c r="AE466" s="238">
        <v>0</v>
      </c>
      <c r="AF466" s="238">
        <v>0</v>
      </c>
      <c r="AG466">
        <v>0</v>
      </c>
    </row>
    <row r="467" spans="2:33" x14ac:dyDescent="0.35">
      <c r="B467" s="231">
        <v>6569</v>
      </c>
      <c r="C467" t="s">
        <v>613</v>
      </c>
      <c r="D467">
        <v>6</v>
      </c>
      <c r="E467">
        <v>18</v>
      </c>
      <c r="F467">
        <v>16</v>
      </c>
      <c r="G467">
        <v>34</v>
      </c>
      <c r="H467">
        <v>13</v>
      </c>
      <c r="I467">
        <v>12</v>
      </c>
      <c r="J467">
        <v>25</v>
      </c>
      <c r="K467">
        <v>90</v>
      </c>
      <c r="L467">
        <v>270</v>
      </c>
      <c r="M467">
        <v>225</v>
      </c>
      <c r="N467">
        <v>495</v>
      </c>
      <c r="O467">
        <v>183.45</v>
      </c>
      <c r="P467">
        <v>165</v>
      </c>
      <c r="Q467">
        <v>348.45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6</v>
      </c>
      <c r="Y467">
        <v>75</v>
      </c>
      <c r="Z467">
        <v>40</v>
      </c>
      <c r="AA467" s="430">
        <v>2</v>
      </c>
      <c r="AB467" s="238">
        <v>30</v>
      </c>
      <c r="AC467" s="238">
        <v>0</v>
      </c>
      <c r="AD467" s="238">
        <v>2</v>
      </c>
      <c r="AE467" s="238">
        <v>30</v>
      </c>
      <c r="AF467" s="238">
        <v>0</v>
      </c>
      <c r="AG467">
        <v>0</v>
      </c>
    </row>
    <row r="468" spans="2:33" x14ac:dyDescent="0.35">
      <c r="B468" s="231">
        <v>6580</v>
      </c>
      <c r="C468" t="s">
        <v>614</v>
      </c>
      <c r="D468">
        <v>10</v>
      </c>
      <c r="E468">
        <v>28</v>
      </c>
      <c r="F468">
        <v>12</v>
      </c>
      <c r="G468">
        <v>40</v>
      </c>
      <c r="H468">
        <v>21</v>
      </c>
      <c r="I468">
        <v>10</v>
      </c>
      <c r="J468">
        <v>31</v>
      </c>
      <c r="K468">
        <v>150</v>
      </c>
      <c r="L468">
        <v>420</v>
      </c>
      <c r="M468">
        <v>180</v>
      </c>
      <c r="N468">
        <v>600</v>
      </c>
      <c r="O468">
        <v>297</v>
      </c>
      <c r="P468">
        <v>147</v>
      </c>
      <c r="Q468">
        <v>444</v>
      </c>
      <c r="R468">
        <v>5</v>
      </c>
      <c r="S468">
        <v>75</v>
      </c>
      <c r="T468">
        <v>54</v>
      </c>
      <c r="U468">
        <v>1</v>
      </c>
      <c r="V468">
        <v>15</v>
      </c>
      <c r="W468">
        <v>0</v>
      </c>
      <c r="X468">
        <v>1</v>
      </c>
      <c r="Y468">
        <v>15</v>
      </c>
      <c r="Z468">
        <v>0</v>
      </c>
      <c r="AA468" s="430">
        <v>0</v>
      </c>
      <c r="AB468" s="238">
        <v>0</v>
      </c>
      <c r="AC468" s="238">
        <v>0</v>
      </c>
      <c r="AD468" s="238">
        <v>0</v>
      </c>
      <c r="AE468" s="238">
        <v>0</v>
      </c>
      <c r="AF468" s="238">
        <v>0</v>
      </c>
      <c r="AG468">
        <v>0</v>
      </c>
    </row>
    <row r="469" spans="2:33" x14ac:dyDescent="0.35">
      <c r="B469" s="231">
        <v>6589</v>
      </c>
      <c r="C469" t="s">
        <v>615</v>
      </c>
      <c r="D469">
        <v>0</v>
      </c>
      <c r="E469">
        <v>2</v>
      </c>
      <c r="F469">
        <v>0</v>
      </c>
      <c r="G469">
        <v>2</v>
      </c>
      <c r="H469">
        <v>2</v>
      </c>
      <c r="I469">
        <v>0</v>
      </c>
      <c r="J469">
        <v>2</v>
      </c>
      <c r="K469">
        <v>0</v>
      </c>
      <c r="L469">
        <v>30</v>
      </c>
      <c r="M469">
        <v>0</v>
      </c>
      <c r="N469">
        <v>30</v>
      </c>
      <c r="O469">
        <v>30</v>
      </c>
      <c r="P469">
        <v>0</v>
      </c>
      <c r="Q469">
        <v>30</v>
      </c>
      <c r="R469">
        <v>1</v>
      </c>
      <c r="S469">
        <v>15</v>
      </c>
      <c r="T469">
        <v>15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 s="430">
        <v>0</v>
      </c>
      <c r="AB469" s="238">
        <v>0</v>
      </c>
      <c r="AC469" s="238">
        <v>0</v>
      </c>
      <c r="AD469" s="238">
        <v>0</v>
      </c>
      <c r="AE469" s="238">
        <v>0</v>
      </c>
      <c r="AF469" s="238">
        <v>0</v>
      </c>
      <c r="AG469">
        <v>0</v>
      </c>
    </row>
    <row r="470" spans="2:33" x14ac:dyDescent="0.35">
      <c r="B470" s="231">
        <v>6605</v>
      </c>
      <c r="C470" t="s">
        <v>616</v>
      </c>
      <c r="D470">
        <v>5</v>
      </c>
      <c r="E470">
        <v>22</v>
      </c>
      <c r="F470">
        <v>13</v>
      </c>
      <c r="G470">
        <v>35</v>
      </c>
      <c r="H470">
        <v>6</v>
      </c>
      <c r="I470">
        <v>7</v>
      </c>
      <c r="J470">
        <v>13</v>
      </c>
      <c r="K470">
        <v>75</v>
      </c>
      <c r="L470">
        <v>330</v>
      </c>
      <c r="M470">
        <v>195</v>
      </c>
      <c r="N470">
        <v>525</v>
      </c>
      <c r="O470">
        <v>90</v>
      </c>
      <c r="P470">
        <v>105</v>
      </c>
      <c r="Q470">
        <v>195</v>
      </c>
      <c r="R470">
        <v>9</v>
      </c>
      <c r="S470">
        <v>135</v>
      </c>
      <c r="T470">
        <v>30</v>
      </c>
      <c r="U470">
        <v>6</v>
      </c>
      <c r="V470">
        <v>90</v>
      </c>
      <c r="W470">
        <v>0</v>
      </c>
      <c r="X470">
        <v>5</v>
      </c>
      <c r="Y470">
        <v>75</v>
      </c>
      <c r="Z470">
        <v>30</v>
      </c>
      <c r="AA470" s="430">
        <v>0</v>
      </c>
      <c r="AB470" s="238">
        <v>0</v>
      </c>
      <c r="AC470" s="238">
        <v>0</v>
      </c>
      <c r="AD470" s="238">
        <v>0</v>
      </c>
      <c r="AE470" s="238">
        <v>0</v>
      </c>
      <c r="AF470" s="238">
        <v>0</v>
      </c>
      <c r="AG470">
        <v>0</v>
      </c>
    </row>
    <row r="471" spans="2:33" x14ac:dyDescent="0.35">
      <c r="B471" s="231">
        <v>6611</v>
      </c>
      <c r="C471" t="s">
        <v>618</v>
      </c>
      <c r="D471">
        <v>4</v>
      </c>
      <c r="E471">
        <v>5</v>
      </c>
      <c r="F471">
        <v>2</v>
      </c>
      <c r="G471">
        <v>7</v>
      </c>
      <c r="H471">
        <v>0</v>
      </c>
      <c r="I471">
        <v>0</v>
      </c>
      <c r="J471">
        <v>0</v>
      </c>
      <c r="K471">
        <v>60</v>
      </c>
      <c r="L471">
        <v>75</v>
      </c>
      <c r="M471">
        <v>30</v>
      </c>
      <c r="N471">
        <v>105</v>
      </c>
      <c r="O471">
        <v>0</v>
      </c>
      <c r="P471">
        <v>0</v>
      </c>
      <c r="Q471">
        <v>0</v>
      </c>
      <c r="R471">
        <v>4</v>
      </c>
      <c r="S471">
        <v>60</v>
      </c>
      <c r="T471">
        <v>0</v>
      </c>
      <c r="U471">
        <v>2</v>
      </c>
      <c r="V471">
        <v>30</v>
      </c>
      <c r="W471">
        <v>0</v>
      </c>
      <c r="X471">
        <v>3</v>
      </c>
      <c r="Y471">
        <v>45</v>
      </c>
      <c r="Z471">
        <v>0</v>
      </c>
      <c r="AA471" s="430">
        <v>0</v>
      </c>
      <c r="AB471" s="238">
        <v>0</v>
      </c>
      <c r="AC471" s="238">
        <v>0</v>
      </c>
      <c r="AD471" s="238">
        <v>0</v>
      </c>
      <c r="AE471" s="238">
        <v>0</v>
      </c>
      <c r="AF471" s="238">
        <v>0</v>
      </c>
      <c r="AG471">
        <v>0</v>
      </c>
    </row>
    <row r="472" spans="2:33" x14ac:dyDescent="0.35">
      <c r="B472" s="231">
        <v>6631</v>
      </c>
      <c r="C472" t="s">
        <v>619</v>
      </c>
      <c r="D472">
        <v>1</v>
      </c>
      <c r="E472">
        <v>2</v>
      </c>
      <c r="F472">
        <v>3</v>
      </c>
      <c r="G472">
        <v>5</v>
      </c>
      <c r="H472">
        <v>1</v>
      </c>
      <c r="I472">
        <v>1</v>
      </c>
      <c r="J472">
        <v>2</v>
      </c>
      <c r="K472">
        <v>15</v>
      </c>
      <c r="L472">
        <v>30</v>
      </c>
      <c r="M472">
        <v>30</v>
      </c>
      <c r="N472">
        <v>60</v>
      </c>
      <c r="O472">
        <v>0</v>
      </c>
      <c r="P472">
        <v>15</v>
      </c>
      <c r="Q472">
        <v>15</v>
      </c>
      <c r="R472">
        <v>1</v>
      </c>
      <c r="S472">
        <v>0</v>
      </c>
      <c r="T472">
        <v>15</v>
      </c>
      <c r="U472">
        <v>0</v>
      </c>
      <c r="V472">
        <v>0</v>
      </c>
      <c r="W472">
        <v>0</v>
      </c>
      <c r="X472">
        <v>1</v>
      </c>
      <c r="Y472">
        <v>15</v>
      </c>
      <c r="Z472">
        <v>0</v>
      </c>
      <c r="AA472" s="430">
        <v>0</v>
      </c>
      <c r="AB472" s="238">
        <v>0</v>
      </c>
      <c r="AC472" s="238">
        <v>0</v>
      </c>
      <c r="AD472" s="238">
        <v>0</v>
      </c>
      <c r="AE472" s="238">
        <v>0</v>
      </c>
      <c r="AF472" s="238">
        <v>0</v>
      </c>
      <c r="AG472">
        <v>0</v>
      </c>
    </row>
    <row r="473" spans="2:33" x14ac:dyDescent="0.35">
      <c r="B473" s="231">
        <v>6647</v>
      </c>
      <c r="C473" t="s">
        <v>620</v>
      </c>
      <c r="D473">
        <v>19</v>
      </c>
      <c r="E473">
        <v>35</v>
      </c>
      <c r="F473">
        <v>11</v>
      </c>
      <c r="G473">
        <v>46</v>
      </c>
      <c r="H473">
        <v>14</v>
      </c>
      <c r="I473">
        <v>7</v>
      </c>
      <c r="J473">
        <v>21</v>
      </c>
      <c r="K473">
        <v>285</v>
      </c>
      <c r="L473">
        <v>525</v>
      </c>
      <c r="M473">
        <v>165</v>
      </c>
      <c r="N473">
        <v>690</v>
      </c>
      <c r="O473">
        <v>210</v>
      </c>
      <c r="P473">
        <v>105</v>
      </c>
      <c r="Q473">
        <v>315</v>
      </c>
      <c r="R473">
        <v>17</v>
      </c>
      <c r="S473">
        <v>255</v>
      </c>
      <c r="T473">
        <v>30</v>
      </c>
      <c r="U473">
        <v>3</v>
      </c>
      <c r="V473">
        <v>45</v>
      </c>
      <c r="W473">
        <v>30</v>
      </c>
      <c r="X473">
        <v>9</v>
      </c>
      <c r="Y473">
        <v>135</v>
      </c>
      <c r="Z473">
        <v>0</v>
      </c>
      <c r="AA473" s="430">
        <v>15</v>
      </c>
      <c r="AB473" s="238">
        <v>225</v>
      </c>
      <c r="AC473" s="238">
        <v>0</v>
      </c>
      <c r="AD473" s="238">
        <v>15</v>
      </c>
      <c r="AE473" s="238">
        <v>225</v>
      </c>
      <c r="AF473" s="238">
        <v>0</v>
      </c>
      <c r="AG473">
        <v>4</v>
      </c>
    </row>
    <row r="474" spans="2:33" x14ac:dyDescent="0.35">
      <c r="B474" s="231">
        <v>6648</v>
      </c>
      <c r="C474" t="s">
        <v>621</v>
      </c>
      <c r="D474">
        <v>31</v>
      </c>
      <c r="E474">
        <v>39</v>
      </c>
      <c r="F474">
        <v>9</v>
      </c>
      <c r="G474">
        <v>48</v>
      </c>
      <c r="H474">
        <v>2</v>
      </c>
      <c r="I474">
        <v>1</v>
      </c>
      <c r="J474">
        <v>3</v>
      </c>
      <c r="K474">
        <v>465</v>
      </c>
      <c r="L474">
        <v>585</v>
      </c>
      <c r="M474">
        <v>135</v>
      </c>
      <c r="N474">
        <v>720</v>
      </c>
      <c r="O474">
        <v>30</v>
      </c>
      <c r="P474">
        <v>15</v>
      </c>
      <c r="Q474">
        <v>45</v>
      </c>
      <c r="R474">
        <v>6</v>
      </c>
      <c r="S474">
        <v>90</v>
      </c>
      <c r="T474">
        <v>0</v>
      </c>
      <c r="U474">
        <v>56</v>
      </c>
      <c r="V474">
        <v>840</v>
      </c>
      <c r="W474">
        <v>30</v>
      </c>
      <c r="X474">
        <v>8</v>
      </c>
      <c r="Y474">
        <v>120</v>
      </c>
      <c r="Z474">
        <v>15</v>
      </c>
      <c r="AA474" s="430">
        <v>15</v>
      </c>
      <c r="AB474" s="238">
        <v>225</v>
      </c>
      <c r="AC474" s="238">
        <v>15</v>
      </c>
      <c r="AD474" s="238">
        <v>9</v>
      </c>
      <c r="AE474" s="238">
        <v>135</v>
      </c>
      <c r="AF474" s="238">
        <v>0</v>
      </c>
      <c r="AG474">
        <v>0</v>
      </c>
    </row>
    <row r="475" spans="2:33" x14ac:dyDescent="0.35">
      <c r="B475" s="231">
        <v>6651</v>
      </c>
      <c r="C475" t="s">
        <v>622</v>
      </c>
      <c r="D475">
        <v>5</v>
      </c>
      <c r="E475">
        <v>5</v>
      </c>
      <c r="F475">
        <v>3</v>
      </c>
      <c r="G475">
        <v>8</v>
      </c>
      <c r="H475">
        <v>2</v>
      </c>
      <c r="I475">
        <v>2</v>
      </c>
      <c r="J475">
        <v>4</v>
      </c>
      <c r="K475">
        <v>75</v>
      </c>
      <c r="L475">
        <v>75</v>
      </c>
      <c r="M475">
        <v>45</v>
      </c>
      <c r="N475">
        <v>120</v>
      </c>
      <c r="O475">
        <v>21</v>
      </c>
      <c r="P475">
        <v>30</v>
      </c>
      <c r="Q475">
        <v>51</v>
      </c>
      <c r="R475">
        <v>9</v>
      </c>
      <c r="S475">
        <v>135</v>
      </c>
      <c r="T475">
        <v>30</v>
      </c>
      <c r="U475">
        <v>0</v>
      </c>
      <c r="V475">
        <v>0</v>
      </c>
      <c r="W475">
        <v>0</v>
      </c>
      <c r="X475">
        <v>1</v>
      </c>
      <c r="Y475">
        <v>15</v>
      </c>
      <c r="Z475">
        <v>0</v>
      </c>
      <c r="AA475" s="430">
        <v>0</v>
      </c>
      <c r="AB475" s="238">
        <v>0</v>
      </c>
      <c r="AC475" s="238">
        <v>0</v>
      </c>
      <c r="AD475" s="238">
        <v>0</v>
      </c>
      <c r="AE475" s="238">
        <v>0</v>
      </c>
      <c r="AF475" s="238">
        <v>0</v>
      </c>
      <c r="AG475">
        <v>0</v>
      </c>
    </row>
    <row r="476" spans="2:33" x14ac:dyDescent="0.35">
      <c r="B476" s="231">
        <v>6659</v>
      </c>
      <c r="C476" t="s">
        <v>623</v>
      </c>
      <c r="D476">
        <v>32</v>
      </c>
      <c r="E476">
        <v>20</v>
      </c>
      <c r="F476">
        <v>12</v>
      </c>
      <c r="G476">
        <v>32</v>
      </c>
      <c r="H476">
        <v>1</v>
      </c>
      <c r="I476">
        <v>1</v>
      </c>
      <c r="J476">
        <v>2</v>
      </c>
      <c r="K476">
        <v>480</v>
      </c>
      <c r="L476">
        <v>300</v>
      </c>
      <c r="M476">
        <v>180</v>
      </c>
      <c r="N476">
        <v>480</v>
      </c>
      <c r="O476">
        <v>15</v>
      </c>
      <c r="P476">
        <v>15</v>
      </c>
      <c r="Q476">
        <v>30</v>
      </c>
      <c r="R476">
        <v>1</v>
      </c>
      <c r="S476">
        <v>15</v>
      </c>
      <c r="T476">
        <v>0</v>
      </c>
      <c r="U476">
        <v>30</v>
      </c>
      <c r="V476">
        <v>450</v>
      </c>
      <c r="W476">
        <v>15</v>
      </c>
      <c r="X476">
        <v>27</v>
      </c>
      <c r="Y476">
        <v>405</v>
      </c>
      <c r="Z476">
        <v>0</v>
      </c>
      <c r="AA476" s="430">
        <v>3</v>
      </c>
      <c r="AB476" s="238">
        <v>45</v>
      </c>
      <c r="AC476" s="238">
        <v>0</v>
      </c>
      <c r="AD476" s="238">
        <v>0</v>
      </c>
      <c r="AE476" s="238">
        <v>0</v>
      </c>
      <c r="AF476" s="238">
        <v>0</v>
      </c>
      <c r="AG476">
        <v>3</v>
      </c>
    </row>
    <row r="477" spans="2:33" x14ac:dyDescent="0.35">
      <c r="B477" s="231">
        <v>6664</v>
      </c>
      <c r="C477" t="s">
        <v>624</v>
      </c>
      <c r="D477">
        <v>8</v>
      </c>
      <c r="E477">
        <v>26</v>
      </c>
      <c r="F477">
        <v>6</v>
      </c>
      <c r="G477">
        <v>32</v>
      </c>
      <c r="H477">
        <v>13</v>
      </c>
      <c r="I477">
        <v>3</v>
      </c>
      <c r="J477">
        <v>16</v>
      </c>
      <c r="K477">
        <v>118.6</v>
      </c>
      <c r="L477">
        <v>388.6</v>
      </c>
      <c r="M477">
        <v>88.6</v>
      </c>
      <c r="N477">
        <v>477.20000000000005</v>
      </c>
      <c r="O477">
        <v>188.8</v>
      </c>
      <c r="P477">
        <v>45</v>
      </c>
      <c r="Q477">
        <v>233.8</v>
      </c>
      <c r="R477">
        <v>14</v>
      </c>
      <c r="S477">
        <v>210</v>
      </c>
      <c r="T477">
        <v>68.8</v>
      </c>
      <c r="U477">
        <v>1</v>
      </c>
      <c r="V477">
        <v>15</v>
      </c>
      <c r="W477">
        <v>15</v>
      </c>
      <c r="X477">
        <v>6</v>
      </c>
      <c r="Y477">
        <v>90</v>
      </c>
      <c r="Z477">
        <v>30</v>
      </c>
      <c r="AA477" s="430">
        <v>0</v>
      </c>
      <c r="AB477" s="238">
        <v>0</v>
      </c>
      <c r="AC477" s="238">
        <v>0</v>
      </c>
      <c r="AD477" s="238">
        <v>0</v>
      </c>
      <c r="AE477" s="238">
        <v>0</v>
      </c>
      <c r="AF477" s="238">
        <v>0</v>
      </c>
      <c r="AG477">
        <v>0</v>
      </c>
    </row>
    <row r="478" spans="2:33" x14ac:dyDescent="0.35">
      <c r="B478" s="231">
        <v>6668</v>
      </c>
      <c r="C478" t="s">
        <v>819</v>
      </c>
      <c r="D478">
        <v>3</v>
      </c>
      <c r="E478">
        <v>3</v>
      </c>
      <c r="F478">
        <v>0</v>
      </c>
      <c r="G478">
        <v>3</v>
      </c>
      <c r="H478">
        <v>1</v>
      </c>
      <c r="I478">
        <v>0</v>
      </c>
      <c r="J478">
        <v>1</v>
      </c>
      <c r="K478">
        <v>45</v>
      </c>
      <c r="L478">
        <v>45</v>
      </c>
      <c r="M478">
        <v>0</v>
      </c>
      <c r="N478">
        <v>45</v>
      </c>
      <c r="O478">
        <v>15</v>
      </c>
      <c r="P478">
        <v>0</v>
      </c>
      <c r="Q478">
        <v>15</v>
      </c>
      <c r="R478">
        <v>4</v>
      </c>
      <c r="S478">
        <v>60</v>
      </c>
      <c r="T478">
        <v>0</v>
      </c>
      <c r="U478">
        <v>1</v>
      </c>
      <c r="V478">
        <v>15</v>
      </c>
      <c r="W478">
        <v>0</v>
      </c>
      <c r="X478">
        <v>0</v>
      </c>
      <c r="Y478">
        <v>0</v>
      </c>
      <c r="Z478">
        <v>0</v>
      </c>
      <c r="AA478" s="430">
        <v>1</v>
      </c>
      <c r="AB478" s="238">
        <v>15</v>
      </c>
      <c r="AC478" s="238">
        <v>0</v>
      </c>
      <c r="AD478" s="238">
        <v>1</v>
      </c>
      <c r="AE478" s="238">
        <v>15</v>
      </c>
      <c r="AF478" s="238">
        <v>0</v>
      </c>
      <c r="AG478">
        <v>0</v>
      </c>
    </row>
    <row r="479" spans="2:33" x14ac:dyDescent="0.35">
      <c r="B479" s="231">
        <v>6678</v>
      </c>
      <c r="C479" t="s">
        <v>625</v>
      </c>
      <c r="D479">
        <v>5</v>
      </c>
      <c r="E479">
        <v>18</v>
      </c>
      <c r="F479">
        <v>14</v>
      </c>
      <c r="G479">
        <v>32</v>
      </c>
      <c r="H479">
        <v>10</v>
      </c>
      <c r="I479">
        <v>9</v>
      </c>
      <c r="J479">
        <v>19</v>
      </c>
      <c r="K479">
        <v>75</v>
      </c>
      <c r="L479">
        <v>240</v>
      </c>
      <c r="M479">
        <v>210</v>
      </c>
      <c r="N479">
        <v>450</v>
      </c>
      <c r="O479">
        <v>150</v>
      </c>
      <c r="P479">
        <v>135</v>
      </c>
      <c r="Q479">
        <v>285</v>
      </c>
      <c r="R479">
        <v>0</v>
      </c>
      <c r="S479">
        <v>0</v>
      </c>
      <c r="T479">
        <v>0</v>
      </c>
      <c r="U479">
        <v>3</v>
      </c>
      <c r="V479">
        <v>45</v>
      </c>
      <c r="W479">
        <v>30</v>
      </c>
      <c r="X479">
        <v>2</v>
      </c>
      <c r="Y479">
        <v>30</v>
      </c>
      <c r="Z479">
        <v>0</v>
      </c>
      <c r="AA479" s="430">
        <v>1</v>
      </c>
      <c r="AB479" s="238">
        <v>15</v>
      </c>
      <c r="AC479" s="238">
        <v>15</v>
      </c>
      <c r="AD479" s="238">
        <v>1</v>
      </c>
      <c r="AE479" s="238">
        <v>15</v>
      </c>
      <c r="AF479" s="238">
        <v>15</v>
      </c>
      <c r="AG479">
        <v>10</v>
      </c>
    </row>
    <row r="480" spans="2:33" x14ac:dyDescent="0.35">
      <c r="B480" s="231">
        <v>6707</v>
      </c>
      <c r="C480" t="s">
        <v>626</v>
      </c>
      <c r="D480">
        <v>13</v>
      </c>
      <c r="E480">
        <v>14</v>
      </c>
      <c r="F480">
        <v>7</v>
      </c>
      <c r="G480">
        <v>21</v>
      </c>
      <c r="H480">
        <v>0</v>
      </c>
      <c r="I480">
        <v>0</v>
      </c>
      <c r="J480">
        <v>0</v>
      </c>
      <c r="K480">
        <v>195</v>
      </c>
      <c r="L480">
        <v>210</v>
      </c>
      <c r="M480">
        <v>105</v>
      </c>
      <c r="N480">
        <v>315</v>
      </c>
      <c r="O480">
        <v>0</v>
      </c>
      <c r="P480">
        <v>0</v>
      </c>
      <c r="Q480">
        <v>0</v>
      </c>
      <c r="R480">
        <v>4</v>
      </c>
      <c r="S480">
        <v>60</v>
      </c>
      <c r="T480">
        <v>0</v>
      </c>
      <c r="U480">
        <v>15</v>
      </c>
      <c r="V480">
        <v>225</v>
      </c>
      <c r="W480">
        <v>0</v>
      </c>
      <c r="X480">
        <v>12</v>
      </c>
      <c r="Y480">
        <v>180</v>
      </c>
      <c r="Z480">
        <v>0</v>
      </c>
      <c r="AA480" s="430">
        <v>6</v>
      </c>
      <c r="AB480" s="238">
        <v>90</v>
      </c>
      <c r="AC480" s="238">
        <v>0</v>
      </c>
      <c r="AD480" s="238">
        <v>0</v>
      </c>
      <c r="AE480" s="238">
        <v>0</v>
      </c>
      <c r="AF480" s="238">
        <v>0</v>
      </c>
      <c r="AG480">
        <v>0</v>
      </c>
    </row>
    <row r="481" spans="2:33" x14ac:dyDescent="0.35">
      <c r="B481" s="231">
        <v>6711</v>
      </c>
      <c r="C481" t="s">
        <v>627</v>
      </c>
      <c r="D481">
        <v>1</v>
      </c>
      <c r="E481">
        <v>26</v>
      </c>
      <c r="F481">
        <v>5</v>
      </c>
      <c r="G481">
        <v>31</v>
      </c>
      <c r="H481">
        <v>18</v>
      </c>
      <c r="I481">
        <v>3</v>
      </c>
      <c r="J481">
        <v>21</v>
      </c>
      <c r="K481">
        <v>15</v>
      </c>
      <c r="L481">
        <v>390</v>
      </c>
      <c r="M481">
        <v>75</v>
      </c>
      <c r="N481">
        <v>465</v>
      </c>
      <c r="O481">
        <v>260</v>
      </c>
      <c r="P481">
        <v>45</v>
      </c>
      <c r="Q481">
        <v>305</v>
      </c>
      <c r="R481">
        <v>2</v>
      </c>
      <c r="S481">
        <v>30</v>
      </c>
      <c r="T481">
        <v>15</v>
      </c>
      <c r="U481">
        <v>3</v>
      </c>
      <c r="V481">
        <v>45</v>
      </c>
      <c r="W481">
        <v>5</v>
      </c>
      <c r="X481">
        <v>2</v>
      </c>
      <c r="Y481">
        <v>30</v>
      </c>
      <c r="Z481">
        <v>30</v>
      </c>
      <c r="AA481" s="430">
        <v>0</v>
      </c>
      <c r="AB481" s="238">
        <v>0</v>
      </c>
      <c r="AC481" s="238">
        <v>0</v>
      </c>
      <c r="AD481" s="238">
        <v>0</v>
      </c>
      <c r="AE481" s="238">
        <v>0</v>
      </c>
      <c r="AF481" s="238">
        <v>0</v>
      </c>
      <c r="AG481">
        <v>0</v>
      </c>
    </row>
    <row r="482" spans="2:33" x14ac:dyDescent="0.35">
      <c r="B482" s="231">
        <v>6718</v>
      </c>
      <c r="C482" t="s">
        <v>628</v>
      </c>
      <c r="D482">
        <v>7</v>
      </c>
      <c r="E482">
        <v>6</v>
      </c>
      <c r="F482">
        <v>4</v>
      </c>
      <c r="G482">
        <v>10</v>
      </c>
      <c r="H482">
        <v>1</v>
      </c>
      <c r="I482">
        <v>1</v>
      </c>
      <c r="J482">
        <v>2</v>
      </c>
      <c r="K482">
        <v>105</v>
      </c>
      <c r="L482">
        <v>90</v>
      </c>
      <c r="M482">
        <v>60</v>
      </c>
      <c r="N482">
        <v>150</v>
      </c>
      <c r="O482">
        <v>15</v>
      </c>
      <c r="P482">
        <v>15</v>
      </c>
      <c r="Q482">
        <v>30</v>
      </c>
      <c r="R482">
        <v>2</v>
      </c>
      <c r="S482">
        <v>30</v>
      </c>
      <c r="T482">
        <v>0</v>
      </c>
      <c r="U482">
        <v>1</v>
      </c>
      <c r="V482">
        <v>15</v>
      </c>
      <c r="W482">
        <v>0</v>
      </c>
      <c r="X482">
        <v>1</v>
      </c>
      <c r="Y482">
        <v>15</v>
      </c>
      <c r="Z482">
        <v>0</v>
      </c>
      <c r="AA482" s="430">
        <v>2</v>
      </c>
      <c r="AB482" s="238">
        <v>30</v>
      </c>
      <c r="AC482" s="238">
        <v>0</v>
      </c>
      <c r="AD482" s="238">
        <v>2</v>
      </c>
      <c r="AE482" s="238">
        <v>30</v>
      </c>
      <c r="AF482" s="238">
        <v>0</v>
      </c>
      <c r="AG482">
        <v>0</v>
      </c>
    </row>
    <row r="483" spans="2:33" x14ac:dyDescent="0.35">
      <c r="B483" s="231">
        <v>6719</v>
      </c>
      <c r="C483" t="s">
        <v>629</v>
      </c>
      <c r="D483">
        <v>18</v>
      </c>
      <c r="E483">
        <v>31</v>
      </c>
      <c r="F483">
        <v>13</v>
      </c>
      <c r="G483">
        <v>44</v>
      </c>
      <c r="H483">
        <v>7</v>
      </c>
      <c r="I483">
        <v>4</v>
      </c>
      <c r="J483">
        <v>11</v>
      </c>
      <c r="K483">
        <v>270</v>
      </c>
      <c r="L483">
        <v>465</v>
      </c>
      <c r="M483">
        <v>195</v>
      </c>
      <c r="N483">
        <v>660</v>
      </c>
      <c r="O483">
        <v>105</v>
      </c>
      <c r="P483">
        <v>60</v>
      </c>
      <c r="Q483">
        <v>165</v>
      </c>
      <c r="R483">
        <v>11</v>
      </c>
      <c r="S483">
        <v>165</v>
      </c>
      <c r="T483">
        <v>0</v>
      </c>
      <c r="U483">
        <v>4</v>
      </c>
      <c r="V483">
        <v>60</v>
      </c>
      <c r="W483">
        <v>15</v>
      </c>
      <c r="X483">
        <v>27</v>
      </c>
      <c r="Y483">
        <v>405</v>
      </c>
      <c r="Z483">
        <v>60</v>
      </c>
      <c r="AA483" s="430">
        <v>17</v>
      </c>
      <c r="AB483" s="238">
        <v>255</v>
      </c>
      <c r="AC483" s="238">
        <v>30</v>
      </c>
      <c r="AD483" s="238">
        <v>17</v>
      </c>
      <c r="AE483" s="238">
        <v>255</v>
      </c>
      <c r="AF483" s="238">
        <v>30</v>
      </c>
      <c r="AG483">
        <v>2</v>
      </c>
    </row>
    <row r="484" spans="2:33" x14ac:dyDescent="0.35">
      <c r="B484" s="231">
        <v>6726</v>
      </c>
      <c r="C484" t="s">
        <v>800</v>
      </c>
      <c r="D484">
        <v>2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30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1</v>
      </c>
      <c r="S484">
        <v>15</v>
      </c>
      <c r="T484">
        <v>0</v>
      </c>
      <c r="U484">
        <v>0</v>
      </c>
      <c r="V484">
        <v>0</v>
      </c>
      <c r="W484">
        <v>0</v>
      </c>
      <c r="X484">
        <v>1</v>
      </c>
      <c r="Y484">
        <v>15</v>
      </c>
      <c r="Z484">
        <v>0</v>
      </c>
      <c r="AA484" s="430">
        <v>0</v>
      </c>
      <c r="AB484" s="238">
        <v>0</v>
      </c>
      <c r="AC484" s="238">
        <v>0</v>
      </c>
      <c r="AD484" s="238">
        <v>0</v>
      </c>
      <c r="AE484" s="238">
        <v>0</v>
      </c>
      <c r="AF484" s="238">
        <v>0</v>
      </c>
      <c r="AG484">
        <v>0</v>
      </c>
    </row>
    <row r="485" spans="2:33" x14ac:dyDescent="0.35">
      <c r="B485" s="231">
        <v>6744</v>
      </c>
      <c r="C485" t="s">
        <v>630</v>
      </c>
      <c r="D485">
        <v>18</v>
      </c>
      <c r="E485">
        <v>7</v>
      </c>
      <c r="F485">
        <v>4</v>
      </c>
      <c r="G485">
        <v>11</v>
      </c>
      <c r="H485">
        <v>3</v>
      </c>
      <c r="I485">
        <v>3</v>
      </c>
      <c r="J485">
        <v>6</v>
      </c>
      <c r="K485">
        <v>270</v>
      </c>
      <c r="L485">
        <v>105</v>
      </c>
      <c r="M485">
        <v>60</v>
      </c>
      <c r="N485">
        <v>165</v>
      </c>
      <c r="O485">
        <v>44.53</v>
      </c>
      <c r="P485">
        <v>45</v>
      </c>
      <c r="Q485">
        <v>89.53</v>
      </c>
      <c r="R485">
        <v>11</v>
      </c>
      <c r="S485">
        <v>165</v>
      </c>
      <c r="T485">
        <v>30</v>
      </c>
      <c r="U485">
        <v>2</v>
      </c>
      <c r="V485">
        <v>30</v>
      </c>
      <c r="W485">
        <v>0</v>
      </c>
      <c r="X485">
        <v>4</v>
      </c>
      <c r="Y485">
        <v>60</v>
      </c>
      <c r="Z485">
        <v>0</v>
      </c>
      <c r="AA485" s="430">
        <v>3</v>
      </c>
      <c r="AB485" s="238">
        <v>45</v>
      </c>
      <c r="AC485" s="238">
        <v>0</v>
      </c>
      <c r="AD485" s="238">
        <v>2</v>
      </c>
      <c r="AE485" s="238">
        <v>30</v>
      </c>
      <c r="AF485" s="238">
        <v>0</v>
      </c>
      <c r="AG485">
        <v>0</v>
      </c>
    </row>
    <row r="486" spans="2:33" x14ac:dyDescent="0.35">
      <c r="B486" s="231">
        <v>6747</v>
      </c>
      <c r="C486" t="s">
        <v>1221</v>
      </c>
      <c r="D486">
        <v>0</v>
      </c>
      <c r="E486">
        <v>2</v>
      </c>
      <c r="F486">
        <v>0</v>
      </c>
      <c r="G486">
        <v>2</v>
      </c>
      <c r="H486">
        <v>2</v>
      </c>
      <c r="I486">
        <v>0</v>
      </c>
      <c r="J486">
        <v>2</v>
      </c>
      <c r="K486">
        <v>0</v>
      </c>
      <c r="L486">
        <v>30</v>
      </c>
      <c r="M486">
        <v>0</v>
      </c>
      <c r="N486">
        <v>30</v>
      </c>
      <c r="O486">
        <v>30</v>
      </c>
      <c r="P486">
        <v>0</v>
      </c>
      <c r="Q486">
        <v>30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 s="430">
        <v>0</v>
      </c>
      <c r="AB486" s="238">
        <v>0</v>
      </c>
      <c r="AC486" s="238">
        <v>0</v>
      </c>
      <c r="AD486" s="238">
        <v>0</v>
      </c>
      <c r="AE486" s="238">
        <v>0</v>
      </c>
      <c r="AF486" s="238">
        <v>0</v>
      </c>
      <c r="AG486">
        <v>0</v>
      </c>
    </row>
    <row r="487" spans="2:33" x14ac:dyDescent="0.35">
      <c r="B487" s="231">
        <v>6779</v>
      </c>
      <c r="C487" t="s">
        <v>631</v>
      </c>
      <c r="D487">
        <v>0</v>
      </c>
      <c r="E487">
        <v>44</v>
      </c>
      <c r="F487">
        <v>22</v>
      </c>
      <c r="G487">
        <v>66</v>
      </c>
      <c r="H487">
        <v>40</v>
      </c>
      <c r="I487">
        <v>18</v>
      </c>
      <c r="J487">
        <v>58</v>
      </c>
      <c r="K487">
        <v>0</v>
      </c>
      <c r="L487">
        <v>654</v>
      </c>
      <c r="M487">
        <v>315</v>
      </c>
      <c r="N487">
        <v>969</v>
      </c>
      <c r="O487">
        <v>600</v>
      </c>
      <c r="P487">
        <v>270</v>
      </c>
      <c r="Q487">
        <v>870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4</v>
      </c>
      <c r="Y487">
        <v>60</v>
      </c>
      <c r="Z487">
        <v>60</v>
      </c>
      <c r="AA487" s="430">
        <v>0</v>
      </c>
      <c r="AB487" s="238">
        <v>0</v>
      </c>
      <c r="AC487" s="238">
        <v>0</v>
      </c>
      <c r="AD487" s="238">
        <v>0</v>
      </c>
      <c r="AE487" s="238">
        <v>0</v>
      </c>
      <c r="AF487" s="238">
        <v>0</v>
      </c>
      <c r="AG487">
        <v>0</v>
      </c>
    </row>
    <row r="488" spans="2:33" x14ac:dyDescent="0.35">
      <c r="B488" s="231">
        <v>6785</v>
      </c>
      <c r="C488" t="s">
        <v>632</v>
      </c>
      <c r="D488">
        <v>3</v>
      </c>
      <c r="E488">
        <v>10</v>
      </c>
      <c r="F488">
        <v>1</v>
      </c>
      <c r="G488">
        <v>11</v>
      </c>
      <c r="H488">
        <v>1</v>
      </c>
      <c r="I488">
        <v>1</v>
      </c>
      <c r="J488">
        <v>2</v>
      </c>
      <c r="K488">
        <v>45</v>
      </c>
      <c r="L488">
        <v>150</v>
      </c>
      <c r="M488">
        <v>15</v>
      </c>
      <c r="N488">
        <v>165</v>
      </c>
      <c r="O488">
        <v>15</v>
      </c>
      <c r="P488">
        <v>15</v>
      </c>
      <c r="Q488">
        <v>30</v>
      </c>
      <c r="R488">
        <v>4</v>
      </c>
      <c r="S488">
        <v>60</v>
      </c>
      <c r="T488">
        <v>0</v>
      </c>
      <c r="U488">
        <v>4</v>
      </c>
      <c r="V488">
        <v>60</v>
      </c>
      <c r="W488">
        <v>15</v>
      </c>
      <c r="X488">
        <v>2</v>
      </c>
      <c r="Y488">
        <v>30</v>
      </c>
      <c r="Z488">
        <v>15</v>
      </c>
      <c r="AA488" s="430">
        <v>4</v>
      </c>
      <c r="AB488" s="238">
        <v>60</v>
      </c>
      <c r="AC488" s="238">
        <v>15</v>
      </c>
      <c r="AD488" s="238">
        <v>4</v>
      </c>
      <c r="AE488" s="238">
        <v>60</v>
      </c>
      <c r="AF488" s="238">
        <v>15</v>
      </c>
      <c r="AG488">
        <v>0</v>
      </c>
    </row>
    <row r="489" spans="2:33" x14ac:dyDescent="0.35">
      <c r="B489" s="231">
        <v>6796</v>
      </c>
      <c r="C489" t="s">
        <v>633</v>
      </c>
      <c r="D489">
        <v>2</v>
      </c>
      <c r="E489">
        <v>14</v>
      </c>
      <c r="F489">
        <v>3</v>
      </c>
      <c r="G489">
        <v>17</v>
      </c>
      <c r="H489">
        <v>1</v>
      </c>
      <c r="I489">
        <v>0</v>
      </c>
      <c r="J489">
        <v>1</v>
      </c>
      <c r="K489">
        <v>30</v>
      </c>
      <c r="L489">
        <v>210</v>
      </c>
      <c r="M489">
        <v>45</v>
      </c>
      <c r="N489">
        <v>255</v>
      </c>
      <c r="O489">
        <v>15</v>
      </c>
      <c r="P489">
        <v>0</v>
      </c>
      <c r="Q489">
        <v>15</v>
      </c>
      <c r="R489">
        <v>0</v>
      </c>
      <c r="S489">
        <v>0</v>
      </c>
      <c r="T489">
        <v>0</v>
      </c>
      <c r="U489">
        <v>7</v>
      </c>
      <c r="V489">
        <v>105</v>
      </c>
      <c r="W489">
        <v>0</v>
      </c>
      <c r="X489">
        <v>9</v>
      </c>
      <c r="Y489">
        <v>135</v>
      </c>
      <c r="Z489">
        <v>15</v>
      </c>
      <c r="AA489" s="430">
        <v>3</v>
      </c>
      <c r="AB489" s="238">
        <v>45</v>
      </c>
      <c r="AC489" s="238">
        <v>0</v>
      </c>
      <c r="AD489" s="238">
        <v>3</v>
      </c>
      <c r="AE489" s="238">
        <v>45</v>
      </c>
      <c r="AF489" s="238">
        <v>0</v>
      </c>
      <c r="AG489">
        <v>1</v>
      </c>
    </row>
    <row r="490" spans="2:33" x14ac:dyDescent="0.35">
      <c r="B490" s="231">
        <v>6807</v>
      </c>
      <c r="C490" t="s">
        <v>634</v>
      </c>
      <c r="D490">
        <v>6</v>
      </c>
      <c r="E490">
        <v>2</v>
      </c>
      <c r="F490">
        <v>4</v>
      </c>
      <c r="G490">
        <v>6</v>
      </c>
      <c r="H490">
        <v>0</v>
      </c>
      <c r="I490">
        <v>0</v>
      </c>
      <c r="J490">
        <v>0</v>
      </c>
      <c r="K490">
        <v>90</v>
      </c>
      <c r="L490">
        <v>30</v>
      </c>
      <c r="M490">
        <v>60</v>
      </c>
      <c r="N490">
        <v>90</v>
      </c>
      <c r="O490">
        <v>0</v>
      </c>
      <c r="P490">
        <v>0</v>
      </c>
      <c r="Q490">
        <v>0</v>
      </c>
      <c r="R490">
        <v>11</v>
      </c>
      <c r="S490">
        <v>165</v>
      </c>
      <c r="T490">
        <v>0</v>
      </c>
      <c r="U490">
        <v>1</v>
      </c>
      <c r="V490">
        <v>15</v>
      </c>
      <c r="W490">
        <v>0</v>
      </c>
      <c r="X490">
        <v>0</v>
      </c>
      <c r="Y490">
        <v>0</v>
      </c>
      <c r="Z490">
        <v>0</v>
      </c>
      <c r="AA490" s="430">
        <v>4</v>
      </c>
      <c r="AB490" s="238">
        <v>60</v>
      </c>
      <c r="AC490" s="238">
        <v>0</v>
      </c>
      <c r="AD490" s="238">
        <v>0</v>
      </c>
      <c r="AE490" s="238">
        <v>0</v>
      </c>
      <c r="AF490" s="238">
        <v>0</v>
      </c>
      <c r="AG490">
        <v>0</v>
      </c>
    </row>
    <row r="491" spans="2:33" x14ac:dyDescent="0.35">
      <c r="B491" s="231">
        <v>6808</v>
      </c>
      <c r="C491" t="s">
        <v>635</v>
      </c>
      <c r="D491">
        <v>9</v>
      </c>
      <c r="E491">
        <v>12</v>
      </c>
      <c r="F491">
        <v>8</v>
      </c>
      <c r="G491">
        <v>20</v>
      </c>
      <c r="H491">
        <v>1</v>
      </c>
      <c r="I491">
        <v>3</v>
      </c>
      <c r="J491">
        <v>4</v>
      </c>
      <c r="K491">
        <v>135</v>
      </c>
      <c r="L491">
        <v>180</v>
      </c>
      <c r="M491">
        <v>120</v>
      </c>
      <c r="N491">
        <v>300</v>
      </c>
      <c r="O491">
        <v>15</v>
      </c>
      <c r="P491">
        <v>45</v>
      </c>
      <c r="Q491">
        <v>60</v>
      </c>
      <c r="R491">
        <v>19</v>
      </c>
      <c r="S491">
        <v>285</v>
      </c>
      <c r="T491">
        <v>30</v>
      </c>
      <c r="U491">
        <v>5</v>
      </c>
      <c r="V491">
        <v>75</v>
      </c>
      <c r="W491">
        <v>0</v>
      </c>
      <c r="X491">
        <v>2</v>
      </c>
      <c r="Y491">
        <v>30</v>
      </c>
      <c r="Z491">
        <v>0</v>
      </c>
      <c r="AA491" s="430">
        <v>0</v>
      </c>
      <c r="AB491" s="238">
        <v>0</v>
      </c>
      <c r="AC491" s="238">
        <v>0</v>
      </c>
      <c r="AD491" s="238">
        <v>0</v>
      </c>
      <c r="AE491" s="238">
        <v>0</v>
      </c>
      <c r="AF491" s="238">
        <v>0</v>
      </c>
      <c r="AG491">
        <v>0</v>
      </c>
    </row>
    <row r="492" spans="2:33" x14ac:dyDescent="0.35">
      <c r="B492" s="231">
        <v>6817</v>
      </c>
      <c r="C492" t="s">
        <v>636</v>
      </c>
      <c r="D492">
        <v>10</v>
      </c>
      <c r="E492">
        <v>26</v>
      </c>
      <c r="F492">
        <v>12</v>
      </c>
      <c r="G492">
        <v>38</v>
      </c>
      <c r="H492">
        <v>9</v>
      </c>
      <c r="I492">
        <v>2</v>
      </c>
      <c r="J492">
        <v>11</v>
      </c>
      <c r="K492">
        <v>150</v>
      </c>
      <c r="L492">
        <v>390</v>
      </c>
      <c r="M492">
        <v>180</v>
      </c>
      <c r="N492">
        <v>570</v>
      </c>
      <c r="O492">
        <v>135</v>
      </c>
      <c r="P492">
        <v>24</v>
      </c>
      <c r="Q492">
        <v>159</v>
      </c>
      <c r="R492">
        <v>18</v>
      </c>
      <c r="S492">
        <v>270</v>
      </c>
      <c r="T492">
        <v>45</v>
      </c>
      <c r="U492">
        <v>20</v>
      </c>
      <c r="V492">
        <v>300</v>
      </c>
      <c r="W492">
        <v>54</v>
      </c>
      <c r="X492">
        <v>3</v>
      </c>
      <c r="Y492">
        <v>45</v>
      </c>
      <c r="Z492">
        <v>15</v>
      </c>
      <c r="AA492" s="430">
        <v>16</v>
      </c>
      <c r="AB492" s="238">
        <v>240</v>
      </c>
      <c r="AC492" s="238">
        <v>0</v>
      </c>
      <c r="AD492" s="238">
        <v>8</v>
      </c>
      <c r="AE492" s="238">
        <v>120</v>
      </c>
      <c r="AF492" s="238">
        <v>0</v>
      </c>
      <c r="AG492">
        <v>2</v>
      </c>
    </row>
    <row r="493" spans="2:33" x14ac:dyDescent="0.35">
      <c r="B493" s="231">
        <v>6830</v>
      </c>
      <c r="C493" t="s">
        <v>637</v>
      </c>
      <c r="D493">
        <v>14</v>
      </c>
      <c r="E493">
        <v>20</v>
      </c>
      <c r="F493">
        <v>7</v>
      </c>
      <c r="G493">
        <v>27</v>
      </c>
      <c r="H493">
        <v>2</v>
      </c>
      <c r="I493">
        <v>1</v>
      </c>
      <c r="J493">
        <v>3</v>
      </c>
      <c r="K493">
        <v>210</v>
      </c>
      <c r="L493">
        <v>300</v>
      </c>
      <c r="M493">
        <v>105</v>
      </c>
      <c r="N493">
        <v>405</v>
      </c>
      <c r="O493">
        <v>30</v>
      </c>
      <c r="P493">
        <v>15</v>
      </c>
      <c r="Q493">
        <v>45</v>
      </c>
      <c r="R493">
        <v>6</v>
      </c>
      <c r="S493">
        <v>90</v>
      </c>
      <c r="T493">
        <v>15</v>
      </c>
      <c r="U493">
        <v>6</v>
      </c>
      <c r="V493">
        <v>90</v>
      </c>
      <c r="W493">
        <v>15</v>
      </c>
      <c r="X493">
        <v>24</v>
      </c>
      <c r="Y493">
        <v>360</v>
      </c>
      <c r="Z493">
        <v>15</v>
      </c>
      <c r="AA493" s="430">
        <v>4</v>
      </c>
      <c r="AB493" s="238">
        <v>60</v>
      </c>
      <c r="AC493" s="238">
        <v>0</v>
      </c>
      <c r="AD493" s="238">
        <v>0</v>
      </c>
      <c r="AE493" s="238">
        <v>0</v>
      </c>
      <c r="AF493" s="238">
        <v>0</v>
      </c>
      <c r="AG493">
        <v>0</v>
      </c>
    </row>
    <row r="494" spans="2:33" x14ac:dyDescent="0.35">
      <c r="B494" s="231">
        <v>6833</v>
      </c>
      <c r="C494" t="s">
        <v>638</v>
      </c>
      <c r="D494">
        <v>20</v>
      </c>
      <c r="E494">
        <v>24</v>
      </c>
      <c r="F494">
        <v>5</v>
      </c>
      <c r="G494">
        <v>29</v>
      </c>
      <c r="H494">
        <v>3</v>
      </c>
      <c r="I494">
        <v>1</v>
      </c>
      <c r="J494">
        <v>4</v>
      </c>
      <c r="K494">
        <v>300</v>
      </c>
      <c r="L494">
        <v>360</v>
      </c>
      <c r="M494">
        <v>65</v>
      </c>
      <c r="N494">
        <v>425</v>
      </c>
      <c r="O494">
        <v>45</v>
      </c>
      <c r="P494">
        <v>15</v>
      </c>
      <c r="Q494">
        <v>60</v>
      </c>
      <c r="R494">
        <v>9</v>
      </c>
      <c r="S494">
        <v>135</v>
      </c>
      <c r="T494">
        <v>15</v>
      </c>
      <c r="U494">
        <v>15</v>
      </c>
      <c r="V494">
        <v>225</v>
      </c>
      <c r="W494">
        <v>15</v>
      </c>
      <c r="X494">
        <v>20</v>
      </c>
      <c r="Y494">
        <v>300</v>
      </c>
      <c r="Z494">
        <v>15</v>
      </c>
      <c r="AA494" s="430">
        <v>1</v>
      </c>
      <c r="AB494" s="238">
        <v>15</v>
      </c>
      <c r="AC494" s="238">
        <v>0</v>
      </c>
      <c r="AD494" s="238">
        <v>0</v>
      </c>
      <c r="AE494" s="238">
        <v>0</v>
      </c>
      <c r="AF494" s="238">
        <v>0</v>
      </c>
      <c r="AG494">
        <v>0</v>
      </c>
    </row>
    <row r="495" spans="2:33" x14ac:dyDescent="0.35">
      <c r="B495" s="231">
        <v>6850</v>
      </c>
      <c r="C495" t="s">
        <v>639</v>
      </c>
      <c r="D495">
        <v>12</v>
      </c>
      <c r="E495">
        <v>34</v>
      </c>
      <c r="F495">
        <v>25</v>
      </c>
      <c r="G495">
        <v>59</v>
      </c>
      <c r="H495">
        <v>19</v>
      </c>
      <c r="I495">
        <v>17</v>
      </c>
      <c r="J495">
        <v>36</v>
      </c>
      <c r="K495">
        <v>180</v>
      </c>
      <c r="L495">
        <v>510</v>
      </c>
      <c r="M495">
        <v>375</v>
      </c>
      <c r="N495">
        <v>885</v>
      </c>
      <c r="O495">
        <v>285</v>
      </c>
      <c r="P495">
        <v>243</v>
      </c>
      <c r="Q495">
        <v>528</v>
      </c>
      <c r="R495">
        <v>10</v>
      </c>
      <c r="S495">
        <v>150</v>
      </c>
      <c r="T495">
        <v>90</v>
      </c>
      <c r="U495">
        <v>16</v>
      </c>
      <c r="V495">
        <v>240</v>
      </c>
      <c r="W495">
        <v>75</v>
      </c>
      <c r="X495">
        <v>8</v>
      </c>
      <c r="Y495">
        <v>120</v>
      </c>
      <c r="Z495">
        <v>30</v>
      </c>
      <c r="AA495" s="430">
        <v>4</v>
      </c>
      <c r="AB495" s="238">
        <v>60</v>
      </c>
      <c r="AC495" s="238">
        <v>15</v>
      </c>
      <c r="AD495" s="238">
        <v>4</v>
      </c>
      <c r="AE495" s="238">
        <v>60</v>
      </c>
      <c r="AF495" s="238">
        <v>15</v>
      </c>
      <c r="AG495">
        <v>1</v>
      </c>
    </row>
    <row r="496" spans="2:33" x14ac:dyDescent="0.35">
      <c r="B496" s="231">
        <v>6861</v>
      </c>
      <c r="C496" t="s">
        <v>640</v>
      </c>
      <c r="D496">
        <v>1</v>
      </c>
      <c r="E496">
        <v>1</v>
      </c>
      <c r="F496">
        <v>0</v>
      </c>
      <c r="G496">
        <v>1</v>
      </c>
      <c r="H496">
        <v>0</v>
      </c>
      <c r="I496">
        <v>0</v>
      </c>
      <c r="J496">
        <v>0</v>
      </c>
      <c r="K496">
        <v>15</v>
      </c>
      <c r="L496">
        <v>15</v>
      </c>
      <c r="M496">
        <v>0</v>
      </c>
      <c r="N496">
        <v>15</v>
      </c>
      <c r="O496">
        <v>0</v>
      </c>
      <c r="P496">
        <v>0</v>
      </c>
      <c r="Q496">
        <v>0</v>
      </c>
      <c r="R496">
        <v>1</v>
      </c>
      <c r="S496">
        <v>15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 s="430">
        <v>0</v>
      </c>
      <c r="AB496" s="238">
        <v>0</v>
      </c>
      <c r="AC496" s="238">
        <v>0</v>
      </c>
      <c r="AD496" s="238">
        <v>0</v>
      </c>
      <c r="AE496" s="238">
        <v>0</v>
      </c>
      <c r="AF496" s="238">
        <v>0</v>
      </c>
      <c r="AG496">
        <v>0</v>
      </c>
    </row>
    <row r="497" spans="2:33" x14ac:dyDescent="0.35">
      <c r="B497" s="231">
        <v>6887</v>
      </c>
      <c r="C497" t="s">
        <v>641</v>
      </c>
      <c r="D497">
        <v>3</v>
      </c>
      <c r="E497">
        <v>10</v>
      </c>
      <c r="F497">
        <v>10</v>
      </c>
      <c r="G497">
        <v>20</v>
      </c>
      <c r="H497">
        <v>7</v>
      </c>
      <c r="I497">
        <v>6</v>
      </c>
      <c r="J497">
        <v>13</v>
      </c>
      <c r="K497">
        <v>45</v>
      </c>
      <c r="L497">
        <v>150</v>
      </c>
      <c r="M497">
        <v>150</v>
      </c>
      <c r="N497">
        <v>300</v>
      </c>
      <c r="O497">
        <v>105</v>
      </c>
      <c r="P497">
        <v>90</v>
      </c>
      <c r="Q497">
        <v>195</v>
      </c>
      <c r="R497">
        <v>0</v>
      </c>
      <c r="S497">
        <v>0</v>
      </c>
      <c r="T497">
        <v>0</v>
      </c>
      <c r="U497">
        <v>1</v>
      </c>
      <c r="V497">
        <v>15</v>
      </c>
      <c r="W497">
        <v>0</v>
      </c>
      <c r="X497">
        <v>2</v>
      </c>
      <c r="Y497">
        <v>30</v>
      </c>
      <c r="Z497">
        <v>15</v>
      </c>
      <c r="AA497" s="430">
        <v>0</v>
      </c>
      <c r="AB497" s="238">
        <v>0</v>
      </c>
      <c r="AC497" s="238">
        <v>0</v>
      </c>
      <c r="AD497" s="238">
        <v>0</v>
      </c>
      <c r="AE497" s="238">
        <v>0</v>
      </c>
      <c r="AF497" s="238">
        <v>0</v>
      </c>
      <c r="AG497">
        <v>0</v>
      </c>
    </row>
    <row r="498" spans="2:33" x14ac:dyDescent="0.35">
      <c r="B498" s="231">
        <v>6905</v>
      </c>
      <c r="C498" t="s">
        <v>642</v>
      </c>
      <c r="D498">
        <v>22</v>
      </c>
      <c r="E498">
        <v>9</v>
      </c>
      <c r="F498">
        <v>1</v>
      </c>
      <c r="G498">
        <v>10</v>
      </c>
      <c r="H498">
        <v>1</v>
      </c>
      <c r="I498">
        <v>0</v>
      </c>
      <c r="J498">
        <v>1</v>
      </c>
      <c r="K498">
        <v>330</v>
      </c>
      <c r="L498">
        <v>135</v>
      </c>
      <c r="M498">
        <v>15</v>
      </c>
      <c r="N498">
        <v>150</v>
      </c>
      <c r="O498">
        <v>15</v>
      </c>
      <c r="P498">
        <v>0</v>
      </c>
      <c r="Q498">
        <v>15</v>
      </c>
      <c r="R498">
        <v>0</v>
      </c>
      <c r="S498">
        <v>0</v>
      </c>
      <c r="T498">
        <v>0</v>
      </c>
      <c r="U498">
        <v>6</v>
      </c>
      <c r="V498">
        <v>90</v>
      </c>
      <c r="W498">
        <v>0</v>
      </c>
      <c r="X498">
        <v>26</v>
      </c>
      <c r="Y498">
        <v>390</v>
      </c>
      <c r="Z498">
        <v>15</v>
      </c>
      <c r="AA498" s="430">
        <v>1</v>
      </c>
      <c r="AB498" s="238">
        <v>15</v>
      </c>
      <c r="AC498" s="238">
        <v>0</v>
      </c>
      <c r="AD498" s="238">
        <v>1</v>
      </c>
      <c r="AE498" s="238">
        <v>15</v>
      </c>
      <c r="AF498" s="238">
        <v>0</v>
      </c>
      <c r="AG498">
        <v>0</v>
      </c>
    </row>
    <row r="499" spans="2:33" x14ac:dyDescent="0.35">
      <c r="B499" s="231">
        <v>6909</v>
      </c>
      <c r="C499" t="s">
        <v>643</v>
      </c>
      <c r="D499">
        <v>23</v>
      </c>
      <c r="E499">
        <v>19</v>
      </c>
      <c r="F499">
        <v>7</v>
      </c>
      <c r="G499">
        <v>26</v>
      </c>
      <c r="H499">
        <v>4</v>
      </c>
      <c r="I499">
        <v>2</v>
      </c>
      <c r="J499">
        <v>6</v>
      </c>
      <c r="K499">
        <v>345</v>
      </c>
      <c r="L499">
        <v>285</v>
      </c>
      <c r="M499">
        <v>105</v>
      </c>
      <c r="N499">
        <v>390</v>
      </c>
      <c r="O499">
        <v>60</v>
      </c>
      <c r="P499">
        <v>30</v>
      </c>
      <c r="Q499">
        <v>90</v>
      </c>
      <c r="R499">
        <v>26</v>
      </c>
      <c r="S499">
        <v>390</v>
      </c>
      <c r="T499">
        <v>45</v>
      </c>
      <c r="U499">
        <v>9</v>
      </c>
      <c r="V499">
        <v>135</v>
      </c>
      <c r="W499">
        <v>0</v>
      </c>
      <c r="X499">
        <v>11</v>
      </c>
      <c r="Y499">
        <v>165</v>
      </c>
      <c r="Z499">
        <v>30</v>
      </c>
      <c r="AA499" s="430">
        <v>9</v>
      </c>
      <c r="AB499" s="238">
        <v>135</v>
      </c>
      <c r="AC499" s="238">
        <v>15</v>
      </c>
      <c r="AD499" s="238">
        <v>9</v>
      </c>
      <c r="AE499" s="238">
        <v>135</v>
      </c>
      <c r="AF499" s="238">
        <v>15</v>
      </c>
      <c r="AG499">
        <v>0</v>
      </c>
    </row>
    <row r="500" spans="2:33" x14ac:dyDescent="0.35">
      <c r="B500" s="231">
        <v>6918</v>
      </c>
      <c r="C500" t="s">
        <v>644</v>
      </c>
      <c r="D500">
        <v>0</v>
      </c>
      <c r="E500">
        <v>5</v>
      </c>
      <c r="F500">
        <v>0</v>
      </c>
      <c r="G500">
        <v>5</v>
      </c>
      <c r="H500">
        <v>0</v>
      </c>
      <c r="I500">
        <v>0</v>
      </c>
      <c r="J500">
        <v>0</v>
      </c>
      <c r="K500">
        <v>0</v>
      </c>
      <c r="L500">
        <v>75</v>
      </c>
      <c r="M500">
        <v>0</v>
      </c>
      <c r="N500">
        <v>75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4</v>
      </c>
      <c r="V500">
        <v>60</v>
      </c>
      <c r="W500">
        <v>0</v>
      </c>
      <c r="X500">
        <v>1</v>
      </c>
      <c r="Y500">
        <v>15</v>
      </c>
      <c r="Z500">
        <v>0</v>
      </c>
      <c r="AA500" s="430">
        <v>1</v>
      </c>
      <c r="AB500" s="238">
        <v>15</v>
      </c>
      <c r="AC500" s="238">
        <v>0</v>
      </c>
      <c r="AD500" s="238">
        <v>0</v>
      </c>
      <c r="AE500" s="238">
        <v>0</v>
      </c>
      <c r="AF500" s="238">
        <v>0</v>
      </c>
      <c r="AG500">
        <v>0</v>
      </c>
    </row>
    <row r="501" spans="2:33" x14ac:dyDescent="0.35">
      <c r="B501" s="231">
        <v>6925</v>
      </c>
      <c r="C501" t="s">
        <v>645</v>
      </c>
      <c r="D501">
        <v>0</v>
      </c>
      <c r="E501">
        <v>2</v>
      </c>
      <c r="F501">
        <v>1</v>
      </c>
      <c r="G501">
        <v>3</v>
      </c>
      <c r="H501">
        <v>2</v>
      </c>
      <c r="I501">
        <v>1</v>
      </c>
      <c r="J501">
        <v>3</v>
      </c>
      <c r="K501">
        <v>0</v>
      </c>
      <c r="L501">
        <v>15</v>
      </c>
      <c r="M501">
        <v>0</v>
      </c>
      <c r="N501">
        <v>15</v>
      </c>
      <c r="O501">
        <v>30</v>
      </c>
      <c r="P501">
        <v>15</v>
      </c>
      <c r="Q501">
        <v>45</v>
      </c>
      <c r="R501">
        <v>0</v>
      </c>
      <c r="S501">
        <v>0</v>
      </c>
      <c r="T501">
        <v>0</v>
      </c>
      <c r="U501">
        <v>1</v>
      </c>
      <c r="V501">
        <v>0</v>
      </c>
      <c r="W501">
        <v>15</v>
      </c>
      <c r="X501">
        <v>0</v>
      </c>
      <c r="Y501">
        <v>0</v>
      </c>
      <c r="Z501">
        <v>0</v>
      </c>
      <c r="AA501" s="430">
        <v>0</v>
      </c>
      <c r="AB501" s="238">
        <v>0</v>
      </c>
      <c r="AC501" s="238">
        <v>0</v>
      </c>
      <c r="AD501" s="238">
        <v>0</v>
      </c>
      <c r="AE501" s="238">
        <v>0</v>
      </c>
      <c r="AF501" s="238">
        <v>0</v>
      </c>
      <c r="AG501">
        <v>0</v>
      </c>
    </row>
    <row r="502" spans="2:33" x14ac:dyDescent="0.35">
      <c r="B502" s="231">
        <v>6930</v>
      </c>
      <c r="C502" t="s">
        <v>646</v>
      </c>
      <c r="D502">
        <v>3</v>
      </c>
      <c r="E502">
        <v>33</v>
      </c>
      <c r="F502">
        <v>17</v>
      </c>
      <c r="G502">
        <v>50</v>
      </c>
      <c r="H502">
        <v>24</v>
      </c>
      <c r="I502">
        <v>12</v>
      </c>
      <c r="J502">
        <v>36</v>
      </c>
      <c r="K502">
        <v>45</v>
      </c>
      <c r="L502">
        <v>495</v>
      </c>
      <c r="M502">
        <v>255</v>
      </c>
      <c r="N502">
        <v>750</v>
      </c>
      <c r="O502">
        <v>330</v>
      </c>
      <c r="P502">
        <v>175</v>
      </c>
      <c r="Q502">
        <v>505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1</v>
      </c>
      <c r="Y502">
        <v>15</v>
      </c>
      <c r="Z502">
        <v>15</v>
      </c>
      <c r="AA502" s="430">
        <v>0</v>
      </c>
      <c r="AB502" s="238">
        <v>0</v>
      </c>
      <c r="AC502" s="238">
        <v>0</v>
      </c>
      <c r="AD502" s="238">
        <v>0</v>
      </c>
      <c r="AE502" s="238">
        <v>0</v>
      </c>
      <c r="AF502" s="238">
        <v>0</v>
      </c>
      <c r="AG502">
        <v>0</v>
      </c>
    </row>
    <row r="503" spans="2:33" x14ac:dyDescent="0.35">
      <c r="B503" s="231">
        <v>6937</v>
      </c>
      <c r="C503" t="s">
        <v>602</v>
      </c>
      <c r="D503">
        <v>17</v>
      </c>
      <c r="E503">
        <v>31</v>
      </c>
      <c r="F503">
        <v>12</v>
      </c>
      <c r="G503">
        <v>43</v>
      </c>
      <c r="H503">
        <v>9</v>
      </c>
      <c r="I503">
        <v>7</v>
      </c>
      <c r="J503">
        <v>16</v>
      </c>
      <c r="K503">
        <v>255</v>
      </c>
      <c r="L503">
        <v>465</v>
      </c>
      <c r="M503">
        <v>180</v>
      </c>
      <c r="N503">
        <v>645</v>
      </c>
      <c r="O503">
        <v>135</v>
      </c>
      <c r="P503">
        <v>105</v>
      </c>
      <c r="Q503">
        <v>240</v>
      </c>
      <c r="R503">
        <v>19</v>
      </c>
      <c r="S503">
        <v>285</v>
      </c>
      <c r="T503">
        <v>45</v>
      </c>
      <c r="U503">
        <v>4</v>
      </c>
      <c r="V503">
        <v>60</v>
      </c>
      <c r="W503">
        <v>30</v>
      </c>
      <c r="X503">
        <v>29</v>
      </c>
      <c r="Y503">
        <v>435</v>
      </c>
      <c r="Z503">
        <v>105</v>
      </c>
      <c r="AA503" s="430">
        <v>9</v>
      </c>
      <c r="AB503" s="238">
        <v>135</v>
      </c>
      <c r="AC503" s="238">
        <v>0</v>
      </c>
      <c r="AD503" s="238">
        <v>9</v>
      </c>
      <c r="AE503" s="238">
        <v>135</v>
      </c>
      <c r="AF503" s="238">
        <v>0</v>
      </c>
      <c r="AG503">
        <v>0</v>
      </c>
    </row>
    <row r="504" spans="2:33" x14ac:dyDescent="0.35">
      <c r="B504" s="231">
        <v>6966</v>
      </c>
      <c r="C504" t="s">
        <v>647</v>
      </c>
      <c r="D504">
        <v>1</v>
      </c>
      <c r="E504">
        <v>1</v>
      </c>
      <c r="F504">
        <v>0</v>
      </c>
      <c r="G504">
        <v>1</v>
      </c>
      <c r="H504">
        <v>1</v>
      </c>
      <c r="I504">
        <v>0</v>
      </c>
      <c r="J504">
        <v>1</v>
      </c>
      <c r="K504">
        <v>15</v>
      </c>
      <c r="L504">
        <v>15</v>
      </c>
      <c r="M504">
        <v>0</v>
      </c>
      <c r="N504">
        <v>15</v>
      </c>
      <c r="O504">
        <v>15</v>
      </c>
      <c r="P504">
        <v>0</v>
      </c>
      <c r="Q504">
        <v>15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 s="430">
        <v>0</v>
      </c>
      <c r="AB504" s="238">
        <v>0</v>
      </c>
      <c r="AC504" s="238">
        <v>0</v>
      </c>
      <c r="AD504" s="238">
        <v>0</v>
      </c>
      <c r="AE504" s="238">
        <v>0</v>
      </c>
      <c r="AF504" s="238">
        <v>0</v>
      </c>
      <c r="AG504">
        <v>0</v>
      </c>
    </row>
    <row r="505" spans="2:33" x14ac:dyDescent="0.35">
      <c r="B505" s="231">
        <v>6974</v>
      </c>
      <c r="C505" t="s">
        <v>648</v>
      </c>
      <c r="D505">
        <v>50</v>
      </c>
      <c r="E505">
        <v>51</v>
      </c>
      <c r="F505">
        <v>34</v>
      </c>
      <c r="G505">
        <v>85</v>
      </c>
      <c r="H505">
        <v>21</v>
      </c>
      <c r="I505">
        <v>15</v>
      </c>
      <c r="J505">
        <v>36</v>
      </c>
      <c r="K505">
        <v>750</v>
      </c>
      <c r="L505">
        <v>765</v>
      </c>
      <c r="M505">
        <v>510</v>
      </c>
      <c r="N505">
        <v>1275</v>
      </c>
      <c r="O505">
        <v>315</v>
      </c>
      <c r="P505">
        <v>225</v>
      </c>
      <c r="Q505">
        <v>540</v>
      </c>
      <c r="R505">
        <v>37</v>
      </c>
      <c r="S505">
        <v>555</v>
      </c>
      <c r="T505">
        <v>105</v>
      </c>
      <c r="U505">
        <v>63</v>
      </c>
      <c r="V505">
        <v>945</v>
      </c>
      <c r="W505">
        <v>240</v>
      </c>
      <c r="X505">
        <v>12</v>
      </c>
      <c r="Y505">
        <v>180</v>
      </c>
      <c r="Z505">
        <v>30</v>
      </c>
      <c r="AA505" s="430">
        <v>34</v>
      </c>
      <c r="AB505" s="238">
        <v>510</v>
      </c>
      <c r="AC505" s="238">
        <v>120</v>
      </c>
      <c r="AD505" s="238">
        <v>22</v>
      </c>
      <c r="AE505" s="238">
        <v>330</v>
      </c>
      <c r="AF505" s="238">
        <v>120</v>
      </c>
      <c r="AG505">
        <v>3</v>
      </c>
    </row>
    <row r="506" spans="2:33" x14ac:dyDescent="0.35">
      <c r="B506" s="231">
        <v>6978</v>
      </c>
      <c r="C506" t="s">
        <v>1284</v>
      </c>
      <c r="D506">
        <v>0</v>
      </c>
      <c r="E506">
        <v>1</v>
      </c>
      <c r="F506">
        <v>0</v>
      </c>
      <c r="G506">
        <v>1</v>
      </c>
      <c r="H506">
        <v>1</v>
      </c>
      <c r="I506">
        <v>0</v>
      </c>
      <c r="J506">
        <v>1</v>
      </c>
      <c r="K506">
        <v>0</v>
      </c>
      <c r="L506">
        <v>15</v>
      </c>
      <c r="M506">
        <v>0</v>
      </c>
      <c r="N506">
        <v>15</v>
      </c>
      <c r="O506">
        <v>15</v>
      </c>
      <c r="P506">
        <v>0</v>
      </c>
      <c r="Q506">
        <v>15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1</v>
      </c>
      <c r="Y506">
        <v>15</v>
      </c>
      <c r="Z506">
        <v>15</v>
      </c>
      <c r="AA506" s="430">
        <v>0</v>
      </c>
      <c r="AB506" s="238">
        <v>0</v>
      </c>
      <c r="AC506" s="238">
        <v>0</v>
      </c>
      <c r="AD506" s="238">
        <v>0</v>
      </c>
      <c r="AE506" s="238">
        <v>0</v>
      </c>
      <c r="AF506" s="238">
        <v>0</v>
      </c>
      <c r="AG506">
        <v>0</v>
      </c>
    </row>
    <row r="507" spans="2:33" x14ac:dyDescent="0.35">
      <c r="B507" s="231">
        <v>6994</v>
      </c>
      <c r="C507" t="s">
        <v>649</v>
      </c>
      <c r="D507">
        <v>0</v>
      </c>
      <c r="E507">
        <v>1</v>
      </c>
      <c r="F507">
        <v>1</v>
      </c>
      <c r="G507">
        <v>2</v>
      </c>
      <c r="H507">
        <v>1</v>
      </c>
      <c r="I507">
        <v>1</v>
      </c>
      <c r="J507">
        <v>2</v>
      </c>
      <c r="K507">
        <v>0</v>
      </c>
      <c r="L507">
        <v>15</v>
      </c>
      <c r="M507">
        <v>0</v>
      </c>
      <c r="N507">
        <v>15</v>
      </c>
      <c r="O507">
        <v>15</v>
      </c>
      <c r="P507">
        <v>10</v>
      </c>
      <c r="Q507">
        <v>25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1</v>
      </c>
      <c r="Y507">
        <v>0</v>
      </c>
      <c r="Z507">
        <v>10</v>
      </c>
      <c r="AA507" s="430">
        <v>1</v>
      </c>
      <c r="AB507" s="238">
        <v>0</v>
      </c>
      <c r="AC507" s="238">
        <v>10</v>
      </c>
      <c r="AD507" s="238">
        <v>1</v>
      </c>
      <c r="AE507" s="238">
        <v>0</v>
      </c>
      <c r="AF507" s="238">
        <v>10</v>
      </c>
      <c r="AG507">
        <v>0</v>
      </c>
    </row>
    <row r="508" spans="2:33" x14ac:dyDescent="0.35">
      <c r="B508" s="231">
        <v>6997</v>
      </c>
      <c r="C508" t="s">
        <v>1285</v>
      </c>
      <c r="D508">
        <v>0</v>
      </c>
      <c r="E508">
        <v>3</v>
      </c>
      <c r="F508">
        <v>0</v>
      </c>
      <c r="G508">
        <v>3</v>
      </c>
      <c r="H508">
        <v>3</v>
      </c>
      <c r="I508">
        <v>0</v>
      </c>
      <c r="J508">
        <v>3</v>
      </c>
      <c r="K508">
        <v>0</v>
      </c>
      <c r="L508">
        <v>45</v>
      </c>
      <c r="M508">
        <v>0</v>
      </c>
      <c r="N508">
        <v>45</v>
      </c>
      <c r="O508">
        <v>45</v>
      </c>
      <c r="P508">
        <v>0</v>
      </c>
      <c r="Q508">
        <v>45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 s="430">
        <v>0</v>
      </c>
      <c r="AB508" s="238">
        <v>0</v>
      </c>
      <c r="AC508" s="238">
        <v>0</v>
      </c>
      <c r="AD508" s="238">
        <v>0</v>
      </c>
      <c r="AE508" s="238">
        <v>0</v>
      </c>
      <c r="AF508" s="238">
        <v>0</v>
      </c>
      <c r="AG508">
        <v>0</v>
      </c>
    </row>
    <row r="509" spans="2:33" x14ac:dyDescent="0.35">
      <c r="B509" s="231">
        <v>6998</v>
      </c>
      <c r="C509" t="s">
        <v>650</v>
      </c>
      <c r="D509">
        <v>10</v>
      </c>
      <c r="E509">
        <v>24</v>
      </c>
      <c r="F509">
        <v>15</v>
      </c>
      <c r="G509">
        <v>39</v>
      </c>
      <c r="H509">
        <v>3</v>
      </c>
      <c r="I509">
        <v>0</v>
      </c>
      <c r="J509">
        <v>3</v>
      </c>
      <c r="K509">
        <v>150</v>
      </c>
      <c r="L509">
        <v>360</v>
      </c>
      <c r="M509">
        <v>225</v>
      </c>
      <c r="N509">
        <v>585</v>
      </c>
      <c r="O509">
        <v>45</v>
      </c>
      <c r="P509">
        <v>0</v>
      </c>
      <c r="Q509">
        <v>45</v>
      </c>
      <c r="R509">
        <v>0</v>
      </c>
      <c r="S509">
        <v>0</v>
      </c>
      <c r="T509">
        <v>0</v>
      </c>
      <c r="U509">
        <v>11</v>
      </c>
      <c r="V509">
        <v>165</v>
      </c>
      <c r="W509">
        <v>15</v>
      </c>
      <c r="X509">
        <v>34</v>
      </c>
      <c r="Y509">
        <v>510</v>
      </c>
      <c r="Z509">
        <v>15</v>
      </c>
      <c r="AA509" s="430">
        <v>6</v>
      </c>
      <c r="AB509" s="238">
        <v>90</v>
      </c>
      <c r="AC509" s="238">
        <v>0</v>
      </c>
      <c r="AD509" s="238">
        <v>0</v>
      </c>
      <c r="AE509" s="238">
        <v>0</v>
      </c>
      <c r="AF509" s="238">
        <v>0</v>
      </c>
      <c r="AG509">
        <v>0</v>
      </c>
    </row>
    <row r="510" spans="2:33" x14ac:dyDescent="0.35">
      <c r="B510" s="231">
        <v>7007</v>
      </c>
      <c r="C510" t="s">
        <v>651</v>
      </c>
      <c r="D510">
        <v>10</v>
      </c>
      <c r="E510">
        <v>23</v>
      </c>
      <c r="F510">
        <v>8</v>
      </c>
      <c r="G510">
        <v>31</v>
      </c>
      <c r="H510">
        <v>5</v>
      </c>
      <c r="I510">
        <v>1</v>
      </c>
      <c r="J510">
        <v>6</v>
      </c>
      <c r="K510">
        <v>150</v>
      </c>
      <c r="L510">
        <v>345</v>
      </c>
      <c r="M510">
        <v>120</v>
      </c>
      <c r="N510">
        <v>465</v>
      </c>
      <c r="O510">
        <v>75</v>
      </c>
      <c r="P510">
        <v>15</v>
      </c>
      <c r="Q510">
        <v>90</v>
      </c>
      <c r="R510">
        <v>10</v>
      </c>
      <c r="S510">
        <v>150</v>
      </c>
      <c r="T510">
        <v>30</v>
      </c>
      <c r="U510">
        <v>20</v>
      </c>
      <c r="V510">
        <v>300</v>
      </c>
      <c r="W510">
        <v>15</v>
      </c>
      <c r="X510">
        <v>2</v>
      </c>
      <c r="Y510">
        <v>30</v>
      </c>
      <c r="Z510">
        <v>0</v>
      </c>
      <c r="AA510" s="430">
        <v>16</v>
      </c>
      <c r="AB510" s="238">
        <v>240</v>
      </c>
      <c r="AC510" s="238">
        <v>15</v>
      </c>
      <c r="AD510" s="238">
        <v>14</v>
      </c>
      <c r="AE510" s="238">
        <v>210</v>
      </c>
      <c r="AF510" s="238">
        <v>15</v>
      </c>
      <c r="AG510">
        <v>0</v>
      </c>
    </row>
    <row r="511" spans="2:33" x14ac:dyDescent="0.35">
      <c r="B511" s="231">
        <v>7008</v>
      </c>
      <c r="C511" t="s">
        <v>652</v>
      </c>
      <c r="D511">
        <v>7</v>
      </c>
      <c r="E511">
        <v>16</v>
      </c>
      <c r="F511">
        <v>10</v>
      </c>
      <c r="G511">
        <v>26</v>
      </c>
      <c r="H511">
        <v>4</v>
      </c>
      <c r="I511">
        <v>2</v>
      </c>
      <c r="J511">
        <v>6</v>
      </c>
      <c r="K511">
        <v>105</v>
      </c>
      <c r="L511">
        <v>225</v>
      </c>
      <c r="M511">
        <v>150</v>
      </c>
      <c r="N511">
        <v>375</v>
      </c>
      <c r="O511">
        <v>60</v>
      </c>
      <c r="P511">
        <v>30</v>
      </c>
      <c r="Q511">
        <v>90</v>
      </c>
      <c r="R511">
        <v>7</v>
      </c>
      <c r="S511">
        <v>105</v>
      </c>
      <c r="T511">
        <v>0</v>
      </c>
      <c r="U511">
        <v>17</v>
      </c>
      <c r="V511">
        <v>255</v>
      </c>
      <c r="W511">
        <v>45</v>
      </c>
      <c r="X511">
        <v>3</v>
      </c>
      <c r="Y511">
        <v>30</v>
      </c>
      <c r="Z511">
        <v>30</v>
      </c>
      <c r="AA511" s="430">
        <v>5</v>
      </c>
      <c r="AB511" s="238">
        <v>75</v>
      </c>
      <c r="AC511" s="238">
        <v>30</v>
      </c>
      <c r="AD511" s="238">
        <v>0</v>
      </c>
      <c r="AE511" s="238">
        <v>0</v>
      </c>
      <c r="AF511" s="238">
        <v>0</v>
      </c>
      <c r="AG511">
        <v>0</v>
      </c>
    </row>
    <row r="512" spans="2:33" x14ac:dyDescent="0.35">
      <c r="B512" s="231">
        <v>7018</v>
      </c>
      <c r="C512" t="s">
        <v>653</v>
      </c>
      <c r="D512">
        <v>9</v>
      </c>
      <c r="E512">
        <v>18</v>
      </c>
      <c r="F512">
        <v>4</v>
      </c>
      <c r="G512">
        <v>22</v>
      </c>
      <c r="H512">
        <v>2</v>
      </c>
      <c r="I512">
        <v>0</v>
      </c>
      <c r="J512">
        <v>2</v>
      </c>
      <c r="K512">
        <v>135</v>
      </c>
      <c r="L512">
        <v>270</v>
      </c>
      <c r="M512">
        <v>60</v>
      </c>
      <c r="N512">
        <v>330</v>
      </c>
      <c r="O512">
        <v>30</v>
      </c>
      <c r="P512">
        <v>0</v>
      </c>
      <c r="Q512">
        <v>30</v>
      </c>
      <c r="R512">
        <v>28</v>
      </c>
      <c r="S512">
        <v>420</v>
      </c>
      <c r="T512">
        <v>30</v>
      </c>
      <c r="U512">
        <v>1</v>
      </c>
      <c r="V512">
        <v>15</v>
      </c>
      <c r="W512">
        <v>0</v>
      </c>
      <c r="X512">
        <v>1</v>
      </c>
      <c r="Y512">
        <v>15</v>
      </c>
      <c r="Z512">
        <v>0</v>
      </c>
      <c r="AA512" s="430">
        <v>4</v>
      </c>
      <c r="AB512" s="238">
        <v>60</v>
      </c>
      <c r="AC512" s="238">
        <v>0</v>
      </c>
      <c r="AD512" s="238">
        <v>0</v>
      </c>
      <c r="AE512" s="238">
        <v>0</v>
      </c>
      <c r="AF512" s="238">
        <v>0</v>
      </c>
      <c r="AG512">
        <v>0</v>
      </c>
    </row>
    <row r="513" spans="2:33" x14ac:dyDescent="0.35">
      <c r="B513" s="231">
        <v>7027</v>
      </c>
      <c r="C513" t="s">
        <v>654</v>
      </c>
      <c r="D513">
        <v>9</v>
      </c>
      <c r="E513">
        <v>21</v>
      </c>
      <c r="F513">
        <v>11</v>
      </c>
      <c r="G513">
        <v>32</v>
      </c>
      <c r="H513">
        <v>6</v>
      </c>
      <c r="I513">
        <v>2</v>
      </c>
      <c r="J513">
        <v>8</v>
      </c>
      <c r="K513">
        <v>132.46</v>
      </c>
      <c r="L513">
        <v>315</v>
      </c>
      <c r="M513">
        <v>165</v>
      </c>
      <c r="N513">
        <v>480</v>
      </c>
      <c r="O513">
        <v>75</v>
      </c>
      <c r="P513">
        <v>30</v>
      </c>
      <c r="Q513">
        <v>105</v>
      </c>
      <c r="R513">
        <v>6</v>
      </c>
      <c r="S513">
        <v>87.460000000000008</v>
      </c>
      <c r="T513">
        <v>15</v>
      </c>
      <c r="U513">
        <v>11</v>
      </c>
      <c r="V513">
        <v>165</v>
      </c>
      <c r="W513">
        <v>30</v>
      </c>
      <c r="X513">
        <v>8</v>
      </c>
      <c r="Y513">
        <v>120</v>
      </c>
      <c r="Z513">
        <v>30</v>
      </c>
      <c r="AA513" s="430">
        <v>6</v>
      </c>
      <c r="AB513" s="238">
        <v>90</v>
      </c>
      <c r="AC513" s="238">
        <v>0</v>
      </c>
      <c r="AD513" s="238">
        <v>6</v>
      </c>
      <c r="AE513" s="238">
        <v>90</v>
      </c>
      <c r="AF513" s="238">
        <v>0</v>
      </c>
      <c r="AG513">
        <v>1</v>
      </c>
    </row>
    <row r="514" spans="2:33" x14ac:dyDescent="0.35">
      <c r="B514" s="231">
        <v>7067</v>
      </c>
      <c r="C514" t="s">
        <v>655</v>
      </c>
      <c r="D514">
        <v>1</v>
      </c>
      <c r="E514">
        <v>1</v>
      </c>
      <c r="F514">
        <v>1</v>
      </c>
      <c r="G514">
        <v>2</v>
      </c>
      <c r="H514">
        <v>1</v>
      </c>
      <c r="I514">
        <v>1</v>
      </c>
      <c r="J514">
        <v>2</v>
      </c>
      <c r="K514">
        <v>15</v>
      </c>
      <c r="L514">
        <v>0</v>
      </c>
      <c r="M514">
        <v>15</v>
      </c>
      <c r="N514">
        <v>15</v>
      </c>
      <c r="O514">
        <v>15</v>
      </c>
      <c r="P514">
        <v>15</v>
      </c>
      <c r="Q514">
        <v>30</v>
      </c>
      <c r="R514">
        <v>1</v>
      </c>
      <c r="S514">
        <v>15</v>
      </c>
      <c r="T514">
        <v>0</v>
      </c>
      <c r="U514">
        <v>0</v>
      </c>
      <c r="V514">
        <v>0</v>
      </c>
      <c r="W514">
        <v>0</v>
      </c>
      <c r="X514">
        <v>2</v>
      </c>
      <c r="Y514">
        <v>15</v>
      </c>
      <c r="Z514">
        <v>30</v>
      </c>
      <c r="AA514" s="430">
        <v>0</v>
      </c>
      <c r="AB514" s="238">
        <v>0</v>
      </c>
      <c r="AC514" s="238">
        <v>0</v>
      </c>
      <c r="AD514" s="238">
        <v>0</v>
      </c>
      <c r="AE514" s="238">
        <v>0</v>
      </c>
      <c r="AF514" s="238">
        <v>0</v>
      </c>
      <c r="AG514">
        <v>0</v>
      </c>
    </row>
    <row r="515" spans="2:33" x14ac:dyDescent="0.35">
      <c r="B515" s="231">
        <v>50403</v>
      </c>
      <c r="C515" t="s">
        <v>656</v>
      </c>
      <c r="D515">
        <v>26</v>
      </c>
      <c r="E515">
        <v>28</v>
      </c>
      <c r="F515">
        <v>22</v>
      </c>
      <c r="G515">
        <v>50</v>
      </c>
      <c r="H515">
        <v>5</v>
      </c>
      <c r="I515">
        <v>2</v>
      </c>
      <c r="J515">
        <v>7</v>
      </c>
      <c r="K515">
        <v>390</v>
      </c>
      <c r="L515">
        <v>420</v>
      </c>
      <c r="M515">
        <v>330</v>
      </c>
      <c r="N515">
        <v>750</v>
      </c>
      <c r="O515">
        <v>75</v>
      </c>
      <c r="P515">
        <v>30</v>
      </c>
      <c r="Q515">
        <v>105</v>
      </c>
      <c r="R515">
        <v>2</v>
      </c>
      <c r="S515">
        <v>30</v>
      </c>
      <c r="T515">
        <v>0</v>
      </c>
      <c r="U515">
        <v>10</v>
      </c>
      <c r="V515">
        <v>150</v>
      </c>
      <c r="W515">
        <v>15</v>
      </c>
      <c r="X515">
        <v>55</v>
      </c>
      <c r="Y515">
        <v>825</v>
      </c>
      <c r="Z515">
        <v>45</v>
      </c>
      <c r="AA515" s="430">
        <v>11</v>
      </c>
      <c r="AB515" s="238">
        <v>165</v>
      </c>
      <c r="AC515" s="238">
        <v>30</v>
      </c>
      <c r="AD515" s="238">
        <v>0</v>
      </c>
      <c r="AE515" s="238">
        <v>0</v>
      </c>
      <c r="AF515" s="238">
        <v>0</v>
      </c>
      <c r="AG515">
        <v>0</v>
      </c>
    </row>
    <row r="516" spans="2:33" x14ac:dyDescent="0.35">
      <c r="B516" s="231">
        <v>50405</v>
      </c>
      <c r="C516" t="s">
        <v>657</v>
      </c>
      <c r="D516">
        <v>2</v>
      </c>
      <c r="E516">
        <v>11</v>
      </c>
      <c r="F516">
        <v>5</v>
      </c>
      <c r="G516">
        <v>16</v>
      </c>
      <c r="H516">
        <v>3</v>
      </c>
      <c r="I516">
        <v>4</v>
      </c>
      <c r="J516">
        <v>7</v>
      </c>
      <c r="K516">
        <v>30</v>
      </c>
      <c r="L516">
        <v>165</v>
      </c>
      <c r="M516">
        <v>75</v>
      </c>
      <c r="N516">
        <v>240</v>
      </c>
      <c r="O516">
        <v>45</v>
      </c>
      <c r="P516">
        <v>60</v>
      </c>
      <c r="Q516">
        <v>105</v>
      </c>
      <c r="R516">
        <v>2</v>
      </c>
      <c r="S516">
        <v>30</v>
      </c>
      <c r="T516">
        <v>0</v>
      </c>
      <c r="U516">
        <v>4</v>
      </c>
      <c r="V516">
        <v>60</v>
      </c>
      <c r="W516">
        <v>15</v>
      </c>
      <c r="X516">
        <v>2</v>
      </c>
      <c r="Y516">
        <v>30</v>
      </c>
      <c r="Z516">
        <v>15</v>
      </c>
      <c r="AA516" s="430">
        <v>0</v>
      </c>
      <c r="AB516" s="238">
        <v>0</v>
      </c>
      <c r="AC516" s="238">
        <v>0</v>
      </c>
      <c r="AD516" s="238">
        <v>0</v>
      </c>
      <c r="AE516" s="238">
        <v>0</v>
      </c>
      <c r="AF516" s="238">
        <v>0</v>
      </c>
      <c r="AG516">
        <v>0</v>
      </c>
    </row>
    <row r="517" spans="2:33" x14ac:dyDescent="0.35">
      <c r="B517" s="231">
        <v>50413</v>
      </c>
      <c r="C517" t="s">
        <v>658</v>
      </c>
      <c r="D517">
        <v>1</v>
      </c>
      <c r="E517">
        <v>1</v>
      </c>
      <c r="F517">
        <v>1</v>
      </c>
      <c r="G517">
        <v>2</v>
      </c>
      <c r="H517">
        <v>0</v>
      </c>
      <c r="I517">
        <v>1</v>
      </c>
      <c r="J517">
        <v>1</v>
      </c>
      <c r="K517">
        <v>15</v>
      </c>
      <c r="L517">
        <v>15</v>
      </c>
      <c r="M517">
        <v>15</v>
      </c>
      <c r="N517">
        <v>30</v>
      </c>
      <c r="O517">
        <v>0</v>
      </c>
      <c r="P517">
        <v>15</v>
      </c>
      <c r="Q517">
        <v>15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2</v>
      </c>
      <c r="Y517">
        <v>30</v>
      </c>
      <c r="Z517">
        <v>15</v>
      </c>
      <c r="AA517" s="430">
        <v>0</v>
      </c>
      <c r="AB517" s="238">
        <v>0</v>
      </c>
      <c r="AC517" s="238">
        <v>0</v>
      </c>
      <c r="AD517" s="238">
        <v>0</v>
      </c>
      <c r="AE517" s="238">
        <v>0</v>
      </c>
      <c r="AF517" s="238">
        <v>0</v>
      </c>
      <c r="AG517">
        <v>0</v>
      </c>
    </row>
    <row r="518" spans="2:33" x14ac:dyDescent="0.35">
      <c r="B518" s="231">
        <v>50416</v>
      </c>
      <c r="C518" t="s">
        <v>659</v>
      </c>
      <c r="D518">
        <v>13</v>
      </c>
      <c r="E518">
        <v>26</v>
      </c>
      <c r="F518">
        <v>11</v>
      </c>
      <c r="G518">
        <v>37</v>
      </c>
      <c r="H518">
        <v>10</v>
      </c>
      <c r="I518">
        <v>6</v>
      </c>
      <c r="J518">
        <v>16</v>
      </c>
      <c r="K518">
        <v>195</v>
      </c>
      <c r="L518">
        <v>390</v>
      </c>
      <c r="M518">
        <v>165</v>
      </c>
      <c r="N518">
        <v>555</v>
      </c>
      <c r="O518">
        <v>150</v>
      </c>
      <c r="P518">
        <v>90</v>
      </c>
      <c r="Q518">
        <v>240</v>
      </c>
      <c r="R518">
        <v>12</v>
      </c>
      <c r="S518">
        <v>180</v>
      </c>
      <c r="T518">
        <v>45</v>
      </c>
      <c r="U518">
        <v>8</v>
      </c>
      <c r="V518">
        <v>120</v>
      </c>
      <c r="W518">
        <v>0</v>
      </c>
      <c r="X518">
        <v>0</v>
      </c>
      <c r="Y518">
        <v>0</v>
      </c>
      <c r="Z518">
        <v>0</v>
      </c>
      <c r="AA518" s="430">
        <v>0</v>
      </c>
      <c r="AB518" s="238">
        <v>0</v>
      </c>
      <c r="AC518" s="238">
        <v>0</v>
      </c>
      <c r="AD518" s="238">
        <v>0</v>
      </c>
      <c r="AE518" s="238">
        <v>0</v>
      </c>
      <c r="AF518" s="238">
        <v>0</v>
      </c>
      <c r="AG518">
        <v>0</v>
      </c>
    </row>
    <row r="519" spans="2:33" x14ac:dyDescent="0.35">
      <c r="B519" s="231">
        <v>50428</v>
      </c>
      <c r="C519" t="s">
        <v>660</v>
      </c>
      <c r="D519">
        <v>1</v>
      </c>
      <c r="E519">
        <v>20</v>
      </c>
      <c r="F519">
        <v>7</v>
      </c>
      <c r="G519">
        <v>27</v>
      </c>
      <c r="H519">
        <v>14</v>
      </c>
      <c r="I519">
        <v>6</v>
      </c>
      <c r="J519">
        <v>20</v>
      </c>
      <c r="K519">
        <v>15</v>
      </c>
      <c r="L519">
        <v>300</v>
      </c>
      <c r="M519">
        <v>105</v>
      </c>
      <c r="N519">
        <v>405</v>
      </c>
      <c r="O519">
        <v>199</v>
      </c>
      <c r="P519">
        <v>88</v>
      </c>
      <c r="Q519">
        <v>287</v>
      </c>
      <c r="R519">
        <v>0</v>
      </c>
      <c r="S519">
        <v>0</v>
      </c>
      <c r="T519">
        <v>0</v>
      </c>
      <c r="U519">
        <v>2</v>
      </c>
      <c r="V519">
        <v>30</v>
      </c>
      <c r="W519">
        <v>15</v>
      </c>
      <c r="X519">
        <v>5</v>
      </c>
      <c r="Y519">
        <v>75</v>
      </c>
      <c r="Z519">
        <v>60</v>
      </c>
      <c r="AA519" s="430">
        <v>0</v>
      </c>
      <c r="AB519" s="238">
        <v>0</v>
      </c>
      <c r="AC519" s="238">
        <v>0</v>
      </c>
      <c r="AD519" s="238">
        <v>0</v>
      </c>
      <c r="AE519" s="238">
        <v>0</v>
      </c>
      <c r="AF519" s="238">
        <v>0</v>
      </c>
      <c r="AG519">
        <v>0</v>
      </c>
    </row>
    <row r="520" spans="2:33" x14ac:dyDescent="0.35">
      <c r="B520" s="231">
        <v>50429</v>
      </c>
      <c r="C520" t="s">
        <v>661</v>
      </c>
      <c r="D520">
        <v>6</v>
      </c>
      <c r="E520">
        <v>18</v>
      </c>
      <c r="F520">
        <v>16</v>
      </c>
      <c r="G520">
        <v>34</v>
      </c>
      <c r="H520">
        <v>10</v>
      </c>
      <c r="I520">
        <v>9</v>
      </c>
      <c r="J520">
        <v>19</v>
      </c>
      <c r="K520">
        <v>90</v>
      </c>
      <c r="L520">
        <v>255</v>
      </c>
      <c r="M520">
        <v>240</v>
      </c>
      <c r="N520">
        <v>495</v>
      </c>
      <c r="O520">
        <v>141</v>
      </c>
      <c r="P520">
        <v>133</v>
      </c>
      <c r="Q520">
        <v>274</v>
      </c>
      <c r="R520">
        <v>5</v>
      </c>
      <c r="S520">
        <v>75</v>
      </c>
      <c r="T520">
        <v>13</v>
      </c>
      <c r="U520">
        <v>3</v>
      </c>
      <c r="V520">
        <v>45</v>
      </c>
      <c r="W520">
        <v>28</v>
      </c>
      <c r="X520">
        <v>4</v>
      </c>
      <c r="Y520">
        <v>60</v>
      </c>
      <c r="Z520">
        <v>0</v>
      </c>
      <c r="AA520" s="430">
        <v>9</v>
      </c>
      <c r="AB520" s="238">
        <v>135</v>
      </c>
      <c r="AC520" s="238">
        <v>13</v>
      </c>
      <c r="AD520" s="238">
        <v>5</v>
      </c>
      <c r="AE520" s="238">
        <v>75</v>
      </c>
      <c r="AF520" s="238">
        <v>0</v>
      </c>
      <c r="AG520">
        <v>0</v>
      </c>
    </row>
    <row r="521" spans="2:33" x14ac:dyDescent="0.35">
      <c r="B521" s="231">
        <v>50439</v>
      </c>
      <c r="C521" t="s">
        <v>662</v>
      </c>
      <c r="D521">
        <v>9</v>
      </c>
      <c r="E521">
        <v>18</v>
      </c>
      <c r="F521">
        <v>7</v>
      </c>
      <c r="G521">
        <v>25</v>
      </c>
      <c r="H521">
        <v>3</v>
      </c>
      <c r="I521">
        <v>2</v>
      </c>
      <c r="J521">
        <v>5</v>
      </c>
      <c r="K521">
        <v>135</v>
      </c>
      <c r="L521">
        <v>270</v>
      </c>
      <c r="M521">
        <v>105</v>
      </c>
      <c r="N521">
        <v>375</v>
      </c>
      <c r="O521">
        <v>45</v>
      </c>
      <c r="P521">
        <v>30</v>
      </c>
      <c r="Q521">
        <v>75</v>
      </c>
      <c r="R521">
        <v>1</v>
      </c>
      <c r="S521">
        <v>15</v>
      </c>
      <c r="T521">
        <v>15</v>
      </c>
      <c r="U521">
        <v>2</v>
      </c>
      <c r="V521">
        <v>30</v>
      </c>
      <c r="W521">
        <v>15</v>
      </c>
      <c r="X521">
        <v>29</v>
      </c>
      <c r="Y521">
        <v>435</v>
      </c>
      <c r="Z521">
        <v>30</v>
      </c>
      <c r="AA521" s="430">
        <v>11</v>
      </c>
      <c r="AB521" s="238">
        <v>165</v>
      </c>
      <c r="AC521" s="238">
        <v>15</v>
      </c>
      <c r="AD521" s="238">
        <v>9</v>
      </c>
      <c r="AE521" s="238">
        <v>135</v>
      </c>
      <c r="AF521" s="238">
        <v>15</v>
      </c>
      <c r="AG521">
        <v>3</v>
      </c>
    </row>
    <row r="522" spans="2:33" x14ac:dyDescent="0.35">
      <c r="B522" s="231">
        <v>50442</v>
      </c>
      <c r="C522" t="s">
        <v>663</v>
      </c>
      <c r="D522">
        <v>6</v>
      </c>
      <c r="E522">
        <v>13</v>
      </c>
      <c r="F522">
        <v>8</v>
      </c>
      <c r="G522">
        <v>21</v>
      </c>
      <c r="H522">
        <v>3</v>
      </c>
      <c r="I522">
        <v>1</v>
      </c>
      <c r="J522">
        <v>4</v>
      </c>
      <c r="K522">
        <v>90</v>
      </c>
      <c r="L522">
        <v>195</v>
      </c>
      <c r="M522">
        <v>120</v>
      </c>
      <c r="N522">
        <v>315</v>
      </c>
      <c r="O522">
        <v>45</v>
      </c>
      <c r="P522">
        <v>15</v>
      </c>
      <c r="Q522">
        <v>60</v>
      </c>
      <c r="R522">
        <v>3</v>
      </c>
      <c r="S522">
        <v>45</v>
      </c>
      <c r="T522">
        <v>0</v>
      </c>
      <c r="U522">
        <v>1</v>
      </c>
      <c r="V522">
        <v>15</v>
      </c>
      <c r="W522">
        <v>0</v>
      </c>
      <c r="X522">
        <v>8</v>
      </c>
      <c r="Y522">
        <v>120</v>
      </c>
      <c r="Z522">
        <v>15</v>
      </c>
      <c r="AA522" s="430">
        <v>0</v>
      </c>
      <c r="AB522" s="238">
        <v>0</v>
      </c>
      <c r="AC522" s="238">
        <v>0</v>
      </c>
      <c r="AD522" s="238">
        <v>0</v>
      </c>
      <c r="AE522" s="238">
        <v>0</v>
      </c>
      <c r="AF522" s="238">
        <v>0</v>
      </c>
      <c r="AG522">
        <v>0</v>
      </c>
    </row>
    <row r="523" spans="2:33" x14ac:dyDescent="0.35">
      <c r="B523" s="231">
        <v>50443</v>
      </c>
      <c r="C523" t="s">
        <v>1256</v>
      </c>
      <c r="D523">
        <v>17</v>
      </c>
      <c r="E523">
        <v>24</v>
      </c>
      <c r="F523">
        <v>8</v>
      </c>
      <c r="G523">
        <v>32</v>
      </c>
      <c r="H523">
        <v>2</v>
      </c>
      <c r="I523">
        <v>0</v>
      </c>
      <c r="J523">
        <v>2</v>
      </c>
      <c r="K523">
        <v>255</v>
      </c>
      <c r="L523">
        <v>360</v>
      </c>
      <c r="M523">
        <v>120</v>
      </c>
      <c r="N523">
        <v>480</v>
      </c>
      <c r="O523">
        <v>30</v>
      </c>
      <c r="P523">
        <v>0</v>
      </c>
      <c r="Q523">
        <v>30</v>
      </c>
      <c r="R523">
        <v>14</v>
      </c>
      <c r="S523">
        <v>210</v>
      </c>
      <c r="T523">
        <v>0</v>
      </c>
      <c r="U523">
        <v>22</v>
      </c>
      <c r="V523">
        <v>330</v>
      </c>
      <c r="W523">
        <v>15</v>
      </c>
      <c r="X523">
        <v>13</v>
      </c>
      <c r="Y523">
        <v>195</v>
      </c>
      <c r="Z523">
        <v>15</v>
      </c>
      <c r="AA523" s="430">
        <v>18</v>
      </c>
      <c r="AB523" s="238">
        <v>270</v>
      </c>
      <c r="AC523" s="238">
        <v>0</v>
      </c>
      <c r="AD523" s="238">
        <v>7</v>
      </c>
      <c r="AE523" s="238">
        <v>105</v>
      </c>
      <c r="AF523" s="238">
        <v>0</v>
      </c>
      <c r="AG523">
        <v>2</v>
      </c>
    </row>
    <row r="524" spans="2:33" x14ac:dyDescent="0.35">
      <c r="B524" s="231">
        <v>50452</v>
      </c>
      <c r="C524" t="s">
        <v>665</v>
      </c>
      <c r="D524">
        <v>7</v>
      </c>
      <c r="E524">
        <v>20</v>
      </c>
      <c r="F524">
        <v>6</v>
      </c>
      <c r="G524">
        <v>26</v>
      </c>
      <c r="H524">
        <v>9</v>
      </c>
      <c r="I524">
        <v>2</v>
      </c>
      <c r="J524">
        <v>11</v>
      </c>
      <c r="K524">
        <v>105</v>
      </c>
      <c r="L524">
        <v>300</v>
      </c>
      <c r="M524">
        <v>90</v>
      </c>
      <c r="N524">
        <v>390</v>
      </c>
      <c r="O524">
        <v>135</v>
      </c>
      <c r="P524">
        <v>30</v>
      </c>
      <c r="Q524">
        <v>165</v>
      </c>
      <c r="R524">
        <v>16</v>
      </c>
      <c r="S524">
        <v>240</v>
      </c>
      <c r="T524">
        <v>15</v>
      </c>
      <c r="U524">
        <v>1</v>
      </c>
      <c r="V524">
        <v>15</v>
      </c>
      <c r="W524">
        <v>0</v>
      </c>
      <c r="X524">
        <v>0</v>
      </c>
      <c r="Y524">
        <v>0</v>
      </c>
      <c r="Z524">
        <v>0</v>
      </c>
      <c r="AA524" s="430">
        <v>3</v>
      </c>
      <c r="AB524" s="238">
        <v>45</v>
      </c>
      <c r="AC524" s="238">
        <v>0</v>
      </c>
      <c r="AD524" s="238">
        <v>2</v>
      </c>
      <c r="AE524" s="238">
        <v>30</v>
      </c>
      <c r="AF524" s="238">
        <v>0</v>
      </c>
      <c r="AG524">
        <v>0</v>
      </c>
    </row>
    <row r="525" spans="2:33" x14ac:dyDescent="0.35">
      <c r="B525" s="231">
        <v>50460</v>
      </c>
      <c r="C525" t="s">
        <v>666</v>
      </c>
      <c r="D525">
        <v>0</v>
      </c>
      <c r="E525">
        <v>1</v>
      </c>
      <c r="F525">
        <v>0</v>
      </c>
      <c r="G525">
        <v>1</v>
      </c>
      <c r="H525">
        <v>1</v>
      </c>
      <c r="I525">
        <v>0</v>
      </c>
      <c r="J525">
        <v>1</v>
      </c>
      <c r="K525">
        <v>0</v>
      </c>
      <c r="L525">
        <v>15</v>
      </c>
      <c r="M525">
        <v>0</v>
      </c>
      <c r="N525">
        <v>15</v>
      </c>
      <c r="O525">
        <v>15</v>
      </c>
      <c r="P525">
        <v>0</v>
      </c>
      <c r="Q525">
        <v>15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 s="430">
        <v>0</v>
      </c>
      <c r="AB525" s="238">
        <v>0</v>
      </c>
      <c r="AC525" s="238">
        <v>0</v>
      </c>
      <c r="AD525" s="238">
        <v>0</v>
      </c>
      <c r="AE525" s="238">
        <v>0</v>
      </c>
      <c r="AF525" s="238">
        <v>0</v>
      </c>
      <c r="AG525">
        <v>0</v>
      </c>
    </row>
    <row r="526" spans="2:33" x14ac:dyDescent="0.35">
      <c r="B526" s="231">
        <v>50467</v>
      </c>
      <c r="C526" t="s">
        <v>667</v>
      </c>
      <c r="D526">
        <v>12</v>
      </c>
      <c r="E526">
        <v>21</v>
      </c>
      <c r="F526">
        <v>15</v>
      </c>
      <c r="G526">
        <v>36</v>
      </c>
      <c r="H526">
        <v>3</v>
      </c>
      <c r="I526">
        <v>4</v>
      </c>
      <c r="J526">
        <v>7</v>
      </c>
      <c r="K526">
        <v>180</v>
      </c>
      <c r="L526">
        <v>315</v>
      </c>
      <c r="M526">
        <v>225</v>
      </c>
      <c r="N526">
        <v>540</v>
      </c>
      <c r="O526">
        <v>45</v>
      </c>
      <c r="P526">
        <v>60</v>
      </c>
      <c r="Q526">
        <v>105</v>
      </c>
      <c r="R526">
        <v>36</v>
      </c>
      <c r="S526">
        <v>540</v>
      </c>
      <c r="T526">
        <v>60</v>
      </c>
      <c r="U526">
        <v>6</v>
      </c>
      <c r="V526">
        <v>90</v>
      </c>
      <c r="W526">
        <v>30</v>
      </c>
      <c r="X526">
        <v>2</v>
      </c>
      <c r="Y526">
        <v>30</v>
      </c>
      <c r="Z526">
        <v>15</v>
      </c>
      <c r="AA526" s="430">
        <v>14</v>
      </c>
      <c r="AB526" s="238">
        <v>210</v>
      </c>
      <c r="AC526" s="238">
        <v>0</v>
      </c>
      <c r="AD526" s="238">
        <v>14</v>
      </c>
      <c r="AE526" s="238">
        <v>210</v>
      </c>
      <c r="AF526" s="238">
        <v>0</v>
      </c>
      <c r="AG526">
        <v>0</v>
      </c>
    </row>
    <row r="527" spans="2:33" x14ac:dyDescent="0.35">
      <c r="B527" s="231">
        <v>50469</v>
      </c>
      <c r="C527" t="s">
        <v>668</v>
      </c>
      <c r="D527">
        <v>9</v>
      </c>
      <c r="E527">
        <v>18</v>
      </c>
      <c r="F527">
        <v>17</v>
      </c>
      <c r="G527">
        <v>35</v>
      </c>
      <c r="H527">
        <v>0</v>
      </c>
      <c r="I527">
        <v>1</v>
      </c>
      <c r="J527">
        <v>1</v>
      </c>
      <c r="K527">
        <v>135</v>
      </c>
      <c r="L527">
        <v>270</v>
      </c>
      <c r="M527">
        <v>255</v>
      </c>
      <c r="N527">
        <v>525</v>
      </c>
      <c r="O527">
        <v>0</v>
      </c>
      <c r="P527">
        <v>15</v>
      </c>
      <c r="Q527">
        <v>15</v>
      </c>
      <c r="R527">
        <v>0</v>
      </c>
      <c r="S527">
        <v>0</v>
      </c>
      <c r="T527">
        <v>0</v>
      </c>
      <c r="U527">
        <v>7</v>
      </c>
      <c r="V527">
        <v>105</v>
      </c>
      <c r="W527">
        <v>0</v>
      </c>
      <c r="X527">
        <v>36</v>
      </c>
      <c r="Y527">
        <v>540</v>
      </c>
      <c r="Z527">
        <v>15</v>
      </c>
      <c r="AA527" s="430">
        <v>1</v>
      </c>
      <c r="AB527" s="238">
        <v>15</v>
      </c>
      <c r="AC527" s="238">
        <v>0</v>
      </c>
      <c r="AD527" s="238">
        <v>0</v>
      </c>
      <c r="AE527" s="238">
        <v>0</v>
      </c>
      <c r="AF527" s="238">
        <v>0</v>
      </c>
      <c r="AG527">
        <v>0</v>
      </c>
    </row>
    <row r="528" spans="2:33" x14ac:dyDescent="0.35">
      <c r="B528" s="231">
        <v>50471</v>
      </c>
      <c r="C528" t="s">
        <v>669</v>
      </c>
      <c r="D528">
        <v>0</v>
      </c>
      <c r="E528">
        <v>1</v>
      </c>
      <c r="F528">
        <v>0</v>
      </c>
      <c r="G528">
        <v>1</v>
      </c>
      <c r="H528">
        <v>1</v>
      </c>
      <c r="I528">
        <v>0</v>
      </c>
      <c r="J528">
        <v>1</v>
      </c>
      <c r="K528">
        <v>0</v>
      </c>
      <c r="L528">
        <v>15</v>
      </c>
      <c r="M528">
        <v>0</v>
      </c>
      <c r="N528">
        <v>15</v>
      </c>
      <c r="O528">
        <v>15</v>
      </c>
      <c r="P528">
        <v>0</v>
      </c>
      <c r="Q528">
        <v>15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 s="430">
        <v>0</v>
      </c>
      <c r="AB528" s="238">
        <v>0</v>
      </c>
      <c r="AC528" s="238">
        <v>0</v>
      </c>
      <c r="AD528" s="238">
        <v>0</v>
      </c>
      <c r="AE528" s="238">
        <v>0</v>
      </c>
      <c r="AF528" s="238">
        <v>0</v>
      </c>
      <c r="AG528">
        <v>0</v>
      </c>
    </row>
    <row r="529" spans="2:33" x14ac:dyDescent="0.35">
      <c r="B529" s="231">
        <v>50472</v>
      </c>
      <c r="C529" t="s">
        <v>670</v>
      </c>
      <c r="D529">
        <v>2</v>
      </c>
      <c r="E529">
        <v>17</v>
      </c>
      <c r="F529">
        <v>2</v>
      </c>
      <c r="G529">
        <v>19</v>
      </c>
      <c r="H529">
        <v>0</v>
      </c>
      <c r="I529">
        <v>0</v>
      </c>
      <c r="J529">
        <v>0</v>
      </c>
      <c r="K529">
        <v>30</v>
      </c>
      <c r="L529">
        <v>255</v>
      </c>
      <c r="M529">
        <v>30</v>
      </c>
      <c r="N529">
        <v>285</v>
      </c>
      <c r="O529">
        <v>0</v>
      </c>
      <c r="P529">
        <v>0</v>
      </c>
      <c r="Q529">
        <v>0</v>
      </c>
      <c r="R529">
        <v>1</v>
      </c>
      <c r="S529">
        <v>15</v>
      </c>
      <c r="T529">
        <v>0</v>
      </c>
      <c r="U529">
        <v>0</v>
      </c>
      <c r="V529">
        <v>0</v>
      </c>
      <c r="W529">
        <v>0</v>
      </c>
      <c r="X529">
        <v>5</v>
      </c>
      <c r="Y529">
        <v>75</v>
      </c>
      <c r="Z529">
        <v>0</v>
      </c>
      <c r="AA529" s="430">
        <v>3</v>
      </c>
      <c r="AB529" s="238">
        <v>45</v>
      </c>
      <c r="AC529" s="238">
        <v>0</v>
      </c>
      <c r="AD529" s="238">
        <v>0</v>
      </c>
      <c r="AE529" s="238">
        <v>0</v>
      </c>
      <c r="AF529" s="238">
        <v>0</v>
      </c>
      <c r="AG529">
        <v>0</v>
      </c>
    </row>
    <row r="530" spans="2:33" x14ac:dyDescent="0.35">
      <c r="B530" s="231">
        <v>50480</v>
      </c>
      <c r="C530" t="s">
        <v>671</v>
      </c>
      <c r="D530">
        <v>6</v>
      </c>
      <c r="E530">
        <v>12</v>
      </c>
      <c r="F530">
        <v>5</v>
      </c>
      <c r="G530">
        <v>17</v>
      </c>
      <c r="H530">
        <v>1</v>
      </c>
      <c r="I530">
        <v>0</v>
      </c>
      <c r="J530">
        <v>1</v>
      </c>
      <c r="K530">
        <v>90</v>
      </c>
      <c r="L530">
        <v>180</v>
      </c>
      <c r="M530">
        <v>75</v>
      </c>
      <c r="N530">
        <v>255</v>
      </c>
      <c r="O530">
        <v>15</v>
      </c>
      <c r="P530">
        <v>0</v>
      </c>
      <c r="Q530">
        <v>15</v>
      </c>
      <c r="R530">
        <v>0</v>
      </c>
      <c r="S530">
        <v>0</v>
      </c>
      <c r="T530">
        <v>0</v>
      </c>
      <c r="U530">
        <v>9</v>
      </c>
      <c r="V530">
        <v>135</v>
      </c>
      <c r="W530">
        <v>0</v>
      </c>
      <c r="X530">
        <v>2</v>
      </c>
      <c r="Y530">
        <v>30</v>
      </c>
      <c r="Z530">
        <v>0</v>
      </c>
      <c r="AA530" s="430">
        <v>5</v>
      </c>
      <c r="AB530" s="238">
        <v>75</v>
      </c>
      <c r="AC530" s="238">
        <v>0</v>
      </c>
      <c r="AD530" s="238">
        <v>5</v>
      </c>
      <c r="AE530" s="238">
        <v>75</v>
      </c>
      <c r="AF530" s="238">
        <v>0</v>
      </c>
      <c r="AG530">
        <v>0</v>
      </c>
    </row>
    <row r="531" spans="2:33" x14ac:dyDescent="0.35">
      <c r="B531" s="231">
        <v>50481</v>
      </c>
      <c r="C531" t="s">
        <v>672</v>
      </c>
      <c r="D531">
        <v>14</v>
      </c>
      <c r="E531">
        <v>40</v>
      </c>
      <c r="F531">
        <v>17</v>
      </c>
      <c r="G531">
        <v>57</v>
      </c>
      <c r="H531">
        <v>26</v>
      </c>
      <c r="I531">
        <v>13</v>
      </c>
      <c r="J531">
        <v>39</v>
      </c>
      <c r="K531">
        <v>210</v>
      </c>
      <c r="L531">
        <v>600</v>
      </c>
      <c r="M531">
        <v>255</v>
      </c>
      <c r="N531">
        <v>855</v>
      </c>
      <c r="O531">
        <v>390</v>
      </c>
      <c r="P531">
        <v>195</v>
      </c>
      <c r="Q531">
        <v>585</v>
      </c>
      <c r="R531">
        <v>3</v>
      </c>
      <c r="S531">
        <v>45</v>
      </c>
      <c r="T531">
        <v>30</v>
      </c>
      <c r="U531">
        <v>0</v>
      </c>
      <c r="V531">
        <v>0</v>
      </c>
      <c r="W531">
        <v>0</v>
      </c>
      <c r="X531">
        <v>2</v>
      </c>
      <c r="Y531">
        <v>30</v>
      </c>
      <c r="Z531">
        <v>15</v>
      </c>
      <c r="AA531" s="430">
        <v>7</v>
      </c>
      <c r="AB531" s="238">
        <v>105</v>
      </c>
      <c r="AC531" s="238">
        <v>15</v>
      </c>
      <c r="AD531" s="238">
        <v>0</v>
      </c>
      <c r="AE531" s="238">
        <v>0</v>
      </c>
      <c r="AF531" s="238">
        <v>0</v>
      </c>
      <c r="AG531">
        <v>1</v>
      </c>
    </row>
    <row r="532" spans="2:33" x14ac:dyDescent="0.35">
      <c r="B532" s="231">
        <v>50495</v>
      </c>
      <c r="C532" t="s">
        <v>673</v>
      </c>
      <c r="D532">
        <v>2</v>
      </c>
      <c r="E532">
        <v>13</v>
      </c>
      <c r="F532">
        <v>18</v>
      </c>
      <c r="G532">
        <v>31</v>
      </c>
      <c r="H532">
        <v>10</v>
      </c>
      <c r="I532">
        <v>15</v>
      </c>
      <c r="J532">
        <v>25</v>
      </c>
      <c r="K532">
        <v>30</v>
      </c>
      <c r="L532">
        <v>195</v>
      </c>
      <c r="M532">
        <v>270</v>
      </c>
      <c r="N532">
        <v>465</v>
      </c>
      <c r="O532">
        <v>150</v>
      </c>
      <c r="P532">
        <v>225</v>
      </c>
      <c r="Q532">
        <v>375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1</v>
      </c>
      <c r="Y532">
        <v>15</v>
      </c>
      <c r="Z532">
        <v>15</v>
      </c>
      <c r="AA532" s="430">
        <v>0</v>
      </c>
      <c r="AB532" s="238">
        <v>0</v>
      </c>
      <c r="AC532" s="238">
        <v>0</v>
      </c>
      <c r="AD532" s="238">
        <v>0</v>
      </c>
      <c r="AE532" s="238">
        <v>0</v>
      </c>
      <c r="AF532" s="238">
        <v>0</v>
      </c>
      <c r="AG532">
        <v>0</v>
      </c>
    </row>
    <row r="533" spans="2:33" x14ac:dyDescent="0.35">
      <c r="B533" s="231">
        <v>50506</v>
      </c>
      <c r="C533" t="s">
        <v>674</v>
      </c>
      <c r="D533">
        <v>0</v>
      </c>
      <c r="E533">
        <v>1</v>
      </c>
      <c r="F533">
        <v>0</v>
      </c>
      <c r="G533">
        <v>1</v>
      </c>
      <c r="H533">
        <v>0</v>
      </c>
      <c r="I533">
        <v>0</v>
      </c>
      <c r="J533">
        <v>0</v>
      </c>
      <c r="K533">
        <v>0</v>
      </c>
      <c r="L533">
        <v>13</v>
      </c>
      <c r="M533">
        <v>0</v>
      </c>
      <c r="N533">
        <v>13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 s="430">
        <v>0</v>
      </c>
      <c r="AB533" s="238">
        <v>0</v>
      </c>
      <c r="AC533" s="238">
        <v>0</v>
      </c>
      <c r="AD533" s="238">
        <v>0</v>
      </c>
      <c r="AE533" s="238">
        <v>0</v>
      </c>
      <c r="AF533" s="238">
        <v>0</v>
      </c>
      <c r="AG533">
        <v>0</v>
      </c>
    </row>
    <row r="534" spans="2:33" x14ac:dyDescent="0.35">
      <c r="B534" s="231">
        <v>50512</v>
      </c>
      <c r="C534" t="s">
        <v>675</v>
      </c>
      <c r="D534">
        <v>25</v>
      </c>
      <c r="E534">
        <v>46</v>
      </c>
      <c r="F534">
        <v>19</v>
      </c>
      <c r="G534">
        <v>65</v>
      </c>
      <c r="H534">
        <v>22</v>
      </c>
      <c r="I534">
        <v>12</v>
      </c>
      <c r="J534">
        <v>34</v>
      </c>
      <c r="K534">
        <v>375</v>
      </c>
      <c r="L534">
        <v>690</v>
      </c>
      <c r="M534">
        <v>285</v>
      </c>
      <c r="N534">
        <v>975</v>
      </c>
      <c r="O534">
        <v>330</v>
      </c>
      <c r="P534">
        <v>180</v>
      </c>
      <c r="Q534">
        <v>510</v>
      </c>
      <c r="R534">
        <v>0</v>
      </c>
      <c r="S534">
        <v>0</v>
      </c>
      <c r="T534">
        <v>0</v>
      </c>
      <c r="U534">
        <v>1</v>
      </c>
      <c r="V534">
        <v>15</v>
      </c>
      <c r="W534">
        <v>0</v>
      </c>
      <c r="X534">
        <v>0</v>
      </c>
      <c r="Y534">
        <v>0</v>
      </c>
      <c r="Z534">
        <v>0</v>
      </c>
      <c r="AA534" s="430">
        <v>1</v>
      </c>
      <c r="AB534" s="238">
        <v>15</v>
      </c>
      <c r="AC534" s="238">
        <v>0</v>
      </c>
      <c r="AD534" s="238">
        <v>1</v>
      </c>
      <c r="AE534" s="238">
        <v>15</v>
      </c>
      <c r="AF534" s="238">
        <v>0</v>
      </c>
      <c r="AG534">
        <v>0</v>
      </c>
    </row>
    <row r="535" spans="2:33" x14ac:dyDescent="0.35">
      <c r="B535" s="231">
        <v>50514</v>
      </c>
      <c r="C535" t="s">
        <v>1270</v>
      </c>
      <c r="D535">
        <v>0</v>
      </c>
      <c r="E535">
        <v>1</v>
      </c>
      <c r="F535">
        <v>0</v>
      </c>
      <c r="G535">
        <v>1</v>
      </c>
      <c r="H535">
        <v>0</v>
      </c>
      <c r="I535">
        <v>0</v>
      </c>
      <c r="J535">
        <v>0</v>
      </c>
      <c r="K535">
        <v>0</v>
      </c>
      <c r="L535">
        <v>15</v>
      </c>
      <c r="M535">
        <v>0</v>
      </c>
      <c r="N535">
        <v>15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 s="430">
        <v>0</v>
      </c>
      <c r="AB535" s="238">
        <v>0</v>
      </c>
      <c r="AC535" s="238">
        <v>0</v>
      </c>
      <c r="AD535" s="238">
        <v>0</v>
      </c>
      <c r="AE535" s="238">
        <v>0</v>
      </c>
      <c r="AF535" s="238">
        <v>0</v>
      </c>
      <c r="AG535">
        <v>0</v>
      </c>
    </row>
    <row r="536" spans="2:33" x14ac:dyDescent="0.35">
      <c r="B536" s="231">
        <v>50524</v>
      </c>
      <c r="C536" t="s">
        <v>676</v>
      </c>
      <c r="D536">
        <v>1</v>
      </c>
      <c r="E536">
        <v>1</v>
      </c>
      <c r="F536">
        <v>2</v>
      </c>
      <c r="G536">
        <v>3</v>
      </c>
      <c r="H536">
        <v>1</v>
      </c>
      <c r="I536">
        <v>1</v>
      </c>
      <c r="J536">
        <v>2</v>
      </c>
      <c r="K536">
        <v>15</v>
      </c>
      <c r="L536">
        <v>15</v>
      </c>
      <c r="M536">
        <v>15</v>
      </c>
      <c r="N536">
        <v>30</v>
      </c>
      <c r="O536">
        <v>15</v>
      </c>
      <c r="P536">
        <v>15</v>
      </c>
      <c r="Q536">
        <v>30</v>
      </c>
      <c r="R536">
        <v>2</v>
      </c>
      <c r="S536">
        <v>30</v>
      </c>
      <c r="T536">
        <v>15</v>
      </c>
      <c r="U536">
        <v>0</v>
      </c>
      <c r="V536">
        <v>0</v>
      </c>
      <c r="W536">
        <v>0</v>
      </c>
      <c r="X536">
        <v>1</v>
      </c>
      <c r="Y536">
        <v>0</v>
      </c>
      <c r="Z536">
        <v>15</v>
      </c>
      <c r="AA536" s="430">
        <v>0</v>
      </c>
      <c r="AB536" s="238">
        <v>0</v>
      </c>
      <c r="AC536" s="238">
        <v>0</v>
      </c>
      <c r="AD536" s="238">
        <v>0</v>
      </c>
      <c r="AE536" s="238">
        <v>0</v>
      </c>
      <c r="AF536" s="238">
        <v>0</v>
      </c>
      <c r="AG536">
        <v>0</v>
      </c>
    </row>
    <row r="537" spans="2:33" x14ac:dyDescent="0.35">
      <c r="B537" s="231">
        <v>50528</v>
      </c>
      <c r="C537" t="s">
        <v>677</v>
      </c>
      <c r="D537">
        <v>1</v>
      </c>
      <c r="E537">
        <v>19</v>
      </c>
      <c r="F537">
        <v>7</v>
      </c>
      <c r="G537">
        <v>26</v>
      </c>
      <c r="H537">
        <v>17</v>
      </c>
      <c r="I537">
        <v>6</v>
      </c>
      <c r="J537">
        <v>23</v>
      </c>
      <c r="K537">
        <v>15</v>
      </c>
      <c r="L537">
        <v>285</v>
      </c>
      <c r="M537">
        <v>105</v>
      </c>
      <c r="N537">
        <v>390</v>
      </c>
      <c r="O537">
        <v>255</v>
      </c>
      <c r="P537">
        <v>90</v>
      </c>
      <c r="Q537">
        <v>345</v>
      </c>
      <c r="R537">
        <v>1</v>
      </c>
      <c r="S537">
        <v>15</v>
      </c>
      <c r="T537">
        <v>15</v>
      </c>
      <c r="U537">
        <v>0</v>
      </c>
      <c r="V537">
        <v>0</v>
      </c>
      <c r="W537">
        <v>0</v>
      </c>
      <c r="X537">
        <v>2</v>
      </c>
      <c r="Y537">
        <v>30</v>
      </c>
      <c r="Z537">
        <v>30</v>
      </c>
      <c r="AA537" s="430">
        <v>0</v>
      </c>
      <c r="AB537" s="238">
        <v>0</v>
      </c>
      <c r="AC537" s="238">
        <v>0</v>
      </c>
      <c r="AD537" s="238">
        <v>0</v>
      </c>
      <c r="AE537" s="238">
        <v>0</v>
      </c>
      <c r="AF537" s="238">
        <v>0</v>
      </c>
      <c r="AG537">
        <v>0</v>
      </c>
    </row>
    <row r="538" spans="2:33" x14ac:dyDescent="0.35">
      <c r="B538" s="231">
        <v>50532</v>
      </c>
      <c r="C538" t="s">
        <v>678</v>
      </c>
      <c r="D538">
        <v>0</v>
      </c>
      <c r="E538">
        <v>1</v>
      </c>
      <c r="F538">
        <v>1</v>
      </c>
      <c r="G538">
        <v>2</v>
      </c>
      <c r="H538">
        <v>1</v>
      </c>
      <c r="I538">
        <v>1</v>
      </c>
      <c r="J538">
        <v>2</v>
      </c>
      <c r="K538">
        <v>0</v>
      </c>
      <c r="L538">
        <v>15</v>
      </c>
      <c r="M538">
        <v>15</v>
      </c>
      <c r="N538">
        <v>30</v>
      </c>
      <c r="O538">
        <v>15</v>
      </c>
      <c r="P538">
        <v>15</v>
      </c>
      <c r="Q538">
        <v>30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1</v>
      </c>
      <c r="Y538">
        <v>15</v>
      </c>
      <c r="Z538">
        <v>15</v>
      </c>
      <c r="AA538" s="430">
        <v>0</v>
      </c>
      <c r="AB538" s="238">
        <v>0</v>
      </c>
      <c r="AC538" s="238">
        <v>0</v>
      </c>
      <c r="AD538" s="238">
        <v>0</v>
      </c>
      <c r="AE538" s="238">
        <v>0</v>
      </c>
      <c r="AF538" s="238">
        <v>0</v>
      </c>
      <c r="AG538">
        <v>0</v>
      </c>
    </row>
    <row r="539" spans="2:33" x14ac:dyDescent="0.35">
      <c r="B539" s="231">
        <v>50546</v>
      </c>
      <c r="C539" t="s">
        <v>679</v>
      </c>
      <c r="D539">
        <v>26</v>
      </c>
      <c r="E539">
        <v>27</v>
      </c>
      <c r="F539">
        <v>5</v>
      </c>
      <c r="G539">
        <v>32</v>
      </c>
      <c r="H539">
        <v>14</v>
      </c>
      <c r="I539">
        <v>2</v>
      </c>
      <c r="J539">
        <v>16</v>
      </c>
      <c r="K539">
        <v>390</v>
      </c>
      <c r="L539">
        <v>390</v>
      </c>
      <c r="M539">
        <v>75</v>
      </c>
      <c r="N539">
        <v>465</v>
      </c>
      <c r="O539">
        <v>205</v>
      </c>
      <c r="P539">
        <v>30</v>
      </c>
      <c r="Q539">
        <v>235</v>
      </c>
      <c r="R539">
        <v>11</v>
      </c>
      <c r="S539">
        <v>165</v>
      </c>
      <c r="T539">
        <v>15</v>
      </c>
      <c r="U539">
        <v>16</v>
      </c>
      <c r="V539">
        <v>240</v>
      </c>
      <c r="W539">
        <v>30</v>
      </c>
      <c r="X539">
        <v>5</v>
      </c>
      <c r="Y539">
        <v>75</v>
      </c>
      <c r="Z539">
        <v>15</v>
      </c>
      <c r="AA539" s="430">
        <v>0</v>
      </c>
      <c r="AB539" s="238">
        <v>0</v>
      </c>
      <c r="AC539" s="238">
        <v>0</v>
      </c>
      <c r="AD539" s="238">
        <v>0</v>
      </c>
      <c r="AE539" s="238">
        <v>0</v>
      </c>
      <c r="AF539" s="238">
        <v>0</v>
      </c>
      <c r="AG539">
        <v>0</v>
      </c>
    </row>
    <row r="540" spans="2:33" x14ac:dyDescent="0.35">
      <c r="B540" s="231">
        <v>50572</v>
      </c>
      <c r="C540" t="s">
        <v>662</v>
      </c>
      <c r="D540">
        <v>16</v>
      </c>
      <c r="E540">
        <v>28</v>
      </c>
      <c r="F540">
        <v>12</v>
      </c>
      <c r="G540">
        <v>40</v>
      </c>
      <c r="H540">
        <v>1</v>
      </c>
      <c r="I540">
        <v>0</v>
      </c>
      <c r="J540">
        <v>1</v>
      </c>
      <c r="K540">
        <v>240</v>
      </c>
      <c r="L540">
        <v>420</v>
      </c>
      <c r="M540">
        <v>180</v>
      </c>
      <c r="N540">
        <v>600</v>
      </c>
      <c r="O540">
        <v>15</v>
      </c>
      <c r="P540">
        <v>0</v>
      </c>
      <c r="Q540">
        <v>15</v>
      </c>
      <c r="R540">
        <v>0</v>
      </c>
      <c r="S540">
        <v>0</v>
      </c>
      <c r="T540">
        <v>0</v>
      </c>
      <c r="U540">
        <v>7</v>
      </c>
      <c r="V540">
        <v>105</v>
      </c>
      <c r="W540">
        <v>0</v>
      </c>
      <c r="X540">
        <v>47</v>
      </c>
      <c r="Y540">
        <v>705</v>
      </c>
      <c r="Z540">
        <v>0</v>
      </c>
      <c r="AA540" s="430">
        <v>14</v>
      </c>
      <c r="AB540" s="238">
        <v>210</v>
      </c>
      <c r="AC540" s="238">
        <v>0</v>
      </c>
      <c r="AD540" s="238">
        <v>4</v>
      </c>
      <c r="AE540" s="238">
        <v>60</v>
      </c>
      <c r="AF540" s="238">
        <v>0</v>
      </c>
      <c r="AG540">
        <v>0</v>
      </c>
    </row>
    <row r="541" spans="2:33" x14ac:dyDescent="0.35">
      <c r="B541" s="231">
        <v>50593</v>
      </c>
      <c r="C541" t="s">
        <v>820</v>
      </c>
      <c r="D541">
        <v>0</v>
      </c>
      <c r="E541">
        <v>1</v>
      </c>
      <c r="F541">
        <v>0</v>
      </c>
      <c r="G541">
        <v>1</v>
      </c>
      <c r="H541">
        <v>1</v>
      </c>
      <c r="I541">
        <v>0</v>
      </c>
      <c r="J541">
        <v>1</v>
      </c>
      <c r="K541">
        <v>0</v>
      </c>
      <c r="L541">
        <v>15</v>
      </c>
      <c r="M541">
        <v>0</v>
      </c>
      <c r="N541">
        <v>15</v>
      </c>
      <c r="O541">
        <v>15</v>
      </c>
      <c r="P541">
        <v>0</v>
      </c>
      <c r="Q541">
        <v>15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 s="430">
        <v>0</v>
      </c>
      <c r="AB541" s="238">
        <v>0</v>
      </c>
      <c r="AC541" s="238">
        <v>0</v>
      </c>
      <c r="AD541" s="238">
        <v>0</v>
      </c>
      <c r="AE541" s="238">
        <v>0</v>
      </c>
      <c r="AF541" s="238">
        <v>0</v>
      </c>
      <c r="AG541">
        <v>0</v>
      </c>
    </row>
    <row r="542" spans="2:33" x14ac:dyDescent="0.35">
      <c r="B542" s="231">
        <v>51135</v>
      </c>
      <c r="C542" t="s">
        <v>1272</v>
      </c>
      <c r="D542">
        <v>11</v>
      </c>
      <c r="E542">
        <v>42</v>
      </c>
      <c r="F542">
        <v>24</v>
      </c>
      <c r="G542">
        <v>66</v>
      </c>
      <c r="H542">
        <v>18</v>
      </c>
      <c r="I542">
        <v>18</v>
      </c>
      <c r="J542">
        <v>36</v>
      </c>
      <c r="K542">
        <v>163.5</v>
      </c>
      <c r="L542">
        <v>630</v>
      </c>
      <c r="M542">
        <v>360</v>
      </c>
      <c r="N542">
        <v>990</v>
      </c>
      <c r="O542">
        <v>210</v>
      </c>
      <c r="P542">
        <v>236</v>
      </c>
      <c r="Q542">
        <v>446</v>
      </c>
      <c r="R542">
        <v>25</v>
      </c>
      <c r="S542">
        <v>375</v>
      </c>
      <c r="T542">
        <v>99</v>
      </c>
      <c r="U542">
        <v>7</v>
      </c>
      <c r="V542">
        <v>105</v>
      </c>
      <c r="W542">
        <v>60</v>
      </c>
      <c r="X542">
        <v>8</v>
      </c>
      <c r="Y542">
        <v>120</v>
      </c>
      <c r="Z542">
        <v>25</v>
      </c>
      <c r="AA542" s="430">
        <v>0</v>
      </c>
      <c r="AB542" s="238">
        <v>0</v>
      </c>
      <c r="AC542" s="238">
        <v>0</v>
      </c>
      <c r="AD542" s="238">
        <v>0</v>
      </c>
      <c r="AE542" s="238">
        <v>0</v>
      </c>
      <c r="AF542" s="238">
        <v>0</v>
      </c>
      <c r="AG542">
        <v>1</v>
      </c>
    </row>
    <row r="543" spans="2:33" x14ac:dyDescent="0.35">
      <c r="B543" s="231">
        <v>51136</v>
      </c>
      <c r="C543" t="s">
        <v>1273</v>
      </c>
      <c r="D543">
        <v>17</v>
      </c>
      <c r="E543">
        <v>41</v>
      </c>
      <c r="F543">
        <v>15</v>
      </c>
      <c r="G543">
        <v>56</v>
      </c>
      <c r="H543">
        <v>15</v>
      </c>
      <c r="I543">
        <v>6</v>
      </c>
      <c r="J543">
        <v>21</v>
      </c>
      <c r="K543">
        <v>253.5</v>
      </c>
      <c r="L543">
        <v>604.5</v>
      </c>
      <c r="M543">
        <v>225</v>
      </c>
      <c r="N543">
        <v>829.5</v>
      </c>
      <c r="O543">
        <v>180</v>
      </c>
      <c r="P543">
        <v>90</v>
      </c>
      <c r="Q543">
        <v>270</v>
      </c>
      <c r="R543">
        <v>25</v>
      </c>
      <c r="S543">
        <v>373.5</v>
      </c>
      <c r="T543">
        <v>20</v>
      </c>
      <c r="U543">
        <v>16</v>
      </c>
      <c r="V543">
        <v>238.5</v>
      </c>
      <c r="W543">
        <v>45</v>
      </c>
      <c r="X543">
        <v>12</v>
      </c>
      <c r="Y543">
        <v>180</v>
      </c>
      <c r="Z543">
        <v>50</v>
      </c>
      <c r="AA543" s="430">
        <v>0</v>
      </c>
      <c r="AB543" s="238">
        <v>0</v>
      </c>
      <c r="AC543" s="238">
        <v>0</v>
      </c>
      <c r="AD543" s="238">
        <v>0</v>
      </c>
      <c r="AE543" s="238">
        <v>0</v>
      </c>
      <c r="AF543" s="238">
        <v>0</v>
      </c>
      <c r="AG543">
        <v>1</v>
      </c>
    </row>
    <row r="544" spans="2:33" x14ac:dyDescent="0.35">
      <c r="B544" s="231">
        <v>51137</v>
      </c>
      <c r="C544" t="s">
        <v>680</v>
      </c>
      <c r="D544">
        <v>8</v>
      </c>
      <c r="E544">
        <v>50</v>
      </c>
      <c r="F544">
        <v>36</v>
      </c>
      <c r="G544">
        <v>86</v>
      </c>
      <c r="H544">
        <v>42</v>
      </c>
      <c r="I544">
        <v>28</v>
      </c>
      <c r="J544">
        <v>70</v>
      </c>
      <c r="K544">
        <v>118.5</v>
      </c>
      <c r="L544">
        <v>720</v>
      </c>
      <c r="M544">
        <v>525</v>
      </c>
      <c r="N544">
        <v>1245</v>
      </c>
      <c r="O544">
        <v>539</v>
      </c>
      <c r="P544">
        <v>365</v>
      </c>
      <c r="Q544">
        <v>904</v>
      </c>
      <c r="R544">
        <v>4</v>
      </c>
      <c r="S544">
        <v>60</v>
      </c>
      <c r="T544">
        <v>0</v>
      </c>
      <c r="U544">
        <v>2</v>
      </c>
      <c r="V544">
        <v>28.5</v>
      </c>
      <c r="W544">
        <v>15</v>
      </c>
      <c r="X544">
        <v>4</v>
      </c>
      <c r="Y544">
        <v>60</v>
      </c>
      <c r="Z544">
        <v>45</v>
      </c>
      <c r="AA544" s="430">
        <v>0</v>
      </c>
      <c r="AB544" s="238">
        <v>0</v>
      </c>
      <c r="AC544" s="238">
        <v>0</v>
      </c>
      <c r="AD544" s="238">
        <v>0</v>
      </c>
      <c r="AE544" s="238">
        <v>0</v>
      </c>
      <c r="AF544" s="238">
        <v>0</v>
      </c>
      <c r="AG544">
        <v>4</v>
      </c>
    </row>
    <row r="545" spans="2:33" x14ac:dyDescent="0.35">
      <c r="B545" s="231">
        <v>51139</v>
      </c>
      <c r="C545" t="s">
        <v>681</v>
      </c>
      <c r="D545">
        <v>18</v>
      </c>
      <c r="E545">
        <v>49</v>
      </c>
      <c r="F545">
        <v>18</v>
      </c>
      <c r="G545">
        <v>67</v>
      </c>
      <c r="H545">
        <v>19</v>
      </c>
      <c r="I545">
        <v>3</v>
      </c>
      <c r="J545">
        <v>22</v>
      </c>
      <c r="K545">
        <v>267</v>
      </c>
      <c r="L545">
        <v>735</v>
      </c>
      <c r="M545">
        <v>270</v>
      </c>
      <c r="N545">
        <v>1005</v>
      </c>
      <c r="O545">
        <v>285</v>
      </c>
      <c r="P545">
        <v>45</v>
      </c>
      <c r="Q545">
        <v>330</v>
      </c>
      <c r="R545">
        <v>19</v>
      </c>
      <c r="S545">
        <v>285</v>
      </c>
      <c r="T545">
        <v>45</v>
      </c>
      <c r="U545">
        <v>19</v>
      </c>
      <c r="V545">
        <v>285</v>
      </c>
      <c r="W545">
        <v>30</v>
      </c>
      <c r="X545">
        <v>21</v>
      </c>
      <c r="Y545">
        <v>312</v>
      </c>
      <c r="Z545">
        <v>105</v>
      </c>
      <c r="AA545" s="430">
        <v>17</v>
      </c>
      <c r="AB545" s="238">
        <v>255</v>
      </c>
      <c r="AC545" s="238">
        <v>0</v>
      </c>
      <c r="AD545" s="238">
        <v>0</v>
      </c>
      <c r="AE545" s="238">
        <v>0</v>
      </c>
      <c r="AF545" s="238">
        <v>0</v>
      </c>
      <c r="AG545">
        <v>0</v>
      </c>
    </row>
    <row r="546" spans="2:33" x14ac:dyDescent="0.35">
      <c r="B546" s="231">
        <v>51144</v>
      </c>
      <c r="C546" t="s">
        <v>682</v>
      </c>
      <c r="D546">
        <v>8</v>
      </c>
      <c r="E546">
        <v>12</v>
      </c>
      <c r="F546">
        <v>7</v>
      </c>
      <c r="G546">
        <v>19</v>
      </c>
      <c r="H546">
        <v>6</v>
      </c>
      <c r="I546">
        <v>3</v>
      </c>
      <c r="J546">
        <v>9</v>
      </c>
      <c r="K546">
        <v>120</v>
      </c>
      <c r="L546">
        <v>180</v>
      </c>
      <c r="M546">
        <v>105</v>
      </c>
      <c r="N546">
        <v>285</v>
      </c>
      <c r="O546">
        <v>78</v>
      </c>
      <c r="P546">
        <v>45</v>
      </c>
      <c r="Q546">
        <v>123</v>
      </c>
      <c r="R546">
        <v>1</v>
      </c>
      <c r="S546">
        <v>15</v>
      </c>
      <c r="T546">
        <v>0</v>
      </c>
      <c r="U546">
        <v>7</v>
      </c>
      <c r="V546">
        <v>105</v>
      </c>
      <c r="W546">
        <v>15</v>
      </c>
      <c r="X546">
        <v>1</v>
      </c>
      <c r="Y546">
        <v>15</v>
      </c>
      <c r="Z546">
        <v>15</v>
      </c>
      <c r="AA546" s="430">
        <v>0</v>
      </c>
      <c r="AB546" s="238">
        <v>0</v>
      </c>
      <c r="AC546" s="238">
        <v>0</v>
      </c>
      <c r="AD546" s="238">
        <v>0</v>
      </c>
      <c r="AE546" s="238">
        <v>0</v>
      </c>
      <c r="AF546" s="238">
        <v>0</v>
      </c>
      <c r="AG546">
        <v>0</v>
      </c>
    </row>
    <row r="547" spans="2:33" x14ac:dyDescent="0.35">
      <c r="B547" s="231">
        <v>51175</v>
      </c>
      <c r="C547" t="s">
        <v>683</v>
      </c>
      <c r="D547">
        <v>5</v>
      </c>
      <c r="E547">
        <v>10</v>
      </c>
      <c r="F547">
        <v>6</v>
      </c>
      <c r="G547">
        <v>16</v>
      </c>
      <c r="H547">
        <v>1</v>
      </c>
      <c r="I547">
        <v>2</v>
      </c>
      <c r="J547">
        <v>3</v>
      </c>
      <c r="K547">
        <v>75</v>
      </c>
      <c r="L547">
        <v>150</v>
      </c>
      <c r="M547">
        <v>90</v>
      </c>
      <c r="N547">
        <v>240</v>
      </c>
      <c r="O547">
        <v>15</v>
      </c>
      <c r="P547">
        <v>30</v>
      </c>
      <c r="Q547">
        <v>45</v>
      </c>
      <c r="R547">
        <v>3</v>
      </c>
      <c r="S547">
        <v>45</v>
      </c>
      <c r="T547">
        <v>0</v>
      </c>
      <c r="U547">
        <v>1</v>
      </c>
      <c r="V547">
        <v>15</v>
      </c>
      <c r="W547">
        <v>0</v>
      </c>
      <c r="X547">
        <v>3</v>
      </c>
      <c r="Y547">
        <v>45</v>
      </c>
      <c r="Z547">
        <v>15</v>
      </c>
      <c r="AA547" s="430">
        <v>1</v>
      </c>
      <c r="AB547" s="238">
        <v>15</v>
      </c>
      <c r="AC547" s="238">
        <v>0</v>
      </c>
      <c r="AD547" s="238">
        <v>0</v>
      </c>
      <c r="AE547" s="238">
        <v>0</v>
      </c>
      <c r="AF547" s="238">
        <v>0</v>
      </c>
      <c r="AG547">
        <v>0</v>
      </c>
    </row>
    <row r="548" spans="2:33" x14ac:dyDescent="0.35">
      <c r="B548" s="231">
        <v>51188</v>
      </c>
      <c r="C548" t="s">
        <v>684</v>
      </c>
      <c r="D548">
        <v>2</v>
      </c>
      <c r="E548">
        <v>1</v>
      </c>
      <c r="F548">
        <v>3</v>
      </c>
      <c r="G548">
        <v>4</v>
      </c>
      <c r="H548">
        <v>1</v>
      </c>
      <c r="I548">
        <v>2</v>
      </c>
      <c r="J548">
        <v>3</v>
      </c>
      <c r="K548">
        <v>30</v>
      </c>
      <c r="L548">
        <v>0</v>
      </c>
      <c r="M548">
        <v>45</v>
      </c>
      <c r="N548">
        <v>45</v>
      </c>
      <c r="O548">
        <v>15</v>
      </c>
      <c r="P548">
        <v>30</v>
      </c>
      <c r="Q548">
        <v>45</v>
      </c>
      <c r="R548">
        <v>0</v>
      </c>
      <c r="S548">
        <v>0</v>
      </c>
      <c r="T548">
        <v>0</v>
      </c>
      <c r="U548">
        <v>4</v>
      </c>
      <c r="V548">
        <v>45</v>
      </c>
      <c r="W548">
        <v>30</v>
      </c>
      <c r="X548">
        <v>1</v>
      </c>
      <c r="Y548">
        <v>15</v>
      </c>
      <c r="Z548">
        <v>15</v>
      </c>
      <c r="AA548" s="430">
        <v>2</v>
      </c>
      <c r="AB548" s="238">
        <v>30</v>
      </c>
      <c r="AC548" s="238">
        <v>30</v>
      </c>
      <c r="AD548" s="238">
        <v>0</v>
      </c>
      <c r="AE548" s="238">
        <v>0</v>
      </c>
      <c r="AF548" s="238">
        <v>0</v>
      </c>
      <c r="AG548">
        <v>0</v>
      </c>
    </row>
    <row r="549" spans="2:33" x14ac:dyDescent="0.35">
      <c r="B549" s="231">
        <v>51210</v>
      </c>
      <c r="C549" t="s">
        <v>685</v>
      </c>
      <c r="D549">
        <v>13</v>
      </c>
      <c r="E549">
        <v>21</v>
      </c>
      <c r="F549">
        <v>5</v>
      </c>
      <c r="G549">
        <v>26</v>
      </c>
      <c r="H549">
        <v>2</v>
      </c>
      <c r="I549">
        <v>1</v>
      </c>
      <c r="J549">
        <v>3</v>
      </c>
      <c r="K549">
        <v>195</v>
      </c>
      <c r="L549">
        <v>306.60000000000002</v>
      </c>
      <c r="M549">
        <v>75</v>
      </c>
      <c r="N549">
        <v>381.6</v>
      </c>
      <c r="O549">
        <v>30</v>
      </c>
      <c r="P549">
        <v>15</v>
      </c>
      <c r="Q549">
        <v>45</v>
      </c>
      <c r="R549">
        <v>4</v>
      </c>
      <c r="S549">
        <v>51.6</v>
      </c>
      <c r="T549">
        <v>0</v>
      </c>
      <c r="U549">
        <v>7</v>
      </c>
      <c r="V549">
        <v>105</v>
      </c>
      <c r="W549">
        <v>30</v>
      </c>
      <c r="X549">
        <v>11</v>
      </c>
      <c r="Y549">
        <v>165</v>
      </c>
      <c r="Z549">
        <v>15</v>
      </c>
      <c r="AA549" s="430">
        <v>8</v>
      </c>
      <c r="AB549" s="238">
        <v>111.6</v>
      </c>
      <c r="AC549" s="238">
        <v>15</v>
      </c>
      <c r="AD549" s="238">
        <v>7</v>
      </c>
      <c r="AE549" s="238">
        <v>105</v>
      </c>
      <c r="AF549" s="238">
        <v>15</v>
      </c>
      <c r="AG549">
        <v>2</v>
      </c>
    </row>
    <row r="550" spans="2:33" x14ac:dyDescent="0.35">
      <c r="B550" s="231">
        <v>51224</v>
      </c>
      <c r="C550" t="s">
        <v>431</v>
      </c>
      <c r="D550">
        <v>0</v>
      </c>
      <c r="E550">
        <v>27</v>
      </c>
      <c r="F550">
        <v>16</v>
      </c>
      <c r="G550">
        <v>43</v>
      </c>
      <c r="H550">
        <v>23</v>
      </c>
      <c r="I550">
        <v>13</v>
      </c>
      <c r="J550">
        <v>36</v>
      </c>
      <c r="K550">
        <v>0</v>
      </c>
      <c r="L550">
        <v>405</v>
      </c>
      <c r="M550">
        <v>240</v>
      </c>
      <c r="N550">
        <v>645</v>
      </c>
      <c r="O550">
        <v>345</v>
      </c>
      <c r="P550">
        <v>195</v>
      </c>
      <c r="Q550">
        <v>540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 s="430">
        <v>0</v>
      </c>
      <c r="AB550" s="238">
        <v>0</v>
      </c>
      <c r="AC550" s="238">
        <v>0</v>
      </c>
      <c r="AD550" s="238">
        <v>0</v>
      </c>
      <c r="AE550" s="238">
        <v>0</v>
      </c>
      <c r="AF550" s="238">
        <v>0</v>
      </c>
      <c r="AG550">
        <v>0</v>
      </c>
    </row>
    <row r="551" spans="2:33" x14ac:dyDescent="0.35">
      <c r="B551" s="231">
        <v>51240</v>
      </c>
      <c r="C551" t="s">
        <v>686</v>
      </c>
      <c r="D551">
        <v>1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15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1</v>
      </c>
      <c r="V551">
        <v>15</v>
      </c>
      <c r="W551">
        <v>0</v>
      </c>
      <c r="X551">
        <v>0</v>
      </c>
      <c r="Y551">
        <v>0</v>
      </c>
      <c r="Z551">
        <v>0</v>
      </c>
      <c r="AA551" s="430">
        <v>0</v>
      </c>
      <c r="AB551" s="238">
        <v>0</v>
      </c>
      <c r="AC551" s="238">
        <v>0</v>
      </c>
      <c r="AD551" s="238">
        <v>0</v>
      </c>
      <c r="AE551" s="238">
        <v>0</v>
      </c>
      <c r="AF551" s="238">
        <v>0</v>
      </c>
      <c r="AG551">
        <v>0</v>
      </c>
    </row>
    <row r="552" spans="2:33" x14ac:dyDescent="0.35">
      <c r="B552" s="231">
        <v>51261</v>
      </c>
      <c r="C552" t="s">
        <v>687</v>
      </c>
      <c r="D552">
        <v>9</v>
      </c>
      <c r="E552">
        <v>17</v>
      </c>
      <c r="F552">
        <v>14</v>
      </c>
      <c r="G552">
        <v>31</v>
      </c>
      <c r="H552">
        <v>5</v>
      </c>
      <c r="I552">
        <v>7</v>
      </c>
      <c r="J552">
        <v>12</v>
      </c>
      <c r="K552">
        <v>135</v>
      </c>
      <c r="L552">
        <v>255</v>
      </c>
      <c r="M552">
        <v>210</v>
      </c>
      <c r="N552">
        <v>465</v>
      </c>
      <c r="O552">
        <v>75</v>
      </c>
      <c r="P552">
        <v>105</v>
      </c>
      <c r="Q552">
        <v>180</v>
      </c>
      <c r="R552">
        <v>10</v>
      </c>
      <c r="S552">
        <v>150</v>
      </c>
      <c r="T552">
        <v>30</v>
      </c>
      <c r="U552">
        <v>1</v>
      </c>
      <c r="V552">
        <v>15</v>
      </c>
      <c r="W552">
        <v>15</v>
      </c>
      <c r="X552">
        <v>1</v>
      </c>
      <c r="Y552">
        <v>15</v>
      </c>
      <c r="Z552">
        <v>0</v>
      </c>
      <c r="AA552" s="430">
        <v>3</v>
      </c>
      <c r="AB552" s="238">
        <v>45</v>
      </c>
      <c r="AC552" s="238">
        <v>0</v>
      </c>
      <c r="AD552" s="238">
        <v>0</v>
      </c>
      <c r="AE552" s="238">
        <v>0</v>
      </c>
      <c r="AF552" s="238">
        <v>0</v>
      </c>
      <c r="AG552">
        <v>0</v>
      </c>
    </row>
    <row r="553" spans="2:33" x14ac:dyDescent="0.35">
      <c r="B553" s="231">
        <v>51272</v>
      </c>
      <c r="C553" t="s">
        <v>688</v>
      </c>
      <c r="D553">
        <v>19</v>
      </c>
      <c r="E553">
        <v>56</v>
      </c>
      <c r="F553">
        <v>24</v>
      </c>
      <c r="G553">
        <v>80</v>
      </c>
      <c r="H553">
        <v>24</v>
      </c>
      <c r="I553">
        <v>9</v>
      </c>
      <c r="J553">
        <v>33</v>
      </c>
      <c r="K553">
        <v>285</v>
      </c>
      <c r="L553">
        <v>825</v>
      </c>
      <c r="M553">
        <v>360</v>
      </c>
      <c r="N553">
        <v>1185</v>
      </c>
      <c r="O553">
        <v>360</v>
      </c>
      <c r="P553">
        <v>135</v>
      </c>
      <c r="Q553">
        <v>495</v>
      </c>
      <c r="R553">
        <v>1</v>
      </c>
      <c r="S553">
        <v>15</v>
      </c>
      <c r="T553">
        <v>0</v>
      </c>
      <c r="U553">
        <v>25</v>
      </c>
      <c r="V553">
        <v>375</v>
      </c>
      <c r="W553">
        <v>135</v>
      </c>
      <c r="X553">
        <v>25</v>
      </c>
      <c r="Y553">
        <v>375</v>
      </c>
      <c r="Z553">
        <v>135</v>
      </c>
      <c r="AA553" s="430">
        <v>15</v>
      </c>
      <c r="AB553" s="238">
        <v>225</v>
      </c>
      <c r="AC553" s="238">
        <v>30</v>
      </c>
      <c r="AD553" s="238">
        <v>11</v>
      </c>
      <c r="AE553" s="238">
        <v>165</v>
      </c>
      <c r="AF553" s="238">
        <v>30</v>
      </c>
      <c r="AG553">
        <v>1</v>
      </c>
    </row>
    <row r="554" spans="2:33" x14ac:dyDescent="0.35">
      <c r="B554" s="231">
        <v>51330</v>
      </c>
      <c r="C554" t="s">
        <v>689</v>
      </c>
      <c r="D554">
        <v>0</v>
      </c>
      <c r="E554">
        <v>1</v>
      </c>
      <c r="F554">
        <v>3</v>
      </c>
      <c r="G554">
        <v>4</v>
      </c>
      <c r="H554">
        <v>0</v>
      </c>
      <c r="I554">
        <v>3</v>
      </c>
      <c r="J554">
        <v>3</v>
      </c>
      <c r="K554">
        <v>0</v>
      </c>
      <c r="L554">
        <v>15</v>
      </c>
      <c r="M554">
        <v>0</v>
      </c>
      <c r="N554">
        <v>15</v>
      </c>
      <c r="O554">
        <v>0</v>
      </c>
      <c r="P554">
        <v>45</v>
      </c>
      <c r="Q554">
        <v>45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 s="430">
        <v>0</v>
      </c>
      <c r="AB554" s="238">
        <v>0</v>
      </c>
      <c r="AC554" s="238">
        <v>0</v>
      </c>
      <c r="AD554" s="238">
        <v>0</v>
      </c>
      <c r="AE554" s="238">
        <v>0</v>
      </c>
      <c r="AF554" s="238">
        <v>0</v>
      </c>
      <c r="AG554">
        <v>0</v>
      </c>
    </row>
    <row r="555" spans="2:33" x14ac:dyDescent="0.35">
      <c r="B555" s="231">
        <v>51340</v>
      </c>
      <c r="C555" t="s">
        <v>690</v>
      </c>
      <c r="D555">
        <v>8</v>
      </c>
      <c r="E555">
        <v>12</v>
      </c>
      <c r="F555">
        <v>10</v>
      </c>
      <c r="G555">
        <v>22</v>
      </c>
      <c r="H555">
        <v>4</v>
      </c>
      <c r="I555">
        <v>4</v>
      </c>
      <c r="J555">
        <v>8</v>
      </c>
      <c r="K555">
        <v>120</v>
      </c>
      <c r="L555">
        <v>180</v>
      </c>
      <c r="M555">
        <v>150</v>
      </c>
      <c r="N555">
        <v>330</v>
      </c>
      <c r="O555">
        <v>60</v>
      </c>
      <c r="P555">
        <v>60</v>
      </c>
      <c r="Q555">
        <v>120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25</v>
      </c>
      <c r="Y555">
        <v>375</v>
      </c>
      <c r="Z555">
        <v>75</v>
      </c>
      <c r="AA555" s="430">
        <v>0</v>
      </c>
      <c r="AB555" s="238">
        <v>0</v>
      </c>
      <c r="AC555" s="238">
        <v>0</v>
      </c>
      <c r="AD555" s="238">
        <v>0</v>
      </c>
      <c r="AE555" s="238">
        <v>0</v>
      </c>
      <c r="AF555" s="238">
        <v>0</v>
      </c>
      <c r="AG555">
        <v>0</v>
      </c>
    </row>
    <row r="556" spans="2:33" x14ac:dyDescent="0.35">
      <c r="B556" s="231">
        <v>51346</v>
      </c>
      <c r="C556" t="s">
        <v>691</v>
      </c>
      <c r="D556">
        <v>25</v>
      </c>
      <c r="E556">
        <v>31</v>
      </c>
      <c r="F556">
        <v>21</v>
      </c>
      <c r="G556">
        <v>52</v>
      </c>
      <c r="H556">
        <v>11</v>
      </c>
      <c r="I556">
        <v>10</v>
      </c>
      <c r="J556">
        <v>21</v>
      </c>
      <c r="K556">
        <v>375</v>
      </c>
      <c r="L556">
        <v>465</v>
      </c>
      <c r="M556">
        <v>312</v>
      </c>
      <c r="N556">
        <v>777</v>
      </c>
      <c r="O556">
        <v>165</v>
      </c>
      <c r="P556">
        <v>150</v>
      </c>
      <c r="Q556">
        <v>315</v>
      </c>
      <c r="R556">
        <v>18</v>
      </c>
      <c r="S556">
        <v>270</v>
      </c>
      <c r="T556">
        <v>45</v>
      </c>
      <c r="U556">
        <v>28</v>
      </c>
      <c r="V556">
        <v>420</v>
      </c>
      <c r="W556">
        <v>75</v>
      </c>
      <c r="X556">
        <v>21</v>
      </c>
      <c r="Y556">
        <v>312</v>
      </c>
      <c r="Z556">
        <v>90</v>
      </c>
      <c r="AA556" s="430">
        <v>18</v>
      </c>
      <c r="AB556" s="238">
        <v>270</v>
      </c>
      <c r="AC556" s="238">
        <v>0</v>
      </c>
      <c r="AD556" s="238">
        <v>17</v>
      </c>
      <c r="AE556" s="238">
        <v>255</v>
      </c>
      <c r="AF556" s="238">
        <v>0</v>
      </c>
      <c r="AG556">
        <v>3</v>
      </c>
    </row>
    <row r="557" spans="2:33" x14ac:dyDescent="0.35">
      <c r="B557" s="231">
        <v>51347</v>
      </c>
      <c r="C557" t="s">
        <v>692</v>
      </c>
      <c r="D557">
        <v>0</v>
      </c>
      <c r="E557">
        <v>0</v>
      </c>
      <c r="F557">
        <v>3</v>
      </c>
      <c r="G557">
        <v>3</v>
      </c>
      <c r="H557">
        <v>0</v>
      </c>
      <c r="I557">
        <v>2</v>
      </c>
      <c r="J557">
        <v>2</v>
      </c>
      <c r="K557">
        <v>0</v>
      </c>
      <c r="L557">
        <v>0</v>
      </c>
      <c r="M557">
        <v>45</v>
      </c>
      <c r="N557">
        <v>45</v>
      </c>
      <c r="O557">
        <v>0</v>
      </c>
      <c r="P557">
        <v>30</v>
      </c>
      <c r="Q557">
        <v>30</v>
      </c>
      <c r="R557">
        <v>1</v>
      </c>
      <c r="S557">
        <v>15</v>
      </c>
      <c r="T557">
        <v>15</v>
      </c>
      <c r="U557">
        <v>0</v>
      </c>
      <c r="V557">
        <v>0</v>
      </c>
      <c r="W557">
        <v>0</v>
      </c>
      <c r="X557">
        <v>1</v>
      </c>
      <c r="Y557">
        <v>15</v>
      </c>
      <c r="Z557">
        <v>15</v>
      </c>
      <c r="AA557" s="430">
        <v>0</v>
      </c>
      <c r="AB557" s="238">
        <v>0</v>
      </c>
      <c r="AC557" s="238">
        <v>0</v>
      </c>
      <c r="AD557" s="238">
        <v>0</v>
      </c>
      <c r="AE557" s="238">
        <v>0</v>
      </c>
      <c r="AF557" s="238">
        <v>0</v>
      </c>
      <c r="AG557">
        <v>0</v>
      </c>
    </row>
    <row r="558" spans="2:33" x14ac:dyDescent="0.35">
      <c r="B558" s="231">
        <v>51357</v>
      </c>
      <c r="C558" t="s">
        <v>693</v>
      </c>
      <c r="D558">
        <v>16</v>
      </c>
      <c r="E558">
        <v>29</v>
      </c>
      <c r="F558">
        <v>12</v>
      </c>
      <c r="G558">
        <v>41</v>
      </c>
      <c r="H558">
        <v>13</v>
      </c>
      <c r="I558">
        <v>2</v>
      </c>
      <c r="J558">
        <v>15</v>
      </c>
      <c r="K558">
        <v>240</v>
      </c>
      <c r="L558">
        <v>435</v>
      </c>
      <c r="M558">
        <v>180</v>
      </c>
      <c r="N558">
        <v>615</v>
      </c>
      <c r="O558">
        <v>180</v>
      </c>
      <c r="P558">
        <v>30</v>
      </c>
      <c r="Q558">
        <v>210</v>
      </c>
      <c r="R558">
        <v>14</v>
      </c>
      <c r="S558">
        <v>210</v>
      </c>
      <c r="T558">
        <v>75</v>
      </c>
      <c r="U558">
        <v>19</v>
      </c>
      <c r="V558">
        <v>285</v>
      </c>
      <c r="W558">
        <v>30</v>
      </c>
      <c r="X558">
        <v>13</v>
      </c>
      <c r="Y558">
        <v>195</v>
      </c>
      <c r="Z558">
        <v>30</v>
      </c>
      <c r="AA558" s="430">
        <v>0</v>
      </c>
      <c r="AB558" s="238">
        <v>0</v>
      </c>
      <c r="AC558" s="238">
        <v>0</v>
      </c>
      <c r="AD558" s="238">
        <v>0</v>
      </c>
      <c r="AE558" s="238">
        <v>0</v>
      </c>
      <c r="AF558" s="238">
        <v>0</v>
      </c>
      <c r="AG558">
        <v>4</v>
      </c>
    </row>
    <row r="559" spans="2:33" x14ac:dyDescent="0.35">
      <c r="B559" s="231">
        <v>51363</v>
      </c>
      <c r="C559" t="s">
        <v>694</v>
      </c>
      <c r="D559">
        <v>6</v>
      </c>
      <c r="E559">
        <v>4</v>
      </c>
      <c r="F559">
        <v>1</v>
      </c>
      <c r="G559">
        <v>5</v>
      </c>
      <c r="H559">
        <v>1</v>
      </c>
      <c r="I559">
        <v>1</v>
      </c>
      <c r="J559">
        <v>2</v>
      </c>
      <c r="K559">
        <v>90</v>
      </c>
      <c r="L559">
        <v>60</v>
      </c>
      <c r="M559">
        <v>15</v>
      </c>
      <c r="N559">
        <v>75</v>
      </c>
      <c r="O559">
        <v>15</v>
      </c>
      <c r="P559">
        <v>15</v>
      </c>
      <c r="Q559">
        <v>30</v>
      </c>
      <c r="R559">
        <v>1</v>
      </c>
      <c r="S559">
        <v>15</v>
      </c>
      <c r="T559">
        <v>15</v>
      </c>
      <c r="U559">
        <v>1</v>
      </c>
      <c r="V559">
        <v>15</v>
      </c>
      <c r="W559">
        <v>0</v>
      </c>
      <c r="X559">
        <v>5</v>
      </c>
      <c r="Y559">
        <v>75</v>
      </c>
      <c r="Z559">
        <v>0</v>
      </c>
      <c r="AA559" s="430">
        <v>2</v>
      </c>
      <c r="AB559" s="238">
        <v>30</v>
      </c>
      <c r="AC559" s="238">
        <v>15</v>
      </c>
      <c r="AD559" s="238">
        <v>0</v>
      </c>
      <c r="AE559" s="238">
        <v>0</v>
      </c>
      <c r="AF559" s="238">
        <v>0</v>
      </c>
      <c r="AG559">
        <v>0</v>
      </c>
    </row>
    <row r="560" spans="2:33" x14ac:dyDescent="0.35">
      <c r="B560" s="231">
        <v>51383</v>
      </c>
      <c r="C560" t="s">
        <v>695</v>
      </c>
      <c r="D560">
        <v>0</v>
      </c>
      <c r="E560">
        <v>11</v>
      </c>
      <c r="F560">
        <v>3</v>
      </c>
      <c r="G560">
        <v>14</v>
      </c>
      <c r="H560">
        <v>8</v>
      </c>
      <c r="I560">
        <v>3</v>
      </c>
      <c r="J560">
        <v>11</v>
      </c>
      <c r="K560">
        <v>0</v>
      </c>
      <c r="L560">
        <v>165</v>
      </c>
      <c r="M560">
        <v>45</v>
      </c>
      <c r="N560">
        <v>210</v>
      </c>
      <c r="O560">
        <v>114.75999999999999</v>
      </c>
      <c r="P560">
        <v>42.38</v>
      </c>
      <c r="Q560">
        <v>157.13999999999999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1</v>
      </c>
      <c r="Y560">
        <v>15</v>
      </c>
      <c r="Z560">
        <v>15</v>
      </c>
      <c r="AA560" s="430">
        <v>0</v>
      </c>
      <c r="AB560" s="238">
        <v>0</v>
      </c>
      <c r="AC560" s="238">
        <v>0</v>
      </c>
      <c r="AD560" s="238">
        <v>0</v>
      </c>
      <c r="AE560" s="238">
        <v>0</v>
      </c>
      <c r="AF560" s="238">
        <v>0</v>
      </c>
      <c r="AG560">
        <v>0</v>
      </c>
    </row>
    <row r="561" spans="2:33" x14ac:dyDescent="0.35">
      <c r="B561" s="231">
        <v>51418</v>
      </c>
      <c r="C561" t="s">
        <v>696</v>
      </c>
      <c r="D561">
        <v>0</v>
      </c>
      <c r="E561">
        <v>18</v>
      </c>
      <c r="F561">
        <v>6</v>
      </c>
      <c r="G561">
        <v>24</v>
      </c>
      <c r="H561">
        <v>1</v>
      </c>
      <c r="I561">
        <v>0</v>
      </c>
      <c r="J561">
        <v>1</v>
      </c>
      <c r="K561">
        <v>0</v>
      </c>
      <c r="L561">
        <v>270</v>
      </c>
      <c r="M561">
        <v>90</v>
      </c>
      <c r="N561">
        <v>360</v>
      </c>
      <c r="O561">
        <v>15</v>
      </c>
      <c r="P561">
        <v>0</v>
      </c>
      <c r="Q561">
        <v>15</v>
      </c>
      <c r="R561">
        <v>1</v>
      </c>
      <c r="S561">
        <v>15</v>
      </c>
      <c r="T561">
        <v>15</v>
      </c>
      <c r="U561">
        <v>1</v>
      </c>
      <c r="V561">
        <v>15</v>
      </c>
      <c r="W561">
        <v>0</v>
      </c>
      <c r="X561">
        <v>10</v>
      </c>
      <c r="Y561">
        <v>150</v>
      </c>
      <c r="Z561">
        <v>0</v>
      </c>
      <c r="AA561" s="430">
        <v>0</v>
      </c>
      <c r="AB561" s="238">
        <v>0</v>
      </c>
      <c r="AC561" s="238">
        <v>0</v>
      </c>
      <c r="AD561" s="238">
        <v>0</v>
      </c>
      <c r="AE561" s="238">
        <v>0</v>
      </c>
      <c r="AF561" s="238">
        <v>0</v>
      </c>
      <c r="AG561">
        <v>0</v>
      </c>
    </row>
    <row r="562" spans="2:33" x14ac:dyDescent="0.35">
      <c r="B562" s="231">
        <v>51426</v>
      </c>
      <c r="C562" t="s">
        <v>697</v>
      </c>
      <c r="D562">
        <v>11</v>
      </c>
      <c r="E562">
        <v>20</v>
      </c>
      <c r="F562">
        <v>10</v>
      </c>
      <c r="G562">
        <v>30</v>
      </c>
      <c r="H562">
        <v>5</v>
      </c>
      <c r="I562">
        <v>6</v>
      </c>
      <c r="J562">
        <v>11</v>
      </c>
      <c r="K562">
        <v>165</v>
      </c>
      <c r="L562">
        <v>300</v>
      </c>
      <c r="M562">
        <v>150</v>
      </c>
      <c r="N562">
        <v>450</v>
      </c>
      <c r="O562">
        <v>75</v>
      </c>
      <c r="P562">
        <v>90</v>
      </c>
      <c r="Q562">
        <v>165</v>
      </c>
      <c r="R562">
        <v>8</v>
      </c>
      <c r="S562">
        <v>120</v>
      </c>
      <c r="T562">
        <v>30</v>
      </c>
      <c r="U562">
        <v>13</v>
      </c>
      <c r="V562">
        <v>195</v>
      </c>
      <c r="W562">
        <v>60</v>
      </c>
      <c r="X562">
        <v>10</v>
      </c>
      <c r="Y562">
        <v>150</v>
      </c>
      <c r="Z562">
        <v>45</v>
      </c>
      <c r="AA562" s="430">
        <v>5</v>
      </c>
      <c r="AB562" s="238">
        <v>75</v>
      </c>
      <c r="AC562" s="238">
        <v>0</v>
      </c>
      <c r="AD562" s="238">
        <v>0</v>
      </c>
      <c r="AE562" s="238">
        <v>0</v>
      </c>
      <c r="AF562" s="238">
        <v>0</v>
      </c>
      <c r="AG562">
        <v>1</v>
      </c>
    </row>
    <row r="563" spans="2:33" x14ac:dyDescent="0.35">
      <c r="B563" s="231">
        <v>51430</v>
      </c>
      <c r="C563" t="s">
        <v>1222</v>
      </c>
      <c r="D563">
        <v>0</v>
      </c>
      <c r="E563">
        <v>2</v>
      </c>
      <c r="F563">
        <v>0</v>
      </c>
      <c r="G563">
        <v>2</v>
      </c>
      <c r="H563">
        <v>2</v>
      </c>
      <c r="I563">
        <v>0</v>
      </c>
      <c r="J563">
        <v>2</v>
      </c>
      <c r="K563">
        <v>0</v>
      </c>
      <c r="L563">
        <v>15</v>
      </c>
      <c r="M563">
        <v>0</v>
      </c>
      <c r="N563">
        <v>15</v>
      </c>
      <c r="O563">
        <v>30</v>
      </c>
      <c r="P563">
        <v>0</v>
      </c>
      <c r="Q563">
        <v>30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 s="430">
        <v>0</v>
      </c>
      <c r="AB563" s="238">
        <v>0</v>
      </c>
      <c r="AC563" s="238">
        <v>0</v>
      </c>
      <c r="AD563" s="238">
        <v>0</v>
      </c>
      <c r="AE563" s="238">
        <v>0</v>
      </c>
      <c r="AF563" s="238">
        <v>0</v>
      </c>
      <c r="AG563">
        <v>0</v>
      </c>
    </row>
    <row r="564" spans="2:33" x14ac:dyDescent="0.35">
      <c r="B564" s="231">
        <v>51434</v>
      </c>
      <c r="C564" t="s">
        <v>698</v>
      </c>
      <c r="D564">
        <v>18</v>
      </c>
      <c r="E564">
        <v>39</v>
      </c>
      <c r="F564">
        <v>17</v>
      </c>
      <c r="G564">
        <v>56</v>
      </c>
      <c r="H564">
        <v>11</v>
      </c>
      <c r="I564">
        <v>5</v>
      </c>
      <c r="J564">
        <v>16</v>
      </c>
      <c r="K564">
        <v>270</v>
      </c>
      <c r="L564">
        <v>585</v>
      </c>
      <c r="M564">
        <v>255</v>
      </c>
      <c r="N564">
        <v>840</v>
      </c>
      <c r="O564">
        <v>165</v>
      </c>
      <c r="P564">
        <v>75</v>
      </c>
      <c r="Q564">
        <v>240</v>
      </c>
      <c r="R564">
        <v>30</v>
      </c>
      <c r="S564">
        <v>450</v>
      </c>
      <c r="T564">
        <v>45</v>
      </c>
      <c r="U564">
        <v>17</v>
      </c>
      <c r="V564">
        <v>255</v>
      </c>
      <c r="W564">
        <v>45</v>
      </c>
      <c r="X564">
        <v>18</v>
      </c>
      <c r="Y564">
        <v>270</v>
      </c>
      <c r="Z564">
        <v>90</v>
      </c>
      <c r="AA564" s="430">
        <v>7</v>
      </c>
      <c r="AB564" s="238">
        <v>105</v>
      </c>
      <c r="AC564" s="238">
        <v>0</v>
      </c>
      <c r="AD564" s="238">
        <v>0</v>
      </c>
      <c r="AE564" s="238">
        <v>0</v>
      </c>
      <c r="AF564" s="238">
        <v>0</v>
      </c>
      <c r="AG564">
        <v>1</v>
      </c>
    </row>
    <row r="565" spans="2:33" x14ac:dyDescent="0.35">
      <c r="B565" s="231">
        <v>51438</v>
      </c>
      <c r="C565" t="s">
        <v>699</v>
      </c>
      <c r="D565">
        <v>4</v>
      </c>
      <c r="E565">
        <v>1</v>
      </c>
      <c r="F565">
        <v>0</v>
      </c>
      <c r="G565">
        <v>1</v>
      </c>
      <c r="H565">
        <v>0</v>
      </c>
      <c r="I565">
        <v>0</v>
      </c>
      <c r="J565">
        <v>0</v>
      </c>
      <c r="K565">
        <v>60</v>
      </c>
      <c r="L565">
        <v>15</v>
      </c>
      <c r="M565">
        <v>0</v>
      </c>
      <c r="N565">
        <v>15</v>
      </c>
      <c r="O565">
        <v>0</v>
      </c>
      <c r="P565">
        <v>0</v>
      </c>
      <c r="Q565">
        <v>0</v>
      </c>
      <c r="R565">
        <v>2</v>
      </c>
      <c r="S565">
        <v>30</v>
      </c>
      <c r="T565">
        <v>0</v>
      </c>
      <c r="U565">
        <v>2</v>
      </c>
      <c r="V565">
        <v>30</v>
      </c>
      <c r="W565">
        <v>0</v>
      </c>
      <c r="X565">
        <v>0</v>
      </c>
      <c r="Y565">
        <v>0</v>
      </c>
      <c r="Z565">
        <v>0</v>
      </c>
      <c r="AA565" s="430">
        <v>0</v>
      </c>
      <c r="AB565" s="238">
        <v>0</v>
      </c>
      <c r="AC565" s="238">
        <v>0</v>
      </c>
      <c r="AD565" s="238">
        <v>0</v>
      </c>
      <c r="AE565" s="238">
        <v>0</v>
      </c>
      <c r="AF565" s="238">
        <v>0</v>
      </c>
      <c r="AG565">
        <v>0</v>
      </c>
    </row>
    <row r="566" spans="2:33" x14ac:dyDescent="0.35">
      <c r="B566" s="231">
        <v>51444</v>
      </c>
      <c r="C566" t="s">
        <v>700</v>
      </c>
      <c r="D566">
        <v>17</v>
      </c>
      <c r="E566">
        <v>14</v>
      </c>
      <c r="F566">
        <v>7</v>
      </c>
      <c r="G566">
        <v>21</v>
      </c>
      <c r="H566">
        <v>1</v>
      </c>
      <c r="I566">
        <v>0</v>
      </c>
      <c r="J566">
        <v>1</v>
      </c>
      <c r="K566">
        <v>255</v>
      </c>
      <c r="L566">
        <v>210</v>
      </c>
      <c r="M566">
        <v>105</v>
      </c>
      <c r="N566">
        <v>315</v>
      </c>
      <c r="O566">
        <v>15</v>
      </c>
      <c r="P566">
        <v>0</v>
      </c>
      <c r="Q566">
        <v>15</v>
      </c>
      <c r="R566">
        <v>13</v>
      </c>
      <c r="S566">
        <v>195</v>
      </c>
      <c r="T566">
        <v>15</v>
      </c>
      <c r="U566">
        <v>7</v>
      </c>
      <c r="V566">
        <v>105</v>
      </c>
      <c r="W566">
        <v>0</v>
      </c>
      <c r="X566">
        <v>16</v>
      </c>
      <c r="Y566">
        <v>240</v>
      </c>
      <c r="Z566">
        <v>0</v>
      </c>
      <c r="AA566" s="430">
        <v>5</v>
      </c>
      <c r="AB566" s="238">
        <v>75</v>
      </c>
      <c r="AC566" s="238">
        <v>0</v>
      </c>
      <c r="AD566" s="238">
        <v>5</v>
      </c>
      <c r="AE566" s="238">
        <v>75</v>
      </c>
      <c r="AF566" s="238">
        <v>0</v>
      </c>
      <c r="AG566">
        <v>1</v>
      </c>
    </row>
    <row r="567" spans="2:33" x14ac:dyDescent="0.35">
      <c r="B567" s="231">
        <v>51451</v>
      </c>
      <c r="C567" t="s">
        <v>701</v>
      </c>
      <c r="D567">
        <v>27</v>
      </c>
      <c r="E567">
        <v>43</v>
      </c>
      <c r="F567">
        <v>33</v>
      </c>
      <c r="G567">
        <v>76</v>
      </c>
      <c r="H567">
        <v>15</v>
      </c>
      <c r="I567">
        <v>9</v>
      </c>
      <c r="J567">
        <v>24</v>
      </c>
      <c r="K567">
        <v>405</v>
      </c>
      <c r="L567">
        <v>645</v>
      </c>
      <c r="M567">
        <v>495</v>
      </c>
      <c r="N567">
        <v>1140</v>
      </c>
      <c r="O567">
        <v>225</v>
      </c>
      <c r="P567">
        <v>135</v>
      </c>
      <c r="Q567">
        <v>360</v>
      </c>
      <c r="R567">
        <v>5</v>
      </c>
      <c r="S567">
        <v>75</v>
      </c>
      <c r="T567">
        <v>15</v>
      </c>
      <c r="U567">
        <v>29</v>
      </c>
      <c r="V567">
        <v>435</v>
      </c>
      <c r="W567">
        <v>60</v>
      </c>
      <c r="X567">
        <v>47</v>
      </c>
      <c r="Y567">
        <v>705</v>
      </c>
      <c r="Z567">
        <v>120</v>
      </c>
      <c r="AA567" s="430">
        <v>20</v>
      </c>
      <c r="AB567" s="238">
        <v>300</v>
      </c>
      <c r="AC567" s="238">
        <v>45</v>
      </c>
      <c r="AD567" s="238">
        <v>6</v>
      </c>
      <c r="AE567" s="238">
        <v>90</v>
      </c>
      <c r="AF567" s="238">
        <v>30</v>
      </c>
      <c r="AG567">
        <v>2</v>
      </c>
    </row>
    <row r="568" spans="2:33" x14ac:dyDescent="0.35">
      <c r="B568" s="231">
        <v>51467</v>
      </c>
      <c r="C568" t="s">
        <v>431</v>
      </c>
      <c r="D568">
        <v>13</v>
      </c>
      <c r="E568">
        <v>41</v>
      </c>
      <c r="F568">
        <v>21</v>
      </c>
      <c r="G568">
        <v>62</v>
      </c>
      <c r="H568">
        <v>27</v>
      </c>
      <c r="I568">
        <v>8</v>
      </c>
      <c r="J568">
        <v>35</v>
      </c>
      <c r="K568">
        <v>195</v>
      </c>
      <c r="L568">
        <v>615</v>
      </c>
      <c r="M568">
        <v>315</v>
      </c>
      <c r="N568">
        <v>930</v>
      </c>
      <c r="O568">
        <v>405</v>
      </c>
      <c r="P568">
        <v>120</v>
      </c>
      <c r="Q568">
        <v>525</v>
      </c>
      <c r="R568">
        <v>11</v>
      </c>
      <c r="S568">
        <v>165</v>
      </c>
      <c r="T568">
        <v>75</v>
      </c>
      <c r="U568">
        <v>12</v>
      </c>
      <c r="V568">
        <v>180</v>
      </c>
      <c r="W568">
        <v>60</v>
      </c>
      <c r="X568">
        <v>8</v>
      </c>
      <c r="Y568">
        <v>120</v>
      </c>
      <c r="Z568">
        <v>0</v>
      </c>
      <c r="AA568" s="430">
        <v>6</v>
      </c>
      <c r="AB568" s="238">
        <v>90</v>
      </c>
      <c r="AC568" s="238">
        <v>0</v>
      </c>
      <c r="AD568" s="238">
        <v>0</v>
      </c>
      <c r="AE568" s="238">
        <v>0</v>
      </c>
      <c r="AF568" s="238">
        <v>0</v>
      </c>
      <c r="AG568">
        <v>0</v>
      </c>
    </row>
    <row r="569" spans="2:33" x14ac:dyDescent="0.35">
      <c r="B569" s="231">
        <v>51468</v>
      </c>
      <c r="C569" t="s">
        <v>702</v>
      </c>
      <c r="D569">
        <v>15</v>
      </c>
      <c r="E569">
        <v>26</v>
      </c>
      <c r="F569">
        <v>10</v>
      </c>
      <c r="G569">
        <v>36</v>
      </c>
      <c r="H569">
        <v>1</v>
      </c>
      <c r="I569">
        <v>5</v>
      </c>
      <c r="J569">
        <v>6</v>
      </c>
      <c r="K569">
        <v>225</v>
      </c>
      <c r="L569">
        <v>390</v>
      </c>
      <c r="M569">
        <v>150</v>
      </c>
      <c r="N569">
        <v>540</v>
      </c>
      <c r="O569">
        <v>15</v>
      </c>
      <c r="P569">
        <v>75</v>
      </c>
      <c r="Q569">
        <v>90</v>
      </c>
      <c r="R569">
        <v>19</v>
      </c>
      <c r="S569">
        <v>285</v>
      </c>
      <c r="T569">
        <v>15</v>
      </c>
      <c r="U569">
        <v>20</v>
      </c>
      <c r="V569">
        <v>300</v>
      </c>
      <c r="W569">
        <v>60</v>
      </c>
      <c r="X569">
        <v>6</v>
      </c>
      <c r="Y569">
        <v>90</v>
      </c>
      <c r="Z569">
        <v>15</v>
      </c>
      <c r="AA569" s="430">
        <v>7</v>
      </c>
      <c r="AB569" s="238">
        <v>105</v>
      </c>
      <c r="AC569" s="238">
        <v>15</v>
      </c>
      <c r="AD569" s="238">
        <v>0</v>
      </c>
      <c r="AE569" s="238">
        <v>0</v>
      </c>
      <c r="AF569" s="238">
        <v>0</v>
      </c>
      <c r="AG569">
        <v>0</v>
      </c>
    </row>
    <row r="570" spans="2:33" x14ac:dyDescent="0.35">
      <c r="B570" s="231">
        <v>51485</v>
      </c>
      <c r="C570" t="s">
        <v>704</v>
      </c>
      <c r="D570">
        <v>9</v>
      </c>
      <c r="E570">
        <v>7</v>
      </c>
      <c r="F570">
        <v>3</v>
      </c>
      <c r="G570">
        <v>10</v>
      </c>
      <c r="H570">
        <v>0</v>
      </c>
      <c r="I570">
        <v>0</v>
      </c>
      <c r="J570">
        <v>0</v>
      </c>
      <c r="K570">
        <v>135</v>
      </c>
      <c r="L570">
        <v>105</v>
      </c>
      <c r="M570">
        <v>45</v>
      </c>
      <c r="N570">
        <v>150</v>
      </c>
      <c r="O570">
        <v>0</v>
      </c>
      <c r="P570">
        <v>0</v>
      </c>
      <c r="Q570">
        <v>0</v>
      </c>
      <c r="R570">
        <v>3</v>
      </c>
      <c r="S570">
        <v>45</v>
      </c>
      <c r="T570">
        <v>0</v>
      </c>
      <c r="U570">
        <v>8</v>
      </c>
      <c r="V570">
        <v>120</v>
      </c>
      <c r="W570">
        <v>0</v>
      </c>
      <c r="X570">
        <v>6</v>
      </c>
      <c r="Y570">
        <v>90</v>
      </c>
      <c r="Z570">
        <v>0</v>
      </c>
      <c r="AA570" s="430">
        <v>2</v>
      </c>
      <c r="AB570" s="238">
        <v>30</v>
      </c>
      <c r="AC570" s="238">
        <v>0</v>
      </c>
      <c r="AD570" s="238">
        <v>0</v>
      </c>
      <c r="AE570" s="238">
        <v>0</v>
      </c>
      <c r="AF570" s="238">
        <v>0</v>
      </c>
      <c r="AG570">
        <v>0</v>
      </c>
    </row>
    <row r="571" spans="2:33" x14ac:dyDescent="0.35">
      <c r="B571" s="231">
        <v>51494</v>
      </c>
      <c r="C571" t="s">
        <v>705</v>
      </c>
      <c r="D571">
        <v>0</v>
      </c>
      <c r="E571">
        <v>0</v>
      </c>
      <c r="F571">
        <v>2</v>
      </c>
      <c r="G571">
        <v>2</v>
      </c>
      <c r="H571">
        <v>0</v>
      </c>
      <c r="I571">
        <v>2</v>
      </c>
      <c r="J571">
        <v>2</v>
      </c>
      <c r="K571">
        <v>0</v>
      </c>
      <c r="L571">
        <v>0</v>
      </c>
      <c r="M571">
        <v>30</v>
      </c>
      <c r="N571">
        <v>30</v>
      </c>
      <c r="O571">
        <v>0</v>
      </c>
      <c r="P571">
        <v>30</v>
      </c>
      <c r="Q571">
        <v>30</v>
      </c>
      <c r="R571">
        <v>1</v>
      </c>
      <c r="S571">
        <v>15</v>
      </c>
      <c r="T571">
        <v>15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 s="430">
        <v>0</v>
      </c>
      <c r="AB571" s="238">
        <v>0</v>
      </c>
      <c r="AC571" s="238">
        <v>0</v>
      </c>
      <c r="AD571" s="238">
        <v>0</v>
      </c>
      <c r="AE571" s="238">
        <v>0</v>
      </c>
      <c r="AF571" s="238">
        <v>0</v>
      </c>
      <c r="AG571">
        <v>0</v>
      </c>
    </row>
    <row r="572" spans="2:33" x14ac:dyDescent="0.35">
      <c r="B572" s="231">
        <v>51524</v>
      </c>
      <c r="C572" t="s">
        <v>706</v>
      </c>
      <c r="D572">
        <v>5</v>
      </c>
      <c r="E572">
        <v>13</v>
      </c>
      <c r="F572">
        <v>6</v>
      </c>
      <c r="G572">
        <v>19</v>
      </c>
      <c r="H572">
        <v>9</v>
      </c>
      <c r="I572">
        <v>5</v>
      </c>
      <c r="J572">
        <v>14</v>
      </c>
      <c r="K572">
        <v>75</v>
      </c>
      <c r="L572">
        <v>195</v>
      </c>
      <c r="M572">
        <v>90</v>
      </c>
      <c r="N572">
        <v>285</v>
      </c>
      <c r="O572">
        <v>135</v>
      </c>
      <c r="P572">
        <v>75</v>
      </c>
      <c r="Q572">
        <v>210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2</v>
      </c>
      <c r="Y572">
        <v>30</v>
      </c>
      <c r="Z572">
        <v>0</v>
      </c>
      <c r="AA572" s="430">
        <v>2</v>
      </c>
      <c r="AB572" s="238">
        <v>30</v>
      </c>
      <c r="AC572" s="238">
        <v>0</v>
      </c>
      <c r="AD572" s="238">
        <v>2</v>
      </c>
      <c r="AE572" s="238">
        <v>30</v>
      </c>
      <c r="AF572" s="238">
        <v>0</v>
      </c>
      <c r="AG572">
        <v>0</v>
      </c>
    </row>
    <row r="573" spans="2:33" x14ac:dyDescent="0.35">
      <c r="B573" s="231">
        <v>51533</v>
      </c>
      <c r="C573" t="s">
        <v>1223</v>
      </c>
      <c r="D573">
        <v>1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15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1</v>
      </c>
      <c r="Y573">
        <v>15</v>
      </c>
      <c r="Z573">
        <v>0</v>
      </c>
      <c r="AA573" s="430">
        <v>0</v>
      </c>
      <c r="AB573" s="238">
        <v>0</v>
      </c>
      <c r="AC573" s="238">
        <v>0</v>
      </c>
      <c r="AD573" s="238">
        <v>0</v>
      </c>
      <c r="AE573" s="238">
        <v>0</v>
      </c>
      <c r="AF573" s="238">
        <v>0</v>
      </c>
      <c r="AG573">
        <v>0</v>
      </c>
    </row>
    <row r="574" spans="2:33" x14ac:dyDescent="0.35">
      <c r="B574" s="231">
        <v>51550</v>
      </c>
      <c r="C574" t="s">
        <v>708</v>
      </c>
      <c r="D574">
        <v>0</v>
      </c>
      <c r="E574">
        <v>2</v>
      </c>
      <c r="F574">
        <v>1</v>
      </c>
      <c r="G574">
        <v>3</v>
      </c>
      <c r="H574">
        <v>2</v>
      </c>
      <c r="I574">
        <v>1</v>
      </c>
      <c r="J574">
        <v>3</v>
      </c>
      <c r="K574">
        <v>0</v>
      </c>
      <c r="L574">
        <v>30</v>
      </c>
      <c r="M574">
        <v>0</v>
      </c>
      <c r="N574">
        <v>30</v>
      </c>
      <c r="O574">
        <v>30</v>
      </c>
      <c r="P574">
        <v>15</v>
      </c>
      <c r="Q574">
        <v>45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 s="430">
        <v>0</v>
      </c>
      <c r="AB574" s="238">
        <v>0</v>
      </c>
      <c r="AC574" s="238">
        <v>0</v>
      </c>
      <c r="AD574" s="238">
        <v>0</v>
      </c>
      <c r="AE574" s="238">
        <v>0</v>
      </c>
      <c r="AF574" s="238">
        <v>0</v>
      </c>
      <c r="AG574">
        <v>0</v>
      </c>
    </row>
    <row r="575" spans="2:33" x14ac:dyDescent="0.35">
      <c r="B575" s="231">
        <v>51554</v>
      </c>
      <c r="C575" t="s">
        <v>709</v>
      </c>
      <c r="D575">
        <v>18</v>
      </c>
      <c r="E575">
        <v>12</v>
      </c>
      <c r="F575">
        <v>11</v>
      </c>
      <c r="G575">
        <v>23</v>
      </c>
      <c r="H575">
        <v>1</v>
      </c>
      <c r="I575">
        <v>0</v>
      </c>
      <c r="J575">
        <v>1</v>
      </c>
      <c r="K575">
        <v>270</v>
      </c>
      <c r="L575">
        <v>180</v>
      </c>
      <c r="M575">
        <v>165</v>
      </c>
      <c r="N575">
        <v>345</v>
      </c>
      <c r="O575">
        <v>15</v>
      </c>
      <c r="P575">
        <v>0</v>
      </c>
      <c r="Q575">
        <v>15</v>
      </c>
      <c r="R575">
        <v>16</v>
      </c>
      <c r="S575">
        <v>240</v>
      </c>
      <c r="T575">
        <v>15</v>
      </c>
      <c r="U575">
        <v>14</v>
      </c>
      <c r="V575">
        <v>210</v>
      </c>
      <c r="W575">
        <v>0</v>
      </c>
      <c r="X575">
        <v>8</v>
      </c>
      <c r="Y575">
        <v>120</v>
      </c>
      <c r="Z575">
        <v>0</v>
      </c>
      <c r="AA575" s="430">
        <v>9</v>
      </c>
      <c r="AB575" s="238">
        <v>135</v>
      </c>
      <c r="AC575" s="238">
        <v>0</v>
      </c>
      <c r="AD575" s="238">
        <v>0</v>
      </c>
      <c r="AE575" s="238">
        <v>0</v>
      </c>
      <c r="AF575" s="238">
        <v>0</v>
      </c>
      <c r="AG575">
        <v>0</v>
      </c>
    </row>
    <row r="576" spans="2:33" x14ac:dyDescent="0.35">
      <c r="B576" s="231">
        <v>51565</v>
      </c>
      <c r="C576" t="s">
        <v>710</v>
      </c>
      <c r="D576">
        <v>0</v>
      </c>
      <c r="E576">
        <v>3</v>
      </c>
      <c r="F576">
        <v>8</v>
      </c>
      <c r="G576">
        <v>11</v>
      </c>
      <c r="H576">
        <v>2</v>
      </c>
      <c r="I576">
        <v>0</v>
      </c>
      <c r="J576">
        <v>2</v>
      </c>
      <c r="K576">
        <v>0</v>
      </c>
      <c r="L576">
        <v>30</v>
      </c>
      <c r="M576">
        <v>100</v>
      </c>
      <c r="N576">
        <v>130</v>
      </c>
      <c r="O576">
        <v>25</v>
      </c>
      <c r="P576">
        <v>0</v>
      </c>
      <c r="Q576">
        <v>25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2</v>
      </c>
      <c r="Y576">
        <v>20</v>
      </c>
      <c r="Z576">
        <v>0</v>
      </c>
      <c r="AA576" s="430">
        <v>0</v>
      </c>
      <c r="AB576" s="238">
        <v>0</v>
      </c>
      <c r="AC576" s="238">
        <v>0</v>
      </c>
      <c r="AD576" s="238">
        <v>0</v>
      </c>
      <c r="AE576" s="238">
        <v>0</v>
      </c>
      <c r="AF576" s="238">
        <v>0</v>
      </c>
      <c r="AG576">
        <v>0</v>
      </c>
    </row>
    <row r="577" spans="2:33" x14ac:dyDescent="0.35">
      <c r="B577" s="231">
        <v>51573</v>
      </c>
      <c r="C577" t="s">
        <v>711</v>
      </c>
      <c r="D577">
        <v>3</v>
      </c>
      <c r="E577">
        <v>17</v>
      </c>
      <c r="F577">
        <v>10</v>
      </c>
      <c r="G577">
        <v>27</v>
      </c>
      <c r="H577">
        <v>7</v>
      </c>
      <c r="I577">
        <v>6</v>
      </c>
      <c r="J577">
        <v>13</v>
      </c>
      <c r="K577">
        <v>45</v>
      </c>
      <c r="L577">
        <v>255</v>
      </c>
      <c r="M577">
        <v>150</v>
      </c>
      <c r="N577">
        <v>405</v>
      </c>
      <c r="O577">
        <v>105</v>
      </c>
      <c r="P577">
        <v>90</v>
      </c>
      <c r="Q577">
        <v>195</v>
      </c>
      <c r="R577">
        <v>7</v>
      </c>
      <c r="S577">
        <v>105</v>
      </c>
      <c r="T577">
        <v>45</v>
      </c>
      <c r="U577">
        <v>5</v>
      </c>
      <c r="V577">
        <v>75</v>
      </c>
      <c r="W577">
        <v>30</v>
      </c>
      <c r="X577">
        <v>10</v>
      </c>
      <c r="Y577">
        <v>150</v>
      </c>
      <c r="Z577">
        <v>75</v>
      </c>
      <c r="AA577" s="430">
        <v>7</v>
      </c>
      <c r="AB577" s="238">
        <v>105</v>
      </c>
      <c r="AC577" s="238">
        <v>0</v>
      </c>
      <c r="AD577" s="238">
        <v>7</v>
      </c>
      <c r="AE577" s="238">
        <v>105</v>
      </c>
      <c r="AF577" s="238">
        <v>0</v>
      </c>
      <c r="AG577">
        <v>0</v>
      </c>
    </row>
    <row r="578" spans="2:33" x14ac:dyDescent="0.35">
      <c r="B578" s="231">
        <v>51595</v>
      </c>
      <c r="C578" t="s">
        <v>712</v>
      </c>
      <c r="D578">
        <v>22</v>
      </c>
      <c r="E578">
        <v>29</v>
      </c>
      <c r="F578">
        <v>10</v>
      </c>
      <c r="G578">
        <v>39</v>
      </c>
      <c r="H578">
        <v>5</v>
      </c>
      <c r="I578">
        <v>1</v>
      </c>
      <c r="J578">
        <v>6</v>
      </c>
      <c r="K578">
        <v>304</v>
      </c>
      <c r="L578">
        <v>427.3</v>
      </c>
      <c r="M578">
        <v>150</v>
      </c>
      <c r="N578">
        <v>577.29999999999995</v>
      </c>
      <c r="O578">
        <v>72.5</v>
      </c>
      <c r="P578">
        <v>15</v>
      </c>
      <c r="Q578">
        <v>87.5</v>
      </c>
      <c r="R578">
        <v>3</v>
      </c>
      <c r="S578">
        <v>45</v>
      </c>
      <c r="T578">
        <v>15</v>
      </c>
      <c r="U578">
        <v>13</v>
      </c>
      <c r="V578">
        <v>185</v>
      </c>
      <c r="W578">
        <v>0</v>
      </c>
      <c r="X578">
        <v>43</v>
      </c>
      <c r="Y578">
        <v>626.29999999999995</v>
      </c>
      <c r="Z578">
        <v>57.5</v>
      </c>
      <c r="AA578" s="430">
        <v>11</v>
      </c>
      <c r="AB578" s="238">
        <v>165</v>
      </c>
      <c r="AC578" s="238">
        <v>27.5</v>
      </c>
      <c r="AD578" s="238">
        <v>0</v>
      </c>
      <c r="AE578" s="238">
        <v>0</v>
      </c>
      <c r="AF578" s="238">
        <v>0</v>
      </c>
      <c r="AG578">
        <v>0</v>
      </c>
    </row>
    <row r="579" spans="2:33" x14ac:dyDescent="0.35">
      <c r="B579" s="231">
        <v>51614</v>
      </c>
      <c r="C579" t="s">
        <v>713</v>
      </c>
      <c r="D579">
        <v>18</v>
      </c>
      <c r="E579">
        <v>41</v>
      </c>
      <c r="F579">
        <v>17</v>
      </c>
      <c r="G579">
        <v>58</v>
      </c>
      <c r="H579">
        <v>7</v>
      </c>
      <c r="I579">
        <v>5</v>
      </c>
      <c r="J579">
        <v>12</v>
      </c>
      <c r="K579">
        <v>270</v>
      </c>
      <c r="L579">
        <v>610</v>
      </c>
      <c r="M579">
        <v>255</v>
      </c>
      <c r="N579">
        <v>865</v>
      </c>
      <c r="O579">
        <v>94.5</v>
      </c>
      <c r="P579">
        <v>75</v>
      </c>
      <c r="Q579">
        <v>169.5</v>
      </c>
      <c r="R579">
        <v>39</v>
      </c>
      <c r="S579">
        <v>585</v>
      </c>
      <c r="T579">
        <v>45</v>
      </c>
      <c r="U579">
        <v>5</v>
      </c>
      <c r="V579">
        <v>75</v>
      </c>
      <c r="W579">
        <v>0</v>
      </c>
      <c r="X579">
        <v>14</v>
      </c>
      <c r="Y579">
        <v>208</v>
      </c>
      <c r="Z579">
        <v>79.5</v>
      </c>
      <c r="AA579" s="430">
        <v>31</v>
      </c>
      <c r="AB579" s="238">
        <v>465</v>
      </c>
      <c r="AC579" s="238">
        <v>45</v>
      </c>
      <c r="AD579" s="238">
        <v>31</v>
      </c>
      <c r="AE579" s="238">
        <v>465</v>
      </c>
      <c r="AF579" s="238">
        <v>45</v>
      </c>
      <c r="AG579">
        <v>0</v>
      </c>
    </row>
    <row r="580" spans="2:33" x14ac:dyDescent="0.35">
      <c r="B580" s="231">
        <v>51616</v>
      </c>
      <c r="C580" t="s">
        <v>714</v>
      </c>
      <c r="D580">
        <v>14</v>
      </c>
      <c r="E580">
        <v>22</v>
      </c>
      <c r="F580">
        <v>10</v>
      </c>
      <c r="G580">
        <v>32</v>
      </c>
      <c r="H580">
        <v>2</v>
      </c>
      <c r="I580">
        <v>2</v>
      </c>
      <c r="J580">
        <v>4</v>
      </c>
      <c r="K580">
        <v>210</v>
      </c>
      <c r="L580">
        <v>330</v>
      </c>
      <c r="M580">
        <v>150</v>
      </c>
      <c r="N580">
        <v>480</v>
      </c>
      <c r="O580">
        <v>30</v>
      </c>
      <c r="P580">
        <v>30</v>
      </c>
      <c r="Q580">
        <v>60</v>
      </c>
      <c r="R580">
        <v>17</v>
      </c>
      <c r="S580">
        <v>255</v>
      </c>
      <c r="T580">
        <v>15</v>
      </c>
      <c r="U580">
        <v>21</v>
      </c>
      <c r="V580">
        <v>315</v>
      </c>
      <c r="W580">
        <v>0</v>
      </c>
      <c r="X580">
        <v>6</v>
      </c>
      <c r="Y580">
        <v>90</v>
      </c>
      <c r="Z580">
        <v>15</v>
      </c>
      <c r="AA580" s="430">
        <v>8</v>
      </c>
      <c r="AB580" s="238">
        <v>120</v>
      </c>
      <c r="AC580" s="238">
        <v>30</v>
      </c>
      <c r="AD580" s="238">
        <v>0</v>
      </c>
      <c r="AE580" s="238">
        <v>0</v>
      </c>
      <c r="AF580" s="238">
        <v>0</v>
      </c>
      <c r="AG580">
        <v>0</v>
      </c>
    </row>
    <row r="581" spans="2:33" x14ac:dyDescent="0.35">
      <c r="B581" s="231">
        <v>51629</v>
      </c>
      <c r="C581" t="s">
        <v>715</v>
      </c>
      <c r="D581">
        <v>11</v>
      </c>
      <c r="E581">
        <v>9</v>
      </c>
      <c r="F581">
        <v>21</v>
      </c>
      <c r="G581">
        <v>30</v>
      </c>
      <c r="H581">
        <v>1</v>
      </c>
      <c r="I581">
        <v>1</v>
      </c>
      <c r="J581">
        <v>2</v>
      </c>
      <c r="K581">
        <v>165</v>
      </c>
      <c r="L581">
        <v>135</v>
      </c>
      <c r="M581">
        <v>315</v>
      </c>
      <c r="N581">
        <v>450</v>
      </c>
      <c r="O581">
        <v>15</v>
      </c>
      <c r="P581">
        <v>15</v>
      </c>
      <c r="Q581">
        <v>30</v>
      </c>
      <c r="R581">
        <v>5</v>
      </c>
      <c r="S581">
        <v>75</v>
      </c>
      <c r="T581">
        <v>0</v>
      </c>
      <c r="U581">
        <v>4</v>
      </c>
      <c r="V581">
        <v>60</v>
      </c>
      <c r="W581">
        <v>0</v>
      </c>
      <c r="X581">
        <v>11</v>
      </c>
      <c r="Y581">
        <v>165</v>
      </c>
      <c r="Z581">
        <v>15</v>
      </c>
      <c r="AA581" s="430">
        <v>3</v>
      </c>
      <c r="AB581" s="238">
        <v>45</v>
      </c>
      <c r="AC581" s="238">
        <v>0</v>
      </c>
      <c r="AD581" s="238">
        <v>4</v>
      </c>
      <c r="AE581" s="238">
        <v>60</v>
      </c>
      <c r="AF581" s="238">
        <v>0</v>
      </c>
      <c r="AG581">
        <v>0</v>
      </c>
    </row>
    <row r="582" spans="2:33" x14ac:dyDescent="0.35">
      <c r="B582" s="231">
        <v>51635</v>
      </c>
      <c r="C582" t="s">
        <v>716</v>
      </c>
      <c r="D582">
        <v>16</v>
      </c>
      <c r="E582">
        <v>25</v>
      </c>
      <c r="F582">
        <v>15</v>
      </c>
      <c r="G582">
        <v>40</v>
      </c>
      <c r="H582">
        <v>7</v>
      </c>
      <c r="I582">
        <v>7</v>
      </c>
      <c r="J582">
        <v>14</v>
      </c>
      <c r="K582">
        <v>240</v>
      </c>
      <c r="L582">
        <v>375</v>
      </c>
      <c r="M582">
        <v>225</v>
      </c>
      <c r="N582">
        <v>600</v>
      </c>
      <c r="O582">
        <v>105</v>
      </c>
      <c r="P582">
        <v>105</v>
      </c>
      <c r="Q582">
        <v>210</v>
      </c>
      <c r="R582">
        <v>2</v>
      </c>
      <c r="S582">
        <v>30</v>
      </c>
      <c r="T582">
        <v>0</v>
      </c>
      <c r="U582">
        <v>0</v>
      </c>
      <c r="V582">
        <v>0</v>
      </c>
      <c r="W582">
        <v>0</v>
      </c>
      <c r="X582">
        <v>8</v>
      </c>
      <c r="Y582">
        <v>120</v>
      </c>
      <c r="Z582">
        <v>45</v>
      </c>
      <c r="AA582" s="430">
        <v>0</v>
      </c>
      <c r="AB582" s="238">
        <v>0</v>
      </c>
      <c r="AC582" s="238">
        <v>0</v>
      </c>
      <c r="AD582" s="238">
        <v>0</v>
      </c>
      <c r="AE582" s="238">
        <v>0</v>
      </c>
      <c r="AF582" s="238">
        <v>0</v>
      </c>
      <c r="AG582">
        <v>0</v>
      </c>
    </row>
    <row r="583" spans="2:33" x14ac:dyDescent="0.35">
      <c r="B583" s="231">
        <v>51636</v>
      </c>
      <c r="C583" t="s">
        <v>717</v>
      </c>
      <c r="D583">
        <v>3</v>
      </c>
      <c r="E583">
        <v>24</v>
      </c>
      <c r="F583">
        <v>5</v>
      </c>
      <c r="G583">
        <v>29</v>
      </c>
      <c r="H583">
        <v>17</v>
      </c>
      <c r="I583">
        <v>4</v>
      </c>
      <c r="J583">
        <v>21</v>
      </c>
      <c r="K583">
        <v>45</v>
      </c>
      <c r="L583">
        <v>340.9</v>
      </c>
      <c r="M583">
        <v>75</v>
      </c>
      <c r="N583">
        <v>415.9</v>
      </c>
      <c r="O583">
        <v>255</v>
      </c>
      <c r="P583">
        <v>60</v>
      </c>
      <c r="Q583">
        <v>315</v>
      </c>
      <c r="R583">
        <v>2</v>
      </c>
      <c r="S583">
        <v>30</v>
      </c>
      <c r="T583">
        <v>15</v>
      </c>
      <c r="U583">
        <v>2</v>
      </c>
      <c r="V583">
        <v>30</v>
      </c>
      <c r="W583">
        <v>15</v>
      </c>
      <c r="X583">
        <v>1</v>
      </c>
      <c r="Y583">
        <v>15</v>
      </c>
      <c r="Z583">
        <v>15</v>
      </c>
      <c r="AA583" s="430">
        <v>0</v>
      </c>
      <c r="AB583" s="238">
        <v>0</v>
      </c>
      <c r="AC583" s="238">
        <v>0</v>
      </c>
      <c r="AD583" s="238">
        <v>1</v>
      </c>
      <c r="AE583" s="238">
        <v>15</v>
      </c>
      <c r="AF583" s="238">
        <v>0</v>
      </c>
      <c r="AG583">
        <v>0</v>
      </c>
    </row>
    <row r="584" spans="2:33" x14ac:dyDescent="0.35">
      <c r="B584" s="231">
        <v>51642</v>
      </c>
      <c r="C584" t="s">
        <v>718</v>
      </c>
      <c r="D584">
        <v>0</v>
      </c>
      <c r="E584">
        <v>2</v>
      </c>
      <c r="F584">
        <v>1</v>
      </c>
      <c r="G584">
        <v>3</v>
      </c>
      <c r="H584">
        <v>2</v>
      </c>
      <c r="I584">
        <v>0</v>
      </c>
      <c r="J584">
        <v>2</v>
      </c>
      <c r="K584">
        <v>0</v>
      </c>
      <c r="L584">
        <v>30</v>
      </c>
      <c r="M584">
        <v>15</v>
      </c>
      <c r="N584">
        <v>45</v>
      </c>
      <c r="O584">
        <v>30</v>
      </c>
      <c r="P584">
        <v>0</v>
      </c>
      <c r="Q584">
        <v>30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2</v>
      </c>
      <c r="Y584">
        <v>30</v>
      </c>
      <c r="Z584">
        <v>30</v>
      </c>
      <c r="AA584" s="430">
        <v>0</v>
      </c>
      <c r="AB584" s="238">
        <v>0</v>
      </c>
      <c r="AC584" s="238">
        <v>0</v>
      </c>
      <c r="AD584" s="238">
        <v>0</v>
      </c>
      <c r="AE584" s="238">
        <v>0</v>
      </c>
      <c r="AF584" s="238">
        <v>0</v>
      </c>
      <c r="AG584">
        <v>0</v>
      </c>
    </row>
    <row r="585" spans="2:33" x14ac:dyDescent="0.35">
      <c r="B585" s="231">
        <v>51650</v>
      </c>
      <c r="C585" t="s">
        <v>719</v>
      </c>
      <c r="D585">
        <v>0</v>
      </c>
      <c r="E585">
        <v>15</v>
      </c>
      <c r="F585">
        <v>6</v>
      </c>
      <c r="G585">
        <v>21</v>
      </c>
      <c r="H585">
        <v>2</v>
      </c>
      <c r="I585">
        <v>3</v>
      </c>
      <c r="J585">
        <v>5</v>
      </c>
      <c r="K585">
        <v>0</v>
      </c>
      <c r="L585">
        <v>225</v>
      </c>
      <c r="M585">
        <v>90</v>
      </c>
      <c r="N585">
        <v>315</v>
      </c>
      <c r="O585">
        <v>30</v>
      </c>
      <c r="P585">
        <v>45</v>
      </c>
      <c r="Q585">
        <v>75</v>
      </c>
      <c r="R585">
        <v>0</v>
      </c>
      <c r="S585">
        <v>0</v>
      </c>
      <c r="T585">
        <v>0</v>
      </c>
      <c r="U585">
        <v>10</v>
      </c>
      <c r="V585">
        <v>150</v>
      </c>
      <c r="W585">
        <v>30</v>
      </c>
      <c r="X585">
        <v>4</v>
      </c>
      <c r="Y585">
        <v>60</v>
      </c>
      <c r="Z585">
        <v>30</v>
      </c>
      <c r="AA585" s="430">
        <v>10</v>
      </c>
      <c r="AB585" s="238">
        <v>150</v>
      </c>
      <c r="AC585" s="238">
        <v>30</v>
      </c>
      <c r="AD585" s="238">
        <v>0</v>
      </c>
      <c r="AE585" s="238">
        <v>0</v>
      </c>
      <c r="AF585" s="238">
        <v>0</v>
      </c>
      <c r="AG585">
        <v>0</v>
      </c>
    </row>
    <row r="586" spans="2:33" x14ac:dyDescent="0.35">
      <c r="B586" s="231">
        <v>51698</v>
      </c>
      <c r="C586" t="s">
        <v>720</v>
      </c>
      <c r="D586">
        <v>11</v>
      </c>
      <c r="E586">
        <v>21</v>
      </c>
      <c r="F586">
        <v>13</v>
      </c>
      <c r="G586">
        <v>34</v>
      </c>
      <c r="H586">
        <v>4</v>
      </c>
      <c r="I586">
        <v>3</v>
      </c>
      <c r="J586">
        <v>7</v>
      </c>
      <c r="K586">
        <v>165</v>
      </c>
      <c r="L586">
        <v>315</v>
      </c>
      <c r="M586">
        <v>195</v>
      </c>
      <c r="N586">
        <v>510</v>
      </c>
      <c r="O586">
        <v>60</v>
      </c>
      <c r="P586">
        <v>45</v>
      </c>
      <c r="Q586">
        <v>105</v>
      </c>
      <c r="R586">
        <v>1</v>
      </c>
      <c r="S586">
        <v>15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 s="430">
        <v>0</v>
      </c>
      <c r="AB586" s="238">
        <v>0</v>
      </c>
      <c r="AC586" s="238">
        <v>0</v>
      </c>
      <c r="AD586" s="238">
        <v>0</v>
      </c>
      <c r="AE586" s="238">
        <v>0</v>
      </c>
      <c r="AF586" s="238">
        <v>0</v>
      </c>
      <c r="AG586">
        <v>0</v>
      </c>
    </row>
    <row r="587" spans="2:33" x14ac:dyDescent="0.35">
      <c r="B587" s="231">
        <v>51702</v>
      </c>
      <c r="C587" t="s">
        <v>721</v>
      </c>
      <c r="D587">
        <v>1</v>
      </c>
      <c r="E587">
        <v>0</v>
      </c>
      <c r="F587">
        <v>1</v>
      </c>
      <c r="G587">
        <v>1</v>
      </c>
      <c r="H587">
        <v>0</v>
      </c>
      <c r="I587">
        <v>1</v>
      </c>
      <c r="J587">
        <v>1</v>
      </c>
      <c r="K587">
        <v>12</v>
      </c>
      <c r="L587">
        <v>0</v>
      </c>
      <c r="M587">
        <v>12</v>
      </c>
      <c r="N587">
        <v>12</v>
      </c>
      <c r="O587">
        <v>0</v>
      </c>
      <c r="P587">
        <v>12</v>
      </c>
      <c r="Q587">
        <v>12</v>
      </c>
      <c r="R587">
        <v>1</v>
      </c>
      <c r="S587">
        <v>12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 s="430">
        <v>0</v>
      </c>
      <c r="AB587" s="238">
        <v>0</v>
      </c>
      <c r="AC587" s="238">
        <v>0</v>
      </c>
      <c r="AD587" s="238">
        <v>0</v>
      </c>
      <c r="AE587" s="238">
        <v>0</v>
      </c>
      <c r="AF587" s="238">
        <v>0</v>
      </c>
      <c r="AG587">
        <v>0</v>
      </c>
    </row>
    <row r="588" spans="2:33" x14ac:dyDescent="0.35">
      <c r="B588" s="231">
        <v>51735</v>
      </c>
      <c r="C588" t="s">
        <v>1286</v>
      </c>
      <c r="D588">
        <v>0</v>
      </c>
      <c r="E588">
        <v>2</v>
      </c>
      <c r="F588">
        <v>0</v>
      </c>
      <c r="G588">
        <v>2</v>
      </c>
      <c r="H588">
        <v>1</v>
      </c>
      <c r="I588">
        <v>0</v>
      </c>
      <c r="J588">
        <v>1</v>
      </c>
      <c r="K588">
        <v>0</v>
      </c>
      <c r="L588">
        <v>30</v>
      </c>
      <c r="M588">
        <v>0</v>
      </c>
      <c r="N588">
        <v>30</v>
      </c>
      <c r="O588">
        <v>15</v>
      </c>
      <c r="P588">
        <v>0</v>
      </c>
      <c r="Q588">
        <v>15</v>
      </c>
      <c r="R588">
        <v>1</v>
      </c>
      <c r="S588">
        <v>15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 s="430">
        <v>0</v>
      </c>
      <c r="AB588" s="238">
        <v>0</v>
      </c>
      <c r="AC588" s="238">
        <v>0</v>
      </c>
      <c r="AD588" s="238">
        <v>0</v>
      </c>
      <c r="AE588" s="238">
        <v>0</v>
      </c>
      <c r="AF588" s="238">
        <v>0</v>
      </c>
      <c r="AG588">
        <v>0</v>
      </c>
    </row>
    <row r="589" spans="2:33" x14ac:dyDescent="0.35">
      <c r="B589" s="231">
        <v>51750</v>
      </c>
      <c r="C589" t="s">
        <v>722</v>
      </c>
      <c r="D589">
        <v>32</v>
      </c>
      <c r="E589">
        <v>55</v>
      </c>
      <c r="F589">
        <v>22</v>
      </c>
      <c r="G589">
        <v>77</v>
      </c>
      <c r="H589">
        <v>34</v>
      </c>
      <c r="I589">
        <v>9</v>
      </c>
      <c r="J589">
        <v>43</v>
      </c>
      <c r="K589">
        <v>480</v>
      </c>
      <c r="L589">
        <v>825</v>
      </c>
      <c r="M589">
        <v>330</v>
      </c>
      <c r="N589">
        <v>1155</v>
      </c>
      <c r="O589">
        <v>510</v>
      </c>
      <c r="P589">
        <v>135</v>
      </c>
      <c r="Q589">
        <v>645</v>
      </c>
      <c r="R589">
        <v>31</v>
      </c>
      <c r="S589">
        <v>465</v>
      </c>
      <c r="T589">
        <v>180</v>
      </c>
      <c r="U589">
        <v>43</v>
      </c>
      <c r="V589">
        <v>645</v>
      </c>
      <c r="W589">
        <v>240</v>
      </c>
      <c r="X589">
        <v>15</v>
      </c>
      <c r="Y589">
        <v>225</v>
      </c>
      <c r="Z589">
        <v>75</v>
      </c>
      <c r="AA589" s="430">
        <v>21</v>
      </c>
      <c r="AB589" s="238">
        <v>315</v>
      </c>
      <c r="AC589" s="238">
        <v>75</v>
      </c>
      <c r="AD589" s="238">
        <v>16</v>
      </c>
      <c r="AE589" s="238">
        <v>240</v>
      </c>
      <c r="AF589" s="238">
        <v>60</v>
      </c>
      <c r="AG589">
        <v>2</v>
      </c>
    </row>
    <row r="590" spans="2:33" x14ac:dyDescent="0.35">
      <c r="B590" s="231">
        <v>51756</v>
      </c>
      <c r="C590" t="s">
        <v>723</v>
      </c>
      <c r="D590">
        <v>0</v>
      </c>
      <c r="E590">
        <v>8</v>
      </c>
      <c r="F590">
        <v>6</v>
      </c>
      <c r="G590">
        <v>14</v>
      </c>
      <c r="H590">
        <v>6</v>
      </c>
      <c r="I590">
        <v>4</v>
      </c>
      <c r="J590">
        <v>10</v>
      </c>
      <c r="K590">
        <v>0</v>
      </c>
      <c r="L590">
        <v>120</v>
      </c>
      <c r="M590">
        <v>90</v>
      </c>
      <c r="N590">
        <v>210</v>
      </c>
      <c r="O590">
        <v>90</v>
      </c>
      <c r="P590">
        <v>60</v>
      </c>
      <c r="Q590">
        <v>150</v>
      </c>
      <c r="R590">
        <v>7</v>
      </c>
      <c r="S590">
        <v>105</v>
      </c>
      <c r="T590">
        <v>60</v>
      </c>
      <c r="U590">
        <v>4</v>
      </c>
      <c r="V590">
        <v>60</v>
      </c>
      <c r="W590">
        <v>45</v>
      </c>
      <c r="X590">
        <v>0</v>
      </c>
      <c r="Y590">
        <v>0</v>
      </c>
      <c r="Z590">
        <v>0</v>
      </c>
      <c r="AA590" s="430">
        <v>0</v>
      </c>
      <c r="AB590" s="238">
        <v>0</v>
      </c>
      <c r="AC590" s="238">
        <v>0</v>
      </c>
      <c r="AD590" s="238">
        <v>0</v>
      </c>
      <c r="AE590" s="238">
        <v>0</v>
      </c>
      <c r="AF590" s="238">
        <v>0</v>
      </c>
      <c r="AG590">
        <v>0</v>
      </c>
    </row>
    <row r="591" spans="2:33" x14ac:dyDescent="0.35">
      <c r="B591" s="231">
        <v>51768</v>
      </c>
      <c r="C591" t="s">
        <v>724</v>
      </c>
      <c r="D591">
        <v>5</v>
      </c>
      <c r="E591">
        <v>22</v>
      </c>
      <c r="F591">
        <v>14</v>
      </c>
      <c r="G591">
        <v>36</v>
      </c>
      <c r="H591">
        <v>12</v>
      </c>
      <c r="I591">
        <v>8</v>
      </c>
      <c r="J591">
        <v>20</v>
      </c>
      <c r="K591">
        <v>73.84</v>
      </c>
      <c r="L591">
        <v>314.11</v>
      </c>
      <c r="M591">
        <v>198.05</v>
      </c>
      <c r="N591">
        <v>512.16000000000008</v>
      </c>
      <c r="O591">
        <v>116.21000000000001</v>
      </c>
      <c r="P591">
        <v>97.95</v>
      </c>
      <c r="Q591">
        <v>214.16000000000003</v>
      </c>
      <c r="R591">
        <v>2</v>
      </c>
      <c r="S591">
        <v>30</v>
      </c>
      <c r="T591">
        <v>0</v>
      </c>
      <c r="U591">
        <v>5</v>
      </c>
      <c r="V591">
        <v>70.67</v>
      </c>
      <c r="W591">
        <v>23.349999999999998</v>
      </c>
      <c r="X591">
        <v>4</v>
      </c>
      <c r="Y591">
        <v>57.680000000000007</v>
      </c>
      <c r="Z591">
        <v>6.34</v>
      </c>
      <c r="AA591" s="430">
        <v>0</v>
      </c>
      <c r="AB591" s="238">
        <v>0</v>
      </c>
      <c r="AC591" s="238">
        <v>0</v>
      </c>
      <c r="AD591" s="238">
        <v>0</v>
      </c>
      <c r="AE591" s="238">
        <v>0</v>
      </c>
      <c r="AF591" s="238">
        <v>0</v>
      </c>
      <c r="AG591">
        <v>1</v>
      </c>
    </row>
    <row r="592" spans="2:33" x14ac:dyDescent="0.35">
      <c r="B592" s="231">
        <v>51769</v>
      </c>
      <c r="C592" t="s">
        <v>725</v>
      </c>
      <c r="D592">
        <v>6</v>
      </c>
      <c r="E592">
        <v>10</v>
      </c>
      <c r="F592">
        <v>3</v>
      </c>
      <c r="G592">
        <v>13</v>
      </c>
      <c r="H592">
        <v>0</v>
      </c>
      <c r="I592">
        <v>2</v>
      </c>
      <c r="J592">
        <v>2</v>
      </c>
      <c r="K592">
        <v>90</v>
      </c>
      <c r="L592">
        <v>150</v>
      </c>
      <c r="M592">
        <v>45</v>
      </c>
      <c r="N592">
        <v>195</v>
      </c>
      <c r="O592">
        <v>0</v>
      </c>
      <c r="P592">
        <v>30</v>
      </c>
      <c r="Q592">
        <v>30</v>
      </c>
      <c r="R592">
        <v>0</v>
      </c>
      <c r="S592">
        <v>0</v>
      </c>
      <c r="T592">
        <v>0</v>
      </c>
      <c r="U592">
        <v>3</v>
      </c>
      <c r="V592">
        <v>45</v>
      </c>
      <c r="W592">
        <v>15</v>
      </c>
      <c r="X592">
        <v>16</v>
      </c>
      <c r="Y592">
        <v>240</v>
      </c>
      <c r="Z592">
        <v>15</v>
      </c>
      <c r="AA592" s="430">
        <v>0</v>
      </c>
      <c r="AB592" s="238">
        <v>0</v>
      </c>
      <c r="AC592" s="238">
        <v>0</v>
      </c>
      <c r="AD592" s="238">
        <v>0</v>
      </c>
      <c r="AE592" s="238">
        <v>0</v>
      </c>
      <c r="AF592" s="238">
        <v>0</v>
      </c>
      <c r="AG592">
        <v>2</v>
      </c>
    </row>
    <row r="593" spans="2:33" x14ac:dyDescent="0.35">
      <c r="B593" s="231">
        <v>51771</v>
      </c>
      <c r="C593" t="s">
        <v>726</v>
      </c>
      <c r="D593">
        <v>11</v>
      </c>
      <c r="E593">
        <v>40</v>
      </c>
      <c r="F593">
        <v>22</v>
      </c>
      <c r="G593">
        <v>62</v>
      </c>
      <c r="H593">
        <v>7</v>
      </c>
      <c r="I593">
        <v>2</v>
      </c>
      <c r="J593">
        <v>9</v>
      </c>
      <c r="K593">
        <v>165</v>
      </c>
      <c r="L593">
        <v>600</v>
      </c>
      <c r="M593">
        <v>330</v>
      </c>
      <c r="N593">
        <v>930</v>
      </c>
      <c r="O593">
        <v>105</v>
      </c>
      <c r="P593">
        <v>30</v>
      </c>
      <c r="Q593">
        <v>135</v>
      </c>
      <c r="R593">
        <v>27</v>
      </c>
      <c r="S593">
        <v>405</v>
      </c>
      <c r="T593">
        <v>45</v>
      </c>
      <c r="U593">
        <v>36</v>
      </c>
      <c r="V593">
        <v>540</v>
      </c>
      <c r="W593">
        <v>45</v>
      </c>
      <c r="X593">
        <v>6</v>
      </c>
      <c r="Y593">
        <v>90</v>
      </c>
      <c r="Z593">
        <v>30</v>
      </c>
      <c r="AA593" s="430">
        <v>21</v>
      </c>
      <c r="AB593" s="238">
        <v>315</v>
      </c>
      <c r="AC593" s="238">
        <v>30</v>
      </c>
      <c r="AD593" s="238">
        <v>21</v>
      </c>
      <c r="AE593" s="238">
        <v>315</v>
      </c>
      <c r="AF593" s="238">
        <v>30</v>
      </c>
      <c r="AG593">
        <v>0</v>
      </c>
    </row>
    <row r="594" spans="2:33" x14ac:dyDescent="0.35">
      <c r="B594" s="231">
        <v>51772</v>
      </c>
      <c r="C594" t="s">
        <v>727</v>
      </c>
      <c r="D594">
        <v>0</v>
      </c>
      <c r="E594">
        <v>2</v>
      </c>
      <c r="F594">
        <v>0</v>
      </c>
      <c r="G594">
        <v>2</v>
      </c>
      <c r="H594">
        <v>2</v>
      </c>
      <c r="I594">
        <v>0</v>
      </c>
      <c r="J594">
        <v>2</v>
      </c>
      <c r="K594">
        <v>0</v>
      </c>
      <c r="L594">
        <v>30</v>
      </c>
      <c r="M594">
        <v>0</v>
      </c>
      <c r="N594">
        <v>30</v>
      </c>
      <c r="O594">
        <v>30</v>
      </c>
      <c r="P594">
        <v>0</v>
      </c>
      <c r="Q594">
        <v>30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 s="430">
        <v>0</v>
      </c>
      <c r="AB594" s="238">
        <v>0</v>
      </c>
      <c r="AC594" s="238">
        <v>0</v>
      </c>
      <c r="AD594" s="238">
        <v>0</v>
      </c>
      <c r="AE594" s="238">
        <v>0</v>
      </c>
      <c r="AF594" s="238">
        <v>0</v>
      </c>
      <c r="AG594">
        <v>0</v>
      </c>
    </row>
    <row r="595" spans="2:33" x14ac:dyDescent="0.35">
      <c r="B595" s="231">
        <v>51781</v>
      </c>
      <c r="C595" t="s">
        <v>728</v>
      </c>
      <c r="D595">
        <v>12</v>
      </c>
      <c r="E595">
        <v>51</v>
      </c>
      <c r="F595">
        <v>23</v>
      </c>
      <c r="G595">
        <v>74</v>
      </c>
      <c r="H595">
        <v>42</v>
      </c>
      <c r="I595">
        <v>17</v>
      </c>
      <c r="J595">
        <v>59</v>
      </c>
      <c r="K595">
        <v>150</v>
      </c>
      <c r="L595">
        <v>755</v>
      </c>
      <c r="M595">
        <v>305</v>
      </c>
      <c r="N595">
        <v>1060</v>
      </c>
      <c r="O595">
        <v>535</v>
      </c>
      <c r="P595">
        <v>215</v>
      </c>
      <c r="Q595">
        <v>750</v>
      </c>
      <c r="R595">
        <v>11</v>
      </c>
      <c r="S595">
        <v>160</v>
      </c>
      <c r="T595">
        <v>50</v>
      </c>
      <c r="U595">
        <v>7</v>
      </c>
      <c r="V595">
        <v>100</v>
      </c>
      <c r="W595">
        <v>30</v>
      </c>
      <c r="X595">
        <v>10</v>
      </c>
      <c r="Y595">
        <v>145</v>
      </c>
      <c r="Z595">
        <v>95</v>
      </c>
      <c r="AA595" s="430">
        <v>5</v>
      </c>
      <c r="AB595" s="238">
        <v>65</v>
      </c>
      <c r="AC595" s="238">
        <v>0</v>
      </c>
      <c r="AD595" s="238">
        <v>0</v>
      </c>
      <c r="AE595" s="238">
        <v>0</v>
      </c>
      <c r="AF595" s="238">
        <v>0</v>
      </c>
      <c r="AG595">
        <v>0</v>
      </c>
    </row>
    <row r="596" spans="2:33" x14ac:dyDescent="0.35">
      <c r="B596" s="231">
        <v>51790</v>
      </c>
      <c r="C596" t="s">
        <v>729</v>
      </c>
      <c r="D596">
        <v>0</v>
      </c>
      <c r="E596">
        <v>2</v>
      </c>
      <c r="F596">
        <v>1</v>
      </c>
      <c r="G596">
        <v>3</v>
      </c>
      <c r="H596">
        <v>2</v>
      </c>
      <c r="I596">
        <v>1</v>
      </c>
      <c r="J596">
        <v>3</v>
      </c>
      <c r="K596">
        <v>0</v>
      </c>
      <c r="L596">
        <v>0</v>
      </c>
      <c r="M596">
        <v>0</v>
      </c>
      <c r="N596">
        <v>0</v>
      </c>
      <c r="O596">
        <v>30</v>
      </c>
      <c r="P596">
        <v>15</v>
      </c>
      <c r="Q596">
        <v>45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 s="430">
        <v>0</v>
      </c>
      <c r="AB596" s="238">
        <v>0</v>
      </c>
      <c r="AC596" s="238">
        <v>0</v>
      </c>
      <c r="AD596" s="238">
        <v>0</v>
      </c>
      <c r="AE596" s="238">
        <v>0</v>
      </c>
      <c r="AF596" s="238">
        <v>0</v>
      </c>
      <c r="AG596">
        <v>0</v>
      </c>
    </row>
    <row r="597" spans="2:33" x14ac:dyDescent="0.35">
      <c r="B597" s="231">
        <v>51791</v>
      </c>
      <c r="C597" t="s">
        <v>730</v>
      </c>
      <c r="D597">
        <v>0</v>
      </c>
      <c r="E597">
        <v>24</v>
      </c>
      <c r="F597">
        <v>11</v>
      </c>
      <c r="G597">
        <v>35</v>
      </c>
      <c r="H597">
        <v>15</v>
      </c>
      <c r="I597">
        <v>10</v>
      </c>
      <c r="J597">
        <v>25</v>
      </c>
      <c r="K597">
        <v>0</v>
      </c>
      <c r="L597">
        <v>360</v>
      </c>
      <c r="M597">
        <v>165</v>
      </c>
      <c r="N597">
        <v>525</v>
      </c>
      <c r="O597">
        <v>225</v>
      </c>
      <c r="P597">
        <v>150</v>
      </c>
      <c r="Q597">
        <v>375</v>
      </c>
      <c r="R597">
        <v>1</v>
      </c>
      <c r="S597">
        <v>15</v>
      </c>
      <c r="T597">
        <v>15</v>
      </c>
      <c r="U597">
        <v>2</v>
      </c>
      <c r="V597">
        <v>30</v>
      </c>
      <c r="W597">
        <v>30</v>
      </c>
      <c r="X597">
        <v>3</v>
      </c>
      <c r="Y597">
        <v>45</v>
      </c>
      <c r="Z597">
        <v>30</v>
      </c>
      <c r="AA597" s="430">
        <v>1</v>
      </c>
      <c r="AB597" s="238">
        <v>15</v>
      </c>
      <c r="AC597" s="238">
        <v>15</v>
      </c>
      <c r="AD597" s="238">
        <v>0</v>
      </c>
      <c r="AE597" s="238">
        <v>0</v>
      </c>
      <c r="AF597" s="238">
        <v>0</v>
      </c>
      <c r="AG597">
        <v>0</v>
      </c>
    </row>
    <row r="598" spans="2:33" x14ac:dyDescent="0.35">
      <c r="B598" s="231">
        <v>51865</v>
      </c>
      <c r="C598" t="s">
        <v>731</v>
      </c>
      <c r="D598">
        <v>0</v>
      </c>
      <c r="E598">
        <v>1</v>
      </c>
      <c r="F598">
        <v>1</v>
      </c>
      <c r="G598">
        <v>2</v>
      </c>
      <c r="H598">
        <v>1</v>
      </c>
      <c r="I598">
        <v>0</v>
      </c>
      <c r="J598">
        <v>1</v>
      </c>
      <c r="K598">
        <v>0</v>
      </c>
      <c r="L598">
        <v>15</v>
      </c>
      <c r="M598">
        <v>15</v>
      </c>
      <c r="N598">
        <v>30</v>
      </c>
      <c r="O598">
        <v>15</v>
      </c>
      <c r="P598">
        <v>0</v>
      </c>
      <c r="Q598">
        <v>15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 s="430">
        <v>0</v>
      </c>
      <c r="AB598" s="238">
        <v>0</v>
      </c>
      <c r="AC598" s="238">
        <v>0</v>
      </c>
      <c r="AD598" s="238">
        <v>0</v>
      </c>
      <c r="AE598" s="238">
        <v>0</v>
      </c>
      <c r="AF598" s="238">
        <v>0</v>
      </c>
      <c r="AG598">
        <v>0</v>
      </c>
    </row>
    <row r="599" spans="2:33" x14ac:dyDescent="0.35">
      <c r="B599" s="231">
        <v>51866</v>
      </c>
      <c r="C599" t="s">
        <v>1287</v>
      </c>
      <c r="D599">
        <v>1</v>
      </c>
      <c r="E599">
        <v>4</v>
      </c>
      <c r="F599">
        <v>0</v>
      </c>
      <c r="G599">
        <v>4</v>
      </c>
      <c r="H599">
        <v>4</v>
      </c>
      <c r="I599">
        <v>0</v>
      </c>
      <c r="J599">
        <v>4</v>
      </c>
      <c r="K599">
        <v>15</v>
      </c>
      <c r="L599">
        <v>60</v>
      </c>
      <c r="M599">
        <v>0</v>
      </c>
      <c r="N599">
        <v>60</v>
      </c>
      <c r="O599">
        <v>60</v>
      </c>
      <c r="P599">
        <v>0</v>
      </c>
      <c r="Q599">
        <v>60</v>
      </c>
      <c r="R599">
        <v>0</v>
      </c>
      <c r="S599">
        <v>0</v>
      </c>
      <c r="T599">
        <v>0</v>
      </c>
      <c r="U599">
        <v>3</v>
      </c>
      <c r="V599">
        <v>45</v>
      </c>
      <c r="W599">
        <v>30</v>
      </c>
      <c r="X599">
        <v>0</v>
      </c>
      <c r="Y599">
        <v>0</v>
      </c>
      <c r="Z599">
        <v>0</v>
      </c>
      <c r="AA599" s="430">
        <v>0</v>
      </c>
      <c r="AB599" s="238">
        <v>0</v>
      </c>
      <c r="AC599" s="238">
        <v>0</v>
      </c>
      <c r="AD599" s="238">
        <v>0</v>
      </c>
      <c r="AE599" s="238">
        <v>0</v>
      </c>
      <c r="AF599" s="238">
        <v>0</v>
      </c>
      <c r="AG599">
        <v>0</v>
      </c>
    </row>
    <row r="600" spans="2:33" x14ac:dyDescent="0.35">
      <c r="B600" s="231">
        <v>51887</v>
      </c>
      <c r="C600" t="s">
        <v>733</v>
      </c>
      <c r="D600">
        <v>0</v>
      </c>
      <c r="E600">
        <v>1</v>
      </c>
      <c r="F600">
        <v>0</v>
      </c>
      <c r="G600">
        <v>1</v>
      </c>
      <c r="H600">
        <v>1</v>
      </c>
      <c r="I600">
        <v>0</v>
      </c>
      <c r="J600">
        <v>1</v>
      </c>
      <c r="K600">
        <v>0</v>
      </c>
      <c r="L600">
        <v>15</v>
      </c>
      <c r="M600">
        <v>0</v>
      </c>
      <c r="N600">
        <v>15</v>
      </c>
      <c r="O600">
        <v>15</v>
      </c>
      <c r="P600">
        <v>0</v>
      </c>
      <c r="Q600">
        <v>15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 s="430">
        <v>0</v>
      </c>
      <c r="AB600" s="238">
        <v>0</v>
      </c>
      <c r="AC600" s="238">
        <v>0</v>
      </c>
      <c r="AD600" s="238">
        <v>0</v>
      </c>
      <c r="AE600" s="238">
        <v>0</v>
      </c>
      <c r="AF600" s="238">
        <v>0</v>
      </c>
      <c r="AG600">
        <v>0</v>
      </c>
    </row>
    <row r="601" spans="2:33" x14ac:dyDescent="0.35">
      <c r="B601" s="231">
        <v>51977</v>
      </c>
      <c r="C601" t="s">
        <v>734</v>
      </c>
      <c r="D601">
        <v>2</v>
      </c>
      <c r="E601">
        <v>2</v>
      </c>
      <c r="F601">
        <v>0</v>
      </c>
      <c r="G601">
        <v>2</v>
      </c>
      <c r="H601">
        <v>1</v>
      </c>
      <c r="I601">
        <v>0</v>
      </c>
      <c r="J601">
        <v>1</v>
      </c>
      <c r="K601">
        <v>30</v>
      </c>
      <c r="L601">
        <v>30</v>
      </c>
      <c r="M601">
        <v>0</v>
      </c>
      <c r="N601">
        <v>30</v>
      </c>
      <c r="O601">
        <v>15</v>
      </c>
      <c r="P601">
        <v>0</v>
      </c>
      <c r="Q601">
        <v>15</v>
      </c>
      <c r="R601">
        <v>1</v>
      </c>
      <c r="S601">
        <v>15</v>
      </c>
      <c r="T601">
        <v>15</v>
      </c>
      <c r="U601">
        <v>2</v>
      </c>
      <c r="V601">
        <v>30</v>
      </c>
      <c r="W601">
        <v>0</v>
      </c>
      <c r="X601">
        <v>0</v>
      </c>
      <c r="Y601">
        <v>0</v>
      </c>
      <c r="Z601">
        <v>0</v>
      </c>
      <c r="AA601" s="430">
        <v>0</v>
      </c>
      <c r="AB601" s="238">
        <v>0</v>
      </c>
      <c r="AC601" s="238">
        <v>0</v>
      </c>
      <c r="AD601" s="238">
        <v>0</v>
      </c>
      <c r="AE601" s="238">
        <v>0</v>
      </c>
      <c r="AF601" s="238">
        <v>0</v>
      </c>
      <c r="AG601">
        <v>0</v>
      </c>
    </row>
    <row r="602" spans="2:33" x14ac:dyDescent="0.35">
      <c r="B602" s="231">
        <v>51981</v>
      </c>
      <c r="C602" t="s">
        <v>735</v>
      </c>
      <c r="D602">
        <v>20</v>
      </c>
      <c r="E602">
        <v>26</v>
      </c>
      <c r="F602">
        <v>5</v>
      </c>
      <c r="G602">
        <v>31</v>
      </c>
      <c r="H602">
        <v>3</v>
      </c>
      <c r="I602">
        <v>0</v>
      </c>
      <c r="J602">
        <v>3</v>
      </c>
      <c r="K602">
        <v>300</v>
      </c>
      <c r="L602">
        <v>390</v>
      </c>
      <c r="M602">
        <v>75</v>
      </c>
      <c r="N602">
        <v>465</v>
      </c>
      <c r="O602">
        <v>45</v>
      </c>
      <c r="P602">
        <v>0</v>
      </c>
      <c r="Q602">
        <v>45</v>
      </c>
      <c r="R602">
        <v>18</v>
      </c>
      <c r="S602">
        <v>270</v>
      </c>
      <c r="T602">
        <v>0</v>
      </c>
      <c r="U602">
        <v>21</v>
      </c>
      <c r="V602">
        <v>315</v>
      </c>
      <c r="W602">
        <v>30</v>
      </c>
      <c r="X602">
        <v>7</v>
      </c>
      <c r="Y602">
        <v>105</v>
      </c>
      <c r="Z602">
        <v>0</v>
      </c>
      <c r="AA602" s="430">
        <v>8</v>
      </c>
      <c r="AB602" s="238">
        <v>120</v>
      </c>
      <c r="AC602" s="238">
        <v>15</v>
      </c>
      <c r="AD602" s="238">
        <v>0</v>
      </c>
      <c r="AE602" s="238">
        <v>0</v>
      </c>
      <c r="AF602" s="238">
        <v>0</v>
      </c>
      <c r="AG602">
        <v>6</v>
      </c>
    </row>
    <row r="603" spans="2:33" x14ac:dyDescent="0.35">
      <c r="B603" s="231">
        <v>51989</v>
      </c>
      <c r="C603" t="s">
        <v>736</v>
      </c>
      <c r="D603">
        <v>0</v>
      </c>
      <c r="E603">
        <v>7</v>
      </c>
      <c r="F603">
        <v>1</v>
      </c>
      <c r="G603">
        <v>8</v>
      </c>
      <c r="H603">
        <v>2</v>
      </c>
      <c r="I603">
        <v>1</v>
      </c>
      <c r="J603">
        <v>3</v>
      </c>
      <c r="K603">
        <v>0</v>
      </c>
      <c r="L603">
        <v>105</v>
      </c>
      <c r="M603">
        <v>15</v>
      </c>
      <c r="N603">
        <v>120</v>
      </c>
      <c r="O603">
        <v>30</v>
      </c>
      <c r="P603">
        <v>15</v>
      </c>
      <c r="Q603">
        <v>45</v>
      </c>
      <c r="R603">
        <v>0</v>
      </c>
      <c r="S603">
        <v>0</v>
      </c>
      <c r="T603">
        <v>0</v>
      </c>
      <c r="U603">
        <v>1</v>
      </c>
      <c r="V603">
        <v>15</v>
      </c>
      <c r="W603">
        <v>0</v>
      </c>
      <c r="X603">
        <v>2</v>
      </c>
      <c r="Y603">
        <v>30</v>
      </c>
      <c r="Z603">
        <v>15</v>
      </c>
      <c r="AA603" s="430">
        <v>0</v>
      </c>
      <c r="AB603" s="238">
        <v>0</v>
      </c>
      <c r="AC603" s="238">
        <v>0</v>
      </c>
      <c r="AD603" s="238">
        <v>0</v>
      </c>
      <c r="AE603" s="238">
        <v>0</v>
      </c>
      <c r="AF603" s="238">
        <v>0</v>
      </c>
      <c r="AG603">
        <v>0</v>
      </c>
    </row>
    <row r="604" spans="2:33" x14ac:dyDescent="0.35">
      <c r="B604" s="231">
        <v>51994</v>
      </c>
      <c r="C604" t="s">
        <v>822</v>
      </c>
      <c r="D604">
        <v>1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15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1</v>
      </c>
      <c r="Y604">
        <v>15</v>
      </c>
      <c r="Z604">
        <v>0</v>
      </c>
      <c r="AA604" s="430">
        <v>0</v>
      </c>
      <c r="AB604" s="238">
        <v>0</v>
      </c>
      <c r="AC604" s="238">
        <v>0</v>
      </c>
      <c r="AD604" s="238">
        <v>0</v>
      </c>
      <c r="AE604" s="238">
        <v>0</v>
      </c>
      <c r="AF604" s="238">
        <v>0</v>
      </c>
      <c r="AG604">
        <v>0</v>
      </c>
    </row>
    <row r="605" spans="2:33" x14ac:dyDescent="0.35">
      <c r="B605" s="231">
        <v>51999</v>
      </c>
      <c r="C605" t="s">
        <v>737</v>
      </c>
      <c r="D605">
        <v>4</v>
      </c>
      <c r="E605">
        <v>26</v>
      </c>
      <c r="F605">
        <v>10</v>
      </c>
      <c r="G605">
        <v>36</v>
      </c>
      <c r="H605">
        <v>13</v>
      </c>
      <c r="I605">
        <v>5</v>
      </c>
      <c r="J605">
        <v>18</v>
      </c>
      <c r="K605">
        <v>60</v>
      </c>
      <c r="L605">
        <v>390</v>
      </c>
      <c r="M605">
        <v>150</v>
      </c>
      <c r="N605">
        <v>540</v>
      </c>
      <c r="O605">
        <v>195</v>
      </c>
      <c r="P605">
        <v>75</v>
      </c>
      <c r="Q605">
        <v>270</v>
      </c>
      <c r="R605">
        <v>8</v>
      </c>
      <c r="S605">
        <v>120</v>
      </c>
      <c r="T605">
        <v>30</v>
      </c>
      <c r="U605">
        <v>1</v>
      </c>
      <c r="V605">
        <v>15</v>
      </c>
      <c r="W605">
        <v>0</v>
      </c>
      <c r="X605">
        <v>5</v>
      </c>
      <c r="Y605">
        <v>75</v>
      </c>
      <c r="Z605">
        <v>15</v>
      </c>
      <c r="AA605" s="430">
        <v>10</v>
      </c>
      <c r="AB605" s="238">
        <v>150</v>
      </c>
      <c r="AC605" s="238">
        <v>15</v>
      </c>
      <c r="AD605" s="238">
        <v>10</v>
      </c>
      <c r="AE605" s="238">
        <v>150</v>
      </c>
      <c r="AF605" s="238">
        <v>15</v>
      </c>
      <c r="AG605">
        <v>0</v>
      </c>
    </row>
    <row r="606" spans="2:33" x14ac:dyDescent="0.35">
      <c r="B606" s="231">
        <v>52016</v>
      </c>
      <c r="C606" t="s">
        <v>738</v>
      </c>
      <c r="D606">
        <v>29</v>
      </c>
      <c r="E606">
        <v>22</v>
      </c>
      <c r="F606">
        <v>15</v>
      </c>
      <c r="G606">
        <v>37</v>
      </c>
      <c r="H606">
        <v>0</v>
      </c>
      <c r="I606">
        <v>0</v>
      </c>
      <c r="J606">
        <v>0</v>
      </c>
      <c r="K606">
        <v>435</v>
      </c>
      <c r="L606">
        <v>330</v>
      </c>
      <c r="M606">
        <v>225</v>
      </c>
      <c r="N606">
        <v>555</v>
      </c>
      <c r="O606">
        <v>0</v>
      </c>
      <c r="P606">
        <v>0</v>
      </c>
      <c r="Q606">
        <v>0</v>
      </c>
      <c r="R606">
        <v>44</v>
      </c>
      <c r="S606">
        <v>660</v>
      </c>
      <c r="T606">
        <v>0</v>
      </c>
      <c r="U606">
        <v>11</v>
      </c>
      <c r="V606">
        <v>165</v>
      </c>
      <c r="W606">
        <v>0</v>
      </c>
      <c r="X606">
        <v>11</v>
      </c>
      <c r="Y606">
        <v>165</v>
      </c>
      <c r="Z606">
        <v>0</v>
      </c>
      <c r="AA606" s="430">
        <v>7</v>
      </c>
      <c r="AB606" s="238">
        <v>105</v>
      </c>
      <c r="AC606" s="238">
        <v>0</v>
      </c>
      <c r="AD606" s="238">
        <v>7</v>
      </c>
      <c r="AE606" s="238">
        <v>105</v>
      </c>
      <c r="AF606" s="238">
        <v>0</v>
      </c>
      <c r="AG606">
        <v>0</v>
      </c>
    </row>
    <row r="607" spans="2:33" x14ac:dyDescent="0.35">
      <c r="B607" s="231">
        <v>52071</v>
      </c>
      <c r="C607" t="s">
        <v>739</v>
      </c>
      <c r="D607">
        <v>0</v>
      </c>
      <c r="E607">
        <v>19</v>
      </c>
      <c r="F607">
        <v>16</v>
      </c>
      <c r="G607">
        <v>35</v>
      </c>
      <c r="H607">
        <v>17</v>
      </c>
      <c r="I607">
        <v>11</v>
      </c>
      <c r="J607">
        <v>28</v>
      </c>
      <c r="K607">
        <v>0</v>
      </c>
      <c r="L607">
        <v>285</v>
      </c>
      <c r="M607">
        <v>240</v>
      </c>
      <c r="N607">
        <v>525</v>
      </c>
      <c r="O607">
        <v>255</v>
      </c>
      <c r="P607">
        <v>165</v>
      </c>
      <c r="Q607">
        <v>420</v>
      </c>
      <c r="R607">
        <v>4</v>
      </c>
      <c r="S607">
        <v>60</v>
      </c>
      <c r="T607">
        <v>45</v>
      </c>
      <c r="U607">
        <v>1</v>
      </c>
      <c r="V607">
        <v>15</v>
      </c>
      <c r="W607">
        <v>15</v>
      </c>
      <c r="X607">
        <v>2</v>
      </c>
      <c r="Y607">
        <v>30</v>
      </c>
      <c r="Z607">
        <v>0</v>
      </c>
      <c r="AA607" s="430">
        <v>0</v>
      </c>
      <c r="AB607" s="238">
        <v>0</v>
      </c>
      <c r="AC607" s="238">
        <v>0</v>
      </c>
      <c r="AD607" s="238">
        <v>0</v>
      </c>
      <c r="AE607" s="238">
        <v>0</v>
      </c>
      <c r="AF607" s="238">
        <v>0</v>
      </c>
      <c r="AG607">
        <v>0</v>
      </c>
    </row>
    <row r="608" spans="2:33" x14ac:dyDescent="0.35">
      <c r="B608" s="231">
        <v>52089</v>
      </c>
      <c r="C608" t="s">
        <v>740</v>
      </c>
      <c r="D608">
        <v>12</v>
      </c>
      <c r="E608">
        <v>26</v>
      </c>
      <c r="F608">
        <v>8</v>
      </c>
      <c r="G608">
        <v>34</v>
      </c>
      <c r="H608">
        <v>5</v>
      </c>
      <c r="I608">
        <v>1</v>
      </c>
      <c r="J608">
        <v>6</v>
      </c>
      <c r="K608">
        <v>180</v>
      </c>
      <c r="L608">
        <v>390</v>
      </c>
      <c r="M608">
        <v>120</v>
      </c>
      <c r="N608">
        <v>510</v>
      </c>
      <c r="O608">
        <v>75</v>
      </c>
      <c r="P608">
        <v>15</v>
      </c>
      <c r="Q608">
        <v>90</v>
      </c>
      <c r="R608">
        <v>12</v>
      </c>
      <c r="S608">
        <v>180</v>
      </c>
      <c r="T608">
        <v>15</v>
      </c>
      <c r="U608">
        <v>9</v>
      </c>
      <c r="V608">
        <v>135</v>
      </c>
      <c r="W608">
        <v>30</v>
      </c>
      <c r="X608">
        <v>25</v>
      </c>
      <c r="Y608">
        <v>375</v>
      </c>
      <c r="Z608">
        <v>45</v>
      </c>
      <c r="AA608" s="430">
        <v>8</v>
      </c>
      <c r="AB608" s="238">
        <v>120</v>
      </c>
      <c r="AC608" s="238">
        <v>15</v>
      </c>
      <c r="AD608" s="238">
        <v>0</v>
      </c>
      <c r="AE608" s="238">
        <v>0</v>
      </c>
      <c r="AF608" s="238">
        <v>0</v>
      </c>
      <c r="AG608">
        <v>0</v>
      </c>
    </row>
    <row r="609" spans="2:33" x14ac:dyDescent="0.35">
      <c r="B609" s="231">
        <v>52092</v>
      </c>
      <c r="C609" t="s">
        <v>741</v>
      </c>
      <c r="D609">
        <v>7</v>
      </c>
      <c r="E609">
        <v>13</v>
      </c>
      <c r="F609">
        <v>2</v>
      </c>
      <c r="G609">
        <v>15</v>
      </c>
      <c r="H609">
        <v>1</v>
      </c>
      <c r="I609">
        <v>0</v>
      </c>
      <c r="J609">
        <v>1</v>
      </c>
      <c r="K609">
        <v>105</v>
      </c>
      <c r="L609">
        <v>195</v>
      </c>
      <c r="M609">
        <v>30</v>
      </c>
      <c r="N609">
        <v>225</v>
      </c>
      <c r="O609">
        <v>15</v>
      </c>
      <c r="P609">
        <v>0</v>
      </c>
      <c r="Q609">
        <v>15</v>
      </c>
      <c r="R609">
        <v>7</v>
      </c>
      <c r="S609">
        <v>105</v>
      </c>
      <c r="T609">
        <v>0</v>
      </c>
      <c r="U609">
        <v>13</v>
      </c>
      <c r="V609">
        <v>195</v>
      </c>
      <c r="W609">
        <v>0</v>
      </c>
      <c r="X609">
        <v>1</v>
      </c>
      <c r="Y609">
        <v>15</v>
      </c>
      <c r="Z609">
        <v>0</v>
      </c>
      <c r="AA609" s="430">
        <v>3</v>
      </c>
      <c r="AB609" s="238">
        <v>45</v>
      </c>
      <c r="AC609" s="238">
        <v>0</v>
      </c>
      <c r="AD609" s="238">
        <v>3</v>
      </c>
      <c r="AE609" s="238">
        <v>45</v>
      </c>
      <c r="AF609" s="238">
        <v>0</v>
      </c>
      <c r="AG609">
        <v>1</v>
      </c>
    </row>
    <row r="610" spans="2:33" x14ac:dyDescent="0.35">
      <c r="B610" s="231">
        <v>52095</v>
      </c>
      <c r="C610" t="s">
        <v>1274</v>
      </c>
      <c r="D610">
        <v>4</v>
      </c>
      <c r="E610">
        <v>19</v>
      </c>
      <c r="F610">
        <v>5</v>
      </c>
      <c r="G610">
        <v>24</v>
      </c>
      <c r="H610">
        <v>5</v>
      </c>
      <c r="I610">
        <v>1</v>
      </c>
      <c r="J610">
        <v>6</v>
      </c>
      <c r="K610">
        <v>60</v>
      </c>
      <c r="L610">
        <v>285</v>
      </c>
      <c r="M610">
        <v>75</v>
      </c>
      <c r="N610">
        <v>360</v>
      </c>
      <c r="O610">
        <v>75</v>
      </c>
      <c r="P610">
        <v>15</v>
      </c>
      <c r="Q610">
        <v>90</v>
      </c>
      <c r="R610">
        <v>2</v>
      </c>
      <c r="S610">
        <v>30</v>
      </c>
      <c r="T610">
        <v>15</v>
      </c>
      <c r="U610">
        <v>1</v>
      </c>
      <c r="V610">
        <v>15</v>
      </c>
      <c r="W610">
        <v>0</v>
      </c>
      <c r="X610">
        <v>3</v>
      </c>
      <c r="Y610">
        <v>45</v>
      </c>
      <c r="Z610">
        <v>15</v>
      </c>
      <c r="AA610" s="430">
        <v>8</v>
      </c>
      <c r="AB610" s="238">
        <v>120</v>
      </c>
      <c r="AC610" s="238">
        <v>0</v>
      </c>
      <c r="AD610" s="238">
        <v>0</v>
      </c>
      <c r="AE610" s="238">
        <v>0</v>
      </c>
      <c r="AF610" s="238">
        <v>0</v>
      </c>
      <c r="AG610">
        <v>0</v>
      </c>
    </row>
    <row r="611" spans="2:33" x14ac:dyDescent="0.35">
      <c r="B611" s="231">
        <v>52096</v>
      </c>
      <c r="C611" t="s">
        <v>742</v>
      </c>
      <c r="D611">
        <v>4</v>
      </c>
      <c r="E611">
        <v>14</v>
      </c>
      <c r="F611">
        <v>8</v>
      </c>
      <c r="G611">
        <v>22</v>
      </c>
      <c r="H611">
        <v>2</v>
      </c>
      <c r="I611">
        <v>1</v>
      </c>
      <c r="J611">
        <v>3</v>
      </c>
      <c r="K611">
        <v>60</v>
      </c>
      <c r="L611">
        <v>204</v>
      </c>
      <c r="M611">
        <v>120</v>
      </c>
      <c r="N611">
        <v>324</v>
      </c>
      <c r="O611">
        <v>10</v>
      </c>
      <c r="P611">
        <v>5</v>
      </c>
      <c r="Q611">
        <v>15</v>
      </c>
      <c r="R611">
        <v>2</v>
      </c>
      <c r="S611">
        <v>30</v>
      </c>
      <c r="T611">
        <v>0</v>
      </c>
      <c r="U611">
        <v>3</v>
      </c>
      <c r="V611">
        <v>42</v>
      </c>
      <c r="W611">
        <v>0</v>
      </c>
      <c r="X611">
        <v>4</v>
      </c>
      <c r="Y611">
        <v>60</v>
      </c>
      <c r="Z611">
        <v>0</v>
      </c>
      <c r="AA611" s="430">
        <v>5</v>
      </c>
      <c r="AB611" s="238">
        <v>75</v>
      </c>
      <c r="AC611" s="238">
        <v>0</v>
      </c>
      <c r="AD611" s="238">
        <v>0</v>
      </c>
      <c r="AE611" s="238">
        <v>0</v>
      </c>
      <c r="AF611" s="238">
        <v>0</v>
      </c>
      <c r="AG611">
        <v>1</v>
      </c>
    </row>
    <row r="612" spans="2:33" x14ac:dyDescent="0.35">
      <c r="B612" s="231">
        <v>52107</v>
      </c>
      <c r="C612" t="s">
        <v>743</v>
      </c>
      <c r="D612">
        <v>0</v>
      </c>
      <c r="E612">
        <v>20</v>
      </c>
      <c r="F612">
        <v>9</v>
      </c>
      <c r="G612">
        <v>29</v>
      </c>
      <c r="H612">
        <v>1</v>
      </c>
      <c r="I612">
        <v>0</v>
      </c>
      <c r="J612">
        <v>1</v>
      </c>
      <c r="K612">
        <v>0</v>
      </c>
      <c r="L612">
        <v>300</v>
      </c>
      <c r="M612">
        <v>135</v>
      </c>
      <c r="N612">
        <v>435</v>
      </c>
      <c r="O612">
        <v>15</v>
      </c>
      <c r="P612">
        <v>0</v>
      </c>
      <c r="Q612">
        <v>15</v>
      </c>
      <c r="R612">
        <v>0</v>
      </c>
      <c r="S612">
        <v>0</v>
      </c>
      <c r="T612">
        <v>0</v>
      </c>
      <c r="U612">
        <v>12</v>
      </c>
      <c r="V612">
        <v>180</v>
      </c>
      <c r="W612">
        <v>0</v>
      </c>
      <c r="X612">
        <v>17</v>
      </c>
      <c r="Y612">
        <v>255</v>
      </c>
      <c r="Z612">
        <v>15</v>
      </c>
      <c r="AA612" s="430">
        <v>7</v>
      </c>
      <c r="AB612" s="238">
        <v>105</v>
      </c>
      <c r="AC612" s="238">
        <v>15</v>
      </c>
      <c r="AD612" s="238">
        <v>7</v>
      </c>
      <c r="AE612" s="238">
        <v>105</v>
      </c>
      <c r="AF612" s="238">
        <v>15</v>
      </c>
      <c r="AG612">
        <v>1</v>
      </c>
    </row>
    <row r="613" spans="2:33" x14ac:dyDescent="0.35">
      <c r="B613" s="231">
        <v>52108</v>
      </c>
      <c r="C613" t="s">
        <v>744</v>
      </c>
      <c r="D613">
        <v>19</v>
      </c>
      <c r="E613">
        <v>19</v>
      </c>
      <c r="F613">
        <v>4</v>
      </c>
      <c r="G613">
        <v>23</v>
      </c>
      <c r="H613">
        <v>2</v>
      </c>
      <c r="I613">
        <v>2</v>
      </c>
      <c r="J613">
        <v>4</v>
      </c>
      <c r="K613">
        <v>285</v>
      </c>
      <c r="L613">
        <v>285</v>
      </c>
      <c r="M613">
        <v>60</v>
      </c>
      <c r="N613">
        <v>345</v>
      </c>
      <c r="O613">
        <v>30</v>
      </c>
      <c r="P613">
        <v>30</v>
      </c>
      <c r="Q613">
        <v>60</v>
      </c>
      <c r="R613">
        <v>6</v>
      </c>
      <c r="S613">
        <v>90</v>
      </c>
      <c r="T613">
        <v>15</v>
      </c>
      <c r="U613">
        <v>4</v>
      </c>
      <c r="V613">
        <v>60</v>
      </c>
      <c r="W613">
        <v>0</v>
      </c>
      <c r="X613">
        <v>2</v>
      </c>
      <c r="Y613">
        <v>30</v>
      </c>
      <c r="Z613">
        <v>0</v>
      </c>
      <c r="AA613" s="430">
        <v>11</v>
      </c>
      <c r="AB613" s="238">
        <v>165</v>
      </c>
      <c r="AC613" s="238">
        <v>0</v>
      </c>
      <c r="AD613" s="238">
        <v>1</v>
      </c>
      <c r="AE613" s="238">
        <v>15</v>
      </c>
      <c r="AF613" s="238">
        <v>0</v>
      </c>
      <c r="AG613">
        <v>2</v>
      </c>
    </row>
    <row r="614" spans="2:33" x14ac:dyDescent="0.35">
      <c r="B614" s="231">
        <v>52109</v>
      </c>
      <c r="C614" t="s">
        <v>744</v>
      </c>
      <c r="D614">
        <v>18</v>
      </c>
      <c r="E614">
        <v>19</v>
      </c>
      <c r="F614">
        <v>9</v>
      </c>
      <c r="G614">
        <v>28</v>
      </c>
      <c r="H614">
        <v>1</v>
      </c>
      <c r="I614">
        <v>2</v>
      </c>
      <c r="J614">
        <v>3</v>
      </c>
      <c r="K614">
        <v>270</v>
      </c>
      <c r="L614">
        <v>285</v>
      </c>
      <c r="M614">
        <v>135</v>
      </c>
      <c r="N614">
        <v>420</v>
      </c>
      <c r="O614">
        <v>15</v>
      </c>
      <c r="P614">
        <v>30</v>
      </c>
      <c r="Q614">
        <v>45</v>
      </c>
      <c r="R614">
        <v>2</v>
      </c>
      <c r="S614">
        <v>30</v>
      </c>
      <c r="T614">
        <v>0</v>
      </c>
      <c r="U614">
        <v>6</v>
      </c>
      <c r="V614">
        <v>90</v>
      </c>
      <c r="W614">
        <v>0</v>
      </c>
      <c r="X614">
        <v>30</v>
      </c>
      <c r="Y614">
        <v>450</v>
      </c>
      <c r="Z614">
        <v>45</v>
      </c>
      <c r="AA614" s="430">
        <v>6</v>
      </c>
      <c r="AB614" s="238">
        <v>90</v>
      </c>
      <c r="AC614" s="238">
        <v>0</v>
      </c>
      <c r="AD614" s="238">
        <v>3</v>
      </c>
      <c r="AE614" s="238">
        <v>45</v>
      </c>
      <c r="AF614" s="238">
        <v>0</v>
      </c>
      <c r="AG614">
        <v>2</v>
      </c>
    </row>
    <row r="615" spans="2:33" x14ac:dyDescent="0.35">
      <c r="B615" s="231">
        <v>52110</v>
      </c>
      <c r="C615" t="s">
        <v>744</v>
      </c>
      <c r="D615">
        <v>2</v>
      </c>
      <c r="E615">
        <v>14</v>
      </c>
      <c r="F615">
        <v>6</v>
      </c>
      <c r="G615">
        <v>20</v>
      </c>
      <c r="H615">
        <v>4</v>
      </c>
      <c r="I615">
        <v>4</v>
      </c>
      <c r="J615">
        <v>8</v>
      </c>
      <c r="K615">
        <v>30</v>
      </c>
      <c r="L615">
        <v>210</v>
      </c>
      <c r="M615">
        <v>90</v>
      </c>
      <c r="N615">
        <v>300</v>
      </c>
      <c r="O615">
        <v>60</v>
      </c>
      <c r="P615">
        <v>60</v>
      </c>
      <c r="Q615">
        <v>120</v>
      </c>
      <c r="R615">
        <v>1</v>
      </c>
      <c r="S615">
        <v>15</v>
      </c>
      <c r="T615">
        <v>0</v>
      </c>
      <c r="U615">
        <v>0</v>
      </c>
      <c r="V615">
        <v>0</v>
      </c>
      <c r="W615">
        <v>0</v>
      </c>
      <c r="X615">
        <v>8</v>
      </c>
      <c r="Y615">
        <v>120</v>
      </c>
      <c r="Z615">
        <v>60</v>
      </c>
      <c r="AA615" s="430">
        <v>3</v>
      </c>
      <c r="AB615" s="238">
        <v>45</v>
      </c>
      <c r="AC615" s="238">
        <v>0</v>
      </c>
      <c r="AD615" s="238">
        <v>3</v>
      </c>
      <c r="AE615" s="238">
        <v>45</v>
      </c>
      <c r="AF615" s="238">
        <v>0</v>
      </c>
      <c r="AG615">
        <v>0</v>
      </c>
    </row>
    <row r="616" spans="2:33" x14ac:dyDescent="0.35">
      <c r="B616" s="231">
        <v>52124</v>
      </c>
      <c r="C616" t="s">
        <v>745</v>
      </c>
      <c r="D616">
        <v>7</v>
      </c>
      <c r="E616">
        <v>38</v>
      </c>
      <c r="F616">
        <v>28</v>
      </c>
      <c r="G616">
        <v>66</v>
      </c>
      <c r="H616">
        <v>0</v>
      </c>
      <c r="I616">
        <v>0</v>
      </c>
      <c r="J616">
        <v>0</v>
      </c>
      <c r="K616">
        <v>105</v>
      </c>
      <c r="L616">
        <v>570</v>
      </c>
      <c r="M616">
        <v>420</v>
      </c>
      <c r="N616">
        <v>990</v>
      </c>
      <c r="O616">
        <v>0</v>
      </c>
      <c r="P616">
        <v>0</v>
      </c>
      <c r="Q616">
        <v>0</v>
      </c>
      <c r="R616">
        <v>1</v>
      </c>
      <c r="S616">
        <v>15</v>
      </c>
      <c r="T616">
        <v>0</v>
      </c>
      <c r="U616">
        <v>3</v>
      </c>
      <c r="V616">
        <v>45</v>
      </c>
      <c r="W616">
        <v>0</v>
      </c>
      <c r="X616">
        <v>55</v>
      </c>
      <c r="Y616">
        <v>825</v>
      </c>
      <c r="Z616">
        <v>0</v>
      </c>
      <c r="AA616" s="430">
        <v>17</v>
      </c>
      <c r="AB616" s="238">
        <v>255</v>
      </c>
      <c r="AC616" s="238">
        <v>0</v>
      </c>
      <c r="AD616" s="238">
        <v>0</v>
      </c>
      <c r="AE616" s="238">
        <v>0</v>
      </c>
      <c r="AF616" s="238">
        <v>0</v>
      </c>
      <c r="AG616">
        <v>3</v>
      </c>
    </row>
    <row r="617" spans="2:33" x14ac:dyDescent="0.35">
      <c r="B617" s="231">
        <v>52127</v>
      </c>
      <c r="C617" t="s">
        <v>746</v>
      </c>
      <c r="D617">
        <v>17</v>
      </c>
      <c r="E617">
        <v>23</v>
      </c>
      <c r="F617">
        <v>12</v>
      </c>
      <c r="G617">
        <v>35</v>
      </c>
      <c r="H617">
        <v>0</v>
      </c>
      <c r="I617">
        <v>0</v>
      </c>
      <c r="J617">
        <v>0</v>
      </c>
      <c r="K617">
        <v>255</v>
      </c>
      <c r="L617">
        <v>345</v>
      </c>
      <c r="M617">
        <v>180</v>
      </c>
      <c r="N617">
        <v>525</v>
      </c>
      <c r="O617">
        <v>0</v>
      </c>
      <c r="P617">
        <v>0</v>
      </c>
      <c r="Q617">
        <v>0</v>
      </c>
      <c r="R617">
        <v>40</v>
      </c>
      <c r="S617">
        <v>600</v>
      </c>
      <c r="T617">
        <v>0</v>
      </c>
      <c r="U617">
        <v>4</v>
      </c>
      <c r="V617">
        <v>60</v>
      </c>
      <c r="W617">
        <v>0</v>
      </c>
      <c r="X617">
        <v>6</v>
      </c>
      <c r="Y617">
        <v>90</v>
      </c>
      <c r="Z617">
        <v>0</v>
      </c>
      <c r="AA617" s="430">
        <v>2</v>
      </c>
      <c r="AB617" s="238">
        <v>30</v>
      </c>
      <c r="AC617" s="238">
        <v>0</v>
      </c>
      <c r="AD617" s="238">
        <v>0</v>
      </c>
      <c r="AE617" s="238">
        <v>0</v>
      </c>
      <c r="AF617" s="238">
        <v>0</v>
      </c>
      <c r="AG617">
        <v>0</v>
      </c>
    </row>
    <row r="618" spans="2:33" x14ac:dyDescent="0.35">
      <c r="B618" s="231">
        <v>52128</v>
      </c>
      <c r="C618" t="s">
        <v>747</v>
      </c>
      <c r="D618">
        <v>14</v>
      </c>
      <c r="E618">
        <v>12</v>
      </c>
      <c r="F618">
        <v>4</v>
      </c>
      <c r="G618">
        <v>16</v>
      </c>
      <c r="H618">
        <v>3</v>
      </c>
      <c r="I618">
        <v>0</v>
      </c>
      <c r="J618">
        <v>3</v>
      </c>
      <c r="K618">
        <v>210</v>
      </c>
      <c r="L618">
        <v>180</v>
      </c>
      <c r="M618">
        <v>60</v>
      </c>
      <c r="N618">
        <v>240</v>
      </c>
      <c r="O618">
        <v>17.75</v>
      </c>
      <c r="P618">
        <v>0</v>
      </c>
      <c r="Q618">
        <v>17.75</v>
      </c>
      <c r="R618">
        <v>10</v>
      </c>
      <c r="S618">
        <v>150</v>
      </c>
      <c r="T618">
        <v>6</v>
      </c>
      <c r="U618">
        <v>1</v>
      </c>
      <c r="V618">
        <v>15</v>
      </c>
      <c r="W618">
        <v>0</v>
      </c>
      <c r="X618">
        <v>7</v>
      </c>
      <c r="Y618">
        <v>105</v>
      </c>
      <c r="Z618">
        <v>6</v>
      </c>
      <c r="AA618" s="430">
        <v>6</v>
      </c>
      <c r="AB618" s="238">
        <v>90</v>
      </c>
      <c r="AC618" s="238">
        <v>0</v>
      </c>
      <c r="AD618" s="238">
        <v>6</v>
      </c>
      <c r="AE618" s="238">
        <v>90</v>
      </c>
      <c r="AF618" s="238">
        <v>0</v>
      </c>
      <c r="AG618">
        <v>0</v>
      </c>
    </row>
    <row r="619" spans="2:33" x14ac:dyDescent="0.35">
      <c r="B619" s="231">
        <v>52133</v>
      </c>
      <c r="C619" t="s">
        <v>748</v>
      </c>
      <c r="D619">
        <v>1</v>
      </c>
      <c r="E619">
        <v>2</v>
      </c>
      <c r="F619">
        <v>0</v>
      </c>
      <c r="G619">
        <v>2</v>
      </c>
      <c r="H619">
        <v>0</v>
      </c>
      <c r="I619">
        <v>0</v>
      </c>
      <c r="J619">
        <v>0</v>
      </c>
      <c r="K619">
        <v>15</v>
      </c>
      <c r="L619">
        <v>30</v>
      </c>
      <c r="M619">
        <v>0</v>
      </c>
      <c r="N619">
        <v>30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2</v>
      </c>
      <c r="Y619">
        <v>30</v>
      </c>
      <c r="Z619">
        <v>0</v>
      </c>
      <c r="AA619" s="430">
        <v>0</v>
      </c>
      <c r="AB619" s="238">
        <v>0</v>
      </c>
      <c r="AC619" s="238">
        <v>0</v>
      </c>
      <c r="AD619" s="238">
        <v>0</v>
      </c>
      <c r="AE619" s="238">
        <v>0</v>
      </c>
      <c r="AF619" s="238">
        <v>0</v>
      </c>
      <c r="AG619">
        <v>0</v>
      </c>
    </row>
    <row r="620" spans="2:33" x14ac:dyDescent="0.35">
      <c r="B620" s="231">
        <v>52137</v>
      </c>
      <c r="C620" t="s">
        <v>749</v>
      </c>
      <c r="D620">
        <v>6</v>
      </c>
      <c r="E620">
        <v>37</v>
      </c>
      <c r="F620">
        <v>12</v>
      </c>
      <c r="G620">
        <v>49</v>
      </c>
      <c r="H620">
        <v>33</v>
      </c>
      <c r="I620">
        <v>9</v>
      </c>
      <c r="J620">
        <v>42</v>
      </c>
      <c r="K620">
        <v>90</v>
      </c>
      <c r="L620">
        <v>553.6</v>
      </c>
      <c r="M620">
        <v>180</v>
      </c>
      <c r="N620">
        <v>733.6</v>
      </c>
      <c r="O620">
        <v>469.5</v>
      </c>
      <c r="P620">
        <v>131.9</v>
      </c>
      <c r="Q620">
        <v>601.4</v>
      </c>
      <c r="R620">
        <v>0</v>
      </c>
      <c r="S620">
        <v>0</v>
      </c>
      <c r="T620">
        <v>0</v>
      </c>
      <c r="U620">
        <v>2</v>
      </c>
      <c r="V620">
        <v>30</v>
      </c>
      <c r="W620">
        <v>15</v>
      </c>
      <c r="X620">
        <v>3</v>
      </c>
      <c r="Y620">
        <v>45</v>
      </c>
      <c r="Z620">
        <v>0</v>
      </c>
      <c r="AA620" s="430">
        <v>0</v>
      </c>
      <c r="AB620" s="238">
        <v>0</v>
      </c>
      <c r="AC620" s="238">
        <v>0</v>
      </c>
      <c r="AD620" s="238">
        <v>0</v>
      </c>
      <c r="AE620" s="238">
        <v>0</v>
      </c>
      <c r="AF620" s="238">
        <v>0</v>
      </c>
      <c r="AG620">
        <v>0</v>
      </c>
    </row>
    <row r="621" spans="2:33" x14ac:dyDescent="0.35">
      <c r="B621" s="231">
        <v>52139</v>
      </c>
      <c r="C621" t="s">
        <v>750</v>
      </c>
      <c r="D621">
        <v>0</v>
      </c>
      <c r="E621">
        <v>1</v>
      </c>
      <c r="F621">
        <v>0</v>
      </c>
      <c r="G621">
        <v>1</v>
      </c>
      <c r="H621">
        <v>0</v>
      </c>
      <c r="I621">
        <v>0</v>
      </c>
      <c r="J621">
        <v>0</v>
      </c>
      <c r="K621">
        <v>0</v>
      </c>
      <c r="L621">
        <v>15</v>
      </c>
      <c r="M621">
        <v>0</v>
      </c>
      <c r="N621">
        <v>15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1</v>
      </c>
      <c r="Y621">
        <v>15</v>
      </c>
      <c r="Z621">
        <v>0</v>
      </c>
      <c r="AA621" s="430">
        <v>0</v>
      </c>
      <c r="AB621" s="238">
        <v>0</v>
      </c>
      <c r="AC621" s="238">
        <v>0</v>
      </c>
      <c r="AD621" s="238">
        <v>0</v>
      </c>
      <c r="AE621" s="238">
        <v>0</v>
      </c>
      <c r="AF621" s="238">
        <v>0</v>
      </c>
      <c r="AG621">
        <v>0</v>
      </c>
    </row>
    <row r="622" spans="2:33" x14ac:dyDescent="0.35">
      <c r="B622" s="231">
        <v>52149</v>
      </c>
      <c r="C622" t="s">
        <v>431</v>
      </c>
      <c r="D622">
        <v>2</v>
      </c>
      <c r="E622">
        <v>47</v>
      </c>
      <c r="F622">
        <v>32</v>
      </c>
      <c r="G622">
        <v>79</v>
      </c>
      <c r="H622">
        <v>41</v>
      </c>
      <c r="I622">
        <v>27</v>
      </c>
      <c r="J622">
        <v>68</v>
      </c>
      <c r="K622">
        <v>30</v>
      </c>
      <c r="L622">
        <v>705</v>
      </c>
      <c r="M622">
        <v>465</v>
      </c>
      <c r="N622">
        <v>1170</v>
      </c>
      <c r="O622">
        <v>615</v>
      </c>
      <c r="P622">
        <v>398.21000000000004</v>
      </c>
      <c r="Q622">
        <v>1013.21</v>
      </c>
      <c r="R622">
        <v>5</v>
      </c>
      <c r="S622">
        <v>60</v>
      </c>
      <c r="T622">
        <v>53.21</v>
      </c>
      <c r="U622">
        <v>0</v>
      </c>
      <c r="V622">
        <v>0</v>
      </c>
      <c r="W622">
        <v>0</v>
      </c>
      <c r="X622">
        <v>2</v>
      </c>
      <c r="Y622">
        <v>30</v>
      </c>
      <c r="Z622">
        <v>30</v>
      </c>
      <c r="AA622" s="430">
        <v>0</v>
      </c>
      <c r="AB622" s="238">
        <v>0</v>
      </c>
      <c r="AC622" s="238">
        <v>0</v>
      </c>
      <c r="AD622" s="238">
        <v>0</v>
      </c>
      <c r="AE622" s="238">
        <v>0</v>
      </c>
      <c r="AF622" s="238">
        <v>0</v>
      </c>
      <c r="AG622">
        <v>1</v>
      </c>
    </row>
    <row r="623" spans="2:33" x14ac:dyDescent="0.35">
      <c r="B623" s="231">
        <v>52151</v>
      </c>
      <c r="C623" t="s">
        <v>751</v>
      </c>
      <c r="D623">
        <v>20</v>
      </c>
      <c r="E623">
        <v>26</v>
      </c>
      <c r="F623">
        <v>11</v>
      </c>
      <c r="G623">
        <v>37</v>
      </c>
      <c r="H623">
        <v>6</v>
      </c>
      <c r="I623">
        <v>3</v>
      </c>
      <c r="J623">
        <v>9</v>
      </c>
      <c r="K623">
        <v>300</v>
      </c>
      <c r="L623">
        <v>390</v>
      </c>
      <c r="M623">
        <v>165</v>
      </c>
      <c r="N623">
        <v>555</v>
      </c>
      <c r="O623">
        <v>90</v>
      </c>
      <c r="P623">
        <v>45</v>
      </c>
      <c r="Q623">
        <v>135</v>
      </c>
      <c r="R623">
        <v>4</v>
      </c>
      <c r="S623">
        <v>60</v>
      </c>
      <c r="T623">
        <v>0</v>
      </c>
      <c r="U623">
        <v>8</v>
      </c>
      <c r="V623">
        <v>120</v>
      </c>
      <c r="W623">
        <v>45</v>
      </c>
      <c r="X623">
        <v>42</v>
      </c>
      <c r="Y623">
        <v>630</v>
      </c>
      <c r="Z623">
        <v>75</v>
      </c>
      <c r="AA623" s="430">
        <v>14</v>
      </c>
      <c r="AB623" s="238">
        <v>210</v>
      </c>
      <c r="AC623" s="238">
        <v>0</v>
      </c>
      <c r="AD623" s="238">
        <v>0</v>
      </c>
      <c r="AE623" s="238">
        <v>0</v>
      </c>
      <c r="AF623" s="238">
        <v>0</v>
      </c>
      <c r="AG623">
        <v>0</v>
      </c>
    </row>
    <row r="624" spans="2:33" x14ac:dyDescent="0.35">
      <c r="B624" s="231">
        <v>52164</v>
      </c>
      <c r="C624" t="s">
        <v>752</v>
      </c>
      <c r="D624">
        <v>0</v>
      </c>
      <c r="E624">
        <v>3</v>
      </c>
      <c r="F624">
        <v>1</v>
      </c>
      <c r="G624">
        <v>4</v>
      </c>
      <c r="H624">
        <v>2</v>
      </c>
      <c r="I624">
        <v>1</v>
      </c>
      <c r="J624">
        <v>3</v>
      </c>
      <c r="K624">
        <v>0</v>
      </c>
      <c r="L624">
        <v>45</v>
      </c>
      <c r="M624">
        <v>0</v>
      </c>
      <c r="N624">
        <v>45</v>
      </c>
      <c r="O624">
        <v>30</v>
      </c>
      <c r="P624">
        <v>15</v>
      </c>
      <c r="Q624">
        <v>45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 s="430">
        <v>0</v>
      </c>
      <c r="AB624" s="238">
        <v>0</v>
      </c>
      <c r="AC624" s="238">
        <v>0</v>
      </c>
      <c r="AD624" s="238">
        <v>0</v>
      </c>
      <c r="AE624" s="238">
        <v>0</v>
      </c>
      <c r="AF624" s="238">
        <v>0</v>
      </c>
      <c r="AG624">
        <v>0</v>
      </c>
    </row>
    <row r="625" spans="2:33" x14ac:dyDescent="0.35">
      <c r="B625" s="231">
        <v>52203</v>
      </c>
      <c r="C625" t="s">
        <v>753</v>
      </c>
      <c r="D625">
        <v>0</v>
      </c>
      <c r="E625">
        <v>2</v>
      </c>
      <c r="F625">
        <v>0</v>
      </c>
      <c r="G625">
        <v>2</v>
      </c>
      <c r="H625">
        <v>2</v>
      </c>
      <c r="I625">
        <v>0</v>
      </c>
      <c r="J625">
        <v>2</v>
      </c>
      <c r="K625">
        <v>0</v>
      </c>
      <c r="L625">
        <v>16</v>
      </c>
      <c r="M625">
        <v>0</v>
      </c>
      <c r="N625">
        <v>16</v>
      </c>
      <c r="O625">
        <v>16</v>
      </c>
      <c r="P625">
        <v>0</v>
      </c>
      <c r="Q625">
        <v>16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 s="430">
        <v>0</v>
      </c>
      <c r="AB625" s="238">
        <v>0</v>
      </c>
      <c r="AC625" s="238">
        <v>0</v>
      </c>
      <c r="AD625" s="238">
        <v>0</v>
      </c>
      <c r="AE625" s="238">
        <v>0</v>
      </c>
      <c r="AF625" s="238">
        <v>0</v>
      </c>
      <c r="AG625">
        <v>0</v>
      </c>
    </row>
    <row r="626" spans="2:33" x14ac:dyDescent="0.35">
      <c r="B626" s="231">
        <v>52227</v>
      </c>
      <c r="C626" t="s">
        <v>685</v>
      </c>
      <c r="D626">
        <v>14</v>
      </c>
      <c r="E626">
        <v>30</v>
      </c>
      <c r="F626">
        <v>13</v>
      </c>
      <c r="G626">
        <v>43</v>
      </c>
      <c r="H626">
        <v>15</v>
      </c>
      <c r="I626">
        <v>6</v>
      </c>
      <c r="J626">
        <v>21</v>
      </c>
      <c r="K626">
        <v>210</v>
      </c>
      <c r="L626">
        <v>450</v>
      </c>
      <c r="M626">
        <v>195</v>
      </c>
      <c r="N626">
        <v>645</v>
      </c>
      <c r="O626">
        <v>225</v>
      </c>
      <c r="P626">
        <v>90</v>
      </c>
      <c r="Q626">
        <v>315</v>
      </c>
      <c r="R626">
        <v>10</v>
      </c>
      <c r="S626">
        <v>150</v>
      </c>
      <c r="T626">
        <v>45</v>
      </c>
      <c r="U626">
        <v>2</v>
      </c>
      <c r="V626">
        <v>30</v>
      </c>
      <c r="W626">
        <v>15</v>
      </c>
      <c r="X626">
        <v>7</v>
      </c>
      <c r="Y626">
        <v>105</v>
      </c>
      <c r="Z626">
        <v>60</v>
      </c>
      <c r="AA626" s="430">
        <v>10</v>
      </c>
      <c r="AB626" s="238">
        <v>150</v>
      </c>
      <c r="AC626" s="238">
        <v>15</v>
      </c>
      <c r="AD626" s="238">
        <v>10</v>
      </c>
      <c r="AE626" s="238">
        <v>150</v>
      </c>
      <c r="AF626" s="238">
        <v>15</v>
      </c>
      <c r="AG626">
        <v>1</v>
      </c>
    </row>
    <row r="627" spans="2:33" x14ac:dyDescent="0.35">
      <c r="B627" s="231">
        <v>52282</v>
      </c>
      <c r="C627" t="s">
        <v>754</v>
      </c>
      <c r="D627">
        <v>7</v>
      </c>
      <c r="E627">
        <v>21</v>
      </c>
      <c r="F627">
        <v>9</v>
      </c>
      <c r="G627">
        <v>30</v>
      </c>
      <c r="H627">
        <v>13</v>
      </c>
      <c r="I627">
        <v>7</v>
      </c>
      <c r="J627">
        <v>20</v>
      </c>
      <c r="K627">
        <v>105</v>
      </c>
      <c r="L627">
        <v>315</v>
      </c>
      <c r="M627">
        <v>135</v>
      </c>
      <c r="N627">
        <v>450</v>
      </c>
      <c r="O627">
        <v>195</v>
      </c>
      <c r="P627">
        <v>105</v>
      </c>
      <c r="Q627">
        <v>300</v>
      </c>
      <c r="R627">
        <v>4</v>
      </c>
      <c r="S627">
        <v>60</v>
      </c>
      <c r="T627">
        <v>30</v>
      </c>
      <c r="U627">
        <v>3</v>
      </c>
      <c r="V627">
        <v>45</v>
      </c>
      <c r="W627">
        <v>0</v>
      </c>
      <c r="X627">
        <v>0</v>
      </c>
      <c r="Y627">
        <v>0</v>
      </c>
      <c r="Z627">
        <v>0</v>
      </c>
      <c r="AA627" s="430">
        <v>1</v>
      </c>
      <c r="AB627" s="238">
        <v>15</v>
      </c>
      <c r="AC627" s="238">
        <v>0</v>
      </c>
      <c r="AD627" s="238">
        <v>1</v>
      </c>
      <c r="AE627" s="238">
        <v>15</v>
      </c>
      <c r="AF627" s="238">
        <v>0</v>
      </c>
      <c r="AG627">
        <v>0</v>
      </c>
    </row>
    <row r="628" spans="2:33" x14ac:dyDescent="0.35">
      <c r="B628" s="231">
        <v>52285</v>
      </c>
      <c r="C628" t="s">
        <v>755</v>
      </c>
      <c r="D628">
        <v>3</v>
      </c>
      <c r="E628">
        <v>37</v>
      </c>
      <c r="F628">
        <v>18</v>
      </c>
      <c r="G628">
        <v>55</v>
      </c>
      <c r="H628">
        <v>23</v>
      </c>
      <c r="I628">
        <v>13</v>
      </c>
      <c r="J628">
        <v>36</v>
      </c>
      <c r="K628">
        <v>41</v>
      </c>
      <c r="L628">
        <v>549.15</v>
      </c>
      <c r="M628">
        <v>265</v>
      </c>
      <c r="N628">
        <v>814.15</v>
      </c>
      <c r="O628">
        <v>304.8</v>
      </c>
      <c r="P628">
        <v>186.2</v>
      </c>
      <c r="Q628">
        <v>491</v>
      </c>
      <c r="R628">
        <v>16</v>
      </c>
      <c r="S628">
        <v>231</v>
      </c>
      <c r="T628">
        <v>90</v>
      </c>
      <c r="U628">
        <v>2</v>
      </c>
      <c r="V628">
        <v>25</v>
      </c>
      <c r="W628">
        <v>0</v>
      </c>
      <c r="X628">
        <v>4</v>
      </c>
      <c r="Y628">
        <v>60</v>
      </c>
      <c r="Z628">
        <v>15</v>
      </c>
      <c r="AA628" s="430">
        <v>1</v>
      </c>
      <c r="AB628" s="238">
        <v>15</v>
      </c>
      <c r="AC628" s="238">
        <v>0</v>
      </c>
      <c r="AD628" s="238">
        <v>0</v>
      </c>
      <c r="AE628" s="238">
        <v>0</v>
      </c>
      <c r="AF628" s="238">
        <v>0</v>
      </c>
      <c r="AG628">
        <v>0</v>
      </c>
    </row>
    <row r="629" spans="2:33" x14ac:dyDescent="0.35">
      <c r="B629" s="231">
        <v>52292</v>
      </c>
      <c r="C629" t="s">
        <v>1225</v>
      </c>
      <c r="D629">
        <v>0</v>
      </c>
      <c r="E629">
        <v>1</v>
      </c>
      <c r="F629">
        <v>0</v>
      </c>
      <c r="G629">
        <v>1</v>
      </c>
      <c r="H629">
        <v>0</v>
      </c>
      <c r="I629">
        <v>0</v>
      </c>
      <c r="J629">
        <v>0</v>
      </c>
      <c r="K629">
        <v>0</v>
      </c>
      <c r="L629">
        <v>15</v>
      </c>
      <c r="M629">
        <v>0</v>
      </c>
      <c r="N629">
        <v>15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1</v>
      </c>
      <c r="V629">
        <v>15</v>
      </c>
      <c r="W629">
        <v>0</v>
      </c>
      <c r="X629">
        <v>0</v>
      </c>
      <c r="Y629">
        <v>0</v>
      </c>
      <c r="Z629">
        <v>0</v>
      </c>
      <c r="AA629" s="430">
        <v>0</v>
      </c>
      <c r="AB629" s="238">
        <v>0</v>
      </c>
      <c r="AC629" s="238">
        <v>0</v>
      </c>
      <c r="AD629" s="238">
        <v>0</v>
      </c>
      <c r="AE629" s="238">
        <v>0</v>
      </c>
      <c r="AF629" s="238">
        <v>0</v>
      </c>
      <c r="AG629">
        <v>0</v>
      </c>
    </row>
    <row r="630" spans="2:33" x14ac:dyDescent="0.35">
      <c r="B630" s="231">
        <v>52303</v>
      </c>
      <c r="C630" t="s">
        <v>756</v>
      </c>
      <c r="D630">
        <v>9</v>
      </c>
      <c r="E630">
        <v>18</v>
      </c>
      <c r="F630">
        <v>12</v>
      </c>
      <c r="G630">
        <v>30</v>
      </c>
      <c r="H630">
        <v>9</v>
      </c>
      <c r="I630">
        <v>7</v>
      </c>
      <c r="J630">
        <v>16</v>
      </c>
      <c r="K630">
        <v>135</v>
      </c>
      <c r="L630">
        <v>270</v>
      </c>
      <c r="M630">
        <v>180</v>
      </c>
      <c r="N630">
        <v>450</v>
      </c>
      <c r="O630">
        <v>135</v>
      </c>
      <c r="P630">
        <v>105</v>
      </c>
      <c r="Q630">
        <v>240</v>
      </c>
      <c r="R630">
        <v>2</v>
      </c>
      <c r="S630">
        <v>30</v>
      </c>
      <c r="T630">
        <v>15</v>
      </c>
      <c r="U630">
        <v>18</v>
      </c>
      <c r="V630">
        <v>270</v>
      </c>
      <c r="W630">
        <v>75</v>
      </c>
      <c r="X630">
        <v>13</v>
      </c>
      <c r="Y630">
        <v>195</v>
      </c>
      <c r="Z630">
        <v>105</v>
      </c>
      <c r="AA630" s="430">
        <v>3</v>
      </c>
      <c r="AB630" s="238">
        <v>45</v>
      </c>
      <c r="AC630" s="238">
        <v>0</v>
      </c>
      <c r="AD630" s="238">
        <v>3</v>
      </c>
      <c r="AE630" s="238">
        <v>45</v>
      </c>
      <c r="AF630" s="238">
        <v>0</v>
      </c>
      <c r="AG630">
        <v>2</v>
      </c>
    </row>
    <row r="631" spans="2:33" x14ac:dyDescent="0.35">
      <c r="B631" s="231">
        <v>52324</v>
      </c>
      <c r="C631" t="s">
        <v>757</v>
      </c>
      <c r="D631">
        <v>14</v>
      </c>
      <c r="E631">
        <v>21</v>
      </c>
      <c r="F631">
        <v>13</v>
      </c>
      <c r="G631">
        <v>34</v>
      </c>
      <c r="H631">
        <v>6</v>
      </c>
      <c r="I631">
        <v>1</v>
      </c>
      <c r="J631">
        <v>7</v>
      </c>
      <c r="K631">
        <v>210</v>
      </c>
      <c r="L631">
        <v>315</v>
      </c>
      <c r="M631">
        <v>195</v>
      </c>
      <c r="N631">
        <v>510</v>
      </c>
      <c r="O631">
        <v>90</v>
      </c>
      <c r="P631">
        <v>15</v>
      </c>
      <c r="Q631">
        <v>105</v>
      </c>
      <c r="R631">
        <v>1</v>
      </c>
      <c r="S631">
        <v>15</v>
      </c>
      <c r="T631">
        <v>0</v>
      </c>
      <c r="U631">
        <v>0</v>
      </c>
      <c r="V631">
        <v>0</v>
      </c>
      <c r="W631">
        <v>0</v>
      </c>
      <c r="X631">
        <v>46</v>
      </c>
      <c r="Y631">
        <v>690</v>
      </c>
      <c r="Z631">
        <v>105</v>
      </c>
      <c r="AA631" s="430">
        <v>6</v>
      </c>
      <c r="AB631" s="238">
        <v>90</v>
      </c>
      <c r="AC631" s="238">
        <v>15</v>
      </c>
      <c r="AD631" s="238">
        <v>0</v>
      </c>
      <c r="AE631" s="238">
        <v>0</v>
      </c>
      <c r="AF631" s="238">
        <v>0</v>
      </c>
      <c r="AG631">
        <v>2</v>
      </c>
    </row>
    <row r="632" spans="2:33" x14ac:dyDescent="0.35">
      <c r="B632" s="231">
        <v>52330</v>
      </c>
      <c r="C632" t="s">
        <v>758</v>
      </c>
      <c r="D632">
        <v>13</v>
      </c>
      <c r="E632">
        <v>21</v>
      </c>
      <c r="F632">
        <v>10</v>
      </c>
      <c r="G632">
        <v>31</v>
      </c>
      <c r="H632">
        <v>10</v>
      </c>
      <c r="I632">
        <v>4</v>
      </c>
      <c r="J632">
        <v>14</v>
      </c>
      <c r="K632">
        <v>195</v>
      </c>
      <c r="L632">
        <v>315</v>
      </c>
      <c r="M632">
        <v>150</v>
      </c>
      <c r="N632">
        <v>465</v>
      </c>
      <c r="O632">
        <v>150</v>
      </c>
      <c r="P632">
        <v>60</v>
      </c>
      <c r="Q632">
        <v>210</v>
      </c>
      <c r="R632">
        <v>23</v>
      </c>
      <c r="S632">
        <v>345</v>
      </c>
      <c r="T632">
        <v>120</v>
      </c>
      <c r="U632">
        <v>5</v>
      </c>
      <c r="V632">
        <v>75</v>
      </c>
      <c r="W632">
        <v>30</v>
      </c>
      <c r="X632">
        <v>11</v>
      </c>
      <c r="Y632">
        <v>165</v>
      </c>
      <c r="Z632">
        <v>45</v>
      </c>
      <c r="AA632" s="430">
        <v>8</v>
      </c>
      <c r="AB632" s="238">
        <v>120</v>
      </c>
      <c r="AC632" s="238">
        <v>0</v>
      </c>
      <c r="AD632" s="238">
        <v>0</v>
      </c>
      <c r="AE632" s="238">
        <v>0</v>
      </c>
      <c r="AF632" s="238">
        <v>0</v>
      </c>
      <c r="AG632">
        <v>1</v>
      </c>
    </row>
    <row r="633" spans="2:33" x14ac:dyDescent="0.35">
      <c r="B633" s="231">
        <v>52334</v>
      </c>
      <c r="C633" t="s">
        <v>759</v>
      </c>
      <c r="D633">
        <v>11</v>
      </c>
      <c r="E633">
        <v>18</v>
      </c>
      <c r="F633">
        <v>7</v>
      </c>
      <c r="G633">
        <v>25</v>
      </c>
      <c r="H633">
        <v>5</v>
      </c>
      <c r="I633">
        <v>0</v>
      </c>
      <c r="J633">
        <v>5</v>
      </c>
      <c r="K633">
        <v>165</v>
      </c>
      <c r="L633">
        <v>270</v>
      </c>
      <c r="M633">
        <v>105</v>
      </c>
      <c r="N633">
        <v>375</v>
      </c>
      <c r="O633">
        <v>75</v>
      </c>
      <c r="P633">
        <v>0</v>
      </c>
      <c r="Q633">
        <v>75</v>
      </c>
      <c r="R633">
        <v>3</v>
      </c>
      <c r="S633">
        <v>45</v>
      </c>
      <c r="T633">
        <v>15</v>
      </c>
      <c r="U633">
        <v>23</v>
      </c>
      <c r="V633">
        <v>345</v>
      </c>
      <c r="W633">
        <v>45</v>
      </c>
      <c r="X633">
        <v>7</v>
      </c>
      <c r="Y633">
        <v>105</v>
      </c>
      <c r="Z633">
        <v>0</v>
      </c>
      <c r="AA633" s="430">
        <v>8</v>
      </c>
      <c r="AB633" s="238">
        <v>120</v>
      </c>
      <c r="AC633" s="238">
        <v>0</v>
      </c>
      <c r="AD633" s="238">
        <v>8</v>
      </c>
      <c r="AE633" s="238">
        <v>120</v>
      </c>
      <c r="AF633" s="238">
        <v>0</v>
      </c>
      <c r="AG633">
        <v>3</v>
      </c>
    </row>
    <row r="634" spans="2:33" x14ac:dyDescent="0.35">
      <c r="B634" s="231">
        <v>52357</v>
      </c>
      <c r="C634" t="s">
        <v>801</v>
      </c>
      <c r="D634">
        <v>1</v>
      </c>
      <c r="E634">
        <v>1</v>
      </c>
      <c r="F634">
        <v>1</v>
      </c>
      <c r="G634">
        <v>2</v>
      </c>
      <c r="H634">
        <v>1</v>
      </c>
      <c r="I634">
        <v>1</v>
      </c>
      <c r="J634">
        <v>2</v>
      </c>
      <c r="K634">
        <v>15</v>
      </c>
      <c r="L634">
        <v>0</v>
      </c>
      <c r="M634">
        <v>15</v>
      </c>
      <c r="N634">
        <v>15</v>
      </c>
      <c r="O634">
        <v>15</v>
      </c>
      <c r="P634">
        <v>15</v>
      </c>
      <c r="Q634">
        <v>30</v>
      </c>
      <c r="R634">
        <v>0</v>
      </c>
      <c r="S634">
        <v>0</v>
      </c>
      <c r="T634">
        <v>0</v>
      </c>
      <c r="U634">
        <v>2</v>
      </c>
      <c r="V634">
        <v>15</v>
      </c>
      <c r="W634">
        <v>30</v>
      </c>
      <c r="X634">
        <v>1</v>
      </c>
      <c r="Y634">
        <v>15</v>
      </c>
      <c r="Z634">
        <v>0</v>
      </c>
      <c r="AA634" s="430">
        <v>0</v>
      </c>
      <c r="AB634" s="238">
        <v>0</v>
      </c>
      <c r="AC634" s="238">
        <v>0</v>
      </c>
      <c r="AD634" s="238">
        <v>0</v>
      </c>
      <c r="AE634" s="238">
        <v>0</v>
      </c>
      <c r="AF634" s="238">
        <v>0</v>
      </c>
      <c r="AG634">
        <v>1</v>
      </c>
    </row>
    <row r="635" spans="2:33" x14ac:dyDescent="0.35">
      <c r="B635" s="231">
        <v>52365</v>
      </c>
      <c r="C635" t="s">
        <v>760</v>
      </c>
      <c r="D635">
        <v>20</v>
      </c>
      <c r="E635">
        <v>37</v>
      </c>
      <c r="F635">
        <v>12</v>
      </c>
      <c r="G635">
        <v>49</v>
      </c>
      <c r="H635">
        <v>8</v>
      </c>
      <c r="I635">
        <v>2</v>
      </c>
      <c r="J635">
        <v>10</v>
      </c>
      <c r="K635">
        <v>300</v>
      </c>
      <c r="L635">
        <v>555</v>
      </c>
      <c r="M635">
        <v>180</v>
      </c>
      <c r="N635">
        <v>735</v>
      </c>
      <c r="O635">
        <v>120</v>
      </c>
      <c r="P635">
        <v>30</v>
      </c>
      <c r="Q635">
        <v>150</v>
      </c>
      <c r="R635">
        <v>21</v>
      </c>
      <c r="S635">
        <v>315</v>
      </c>
      <c r="T635">
        <v>15</v>
      </c>
      <c r="U635">
        <v>11</v>
      </c>
      <c r="V635">
        <v>165</v>
      </c>
      <c r="W635">
        <v>15</v>
      </c>
      <c r="X635">
        <v>27</v>
      </c>
      <c r="Y635">
        <v>405</v>
      </c>
      <c r="Z635">
        <v>75</v>
      </c>
      <c r="AA635" s="430">
        <v>0</v>
      </c>
      <c r="AB635" s="238">
        <v>0</v>
      </c>
      <c r="AC635" s="238">
        <v>0</v>
      </c>
      <c r="AD635" s="238">
        <v>0</v>
      </c>
      <c r="AE635" s="238">
        <v>0</v>
      </c>
      <c r="AF635" s="238">
        <v>0</v>
      </c>
      <c r="AG635">
        <v>0</v>
      </c>
    </row>
    <row r="636" spans="2:33" x14ac:dyDescent="0.35">
      <c r="B636" s="231">
        <v>52384</v>
      </c>
      <c r="C636" t="s">
        <v>621</v>
      </c>
      <c r="D636">
        <v>29</v>
      </c>
      <c r="E636">
        <v>42</v>
      </c>
      <c r="F636">
        <v>26</v>
      </c>
      <c r="G636">
        <v>68</v>
      </c>
      <c r="H636">
        <v>7</v>
      </c>
      <c r="I636">
        <v>2</v>
      </c>
      <c r="J636">
        <v>9</v>
      </c>
      <c r="K636">
        <v>435</v>
      </c>
      <c r="L636">
        <v>615</v>
      </c>
      <c r="M636">
        <v>390</v>
      </c>
      <c r="N636">
        <v>1005</v>
      </c>
      <c r="O636">
        <v>105</v>
      </c>
      <c r="P636">
        <v>30</v>
      </c>
      <c r="Q636">
        <v>135</v>
      </c>
      <c r="R636">
        <v>31</v>
      </c>
      <c r="S636">
        <v>465</v>
      </c>
      <c r="T636">
        <v>15</v>
      </c>
      <c r="U636">
        <v>18</v>
      </c>
      <c r="V636">
        <v>270</v>
      </c>
      <c r="W636">
        <v>0</v>
      </c>
      <c r="X636">
        <v>30</v>
      </c>
      <c r="Y636">
        <v>435</v>
      </c>
      <c r="Z636">
        <v>75</v>
      </c>
      <c r="AA636" s="430">
        <v>19</v>
      </c>
      <c r="AB636" s="238">
        <v>285</v>
      </c>
      <c r="AC636" s="238">
        <v>0</v>
      </c>
      <c r="AD636" s="238">
        <v>19</v>
      </c>
      <c r="AE636" s="238">
        <v>285</v>
      </c>
      <c r="AF636" s="238">
        <v>0</v>
      </c>
      <c r="AG636">
        <v>0</v>
      </c>
    </row>
    <row r="637" spans="2:33" x14ac:dyDescent="0.35">
      <c r="B637" s="231">
        <v>52393</v>
      </c>
      <c r="C637" t="s">
        <v>761</v>
      </c>
      <c r="D637">
        <v>17</v>
      </c>
      <c r="E637">
        <v>20</v>
      </c>
      <c r="F637">
        <v>9</v>
      </c>
      <c r="G637">
        <v>29</v>
      </c>
      <c r="H637">
        <v>0</v>
      </c>
      <c r="I637">
        <v>0</v>
      </c>
      <c r="J637">
        <v>0</v>
      </c>
      <c r="K637">
        <v>255</v>
      </c>
      <c r="L637">
        <v>300</v>
      </c>
      <c r="M637">
        <v>135</v>
      </c>
      <c r="N637">
        <v>435</v>
      </c>
      <c r="O637">
        <v>0</v>
      </c>
      <c r="P637">
        <v>0</v>
      </c>
      <c r="Q637">
        <v>0</v>
      </c>
      <c r="R637">
        <v>7</v>
      </c>
      <c r="S637">
        <v>105</v>
      </c>
      <c r="T637">
        <v>0</v>
      </c>
      <c r="U637">
        <v>5</v>
      </c>
      <c r="V637">
        <v>75</v>
      </c>
      <c r="W637">
        <v>0</v>
      </c>
      <c r="X637">
        <v>25</v>
      </c>
      <c r="Y637">
        <v>375</v>
      </c>
      <c r="Z637">
        <v>0</v>
      </c>
      <c r="AA637" s="430">
        <v>1</v>
      </c>
      <c r="AB637" s="238">
        <v>15</v>
      </c>
      <c r="AC637" s="238">
        <v>0</v>
      </c>
      <c r="AD637" s="238">
        <v>1</v>
      </c>
      <c r="AE637" s="238">
        <v>15</v>
      </c>
      <c r="AF637" s="238">
        <v>0</v>
      </c>
      <c r="AG637">
        <v>0</v>
      </c>
    </row>
    <row r="638" spans="2:33" x14ac:dyDescent="0.35">
      <c r="B638" s="231">
        <v>52394</v>
      </c>
      <c r="C638" t="s">
        <v>802</v>
      </c>
      <c r="D638">
        <v>0</v>
      </c>
      <c r="E638">
        <v>2</v>
      </c>
      <c r="F638">
        <v>0</v>
      </c>
      <c r="G638">
        <v>2</v>
      </c>
      <c r="H638">
        <v>2</v>
      </c>
      <c r="I638">
        <v>0</v>
      </c>
      <c r="J638">
        <v>2</v>
      </c>
      <c r="K638">
        <v>0</v>
      </c>
      <c r="L638">
        <v>30</v>
      </c>
      <c r="M638">
        <v>0</v>
      </c>
      <c r="N638">
        <v>30</v>
      </c>
      <c r="O638">
        <v>6</v>
      </c>
      <c r="P638">
        <v>0</v>
      </c>
      <c r="Q638">
        <v>6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 s="430">
        <v>0</v>
      </c>
      <c r="AB638" s="238">
        <v>0</v>
      </c>
      <c r="AC638" s="238">
        <v>0</v>
      </c>
      <c r="AD638" s="238">
        <v>0</v>
      </c>
      <c r="AE638" s="238">
        <v>0</v>
      </c>
      <c r="AF638" s="238">
        <v>0</v>
      </c>
      <c r="AG638">
        <v>0</v>
      </c>
    </row>
    <row r="639" spans="2:33" x14ac:dyDescent="0.35">
      <c r="B639" s="231">
        <v>52401</v>
      </c>
      <c r="C639" t="s">
        <v>762</v>
      </c>
      <c r="D639">
        <v>0</v>
      </c>
      <c r="E639">
        <v>3</v>
      </c>
      <c r="F639">
        <v>0</v>
      </c>
      <c r="G639">
        <v>3</v>
      </c>
      <c r="H639">
        <v>2</v>
      </c>
      <c r="I639">
        <v>0</v>
      </c>
      <c r="J639">
        <v>2</v>
      </c>
      <c r="K639">
        <v>0</v>
      </c>
      <c r="L639">
        <v>45</v>
      </c>
      <c r="M639">
        <v>0</v>
      </c>
      <c r="N639">
        <v>45</v>
      </c>
      <c r="O639">
        <v>30</v>
      </c>
      <c r="P639">
        <v>0</v>
      </c>
      <c r="Q639">
        <v>30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1</v>
      </c>
      <c r="Y639">
        <v>15</v>
      </c>
      <c r="Z639">
        <v>0</v>
      </c>
      <c r="AA639" s="430">
        <v>0</v>
      </c>
      <c r="AB639" s="238">
        <v>0</v>
      </c>
      <c r="AC639" s="238">
        <v>0</v>
      </c>
      <c r="AD639" s="238">
        <v>0</v>
      </c>
      <c r="AE639" s="238">
        <v>0</v>
      </c>
      <c r="AF639" s="238">
        <v>0</v>
      </c>
      <c r="AG639">
        <v>0</v>
      </c>
    </row>
    <row r="640" spans="2:33" x14ac:dyDescent="0.35">
      <c r="B640" s="231">
        <v>52409</v>
      </c>
      <c r="C640" t="s">
        <v>763</v>
      </c>
      <c r="D640">
        <v>0</v>
      </c>
      <c r="E640">
        <v>1</v>
      </c>
      <c r="F640">
        <v>0</v>
      </c>
      <c r="G640">
        <v>1</v>
      </c>
      <c r="H640">
        <v>1</v>
      </c>
      <c r="I640">
        <v>0</v>
      </c>
      <c r="J640">
        <v>1</v>
      </c>
      <c r="K640">
        <v>0</v>
      </c>
      <c r="L640">
        <v>15</v>
      </c>
      <c r="M640">
        <v>0</v>
      </c>
      <c r="N640">
        <v>15</v>
      </c>
      <c r="O640">
        <v>15</v>
      </c>
      <c r="P640">
        <v>0</v>
      </c>
      <c r="Q640">
        <v>15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 s="430">
        <v>0</v>
      </c>
      <c r="AB640" s="238">
        <v>0</v>
      </c>
      <c r="AC640" s="238">
        <v>0</v>
      </c>
      <c r="AD640" s="238">
        <v>0</v>
      </c>
      <c r="AE640" s="238">
        <v>0</v>
      </c>
      <c r="AF640" s="238">
        <v>0</v>
      </c>
      <c r="AG640">
        <v>0</v>
      </c>
    </row>
    <row r="641" spans="2:33" x14ac:dyDescent="0.35">
      <c r="B641" s="231">
        <v>52411</v>
      </c>
      <c r="C641" t="s">
        <v>764</v>
      </c>
      <c r="D641">
        <v>0</v>
      </c>
      <c r="E641">
        <v>2</v>
      </c>
      <c r="F641">
        <v>0</v>
      </c>
      <c r="G641">
        <v>2</v>
      </c>
      <c r="H641">
        <v>0</v>
      </c>
      <c r="I641">
        <v>0</v>
      </c>
      <c r="J641">
        <v>0</v>
      </c>
      <c r="K641">
        <v>0</v>
      </c>
      <c r="L641">
        <v>30</v>
      </c>
      <c r="M641">
        <v>0</v>
      </c>
      <c r="N641">
        <v>30</v>
      </c>
      <c r="O641">
        <v>0</v>
      </c>
      <c r="P641">
        <v>0</v>
      </c>
      <c r="Q641">
        <v>0</v>
      </c>
      <c r="R641">
        <v>0</v>
      </c>
      <c r="S641">
        <v>0</v>
      </c>
      <c r="T641">
        <v>0</v>
      </c>
      <c r="U641">
        <v>2</v>
      </c>
      <c r="V641">
        <v>30</v>
      </c>
      <c r="W641">
        <v>0</v>
      </c>
      <c r="X641">
        <v>0</v>
      </c>
      <c r="Y641">
        <v>0</v>
      </c>
      <c r="Z641">
        <v>0</v>
      </c>
      <c r="AA641" s="430">
        <v>0</v>
      </c>
      <c r="AB641" s="238">
        <v>0</v>
      </c>
      <c r="AC641" s="238">
        <v>0</v>
      </c>
      <c r="AD641" s="238">
        <v>0</v>
      </c>
      <c r="AE641" s="238">
        <v>0</v>
      </c>
      <c r="AF641" s="238">
        <v>0</v>
      </c>
      <c r="AG641">
        <v>0</v>
      </c>
    </row>
    <row r="642" spans="2:33" x14ac:dyDescent="0.35">
      <c r="B642" s="231">
        <v>52419</v>
      </c>
      <c r="C642" t="s">
        <v>765</v>
      </c>
      <c r="D642">
        <v>11</v>
      </c>
      <c r="E642">
        <v>24</v>
      </c>
      <c r="F642">
        <v>18</v>
      </c>
      <c r="G642">
        <v>42</v>
      </c>
      <c r="H642">
        <v>13</v>
      </c>
      <c r="I642">
        <v>10</v>
      </c>
      <c r="J642">
        <v>23</v>
      </c>
      <c r="K642">
        <v>165</v>
      </c>
      <c r="L642">
        <v>360</v>
      </c>
      <c r="M642">
        <v>270</v>
      </c>
      <c r="N642">
        <v>630</v>
      </c>
      <c r="O642">
        <v>195</v>
      </c>
      <c r="P642">
        <v>150</v>
      </c>
      <c r="Q642">
        <v>345</v>
      </c>
      <c r="R642">
        <v>11</v>
      </c>
      <c r="S642">
        <v>165</v>
      </c>
      <c r="T642">
        <v>30</v>
      </c>
      <c r="U642">
        <v>8</v>
      </c>
      <c r="V642">
        <v>120</v>
      </c>
      <c r="W642">
        <v>45</v>
      </c>
      <c r="X642">
        <v>13</v>
      </c>
      <c r="Y642">
        <v>195</v>
      </c>
      <c r="Z642">
        <v>120</v>
      </c>
      <c r="AA642" s="430">
        <v>7</v>
      </c>
      <c r="AB642" s="238">
        <v>105</v>
      </c>
      <c r="AC642" s="238">
        <v>30</v>
      </c>
      <c r="AD642" s="238">
        <v>5</v>
      </c>
      <c r="AE642" s="238">
        <v>75</v>
      </c>
      <c r="AF642" s="238">
        <v>30</v>
      </c>
      <c r="AG642">
        <v>2</v>
      </c>
    </row>
    <row r="643" spans="2:33" x14ac:dyDescent="0.35">
      <c r="B643" s="231">
        <v>52428</v>
      </c>
      <c r="C643" t="s">
        <v>766</v>
      </c>
      <c r="D643">
        <v>1</v>
      </c>
      <c r="E643">
        <v>1</v>
      </c>
      <c r="F643">
        <v>0</v>
      </c>
      <c r="G643">
        <v>1</v>
      </c>
      <c r="H643">
        <v>1</v>
      </c>
      <c r="I643">
        <v>0</v>
      </c>
      <c r="J643">
        <v>1</v>
      </c>
      <c r="K643">
        <v>15</v>
      </c>
      <c r="L643">
        <v>0</v>
      </c>
      <c r="M643">
        <v>0</v>
      </c>
      <c r="N643">
        <v>0</v>
      </c>
      <c r="O643">
        <v>15</v>
      </c>
      <c r="P643">
        <v>0</v>
      </c>
      <c r="Q643">
        <v>15</v>
      </c>
      <c r="R643">
        <v>0</v>
      </c>
      <c r="S643">
        <v>0</v>
      </c>
      <c r="T643">
        <v>0</v>
      </c>
      <c r="U643">
        <v>1</v>
      </c>
      <c r="V643">
        <v>15</v>
      </c>
      <c r="W643">
        <v>0</v>
      </c>
      <c r="X643">
        <v>0</v>
      </c>
      <c r="Y643">
        <v>0</v>
      </c>
      <c r="Z643">
        <v>0</v>
      </c>
      <c r="AA643" s="430">
        <v>0</v>
      </c>
      <c r="AB643" s="238">
        <v>0</v>
      </c>
      <c r="AC643" s="238">
        <v>0</v>
      </c>
      <c r="AD643" s="238">
        <v>0</v>
      </c>
      <c r="AE643" s="238">
        <v>0</v>
      </c>
      <c r="AF643" s="238">
        <v>0</v>
      </c>
      <c r="AG643">
        <v>0</v>
      </c>
    </row>
    <row r="644" spans="2:33" x14ac:dyDescent="0.35">
      <c r="B644" s="231">
        <v>52429</v>
      </c>
      <c r="C644" t="s">
        <v>767</v>
      </c>
      <c r="D644">
        <v>1</v>
      </c>
      <c r="E644">
        <v>0</v>
      </c>
      <c r="F644">
        <v>1</v>
      </c>
      <c r="G644">
        <v>1</v>
      </c>
      <c r="H644">
        <v>0</v>
      </c>
      <c r="I644">
        <v>1</v>
      </c>
      <c r="J644">
        <v>1</v>
      </c>
      <c r="K644">
        <v>15</v>
      </c>
      <c r="L644">
        <v>0</v>
      </c>
      <c r="M644">
        <v>15</v>
      </c>
      <c r="N644">
        <v>15</v>
      </c>
      <c r="O644">
        <v>0</v>
      </c>
      <c r="P644">
        <v>15</v>
      </c>
      <c r="Q644">
        <v>15</v>
      </c>
      <c r="R644">
        <v>1</v>
      </c>
      <c r="S644">
        <v>15</v>
      </c>
      <c r="T644">
        <v>15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 s="430">
        <v>0</v>
      </c>
      <c r="AB644" s="238">
        <v>0</v>
      </c>
      <c r="AC644" s="238">
        <v>0</v>
      </c>
      <c r="AD644" s="238">
        <v>0</v>
      </c>
      <c r="AE644" s="238">
        <v>0</v>
      </c>
      <c r="AF644" s="238">
        <v>0</v>
      </c>
      <c r="AG644">
        <v>0</v>
      </c>
    </row>
    <row r="645" spans="2:33" x14ac:dyDescent="0.35">
      <c r="B645" s="231">
        <v>52444</v>
      </c>
      <c r="C645" t="s">
        <v>768</v>
      </c>
      <c r="D645">
        <v>10</v>
      </c>
      <c r="E645">
        <v>32</v>
      </c>
      <c r="F645">
        <v>20</v>
      </c>
      <c r="G645">
        <v>52</v>
      </c>
      <c r="H645">
        <v>13</v>
      </c>
      <c r="I645">
        <v>7</v>
      </c>
      <c r="J645">
        <v>20</v>
      </c>
      <c r="K645">
        <v>150</v>
      </c>
      <c r="L645">
        <v>480</v>
      </c>
      <c r="M645">
        <v>300</v>
      </c>
      <c r="N645">
        <v>780</v>
      </c>
      <c r="O645">
        <v>195</v>
      </c>
      <c r="P645">
        <v>105</v>
      </c>
      <c r="Q645">
        <v>300</v>
      </c>
      <c r="R645">
        <v>23</v>
      </c>
      <c r="S645">
        <v>345</v>
      </c>
      <c r="T645">
        <v>60</v>
      </c>
      <c r="U645">
        <v>7</v>
      </c>
      <c r="V645">
        <v>105</v>
      </c>
      <c r="W645">
        <v>30</v>
      </c>
      <c r="X645">
        <v>9</v>
      </c>
      <c r="Y645">
        <v>135</v>
      </c>
      <c r="Z645">
        <v>15</v>
      </c>
      <c r="AA645" s="430">
        <v>8</v>
      </c>
      <c r="AB645" s="238">
        <v>120</v>
      </c>
      <c r="AC645" s="238">
        <v>0</v>
      </c>
      <c r="AD645" s="238">
        <v>7</v>
      </c>
      <c r="AE645" s="238">
        <v>105</v>
      </c>
      <c r="AF645" s="238">
        <v>0</v>
      </c>
      <c r="AG645">
        <v>1</v>
      </c>
    </row>
    <row r="646" spans="2:33" x14ac:dyDescent="0.35">
      <c r="B646" s="231">
        <v>52446</v>
      </c>
      <c r="C646" t="s">
        <v>1288</v>
      </c>
      <c r="D646">
        <v>0</v>
      </c>
      <c r="E646">
        <v>6</v>
      </c>
      <c r="F646">
        <v>2</v>
      </c>
      <c r="G646">
        <v>8</v>
      </c>
      <c r="H646">
        <v>4</v>
      </c>
      <c r="I646">
        <v>0</v>
      </c>
      <c r="J646">
        <v>4</v>
      </c>
      <c r="K646">
        <v>0</v>
      </c>
      <c r="L646">
        <v>90</v>
      </c>
      <c r="M646">
        <v>30</v>
      </c>
      <c r="N646">
        <v>120</v>
      </c>
      <c r="O646">
        <v>60</v>
      </c>
      <c r="P646">
        <v>0</v>
      </c>
      <c r="Q646">
        <v>60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 s="430">
        <v>0</v>
      </c>
      <c r="AB646" s="238">
        <v>0</v>
      </c>
      <c r="AC646" s="238">
        <v>0</v>
      </c>
      <c r="AD646" s="238">
        <v>0</v>
      </c>
      <c r="AE646" s="238">
        <v>0</v>
      </c>
      <c r="AF646" s="238">
        <v>0</v>
      </c>
      <c r="AG646">
        <v>0</v>
      </c>
    </row>
    <row r="647" spans="2:33" x14ac:dyDescent="0.35">
      <c r="B647" s="231">
        <v>52469</v>
      </c>
      <c r="C647" t="s">
        <v>769</v>
      </c>
      <c r="D647">
        <v>9</v>
      </c>
      <c r="E647">
        <v>26</v>
      </c>
      <c r="F647">
        <v>14</v>
      </c>
      <c r="G647">
        <v>40</v>
      </c>
      <c r="H647">
        <v>16</v>
      </c>
      <c r="I647">
        <v>10</v>
      </c>
      <c r="J647">
        <v>26</v>
      </c>
      <c r="K647">
        <v>135</v>
      </c>
      <c r="L647">
        <v>390</v>
      </c>
      <c r="M647">
        <v>210</v>
      </c>
      <c r="N647">
        <v>600</v>
      </c>
      <c r="O647">
        <v>240</v>
      </c>
      <c r="P647">
        <v>150</v>
      </c>
      <c r="Q647">
        <v>390</v>
      </c>
      <c r="R647">
        <v>0</v>
      </c>
      <c r="S647">
        <v>0</v>
      </c>
      <c r="T647">
        <v>0</v>
      </c>
      <c r="U647">
        <v>6</v>
      </c>
      <c r="V647">
        <v>90</v>
      </c>
      <c r="W647">
        <v>60</v>
      </c>
      <c r="X647">
        <v>5</v>
      </c>
      <c r="Y647">
        <v>75</v>
      </c>
      <c r="Z647">
        <v>45</v>
      </c>
      <c r="AA647" s="430">
        <v>6</v>
      </c>
      <c r="AB647" s="238">
        <v>90</v>
      </c>
      <c r="AC647" s="238">
        <v>45</v>
      </c>
      <c r="AD647" s="238">
        <v>6</v>
      </c>
      <c r="AE647" s="238">
        <v>90</v>
      </c>
      <c r="AF647" s="238">
        <v>45</v>
      </c>
      <c r="AG647">
        <v>1</v>
      </c>
    </row>
    <row r="648" spans="2:33" x14ac:dyDescent="0.35">
      <c r="B648" s="231">
        <v>52472</v>
      </c>
      <c r="C648" t="s">
        <v>770</v>
      </c>
      <c r="D648">
        <v>0</v>
      </c>
      <c r="E648">
        <v>2</v>
      </c>
      <c r="F648">
        <v>1</v>
      </c>
      <c r="G648">
        <v>3</v>
      </c>
      <c r="H648">
        <v>1</v>
      </c>
      <c r="I648">
        <v>0</v>
      </c>
      <c r="J648">
        <v>1</v>
      </c>
      <c r="K648">
        <v>0</v>
      </c>
      <c r="L648">
        <v>15</v>
      </c>
      <c r="M648">
        <v>15</v>
      </c>
      <c r="N648">
        <v>30</v>
      </c>
      <c r="O648">
        <v>8</v>
      </c>
      <c r="P648">
        <v>0</v>
      </c>
      <c r="Q648">
        <v>8</v>
      </c>
      <c r="R648">
        <v>0</v>
      </c>
      <c r="S648">
        <v>0</v>
      </c>
      <c r="T648">
        <v>0</v>
      </c>
      <c r="U648">
        <v>3</v>
      </c>
      <c r="V648">
        <v>30</v>
      </c>
      <c r="W648">
        <v>8</v>
      </c>
      <c r="X648">
        <v>0</v>
      </c>
      <c r="Y648">
        <v>0</v>
      </c>
      <c r="Z648">
        <v>0</v>
      </c>
      <c r="AA648" s="430">
        <v>0</v>
      </c>
      <c r="AB648" s="238">
        <v>0</v>
      </c>
      <c r="AC648" s="238">
        <v>0</v>
      </c>
      <c r="AD648" s="238">
        <v>0</v>
      </c>
      <c r="AE648" s="238">
        <v>0</v>
      </c>
      <c r="AF648" s="238">
        <v>0</v>
      </c>
      <c r="AG648">
        <v>0</v>
      </c>
    </row>
    <row r="649" spans="2:33" x14ac:dyDescent="0.35">
      <c r="B649" s="231">
        <v>52483</v>
      </c>
      <c r="C649" t="s">
        <v>771</v>
      </c>
      <c r="D649">
        <v>7</v>
      </c>
      <c r="E649">
        <v>7</v>
      </c>
      <c r="F649">
        <v>2</v>
      </c>
      <c r="G649">
        <v>9</v>
      </c>
      <c r="H649">
        <v>0</v>
      </c>
      <c r="I649">
        <v>0</v>
      </c>
      <c r="J649">
        <v>0</v>
      </c>
      <c r="K649">
        <v>105</v>
      </c>
      <c r="L649">
        <v>105</v>
      </c>
      <c r="M649">
        <v>30</v>
      </c>
      <c r="N649">
        <v>135</v>
      </c>
      <c r="O649">
        <v>0</v>
      </c>
      <c r="P649">
        <v>0</v>
      </c>
      <c r="Q649">
        <v>0</v>
      </c>
      <c r="R649">
        <v>6</v>
      </c>
      <c r="S649">
        <v>90</v>
      </c>
      <c r="T649">
        <v>0</v>
      </c>
      <c r="U649">
        <v>7</v>
      </c>
      <c r="V649">
        <v>105</v>
      </c>
      <c r="W649">
        <v>0</v>
      </c>
      <c r="X649">
        <v>2</v>
      </c>
      <c r="Y649">
        <v>30</v>
      </c>
      <c r="Z649">
        <v>0</v>
      </c>
      <c r="AA649" s="430">
        <v>4</v>
      </c>
      <c r="AB649" s="238">
        <v>60</v>
      </c>
      <c r="AC649" s="238">
        <v>0</v>
      </c>
      <c r="AD649" s="238">
        <v>4</v>
      </c>
      <c r="AE649" s="238">
        <v>60</v>
      </c>
      <c r="AF649" s="238">
        <v>0</v>
      </c>
      <c r="AG649">
        <v>0</v>
      </c>
    </row>
    <row r="650" spans="2:33" x14ac:dyDescent="0.35">
      <c r="B650" s="231">
        <v>52485</v>
      </c>
      <c r="C650" t="s">
        <v>772</v>
      </c>
      <c r="D650">
        <v>8</v>
      </c>
      <c r="E650">
        <v>11</v>
      </c>
      <c r="F650">
        <v>7</v>
      </c>
      <c r="G650">
        <v>18</v>
      </c>
      <c r="H650">
        <v>2</v>
      </c>
      <c r="I650">
        <v>0</v>
      </c>
      <c r="J650">
        <v>2</v>
      </c>
      <c r="K650">
        <v>120</v>
      </c>
      <c r="L650">
        <v>165</v>
      </c>
      <c r="M650">
        <v>105</v>
      </c>
      <c r="N650">
        <v>270</v>
      </c>
      <c r="O650">
        <v>30</v>
      </c>
      <c r="P650">
        <v>0</v>
      </c>
      <c r="Q650">
        <v>30</v>
      </c>
      <c r="R650">
        <v>8</v>
      </c>
      <c r="S650">
        <v>120</v>
      </c>
      <c r="T650">
        <v>0</v>
      </c>
      <c r="U650">
        <v>9</v>
      </c>
      <c r="V650">
        <v>135</v>
      </c>
      <c r="W650">
        <v>15</v>
      </c>
      <c r="X650">
        <v>4</v>
      </c>
      <c r="Y650">
        <v>60</v>
      </c>
      <c r="Z650">
        <v>0</v>
      </c>
      <c r="AA650" s="430">
        <v>0</v>
      </c>
      <c r="AB650" s="238">
        <v>0</v>
      </c>
      <c r="AC650" s="238">
        <v>0</v>
      </c>
      <c r="AD650" s="238">
        <v>0</v>
      </c>
      <c r="AE650" s="238">
        <v>0</v>
      </c>
      <c r="AF650" s="238">
        <v>0</v>
      </c>
      <c r="AG650">
        <v>0</v>
      </c>
    </row>
    <row r="651" spans="2:33" x14ac:dyDescent="0.35">
      <c r="B651" s="231">
        <v>52489</v>
      </c>
      <c r="C651" t="s">
        <v>773</v>
      </c>
      <c r="D651">
        <v>9</v>
      </c>
      <c r="E651">
        <v>22</v>
      </c>
      <c r="F651">
        <v>10</v>
      </c>
      <c r="G651">
        <v>32</v>
      </c>
      <c r="H651">
        <v>1</v>
      </c>
      <c r="I651">
        <v>1</v>
      </c>
      <c r="J651">
        <v>2</v>
      </c>
      <c r="K651">
        <v>135</v>
      </c>
      <c r="L651">
        <v>330</v>
      </c>
      <c r="M651">
        <v>135</v>
      </c>
      <c r="N651">
        <v>465</v>
      </c>
      <c r="O651">
        <v>15</v>
      </c>
      <c r="P651">
        <v>12</v>
      </c>
      <c r="Q651">
        <v>27</v>
      </c>
      <c r="R651">
        <v>27</v>
      </c>
      <c r="S651">
        <v>405</v>
      </c>
      <c r="T651">
        <v>15</v>
      </c>
      <c r="U651">
        <v>3</v>
      </c>
      <c r="V651">
        <v>30</v>
      </c>
      <c r="W651">
        <v>12</v>
      </c>
      <c r="X651">
        <v>6</v>
      </c>
      <c r="Y651">
        <v>90</v>
      </c>
      <c r="Z651">
        <v>0</v>
      </c>
      <c r="AA651" s="430">
        <v>6</v>
      </c>
      <c r="AB651" s="238">
        <v>90</v>
      </c>
      <c r="AC651" s="238">
        <v>0</v>
      </c>
      <c r="AD651" s="238">
        <v>0</v>
      </c>
      <c r="AE651" s="238">
        <v>0</v>
      </c>
      <c r="AF651" s="238">
        <v>0</v>
      </c>
      <c r="AG651">
        <v>0</v>
      </c>
    </row>
    <row r="652" spans="2:33" x14ac:dyDescent="0.35">
      <c r="B652" s="231">
        <v>52494</v>
      </c>
      <c r="C652" t="s">
        <v>774</v>
      </c>
      <c r="D652">
        <v>1</v>
      </c>
      <c r="E652">
        <v>2</v>
      </c>
      <c r="F652">
        <v>3</v>
      </c>
      <c r="G652">
        <v>5</v>
      </c>
      <c r="H652">
        <v>1</v>
      </c>
      <c r="I652">
        <v>2</v>
      </c>
      <c r="J652">
        <v>3</v>
      </c>
      <c r="K652">
        <v>15</v>
      </c>
      <c r="L652">
        <v>30</v>
      </c>
      <c r="M652">
        <v>15</v>
      </c>
      <c r="N652">
        <v>45</v>
      </c>
      <c r="O652">
        <v>5</v>
      </c>
      <c r="P652">
        <v>30</v>
      </c>
      <c r="Q652">
        <v>35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1</v>
      </c>
      <c r="Y652">
        <v>0</v>
      </c>
      <c r="Z652">
        <v>15</v>
      </c>
      <c r="AA652" s="430">
        <v>0</v>
      </c>
      <c r="AB652" s="238">
        <v>0</v>
      </c>
      <c r="AC652" s="238">
        <v>0</v>
      </c>
      <c r="AD652" s="238">
        <v>0</v>
      </c>
      <c r="AE652" s="238">
        <v>0</v>
      </c>
      <c r="AF652" s="238">
        <v>0</v>
      </c>
      <c r="AG652">
        <v>0</v>
      </c>
    </row>
    <row r="653" spans="2:33" x14ac:dyDescent="0.35">
      <c r="B653" s="231">
        <v>52507</v>
      </c>
      <c r="C653" t="s">
        <v>775</v>
      </c>
      <c r="D653">
        <v>0</v>
      </c>
      <c r="E653">
        <v>38</v>
      </c>
      <c r="F653">
        <v>10</v>
      </c>
      <c r="G653">
        <v>48</v>
      </c>
      <c r="H653">
        <v>23</v>
      </c>
      <c r="I653">
        <v>7</v>
      </c>
      <c r="J653">
        <v>30</v>
      </c>
      <c r="K653">
        <v>0</v>
      </c>
      <c r="L653">
        <v>570</v>
      </c>
      <c r="M653">
        <v>135</v>
      </c>
      <c r="N653">
        <v>705</v>
      </c>
      <c r="O653">
        <v>324.29000000000002</v>
      </c>
      <c r="P653">
        <v>105</v>
      </c>
      <c r="Q653">
        <v>429.29</v>
      </c>
      <c r="R653">
        <v>2</v>
      </c>
      <c r="S653">
        <v>30</v>
      </c>
      <c r="T653">
        <v>30</v>
      </c>
      <c r="U653">
        <v>2</v>
      </c>
      <c r="V653">
        <v>30</v>
      </c>
      <c r="W653">
        <v>30</v>
      </c>
      <c r="X653">
        <v>5</v>
      </c>
      <c r="Y653">
        <v>75</v>
      </c>
      <c r="Z653">
        <v>30</v>
      </c>
      <c r="AA653" s="430">
        <v>0</v>
      </c>
      <c r="AB653" s="238">
        <v>0</v>
      </c>
      <c r="AC653" s="238">
        <v>0</v>
      </c>
      <c r="AD653" s="238">
        <v>0</v>
      </c>
      <c r="AE653" s="238">
        <v>0</v>
      </c>
      <c r="AF653" s="238">
        <v>0</v>
      </c>
      <c r="AG653">
        <v>2</v>
      </c>
    </row>
    <row r="654" spans="2:33" x14ac:dyDescent="0.35">
      <c r="B654" s="231">
        <v>52508</v>
      </c>
      <c r="C654" t="s">
        <v>776</v>
      </c>
      <c r="D654">
        <v>11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165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1</v>
      </c>
      <c r="S654">
        <v>15</v>
      </c>
      <c r="T654">
        <v>0</v>
      </c>
      <c r="U654">
        <v>4</v>
      </c>
      <c r="V654">
        <v>60</v>
      </c>
      <c r="W654">
        <v>0</v>
      </c>
      <c r="X654">
        <v>3</v>
      </c>
      <c r="Y654">
        <v>45</v>
      </c>
      <c r="Z654">
        <v>0</v>
      </c>
      <c r="AA654" s="430">
        <v>0</v>
      </c>
      <c r="AB654" s="238">
        <v>0</v>
      </c>
      <c r="AC654" s="238">
        <v>0</v>
      </c>
      <c r="AD654" s="238">
        <v>0</v>
      </c>
      <c r="AE654" s="238">
        <v>0</v>
      </c>
      <c r="AF654" s="238">
        <v>0</v>
      </c>
      <c r="AG654">
        <v>0</v>
      </c>
    </row>
    <row r="655" spans="2:33" x14ac:dyDescent="0.35">
      <c r="B655" s="231">
        <v>52516</v>
      </c>
      <c r="C655" t="s">
        <v>777</v>
      </c>
      <c r="D655">
        <v>17</v>
      </c>
      <c r="E655">
        <v>41</v>
      </c>
      <c r="F655">
        <v>13</v>
      </c>
      <c r="G655">
        <v>54</v>
      </c>
      <c r="H655">
        <v>7</v>
      </c>
      <c r="I655">
        <v>5</v>
      </c>
      <c r="J655">
        <v>12</v>
      </c>
      <c r="K655">
        <v>255</v>
      </c>
      <c r="L655">
        <v>615</v>
      </c>
      <c r="M655">
        <v>195</v>
      </c>
      <c r="N655">
        <v>810</v>
      </c>
      <c r="O655">
        <v>105</v>
      </c>
      <c r="P655">
        <v>75</v>
      </c>
      <c r="Q655">
        <v>180</v>
      </c>
      <c r="R655">
        <v>10</v>
      </c>
      <c r="S655">
        <v>150</v>
      </c>
      <c r="T655">
        <v>15</v>
      </c>
      <c r="U655">
        <v>8</v>
      </c>
      <c r="V655">
        <v>120</v>
      </c>
      <c r="W655">
        <v>0</v>
      </c>
      <c r="X655">
        <v>13</v>
      </c>
      <c r="Y655">
        <v>195</v>
      </c>
      <c r="Z655">
        <v>45</v>
      </c>
      <c r="AA655" s="430">
        <v>17</v>
      </c>
      <c r="AB655" s="238">
        <v>255</v>
      </c>
      <c r="AC655" s="238">
        <v>15</v>
      </c>
      <c r="AD655" s="238">
        <v>17</v>
      </c>
      <c r="AE655" s="238">
        <v>255</v>
      </c>
      <c r="AF655" s="238">
        <v>15</v>
      </c>
      <c r="AG655">
        <v>3</v>
      </c>
    </row>
    <row r="656" spans="2:33" x14ac:dyDescent="0.35">
      <c r="B656" s="231">
        <v>52518</v>
      </c>
      <c r="C656" t="s">
        <v>778</v>
      </c>
      <c r="D656">
        <v>7</v>
      </c>
      <c r="E656">
        <v>13</v>
      </c>
      <c r="F656">
        <v>11</v>
      </c>
      <c r="G656">
        <v>24</v>
      </c>
      <c r="H656">
        <v>5</v>
      </c>
      <c r="I656">
        <v>6</v>
      </c>
      <c r="J656">
        <v>11</v>
      </c>
      <c r="K656">
        <v>99</v>
      </c>
      <c r="L656">
        <v>195</v>
      </c>
      <c r="M656">
        <v>165</v>
      </c>
      <c r="N656">
        <v>360</v>
      </c>
      <c r="O656">
        <v>75</v>
      </c>
      <c r="P656">
        <v>90</v>
      </c>
      <c r="Q656">
        <v>165</v>
      </c>
      <c r="R656">
        <v>1</v>
      </c>
      <c r="S656">
        <v>15</v>
      </c>
      <c r="T656">
        <v>0</v>
      </c>
      <c r="U656">
        <v>0</v>
      </c>
      <c r="V656">
        <v>0</v>
      </c>
      <c r="W656">
        <v>0</v>
      </c>
      <c r="X656">
        <v>5</v>
      </c>
      <c r="Y656">
        <v>69</v>
      </c>
      <c r="Z656">
        <v>15</v>
      </c>
      <c r="AA656" s="430">
        <v>4</v>
      </c>
      <c r="AB656" s="238">
        <v>60</v>
      </c>
      <c r="AC656" s="238">
        <v>15</v>
      </c>
      <c r="AD656" s="238">
        <v>4</v>
      </c>
      <c r="AE656" s="238">
        <v>60</v>
      </c>
      <c r="AF656" s="238">
        <v>15</v>
      </c>
      <c r="AG656">
        <v>0</v>
      </c>
    </row>
    <row r="657" spans="2:33" x14ac:dyDescent="0.35">
      <c r="B657" s="231">
        <v>52520</v>
      </c>
      <c r="C657" t="s">
        <v>779</v>
      </c>
      <c r="D657">
        <v>2</v>
      </c>
      <c r="E657">
        <v>2</v>
      </c>
      <c r="F657">
        <v>0</v>
      </c>
      <c r="G657">
        <v>2</v>
      </c>
      <c r="H657">
        <v>0</v>
      </c>
      <c r="I657">
        <v>0</v>
      </c>
      <c r="J657">
        <v>0</v>
      </c>
      <c r="K657">
        <v>30</v>
      </c>
      <c r="L657">
        <v>30</v>
      </c>
      <c r="M657">
        <v>0</v>
      </c>
      <c r="N657">
        <v>30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2</v>
      </c>
      <c r="V657">
        <v>30</v>
      </c>
      <c r="W657">
        <v>0</v>
      </c>
      <c r="X657">
        <v>2</v>
      </c>
      <c r="Y657">
        <v>30</v>
      </c>
      <c r="Z657">
        <v>0</v>
      </c>
      <c r="AA657" s="430">
        <v>0</v>
      </c>
      <c r="AB657" s="238">
        <v>0</v>
      </c>
      <c r="AC657" s="238">
        <v>0</v>
      </c>
      <c r="AD657" s="238">
        <v>0</v>
      </c>
      <c r="AE657" s="238">
        <v>0</v>
      </c>
      <c r="AF657" s="238">
        <v>0</v>
      </c>
      <c r="AG657">
        <v>0</v>
      </c>
    </row>
    <row r="658" spans="2:33" x14ac:dyDescent="0.35">
      <c r="B658" s="231">
        <v>52530</v>
      </c>
      <c r="C658" t="s">
        <v>780</v>
      </c>
      <c r="D658">
        <v>15</v>
      </c>
      <c r="E658">
        <v>5</v>
      </c>
      <c r="F658">
        <v>4</v>
      </c>
      <c r="G658">
        <v>9</v>
      </c>
      <c r="H658">
        <v>1</v>
      </c>
      <c r="I658">
        <v>1</v>
      </c>
      <c r="J658">
        <v>2</v>
      </c>
      <c r="K658">
        <v>225</v>
      </c>
      <c r="L658">
        <v>75</v>
      </c>
      <c r="M658">
        <v>60</v>
      </c>
      <c r="N658">
        <v>135</v>
      </c>
      <c r="O658">
        <v>15</v>
      </c>
      <c r="P658">
        <v>15</v>
      </c>
      <c r="Q658">
        <v>30</v>
      </c>
      <c r="R658">
        <v>17</v>
      </c>
      <c r="S658">
        <v>255</v>
      </c>
      <c r="T658">
        <v>15</v>
      </c>
      <c r="U658">
        <v>6</v>
      </c>
      <c r="V658">
        <v>90</v>
      </c>
      <c r="W658">
        <v>0</v>
      </c>
      <c r="X658">
        <v>1</v>
      </c>
      <c r="Y658">
        <v>15</v>
      </c>
      <c r="Z658">
        <v>15</v>
      </c>
      <c r="AA658" s="430">
        <v>0</v>
      </c>
      <c r="AB658" s="238">
        <v>0</v>
      </c>
      <c r="AC658" s="238">
        <v>0</v>
      </c>
      <c r="AD658" s="238">
        <v>0</v>
      </c>
      <c r="AE658" s="238">
        <v>0</v>
      </c>
      <c r="AF658" s="238">
        <v>0</v>
      </c>
      <c r="AG658">
        <v>0</v>
      </c>
    </row>
    <row r="659" spans="2:33" x14ac:dyDescent="0.35">
      <c r="B659" s="231">
        <v>52547</v>
      </c>
      <c r="C659" t="s">
        <v>781</v>
      </c>
      <c r="D659">
        <v>1</v>
      </c>
      <c r="E659">
        <v>27</v>
      </c>
      <c r="F659">
        <v>5</v>
      </c>
      <c r="G659">
        <v>32</v>
      </c>
      <c r="H659">
        <v>17</v>
      </c>
      <c r="I659">
        <v>4</v>
      </c>
      <c r="J659">
        <v>21</v>
      </c>
      <c r="K659">
        <v>14.8</v>
      </c>
      <c r="L659">
        <v>399.60000000000019</v>
      </c>
      <c r="M659">
        <v>74</v>
      </c>
      <c r="N659">
        <v>473.60000000000019</v>
      </c>
      <c r="O659">
        <v>251.60000000000008</v>
      </c>
      <c r="P659">
        <v>59.2</v>
      </c>
      <c r="Q659">
        <v>310.80000000000007</v>
      </c>
      <c r="R659">
        <v>4</v>
      </c>
      <c r="S659">
        <v>59.2</v>
      </c>
      <c r="T659">
        <v>44.400000000000006</v>
      </c>
      <c r="U659">
        <v>1</v>
      </c>
      <c r="V659">
        <v>14.8</v>
      </c>
      <c r="W659">
        <v>0</v>
      </c>
      <c r="X659">
        <v>8</v>
      </c>
      <c r="Y659">
        <v>118.39999999999999</v>
      </c>
      <c r="Z659">
        <v>88.8</v>
      </c>
      <c r="AA659" s="430">
        <v>0</v>
      </c>
      <c r="AB659" s="238">
        <v>0</v>
      </c>
      <c r="AC659" s="238">
        <v>0</v>
      </c>
      <c r="AD659" s="238">
        <v>0</v>
      </c>
      <c r="AE659" s="238">
        <v>0</v>
      </c>
      <c r="AF659" s="238">
        <v>0</v>
      </c>
      <c r="AG659">
        <v>0</v>
      </c>
    </row>
    <row r="660" spans="2:33" x14ac:dyDescent="0.35">
      <c r="B660" s="231">
        <v>52551</v>
      </c>
      <c r="C660" t="s">
        <v>782</v>
      </c>
      <c r="D660">
        <v>2</v>
      </c>
      <c r="E660">
        <v>26</v>
      </c>
      <c r="F660">
        <v>6</v>
      </c>
      <c r="G660">
        <v>32</v>
      </c>
      <c r="H660">
        <v>13</v>
      </c>
      <c r="I660">
        <v>3</v>
      </c>
      <c r="J660">
        <v>16</v>
      </c>
      <c r="K660">
        <v>30</v>
      </c>
      <c r="L660">
        <v>371.74</v>
      </c>
      <c r="M660">
        <v>90</v>
      </c>
      <c r="N660">
        <v>461.74</v>
      </c>
      <c r="O660">
        <v>188</v>
      </c>
      <c r="P660">
        <v>45</v>
      </c>
      <c r="Q660">
        <v>233</v>
      </c>
      <c r="R660">
        <v>0</v>
      </c>
      <c r="S660">
        <v>0</v>
      </c>
      <c r="T660">
        <v>0</v>
      </c>
      <c r="U660">
        <v>1</v>
      </c>
      <c r="V660">
        <v>15</v>
      </c>
      <c r="W660">
        <v>0</v>
      </c>
      <c r="X660">
        <v>1</v>
      </c>
      <c r="Y660">
        <v>15</v>
      </c>
      <c r="Z660">
        <v>0</v>
      </c>
      <c r="AA660" s="430">
        <v>0</v>
      </c>
      <c r="AB660" s="238">
        <v>0</v>
      </c>
      <c r="AC660" s="238">
        <v>0</v>
      </c>
      <c r="AD660" s="238">
        <v>0</v>
      </c>
      <c r="AE660" s="238">
        <v>0</v>
      </c>
      <c r="AF660" s="238">
        <v>0</v>
      </c>
      <c r="AG660">
        <v>0</v>
      </c>
    </row>
    <row r="661" spans="2:33" x14ac:dyDescent="0.35">
      <c r="B661" s="231">
        <v>52553</v>
      </c>
      <c r="C661" t="s">
        <v>462</v>
      </c>
      <c r="D661">
        <v>4</v>
      </c>
      <c r="E661">
        <v>12</v>
      </c>
      <c r="F661">
        <v>6</v>
      </c>
      <c r="G661">
        <v>18</v>
      </c>
      <c r="H661">
        <v>2</v>
      </c>
      <c r="I661">
        <v>0</v>
      </c>
      <c r="J661">
        <v>2</v>
      </c>
      <c r="K661">
        <v>60</v>
      </c>
      <c r="L661">
        <v>180</v>
      </c>
      <c r="M661">
        <v>90</v>
      </c>
      <c r="N661">
        <v>270</v>
      </c>
      <c r="O661">
        <v>30</v>
      </c>
      <c r="P661">
        <v>0</v>
      </c>
      <c r="Q661">
        <v>30</v>
      </c>
      <c r="R661">
        <v>1</v>
      </c>
      <c r="S661">
        <v>15</v>
      </c>
      <c r="T661">
        <v>0</v>
      </c>
      <c r="U661">
        <v>0</v>
      </c>
      <c r="V661">
        <v>0</v>
      </c>
      <c r="W661">
        <v>0</v>
      </c>
      <c r="X661">
        <v>3</v>
      </c>
      <c r="Y661">
        <v>45</v>
      </c>
      <c r="Z661">
        <v>0</v>
      </c>
      <c r="AA661" s="430">
        <v>4</v>
      </c>
      <c r="AB661" s="238">
        <v>60</v>
      </c>
      <c r="AC661" s="238">
        <v>0</v>
      </c>
      <c r="AD661" s="238">
        <v>2</v>
      </c>
      <c r="AE661" s="238">
        <v>30</v>
      </c>
      <c r="AF661" s="238">
        <v>0</v>
      </c>
      <c r="AG661">
        <v>1</v>
      </c>
    </row>
    <row r="662" spans="2:33" x14ac:dyDescent="0.35">
      <c r="B662" s="231">
        <v>52558</v>
      </c>
      <c r="C662" t="s">
        <v>783</v>
      </c>
      <c r="D662">
        <v>0</v>
      </c>
      <c r="E662">
        <v>2</v>
      </c>
      <c r="F662">
        <v>2</v>
      </c>
      <c r="G662">
        <v>4</v>
      </c>
      <c r="H662">
        <v>1</v>
      </c>
      <c r="I662">
        <v>1</v>
      </c>
      <c r="J662">
        <v>2</v>
      </c>
      <c r="K662">
        <v>0</v>
      </c>
      <c r="L662">
        <v>30</v>
      </c>
      <c r="M662">
        <v>30</v>
      </c>
      <c r="N662">
        <v>60</v>
      </c>
      <c r="O662">
        <v>3</v>
      </c>
      <c r="P662">
        <v>15</v>
      </c>
      <c r="Q662">
        <v>18</v>
      </c>
      <c r="R662">
        <v>1</v>
      </c>
      <c r="S662">
        <v>15</v>
      </c>
      <c r="T662">
        <v>0</v>
      </c>
      <c r="U662">
        <v>0</v>
      </c>
      <c r="V662">
        <v>0</v>
      </c>
      <c r="W662">
        <v>0</v>
      </c>
      <c r="X662">
        <v>1</v>
      </c>
      <c r="Y662">
        <v>15</v>
      </c>
      <c r="Z662">
        <v>0</v>
      </c>
      <c r="AA662" s="430">
        <v>0</v>
      </c>
      <c r="AB662" s="238">
        <v>0</v>
      </c>
      <c r="AC662" s="238">
        <v>0</v>
      </c>
      <c r="AD662" s="238">
        <v>0</v>
      </c>
      <c r="AE662" s="238">
        <v>0</v>
      </c>
      <c r="AF662" s="238">
        <v>0</v>
      </c>
      <c r="AG662">
        <v>0</v>
      </c>
    </row>
    <row r="663" spans="2:33" x14ac:dyDescent="0.35">
      <c r="B663" s="231">
        <v>52562</v>
      </c>
      <c r="C663" t="s">
        <v>784</v>
      </c>
      <c r="D663">
        <v>6</v>
      </c>
      <c r="E663">
        <v>16</v>
      </c>
      <c r="F663">
        <v>5</v>
      </c>
      <c r="G663">
        <v>21</v>
      </c>
      <c r="H663">
        <v>7</v>
      </c>
      <c r="I663">
        <v>3</v>
      </c>
      <c r="J663">
        <v>10</v>
      </c>
      <c r="K663">
        <v>90</v>
      </c>
      <c r="L663">
        <v>240</v>
      </c>
      <c r="M663">
        <v>75</v>
      </c>
      <c r="N663">
        <v>315</v>
      </c>
      <c r="O663">
        <v>95</v>
      </c>
      <c r="P663">
        <v>30</v>
      </c>
      <c r="Q663">
        <v>125</v>
      </c>
      <c r="R663">
        <v>3</v>
      </c>
      <c r="S663">
        <v>45</v>
      </c>
      <c r="T663">
        <v>5</v>
      </c>
      <c r="U663">
        <v>0</v>
      </c>
      <c r="V663">
        <v>0</v>
      </c>
      <c r="W663">
        <v>0</v>
      </c>
      <c r="X663">
        <v>6</v>
      </c>
      <c r="Y663">
        <v>90</v>
      </c>
      <c r="Z663">
        <v>45</v>
      </c>
      <c r="AA663" s="430">
        <v>1</v>
      </c>
      <c r="AB663" s="238">
        <v>15</v>
      </c>
      <c r="AC663" s="238">
        <v>0</v>
      </c>
      <c r="AD663" s="238">
        <v>1</v>
      </c>
      <c r="AE663" s="238">
        <v>15</v>
      </c>
      <c r="AF663" s="238">
        <v>0</v>
      </c>
      <c r="AG663">
        <v>0</v>
      </c>
    </row>
    <row r="664" spans="2:33" x14ac:dyDescent="0.35">
      <c r="B664" s="231">
        <v>52564</v>
      </c>
      <c r="C664" t="s">
        <v>1226</v>
      </c>
      <c r="D664">
        <v>0</v>
      </c>
      <c r="E664">
        <v>1</v>
      </c>
      <c r="F664">
        <v>0</v>
      </c>
      <c r="G664">
        <v>1</v>
      </c>
      <c r="H664">
        <v>1</v>
      </c>
      <c r="I664">
        <v>0</v>
      </c>
      <c r="J664">
        <v>1</v>
      </c>
      <c r="K664">
        <v>0</v>
      </c>
      <c r="L664">
        <v>15</v>
      </c>
      <c r="M664">
        <v>0</v>
      </c>
      <c r="N664">
        <v>15</v>
      </c>
      <c r="O664">
        <v>13.5</v>
      </c>
      <c r="P664">
        <v>0</v>
      </c>
      <c r="Q664">
        <v>13.5</v>
      </c>
      <c r="R664">
        <v>0</v>
      </c>
      <c r="S664">
        <v>0</v>
      </c>
      <c r="T664">
        <v>0</v>
      </c>
      <c r="U664">
        <v>1</v>
      </c>
      <c r="V664">
        <v>15</v>
      </c>
      <c r="W664">
        <v>13.5</v>
      </c>
      <c r="X664">
        <v>0</v>
      </c>
      <c r="Y664">
        <v>0</v>
      </c>
      <c r="Z664">
        <v>0</v>
      </c>
      <c r="AA664" s="430">
        <v>0</v>
      </c>
      <c r="AB664" s="238">
        <v>0</v>
      </c>
      <c r="AC664" s="238">
        <v>0</v>
      </c>
      <c r="AD664" s="238">
        <v>0</v>
      </c>
      <c r="AE664" s="238">
        <v>0</v>
      </c>
      <c r="AF664" s="238">
        <v>0</v>
      </c>
      <c r="AG664">
        <v>0</v>
      </c>
    </row>
    <row r="665" spans="2:33" x14ac:dyDescent="0.35">
      <c r="B665" s="231">
        <v>52574</v>
      </c>
      <c r="C665" t="s">
        <v>1227</v>
      </c>
      <c r="D665">
        <v>16</v>
      </c>
      <c r="E665">
        <v>12</v>
      </c>
      <c r="F665">
        <v>7</v>
      </c>
      <c r="G665">
        <v>19</v>
      </c>
      <c r="H665">
        <v>4</v>
      </c>
      <c r="I665">
        <v>3</v>
      </c>
      <c r="J665">
        <v>7</v>
      </c>
      <c r="K665">
        <v>240</v>
      </c>
      <c r="L665">
        <v>180</v>
      </c>
      <c r="M665">
        <v>105</v>
      </c>
      <c r="N665">
        <v>285</v>
      </c>
      <c r="O665">
        <v>60</v>
      </c>
      <c r="P665">
        <v>45</v>
      </c>
      <c r="Q665">
        <v>105</v>
      </c>
      <c r="R665">
        <v>6</v>
      </c>
      <c r="S665">
        <v>90</v>
      </c>
      <c r="T665">
        <v>15</v>
      </c>
      <c r="U665">
        <v>9</v>
      </c>
      <c r="V665">
        <v>135</v>
      </c>
      <c r="W665">
        <v>30</v>
      </c>
      <c r="X665">
        <v>14</v>
      </c>
      <c r="Y665">
        <v>210</v>
      </c>
      <c r="Z665">
        <v>15</v>
      </c>
      <c r="AA665" s="430">
        <v>9</v>
      </c>
      <c r="AB665" s="238">
        <v>135</v>
      </c>
      <c r="AC665" s="238">
        <v>0</v>
      </c>
      <c r="AD665" s="238">
        <v>8</v>
      </c>
      <c r="AE665" s="238">
        <v>120</v>
      </c>
      <c r="AF665" s="238">
        <v>0</v>
      </c>
      <c r="AG665">
        <v>0</v>
      </c>
    </row>
    <row r="666" spans="2:33" x14ac:dyDescent="0.35">
      <c r="B666" s="231">
        <v>52583</v>
      </c>
      <c r="C666" t="s">
        <v>786</v>
      </c>
      <c r="D666">
        <v>0</v>
      </c>
      <c r="E666">
        <v>1</v>
      </c>
      <c r="F666">
        <v>5</v>
      </c>
      <c r="G666">
        <v>6</v>
      </c>
      <c r="H666">
        <v>1</v>
      </c>
      <c r="I666">
        <v>2</v>
      </c>
      <c r="J666">
        <v>3</v>
      </c>
      <c r="K666">
        <v>0</v>
      </c>
      <c r="L666">
        <v>15</v>
      </c>
      <c r="M666">
        <v>75</v>
      </c>
      <c r="N666">
        <v>90</v>
      </c>
      <c r="O666">
        <v>15</v>
      </c>
      <c r="P666">
        <v>30</v>
      </c>
      <c r="Q666">
        <v>45</v>
      </c>
      <c r="R666">
        <v>1</v>
      </c>
      <c r="S666">
        <v>15</v>
      </c>
      <c r="T666">
        <v>15</v>
      </c>
      <c r="U666">
        <v>1</v>
      </c>
      <c r="V666">
        <v>15</v>
      </c>
      <c r="W666">
        <v>15</v>
      </c>
      <c r="X666">
        <v>1</v>
      </c>
      <c r="Y666">
        <v>15</v>
      </c>
      <c r="Z666">
        <v>0</v>
      </c>
      <c r="AA666" s="430">
        <v>0</v>
      </c>
      <c r="AB666" s="238">
        <v>0</v>
      </c>
      <c r="AC666" s="238">
        <v>0</v>
      </c>
      <c r="AD666" s="238">
        <v>0</v>
      </c>
      <c r="AE666" s="238">
        <v>0</v>
      </c>
      <c r="AF666" s="238">
        <v>0</v>
      </c>
      <c r="AG666">
        <v>0</v>
      </c>
    </row>
    <row r="667" spans="2:33" x14ac:dyDescent="0.35">
      <c r="B667" s="231">
        <v>52589</v>
      </c>
      <c r="C667" t="s">
        <v>787</v>
      </c>
      <c r="D667">
        <v>9</v>
      </c>
      <c r="E667">
        <v>11</v>
      </c>
      <c r="F667">
        <v>13</v>
      </c>
      <c r="G667">
        <v>24</v>
      </c>
      <c r="H667">
        <v>5</v>
      </c>
      <c r="I667">
        <v>3</v>
      </c>
      <c r="J667">
        <v>8</v>
      </c>
      <c r="K667">
        <v>135</v>
      </c>
      <c r="L667">
        <v>165</v>
      </c>
      <c r="M667">
        <v>195</v>
      </c>
      <c r="N667">
        <v>360</v>
      </c>
      <c r="O667">
        <v>75</v>
      </c>
      <c r="P667">
        <v>45</v>
      </c>
      <c r="Q667">
        <v>120</v>
      </c>
      <c r="R667">
        <v>1</v>
      </c>
      <c r="S667">
        <v>15</v>
      </c>
      <c r="T667">
        <v>0</v>
      </c>
      <c r="U667">
        <v>10</v>
      </c>
      <c r="V667">
        <v>150</v>
      </c>
      <c r="W667">
        <v>30</v>
      </c>
      <c r="X667">
        <v>20</v>
      </c>
      <c r="Y667">
        <v>300</v>
      </c>
      <c r="Z667">
        <v>90</v>
      </c>
      <c r="AA667" s="430">
        <v>3</v>
      </c>
      <c r="AB667" s="238">
        <v>45</v>
      </c>
      <c r="AC667" s="238">
        <v>15</v>
      </c>
      <c r="AD667" s="238">
        <v>1</v>
      </c>
      <c r="AE667" s="238">
        <v>15</v>
      </c>
      <c r="AF667" s="238">
        <v>15</v>
      </c>
      <c r="AG667">
        <v>0</v>
      </c>
    </row>
    <row r="668" spans="2:33" x14ac:dyDescent="0.35">
      <c r="B668" s="231">
        <v>52590</v>
      </c>
      <c r="C668" t="s">
        <v>804</v>
      </c>
      <c r="D668">
        <v>5</v>
      </c>
      <c r="E668">
        <v>6</v>
      </c>
      <c r="F668">
        <v>1</v>
      </c>
      <c r="G668">
        <v>7</v>
      </c>
      <c r="H668">
        <v>1</v>
      </c>
      <c r="I668">
        <v>0</v>
      </c>
      <c r="J668">
        <v>1</v>
      </c>
      <c r="K668">
        <v>75</v>
      </c>
      <c r="L668">
        <v>90</v>
      </c>
      <c r="M668">
        <v>15</v>
      </c>
      <c r="N668">
        <v>105</v>
      </c>
      <c r="O668">
        <v>15</v>
      </c>
      <c r="P668">
        <v>0</v>
      </c>
      <c r="Q668">
        <v>15</v>
      </c>
      <c r="R668">
        <v>0</v>
      </c>
      <c r="S668">
        <v>0</v>
      </c>
      <c r="T668">
        <v>0</v>
      </c>
      <c r="U668">
        <v>6</v>
      </c>
      <c r="V668">
        <v>90</v>
      </c>
      <c r="W668">
        <v>0</v>
      </c>
      <c r="X668">
        <v>4</v>
      </c>
      <c r="Y668">
        <v>60</v>
      </c>
      <c r="Z668">
        <v>0</v>
      </c>
      <c r="AA668" s="430">
        <v>0</v>
      </c>
      <c r="AB668" s="238">
        <v>0</v>
      </c>
      <c r="AC668" s="238">
        <v>0</v>
      </c>
      <c r="AD668" s="238">
        <v>0</v>
      </c>
      <c r="AE668" s="238">
        <v>0</v>
      </c>
      <c r="AF668" s="238">
        <v>0</v>
      </c>
      <c r="AG668">
        <v>0</v>
      </c>
    </row>
    <row r="669" spans="2:33" x14ac:dyDescent="0.35">
      <c r="B669" s="231">
        <v>52607</v>
      </c>
      <c r="C669" t="s">
        <v>788</v>
      </c>
      <c r="D669">
        <v>0</v>
      </c>
      <c r="E669">
        <v>0</v>
      </c>
      <c r="F669">
        <v>1</v>
      </c>
      <c r="G669">
        <v>1</v>
      </c>
      <c r="H669">
        <v>0</v>
      </c>
      <c r="I669">
        <v>1</v>
      </c>
      <c r="J669">
        <v>1</v>
      </c>
      <c r="K669">
        <v>0</v>
      </c>
      <c r="L669">
        <v>0</v>
      </c>
      <c r="M669">
        <v>15</v>
      </c>
      <c r="N669">
        <v>15</v>
      </c>
      <c r="O669">
        <v>0</v>
      </c>
      <c r="P669">
        <v>15</v>
      </c>
      <c r="Q669">
        <v>15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 s="430">
        <v>0</v>
      </c>
      <c r="AB669" s="238">
        <v>0</v>
      </c>
      <c r="AC669" s="238">
        <v>0</v>
      </c>
      <c r="AD669" s="238">
        <v>0</v>
      </c>
      <c r="AE669" s="238">
        <v>0</v>
      </c>
      <c r="AF669" s="238">
        <v>0</v>
      </c>
      <c r="AG669">
        <v>0</v>
      </c>
    </row>
    <row r="670" spans="2:33" x14ac:dyDescent="0.35">
      <c r="B670" s="231">
        <v>52609</v>
      </c>
      <c r="C670" t="s">
        <v>789</v>
      </c>
      <c r="D670">
        <v>6</v>
      </c>
      <c r="E670">
        <v>29</v>
      </c>
      <c r="F670">
        <v>9</v>
      </c>
      <c r="G670">
        <v>38</v>
      </c>
      <c r="H670">
        <v>17</v>
      </c>
      <c r="I670">
        <v>2</v>
      </c>
      <c r="J670">
        <v>19</v>
      </c>
      <c r="K670">
        <v>90</v>
      </c>
      <c r="L670">
        <v>435</v>
      </c>
      <c r="M670">
        <v>135</v>
      </c>
      <c r="N670">
        <v>570</v>
      </c>
      <c r="O670">
        <v>200</v>
      </c>
      <c r="P670">
        <v>30</v>
      </c>
      <c r="Q670">
        <v>230</v>
      </c>
      <c r="R670">
        <v>3</v>
      </c>
      <c r="S670">
        <v>45</v>
      </c>
      <c r="T670">
        <v>0</v>
      </c>
      <c r="U670">
        <v>1</v>
      </c>
      <c r="V670">
        <v>15</v>
      </c>
      <c r="W670">
        <v>0</v>
      </c>
      <c r="X670">
        <v>1</v>
      </c>
      <c r="Y670">
        <v>15</v>
      </c>
      <c r="Z670">
        <v>5</v>
      </c>
      <c r="AA670" s="430">
        <v>0</v>
      </c>
      <c r="AB670" s="238">
        <v>0</v>
      </c>
      <c r="AC670" s="238">
        <v>0</v>
      </c>
      <c r="AD670" s="238">
        <v>0</v>
      </c>
      <c r="AE670" s="238">
        <v>0</v>
      </c>
      <c r="AF670" s="238">
        <v>0</v>
      </c>
      <c r="AG670">
        <v>0</v>
      </c>
    </row>
    <row r="671" spans="2:33" x14ac:dyDescent="0.35">
      <c r="B671" s="231">
        <v>52611</v>
      </c>
      <c r="C671" t="s">
        <v>790</v>
      </c>
      <c r="D671">
        <v>5</v>
      </c>
      <c r="E671">
        <v>22</v>
      </c>
      <c r="F671">
        <v>7</v>
      </c>
      <c r="G671">
        <v>29</v>
      </c>
      <c r="H671">
        <v>8</v>
      </c>
      <c r="I671">
        <v>3</v>
      </c>
      <c r="J671">
        <v>11</v>
      </c>
      <c r="K671">
        <v>75</v>
      </c>
      <c r="L671">
        <v>330</v>
      </c>
      <c r="M671">
        <v>105</v>
      </c>
      <c r="N671">
        <v>435</v>
      </c>
      <c r="O671">
        <v>120</v>
      </c>
      <c r="P671">
        <v>45</v>
      </c>
      <c r="Q671">
        <v>165</v>
      </c>
      <c r="R671">
        <v>6</v>
      </c>
      <c r="S671">
        <v>90</v>
      </c>
      <c r="T671">
        <v>0</v>
      </c>
      <c r="U671">
        <v>1</v>
      </c>
      <c r="V671">
        <v>15</v>
      </c>
      <c r="W671">
        <v>15</v>
      </c>
      <c r="X671">
        <v>4</v>
      </c>
      <c r="Y671">
        <v>60</v>
      </c>
      <c r="Z671">
        <v>60</v>
      </c>
      <c r="AA671" s="430">
        <v>2</v>
      </c>
      <c r="AB671" s="238">
        <v>30</v>
      </c>
      <c r="AC671" s="238">
        <v>0</v>
      </c>
      <c r="AD671" s="238">
        <v>1</v>
      </c>
      <c r="AE671" s="238">
        <v>15</v>
      </c>
      <c r="AF671" s="238">
        <v>0</v>
      </c>
      <c r="AG671">
        <v>1</v>
      </c>
    </row>
    <row r="672" spans="2:33" x14ac:dyDescent="0.35">
      <c r="B672" s="231">
        <v>52613</v>
      </c>
      <c r="C672" t="s">
        <v>791</v>
      </c>
      <c r="D672">
        <v>7</v>
      </c>
      <c r="E672">
        <v>16</v>
      </c>
      <c r="F672">
        <v>6</v>
      </c>
      <c r="G672">
        <v>22</v>
      </c>
      <c r="H672">
        <v>2</v>
      </c>
      <c r="I672">
        <v>1</v>
      </c>
      <c r="J672">
        <v>3</v>
      </c>
      <c r="K672">
        <v>105</v>
      </c>
      <c r="L672">
        <v>225</v>
      </c>
      <c r="M672">
        <v>90</v>
      </c>
      <c r="N672">
        <v>315</v>
      </c>
      <c r="O672">
        <v>30</v>
      </c>
      <c r="P672">
        <v>15</v>
      </c>
      <c r="Q672">
        <v>45</v>
      </c>
      <c r="R672">
        <v>11</v>
      </c>
      <c r="S672">
        <v>150</v>
      </c>
      <c r="T672">
        <v>30</v>
      </c>
      <c r="U672">
        <v>6</v>
      </c>
      <c r="V672">
        <v>90</v>
      </c>
      <c r="W672">
        <v>0</v>
      </c>
      <c r="X672">
        <v>5</v>
      </c>
      <c r="Y672">
        <v>75</v>
      </c>
      <c r="Z672">
        <v>0</v>
      </c>
      <c r="AA672" s="430">
        <v>4</v>
      </c>
      <c r="AB672" s="238">
        <v>60</v>
      </c>
      <c r="AC672" s="238">
        <v>0</v>
      </c>
      <c r="AD672" s="238">
        <v>0</v>
      </c>
      <c r="AE672" s="238">
        <v>0</v>
      </c>
      <c r="AF672" s="238">
        <v>0</v>
      </c>
      <c r="AG672">
        <v>2</v>
      </c>
    </row>
    <row r="673" spans="2:33" x14ac:dyDescent="0.35">
      <c r="B673" s="231">
        <v>52619</v>
      </c>
      <c r="C673" t="s">
        <v>1289</v>
      </c>
      <c r="D673">
        <v>0</v>
      </c>
      <c r="E673">
        <v>1</v>
      </c>
      <c r="F673">
        <v>0</v>
      </c>
      <c r="G673">
        <v>1</v>
      </c>
      <c r="H673">
        <v>1</v>
      </c>
      <c r="I673">
        <v>0</v>
      </c>
      <c r="J673">
        <v>1</v>
      </c>
      <c r="K673">
        <v>0</v>
      </c>
      <c r="L673">
        <v>0</v>
      </c>
      <c r="M673">
        <v>0</v>
      </c>
      <c r="N673">
        <v>0</v>
      </c>
      <c r="O673">
        <v>14</v>
      </c>
      <c r="P673">
        <v>0</v>
      </c>
      <c r="Q673">
        <v>14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 s="430">
        <v>0</v>
      </c>
      <c r="AB673" s="238">
        <v>0</v>
      </c>
      <c r="AC673" s="238">
        <v>0</v>
      </c>
      <c r="AD673" s="238">
        <v>0</v>
      </c>
      <c r="AE673" s="238">
        <v>0</v>
      </c>
      <c r="AF673" s="238">
        <v>0</v>
      </c>
      <c r="AG673">
        <v>0</v>
      </c>
    </row>
    <row r="674" spans="2:33" x14ac:dyDescent="0.35">
      <c r="B674" s="231">
        <v>52625</v>
      </c>
      <c r="C674" t="s">
        <v>792</v>
      </c>
      <c r="D674">
        <v>1</v>
      </c>
      <c r="E674">
        <v>0</v>
      </c>
      <c r="F674">
        <v>0</v>
      </c>
      <c r="G674">
        <v>0</v>
      </c>
      <c r="H674">
        <v>0</v>
      </c>
      <c r="I674">
        <v>0</v>
      </c>
      <c r="J674">
        <v>0</v>
      </c>
      <c r="K674">
        <v>15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1</v>
      </c>
      <c r="Y674">
        <v>15</v>
      </c>
      <c r="Z674">
        <v>0</v>
      </c>
      <c r="AA674" s="430">
        <v>0</v>
      </c>
      <c r="AB674" s="238">
        <v>0</v>
      </c>
      <c r="AC674" s="238">
        <v>0</v>
      </c>
      <c r="AD674" s="238">
        <v>0</v>
      </c>
      <c r="AE674" s="238">
        <v>0</v>
      </c>
      <c r="AF674" s="238">
        <v>0</v>
      </c>
      <c r="AG674">
        <v>0</v>
      </c>
    </row>
    <row r="675" spans="2:33" x14ac:dyDescent="0.35">
      <c r="B675" s="231">
        <v>52626</v>
      </c>
      <c r="C675" t="s">
        <v>805</v>
      </c>
      <c r="D675">
        <v>2</v>
      </c>
      <c r="E675">
        <v>3</v>
      </c>
      <c r="F675">
        <v>0</v>
      </c>
      <c r="G675">
        <v>3</v>
      </c>
      <c r="H675">
        <v>0</v>
      </c>
      <c r="I675">
        <v>0</v>
      </c>
      <c r="J675">
        <v>0</v>
      </c>
      <c r="K675">
        <v>30</v>
      </c>
      <c r="L675">
        <v>45</v>
      </c>
      <c r="M675">
        <v>0</v>
      </c>
      <c r="N675">
        <v>45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1</v>
      </c>
      <c r="V675">
        <v>15</v>
      </c>
      <c r="W675">
        <v>0</v>
      </c>
      <c r="X675">
        <v>1</v>
      </c>
      <c r="Y675">
        <v>15</v>
      </c>
      <c r="Z675">
        <v>0</v>
      </c>
      <c r="AA675" s="430">
        <v>0</v>
      </c>
      <c r="AB675" s="238">
        <v>0</v>
      </c>
      <c r="AC675" s="238">
        <v>0</v>
      </c>
      <c r="AD675" s="238">
        <v>0</v>
      </c>
      <c r="AE675" s="238">
        <v>0</v>
      </c>
      <c r="AF675" s="238">
        <v>0</v>
      </c>
      <c r="AG675">
        <v>0</v>
      </c>
    </row>
    <row r="676" spans="2:33" x14ac:dyDescent="0.35">
      <c r="B676" s="231">
        <v>52627</v>
      </c>
      <c r="C676" t="s">
        <v>582</v>
      </c>
      <c r="D676">
        <v>17</v>
      </c>
      <c r="E676">
        <v>12</v>
      </c>
      <c r="F676">
        <v>14</v>
      </c>
      <c r="G676">
        <v>26</v>
      </c>
      <c r="H676">
        <v>1</v>
      </c>
      <c r="I676">
        <v>2</v>
      </c>
      <c r="J676">
        <v>3</v>
      </c>
      <c r="K676">
        <v>255</v>
      </c>
      <c r="L676">
        <v>180</v>
      </c>
      <c r="M676">
        <v>210</v>
      </c>
      <c r="N676">
        <v>390</v>
      </c>
      <c r="O676">
        <v>15</v>
      </c>
      <c r="P676">
        <v>30</v>
      </c>
      <c r="Q676">
        <v>45</v>
      </c>
      <c r="R676">
        <v>4</v>
      </c>
      <c r="S676">
        <v>60</v>
      </c>
      <c r="T676">
        <v>0</v>
      </c>
      <c r="U676">
        <v>29</v>
      </c>
      <c r="V676">
        <v>435</v>
      </c>
      <c r="W676">
        <v>30</v>
      </c>
      <c r="X676">
        <v>8</v>
      </c>
      <c r="Y676">
        <v>120</v>
      </c>
      <c r="Z676">
        <v>15</v>
      </c>
      <c r="AA676" s="430">
        <v>0</v>
      </c>
      <c r="AB676" s="238">
        <v>0</v>
      </c>
      <c r="AC676" s="238">
        <v>0</v>
      </c>
      <c r="AD676" s="238">
        <v>0</v>
      </c>
      <c r="AE676" s="238">
        <v>0</v>
      </c>
      <c r="AF676" s="238">
        <v>0</v>
      </c>
      <c r="AG676">
        <v>0</v>
      </c>
    </row>
    <row r="677" spans="2:33" x14ac:dyDescent="0.35">
      <c r="B677" s="231">
        <v>52639</v>
      </c>
      <c r="C677" t="s">
        <v>1228</v>
      </c>
      <c r="D677">
        <v>4</v>
      </c>
      <c r="E677">
        <v>25</v>
      </c>
      <c r="F677">
        <v>13</v>
      </c>
      <c r="G677">
        <v>38</v>
      </c>
      <c r="H677">
        <v>17</v>
      </c>
      <c r="I677">
        <v>10</v>
      </c>
      <c r="J677">
        <v>27</v>
      </c>
      <c r="K677">
        <v>56.1</v>
      </c>
      <c r="L677">
        <v>375</v>
      </c>
      <c r="M677">
        <v>195</v>
      </c>
      <c r="N677">
        <v>570</v>
      </c>
      <c r="O677">
        <v>255</v>
      </c>
      <c r="P677">
        <v>150</v>
      </c>
      <c r="Q677">
        <v>405</v>
      </c>
      <c r="R677">
        <v>2</v>
      </c>
      <c r="S677">
        <v>26.1</v>
      </c>
      <c r="T677">
        <v>15</v>
      </c>
      <c r="U677">
        <v>0</v>
      </c>
      <c r="V677">
        <v>0</v>
      </c>
      <c r="W677">
        <v>0</v>
      </c>
      <c r="X677">
        <v>2</v>
      </c>
      <c r="Y677">
        <v>30</v>
      </c>
      <c r="Z677">
        <v>0</v>
      </c>
      <c r="AA677" s="430">
        <v>1</v>
      </c>
      <c r="AB677" s="238">
        <v>15</v>
      </c>
      <c r="AC677" s="238">
        <v>15</v>
      </c>
      <c r="AD677" s="238">
        <v>0</v>
      </c>
      <c r="AE677" s="238">
        <v>0</v>
      </c>
      <c r="AF677" s="238">
        <v>0</v>
      </c>
      <c r="AG677">
        <v>0</v>
      </c>
    </row>
    <row r="678" spans="2:33" x14ac:dyDescent="0.35">
      <c r="B678" s="231">
        <v>52641</v>
      </c>
      <c r="C678" t="s">
        <v>1228</v>
      </c>
      <c r="D678">
        <v>0</v>
      </c>
      <c r="E678">
        <v>26</v>
      </c>
      <c r="F678">
        <v>15</v>
      </c>
      <c r="G678">
        <v>41</v>
      </c>
      <c r="H678">
        <v>13</v>
      </c>
      <c r="I678">
        <v>10</v>
      </c>
      <c r="J678">
        <v>23</v>
      </c>
      <c r="K678">
        <v>0</v>
      </c>
      <c r="L678">
        <v>390</v>
      </c>
      <c r="M678">
        <v>225</v>
      </c>
      <c r="N678">
        <v>615</v>
      </c>
      <c r="O678">
        <v>195</v>
      </c>
      <c r="P678">
        <v>150</v>
      </c>
      <c r="Q678">
        <v>345</v>
      </c>
      <c r="R678">
        <v>7</v>
      </c>
      <c r="S678">
        <v>105</v>
      </c>
      <c r="T678">
        <v>45</v>
      </c>
      <c r="U678">
        <v>6</v>
      </c>
      <c r="V678">
        <v>90</v>
      </c>
      <c r="W678">
        <v>30</v>
      </c>
      <c r="X678">
        <v>7</v>
      </c>
      <c r="Y678">
        <v>105</v>
      </c>
      <c r="Z678">
        <v>75</v>
      </c>
      <c r="AA678" s="430">
        <v>0</v>
      </c>
      <c r="AB678" s="238">
        <v>0</v>
      </c>
      <c r="AC678" s="238">
        <v>0</v>
      </c>
      <c r="AD678" s="238">
        <v>0</v>
      </c>
      <c r="AE678" s="238">
        <v>0</v>
      </c>
      <c r="AF678" s="238">
        <v>0</v>
      </c>
      <c r="AG678">
        <v>0</v>
      </c>
    </row>
    <row r="679" spans="2:33" x14ac:dyDescent="0.35">
      <c r="B679" s="231">
        <v>52642</v>
      </c>
      <c r="C679" t="s">
        <v>1228</v>
      </c>
      <c r="D679">
        <v>1</v>
      </c>
      <c r="E679">
        <v>15</v>
      </c>
      <c r="F679">
        <v>14</v>
      </c>
      <c r="G679">
        <v>29</v>
      </c>
      <c r="H679">
        <v>11</v>
      </c>
      <c r="I679">
        <v>10</v>
      </c>
      <c r="J679">
        <v>21</v>
      </c>
      <c r="K679">
        <v>15</v>
      </c>
      <c r="L679">
        <v>225</v>
      </c>
      <c r="M679">
        <v>210</v>
      </c>
      <c r="N679">
        <v>435</v>
      </c>
      <c r="O679">
        <v>165</v>
      </c>
      <c r="P679">
        <v>150</v>
      </c>
      <c r="Q679">
        <v>315</v>
      </c>
      <c r="R679">
        <v>3</v>
      </c>
      <c r="S679">
        <v>45</v>
      </c>
      <c r="T679">
        <v>45</v>
      </c>
      <c r="U679">
        <v>2</v>
      </c>
      <c r="V679">
        <v>30</v>
      </c>
      <c r="W679">
        <v>15</v>
      </c>
      <c r="X679">
        <v>3</v>
      </c>
      <c r="Y679">
        <v>45</v>
      </c>
      <c r="Z679">
        <v>45</v>
      </c>
      <c r="AA679" s="430">
        <v>0</v>
      </c>
      <c r="AB679" s="238">
        <v>0</v>
      </c>
      <c r="AC679" s="238">
        <v>0</v>
      </c>
      <c r="AD679" s="238">
        <v>0</v>
      </c>
      <c r="AE679" s="238">
        <v>0</v>
      </c>
      <c r="AF679" s="238">
        <v>0</v>
      </c>
      <c r="AG679">
        <v>0</v>
      </c>
    </row>
    <row r="680" spans="2:33" x14ac:dyDescent="0.35">
      <c r="B680" s="231">
        <v>52657</v>
      </c>
      <c r="C680" t="s">
        <v>806</v>
      </c>
      <c r="D680">
        <v>14</v>
      </c>
      <c r="E680">
        <v>30</v>
      </c>
      <c r="F680">
        <v>15</v>
      </c>
      <c r="G680">
        <v>45</v>
      </c>
      <c r="H680">
        <v>21</v>
      </c>
      <c r="I680">
        <v>9</v>
      </c>
      <c r="J680">
        <v>30</v>
      </c>
      <c r="K680">
        <v>210</v>
      </c>
      <c r="L680">
        <v>405.32</v>
      </c>
      <c r="M680">
        <v>209</v>
      </c>
      <c r="N680">
        <v>614.31999999999994</v>
      </c>
      <c r="O680">
        <v>305.68</v>
      </c>
      <c r="P680">
        <v>130</v>
      </c>
      <c r="Q680">
        <v>435.68</v>
      </c>
      <c r="R680">
        <v>13</v>
      </c>
      <c r="S680">
        <v>194</v>
      </c>
      <c r="T680">
        <v>30</v>
      </c>
      <c r="U680">
        <v>0</v>
      </c>
      <c r="V680">
        <v>0</v>
      </c>
      <c r="W680">
        <v>0</v>
      </c>
      <c r="X680">
        <v>6</v>
      </c>
      <c r="Y680">
        <v>90</v>
      </c>
      <c r="Z680">
        <v>30</v>
      </c>
      <c r="AA680" s="430">
        <v>0</v>
      </c>
      <c r="AB680" s="238">
        <v>0</v>
      </c>
      <c r="AC680" s="238">
        <v>0</v>
      </c>
      <c r="AD680" s="238">
        <v>0</v>
      </c>
      <c r="AE680" s="238">
        <v>0</v>
      </c>
      <c r="AF680" s="238">
        <v>0</v>
      </c>
      <c r="AG680">
        <v>2</v>
      </c>
    </row>
    <row r="681" spans="2:33" x14ac:dyDescent="0.35">
      <c r="B681" s="231">
        <v>52659</v>
      </c>
      <c r="C681" t="s">
        <v>431</v>
      </c>
      <c r="D681">
        <v>3</v>
      </c>
      <c r="E681">
        <v>27</v>
      </c>
      <c r="F681">
        <v>9</v>
      </c>
      <c r="G681">
        <v>36</v>
      </c>
      <c r="H681">
        <v>27</v>
      </c>
      <c r="I681">
        <v>7</v>
      </c>
      <c r="J681">
        <v>34</v>
      </c>
      <c r="K681">
        <v>45</v>
      </c>
      <c r="L681">
        <v>405</v>
      </c>
      <c r="M681">
        <v>135</v>
      </c>
      <c r="N681">
        <v>540</v>
      </c>
      <c r="O681">
        <v>405</v>
      </c>
      <c r="P681">
        <v>105</v>
      </c>
      <c r="Q681">
        <v>510</v>
      </c>
      <c r="R681">
        <v>1</v>
      </c>
      <c r="S681">
        <v>15</v>
      </c>
      <c r="T681">
        <v>0</v>
      </c>
      <c r="U681">
        <v>1</v>
      </c>
      <c r="V681">
        <v>15</v>
      </c>
      <c r="W681">
        <v>15</v>
      </c>
      <c r="X681">
        <v>1</v>
      </c>
      <c r="Y681">
        <v>15</v>
      </c>
      <c r="Z681">
        <v>0</v>
      </c>
      <c r="AA681" s="430">
        <v>0</v>
      </c>
      <c r="AB681" s="238">
        <v>0</v>
      </c>
      <c r="AC681" s="238">
        <v>0</v>
      </c>
      <c r="AD681" s="238">
        <v>0</v>
      </c>
      <c r="AE681" s="238">
        <v>0</v>
      </c>
      <c r="AF681" s="238">
        <v>0</v>
      </c>
      <c r="AG681">
        <v>0</v>
      </c>
    </row>
    <row r="682" spans="2:33" x14ac:dyDescent="0.35">
      <c r="B682" s="231">
        <v>52661</v>
      </c>
      <c r="C682" t="s">
        <v>823</v>
      </c>
      <c r="D682">
        <v>0</v>
      </c>
      <c r="E682">
        <v>3</v>
      </c>
      <c r="F682">
        <v>0</v>
      </c>
      <c r="G682">
        <v>3</v>
      </c>
      <c r="H682">
        <v>3</v>
      </c>
      <c r="I682">
        <v>0</v>
      </c>
      <c r="J682">
        <v>3</v>
      </c>
      <c r="K682">
        <v>0</v>
      </c>
      <c r="L682">
        <v>15</v>
      </c>
      <c r="M682">
        <v>0</v>
      </c>
      <c r="N682">
        <v>15</v>
      </c>
      <c r="O682">
        <v>45</v>
      </c>
      <c r="P682">
        <v>0</v>
      </c>
      <c r="Q682">
        <v>45</v>
      </c>
      <c r="R682">
        <v>1</v>
      </c>
      <c r="S682">
        <v>0</v>
      </c>
      <c r="T682">
        <v>15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 s="430">
        <v>0</v>
      </c>
      <c r="AB682" s="238">
        <v>0</v>
      </c>
      <c r="AC682" s="238">
        <v>0</v>
      </c>
      <c r="AD682" s="238">
        <v>0</v>
      </c>
      <c r="AE682" s="238">
        <v>0</v>
      </c>
      <c r="AF682" s="238">
        <v>0</v>
      </c>
      <c r="AG682">
        <v>0</v>
      </c>
    </row>
    <row r="683" spans="2:33" x14ac:dyDescent="0.35">
      <c r="B683" s="231">
        <v>52680</v>
      </c>
      <c r="C683" t="s">
        <v>1229</v>
      </c>
      <c r="D683">
        <v>0</v>
      </c>
      <c r="E683">
        <v>2</v>
      </c>
      <c r="F683">
        <v>0</v>
      </c>
      <c r="G683">
        <v>2</v>
      </c>
      <c r="H683">
        <v>1</v>
      </c>
      <c r="I683">
        <v>0</v>
      </c>
      <c r="J683">
        <v>1</v>
      </c>
      <c r="K683">
        <v>0</v>
      </c>
      <c r="L683">
        <v>25</v>
      </c>
      <c r="M683">
        <v>0</v>
      </c>
      <c r="N683">
        <v>25</v>
      </c>
      <c r="O683">
        <v>15</v>
      </c>
      <c r="P683">
        <v>0</v>
      </c>
      <c r="Q683">
        <v>15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 s="430">
        <v>0</v>
      </c>
      <c r="AB683" s="238">
        <v>0</v>
      </c>
      <c r="AC683" s="238">
        <v>0</v>
      </c>
      <c r="AD683" s="238">
        <v>0</v>
      </c>
      <c r="AE683" s="238">
        <v>0</v>
      </c>
      <c r="AF683" s="238">
        <v>0</v>
      </c>
      <c r="AG683">
        <v>0</v>
      </c>
    </row>
    <row r="684" spans="2:33" x14ac:dyDescent="0.35">
      <c r="B684" s="231">
        <v>52681</v>
      </c>
      <c r="C684" t="s">
        <v>824</v>
      </c>
      <c r="D684">
        <v>3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45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1</v>
      </c>
      <c r="V684">
        <v>15</v>
      </c>
      <c r="W684">
        <v>0</v>
      </c>
      <c r="X684">
        <v>2</v>
      </c>
      <c r="Y684">
        <v>30</v>
      </c>
      <c r="Z684">
        <v>0</v>
      </c>
      <c r="AA684" s="430">
        <v>0</v>
      </c>
      <c r="AB684" s="238">
        <v>0</v>
      </c>
      <c r="AC684" s="238">
        <v>0</v>
      </c>
      <c r="AD684" s="238">
        <v>0</v>
      </c>
      <c r="AE684" s="238">
        <v>0</v>
      </c>
      <c r="AF684" s="238">
        <v>0</v>
      </c>
      <c r="AG684">
        <v>0</v>
      </c>
    </row>
    <row r="685" spans="2:33" x14ac:dyDescent="0.35">
      <c r="B685" s="231">
        <v>52682</v>
      </c>
      <c r="C685" t="s">
        <v>807</v>
      </c>
      <c r="D685">
        <v>8</v>
      </c>
      <c r="E685">
        <v>21</v>
      </c>
      <c r="F685">
        <v>18</v>
      </c>
      <c r="G685">
        <v>39</v>
      </c>
      <c r="H685">
        <v>11</v>
      </c>
      <c r="I685">
        <v>9</v>
      </c>
      <c r="J685">
        <v>20</v>
      </c>
      <c r="K685">
        <v>118.68</v>
      </c>
      <c r="L685">
        <v>315</v>
      </c>
      <c r="M685">
        <v>239.66</v>
      </c>
      <c r="N685">
        <v>554.66</v>
      </c>
      <c r="O685">
        <v>162.37</v>
      </c>
      <c r="P685">
        <v>134.26999999999998</v>
      </c>
      <c r="Q685">
        <v>296.64</v>
      </c>
      <c r="R685">
        <v>2</v>
      </c>
      <c r="S685">
        <v>30</v>
      </c>
      <c r="T685">
        <v>0</v>
      </c>
      <c r="U685">
        <v>6</v>
      </c>
      <c r="V685">
        <v>90</v>
      </c>
      <c r="W685">
        <v>45</v>
      </c>
      <c r="X685">
        <v>10</v>
      </c>
      <c r="Y685">
        <v>150</v>
      </c>
      <c r="Z685">
        <v>59.269999999999996</v>
      </c>
      <c r="AA685" s="430">
        <v>0</v>
      </c>
      <c r="AB685" s="238">
        <v>0</v>
      </c>
      <c r="AC685" s="238">
        <v>0</v>
      </c>
      <c r="AD685" s="238">
        <v>0</v>
      </c>
      <c r="AE685" s="238">
        <v>0</v>
      </c>
      <c r="AF685" s="238">
        <v>0</v>
      </c>
      <c r="AG685">
        <v>1</v>
      </c>
    </row>
    <row r="686" spans="2:33" x14ac:dyDescent="0.35">
      <c r="B686" s="231">
        <v>52688</v>
      </c>
      <c r="C686" t="s">
        <v>808</v>
      </c>
      <c r="D686">
        <v>3</v>
      </c>
      <c r="E686">
        <v>15</v>
      </c>
      <c r="F686">
        <v>10</v>
      </c>
      <c r="G686">
        <v>25</v>
      </c>
      <c r="H686">
        <v>10</v>
      </c>
      <c r="I686">
        <v>4</v>
      </c>
      <c r="J686">
        <v>14</v>
      </c>
      <c r="K686">
        <v>42</v>
      </c>
      <c r="L686">
        <v>219</v>
      </c>
      <c r="M686">
        <v>150</v>
      </c>
      <c r="N686">
        <v>369</v>
      </c>
      <c r="O686">
        <v>146</v>
      </c>
      <c r="P686">
        <v>60</v>
      </c>
      <c r="Q686">
        <v>206</v>
      </c>
      <c r="R686">
        <v>1</v>
      </c>
      <c r="S686">
        <v>15</v>
      </c>
      <c r="T686">
        <v>11</v>
      </c>
      <c r="U686">
        <v>1</v>
      </c>
      <c r="V686">
        <v>15</v>
      </c>
      <c r="W686">
        <v>0</v>
      </c>
      <c r="X686">
        <v>4</v>
      </c>
      <c r="Y686">
        <v>57</v>
      </c>
      <c r="Z686">
        <v>15</v>
      </c>
      <c r="AA686" s="430">
        <v>0</v>
      </c>
      <c r="AB686" s="238">
        <v>0</v>
      </c>
      <c r="AC686" s="238">
        <v>0</v>
      </c>
      <c r="AD686" s="238">
        <v>0</v>
      </c>
      <c r="AE686" s="238">
        <v>0</v>
      </c>
      <c r="AF686" s="238">
        <v>0</v>
      </c>
      <c r="AG686">
        <v>0</v>
      </c>
    </row>
    <row r="687" spans="2:33" x14ac:dyDescent="0.35">
      <c r="B687" s="231">
        <v>52699</v>
      </c>
      <c r="C687" t="s">
        <v>1230</v>
      </c>
      <c r="D687">
        <v>1</v>
      </c>
      <c r="E687">
        <v>1</v>
      </c>
      <c r="F687">
        <v>1</v>
      </c>
      <c r="G687">
        <v>2</v>
      </c>
      <c r="H687">
        <v>0</v>
      </c>
      <c r="I687">
        <v>1</v>
      </c>
      <c r="J687">
        <v>1</v>
      </c>
      <c r="K687">
        <v>15</v>
      </c>
      <c r="L687">
        <v>15</v>
      </c>
      <c r="M687">
        <v>15</v>
      </c>
      <c r="N687">
        <v>30</v>
      </c>
      <c r="O687">
        <v>0</v>
      </c>
      <c r="P687">
        <v>15</v>
      </c>
      <c r="Q687">
        <v>15</v>
      </c>
      <c r="R687">
        <v>0</v>
      </c>
      <c r="S687">
        <v>0</v>
      </c>
      <c r="T687">
        <v>0</v>
      </c>
      <c r="U687">
        <v>1</v>
      </c>
      <c r="V687">
        <v>15</v>
      </c>
      <c r="W687">
        <v>0</v>
      </c>
      <c r="X687">
        <v>2</v>
      </c>
      <c r="Y687">
        <v>30</v>
      </c>
      <c r="Z687">
        <v>15</v>
      </c>
      <c r="AA687" s="430">
        <v>0</v>
      </c>
      <c r="AB687" s="238">
        <v>0</v>
      </c>
      <c r="AC687" s="238">
        <v>0</v>
      </c>
      <c r="AD687" s="238">
        <v>0</v>
      </c>
      <c r="AE687" s="238">
        <v>0</v>
      </c>
      <c r="AF687" s="238">
        <v>0</v>
      </c>
      <c r="AG687">
        <v>0</v>
      </c>
    </row>
    <row r="688" spans="2:33" x14ac:dyDescent="0.35">
      <c r="B688" s="231">
        <v>52705</v>
      </c>
      <c r="C688" t="s">
        <v>1231</v>
      </c>
      <c r="D688">
        <v>12</v>
      </c>
      <c r="E688">
        <v>35</v>
      </c>
      <c r="F688">
        <v>17</v>
      </c>
      <c r="G688">
        <v>52</v>
      </c>
      <c r="H688">
        <v>13</v>
      </c>
      <c r="I688">
        <v>6</v>
      </c>
      <c r="J688">
        <v>19</v>
      </c>
      <c r="K688">
        <v>180</v>
      </c>
      <c r="L688">
        <v>518</v>
      </c>
      <c r="M688">
        <v>255</v>
      </c>
      <c r="N688">
        <v>773</v>
      </c>
      <c r="O688">
        <v>185</v>
      </c>
      <c r="P688">
        <v>90</v>
      </c>
      <c r="Q688">
        <v>275</v>
      </c>
      <c r="R688">
        <v>13</v>
      </c>
      <c r="S688">
        <v>195</v>
      </c>
      <c r="T688">
        <v>0</v>
      </c>
      <c r="U688">
        <v>8</v>
      </c>
      <c r="V688">
        <v>120</v>
      </c>
      <c r="W688">
        <v>30</v>
      </c>
      <c r="X688">
        <v>6</v>
      </c>
      <c r="Y688">
        <v>88</v>
      </c>
      <c r="Z688">
        <v>30</v>
      </c>
      <c r="AA688" s="430">
        <v>11</v>
      </c>
      <c r="AB688" s="238">
        <v>165</v>
      </c>
      <c r="AC688" s="238">
        <v>15</v>
      </c>
      <c r="AD688" s="238">
        <v>6</v>
      </c>
      <c r="AE688" s="238">
        <v>90</v>
      </c>
      <c r="AF688" s="238">
        <v>0</v>
      </c>
      <c r="AG688">
        <v>0</v>
      </c>
    </row>
    <row r="689" spans="2:33" x14ac:dyDescent="0.35">
      <c r="B689" s="231">
        <v>52709</v>
      </c>
      <c r="C689" t="s">
        <v>826</v>
      </c>
      <c r="D689">
        <v>8</v>
      </c>
      <c r="E689">
        <v>17</v>
      </c>
      <c r="F689">
        <v>8</v>
      </c>
      <c r="G689">
        <v>25</v>
      </c>
      <c r="H689">
        <v>5</v>
      </c>
      <c r="I689">
        <v>7</v>
      </c>
      <c r="J689">
        <v>12</v>
      </c>
      <c r="K689">
        <v>120</v>
      </c>
      <c r="L689">
        <v>255</v>
      </c>
      <c r="M689">
        <v>120</v>
      </c>
      <c r="N689">
        <v>375</v>
      </c>
      <c r="O689">
        <v>75</v>
      </c>
      <c r="P689">
        <v>105</v>
      </c>
      <c r="Q689">
        <v>180</v>
      </c>
      <c r="R689">
        <v>14</v>
      </c>
      <c r="S689">
        <v>210</v>
      </c>
      <c r="T689">
        <v>75</v>
      </c>
      <c r="U689">
        <v>1</v>
      </c>
      <c r="V689">
        <v>15</v>
      </c>
      <c r="W689">
        <v>0</v>
      </c>
      <c r="X689">
        <v>8</v>
      </c>
      <c r="Y689">
        <v>120</v>
      </c>
      <c r="Z689">
        <v>30</v>
      </c>
      <c r="AA689" s="430">
        <v>7</v>
      </c>
      <c r="AB689" s="238">
        <v>105</v>
      </c>
      <c r="AC689" s="238">
        <v>15</v>
      </c>
      <c r="AD689" s="238">
        <v>5</v>
      </c>
      <c r="AE689" s="238">
        <v>75</v>
      </c>
      <c r="AF689" s="238">
        <v>15</v>
      </c>
      <c r="AG689">
        <v>0</v>
      </c>
    </row>
    <row r="690" spans="2:33" x14ac:dyDescent="0.35">
      <c r="B690" s="231">
        <v>52713</v>
      </c>
      <c r="C690" t="s">
        <v>827</v>
      </c>
      <c r="D690">
        <v>2</v>
      </c>
      <c r="E690">
        <v>23</v>
      </c>
      <c r="F690">
        <v>8</v>
      </c>
      <c r="G690">
        <v>31</v>
      </c>
      <c r="H690">
        <v>21</v>
      </c>
      <c r="I690">
        <v>6</v>
      </c>
      <c r="J690">
        <v>27</v>
      </c>
      <c r="K690">
        <v>29</v>
      </c>
      <c r="L690">
        <v>345</v>
      </c>
      <c r="M690">
        <v>115</v>
      </c>
      <c r="N690">
        <v>460</v>
      </c>
      <c r="O690">
        <v>300.86</v>
      </c>
      <c r="P690">
        <v>82.17</v>
      </c>
      <c r="Q690">
        <v>383.03000000000003</v>
      </c>
      <c r="R690">
        <v>1</v>
      </c>
      <c r="S690">
        <v>10</v>
      </c>
      <c r="T690">
        <v>0</v>
      </c>
      <c r="U690">
        <v>0</v>
      </c>
      <c r="V690">
        <v>0</v>
      </c>
      <c r="W690">
        <v>0</v>
      </c>
      <c r="X690">
        <v>1</v>
      </c>
      <c r="Y690">
        <v>15</v>
      </c>
      <c r="Z690">
        <v>15</v>
      </c>
      <c r="AA690" s="430">
        <v>0</v>
      </c>
      <c r="AB690" s="238">
        <v>0</v>
      </c>
      <c r="AC690" s="238">
        <v>0</v>
      </c>
      <c r="AD690" s="238">
        <v>0</v>
      </c>
      <c r="AE690" s="238">
        <v>0</v>
      </c>
      <c r="AF690" s="238">
        <v>0</v>
      </c>
      <c r="AG690">
        <v>1</v>
      </c>
    </row>
    <row r="691" spans="2:33" x14ac:dyDescent="0.35">
      <c r="B691" s="231">
        <v>52716</v>
      </c>
      <c r="C691" t="s">
        <v>828</v>
      </c>
      <c r="D691">
        <v>0</v>
      </c>
      <c r="E691">
        <v>4</v>
      </c>
      <c r="F691">
        <v>2</v>
      </c>
      <c r="G691">
        <v>6</v>
      </c>
      <c r="H691">
        <v>4</v>
      </c>
      <c r="I691">
        <v>1</v>
      </c>
      <c r="J691">
        <v>5</v>
      </c>
      <c r="K691">
        <v>0</v>
      </c>
      <c r="L691">
        <v>60</v>
      </c>
      <c r="M691">
        <v>30</v>
      </c>
      <c r="N691">
        <v>90</v>
      </c>
      <c r="O691">
        <v>60</v>
      </c>
      <c r="P691">
        <v>15</v>
      </c>
      <c r="Q691">
        <v>75</v>
      </c>
      <c r="R691">
        <v>2</v>
      </c>
      <c r="S691">
        <v>30</v>
      </c>
      <c r="T691">
        <v>15</v>
      </c>
      <c r="U691">
        <v>0</v>
      </c>
      <c r="V691">
        <v>0</v>
      </c>
      <c r="W691">
        <v>0</v>
      </c>
      <c r="X691">
        <v>2</v>
      </c>
      <c r="Y691">
        <v>30</v>
      </c>
      <c r="Z691">
        <v>30</v>
      </c>
      <c r="AA691" s="430">
        <v>0</v>
      </c>
      <c r="AB691" s="238">
        <v>0</v>
      </c>
      <c r="AC691" s="238">
        <v>0</v>
      </c>
      <c r="AD691" s="238">
        <v>0</v>
      </c>
      <c r="AE691" s="238">
        <v>0</v>
      </c>
      <c r="AF691" s="238">
        <v>0</v>
      </c>
      <c r="AG691">
        <v>0</v>
      </c>
    </row>
    <row r="692" spans="2:33" x14ac:dyDescent="0.35">
      <c r="B692" s="231">
        <v>52723</v>
      </c>
      <c r="C692" t="s">
        <v>1232</v>
      </c>
      <c r="D692">
        <v>8</v>
      </c>
      <c r="E692">
        <v>5</v>
      </c>
      <c r="F692">
        <v>0</v>
      </c>
      <c r="G692">
        <v>5</v>
      </c>
      <c r="H692">
        <v>0</v>
      </c>
      <c r="I692">
        <v>0</v>
      </c>
      <c r="J692">
        <v>0</v>
      </c>
      <c r="K692">
        <v>120</v>
      </c>
      <c r="L692">
        <v>75</v>
      </c>
      <c r="M692">
        <v>0</v>
      </c>
      <c r="N692">
        <v>75</v>
      </c>
      <c r="O692">
        <v>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12</v>
      </c>
      <c r="Y692">
        <v>180</v>
      </c>
      <c r="Z692">
        <v>0</v>
      </c>
      <c r="AA692" s="430">
        <v>2</v>
      </c>
      <c r="AB692" s="238">
        <v>30</v>
      </c>
      <c r="AC692" s="238">
        <v>0</v>
      </c>
      <c r="AD692" s="238">
        <v>0</v>
      </c>
      <c r="AE692" s="238">
        <v>0</v>
      </c>
      <c r="AF692" s="238">
        <v>0</v>
      </c>
      <c r="AG692">
        <v>0</v>
      </c>
    </row>
    <row r="693" spans="2:33" x14ac:dyDescent="0.35">
      <c r="B693" s="231">
        <v>52732</v>
      </c>
      <c r="C693" t="s">
        <v>1290</v>
      </c>
      <c r="D693">
        <v>0</v>
      </c>
      <c r="E693">
        <v>1</v>
      </c>
      <c r="F693">
        <v>0</v>
      </c>
      <c r="G693">
        <v>1</v>
      </c>
      <c r="H693">
        <v>1</v>
      </c>
      <c r="I693">
        <v>0</v>
      </c>
      <c r="J693">
        <v>1</v>
      </c>
      <c r="K693">
        <v>0</v>
      </c>
      <c r="L693">
        <v>15</v>
      </c>
      <c r="M693">
        <v>0</v>
      </c>
      <c r="N693">
        <v>15</v>
      </c>
      <c r="O693">
        <v>15</v>
      </c>
      <c r="P693">
        <v>0</v>
      </c>
      <c r="Q693">
        <v>15</v>
      </c>
      <c r="R693">
        <v>0</v>
      </c>
      <c r="S693">
        <v>0</v>
      </c>
      <c r="T693">
        <v>0</v>
      </c>
      <c r="U693">
        <v>1</v>
      </c>
      <c r="V693">
        <v>15</v>
      </c>
      <c r="W693">
        <v>15</v>
      </c>
      <c r="X693">
        <v>0</v>
      </c>
      <c r="Y693">
        <v>0</v>
      </c>
      <c r="Z693">
        <v>0</v>
      </c>
      <c r="AA693" s="430">
        <v>0</v>
      </c>
      <c r="AB693" s="238">
        <v>0</v>
      </c>
      <c r="AC693" s="238">
        <v>0</v>
      </c>
      <c r="AD693" s="238">
        <v>0</v>
      </c>
      <c r="AE693" s="238">
        <v>0</v>
      </c>
      <c r="AF693" s="238">
        <v>0</v>
      </c>
      <c r="AG693">
        <v>0</v>
      </c>
    </row>
    <row r="694" spans="2:33" x14ac:dyDescent="0.35">
      <c r="B694" s="231">
        <v>52738</v>
      </c>
      <c r="C694" t="s">
        <v>829</v>
      </c>
      <c r="D694">
        <v>0</v>
      </c>
      <c r="E694">
        <v>1</v>
      </c>
      <c r="F694">
        <v>0</v>
      </c>
      <c r="G694">
        <v>1</v>
      </c>
      <c r="H694">
        <v>1</v>
      </c>
      <c r="I694">
        <v>0</v>
      </c>
      <c r="J694">
        <v>1</v>
      </c>
      <c r="K694">
        <v>0</v>
      </c>
      <c r="L694">
        <v>15</v>
      </c>
      <c r="M694">
        <v>0</v>
      </c>
      <c r="N694">
        <v>15</v>
      </c>
      <c r="O694">
        <v>15</v>
      </c>
      <c r="P694">
        <v>0</v>
      </c>
      <c r="Q694">
        <v>15</v>
      </c>
      <c r="R694">
        <v>1</v>
      </c>
      <c r="S694">
        <v>15</v>
      </c>
      <c r="T694">
        <v>15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 s="430">
        <v>0</v>
      </c>
      <c r="AB694" s="238">
        <v>0</v>
      </c>
      <c r="AC694" s="238">
        <v>0</v>
      </c>
      <c r="AD694" s="238">
        <v>0</v>
      </c>
      <c r="AE694" s="238">
        <v>0</v>
      </c>
      <c r="AF694" s="238">
        <v>0</v>
      </c>
      <c r="AG694">
        <v>0</v>
      </c>
    </row>
    <row r="695" spans="2:33" x14ac:dyDescent="0.35">
      <c r="B695" s="231">
        <v>52742</v>
      </c>
      <c r="C695" t="s">
        <v>1233</v>
      </c>
      <c r="D695">
        <v>13</v>
      </c>
      <c r="E695">
        <v>15</v>
      </c>
      <c r="F695">
        <v>2</v>
      </c>
      <c r="G695">
        <v>17</v>
      </c>
      <c r="H695">
        <v>1</v>
      </c>
      <c r="I695">
        <v>0</v>
      </c>
      <c r="J695">
        <v>1</v>
      </c>
      <c r="K695">
        <v>195</v>
      </c>
      <c r="L695">
        <v>225</v>
      </c>
      <c r="M695">
        <v>30</v>
      </c>
      <c r="N695">
        <v>255</v>
      </c>
      <c r="O695">
        <v>15</v>
      </c>
      <c r="P695">
        <v>0</v>
      </c>
      <c r="Q695">
        <v>15</v>
      </c>
      <c r="R695">
        <v>0</v>
      </c>
      <c r="S695">
        <v>0</v>
      </c>
      <c r="T695">
        <v>0</v>
      </c>
      <c r="U695">
        <v>14</v>
      </c>
      <c r="V695">
        <v>210</v>
      </c>
      <c r="W695">
        <v>15</v>
      </c>
      <c r="X695">
        <v>4</v>
      </c>
      <c r="Y695">
        <v>60</v>
      </c>
      <c r="Z695">
        <v>0</v>
      </c>
      <c r="AA695" s="430">
        <v>5</v>
      </c>
      <c r="AB695" s="238">
        <v>75</v>
      </c>
      <c r="AC695" s="238">
        <v>0</v>
      </c>
      <c r="AD695" s="238">
        <v>0</v>
      </c>
      <c r="AE695" s="238">
        <v>0</v>
      </c>
      <c r="AF695" s="238">
        <v>0</v>
      </c>
      <c r="AG695">
        <v>0</v>
      </c>
    </row>
    <row r="696" spans="2:33" x14ac:dyDescent="0.35">
      <c r="B696" s="231">
        <v>52745</v>
      </c>
      <c r="C696" t="s">
        <v>830</v>
      </c>
      <c r="D696">
        <v>16</v>
      </c>
      <c r="E696">
        <v>33</v>
      </c>
      <c r="F696">
        <v>12</v>
      </c>
      <c r="G696">
        <v>45</v>
      </c>
      <c r="H696">
        <v>7</v>
      </c>
      <c r="I696">
        <v>4</v>
      </c>
      <c r="J696">
        <v>11</v>
      </c>
      <c r="K696">
        <v>240</v>
      </c>
      <c r="L696">
        <v>495</v>
      </c>
      <c r="M696">
        <v>180</v>
      </c>
      <c r="N696">
        <v>675</v>
      </c>
      <c r="O696">
        <v>105</v>
      </c>
      <c r="P696">
        <v>60</v>
      </c>
      <c r="Q696">
        <v>165</v>
      </c>
      <c r="R696">
        <v>2</v>
      </c>
      <c r="S696">
        <v>30</v>
      </c>
      <c r="T696">
        <v>15</v>
      </c>
      <c r="U696">
        <v>9</v>
      </c>
      <c r="V696">
        <v>135</v>
      </c>
      <c r="W696">
        <v>30</v>
      </c>
      <c r="X696">
        <v>47</v>
      </c>
      <c r="Y696">
        <v>705</v>
      </c>
      <c r="Z696">
        <v>120</v>
      </c>
      <c r="AA696" s="430">
        <v>2</v>
      </c>
      <c r="AB696" s="238">
        <v>30</v>
      </c>
      <c r="AC696" s="238">
        <v>0</v>
      </c>
      <c r="AD696" s="238">
        <v>0</v>
      </c>
      <c r="AE696" s="238">
        <v>0</v>
      </c>
      <c r="AF696" s="238">
        <v>0</v>
      </c>
      <c r="AG696">
        <v>1</v>
      </c>
    </row>
    <row r="697" spans="2:33" x14ac:dyDescent="0.35">
      <c r="B697" s="231">
        <v>52747</v>
      </c>
      <c r="C697" t="s">
        <v>543</v>
      </c>
      <c r="D697">
        <v>12</v>
      </c>
      <c r="E697">
        <v>19</v>
      </c>
      <c r="F697">
        <v>8</v>
      </c>
      <c r="G697">
        <v>27</v>
      </c>
      <c r="H697">
        <v>3</v>
      </c>
      <c r="I697">
        <v>0</v>
      </c>
      <c r="J697">
        <v>3</v>
      </c>
      <c r="K697">
        <v>180</v>
      </c>
      <c r="L697">
        <v>277.5</v>
      </c>
      <c r="M697">
        <v>120</v>
      </c>
      <c r="N697">
        <v>397.5</v>
      </c>
      <c r="O697">
        <v>45</v>
      </c>
      <c r="P697">
        <v>0</v>
      </c>
      <c r="Q697">
        <v>45</v>
      </c>
      <c r="R697">
        <v>8</v>
      </c>
      <c r="S697">
        <v>120</v>
      </c>
      <c r="T697">
        <v>0</v>
      </c>
      <c r="U697">
        <v>12</v>
      </c>
      <c r="V697">
        <v>180</v>
      </c>
      <c r="W697">
        <v>0</v>
      </c>
      <c r="X697">
        <v>17</v>
      </c>
      <c r="Y697">
        <v>247.5</v>
      </c>
      <c r="Z697">
        <v>30</v>
      </c>
      <c r="AA697" s="430">
        <v>0</v>
      </c>
      <c r="AB697" s="238">
        <v>0</v>
      </c>
      <c r="AC697" s="238">
        <v>0</v>
      </c>
      <c r="AD697" s="238">
        <v>0</v>
      </c>
      <c r="AE697" s="238">
        <v>0</v>
      </c>
      <c r="AF697" s="238">
        <v>0</v>
      </c>
      <c r="AG697">
        <v>0</v>
      </c>
    </row>
    <row r="698" spans="2:33" x14ac:dyDescent="0.35">
      <c r="B698" s="231">
        <v>52751</v>
      </c>
      <c r="C698" t="s">
        <v>1234</v>
      </c>
      <c r="D698">
        <v>8</v>
      </c>
      <c r="E698">
        <v>8</v>
      </c>
      <c r="F698">
        <v>0</v>
      </c>
      <c r="G698">
        <v>8</v>
      </c>
      <c r="H698">
        <v>4</v>
      </c>
      <c r="I698">
        <v>0</v>
      </c>
      <c r="J698">
        <v>4</v>
      </c>
      <c r="K698">
        <v>120</v>
      </c>
      <c r="L698">
        <v>120</v>
      </c>
      <c r="M698">
        <v>0</v>
      </c>
      <c r="N698">
        <v>120</v>
      </c>
      <c r="O698">
        <v>60</v>
      </c>
      <c r="P698">
        <v>0</v>
      </c>
      <c r="Q698">
        <v>60</v>
      </c>
      <c r="R698">
        <v>0</v>
      </c>
      <c r="S698">
        <v>0</v>
      </c>
      <c r="T698">
        <v>0</v>
      </c>
      <c r="U698">
        <v>4</v>
      </c>
      <c r="V698">
        <v>60</v>
      </c>
      <c r="W698">
        <v>30</v>
      </c>
      <c r="X698">
        <v>3</v>
      </c>
      <c r="Y698">
        <v>45</v>
      </c>
      <c r="Z698">
        <v>0</v>
      </c>
      <c r="AA698" s="430">
        <v>1</v>
      </c>
      <c r="AB698" s="238">
        <v>15</v>
      </c>
      <c r="AC698" s="238">
        <v>0</v>
      </c>
      <c r="AD698" s="238">
        <v>0</v>
      </c>
      <c r="AE698" s="238">
        <v>0</v>
      </c>
      <c r="AF698" s="238">
        <v>0</v>
      </c>
      <c r="AG698">
        <v>0</v>
      </c>
    </row>
    <row r="699" spans="2:33" x14ac:dyDescent="0.35">
      <c r="B699" s="231">
        <v>52752</v>
      </c>
      <c r="C699" t="s">
        <v>1235</v>
      </c>
      <c r="D699">
        <v>5</v>
      </c>
      <c r="E699">
        <v>3</v>
      </c>
      <c r="F699">
        <v>1</v>
      </c>
      <c r="G699">
        <v>4</v>
      </c>
      <c r="H699">
        <v>0</v>
      </c>
      <c r="I699">
        <v>0</v>
      </c>
      <c r="J699">
        <v>0</v>
      </c>
      <c r="K699">
        <v>75</v>
      </c>
      <c r="L699">
        <v>45</v>
      </c>
      <c r="M699">
        <v>15</v>
      </c>
      <c r="N699">
        <v>60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9</v>
      </c>
      <c r="Y699">
        <v>135</v>
      </c>
      <c r="Z699">
        <v>0</v>
      </c>
      <c r="AA699" s="430">
        <v>1</v>
      </c>
      <c r="AB699" s="238">
        <v>15</v>
      </c>
      <c r="AC699" s="238">
        <v>0</v>
      </c>
      <c r="AD699" s="238">
        <v>0</v>
      </c>
      <c r="AE699" s="238">
        <v>0</v>
      </c>
      <c r="AF699" s="238">
        <v>0</v>
      </c>
      <c r="AG699">
        <v>0</v>
      </c>
    </row>
    <row r="700" spans="2:33" x14ac:dyDescent="0.35">
      <c r="B700" s="231">
        <v>52763</v>
      </c>
      <c r="C700" t="s">
        <v>1236</v>
      </c>
      <c r="D700">
        <v>6</v>
      </c>
      <c r="E700">
        <v>4</v>
      </c>
      <c r="F700">
        <v>2</v>
      </c>
      <c r="G700">
        <v>6</v>
      </c>
      <c r="H700">
        <v>0</v>
      </c>
      <c r="I700">
        <v>1</v>
      </c>
      <c r="J700">
        <v>1</v>
      </c>
      <c r="K700">
        <v>90</v>
      </c>
      <c r="L700">
        <v>60</v>
      </c>
      <c r="M700">
        <v>30</v>
      </c>
      <c r="N700">
        <v>90</v>
      </c>
      <c r="O700">
        <v>0</v>
      </c>
      <c r="P700">
        <v>15</v>
      </c>
      <c r="Q700">
        <v>15</v>
      </c>
      <c r="R700">
        <v>1</v>
      </c>
      <c r="S700">
        <v>15</v>
      </c>
      <c r="T700">
        <v>15</v>
      </c>
      <c r="U700">
        <v>3</v>
      </c>
      <c r="V700">
        <v>45</v>
      </c>
      <c r="W700">
        <v>0</v>
      </c>
      <c r="X700">
        <v>0</v>
      </c>
      <c r="Y700">
        <v>0</v>
      </c>
      <c r="Z700">
        <v>0</v>
      </c>
      <c r="AA700" s="430">
        <v>1</v>
      </c>
      <c r="AB700" s="238">
        <v>15</v>
      </c>
      <c r="AC700" s="238">
        <v>0</v>
      </c>
      <c r="AD700" s="238">
        <v>1</v>
      </c>
      <c r="AE700" s="238">
        <v>15</v>
      </c>
      <c r="AF700" s="238">
        <v>0</v>
      </c>
      <c r="AG700">
        <v>0</v>
      </c>
    </row>
    <row r="701" spans="2:33" x14ac:dyDescent="0.35">
      <c r="B701" s="231">
        <v>52775</v>
      </c>
      <c r="C701" t="s">
        <v>1237</v>
      </c>
      <c r="D701">
        <v>2</v>
      </c>
      <c r="E701">
        <v>33</v>
      </c>
      <c r="F701">
        <v>14</v>
      </c>
      <c r="G701">
        <v>47</v>
      </c>
      <c r="H701">
        <v>6</v>
      </c>
      <c r="I701">
        <v>2</v>
      </c>
      <c r="J701">
        <v>8</v>
      </c>
      <c r="K701">
        <v>30</v>
      </c>
      <c r="L701">
        <v>495</v>
      </c>
      <c r="M701">
        <v>210</v>
      </c>
      <c r="N701">
        <v>705</v>
      </c>
      <c r="O701">
        <v>90</v>
      </c>
      <c r="P701">
        <v>30</v>
      </c>
      <c r="Q701">
        <v>120</v>
      </c>
      <c r="R701">
        <v>1</v>
      </c>
      <c r="S701">
        <v>15</v>
      </c>
      <c r="T701">
        <v>0</v>
      </c>
      <c r="U701">
        <v>4</v>
      </c>
      <c r="V701">
        <v>60</v>
      </c>
      <c r="W701">
        <v>0</v>
      </c>
      <c r="X701">
        <v>10</v>
      </c>
      <c r="Y701">
        <v>150</v>
      </c>
      <c r="Z701">
        <v>0</v>
      </c>
      <c r="AA701" s="430">
        <v>0</v>
      </c>
      <c r="AB701" s="238">
        <v>0</v>
      </c>
      <c r="AC701" s="238">
        <v>0</v>
      </c>
      <c r="AD701" s="238">
        <v>0</v>
      </c>
      <c r="AE701" s="238">
        <v>0</v>
      </c>
      <c r="AF701" s="238">
        <v>0</v>
      </c>
      <c r="AG701">
        <v>0</v>
      </c>
    </row>
    <row r="702" spans="2:33" x14ac:dyDescent="0.35">
      <c r="B702" s="231">
        <v>52777</v>
      </c>
      <c r="C702" t="s">
        <v>831</v>
      </c>
      <c r="D702">
        <v>7</v>
      </c>
      <c r="E702">
        <v>8</v>
      </c>
      <c r="F702">
        <v>1</v>
      </c>
      <c r="G702">
        <v>9</v>
      </c>
      <c r="H702">
        <v>1</v>
      </c>
      <c r="I702">
        <v>0</v>
      </c>
      <c r="J702">
        <v>1</v>
      </c>
      <c r="K702">
        <v>105</v>
      </c>
      <c r="L702">
        <v>120</v>
      </c>
      <c r="M702">
        <v>15</v>
      </c>
      <c r="N702">
        <v>135</v>
      </c>
      <c r="O702">
        <v>15</v>
      </c>
      <c r="P702">
        <v>0</v>
      </c>
      <c r="Q702">
        <v>15</v>
      </c>
      <c r="R702">
        <v>0</v>
      </c>
      <c r="S702">
        <v>0</v>
      </c>
      <c r="T702">
        <v>0</v>
      </c>
      <c r="U702">
        <v>9</v>
      </c>
      <c r="V702">
        <v>135</v>
      </c>
      <c r="W702">
        <v>15</v>
      </c>
      <c r="X702">
        <v>5</v>
      </c>
      <c r="Y702">
        <v>75</v>
      </c>
      <c r="Z702">
        <v>0</v>
      </c>
      <c r="AA702" s="430">
        <v>0</v>
      </c>
      <c r="AB702" s="238">
        <v>0</v>
      </c>
      <c r="AC702" s="238">
        <v>0</v>
      </c>
      <c r="AD702" s="238">
        <v>0</v>
      </c>
      <c r="AE702" s="238">
        <v>0</v>
      </c>
      <c r="AF702" s="238">
        <v>0</v>
      </c>
      <c r="AG702">
        <v>0</v>
      </c>
    </row>
    <row r="703" spans="2:33" x14ac:dyDescent="0.35">
      <c r="B703" s="231">
        <v>52794</v>
      </c>
      <c r="C703" t="s">
        <v>1239</v>
      </c>
      <c r="D703">
        <v>13</v>
      </c>
      <c r="E703">
        <v>15</v>
      </c>
      <c r="F703">
        <v>4</v>
      </c>
      <c r="G703">
        <v>19</v>
      </c>
      <c r="H703">
        <v>2</v>
      </c>
      <c r="I703">
        <v>1</v>
      </c>
      <c r="J703">
        <v>3</v>
      </c>
      <c r="K703">
        <v>195</v>
      </c>
      <c r="L703">
        <v>225</v>
      </c>
      <c r="M703">
        <v>60</v>
      </c>
      <c r="N703">
        <v>285</v>
      </c>
      <c r="O703">
        <v>30</v>
      </c>
      <c r="P703">
        <v>15</v>
      </c>
      <c r="Q703">
        <v>45</v>
      </c>
      <c r="R703">
        <v>0</v>
      </c>
      <c r="S703">
        <v>0</v>
      </c>
      <c r="T703">
        <v>0</v>
      </c>
      <c r="U703">
        <v>12</v>
      </c>
      <c r="V703">
        <v>180</v>
      </c>
      <c r="W703">
        <v>30</v>
      </c>
      <c r="X703">
        <v>11</v>
      </c>
      <c r="Y703">
        <v>165</v>
      </c>
      <c r="Z703">
        <v>0</v>
      </c>
      <c r="AA703" s="430">
        <v>0</v>
      </c>
      <c r="AB703" s="238">
        <v>0</v>
      </c>
      <c r="AC703" s="238">
        <v>0</v>
      </c>
      <c r="AD703" s="238">
        <v>0</v>
      </c>
      <c r="AE703" s="238">
        <v>0</v>
      </c>
      <c r="AF703" s="238">
        <v>0</v>
      </c>
      <c r="AG703">
        <v>0</v>
      </c>
    </row>
    <row r="704" spans="2:33" x14ac:dyDescent="0.35">
      <c r="B704" s="231">
        <v>52795</v>
      </c>
      <c r="C704" t="s">
        <v>1240</v>
      </c>
      <c r="D704">
        <v>0</v>
      </c>
      <c r="E704">
        <v>2</v>
      </c>
      <c r="F704">
        <v>0</v>
      </c>
      <c r="G704">
        <v>2</v>
      </c>
      <c r="H704">
        <v>0</v>
      </c>
      <c r="I704">
        <v>0</v>
      </c>
      <c r="J704">
        <v>0</v>
      </c>
      <c r="K704">
        <v>0</v>
      </c>
      <c r="L704">
        <v>30</v>
      </c>
      <c r="M704">
        <v>0</v>
      </c>
      <c r="N704">
        <v>30</v>
      </c>
      <c r="O704">
        <v>0</v>
      </c>
      <c r="P704">
        <v>0</v>
      </c>
      <c r="Q704">
        <v>0</v>
      </c>
      <c r="R704">
        <v>0</v>
      </c>
      <c r="S704">
        <v>0</v>
      </c>
      <c r="T704">
        <v>0</v>
      </c>
      <c r="U704">
        <v>1</v>
      </c>
      <c r="V704">
        <v>15</v>
      </c>
      <c r="W704">
        <v>0</v>
      </c>
      <c r="X704">
        <v>0</v>
      </c>
      <c r="Y704">
        <v>0</v>
      </c>
      <c r="Z704">
        <v>0</v>
      </c>
      <c r="AA704" s="430">
        <v>0</v>
      </c>
      <c r="AB704" s="238">
        <v>0</v>
      </c>
      <c r="AC704" s="238">
        <v>0</v>
      </c>
      <c r="AD704" s="238">
        <v>0</v>
      </c>
      <c r="AE704" s="238">
        <v>0</v>
      </c>
      <c r="AF704" s="238">
        <v>0</v>
      </c>
      <c r="AG704">
        <v>0</v>
      </c>
    </row>
    <row r="705" spans="2:33" x14ac:dyDescent="0.35">
      <c r="B705" s="231">
        <v>52802</v>
      </c>
      <c r="C705" t="s">
        <v>1241</v>
      </c>
      <c r="D705">
        <v>14</v>
      </c>
      <c r="E705">
        <v>15</v>
      </c>
      <c r="F705">
        <v>1</v>
      </c>
      <c r="G705">
        <v>16</v>
      </c>
      <c r="H705">
        <v>0</v>
      </c>
      <c r="I705">
        <v>0</v>
      </c>
      <c r="J705">
        <v>0</v>
      </c>
      <c r="K705">
        <v>210</v>
      </c>
      <c r="L705">
        <v>225</v>
      </c>
      <c r="M705">
        <v>15</v>
      </c>
      <c r="N705">
        <v>240</v>
      </c>
      <c r="O705">
        <v>0</v>
      </c>
      <c r="P705">
        <v>0</v>
      </c>
      <c r="Q705">
        <v>0</v>
      </c>
      <c r="R705">
        <v>8</v>
      </c>
      <c r="S705">
        <v>120</v>
      </c>
      <c r="T705">
        <v>0</v>
      </c>
      <c r="U705">
        <v>15</v>
      </c>
      <c r="V705">
        <v>225</v>
      </c>
      <c r="W705">
        <v>0</v>
      </c>
      <c r="X705">
        <v>6</v>
      </c>
      <c r="Y705">
        <v>90</v>
      </c>
      <c r="Z705">
        <v>0</v>
      </c>
      <c r="AA705" s="430">
        <v>0</v>
      </c>
      <c r="AB705" s="238">
        <v>0</v>
      </c>
      <c r="AC705" s="238">
        <v>0</v>
      </c>
      <c r="AD705" s="238">
        <v>0</v>
      </c>
      <c r="AE705" s="238">
        <v>0</v>
      </c>
      <c r="AF705" s="238">
        <v>0</v>
      </c>
      <c r="AG705">
        <v>4</v>
      </c>
    </row>
    <row r="706" spans="2:33" x14ac:dyDescent="0.35">
      <c r="B706" s="231">
        <v>52817</v>
      </c>
      <c r="C706" t="s">
        <v>1242</v>
      </c>
      <c r="D706">
        <v>16</v>
      </c>
      <c r="E706">
        <v>16</v>
      </c>
      <c r="F706">
        <v>16</v>
      </c>
      <c r="G706">
        <v>32</v>
      </c>
      <c r="H706">
        <v>0</v>
      </c>
      <c r="I706">
        <v>0</v>
      </c>
      <c r="J706">
        <v>0</v>
      </c>
      <c r="K706">
        <v>240</v>
      </c>
      <c r="L706">
        <v>240</v>
      </c>
      <c r="M706">
        <v>234</v>
      </c>
      <c r="N706">
        <v>474</v>
      </c>
      <c r="O706">
        <v>0</v>
      </c>
      <c r="P706">
        <v>0</v>
      </c>
      <c r="Q706">
        <v>0</v>
      </c>
      <c r="R706">
        <v>6</v>
      </c>
      <c r="S706">
        <v>90</v>
      </c>
      <c r="T706">
        <v>0</v>
      </c>
      <c r="U706">
        <v>3</v>
      </c>
      <c r="V706">
        <v>39</v>
      </c>
      <c r="W706">
        <v>0</v>
      </c>
      <c r="X706">
        <v>27</v>
      </c>
      <c r="Y706">
        <v>405</v>
      </c>
      <c r="Z706">
        <v>0</v>
      </c>
      <c r="AA706" s="430">
        <v>1</v>
      </c>
      <c r="AB706" s="238">
        <v>15</v>
      </c>
      <c r="AC706" s="238">
        <v>0</v>
      </c>
      <c r="AD706" s="238">
        <v>0</v>
      </c>
      <c r="AE706" s="238">
        <v>0</v>
      </c>
      <c r="AF706" s="238">
        <v>0</v>
      </c>
      <c r="AG706">
        <v>0</v>
      </c>
    </row>
    <row r="707" spans="2:33" x14ac:dyDescent="0.35">
      <c r="B707" s="231">
        <v>52821</v>
      </c>
      <c r="C707" t="s">
        <v>1243</v>
      </c>
      <c r="D707">
        <v>8</v>
      </c>
      <c r="E707">
        <v>3</v>
      </c>
      <c r="F707">
        <v>2</v>
      </c>
      <c r="G707">
        <v>5</v>
      </c>
      <c r="H707">
        <v>1</v>
      </c>
      <c r="I707">
        <v>0</v>
      </c>
      <c r="J707">
        <v>1</v>
      </c>
      <c r="K707">
        <v>120</v>
      </c>
      <c r="L707">
        <v>45</v>
      </c>
      <c r="M707">
        <v>30</v>
      </c>
      <c r="N707">
        <v>75</v>
      </c>
      <c r="O707">
        <v>15</v>
      </c>
      <c r="P707">
        <v>0</v>
      </c>
      <c r="Q707">
        <v>15</v>
      </c>
      <c r="R707">
        <v>7</v>
      </c>
      <c r="S707">
        <v>105</v>
      </c>
      <c r="T707">
        <v>0</v>
      </c>
      <c r="U707">
        <v>2</v>
      </c>
      <c r="V707">
        <v>30</v>
      </c>
      <c r="W707">
        <v>15</v>
      </c>
      <c r="X707">
        <v>1</v>
      </c>
      <c r="Y707">
        <v>15</v>
      </c>
      <c r="Z707">
        <v>0</v>
      </c>
      <c r="AA707" s="430">
        <v>3</v>
      </c>
      <c r="AB707" s="238">
        <v>45</v>
      </c>
      <c r="AC707" s="238">
        <v>0</v>
      </c>
      <c r="AD707" s="238">
        <v>3</v>
      </c>
      <c r="AE707" s="238">
        <v>45</v>
      </c>
      <c r="AF707" s="238">
        <v>0</v>
      </c>
      <c r="AG707">
        <v>0</v>
      </c>
    </row>
    <row r="708" spans="2:33" x14ac:dyDescent="0.35">
      <c r="B708" s="231">
        <v>52825</v>
      </c>
      <c r="C708" t="s">
        <v>1244</v>
      </c>
      <c r="D708">
        <v>4</v>
      </c>
      <c r="E708">
        <v>13</v>
      </c>
      <c r="F708">
        <v>2</v>
      </c>
      <c r="G708">
        <v>15</v>
      </c>
      <c r="H708">
        <v>3</v>
      </c>
      <c r="I708">
        <v>0</v>
      </c>
      <c r="J708">
        <v>3</v>
      </c>
      <c r="K708">
        <v>60</v>
      </c>
      <c r="L708">
        <v>195</v>
      </c>
      <c r="M708">
        <v>30</v>
      </c>
      <c r="N708">
        <v>225</v>
      </c>
      <c r="O708">
        <v>45</v>
      </c>
      <c r="P708">
        <v>0</v>
      </c>
      <c r="Q708">
        <v>45</v>
      </c>
      <c r="R708">
        <v>1</v>
      </c>
      <c r="S708">
        <v>15</v>
      </c>
      <c r="T708">
        <v>0</v>
      </c>
      <c r="U708">
        <v>0</v>
      </c>
      <c r="V708">
        <v>0</v>
      </c>
      <c r="W708">
        <v>0</v>
      </c>
      <c r="X708">
        <v>3</v>
      </c>
      <c r="Y708">
        <v>45</v>
      </c>
      <c r="Z708">
        <v>0</v>
      </c>
      <c r="AA708" s="430">
        <v>0</v>
      </c>
      <c r="AB708" s="238">
        <v>0</v>
      </c>
      <c r="AC708" s="238">
        <v>0</v>
      </c>
      <c r="AD708" s="238">
        <v>0</v>
      </c>
      <c r="AE708" s="238">
        <v>0</v>
      </c>
      <c r="AF708" s="238">
        <v>0</v>
      </c>
      <c r="AG708">
        <v>0</v>
      </c>
    </row>
    <row r="709" spans="2:33" x14ac:dyDescent="0.35">
      <c r="B709" s="231">
        <v>52831</v>
      </c>
      <c r="C709" t="s">
        <v>442</v>
      </c>
      <c r="D709">
        <v>9</v>
      </c>
      <c r="E709">
        <v>17</v>
      </c>
      <c r="F709">
        <v>5</v>
      </c>
      <c r="G709">
        <v>22</v>
      </c>
      <c r="H709">
        <v>5</v>
      </c>
      <c r="I709">
        <v>0</v>
      </c>
      <c r="J709">
        <v>5</v>
      </c>
      <c r="K709">
        <v>135</v>
      </c>
      <c r="L709">
        <v>255</v>
      </c>
      <c r="M709">
        <v>75</v>
      </c>
      <c r="N709">
        <v>330</v>
      </c>
      <c r="O709">
        <v>75</v>
      </c>
      <c r="P709">
        <v>0</v>
      </c>
      <c r="Q709">
        <v>75</v>
      </c>
      <c r="R709">
        <v>1</v>
      </c>
      <c r="S709">
        <v>15</v>
      </c>
      <c r="T709">
        <v>0</v>
      </c>
      <c r="U709">
        <v>8</v>
      </c>
      <c r="V709">
        <v>120</v>
      </c>
      <c r="W709">
        <v>30</v>
      </c>
      <c r="X709">
        <v>3</v>
      </c>
      <c r="Y709">
        <v>45</v>
      </c>
      <c r="Z709">
        <v>0</v>
      </c>
      <c r="AA709" s="430">
        <v>2</v>
      </c>
      <c r="AB709" s="238">
        <v>30</v>
      </c>
      <c r="AC709" s="238">
        <v>0</v>
      </c>
      <c r="AD709" s="238">
        <v>0</v>
      </c>
      <c r="AE709" s="238">
        <v>0</v>
      </c>
      <c r="AF709" s="238">
        <v>0</v>
      </c>
      <c r="AG709">
        <v>1</v>
      </c>
    </row>
    <row r="710" spans="2:33" x14ac:dyDescent="0.35">
      <c r="B710" s="231">
        <v>52832</v>
      </c>
      <c r="C710" t="s">
        <v>617</v>
      </c>
      <c r="D710">
        <v>2</v>
      </c>
      <c r="E710">
        <v>12</v>
      </c>
      <c r="F710">
        <v>5</v>
      </c>
      <c r="G710">
        <v>17</v>
      </c>
      <c r="H710">
        <v>9</v>
      </c>
      <c r="I710">
        <v>4</v>
      </c>
      <c r="J710">
        <v>13</v>
      </c>
      <c r="K710">
        <v>30</v>
      </c>
      <c r="L710">
        <v>180</v>
      </c>
      <c r="M710">
        <v>60</v>
      </c>
      <c r="N710">
        <v>240</v>
      </c>
      <c r="O710">
        <v>135</v>
      </c>
      <c r="P710">
        <v>60</v>
      </c>
      <c r="Q710">
        <v>195</v>
      </c>
      <c r="R710">
        <v>1</v>
      </c>
      <c r="S710">
        <v>15</v>
      </c>
      <c r="T710">
        <v>0</v>
      </c>
      <c r="U710">
        <v>0</v>
      </c>
      <c r="V710">
        <v>0</v>
      </c>
      <c r="W710">
        <v>0</v>
      </c>
      <c r="X710">
        <v>1</v>
      </c>
      <c r="Y710">
        <v>15</v>
      </c>
      <c r="Z710">
        <v>0</v>
      </c>
      <c r="AA710" s="430">
        <v>0</v>
      </c>
      <c r="AB710" s="238">
        <v>0</v>
      </c>
      <c r="AC710" s="238">
        <v>0</v>
      </c>
      <c r="AD710" s="238">
        <v>0</v>
      </c>
      <c r="AE710" s="238">
        <v>0</v>
      </c>
      <c r="AF710" s="238">
        <v>0</v>
      </c>
      <c r="AG710">
        <v>0</v>
      </c>
    </row>
    <row r="711" spans="2:33" x14ac:dyDescent="0.35">
      <c r="B711" s="231">
        <v>52833</v>
      </c>
      <c r="C711" t="s">
        <v>1245</v>
      </c>
      <c r="D711">
        <v>9</v>
      </c>
      <c r="E711">
        <v>8</v>
      </c>
      <c r="F711">
        <v>6</v>
      </c>
      <c r="G711">
        <v>14</v>
      </c>
      <c r="H711">
        <v>3</v>
      </c>
      <c r="I711">
        <v>2</v>
      </c>
      <c r="J711">
        <v>5</v>
      </c>
      <c r="K711">
        <v>135</v>
      </c>
      <c r="L711">
        <v>120</v>
      </c>
      <c r="M711">
        <v>75</v>
      </c>
      <c r="N711">
        <v>195</v>
      </c>
      <c r="O711">
        <v>45</v>
      </c>
      <c r="P711">
        <v>30</v>
      </c>
      <c r="Q711">
        <v>75</v>
      </c>
      <c r="R711">
        <v>11</v>
      </c>
      <c r="S711">
        <v>165</v>
      </c>
      <c r="T711">
        <v>45</v>
      </c>
      <c r="U711">
        <v>7</v>
      </c>
      <c r="V711">
        <v>105</v>
      </c>
      <c r="W711">
        <v>0</v>
      </c>
      <c r="X711">
        <v>3</v>
      </c>
      <c r="Y711">
        <v>45</v>
      </c>
      <c r="Z711">
        <v>0</v>
      </c>
      <c r="AA711" s="430">
        <v>6</v>
      </c>
      <c r="AB711" s="238">
        <v>90</v>
      </c>
      <c r="AC711" s="238">
        <v>15</v>
      </c>
      <c r="AD711" s="238">
        <v>0</v>
      </c>
      <c r="AE711" s="238">
        <v>0</v>
      </c>
      <c r="AF711" s="238">
        <v>0</v>
      </c>
      <c r="AG711">
        <v>0</v>
      </c>
    </row>
    <row r="712" spans="2:33" x14ac:dyDescent="0.35">
      <c r="B712" s="231">
        <v>52840</v>
      </c>
      <c r="C712" t="s">
        <v>1246</v>
      </c>
      <c r="D712">
        <v>6</v>
      </c>
      <c r="E712">
        <v>21</v>
      </c>
      <c r="F712">
        <v>9</v>
      </c>
      <c r="G712">
        <v>30</v>
      </c>
      <c r="H712">
        <v>12</v>
      </c>
      <c r="I712">
        <v>8</v>
      </c>
      <c r="J712">
        <v>20</v>
      </c>
      <c r="K712">
        <v>90</v>
      </c>
      <c r="L712">
        <v>315</v>
      </c>
      <c r="M712">
        <v>135</v>
      </c>
      <c r="N712">
        <v>450</v>
      </c>
      <c r="O712">
        <v>174.56</v>
      </c>
      <c r="P712">
        <v>119.23</v>
      </c>
      <c r="Q712">
        <v>293.79000000000002</v>
      </c>
      <c r="R712">
        <v>2</v>
      </c>
      <c r="S712">
        <v>30</v>
      </c>
      <c r="T712">
        <v>0</v>
      </c>
      <c r="U712">
        <v>2</v>
      </c>
      <c r="V712">
        <v>30</v>
      </c>
      <c r="W712">
        <v>15</v>
      </c>
      <c r="X712">
        <v>0</v>
      </c>
      <c r="Y712">
        <v>0</v>
      </c>
      <c r="Z712">
        <v>0</v>
      </c>
      <c r="AA712" s="430">
        <v>0</v>
      </c>
      <c r="AB712" s="238">
        <v>0</v>
      </c>
      <c r="AC712" s="238">
        <v>0</v>
      </c>
      <c r="AD712" s="238">
        <v>0</v>
      </c>
      <c r="AE712" s="238">
        <v>0</v>
      </c>
      <c r="AF712" s="238">
        <v>0</v>
      </c>
      <c r="AG712">
        <v>0</v>
      </c>
    </row>
    <row r="713" spans="2:33" x14ac:dyDescent="0.35">
      <c r="B713" s="231">
        <v>52845</v>
      </c>
      <c r="C713" t="s">
        <v>1291</v>
      </c>
      <c r="D713">
        <v>1</v>
      </c>
      <c r="E713">
        <v>2</v>
      </c>
      <c r="F713">
        <v>0</v>
      </c>
      <c r="G713">
        <v>2</v>
      </c>
      <c r="H713">
        <v>1</v>
      </c>
      <c r="I713">
        <v>0</v>
      </c>
      <c r="J713">
        <v>1</v>
      </c>
      <c r="K713">
        <v>15</v>
      </c>
      <c r="L713">
        <v>30</v>
      </c>
      <c r="M713">
        <v>0</v>
      </c>
      <c r="N713">
        <v>30</v>
      </c>
      <c r="O713">
        <v>15</v>
      </c>
      <c r="P713">
        <v>0</v>
      </c>
      <c r="Q713">
        <v>15</v>
      </c>
      <c r="R713">
        <v>0</v>
      </c>
      <c r="S713">
        <v>0</v>
      </c>
      <c r="T713">
        <v>0</v>
      </c>
      <c r="U713">
        <v>1</v>
      </c>
      <c r="V713">
        <v>15</v>
      </c>
      <c r="W713">
        <v>15</v>
      </c>
      <c r="X713">
        <v>0</v>
      </c>
      <c r="Y713">
        <v>0</v>
      </c>
      <c r="Z713">
        <v>0</v>
      </c>
      <c r="AA713" s="430">
        <v>0</v>
      </c>
      <c r="AB713" s="238">
        <v>0</v>
      </c>
      <c r="AC713" s="238">
        <v>0</v>
      </c>
      <c r="AD713" s="238">
        <v>0</v>
      </c>
      <c r="AE713" s="238">
        <v>0</v>
      </c>
      <c r="AF713" s="238">
        <v>0</v>
      </c>
      <c r="AG713">
        <v>0</v>
      </c>
    </row>
  </sheetData>
  <conditionalFormatting sqref="B245">
    <cfRule type="duplicateValues" dxfId="1" priority="1"/>
    <cfRule type="duplicateValues" dxfId="0" priority="2"/>
  </conditionalFormatting>
  <pageMargins left="0.7" right="0.7" top="0.75" bottom="0.75" header="0.3" footer="0.3"/>
  <pageSetup paperSize="9" orientation="portrait" horizontalDpi="300" verticalDpi="300" r:id="rId1"/>
  <headerFooter>
    <oddFooter>&amp;C_x000D_&amp;1#&amp;"Calibri"&amp;10&amp;K000000 OFFICIAL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7AD6D7-4C13-4C18-BF2B-69FBDCCB3E0F}">
  <dimension ref="A1:AH666"/>
  <sheetViews>
    <sheetView workbookViewId="0">
      <pane xSplit="3" ySplit="1" topLeftCell="D47" activePane="bottomRight" state="frozen"/>
      <selection pane="topRight" activeCell="C1" sqref="C1"/>
      <selection pane="bottomLeft" activeCell="A2" sqref="A2"/>
      <selection pane="bottomRight" activeCell="D11" sqref="D11"/>
    </sheetView>
  </sheetViews>
  <sheetFormatPr defaultRowHeight="14.5" x14ac:dyDescent="0.35"/>
  <cols>
    <col min="1" max="1" width="10.36328125" bestFit="1" customWidth="1"/>
    <col min="2" max="2" width="10.36328125" style="231" customWidth="1"/>
    <col min="3" max="3" width="58.90625" bestFit="1" customWidth="1"/>
    <col min="4" max="4" width="9.1796875" customWidth="1"/>
    <col min="5" max="5" width="7.90625" customWidth="1"/>
    <col min="6" max="7" width="8.36328125" customWidth="1"/>
    <col min="8" max="8" width="8.54296875" customWidth="1"/>
    <col min="9" max="10" width="7.08984375" customWidth="1"/>
    <col min="11" max="11" width="9.81640625" customWidth="1"/>
    <col min="12" max="12" width="10.1796875" customWidth="1"/>
    <col min="13" max="13" width="10" customWidth="1"/>
    <col min="14" max="14" width="11.453125" customWidth="1"/>
    <col min="15" max="15" width="10" customWidth="1"/>
    <col min="17" max="17" width="12" customWidth="1"/>
    <col min="20" max="20" width="10.08984375" customWidth="1"/>
    <col min="24" max="24" width="8.7265625" style="238"/>
    <col min="25" max="29" width="8.90625" style="238"/>
    <col min="30" max="30" width="8.90625"/>
    <col min="34" max="34" width="0" hidden="1" customWidth="1"/>
  </cols>
  <sheetData>
    <row r="1" spans="1:34" s="440" customFormat="1" ht="64.5" customHeight="1" x14ac:dyDescent="0.35">
      <c r="A1" s="239" t="s">
        <v>832</v>
      </c>
      <c r="B1" s="240" t="s">
        <v>1196</v>
      </c>
      <c r="C1" s="239" t="s">
        <v>833</v>
      </c>
      <c r="D1" s="240" t="s">
        <v>340</v>
      </c>
      <c r="E1" s="240" t="s">
        <v>341</v>
      </c>
      <c r="F1" s="240" t="s">
        <v>342</v>
      </c>
      <c r="G1" s="227" t="s">
        <v>1014</v>
      </c>
      <c r="H1" s="240" t="s">
        <v>344</v>
      </c>
      <c r="I1" s="240" t="s">
        <v>345</v>
      </c>
      <c r="J1" s="227" t="s">
        <v>346</v>
      </c>
      <c r="K1" s="240" t="s">
        <v>347</v>
      </c>
      <c r="L1" s="240" t="s">
        <v>348</v>
      </c>
      <c r="M1" s="240" t="s">
        <v>349</v>
      </c>
      <c r="N1" s="425" t="s">
        <v>350</v>
      </c>
      <c r="O1" s="240" t="s">
        <v>351</v>
      </c>
      <c r="P1" s="240" t="s">
        <v>352</v>
      </c>
      <c r="Q1" s="227" t="s">
        <v>353</v>
      </c>
      <c r="R1" s="436">
        <v>0.05</v>
      </c>
      <c r="S1" s="436" t="s">
        <v>354</v>
      </c>
      <c r="T1" s="437" t="s">
        <v>355</v>
      </c>
      <c r="U1" s="436">
        <v>0.1</v>
      </c>
      <c r="V1" s="436" t="s">
        <v>356</v>
      </c>
      <c r="W1" s="437" t="s">
        <v>357</v>
      </c>
      <c r="X1" s="436">
        <v>0.2</v>
      </c>
      <c r="Y1" s="436" t="s">
        <v>358</v>
      </c>
      <c r="Z1" s="437" t="s">
        <v>359</v>
      </c>
      <c r="AA1" s="438" t="s">
        <v>360</v>
      </c>
      <c r="AB1" s="438" t="s">
        <v>361</v>
      </c>
      <c r="AC1" s="439" t="s">
        <v>362</v>
      </c>
      <c r="AD1" s="438" t="s">
        <v>363</v>
      </c>
      <c r="AE1" s="438" t="s">
        <v>364</v>
      </c>
      <c r="AF1" s="439" t="s">
        <v>365</v>
      </c>
      <c r="AG1" s="239" t="s">
        <v>1199</v>
      </c>
    </row>
    <row r="2" spans="1:34" x14ac:dyDescent="0.35">
      <c r="A2">
        <v>3301000</v>
      </c>
      <c r="B2" s="231">
        <v>1000</v>
      </c>
      <c r="C2" t="s">
        <v>834</v>
      </c>
      <c r="D2" s="231">
        <v>0</v>
      </c>
      <c r="E2" s="231">
        <v>67</v>
      </c>
      <c r="F2" s="231">
        <v>0</v>
      </c>
      <c r="G2" s="232">
        <v>67</v>
      </c>
      <c r="H2" s="231">
        <v>26</v>
      </c>
      <c r="I2" s="231">
        <v>0</v>
      </c>
      <c r="J2" s="232">
        <v>26</v>
      </c>
      <c r="K2" s="231">
        <v>0</v>
      </c>
      <c r="L2" s="231">
        <v>1005</v>
      </c>
      <c r="M2" s="231">
        <v>0</v>
      </c>
      <c r="N2" s="232">
        <v>1005</v>
      </c>
      <c r="O2" s="231">
        <v>364.9</v>
      </c>
      <c r="P2" s="231">
        <v>0</v>
      </c>
      <c r="Q2" s="232">
        <v>364.9</v>
      </c>
      <c r="R2" s="231">
        <v>8</v>
      </c>
      <c r="S2" s="231">
        <v>120</v>
      </c>
      <c r="T2" s="233">
        <v>45</v>
      </c>
      <c r="U2" s="231">
        <v>7</v>
      </c>
      <c r="V2" s="231">
        <v>105</v>
      </c>
      <c r="W2" s="233">
        <v>30</v>
      </c>
      <c r="X2" s="231">
        <v>6</v>
      </c>
      <c r="Y2" s="231">
        <v>90</v>
      </c>
      <c r="Z2" s="233">
        <v>60</v>
      </c>
      <c r="AA2" s="238">
        <v>18</v>
      </c>
      <c r="AD2" s="238">
        <v>18</v>
      </c>
      <c r="AE2" s="238"/>
      <c r="AF2" s="238"/>
      <c r="AG2" s="238">
        <v>0</v>
      </c>
      <c r="AH2" t="str">
        <f>_xlfn.XLOOKUP(C2,Budget!$B$5:$B$203,Budget!$B$5:$B$203,"N/A",FALSE)</f>
        <v>Selly Oak Nursery School</v>
      </c>
    </row>
    <row r="3" spans="1:34" x14ac:dyDescent="0.35">
      <c r="A3">
        <v>3301001</v>
      </c>
      <c r="B3" s="231">
        <v>1001</v>
      </c>
      <c r="C3" t="s">
        <v>835</v>
      </c>
      <c r="D3" s="231">
        <v>16</v>
      </c>
      <c r="E3" s="231">
        <v>44</v>
      </c>
      <c r="F3" s="231">
        <v>0</v>
      </c>
      <c r="G3" s="232">
        <v>44</v>
      </c>
      <c r="H3" s="231">
        <v>8</v>
      </c>
      <c r="I3" s="231">
        <v>0</v>
      </c>
      <c r="J3" s="232">
        <v>8</v>
      </c>
      <c r="K3" s="231">
        <v>240</v>
      </c>
      <c r="L3" s="231">
        <v>660</v>
      </c>
      <c r="M3" s="231">
        <v>0</v>
      </c>
      <c r="N3" s="232">
        <v>660</v>
      </c>
      <c r="O3" s="231">
        <v>120</v>
      </c>
      <c r="P3" s="231">
        <v>0</v>
      </c>
      <c r="Q3" s="232">
        <v>120</v>
      </c>
      <c r="R3" s="231">
        <v>5</v>
      </c>
      <c r="S3" s="231">
        <v>75</v>
      </c>
      <c r="T3" s="233">
        <v>30</v>
      </c>
      <c r="U3" s="231">
        <v>4</v>
      </c>
      <c r="V3" s="231">
        <v>60</v>
      </c>
      <c r="W3" s="233">
        <v>0</v>
      </c>
      <c r="X3" s="231">
        <v>19</v>
      </c>
      <c r="Y3" s="231">
        <v>285</v>
      </c>
      <c r="Z3" s="233">
        <v>60</v>
      </c>
      <c r="AA3" s="238">
        <v>8</v>
      </c>
      <c r="AD3" s="238">
        <v>0</v>
      </c>
      <c r="AE3" s="238"/>
      <c r="AF3" s="238"/>
      <c r="AG3" s="238">
        <v>0</v>
      </c>
      <c r="AH3" t="str">
        <f>_xlfn.XLOOKUP(C3,Budget!$B$5:$B$203,Budget!$B$5:$B$203,"N/A",FALSE)</f>
        <v>Bordesley Green East Nursery School</v>
      </c>
    </row>
    <row r="4" spans="1:34" x14ac:dyDescent="0.35">
      <c r="A4">
        <v>3301002</v>
      </c>
      <c r="B4" s="231">
        <v>1002</v>
      </c>
      <c r="C4" t="s">
        <v>836</v>
      </c>
      <c r="D4" s="231">
        <v>42</v>
      </c>
      <c r="E4" s="231">
        <v>62</v>
      </c>
      <c r="F4" s="231">
        <v>0</v>
      </c>
      <c r="G4" s="232">
        <v>62</v>
      </c>
      <c r="H4" s="231">
        <v>9</v>
      </c>
      <c r="I4" s="231">
        <v>0</v>
      </c>
      <c r="J4" s="232">
        <v>9</v>
      </c>
      <c r="K4" s="231">
        <v>630</v>
      </c>
      <c r="L4" s="231">
        <v>930</v>
      </c>
      <c r="M4" s="231">
        <v>0</v>
      </c>
      <c r="N4" s="232">
        <v>930</v>
      </c>
      <c r="O4" s="231">
        <v>135</v>
      </c>
      <c r="P4" s="231">
        <v>0</v>
      </c>
      <c r="Q4" s="232">
        <v>135</v>
      </c>
      <c r="R4" s="231">
        <v>44</v>
      </c>
      <c r="S4" s="231">
        <v>660</v>
      </c>
      <c r="T4" s="233">
        <v>60</v>
      </c>
      <c r="U4" s="231">
        <v>6</v>
      </c>
      <c r="V4" s="231">
        <v>90</v>
      </c>
      <c r="W4" s="233">
        <v>30</v>
      </c>
      <c r="X4" s="231">
        <v>3</v>
      </c>
      <c r="Y4" s="231">
        <v>45</v>
      </c>
      <c r="Z4" s="233">
        <v>15</v>
      </c>
      <c r="AA4" s="238">
        <v>29</v>
      </c>
      <c r="AD4" s="238">
        <v>29</v>
      </c>
      <c r="AE4" s="238"/>
      <c r="AF4" s="238"/>
      <c r="AG4" s="238">
        <v>1</v>
      </c>
      <c r="AH4" t="str">
        <f>_xlfn.XLOOKUP(C4,Budget!$B$5:$B$203,Budget!$B$5:$B$203,"N/A",FALSE)</f>
        <v>Brearley Nursery School</v>
      </c>
    </row>
    <row r="5" spans="1:34" x14ac:dyDescent="0.35">
      <c r="A5">
        <v>3301006</v>
      </c>
      <c r="B5" s="231">
        <v>1006</v>
      </c>
      <c r="C5" t="s">
        <v>837</v>
      </c>
      <c r="D5" s="231">
        <v>0</v>
      </c>
      <c r="E5" s="231">
        <v>70</v>
      </c>
      <c r="F5" s="231">
        <v>1</v>
      </c>
      <c r="G5" s="232">
        <v>71</v>
      </c>
      <c r="H5" s="231">
        <v>34</v>
      </c>
      <c r="I5" s="231">
        <v>0</v>
      </c>
      <c r="J5" s="232">
        <v>34</v>
      </c>
      <c r="K5" s="231">
        <v>0</v>
      </c>
      <c r="L5" s="231">
        <v>1050</v>
      </c>
      <c r="M5" s="231">
        <v>15</v>
      </c>
      <c r="N5" s="232">
        <v>1065</v>
      </c>
      <c r="O5" s="231">
        <v>510</v>
      </c>
      <c r="P5" s="231">
        <v>0</v>
      </c>
      <c r="Q5" s="232">
        <v>510</v>
      </c>
      <c r="R5" s="231">
        <v>13</v>
      </c>
      <c r="S5" s="231">
        <v>195</v>
      </c>
      <c r="T5" s="233">
        <v>45</v>
      </c>
      <c r="U5" s="231">
        <v>2</v>
      </c>
      <c r="V5" s="231">
        <v>30</v>
      </c>
      <c r="W5" s="233">
        <v>15</v>
      </c>
      <c r="X5" s="231">
        <v>6</v>
      </c>
      <c r="Y5" s="231">
        <v>90</v>
      </c>
      <c r="Z5" s="233">
        <v>45</v>
      </c>
      <c r="AA5" s="238">
        <v>8</v>
      </c>
      <c r="AD5" s="238">
        <v>0</v>
      </c>
      <c r="AE5" s="238"/>
      <c r="AF5" s="238"/>
      <c r="AG5" s="238">
        <v>3</v>
      </c>
      <c r="AH5" t="str">
        <f>_xlfn.XLOOKUP(C5,Budget!$B$5:$B$203,Budget!$B$5:$B$203,"N/A",FALSE)</f>
        <v>Garretts Green Nursery School</v>
      </c>
    </row>
    <row r="6" spans="1:34" x14ac:dyDescent="0.35">
      <c r="A6">
        <v>3301008</v>
      </c>
      <c r="B6" s="231">
        <v>1008</v>
      </c>
      <c r="C6" t="s">
        <v>838</v>
      </c>
      <c r="D6" s="231">
        <v>0</v>
      </c>
      <c r="E6" s="231">
        <v>57</v>
      </c>
      <c r="F6" s="231">
        <v>0</v>
      </c>
      <c r="G6" s="232">
        <v>57</v>
      </c>
      <c r="H6" s="231">
        <v>18</v>
      </c>
      <c r="I6" s="231">
        <v>0</v>
      </c>
      <c r="J6" s="232">
        <v>18</v>
      </c>
      <c r="K6" s="231">
        <v>0</v>
      </c>
      <c r="L6" s="231">
        <v>855</v>
      </c>
      <c r="M6" s="231">
        <v>0</v>
      </c>
      <c r="N6" s="232">
        <v>855</v>
      </c>
      <c r="O6" s="231">
        <v>270</v>
      </c>
      <c r="P6" s="231">
        <v>0</v>
      </c>
      <c r="Q6" s="232">
        <v>270</v>
      </c>
      <c r="R6" s="231">
        <v>3</v>
      </c>
      <c r="S6" s="231">
        <v>45</v>
      </c>
      <c r="T6" s="233">
        <v>0</v>
      </c>
      <c r="U6" s="231">
        <v>0</v>
      </c>
      <c r="V6" s="231">
        <v>0</v>
      </c>
      <c r="W6" s="233">
        <v>0</v>
      </c>
      <c r="X6" s="231">
        <v>0</v>
      </c>
      <c r="Y6" s="231">
        <v>0</v>
      </c>
      <c r="Z6" s="233">
        <v>0</v>
      </c>
      <c r="AA6" s="238">
        <v>0</v>
      </c>
      <c r="AD6" s="238">
        <v>0</v>
      </c>
      <c r="AE6" s="238"/>
      <c r="AF6" s="238"/>
      <c r="AG6" s="238">
        <v>0</v>
      </c>
      <c r="AH6" t="str">
        <f>_xlfn.XLOOKUP(C6,Budget!$B$5:$B$203,Budget!$B$5:$B$203,"N/A",FALSE)</f>
        <v>Perry Beeches Nursery</v>
      </c>
    </row>
    <row r="7" spans="1:34" x14ac:dyDescent="0.35">
      <c r="A7">
        <v>3301009</v>
      </c>
      <c r="B7" s="231">
        <v>1009</v>
      </c>
      <c r="C7" t="s">
        <v>839</v>
      </c>
      <c r="D7" s="231">
        <v>37</v>
      </c>
      <c r="E7" s="231">
        <v>43</v>
      </c>
      <c r="F7" s="231">
        <v>0</v>
      </c>
      <c r="G7" s="232">
        <v>43</v>
      </c>
      <c r="H7" s="231">
        <v>9</v>
      </c>
      <c r="I7" s="231">
        <v>0</v>
      </c>
      <c r="J7" s="232">
        <v>9</v>
      </c>
      <c r="K7" s="231">
        <v>555</v>
      </c>
      <c r="L7" s="231">
        <v>645</v>
      </c>
      <c r="M7" s="231">
        <v>0</v>
      </c>
      <c r="N7" s="232">
        <v>645</v>
      </c>
      <c r="O7" s="231">
        <v>135</v>
      </c>
      <c r="P7" s="231">
        <v>0</v>
      </c>
      <c r="Q7" s="232">
        <v>135</v>
      </c>
      <c r="R7" s="231">
        <v>14</v>
      </c>
      <c r="S7" s="231">
        <v>210</v>
      </c>
      <c r="T7" s="233">
        <v>45</v>
      </c>
      <c r="U7" s="231">
        <v>2</v>
      </c>
      <c r="V7" s="231">
        <v>30</v>
      </c>
      <c r="W7" s="233">
        <v>15</v>
      </c>
      <c r="X7" s="231">
        <v>4</v>
      </c>
      <c r="Y7" s="231">
        <v>60</v>
      </c>
      <c r="Z7" s="233">
        <v>30</v>
      </c>
      <c r="AA7" s="238">
        <v>17</v>
      </c>
      <c r="AD7" s="238">
        <v>17</v>
      </c>
      <c r="AE7" s="238"/>
      <c r="AF7" s="238"/>
      <c r="AG7" s="238">
        <v>0</v>
      </c>
      <c r="AH7" t="str">
        <f>_xlfn.XLOOKUP(C7,Budget!$B$5:$B$203,Budget!$B$5:$B$203,"N/A",FALSE)</f>
        <v>St. Thomas Centre Nursery</v>
      </c>
    </row>
    <row r="8" spans="1:34" x14ac:dyDescent="0.35">
      <c r="A8">
        <v>3301010</v>
      </c>
      <c r="B8" s="231">
        <v>1010</v>
      </c>
      <c r="C8" t="s">
        <v>42</v>
      </c>
      <c r="D8" s="231">
        <v>37</v>
      </c>
      <c r="E8" s="231">
        <v>79</v>
      </c>
      <c r="F8" s="231">
        <v>0</v>
      </c>
      <c r="G8" s="232">
        <v>79</v>
      </c>
      <c r="H8" s="231">
        <v>11</v>
      </c>
      <c r="I8" s="231">
        <v>0</v>
      </c>
      <c r="J8" s="232">
        <v>11</v>
      </c>
      <c r="K8" s="231">
        <v>555</v>
      </c>
      <c r="L8" s="231">
        <v>1185</v>
      </c>
      <c r="M8" s="231">
        <v>0</v>
      </c>
      <c r="N8" s="232">
        <v>1185</v>
      </c>
      <c r="O8" s="231">
        <v>165</v>
      </c>
      <c r="P8" s="231">
        <v>0</v>
      </c>
      <c r="Q8" s="232">
        <v>165</v>
      </c>
      <c r="R8" s="231">
        <v>2</v>
      </c>
      <c r="S8" s="231">
        <v>30</v>
      </c>
      <c r="T8" s="233">
        <v>0</v>
      </c>
      <c r="U8" s="231">
        <v>16</v>
      </c>
      <c r="V8" s="231">
        <v>240</v>
      </c>
      <c r="W8" s="233">
        <v>45</v>
      </c>
      <c r="X8" s="231">
        <v>57</v>
      </c>
      <c r="Y8" s="231">
        <v>855</v>
      </c>
      <c r="Z8" s="233">
        <v>90</v>
      </c>
      <c r="AA8" s="238">
        <v>22</v>
      </c>
      <c r="AD8" s="238">
        <v>5</v>
      </c>
      <c r="AE8" s="238"/>
      <c r="AF8" s="238"/>
      <c r="AG8" s="238">
        <v>3</v>
      </c>
      <c r="AH8" t="str">
        <f>_xlfn.XLOOKUP(C8,Budget!$B$5:$B$203,Budget!$B$5:$B$203,"N/A",FALSE)</f>
        <v>HIGHFIELD CHILDREN'S CENTRE (NURSERY SCHOOL)</v>
      </c>
    </row>
    <row r="9" spans="1:34" x14ac:dyDescent="0.35">
      <c r="A9">
        <v>3301012</v>
      </c>
      <c r="B9" s="231">
        <v>1012</v>
      </c>
      <c r="C9" t="s">
        <v>840</v>
      </c>
      <c r="D9" s="231">
        <v>29</v>
      </c>
      <c r="E9" s="231">
        <v>71</v>
      </c>
      <c r="F9" s="231">
        <v>0</v>
      </c>
      <c r="G9" s="232">
        <v>71</v>
      </c>
      <c r="H9" s="231">
        <v>15</v>
      </c>
      <c r="I9" s="231">
        <v>0</v>
      </c>
      <c r="J9" s="232">
        <v>15</v>
      </c>
      <c r="K9" s="231">
        <v>435</v>
      </c>
      <c r="L9" s="231">
        <v>1065</v>
      </c>
      <c r="M9" s="231">
        <v>0</v>
      </c>
      <c r="N9" s="232">
        <v>1065</v>
      </c>
      <c r="O9" s="231">
        <v>225</v>
      </c>
      <c r="P9" s="231">
        <v>0</v>
      </c>
      <c r="Q9" s="232">
        <v>225</v>
      </c>
      <c r="R9" s="231">
        <v>5</v>
      </c>
      <c r="S9" s="231">
        <v>75</v>
      </c>
      <c r="T9" s="233">
        <v>0</v>
      </c>
      <c r="U9" s="231">
        <v>16</v>
      </c>
      <c r="V9" s="231">
        <v>240</v>
      </c>
      <c r="W9" s="233">
        <v>75</v>
      </c>
      <c r="X9" s="231">
        <v>13</v>
      </c>
      <c r="Y9" s="231">
        <v>195</v>
      </c>
      <c r="Z9" s="233">
        <v>15</v>
      </c>
      <c r="AA9" s="238">
        <v>29</v>
      </c>
      <c r="AD9" s="238">
        <v>0</v>
      </c>
      <c r="AE9" s="238"/>
      <c r="AF9" s="238"/>
      <c r="AG9" s="238">
        <v>0</v>
      </c>
      <c r="AH9" t="str">
        <f>_xlfn.XLOOKUP(C9,Budget!$B$5:$B$203,Budget!$B$5:$B$203,"N/A",FALSE)</f>
        <v>Marsh Hill Nursery School</v>
      </c>
    </row>
    <row r="10" spans="1:34" x14ac:dyDescent="0.35">
      <c r="A10">
        <v>3301014</v>
      </c>
      <c r="B10" s="231">
        <v>1014</v>
      </c>
      <c r="C10" t="s">
        <v>841</v>
      </c>
      <c r="D10" s="231">
        <v>26</v>
      </c>
      <c r="E10" s="231">
        <v>83</v>
      </c>
      <c r="F10" s="231">
        <v>0</v>
      </c>
      <c r="G10" s="232">
        <v>83</v>
      </c>
      <c r="H10" s="231">
        <v>18</v>
      </c>
      <c r="I10" s="231">
        <v>0</v>
      </c>
      <c r="J10" s="232">
        <v>18</v>
      </c>
      <c r="K10" s="231">
        <v>390</v>
      </c>
      <c r="L10" s="231">
        <v>1245</v>
      </c>
      <c r="M10" s="231">
        <v>0</v>
      </c>
      <c r="N10" s="232">
        <v>1245</v>
      </c>
      <c r="O10" s="231">
        <v>270</v>
      </c>
      <c r="P10" s="231">
        <v>0</v>
      </c>
      <c r="Q10" s="232">
        <v>270</v>
      </c>
      <c r="R10" s="231">
        <v>31</v>
      </c>
      <c r="S10" s="231">
        <v>465</v>
      </c>
      <c r="T10" s="233">
        <v>105</v>
      </c>
      <c r="U10" s="231">
        <v>19</v>
      </c>
      <c r="V10" s="231">
        <v>285</v>
      </c>
      <c r="W10" s="233">
        <v>15</v>
      </c>
      <c r="X10" s="231">
        <v>8</v>
      </c>
      <c r="Y10" s="231">
        <v>120</v>
      </c>
      <c r="Z10" s="233">
        <v>45</v>
      </c>
      <c r="AA10" s="238">
        <v>46</v>
      </c>
      <c r="AD10" s="238">
        <v>30</v>
      </c>
      <c r="AE10" s="238"/>
      <c r="AF10" s="238"/>
      <c r="AG10" s="238">
        <v>2</v>
      </c>
      <c r="AH10" t="str">
        <f>_xlfn.XLOOKUP(C10,Budget!$B$5:$B$203,Budget!$B$5:$B$203,"N/A",FALSE)</f>
        <v>West Heath Nursery School</v>
      </c>
    </row>
    <row r="11" spans="1:34" x14ac:dyDescent="0.35">
      <c r="A11">
        <v>3301015</v>
      </c>
      <c r="B11" s="231">
        <v>1015</v>
      </c>
      <c r="C11" t="s">
        <v>842</v>
      </c>
      <c r="D11" s="231">
        <v>20</v>
      </c>
      <c r="E11" s="231">
        <v>70</v>
      </c>
      <c r="F11" s="231">
        <v>0</v>
      </c>
      <c r="G11" s="232">
        <v>70</v>
      </c>
      <c r="H11" s="231">
        <v>27</v>
      </c>
      <c r="I11" s="231">
        <v>0</v>
      </c>
      <c r="J11" s="232">
        <v>27</v>
      </c>
      <c r="K11" s="231">
        <v>300</v>
      </c>
      <c r="L11" s="231">
        <v>1050</v>
      </c>
      <c r="M11" s="231">
        <v>0</v>
      </c>
      <c r="N11" s="232">
        <v>1050</v>
      </c>
      <c r="O11" s="231">
        <v>405</v>
      </c>
      <c r="P11" s="231">
        <v>0</v>
      </c>
      <c r="Q11" s="232">
        <v>405</v>
      </c>
      <c r="R11" s="231">
        <v>4</v>
      </c>
      <c r="S11" s="231">
        <v>60</v>
      </c>
      <c r="T11" s="233">
        <v>15</v>
      </c>
      <c r="U11" s="231">
        <v>8</v>
      </c>
      <c r="V11" s="231">
        <v>120</v>
      </c>
      <c r="W11" s="233">
        <v>30</v>
      </c>
      <c r="X11" s="231">
        <v>3</v>
      </c>
      <c r="Y11" s="231">
        <v>45</v>
      </c>
      <c r="Z11" s="233">
        <v>0</v>
      </c>
      <c r="AA11" s="238">
        <v>24</v>
      </c>
      <c r="AD11" s="238">
        <v>24</v>
      </c>
      <c r="AE11" s="238"/>
      <c r="AF11" s="238"/>
      <c r="AG11" s="238">
        <v>3</v>
      </c>
      <c r="AH11" t="str">
        <f>_xlfn.XLOOKUP(C11,Budget!$B$5:$B$203,Budget!$B$5:$B$203,"N/A",FALSE)</f>
        <v>Goodway Nursery and CC</v>
      </c>
    </row>
    <row r="12" spans="1:34" x14ac:dyDescent="0.35">
      <c r="A12">
        <v>3301016</v>
      </c>
      <c r="B12" s="231">
        <v>1016</v>
      </c>
      <c r="C12" t="s">
        <v>843</v>
      </c>
      <c r="D12" s="231">
        <v>20</v>
      </c>
      <c r="E12" s="231">
        <v>64</v>
      </c>
      <c r="F12" s="231">
        <v>0</v>
      </c>
      <c r="G12" s="232">
        <v>64</v>
      </c>
      <c r="H12" s="231">
        <v>28</v>
      </c>
      <c r="I12" s="231">
        <v>0</v>
      </c>
      <c r="J12" s="232">
        <v>28</v>
      </c>
      <c r="K12" s="231">
        <v>300</v>
      </c>
      <c r="L12" s="231">
        <v>960</v>
      </c>
      <c r="M12" s="231">
        <v>0</v>
      </c>
      <c r="N12" s="232">
        <v>960</v>
      </c>
      <c r="O12" s="231">
        <v>420</v>
      </c>
      <c r="P12" s="231">
        <v>0</v>
      </c>
      <c r="Q12" s="232">
        <v>420</v>
      </c>
      <c r="R12" s="231">
        <v>16</v>
      </c>
      <c r="S12" s="231">
        <v>240</v>
      </c>
      <c r="T12" s="233">
        <v>60</v>
      </c>
      <c r="U12" s="231">
        <v>3</v>
      </c>
      <c r="V12" s="231">
        <v>45</v>
      </c>
      <c r="W12" s="233">
        <v>15</v>
      </c>
      <c r="X12" s="231">
        <v>6</v>
      </c>
      <c r="Y12" s="231">
        <v>90</v>
      </c>
      <c r="Z12" s="233">
        <v>75</v>
      </c>
      <c r="AA12" s="238">
        <v>26</v>
      </c>
      <c r="AD12" s="238">
        <v>24</v>
      </c>
      <c r="AE12" s="238"/>
      <c r="AF12" s="238"/>
      <c r="AG12" s="238">
        <v>0</v>
      </c>
      <c r="AH12" t="str">
        <f>_xlfn.XLOOKUP(C12,Budget!$B$5:$B$203,Budget!$B$5:$B$203,"N/A",FALSE)</f>
        <v>Kings Norton Nursery School</v>
      </c>
    </row>
    <row r="13" spans="1:34" x14ac:dyDescent="0.35">
      <c r="A13">
        <v>3301017</v>
      </c>
      <c r="B13" s="231">
        <v>1017</v>
      </c>
      <c r="C13" t="s">
        <v>844</v>
      </c>
      <c r="D13" s="231">
        <v>35</v>
      </c>
      <c r="E13" s="231">
        <v>72</v>
      </c>
      <c r="F13" s="231">
        <v>1</v>
      </c>
      <c r="G13" s="232">
        <v>73</v>
      </c>
      <c r="H13" s="231">
        <v>34</v>
      </c>
      <c r="I13" s="231">
        <v>0</v>
      </c>
      <c r="J13" s="232">
        <v>34</v>
      </c>
      <c r="K13" s="231">
        <v>525</v>
      </c>
      <c r="L13" s="231">
        <v>1080</v>
      </c>
      <c r="M13" s="231">
        <v>15</v>
      </c>
      <c r="N13" s="232">
        <v>1095</v>
      </c>
      <c r="O13" s="231">
        <v>510</v>
      </c>
      <c r="P13" s="231">
        <v>0</v>
      </c>
      <c r="Q13" s="232">
        <v>510</v>
      </c>
      <c r="R13" s="231">
        <v>15</v>
      </c>
      <c r="S13" s="231">
        <v>225</v>
      </c>
      <c r="T13" s="233">
        <v>75</v>
      </c>
      <c r="U13" s="231">
        <v>14</v>
      </c>
      <c r="V13" s="231">
        <v>210</v>
      </c>
      <c r="W13" s="233">
        <v>105</v>
      </c>
      <c r="X13" s="231">
        <v>10</v>
      </c>
      <c r="Y13" s="231">
        <v>150</v>
      </c>
      <c r="Z13" s="233">
        <v>120</v>
      </c>
      <c r="AA13" s="238">
        <v>35</v>
      </c>
      <c r="AD13" s="238">
        <v>33</v>
      </c>
      <c r="AE13" s="238"/>
      <c r="AF13" s="238"/>
      <c r="AG13" s="238">
        <v>3</v>
      </c>
      <c r="AH13" t="str">
        <f>_xlfn.XLOOKUP(C13,Budget!$B$5:$B$203,Budget!$B$5:$B$203,"N/A",FALSE)</f>
        <v>Allens Croft Nursery School</v>
      </c>
    </row>
    <row r="14" spans="1:34" x14ac:dyDescent="0.35">
      <c r="A14">
        <v>3301018</v>
      </c>
      <c r="B14" s="231">
        <v>1018</v>
      </c>
      <c r="C14" t="s">
        <v>845</v>
      </c>
      <c r="D14" s="231">
        <v>38</v>
      </c>
      <c r="E14" s="231">
        <v>77</v>
      </c>
      <c r="F14" s="231">
        <v>1</v>
      </c>
      <c r="G14" s="232">
        <v>78</v>
      </c>
      <c r="H14" s="231">
        <v>42</v>
      </c>
      <c r="I14" s="231">
        <v>0</v>
      </c>
      <c r="J14" s="232">
        <v>42</v>
      </c>
      <c r="K14" s="231">
        <v>570</v>
      </c>
      <c r="L14" s="231">
        <v>1155</v>
      </c>
      <c r="M14" s="231">
        <v>15</v>
      </c>
      <c r="N14" s="232">
        <v>1170</v>
      </c>
      <c r="O14" s="231">
        <v>630</v>
      </c>
      <c r="P14" s="231">
        <v>0</v>
      </c>
      <c r="Q14" s="232">
        <v>630</v>
      </c>
      <c r="R14" s="231">
        <v>29</v>
      </c>
      <c r="S14" s="231">
        <v>435</v>
      </c>
      <c r="T14" s="233">
        <v>165</v>
      </c>
      <c r="U14" s="231">
        <v>11</v>
      </c>
      <c r="V14" s="231">
        <v>165</v>
      </c>
      <c r="W14" s="233">
        <v>105</v>
      </c>
      <c r="X14" s="231">
        <v>5</v>
      </c>
      <c r="Y14" s="231">
        <v>75</v>
      </c>
      <c r="Z14" s="233">
        <v>15</v>
      </c>
      <c r="AA14" s="238">
        <v>35</v>
      </c>
      <c r="AD14" s="238">
        <v>34</v>
      </c>
      <c r="AE14" s="238"/>
      <c r="AF14" s="238"/>
      <c r="AG14" s="238">
        <v>4</v>
      </c>
      <c r="AH14" t="str">
        <f>_xlfn.XLOOKUP(C14,Budget!$B$5:$B$203,Budget!$B$5:$B$203,"N/A",FALSE)</f>
        <v>Rubery Nursery School</v>
      </c>
    </row>
    <row r="15" spans="1:34" x14ac:dyDescent="0.35">
      <c r="A15">
        <v>3301019</v>
      </c>
      <c r="B15" s="231">
        <v>1019</v>
      </c>
      <c r="C15" t="s">
        <v>846</v>
      </c>
      <c r="D15" s="231">
        <v>20</v>
      </c>
      <c r="E15" s="231">
        <v>91</v>
      </c>
      <c r="F15" s="231">
        <v>0</v>
      </c>
      <c r="G15" s="232">
        <v>91</v>
      </c>
      <c r="H15" s="231">
        <v>26</v>
      </c>
      <c r="I15" s="231">
        <v>0</v>
      </c>
      <c r="J15" s="232">
        <v>26</v>
      </c>
      <c r="K15" s="231">
        <v>300</v>
      </c>
      <c r="L15" s="231">
        <v>1365</v>
      </c>
      <c r="M15" s="231">
        <v>0</v>
      </c>
      <c r="N15" s="232">
        <v>1365</v>
      </c>
      <c r="O15" s="231">
        <v>390</v>
      </c>
      <c r="P15" s="231">
        <v>0</v>
      </c>
      <c r="Q15" s="232">
        <v>390</v>
      </c>
      <c r="R15" s="231">
        <v>11</v>
      </c>
      <c r="S15" s="231">
        <v>165</v>
      </c>
      <c r="T15" s="233">
        <v>0</v>
      </c>
      <c r="U15" s="231">
        <v>15</v>
      </c>
      <c r="V15" s="231">
        <v>225</v>
      </c>
      <c r="W15" s="233">
        <v>90</v>
      </c>
      <c r="X15" s="231">
        <v>42</v>
      </c>
      <c r="Y15" s="231">
        <v>630</v>
      </c>
      <c r="Z15" s="233">
        <v>180</v>
      </c>
      <c r="AA15" s="238">
        <v>15</v>
      </c>
      <c r="AD15" s="238">
        <v>2</v>
      </c>
      <c r="AE15" s="238"/>
      <c r="AF15" s="238"/>
      <c r="AG15" s="238">
        <v>1</v>
      </c>
      <c r="AH15" t="str">
        <f>_xlfn.XLOOKUP(C15,Budget!$B$5:$B$203,Budget!$B$5:$B$203,"N/A",FALSE)</f>
        <v>Washwood Heath Nursery School</v>
      </c>
    </row>
    <row r="16" spans="1:34" x14ac:dyDescent="0.35">
      <c r="A16">
        <v>3301020</v>
      </c>
      <c r="B16" s="231">
        <v>1020</v>
      </c>
      <c r="C16" t="s">
        <v>847</v>
      </c>
      <c r="D16" s="231">
        <v>64</v>
      </c>
      <c r="E16" s="231">
        <v>84</v>
      </c>
      <c r="F16" s="231">
        <v>0</v>
      </c>
      <c r="G16" s="232">
        <v>84</v>
      </c>
      <c r="H16" s="231">
        <v>30</v>
      </c>
      <c r="I16" s="231">
        <v>0</v>
      </c>
      <c r="J16" s="232">
        <v>30</v>
      </c>
      <c r="K16" s="231">
        <v>960</v>
      </c>
      <c r="L16" s="231">
        <v>1260</v>
      </c>
      <c r="M16" s="231">
        <v>0</v>
      </c>
      <c r="N16" s="232">
        <v>1260</v>
      </c>
      <c r="O16" s="231">
        <v>450</v>
      </c>
      <c r="P16" s="231">
        <v>0</v>
      </c>
      <c r="Q16" s="232">
        <v>450</v>
      </c>
      <c r="R16" s="231">
        <v>30</v>
      </c>
      <c r="S16" s="231">
        <v>450</v>
      </c>
      <c r="T16" s="233">
        <v>150</v>
      </c>
      <c r="U16" s="231">
        <v>31</v>
      </c>
      <c r="V16" s="231">
        <v>465</v>
      </c>
      <c r="W16" s="233">
        <v>150</v>
      </c>
      <c r="X16" s="231">
        <v>8</v>
      </c>
      <c r="Y16" s="231">
        <v>120</v>
      </c>
      <c r="Z16" s="233">
        <v>30</v>
      </c>
      <c r="AA16" s="238">
        <v>41</v>
      </c>
      <c r="AD16" s="238">
        <v>41</v>
      </c>
      <c r="AE16" s="238"/>
      <c r="AF16" s="238"/>
      <c r="AG16" s="238">
        <v>3</v>
      </c>
      <c r="AH16" t="str">
        <f>_xlfn.XLOOKUP(C16,Budget!$B$5:$B$203,Budget!$B$5:$B$203,"N/A",FALSE)</f>
        <v>Weoley Castle Nursery School</v>
      </c>
    </row>
    <row r="17" spans="1:34" x14ac:dyDescent="0.35">
      <c r="A17">
        <v>3301021</v>
      </c>
      <c r="B17" s="231">
        <v>1021</v>
      </c>
      <c r="C17" t="s">
        <v>848</v>
      </c>
      <c r="D17" s="231">
        <v>11</v>
      </c>
      <c r="E17" s="231">
        <v>35</v>
      </c>
      <c r="F17" s="231">
        <v>0</v>
      </c>
      <c r="G17" s="232">
        <v>35</v>
      </c>
      <c r="H17" s="231">
        <v>7</v>
      </c>
      <c r="I17" s="231">
        <v>0</v>
      </c>
      <c r="J17" s="232">
        <v>7</v>
      </c>
      <c r="K17" s="231">
        <v>165</v>
      </c>
      <c r="L17" s="231">
        <v>525</v>
      </c>
      <c r="M17" s="231">
        <v>0</v>
      </c>
      <c r="N17" s="232">
        <v>525</v>
      </c>
      <c r="O17" s="231">
        <v>105</v>
      </c>
      <c r="P17" s="231">
        <v>0</v>
      </c>
      <c r="Q17" s="232">
        <v>105</v>
      </c>
      <c r="R17" s="231">
        <v>3</v>
      </c>
      <c r="S17" s="231">
        <v>45</v>
      </c>
      <c r="T17" s="233">
        <v>0</v>
      </c>
      <c r="U17" s="231">
        <v>3</v>
      </c>
      <c r="V17" s="231">
        <v>45</v>
      </c>
      <c r="W17" s="233">
        <v>15</v>
      </c>
      <c r="X17" s="231">
        <v>13</v>
      </c>
      <c r="Y17" s="231">
        <v>195</v>
      </c>
      <c r="Z17" s="233">
        <v>30</v>
      </c>
      <c r="AA17" s="238">
        <v>13</v>
      </c>
      <c r="AD17" s="238">
        <v>12</v>
      </c>
      <c r="AE17" s="238"/>
      <c r="AF17" s="238"/>
      <c r="AG17" s="238">
        <v>0</v>
      </c>
      <c r="AH17" t="str">
        <f>_xlfn.XLOOKUP(C17,Budget!$B$5:$B$203,Budget!$B$5:$B$203,"N/A",FALSE)</f>
        <v>Highters Heath Nursery School</v>
      </c>
    </row>
    <row r="18" spans="1:34" x14ac:dyDescent="0.35">
      <c r="A18">
        <v>3301022</v>
      </c>
      <c r="B18" s="231">
        <v>1022</v>
      </c>
      <c r="C18" t="s">
        <v>849</v>
      </c>
      <c r="D18" s="231">
        <v>15</v>
      </c>
      <c r="E18" s="231">
        <v>61</v>
      </c>
      <c r="F18" s="231">
        <v>0</v>
      </c>
      <c r="G18" s="232">
        <v>61</v>
      </c>
      <c r="H18" s="231">
        <v>10</v>
      </c>
      <c r="I18" s="231">
        <v>0</v>
      </c>
      <c r="J18" s="232">
        <v>10</v>
      </c>
      <c r="K18" s="231">
        <v>225</v>
      </c>
      <c r="L18" s="231">
        <v>900</v>
      </c>
      <c r="M18" s="231">
        <v>0</v>
      </c>
      <c r="N18" s="232">
        <v>900</v>
      </c>
      <c r="O18" s="231">
        <v>150</v>
      </c>
      <c r="P18" s="231">
        <v>0</v>
      </c>
      <c r="Q18" s="232">
        <v>150</v>
      </c>
      <c r="R18" s="231">
        <v>14</v>
      </c>
      <c r="S18" s="231">
        <v>195</v>
      </c>
      <c r="T18" s="233">
        <v>15</v>
      </c>
      <c r="U18" s="231">
        <v>16</v>
      </c>
      <c r="V18" s="231">
        <v>240</v>
      </c>
      <c r="W18" s="233">
        <v>45</v>
      </c>
      <c r="X18" s="231">
        <v>27</v>
      </c>
      <c r="Y18" s="231">
        <v>405</v>
      </c>
      <c r="Z18" s="233">
        <v>75</v>
      </c>
      <c r="AA18" s="238">
        <v>20</v>
      </c>
      <c r="AD18" s="238">
        <v>4</v>
      </c>
      <c r="AE18" s="238"/>
      <c r="AF18" s="238"/>
      <c r="AG18" s="238">
        <v>9</v>
      </c>
      <c r="AH18" t="str">
        <f>_xlfn.XLOOKUP(C18,Budget!$B$5:$B$203,Budget!$B$5:$B$203,"N/A",FALSE)</f>
        <v>Gracelands Nursery School</v>
      </c>
    </row>
    <row r="19" spans="1:34" x14ac:dyDescent="0.35">
      <c r="A19">
        <v>3301023</v>
      </c>
      <c r="B19" s="231">
        <v>1023</v>
      </c>
      <c r="C19" t="s">
        <v>850</v>
      </c>
      <c r="D19" s="231">
        <v>25</v>
      </c>
      <c r="E19" s="231">
        <v>40</v>
      </c>
      <c r="F19" s="231">
        <v>0</v>
      </c>
      <c r="G19" s="232">
        <v>40</v>
      </c>
      <c r="H19" s="231">
        <v>5</v>
      </c>
      <c r="I19" s="231">
        <v>0</v>
      </c>
      <c r="J19" s="232">
        <v>5</v>
      </c>
      <c r="K19" s="231">
        <v>375</v>
      </c>
      <c r="L19" s="231">
        <v>600</v>
      </c>
      <c r="M19" s="231">
        <v>0</v>
      </c>
      <c r="N19" s="232">
        <v>600</v>
      </c>
      <c r="O19" s="231">
        <v>75</v>
      </c>
      <c r="P19" s="231">
        <v>0</v>
      </c>
      <c r="Q19" s="232">
        <v>75</v>
      </c>
      <c r="R19" s="231">
        <v>4</v>
      </c>
      <c r="S19" s="231">
        <v>60</v>
      </c>
      <c r="T19" s="233">
        <v>15</v>
      </c>
      <c r="U19" s="231">
        <v>6</v>
      </c>
      <c r="V19" s="231">
        <v>90</v>
      </c>
      <c r="W19" s="233">
        <v>0</v>
      </c>
      <c r="X19" s="231">
        <v>27</v>
      </c>
      <c r="Y19" s="231">
        <v>405</v>
      </c>
      <c r="Z19" s="233">
        <v>45</v>
      </c>
      <c r="AA19" s="238">
        <v>9</v>
      </c>
      <c r="AD19" s="238">
        <v>5</v>
      </c>
      <c r="AE19" s="238"/>
      <c r="AF19" s="238"/>
      <c r="AG19" s="238">
        <v>0</v>
      </c>
      <c r="AH19" t="str">
        <f>_xlfn.XLOOKUP(C19,Budget!$B$5:$B$203,Budget!$B$5:$B$203,"N/A",FALSE)</f>
        <v>Jakeman Nursery School</v>
      </c>
    </row>
    <row r="20" spans="1:34" x14ac:dyDescent="0.35">
      <c r="A20">
        <v>3301024</v>
      </c>
      <c r="B20" s="231">
        <v>1024</v>
      </c>
      <c r="C20" t="s">
        <v>851</v>
      </c>
      <c r="D20" s="231">
        <v>20</v>
      </c>
      <c r="E20" s="231">
        <v>46</v>
      </c>
      <c r="F20" s="231">
        <v>0</v>
      </c>
      <c r="G20" s="232">
        <v>46</v>
      </c>
      <c r="H20" s="231">
        <v>9</v>
      </c>
      <c r="I20" s="231">
        <v>0</v>
      </c>
      <c r="J20" s="232">
        <v>9</v>
      </c>
      <c r="K20" s="231">
        <v>300</v>
      </c>
      <c r="L20" s="231">
        <v>690</v>
      </c>
      <c r="M20" s="231">
        <v>0</v>
      </c>
      <c r="N20" s="232">
        <v>690</v>
      </c>
      <c r="O20" s="231">
        <v>135</v>
      </c>
      <c r="P20" s="231">
        <v>0</v>
      </c>
      <c r="Q20" s="232">
        <v>135</v>
      </c>
      <c r="R20" s="231">
        <v>25</v>
      </c>
      <c r="S20" s="231">
        <v>375</v>
      </c>
      <c r="T20" s="233">
        <v>60</v>
      </c>
      <c r="U20" s="231">
        <v>3</v>
      </c>
      <c r="V20" s="231">
        <v>45</v>
      </c>
      <c r="W20" s="233">
        <v>15</v>
      </c>
      <c r="X20" s="231">
        <v>12</v>
      </c>
      <c r="Y20" s="231">
        <v>180</v>
      </c>
      <c r="Z20" s="233">
        <v>30</v>
      </c>
      <c r="AA20" s="238">
        <v>25</v>
      </c>
      <c r="AD20" s="238">
        <v>25</v>
      </c>
      <c r="AE20" s="238"/>
      <c r="AF20" s="238"/>
      <c r="AG20" s="238">
        <v>0</v>
      </c>
      <c r="AH20" t="str">
        <f>_xlfn.XLOOKUP(C20,Budget!$B$5:$B$203,Budget!$B$5:$B$203,"N/A",FALSE)</f>
        <v>Lillian De Lissa Nursery School</v>
      </c>
    </row>
    <row r="21" spans="1:34" x14ac:dyDescent="0.35">
      <c r="A21">
        <v>3301025</v>
      </c>
      <c r="B21" s="231">
        <v>1025</v>
      </c>
      <c r="C21" t="s">
        <v>852</v>
      </c>
      <c r="D21" s="231">
        <v>48</v>
      </c>
      <c r="E21" s="231">
        <v>59</v>
      </c>
      <c r="F21" s="231">
        <v>0</v>
      </c>
      <c r="G21" s="232">
        <v>59</v>
      </c>
      <c r="H21" s="231">
        <v>6</v>
      </c>
      <c r="I21" s="231">
        <v>0</v>
      </c>
      <c r="J21" s="232">
        <v>6</v>
      </c>
      <c r="K21" s="231">
        <v>720</v>
      </c>
      <c r="L21" s="231">
        <v>885</v>
      </c>
      <c r="M21" s="231">
        <v>0</v>
      </c>
      <c r="N21" s="232">
        <v>885</v>
      </c>
      <c r="O21" s="231">
        <v>90</v>
      </c>
      <c r="P21" s="231">
        <v>0</v>
      </c>
      <c r="Q21" s="232">
        <v>90</v>
      </c>
      <c r="R21" s="231">
        <v>32</v>
      </c>
      <c r="S21" s="231">
        <v>480</v>
      </c>
      <c r="T21" s="233">
        <v>45</v>
      </c>
      <c r="U21" s="231">
        <v>19</v>
      </c>
      <c r="V21" s="231">
        <v>285</v>
      </c>
      <c r="W21" s="233">
        <v>30</v>
      </c>
      <c r="X21" s="231">
        <v>6</v>
      </c>
      <c r="Y21" s="231">
        <v>90</v>
      </c>
      <c r="Z21" s="233">
        <v>0</v>
      </c>
      <c r="AA21" s="238">
        <v>35</v>
      </c>
      <c r="AD21" s="238">
        <v>35</v>
      </c>
      <c r="AE21" s="238"/>
      <c r="AF21" s="238"/>
      <c r="AG21" s="238">
        <v>1</v>
      </c>
      <c r="AH21" t="str">
        <f>_xlfn.XLOOKUP(C21,Budget!$B$5:$B$203,Budget!$B$5:$B$203,"N/A",FALSE)</f>
        <v>Bloomsbury Nursery School</v>
      </c>
    </row>
    <row r="22" spans="1:34" x14ac:dyDescent="0.35">
      <c r="A22">
        <v>3301026</v>
      </c>
      <c r="B22" s="231">
        <v>1026</v>
      </c>
      <c r="C22" t="s">
        <v>853</v>
      </c>
      <c r="D22" s="231">
        <v>25</v>
      </c>
      <c r="E22" s="231">
        <v>68</v>
      </c>
      <c r="F22" s="231">
        <v>0</v>
      </c>
      <c r="G22" s="232">
        <v>68</v>
      </c>
      <c r="H22" s="231">
        <v>12</v>
      </c>
      <c r="I22" s="231">
        <v>0</v>
      </c>
      <c r="J22" s="232">
        <v>12</v>
      </c>
      <c r="K22" s="231">
        <v>375</v>
      </c>
      <c r="L22" s="231">
        <v>1020</v>
      </c>
      <c r="M22" s="231">
        <v>0</v>
      </c>
      <c r="N22" s="232">
        <v>1020</v>
      </c>
      <c r="O22" s="231">
        <v>180</v>
      </c>
      <c r="P22" s="231">
        <v>0</v>
      </c>
      <c r="Q22" s="232">
        <v>180</v>
      </c>
      <c r="R22" s="231">
        <v>5</v>
      </c>
      <c r="S22" s="231">
        <v>75</v>
      </c>
      <c r="T22" s="233">
        <v>15</v>
      </c>
      <c r="U22" s="231">
        <v>14</v>
      </c>
      <c r="V22" s="231">
        <v>210</v>
      </c>
      <c r="W22" s="233">
        <v>45</v>
      </c>
      <c r="X22" s="231">
        <v>9</v>
      </c>
      <c r="Y22" s="231">
        <v>135</v>
      </c>
      <c r="Z22" s="233">
        <v>60</v>
      </c>
      <c r="AA22" s="238">
        <v>29</v>
      </c>
      <c r="AD22" s="238">
        <v>10</v>
      </c>
      <c r="AE22" s="238"/>
      <c r="AF22" s="238"/>
      <c r="AG22" s="238">
        <v>1</v>
      </c>
      <c r="AH22" t="str">
        <f>_xlfn.XLOOKUP(C22,Budget!$B$5:$B$203,Budget!$B$5:$B$203,"N/A",FALSE)</f>
        <v>Featherstone Nursery School</v>
      </c>
    </row>
    <row r="23" spans="1:34" x14ac:dyDescent="0.35">
      <c r="A23">
        <v>3301027</v>
      </c>
      <c r="B23" s="231">
        <v>1027</v>
      </c>
      <c r="C23" t="s">
        <v>854</v>
      </c>
      <c r="D23" s="231">
        <v>23</v>
      </c>
      <c r="E23" s="231">
        <v>68</v>
      </c>
      <c r="F23" s="231">
        <v>1</v>
      </c>
      <c r="G23" s="232">
        <v>69</v>
      </c>
      <c r="H23" s="231">
        <v>12</v>
      </c>
      <c r="I23" s="231">
        <v>1</v>
      </c>
      <c r="J23" s="232">
        <v>13</v>
      </c>
      <c r="K23" s="231">
        <v>345</v>
      </c>
      <c r="L23" s="231">
        <v>1020</v>
      </c>
      <c r="M23" s="231">
        <v>15</v>
      </c>
      <c r="N23" s="232">
        <v>1035</v>
      </c>
      <c r="O23" s="231">
        <v>180</v>
      </c>
      <c r="P23" s="231">
        <v>15</v>
      </c>
      <c r="Q23" s="232">
        <v>195</v>
      </c>
      <c r="R23" s="231">
        <v>3</v>
      </c>
      <c r="S23" s="231">
        <v>45</v>
      </c>
      <c r="T23" s="233">
        <v>0</v>
      </c>
      <c r="U23" s="231">
        <v>32</v>
      </c>
      <c r="V23" s="231">
        <v>480</v>
      </c>
      <c r="W23" s="233">
        <v>30</v>
      </c>
      <c r="X23" s="231">
        <v>24</v>
      </c>
      <c r="Y23" s="231">
        <v>360</v>
      </c>
      <c r="Z23" s="233">
        <v>60</v>
      </c>
      <c r="AA23" s="238">
        <v>17</v>
      </c>
      <c r="AD23" s="238">
        <v>4</v>
      </c>
      <c r="AE23" s="238"/>
      <c r="AF23" s="238"/>
      <c r="AG23" s="238">
        <v>0</v>
      </c>
      <c r="AH23" t="str">
        <f>_xlfn.XLOOKUP(C23,Budget!$B$5:$B$203,Budget!$B$5:$B$203,"N/A",FALSE)</f>
        <v>Adderley Nursery School</v>
      </c>
    </row>
    <row r="24" spans="1:34" x14ac:dyDescent="0.35">
      <c r="A24">
        <v>3301028</v>
      </c>
      <c r="B24" s="231">
        <v>1028</v>
      </c>
      <c r="C24" t="s">
        <v>855</v>
      </c>
      <c r="D24" s="231">
        <v>26</v>
      </c>
      <c r="E24" s="231">
        <v>39</v>
      </c>
      <c r="F24" s="231">
        <v>0</v>
      </c>
      <c r="G24" s="232">
        <v>39</v>
      </c>
      <c r="H24" s="231">
        <v>1</v>
      </c>
      <c r="I24" s="231">
        <v>0</v>
      </c>
      <c r="J24" s="232">
        <v>1</v>
      </c>
      <c r="K24" s="231">
        <v>390</v>
      </c>
      <c r="L24" s="231">
        <v>585</v>
      </c>
      <c r="M24" s="231">
        <v>0</v>
      </c>
      <c r="N24" s="232">
        <v>585</v>
      </c>
      <c r="O24" s="231">
        <v>15</v>
      </c>
      <c r="P24" s="231">
        <v>0</v>
      </c>
      <c r="Q24" s="232">
        <v>15</v>
      </c>
      <c r="R24" s="231">
        <v>28</v>
      </c>
      <c r="S24" s="231">
        <v>420</v>
      </c>
      <c r="T24" s="233">
        <v>15</v>
      </c>
      <c r="U24" s="231">
        <v>7</v>
      </c>
      <c r="V24" s="231">
        <v>105</v>
      </c>
      <c r="W24" s="233">
        <v>0</v>
      </c>
      <c r="X24" s="231">
        <v>3</v>
      </c>
      <c r="Y24" s="231">
        <v>45</v>
      </c>
      <c r="Z24" s="233">
        <v>0</v>
      </c>
      <c r="AA24" s="238">
        <v>32</v>
      </c>
      <c r="AD24" s="238">
        <v>16</v>
      </c>
      <c r="AE24" s="238"/>
      <c r="AF24" s="238"/>
      <c r="AG24" s="238">
        <v>0</v>
      </c>
      <c r="AH24" t="str">
        <f>_xlfn.XLOOKUP(C24,Budget!$B$5:$B$203,Budget!$B$5:$B$203,"N/A",FALSE)</f>
        <v>Newtown Nursery School</v>
      </c>
    </row>
    <row r="25" spans="1:34" x14ac:dyDescent="0.35">
      <c r="A25">
        <v>3301038</v>
      </c>
      <c r="B25" s="231">
        <v>1038</v>
      </c>
      <c r="C25" t="s">
        <v>856</v>
      </c>
      <c r="D25" s="231">
        <v>41</v>
      </c>
      <c r="E25" s="231">
        <v>76</v>
      </c>
      <c r="F25" s="231">
        <v>0</v>
      </c>
      <c r="G25" s="232">
        <v>76</v>
      </c>
      <c r="H25" s="231">
        <v>28</v>
      </c>
      <c r="I25" s="231">
        <v>0</v>
      </c>
      <c r="J25" s="232">
        <v>28</v>
      </c>
      <c r="K25" s="231">
        <v>615</v>
      </c>
      <c r="L25" s="231">
        <v>1140</v>
      </c>
      <c r="M25" s="231">
        <v>0</v>
      </c>
      <c r="N25" s="232">
        <v>1140</v>
      </c>
      <c r="O25" s="231">
        <v>420</v>
      </c>
      <c r="P25" s="231">
        <v>0</v>
      </c>
      <c r="Q25" s="232">
        <v>420</v>
      </c>
      <c r="R25" s="231">
        <v>33</v>
      </c>
      <c r="S25" s="231">
        <v>495</v>
      </c>
      <c r="T25" s="233">
        <v>90</v>
      </c>
      <c r="U25" s="231">
        <v>12</v>
      </c>
      <c r="V25" s="231">
        <v>180</v>
      </c>
      <c r="W25" s="233">
        <v>60</v>
      </c>
      <c r="X25" s="231">
        <v>8</v>
      </c>
      <c r="Y25" s="231">
        <v>120</v>
      </c>
      <c r="Z25" s="233">
        <v>60</v>
      </c>
      <c r="AA25" s="238">
        <v>29</v>
      </c>
      <c r="AD25" s="238">
        <v>20</v>
      </c>
      <c r="AE25" s="238"/>
      <c r="AF25" s="238"/>
      <c r="AG25" s="238">
        <v>0</v>
      </c>
      <c r="AH25" t="str">
        <f>_xlfn.XLOOKUP(C25,Budget!$B$5:$B$203,Budget!$B$5:$B$203,"N/A",FALSE)</f>
        <v>Shenley Fields Daycare and Nursery School</v>
      </c>
    </row>
    <row r="26" spans="1:34" x14ac:dyDescent="0.35">
      <c r="A26">
        <v>3301048</v>
      </c>
      <c r="B26" s="231">
        <v>1048</v>
      </c>
      <c r="C26" t="s">
        <v>857</v>
      </c>
      <c r="D26" s="231">
        <v>52</v>
      </c>
      <c r="E26" s="231">
        <v>86</v>
      </c>
      <c r="F26" s="231">
        <v>0</v>
      </c>
      <c r="G26" s="232">
        <v>86</v>
      </c>
      <c r="H26" s="231">
        <v>36</v>
      </c>
      <c r="I26" s="231">
        <v>0</v>
      </c>
      <c r="J26" s="232">
        <v>36</v>
      </c>
      <c r="K26" s="231">
        <v>780</v>
      </c>
      <c r="L26" s="231">
        <v>1290</v>
      </c>
      <c r="M26" s="231">
        <v>0</v>
      </c>
      <c r="N26" s="232">
        <v>1290</v>
      </c>
      <c r="O26" s="231">
        <v>540</v>
      </c>
      <c r="P26" s="231">
        <v>0</v>
      </c>
      <c r="Q26" s="232">
        <v>540</v>
      </c>
      <c r="R26" s="231">
        <v>54</v>
      </c>
      <c r="S26" s="231">
        <v>810</v>
      </c>
      <c r="T26" s="233">
        <v>345</v>
      </c>
      <c r="U26" s="231">
        <v>2</v>
      </c>
      <c r="V26" s="231">
        <v>30</v>
      </c>
      <c r="W26" s="233">
        <v>0</v>
      </c>
      <c r="X26" s="231">
        <v>11</v>
      </c>
      <c r="Y26" s="231">
        <v>165</v>
      </c>
      <c r="Z26" s="233">
        <v>90</v>
      </c>
      <c r="AA26" s="238">
        <v>49</v>
      </c>
      <c r="AD26" s="238">
        <v>49</v>
      </c>
      <c r="AE26" s="238"/>
      <c r="AF26" s="238"/>
      <c r="AG26" s="238">
        <v>4</v>
      </c>
      <c r="AH26" t="str">
        <f>_xlfn.XLOOKUP(C26,Budget!$B$5:$B$203,Budget!$B$5:$B$203,"N/A",FALSE)</f>
        <v>Castle Vale Nursery School</v>
      </c>
    </row>
    <row r="27" spans="1:34" x14ac:dyDescent="0.35">
      <c r="A27">
        <v>3301049</v>
      </c>
      <c r="B27" s="231">
        <v>1049</v>
      </c>
      <c r="C27" t="s">
        <v>858</v>
      </c>
      <c r="D27" s="231">
        <v>34</v>
      </c>
      <c r="E27" s="231">
        <v>72</v>
      </c>
      <c r="F27" s="231">
        <v>0</v>
      </c>
      <c r="G27" s="232">
        <v>72</v>
      </c>
      <c r="H27" s="231">
        <v>9</v>
      </c>
      <c r="I27" s="231">
        <v>0</v>
      </c>
      <c r="J27" s="232">
        <v>9</v>
      </c>
      <c r="K27" s="231">
        <v>510</v>
      </c>
      <c r="L27" s="231">
        <v>1080</v>
      </c>
      <c r="M27" s="231">
        <v>0</v>
      </c>
      <c r="N27" s="232">
        <v>1080</v>
      </c>
      <c r="O27" s="231">
        <v>135</v>
      </c>
      <c r="P27" s="231">
        <v>0</v>
      </c>
      <c r="Q27" s="232">
        <v>135</v>
      </c>
      <c r="R27" s="231">
        <v>32</v>
      </c>
      <c r="S27" s="231">
        <v>480</v>
      </c>
      <c r="T27" s="233">
        <v>15</v>
      </c>
      <c r="U27" s="231">
        <v>7</v>
      </c>
      <c r="V27" s="231">
        <v>105</v>
      </c>
      <c r="W27" s="233">
        <v>15</v>
      </c>
      <c r="X27" s="231">
        <v>13</v>
      </c>
      <c r="Y27" s="231">
        <v>195</v>
      </c>
      <c r="Z27" s="233">
        <v>30</v>
      </c>
      <c r="AA27" s="238">
        <v>41</v>
      </c>
      <c r="AD27" s="238">
        <v>17</v>
      </c>
      <c r="AE27" s="238"/>
      <c r="AF27" s="238"/>
      <c r="AG27" s="238">
        <v>5</v>
      </c>
      <c r="AH27" t="str">
        <f>_xlfn.XLOOKUP(C27,Budget!$B$5:$B$203,Budget!$B$5:$B$203,"N/A",FALSE)</f>
        <v>Osborne Nursery School</v>
      </c>
    </row>
    <row r="28" spans="1:34" x14ac:dyDescent="0.35">
      <c r="A28">
        <v>3301802</v>
      </c>
      <c r="B28" s="231">
        <v>1802</v>
      </c>
      <c r="C28" t="s">
        <v>859</v>
      </c>
      <c r="D28" s="231">
        <v>19</v>
      </c>
      <c r="E28" s="231">
        <v>39</v>
      </c>
      <c r="F28" s="231">
        <v>0</v>
      </c>
      <c r="G28" s="232">
        <v>39</v>
      </c>
      <c r="H28" s="231">
        <v>12</v>
      </c>
      <c r="I28" s="231">
        <v>0</v>
      </c>
      <c r="J28" s="232">
        <v>12</v>
      </c>
      <c r="K28" s="231">
        <v>285</v>
      </c>
      <c r="L28" s="231">
        <v>585</v>
      </c>
      <c r="M28" s="231">
        <v>0</v>
      </c>
      <c r="N28" s="232">
        <v>585</v>
      </c>
      <c r="O28" s="231">
        <v>180</v>
      </c>
      <c r="P28" s="231">
        <v>0</v>
      </c>
      <c r="Q28" s="232">
        <v>180</v>
      </c>
      <c r="R28" s="231">
        <v>14</v>
      </c>
      <c r="S28" s="231">
        <v>210</v>
      </c>
      <c r="T28" s="233">
        <v>60</v>
      </c>
      <c r="U28" s="231">
        <v>14</v>
      </c>
      <c r="V28" s="231">
        <v>210</v>
      </c>
      <c r="W28" s="233">
        <v>60</v>
      </c>
      <c r="X28" s="231">
        <v>3</v>
      </c>
      <c r="Y28" s="231">
        <v>45</v>
      </c>
      <c r="Z28" s="233">
        <v>0</v>
      </c>
      <c r="AA28" s="238">
        <v>19</v>
      </c>
      <c r="AD28" s="238">
        <v>19</v>
      </c>
      <c r="AE28" s="238"/>
      <c r="AF28" s="238"/>
      <c r="AG28" s="238">
        <v>0</v>
      </c>
      <c r="AH28" t="str">
        <f>_xlfn.XLOOKUP(C28,Budget!$B$5:$B$203,Budget!$B$5:$B$203,"N/A",FALSE)</f>
        <v>Edith Cadbury Nursery School</v>
      </c>
    </row>
    <row r="29" spans="1:34" x14ac:dyDescent="0.35">
      <c r="A29">
        <v>3302003</v>
      </c>
      <c r="B29" s="231">
        <v>2003</v>
      </c>
      <c r="C29" t="s">
        <v>860</v>
      </c>
      <c r="D29" s="231">
        <v>0</v>
      </c>
      <c r="E29" s="231">
        <v>57</v>
      </c>
      <c r="F29" s="231">
        <v>0</v>
      </c>
      <c r="G29" s="232">
        <v>57</v>
      </c>
      <c r="H29" s="231">
        <v>12</v>
      </c>
      <c r="I29" s="231">
        <v>0</v>
      </c>
      <c r="J29" s="232">
        <v>12</v>
      </c>
      <c r="K29" s="231">
        <v>0</v>
      </c>
      <c r="L29" s="231">
        <v>855</v>
      </c>
      <c r="M29" s="231">
        <v>0</v>
      </c>
      <c r="N29" s="232">
        <v>855</v>
      </c>
      <c r="O29" s="231">
        <v>180</v>
      </c>
      <c r="P29" s="231">
        <v>0</v>
      </c>
      <c r="Q29" s="232">
        <v>180</v>
      </c>
      <c r="R29" s="231">
        <v>0</v>
      </c>
      <c r="S29" s="231">
        <v>0</v>
      </c>
      <c r="T29" s="233">
        <v>0</v>
      </c>
      <c r="U29" s="231">
        <v>27</v>
      </c>
      <c r="V29" s="231">
        <v>405</v>
      </c>
      <c r="W29" s="233">
        <v>105</v>
      </c>
      <c r="X29" s="231">
        <v>28</v>
      </c>
      <c r="Y29" s="231">
        <v>420</v>
      </c>
      <c r="Z29" s="233">
        <v>60</v>
      </c>
      <c r="AA29" s="238">
        <v>11</v>
      </c>
      <c r="AD29" s="238">
        <v>0</v>
      </c>
      <c r="AE29" s="238"/>
      <c r="AF29" s="238"/>
      <c r="AG29" s="238">
        <v>0</v>
      </c>
      <c r="AH29" t="str">
        <f>_xlfn.XLOOKUP(C29,Budget!$B$5:$B$203,Budget!$B$5:$B$203,"N/A",FALSE)</f>
        <v>Prince Albert Junior and Infant School</v>
      </c>
    </row>
    <row r="30" spans="1:34" x14ac:dyDescent="0.35">
      <c r="A30">
        <v>3302004</v>
      </c>
      <c r="B30" s="231">
        <v>2004</v>
      </c>
      <c r="C30" t="s">
        <v>861</v>
      </c>
      <c r="D30" s="231">
        <v>0</v>
      </c>
      <c r="E30" s="231">
        <v>15</v>
      </c>
      <c r="F30" s="231">
        <v>0</v>
      </c>
      <c r="G30" s="232">
        <v>15</v>
      </c>
      <c r="H30" s="231">
        <v>0</v>
      </c>
      <c r="I30" s="231">
        <v>0</v>
      </c>
      <c r="J30" s="232">
        <v>0</v>
      </c>
      <c r="K30" s="231">
        <v>0</v>
      </c>
      <c r="L30" s="231">
        <v>225</v>
      </c>
      <c r="M30" s="231">
        <v>0</v>
      </c>
      <c r="N30" s="232">
        <v>225</v>
      </c>
      <c r="O30" s="231">
        <v>0</v>
      </c>
      <c r="P30" s="231">
        <v>0</v>
      </c>
      <c r="Q30" s="232">
        <v>0</v>
      </c>
      <c r="R30" s="231">
        <v>1</v>
      </c>
      <c r="S30" s="231">
        <v>15</v>
      </c>
      <c r="T30" s="233">
        <v>0</v>
      </c>
      <c r="U30" s="231">
        <v>0</v>
      </c>
      <c r="V30" s="231">
        <v>0</v>
      </c>
      <c r="W30" s="233">
        <v>0</v>
      </c>
      <c r="X30" s="231">
        <v>4</v>
      </c>
      <c r="Y30" s="231">
        <v>60</v>
      </c>
      <c r="Z30" s="233">
        <v>0</v>
      </c>
      <c r="AA30" s="238">
        <v>3</v>
      </c>
      <c r="AD30" s="238">
        <v>0</v>
      </c>
      <c r="AE30" s="238"/>
      <c r="AF30" s="238"/>
      <c r="AG30" s="238">
        <v>0</v>
      </c>
      <c r="AH30" t="str">
        <f>_xlfn.XLOOKUP(C30,Budget!$B$5:$B$203,Budget!$B$5:$B$203,"N/A",FALSE)</f>
        <v>Mapledene Primary School</v>
      </c>
    </row>
    <row r="31" spans="1:34" x14ac:dyDescent="0.35">
      <c r="A31">
        <v>3302005</v>
      </c>
      <c r="B31" s="231">
        <v>2005</v>
      </c>
      <c r="C31" t="s">
        <v>862</v>
      </c>
      <c r="D31" s="231">
        <v>0</v>
      </c>
      <c r="E31" s="231">
        <v>34</v>
      </c>
      <c r="F31" s="231">
        <v>0</v>
      </c>
      <c r="G31" s="232">
        <v>34</v>
      </c>
      <c r="H31" s="231">
        <v>6</v>
      </c>
      <c r="I31" s="231">
        <v>0</v>
      </c>
      <c r="J31" s="232">
        <v>6</v>
      </c>
      <c r="K31" s="231">
        <v>0</v>
      </c>
      <c r="L31" s="231">
        <v>510</v>
      </c>
      <c r="M31" s="231">
        <v>0</v>
      </c>
      <c r="N31" s="232">
        <v>510</v>
      </c>
      <c r="O31" s="231">
        <v>22.2</v>
      </c>
      <c r="P31" s="231">
        <v>0</v>
      </c>
      <c r="Q31" s="232">
        <v>22.2</v>
      </c>
      <c r="R31" s="231">
        <v>1</v>
      </c>
      <c r="S31" s="231">
        <v>15</v>
      </c>
      <c r="T31" s="233">
        <v>0</v>
      </c>
      <c r="U31" s="231">
        <v>0</v>
      </c>
      <c r="V31" s="231">
        <v>0</v>
      </c>
      <c r="W31" s="233">
        <v>0</v>
      </c>
      <c r="X31" s="231">
        <v>2</v>
      </c>
      <c r="Y31" s="231">
        <v>30</v>
      </c>
      <c r="Z31" s="233">
        <v>0</v>
      </c>
      <c r="AA31" s="238">
        <v>8</v>
      </c>
      <c r="AD31" s="238">
        <v>8</v>
      </c>
      <c r="AE31" s="238"/>
      <c r="AF31" s="238"/>
      <c r="AG31" s="238">
        <v>0</v>
      </c>
      <c r="AH31" t="str">
        <f>_xlfn.XLOOKUP(C31,Budget!$B$5:$B$203,Budget!$B$5:$B$203,"N/A",FALSE)</f>
        <v>Kings Heath Primary School</v>
      </c>
    </row>
    <row r="32" spans="1:34" x14ac:dyDescent="0.35">
      <c r="A32">
        <v>3302008</v>
      </c>
      <c r="B32" s="231">
        <v>2008</v>
      </c>
      <c r="C32" t="s">
        <v>863</v>
      </c>
      <c r="D32" s="231">
        <v>0</v>
      </c>
      <c r="E32" s="231">
        <v>41</v>
      </c>
      <c r="F32" s="231">
        <v>0</v>
      </c>
      <c r="G32" s="232">
        <v>41</v>
      </c>
      <c r="H32" s="231">
        <v>8</v>
      </c>
      <c r="I32" s="231">
        <v>0</v>
      </c>
      <c r="J32" s="232">
        <v>8</v>
      </c>
      <c r="K32" s="231">
        <v>0</v>
      </c>
      <c r="L32" s="231">
        <v>615</v>
      </c>
      <c r="M32" s="231">
        <v>0</v>
      </c>
      <c r="N32" s="232">
        <v>615</v>
      </c>
      <c r="O32" s="231">
        <v>120</v>
      </c>
      <c r="P32" s="231">
        <v>0</v>
      </c>
      <c r="Q32" s="232">
        <v>120</v>
      </c>
      <c r="R32" s="231">
        <v>12</v>
      </c>
      <c r="S32" s="231">
        <v>180</v>
      </c>
      <c r="T32" s="233">
        <v>30</v>
      </c>
      <c r="U32" s="231">
        <v>1</v>
      </c>
      <c r="V32" s="231">
        <v>15</v>
      </c>
      <c r="W32" s="233">
        <v>0</v>
      </c>
      <c r="X32" s="231">
        <v>16</v>
      </c>
      <c r="Y32" s="231">
        <v>240</v>
      </c>
      <c r="Z32" s="233">
        <v>45</v>
      </c>
      <c r="AA32" s="238">
        <v>14</v>
      </c>
      <c r="AD32" s="238">
        <v>1</v>
      </c>
      <c r="AE32" s="238"/>
      <c r="AF32" s="238"/>
      <c r="AG32" s="238">
        <v>0</v>
      </c>
      <c r="AH32" t="str">
        <f>_xlfn.XLOOKUP(C32,Budget!$B$5:$B$203,Budget!$B$5:$B$203,"N/A",FALSE)</f>
        <v>Shaw Hill Primary School</v>
      </c>
    </row>
    <row r="33" spans="1:34" x14ac:dyDescent="0.35">
      <c r="A33">
        <v>3302011</v>
      </c>
      <c r="B33" s="231">
        <v>2011</v>
      </c>
      <c r="C33" t="s">
        <v>864</v>
      </c>
      <c r="D33" s="231">
        <v>0</v>
      </c>
      <c r="E33" s="231">
        <v>37</v>
      </c>
      <c r="F33" s="231">
        <v>0</v>
      </c>
      <c r="G33" s="232">
        <v>37</v>
      </c>
      <c r="H33" s="231">
        <v>0</v>
      </c>
      <c r="I33" s="231">
        <v>0</v>
      </c>
      <c r="J33" s="232">
        <v>0</v>
      </c>
      <c r="K33" s="231">
        <v>0</v>
      </c>
      <c r="L33" s="231">
        <v>555</v>
      </c>
      <c r="M33" s="231">
        <v>0</v>
      </c>
      <c r="N33" s="232">
        <v>555</v>
      </c>
      <c r="O33" s="231">
        <v>0</v>
      </c>
      <c r="P33" s="231">
        <v>0</v>
      </c>
      <c r="Q33" s="232">
        <v>0</v>
      </c>
      <c r="R33" s="231">
        <v>2</v>
      </c>
      <c r="S33" s="231">
        <v>30</v>
      </c>
      <c r="T33" s="233">
        <v>0</v>
      </c>
      <c r="U33" s="231">
        <v>1</v>
      </c>
      <c r="V33" s="231">
        <v>15</v>
      </c>
      <c r="W33" s="233">
        <v>0</v>
      </c>
      <c r="X33" s="231">
        <v>3</v>
      </c>
      <c r="Y33" s="231">
        <v>45</v>
      </c>
      <c r="Z33" s="233">
        <v>0</v>
      </c>
      <c r="AA33" s="238">
        <v>12</v>
      </c>
      <c r="AD33" s="238">
        <v>0</v>
      </c>
      <c r="AE33" s="238"/>
      <c r="AF33" s="238"/>
      <c r="AG33" s="238">
        <v>0</v>
      </c>
      <c r="AH33" t="str">
        <f>_xlfn.XLOOKUP(C33,Budget!$B$5:$B$203,Budget!$B$5:$B$203,"N/A",FALSE)</f>
        <v>Wheelers Lane Primary School</v>
      </c>
    </row>
    <row r="34" spans="1:34" x14ac:dyDescent="0.35">
      <c r="A34">
        <v>3302014</v>
      </c>
      <c r="B34" s="231">
        <v>2014</v>
      </c>
      <c r="C34" t="s">
        <v>865</v>
      </c>
      <c r="D34" s="231">
        <v>0</v>
      </c>
      <c r="E34" s="231">
        <v>26</v>
      </c>
      <c r="F34" s="231">
        <v>0</v>
      </c>
      <c r="G34" s="232">
        <v>26</v>
      </c>
      <c r="H34" s="231">
        <v>0</v>
      </c>
      <c r="I34" s="231">
        <v>0</v>
      </c>
      <c r="J34" s="232">
        <v>0</v>
      </c>
      <c r="K34" s="231">
        <v>0</v>
      </c>
      <c r="L34" s="231">
        <v>390</v>
      </c>
      <c r="M34" s="231">
        <v>0</v>
      </c>
      <c r="N34" s="232">
        <v>390</v>
      </c>
      <c r="O34" s="231">
        <v>0</v>
      </c>
      <c r="P34" s="231">
        <v>0</v>
      </c>
      <c r="Q34" s="232">
        <v>0</v>
      </c>
      <c r="R34" s="231">
        <v>2</v>
      </c>
      <c r="S34" s="231">
        <v>30</v>
      </c>
      <c r="T34" s="233">
        <v>0</v>
      </c>
      <c r="U34" s="231">
        <v>14</v>
      </c>
      <c r="V34" s="231">
        <v>210</v>
      </c>
      <c r="W34" s="233">
        <v>0</v>
      </c>
      <c r="X34" s="231">
        <v>2</v>
      </c>
      <c r="Y34" s="231">
        <v>30</v>
      </c>
      <c r="Z34" s="233">
        <v>0</v>
      </c>
      <c r="AA34" s="238">
        <v>4</v>
      </c>
      <c r="AD34" s="238">
        <v>4</v>
      </c>
      <c r="AE34" s="238"/>
      <c r="AF34" s="238"/>
      <c r="AG34" s="238">
        <v>0</v>
      </c>
      <c r="AH34" t="str">
        <f>_xlfn.XLOOKUP(C34,Budget!$B$5:$B$203,Budget!$B$5:$B$203,"N/A",FALSE)</f>
        <v>Barford Primary School</v>
      </c>
    </row>
    <row r="35" spans="1:34" x14ac:dyDescent="0.35">
      <c r="A35">
        <v>3302015</v>
      </c>
      <c r="B35" s="231">
        <v>2015</v>
      </c>
      <c r="C35" t="s">
        <v>866</v>
      </c>
      <c r="D35" s="231">
        <v>0</v>
      </c>
      <c r="E35" s="231">
        <v>32</v>
      </c>
      <c r="F35" s="231">
        <v>0</v>
      </c>
      <c r="G35" s="232">
        <v>32</v>
      </c>
      <c r="H35" s="231">
        <v>0</v>
      </c>
      <c r="I35" s="231">
        <v>0</v>
      </c>
      <c r="J35" s="232">
        <v>0</v>
      </c>
      <c r="K35" s="231">
        <v>0</v>
      </c>
      <c r="L35" s="231">
        <v>480</v>
      </c>
      <c r="M35" s="231">
        <v>0</v>
      </c>
      <c r="N35" s="232">
        <v>480</v>
      </c>
      <c r="O35" s="231">
        <v>0</v>
      </c>
      <c r="P35" s="231">
        <v>0</v>
      </c>
      <c r="Q35" s="232">
        <v>0</v>
      </c>
      <c r="R35" s="231">
        <v>9</v>
      </c>
      <c r="S35" s="231">
        <v>135</v>
      </c>
      <c r="T35" s="233">
        <v>0</v>
      </c>
      <c r="U35" s="231">
        <v>8</v>
      </c>
      <c r="V35" s="231">
        <v>120</v>
      </c>
      <c r="W35" s="233">
        <v>0</v>
      </c>
      <c r="X35" s="231">
        <v>13</v>
      </c>
      <c r="Y35" s="231">
        <v>195</v>
      </c>
      <c r="Z35" s="233">
        <v>0</v>
      </c>
      <c r="AA35" s="238">
        <v>3</v>
      </c>
      <c r="AD35" s="238">
        <v>3</v>
      </c>
      <c r="AE35" s="238"/>
      <c r="AF35" s="238"/>
      <c r="AG35" s="238">
        <v>0</v>
      </c>
      <c r="AH35" t="str">
        <f>_xlfn.XLOOKUP(C35,Budget!$B$5:$B$203,Budget!$B$5:$B$203,"N/A",FALSE)</f>
        <v>James Watt Primary School</v>
      </c>
    </row>
    <row r="36" spans="1:34" x14ac:dyDescent="0.35">
      <c r="A36">
        <v>3302018</v>
      </c>
      <c r="B36" s="231">
        <v>2018</v>
      </c>
      <c r="C36" t="s">
        <v>867</v>
      </c>
      <c r="D36" s="231">
        <v>20</v>
      </c>
      <c r="E36" s="231">
        <v>22</v>
      </c>
      <c r="F36" s="231">
        <v>0</v>
      </c>
      <c r="G36" s="232">
        <v>22</v>
      </c>
      <c r="H36" s="231">
        <v>2</v>
      </c>
      <c r="I36" s="231">
        <v>0</v>
      </c>
      <c r="J36" s="232">
        <v>2</v>
      </c>
      <c r="K36" s="231">
        <v>300</v>
      </c>
      <c r="L36" s="231">
        <v>330</v>
      </c>
      <c r="M36" s="231">
        <v>0</v>
      </c>
      <c r="N36" s="232">
        <v>330</v>
      </c>
      <c r="O36" s="231">
        <v>30</v>
      </c>
      <c r="P36" s="231">
        <v>0</v>
      </c>
      <c r="Q36" s="232">
        <v>30</v>
      </c>
      <c r="R36" s="231">
        <v>17</v>
      </c>
      <c r="S36" s="231">
        <v>255</v>
      </c>
      <c r="T36" s="233">
        <v>30</v>
      </c>
      <c r="U36" s="231">
        <v>3</v>
      </c>
      <c r="V36" s="231">
        <v>45</v>
      </c>
      <c r="W36" s="233">
        <v>0</v>
      </c>
      <c r="X36" s="231">
        <v>1</v>
      </c>
      <c r="Y36" s="231">
        <v>15</v>
      </c>
      <c r="Z36" s="233">
        <v>0</v>
      </c>
      <c r="AA36" s="238">
        <v>18</v>
      </c>
      <c r="AD36" s="238">
        <v>0</v>
      </c>
      <c r="AE36" s="238"/>
      <c r="AF36" s="238"/>
      <c r="AG36" s="238">
        <v>0</v>
      </c>
      <c r="AH36" t="str">
        <f>_xlfn.XLOOKUP(C36,Budget!$B$5:$B$203,Budget!$B$5:$B$203,"N/A",FALSE)</f>
        <v>The Oaks Primary School</v>
      </c>
    </row>
    <row r="37" spans="1:34" x14ac:dyDescent="0.35">
      <c r="A37">
        <v>3302020</v>
      </c>
      <c r="B37" s="231">
        <v>2020</v>
      </c>
      <c r="C37" t="s">
        <v>868</v>
      </c>
      <c r="D37" s="231">
        <v>0</v>
      </c>
      <c r="E37" s="231">
        <v>47</v>
      </c>
      <c r="F37" s="231">
        <v>0</v>
      </c>
      <c r="G37" s="232">
        <v>47</v>
      </c>
      <c r="H37" s="231">
        <v>18</v>
      </c>
      <c r="I37" s="231">
        <v>0</v>
      </c>
      <c r="J37" s="232">
        <v>18</v>
      </c>
      <c r="K37" s="231">
        <v>0</v>
      </c>
      <c r="L37" s="231">
        <v>705</v>
      </c>
      <c r="M37" s="231">
        <v>0</v>
      </c>
      <c r="N37" s="232">
        <v>705</v>
      </c>
      <c r="O37" s="231">
        <v>270</v>
      </c>
      <c r="P37" s="231">
        <v>0</v>
      </c>
      <c r="Q37" s="232">
        <v>270</v>
      </c>
      <c r="R37" s="231">
        <v>0</v>
      </c>
      <c r="S37" s="231">
        <v>0</v>
      </c>
      <c r="T37" s="233">
        <v>0</v>
      </c>
      <c r="U37" s="231">
        <v>5</v>
      </c>
      <c r="V37" s="231">
        <v>75</v>
      </c>
      <c r="W37" s="233">
        <v>0</v>
      </c>
      <c r="X37" s="231">
        <v>19</v>
      </c>
      <c r="Y37" s="231">
        <v>285</v>
      </c>
      <c r="Z37" s="233">
        <v>120</v>
      </c>
      <c r="AA37" s="238">
        <v>1</v>
      </c>
      <c r="AD37" s="238">
        <v>0</v>
      </c>
      <c r="AE37" s="238"/>
      <c r="AF37" s="238"/>
      <c r="AG37" s="238">
        <v>0</v>
      </c>
      <c r="AH37" t="str">
        <f>_xlfn.XLOOKUP(C37,Budget!$B$5:$B$203,Budget!$B$5:$B$203,"N/A",FALSE)</f>
        <v>Acocks Green Primary School</v>
      </c>
    </row>
    <row r="38" spans="1:34" x14ac:dyDescent="0.35">
      <c r="A38">
        <v>3302021</v>
      </c>
      <c r="B38" s="231">
        <v>2021</v>
      </c>
      <c r="C38" t="s">
        <v>75</v>
      </c>
      <c r="D38" s="231">
        <v>0</v>
      </c>
      <c r="E38" s="231">
        <v>17</v>
      </c>
      <c r="F38" s="231">
        <v>1</v>
      </c>
      <c r="G38" s="232">
        <v>18</v>
      </c>
      <c r="H38" s="231">
        <v>0</v>
      </c>
      <c r="I38" s="231">
        <v>0</v>
      </c>
      <c r="J38" s="232">
        <v>0</v>
      </c>
      <c r="K38" s="231">
        <v>0</v>
      </c>
      <c r="L38" s="231">
        <v>255</v>
      </c>
      <c r="M38" s="231">
        <v>15</v>
      </c>
      <c r="N38" s="232">
        <v>270</v>
      </c>
      <c r="O38" s="231">
        <v>0</v>
      </c>
      <c r="P38" s="231">
        <v>0</v>
      </c>
      <c r="Q38" s="232">
        <v>0</v>
      </c>
      <c r="R38" s="231">
        <v>3</v>
      </c>
      <c r="S38" s="231">
        <v>45</v>
      </c>
      <c r="T38" s="233">
        <v>0</v>
      </c>
      <c r="U38" s="231">
        <v>5</v>
      </c>
      <c r="V38" s="231">
        <v>75</v>
      </c>
      <c r="W38" s="233">
        <v>0</v>
      </c>
      <c r="X38" s="231">
        <v>3</v>
      </c>
      <c r="Y38" s="231">
        <v>45</v>
      </c>
      <c r="Z38" s="233">
        <v>0</v>
      </c>
      <c r="AA38" s="238">
        <v>13</v>
      </c>
      <c r="AD38" s="238">
        <v>0</v>
      </c>
      <c r="AE38" s="238"/>
      <c r="AF38" s="238"/>
      <c r="AG38" s="238">
        <v>0</v>
      </c>
      <c r="AH38" t="str">
        <f>_xlfn.XLOOKUP(C38,Budget!$B$5:$B$203,Budget!$B$5:$B$203,"N/A",FALSE)</f>
        <v>PAGANEL PRIMARY SCHOOL</v>
      </c>
    </row>
    <row r="39" spans="1:34" x14ac:dyDescent="0.35">
      <c r="A39">
        <v>3302030</v>
      </c>
      <c r="B39" s="231">
        <v>2030</v>
      </c>
      <c r="C39" t="s">
        <v>870</v>
      </c>
      <c r="D39" s="231">
        <v>0</v>
      </c>
      <c r="E39" s="231">
        <v>49</v>
      </c>
      <c r="F39" s="231">
        <v>0</v>
      </c>
      <c r="G39" s="232">
        <v>49</v>
      </c>
      <c r="H39" s="231">
        <v>0</v>
      </c>
      <c r="I39" s="231">
        <v>0</v>
      </c>
      <c r="J39" s="232">
        <v>0</v>
      </c>
      <c r="K39" s="231">
        <v>0</v>
      </c>
      <c r="L39" s="231">
        <v>735</v>
      </c>
      <c r="M39" s="231">
        <v>0</v>
      </c>
      <c r="N39" s="232">
        <v>735</v>
      </c>
      <c r="O39" s="231">
        <v>0</v>
      </c>
      <c r="P39" s="231">
        <v>0</v>
      </c>
      <c r="Q39" s="232">
        <v>0</v>
      </c>
      <c r="R39" s="231">
        <v>1</v>
      </c>
      <c r="S39" s="231">
        <v>15</v>
      </c>
      <c r="T39" s="233">
        <v>0</v>
      </c>
      <c r="U39" s="231">
        <v>8</v>
      </c>
      <c r="V39" s="231">
        <v>120</v>
      </c>
      <c r="W39" s="233">
        <v>0</v>
      </c>
      <c r="X39" s="231">
        <v>35</v>
      </c>
      <c r="Y39" s="231">
        <v>525</v>
      </c>
      <c r="Z39" s="233">
        <v>0</v>
      </c>
      <c r="AA39" s="238">
        <v>10</v>
      </c>
      <c r="AD39" s="238">
        <v>0</v>
      </c>
      <c r="AE39" s="238"/>
      <c r="AF39" s="238"/>
      <c r="AG39" s="238">
        <v>0</v>
      </c>
      <c r="AH39" t="str">
        <f>_xlfn.XLOOKUP(C39,Budget!$B$5:$B$203,Budget!$B$5:$B$203,"N/A",FALSE)</f>
        <v>Bordesley Green Primary School</v>
      </c>
    </row>
    <row r="40" spans="1:34" x14ac:dyDescent="0.35">
      <c r="A40">
        <v>3302036</v>
      </c>
      <c r="B40" s="231">
        <v>2036</v>
      </c>
      <c r="C40" t="s">
        <v>871</v>
      </c>
      <c r="D40" s="231">
        <v>0</v>
      </c>
      <c r="E40" s="231">
        <v>21</v>
      </c>
      <c r="F40" s="231">
        <v>0</v>
      </c>
      <c r="G40" s="232">
        <v>21</v>
      </c>
      <c r="H40" s="231">
        <v>0</v>
      </c>
      <c r="I40" s="231">
        <v>0</v>
      </c>
      <c r="J40" s="232">
        <v>0</v>
      </c>
      <c r="K40" s="231">
        <v>0</v>
      </c>
      <c r="L40" s="231">
        <v>315</v>
      </c>
      <c r="M40" s="231">
        <v>0</v>
      </c>
      <c r="N40" s="232">
        <v>315</v>
      </c>
      <c r="O40" s="231">
        <v>0</v>
      </c>
      <c r="P40" s="231">
        <v>0</v>
      </c>
      <c r="Q40" s="232">
        <v>0</v>
      </c>
      <c r="R40" s="231">
        <v>1</v>
      </c>
      <c r="S40" s="231">
        <v>15</v>
      </c>
      <c r="T40" s="233">
        <v>0</v>
      </c>
      <c r="U40" s="231">
        <v>12</v>
      </c>
      <c r="V40" s="231">
        <v>180</v>
      </c>
      <c r="W40" s="233">
        <v>0</v>
      </c>
      <c r="X40" s="231">
        <v>2</v>
      </c>
      <c r="Y40" s="231">
        <v>30</v>
      </c>
      <c r="Z40" s="233">
        <v>0</v>
      </c>
      <c r="AA40" s="238">
        <v>5</v>
      </c>
      <c r="AD40" s="238">
        <v>5</v>
      </c>
      <c r="AE40" s="238"/>
      <c r="AF40" s="238"/>
      <c r="AG40" s="238">
        <v>0</v>
      </c>
      <c r="AH40" t="str">
        <f>_xlfn.XLOOKUP(C40,Budget!$B$5:$B$203,Budget!$B$5:$B$203,"N/A",FALSE)</f>
        <v>Erdington Hall Primary School</v>
      </c>
    </row>
    <row r="41" spans="1:34" x14ac:dyDescent="0.35">
      <c r="A41">
        <v>3302037</v>
      </c>
      <c r="B41" s="231">
        <v>2037</v>
      </c>
      <c r="C41" t="s">
        <v>872</v>
      </c>
      <c r="D41" s="231">
        <v>0</v>
      </c>
      <c r="E41" s="231">
        <v>36</v>
      </c>
      <c r="F41" s="231">
        <v>0</v>
      </c>
      <c r="G41" s="232">
        <v>36</v>
      </c>
      <c r="H41" s="231">
        <v>7</v>
      </c>
      <c r="I41" s="231">
        <v>0</v>
      </c>
      <c r="J41" s="232">
        <v>7</v>
      </c>
      <c r="K41" s="231">
        <v>0</v>
      </c>
      <c r="L41" s="231">
        <v>540</v>
      </c>
      <c r="M41" s="231">
        <v>0</v>
      </c>
      <c r="N41" s="232">
        <v>540</v>
      </c>
      <c r="O41" s="231">
        <v>105</v>
      </c>
      <c r="P41" s="231">
        <v>0</v>
      </c>
      <c r="Q41" s="232">
        <v>105</v>
      </c>
      <c r="R41" s="231">
        <v>0</v>
      </c>
      <c r="S41" s="231">
        <v>0</v>
      </c>
      <c r="T41" s="233">
        <v>0</v>
      </c>
      <c r="U41" s="231">
        <v>3</v>
      </c>
      <c r="V41" s="231">
        <v>45</v>
      </c>
      <c r="W41" s="233">
        <v>15</v>
      </c>
      <c r="X41" s="231">
        <v>16</v>
      </c>
      <c r="Y41" s="231">
        <v>240</v>
      </c>
      <c r="Z41" s="233">
        <v>45</v>
      </c>
      <c r="AA41" s="238">
        <v>5</v>
      </c>
      <c r="AD41" s="238">
        <v>0</v>
      </c>
      <c r="AE41" s="238"/>
      <c r="AF41" s="238"/>
      <c r="AG41" s="238">
        <v>0</v>
      </c>
      <c r="AH41" t="str">
        <f>_xlfn.XLOOKUP(C41,Budget!$B$5:$B$203,Budget!$B$5:$B$203,"N/A",FALSE)</f>
        <v>Slade Primary School</v>
      </c>
    </row>
    <row r="42" spans="1:34" x14ac:dyDescent="0.35">
      <c r="A42">
        <v>3302038</v>
      </c>
      <c r="B42" s="231">
        <v>2038</v>
      </c>
      <c r="C42" t="s">
        <v>873</v>
      </c>
      <c r="D42" s="231">
        <v>0</v>
      </c>
      <c r="E42" s="231">
        <v>2</v>
      </c>
      <c r="F42" s="231">
        <v>0</v>
      </c>
      <c r="G42" s="232">
        <v>2</v>
      </c>
      <c r="H42" s="231">
        <v>0</v>
      </c>
      <c r="I42" s="231">
        <v>0</v>
      </c>
      <c r="J42" s="232">
        <v>0</v>
      </c>
      <c r="K42" s="231">
        <v>0</v>
      </c>
      <c r="L42" s="231">
        <v>30</v>
      </c>
      <c r="M42" s="231">
        <v>0</v>
      </c>
      <c r="N42" s="232">
        <v>30</v>
      </c>
      <c r="O42" s="231">
        <v>0</v>
      </c>
      <c r="P42" s="231">
        <v>0</v>
      </c>
      <c r="Q42" s="232">
        <v>0</v>
      </c>
      <c r="R42" s="231">
        <v>1</v>
      </c>
      <c r="S42" s="231">
        <v>15</v>
      </c>
      <c r="T42" s="233">
        <v>0</v>
      </c>
      <c r="U42" s="231">
        <v>0</v>
      </c>
      <c r="V42" s="231">
        <v>0</v>
      </c>
      <c r="W42" s="233">
        <v>0</v>
      </c>
      <c r="X42" s="231">
        <v>1</v>
      </c>
      <c r="Y42" s="231">
        <v>15</v>
      </c>
      <c r="Z42" s="233">
        <v>0</v>
      </c>
      <c r="AA42" s="238">
        <v>1</v>
      </c>
      <c r="AD42" s="238">
        <v>0</v>
      </c>
      <c r="AE42" s="238"/>
      <c r="AF42" s="238"/>
      <c r="AG42" s="238">
        <v>0</v>
      </c>
      <c r="AH42" t="str">
        <f>_xlfn.XLOOKUP(C42,Budget!$B$5:$B$203,Budget!$B$5:$B$203,"N/A",FALSE)</f>
        <v>Nansen Primary School</v>
      </c>
    </row>
    <row r="43" spans="1:34" x14ac:dyDescent="0.35">
      <c r="A43">
        <v>3302039</v>
      </c>
      <c r="B43" s="231">
        <v>2039</v>
      </c>
      <c r="C43" t="s">
        <v>874</v>
      </c>
      <c r="D43" s="231">
        <v>0</v>
      </c>
      <c r="E43" s="231">
        <v>47</v>
      </c>
      <c r="F43" s="231">
        <v>0</v>
      </c>
      <c r="G43" s="232">
        <v>47</v>
      </c>
      <c r="H43" s="231">
        <v>0</v>
      </c>
      <c r="I43" s="231">
        <v>0</v>
      </c>
      <c r="J43" s="232">
        <v>0</v>
      </c>
      <c r="K43" s="231">
        <v>0</v>
      </c>
      <c r="L43" s="231">
        <v>705</v>
      </c>
      <c r="M43" s="231">
        <v>0</v>
      </c>
      <c r="N43" s="232">
        <v>705</v>
      </c>
      <c r="O43" s="231">
        <v>0</v>
      </c>
      <c r="P43" s="231">
        <v>0</v>
      </c>
      <c r="Q43" s="232">
        <v>0</v>
      </c>
      <c r="R43" s="231">
        <v>0</v>
      </c>
      <c r="S43" s="231">
        <v>0</v>
      </c>
      <c r="T43" s="233">
        <v>0</v>
      </c>
      <c r="U43" s="231">
        <v>4</v>
      </c>
      <c r="V43" s="231">
        <v>60</v>
      </c>
      <c r="W43" s="233">
        <v>0</v>
      </c>
      <c r="X43" s="231">
        <v>25</v>
      </c>
      <c r="Y43" s="231">
        <v>375</v>
      </c>
      <c r="Z43" s="233">
        <v>0</v>
      </c>
      <c r="AA43" s="238">
        <v>13</v>
      </c>
      <c r="AD43" s="238">
        <v>0</v>
      </c>
      <c r="AE43" s="238"/>
      <c r="AF43" s="238"/>
      <c r="AG43" s="238">
        <v>0</v>
      </c>
      <c r="AH43" t="str">
        <f>_xlfn.XLOOKUP(C43,Budget!$B$5:$B$203,Budget!$B$5:$B$203,"N/A",FALSE)</f>
        <v>Canterbury Cross Primary School</v>
      </c>
    </row>
    <row r="44" spans="1:34" x14ac:dyDescent="0.35">
      <c r="A44">
        <v>3302040</v>
      </c>
      <c r="B44" s="231">
        <v>2040</v>
      </c>
      <c r="C44" t="s">
        <v>875</v>
      </c>
      <c r="D44" s="231">
        <v>0</v>
      </c>
      <c r="E44" s="231">
        <v>21</v>
      </c>
      <c r="F44" s="231">
        <v>0</v>
      </c>
      <c r="G44" s="232">
        <v>21</v>
      </c>
      <c r="H44" s="231">
        <v>0</v>
      </c>
      <c r="I44" s="231">
        <v>0</v>
      </c>
      <c r="J44" s="232">
        <v>0</v>
      </c>
      <c r="K44" s="231">
        <v>0</v>
      </c>
      <c r="L44" s="231">
        <v>315</v>
      </c>
      <c r="M44" s="231">
        <v>0</v>
      </c>
      <c r="N44" s="232">
        <v>315</v>
      </c>
      <c r="O44" s="231">
        <v>0</v>
      </c>
      <c r="P44" s="231">
        <v>0</v>
      </c>
      <c r="Q44" s="232">
        <v>0</v>
      </c>
      <c r="R44" s="231">
        <v>0</v>
      </c>
      <c r="S44" s="231">
        <v>0</v>
      </c>
      <c r="T44" s="233">
        <v>0</v>
      </c>
      <c r="U44" s="231">
        <v>0</v>
      </c>
      <c r="V44" s="231">
        <v>0</v>
      </c>
      <c r="W44" s="233">
        <v>0</v>
      </c>
      <c r="X44" s="231">
        <v>0</v>
      </c>
      <c r="Y44" s="231">
        <v>0</v>
      </c>
      <c r="Z44" s="233">
        <v>0</v>
      </c>
      <c r="AA44" s="238">
        <v>4</v>
      </c>
      <c r="AD44" s="238">
        <v>0</v>
      </c>
      <c r="AE44" s="238"/>
      <c r="AF44" s="238"/>
      <c r="AG44" s="238">
        <v>0</v>
      </c>
      <c r="AH44" t="str">
        <f>_xlfn.XLOOKUP(C44,Budget!$B$5:$B$203,Budget!$B$5:$B$203,"N/A",FALSE)</f>
        <v>Cherry Orchard Primary School</v>
      </c>
    </row>
    <row r="45" spans="1:34" x14ac:dyDescent="0.35">
      <c r="A45">
        <v>3302048</v>
      </c>
      <c r="B45" s="231">
        <v>2048</v>
      </c>
      <c r="C45" t="s">
        <v>1198</v>
      </c>
      <c r="D45" s="231">
        <v>0</v>
      </c>
      <c r="E45" s="231">
        <v>5</v>
      </c>
      <c r="F45" s="231">
        <v>0</v>
      </c>
      <c r="G45" s="232">
        <v>5</v>
      </c>
      <c r="H45" s="231">
        <v>0</v>
      </c>
      <c r="I45" s="231">
        <v>0</v>
      </c>
      <c r="J45" s="232">
        <v>0</v>
      </c>
      <c r="K45" s="231">
        <v>0</v>
      </c>
      <c r="L45" s="231">
        <v>75</v>
      </c>
      <c r="M45" s="231">
        <v>0</v>
      </c>
      <c r="N45" s="232">
        <v>75</v>
      </c>
      <c r="O45" s="231">
        <v>0</v>
      </c>
      <c r="P45" s="231">
        <v>0</v>
      </c>
      <c r="Q45" s="232">
        <v>0</v>
      </c>
      <c r="R45" s="231">
        <v>0</v>
      </c>
      <c r="S45" s="231">
        <v>0</v>
      </c>
      <c r="T45" s="233">
        <v>0</v>
      </c>
      <c r="U45" s="231">
        <v>5</v>
      </c>
      <c r="V45" s="231">
        <v>75</v>
      </c>
      <c r="W45" s="233">
        <v>0</v>
      </c>
      <c r="X45" s="231">
        <v>0</v>
      </c>
      <c r="Y45" s="231">
        <v>0</v>
      </c>
      <c r="Z45" s="233">
        <v>0</v>
      </c>
      <c r="AA45" s="238">
        <v>2</v>
      </c>
      <c r="AD45" s="238">
        <v>0</v>
      </c>
      <c r="AE45" s="238"/>
      <c r="AF45" s="238"/>
      <c r="AG45" s="238">
        <v>0</v>
      </c>
      <c r="AH45" t="str">
        <f>_xlfn.XLOOKUP(C45,Budget!$B$5:$B$203,Budget!$B$5:$B$203,"N/A",FALSE)</f>
        <v>Nechells Primary E-ACT Academy</v>
      </c>
    </row>
    <row r="46" spans="1:34" x14ac:dyDescent="0.35">
      <c r="A46">
        <v>3302054</v>
      </c>
      <c r="B46" s="231">
        <v>2054</v>
      </c>
      <c r="C46" t="s">
        <v>876</v>
      </c>
      <c r="D46" s="231">
        <v>0</v>
      </c>
      <c r="E46" s="231">
        <v>49</v>
      </c>
      <c r="F46" s="231">
        <v>0</v>
      </c>
      <c r="G46" s="232">
        <v>49</v>
      </c>
      <c r="H46" s="231">
        <v>0</v>
      </c>
      <c r="I46" s="231">
        <v>0</v>
      </c>
      <c r="J46" s="232">
        <v>0</v>
      </c>
      <c r="K46" s="231">
        <v>0</v>
      </c>
      <c r="L46" s="231">
        <v>735</v>
      </c>
      <c r="M46" s="231">
        <v>0</v>
      </c>
      <c r="N46" s="232">
        <v>735</v>
      </c>
      <c r="O46" s="231">
        <v>0</v>
      </c>
      <c r="P46" s="231">
        <v>0</v>
      </c>
      <c r="Q46" s="232">
        <v>0</v>
      </c>
      <c r="R46" s="231">
        <v>4</v>
      </c>
      <c r="S46" s="231">
        <v>60</v>
      </c>
      <c r="T46" s="233">
        <v>0</v>
      </c>
      <c r="U46" s="231">
        <v>3</v>
      </c>
      <c r="V46" s="231">
        <v>45</v>
      </c>
      <c r="W46" s="233">
        <v>0</v>
      </c>
      <c r="X46" s="231">
        <v>9</v>
      </c>
      <c r="Y46" s="231">
        <v>135</v>
      </c>
      <c r="Z46" s="233">
        <v>0</v>
      </c>
      <c r="AA46" s="238">
        <v>1</v>
      </c>
      <c r="AD46" s="238">
        <v>0</v>
      </c>
      <c r="AE46" s="238"/>
      <c r="AF46" s="238"/>
      <c r="AG46" s="238">
        <v>1</v>
      </c>
      <c r="AH46" t="str">
        <f>_xlfn.XLOOKUP(C46,Budget!$B$5:$B$203,Budget!$B$5:$B$203,"N/A",FALSE)</f>
        <v>Colmore Infant and Nursery School</v>
      </c>
    </row>
    <row r="47" spans="1:34" x14ac:dyDescent="0.35">
      <c r="A47">
        <v>3302055</v>
      </c>
      <c r="B47" s="231">
        <v>2055</v>
      </c>
      <c r="C47" t="s">
        <v>877</v>
      </c>
      <c r="D47" s="231">
        <v>0</v>
      </c>
      <c r="E47" s="231">
        <v>29</v>
      </c>
      <c r="F47" s="231">
        <v>0</v>
      </c>
      <c r="G47" s="232">
        <v>29</v>
      </c>
      <c r="H47" s="231">
        <v>16</v>
      </c>
      <c r="I47" s="231">
        <v>0</v>
      </c>
      <c r="J47" s="232">
        <v>16</v>
      </c>
      <c r="K47" s="231">
        <v>0</v>
      </c>
      <c r="L47" s="231">
        <v>432</v>
      </c>
      <c r="M47" s="231">
        <v>0</v>
      </c>
      <c r="N47" s="232">
        <v>432</v>
      </c>
      <c r="O47" s="231">
        <v>240</v>
      </c>
      <c r="P47" s="231">
        <v>0</v>
      </c>
      <c r="Q47" s="232">
        <v>240</v>
      </c>
      <c r="R47" s="231">
        <v>0</v>
      </c>
      <c r="S47" s="231">
        <v>0</v>
      </c>
      <c r="T47" s="233">
        <v>0</v>
      </c>
      <c r="U47" s="231">
        <v>3</v>
      </c>
      <c r="V47" s="231">
        <v>45</v>
      </c>
      <c r="W47" s="233">
        <v>30</v>
      </c>
      <c r="X47" s="231">
        <v>4</v>
      </c>
      <c r="Y47" s="231">
        <v>57</v>
      </c>
      <c r="Z47" s="233">
        <v>30</v>
      </c>
      <c r="AA47" s="238">
        <v>2</v>
      </c>
      <c r="AD47" s="238">
        <v>0</v>
      </c>
      <c r="AE47" s="238"/>
      <c r="AF47" s="238"/>
      <c r="AG47" s="238">
        <v>0</v>
      </c>
      <c r="AH47" t="str">
        <f>_xlfn.XLOOKUP(C47,Budget!$B$5:$B$203,Budget!$B$5:$B$203,"N/A",FALSE)</f>
        <v>Cotteridge Primary School</v>
      </c>
    </row>
    <row r="48" spans="1:34" x14ac:dyDescent="0.35">
      <c r="A48">
        <v>3302056</v>
      </c>
      <c r="B48" s="231">
        <v>2056</v>
      </c>
      <c r="C48" t="s">
        <v>878</v>
      </c>
      <c r="D48" s="231">
        <v>0</v>
      </c>
      <c r="E48" s="231">
        <v>31</v>
      </c>
      <c r="F48" s="231">
        <v>0</v>
      </c>
      <c r="G48" s="232">
        <v>31</v>
      </c>
      <c r="H48" s="231">
        <v>1</v>
      </c>
      <c r="I48" s="231">
        <v>0</v>
      </c>
      <c r="J48" s="232">
        <v>1</v>
      </c>
      <c r="K48" s="231">
        <v>0</v>
      </c>
      <c r="L48" s="231">
        <v>465</v>
      </c>
      <c r="M48" s="231">
        <v>0</v>
      </c>
      <c r="N48" s="232">
        <v>465</v>
      </c>
      <c r="O48" s="231">
        <v>15</v>
      </c>
      <c r="P48" s="231">
        <v>0</v>
      </c>
      <c r="Q48" s="232">
        <v>15</v>
      </c>
      <c r="R48" s="231">
        <v>6</v>
      </c>
      <c r="S48" s="231">
        <v>90</v>
      </c>
      <c r="T48" s="233">
        <v>0</v>
      </c>
      <c r="U48" s="231">
        <v>13</v>
      </c>
      <c r="V48" s="231">
        <v>195</v>
      </c>
      <c r="W48" s="233">
        <v>15</v>
      </c>
      <c r="X48" s="231">
        <v>6</v>
      </c>
      <c r="Y48" s="231">
        <v>90</v>
      </c>
      <c r="Z48" s="233">
        <v>0</v>
      </c>
      <c r="AA48" s="238">
        <v>4</v>
      </c>
      <c r="AD48" s="238">
        <v>4</v>
      </c>
      <c r="AE48" s="238"/>
      <c r="AF48" s="238"/>
      <c r="AG48" s="238">
        <v>0</v>
      </c>
      <c r="AH48" t="str">
        <f>_xlfn.XLOOKUP(C48,Budget!$B$5:$B$203,Budget!$B$5:$B$203,"N/A",FALSE)</f>
        <v>Ark Tindal Primary Academy</v>
      </c>
    </row>
    <row r="49" spans="1:34" x14ac:dyDescent="0.35">
      <c r="A49">
        <v>3302057</v>
      </c>
      <c r="B49" s="231">
        <v>2057</v>
      </c>
      <c r="C49" t="s">
        <v>879</v>
      </c>
      <c r="D49" s="231">
        <v>0</v>
      </c>
      <c r="E49" s="231">
        <v>31</v>
      </c>
      <c r="F49" s="231">
        <v>0</v>
      </c>
      <c r="G49" s="232">
        <v>31</v>
      </c>
      <c r="H49" s="231">
        <v>0</v>
      </c>
      <c r="I49" s="231">
        <v>0</v>
      </c>
      <c r="J49" s="232">
        <v>0</v>
      </c>
      <c r="K49" s="231">
        <v>0</v>
      </c>
      <c r="L49" s="231">
        <v>465</v>
      </c>
      <c r="M49" s="231">
        <v>0</v>
      </c>
      <c r="N49" s="232">
        <v>465</v>
      </c>
      <c r="O49" s="231">
        <v>0</v>
      </c>
      <c r="P49" s="231">
        <v>0</v>
      </c>
      <c r="Q49" s="232">
        <v>0</v>
      </c>
      <c r="R49" s="231">
        <v>6</v>
      </c>
      <c r="S49" s="231">
        <v>90</v>
      </c>
      <c r="T49" s="233">
        <v>0</v>
      </c>
      <c r="U49" s="231">
        <v>14</v>
      </c>
      <c r="V49" s="231">
        <v>210</v>
      </c>
      <c r="W49" s="233">
        <v>0</v>
      </c>
      <c r="X49" s="231">
        <v>9</v>
      </c>
      <c r="Y49" s="231">
        <v>135</v>
      </c>
      <c r="Z49" s="233">
        <v>0</v>
      </c>
      <c r="AA49" s="238">
        <v>12</v>
      </c>
      <c r="AD49" s="238">
        <v>12</v>
      </c>
      <c r="AE49" s="238"/>
      <c r="AF49" s="238"/>
      <c r="AG49" s="238">
        <v>0</v>
      </c>
      <c r="AH49" t="str">
        <f>_xlfn.XLOOKUP(C49,Budget!$B$5:$B$203,Budget!$B$5:$B$203,"N/A",FALSE)</f>
        <v>Percy Shurmer Academy</v>
      </c>
    </row>
    <row r="50" spans="1:34" x14ac:dyDescent="0.35">
      <c r="A50">
        <v>3302058</v>
      </c>
      <c r="B50" s="231">
        <v>2058</v>
      </c>
      <c r="C50" t="s">
        <v>880</v>
      </c>
      <c r="D50" s="231">
        <v>0</v>
      </c>
      <c r="E50" s="231">
        <v>27</v>
      </c>
      <c r="F50" s="231">
        <v>0</v>
      </c>
      <c r="G50" s="232">
        <v>27</v>
      </c>
      <c r="H50" s="231">
        <v>12</v>
      </c>
      <c r="I50" s="231">
        <v>0</v>
      </c>
      <c r="J50" s="232">
        <v>12</v>
      </c>
      <c r="K50" s="231">
        <v>0</v>
      </c>
      <c r="L50" s="231">
        <v>405</v>
      </c>
      <c r="M50" s="231">
        <v>0</v>
      </c>
      <c r="N50" s="232">
        <v>405</v>
      </c>
      <c r="O50" s="231">
        <v>180</v>
      </c>
      <c r="P50" s="231">
        <v>0</v>
      </c>
      <c r="Q50" s="232">
        <v>180</v>
      </c>
      <c r="R50" s="231">
        <v>4</v>
      </c>
      <c r="S50" s="231">
        <v>60</v>
      </c>
      <c r="T50" s="233">
        <v>45</v>
      </c>
      <c r="U50" s="231">
        <v>12</v>
      </c>
      <c r="V50" s="231">
        <v>180</v>
      </c>
      <c r="W50" s="233">
        <v>45</v>
      </c>
      <c r="X50" s="231">
        <v>7</v>
      </c>
      <c r="Y50" s="231">
        <v>105</v>
      </c>
      <c r="Z50" s="233">
        <v>30</v>
      </c>
      <c r="AA50" s="238">
        <v>15</v>
      </c>
      <c r="AD50" s="238">
        <v>10</v>
      </c>
      <c r="AE50" s="238"/>
      <c r="AF50" s="238"/>
      <c r="AG50" s="238">
        <v>0</v>
      </c>
      <c r="AH50" t="str">
        <f>_xlfn.XLOOKUP(C50,Budget!$B$5:$B$203,Budget!$B$5:$B$203,"N/A",FALSE)</f>
        <v>Shirestone Academy</v>
      </c>
    </row>
    <row r="51" spans="1:34" x14ac:dyDescent="0.35">
      <c r="A51">
        <v>3302059</v>
      </c>
      <c r="B51" s="231">
        <v>2059</v>
      </c>
      <c r="C51" t="s">
        <v>881</v>
      </c>
      <c r="D51" s="231">
        <v>0</v>
      </c>
      <c r="E51" s="231">
        <v>13</v>
      </c>
      <c r="F51" s="231">
        <v>0</v>
      </c>
      <c r="G51" s="232">
        <v>13</v>
      </c>
      <c r="H51" s="231">
        <v>0</v>
      </c>
      <c r="I51" s="231">
        <v>0</v>
      </c>
      <c r="J51" s="232">
        <v>0</v>
      </c>
      <c r="K51" s="231">
        <v>0</v>
      </c>
      <c r="L51" s="231">
        <v>195</v>
      </c>
      <c r="M51" s="231">
        <v>0</v>
      </c>
      <c r="N51" s="232">
        <v>195</v>
      </c>
      <c r="O51" s="231">
        <v>0</v>
      </c>
      <c r="P51" s="231">
        <v>0</v>
      </c>
      <c r="Q51" s="232">
        <v>0</v>
      </c>
      <c r="R51" s="231">
        <v>0</v>
      </c>
      <c r="S51" s="231">
        <v>0</v>
      </c>
      <c r="T51" s="233">
        <v>0</v>
      </c>
      <c r="U51" s="231">
        <v>13</v>
      </c>
      <c r="V51" s="231">
        <v>195</v>
      </c>
      <c r="W51" s="233">
        <v>0</v>
      </c>
      <c r="X51" s="231">
        <v>0</v>
      </c>
      <c r="Y51" s="231">
        <v>0</v>
      </c>
      <c r="Z51" s="233">
        <v>0</v>
      </c>
      <c r="AA51" s="238">
        <v>7</v>
      </c>
      <c r="AD51" s="238">
        <v>7</v>
      </c>
      <c r="AE51" s="238"/>
      <c r="AF51" s="238"/>
      <c r="AG51" s="238">
        <v>0</v>
      </c>
      <c r="AH51" t="str">
        <f>_xlfn.XLOOKUP(C51,Budget!$B$5:$B$203,Budget!$B$5:$B$203,"N/A",FALSE)</f>
        <v>St Clement's Church of England Academy</v>
      </c>
    </row>
    <row r="52" spans="1:34" x14ac:dyDescent="0.35">
      <c r="A52">
        <v>3302060</v>
      </c>
      <c r="B52" s="231">
        <v>2060</v>
      </c>
      <c r="C52" t="s">
        <v>882</v>
      </c>
      <c r="D52" s="231">
        <v>0</v>
      </c>
      <c r="E52" s="231">
        <v>23</v>
      </c>
      <c r="F52" s="231">
        <v>0</v>
      </c>
      <c r="G52" s="232">
        <v>23</v>
      </c>
      <c r="H52" s="231">
        <v>0</v>
      </c>
      <c r="I52" s="231">
        <v>0</v>
      </c>
      <c r="J52" s="232">
        <v>0</v>
      </c>
      <c r="K52" s="231">
        <v>0</v>
      </c>
      <c r="L52" s="231">
        <v>345</v>
      </c>
      <c r="M52" s="231">
        <v>0</v>
      </c>
      <c r="N52" s="232">
        <v>345</v>
      </c>
      <c r="O52" s="231">
        <v>0</v>
      </c>
      <c r="P52" s="231">
        <v>0</v>
      </c>
      <c r="Q52" s="232">
        <v>0</v>
      </c>
      <c r="R52" s="231">
        <v>18</v>
      </c>
      <c r="S52" s="231">
        <v>270</v>
      </c>
      <c r="T52" s="233">
        <v>0</v>
      </c>
      <c r="U52" s="231">
        <v>5</v>
      </c>
      <c r="V52" s="231">
        <v>75</v>
      </c>
      <c r="W52" s="233">
        <v>0</v>
      </c>
      <c r="X52" s="231">
        <v>0</v>
      </c>
      <c r="Y52" s="231">
        <v>0</v>
      </c>
      <c r="Z52" s="233">
        <v>0</v>
      </c>
      <c r="AA52" s="238">
        <v>15</v>
      </c>
      <c r="AD52" s="238">
        <v>14</v>
      </c>
      <c r="AE52" s="238"/>
      <c r="AF52" s="238"/>
      <c r="AG52" s="238">
        <v>0</v>
      </c>
      <c r="AH52" t="str">
        <f>_xlfn.XLOOKUP(C52,Budget!$B$5:$B$203,Budget!$B$5:$B$203,"N/A",FALSE)</f>
        <v>Cromwell Primary School</v>
      </c>
    </row>
    <row r="53" spans="1:34" x14ac:dyDescent="0.35">
      <c r="A53">
        <v>3302062</v>
      </c>
      <c r="B53" s="231">
        <v>2062</v>
      </c>
      <c r="C53" t="s">
        <v>883</v>
      </c>
      <c r="D53" s="231">
        <v>0</v>
      </c>
      <c r="E53" s="231">
        <v>36</v>
      </c>
      <c r="F53" s="231">
        <v>0</v>
      </c>
      <c r="G53" s="232">
        <v>36</v>
      </c>
      <c r="H53" s="231">
        <v>0</v>
      </c>
      <c r="I53" s="231">
        <v>0</v>
      </c>
      <c r="J53" s="232">
        <v>0</v>
      </c>
      <c r="K53" s="231">
        <v>0</v>
      </c>
      <c r="L53" s="231">
        <v>540</v>
      </c>
      <c r="M53" s="231">
        <v>0</v>
      </c>
      <c r="N53" s="232">
        <v>540</v>
      </c>
      <c r="O53" s="231">
        <v>0</v>
      </c>
      <c r="P53" s="231">
        <v>0</v>
      </c>
      <c r="Q53" s="232">
        <v>0</v>
      </c>
      <c r="R53" s="231">
        <v>4</v>
      </c>
      <c r="S53" s="231">
        <v>60</v>
      </c>
      <c r="T53" s="233">
        <v>0</v>
      </c>
      <c r="U53" s="231">
        <v>8</v>
      </c>
      <c r="V53" s="231">
        <v>120</v>
      </c>
      <c r="W53" s="233">
        <v>0</v>
      </c>
      <c r="X53" s="231">
        <v>10</v>
      </c>
      <c r="Y53" s="231">
        <v>150</v>
      </c>
      <c r="Z53" s="233">
        <v>0</v>
      </c>
      <c r="AA53" s="238">
        <v>12</v>
      </c>
      <c r="AD53" s="238">
        <v>0</v>
      </c>
      <c r="AE53" s="238"/>
      <c r="AF53" s="238"/>
      <c r="AG53" s="238">
        <v>0</v>
      </c>
      <c r="AH53" t="str">
        <f>_xlfn.XLOOKUP(C53,Budget!$B$5:$B$203,Budget!$B$5:$B$203,"N/A",FALSE)</f>
        <v>Anderton Park Primary School</v>
      </c>
    </row>
    <row r="54" spans="1:34" x14ac:dyDescent="0.35">
      <c r="A54">
        <v>3302063</v>
      </c>
      <c r="B54" s="231">
        <v>2063</v>
      </c>
      <c r="C54" t="s">
        <v>884</v>
      </c>
      <c r="D54" s="231">
        <v>0</v>
      </c>
      <c r="E54" s="231">
        <v>30</v>
      </c>
      <c r="F54" s="231">
        <v>0</v>
      </c>
      <c r="G54" s="232">
        <v>30</v>
      </c>
      <c r="H54" s="231">
        <v>0</v>
      </c>
      <c r="I54" s="231">
        <v>0</v>
      </c>
      <c r="J54" s="232">
        <v>0</v>
      </c>
      <c r="K54" s="231">
        <v>0</v>
      </c>
      <c r="L54" s="231">
        <v>450</v>
      </c>
      <c r="M54" s="231">
        <v>0</v>
      </c>
      <c r="N54" s="232">
        <v>450</v>
      </c>
      <c r="O54" s="231">
        <v>0</v>
      </c>
      <c r="P54" s="231">
        <v>0</v>
      </c>
      <c r="Q54" s="232">
        <v>0</v>
      </c>
      <c r="R54" s="231">
        <v>17</v>
      </c>
      <c r="S54" s="231">
        <v>255</v>
      </c>
      <c r="T54" s="233">
        <v>0</v>
      </c>
      <c r="U54" s="231">
        <v>1</v>
      </c>
      <c r="V54" s="231">
        <v>15</v>
      </c>
      <c r="W54" s="233">
        <v>0</v>
      </c>
      <c r="X54" s="231">
        <v>12</v>
      </c>
      <c r="Y54" s="231">
        <v>180</v>
      </c>
      <c r="Z54" s="233">
        <v>0</v>
      </c>
      <c r="AA54" s="238">
        <v>14</v>
      </c>
      <c r="AD54" s="238">
        <v>0</v>
      </c>
      <c r="AE54" s="238"/>
      <c r="AF54" s="238"/>
      <c r="AG54" s="238">
        <v>0</v>
      </c>
      <c r="AH54" t="str">
        <f>_xlfn.XLOOKUP(C54,Budget!$B$5:$B$203,Budget!$B$5:$B$203,"N/A",FALSE)</f>
        <v>Regents Park Community Primary School</v>
      </c>
    </row>
    <row r="55" spans="1:34" x14ac:dyDescent="0.35">
      <c r="A55">
        <v>3302064</v>
      </c>
      <c r="B55" s="231">
        <v>2064</v>
      </c>
      <c r="C55" t="s">
        <v>885</v>
      </c>
      <c r="D55" s="231">
        <v>0</v>
      </c>
      <c r="E55" s="231">
        <v>31</v>
      </c>
      <c r="F55" s="231">
        <v>0</v>
      </c>
      <c r="G55" s="232">
        <v>31</v>
      </c>
      <c r="H55" s="231">
        <v>0</v>
      </c>
      <c r="I55" s="231">
        <v>0</v>
      </c>
      <c r="J55" s="232">
        <v>0</v>
      </c>
      <c r="K55" s="231">
        <v>0</v>
      </c>
      <c r="L55" s="231">
        <v>465</v>
      </c>
      <c r="M55" s="231">
        <v>0</v>
      </c>
      <c r="N55" s="232">
        <v>465</v>
      </c>
      <c r="O55" s="231">
        <v>0</v>
      </c>
      <c r="P55" s="231">
        <v>0</v>
      </c>
      <c r="Q55" s="232">
        <v>0</v>
      </c>
      <c r="R55" s="231">
        <v>0</v>
      </c>
      <c r="S55" s="231">
        <v>0</v>
      </c>
      <c r="T55" s="233">
        <v>0</v>
      </c>
      <c r="U55" s="231">
        <v>20</v>
      </c>
      <c r="V55" s="231">
        <v>300</v>
      </c>
      <c r="W55" s="233">
        <v>0</v>
      </c>
      <c r="X55" s="231">
        <v>0</v>
      </c>
      <c r="Y55" s="231">
        <v>0</v>
      </c>
      <c r="Z55" s="233">
        <v>0</v>
      </c>
      <c r="AA55" s="238">
        <v>13</v>
      </c>
      <c r="AD55" s="238">
        <v>13</v>
      </c>
      <c r="AE55" s="238"/>
      <c r="AF55" s="238"/>
      <c r="AG55" s="238">
        <v>0</v>
      </c>
      <c r="AH55" t="str">
        <f>_xlfn.XLOOKUP(C55,Budget!$B$5:$B$203,Budget!$B$5:$B$203,"N/A",FALSE)</f>
        <v>The Oaklands Primary School</v>
      </c>
    </row>
    <row r="56" spans="1:34" x14ac:dyDescent="0.35">
      <c r="A56">
        <v>3302065</v>
      </c>
      <c r="B56" s="231">
        <v>2065</v>
      </c>
      <c r="C56" t="s">
        <v>886</v>
      </c>
      <c r="D56" s="231">
        <v>0</v>
      </c>
      <c r="E56" s="231">
        <v>37</v>
      </c>
      <c r="F56" s="231">
        <v>0</v>
      </c>
      <c r="G56" s="232">
        <v>37</v>
      </c>
      <c r="H56" s="231">
        <v>0</v>
      </c>
      <c r="I56" s="231">
        <v>0</v>
      </c>
      <c r="J56" s="232">
        <v>0</v>
      </c>
      <c r="K56" s="231">
        <v>0</v>
      </c>
      <c r="L56" s="231">
        <v>555</v>
      </c>
      <c r="M56" s="231">
        <v>0</v>
      </c>
      <c r="N56" s="232">
        <v>555</v>
      </c>
      <c r="O56" s="231">
        <v>0</v>
      </c>
      <c r="P56" s="231">
        <v>0</v>
      </c>
      <c r="Q56" s="232">
        <v>0</v>
      </c>
      <c r="R56" s="231">
        <v>0</v>
      </c>
      <c r="S56" s="231">
        <v>0</v>
      </c>
      <c r="T56" s="233">
        <v>0</v>
      </c>
      <c r="U56" s="231">
        <v>0</v>
      </c>
      <c r="V56" s="231">
        <v>0</v>
      </c>
      <c r="W56" s="233">
        <v>0</v>
      </c>
      <c r="X56" s="231">
        <v>1</v>
      </c>
      <c r="Y56" s="231">
        <v>15</v>
      </c>
      <c r="Z56" s="233">
        <v>0</v>
      </c>
      <c r="AA56" s="238">
        <v>0</v>
      </c>
      <c r="AD56" s="238">
        <v>0</v>
      </c>
      <c r="AE56" s="238"/>
      <c r="AF56" s="238"/>
      <c r="AG56" s="238">
        <v>0</v>
      </c>
      <c r="AH56" t="str">
        <f>_xlfn.XLOOKUP(C56,Budget!$B$5:$B$203,Budget!$B$5:$B$203,"N/A",FALSE)</f>
        <v>Dorrington Academy</v>
      </c>
    </row>
    <row r="57" spans="1:34" x14ac:dyDescent="0.35">
      <c r="A57">
        <v>3302067</v>
      </c>
      <c r="B57" s="231">
        <v>2067</v>
      </c>
      <c r="C57" t="s">
        <v>101</v>
      </c>
      <c r="D57" s="231">
        <v>0</v>
      </c>
      <c r="E57" s="231">
        <v>24</v>
      </c>
      <c r="F57" s="231">
        <v>0</v>
      </c>
      <c r="G57" s="232">
        <v>24</v>
      </c>
      <c r="H57" s="231">
        <v>0</v>
      </c>
      <c r="I57" s="231">
        <v>0</v>
      </c>
      <c r="J57" s="232">
        <v>0</v>
      </c>
      <c r="K57" s="231">
        <v>0</v>
      </c>
      <c r="L57" s="231">
        <v>360</v>
      </c>
      <c r="M57" s="231">
        <v>0</v>
      </c>
      <c r="N57" s="232">
        <v>360</v>
      </c>
      <c r="O57" s="231">
        <v>0</v>
      </c>
      <c r="P57" s="231">
        <v>0</v>
      </c>
      <c r="Q57" s="232">
        <v>0</v>
      </c>
      <c r="R57" s="231">
        <v>9</v>
      </c>
      <c r="S57" s="231">
        <v>135</v>
      </c>
      <c r="T57" s="233">
        <v>0</v>
      </c>
      <c r="U57" s="231">
        <v>0</v>
      </c>
      <c r="V57" s="231">
        <v>0</v>
      </c>
      <c r="W57" s="233">
        <v>0</v>
      </c>
      <c r="X57" s="231">
        <v>2</v>
      </c>
      <c r="Y57" s="231">
        <v>30</v>
      </c>
      <c r="Z57" s="233">
        <v>0</v>
      </c>
      <c r="AA57" s="238">
        <v>12</v>
      </c>
      <c r="AD57" s="238">
        <v>0</v>
      </c>
      <c r="AE57" s="238"/>
      <c r="AF57" s="238"/>
      <c r="AG57" s="238">
        <v>0</v>
      </c>
      <c r="AH57" t="str">
        <f>_xlfn.XLOOKUP(C57,Budget!$B$5:$B$203,Budget!$B$5:$B$203,"N/A",FALSE)</f>
        <v>SUMMERFIELD J.I. SCHOOL (N.C.)</v>
      </c>
    </row>
    <row r="58" spans="1:34" x14ac:dyDescent="0.35">
      <c r="A58">
        <v>3302068</v>
      </c>
      <c r="B58" s="231">
        <v>2068</v>
      </c>
      <c r="C58" t="s">
        <v>102</v>
      </c>
      <c r="D58" s="231">
        <v>0</v>
      </c>
      <c r="E58" s="231">
        <v>17</v>
      </c>
      <c r="F58" s="231">
        <v>0</v>
      </c>
      <c r="G58" s="232">
        <v>17</v>
      </c>
      <c r="H58" s="231">
        <v>4</v>
      </c>
      <c r="I58" s="231">
        <v>0</v>
      </c>
      <c r="J58" s="232">
        <v>4</v>
      </c>
      <c r="K58" s="231">
        <v>0</v>
      </c>
      <c r="L58" s="231">
        <v>255</v>
      </c>
      <c r="M58" s="231">
        <v>0</v>
      </c>
      <c r="N58" s="232">
        <v>255</v>
      </c>
      <c r="O58" s="231">
        <v>60</v>
      </c>
      <c r="P58" s="231">
        <v>0</v>
      </c>
      <c r="Q58" s="232">
        <v>60</v>
      </c>
      <c r="R58" s="231">
        <v>9</v>
      </c>
      <c r="S58" s="231">
        <v>135</v>
      </c>
      <c r="T58" s="233">
        <v>30</v>
      </c>
      <c r="U58" s="231">
        <v>6</v>
      </c>
      <c r="V58" s="231">
        <v>90</v>
      </c>
      <c r="W58" s="233">
        <v>15</v>
      </c>
      <c r="X58" s="231">
        <v>0</v>
      </c>
      <c r="Y58" s="231">
        <v>0</v>
      </c>
      <c r="Z58" s="233">
        <v>0</v>
      </c>
      <c r="AA58" s="238">
        <v>10</v>
      </c>
      <c r="AD58" s="238">
        <v>10</v>
      </c>
      <c r="AE58" s="238"/>
      <c r="AF58" s="238"/>
      <c r="AG58" s="238">
        <v>0</v>
      </c>
      <c r="AH58" t="str">
        <f>_xlfn.XLOOKUP(C58,Budget!$B$5:$B$203,Budget!$B$5:$B$203,"N/A",FALSE)</f>
        <v>WARREN FARM PRIMARY SCHOOL</v>
      </c>
    </row>
    <row r="59" spans="1:34" x14ac:dyDescent="0.35">
      <c r="A59">
        <v>3302070</v>
      </c>
      <c r="B59" s="231">
        <v>2070</v>
      </c>
      <c r="C59" t="s">
        <v>887</v>
      </c>
      <c r="D59" s="231">
        <v>0</v>
      </c>
      <c r="E59" s="231">
        <v>16</v>
      </c>
      <c r="F59" s="231">
        <v>0</v>
      </c>
      <c r="G59" s="232">
        <v>16</v>
      </c>
      <c r="H59" s="231">
        <v>0</v>
      </c>
      <c r="I59" s="231">
        <v>0</v>
      </c>
      <c r="J59" s="232">
        <v>0</v>
      </c>
      <c r="K59" s="231">
        <v>0</v>
      </c>
      <c r="L59" s="231">
        <v>240</v>
      </c>
      <c r="M59" s="231">
        <v>0</v>
      </c>
      <c r="N59" s="232">
        <v>240</v>
      </c>
      <c r="O59" s="231">
        <v>0</v>
      </c>
      <c r="P59" s="231">
        <v>0</v>
      </c>
      <c r="Q59" s="232">
        <v>0</v>
      </c>
      <c r="R59" s="231">
        <v>7</v>
      </c>
      <c r="S59" s="231">
        <v>105</v>
      </c>
      <c r="T59" s="233">
        <v>0</v>
      </c>
      <c r="U59" s="231">
        <v>1</v>
      </c>
      <c r="V59" s="231">
        <v>15</v>
      </c>
      <c r="W59" s="233">
        <v>0</v>
      </c>
      <c r="X59" s="231">
        <v>8</v>
      </c>
      <c r="Y59" s="231">
        <v>120</v>
      </c>
      <c r="Z59" s="233">
        <v>0</v>
      </c>
      <c r="AA59" s="238">
        <v>8</v>
      </c>
      <c r="AD59" s="238">
        <v>8</v>
      </c>
      <c r="AE59" s="238"/>
      <c r="AF59" s="238"/>
      <c r="AG59" s="238">
        <v>0</v>
      </c>
      <c r="AH59" t="str">
        <f>_xlfn.XLOOKUP(C59,Budget!$B$5:$B$203,Budget!$B$5:$B$203,"N/A",FALSE)</f>
        <v>Montgomery Primary Academy</v>
      </c>
    </row>
    <row r="60" spans="1:34" x14ac:dyDescent="0.35">
      <c r="A60">
        <v>3302072</v>
      </c>
      <c r="B60" s="231">
        <v>2072</v>
      </c>
      <c r="C60" t="s">
        <v>888</v>
      </c>
      <c r="D60" s="231">
        <v>0</v>
      </c>
      <c r="E60" s="231">
        <v>52</v>
      </c>
      <c r="F60" s="231">
        <v>0</v>
      </c>
      <c r="G60" s="232">
        <v>52</v>
      </c>
      <c r="H60" s="231">
        <v>11</v>
      </c>
      <c r="I60" s="231">
        <v>0</v>
      </c>
      <c r="J60" s="232">
        <v>11</v>
      </c>
      <c r="K60" s="231">
        <v>0</v>
      </c>
      <c r="L60" s="231">
        <v>780</v>
      </c>
      <c r="M60" s="231">
        <v>0</v>
      </c>
      <c r="N60" s="232">
        <v>780</v>
      </c>
      <c r="O60" s="231">
        <v>165</v>
      </c>
      <c r="P60" s="231">
        <v>0</v>
      </c>
      <c r="Q60" s="232">
        <v>165</v>
      </c>
      <c r="R60" s="231">
        <v>17</v>
      </c>
      <c r="S60" s="231">
        <v>255</v>
      </c>
      <c r="T60" s="233">
        <v>45</v>
      </c>
      <c r="U60" s="231">
        <v>10</v>
      </c>
      <c r="V60" s="231">
        <v>150</v>
      </c>
      <c r="W60" s="233">
        <v>30</v>
      </c>
      <c r="X60" s="231">
        <v>12</v>
      </c>
      <c r="Y60" s="231">
        <v>180</v>
      </c>
      <c r="Z60" s="233">
        <v>30</v>
      </c>
      <c r="AA60" s="238">
        <v>19</v>
      </c>
      <c r="AD60" s="238">
        <v>8</v>
      </c>
      <c r="AE60" s="238"/>
      <c r="AF60" s="238"/>
      <c r="AG60" s="238">
        <v>0</v>
      </c>
      <c r="AH60" t="str">
        <f>_xlfn.XLOOKUP(C60,Budget!$B$5:$B$203,Budget!$B$5:$B$203,"N/A",FALSE)</f>
        <v>Billesley Primary School</v>
      </c>
    </row>
    <row r="61" spans="1:34" x14ac:dyDescent="0.35">
      <c r="A61">
        <v>3302073</v>
      </c>
      <c r="B61" s="231">
        <v>2073</v>
      </c>
      <c r="C61" t="s">
        <v>889</v>
      </c>
      <c r="D61" s="231">
        <v>0</v>
      </c>
      <c r="E61" s="231">
        <v>31</v>
      </c>
      <c r="F61" s="231">
        <v>0</v>
      </c>
      <c r="G61" s="232">
        <v>31</v>
      </c>
      <c r="H61" s="231">
        <v>8</v>
      </c>
      <c r="I61" s="231">
        <v>0</v>
      </c>
      <c r="J61" s="232">
        <v>8</v>
      </c>
      <c r="K61" s="231">
        <v>0</v>
      </c>
      <c r="L61" s="231">
        <v>465</v>
      </c>
      <c r="M61" s="231">
        <v>0</v>
      </c>
      <c r="N61" s="232">
        <v>465</v>
      </c>
      <c r="O61" s="231">
        <v>120</v>
      </c>
      <c r="P61" s="231">
        <v>0</v>
      </c>
      <c r="Q61" s="232">
        <v>120</v>
      </c>
      <c r="R61" s="231">
        <v>21</v>
      </c>
      <c r="S61" s="231">
        <v>315</v>
      </c>
      <c r="T61" s="233">
        <v>90</v>
      </c>
      <c r="U61" s="231">
        <v>4</v>
      </c>
      <c r="V61" s="231">
        <v>60</v>
      </c>
      <c r="W61" s="233">
        <v>0</v>
      </c>
      <c r="X61" s="231">
        <v>0</v>
      </c>
      <c r="Y61" s="231">
        <v>0</v>
      </c>
      <c r="Z61" s="233">
        <v>0</v>
      </c>
      <c r="AA61" s="238">
        <v>10</v>
      </c>
      <c r="AD61" s="238">
        <v>8</v>
      </c>
      <c r="AE61" s="238"/>
      <c r="AF61" s="238"/>
      <c r="AG61" s="238">
        <v>0</v>
      </c>
      <c r="AH61" t="str">
        <f>_xlfn.XLOOKUP(C61,Budget!$B$5:$B$203,Budget!$B$5:$B$203,"N/A",FALSE)</f>
        <v>Kings Rise Academy</v>
      </c>
    </row>
    <row r="62" spans="1:34" x14ac:dyDescent="0.35">
      <c r="A62">
        <v>3302075</v>
      </c>
      <c r="B62" s="231">
        <v>2075</v>
      </c>
      <c r="C62" t="s">
        <v>890</v>
      </c>
      <c r="D62" s="231">
        <v>0</v>
      </c>
      <c r="E62" s="231">
        <v>16</v>
      </c>
      <c r="F62" s="231">
        <v>0</v>
      </c>
      <c r="G62" s="232">
        <v>16</v>
      </c>
      <c r="H62" s="231">
        <v>0</v>
      </c>
      <c r="I62" s="231">
        <v>0</v>
      </c>
      <c r="J62" s="232">
        <v>0</v>
      </c>
      <c r="K62" s="231">
        <v>0</v>
      </c>
      <c r="L62" s="231">
        <v>240</v>
      </c>
      <c r="M62" s="231">
        <v>0</v>
      </c>
      <c r="N62" s="232">
        <v>240</v>
      </c>
      <c r="O62" s="231">
        <v>0</v>
      </c>
      <c r="P62" s="231">
        <v>0</v>
      </c>
      <c r="Q62" s="232">
        <v>0</v>
      </c>
      <c r="R62" s="231">
        <v>0</v>
      </c>
      <c r="S62" s="231">
        <v>0</v>
      </c>
      <c r="T62" s="233">
        <v>0</v>
      </c>
      <c r="U62" s="231">
        <v>3</v>
      </c>
      <c r="V62" s="231">
        <v>45</v>
      </c>
      <c r="W62" s="233">
        <v>0</v>
      </c>
      <c r="X62" s="231">
        <v>13</v>
      </c>
      <c r="Y62" s="231">
        <v>195</v>
      </c>
      <c r="Z62" s="233">
        <v>0</v>
      </c>
      <c r="AA62" s="238">
        <v>5</v>
      </c>
      <c r="AD62" s="238">
        <v>0</v>
      </c>
      <c r="AE62" s="238"/>
      <c r="AF62" s="238"/>
      <c r="AG62" s="238">
        <v>0</v>
      </c>
      <c r="AH62" t="str">
        <f>_xlfn.XLOOKUP(C62,Budget!$B$5:$B$203,Budget!$B$5:$B$203,"N/A",FALSE)</f>
        <v>Mansfield Green Primary E-ACT Academy</v>
      </c>
    </row>
    <row r="63" spans="1:34" x14ac:dyDescent="0.35">
      <c r="A63">
        <v>3302078</v>
      </c>
      <c r="B63" s="231">
        <v>2078</v>
      </c>
      <c r="C63" t="s">
        <v>891</v>
      </c>
      <c r="D63" s="231">
        <v>0</v>
      </c>
      <c r="E63" s="231">
        <v>26</v>
      </c>
      <c r="F63" s="231">
        <v>1</v>
      </c>
      <c r="G63" s="232">
        <v>27</v>
      </c>
      <c r="H63" s="231">
        <v>9</v>
      </c>
      <c r="I63" s="231">
        <v>0</v>
      </c>
      <c r="J63" s="232">
        <v>9</v>
      </c>
      <c r="K63" s="231">
        <v>0</v>
      </c>
      <c r="L63" s="231">
        <v>388</v>
      </c>
      <c r="M63" s="231">
        <v>15</v>
      </c>
      <c r="N63" s="232">
        <v>403</v>
      </c>
      <c r="O63" s="231">
        <v>107</v>
      </c>
      <c r="P63" s="231">
        <v>0</v>
      </c>
      <c r="Q63" s="232">
        <v>107</v>
      </c>
      <c r="R63" s="231">
        <v>0</v>
      </c>
      <c r="S63" s="231">
        <v>0</v>
      </c>
      <c r="T63" s="233">
        <v>0</v>
      </c>
      <c r="U63" s="231">
        <v>1</v>
      </c>
      <c r="V63" s="231">
        <v>15</v>
      </c>
      <c r="W63" s="233">
        <v>0</v>
      </c>
      <c r="X63" s="231">
        <v>14</v>
      </c>
      <c r="Y63" s="231">
        <v>208</v>
      </c>
      <c r="Z63" s="233">
        <v>60</v>
      </c>
      <c r="AA63" s="238">
        <v>4</v>
      </c>
      <c r="AD63" s="238">
        <v>0</v>
      </c>
      <c r="AE63" s="238"/>
      <c r="AF63" s="238"/>
      <c r="AG63" s="238">
        <v>0</v>
      </c>
      <c r="AH63" t="str">
        <f>_xlfn.XLOOKUP(C63,Budget!$B$5:$B$203,Budget!$B$5:$B$203,"N/A",FALSE)</f>
        <v>Moor Green Primary Academy</v>
      </c>
    </row>
    <row r="64" spans="1:34" x14ac:dyDescent="0.35">
      <c r="A64">
        <v>3302082</v>
      </c>
      <c r="B64" s="231">
        <v>2082</v>
      </c>
      <c r="C64" t="s">
        <v>893</v>
      </c>
      <c r="D64" s="231">
        <v>0</v>
      </c>
      <c r="E64" s="231">
        <v>26</v>
      </c>
      <c r="F64" s="231">
        <v>0</v>
      </c>
      <c r="G64" s="232">
        <v>26</v>
      </c>
      <c r="H64" s="231">
        <v>0</v>
      </c>
      <c r="I64" s="231">
        <v>0</v>
      </c>
      <c r="J64" s="232">
        <v>0</v>
      </c>
      <c r="K64" s="231">
        <v>0</v>
      </c>
      <c r="L64" s="231">
        <v>390</v>
      </c>
      <c r="M64" s="231">
        <v>0</v>
      </c>
      <c r="N64" s="232">
        <v>390</v>
      </c>
      <c r="O64" s="231">
        <v>0</v>
      </c>
      <c r="P64" s="231">
        <v>0</v>
      </c>
      <c r="Q64" s="232">
        <v>0</v>
      </c>
      <c r="R64" s="231">
        <v>12</v>
      </c>
      <c r="S64" s="231">
        <v>180</v>
      </c>
      <c r="T64" s="233">
        <v>0</v>
      </c>
      <c r="U64" s="231">
        <v>9</v>
      </c>
      <c r="V64" s="231">
        <v>135</v>
      </c>
      <c r="W64" s="233">
        <v>0</v>
      </c>
      <c r="X64" s="231">
        <v>5</v>
      </c>
      <c r="Y64" s="231">
        <v>75</v>
      </c>
      <c r="Z64" s="233">
        <v>0</v>
      </c>
      <c r="AA64" s="238">
        <v>12</v>
      </c>
      <c r="AD64" s="238">
        <v>0</v>
      </c>
      <c r="AE64" s="238"/>
      <c r="AF64" s="238"/>
      <c r="AG64" s="238">
        <v>0</v>
      </c>
      <c r="AH64" t="str">
        <f>_xlfn.XLOOKUP(C64,Budget!$B$5:$B$203,Budget!$B$5:$B$203,"N/A",FALSE)</f>
        <v>Conway Primary School</v>
      </c>
    </row>
    <row r="65" spans="1:34" x14ac:dyDescent="0.35">
      <c r="A65">
        <v>3302086</v>
      </c>
      <c r="B65" s="231">
        <v>2086</v>
      </c>
      <c r="C65" t="s">
        <v>894</v>
      </c>
      <c r="D65" s="231">
        <v>0</v>
      </c>
      <c r="E65" s="231">
        <v>35</v>
      </c>
      <c r="F65" s="231">
        <v>0</v>
      </c>
      <c r="G65" s="232">
        <v>35</v>
      </c>
      <c r="H65" s="231">
        <v>0</v>
      </c>
      <c r="I65" s="231">
        <v>0</v>
      </c>
      <c r="J65" s="232">
        <v>0</v>
      </c>
      <c r="K65" s="231">
        <v>0</v>
      </c>
      <c r="L65" s="231">
        <v>525</v>
      </c>
      <c r="M65" s="231">
        <v>0</v>
      </c>
      <c r="N65" s="232">
        <v>525</v>
      </c>
      <c r="O65" s="231">
        <v>0</v>
      </c>
      <c r="P65" s="231">
        <v>0</v>
      </c>
      <c r="Q65" s="232">
        <v>0</v>
      </c>
      <c r="R65" s="231">
        <v>0</v>
      </c>
      <c r="S65" s="231">
        <v>0</v>
      </c>
      <c r="T65" s="233">
        <v>0</v>
      </c>
      <c r="U65" s="231">
        <v>8</v>
      </c>
      <c r="V65" s="231">
        <v>120</v>
      </c>
      <c r="W65" s="233">
        <v>0</v>
      </c>
      <c r="X65" s="231">
        <v>26</v>
      </c>
      <c r="Y65" s="231">
        <v>390</v>
      </c>
      <c r="Z65" s="233">
        <v>0</v>
      </c>
      <c r="AA65" s="238">
        <v>2</v>
      </c>
      <c r="AD65" s="238">
        <v>0</v>
      </c>
      <c r="AE65" s="238"/>
      <c r="AF65" s="238"/>
      <c r="AG65" s="238">
        <v>0</v>
      </c>
      <c r="AH65" t="str">
        <f>_xlfn.XLOOKUP(C65,Budget!$B$5:$B$203,Budget!$B$5:$B$203,"N/A",FALSE)</f>
        <v>Greet Primary School</v>
      </c>
    </row>
    <row r="66" spans="1:34" x14ac:dyDescent="0.35">
      <c r="A66">
        <v>3302093</v>
      </c>
      <c r="B66" s="231">
        <v>2093</v>
      </c>
      <c r="C66" t="s">
        <v>895</v>
      </c>
      <c r="D66" s="231">
        <v>0</v>
      </c>
      <c r="E66" s="231">
        <v>51</v>
      </c>
      <c r="F66" s="231">
        <v>0</v>
      </c>
      <c r="G66" s="232">
        <v>51</v>
      </c>
      <c r="H66" s="231">
        <v>0</v>
      </c>
      <c r="I66" s="231">
        <v>0</v>
      </c>
      <c r="J66" s="232">
        <v>0</v>
      </c>
      <c r="K66" s="231">
        <v>0</v>
      </c>
      <c r="L66" s="231">
        <v>765</v>
      </c>
      <c r="M66" s="231">
        <v>0</v>
      </c>
      <c r="N66" s="232">
        <v>765</v>
      </c>
      <c r="O66" s="231">
        <v>0</v>
      </c>
      <c r="P66" s="231">
        <v>0</v>
      </c>
      <c r="Q66" s="232">
        <v>0</v>
      </c>
      <c r="R66" s="231">
        <v>0</v>
      </c>
      <c r="S66" s="231">
        <v>0</v>
      </c>
      <c r="T66" s="233">
        <v>0</v>
      </c>
      <c r="U66" s="231">
        <v>1</v>
      </c>
      <c r="V66" s="231">
        <v>15</v>
      </c>
      <c r="W66" s="233">
        <v>0</v>
      </c>
      <c r="X66" s="231">
        <v>2</v>
      </c>
      <c r="Y66" s="231">
        <v>30</v>
      </c>
      <c r="Z66" s="233">
        <v>0</v>
      </c>
      <c r="AA66" s="238">
        <v>5</v>
      </c>
      <c r="AD66" s="238">
        <v>0</v>
      </c>
      <c r="AE66" s="238"/>
      <c r="AF66" s="238"/>
      <c r="AG66" s="238">
        <v>0</v>
      </c>
      <c r="AH66" t="str">
        <f>_xlfn.XLOOKUP(C66,Budget!$B$5:$B$203,Budget!$B$5:$B$203,"N/A",FALSE)</f>
        <v>Hall Green Infants School</v>
      </c>
    </row>
    <row r="67" spans="1:34" x14ac:dyDescent="0.35">
      <c r="A67">
        <v>3302096</v>
      </c>
      <c r="B67" s="231">
        <v>2096</v>
      </c>
      <c r="C67" t="s">
        <v>896</v>
      </c>
      <c r="D67" s="231">
        <v>0</v>
      </c>
      <c r="E67" s="231">
        <v>23</v>
      </c>
      <c r="F67" s="231">
        <v>0</v>
      </c>
      <c r="G67" s="232">
        <v>23</v>
      </c>
      <c r="H67" s="231">
        <v>0</v>
      </c>
      <c r="I67" s="231">
        <v>0</v>
      </c>
      <c r="J67" s="232">
        <v>0</v>
      </c>
      <c r="K67" s="231">
        <v>0</v>
      </c>
      <c r="L67" s="231">
        <v>345</v>
      </c>
      <c r="M67" s="231">
        <v>0</v>
      </c>
      <c r="N67" s="232">
        <v>345</v>
      </c>
      <c r="O67" s="231">
        <v>0</v>
      </c>
      <c r="P67" s="231">
        <v>0</v>
      </c>
      <c r="Q67" s="232">
        <v>0</v>
      </c>
      <c r="R67" s="231">
        <v>10</v>
      </c>
      <c r="S67" s="231">
        <v>150</v>
      </c>
      <c r="T67" s="233">
        <v>0</v>
      </c>
      <c r="U67" s="231">
        <v>10</v>
      </c>
      <c r="V67" s="231">
        <v>150</v>
      </c>
      <c r="W67" s="233">
        <v>0</v>
      </c>
      <c r="X67" s="231">
        <v>0</v>
      </c>
      <c r="Y67" s="231">
        <v>0</v>
      </c>
      <c r="Z67" s="233">
        <v>0</v>
      </c>
      <c r="AA67" s="238">
        <v>0</v>
      </c>
      <c r="AD67" s="238">
        <v>0</v>
      </c>
      <c r="AE67" s="238"/>
      <c r="AF67" s="238"/>
      <c r="AG67" s="238">
        <v>0</v>
      </c>
      <c r="AH67" t="str">
        <f>_xlfn.XLOOKUP(C67,Budget!$B$5:$B$203,Budget!$B$5:$B$203,"N/A",FALSE)</f>
        <v>Lea Forest Primary Academy</v>
      </c>
    </row>
    <row r="68" spans="1:34" x14ac:dyDescent="0.35">
      <c r="A68">
        <v>3302097</v>
      </c>
      <c r="B68" s="231">
        <v>2097</v>
      </c>
      <c r="C68" t="s">
        <v>897</v>
      </c>
      <c r="D68" s="231">
        <v>0</v>
      </c>
      <c r="E68" s="231">
        <v>17</v>
      </c>
      <c r="F68" s="231">
        <v>0</v>
      </c>
      <c r="G68" s="232">
        <v>17</v>
      </c>
      <c r="H68" s="231">
        <v>5</v>
      </c>
      <c r="I68" s="231">
        <v>0</v>
      </c>
      <c r="J68" s="232">
        <v>5</v>
      </c>
      <c r="K68" s="231">
        <v>0</v>
      </c>
      <c r="L68" s="231">
        <v>255</v>
      </c>
      <c r="M68" s="231">
        <v>0</v>
      </c>
      <c r="N68" s="232">
        <v>255</v>
      </c>
      <c r="O68" s="231">
        <v>75</v>
      </c>
      <c r="P68" s="231">
        <v>0</v>
      </c>
      <c r="Q68" s="232">
        <v>75</v>
      </c>
      <c r="R68" s="231">
        <v>2</v>
      </c>
      <c r="S68" s="231">
        <v>30</v>
      </c>
      <c r="T68" s="233">
        <v>15</v>
      </c>
      <c r="U68" s="231">
        <v>6</v>
      </c>
      <c r="V68" s="231">
        <v>90</v>
      </c>
      <c r="W68" s="233">
        <v>30</v>
      </c>
      <c r="X68" s="231">
        <v>5</v>
      </c>
      <c r="Y68" s="231">
        <v>75</v>
      </c>
      <c r="Z68" s="233">
        <v>30</v>
      </c>
      <c r="AA68" s="238">
        <v>3</v>
      </c>
      <c r="AD68" s="238">
        <v>0</v>
      </c>
      <c r="AE68" s="238"/>
      <c r="AF68" s="238"/>
      <c r="AG68" s="238">
        <v>0</v>
      </c>
      <c r="AH68" t="str">
        <f>_xlfn.XLOOKUP(C68,Budget!$B$5:$B$203,Budget!$B$5:$B$203,"N/A",FALSE)</f>
        <v>Story Wood School</v>
      </c>
    </row>
    <row r="69" spans="1:34" x14ac:dyDescent="0.35">
      <c r="A69">
        <v>3302098</v>
      </c>
      <c r="B69" s="231">
        <v>2098</v>
      </c>
      <c r="C69" t="s">
        <v>898</v>
      </c>
      <c r="D69" s="231">
        <v>0</v>
      </c>
      <c r="E69" s="231">
        <v>22</v>
      </c>
      <c r="F69" s="231">
        <v>0</v>
      </c>
      <c r="G69" s="232">
        <v>22</v>
      </c>
      <c r="H69" s="231">
        <v>0</v>
      </c>
      <c r="I69" s="231">
        <v>0</v>
      </c>
      <c r="J69" s="232">
        <v>0</v>
      </c>
      <c r="K69" s="231">
        <v>0</v>
      </c>
      <c r="L69" s="231">
        <v>330</v>
      </c>
      <c r="M69" s="231">
        <v>0</v>
      </c>
      <c r="N69" s="232">
        <v>330</v>
      </c>
      <c r="O69" s="231">
        <v>0</v>
      </c>
      <c r="P69" s="231">
        <v>0</v>
      </c>
      <c r="Q69" s="232">
        <v>0</v>
      </c>
      <c r="R69" s="231">
        <v>8</v>
      </c>
      <c r="S69" s="231">
        <v>120</v>
      </c>
      <c r="T69" s="233">
        <v>0</v>
      </c>
      <c r="U69" s="231">
        <v>1</v>
      </c>
      <c r="V69" s="231">
        <v>15</v>
      </c>
      <c r="W69" s="233">
        <v>0</v>
      </c>
      <c r="X69" s="231">
        <v>9</v>
      </c>
      <c r="Y69" s="231">
        <v>135</v>
      </c>
      <c r="Z69" s="233">
        <v>0</v>
      </c>
      <c r="AA69" s="238">
        <v>11</v>
      </c>
      <c r="AD69" s="238">
        <v>0</v>
      </c>
      <c r="AE69" s="238"/>
      <c r="AF69" s="238"/>
      <c r="AG69" s="238">
        <v>0</v>
      </c>
      <c r="AH69" t="str">
        <f>_xlfn.XLOOKUP(C69,Budget!$B$5:$B$203,Budget!$B$5:$B$203,"N/A",FALSE)</f>
        <v>Tame Valley Academy</v>
      </c>
    </row>
    <row r="70" spans="1:34" x14ac:dyDescent="0.35">
      <c r="A70">
        <v>3302099</v>
      </c>
      <c r="B70" s="231">
        <v>2099</v>
      </c>
      <c r="C70" t="s">
        <v>899</v>
      </c>
      <c r="D70" s="231">
        <v>0</v>
      </c>
      <c r="E70" s="231">
        <v>18</v>
      </c>
      <c r="F70" s="231">
        <v>0</v>
      </c>
      <c r="G70" s="232">
        <v>18</v>
      </c>
      <c r="H70" s="231">
        <v>0</v>
      </c>
      <c r="I70" s="231">
        <v>0</v>
      </c>
      <c r="J70" s="232">
        <v>0</v>
      </c>
      <c r="K70" s="231">
        <v>0</v>
      </c>
      <c r="L70" s="231">
        <v>270</v>
      </c>
      <c r="M70" s="231">
        <v>0</v>
      </c>
      <c r="N70" s="232">
        <v>270</v>
      </c>
      <c r="O70" s="231">
        <v>0</v>
      </c>
      <c r="P70" s="231">
        <v>0</v>
      </c>
      <c r="Q70" s="232">
        <v>0</v>
      </c>
      <c r="R70" s="231">
        <v>5</v>
      </c>
      <c r="S70" s="231">
        <v>75</v>
      </c>
      <c r="T70" s="233">
        <v>0</v>
      </c>
      <c r="U70" s="231">
        <v>2</v>
      </c>
      <c r="V70" s="231">
        <v>30</v>
      </c>
      <c r="W70" s="233">
        <v>0</v>
      </c>
      <c r="X70" s="231">
        <v>6</v>
      </c>
      <c r="Y70" s="231">
        <v>90</v>
      </c>
      <c r="Z70" s="233">
        <v>0</v>
      </c>
      <c r="AA70" s="238">
        <v>8</v>
      </c>
      <c r="AD70" s="238">
        <v>0</v>
      </c>
      <c r="AE70" s="238"/>
      <c r="AF70" s="238"/>
      <c r="AG70" s="238">
        <v>0</v>
      </c>
      <c r="AH70" t="str">
        <f>_xlfn.XLOOKUP(C70,Budget!$B$5:$B$203,Budget!$B$5:$B$203,"N/A",FALSE)</f>
        <v>Hawthorn Primary School</v>
      </c>
    </row>
    <row r="71" spans="1:34" x14ac:dyDescent="0.35">
      <c r="A71">
        <v>3302100</v>
      </c>
      <c r="B71" s="231">
        <v>2100</v>
      </c>
      <c r="C71" t="s">
        <v>900</v>
      </c>
      <c r="D71" s="231">
        <v>0</v>
      </c>
      <c r="E71" s="231">
        <v>17</v>
      </c>
      <c r="F71" s="231">
        <v>0</v>
      </c>
      <c r="G71" s="232">
        <v>17</v>
      </c>
      <c r="H71" s="231">
        <v>0</v>
      </c>
      <c r="I71" s="231">
        <v>0</v>
      </c>
      <c r="J71" s="232">
        <v>0</v>
      </c>
      <c r="K71" s="231">
        <v>0</v>
      </c>
      <c r="L71" s="231">
        <v>255</v>
      </c>
      <c r="M71" s="231">
        <v>0</v>
      </c>
      <c r="N71" s="232">
        <v>255</v>
      </c>
      <c r="O71" s="231">
        <v>0</v>
      </c>
      <c r="P71" s="231">
        <v>0</v>
      </c>
      <c r="Q71" s="232">
        <v>0</v>
      </c>
      <c r="R71" s="231">
        <v>10</v>
      </c>
      <c r="S71" s="231">
        <v>150</v>
      </c>
      <c r="T71" s="233">
        <v>0</v>
      </c>
      <c r="U71" s="231">
        <v>6</v>
      </c>
      <c r="V71" s="231">
        <v>90</v>
      </c>
      <c r="W71" s="233">
        <v>0</v>
      </c>
      <c r="X71" s="231">
        <v>0</v>
      </c>
      <c r="Y71" s="231">
        <v>0</v>
      </c>
      <c r="Z71" s="233">
        <v>0</v>
      </c>
      <c r="AA71" s="238">
        <v>10</v>
      </c>
      <c r="AD71" s="238">
        <v>0</v>
      </c>
      <c r="AE71" s="238"/>
      <c r="AF71" s="238"/>
      <c r="AG71" s="238">
        <v>0</v>
      </c>
      <c r="AH71" t="str">
        <f>_xlfn.XLOOKUP(C71,Budget!$B$5:$B$203,Budget!$B$5:$B$203,"N/A",FALSE)</f>
        <v>Merritts Brook Primary E-ACT Academy</v>
      </c>
    </row>
    <row r="72" spans="1:34" x14ac:dyDescent="0.35">
      <c r="A72">
        <v>3302102</v>
      </c>
      <c r="B72" s="231">
        <v>2102</v>
      </c>
      <c r="C72" t="s">
        <v>901</v>
      </c>
      <c r="D72" s="231">
        <v>0</v>
      </c>
      <c r="E72" s="231">
        <v>28</v>
      </c>
      <c r="F72" s="231">
        <v>0</v>
      </c>
      <c r="G72" s="232">
        <v>28</v>
      </c>
      <c r="H72" s="231">
        <v>0</v>
      </c>
      <c r="I72" s="231">
        <v>0</v>
      </c>
      <c r="J72" s="232">
        <v>0</v>
      </c>
      <c r="K72" s="231">
        <v>0</v>
      </c>
      <c r="L72" s="231">
        <v>420</v>
      </c>
      <c r="M72" s="231">
        <v>0</v>
      </c>
      <c r="N72" s="232">
        <v>420</v>
      </c>
      <c r="O72" s="231">
        <v>0</v>
      </c>
      <c r="P72" s="231">
        <v>0</v>
      </c>
      <c r="Q72" s="232">
        <v>0</v>
      </c>
      <c r="R72" s="231">
        <v>10</v>
      </c>
      <c r="S72" s="231">
        <v>150</v>
      </c>
      <c r="T72" s="233">
        <v>0</v>
      </c>
      <c r="U72" s="231">
        <v>15</v>
      </c>
      <c r="V72" s="231">
        <v>225</v>
      </c>
      <c r="W72" s="233">
        <v>0</v>
      </c>
      <c r="X72" s="231">
        <v>2</v>
      </c>
      <c r="Y72" s="231">
        <v>30</v>
      </c>
      <c r="Z72" s="233">
        <v>0</v>
      </c>
      <c r="AA72" s="238">
        <v>12</v>
      </c>
      <c r="AD72" s="238">
        <v>0</v>
      </c>
      <c r="AE72" s="238"/>
      <c r="AF72" s="238"/>
      <c r="AG72" s="238">
        <v>0</v>
      </c>
      <c r="AH72" t="str">
        <f>_xlfn.XLOOKUP(C72,Budget!$B$5:$B$203,Budget!$B$5:$B$203,"N/A",FALSE)</f>
        <v>Oasis Academy Blakenhale Infants</v>
      </c>
    </row>
    <row r="73" spans="1:34" x14ac:dyDescent="0.35">
      <c r="A73">
        <v>3302103</v>
      </c>
      <c r="B73" s="231">
        <v>2103</v>
      </c>
      <c r="C73" t="s">
        <v>902</v>
      </c>
      <c r="D73" s="231">
        <v>0</v>
      </c>
      <c r="E73" s="231">
        <v>36</v>
      </c>
      <c r="F73" s="231">
        <v>0</v>
      </c>
      <c r="G73" s="232">
        <v>36</v>
      </c>
      <c r="H73" s="231">
        <v>16</v>
      </c>
      <c r="I73" s="231">
        <v>0</v>
      </c>
      <c r="J73" s="232">
        <v>16</v>
      </c>
      <c r="K73" s="231">
        <v>0</v>
      </c>
      <c r="L73" s="231">
        <v>540</v>
      </c>
      <c r="M73" s="231">
        <v>0</v>
      </c>
      <c r="N73" s="232">
        <v>540</v>
      </c>
      <c r="O73" s="231">
        <v>240</v>
      </c>
      <c r="P73" s="231">
        <v>0</v>
      </c>
      <c r="Q73" s="232">
        <v>240</v>
      </c>
      <c r="R73" s="231">
        <v>1</v>
      </c>
      <c r="S73" s="231">
        <v>15</v>
      </c>
      <c r="T73" s="233">
        <v>0</v>
      </c>
      <c r="U73" s="231">
        <v>8</v>
      </c>
      <c r="V73" s="231">
        <v>120</v>
      </c>
      <c r="W73" s="233">
        <v>45</v>
      </c>
      <c r="X73" s="231">
        <v>9</v>
      </c>
      <c r="Y73" s="231">
        <v>135</v>
      </c>
      <c r="Z73" s="233">
        <v>30</v>
      </c>
      <c r="AA73" s="238">
        <v>17</v>
      </c>
      <c r="AD73" s="238">
        <v>17</v>
      </c>
      <c r="AE73" s="238"/>
      <c r="AF73" s="238"/>
      <c r="AG73" s="238">
        <v>0</v>
      </c>
      <c r="AH73" t="str">
        <f>_xlfn.XLOOKUP(C73,Budget!$B$5:$B$203,Budget!$B$5:$B$203,"N/A",FALSE)</f>
        <v>Oasis Academy Short Heath</v>
      </c>
    </row>
    <row r="74" spans="1:34" x14ac:dyDescent="0.35">
      <c r="A74">
        <v>3302108</v>
      </c>
      <c r="B74" s="231">
        <v>2108</v>
      </c>
      <c r="C74" t="s">
        <v>903</v>
      </c>
      <c r="D74" s="231">
        <v>0</v>
      </c>
      <c r="E74" s="231">
        <v>51</v>
      </c>
      <c r="F74" s="231">
        <v>0</v>
      </c>
      <c r="G74" s="232">
        <v>51</v>
      </c>
      <c r="H74" s="231">
        <v>0</v>
      </c>
      <c r="I74" s="231">
        <v>0</v>
      </c>
      <c r="J74" s="232">
        <v>0</v>
      </c>
      <c r="K74" s="231">
        <v>0</v>
      </c>
      <c r="L74" s="231">
        <v>765</v>
      </c>
      <c r="M74" s="231">
        <v>0</v>
      </c>
      <c r="N74" s="232">
        <v>765</v>
      </c>
      <c r="O74" s="231">
        <v>0</v>
      </c>
      <c r="P74" s="231">
        <v>0</v>
      </c>
      <c r="Q74" s="232">
        <v>0</v>
      </c>
      <c r="R74" s="231">
        <v>1</v>
      </c>
      <c r="S74" s="231">
        <v>15</v>
      </c>
      <c r="T74" s="233">
        <v>0</v>
      </c>
      <c r="U74" s="231">
        <v>34</v>
      </c>
      <c r="V74" s="231">
        <v>510</v>
      </c>
      <c r="W74" s="233">
        <v>0</v>
      </c>
      <c r="X74" s="231">
        <v>9</v>
      </c>
      <c r="Y74" s="231">
        <v>135</v>
      </c>
      <c r="Z74" s="233">
        <v>0</v>
      </c>
      <c r="AA74" s="238">
        <v>9</v>
      </c>
      <c r="AD74" s="238">
        <v>0</v>
      </c>
      <c r="AE74" s="238"/>
      <c r="AF74" s="238"/>
      <c r="AG74" s="238">
        <v>0</v>
      </c>
      <c r="AH74" t="str">
        <f>_xlfn.XLOOKUP(C74,Budget!$B$5:$B$203,Budget!$B$5:$B$203,"N/A",FALSE)</f>
        <v>Ward End Primary School</v>
      </c>
    </row>
    <row r="75" spans="1:34" x14ac:dyDescent="0.35">
      <c r="A75">
        <v>3302109</v>
      </c>
      <c r="B75" s="231">
        <v>2109</v>
      </c>
      <c r="C75" t="s">
        <v>904</v>
      </c>
      <c r="D75" s="231">
        <v>0</v>
      </c>
      <c r="E75" s="231">
        <v>21</v>
      </c>
      <c r="F75" s="231">
        <v>0</v>
      </c>
      <c r="G75" s="232">
        <v>21</v>
      </c>
      <c r="H75" s="231">
        <v>0</v>
      </c>
      <c r="I75" s="231">
        <v>0</v>
      </c>
      <c r="J75" s="232">
        <v>0</v>
      </c>
      <c r="K75" s="231">
        <v>0</v>
      </c>
      <c r="L75" s="231">
        <v>315</v>
      </c>
      <c r="M75" s="231">
        <v>0</v>
      </c>
      <c r="N75" s="232">
        <v>315</v>
      </c>
      <c r="O75" s="231">
        <v>0</v>
      </c>
      <c r="P75" s="231">
        <v>0</v>
      </c>
      <c r="Q75" s="232">
        <v>0</v>
      </c>
      <c r="R75" s="231">
        <v>7</v>
      </c>
      <c r="S75" s="231">
        <v>105</v>
      </c>
      <c r="T75" s="233">
        <v>0</v>
      </c>
      <c r="U75" s="231">
        <v>0</v>
      </c>
      <c r="V75" s="231">
        <v>0</v>
      </c>
      <c r="W75" s="233">
        <v>0</v>
      </c>
      <c r="X75" s="231">
        <v>5</v>
      </c>
      <c r="Y75" s="231">
        <v>75</v>
      </c>
      <c r="Z75" s="233">
        <v>0</v>
      </c>
      <c r="AA75" s="238">
        <v>8</v>
      </c>
      <c r="AD75" s="238">
        <v>0</v>
      </c>
      <c r="AE75" s="238"/>
      <c r="AF75" s="238"/>
      <c r="AG75" s="238">
        <v>0</v>
      </c>
      <c r="AH75" t="str">
        <f>_xlfn.XLOOKUP(C75,Budget!$B$5:$B$203,Budget!$B$5:$B$203,"N/A",FALSE)</f>
        <v>Four Dwellings Primary Academy</v>
      </c>
    </row>
    <row r="76" spans="1:34" x14ac:dyDescent="0.35">
      <c r="A76">
        <v>3302110</v>
      </c>
      <c r="B76" s="231">
        <v>2110</v>
      </c>
      <c r="C76" t="s">
        <v>905</v>
      </c>
      <c r="D76" s="231">
        <v>0</v>
      </c>
      <c r="E76" s="231">
        <v>46</v>
      </c>
      <c r="F76" s="231">
        <v>0</v>
      </c>
      <c r="G76" s="232">
        <v>46</v>
      </c>
      <c r="H76" s="231">
        <v>0</v>
      </c>
      <c r="I76" s="231">
        <v>0</v>
      </c>
      <c r="J76" s="232">
        <v>0</v>
      </c>
      <c r="K76" s="231">
        <v>0</v>
      </c>
      <c r="L76" s="231">
        <v>690</v>
      </c>
      <c r="M76" s="231">
        <v>0</v>
      </c>
      <c r="N76" s="232">
        <v>690</v>
      </c>
      <c r="O76" s="231">
        <v>0</v>
      </c>
      <c r="P76" s="231">
        <v>0</v>
      </c>
      <c r="Q76" s="232">
        <v>0</v>
      </c>
      <c r="R76" s="231">
        <v>6</v>
      </c>
      <c r="S76" s="231">
        <v>90</v>
      </c>
      <c r="T76" s="233">
        <v>0</v>
      </c>
      <c r="U76" s="231">
        <v>0</v>
      </c>
      <c r="V76" s="231">
        <v>0</v>
      </c>
      <c r="W76" s="233">
        <v>0</v>
      </c>
      <c r="X76" s="231">
        <v>26</v>
      </c>
      <c r="Y76" s="231">
        <v>390</v>
      </c>
      <c r="Z76" s="233">
        <v>0</v>
      </c>
      <c r="AA76" s="238">
        <v>10</v>
      </c>
      <c r="AD76" s="238">
        <v>0</v>
      </c>
      <c r="AE76" s="238"/>
      <c r="AF76" s="238"/>
      <c r="AG76" s="238">
        <v>0</v>
      </c>
      <c r="AH76" t="str">
        <f>_xlfn.XLOOKUP(C76,Budget!$B$5:$B$203,Budget!$B$5:$B$203,"N/A",FALSE)</f>
        <v>Oasis Academy Hobmoor</v>
      </c>
    </row>
    <row r="77" spans="1:34" x14ac:dyDescent="0.35">
      <c r="A77">
        <v>3302115</v>
      </c>
      <c r="B77" s="231">
        <v>2115</v>
      </c>
      <c r="C77" t="s">
        <v>906</v>
      </c>
      <c r="D77" s="231">
        <v>0</v>
      </c>
      <c r="E77" s="231">
        <v>19</v>
      </c>
      <c r="F77" s="231">
        <v>0</v>
      </c>
      <c r="G77" s="232">
        <v>19</v>
      </c>
      <c r="H77" s="231">
        <v>6</v>
      </c>
      <c r="I77" s="231">
        <v>0</v>
      </c>
      <c r="J77" s="232">
        <v>6</v>
      </c>
      <c r="K77" s="231">
        <v>0</v>
      </c>
      <c r="L77" s="231">
        <v>285</v>
      </c>
      <c r="M77" s="231">
        <v>0</v>
      </c>
      <c r="N77" s="232">
        <v>285</v>
      </c>
      <c r="O77" s="231">
        <v>90</v>
      </c>
      <c r="P77" s="231">
        <v>0</v>
      </c>
      <c r="Q77" s="232">
        <v>90</v>
      </c>
      <c r="R77" s="231">
        <v>5</v>
      </c>
      <c r="S77" s="231">
        <v>75</v>
      </c>
      <c r="T77" s="233">
        <v>15</v>
      </c>
      <c r="U77" s="231">
        <v>7</v>
      </c>
      <c r="V77" s="231">
        <v>105</v>
      </c>
      <c r="W77" s="233">
        <v>45</v>
      </c>
      <c r="X77" s="231">
        <v>0</v>
      </c>
      <c r="Y77" s="231">
        <v>0</v>
      </c>
      <c r="Z77" s="233">
        <v>0</v>
      </c>
      <c r="AA77" s="238">
        <v>7</v>
      </c>
      <c r="AD77" s="238">
        <v>0</v>
      </c>
      <c r="AE77" s="238"/>
      <c r="AF77" s="238"/>
      <c r="AG77" s="238">
        <v>0</v>
      </c>
      <c r="AH77" t="str">
        <f>_xlfn.XLOOKUP(C77,Budget!$B$5:$B$203,Budget!$B$5:$B$203,"N/A",FALSE)</f>
        <v>Kingsland Primary School</v>
      </c>
    </row>
    <row r="78" spans="1:34" x14ac:dyDescent="0.35">
      <c r="A78">
        <v>3302117</v>
      </c>
      <c r="B78" s="231">
        <v>2117</v>
      </c>
      <c r="C78" t="s">
        <v>907</v>
      </c>
      <c r="D78" s="231">
        <v>1</v>
      </c>
      <c r="E78" s="231">
        <v>27</v>
      </c>
      <c r="F78" s="231">
        <v>0</v>
      </c>
      <c r="G78" s="232">
        <v>27</v>
      </c>
      <c r="H78" s="231">
        <v>0</v>
      </c>
      <c r="I78" s="231">
        <v>0</v>
      </c>
      <c r="J78" s="232">
        <v>0</v>
      </c>
      <c r="K78" s="231">
        <v>15</v>
      </c>
      <c r="L78" s="231">
        <v>405</v>
      </c>
      <c r="M78" s="231">
        <v>0</v>
      </c>
      <c r="N78" s="232">
        <v>405</v>
      </c>
      <c r="O78" s="231">
        <v>0</v>
      </c>
      <c r="P78" s="231">
        <v>0</v>
      </c>
      <c r="Q78" s="232">
        <v>0</v>
      </c>
      <c r="R78" s="231">
        <v>7</v>
      </c>
      <c r="S78" s="231">
        <v>105</v>
      </c>
      <c r="T78" s="233">
        <v>0</v>
      </c>
      <c r="U78" s="231">
        <v>2</v>
      </c>
      <c r="V78" s="231">
        <v>30</v>
      </c>
      <c r="W78" s="233">
        <v>0</v>
      </c>
      <c r="X78" s="231">
        <v>17</v>
      </c>
      <c r="Y78" s="231">
        <v>255</v>
      </c>
      <c r="Z78" s="233">
        <v>0</v>
      </c>
      <c r="AA78" s="238">
        <v>2</v>
      </c>
      <c r="AD78" s="238">
        <v>0</v>
      </c>
      <c r="AE78" s="238"/>
      <c r="AF78" s="238"/>
      <c r="AG78" s="238">
        <v>0</v>
      </c>
      <c r="AH78" t="str">
        <f>_xlfn.XLOOKUP(C78,Budget!$B$5:$B$203,Budget!$B$5:$B$203,"N/A",FALSE)</f>
        <v>Oasis Academy Boulton</v>
      </c>
    </row>
    <row r="79" spans="1:34" x14ac:dyDescent="0.35">
      <c r="A79">
        <v>3302119</v>
      </c>
      <c r="B79" s="231">
        <v>2119</v>
      </c>
      <c r="C79" t="s">
        <v>908</v>
      </c>
      <c r="D79" s="231">
        <v>0</v>
      </c>
      <c r="E79" s="231">
        <v>27</v>
      </c>
      <c r="F79" s="231">
        <v>0</v>
      </c>
      <c r="G79" s="232">
        <v>27</v>
      </c>
      <c r="H79" s="231">
        <v>0</v>
      </c>
      <c r="I79" s="231">
        <v>0</v>
      </c>
      <c r="J79" s="232">
        <v>0</v>
      </c>
      <c r="K79" s="231">
        <v>0</v>
      </c>
      <c r="L79" s="231">
        <v>405</v>
      </c>
      <c r="M79" s="231">
        <v>0</v>
      </c>
      <c r="N79" s="232">
        <v>405</v>
      </c>
      <c r="O79" s="231">
        <v>0</v>
      </c>
      <c r="P79" s="231">
        <v>0</v>
      </c>
      <c r="Q79" s="232">
        <v>0</v>
      </c>
      <c r="R79" s="231">
        <v>3</v>
      </c>
      <c r="S79" s="231">
        <v>45</v>
      </c>
      <c r="T79" s="233">
        <v>0</v>
      </c>
      <c r="U79" s="231">
        <v>0</v>
      </c>
      <c r="V79" s="231">
        <v>0</v>
      </c>
      <c r="W79" s="233">
        <v>0</v>
      </c>
      <c r="X79" s="231">
        <v>9</v>
      </c>
      <c r="Y79" s="231">
        <v>135</v>
      </c>
      <c r="Z79" s="233">
        <v>0</v>
      </c>
      <c r="AA79" s="238">
        <v>8</v>
      </c>
      <c r="AD79" s="238">
        <v>0</v>
      </c>
      <c r="AE79" s="238"/>
      <c r="AF79" s="238"/>
      <c r="AG79" s="238">
        <v>0</v>
      </c>
      <c r="AH79" t="str">
        <f>_xlfn.XLOOKUP(C79,Budget!$B$5:$B$203,Budget!$B$5:$B$203,"N/A",FALSE)</f>
        <v>Lakey Lane Primary School</v>
      </c>
    </row>
    <row r="80" spans="1:34" x14ac:dyDescent="0.35">
      <c r="A80">
        <v>3302121</v>
      </c>
      <c r="B80" s="231">
        <v>2121</v>
      </c>
      <c r="C80" t="s">
        <v>909</v>
      </c>
      <c r="D80" s="231">
        <v>0</v>
      </c>
      <c r="E80" s="231">
        <v>20</v>
      </c>
      <c r="F80" s="231">
        <v>0</v>
      </c>
      <c r="G80" s="232">
        <v>20</v>
      </c>
      <c r="H80" s="231">
        <v>0</v>
      </c>
      <c r="I80" s="231">
        <v>0</v>
      </c>
      <c r="J80" s="232">
        <v>0</v>
      </c>
      <c r="K80" s="231">
        <v>0</v>
      </c>
      <c r="L80" s="231">
        <v>300</v>
      </c>
      <c r="M80" s="231">
        <v>0</v>
      </c>
      <c r="N80" s="232">
        <v>300</v>
      </c>
      <c r="O80" s="231">
        <v>0</v>
      </c>
      <c r="P80" s="231">
        <v>0</v>
      </c>
      <c r="Q80" s="232">
        <v>0</v>
      </c>
      <c r="R80" s="231">
        <v>13</v>
      </c>
      <c r="S80" s="231">
        <v>195</v>
      </c>
      <c r="T80" s="233">
        <v>0</v>
      </c>
      <c r="U80" s="231">
        <v>4</v>
      </c>
      <c r="V80" s="231">
        <v>60</v>
      </c>
      <c r="W80" s="233">
        <v>0</v>
      </c>
      <c r="X80" s="231">
        <v>0</v>
      </c>
      <c r="Y80" s="231">
        <v>0</v>
      </c>
      <c r="Z80" s="233">
        <v>0</v>
      </c>
      <c r="AA80" s="238">
        <v>10</v>
      </c>
      <c r="AD80" s="238">
        <v>14</v>
      </c>
      <c r="AE80" s="238"/>
      <c r="AF80" s="238"/>
      <c r="AG80" s="238">
        <v>0</v>
      </c>
      <c r="AH80" t="str">
        <f>_xlfn.XLOOKUP(C80,Budget!$B$5:$B$203,Budget!$B$5:$B$203,"N/A",FALSE)</f>
        <v>Hawkesley Church Primary Academy</v>
      </c>
    </row>
    <row r="81" spans="1:34" x14ac:dyDescent="0.35">
      <c r="A81">
        <v>3302122</v>
      </c>
      <c r="B81" s="231">
        <v>2122</v>
      </c>
      <c r="C81" t="s">
        <v>910</v>
      </c>
      <c r="D81" s="231">
        <v>0</v>
      </c>
      <c r="E81" s="231">
        <v>48</v>
      </c>
      <c r="F81" s="231">
        <v>0</v>
      </c>
      <c r="G81" s="232">
        <v>48</v>
      </c>
      <c r="H81" s="231">
        <v>1</v>
      </c>
      <c r="I81" s="231">
        <v>0</v>
      </c>
      <c r="J81" s="232">
        <v>1</v>
      </c>
      <c r="K81" s="231">
        <v>0</v>
      </c>
      <c r="L81" s="231">
        <v>720</v>
      </c>
      <c r="M81" s="231">
        <v>0</v>
      </c>
      <c r="N81" s="232">
        <v>720</v>
      </c>
      <c r="O81" s="231">
        <v>15</v>
      </c>
      <c r="P81" s="231">
        <v>0</v>
      </c>
      <c r="Q81" s="232">
        <v>15</v>
      </c>
      <c r="R81" s="231">
        <v>1</v>
      </c>
      <c r="S81" s="231">
        <v>15</v>
      </c>
      <c r="T81" s="233">
        <v>0</v>
      </c>
      <c r="U81" s="231">
        <v>9</v>
      </c>
      <c r="V81" s="231">
        <v>135</v>
      </c>
      <c r="W81" s="233">
        <v>15</v>
      </c>
      <c r="X81" s="231">
        <v>28</v>
      </c>
      <c r="Y81" s="231">
        <v>420</v>
      </c>
      <c r="Z81" s="233">
        <v>0</v>
      </c>
      <c r="AA81" s="238">
        <v>22</v>
      </c>
      <c r="AD81" s="238">
        <v>4</v>
      </c>
      <c r="AE81" s="238"/>
      <c r="AF81" s="238"/>
      <c r="AG81" s="238">
        <v>0</v>
      </c>
      <c r="AH81" t="str">
        <f>_xlfn.XLOOKUP(C81,Budget!$B$5:$B$203,Budget!$B$5:$B$203,"N/A",FALSE)</f>
        <v>Yarnfield Primary School</v>
      </c>
    </row>
    <row r="82" spans="1:34" x14ac:dyDescent="0.35">
      <c r="A82">
        <v>3302127</v>
      </c>
      <c r="B82" s="231">
        <v>2127</v>
      </c>
      <c r="C82" t="s">
        <v>129</v>
      </c>
      <c r="D82" s="231">
        <v>0</v>
      </c>
      <c r="E82" s="231">
        <v>39</v>
      </c>
      <c r="F82" s="231">
        <v>0</v>
      </c>
      <c r="G82" s="232">
        <v>39</v>
      </c>
      <c r="H82" s="231">
        <v>7</v>
      </c>
      <c r="I82" s="231">
        <v>0</v>
      </c>
      <c r="J82" s="232">
        <v>7</v>
      </c>
      <c r="K82" s="231">
        <v>0</v>
      </c>
      <c r="L82" s="231">
        <v>585</v>
      </c>
      <c r="M82" s="231">
        <v>0</v>
      </c>
      <c r="N82" s="232">
        <v>585</v>
      </c>
      <c r="O82" s="231">
        <v>105</v>
      </c>
      <c r="P82" s="231">
        <v>0</v>
      </c>
      <c r="Q82" s="232">
        <v>105</v>
      </c>
      <c r="R82" s="231">
        <v>10</v>
      </c>
      <c r="S82" s="231">
        <v>150</v>
      </c>
      <c r="T82" s="233">
        <v>45</v>
      </c>
      <c r="U82" s="231">
        <v>20</v>
      </c>
      <c r="V82" s="231">
        <v>300</v>
      </c>
      <c r="W82" s="233">
        <v>45</v>
      </c>
      <c r="X82" s="231">
        <v>9</v>
      </c>
      <c r="Y82" s="231">
        <v>135</v>
      </c>
      <c r="Z82" s="233">
        <v>15</v>
      </c>
      <c r="AA82" s="238">
        <v>11</v>
      </c>
      <c r="AD82" s="238">
        <v>2</v>
      </c>
      <c r="AE82" s="238"/>
      <c r="AF82" s="238"/>
      <c r="AG82" s="238">
        <v>0</v>
      </c>
      <c r="AH82" t="str">
        <f>_xlfn.XLOOKUP(C82,Budget!$B$5:$B$203,Budget!$B$5:$B$203,"N/A",FALSE)</f>
        <v>LOZELLS PRIMARY SCHOOL</v>
      </c>
    </row>
    <row r="83" spans="1:34" x14ac:dyDescent="0.35">
      <c r="A83">
        <v>3302132</v>
      </c>
      <c r="B83" s="231">
        <v>2132</v>
      </c>
      <c r="C83" t="s">
        <v>911</v>
      </c>
      <c r="D83" s="231">
        <v>0</v>
      </c>
      <c r="E83" s="231">
        <v>38</v>
      </c>
      <c r="F83" s="231">
        <v>0</v>
      </c>
      <c r="G83" s="232">
        <v>38</v>
      </c>
      <c r="H83" s="231">
        <v>0</v>
      </c>
      <c r="I83" s="231">
        <v>0</v>
      </c>
      <c r="J83" s="232">
        <v>0</v>
      </c>
      <c r="K83" s="231">
        <v>0</v>
      </c>
      <c r="L83" s="231">
        <v>570</v>
      </c>
      <c r="M83" s="231">
        <v>0</v>
      </c>
      <c r="N83" s="232">
        <v>570</v>
      </c>
      <c r="O83" s="231">
        <v>0</v>
      </c>
      <c r="P83" s="231">
        <v>0</v>
      </c>
      <c r="Q83" s="232">
        <v>0</v>
      </c>
      <c r="R83" s="231">
        <v>0</v>
      </c>
      <c r="S83" s="231">
        <v>0</v>
      </c>
      <c r="T83" s="233">
        <v>0</v>
      </c>
      <c r="U83" s="231">
        <v>6</v>
      </c>
      <c r="V83" s="231">
        <v>90</v>
      </c>
      <c r="W83" s="233">
        <v>0</v>
      </c>
      <c r="X83" s="231">
        <v>31</v>
      </c>
      <c r="Y83" s="231">
        <v>465</v>
      </c>
      <c r="Z83" s="233">
        <v>0</v>
      </c>
      <c r="AA83" s="238">
        <v>14</v>
      </c>
      <c r="AD83" s="238">
        <v>0</v>
      </c>
      <c r="AE83" s="238"/>
      <c r="AF83" s="238"/>
      <c r="AG83" s="238">
        <v>0</v>
      </c>
      <c r="AH83" t="str">
        <f>_xlfn.XLOOKUP(C83,Budget!$B$5:$B$203,Budget!$B$5:$B$203,"N/A",FALSE)</f>
        <v>Marlborough Primary School</v>
      </c>
    </row>
    <row r="84" spans="1:34" x14ac:dyDescent="0.35">
      <c r="A84">
        <v>3302136</v>
      </c>
      <c r="B84" s="231">
        <v>2136</v>
      </c>
      <c r="C84" t="s">
        <v>912</v>
      </c>
      <c r="D84" s="231">
        <v>0</v>
      </c>
      <c r="E84" s="231">
        <v>34</v>
      </c>
      <c r="F84" s="231">
        <v>0</v>
      </c>
      <c r="G84" s="232">
        <v>34</v>
      </c>
      <c r="H84" s="231">
        <v>14</v>
      </c>
      <c r="I84" s="231">
        <v>0</v>
      </c>
      <c r="J84" s="232">
        <v>14</v>
      </c>
      <c r="K84" s="231">
        <v>0</v>
      </c>
      <c r="L84" s="231">
        <v>510</v>
      </c>
      <c r="M84" s="231">
        <v>0</v>
      </c>
      <c r="N84" s="232">
        <v>510</v>
      </c>
      <c r="O84" s="231">
        <v>210</v>
      </c>
      <c r="P84" s="231">
        <v>0</v>
      </c>
      <c r="Q84" s="232">
        <v>210</v>
      </c>
      <c r="R84" s="231">
        <v>15</v>
      </c>
      <c r="S84" s="231">
        <v>225</v>
      </c>
      <c r="T84" s="233">
        <v>105</v>
      </c>
      <c r="U84" s="231">
        <v>1</v>
      </c>
      <c r="V84" s="231">
        <v>15</v>
      </c>
      <c r="W84" s="233">
        <v>0</v>
      </c>
      <c r="X84" s="231">
        <v>10</v>
      </c>
      <c r="Y84" s="231">
        <v>150</v>
      </c>
      <c r="Z84" s="233">
        <v>45</v>
      </c>
      <c r="AA84" s="238">
        <v>11</v>
      </c>
      <c r="AD84" s="238">
        <v>11</v>
      </c>
      <c r="AE84" s="238"/>
      <c r="AF84" s="238"/>
      <c r="AG84" s="238">
        <v>0</v>
      </c>
      <c r="AH84" t="str">
        <f>_xlfn.XLOOKUP(C84,Budget!$B$5:$B$203,Budget!$B$5:$B$203,"N/A",FALSE)</f>
        <v>Woodhouse Primary Academy</v>
      </c>
    </row>
    <row r="85" spans="1:34" x14ac:dyDescent="0.35">
      <c r="A85">
        <v>3302138</v>
      </c>
      <c r="B85" s="231">
        <v>2138</v>
      </c>
      <c r="C85" t="s">
        <v>913</v>
      </c>
      <c r="D85" s="231">
        <v>0</v>
      </c>
      <c r="E85" s="231">
        <v>30</v>
      </c>
      <c r="F85" s="231">
        <v>0</v>
      </c>
      <c r="G85" s="232">
        <v>30</v>
      </c>
      <c r="H85" s="231">
        <v>7</v>
      </c>
      <c r="I85" s="231">
        <v>0</v>
      </c>
      <c r="J85" s="232">
        <v>7</v>
      </c>
      <c r="K85" s="231">
        <v>0</v>
      </c>
      <c r="L85" s="231">
        <v>435</v>
      </c>
      <c r="M85" s="231">
        <v>0</v>
      </c>
      <c r="N85" s="232">
        <v>435</v>
      </c>
      <c r="O85" s="231">
        <v>90</v>
      </c>
      <c r="P85" s="231">
        <v>0</v>
      </c>
      <c r="Q85" s="232">
        <v>90</v>
      </c>
      <c r="R85" s="231">
        <v>0</v>
      </c>
      <c r="S85" s="231">
        <v>0</v>
      </c>
      <c r="T85" s="233">
        <v>0</v>
      </c>
      <c r="U85" s="231">
        <v>2</v>
      </c>
      <c r="V85" s="231">
        <v>30</v>
      </c>
      <c r="W85" s="233">
        <v>15</v>
      </c>
      <c r="X85" s="231">
        <v>8</v>
      </c>
      <c r="Y85" s="231">
        <v>120</v>
      </c>
      <c r="Z85" s="233">
        <v>15</v>
      </c>
      <c r="AA85" s="238">
        <v>5</v>
      </c>
      <c r="AD85" s="238">
        <v>5</v>
      </c>
      <c r="AE85" s="238"/>
      <c r="AF85" s="238"/>
      <c r="AG85" s="238">
        <v>0</v>
      </c>
      <c r="AH85" t="str">
        <f>_xlfn.XLOOKUP(C85,Budget!$B$5:$B$203,Budget!$B$5:$B$203,"N/A",FALSE)</f>
        <v>Grestone Academy</v>
      </c>
    </row>
    <row r="86" spans="1:34" x14ac:dyDescent="0.35">
      <c r="A86">
        <v>3302141</v>
      </c>
      <c r="B86" s="231">
        <v>2141</v>
      </c>
      <c r="C86" t="s">
        <v>914</v>
      </c>
      <c r="D86" s="231">
        <v>0</v>
      </c>
      <c r="E86" s="231">
        <v>17</v>
      </c>
      <c r="F86" s="231">
        <v>0</v>
      </c>
      <c r="G86" s="232">
        <v>17</v>
      </c>
      <c r="H86" s="231">
        <v>0</v>
      </c>
      <c r="I86" s="231">
        <v>0</v>
      </c>
      <c r="J86" s="232">
        <v>0</v>
      </c>
      <c r="K86" s="231">
        <v>0</v>
      </c>
      <c r="L86" s="231">
        <v>255</v>
      </c>
      <c r="M86" s="231">
        <v>0</v>
      </c>
      <c r="N86" s="232">
        <v>255</v>
      </c>
      <c r="O86" s="231">
        <v>0</v>
      </c>
      <c r="P86" s="231">
        <v>0</v>
      </c>
      <c r="Q86" s="232">
        <v>0</v>
      </c>
      <c r="R86" s="231">
        <v>14</v>
      </c>
      <c r="S86" s="231">
        <v>210</v>
      </c>
      <c r="T86" s="233">
        <v>0</v>
      </c>
      <c r="U86" s="231">
        <v>2</v>
      </c>
      <c r="V86" s="231">
        <v>30</v>
      </c>
      <c r="W86" s="233">
        <v>0</v>
      </c>
      <c r="X86" s="231">
        <v>0</v>
      </c>
      <c r="Y86" s="231">
        <v>0</v>
      </c>
      <c r="Z86" s="233">
        <v>0</v>
      </c>
      <c r="AA86" s="238">
        <v>15</v>
      </c>
      <c r="AD86" s="238">
        <v>15</v>
      </c>
      <c r="AE86" s="238"/>
      <c r="AF86" s="238"/>
      <c r="AG86" s="238">
        <v>0</v>
      </c>
      <c r="AH86" t="str">
        <f>_xlfn.XLOOKUP(C86,Budget!$B$5:$B$203,Budget!$B$5:$B$203,"N/A",FALSE)</f>
        <v>Oasis Academy Foundry</v>
      </c>
    </row>
    <row r="87" spans="1:34" x14ac:dyDescent="0.35">
      <c r="A87">
        <v>3302142</v>
      </c>
      <c r="B87" s="231">
        <v>2142</v>
      </c>
      <c r="C87" t="s">
        <v>915</v>
      </c>
      <c r="D87" s="231">
        <v>0</v>
      </c>
      <c r="E87" s="231">
        <v>25</v>
      </c>
      <c r="F87" s="231">
        <v>0</v>
      </c>
      <c r="G87" s="232">
        <v>25</v>
      </c>
      <c r="H87" s="231">
        <v>0</v>
      </c>
      <c r="I87" s="231">
        <v>0</v>
      </c>
      <c r="J87" s="232">
        <v>0</v>
      </c>
      <c r="K87" s="231">
        <v>0</v>
      </c>
      <c r="L87" s="231">
        <v>375</v>
      </c>
      <c r="M87" s="231">
        <v>0</v>
      </c>
      <c r="N87" s="232">
        <v>375</v>
      </c>
      <c r="O87" s="231">
        <v>0</v>
      </c>
      <c r="P87" s="231">
        <v>0</v>
      </c>
      <c r="Q87" s="232">
        <v>0</v>
      </c>
      <c r="R87" s="231">
        <v>11</v>
      </c>
      <c r="S87" s="231">
        <v>165</v>
      </c>
      <c r="T87" s="233">
        <v>0</v>
      </c>
      <c r="U87" s="231">
        <v>0</v>
      </c>
      <c r="V87" s="231">
        <v>0</v>
      </c>
      <c r="W87" s="233">
        <v>0</v>
      </c>
      <c r="X87" s="231">
        <v>9</v>
      </c>
      <c r="Y87" s="231">
        <v>135</v>
      </c>
      <c r="Z87" s="233">
        <v>0</v>
      </c>
      <c r="AA87" s="238">
        <v>8</v>
      </c>
      <c r="AD87" s="238">
        <v>8</v>
      </c>
      <c r="AE87" s="238"/>
      <c r="AF87" s="238"/>
      <c r="AG87" s="238">
        <v>0</v>
      </c>
      <c r="AH87" t="str">
        <f>_xlfn.XLOOKUP(C87,Budget!$B$5:$B$203,Budget!$B$5:$B$203,"N/A",FALSE)</f>
        <v>Nelson Primary School</v>
      </c>
    </row>
    <row r="88" spans="1:34" x14ac:dyDescent="0.35">
      <c r="A88">
        <v>3302144</v>
      </c>
      <c r="B88" s="231">
        <v>2144</v>
      </c>
      <c r="C88" t="s">
        <v>916</v>
      </c>
      <c r="D88" s="231">
        <v>0</v>
      </c>
      <c r="E88" s="231">
        <v>39</v>
      </c>
      <c r="F88" s="231">
        <v>0</v>
      </c>
      <c r="G88" s="232">
        <v>39</v>
      </c>
      <c r="H88" s="231">
        <v>0</v>
      </c>
      <c r="I88" s="231">
        <v>0</v>
      </c>
      <c r="J88" s="232">
        <v>0</v>
      </c>
      <c r="K88" s="231">
        <v>0</v>
      </c>
      <c r="L88" s="231">
        <v>585</v>
      </c>
      <c r="M88" s="231">
        <v>0</v>
      </c>
      <c r="N88" s="232">
        <v>585</v>
      </c>
      <c r="O88" s="231">
        <v>0</v>
      </c>
      <c r="P88" s="231">
        <v>0</v>
      </c>
      <c r="Q88" s="232">
        <v>0</v>
      </c>
      <c r="R88" s="231">
        <v>2</v>
      </c>
      <c r="S88" s="231">
        <v>30</v>
      </c>
      <c r="T88" s="233">
        <v>0</v>
      </c>
      <c r="U88" s="231">
        <v>10</v>
      </c>
      <c r="V88" s="231">
        <v>150</v>
      </c>
      <c r="W88" s="233">
        <v>0</v>
      </c>
      <c r="X88" s="231">
        <v>25</v>
      </c>
      <c r="Y88" s="231">
        <v>375</v>
      </c>
      <c r="Z88" s="233">
        <v>0</v>
      </c>
      <c r="AA88" s="238">
        <v>10</v>
      </c>
      <c r="AD88" s="238">
        <v>1</v>
      </c>
      <c r="AE88" s="238"/>
      <c r="AF88" s="238"/>
      <c r="AG88" s="238">
        <v>0</v>
      </c>
      <c r="AH88" t="str">
        <f>_xlfn.XLOOKUP(C88,Budget!$B$5:$B$203,Budget!$B$5:$B$203,"N/A",FALSE)</f>
        <v>Alston Primary School</v>
      </c>
    </row>
    <row r="89" spans="1:34" x14ac:dyDescent="0.35">
      <c r="A89">
        <v>3302146</v>
      </c>
      <c r="B89" s="231">
        <v>2146</v>
      </c>
      <c r="C89" t="s">
        <v>917</v>
      </c>
      <c r="D89" s="231">
        <v>0</v>
      </c>
      <c r="E89" s="231">
        <v>27</v>
      </c>
      <c r="F89" s="231">
        <v>0</v>
      </c>
      <c r="G89" s="232">
        <v>27</v>
      </c>
      <c r="H89" s="231">
        <v>0</v>
      </c>
      <c r="I89" s="231">
        <v>0</v>
      </c>
      <c r="J89" s="232">
        <v>0</v>
      </c>
      <c r="K89" s="231">
        <v>0</v>
      </c>
      <c r="L89" s="231">
        <v>405</v>
      </c>
      <c r="M89" s="231">
        <v>0</v>
      </c>
      <c r="N89" s="232">
        <v>405</v>
      </c>
      <c r="O89" s="231">
        <v>0</v>
      </c>
      <c r="P89" s="231">
        <v>0</v>
      </c>
      <c r="Q89" s="232">
        <v>0</v>
      </c>
      <c r="R89" s="231">
        <v>1</v>
      </c>
      <c r="S89" s="231">
        <v>15</v>
      </c>
      <c r="T89" s="233">
        <v>0</v>
      </c>
      <c r="U89" s="231">
        <v>3</v>
      </c>
      <c r="V89" s="231">
        <v>45</v>
      </c>
      <c r="W89" s="233">
        <v>0</v>
      </c>
      <c r="X89" s="231">
        <v>21</v>
      </c>
      <c r="Y89" s="231">
        <v>315</v>
      </c>
      <c r="Z89" s="233">
        <v>0</v>
      </c>
      <c r="AA89" s="238">
        <v>10</v>
      </c>
      <c r="AD89" s="238">
        <v>10</v>
      </c>
      <c r="AE89" s="238"/>
      <c r="AF89" s="238"/>
      <c r="AG89" s="238">
        <v>0</v>
      </c>
      <c r="AH89" t="str">
        <f>_xlfn.XLOOKUP(C89,Budget!$B$5:$B$203,Budget!$B$5:$B$203,"N/A",FALSE)</f>
        <v>Wyndcliffe Primary School</v>
      </c>
    </row>
    <row r="90" spans="1:34" x14ac:dyDescent="0.35">
      <c r="A90">
        <v>3302149</v>
      </c>
      <c r="B90" s="231">
        <v>2149</v>
      </c>
      <c r="C90" t="s">
        <v>918</v>
      </c>
      <c r="D90" s="231">
        <v>0</v>
      </c>
      <c r="E90" s="231">
        <v>24</v>
      </c>
      <c r="F90" s="231">
        <v>0</v>
      </c>
      <c r="G90" s="232">
        <v>24</v>
      </c>
      <c r="H90" s="231">
        <v>0</v>
      </c>
      <c r="I90" s="231">
        <v>0</v>
      </c>
      <c r="J90" s="232">
        <v>0</v>
      </c>
      <c r="K90" s="231">
        <v>0</v>
      </c>
      <c r="L90" s="231">
        <v>360</v>
      </c>
      <c r="M90" s="231">
        <v>0</v>
      </c>
      <c r="N90" s="232">
        <v>360</v>
      </c>
      <c r="O90" s="231">
        <v>0</v>
      </c>
      <c r="P90" s="231">
        <v>0</v>
      </c>
      <c r="Q90" s="232">
        <v>0</v>
      </c>
      <c r="R90" s="231">
        <v>0</v>
      </c>
      <c r="S90" s="231">
        <v>0</v>
      </c>
      <c r="T90" s="233">
        <v>0</v>
      </c>
      <c r="U90" s="231">
        <v>7</v>
      </c>
      <c r="V90" s="231">
        <v>105</v>
      </c>
      <c r="W90" s="233">
        <v>0</v>
      </c>
      <c r="X90" s="231">
        <v>4</v>
      </c>
      <c r="Y90" s="231">
        <v>60</v>
      </c>
      <c r="Z90" s="233">
        <v>0</v>
      </c>
      <c r="AA90" s="238">
        <v>15</v>
      </c>
      <c r="AD90" s="238">
        <v>15</v>
      </c>
      <c r="AE90" s="238"/>
      <c r="AF90" s="238"/>
      <c r="AG90" s="238">
        <v>0</v>
      </c>
      <c r="AH90" t="str">
        <f>_xlfn.XLOOKUP(C90,Budget!$B$5:$B$203,Budget!$B$5:$B$203,"N/A",FALSE)</f>
        <v>Paget Primary School</v>
      </c>
    </row>
    <row r="91" spans="1:34" x14ac:dyDescent="0.35">
      <c r="A91">
        <v>3302150</v>
      </c>
      <c r="B91" s="231">
        <v>2150</v>
      </c>
      <c r="C91" t="s">
        <v>919</v>
      </c>
      <c r="D91" s="231">
        <v>0</v>
      </c>
      <c r="E91" s="231">
        <v>24</v>
      </c>
      <c r="F91" s="231">
        <v>0</v>
      </c>
      <c r="G91" s="232">
        <v>24</v>
      </c>
      <c r="H91" s="231">
        <v>0</v>
      </c>
      <c r="I91" s="231">
        <v>0</v>
      </c>
      <c r="J91" s="232">
        <v>0</v>
      </c>
      <c r="K91" s="231">
        <v>0</v>
      </c>
      <c r="L91" s="231">
        <v>360</v>
      </c>
      <c r="M91" s="231">
        <v>0</v>
      </c>
      <c r="N91" s="232">
        <v>360</v>
      </c>
      <c r="O91" s="231">
        <v>0</v>
      </c>
      <c r="P91" s="231">
        <v>0</v>
      </c>
      <c r="Q91" s="232">
        <v>0</v>
      </c>
      <c r="R91" s="231">
        <v>0</v>
      </c>
      <c r="S91" s="231">
        <v>0</v>
      </c>
      <c r="T91" s="233">
        <v>0</v>
      </c>
      <c r="U91" s="231">
        <v>8</v>
      </c>
      <c r="V91" s="231">
        <v>120</v>
      </c>
      <c r="W91" s="233">
        <v>0</v>
      </c>
      <c r="X91" s="231">
        <v>8</v>
      </c>
      <c r="Y91" s="231">
        <v>120</v>
      </c>
      <c r="Z91" s="233">
        <v>0</v>
      </c>
      <c r="AA91" s="238">
        <v>0</v>
      </c>
      <c r="AD91" s="238">
        <v>0</v>
      </c>
      <c r="AE91" s="238"/>
      <c r="AF91" s="238"/>
      <c r="AG91" s="238">
        <v>0</v>
      </c>
      <c r="AH91" t="str">
        <f>_xlfn.XLOOKUP(C91,Budget!$B$5:$B$203,Budget!$B$5:$B$203,"N/A",FALSE)</f>
        <v>Park Hill Primary School</v>
      </c>
    </row>
    <row r="92" spans="1:34" x14ac:dyDescent="0.35">
      <c r="A92">
        <v>3302156</v>
      </c>
      <c r="B92" s="231">
        <v>2156</v>
      </c>
      <c r="C92" t="s">
        <v>920</v>
      </c>
      <c r="D92" s="231">
        <v>0</v>
      </c>
      <c r="E92" s="231">
        <v>22</v>
      </c>
      <c r="F92" s="231">
        <v>0</v>
      </c>
      <c r="G92" s="232">
        <v>22</v>
      </c>
      <c r="H92" s="231">
        <v>0</v>
      </c>
      <c r="I92" s="231">
        <v>0</v>
      </c>
      <c r="J92" s="232">
        <v>0</v>
      </c>
      <c r="K92" s="231">
        <v>0</v>
      </c>
      <c r="L92" s="231">
        <v>330</v>
      </c>
      <c r="M92" s="231">
        <v>0</v>
      </c>
      <c r="N92" s="232">
        <v>330</v>
      </c>
      <c r="O92" s="231">
        <v>0</v>
      </c>
      <c r="P92" s="231">
        <v>0</v>
      </c>
      <c r="Q92" s="232">
        <v>0</v>
      </c>
      <c r="R92" s="231">
        <v>8</v>
      </c>
      <c r="S92" s="231">
        <v>120</v>
      </c>
      <c r="T92" s="233">
        <v>0</v>
      </c>
      <c r="U92" s="231">
        <v>5</v>
      </c>
      <c r="V92" s="231">
        <v>75</v>
      </c>
      <c r="W92" s="233">
        <v>0</v>
      </c>
      <c r="X92" s="231">
        <v>3</v>
      </c>
      <c r="Y92" s="231">
        <v>45</v>
      </c>
      <c r="Z92" s="233">
        <v>0</v>
      </c>
      <c r="AA92" s="238">
        <v>10</v>
      </c>
      <c r="AD92" s="238">
        <v>10</v>
      </c>
      <c r="AE92" s="238"/>
      <c r="AF92" s="238"/>
      <c r="AG92" s="238">
        <v>0</v>
      </c>
      <c r="AH92" t="str">
        <f>_xlfn.XLOOKUP(C92,Budget!$B$5:$B$203,Budget!$B$5:$B$203,"N/A",FALSE)</f>
        <v>Princethorpe Infant School</v>
      </c>
    </row>
    <row r="93" spans="1:34" x14ac:dyDescent="0.35">
      <c r="A93">
        <v>3302157</v>
      </c>
      <c r="B93" s="231">
        <v>2157</v>
      </c>
      <c r="C93" t="s">
        <v>921</v>
      </c>
      <c r="D93" s="231">
        <v>0</v>
      </c>
      <c r="E93" s="231">
        <v>26</v>
      </c>
      <c r="F93" s="231">
        <v>0</v>
      </c>
      <c r="G93" s="232">
        <v>26</v>
      </c>
      <c r="H93" s="231">
        <v>12</v>
      </c>
      <c r="I93" s="231">
        <v>0</v>
      </c>
      <c r="J93" s="232">
        <v>12</v>
      </c>
      <c r="K93" s="231">
        <v>0</v>
      </c>
      <c r="L93" s="231">
        <v>390</v>
      </c>
      <c r="M93" s="231">
        <v>0</v>
      </c>
      <c r="N93" s="232">
        <v>390</v>
      </c>
      <c r="O93" s="231">
        <v>180</v>
      </c>
      <c r="P93" s="231">
        <v>0</v>
      </c>
      <c r="Q93" s="232">
        <v>180</v>
      </c>
      <c r="R93" s="231">
        <v>1</v>
      </c>
      <c r="S93" s="231">
        <v>15</v>
      </c>
      <c r="T93" s="233">
        <v>0</v>
      </c>
      <c r="U93" s="231">
        <v>0</v>
      </c>
      <c r="V93" s="231">
        <v>0</v>
      </c>
      <c r="W93" s="233">
        <v>0</v>
      </c>
      <c r="X93" s="231">
        <v>2</v>
      </c>
      <c r="Y93" s="231">
        <v>30</v>
      </c>
      <c r="Z93" s="233">
        <v>0</v>
      </c>
      <c r="AA93" s="238">
        <v>3</v>
      </c>
      <c r="AD93" s="238">
        <v>0</v>
      </c>
      <c r="AE93" s="238"/>
      <c r="AF93" s="238"/>
      <c r="AG93" s="238">
        <v>0</v>
      </c>
      <c r="AH93" t="str">
        <f>_xlfn.XLOOKUP(C93,Budget!$B$5:$B$203,Budget!$B$5:$B$203,"N/A",FALSE)</f>
        <v>Raddlebarn Primary School</v>
      </c>
    </row>
    <row r="94" spans="1:34" x14ac:dyDescent="0.35">
      <c r="A94">
        <v>3302161</v>
      </c>
      <c r="B94" s="231">
        <v>2161</v>
      </c>
      <c r="C94" t="s">
        <v>922</v>
      </c>
      <c r="D94" s="231">
        <v>0</v>
      </c>
      <c r="E94" s="231">
        <v>28</v>
      </c>
      <c r="F94" s="231">
        <v>0</v>
      </c>
      <c r="G94" s="232">
        <v>28</v>
      </c>
      <c r="H94" s="231">
        <v>11</v>
      </c>
      <c r="I94" s="231">
        <v>0</v>
      </c>
      <c r="J94" s="232">
        <v>11</v>
      </c>
      <c r="K94" s="231">
        <v>0</v>
      </c>
      <c r="L94" s="231">
        <v>420</v>
      </c>
      <c r="M94" s="231">
        <v>0</v>
      </c>
      <c r="N94" s="232">
        <v>420</v>
      </c>
      <c r="O94" s="231">
        <v>165</v>
      </c>
      <c r="P94" s="231">
        <v>0</v>
      </c>
      <c r="Q94" s="232">
        <v>165</v>
      </c>
      <c r="R94" s="231">
        <v>5</v>
      </c>
      <c r="S94" s="231">
        <v>75</v>
      </c>
      <c r="T94" s="233">
        <v>30</v>
      </c>
      <c r="U94" s="231">
        <v>2</v>
      </c>
      <c r="V94" s="231">
        <v>30</v>
      </c>
      <c r="W94" s="233">
        <v>15</v>
      </c>
      <c r="X94" s="231">
        <v>10</v>
      </c>
      <c r="Y94" s="231">
        <v>150</v>
      </c>
      <c r="Z94" s="233">
        <v>45</v>
      </c>
      <c r="AA94" s="238">
        <v>13</v>
      </c>
      <c r="AD94" s="238">
        <v>0</v>
      </c>
      <c r="AE94" s="238"/>
      <c r="AF94" s="238"/>
      <c r="AG94" s="238">
        <v>0</v>
      </c>
      <c r="AH94" t="str">
        <f>_xlfn.XLOOKUP(C94,Budget!$B$5:$B$203,Budget!$B$5:$B$203,"N/A",FALSE)</f>
        <v>Rednal Hill Infant School (N.C.)</v>
      </c>
    </row>
    <row r="95" spans="1:34" x14ac:dyDescent="0.35">
      <c r="A95">
        <v>3302162</v>
      </c>
      <c r="B95" s="231">
        <v>2162</v>
      </c>
      <c r="C95" t="s">
        <v>923</v>
      </c>
      <c r="D95" s="231">
        <v>0</v>
      </c>
      <c r="E95" s="231">
        <v>16</v>
      </c>
      <c r="F95" s="231">
        <v>0</v>
      </c>
      <c r="G95" s="232">
        <v>16</v>
      </c>
      <c r="H95" s="231">
        <v>0</v>
      </c>
      <c r="I95" s="231">
        <v>0</v>
      </c>
      <c r="J95" s="232">
        <v>0</v>
      </c>
      <c r="K95" s="231">
        <v>0</v>
      </c>
      <c r="L95" s="231">
        <v>240</v>
      </c>
      <c r="M95" s="231">
        <v>0</v>
      </c>
      <c r="N95" s="232">
        <v>240</v>
      </c>
      <c r="O95" s="231">
        <v>0</v>
      </c>
      <c r="P95" s="231">
        <v>0</v>
      </c>
      <c r="Q95" s="232">
        <v>0</v>
      </c>
      <c r="R95" s="231">
        <v>2</v>
      </c>
      <c r="S95" s="231">
        <v>30</v>
      </c>
      <c r="T95" s="233">
        <v>0</v>
      </c>
      <c r="U95" s="231">
        <v>10</v>
      </c>
      <c r="V95" s="231">
        <v>150</v>
      </c>
      <c r="W95" s="233">
        <v>0</v>
      </c>
      <c r="X95" s="231">
        <v>3</v>
      </c>
      <c r="Y95" s="231">
        <v>45</v>
      </c>
      <c r="Z95" s="233">
        <v>0</v>
      </c>
      <c r="AA95" s="238">
        <v>2</v>
      </c>
      <c r="AD95" s="238">
        <v>0</v>
      </c>
      <c r="AE95" s="238"/>
      <c r="AF95" s="238"/>
      <c r="AG95" s="238">
        <v>0</v>
      </c>
      <c r="AH95" t="str">
        <f>_xlfn.XLOOKUP(C95,Budget!$B$5:$B$203,Budget!$B$5:$B$203,"N/A",FALSE)</f>
        <v>Manor Park Primary Academy</v>
      </c>
    </row>
    <row r="96" spans="1:34" x14ac:dyDescent="0.35">
      <c r="A96">
        <v>3302169</v>
      </c>
      <c r="B96" s="231">
        <v>2169</v>
      </c>
      <c r="C96" t="s">
        <v>924</v>
      </c>
      <c r="D96" s="231">
        <v>0</v>
      </c>
      <c r="E96" s="231">
        <v>17</v>
      </c>
      <c r="F96" s="231">
        <v>0</v>
      </c>
      <c r="G96" s="232">
        <v>17</v>
      </c>
      <c r="H96" s="231">
        <v>2</v>
      </c>
      <c r="I96" s="231">
        <v>0</v>
      </c>
      <c r="J96" s="232">
        <v>2</v>
      </c>
      <c r="K96" s="231">
        <v>0</v>
      </c>
      <c r="L96" s="231">
        <v>255</v>
      </c>
      <c r="M96" s="231">
        <v>0</v>
      </c>
      <c r="N96" s="232">
        <v>255</v>
      </c>
      <c r="O96" s="231">
        <v>30</v>
      </c>
      <c r="P96" s="231">
        <v>0</v>
      </c>
      <c r="Q96" s="232">
        <v>30</v>
      </c>
      <c r="R96" s="231">
        <v>8</v>
      </c>
      <c r="S96" s="231">
        <v>120</v>
      </c>
      <c r="T96" s="233">
        <v>0</v>
      </c>
      <c r="U96" s="231">
        <v>3</v>
      </c>
      <c r="V96" s="231">
        <v>45</v>
      </c>
      <c r="W96" s="233">
        <v>0</v>
      </c>
      <c r="X96" s="231">
        <v>4</v>
      </c>
      <c r="Y96" s="231">
        <v>60</v>
      </c>
      <c r="Z96" s="233">
        <v>30</v>
      </c>
      <c r="AA96" s="238">
        <v>9</v>
      </c>
      <c r="AD96" s="238">
        <v>0</v>
      </c>
      <c r="AE96" s="238"/>
      <c r="AF96" s="238"/>
      <c r="AG96" s="238">
        <v>0</v>
      </c>
      <c r="AH96" t="str">
        <f>_xlfn.XLOOKUP(C96,Budget!$B$5:$B$203,Budget!$B$5:$B$203,"N/A",FALSE)</f>
        <v>Severne Primary School</v>
      </c>
    </row>
    <row r="97" spans="1:34" x14ac:dyDescent="0.35">
      <c r="A97">
        <v>3302170</v>
      </c>
      <c r="B97" s="231">
        <v>2170</v>
      </c>
      <c r="C97" t="s">
        <v>925</v>
      </c>
      <c r="D97" s="231">
        <v>5</v>
      </c>
      <c r="E97" s="231">
        <v>34</v>
      </c>
      <c r="F97" s="231">
        <v>0</v>
      </c>
      <c r="G97" s="232">
        <v>34</v>
      </c>
      <c r="H97" s="231">
        <v>2</v>
      </c>
      <c r="I97" s="231">
        <v>0</v>
      </c>
      <c r="J97" s="232">
        <v>2</v>
      </c>
      <c r="K97" s="231">
        <v>75</v>
      </c>
      <c r="L97" s="231">
        <v>510</v>
      </c>
      <c r="M97" s="231">
        <v>0</v>
      </c>
      <c r="N97" s="232">
        <v>510</v>
      </c>
      <c r="O97" s="231">
        <v>30</v>
      </c>
      <c r="P97" s="231">
        <v>0</v>
      </c>
      <c r="Q97" s="232">
        <v>30</v>
      </c>
      <c r="R97" s="231">
        <v>14</v>
      </c>
      <c r="S97" s="231">
        <v>210</v>
      </c>
      <c r="T97" s="233">
        <v>0</v>
      </c>
      <c r="U97" s="231">
        <v>7</v>
      </c>
      <c r="V97" s="231">
        <v>105</v>
      </c>
      <c r="W97" s="233">
        <v>0</v>
      </c>
      <c r="X97" s="231">
        <v>11</v>
      </c>
      <c r="Y97" s="231">
        <v>165</v>
      </c>
      <c r="Z97" s="233">
        <v>15</v>
      </c>
      <c r="AA97" s="238">
        <v>0</v>
      </c>
      <c r="AD97" s="238">
        <v>0</v>
      </c>
      <c r="AE97" s="238"/>
      <c r="AF97" s="238"/>
      <c r="AG97" s="238">
        <v>0</v>
      </c>
      <c r="AH97" t="str">
        <f>_xlfn.XLOOKUP(C97,Budget!$B$5:$B$203,Budget!$B$5:$B$203,"N/A",FALSE)</f>
        <v>Chandos Primary School</v>
      </c>
    </row>
    <row r="98" spans="1:34" x14ac:dyDescent="0.35">
      <c r="A98">
        <v>3302171</v>
      </c>
      <c r="B98" s="231">
        <v>2171</v>
      </c>
      <c r="C98" t="s">
        <v>926</v>
      </c>
      <c r="D98" s="231">
        <v>0</v>
      </c>
      <c r="E98" s="231">
        <v>21</v>
      </c>
      <c r="F98" s="231">
        <v>0</v>
      </c>
      <c r="G98" s="232">
        <v>21</v>
      </c>
      <c r="H98" s="231">
        <v>0</v>
      </c>
      <c r="I98" s="231">
        <v>0</v>
      </c>
      <c r="J98" s="232">
        <v>0</v>
      </c>
      <c r="K98" s="231">
        <v>0</v>
      </c>
      <c r="L98" s="231">
        <v>315</v>
      </c>
      <c r="M98" s="231">
        <v>0</v>
      </c>
      <c r="N98" s="232">
        <v>315</v>
      </c>
      <c r="O98" s="231">
        <v>0</v>
      </c>
      <c r="P98" s="231">
        <v>0</v>
      </c>
      <c r="Q98" s="232">
        <v>0</v>
      </c>
      <c r="R98" s="231">
        <v>1</v>
      </c>
      <c r="S98" s="231">
        <v>15</v>
      </c>
      <c r="T98" s="233">
        <v>0</v>
      </c>
      <c r="U98" s="231">
        <v>0</v>
      </c>
      <c r="V98" s="231">
        <v>0</v>
      </c>
      <c r="W98" s="233">
        <v>0</v>
      </c>
      <c r="X98" s="231">
        <v>20</v>
      </c>
      <c r="Y98" s="231">
        <v>300</v>
      </c>
      <c r="Z98" s="233">
        <v>0</v>
      </c>
      <c r="AA98" s="238">
        <v>3</v>
      </c>
      <c r="AD98" s="238">
        <v>3</v>
      </c>
      <c r="AE98" s="238"/>
      <c r="AF98" s="238"/>
      <c r="AG98" s="238">
        <v>0</v>
      </c>
      <c r="AH98" t="str">
        <f>_xlfn.XLOOKUP(C98,Budget!$B$5:$B$203,Budget!$B$5:$B$203,"N/A",FALSE)</f>
        <v>N/A</v>
      </c>
    </row>
    <row r="99" spans="1:34" x14ac:dyDescent="0.35">
      <c r="A99">
        <v>3302176</v>
      </c>
      <c r="B99" s="231">
        <v>2176</v>
      </c>
      <c r="C99" t="s">
        <v>927</v>
      </c>
      <c r="D99" s="231">
        <v>0</v>
      </c>
      <c r="E99" s="231">
        <v>62</v>
      </c>
      <c r="F99" s="231">
        <v>0</v>
      </c>
      <c r="G99" s="232">
        <v>62</v>
      </c>
      <c r="H99" s="231">
        <v>0</v>
      </c>
      <c r="I99" s="231">
        <v>0</v>
      </c>
      <c r="J99" s="232">
        <v>0</v>
      </c>
      <c r="K99" s="231">
        <v>0</v>
      </c>
      <c r="L99" s="231">
        <v>930</v>
      </c>
      <c r="M99" s="231">
        <v>0</v>
      </c>
      <c r="N99" s="232">
        <v>930</v>
      </c>
      <c r="O99" s="231">
        <v>0</v>
      </c>
      <c r="P99" s="231">
        <v>0</v>
      </c>
      <c r="Q99" s="232">
        <v>0</v>
      </c>
      <c r="R99" s="231">
        <v>2</v>
      </c>
      <c r="S99" s="231">
        <v>30</v>
      </c>
      <c r="T99" s="233">
        <v>0</v>
      </c>
      <c r="U99" s="231">
        <v>2</v>
      </c>
      <c r="V99" s="231">
        <v>30</v>
      </c>
      <c r="W99" s="233">
        <v>0</v>
      </c>
      <c r="X99" s="231">
        <v>48</v>
      </c>
      <c r="Y99" s="231">
        <v>720</v>
      </c>
      <c r="Z99" s="233">
        <v>0</v>
      </c>
      <c r="AA99" s="238">
        <v>20</v>
      </c>
      <c r="AD99" s="238">
        <v>1</v>
      </c>
      <c r="AE99" s="238"/>
      <c r="AF99" s="238"/>
      <c r="AG99" s="238">
        <v>0</v>
      </c>
      <c r="AH99" t="str">
        <f>_xlfn.XLOOKUP(C99,Budget!$B$5:$B$203,Budget!$B$5:$B$203,"N/A",FALSE)</f>
        <v>Somerville Primary School</v>
      </c>
    </row>
    <row r="100" spans="1:34" x14ac:dyDescent="0.35">
      <c r="A100">
        <v>3302178</v>
      </c>
      <c r="B100" s="231">
        <v>2178</v>
      </c>
      <c r="C100" t="s">
        <v>928</v>
      </c>
      <c r="D100" s="231">
        <v>0</v>
      </c>
      <c r="E100" s="231">
        <v>23</v>
      </c>
      <c r="F100" s="231">
        <v>0</v>
      </c>
      <c r="G100" s="232">
        <v>23</v>
      </c>
      <c r="H100" s="231">
        <v>5</v>
      </c>
      <c r="I100" s="231">
        <v>0</v>
      </c>
      <c r="J100" s="232">
        <v>5</v>
      </c>
      <c r="K100" s="231">
        <v>0</v>
      </c>
      <c r="L100" s="231">
        <v>323</v>
      </c>
      <c r="M100" s="231">
        <v>0</v>
      </c>
      <c r="N100" s="232">
        <v>323</v>
      </c>
      <c r="O100" s="231">
        <v>69</v>
      </c>
      <c r="P100" s="231">
        <v>0</v>
      </c>
      <c r="Q100" s="232">
        <v>69</v>
      </c>
      <c r="R100" s="231">
        <v>3</v>
      </c>
      <c r="S100" s="231">
        <v>35</v>
      </c>
      <c r="T100" s="233">
        <v>0</v>
      </c>
      <c r="U100" s="231">
        <v>0</v>
      </c>
      <c r="V100" s="231">
        <v>0</v>
      </c>
      <c r="W100" s="233">
        <v>0</v>
      </c>
      <c r="X100" s="231">
        <v>12</v>
      </c>
      <c r="Y100" s="231">
        <v>168</v>
      </c>
      <c r="Z100" s="233">
        <v>30</v>
      </c>
      <c r="AA100" s="238">
        <v>7</v>
      </c>
      <c r="AD100" s="238">
        <v>2</v>
      </c>
      <c r="AE100" s="238"/>
      <c r="AF100" s="238"/>
      <c r="AG100" s="238">
        <v>0</v>
      </c>
      <c r="AH100" t="str">
        <f>_xlfn.XLOOKUP(C100,Budget!$B$5:$B$203,Budget!$B$5:$B$203,"N/A",FALSE)</f>
        <v>Stanville Primary School</v>
      </c>
    </row>
    <row r="101" spans="1:34" x14ac:dyDescent="0.35">
      <c r="A101">
        <v>3302180</v>
      </c>
      <c r="B101" s="231">
        <v>2180</v>
      </c>
      <c r="C101" t="s">
        <v>929</v>
      </c>
      <c r="D101" s="231">
        <v>0</v>
      </c>
      <c r="E101" s="231">
        <v>49</v>
      </c>
      <c r="F101" s="231">
        <v>0</v>
      </c>
      <c r="G101" s="232">
        <v>49</v>
      </c>
      <c r="H101" s="231">
        <v>6</v>
      </c>
      <c r="I101" s="231">
        <v>0</v>
      </c>
      <c r="J101" s="232">
        <v>6</v>
      </c>
      <c r="K101" s="231">
        <v>0</v>
      </c>
      <c r="L101" s="231">
        <v>735</v>
      </c>
      <c r="M101" s="231">
        <v>0</v>
      </c>
      <c r="N101" s="232">
        <v>735</v>
      </c>
      <c r="O101" s="231">
        <v>90</v>
      </c>
      <c r="P101" s="231">
        <v>0</v>
      </c>
      <c r="Q101" s="232">
        <v>90</v>
      </c>
      <c r="R101" s="231">
        <v>1</v>
      </c>
      <c r="S101" s="231">
        <v>15</v>
      </c>
      <c r="T101" s="233">
        <v>0</v>
      </c>
      <c r="U101" s="231">
        <v>37</v>
      </c>
      <c r="V101" s="231">
        <v>555</v>
      </c>
      <c r="W101" s="233">
        <v>75</v>
      </c>
      <c r="X101" s="231">
        <v>8</v>
      </c>
      <c r="Y101" s="231">
        <v>120</v>
      </c>
      <c r="Z101" s="233">
        <v>15</v>
      </c>
      <c r="AA101" s="238">
        <v>3</v>
      </c>
      <c r="AD101" s="238">
        <v>3</v>
      </c>
      <c r="AE101" s="238"/>
      <c r="AF101" s="238"/>
      <c r="AG101" s="238">
        <v>0</v>
      </c>
      <c r="AH101" t="str">
        <f>_xlfn.XLOOKUP(C101,Budget!$B$5:$B$203,Budget!$B$5:$B$203,"N/A",FALSE)</f>
        <v>Yew Tree Community Junior and Infant School (NC)</v>
      </c>
    </row>
    <row r="102" spans="1:34" x14ac:dyDescent="0.35">
      <c r="A102">
        <v>3302181</v>
      </c>
      <c r="B102" s="231">
        <v>2181</v>
      </c>
      <c r="C102" t="s">
        <v>930</v>
      </c>
      <c r="D102" s="231">
        <v>0</v>
      </c>
      <c r="E102" s="231">
        <v>23</v>
      </c>
      <c r="F102" s="231">
        <v>0</v>
      </c>
      <c r="G102" s="232">
        <v>23</v>
      </c>
      <c r="H102" s="231">
        <v>0</v>
      </c>
      <c r="I102" s="231">
        <v>0</v>
      </c>
      <c r="J102" s="232">
        <v>0</v>
      </c>
      <c r="K102" s="231">
        <v>0</v>
      </c>
      <c r="L102" s="231">
        <v>345</v>
      </c>
      <c r="M102" s="231">
        <v>0</v>
      </c>
      <c r="N102" s="232">
        <v>345</v>
      </c>
      <c r="O102" s="231">
        <v>0</v>
      </c>
      <c r="P102" s="231">
        <v>0</v>
      </c>
      <c r="Q102" s="232">
        <v>0</v>
      </c>
      <c r="R102" s="231">
        <v>0</v>
      </c>
      <c r="S102" s="231">
        <v>0</v>
      </c>
      <c r="T102" s="233">
        <v>0</v>
      </c>
      <c r="U102" s="231">
        <v>0</v>
      </c>
      <c r="V102" s="231">
        <v>0</v>
      </c>
      <c r="W102" s="233">
        <v>0</v>
      </c>
      <c r="X102" s="231">
        <v>14</v>
      </c>
      <c r="Y102" s="231">
        <v>210</v>
      </c>
      <c r="Z102" s="233">
        <v>0</v>
      </c>
      <c r="AA102" s="238">
        <v>9</v>
      </c>
      <c r="AD102" s="238">
        <v>9</v>
      </c>
      <c r="AE102" s="238"/>
      <c r="AF102" s="238"/>
      <c r="AG102" s="238">
        <v>0</v>
      </c>
      <c r="AH102" t="str">
        <f>_xlfn.XLOOKUP(C102,Budget!$B$5:$B$203,Budget!$B$5:$B$203,"N/A",FALSE)</f>
        <v>Springfield Primary Academy</v>
      </c>
    </row>
    <row r="103" spans="1:34" x14ac:dyDescent="0.35">
      <c r="A103">
        <v>3302184</v>
      </c>
      <c r="B103" s="231">
        <v>2184</v>
      </c>
      <c r="C103" t="s">
        <v>150</v>
      </c>
      <c r="D103" s="231">
        <v>0</v>
      </c>
      <c r="E103" s="231">
        <v>16</v>
      </c>
      <c r="F103" s="231">
        <v>0</v>
      </c>
      <c r="G103" s="232">
        <v>16</v>
      </c>
      <c r="H103" s="231">
        <v>0</v>
      </c>
      <c r="I103" s="231">
        <v>0</v>
      </c>
      <c r="J103" s="232">
        <v>0</v>
      </c>
      <c r="K103" s="231">
        <v>0</v>
      </c>
      <c r="L103" s="231">
        <v>240</v>
      </c>
      <c r="M103" s="231">
        <v>0</v>
      </c>
      <c r="N103" s="232">
        <v>240</v>
      </c>
      <c r="O103" s="231">
        <v>0</v>
      </c>
      <c r="P103" s="231">
        <v>0</v>
      </c>
      <c r="Q103" s="232">
        <v>0</v>
      </c>
      <c r="R103" s="231">
        <v>1</v>
      </c>
      <c r="S103" s="231">
        <v>15</v>
      </c>
      <c r="T103" s="233">
        <v>0</v>
      </c>
      <c r="U103" s="231">
        <v>0</v>
      </c>
      <c r="V103" s="231">
        <v>0</v>
      </c>
      <c r="W103" s="233">
        <v>0</v>
      </c>
      <c r="X103" s="231">
        <v>3</v>
      </c>
      <c r="Y103" s="231">
        <v>45</v>
      </c>
      <c r="Z103" s="233">
        <v>0</v>
      </c>
      <c r="AA103" s="238">
        <v>1</v>
      </c>
      <c r="AD103" s="238">
        <v>1</v>
      </c>
      <c r="AE103" s="238"/>
      <c r="AF103" s="238"/>
      <c r="AG103" s="238">
        <v>0</v>
      </c>
      <c r="AH103" t="str">
        <f>_xlfn.XLOOKUP(C103,Budget!$B$5:$B$203,Budget!$B$5:$B$203,"N/A",FALSE)</f>
        <v>STECHFORD PRIMARY SCHOOL</v>
      </c>
    </row>
    <row r="104" spans="1:34" x14ac:dyDescent="0.35">
      <c r="A104">
        <v>3302185</v>
      </c>
      <c r="B104" s="231">
        <v>2185</v>
      </c>
      <c r="C104" t="s">
        <v>931</v>
      </c>
      <c r="D104" s="231">
        <v>0</v>
      </c>
      <c r="E104" s="231">
        <v>38</v>
      </c>
      <c r="F104" s="231">
        <v>1</v>
      </c>
      <c r="G104" s="232">
        <v>39</v>
      </c>
      <c r="H104" s="231">
        <v>9</v>
      </c>
      <c r="I104" s="231">
        <v>0</v>
      </c>
      <c r="J104" s="232">
        <v>9</v>
      </c>
      <c r="K104" s="231">
        <v>0</v>
      </c>
      <c r="L104" s="231">
        <v>570</v>
      </c>
      <c r="M104" s="231">
        <v>15</v>
      </c>
      <c r="N104" s="232">
        <v>585</v>
      </c>
      <c r="O104" s="231">
        <v>135</v>
      </c>
      <c r="P104" s="231">
        <v>0</v>
      </c>
      <c r="Q104" s="232">
        <v>135</v>
      </c>
      <c r="R104" s="231">
        <v>0</v>
      </c>
      <c r="S104" s="231">
        <v>0</v>
      </c>
      <c r="T104" s="233">
        <v>0</v>
      </c>
      <c r="U104" s="231">
        <v>1</v>
      </c>
      <c r="V104" s="231">
        <v>15</v>
      </c>
      <c r="W104" s="233">
        <v>15</v>
      </c>
      <c r="X104" s="231">
        <v>2</v>
      </c>
      <c r="Y104" s="231">
        <v>30</v>
      </c>
      <c r="Z104" s="233">
        <v>0</v>
      </c>
      <c r="AA104" s="238">
        <v>5</v>
      </c>
      <c r="AD104" s="238">
        <v>0</v>
      </c>
      <c r="AE104" s="238"/>
      <c r="AF104" s="238"/>
      <c r="AG104" s="238">
        <v>0</v>
      </c>
      <c r="AH104" t="str">
        <f>_xlfn.XLOOKUP(C104,Budget!$B$5:$B$203,Budget!$B$5:$B$203,"N/A",FALSE)</f>
        <v>Colebourne Primary School</v>
      </c>
    </row>
    <row r="105" spans="1:34" x14ac:dyDescent="0.35">
      <c r="A105">
        <v>3302186</v>
      </c>
      <c r="B105" s="231">
        <v>2186</v>
      </c>
      <c r="C105" t="s">
        <v>932</v>
      </c>
      <c r="D105" s="231">
        <v>0</v>
      </c>
      <c r="E105" s="231">
        <v>38</v>
      </c>
      <c r="F105" s="231">
        <v>0</v>
      </c>
      <c r="G105" s="232">
        <v>38</v>
      </c>
      <c r="H105" s="231">
        <v>4</v>
      </c>
      <c r="I105" s="231">
        <v>0</v>
      </c>
      <c r="J105" s="232">
        <v>4</v>
      </c>
      <c r="K105" s="231">
        <v>0</v>
      </c>
      <c r="L105" s="231">
        <v>570</v>
      </c>
      <c r="M105" s="231">
        <v>0</v>
      </c>
      <c r="N105" s="232">
        <v>570</v>
      </c>
      <c r="O105" s="231">
        <v>60</v>
      </c>
      <c r="P105" s="231">
        <v>0</v>
      </c>
      <c r="Q105" s="232">
        <v>60</v>
      </c>
      <c r="R105" s="231">
        <v>1</v>
      </c>
      <c r="S105" s="231">
        <v>15</v>
      </c>
      <c r="T105" s="233">
        <v>0</v>
      </c>
      <c r="U105" s="231">
        <v>5</v>
      </c>
      <c r="V105" s="231">
        <v>75</v>
      </c>
      <c r="W105" s="233">
        <v>0</v>
      </c>
      <c r="X105" s="231">
        <v>18</v>
      </c>
      <c r="Y105" s="231">
        <v>270</v>
      </c>
      <c r="Z105" s="233">
        <v>30</v>
      </c>
      <c r="AA105" s="238">
        <v>0</v>
      </c>
      <c r="AD105" s="238">
        <v>0</v>
      </c>
      <c r="AE105" s="238"/>
      <c r="AF105" s="238"/>
      <c r="AG105" s="238">
        <v>0</v>
      </c>
      <c r="AH105" t="str">
        <f>_xlfn.XLOOKUP(C105,Budget!$B$5:$B$203,Budget!$B$5:$B$203,"N/A",FALSE)</f>
        <v>Birchfield Primary School</v>
      </c>
    </row>
    <row r="106" spans="1:34" x14ac:dyDescent="0.35">
      <c r="A106">
        <v>3302187</v>
      </c>
      <c r="B106" s="231">
        <v>2187</v>
      </c>
      <c r="C106" t="s">
        <v>933</v>
      </c>
      <c r="D106" s="231">
        <v>0</v>
      </c>
      <c r="E106" s="231">
        <v>26</v>
      </c>
      <c r="F106" s="231">
        <v>0</v>
      </c>
      <c r="G106" s="232">
        <v>26</v>
      </c>
      <c r="H106" s="231">
        <v>7</v>
      </c>
      <c r="I106" s="231">
        <v>0</v>
      </c>
      <c r="J106" s="232">
        <v>7</v>
      </c>
      <c r="K106" s="231">
        <v>0</v>
      </c>
      <c r="L106" s="231">
        <v>390</v>
      </c>
      <c r="M106" s="231">
        <v>0</v>
      </c>
      <c r="N106" s="232">
        <v>390</v>
      </c>
      <c r="O106" s="231">
        <v>105</v>
      </c>
      <c r="P106" s="231">
        <v>0</v>
      </c>
      <c r="Q106" s="232">
        <v>105</v>
      </c>
      <c r="R106" s="231">
        <v>2</v>
      </c>
      <c r="S106" s="231">
        <v>30</v>
      </c>
      <c r="T106" s="233">
        <v>0</v>
      </c>
      <c r="U106" s="231">
        <v>4</v>
      </c>
      <c r="V106" s="231">
        <v>60</v>
      </c>
      <c r="W106" s="233">
        <v>15</v>
      </c>
      <c r="X106" s="231">
        <v>3</v>
      </c>
      <c r="Y106" s="231">
        <v>45</v>
      </c>
      <c r="Z106" s="233">
        <v>15</v>
      </c>
      <c r="AA106" s="238">
        <v>5</v>
      </c>
      <c r="AD106" s="238">
        <v>3</v>
      </c>
      <c r="AE106" s="238"/>
      <c r="AF106" s="238"/>
      <c r="AG106" s="238">
        <v>0</v>
      </c>
      <c r="AH106" t="str">
        <f>_xlfn.XLOOKUP(C106,Budget!$B$5:$B$203,Budget!$B$5:$B$203,"N/A",FALSE)</f>
        <v>SS. Mary and John Catholic Primary School</v>
      </c>
    </row>
    <row r="107" spans="1:34" x14ac:dyDescent="0.35">
      <c r="A107">
        <v>3302188</v>
      </c>
      <c r="B107" s="231">
        <v>2188</v>
      </c>
      <c r="C107" t="s">
        <v>934</v>
      </c>
      <c r="D107" s="231">
        <v>0</v>
      </c>
      <c r="E107" s="231">
        <v>11</v>
      </c>
      <c r="F107" s="231">
        <v>0</v>
      </c>
      <c r="G107" s="232">
        <v>11</v>
      </c>
      <c r="H107" s="231">
        <v>0</v>
      </c>
      <c r="I107" s="231">
        <v>0</v>
      </c>
      <c r="J107" s="232">
        <v>0</v>
      </c>
      <c r="K107" s="231">
        <v>0</v>
      </c>
      <c r="L107" s="231">
        <v>165</v>
      </c>
      <c r="M107" s="231">
        <v>0</v>
      </c>
      <c r="N107" s="232">
        <v>165</v>
      </c>
      <c r="O107" s="231">
        <v>0</v>
      </c>
      <c r="P107" s="231">
        <v>0</v>
      </c>
      <c r="Q107" s="232">
        <v>0</v>
      </c>
      <c r="R107" s="231">
        <v>1</v>
      </c>
      <c r="S107" s="231">
        <v>15</v>
      </c>
      <c r="T107" s="233">
        <v>0</v>
      </c>
      <c r="U107" s="231">
        <v>0</v>
      </c>
      <c r="V107" s="231">
        <v>0</v>
      </c>
      <c r="W107" s="233">
        <v>0</v>
      </c>
      <c r="X107" s="231">
        <v>0</v>
      </c>
      <c r="Y107" s="231">
        <v>0</v>
      </c>
      <c r="Z107" s="233">
        <v>0</v>
      </c>
      <c r="AA107" s="238">
        <v>2</v>
      </c>
      <c r="AD107" s="238">
        <v>2</v>
      </c>
      <c r="AE107" s="238"/>
      <c r="AF107" s="238"/>
      <c r="AG107" s="238">
        <v>0</v>
      </c>
      <c r="AH107" t="str">
        <f>_xlfn.XLOOKUP(C107,Budget!$B$5:$B$203,Budget!$B$5:$B$203,"N/A",FALSE)</f>
        <v>Stirchley Primary School</v>
      </c>
    </row>
    <row r="108" spans="1:34" x14ac:dyDescent="0.35">
      <c r="A108">
        <v>3302189</v>
      </c>
      <c r="B108" s="231">
        <v>2189</v>
      </c>
      <c r="C108" t="s">
        <v>935</v>
      </c>
      <c r="D108" s="231">
        <v>0</v>
      </c>
      <c r="E108" s="231">
        <v>12</v>
      </c>
      <c r="F108" s="231">
        <v>0</v>
      </c>
      <c r="G108" s="232">
        <v>12</v>
      </c>
      <c r="H108" s="231">
        <v>0</v>
      </c>
      <c r="I108" s="231">
        <v>0</v>
      </c>
      <c r="J108" s="232">
        <v>0</v>
      </c>
      <c r="K108" s="231">
        <v>0</v>
      </c>
      <c r="L108" s="231">
        <v>180</v>
      </c>
      <c r="M108" s="231">
        <v>0</v>
      </c>
      <c r="N108" s="232">
        <v>180</v>
      </c>
      <c r="O108" s="231">
        <v>0</v>
      </c>
      <c r="P108" s="231">
        <v>0</v>
      </c>
      <c r="Q108" s="232">
        <v>0</v>
      </c>
      <c r="R108" s="231">
        <v>6</v>
      </c>
      <c r="S108" s="231">
        <v>90</v>
      </c>
      <c r="T108" s="233">
        <v>0</v>
      </c>
      <c r="U108" s="231">
        <v>4</v>
      </c>
      <c r="V108" s="231">
        <v>60</v>
      </c>
      <c r="W108" s="233">
        <v>0</v>
      </c>
      <c r="X108" s="231">
        <v>2</v>
      </c>
      <c r="Y108" s="231">
        <v>30</v>
      </c>
      <c r="Z108" s="233">
        <v>0</v>
      </c>
      <c r="AA108" s="238">
        <v>8</v>
      </c>
      <c r="AD108" s="238">
        <v>8</v>
      </c>
      <c r="AE108" s="238"/>
      <c r="AF108" s="238"/>
      <c r="AG108" s="238">
        <v>0</v>
      </c>
      <c r="AH108" t="str">
        <f>_xlfn.XLOOKUP(C108,Budget!$B$5:$B$203,Budget!$B$5:$B$203,"N/A",FALSE)</f>
        <v>Ladypool Primary School</v>
      </c>
    </row>
    <row r="109" spans="1:34" x14ac:dyDescent="0.35">
      <c r="A109">
        <v>3302191</v>
      </c>
      <c r="B109" s="231">
        <v>2191</v>
      </c>
      <c r="C109" t="s">
        <v>936</v>
      </c>
      <c r="D109" s="231">
        <v>0</v>
      </c>
      <c r="E109" s="231">
        <v>18</v>
      </c>
      <c r="F109" s="231">
        <v>0</v>
      </c>
      <c r="G109" s="232">
        <v>18</v>
      </c>
      <c r="H109" s="231">
        <v>2</v>
      </c>
      <c r="I109" s="231">
        <v>0</v>
      </c>
      <c r="J109" s="232">
        <v>2</v>
      </c>
      <c r="K109" s="231">
        <v>0</v>
      </c>
      <c r="L109" s="231">
        <v>270</v>
      </c>
      <c r="M109" s="231">
        <v>0</v>
      </c>
      <c r="N109" s="232">
        <v>270</v>
      </c>
      <c r="O109" s="231">
        <v>30</v>
      </c>
      <c r="P109" s="231">
        <v>0</v>
      </c>
      <c r="Q109" s="232">
        <v>30</v>
      </c>
      <c r="R109" s="231">
        <v>5</v>
      </c>
      <c r="S109" s="231">
        <v>75</v>
      </c>
      <c r="T109" s="233">
        <v>0</v>
      </c>
      <c r="U109" s="231">
        <v>0</v>
      </c>
      <c r="V109" s="231">
        <v>0</v>
      </c>
      <c r="W109" s="233">
        <v>0</v>
      </c>
      <c r="X109" s="231">
        <v>12</v>
      </c>
      <c r="Y109" s="231">
        <v>180</v>
      </c>
      <c r="Z109" s="233">
        <v>30</v>
      </c>
      <c r="AA109" s="238">
        <v>5</v>
      </c>
      <c r="AD109" s="238">
        <v>0</v>
      </c>
      <c r="AE109" s="238"/>
      <c r="AF109" s="238"/>
      <c r="AG109" s="238">
        <v>0</v>
      </c>
      <c r="AH109" t="str">
        <f>_xlfn.XLOOKUP(C109,Budget!$B$5:$B$203,Budget!$B$5:$B$203,"N/A",FALSE)</f>
        <v>Court Farm Primary School</v>
      </c>
    </row>
    <row r="110" spans="1:34" x14ac:dyDescent="0.35">
      <c r="A110">
        <v>3302194</v>
      </c>
      <c r="B110" s="231">
        <v>2194</v>
      </c>
      <c r="C110" t="s">
        <v>937</v>
      </c>
      <c r="D110" s="231">
        <v>0</v>
      </c>
      <c r="E110" s="231">
        <v>38</v>
      </c>
      <c r="F110" s="231">
        <v>0</v>
      </c>
      <c r="G110" s="232">
        <v>38</v>
      </c>
      <c r="H110" s="231">
        <v>1</v>
      </c>
      <c r="I110" s="231">
        <v>0</v>
      </c>
      <c r="J110" s="232">
        <v>1</v>
      </c>
      <c r="K110" s="231">
        <v>0</v>
      </c>
      <c r="L110" s="231">
        <v>570</v>
      </c>
      <c r="M110" s="231">
        <v>0</v>
      </c>
      <c r="N110" s="232">
        <v>570</v>
      </c>
      <c r="O110" s="231">
        <v>15</v>
      </c>
      <c r="P110" s="231">
        <v>0</v>
      </c>
      <c r="Q110" s="232">
        <v>15</v>
      </c>
      <c r="R110" s="231">
        <v>0</v>
      </c>
      <c r="S110" s="231">
        <v>0</v>
      </c>
      <c r="T110" s="233">
        <v>0</v>
      </c>
      <c r="U110" s="231">
        <v>0</v>
      </c>
      <c r="V110" s="231">
        <v>0</v>
      </c>
      <c r="W110" s="233">
        <v>0</v>
      </c>
      <c r="X110" s="231">
        <v>17</v>
      </c>
      <c r="Y110" s="231">
        <v>255</v>
      </c>
      <c r="Z110" s="233">
        <v>15</v>
      </c>
      <c r="AA110" s="238">
        <v>1</v>
      </c>
      <c r="AD110" s="238">
        <v>1</v>
      </c>
      <c r="AE110" s="238"/>
      <c r="AF110" s="238"/>
      <c r="AG110" s="238">
        <v>0</v>
      </c>
      <c r="AH110" t="str">
        <f>_xlfn.XLOOKUP(C110,Budget!$B$5:$B$203,Budget!$B$5:$B$203,"N/A",FALSE)</f>
        <v>City Road Primary School</v>
      </c>
    </row>
    <row r="111" spans="1:34" x14ac:dyDescent="0.35">
      <c r="A111">
        <v>3302195</v>
      </c>
      <c r="B111" s="231">
        <v>2195</v>
      </c>
      <c r="C111" t="s">
        <v>938</v>
      </c>
      <c r="D111" s="231">
        <v>15</v>
      </c>
      <c r="E111" s="231">
        <v>29</v>
      </c>
      <c r="F111" s="231">
        <v>0</v>
      </c>
      <c r="G111" s="232">
        <v>29</v>
      </c>
      <c r="H111" s="231">
        <v>0</v>
      </c>
      <c r="I111" s="231">
        <v>0</v>
      </c>
      <c r="J111" s="232">
        <v>0</v>
      </c>
      <c r="K111" s="231">
        <v>219</v>
      </c>
      <c r="L111" s="231">
        <v>432</v>
      </c>
      <c r="M111" s="231">
        <v>0</v>
      </c>
      <c r="N111" s="232">
        <v>432</v>
      </c>
      <c r="O111" s="231">
        <v>0</v>
      </c>
      <c r="P111" s="231">
        <v>0</v>
      </c>
      <c r="Q111" s="232">
        <v>0</v>
      </c>
      <c r="R111" s="231">
        <v>10</v>
      </c>
      <c r="S111" s="231">
        <v>150</v>
      </c>
      <c r="T111" s="233">
        <v>0</v>
      </c>
      <c r="U111" s="231">
        <v>6</v>
      </c>
      <c r="V111" s="231">
        <v>87</v>
      </c>
      <c r="W111" s="233">
        <v>0</v>
      </c>
      <c r="X111" s="231">
        <v>8</v>
      </c>
      <c r="Y111" s="231">
        <v>120</v>
      </c>
      <c r="Z111" s="233">
        <v>0</v>
      </c>
      <c r="AA111" s="238">
        <v>4</v>
      </c>
      <c r="AD111" s="238">
        <v>0</v>
      </c>
      <c r="AE111" s="238"/>
      <c r="AF111" s="238"/>
      <c r="AG111" s="238">
        <v>0</v>
      </c>
      <c r="AH111" t="str">
        <f>_xlfn.XLOOKUP(C111,Budget!$B$5:$B$203,Budget!$B$5:$B$203,"N/A",FALSE)</f>
        <v>Timberley Academy</v>
      </c>
    </row>
    <row r="112" spans="1:34" x14ac:dyDescent="0.35">
      <c r="A112">
        <v>3302196</v>
      </c>
      <c r="B112" s="231">
        <v>2196</v>
      </c>
      <c r="C112" t="s">
        <v>939</v>
      </c>
      <c r="D112" s="231">
        <v>0</v>
      </c>
      <c r="E112" s="231">
        <v>16</v>
      </c>
      <c r="F112" s="231">
        <v>0</v>
      </c>
      <c r="G112" s="232">
        <v>16</v>
      </c>
      <c r="H112" s="231">
        <v>0</v>
      </c>
      <c r="I112" s="231">
        <v>0</v>
      </c>
      <c r="J112" s="232">
        <v>0</v>
      </c>
      <c r="K112" s="231">
        <v>0</v>
      </c>
      <c r="L112" s="231">
        <v>240</v>
      </c>
      <c r="M112" s="231">
        <v>0</v>
      </c>
      <c r="N112" s="232">
        <v>240</v>
      </c>
      <c r="O112" s="231">
        <v>0</v>
      </c>
      <c r="P112" s="231">
        <v>0</v>
      </c>
      <c r="Q112" s="232">
        <v>0</v>
      </c>
      <c r="R112" s="231">
        <v>5</v>
      </c>
      <c r="S112" s="231">
        <v>75</v>
      </c>
      <c r="T112" s="233">
        <v>0</v>
      </c>
      <c r="U112" s="231">
        <v>7</v>
      </c>
      <c r="V112" s="231">
        <v>105</v>
      </c>
      <c r="W112" s="233">
        <v>0</v>
      </c>
      <c r="X112" s="231">
        <v>3</v>
      </c>
      <c r="Y112" s="231">
        <v>45</v>
      </c>
      <c r="Z112" s="233">
        <v>0</v>
      </c>
      <c r="AA112" s="238">
        <v>0</v>
      </c>
      <c r="AD112" s="238">
        <v>0</v>
      </c>
      <c r="AE112" s="238"/>
      <c r="AF112" s="238"/>
      <c r="AG112" s="238">
        <v>0</v>
      </c>
      <c r="AH112" t="str">
        <f>_xlfn.XLOOKUP(C112,Budget!$B$5:$B$203,Budget!$B$5:$B$203,"N/A",FALSE)</f>
        <v>Brookfields Primary School</v>
      </c>
    </row>
    <row r="113" spans="1:34" x14ac:dyDescent="0.35">
      <c r="A113">
        <v>3302204</v>
      </c>
      <c r="B113" s="231">
        <v>2204</v>
      </c>
      <c r="C113" t="s">
        <v>940</v>
      </c>
      <c r="D113" s="231">
        <v>0</v>
      </c>
      <c r="E113" s="231">
        <v>20</v>
      </c>
      <c r="F113" s="231">
        <v>0</v>
      </c>
      <c r="G113" s="232">
        <v>20</v>
      </c>
      <c r="H113" s="231">
        <v>4</v>
      </c>
      <c r="I113" s="231">
        <v>0</v>
      </c>
      <c r="J113" s="232">
        <v>4</v>
      </c>
      <c r="K113" s="231">
        <v>0</v>
      </c>
      <c r="L113" s="231">
        <v>300</v>
      </c>
      <c r="M113" s="231">
        <v>0</v>
      </c>
      <c r="N113" s="232">
        <v>300</v>
      </c>
      <c r="O113" s="231">
        <v>60</v>
      </c>
      <c r="P113" s="231">
        <v>0</v>
      </c>
      <c r="Q113" s="232">
        <v>60</v>
      </c>
      <c r="R113" s="231">
        <v>7</v>
      </c>
      <c r="S113" s="231">
        <v>105</v>
      </c>
      <c r="T113" s="233">
        <v>0</v>
      </c>
      <c r="U113" s="231">
        <v>1</v>
      </c>
      <c r="V113" s="231">
        <v>15</v>
      </c>
      <c r="W113" s="233">
        <v>0</v>
      </c>
      <c r="X113" s="231">
        <v>1</v>
      </c>
      <c r="Y113" s="231">
        <v>15</v>
      </c>
      <c r="Z113" s="233">
        <v>0</v>
      </c>
      <c r="AA113" s="238">
        <v>6</v>
      </c>
      <c r="AD113" s="238">
        <v>6</v>
      </c>
      <c r="AE113" s="238"/>
      <c r="AF113" s="238"/>
      <c r="AG113" s="238">
        <v>0</v>
      </c>
      <c r="AH113" t="str">
        <f>_xlfn.XLOOKUP(C113,Budget!$B$5:$B$203,Budget!$B$5:$B$203,"N/A",FALSE)</f>
        <v>Sutton Park Primary</v>
      </c>
    </row>
    <row r="114" spans="1:34" x14ac:dyDescent="0.35">
      <c r="A114">
        <v>3302211</v>
      </c>
      <c r="B114" s="231">
        <v>2211</v>
      </c>
      <c r="C114" t="s">
        <v>1202</v>
      </c>
      <c r="D114" s="231">
        <v>0</v>
      </c>
      <c r="E114" s="231">
        <v>23</v>
      </c>
      <c r="F114" s="231">
        <v>0</v>
      </c>
      <c r="G114" s="232">
        <v>23</v>
      </c>
      <c r="H114" s="231">
        <v>3</v>
      </c>
      <c r="I114" s="231">
        <v>0</v>
      </c>
      <c r="J114" s="232">
        <v>3</v>
      </c>
      <c r="K114" s="231">
        <v>0</v>
      </c>
      <c r="L114" s="231">
        <v>345</v>
      </c>
      <c r="M114" s="231">
        <v>0</v>
      </c>
      <c r="N114" s="232">
        <v>345</v>
      </c>
      <c r="O114" s="231">
        <v>45</v>
      </c>
      <c r="P114" s="231">
        <v>0</v>
      </c>
      <c r="Q114" s="232">
        <v>45</v>
      </c>
      <c r="R114" s="231">
        <v>0</v>
      </c>
      <c r="S114" s="231">
        <v>0</v>
      </c>
      <c r="T114" s="233">
        <v>0</v>
      </c>
      <c r="U114" s="231">
        <v>18</v>
      </c>
      <c r="V114" s="231">
        <v>270</v>
      </c>
      <c r="W114" s="233">
        <v>30</v>
      </c>
      <c r="X114" s="231">
        <v>2</v>
      </c>
      <c r="Y114" s="231">
        <v>30</v>
      </c>
      <c r="Z114" s="233">
        <v>0</v>
      </c>
      <c r="AA114" s="238">
        <v>10</v>
      </c>
      <c r="AD114" s="238">
        <v>0</v>
      </c>
      <c r="AE114" s="238"/>
      <c r="AF114" s="238"/>
      <c r="AG114" s="238">
        <v>0</v>
      </c>
      <c r="AH114" t="str">
        <f>_xlfn.XLOOKUP(C114,Budget!$B$5:$B$203,Budget!$B$5:$B$203,"N/A",FALSE)</f>
        <v>N/A</v>
      </c>
    </row>
    <row r="115" spans="1:34" x14ac:dyDescent="0.35">
      <c r="A115">
        <v>3302227</v>
      </c>
      <c r="B115" s="231">
        <v>2227</v>
      </c>
      <c r="C115" t="s">
        <v>941</v>
      </c>
      <c r="D115" s="231">
        <v>0</v>
      </c>
      <c r="E115" s="231">
        <v>44</v>
      </c>
      <c r="F115" s="231">
        <v>0</v>
      </c>
      <c r="G115" s="232">
        <v>44</v>
      </c>
      <c r="H115" s="231">
        <v>9</v>
      </c>
      <c r="I115" s="231">
        <v>0</v>
      </c>
      <c r="J115" s="232">
        <v>9</v>
      </c>
      <c r="K115" s="231">
        <v>0</v>
      </c>
      <c r="L115" s="231">
        <v>660</v>
      </c>
      <c r="M115" s="231">
        <v>0</v>
      </c>
      <c r="N115" s="232">
        <v>660</v>
      </c>
      <c r="O115" s="231">
        <v>135</v>
      </c>
      <c r="P115" s="231">
        <v>0</v>
      </c>
      <c r="Q115" s="232">
        <v>135</v>
      </c>
      <c r="R115" s="231">
        <v>13</v>
      </c>
      <c r="S115" s="231">
        <v>195</v>
      </c>
      <c r="T115" s="233">
        <v>60</v>
      </c>
      <c r="U115" s="231">
        <v>15</v>
      </c>
      <c r="V115" s="231">
        <v>225</v>
      </c>
      <c r="W115" s="233">
        <v>30</v>
      </c>
      <c r="X115" s="231">
        <v>7</v>
      </c>
      <c r="Y115" s="231">
        <v>105</v>
      </c>
      <c r="Z115" s="233">
        <v>15</v>
      </c>
      <c r="AA115" s="238">
        <v>20</v>
      </c>
      <c r="AD115" s="238">
        <v>19</v>
      </c>
      <c r="AE115" s="238"/>
      <c r="AF115" s="238"/>
      <c r="AG115" s="238">
        <v>0</v>
      </c>
      <c r="AH115" t="str">
        <f>_xlfn.XLOOKUP(C115,Budget!$B$5:$B$203,Budget!$B$5:$B$203,"N/A",FALSE)</f>
        <v>Yardley Wood Community School (NC)</v>
      </c>
    </row>
    <row r="116" spans="1:34" x14ac:dyDescent="0.35">
      <c r="A116">
        <v>3302231</v>
      </c>
      <c r="B116" s="231">
        <v>2231</v>
      </c>
      <c r="C116" t="s">
        <v>942</v>
      </c>
      <c r="D116" s="231">
        <v>0</v>
      </c>
      <c r="E116" s="231">
        <v>36</v>
      </c>
      <c r="F116" s="231">
        <v>0</v>
      </c>
      <c r="G116" s="232">
        <v>36</v>
      </c>
      <c r="H116" s="231">
        <v>4</v>
      </c>
      <c r="I116" s="231">
        <v>0</v>
      </c>
      <c r="J116" s="232">
        <v>4</v>
      </c>
      <c r="K116" s="231">
        <v>0</v>
      </c>
      <c r="L116" s="231">
        <v>540</v>
      </c>
      <c r="M116" s="231">
        <v>0</v>
      </c>
      <c r="N116" s="232">
        <v>540</v>
      </c>
      <c r="O116" s="231">
        <v>60</v>
      </c>
      <c r="P116" s="231">
        <v>0</v>
      </c>
      <c r="Q116" s="232">
        <v>60</v>
      </c>
      <c r="R116" s="231">
        <v>0</v>
      </c>
      <c r="S116" s="231">
        <v>0</v>
      </c>
      <c r="T116" s="233">
        <v>0</v>
      </c>
      <c r="U116" s="231">
        <v>0</v>
      </c>
      <c r="V116" s="231">
        <v>0</v>
      </c>
      <c r="W116" s="233">
        <v>0</v>
      </c>
      <c r="X116" s="231">
        <v>18</v>
      </c>
      <c r="Y116" s="231">
        <v>270</v>
      </c>
      <c r="Z116" s="233">
        <v>30</v>
      </c>
      <c r="AA116" s="238">
        <v>8</v>
      </c>
      <c r="AD116" s="238">
        <v>0</v>
      </c>
      <c r="AE116" s="238"/>
      <c r="AF116" s="238"/>
      <c r="AG116" s="238">
        <v>0</v>
      </c>
      <c r="AH116" t="str">
        <f>_xlfn.XLOOKUP(C116,Budget!$B$5:$B$203,Budget!$B$5:$B$203,"N/A",FALSE)</f>
        <v>Yorkmead Primary School</v>
      </c>
    </row>
    <row r="117" spans="1:34" x14ac:dyDescent="0.35">
      <c r="A117">
        <v>3302238</v>
      </c>
      <c r="B117" s="231">
        <v>2238</v>
      </c>
      <c r="C117" t="s">
        <v>943</v>
      </c>
      <c r="D117" s="231">
        <v>0</v>
      </c>
      <c r="E117" s="231">
        <v>21</v>
      </c>
      <c r="F117" s="231">
        <v>0</v>
      </c>
      <c r="G117" s="232">
        <v>21</v>
      </c>
      <c r="H117" s="231">
        <v>10</v>
      </c>
      <c r="I117" s="231">
        <v>0</v>
      </c>
      <c r="J117" s="232">
        <v>10</v>
      </c>
      <c r="K117" s="231">
        <v>0</v>
      </c>
      <c r="L117" s="231">
        <v>315</v>
      </c>
      <c r="M117" s="231">
        <v>0</v>
      </c>
      <c r="N117" s="232">
        <v>315</v>
      </c>
      <c r="O117" s="231">
        <v>150</v>
      </c>
      <c r="P117" s="231">
        <v>0</v>
      </c>
      <c r="Q117" s="232">
        <v>150</v>
      </c>
      <c r="R117" s="231">
        <v>5</v>
      </c>
      <c r="S117" s="231">
        <v>75</v>
      </c>
      <c r="T117" s="233">
        <v>30</v>
      </c>
      <c r="U117" s="231">
        <v>2</v>
      </c>
      <c r="V117" s="231">
        <v>30</v>
      </c>
      <c r="W117" s="233">
        <v>15</v>
      </c>
      <c r="X117" s="231">
        <v>7</v>
      </c>
      <c r="Y117" s="231">
        <v>105</v>
      </c>
      <c r="Z117" s="233">
        <v>60</v>
      </c>
      <c r="AA117" s="238">
        <v>5</v>
      </c>
      <c r="AD117" s="238">
        <v>0</v>
      </c>
      <c r="AE117" s="238"/>
      <c r="AF117" s="238"/>
      <c r="AG117" s="238">
        <v>0</v>
      </c>
      <c r="AH117" t="str">
        <f>_xlfn.XLOOKUP(C117,Budget!$B$5:$B$203,Budget!$B$5:$B$203,"N/A",FALSE)</f>
        <v>Broadmeadow Infant &amp; Nursery School</v>
      </c>
    </row>
    <row r="118" spans="1:34" x14ac:dyDescent="0.35">
      <c r="A118">
        <v>3302239</v>
      </c>
      <c r="B118" s="231">
        <v>2239</v>
      </c>
      <c r="C118" t="s">
        <v>944</v>
      </c>
      <c r="D118" s="231">
        <v>0</v>
      </c>
      <c r="E118" s="231">
        <v>27</v>
      </c>
      <c r="F118" s="231">
        <v>0</v>
      </c>
      <c r="G118" s="232">
        <v>27</v>
      </c>
      <c r="H118" s="231">
        <v>8</v>
      </c>
      <c r="I118" s="231">
        <v>0</v>
      </c>
      <c r="J118" s="232">
        <v>8</v>
      </c>
      <c r="K118" s="231">
        <v>0</v>
      </c>
      <c r="L118" s="231">
        <v>405</v>
      </c>
      <c r="M118" s="231">
        <v>0</v>
      </c>
      <c r="N118" s="232">
        <v>405</v>
      </c>
      <c r="O118" s="231">
        <v>120</v>
      </c>
      <c r="P118" s="231">
        <v>0</v>
      </c>
      <c r="Q118" s="232">
        <v>120</v>
      </c>
      <c r="R118" s="231">
        <v>14</v>
      </c>
      <c r="S118" s="231">
        <v>210</v>
      </c>
      <c r="T118" s="233">
        <v>60</v>
      </c>
      <c r="U118" s="231">
        <v>3</v>
      </c>
      <c r="V118" s="231">
        <v>45</v>
      </c>
      <c r="W118" s="233">
        <v>15</v>
      </c>
      <c r="X118" s="231">
        <v>3</v>
      </c>
      <c r="Y118" s="231">
        <v>45</v>
      </c>
      <c r="Z118" s="233">
        <v>15</v>
      </c>
      <c r="AA118" s="238">
        <v>9</v>
      </c>
      <c r="AD118" s="238">
        <v>9</v>
      </c>
      <c r="AE118" s="238"/>
      <c r="AF118" s="238"/>
      <c r="AG118" s="238">
        <v>0</v>
      </c>
      <c r="AH118" t="str">
        <f>_xlfn.XLOOKUP(C118,Budget!$B$5:$B$203,Budget!$B$5:$B$203,"N/A",FALSE)</f>
        <v>Bellfield Infant School</v>
      </c>
    </row>
    <row r="119" spans="1:34" x14ac:dyDescent="0.35">
      <c r="A119">
        <v>3302245</v>
      </c>
      <c r="B119" s="231">
        <v>2245</v>
      </c>
      <c r="C119" t="s">
        <v>945</v>
      </c>
      <c r="D119" s="231">
        <v>0</v>
      </c>
      <c r="E119" s="231">
        <v>20</v>
      </c>
      <c r="F119" s="231">
        <v>0</v>
      </c>
      <c r="G119" s="232">
        <v>20</v>
      </c>
      <c r="H119" s="231">
        <v>0</v>
      </c>
      <c r="I119" s="231">
        <v>0</v>
      </c>
      <c r="J119" s="232">
        <v>0</v>
      </c>
      <c r="K119" s="231">
        <v>0</v>
      </c>
      <c r="L119" s="231">
        <v>300</v>
      </c>
      <c r="M119" s="231">
        <v>0</v>
      </c>
      <c r="N119" s="232">
        <v>300</v>
      </c>
      <c r="O119" s="231">
        <v>0</v>
      </c>
      <c r="P119" s="231">
        <v>0</v>
      </c>
      <c r="Q119" s="232">
        <v>0</v>
      </c>
      <c r="R119" s="231">
        <v>18</v>
      </c>
      <c r="S119" s="231">
        <v>270</v>
      </c>
      <c r="T119" s="233">
        <v>0</v>
      </c>
      <c r="U119" s="231">
        <v>0</v>
      </c>
      <c r="V119" s="231">
        <v>0</v>
      </c>
      <c r="W119" s="233">
        <v>0</v>
      </c>
      <c r="X119" s="231">
        <v>0</v>
      </c>
      <c r="Y119" s="231">
        <v>0</v>
      </c>
      <c r="Z119" s="233">
        <v>0</v>
      </c>
      <c r="AA119" s="238">
        <v>2</v>
      </c>
      <c r="AD119" s="238">
        <v>2</v>
      </c>
      <c r="AE119" s="238"/>
      <c r="AF119" s="238"/>
      <c r="AG119" s="238">
        <v>0</v>
      </c>
      <c r="AH119" t="str">
        <f>_xlfn.XLOOKUP(C119,Budget!$B$5:$B$203,Budget!$B$5:$B$203,"N/A",FALSE)</f>
        <v>Welsh House Farm Community School</v>
      </c>
    </row>
    <row r="120" spans="1:34" x14ac:dyDescent="0.35">
      <c r="A120">
        <v>3302251</v>
      </c>
      <c r="B120" s="231">
        <v>2251</v>
      </c>
      <c r="C120" t="s">
        <v>160</v>
      </c>
      <c r="D120" s="231">
        <v>0</v>
      </c>
      <c r="E120" s="231">
        <v>24</v>
      </c>
      <c r="F120" s="231">
        <v>0</v>
      </c>
      <c r="G120" s="232">
        <v>24</v>
      </c>
      <c r="H120" s="231">
        <v>21</v>
      </c>
      <c r="I120" s="231">
        <v>0</v>
      </c>
      <c r="J120" s="232">
        <v>21</v>
      </c>
      <c r="K120" s="231">
        <v>0</v>
      </c>
      <c r="L120" s="231">
        <v>360</v>
      </c>
      <c r="M120" s="231">
        <v>0</v>
      </c>
      <c r="N120" s="232">
        <v>360</v>
      </c>
      <c r="O120" s="231">
        <v>315</v>
      </c>
      <c r="P120" s="231">
        <v>0</v>
      </c>
      <c r="Q120" s="232">
        <v>315</v>
      </c>
      <c r="R120" s="231">
        <v>0</v>
      </c>
      <c r="S120" s="231">
        <v>0</v>
      </c>
      <c r="T120" s="233">
        <v>0</v>
      </c>
      <c r="U120" s="231">
        <v>0</v>
      </c>
      <c r="V120" s="231">
        <v>0</v>
      </c>
      <c r="W120" s="233">
        <v>0</v>
      </c>
      <c r="X120" s="231">
        <v>0</v>
      </c>
      <c r="Y120" s="231">
        <v>0</v>
      </c>
      <c r="Z120" s="233">
        <v>0</v>
      </c>
      <c r="AA120" s="238">
        <v>1</v>
      </c>
      <c r="AD120" s="238">
        <v>1</v>
      </c>
      <c r="AE120" s="238"/>
      <c r="AF120" s="238"/>
      <c r="AG120" s="238">
        <v>0</v>
      </c>
      <c r="AH120" t="str">
        <f>_xlfn.XLOOKUP(C120,Budget!$B$5:$B$203,Budget!$B$5:$B$203,"N/A",FALSE)</f>
        <v>CHILCOTE PRIMARY SCHOOL</v>
      </c>
    </row>
    <row r="121" spans="1:34" x14ac:dyDescent="0.35">
      <c r="A121">
        <v>3302293</v>
      </c>
      <c r="B121" s="231">
        <v>2293</v>
      </c>
      <c r="C121" t="s">
        <v>947</v>
      </c>
      <c r="D121" s="231">
        <v>0</v>
      </c>
      <c r="E121" s="231">
        <v>51</v>
      </c>
      <c r="F121" s="231">
        <v>0</v>
      </c>
      <c r="G121" s="232">
        <v>51</v>
      </c>
      <c r="H121" s="231">
        <v>0</v>
      </c>
      <c r="I121" s="231">
        <v>0</v>
      </c>
      <c r="J121" s="232">
        <v>0</v>
      </c>
      <c r="K121" s="231">
        <v>0</v>
      </c>
      <c r="L121" s="231">
        <v>765</v>
      </c>
      <c r="M121" s="231">
        <v>0</v>
      </c>
      <c r="N121" s="232">
        <v>765</v>
      </c>
      <c r="O121" s="231">
        <v>0</v>
      </c>
      <c r="P121" s="231">
        <v>0</v>
      </c>
      <c r="Q121" s="232">
        <v>0</v>
      </c>
      <c r="R121" s="231">
        <v>0</v>
      </c>
      <c r="S121" s="231">
        <v>0</v>
      </c>
      <c r="T121" s="233">
        <v>0</v>
      </c>
      <c r="U121" s="231">
        <v>11</v>
      </c>
      <c r="V121" s="231">
        <v>165</v>
      </c>
      <c r="W121" s="233">
        <v>0</v>
      </c>
      <c r="X121" s="231">
        <v>37</v>
      </c>
      <c r="Y121" s="231">
        <v>555</v>
      </c>
      <c r="Z121" s="233">
        <v>0</v>
      </c>
      <c r="AA121" s="238">
        <v>5</v>
      </c>
      <c r="AD121" s="238">
        <v>0</v>
      </c>
      <c r="AE121" s="238"/>
      <c r="AF121" s="238"/>
      <c r="AG121" s="238">
        <v>0</v>
      </c>
      <c r="AH121" t="str">
        <f>_xlfn.XLOOKUP(C121,Budget!$B$5:$B$203,Budget!$B$5:$B$203,"N/A",FALSE)</f>
        <v>William Murdoch Primary School</v>
      </c>
    </row>
    <row r="122" spans="1:34" x14ac:dyDescent="0.35">
      <c r="A122">
        <v>3302299</v>
      </c>
      <c r="B122" s="231">
        <v>2299</v>
      </c>
      <c r="C122" t="s">
        <v>948</v>
      </c>
      <c r="D122" s="231">
        <v>0</v>
      </c>
      <c r="E122" s="231">
        <v>57</v>
      </c>
      <c r="F122" s="231">
        <v>0</v>
      </c>
      <c r="G122" s="232">
        <v>57</v>
      </c>
      <c r="H122" s="231">
        <v>12</v>
      </c>
      <c r="I122" s="231">
        <v>0</v>
      </c>
      <c r="J122" s="232">
        <v>12</v>
      </c>
      <c r="K122" s="231">
        <v>0</v>
      </c>
      <c r="L122" s="231">
        <v>855</v>
      </c>
      <c r="M122" s="231">
        <v>0</v>
      </c>
      <c r="N122" s="232">
        <v>855</v>
      </c>
      <c r="O122" s="231">
        <v>180</v>
      </c>
      <c r="P122" s="231">
        <v>0</v>
      </c>
      <c r="Q122" s="232">
        <v>180</v>
      </c>
      <c r="R122" s="231">
        <v>3</v>
      </c>
      <c r="S122" s="231">
        <v>45</v>
      </c>
      <c r="T122" s="233">
        <v>15</v>
      </c>
      <c r="U122" s="231">
        <v>12</v>
      </c>
      <c r="V122" s="231">
        <v>180</v>
      </c>
      <c r="W122" s="233">
        <v>15</v>
      </c>
      <c r="X122" s="231">
        <v>4</v>
      </c>
      <c r="Y122" s="231">
        <v>60</v>
      </c>
      <c r="Z122" s="233">
        <v>15</v>
      </c>
      <c r="AA122" s="238">
        <v>14</v>
      </c>
      <c r="AD122" s="238">
        <v>0</v>
      </c>
      <c r="AE122" s="238"/>
      <c r="AF122" s="238"/>
      <c r="AG122" s="238">
        <v>0</v>
      </c>
      <c r="AH122" t="str">
        <f>_xlfn.XLOOKUP(C122,Budget!$B$5:$B$203,Budget!$B$5:$B$203,"N/A",FALSE)</f>
        <v>Cottesbrooke Infant &amp; Nursery School</v>
      </c>
    </row>
    <row r="123" spans="1:34" x14ac:dyDescent="0.35">
      <c r="A123">
        <v>3302300</v>
      </c>
      <c r="B123" s="231">
        <v>2300</v>
      </c>
      <c r="C123" t="s">
        <v>166</v>
      </c>
      <c r="D123" s="231">
        <v>0</v>
      </c>
      <c r="E123" s="231">
        <v>71</v>
      </c>
      <c r="F123" s="231">
        <v>0</v>
      </c>
      <c r="G123" s="232">
        <v>71</v>
      </c>
      <c r="H123" s="231">
        <v>6</v>
      </c>
      <c r="I123" s="231">
        <v>0</v>
      </c>
      <c r="J123" s="232">
        <v>6</v>
      </c>
      <c r="K123" s="231">
        <v>0</v>
      </c>
      <c r="L123" s="231">
        <v>1065</v>
      </c>
      <c r="M123" s="231">
        <v>0</v>
      </c>
      <c r="N123" s="232">
        <v>1065</v>
      </c>
      <c r="O123" s="231">
        <v>90</v>
      </c>
      <c r="P123" s="231">
        <v>0</v>
      </c>
      <c r="Q123" s="232">
        <v>90</v>
      </c>
      <c r="R123" s="231">
        <v>4</v>
      </c>
      <c r="S123" s="231">
        <v>60</v>
      </c>
      <c r="T123" s="233">
        <v>0</v>
      </c>
      <c r="U123" s="231">
        <v>26</v>
      </c>
      <c r="V123" s="231">
        <v>390</v>
      </c>
      <c r="W123" s="233">
        <v>30</v>
      </c>
      <c r="X123" s="231">
        <v>38</v>
      </c>
      <c r="Y123" s="231">
        <v>570</v>
      </c>
      <c r="Z123" s="233">
        <v>60</v>
      </c>
      <c r="AA123" s="238">
        <v>18</v>
      </c>
      <c r="AD123" s="238">
        <v>0</v>
      </c>
      <c r="AE123" s="238"/>
      <c r="AF123" s="238"/>
      <c r="AG123" s="238">
        <v>0</v>
      </c>
      <c r="AH123" t="str">
        <f>_xlfn.XLOOKUP(C123,Budget!$B$5:$B$203,Budget!$B$5:$B$203,"N/A",FALSE)</f>
        <v>ARDEN PRIMARY SCHOOL NC</v>
      </c>
    </row>
    <row r="124" spans="1:34" x14ac:dyDescent="0.35">
      <c r="A124">
        <v>3302308</v>
      </c>
      <c r="B124" s="231">
        <v>2308</v>
      </c>
      <c r="C124" t="s">
        <v>949</v>
      </c>
      <c r="D124" s="231">
        <v>0</v>
      </c>
      <c r="E124" s="231">
        <v>34</v>
      </c>
      <c r="F124" s="231">
        <v>0</v>
      </c>
      <c r="G124" s="232">
        <v>34</v>
      </c>
      <c r="H124" s="231">
        <v>7</v>
      </c>
      <c r="I124" s="231">
        <v>0</v>
      </c>
      <c r="J124" s="232">
        <v>7</v>
      </c>
      <c r="K124" s="231">
        <v>0</v>
      </c>
      <c r="L124" s="231">
        <v>510</v>
      </c>
      <c r="M124" s="231">
        <v>0</v>
      </c>
      <c r="N124" s="232">
        <v>510</v>
      </c>
      <c r="O124" s="231">
        <v>105</v>
      </c>
      <c r="P124" s="231">
        <v>0</v>
      </c>
      <c r="Q124" s="232">
        <v>105</v>
      </c>
      <c r="R124" s="231">
        <v>1</v>
      </c>
      <c r="S124" s="231">
        <v>15</v>
      </c>
      <c r="T124" s="233">
        <v>0</v>
      </c>
      <c r="U124" s="231">
        <v>27</v>
      </c>
      <c r="V124" s="231">
        <v>405</v>
      </c>
      <c r="W124" s="233">
        <v>75</v>
      </c>
      <c r="X124" s="231">
        <v>4</v>
      </c>
      <c r="Y124" s="231">
        <v>60</v>
      </c>
      <c r="Z124" s="233">
        <v>30</v>
      </c>
      <c r="AA124" s="238">
        <v>15</v>
      </c>
      <c r="AD124" s="238">
        <v>2</v>
      </c>
      <c r="AE124" s="238"/>
      <c r="AF124" s="238"/>
      <c r="AG124" s="238">
        <v>0</v>
      </c>
      <c r="AH124" t="str">
        <f>_xlfn.XLOOKUP(C124,Budget!$B$5:$B$203,Budget!$B$5:$B$203,"N/A",FALSE)</f>
        <v>Welford Primary School</v>
      </c>
    </row>
    <row r="125" spans="1:34" x14ac:dyDescent="0.35">
      <c r="A125">
        <v>3302309</v>
      </c>
      <c r="B125" s="231">
        <v>2309</v>
      </c>
      <c r="C125" t="s">
        <v>950</v>
      </c>
      <c r="D125" s="231">
        <v>0</v>
      </c>
      <c r="E125" s="231">
        <v>36</v>
      </c>
      <c r="F125" s="231">
        <v>0</v>
      </c>
      <c r="G125" s="232">
        <v>36</v>
      </c>
      <c r="H125" s="231">
        <v>7</v>
      </c>
      <c r="I125" s="231">
        <v>0</v>
      </c>
      <c r="J125" s="232">
        <v>7</v>
      </c>
      <c r="K125" s="231">
        <v>0</v>
      </c>
      <c r="L125" s="231">
        <v>540</v>
      </c>
      <c r="M125" s="231">
        <v>0</v>
      </c>
      <c r="N125" s="232">
        <v>540</v>
      </c>
      <c r="O125" s="231">
        <v>105</v>
      </c>
      <c r="P125" s="231">
        <v>0</v>
      </c>
      <c r="Q125" s="232">
        <v>105</v>
      </c>
      <c r="R125" s="231">
        <v>0</v>
      </c>
      <c r="S125" s="231">
        <v>0</v>
      </c>
      <c r="T125" s="233">
        <v>0</v>
      </c>
      <c r="U125" s="231">
        <v>19</v>
      </c>
      <c r="V125" s="231">
        <v>285</v>
      </c>
      <c r="W125" s="233">
        <v>60</v>
      </c>
      <c r="X125" s="231">
        <v>16</v>
      </c>
      <c r="Y125" s="231">
        <v>240</v>
      </c>
      <c r="Z125" s="233">
        <v>45</v>
      </c>
      <c r="AA125" s="238">
        <v>6</v>
      </c>
      <c r="AD125" s="238">
        <v>0</v>
      </c>
      <c r="AE125" s="238"/>
      <c r="AF125" s="238"/>
      <c r="AG125" s="238">
        <v>0</v>
      </c>
      <c r="AH125" t="str">
        <f>_xlfn.XLOOKUP(C125,Budget!$B$5:$B$203,Budget!$B$5:$B$203,"N/A",FALSE)</f>
        <v>Heathfield Primary School</v>
      </c>
    </row>
    <row r="126" spans="1:34" x14ac:dyDescent="0.35">
      <c r="A126">
        <v>3302317</v>
      </c>
      <c r="B126" s="231">
        <v>2317</v>
      </c>
      <c r="C126" t="s">
        <v>951</v>
      </c>
      <c r="D126" s="231">
        <v>0</v>
      </c>
      <c r="E126" s="231">
        <v>45</v>
      </c>
      <c r="F126" s="231">
        <v>0</v>
      </c>
      <c r="G126" s="232">
        <v>45</v>
      </c>
      <c r="H126" s="231">
        <v>21</v>
      </c>
      <c r="I126" s="231">
        <v>0</v>
      </c>
      <c r="J126" s="232">
        <v>21</v>
      </c>
      <c r="K126" s="231">
        <v>0</v>
      </c>
      <c r="L126" s="231">
        <v>675</v>
      </c>
      <c r="M126" s="231">
        <v>0</v>
      </c>
      <c r="N126" s="232">
        <v>675</v>
      </c>
      <c r="O126" s="231">
        <v>315</v>
      </c>
      <c r="P126" s="231">
        <v>0</v>
      </c>
      <c r="Q126" s="232">
        <v>315</v>
      </c>
      <c r="R126" s="231">
        <v>8</v>
      </c>
      <c r="S126" s="231">
        <v>120</v>
      </c>
      <c r="T126" s="233">
        <v>30</v>
      </c>
      <c r="U126" s="231">
        <v>10</v>
      </c>
      <c r="V126" s="231">
        <v>150</v>
      </c>
      <c r="W126" s="233">
        <v>120</v>
      </c>
      <c r="X126" s="231">
        <v>20</v>
      </c>
      <c r="Y126" s="231">
        <v>300</v>
      </c>
      <c r="Z126" s="233">
        <v>120</v>
      </c>
      <c r="AA126" s="238">
        <v>6</v>
      </c>
      <c r="AD126" s="238">
        <v>1</v>
      </c>
      <c r="AE126" s="238"/>
      <c r="AF126" s="238"/>
      <c r="AG126" s="238">
        <v>0</v>
      </c>
      <c r="AH126" t="str">
        <f>_xlfn.XLOOKUP(C126,Budget!$B$5:$B$203,Budget!$B$5:$B$203,"N/A",FALSE)</f>
        <v>Worlds End Infant NC School</v>
      </c>
    </row>
    <row r="127" spans="1:34" x14ac:dyDescent="0.35">
      <c r="A127">
        <v>3302402</v>
      </c>
      <c r="B127" s="231">
        <v>2402</v>
      </c>
      <c r="C127" t="s">
        <v>952</v>
      </c>
      <c r="D127" s="231">
        <v>0</v>
      </c>
      <c r="E127" s="231">
        <v>33</v>
      </c>
      <c r="F127" s="231">
        <v>0</v>
      </c>
      <c r="G127" s="232">
        <v>33</v>
      </c>
      <c r="H127" s="231">
        <v>18</v>
      </c>
      <c r="I127" s="231">
        <v>0</v>
      </c>
      <c r="J127" s="232">
        <v>18</v>
      </c>
      <c r="K127" s="231">
        <v>0</v>
      </c>
      <c r="L127" s="231">
        <v>480</v>
      </c>
      <c r="M127" s="231">
        <v>0</v>
      </c>
      <c r="N127" s="232">
        <v>480</v>
      </c>
      <c r="O127" s="231">
        <v>270</v>
      </c>
      <c r="P127" s="231">
        <v>0</v>
      </c>
      <c r="Q127" s="232">
        <v>270</v>
      </c>
      <c r="R127" s="231">
        <v>0</v>
      </c>
      <c r="S127" s="231">
        <v>0</v>
      </c>
      <c r="T127" s="233">
        <v>0</v>
      </c>
      <c r="U127" s="231">
        <v>0</v>
      </c>
      <c r="V127" s="231">
        <v>0</v>
      </c>
      <c r="W127" s="233">
        <v>0</v>
      </c>
      <c r="X127" s="231">
        <v>5</v>
      </c>
      <c r="Y127" s="231">
        <v>75</v>
      </c>
      <c r="Z127" s="233">
        <v>30</v>
      </c>
      <c r="AA127" s="238">
        <v>5</v>
      </c>
      <c r="AD127" s="238">
        <v>0</v>
      </c>
      <c r="AE127" s="238"/>
      <c r="AF127" s="238"/>
      <c r="AG127" s="238">
        <v>0</v>
      </c>
      <c r="AH127" t="str">
        <f>_xlfn.XLOOKUP(C127,Budget!$B$5:$B$203,Budget!$B$5:$B$203,"N/A",FALSE)</f>
        <v>Boldmere Infant School and Nursery</v>
      </c>
    </row>
    <row r="128" spans="1:34" x14ac:dyDescent="0.35">
      <c r="A128">
        <v>3302429</v>
      </c>
      <c r="B128" s="231">
        <v>2429</v>
      </c>
      <c r="C128" t="s">
        <v>953</v>
      </c>
      <c r="D128" s="231">
        <v>1</v>
      </c>
      <c r="E128" s="231">
        <v>27</v>
      </c>
      <c r="F128" s="231">
        <v>0</v>
      </c>
      <c r="G128" s="232">
        <v>27</v>
      </c>
      <c r="H128" s="231">
        <v>0</v>
      </c>
      <c r="I128" s="231">
        <v>0</v>
      </c>
      <c r="J128" s="232">
        <v>0</v>
      </c>
      <c r="K128" s="231">
        <v>15</v>
      </c>
      <c r="L128" s="231">
        <v>405</v>
      </c>
      <c r="M128" s="231">
        <v>0</v>
      </c>
      <c r="N128" s="232">
        <v>405</v>
      </c>
      <c r="O128" s="231">
        <v>0</v>
      </c>
      <c r="P128" s="231">
        <v>0</v>
      </c>
      <c r="Q128" s="232">
        <v>0</v>
      </c>
      <c r="R128" s="231">
        <v>1</v>
      </c>
      <c r="S128" s="231">
        <v>15</v>
      </c>
      <c r="T128" s="233">
        <v>0</v>
      </c>
      <c r="U128" s="231">
        <v>0</v>
      </c>
      <c r="V128" s="231">
        <v>0</v>
      </c>
      <c r="W128" s="233">
        <v>0</v>
      </c>
      <c r="X128" s="231">
        <v>0</v>
      </c>
      <c r="Y128" s="231">
        <v>0</v>
      </c>
      <c r="Z128" s="233">
        <v>0</v>
      </c>
      <c r="AA128" s="238">
        <v>3</v>
      </c>
      <c r="AD128" s="238">
        <v>2</v>
      </c>
      <c r="AE128" s="238"/>
      <c r="AF128" s="238"/>
      <c r="AG128" s="238">
        <v>0</v>
      </c>
      <c r="AH128" t="str">
        <f>_xlfn.XLOOKUP(C128,Budget!$B$5:$B$203,Budget!$B$5:$B$203,"N/A",FALSE)</f>
        <v>Holland House Infant School and Nursery</v>
      </c>
    </row>
    <row r="129" spans="1:34" x14ac:dyDescent="0.35">
      <c r="A129">
        <v>3302434</v>
      </c>
      <c r="B129" s="231">
        <v>2434</v>
      </c>
      <c r="C129" t="s">
        <v>954</v>
      </c>
      <c r="D129" s="231">
        <v>0</v>
      </c>
      <c r="E129" s="231">
        <v>41</v>
      </c>
      <c r="F129" s="231">
        <v>0</v>
      </c>
      <c r="G129" s="232">
        <v>41</v>
      </c>
      <c r="H129" s="231">
        <v>23</v>
      </c>
      <c r="I129" s="231">
        <v>0</v>
      </c>
      <c r="J129" s="232">
        <v>23</v>
      </c>
      <c r="K129" s="231">
        <v>0</v>
      </c>
      <c r="L129" s="231">
        <v>615</v>
      </c>
      <c r="M129" s="231">
        <v>0</v>
      </c>
      <c r="N129" s="232">
        <v>615</v>
      </c>
      <c r="O129" s="231">
        <v>345</v>
      </c>
      <c r="P129" s="231">
        <v>0</v>
      </c>
      <c r="Q129" s="232">
        <v>345</v>
      </c>
      <c r="R129" s="231">
        <v>12</v>
      </c>
      <c r="S129" s="231">
        <v>180</v>
      </c>
      <c r="T129" s="233">
        <v>105</v>
      </c>
      <c r="U129" s="231">
        <v>6</v>
      </c>
      <c r="V129" s="231">
        <v>90</v>
      </c>
      <c r="W129" s="233">
        <v>75</v>
      </c>
      <c r="X129" s="231">
        <v>16</v>
      </c>
      <c r="Y129" s="231">
        <v>240</v>
      </c>
      <c r="Z129" s="233">
        <v>105</v>
      </c>
      <c r="AA129" s="238">
        <v>9</v>
      </c>
      <c r="AD129" s="238">
        <v>6</v>
      </c>
      <c r="AE129" s="238"/>
      <c r="AF129" s="238"/>
      <c r="AG129" s="238">
        <v>0</v>
      </c>
      <c r="AH129" t="str">
        <f>_xlfn.XLOOKUP(C129,Budget!$B$5:$B$203,Budget!$B$5:$B$203,"N/A",FALSE)</f>
        <v>Hillstone Primary School</v>
      </c>
    </row>
    <row r="130" spans="1:34" x14ac:dyDescent="0.35">
      <c r="A130">
        <v>3302435</v>
      </c>
      <c r="B130" s="231">
        <v>2435</v>
      </c>
      <c r="C130" t="s">
        <v>176</v>
      </c>
      <c r="D130" s="231">
        <v>0</v>
      </c>
      <c r="E130" s="231">
        <v>18</v>
      </c>
      <c r="F130" s="231">
        <v>0</v>
      </c>
      <c r="G130" s="232">
        <v>18</v>
      </c>
      <c r="H130" s="231">
        <v>0</v>
      </c>
      <c r="I130" s="231">
        <v>0</v>
      </c>
      <c r="J130" s="232">
        <v>0</v>
      </c>
      <c r="K130" s="231">
        <v>0</v>
      </c>
      <c r="L130" s="231">
        <v>270</v>
      </c>
      <c r="M130" s="231">
        <v>0</v>
      </c>
      <c r="N130" s="232">
        <v>270</v>
      </c>
      <c r="O130" s="231">
        <v>0</v>
      </c>
      <c r="P130" s="231">
        <v>0</v>
      </c>
      <c r="Q130" s="232">
        <v>0</v>
      </c>
      <c r="R130" s="231">
        <v>12</v>
      </c>
      <c r="S130" s="231">
        <v>180</v>
      </c>
      <c r="T130" s="233">
        <v>0</v>
      </c>
      <c r="U130" s="231">
        <v>5</v>
      </c>
      <c r="V130" s="231">
        <v>75</v>
      </c>
      <c r="W130" s="233">
        <v>0</v>
      </c>
      <c r="X130" s="231">
        <v>1</v>
      </c>
      <c r="Y130" s="231">
        <v>15</v>
      </c>
      <c r="Z130" s="233">
        <v>0</v>
      </c>
      <c r="AA130" s="238">
        <v>0</v>
      </c>
      <c r="AD130" s="238">
        <v>0</v>
      </c>
      <c r="AE130" s="238"/>
      <c r="AF130" s="238"/>
      <c r="AG130" s="238">
        <v>0</v>
      </c>
      <c r="AH130" t="str">
        <f>_xlfn.XLOOKUP(C130,Budget!$B$5:$B$203,Budget!$B$5:$B$203,"N/A",FALSE)</f>
        <v>BENSON COMMUNITY SCHOOL</v>
      </c>
    </row>
    <row r="131" spans="1:34" x14ac:dyDescent="0.35">
      <c r="A131">
        <v>3302441</v>
      </c>
      <c r="B131" s="231">
        <v>2441</v>
      </c>
      <c r="C131" t="s">
        <v>955</v>
      </c>
      <c r="D131" s="231">
        <v>0</v>
      </c>
      <c r="E131" s="231">
        <v>15</v>
      </c>
      <c r="F131" s="231">
        <v>0</v>
      </c>
      <c r="G131" s="232">
        <v>15</v>
      </c>
      <c r="H131" s="231">
        <v>0</v>
      </c>
      <c r="I131" s="231">
        <v>0</v>
      </c>
      <c r="J131" s="232">
        <v>0</v>
      </c>
      <c r="K131" s="231">
        <v>0</v>
      </c>
      <c r="L131" s="231">
        <v>225</v>
      </c>
      <c r="M131" s="231">
        <v>0</v>
      </c>
      <c r="N131" s="232">
        <v>225</v>
      </c>
      <c r="O131" s="231">
        <v>0</v>
      </c>
      <c r="P131" s="231">
        <v>0</v>
      </c>
      <c r="Q131" s="232">
        <v>0</v>
      </c>
      <c r="R131" s="231">
        <v>6</v>
      </c>
      <c r="S131" s="231">
        <v>90</v>
      </c>
      <c r="T131" s="233">
        <v>0</v>
      </c>
      <c r="U131" s="231">
        <v>7</v>
      </c>
      <c r="V131" s="231">
        <v>105</v>
      </c>
      <c r="W131" s="233">
        <v>0</v>
      </c>
      <c r="X131" s="231">
        <v>1</v>
      </c>
      <c r="Y131" s="231">
        <v>15</v>
      </c>
      <c r="Z131" s="233">
        <v>0</v>
      </c>
      <c r="AA131" s="238">
        <v>15</v>
      </c>
      <c r="AD131" s="238">
        <v>0</v>
      </c>
      <c r="AE131" s="238"/>
      <c r="AF131" s="238"/>
      <c r="AG131" s="238">
        <v>0</v>
      </c>
      <c r="AH131" t="str">
        <f>_xlfn.XLOOKUP(C131,Budget!$B$5:$B$203,Budget!$B$5:$B$203,"N/A",FALSE)</f>
        <v>Kingsthorne Primary School</v>
      </c>
    </row>
    <row r="132" spans="1:34" x14ac:dyDescent="0.35">
      <c r="A132">
        <v>3302443</v>
      </c>
      <c r="B132" s="231">
        <v>2443</v>
      </c>
      <c r="C132" t="s">
        <v>956</v>
      </c>
      <c r="D132" s="231">
        <v>0</v>
      </c>
      <c r="E132" s="231">
        <v>14</v>
      </c>
      <c r="F132" s="231">
        <v>0</v>
      </c>
      <c r="G132" s="232">
        <v>14</v>
      </c>
      <c r="H132" s="231">
        <v>0</v>
      </c>
      <c r="I132" s="231">
        <v>0</v>
      </c>
      <c r="J132" s="232">
        <v>0</v>
      </c>
      <c r="K132" s="231">
        <v>0</v>
      </c>
      <c r="L132" s="231">
        <v>210</v>
      </c>
      <c r="M132" s="231">
        <v>0</v>
      </c>
      <c r="N132" s="232">
        <v>210</v>
      </c>
      <c r="O132" s="231">
        <v>0</v>
      </c>
      <c r="P132" s="231">
        <v>0</v>
      </c>
      <c r="Q132" s="232">
        <v>0</v>
      </c>
      <c r="R132" s="231">
        <v>1</v>
      </c>
      <c r="S132" s="231">
        <v>15</v>
      </c>
      <c r="T132" s="233">
        <v>0</v>
      </c>
      <c r="U132" s="231">
        <v>13</v>
      </c>
      <c r="V132" s="231">
        <v>195</v>
      </c>
      <c r="W132" s="233">
        <v>0</v>
      </c>
      <c r="X132" s="231">
        <v>0</v>
      </c>
      <c r="Y132" s="231">
        <v>0</v>
      </c>
      <c r="Z132" s="233">
        <v>0</v>
      </c>
      <c r="AA132" s="238">
        <v>7</v>
      </c>
      <c r="AD132" s="238">
        <v>6</v>
      </c>
      <c r="AE132" s="238"/>
      <c r="AF132" s="238"/>
      <c r="AG132" s="238">
        <v>0</v>
      </c>
      <c r="AH132" t="str">
        <f>_xlfn.XLOOKUP(C132,Budget!$B$5:$B$203,Budget!$B$5:$B$203,"N/A",FALSE)</f>
        <v>Aston Tower Community Primary School</v>
      </c>
    </row>
    <row r="133" spans="1:34" x14ac:dyDescent="0.35">
      <c r="A133">
        <v>3302447</v>
      </c>
      <c r="B133" s="231">
        <v>2447</v>
      </c>
      <c r="C133" t="s">
        <v>957</v>
      </c>
      <c r="D133" s="231">
        <v>0</v>
      </c>
      <c r="E133" s="231">
        <v>51</v>
      </c>
      <c r="F133" s="231">
        <v>0</v>
      </c>
      <c r="G133" s="232">
        <v>51</v>
      </c>
      <c r="H133" s="231">
        <v>0</v>
      </c>
      <c r="I133" s="231">
        <v>0</v>
      </c>
      <c r="J133" s="232">
        <v>0</v>
      </c>
      <c r="K133" s="231">
        <v>0</v>
      </c>
      <c r="L133" s="231">
        <v>765</v>
      </c>
      <c r="M133" s="231">
        <v>0</v>
      </c>
      <c r="N133" s="232">
        <v>765</v>
      </c>
      <c r="O133" s="231">
        <v>0</v>
      </c>
      <c r="P133" s="231">
        <v>0</v>
      </c>
      <c r="Q133" s="232">
        <v>0</v>
      </c>
      <c r="R133" s="231">
        <v>29</v>
      </c>
      <c r="S133" s="231">
        <v>435</v>
      </c>
      <c r="T133" s="233">
        <v>0</v>
      </c>
      <c r="U133" s="231">
        <v>4</v>
      </c>
      <c r="V133" s="231">
        <v>60</v>
      </c>
      <c r="W133" s="233">
        <v>0</v>
      </c>
      <c r="X133" s="231">
        <v>4</v>
      </c>
      <c r="Y133" s="231">
        <v>60</v>
      </c>
      <c r="Z133" s="233">
        <v>0</v>
      </c>
      <c r="AA133" s="238">
        <v>25</v>
      </c>
      <c r="AD133" s="238">
        <v>25</v>
      </c>
      <c r="AE133" s="238"/>
      <c r="AF133" s="238"/>
      <c r="AG133" s="238">
        <v>0</v>
      </c>
      <c r="AH133" t="str">
        <f>_xlfn.XLOOKUP(C133,Budget!$B$5:$B$203,Budget!$B$5:$B$203,"N/A",FALSE)</f>
        <v>The Oval School</v>
      </c>
    </row>
    <row r="134" spans="1:34" x14ac:dyDescent="0.35">
      <c r="A134">
        <v>3302449</v>
      </c>
      <c r="B134" s="231">
        <v>2449</v>
      </c>
      <c r="C134" t="s">
        <v>958</v>
      </c>
      <c r="D134" s="231">
        <v>0</v>
      </c>
      <c r="E134" s="231">
        <v>34</v>
      </c>
      <c r="F134" s="231">
        <v>0</v>
      </c>
      <c r="G134" s="232">
        <v>34</v>
      </c>
      <c r="H134" s="231">
        <v>3</v>
      </c>
      <c r="I134" s="231">
        <v>0</v>
      </c>
      <c r="J134" s="232">
        <v>3</v>
      </c>
      <c r="K134" s="231">
        <v>0</v>
      </c>
      <c r="L134" s="231">
        <v>510</v>
      </c>
      <c r="M134" s="231">
        <v>0</v>
      </c>
      <c r="N134" s="232">
        <v>510</v>
      </c>
      <c r="O134" s="231">
        <v>75</v>
      </c>
      <c r="P134" s="231">
        <v>0</v>
      </c>
      <c r="Q134" s="232">
        <v>75</v>
      </c>
      <c r="R134" s="231">
        <v>21</v>
      </c>
      <c r="S134" s="231">
        <v>315</v>
      </c>
      <c r="T134" s="233">
        <v>60</v>
      </c>
      <c r="U134" s="231">
        <v>5</v>
      </c>
      <c r="V134" s="231">
        <v>75</v>
      </c>
      <c r="W134" s="233">
        <v>0</v>
      </c>
      <c r="X134" s="231">
        <v>5</v>
      </c>
      <c r="Y134" s="231">
        <v>75</v>
      </c>
      <c r="Z134" s="233">
        <v>0</v>
      </c>
      <c r="AA134" s="238">
        <v>0</v>
      </c>
      <c r="AD134" s="238">
        <v>0</v>
      </c>
      <c r="AE134" s="238"/>
      <c r="AF134" s="238"/>
      <c r="AG134" s="238">
        <v>0</v>
      </c>
      <c r="AH134" t="str">
        <f>_xlfn.XLOOKUP(C134,Budget!$B$5:$B$203,Budget!$B$5:$B$203,"N/A",FALSE)</f>
        <v>Twickenham Primary School</v>
      </c>
    </row>
    <row r="135" spans="1:34" x14ac:dyDescent="0.35">
      <c r="A135">
        <v>3302450</v>
      </c>
      <c r="B135" s="231">
        <v>2450</v>
      </c>
      <c r="C135" t="s">
        <v>959</v>
      </c>
      <c r="D135" s="231">
        <v>0</v>
      </c>
      <c r="E135" s="231">
        <v>32</v>
      </c>
      <c r="F135" s="231">
        <v>0</v>
      </c>
      <c r="G135" s="232">
        <v>32</v>
      </c>
      <c r="H135" s="231">
        <v>17</v>
      </c>
      <c r="I135" s="231">
        <v>0</v>
      </c>
      <c r="J135" s="232">
        <v>17</v>
      </c>
      <c r="K135" s="231">
        <v>0</v>
      </c>
      <c r="L135" s="231">
        <v>480</v>
      </c>
      <c r="M135" s="231">
        <v>0</v>
      </c>
      <c r="N135" s="232">
        <v>480</v>
      </c>
      <c r="O135" s="231">
        <v>255</v>
      </c>
      <c r="P135" s="231">
        <v>0</v>
      </c>
      <c r="Q135" s="232">
        <v>255</v>
      </c>
      <c r="R135" s="231">
        <v>3</v>
      </c>
      <c r="S135" s="231">
        <v>45</v>
      </c>
      <c r="T135" s="233">
        <v>15</v>
      </c>
      <c r="U135" s="231">
        <v>0</v>
      </c>
      <c r="V135" s="231">
        <v>0</v>
      </c>
      <c r="W135" s="233">
        <v>0</v>
      </c>
      <c r="X135" s="231">
        <v>0</v>
      </c>
      <c r="Y135" s="231">
        <v>0</v>
      </c>
      <c r="Z135" s="233">
        <v>0</v>
      </c>
      <c r="AA135" s="238">
        <v>9</v>
      </c>
      <c r="AD135" s="238">
        <v>9</v>
      </c>
      <c r="AE135" s="238"/>
      <c r="AF135" s="238"/>
      <c r="AG135" s="238">
        <v>0</v>
      </c>
      <c r="AH135" t="str">
        <f>_xlfn.XLOOKUP(C135,Budget!$B$5:$B$203,Budget!$B$5:$B$203,"N/A",FALSE)</f>
        <v>Barr View Primary &amp; Nursery Academy</v>
      </c>
    </row>
    <row r="136" spans="1:34" x14ac:dyDescent="0.35">
      <c r="A136">
        <v>3302453</v>
      </c>
      <c r="B136" s="231">
        <v>2453</v>
      </c>
      <c r="C136" t="s">
        <v>960</v>
      </c>
      <c r="D136" s="231">
        <v>0</v>
      </c>
      <c r="E136" s="231">
        <v>27</v>
      </c>
      <c r="F136" s="231">
        <v>0</v>
      </c>
      <c r="G136" s="232">
        <v>27</v>
      </c>
      <c r="H136" s="231">
        <v>0</v>
      </c>
      <c r="I136" s="231">
        <v>0</v>
      </c>
      <c r="J136" s="232">
        <v>0</v>
      </c>
      <c r="K136" s="231">
        <v>0</v>
      </c>
      <c r="L136" s="231">
        <v>405</v>
      </c>
      <c r="M136" s="231">
        <v>0</v>
      </c>
      <c r="N136" s="232">
        <v>405</v>
      </c>
      <c r="O136" s="231">
        <v>0</v>
      </c>
      <c r="P136" s="231">
        <v>0</v>
      </c>
      <c r="Q136" s="232">
        <v>0</v>
      </c>
      <c r="R136" s="231">
        <v>0</v>
      </c>
      <c r="S136" s="231">
        <v>0</v>
      </c>
      <c r="T136" s="233">
        <v>0</v>
      </c>
      <c r="U136" s="231">
        <v>7</v>
      </c>
      <c r="V136" s="231">
        <v>105</v>
      </c>
      <c r="W136" s="233">
        <v>0</v>
      </c>
      <c r="X136" s="231">
        <v>20</v>
      </c>
      <c r="Y136" s="231">
        <v>300</v>
      </c>
      <c r="Z136" s="233">
        <v>0</v>
      </c>
      <c r="AA136" s="238">
        <v>0</v>
      </c>
      <c r="AD136" s="238">
        <v>0</v>
      </c>
      <c r="AE136" s="238"/>
      <c r="AF136" s="238"/>
      <c r="AG136" s="238">
        <v>0</v>
      </c>
      <c r="AH136" t="str">
        <f>_xlfn.XLOOKUP(C136,Budget!$B$5:$B$203,Budget!$B$5:$B$203,"N/A",FALSE)</f>
        <v>Leigh Primary School</v>
      </c>
    </row>
    <row r="137" spans="1:34" x14ac:dyDescent="0.35">
      <c r="A137">
        <v>3302454</v>
      </c>
      <c r="B137" s="231">
        <v>2454</v>
      </c>
      <c r="C137" t="s">
        <v>961</v>
      </c>
      <c r="D137" s="231">
        <v>0</v>
      </c>
      <c r="E137" s="231">
        <v>34</v>
      </c>
      <c r="F137" s="231">
        <v>0</v>
      </c>
      <c r="G137" s="232">
        <v>34</v>
      </c>
      <c r="H137" s="231">
        <v>5</v>
      </c>
      <c r="I137" s="231">
        <v>0</v>
      </c>
      <c r="J137" s="232">
        <v>5</v>
      </c>
      <c r="K137" s="231">
        <v>0</v>
      </c>
      <c r="L137" s="231">
        <v>510</v>
      </c>
      <c r="M137" s="231">
        <v>0</v>
      </c>
      <c r="N137" s="232">
        <v>510</v>
      </c>
      <c r="O137" s="231">
        <v>75</v>
      </c>
      <c r="P137" s="231">
        <v>0</v>
      </c>
      <c r="Q137" s="232">
        <v>75</v>
      </c>
      <c r="R137" s="231">
        <v>15</v>
      </c>
      <c r="S137" s="231">
        <v>225</v>
      </c>
      <c r="T137" s="233">
        <v>15</v>
      </c>
      <c r="U137" s="231">
        <v>0</v>
      </c>
      <c r="V137" s="231">
        <v>0</v>
      </c>
      <c r="W137" s="233">
        <v>0</v>
      </c>
      <c r="X137" s="231">
        <v>10</v>
      </c>
      <c r="Y137" s="231">
        <v>150</v>
      </c>
      <c r="Z137" s="233">
        <v>30</v>
      </c>
      <c r="AA137" s="238">
        <v>0</v>
      </c>
      <c r="AD137" s="238">
        <v>0</v>
      </c>
      <c r="AE137" s="238"/>
      <c r="AF137" s="238"/>
      <c r="AG137" s="238">
        <v>0</v>
      </c>
      <c r="AH137" t="str">
        <f>_xlfn.XLOOKUP(C137,Budget!$B$5:$B$203,Budget!$B$5:$B$203,"N/A",FALSE)</f>
        <v>Elms Farm Primary School</v>
      </c>
    </row>
    <row r="138" spans="1:34" x14ac:dyDescent="0.35">
      <c r="A138">
        <v>3302455</v>
      </c>
      <c r="B138" s="231">
        <v>2455</v>
      </c>
      <c r="C138" t="s">
        <v>962</v>
      </c>
      <c r="D138" s="231">
        <v>0</v>
      </c>
      <c r="E138" s="231">
        <v>27</v>
      </c>
      <c r="F138" s="231">
        <v>0</v>
      </c>
      <c r="G138" s="232">
        <v>27</v>
      </c>
      <c r="H138" s="231">
        <v>4</v>
      </c>
      <c r="I138" s="231">
        <v>0</v>
      </c>
      <c r="J138" s="232">
        <v>4</v>
      </c>
      <c r="K138" s="231">
        <v>0</v>
      </c>
      <c r="L138" s="231">
        <v>405</v>
      </c>
      <c r="M138" s="231">
        <v>0</v>
      </c>
      <c r="N138" s="232">
        <v>405</v>
      </c>
      <c r="O138" s="231">
        <v>60</v>
      </c>
      <c r="P138" s="231">
        <v>0</v>
      </c>
      <c r="Q138" s="232">
        <v>60</v>
      </c>
      <c r="R138" s="231">
        <v>9</v>
      </c>
      <c r="S138" s="231">
        <v>135</v>
      </c>
      <c r="T138" s="233">
        <v>0</v>
      </c>
      <c r="U138" s="231">
        <v>5</v>
      </c>
      <c r="V138" s="231">
        <v>75</v>
      </c>
      <c r="W138" s="233">
        <v>15</v>
      </c>
      <c r="X138" s="231">
        <v>8</v>
      </c>
      <c r="Y138" s="231">
        <v>120</v>
      </c>
      <c r="Z138" s="233">
        <v>30</v>
      </c>
      <c r="AA138" s="238">
        <v>5</v>
      </c>
      <c r="AD138" s="238">
        <v>0</v>
      </c>
      <c r="AE138" s="238"/>
      <c r="AF138" s="238"/>
      <c r="AG138" s="238">
        <v>0</v>
      </c>
      <c r="AH138" t="str">
        <f>_xlfn.XLOOKUP(C138,Budget!$B$5:$B$203,Budget!$B$5:$B$203,"N/A",FALSE)</f>
        <v>Heathlands Primary Academy</v>
      </c>
    </row>
    <row r="139" spans="1:34" x14ac:dyDescent="0.35">
      <c r="A139">
        <v>3302457</v>
      </c>
      <c r="B139" s="231">
        <v>2457</v>
      </c>
      <c r="C139" t="s">
        <v>186</v>
      </c>
      <c r="D139" s="231">
        <v>0</v>
      </c>
      <c r="E139" s="231">
        <v>43</v>
      </c>
      <c r="F139" s="231">
        <v>0</v>
      </c>
      <c r="G139" s="232">
        <v>43</v>
      </c>
      <c r="H139" s="231">
        <v>0</v>
      </c>
      <c r="I139" s="231">
        <v>0</v>
      </c>
      <c r="J139" s="232">
        <v>0</v>
      </c>
      <c r="K139" s="231">
        <v>0</v>
      </c>
      <c r="L139" s="231">
        <v>645</v>
      </c>
      <c r="M139" s="231">
        <v>0</v>
      </c>
      <c r="N139" s="232">
        <v>645</v>
      </c>
      <c r="O139" s="231">
        <v>0</v>
      </c>
      <c r="P139" s="231">
        <v>0</v>
      </c>
      <c r="Q139" s="232">
        <v>0</v>
      </c>
      <c r="R139" s="231">
        <v>12</v>
      </c>
      <c r="S139" s="231">
        <v>180</v>
      </c>
      <c r="T139" s="233">
        <v>0</v>
      </c>
      <c r="U139" s="231">
        <v>20</v>
      </c>
      <c r="V139" s="231">
        <v>300</v>
      </c>
      <c r="W139" s="233">
        <v>0</v>
      </c>
      <c r="X139" s="231">
        <v>8</v>
      </c>
      <c r="Y139" s="231">
        <v>120</v>
      </c>
      <c r="Z139" s="233">
        <v>0</v>
      </c>
      <c r="AA139" s="238">
        <v>13</v>
      </c>
      <c r="AD139" s="238">
        <v>0</v>
      </c>
      <c r="AE139" s="238"/>
      <c r="AF139" s="238"/>
      <c r="AG139" s="238">
        <v>0</v>
      </c>
      <c r="AH139" t="str">
        <f>_xlfn.XLOOKUP(C139,Budget!$B$5:$B$203,Budget!$B$5:$B$203,"N/A",FALSE)</f>
        <v>NELSON MANDELA SCHOOL</v>
      </c>
    </row>
    <row r="140" spans="1:34" x14ac:dyDescent="0.35">
      <c r="A140">
        <v>3302458</v>
      </c>
      <c r="B140" s="231">
        <v>2458</v>
      </c>
      <c r="C140" t="s">
        <v>963</v>
      </c>
      <c r="D140" s="231">
        <v>0</v>
      </c>
      <c r="E140" s="231">
        <v>43</v>
      </c>
      <c r="F140" s="231">
        <v>0</v>
      </c>
      <c r="G140" s="232">
        <v>43</v>
      </c>
      <c r="H140" s="231">
        <v>0</v>
      </c>
      <c r="I140" s="231">
        <v>0</v>
      </c>
      <c r="J140" s="232">
        <v>0</v>
      </c>
      <c r="K140" s="231">
        <v>0</v>
      </c>
      <c r="L140" s="231">
        <v>645</v>
      </c>
      <c r="M140" s="231">
        <v>0</v>
      </c>
      <c r="N140" s="232">
        <v>645</v>
      </c>
      <c r="O140" s="231">
        <v>0</v>
      </c>
      <c r="P140" s="231">
        <v>0</v>
      </c>
      <c r="Q140" s="232">
        <v>0</v>
      </c>
      <c r="R140" s="231">
        <v>1</v>
      </c>
      <c r="S140" s="231">
        <v>15</v>
      </c>
      <c r="T140" s="233">
        <v>0</v>
      </c>
      <c r="U140" s="231">
        <v>2</v>
      </c>
      <c r="V140" s="231">
        <v>30</v>
      </c>
      <c r="W140" s="233">
        <v>0</v>
      </c>
      <c r="X140" s="231">
        <v>31</v>
      </c>
      <c r="Y140" s="231">
        <v>465</v>
      </c>
      <c r="Z140" s="233">
        <v>0</v>
      </c>
      <c r="AA140" s="238">
        <v>5</v>
      </c>
      <c r="AD140" s="238">
        <v>0</v>
      </c>
      <c r="AE140" s="238"/>
      <c r="AF140" s="238"/>
      <c r="AG140" s="238">
        <v>0</v>
      </c>
      <c r="AH140" t="str">
        <f>_xlfn.XLOOKUP(C140,Budget!$B$5:$B$203,Budget!$B$5:$B$203,"N/A",FALSE)</f>
        <v>Parkfield Community School</v>
      </c>
    </row>
    <row r="141" spans="1:34" x14ac:dyDescent="0.35">
      <c r="A141">
        <v>3302460</v>
      </c>
      <c r="B141" s="231">
        <v>2460</v>
      </c>
      <c r="C141" t="s">
        <v>964</v>
      </c>
      <c r="D141" s="231">
        <v>0</v>
      </c>
      <c r="E141" s="231">
        <v>31</v>
      </c>
      <c r="F141" s="231">
        <v>0</v>
      </c>
      <c r="G141" s="232">
        <v>31</v>
      </c>
      <c r="H141" s="231">
        <v>9</v>
      </c>
      <c r="I141" s="231">
        <v>0</v>
      </c>
      <c r="J141" s="232">
        <v>9</v>
      </c>
      <c r="K141" s="231">
        <v>0</v>
      </c>
      <c r="L141" s="231">
        <v>330</v>
      </c>
      <c r="M141" s="231">
        <v>0</v>
      </c>
      <c r="N141" s="232">
        <v>330</v>
      </c>
      <c r="O141" s="231">
        <v>135</v>
      </c>
      <c r="P141" s="231">
        <v>0</v>
      </c>
      <c r="Q141" s="232">
        <v>135</v>
      </c>
      <c r="R141" s="231">
        <v>0</v>
      </c>
      <c r="S141" s="231">
        <v>0</v>
      </c>
      <c r="T141" s="233">
        <v>0</v>
      </c>
      <c r="U141" s="231">
        <v>0</v>
      </c>
      <c r="V141" s="231">
        <v>0</v>
      </c>
      <c r="W141" s="233">
        <v>0</v>
      </c>
      <c r="X141" s="231">
        <v>10</v>
      </c>
      <c r="Y141" s="231">
        <v>105</v>
      </c>
      <c r="Z141" s="233">
        <v>45</v>
      </c>
      <c r="AA141" s="238">
        <v>6</v>
      </c>
      <c r="AD141" s="238">
        <v>6</v>
      </c>
      <c r="AE141" s="238"/>
      <c r="AF141" s="238"/>
      <c r="AG141" s="238">
        <v>0</v>
      </c>
      <c r="AH141" t="str">
        <f>_xlfn.XLOOKUP(C141,Budget!$B$5:$B$203,Budget!$B$5:$B$203,"N/A",FALSE)</f>
        <v>Robin Hood Academy</v>
      </c>
    </row>
    <row r="142" spans="1:34" x14ac:dyDescent="0.35">
      <c r="A142">
        <v>3302463</v>
      </c>
      <c r="B142" s="231">
        <v>2463</v>
      </c>
      <c r="C142" t="s">
        <v>965</v>
      </c>
      <c r="D142" s="231">
        <v>0</v>
      </c>
      <c r="E142" s="231">
        <v>33</v>
      </c>
      <c r="F142" s="231">
        <v>0</v>
      </c>
      <c r="G142" s="232">
        <v>33</v>
      </c>
      <c r="H142" s="231">
        <v>16</v>
      </c>
      <c r="I142" s="231">
        <v>0</v>
      </c>
      <c r="J142" s="232">
        <v>16</v>
      </c>
      <c r="K142" s="231">
        <v>0</v>
      </c>
      <c r="L142" s="231">
        <v>495</v>
      </c>
      <c r="M142" s="231">
        <v>0</v>
      </c>
      <c r="N142" s="232">
        <v>495</v>
      </c>
      <c r="O142" s="231">
        <v>240</v>
      </c>
      <c r="P142" s="231">
        <v>0</v>
      </c>
      <c r="Q142" s="232">
        <v>240</v>
      </c>
      <c r="R142" s="231">
        <v>0</v>
      </c>
      <c r="S142" s="231">
        <v>0</v>
      </c>
      <c r="T142" s="233">
        <v>0</v>
      </c>
      <c r="U142" s="231">
        <v>0</v>
      </c>
      <c r="V142" s="231">
        <v>0</v>
      </c>
      <c r="W142" s="233">
        <v>0</v>
      </c>
      <c r="X142" s="231">
        <v>1</v>
      </c>
      <c r="Y142" s="231">
        <v>15</v>
      </c>
      <c r="Z142" s="233">
        <v>0</v>
      </c>
      <c r="AA142" s="238">
        <v>2</v>
      </c>
      <c r="AD142" s="238">
        <v>2</v>
      </c>
      <c r="AE142" s="238"/>
      <c r="AF142" s="238"/>
      <c r="AG142" s="238">
        <v>0</v>
      </c>
      <c r="AH142" t="str">
        <f>_xlfn.XLOOKUP(C142,Budget!$B$5:$B$203,Budget!$B$5:$B$203,"N/A",FALSE)</f>
        <v>Mere Green Primary School</v>
      </c>
    </row>
    <row r="143" spans="1:34" x14ac:dyDescent="0.35">
      <c r="A143">
        <v>3302465</v>
      </c>
      <c r="B143" s="231">
        <v>2465</v>
      </c>
      <c r="C143" t="s">
        <v>966</v>
      </c>
      <c r="D143" s="231">
        <v>0</v>
      </c>
      <c r="E143" s="231">
        <v>29</v>
      </c>
      <c r="F143" s="231">
        <v>0</v>
      </c>
      <c r="G143" s="232">
        <v>29</v>
      </c>
      <c r="H143" s="231">
        <v>0</v>
      </c>
      <c r="I143" s="231">
        <v>0</v>
      </c>
      <c r="J143" s="232">
        <v>0</v>
      </c>
      <c r="K143" s="231">
        <v>0</v>
      </c>
      <c r="L143" s="231">
        <v>435</v>
      </c>
      <c r="M143" s="231">
        <v>0</v>
      </c>
      <c r="N143" s="232">
        <v>435</v>
      </c>
      <c r="O143" s="231">
        <v>0</v>
      </c>
      <c r="P143" s="231">
        <v>0</v>
      </c>
      <c r="Q143" s="232">
        <v>0</v>
      </c>
      <c r="R143" s="231">
        <v>0</v>
      </c>
      <c r="S143" s="231">
        <v>0</v>
      </c>
      <c r="T143" s="233">
        <v>0</v>
      </c>
      <c r="U143" s="231">
        <v>0</v>
      </c>
      <c r="V143" s="231">
        <v>0</v>
      </c>
      <c r="W143" s="233">
        <v>0</v>
      </c>
      <c r="X143" s="231">
        <v>0</v>
      </c>
      <c r="Y143" s="231">
        <v>0</v>
      </c>
      <c r="Z143" s="233">
        <v>0</v>
      </c>
      <c r="AA143" s="238">
        <v>9</v>
      </c>
      <c r="AD143" s="238">
        <v>0</v>
      </c>
      <c r="AE143" s="238"/>
      <c r="AF143" s="238"/>
      <c r="AG143" s="238">
        <v>0</v>
      </c>
      <c r="AH143" t="str">
        <f>_xlfn.XLOOKUP(C143,Budget!$B$5:$B$203,Budget!$B$5:$B$203,"N/A",FALSE)</f>
        <v>Calshot Primary School</v>
      </c>
    </row>
    <row r="144" spans="1:34" x14ac:dyDescent="0.35">
      <c r="A144">
        <v>3302466</v>
      </c>
      <c r="B144" s="231">
        <v>2466</v>
      </c>
      <c r="C144" t="s">
        <v>967</v>
      </c>
      <c r="D144" s="231">
        <v>0</v>
      </c>
      <c r="E144" s="231">
        <v>38</v>
      </c>
      <c r="F144" s="231">
        <v>0</v>
      </c>
      <c r="G144" s="232">
        <v>38</v>
      </c>
      <c r="H144" s="231">
        <v>5</v>
      </c>
      <c r="I144" s="231">
        <v>0</v>
      </c>
      <c r="J144" s="232">
        <v>5</v>
      </c>
      <c r="K144" s="231">
        <v>0</v>
      </c>
      <c r="L144" s="231">
        <v>570</v>
      </c>
      <c r="M144" s="231">
        <v>0</v>
      </c>
      <c r="N144" s="232">
        <v>570</v>
      </c>
      <c r="O144" s="231">
        <v>75</v>
      </c>
      <c r="P144" s="231">
        <v>0</v>
      </c>
      <c r="Q144" s="232">
        <v>75</v>
      </c>
      <c r="R144" s="231">
        <v>1</v>
      </c>
      <c r="S144" s="231">
        <v>15</v>
      </c>
      <c r="T144" s="233">
        <v>0</v>
      </c>
      <c r="U144" s="231">
        <v>11</v>
      </c>
      <c r="V144" s="231">
        <v>165</v>
      </c>
      <c r="W144" s="233">
        <v>0</v>
      </c>
      <c r="X144" s="231">
        <v>22</v>
      </c>
      <c r="Y144" s="231">
        <v>330</v>
      </c>
      <c r="Z144" s="233">
        <v>30</v>
      </c>
      <c r="AA144" s="238">
        <v>13</v>
      </c>
      <c r="AD144" s="238">
        <v>13</v>
      </c>
      <c r="AE144" s="238"/>
      <c r="AF144" s="238"/>
      <c r="AG144" s="238">
        <v>0</v>
      </c>
      <c r="AH144" t="str">
        <f>_xlfn.XLOOKUP(C144,Budget!$B$5:$B$203,Budget!$B$5:$B$203,"N/A",FALSE)</f>
        <v>Grove Junior and Infant School</v>
      </c>
    </row>
    <row r="145" spans="1:34" x14ac:dyDescent="0.35">
      <c r="A145">
        <v>3302471</v>
      </c>
      <c r="B145" s="231">
        <v>2471</v>
      </c>
      <c r="C145" t="s">
        <v>968</v>
      </c>
      <c r="D145" s="231">
        <v>0</v>
      </c>
      <c r="E145" s="231">
        <v>40</v>
      </c>
      <c r="F145" s="231">
        <v>0</v>
      </c>
      <c r="G145" s="232">
        <v>40</v>
      </c>
      <c r="H145" s="231">
        <v>0</v>
      </c>
      <c r="I145" s="231">
        <v>0</v>
      </c>
      <c r="J145" s="232">
        <v>0</v>
      </c>
      <c r="K145" s="231">
        <v>0</v>
      </c>
      <c r="L145" s="231">
        <v>600</v>
      </c>
      <c r="M145" s="231">
        <v>0</v>
      </c>
      <c r="N145" s="232">
        <v>600</v>
      </c>
      <c r="O145" s="231">
        <v>0</v>
      </c>
      <c r="P145" s="231">
        <v>0</v>
      </c>
      <c r="Q145" s="232">
        <v>0</v>
      </c>
      <c r="R145" s="231">
        <v>0</v>
      </c>
      <c r="S145" s="231">
        <v>0</v>
      </c>
      <c r="T145" s="233">
        <v>0</v>
      </c>
      <c r="U145" s="231">
        <v>21</v>
      </c>
      <c r="V145" s="231">
        <v>315</v>
      </c>
      <c r="W145" s="233">
        <v>0</v>
      </c>
      <c r="X145" s="231">
        <v>14</v>
      </c>
      <c r="Y145" s="231">
        <v>210</v>
      </c>
      <c r="Z145" s="233">
        <v>0</v>
      </c>
      <c r="AA145" s="238">
        <v>2</v>
      </c>
      <c r="AD145" s="238">
        <v>0</v>
      </c>
      <c r="AE145" s="238"/>
      <c r="AF145" s="238"/>
      <c r="AG145" s="238">
        <v>0</v>
      </c>
      <c r="AH145" t="str">
        <f>_xlfn.XLOOKUP(C145,Budget!$B$5:$B$203,Budget!$B$5:$B$203,"N/A",FALSE)</f>
        <v>Westminster Primary School</v>
      </c>
    </row>
    <row r="146" spans="1:34" x14ac:dyDescent="0.35">
      <c r="A146">
        <v>3302478</v>
      </c>
      <c r="B146" s="231">
        <v>2478</v>
      </c>
      <c r="C146" t="s">
        <v>969</v>
      </c>
      <c r="D146" s="231">
        <v>0</v>
      </c>
      <c r="E146" s="231">
        <v>29</v>
      </c>
      <c r="F146" s="231">
        <v>0</v>
      </c>
      <c r="G146" s="232">
        <v>29</v>
      </c>
      <c r="H146" s="231">
        <v>23</v>
      </c>
      <c r="I146" s="231">
        <v>0</v>
      </c>
      <c r="J146" s="232">
        <v>23</v>
      </c>
      <c r="K146" s="231">
        <v>0</v>
      </c>
      <c r="L146" s="231">
        <v>435</v>
      </c>
      <c r="M146" s="231">
        <v>0</v>
      </c>
      <c r="N146" s="232">
        <v>435</v>
      </c>
      <c r="O146" s="231">
        <v>345</v>
      </c>
      <c r="P146" s="231">
        <v>0</v>
      </c>
      <c r="Q146" s="232">
        <v>345</v>
      </c>
      <c r="R146" s="231">
        <v>0</v>
      </c>
      <c r="S146" s="231">
        <v>0</v>
      </c>
      <c r="T146" s="233">
        <v>0</v>
      </c>
      <c r="U146" s="231">
        <v>0</v>
      </c>
      <c r="V146" s="231">
        <v>0</v>
      </c>
      <c r="W146" s="233">
        <v>0</v>
      </c>
      <c r="X146" s="231">
        <v>3</v>
      </c>
      <c r="Y146" s="231">
        <v>45</v>
      </c>
      <c r="Z146" s="233">
        <v>30</v>
      </c>
      <c r="AA146" s="238">
        <v>0</v>
      </c>
      <c r="AD146" s="238">
        <v>0</v>
      </c>
      <c r="AE146" s="238"/>
      <c r="AF146" s="238"/>
      <c r="AG146" s="238">
        <v>0</v>
      </c>
      <c r="AH146" t="str">
        <f>_xlfn.XLOOKUP(C146,Budget!$B$5:$B$203,Budget!$B$5:$B$203,"N/A",FALSE)</f>
        <v>Whitehouse Common Primary School</v>
      </c>
    </row>
    <row r="147" spans="1:34" x14ac:dyDescent="0.35">
      <c r="A147">
        <v>3302479</v>
      </c>
      <c r="B147" s="231">
        <v>2479</v>
      </c>
      <c r="C147" t="s">
        <v>970</v>
      </c>
      <c r="D147" s="231">
        <v>0</v>
      </c>
      <c r="E147" s="231">
        <v>61</v>
      </c>
      <c r="F147" s="231">
        <v>0</v>
      </c>
      <c r="G147" s="232">
        <v>61</v>
      </c>
      <c r="H147" s="231">
        <v>4</v>
      </c>
      <c r="I147" s="231">
        <v>0</v>
      </c>
      <c r="J147" s="232">
        <v>4</v>
      </c>
      <c r="K147" s="231">
        <v>0</v>
      </c>
      <c r="L147" s="231">
        <v>915</v>
      </c>
      <c r="M147" s="231">
        <v>0</v>
      </c>
      <c r="N147" s="232">
        <v>915</v>
      </c>
      <c r="O147" s="231">
        <v>60</v>
      </c>
      <c r="P147" s="231">
        <v>0</v>
      </c>
      <c r="Q147" s="232">
        <v>60</v>
      </c>
      <c r="R147" s="231">
        <v>19</v>
      </c>
      <c r="S147" s="231">
        <v>285</v>
      </c>
      <c r="T147" s="233">
        <v>15</v>
      </c>
      <c r="U147" s="231">
        <v>38</v>
      </c>
      <c r="V147" s="231">
        <v>570</v>
      </c>
      <c r="W147" s="233">
        <v>30</v>
      </c>
      <c r="X147" s="231">
        <v>3</v>
      </c>
      <c r="Y147" s="231">
        <v>45</v>
      </c>
      <c r="Z147" s="233">
        <v>15</v>
      </c>
      <c r="AA147" s="238">
        <v>14</v>
      </c>
      <c r="AD147" s="238">
        <v>14</v>
      </c>
      <c r="AE147" s="238"/>
      <c r="AF147" s="238"/>
      <c r="AG147" s="238">
        <v>0</v>
      </c>
      <c r="AH147" t="str">
        <f>_xlfn.XLOOKUP(C147,Budget!$B$5:$B$203,Budget!$B$5:$B$203,"N/A",FALSE)</f>
        <v>Anglesey Primary School</v>
      </c>
    </row>
    <row r="148" spans="1:34" x14ac:dyDescent="0.35">
      <c r="A148">
        <v>3302480</v>
      </c>
      <c r="B148" s="231">
        <v>2480</v>
      </c>
      <c r="C148" t="s">
        <v>971</v>
      </c>
      <c r="D148" s="231">
        <v>0</v>
      </c>
      <c r="E148" s="231">
        <v>3</v>
      </c>
      <c r="F148" s="231">
        <v>0</v>
      </c>
      <c r="G148" s="232">
        <v>3</v>
      </c>
      <c r="H148" s="231">
        <v>3</v>
      </c>
      <c r="I148" s="231">
        <v>0</v>
      </c>
      <c r="J148" s="232">
        <v>3</v>
      </c>
      <c r="K148" s="231">
        <v>0</v>
      </c>
      <c r="L148" s="231">
        <v>0</v>
      </c>
      <c r="M148" s="231">
        <v>0</v>
      </c>
      <c r="N148" s="232">
        <v>0</v>
      </c>
      <c r="O148" s="231">
        <v>45</v>
      </c>
      <c r="P148" s="231">
        <v>0</v>
      </c>
      <c r="Q148" s="232">
        <v>45</v>
      </c>
      <c r="R148" s="231">
        <v>3</v>
      </c>
      <c r="S148" s="231">
        <v>0</v>
      </c>
      <c r="T148" s="233">
        <v>45</v>
      </c>
      <c r="U148" s="231">
        <v>0</v>
      </c>
      <c r="V148" s="231">
        <v>0</v>
      </c>
      <c r="W148" s="233">
        <v>0</v>
      </c>
      <c r="X148" s="231">
        <v>0</v>
      </c>
      <c r="Y148" s="231">
        <v>0</v>
      </c>
      <c r="Z148" s="233">
        <v>0</v>
      </c>
      <c r="AA148" s="238">
        <v>7</v>
      </c>
      <c r="AD148" s="238">
        <v>0</v>
      </c>
      <c r="AE148" s="238"/>
      <c r="AF148" s="238"/>
      <c r="AG148" s="238">
        <v>0</v>
      </c>
      <c r="AH148" t="str">
        <f>_xlfn.XLOOKUP(C148,Budget!$B$5:$B$203,Budget!$B$5:$B$203,"N/A",FALSE)</f>
        <v>Wychall Primary School</v>
      </c>
    </row>
    <row r="149" spans="1:34" x14ac:dyDescent="0.35">
      <c r="A149">
        <v>3302481</v>
      </c>
      <c r="B149" s="231">
        <v>2481</v>
      </c>
      <c r="C149" t="s">
        <v>972</v>
      </c>
      <c r="D149" s="231">
        <v>0</v>
      </c>
      <c r="E149" s="231">
        <v>36</v>
      </c>
      <c r="F149" s="231">
        <v>0</v>
      </c>
      <c r="G149" s="232">
        <v>36</v>
      </c>
      <c r="H149" s="231">
        <v>2</v>
      </c>
      <c r="I149" s="231">
        <v>0</v>
      </c>
      <c r="J149" s="232">
        <v>2</v>
      </c>
      <c r="K149" s="231">
        <v>0</v>
      </c>
      <c r="L149" s="231">
        <v>540</v>
      </c>
      <c r="M149" s="231">
        <v>0</v>
      </c>
      <c r="N149" s="232">
        <v>540</v>
      </c>
      <c r="O149" s="231">
        <v>30</v>
      </c>
      <c r="P149" s="231">
        <v>0</v>
      </c>
      <c r="Q149" s="232">
        <v>30</v>
      </c>
      <c r="R149" s="231">
        <v>0</v>
      </c>
      <c r="S149" s="231">
        <v>0</v>
      </c>
      <c r="T149" s="233">
        <v>0</v>
      </c>
      <c r="U149" s="231">
        <v>0</v>
      </c>
      <c r="V149" s="231">
        <v>0</v>
      </c>
      <c r="W149" s="233">
        <v>0</v>
      </c>
      <c r="X149" s="231">
        <v>31</v>
      </c>
      <c r="Y149" s="231">
        <v>465</v>
      </c>
      <c r="Z149" s="233">
        <v>30</v>
      </c>
      <c r="AA149" s="238">
        <v>14</v>
      </c>
      <c r="AD149" s="238">
        <v>0</v>
      </c>
      <c r="AE149" s="238"/>
      <c r="AF149" s="238"/>
      <c r="AG149" s="238">
        <v>0</v>
      </c>
      <c r="AH149" t="str">
        <f>_xlfn.XLOOKUP(C149,Budget!$B$5:$B$203,Budget!$B$5:$B$203,"N/A",FALSE)</f>
        <v>Rookery School</v>
      </c>
    </row>
    <row r="150" spans="1:34" x14ac:dyDescent="0.35">
      <c r="A150">
        <v>3302482</v>
      </c>
      <c r="B150" s="231">
        <v>2482</v>
      </c>
      <c r="C150" t="s">
        <v>973</v>
      </c>
      <c r="D150" s="231">
        <v>0</v>
      </c>
      <c r="E150" s="231">
        <v>36</v>
      </c>
      <c r="F150" s="231">
        <v>0</v>
      </c>
      <c r="G150" s="232">
        <v>36</v>
      </c>
      <c r="H150" s="231">
        <v>0</v>
      </c>
      <c r="I150" s="231">
        <v>0</v>
      </c>
      <c r="J150" s="232">
        <v>0</v>
      </c>
      <c r="K150" s="231">
        <v>0</v>
      </c>
      <c r="L150" s="231">
        <v>540</v>
      </c>
      <c r="M150" s="231">
        <v>0</v>
      </c>
      <c r="N150" s="232">
        <v>540</v>
      </c>
      <c r="O150" s="231">
        <v>0</v>
      </c>
      <c r="P150" s="231">
        <v>0</v>
      </c>
      <c r="Q150" s="232">
        <v>0</v>
      </c>
      <c r="R150" s="231">
        <v>0</v>
      </c>
      <c r="S150" s="231">
        <v>0</v>
      </c>
      <c r="T150" s="233">
        <v>0</v>
      </c>
      <c r="U150" s="231">
        <v>0</v>
      </c>
      <c r="V150" s="231">
        <v>0</v>
      </c>
      <c r="W150" s="233">
        <v>0</v>
      </c>
      <c r="X150" s="231">
        <v>34</v>
      </c>
      <c r="Y150" s="231">
        <v>510</v>
      </c>
      <c r="Z150" s="233">
        <v>0</v>
      </c>
      <c r="AA150" s="238">
        <v>12</v>
      </c>
      <c r="AD150" s="238">
        <v>0</v>
      </c>
      <c r="AE150" s="238"/>
      <c r="AF150" s="238"/>
      <c r="AG150" s="238">
        <v>0</v>
      </c>
      <c r="AH150" t="str">
        <f>_xlfn.XLOOKUP(C150,Budget!$B$5:$B$203,Budget!$B$5:$B$203,"N/A",FALSE)</f>
        <v>Wattville Primary School</v>
      </c>
    </row>
    <row r="151" spans="1:34" x14ac:dyDescent="0.35">
      <c r="A151">
        <v>3302486</v>
      </c>
      <c r="B151" s="231">
        <v>2486</v>
      </c>
      <c r="C151" t="s">
        <v>974</v>
      </c>
      <c r="D151" s="231">
        <v>0</v>
      </c>
      <c r="E151" s="231">
        <v>11</v>
      </c>
      <c r="F151" s="231">
        <v>0</v>
      </c>
      <c r="G151" s="232">
        <v>11</v>
      </c>
      <c r="H151" s="231">
        <v>0</v>
      </c>
      <c r="I151" s="231">
        <v>0</v>
      </c>
      <c r="J151" s="232">
        <v>0</v>
      </c>
      <c r="K151" s="231">
        <v>0</v>
      </c>
      <c r="L151" s="231">
        <v>165</v>
      </c>
      <c r="M151" s="231">
        <v>0</v>
      </c>
      <c r="N151" s="232">
        <v>165</v>
      </c>
      <c r="O151" s="231">
        <v>0</v>
      </c>
      <c r="P151" s="231">
        <v>0</v>
      </c>
      <c r="Q151" s="232">
        <v>0</v>
      </c>
      <c r="R151" s="231">
        <v>9</v>
      </c>
      <c r="S151" s="231">
        <v>135</v>
      </c>
      <c r="T151" s="233">
        <v>0</v>
      </c>
      <c r="U151" s="231">
        <v>2</v>
      </c>
      <c r="V151" s="231">
        <v>30</v>
      </c>
      <c r="W151" s="233">
        <v>0</v>
      </c>
      <c r="X151" s="231">
        <v>0</v>
      </c>
      <c r="Y151" s="231">
        <v>0</v>
      </c>
      <c r="Z151" s="233">
        <v>0</v>
      </c>
      <c r="AA151" s="238">
        <v>7</v>
      </c>
      <c r="AD151" s="238">
        <v>7</v>
      </c>
      <c r="AE151" s="238"/>
      <c r="AF151" s="238"/>
      <c r="AG151" s="238">
        <v>0</v>
      </c>
      <c r="AH151" t="str">
        <f>_xlfn.XLOOKUP(C151,Budget!$B$5:$B$203,Budget!$B$5:$B$203,"N/A",FALSE)</f>
        <v>Forestdale Primary School</v>
      </c>
    </row>
    <row r="152" spans="1:34" x14ac:dyDescent="0.35">
      <c r="A152">
        <v>3303002</v>
      </c>
      <c r="B152" s="231">
        <v>3002</v>
      </c>
      <c r="C152" t="s">
        <v>975</v>
      </c>
      <c r="D152" s="231">
        <v>0</v>
      </c>
      <c r="E152" s="231">
        <v>19</v>
      </c>
      <c r="F152" s="231">
        <v>0</v>
      </c>
      <c r="G152" s="232">
        <v>19</v>
      </c>
      <c r="H152" s="231">
        <v>0</v>
      </c>
      <c r="I152" s="231">
        <v>0</v>
      </c>
      <c r="J152" s="232">
        <v>0</v>
      </c>
      <c r="K152" s="231">
        <v>0</v>
      </c>
      <c r="L152" s="231">
        <v>279</v>
      </c>
      <c r="M152" s="231">
        <v>0</v>
      </c>
      <c r="N152" s="232">
        <v>279</v>
      </c>
      <c r="O152" s="231">
        <v>0</v>
      </c>
      <c r="P152" s="231">
        <v>0</v>
      </c>
      <c r="Q152" s="232">
        <v>0</v>
      </c>
      <c r="R152" s="231">
        <v>15</v>
      </c>
      <c r="S152" s="231">
        <v>219</v>
      </c>
      <c r="T152" s="233">
        <v>0</v>
      </c>
      <c r="U152" s="231">
        <v>1</v>
      </c>
      <c r="V152" s="231">
        <v>15</v>
      </c>
      <c r="W152" s="233">
        <v>0</v>
      </c>
      <c r="X152" s="231">
        <v>2</v>
      </c>
      <c r="Y152" s="231">
        <v>30</v>
      </c>
      <c r="Z152" s="233">
        <v>0</v>
      </c>
      <c r="AA152" s="238">
        <v>8</v>
      </c>
      <c r="AD152" s="238">
        <v>8</v>
      </c>
      <c r="AE152" s="238"/>
      <c r="AF152" s="238"/>
      <c r="AG152" s="238">
        <v>0</v>
      </c>
      <c r="AH152" t="str">
        <f>_xlfn.XLOOKUP(C152,Budget!$B$5:$B$203,Budget!$B$5:$B$203,"N/A",FALSE)</f>
        <v>Christ Church C.E. Primary (NC) School</v>
      </c>
    </row>
    <row r="153" spans="1:34" x14ac:dyDescent="0.35">
      <c r="A153">
        <v>3303015</v>
      </c>
      <c r="B153" s="231">
        <v>3015</v>
      </c>
      <c r="C153" t="s">
        <v>976</v>
      </c>
      <c r="D153" s="231">
        <v>0</v>
      </c>
      <c r="E153" s="231">
        <v>21</v>
      </c>
      <c r="F153" s="231">
        <v>0</v>
      </c>
      <c r="G153" s="232">
        <v>21</v>
      </c>
      <c r="H153" s="231">
        <v>2</v>
      </c>
      <c r="I153" s="231">
        <v>0</v>
      </c>
      <c r="J153" s="232">
        <v>2</v>
      </c>
      <c r="K153" s="231">
        <v>0</v>
      </c>
      <c r="L153" s="231">
        <v>315</v>
      </c>
      <c r="M153" s="231">
        <v>0</v>
      </c>
      <c r="N153" s="232">
        <v>315</v>
      </c>
      <c r="O153" s="231">
        <v>30</v>
      </c>
      <c r="P153" s="231">
        <v>0</v>
      </c>
      <c r="Q153" s="232">
        <v>30</v>
      </c>
      <c r="R153" s="231">
        <v>0</v>
      </c>
      <c r="S153" s="231">
        <v>0</v>
      </c>
      <c r="T153" s="233">
        <v>0</v>
      </c>
      <c r="U153" s="231">
        <v>11</v>
      </c>
      <c r="V153" s="231">
        <v>165</v>
      </c>
      <c r="W153" s="233">
        <v>15</v>
      </c>
      <c r="X153" s="231">
        <v>4</v>
      </c>
      <c r="Y153" s="231">
        <v>60</v>
      </c>
      <c r="Z153" s="233">
        <v>15</v>
      </c>
      <c r="AA153" s="238">
        <v>2</v>
      </c>
      <c r="AD153" s="238">
        <v>0</v>
      </c>
      <c r="AE153" s="238"/>
      <c r="AF153" s="238"/>
      <c r="AG153" s="238">
        <v>0</v>
      </c>
      <c r="AH153" t="str">
        <f>_xlfn.XLOOKUP(C153,Budget!$B$5:$B$203,Budget!$B$5:$B$203,"N/A",FALSE)</f>
        <v>St Mary's CofE Primary &amp; Nursery Academy Handsworth</v>
      </c>
    </row>
    <row r="154" spans="1:34" x14ac:dyDescent="0.35">
      <c r="A154">
        <v>3303302</v>
      </c>
      <c r="B154" s="231">
        <v>3302</v>
      </c>
      <c r="C154" t="s">
        <v>977</v>
      </c>
      <c r="D154" s="231">
        <v>0</v>
      </c>
      <c r="E154" s="231">
        <v>36</v>
      </c>
      <c r="F154" s="231">
        <v>0</v>
      </c>
      <c r="G154" s="232">
        <v>36</v>
      </c>
      <c r="H154" s="231">
        <v>10</v>
      </c>
      <c r="I154" s="231">
        <v>0</v>
      </c>
      <c r="J154" s="232">
        <v>10</v>
      </c>
      <c r="K154" s="231">
        <v>0</v>
      </c>
      <c r="L154" s="231">
        <v>540</v>
      </c>
      <c r="M154" s="231">
        <v>0</v>
      </c>
      <c r="N154" s="232">
        <v>540</v>
      </c>
      <c r="O154" s="231">
        <v>150</v>
      </c>
      <c r="P154" s="231">
        <v>0</v>
      </c>
      <c r="Q154" s="232">
        <v>150</v>
      </c>
      <c r="R154" s="231">
        <v>4</v>
      </c>
      <c r="S154" s="231">
        <v>60</v>
      </c>
      <c r="T154" s="233">
        <v>30</v>
      </c>
      <c r="U154" s="231">
        <v>5</v>
      </c>
      <c r="V154" s="231">
        <v>75</v>
      </c>
      <c r="W154" s="233">
        <v>15</v>
      </c>
      <c r="X154" s="231">
        <v>3</v>
      </c>
      <c r="Y154" s="231">
        <v>45</v>
      </c>
      <c r="Z154" s="233">
        <v>15</v>
      </c>
      <c r="AA154" s="238">
        <v>8</v>
      </c>
      <c r="AD154" s="238">
        <v>8</v>
      </c>
      <c r="AE154" s="238"/>
      <c r="AF154" s="238"/>
      <c r="AG154" s="238">
        <v>0</v>
      </c>
      <c r="AH154" t="str">
        <f>_xlfn.XLOOKUP(C154,Budget!$B$5:$B$203,Budget!$B$5:$B$203,"N/A",FALSE)</f>
        <v>St Barnabas CE Primary School</v>
      </c>
    </row>
    <row r="155" spans="1:34" x14ac:dyDescent="0.35">
      <c r="A155">
        <v>3303306</v>
      </c>
      <c r="B155" s="231">
        <v>3306</v>
      </c>
      <c r="C155" t="s">
        <v>978</v>
      </c>
      <c r="D155" s="231">
        <v>0</v>
      </c>
      <c r="E155" s="231">
        <v>49</v>
      </c>
      <c r="F155" s="231">
        <v>0</v>
      </c>
      <c r="G155" s="232">
        <v>49</v>
      </c>
      <c r="H155" s="231">
        <v>1</v>
      </c>
      <c r="I155" s="231">
        <v>0</v>
      </c>
      <c r="J155" s="232">
        <v>1</v>
      </c>
      <c r="K155" s="231">
        <v>0</v>
      </c>
      <c r="L155" s="231">
        <v>720</v>
      </c>
      <c r="M155" s="231">
        <v>0</v>
      </c>
      <c r="N155" s="232">
        <v>720</v>
      </c>
      <c r="O155" s="231">
        <v>15</v>
      </c>
      <c r="P155" s="231">
        <v>0</v>
      </c>
      <c r="Q155" s="232">
        <v>15</v>
      </c>
      <c r="R155" s="231">
        <v>0</v>
      </c>
      <c r="S155" s="231">
        <v>0</v>
      </c>
      <c r="T155" s="233">
        <v>0</v>
      </c>
      <c r="U155" s="231">
        <v>1</v>
      </c>
      <c r="V155" s="231">
        <v>15</v>
      </c>
      <c r="W155" s="233">
        <v>0</v>
      </c>
      <c r="X155" s="231">
        <v>44</v>
      </c>
      <c r="Y155" s="231">
        <v>645</v>
      </c>
      <c r="Z155" s="233">
        <v>15</v>
      </c>
      <c r="AA155" s="238">
        <v>12</v>
      </c>
      <c r="AD155" s="238">
        <v>0</v>
      </c>
      <c r="AE155" s="238"/>
      <c r="AF155" s="238"/>
      <c r="AG155" s="238">
        <v>0</v>
      </c>
      <c r="AH155" t="str">
        <f>_xlfn.XLOOKUP(C155,Budget!$B$5:$B$203,Budget!$B$5:$B$203,"N/A",FALSE)</f>
        <v>St John's CE Primary School</v>
      </c>
    </row>
    <row r="156" spans="1:34" x14ac:dyDescent="0.35">
      <c r="A156">
        <v>3303310</v>
      </c>
      <c r="B156" s="231">
        <v>3310</v>
      </c>
      <c r="C156" t="s">
        <v>979</v>
      </c>
      <c r="D156" s="231">
        <v>0</v>
      </c>
      <c r="E156" s="231">
        <v>15</v>
      </c>
      <c r="F156" s="231">
        <v>0</v>
      </c>
      <c r="G156" s="232">
        <v>15</v>
      </c>
      <c r="H156" s="231">
        <v>1</v>
      </c>
      <c r="I156" s="231">
        <v>0</v>
      </c>
      <c r="J156" s="232">
        <v>1</v>
      </c>
      <c r="K156" s="231">
        <v>0</v>
      </c>
      <c r="L156" s="231">
        <v>225</v>
      </c>
      <c r="M156" s="231">
        <v>0</v>
      </c>
      <c r="N156" s="232">
        <v>225</v>
      </c>
      <c r="O156" s="231">
        <v>15</v>
      </c>
      <c r="P156" s="231">
        <v>0</v>
      </c>
      <c r="Q156" s="232">
        <v>15</v>
      </c>
      <c r="R156" s="231">
        <v>7</v>
      </c>
      <c r="S156" s="231">
        <v>105</v>
      </c>
      <c r="T156" s="233">
        <v>15</v>
      </c>
      <c r="U156" s="231">
        <v>6</v>
      </c>
      <c r="V156" s="231">
        <v>90</v>
      </c>
      <c r="W156" s="233">
        <v>0</v>
      </c>
      <c r="X156" s="231">
        <v>0</v>
      </c>
      <c r="Y156" s="231">
        <v>0</v>
      </c>
      <c r="Z156" s="233">
        <v>0</v>
      </c>
      <c r="AA156" s="238">
        <v>5</v>
      </c>
      <c r="AD156" s="238">
        <v>0</v>
      </c>
      <c r="AE156" s="238"/>
      <c r="AF156" s="238"/>
      <c r="AG156" s="238">
        <v>0</v>
      </c>
      <c r="AH156" t="str">
        <f>_xlfn.XLOOKUP(C156,Budget!$B$5:$B$203,Budget!$B$5:$B$203,"N/A",FALSE)</f>
        <v>St Vincent's Catholic Primary School</v>
      </c>
    </row>
    <row r="157" spans="1:34" x14ac:dyDescent="0.35">
      <c r="A157">
        <v>3303311</v>
      </c>
      <c r="B157" s="231">
        <v>3311</v>
      </c>
      <c r="C157" t="s">
        <v>980</v>
      </c>
      <c r="D157" s="231">
        <v>0</v>
      </c>
      <c r="E157" s="231">
        <v>18</v>
      </c>
      <c r="F157" s="231">
        <v>0</v>
      </c>
      <c r="G157" s="232">
        <v>18</v>
      </c>
      <c r="H157" s="231">
        <v>5</v>
      </c>
      <c r="I157" s="231">
        <v>0</v>
      </c>
      <c r="J157" s="232">
        <v>5</v>
      </c>
      <c r="K157" s="231">
        <v>0</v>
      </c>
      <c r="L157" s="231">
        <v>270</v>
      </c>
      <c r="M157" s="231">
        <v>0</v>
      </c>
      <c r="N157" s="232">
        <v>270</v>
      </c>
      <c r="O157" s="231">
        <v>75</v>
      </c>
      <c r="P157" s="231">
        <v>0</v>
      </c>
      <c r="Q157" s="232">
        <v>75</v>
      </c>
      <c r="R157" s="231">
        <v>7</v>
      </c>
      <c r="S157" s="231">
        <v>105</v>
      </c>
      <c r="T157" s="233">
        <v>60</v>
      </c>
      <c r="U157" s="231">
        <v>5</v>
      </c>
      <c r="V157" s="231">
        <v>75</v>
      </c>
      <c r="W157" s="233">
        <v>15</v>
      </c>
      <c r="X157" s="231">
        <v>1</v>
      </c>
      <c r="Y157" s="231">
        <v>15</v>
      </c>
      <c r="Z157" s="233">
        <v>0</v>
      </c>
      <c r="AA157" s="238">
        <v>6</v>
      </c>
      <c r="AD157" s="238">
        <v>6</v>
      </c>
      <c r="AE157" s="238"/>
      <c r="AF157" s="238"/>
      <c r="AG157" s="238">
        <v>0</v>
      </c>
      <c r="AH157" t="str">
        <f>_xlfn.XLOOKUP(C157,Budget!$B$5:$B$203,Budget!$B$5:$B$203,"N/A",FALSE)</f>
        <v>St Michael's Church of England Primary School</v>
      </c>
    </row>
    <row r="158" spans="1:34" x14ac:dyDescent="0.35">
      <c r="A158">
        <v>3303314</v>
      </c>
      <c r="B158" s="231">
        <v>3314</v>
      </c>
      <c r="C158" t="s">
        <v>981</v>
      </c>
      <c r="D158" s="231">
        <v>0</v>
      </c>
      <c r="E158" s="231">
        <v>26</v>
      </c>
      <c r="F158" s="231">
        <v>0</v>
      </c>
      <c r="G158" s="232">
        <v>26</v>
      </c>
      <c r="H158" s="231">
        <v>3</v>
      </c>
      <c r="I158" s="231">
        <v>0</v>
      </c>
      <c r="J158" s="232">
        <v>3</v>
      </c>
      <c r="K158" s="231">
        <v>0</v>
      </c>
      <c r="L158" s="231">
        <v>390</v>
      </c>
      <c r="M158" s="231">
        <v>0</v>
      </c>
      <c r="N158" s="232">
        <v>390</v>
      </c>
      <c r="O158" s="231">
        <v>45</v>
      </c>
      <c r="P158" s="231">
        <v>0</v>
      </c>
      <c r="Q158" s="232">
        <v>45</v>
      </c>
      <c r="R158" s="231">
        <v>14</v>
      </c>
      <c r="S158" s="231">
        <v>210</v>
      </c>
      <c r="T158" s="233">
        <v>30</v>
      </c>
      <c r="U158" s="231">
        <v>2</v>
      </c>
      <c r="V158" s="231">
        <v>30</v>
      </c>
      <c r="W158" s="233">
        <v>0</v>
      </c>
      <c r="X158" s="231">
        <v>0</v>
      </c>
      <c r="Y158" s="231">
        <v>0</v>
      </c>
      <c r="Z158" s="233">
        <v>0</v>
      </c>
      <c r="AA158" s="238">
        <v>0</v>
      </c>
      <c r="AD158" s="238">
        <v>0</v>
      </c>
      <c r="AE158" s="238"/>
      <c r="AF158" s="238"/>
      <c r="AG158" s="238">
        <v>0</v>
      </c>
      <c r="AH158" t="str">
        <f>_xlfn.XLOOKUP(C158,Budget!$B$5:$B$203,Budget!$B$5:$B$203,"N/A",FALSE)</f>
        <v>ST Thomas CE Academy</v>
      </c>
    </row>
    <row r="159" spans="1:34" x14ac:dyDescent="0.35">
      <c r="A159">
        <v>3303317</v>
      </c>
      <c r="B159" s="231">
        <v>3317</v>
      </c>
      <c r="C159" t="s">
        <v>982</v>
      </c>
      <c r="D159" s="231">
        <v>0</v>
      </c>
      <c r="E159" s="231">
        <v>22</v>
      </c>
      <c r="F159" s="231">
        <v>0</v>
      </c>
      <c r="G159" s="232">
        <v>22</v>
      </c>
      <c r="H159" s="231">
        <v>2</v>
      </c>
      <c r="I159" s="231">
        <v>0</v>
      </c>
      <c r="J159" s="232">
        <v>2</v>
      </c>
      <c r="K159" s="231">
        <v>0</v>
      </c>
      <c r="L159" s="231">
        <v>330</v>
      </c>
      <c r="M159" s="231">
        <v>0</v>
      </c>
      <c r="N159" s="232">
        <v>330</v>
      </c>
      <c r="O159" s="231">
        <v>30</v>
      </c>
      <c r="P159" s="231">
        <v>0</v>
      </c>
      <c r="Q159" s="232">
        <v>30</v>
      </c>
      <c r="R159" s="231">
        <v>0</v>
      </c>
      <c r="S159" s="231">
        <v>0</v>
      </c>
      <c r="T159" s="233">
        <v>0</v>
      </c>
      <c r="U159" s="231">
        <v>0</v>
      </c>
      <c r="V159" s="231">
        <v>0</v>
      </c>
      <c r="W159" s="233">
        <v>0</v>
      </c>
      <c r="X159" s="231">
        <v>16</v>
      </c>
      <c r="Y159" s="231">
        <v>240</v>
      </c>
      <c r="Z159" s="233">
        <v>15</v>
      </c>
      <c r="AA159" s="238">
        <v>7</v>
      </c>
      <c r="AD159" s="238">
        <v>7</v>
      </c>
      <c r="AE159" s="238"/>
      <c r="AF159" s="238"/>
      <c r="AG159" s="238">
        <v>0</v>
      </c>
      <c r="AH159" t="str">
        <f>_xlfn.XLOOKUP(C159,Budget!$B$5:$B$203,Budget!$B$5:$B$203,"N/A",FALSE)</f>
        <v>Holy Family Catholic Primary School</v>
      </c>
    </row>
    <row r="160" spans="1:34" x14ac:dyDescent="0.35">
      <c r="A160">
        <v>3303319</v>
      </c>
      <c r="B160" s="231">
        <v>3319</v>
      </c>
      <c r="C160" t="s">
        <v>983</v>
      </c>
      <c r="D160" s="231">
        <v>0</v>
      </c>
      <c r="E160" s="231">
        <v>33</v>
      </c>
      <c r="F160" s="231">
        <v>0</v>
      </c>
      <c r="G160" s="232">
        <v>33</v>
      </c>
      <c r="H160" s="231">
        <v>13</v>
      </c>
      <c r="I160" s="231">
        <v>0</v>
      </c>
      <c r="J160" s="232">
        <v>13</v>
      </c>
      <c r="K160" s="231">
        <v>0</v>
      </c>
      <c r="L160" s="231">
        <v>495</v>
      </c>
      <c r="M160" s="231">
        <v>0</v>
      </c>
      <c r="N160" s="232">
        <v>495</v>
      </c>
      <c r="O160" s="231">
        <v>195</v>
      </c>
      <c r="P160" s="231">
        <v>0</v>
      </c>
      <c r="Q160" s="232">
        <v>195</v>
      </c>
      <c r="R160" s="231">
        <v>12</v>
      </c>
      <c r="S160" s="231">
        <v>180</v>
      </c>
      <c r="T160" s="233">
        <v>90</v>
      </c>
      <c r="U160" s="231">
        <v>13</v>
      </c>
      <c r="V160" s="231">
        <v>195</v>
      </c>
      <c r="W160" s="233">
        <v>45</v>
      </c>
      <c r="X160" s="231">
        <v>2</v>
      </c>
      <c r="Y160" s="231">
        <v>30</v>
      </c>
      <c r="Z160" s="233">
        <v>15</v>
      </c>
      <c r="AA160" s="238">
        <v>13</v>
      </c>
      <c r="AD160" s="238">
        <v>6</v>
      </c>
      <c r="AE160" s="238"/>
      <c r="AF160" s="238"/>
      <c r="AG160" s="238">
        <v>0</v>
      </c>
      <c r="AH160" t="str">
        <f>_xlfn.XLOOKUP(C160,Budget!$B$5:$B$203,Budget!$B$5:$B$203,"N/A",FALSE)</f>
        <v>Christ The King Catholic Primary School</v>
      </c>
    </row>
    <row r="161" spans="1:34" x14ac:dyDescent="0.35">
      <c r="A161">
        <v>3303322</v>
      </c>
      <c r="B161" s="231">
        <v>3322</v>
      </c>
      <c r="C161" t="s">
        <v>984</v>
      </c>
      <c r="D161" s="231">
        <v>0</v>
      </c>
      <c r="E161" s="231">
        <v>12</v>
      </c>
      <c r="F161" s="231">
        <v>0</v>
      </c>
      <c r="G161" s="232">
        <v>12</v>
      </c>
      <c r="H161" s="231">
        <v>5</v>
      </c>
      <c r="I161" s="231">
        <v>0</v>
      </c>
      <c r="J161" s="232">
        <v>5</v>
      </c>
      <c r="K161" s="231">
        <v>0</v>
      </c>
      <c r="L161" s="231">
        <v>180</v>
      </c>
      <c r="M161" s="231">
        <v>0</v>
      </c>
      <c r="N161" s="232">
        <v>180</v>
      </c>
      <c r="O161" s="231">
        <v>75</v>
      </c>
      <c r="P161" s="231">
        <v>0</v>
      </c>
      <c r="Q161" s="232">
        <v>75</v>
      </c>
      <c r="R161" s="231">
        <v>1</v>
      </c>
      <c r="S161" s="231">
        <v>15</v>
      </c>
      <c r="T161" s="233">
        <v>15</v>
      </c>
      <c r="U161" s="231">
        <v>2</v>
      </c>
      <c r="V161" s="231">
        <v>30</v>
      </c>
      <c r="W161" s="233">
        <v>0</v>
      </c>
      <c r="X161" s="231">
        <v>1</v>
      </c>
      <c r="Y161" s="231">
        <v>15</v>
      </c>
      <c r="Z161" s="233">
        <v>0</v>
      </c>
      <c r="AA161" s="238">
        <v>0</v>
      </c>
      <c r="AD161" s="238">
        <v>0</v>
      </c>
      <c r="AE161" s="238"/>
      <c r="AF161" s="238"/>
      <c r="AG161" s="238">
        <v>0</v>
      </c>
      <c r="AH161" t="str">
        <f>_xlfn.XLOOKUP(C161,Budget!$B$5:$B$203,Budget!$B$5:$B$203,"N/A",FALSE)</f>
        <v>Maryvale Catholic Primary School</v>
      </c>
    </row>
    <row r="162" spans="1:34" x14ac:dyDescent="0.35">
      <c r="A162">
        <v>3303323</v>
      </c>
      <c r="B162" s="231">
        <v>3323</v>
      </c>
      <c r="C162" t="s">
        <v>985</v>
      </c>
      <c r="D162" s="231">
        <v>0</v>
      </c>
      <c r="E162" s="231">
        <v>14</v>
      </c>
      <c r="F162" s="231">
        <v>0</v>
      </c>
      <c r="G162" s="232">
        <v>14</v>
      </c>
      <c r="H162" s="231">
        <v>0</v>
      </c>
      <c r="I162" s="231">
        <v>0</v>
      </c>
      <c r="J162" s="232">
        <v>0</v>
      </c>
      <c r="K162" s="231">
        <v>0</v>
      </c>
      <c r="L162" s="231">
        <v>210</v>
      </c>
      <c r="M162" s="231">
        <v>0</v>
      </c>
      <c r="N162" s="232">
        <v>210</v>
      </c>
      <c r="O162" s="231">
        <v>0</v>
      </c>
      <c r="P162" s="231">
        <v>0</v>
      </c>
      <c r="Q162" s="232">
        <v>0</v>
      </c>
      <c r="R162" s="231">
        <v>10</v>
      </c>
      <c r="S162" s="231">
        <v>150</v>
      </c>
      <c r="T162" s="233">
        <v>0</v>
      </c>
      <c r="U162" s="231">
        <v>0</v>
      </c>
      <c r="V162" s="231">
        <v>0</v>
      </c>
      <c r="W162" s="233">
        <v>0</v>
      </c>
      <c r="X162" s="231">
        <v>1</v>
      </c>
      <c r="Y162" s="231">
        <v>15</v>
      </c>
      <c r="Z162" s="233">
        <v>0</v>
      </c>
      <c r="AA162" s="238">
        <v>0</v>
      </c>
      <c r="AD162" s="238">
        <v>0</v>
      </c>
      <c r="AE162" s="238"/>
      <c r="AF162" s="238"/>
      <c r="AG162" s="238">
        <v>0</v>
      </c>
      <c r="AH162" t="str">
        <f>_xlfn.XLOOKUP(C162,Budget!$B$5:$B$203,Budget!$B$5:$B$203,"N/A",FALSE)</f>
        <v>Oratory R.C. Primary and Nursery School</v>
      </c>
    </row>
    <row r="163" spans="1:34" x14ac:dyDescent="0.35">
      <c r="A163">
        <v>3303325</v>
      </c>
      <c r="B163" s="231">
        <v>3325</v>
      </c>
      <c r="C163" t="s">
        <v>986</v>
      </c>
      <c r="D163" s="231">
        <v>0</v>
      </c>
      <c r="E163" s="231">
        <v>24</v>
      </c>
      <c r="F163" s="231">
        <v>0</v>
      </c>
      <c r="G163" s="232">
        <v>24</v>
      </c>
      <c r="H163" s="231">
        <v>1</v>
      </c>
      <c r="I163" s="231">
        <v>0</v>
      </c>
      <c r="J163" s="232">
        <v>1</v>
      </c>
      <c r="K163" s="231">
        <v>0</v>
      </c>
      <c r="L163" s="231">
        <v>360</v>
      </c>
      <c r="M163" s="231">
        <v>0</v>
      </c>
      <c r="N163" s="232">
        <v>360</v>
      </c>
      <c r="O163" s="231">
        <v>15</v>
      </c>
      <c r="P163" s="231">
        <v>0</v>
      </c>
      <c r="Q163" s="232">
        <v>15</v>
      </c>
      <c r="R163" s="231">
        <v>1</v>
      </c>
      <c r="S163" s="231">
        <v>15</v>
      </c>
      <c r="T163" s="233">
        <v>0</v>
      </c>
      <c r="U163" s="231">
        <v>2</v>
      </c>
      <c r="V163" s="231">
        <v>30</v>
      </c>
      <c r="W163" s="233">
        <v>0</v>
      </c>
      <c r="X163" s="231">
        <v>14</v>
      </c>
      <c r="Y163" s="231">
        <v>210</v>
      </c>
      <c r="Z163" s="233">
        <v>0</v>
      </c>
      <c r="AA163" s="238">
        <v>5</v>
      </c>
      <c r="AD163" s="238">
        <v>0</v>
      </c>
      <c r="AE163" s="238"/>
      <c r="AF163" s="238"/>
      <c r="AG163" s="238">
        <v>0</v>
      </c>
      <c r="AH163" t="str">
        <f>_xlfn.XLOOKUP(C163,Budget!$B$5:$B$203,Budget!$B$5:$B$203,"N/A",FALSE)</f>
        <v>The Rosary Catholic Primary School</v>
      </c>
    </row>
    <row r="164" spans="1:34" x14ac:dyDescent="0.35">
      <c r="A164">
        <v>3303328</v>
      </c>
      <c r="B164" s="231">
        <v>3328</v>
      </c>
      <c r="C164" t="s">
        <v>987</v>
      </c>
      <c r="D164" s="231">
        <v>0</v>
      </c>
      <c r="E164" s="231">
        <v>22</v>
      </c>
      <c r="F164" s="231">
        <v>0</v>
      </c>
      <c r="G164" s="232">
        <v>22</v>
      </c>
      <c r="H164" s="231">
        <v>0</v>
      </c>
      <c r="I164" s="231">
        <v>0</v>
      </c>
      <c r="J164" s="232">
        <v>0</v>
      </c>
      <c r="K164" s="231">
        <v>0</v>
      </c>
      <c r="L164" s="231">
        <v>330</v>
      </c>
      <c r="M164" s="231">
        <v>0</v>
      </c>
      <c r="N164" s="232">
        <v>330</v>
      </c>
      <c r="O164" s="231">
        <v>0</v>
      </c>
      <c r="P164" s="231">
        <v>0</v>
      </c>
      <c r="Q164" s="232">
        <v>0</v>
      </c>
      <c r="R164" s="231">
        <v>7</v>
      </c>
      <c r="S164" s="231">
        <v>105</v>
      </c>
      <c r="T164" s="233">
        <v>0</v>
      </c>
      <c r="U164" s="231">
        <v>5</v>
      </c>
      <c r="V164" s="231">
        <v>75</v>
      </c>
      <c r="W164" s="233">
        <v>0</v>
      </c>
      <c r="X164" s="231">
        <v>4</v>
      </c>
      <c r="Y164" s="231">
        <v>60</v>
      </c>
      <c r="Z164" s="233">
        <v>0</v>
      </c>
      <c r="AA164" s="238">
        <v>6</v>
      </c>
      <c r="AD164" s="238">
        <v>0</v>
      </c>
      <c r="AE164" s="238"/>
      <c r="AF164" s="238"/>
      <c r="AG164" s="238">
        <v>0</v>
      </c>
      <c r="AH164" t="str">
        <f>_xlfn.XLOOKUP(C164,Budget!$B$5:$B$203,Budget!$B$5:$B$203,"N/A",FALSE)</f>
        <v>Our Lady of Lourdes Catholic Primary (NC)</v>
      </c>
    </row>
    <row r="165" spans="1:34" x14ac:dyDescent="0.35">
      <c r="A165">
        <v>3303329</v>
      </c>
      <c r="B165" s="231">
        <v>3329</v>
      </c>
      <c r="C165" t="s">
        <v>988</v>
      </c>
      <c r="D165" s="231">
        <v>0</v>
      </c>
      <c r="E165" s="231">
        <v>33</v>
      </c>
      <c r="F165" s="231">
        <v>0</v>
      </c>
      <c r="G165" s="232">
        <v>33</v>
      </c>
      <c r="H165" s="231">
        <v>0</v>
      </c>
      <c r="I165" s="231">
        <v>0</v>
      </c>
      <c r="J165" s="232">
        <v>0</v>
      </c>
      <c r="K165" s="231">
        <v>0</v>
      </c>
      <c r="L165" s="231">
        <v>495</v>
      </c>
      <c r="M165" s="231">
        <v>0</v>
      </c>
      <c r="N165" s="232">
        <v>495</v>
      </c>
      <c r="O165" s="231">
        <v>0</v>
      </c>
      <c r="P165" s="231">
        <v>0</v>
      </c>
      <c r="Q165" s="232">
        <v>0</v>
      </c>
      <c r="R165" s="231">
        <v>0</v>
      </c>
      <c r="S165" s="231">
        <v>0</v>
      </c>
      <c r="T165" s="233">
        <v>0</v>
      </c>
      <c r="U165" s="231">
        <v>5</v>
      </c>
      <c r="V165" s="231">
        <v>75</v>
      </c>
      <c r="W165" s="233">
        <v>0</v>
      </c>
      <c r="X165" s="231">
        <v>18</v>
      </c>
      <c r="Y165" s="231">
        <v>270</v>
      </c>
      <c r="Z165" s="233">
        <v>0</v>
      </c>
      <c r="AA165" s="238">
        <v>9</v>
      </c>
      <c r="AD165" s="238">
        <v>9</v>
      </c>
      <c r="AE165" s="238"/>
      <c r="AF165" s="238"/>
      <c r="AG165" s="238">
        <v>0</v>
      </c>
      <c r="AH165" t="str">
        <f>_xlfn.XLOOKUP(C165,Budget!$B$5:$B$203,Budget!$B$5:$B$203,"N/A",FALSE)</f>
        <v>St Augustine's Catholic Primary School</v>
      </c>
    </row>
    <row r="166" spans="1:34" x14ac:dyDescent="0.35">
      <c r="A166">
        <v>3303330</v>
      </c>
      <c r="B166" s="231">
        <v>3330</v>
      </c>
      <c r="C166" t="s">
        <v>989</v>
      </c>
      <c r="D166" s="231">
        <v>0</v>
      </c>
      <c r="E166" s="231">
        <v>29</v>
      </c>
      <c r="F166" s="231">
        <v>0</v>
      </c>
      <c r="G166" s="232">
        <v>29</v>
      </c>
      <c r="H166" s="231">
        <v>12</v>
      </c>
      <c r="I166" s="231">
        <v>0</v>
      </c>
      <c r="J166" s="232">
        <v>12</v>
      </c>
      <c r="K166" s="231">
        <v>0</v>
      </c>
      <c r="L166" s="231">
        <v>435</v>
      </c>
      <c r="M166" s="231">
        <v>0</v>
      </c>
      <c r="N166" s="232">
        <v>435</v>
      </c>
      <c r="O166" s="231">
        <v>180</v>
      </c>
      <c r="P166" s="231">
        <v>0</v>
      </c>
      <c r="Q166" s="232">
        <v>180</v>
      </c>
      <c r="R166" s="231">
        <v>9</v>
      </c>
      <c r="S166" s="231">
        <v>135</v>
      </c>
      <c r="T166" s="233">
        <v>45</v>
      </c>
      <c r="U166" s="231">
        <v>3</v>
      </c>
      <c r="V166" s="231">
        <v>45</v>
      </c>
      <c r="W166" s="233">
        <v>0</v>
      </c>
      <c r="X166" s="231">
        <v>1</v>
      </c>
      <c r="Y166" s="231">
        <v>15</v>
      </c>
      <c r="Z166" s="233">
        <v>0</v>
      </c>
      <c r="AA166" s="238">
        <v>7</v>
      </c>
      <c r="AD166" s="238">
        <v>0</v>
      </c>
      <c r="AE166" s="238"/>
      <c r="AF166" s="238"/>
      <c r="AG166" s="238">
        <v>0</v>
      </c>
      <c r="AH166" t="str">
        <f>_xlfn.XLOOKUP(C166,Budget!$B$5:$B$203,Budget!$B$5:$B$203,"N/A",FALSE)</f>
        <v>St. Brigid's Catholic Primary School</v>
      </c>
    </row>
    <row r="167" spans="1:34" x14ac:dyDescent="0.35">
      <c r="A167">
        <v>3303331</v>
      </c>
      <c r="B167" s="231">
        <v>3331</v>
      </c>
      <c r="C167" t="s">
        <v>990</v>
      </c>
      <c r="D167" s="231">
        <v>0</v>
      </c>
      <c r="E167" s="231">
        <v>30</v>
      </c>
      <c r="F167" s="231">
        <v>0</v>
      </c>
      <c r="G167" s="232">
        <v>30</v>
      </c>
      <c r="H167" s="231">
        <v>5</v>
      </c>
      <c r="I167" s="231">
        <v>0</v>
      </c>
      <c r="J167" s="232">
        <v>5</v>
      </c>
      <c r="K167" s="231">
        <v>0</v>
      </c>
      <c r="L167" s="231">
        <v>450</v>
      </c>
      <c r="M167" s="231">
        <v>0</v>
      </c>
      <c r="N167" s="232">
        <v>450</v>
      </c>
      <c r="O167" s="231">
        <v>75</v>
      </c>
      <c r="P167" s="231">
        <v>0</v>
      </c>
      <c r="Q167" s="232">
        <v>75</v>
      </c>
      <c r="R167" s="231">
        <v>15</v>
      </c>
      <c r="S167" s="231">
        <v>225</v>
      </c>
      <c r="T167" s="233">
        <v>45</v>
      </c>
      <c r="U167" s="231">
        <v>1</v>
      </c>
      <c r="V167" s="231">
        <v>15</v>
      </c>
      <c r="W167" s="233">
        <v>0</v>
      </c>
      <c r="X167" s="231">
        <v>1</v>
      </c>
      <c r="Y167" s="231">
        <v>15</v>
      </c>
      <c r="Z167" s="233">
        <v>15</v>
      </c>
      <c r="AA167" s="238">
        <v>6</v>
      </c>
      <c r="AD167" s="238">
        <v>6</v>
      </c>
      <c r="AE167" s="238"/>
      <c r="AF167" s="238"/>
      <c r="AG167" s="238">
        <v>0</v>
      </c>
      <c r="AH167" t="str">
        <f>_xlfn.XLOOKUP(C167,Budget!$B$5:$B$203,Budget!$B$5:$B$203,"N/A",FALSE)</f>
        <v>St. Catherine of Siena Catholic Primary School</v>
      </c>
    </row>
    <row r="168" spans="1:34" x14ac:dyDescent="0.35">
      <c r="A168">
        <v>3303346</v>
      </c>
      <c r="B168" s="231">
        <v>3346</v>
      </c>
      <c r="C168" t="s">
        <v>1203</v>
      </c>
      <c r="D168" s="231">
        <v>0</v>
      </c>
      <c r="E168" s="231">
        <v>21</v>
      </c>
      <c r="F168" s="231">
        <v>0</v>
      </c>
      <c r="G168" s="232">
        <v>21</v>
      </c>
      <c r="H168" s="231">
        <v>4</v>
      </c>
      <c r="I168" s="231">
        <v>0</v>
      </c>
      <c r="J168" s="232">
        <v>4</v>
      </c>
      <c r="K168" s="231">
        <v>0</v>
      </c>
      <c r="L168" s="231">
        <v>315</v>
      </c>
      <c r="M168" s="231">
        <v>0</v>
      </c>
      <c r="N168" s="232">
        <v>315</v>
      </c>
      <c r="O168" s="231">
        <v>60</v>
      </c>
      <c r="P168" s="231">
        <v>0</v>
      </c>
      <c r="Q168" s="232">
        <v>60</v>
      </c>
      <c r="R168" s="231">
        <v>5</v>
      </c>
      <c r="S168" s="231">
        <v>75</v>
      </c>
      <c r="T168" s="233">
        <v>15</v>
      </c>
      <c r="U168" s="231">
        <v>12</v>
      </c>
      <c r="V168" s="231">
        <v>180</v>
      </c>
      <c r="W168" s="233">
        <v>30</v>
      </c>
      <c r="X168" s="231">
        <v>0</v>
      </c>
      <c r="Y168" s="231">
        <v>0</v>
      </c>
      <c r="Z168" s="233">
        <v>0</v>
      </c>
      <c r="AA168" s="238">
        <v>3</v>
      </c>
      <c r="AD168" s="238">
        <v>3</v>
      </c>
      <c r="AE168" s="238"/>
      <c r="AF168" s="238"/>
      <c r="AG168" s="238">
        <v>0</v>
      </c>
      <c r="AH168" t="str">
        <f>_xlfn.XLOOKUP(C168,Budget!$B$5:$B$203,Budget!$B$5:$B$203,"N/A",FALSE)</f>
        <v>N/A</v>
      </c>
    </row>
    <row r="169" spans="1:34" x14ac:dyDescent="0.35">
      <c r="A169">
        <v>3303351</v>
      </c>
      <c r="B169" s="231">
        <v>3351</v>
      </c>
      <c r="C169" t="s">
        <v>992</v>
      </c>
      <c r="D169" s="231">
        <v>0</v>
      </c>
      <c r="E169" s="231">
        <v>23</v>
      </c>
      <c r="F169" s="231">
        <v>0</v>
      </c>
      <c r="G169" s="232">
        <v>23</v>
      </c>
      <c r="H169" s="231">
        <v>4</v>
      </c>
      <c r="I169" s="231">
        <v>0</v>
      </c>
      <c r="J169" s="232">
        <v>4</v>
      </c>
      <c r="K169" s="231">
        <v>0</v>
      </c>
      <c r="L169" s="231">
        <v>345</v>
      </c>
      <c r="M169" s="231">
        <v>0</v>
      </c>
      <c r="N169" s="232">
        <v>345</v>
      </c>
      <c r="O169" s="231">
        <v>40</v>
      </c>
      <c r="P169" s="231">
        <v>0</v>
      </c>
      <c r="Q169" s="232">
        <v>40</v>
      </c>
      <c r="R169" s="231">
        <v>2</v>
      </c>
      <c r="S169" s="231">
        <v>30</v>
      </c>
      <c r="T169" s="233">
        <v>0</v>
      </c>
      <c r="U169" s="231">
        <v>10</v>
      </c>
      <c r="V169" s="231">
        <v>150</v>
      </c>
      <c r="W169" s="233">
        <v>20</v>
      </c>
      <c r="X169" s="231">
        <v>3</v>
      </c>
      <c r="Y169" s="231">
        <v>45</v>
      </c>
      <c r="Z169" s="233">
        <v>0</v>
      </c>
      <c r="AA169" s="238">
        <v>6</v>
      </c>
      <c r="AD169" s="238">
        <v>6</v>
      </c>
      <c r="AE169" s="238"/>
      <c r="AF169" s="238"/>
      <c r="AG169" s="238">
        <v>0</v>
      </c>
      <c r="AH169" t="str">
        <f>_xlfn.XLOOKUP(C169,Budget!$B$5:$B$203,Budget!$B$5:$B$203,"N/A",FALSE)</f>
        <v>Our Lady and St Rose of Lima Catholic Primary &amp; Nursery School</v>
      </c>
    </row>
    <row r="170" spans="1:34" x14ac:dyDescent="0.35">
      <c r="A170">
        <v>3303352</v>
      </c>
      <c r="B170" s="231">
        <v>3352</v>
      </c>
      <c r="C170" t="s">
        <v>993</v>
      </c>
      <c r="D170" s="231">
        <v>0</v>
      </c>
      <c r="E170" s="231">
        <v>21</v>
      </c>
      <c r="F170" s="231">
        <v>0</v>
      </c>
      <c r="G170" s="232">
        <v>21</v>
      </c>
      <c r="H170" s="231">
        <v>3</v>
      </c>
      <c r="I170" s="231">
        <v>0</v>
      </c>
      <c r="J170" s="232">
        <v>3</v>
      </c>
      <c r="K170" s="231">
        <v>0</v>
      </c>
      <c r="L170" s="231">
        <v>315</v>
      </c>
      <c r="M170" s="231">
        <v>0</v>
      </c>
      <c r="N170" s="232">
        <v>315</v>
      </c>
      <c r="O170" s="231">
        <v>45</v>
      </c>
      <c r="P170" s="231">
        <v>0</v>
      </c>
      <c r="Q170" s="232">
        <v>45</v>
      </c>
      <c r="R170" s="231">
        <v>1</v>
      </c>
      <c r="S170" s="231">
        <v>15</v>
      </c>
      <c r="T170" s="233">
        <v>0</v>
      </c>
      <c r="U170" s="231">
        <v>2</v>
      </c>
      <c r="V170" s="231">
        <v>30</v>
      </c>
      <c r="W170" s="233">
        <v>0</v>
      </c>
      <c r="X170" s="231">
        <v>3</v>
      </c>
      <c r="Y170" s="231">
        <v>45</v>
      </c>
      <c r="Z170" s="233">
        <v>30</v>
      </c>
      <c r="AA170" s="238">
        <v>0</v>
      </c>
      <c r="AD170" s="238">
        <v>0</v>
      </c>
      <c r="AE170" s="238"/>
      <c r="AF170" s="238"/>
      <c r="AG170" s="238">
        <v>0</v>
      </c>
      <c r="AH170" t="str">
        <f>_xlfn.XLOOKUP(C170,Budget!$B$5:$B$203,Budget!$B$5:$B$203,"N/A",FALSE)</f>
        <v>King David Primary School</v>
      </c>
    </row>
    <row r="171" spans="1:34" x14ac:dyDescent="0.35">
      <c r="A171">
        <v>3303359</v>
      </c>
      <c r="B171" s="231">
        <v>3359</v>
      </c>
      <c r="C171" t="s">
        <v>994</v>
      </c>
      <c r="D171" s="231">
        <v>0</v>
      </c>
      <c r="E171" s="231">
        <v>15</v>
      </c>
      <c r="F171" s="231">
        <v>0</v>
      </c>
      <c r="G171" s="232">
        <v>15</v>
      </c>
      <c r="H171" s="231">
        <v>0</v>
      </c>
      <c r="I171" s="231">
        <v>0</v>
      </c>
      <c r="J171" s="232">
        <v>0</v>
      </c>
      <c r="K171" s="231">
        <v>0</v>
      </c>
      <c r="L171" s="231">
        <v>225</v>
      </c>
      <c r="M171" s="231">
        <v>0</v>
      </c>
      <c r="N171" s="232">
        <v>225</v>
      </c>
      <c r="O171" s="231">
        <v>0</v>
      </c>
      <c r="P171" s="231">
        <v>0</v>
      </c>
      <c r="Q171" s="232">
        <v>0</v>
      </c>
      <c r="R171" s="231">
        <v>4</v>
      </c>
      <c r="S171" s="231">
        <v>60</v>
      </c>
      <c r="T171" s="233">
        <v>0</v>
      </c>
      <c r="U171" s="231">
        <v>7</v>
      </c>
      <c r="V171" s="231">
        <v>105</v>
      </c>
      <c r="W171" s="233">
        <v>0</v>
      </c>
      <c r="X171" s="231">
        <v>1</v>
      </c>
      <c r="Y171" s="231">
        <v>15</v>
      </c>
      <c r="Z171" s="233">
        <v>0</v>
      </c>
      <c r="AA171" s="238">
        <v>3</v>
      </c>
      <c r="AD171" s="238">
        <v>0</v>
      </c>
      <c r="AE171" s="238"/>
      <c r="AF171" s="238"/>
      <c r="AG171" s="238">
        <v>0</v>
      </c>
      <c r="AH171" t="str">
        <f>_xlfn.XLOOKUP(C171,Budget!$B$5:$B$203,Budget!$B$5:$B$203,"N/A",FALSE)</f>
        <v>St Wilfrid's Catholic J I School</v>
      </c>
    </row>
    <row r="172" spans="1:34" x14ac:dyDescent="0.35">
      <c r="A172">
        <v>3303361</v>
      </c>
      <c r="B172" s="231">
        <v>3361</v>
      </c>
      <c r="C172" t="s">
        <v>995</v>
      </c>
      <c r="D172" s="231">
        <v>0</v>
      </c>
      <c r="E172" s="231">
        <v>20</v>
      </c>
      <c r="F172" s="231">
        <v>0</v>
      </c>
      <c r="G172" s="232">
        <v>20</v>
      </c>
      <c r="H172" s="231">
        <v>9</v>
      </c>
      <c r="I172" s="231">
        <v>0</v>
      </c>
      <c r="J172" s="232">
        <v>9</v>
      </c>
      <c r="K172" s="231">
        <v>0</v>
      </c>
      <c r="L172" s="231">
        <v>300</v>
      </c>
      <c r="M172" s="231">
        <v>0</v>
      </c>
      <c r="N172" s="232">
        <v>300</v>
      </c>
      <c r="O172" s="231">
        <v>135</v>
      </c>
      <c r="P172" s="231">
        <v>0</v>
      </c>
      <c r="Q172" s="232">
        <v>135</v>
      </c>
      <c r="R172" s="231">
        <v>2</v>
      </c>
      <c r="S172" s="231">
        <v>30</v>
      </c>
      <c r="T172" s="233">
        <v>0</v>
      </c>
      <c r="U172" s="231">
        <v>9</v>
      </c>
      <c r="V172" s="231">
        <v>135</v>
      </c>
      <c r="W172" s="233">
        <v>75</v>
      </c>
      <c r="X172" s="231">
        <v>7</v>
      </c>
      <c r="Y172" s="231">
        <v>105</v>
      </c>
      <c r="Z172" s="233">
        <v>45</v>
      </c>
      <c r="AA172" s="238">
        <v>7</v>
      </c>
      <c r="AD172" s="238">
        <v>7</v>
      </c>
      <c r="AE172" s="238"/>
      <c r="AF172" s="238"/>
      <c r="AG172" s="238">
        <v>0</v>
      </c>
      <c r="AH172" t="str">
        <f>_xlfn.XLOOKUP(C172,Budget!$B$5:$B$203,Budget!$B$5:$B$203,"N/A",FALSE)</f>
        <v>St. Margaret Mary Catholic Primary School</v>
      </c>
    </row>
    <row r="173" spans="1:34" x14ac:dyDescent="0.35">
      <c r="A173">
        <v>3303363</v>
      </c>
      <c r="B173" s="231">
        <v>3363</v>
      </c>
      <c r="C173" t="s">
        <v>996</v>
      </c>
      <c r="D173" s="231">
        <v>0</v>
      </c>
      <c r="E173" s="231">
        <v>17</v>
      </c>
      <c r="F173" s="231">
        <v>0</v>
      </c>
      <c r="G173" s="232">
        <v>17</v>
      </c>
      <c r="H173" s="231">
        <v>0</v>
      </c>
      <c r="I173" s="231">
        <v>0</v>
      </c>
      <c r="J173" s="232">
        <v>0</v>
      </c>
      <c r="K173" s="231">
        <v>0</v>
      </c>
      <c r="L173" s="231">
        <v>255</v>
      </c>
      <c r="M173" s="231">
        <v>0</v>
      </c>
      <c r="N173" s="232">
        <v>255</v>
      </c>
      <c r="O173" s="231">
        <v>0</v>
      </c>
      <c r="P173" s="231">
        <v>0</v>
      </c>
      <c r="Q173" s="232">
        <v>0</v>
      </c>
      <c r="R173" s="231">
        <v>1</v>
      </c>
      <c r="S173" s="231">
        <v>15</v>
      </c>
      <c r="T173" s="233">
        <v>0</v>
      </c>
      <c r="U173" s="231">
        <v>0</v>
      </c>
      <c r="V173" s="231">
        <v>0</v>
      </c>
      <c r="W173" s="233">
        <v>0</v>
      </c>
      <c r="X173" s="231">
        <v>2</v>
      </c>
      <c r="Y173" s="231">
        <v>30</v>
      </c>
      <c r="Z173" s="233">
        <v>0</v>
      </c>
      <c r="AA173" s="238">
        <v>2</v>
      </c>
      <c r="AD173" s="238">
        <v>2</v>
      </c>
      <c r="AE173" s="238"/>
      <c r="AF173" s="238"/>
      <c r="AG173" s="238">
        <v>0</v>
      </c>
      <c r="AH173" t="str">
        <f>_xlfn.XLOOKUP(C173,Budget!$B$5:$B$203,Budget!$B$5:$B$203,"N/A",FALSE)</f>
        <v>St. Dunstan's Catholic Primary School</v>
      </c>
    </row>
    <row r="174" spans="1:34" x14ac:dyDescent="0.35">
      <c r="A174">
        <v>3303366</v>
      </c>
      <c r="B174" s="231">
        <v>3366</v>
      </c>
      <c r="C174" t="s">
        <v>997</v>
      </c>
      <c r="D174" s="231">
        <v>0</v>
      </c>
      <c r="E174" s="231">
        <v>8</v>
      </c>
      <c r="F174" s="231">
        <v>0</v>
      </c>
      <c r="G174" s="232">
        <v>8</v>
      </c>
      <c r="H174" s="231">
        <v>0</v>
      </c>
      <c r="I174" s="231">
        <v>0</v>
      </c>
      <c r="J174" s="232">
        <v>0</v>
      </c>
      <c r="K174" s="231">
        <v>0</v>
      </c>
      <c r="L174" s="231">
        <v>120</v>
      </c>
      <c r="M174" s="231">
        <v>0</v>
      </c>
      <c r="N174" s="232">
        <v>120</v>
      </c>
      <c r="O174" s="231">
        <v>0</v>
      </c>
      <c r="P174" s="231">
        <v>0</v>
      </c>
      <c r="Q174" s="232">
        <v>0</v>
      </c>
      <c r="R174" s="231">
        <v>6</v>
      </c>
      <c r="S174" s="231">
        <v>90</v>
      </c>
      <c r="T174" s="233">
        <v>0</v>
      </c>
      <c r="U174" s="231">
        <v>1</v>
      </c>
      <c r="V174" s="231">
        <v>15</v>
      </c>
      <c r="W174" s="233">
        <v>0</v>
      </c>
      <c r="X174" s="231">
        <v>0</v>
      </c>
      <c r="Y174" s="231">
        <v>0</v>
      </c>
      <c r="Z174" s="233">
        <v>0</v>
      </c>
      <c r="AA174" s="238">
        <v>5</v>
      </c>
      <c r="AD174" s="238">
        <v>0</v>
      </c>
      <c r="AE174" s="238"/>
      <c r="AF174" s="238"/>
      <c r="AG174" s="238">
        <v>0</v>
      </c>
      <c r="AH174" t="str">
        <f>_xlfn.XLOOKUP(C174,Budget!$B$5:$B$203,Budget!$B$5:$B$203,"N/A",FALSE)</f>
        <v>St Paul's Catholic Primary School</v>
      </c>
    </row>
    <row r="175" spans="1:34" x14ac:dyDescent="0.35">
      <c r="A175">
        <v>3303367</v>
      </c>
      <c r="B175" s="231">
        <v>3367</v>
      </c>
      <c r="C175" t="s">
        <v>998</v>
      </c>
      <c r="D175" s="231">
        <v>0</v>
      </c>
      <c r="E175" s="231">
        <v>25</v>
      </c>
      <c r="F175" s="231">
        <v>0</v>
      </c>
      <c r="G175" s="232">
        <v>25</v>
      </c>
      <c r="H175" s="231">
        <v>12</v>
      </c>
      <c r="I175" s="231">
        <v>0</v>
      </c>
      <c r="J175" s="232">
        <v>12</v>
      </c>
      <c r="K175" s="231">
        <v>0</v>
      </c>
      <c r="L175" s="231">
        <v>375</v>
      </c>
      <c r="M175" s="231">
        <v>0</v>
      </c>
      <c r="N175" s="232">
        <v>375</v>
      </c>
      <c r="O175" s="231">
        <v>180</v>
      </c>
      <c r="P175" s="231">
        <v>0</v>
      </c>
      <c r="Q175" s="232">
        <v>180</v>
      </c>
      <c r="R175" s="231">
        <v>14</v>
      </c>
      <c r="S175" s="231">
        <v>210</v>
      </c>
      <c r="T175" s="233">
        <v>105</v>
      </c>
      <c r="U175" s="231">
        <v>0</v>
      </c>
      <c r="V175" s="231">
        <v>0</v>
      </c>
      <c r="W175" s="233">
        <v>0</v>
      </c>
      <c r="X175" s="231">
        <v>5</v>
      </c>
      <c r="Y175" s="231">
        <v>75</v>
      </c>
      <c r="Z175" s="233">
        <v>30</v>
      </c>
      <c r="AA175" s="238">
        <v>5</v>
      </c>
      <c r="AD175" s="238">
        <v>5</v>
      </c>
      <c r="AE175" s="238"/>
      <c r="AF175" s="238"/>
      <c r="AG175" s="238">
        <v>0</v>
      </c>
      <c r="AH175" t="str">
        <f>_xlfn.XLOOKUP(C175,Budget!$B$5:$B$203,Budget!$B$5:$B$203,"N/A",FALSE)</f>
        <v>St Gerard's Catholic Primary</v>
      </c>
    </row>
    <row r="176" spans="1:34" x14ac:dyDescent="0.35">
      <c r="A176">
        <v>3303372</v>
      </c>
      <c r="B176" s="231">
        <v>3372</v>
      </c>
      <c r="C176" t="s">
        <v>999</v>
      </c>
      <c r="D176" s="231">
        <v>0</v>
      </c>
      <c r="E176" s="231">
        <v>48</v>
      </c>
      <c r="F176" s="231">
        <v>0</v>
      </c>
      <c r="G176" s="232">
        <v>48</v>
      </c>
      <c r="H176" s="231">
        <v>3</v>
      </c>
      <c r="I176" s="231">
        <v>0</v>
      </c>
      <c r="J176" s="232">
        <v>3</v>
      </c>
      <c r="K176" s="231">
        <v>0</v>
      </c>
      <c r="L176" s="231">
        <v>720</v>
      </c>
      <c r="M176" s="231">
        <v>0</v>
      </c>
      <c r="N176" s="232">
        <v>720</v>
      </c>
      <c r="O176" s="231">
        <v>45</v>
      </c>
      <c r="P176" s="231">
        <v>0</v>
      </c>
      <c r="Q176" s="232">
        <v>45</v>
      </c>
      <c r="R176" s="231">
        <v>7</v>
      </c>
      <c r="S176" s="231">
        <v>105</v>
      </c>
      <c r="T176" s="233">
        <v>15</v>
      </c>
      <c r="U176" s="231">
        <v>4</v>
      </c>
      <c r="V176" s="231">
        <v>60</v>
      </c>
      <c r="W176" s="233">
        <v>0</v>
      </c>
      <c r="X176" s="231">
        <v>27</v>
      </c>
      <c r="Y176" s="231">
        <v>405</v>
      </c>
      <c r="Z176" s="233">
        <v>15</v>
      </c>
      <c r="AA176" s="238">
        <v>23</v>
      </c>
      <c r="AD176" s="238">
        <v>20</v>
      </c>
      <c r="AE176" s="238"/>
      <c r="AF176" s="238"/>
      <c r="AG176" s="238">
        <v>0</v>
      </c>
      <c r="AH176" t="str">
        <f>_xlfn.XLOOKUP(C176,Budget!$B$5:$B$203,Budget!$B$5:$B$203,"N/A",FALSE)</f>
        <v>St. Bernadette's Catholic Primary School</v>
      </c>
    </row>
    <row r="177" spans="1:34" x14ac:dyDescent="0.35">
      <c r="A177">
        <v>3303377</v>
      </c>
      <c r="B177" s="231">
        <v>3377</v>
      </c>
      <c r="C177" t="s">
        <v>1000</v>
      </c>
      <c r="D177" s="231">
        <v>0</v>
      </c>
      <c r="E177" s="231">
        <v>17</v>
      </c>
      <c r="F177" s="231">
        <v>0</v>
      </c>
      <c r="G177" s="232">
        <v>17</v>
      </c>
      <c r="H177" s="231">
        <v>0</v>
      </c>
      <c r="I177" s="231">
        <v>0</v>
      </c>
      <c r="J177" s="232">
        <v>0</v>
      </c>
      <c r="K177" s="231">
        <v>0</v>
      </c>
      <c r="L177" s="231">
        <v>255</v>
      </c>
      <c r="M177" s="231">
        <v>0</v>
      </c>
      <c r="N177" s="232">
        <v>255</v>
      </c>
      <c r="O177" s="231">
        <v>0</v>
      </c>
      <c r="P177" s="231">
        <v>0</v>
      </c>
      <c r="Q177" s="232">
        <v>0</v>
      </c>
      <c r="R177" s="231">
        <v>10</v>
      </c>
      <c r="S177" s="231">
        <v>150</v>
      </c>
      <c r="T177" s="233">
        <v>0</v>
      </c>
      <c r="U177" s="231">
        <v>4</v>
      </c>
      <c r="V177" s="231">
        <v>60</v>
      </c>
      <c r="W177" s="233">
        <v>0</v>
      </c>
      <c r="X177" s="231">
        <v>0</v>
      </c>
      <c r="Y177" s="231">
        <v>0</v>
      </c>
      <c r="Z177" s="233">
        <v>0</v>
      </c>
      <c r="AA177" s="238">
        <v>12</v>
      </c>
      <c r="AD177" s="238">
        <v>0</v>
      </c>
      <c r="AE177" s="238"/>
      <c r="AF177" s="238"/>
      <c r="AG177" s="238">
        <v>0</v>
      </c>
      <c r="AH177" t="str">
        <f>_xlfn.XLOOKUP(C177,Budget!$B$5:$B$203,Budget!$B$5:$B$203,"N/A",FALSE)</f>
        <v>St Judes Primary School</v>
      </c>
    </row>
    <row r="178" spans="1:34" x14ac:dyDescent="0.35">
      <c r="A178">
        <v>3303386</v>
      </c>
      <c r="B178" s="231">
        <v>3386</v>
      </c>
      <c r="C178" t="s">
        <v>1001</v>
      </c>
      <c r="D178" s="231">
        <v>0</v>
      </c>
      <c r="E178" s="231">
        <v>27</v>
      </c>
      <c r="F178" s="231">
        <v>0</v>
      </c>
      <c r="G178" s="232">
        <v>27</v>
      </c>
      <c r="H178" s="231">
        <v>6</v>
      </c>
      <c r="I178" s="231">
        <v>0</v>
      </c>
      <c r="J178" s="232">
        <v>6</v>
      </c>
      <c r="K178" s="231">
        <v>0</v>
      </c>
      <c r="L178" s="231">
        <v>405</v>
      </c>
      <c r="M178" s="231">
        <v>0</v>
      </c>
      <c r="N178" s="232">
        <v>405</v>
      </c>
      <c r="O178" s="231">
        <v>90</v>
      </c>
      <c r="P178" s="231">
        <v>0</v>
      </c>
      <c r="Q178" s="232">
        <v>90</v>
      </c>
      <c r="R178" s="231">
        <v>3</v>
      </c>
      <c r="S178" s="231">
        <v>45</v>
      </c>
      <c r="T178" s="233">
        <v>15</v>
      </c>
      <c r="U178" s="231">
        <v>14</v>
      </c>
      <c r="V178" s="231">
        <v>210</v>
      </c>
      <c r="W178" s="233">
        <v>15</v>
      </c>
      <c r="X178" s="231">
        <v>5</v>
      </c>
      <c r="Y178" s="231">
        <v>75</v>
      </c>
      <c r="Z178" s="233">
        <v>15</v>
      </c>
      <c r="AA178" s="238">
        <v>11</v>
      </c>
      <c r="AD178" s="238">
        <v>11</v>
      </c>
      <c r="AE178" s="238"/>
      <c r="AF178" s="238"/>
      <c r="AG178" s="238">
        <v>0</v>
      </c>
      <c r="AH178" t="str">
        <f>_xlfn.XLOOKUP(C178,Budget!$B$5:$B$203,Budget!$B$5:$B$203,"N/A",FALSE)</f>
        <v>St Cuthbert's Catholic Primary School</v>
      </c>
    </row>
    <row r="179" spans="1:34" x14ac:dyDescent="0.35">
      <c r="A179">
        <v>3303406</v>
      </c>
      <c r="B179" s="231">
        <v>3406</v>
      </c>
      <c r="C179" t="s">
        <v>1002</v>
      </c>
      <c r="D179" s="231">
        <v>0</v>
      </c>
      <c r="E179" s="231">
        <v>21</v>
      </c>
      <c r="F179" s="231">
        <v>1</v>
      </c>
      <c r="G179" s="232">
        <v>22</v>
      </c>
      <c r="H179" s="231">
        <v>0</v>
      </c>
      <c r="I179" s="231">
        <v>0</v>
      </c>
      <c r="J179" s="232">
        <v>0</v>
      </c>
      <c r="K179" s="231">
        <v>0</v>
      </c>
      <c r="L179" s="231">
        <v>315</v>
      </c>
      <c r="M179" s="231">
        <v>15</v>
      </c>
      <c r="N179" s="232">
        <v>330</v>
      </c>
      <c r="O179" s="231">
        <v>0</v>
      </c>
      <c r="P179" s="231">
        <v>0</v>
      </c>
      <c r="Q179" s="232">
        <v>0</v>
      </c>
      <c r="R179" s="231">
        <v>0</v>
      </c>
      <c r="S179" s="231">
        <v>0</v>
      </c>
      <c r="T179" s="233">
        <v>0</v>
      </c>
      <c r="U179" s="231">
        <v>9</v>
      </c>
      <c r="V179" s="231">
        <v>135</v>
      </c>
      <c r="W179" s="233">
        <v>0</v>
      </c>
      <c r="X179" s="231">
        <v>5</v>
      </c>
      <c r="Y179" s="231">
        <v>75</v>
      </c>
      <c r="Z179" s="233">
        <v>0</v>
      </c>
      <c r="AA179" s="238">
        <v>9</v>
      </c>
      <c r="AD179" s="238">
        <v>9</v>
      </c>
      <c r="AE179" s="238"/>
      <c r="AF179" s="238"/>
      <c r="AG179" s="238">
        <v>0</v>
      </c>
      <c r="AH179" t="str">
        <f>_xlfn.XLOOKUP(C179,Budget!$B$5:$B$203,Budget!$B$5:$B$203,"N/A",FALSE)</f>
        <v>St. Clare's Catholic Primary School</v>
      </c>
    </row>
    <row r="180" spans="1:34" x14ac:dyDescent="0.35">
      <c r="A180">
        <v>3303411</v>
      </c>
      <c r="B180" s="231">
        <v>3411</v>
      </c>
      <c r="C180" t="s">
        <v>1003</v>
      </c>
      <c r="D180" s="231">
        <v>0</v>
      </c>
      <c r="E180" s="231">
        <v>22</v>
      </c>
      <c r="F180" s="231">
        <v>0</v>
      </c>
      <c r="G180" s="232">
        <v>22</v>
      </c>
      <c r="H180" s="231">
        <v>0</v>
      </c>
      <c r="I180" s="231">
        <v>0</v>
      </c>
      <c r="J180" s="232">
        <v>0</v>
      </c>
      <c r="K180" s="231">
        <v>0</v>
      </c>
      <c r="L180" s="231">
        <v>330</v>
      </c>
      <c r="M180" s="231">
        <v>0</v>
      </c>
      <c r="N180" s="232">
        <v>330</v>
      </c>
      <c r="O180" s="231">
        <v>0</v>
      </c>
      <c r="P180" s="231">
        <v>0</v>
      </c>
      <c r="Q180" s="232">
        <v>0</v>
      </c>
      <c r="R180" s="231">
        <v>21</v>
      </c>
      <c r="S180" s="231">
        <v>315</v>
      </c>
      <c r="T180" s="233">
        <v>0</v>
      </c>
      <c r="U180" s="231">
        <v>0</v>
      </c>
      <c r="V180" s="231">
        <v>0</v>
      </c>
      <c r="W180" s="233">
        <v>0</v>
      </c>
      <c r="X180" s="231">
        <v>1</v>
      </c>
      <c r="Y180" s="231">
        <v>15</v>
      </c>
      <c r="Z180" s="233">
        <v>0</v>
      </c>
      <c r="AA180" s="238">
        <v>13</v>
      </c>
      <c r="AD180" s="238">
        <v>13</v>
      </c>
      <c r="AE180" s="238"/>
      <c r="AF180" s="238"/>
      <c r="AG180" s="238">
        <v>0</v>
      </c>
      <c r="AH180" t="str">
        <f>_xlfn.XLOOKUP(C180,Budget!$B$5:$B$203,Budget!$B$5:$B$203,"N/A",FALSE)</f>
        <v>Holly Hill Infant &amp; Nursery School</v>
      </c>
    </row>
    <row r="181" spans="1:34" x14ac:dyDescent="0.35">
      <c r="A181">
        <v>3303412</v>
      </c>
      <c r="B181" s="231">
        <v>3412</v>
      </c>
      <c r="C181" t="s">
        <v>1004</v>
      </c>
      <c r="D181" s="231">
        <v>0</v>
      </c>
      <c r="E181" s="231">
        <v>49</v>
      </c>
      <c r="F181" s="231">
        <v>0</v>
      </c>
      <c r="G181" s="232">
        <v>49</v>
      </c>
      <c r="H181" s="231">
        <v>2</v>
      </c>
      <c r="I181" s="231">
        <v>0</v>
      </c>
      <c r="J181" s="232">
        <v>2</v>
      </c>
      <c r="K181" s="231">
        <v>0</v>
      </c>
      <c r="L181" s="231">
        <v>735</v>
      </c>
      <c r="M181" s="231">
        <v>0</v>
      </c>
      <c r="N181" s="232">
        <v>735</v>
      </c>
      <c r="O181" s="231">
        <v>30</v>
      </c>
      <c r="P181" s="231">
        <v>0</v>
      </c>
      <c r="Q181" s="232">
        <v>30</v>
      </c>
      <c r="R181" s="231">
        <v>19</v>
      </c>
      <c r="S181" s="231">
        <v>285</v>
      </c>
      <c r="T181" s="233">
        <v>15</v>
      </c>
      <c r="U181" s="231">
        <v>22</v>
      </c>
      <c r="V181" s="231">
        <v>330</v>
      </c>
      <c r="W181" s="233">
        <v>0</v>
      </c>
      <c r="X181" s="231">
        <v>1</v>
      </c>
      <c r="Y181" s="231">
        <v>15</v>
      </c>
      <c r="Z181" s="233">
        <v>15</v>
      </c>
      <c r="AA181" s="238">
        <v>25</v>
      </c>
      <c r="AD181" s="238">
        <v>24</v>
      </c>
      <c r="AE181" s="238"/>
      <c r="AF181" s="238"/>
      <c r="AG181" s="238">
        <v>0</v>
      </c>
      <c r="AH181" t="str">
        <f>_xlfn.XLOOKUP(C181,Budget!$B$5:$B$203,Budget!$B$5:$B$203,"N/A",FALSE)</f>
        <v>Audley Primary School</v>
      </c>
    </row>
    <row r="182" spans="1:34" x14ac:dyDescent="0.35">
      <c r="A182">
        <v>3303428</v>
      </c>
      <c r="B182" s="231">
        <v>3428</v>
      </c>
      <c r="C182" t="s">
        <v>1005</v>
      </c>
      <c r="D182" s="231">
        <v>0</v>
      </c>
      <c r="E182" s="231">
        <v>25</v>
      </c>
      <c r="F182" s="231">
        <v>0</v>
      </c>
      <c r="G182" s="232">
        <v>25</v>
      </c>
      <c r="H182" s="231">
        <v>17</v>
      </c>
      <c r="I182" s="231">
        <v>0</v>
      </c>
      <c r="J182" s="232">
        <v>17</v>
      </c>
      <c r="K182" s="231">
        <v>0</v>
      </c>
      <c r="L182" s="231">
        <v>375</v>
      </c>
      <c r="M182" s="231">
        <v>0</v>
      </c>
      <c r="N182" s="232">
        <v>375</v>
      </c>
      <c r="O182" s="231">
        <v>255</v>
      </c>
      <c r="P182" s="231">
        <v>0</v>
      </c>
      <c r="Q182" s="232">
        <v>255</v>
      </c>
      <c r="R182" s="231">
        <v>2</v>
      </c>
      <c r="S182" s="231">
        <v>30</v>
      </c>
      <c r="T182" s="233">
        <v>30</v>
      </c>
      <c r="U182" s="231">
        <v>3</v>
      </c>
      <c r="V182" s="231">
        <v>45</v>
      </c>
      <c r="W182" s="233">
        <v>30</v>
      </c>
      <c r="X182" s="231">
        <v>1</v>
      </c>
      <c r="Y182" s="231">
        <v>15</v>
      </c>
      <c r="Z182" s="233">
        <v>15</v>
      </c>
      <c r="AA182" s="238">
        <v>2</v>
      </c>
      <c r="AD182" s="238">
        <v>2</v>
      </c>
      <c r="AE182" s="238"/>
      <c r="AF182" s="238"/>
      <c r="AG182" s="238">
        <v>0</v>
      </c>
      <c r="AH182" t="str">
        <f>_xlfn.XLOOKUP(C182,Budget!$B$5:$B$203,Budget!$B$5:$B$203,"N/A",FALSE)</f>
        <v>St Peter's C.E. Primary School</v>
      </c>
    </row>
    <row r="183" spans="1:34" x14ac:dyDescent="0.35">
      <c r="A183">
        <v>3303431</v>
      </c>
      <c r="B183" s="231">
        <v>3431</v>
      </c>
      <c r="C183" t="s">
        <v>1006</v>
      </c>
      <c r="D183" s="231">
        <v>0</v>
      </c>
      <c r="E183" s="231">
        <v>35</v>
      </c>
      <c r="F183" s="231">
        <v>1</v>
      </c>
      <c r="G183" s="232">
        <v>36</v>
      </c>
      <c r="H183" s="231">
        <v>19</v>
      </c>
      <c r="I183" s="231">
        <v>0</v>
      </c>
      <c r="J183" s="232">
        <v>19</v>
      </c>
      <c r="K183" s="231">
        <v>0</v>
      </c>
      <c r="L183" s="231">
        <v>525</v>
      </c>
      <c r="M183" s="231">
        <v>15</v>
      </c>
      <c r="N183" s="232">
        <v>540</v>
      </c>
      <c r="O183" s="231">
        <v>285</v>
      </c>
      <c r="P183" s="231">
        <v>0</v>
      </c>
      <c r="Q183" s="232">
        <v>285</v>
      </c>
      <c r="R183" s="231">
        <v>6</v>
      </c>
      <c r="S183" s="231">
        <v>90</v>
      </c>
      <c r="T183" s="233">
        <v>15</v>
      </c>
      <c r="U183" s="231">
        <v>1</v>
      </c>
      <c r="V183" s="231">
        <v>15</v>
      </c>
      <c r="W183" s="233">
        <v>0</v>
      </c>
      <c r="X183" s="231">
        <v>1</v>
      </c>
      <c r="Y183" s="231">
        <v>15</v>
      </c>
      <c r="Z183" s="233">
        <v>15</v>
      </c>
      <c r="AA183" s="238">
        <v>3</v>
      </c>
      <c r="AD183" s="238">
        <v>0</v>
      </c>
      <c r="AE183" s="238"/>
      <c r="AF183" s="238"/>
      <c r="AG183" s="238">
        <v>0</v>
      </c>
      <c r="AH183" t="str">
        <f>_xlfn.XLOOKUP(C183,Budget!$B$5:$B$203,Budget!$B$5:$B$203,"N/A",FALSE)</f>
        <v>New Oscott Primary School</v>
      </c>
    </row>
    <row r="184" spans="1:34" x14ac:dyDescent="0.35">
      <c r="A184">
        <v>3303432</v>
      </c>
      <c r="B184" s="231">
        <v>3432</v>
      </c>
      <c r="C184" t="s">
        <v>1007</v>
      </c>
      <c r="D184" s="231">
        <v>0</v>
      </c>
      <c r="E184" s="231">
        <v>67</v>
      </c>
      <c r="F184" s="231">
        <v>0</v>
      </c>
      <c r="G184" s="232">
        <v>67</v>
      </c>
      <c r="H184" s="231">
        <v>6</v>
      </c>
      <c r="I184" s="231">
        <v>0</v>
      </c>
      <c r="J184" s="232">
        <v>6</v>
      </c>
      <c r="K184" s="231">
        <v>0</v>
      </c>
      <c r="L184" s="231">
        <v>1005</v>
      </c>
      <c r="M184" s="231">
        <v>0</v>
      </c>
      <c r="N184" s="232">
        <v>1005</v>
      </c>
      <c r="O184" s="231">
        <v>90</v>
      </c>
      <c r="P184" s="231">
        <v>0</v>
      </c>
      <c r="Q184" s="232">
        <v>90</v>
      </c>
      <c r="R184" s="231">
        <v>19</v>
      </c>
      <c r="S184" s="231">
        <v>285</v>
      </c>
      <c r="T184" s="233">
        <v>15</v>
      </c>
      <c r="U184" s="231">
        <v>42</v>
      </c>
      <c r="V184" s="231">
        <v>630</v>
      </c>
      <c r="W184" s="233">
        <v>45</v>
      </c>
      <c r="X184" s="231">
        <v>4</v>
      </c>
      <c r="Y184" s="231">
        <v>60</v>
      </c>
      <c r="Z184" s="233">
        <v>15</v>
      </c>
      <c r="AA184" s="238">
        <v>14</v>
      </c>
      <c r="AD184" s="238">
        <v>0</v>
      </c>
      <c r="AE184" s="238"/>
      <c r="AF184" s="238"/>
      <c r="AG184" s="238">
        <v>2</v>
      </c>
      <c r="AH184" t="str">
        <f>_xlfn.XLOOKUP(C184,Budget!$B$5:$B$203,Budget!$B$5:$B$203,"N/A",FALSE)</f>
        <v>Clifton Primary School</v>
      </c>
    </row>
    <row r="185" spans="1:34" x14ac:dyDescent="0.35">
      <c r="A185">
        <v>3303433</v>
      </c>
      <c r="B185" s="231">
        <v>3433</v>
      </c>
      <c r="C185" t="s">
        <v>1008</v>
      </c>
      <c r="D185" s="231">
        <v>0</v>
      </c>
      <c r="E185" s="231">
        <v>25</v>
      </c>
      <c r="F185" s="231">
        <v>0</v>
      </c>
      <c r="G185" s="232">
        <v>25</v>
      </c>
      <c r="H185" s="231">
        <v>0</v>
      </c>
      <c r="I185" s="231">
        <v>0</v>
      </c>
      <c r="J185" s="232">
        <v>0</v>
      </c>
      <c r="K185" s="231">
        <v>0</v>
      </c>
      <c r="L185" s="231">
        <v>375</v>
      </c>
      <c r="M185" s="231">
        <v>0</v>
      </c>
      <c r="N185" s="232">
        <v>375</v>
      </c>
      <c r="O185" s="231">
        <v>0</v>
      </c>
      <c r="P185" s="231">
        <v>0</v>
      </c>
      <c r="Q185" s="232">
        <v>0</v>
      </c>
      <c r="R185" s="231">
        <v>12</v>
      </c>
      <c r="S185" s="231">
        <v>180</v>
      </c>
      <c r="T185" s="233">
        <v>0</v>
      </c>
      <c r="U185" s="231">
        <v>4</v>
      </c>
      <c r="V185" s="231">
        <v>60</v>
      </c>
      <c r="W185" s="233">
        <v>0</v>
      </c>
      <c r="X185" s="231">
        <v>7</v>
      </c>
      <c r="Y185" s="231">
        <v>105</v>
      </c>
      <c r="Z185" s="233">
        <v>0</v>
      </c>
      <c r="AA185" s="238">
        <v>18</v>
      </c>
      <c r="AD185" s="238">
        <v>18</v>
      </c>
      <c r="AE185" s="238"/>
      <c r="AF185" s="238"/>
      <c r="AG185" s="238">
        <v>0</v>
      </c>
      <c r="AH185" t="str">
        <f>_xlfn.XLOOKUP(C185,Budget!$B$5:$B$203,Budget!$B$5:$B$203,"N/A",FALSE)</f>
        <v>Albert Bradbeer Primary</v>
      </c>
    </row>
    <row r="186" spans="1:34" x14ac:dyDescent="0.35">
      <c r="A186">
        <v>3304001</v>
      </c>
      <c r="B186" s="231">
        <v>4001</v>
      </c>
      <c r="C186" t="s">
        <v>1009</v>
      </c>
      <c r="D186" s="231">
        <v>0</v>
      </c>
      <c r="E186" s="231">
        <v>20</v>
      </c>
      <c r="F186" s="231">
        <v>0</v>
      </c>
      <c r="G186" s="232">
        <v>20</v>
      </c>
      <c r="H186" s="231">
        <v>0</v>
      </c>
      <c r="I186" s="231">
        <v>0</v>
      </c>
      <c r="J186" s="232">
        <v>0</v>
      </c>
      <c r="K186" s="231">
        <v>0</v>
      </c>
      <c r="L186" s="231">
        <v>300</v>
      </c>
      <c r="M186" s="231">
        <v>0</v>
      </c>
      <c r="N186" s="232">
        <v>300</v>
      </c>
      <c r="O186" s="231">
        <v>0</v>
      </c>
      <c r="P186" s="231">
        <v>0</v>
      </c>
      <c r="Q186" s="232">
        <v>0</v>
      </c>
      <c r="R186" s="231">
        <v>14</v>
      </c>
      <c r="S186" s="231">
        <v>210</v>
      </c>
      <c r="T186" s="233">
        <v>0</v>
      </c>
      <c r="U186" s="231">
        <v>4</v>
      </c>
      <c r="V186" s="231">
        <v>60</v>
      </c>
      <c r="W186" s="233">
        <v>0</v>
      </c>
      <c r="X186" s="231">
        <v>0</v>
      </c>
      <c r="Y186" s="231">
        <v>0</v>
      </c>
      <c r="Z186" s="233">
        <v>0</v>
      </c>
      <c r="AA186" s="238">
        <v>6</v>
      </c>
      <c r="AD186" s="238">
        <v>0</v>
      </c>
      <c r="AE186" s="238"/>
      <c r="AF186" s="238"/>
      <c r="AG186" s="238">
        <v>0</v>
      </c>
      <c r="AH186" t="str">
        <f>_xlfn.XLOOKUP(C186,Budget!$B$5:$B$203,Budget!$B$5:$B$203,"N/A",FALSE)</f>
        <v>Ark Kings Academy</v>
      </c>
    </row>
    <row r="187" spans="1:34" x14ac:dyDescent="0.35">
      <c r="A187">
        <v>3304019</v>
      </c>
      <c r="B187" s="231">
        <v>4019</v>
      </c>
      <c r="C187" t="s">
        <v>244</v>
      </c>
      <c r="D187" s="231">
        <v>0</v>
      </c>
      <c r="E187" s="231">
        <v>49</v>
      </c>
      <c r="F187" s="231">
        <v>0</v>
      </c>
      <c r="G187" s="232">
        <v>49</v>
      </c>
      <c r="H187" s="231">
        <v>4</v>
      </c>
      <c r="I187" s="231">
        <v>0</v>
      </c>
      <c r="J187" s="232">
        <v>4</v>
      </c>
      <c r="K187" s="231">
        <v>0</v>
      </c>
      <c r="L187" s="231">
        <v>735</v>
      </c>
      <c r="M187" s="231">
        <v>0</v>
      </c>
      <c r="N187" s="232">
        <v>735</v>
      </c>
      <c r="O187" s="231">
        <v>60</v>
      </c>
      <c r="P187" s="231">
        <v>0</v>
      </c>
      <c r="Q187" s="232">
        <v>60</v>
      </c>
      <c r="R187" s="231">
        <v>1</v>
      </c>
      <c r="S187" s="231">
        <v>15</v>
      </c>
      <c r="T187" s="233">
        <v>0</v>
      </c>
      <c r="U187" s="231">
        <v>1</v>
      </c>
      <c r="V187" s="231">
        <v>15</v>
      </c>
      <c r="W187" s="233">
        <v>0</v>
      </c>
      <c r="X187" s="231">
        <v>37</v>
      </c>
      <c r="Y187" s="231">
        <v>555</v>
      </c>
      <c r="Z187" s="233">
        <v>15</v>
      </c>
      <c r="AA187" s="238">
        <v>6</v>
      </c>
      <c r="AD187" s="238">
        <v>0</v>
      </c>
      <c r="AE187" s="238"/>
      <c r="AF187" s="238"/>
      <c r="AG187" s="238">
        <v>0</v>
      </c>
      <c r="AH187" t="str">
        <f>_xlfn.XLOOKUP(C187,Budget!$B$5:$B$203,Budget!$B$5:$B$203,"N/A",FALSE)</f>
        <v>Ark Victoria Academy</v>
      </c>
    </row>
    <row r="188" spans="1:34" x14ac:dyDescent="0.35">
      <c r="A188">
        <v>3304038</v>
      </c>
      <c r="B188" s="231">
        <v>4038</v>
      </c>
      <c r="C188" t="s">
        <v>1010</v>
      </c>
      <c r="D188" s="231">
        <v>0</v>
      </c>
      <c r="E188" s="231">
        <v>93</v>
      </c>
      <c r="F188" s="231">
        <v>0</v>
      </c>
      <c r="G188" s="232">
        <v>93</v>
      </c>
      <c r="H188" s="231">
        <v>8</v>
      </c>
      <c r="I188" s="231">
        <v>0</v>
      </c>
      <c r="J188" s="232">
        <v>8</v>
      </c>
      <c r="K188" s="231">
        <v>0</v>
      </c>
      <c r="L188" s="231">
        <v>1395</v>
      </c>
      <c r="M188" s="231">
        <v>0</v>
      </c>
      <c r="N188" s="232">
        <v>1395</v>
      </c>
      <c r="O188" s="231">
        <v>120</v>
      </c>
      <c r="P188" s="231">
        <v>0</v>
      </c>
      <c r="Q188" s="232">
        <v>120</v>
      </c>
      <c r="R188" s="231">
        <v>8</v>
      </c>
      <c r="S188" s="231">
        <v>120</v>
      </c>
      <c r="T188" s="233">
        <v>0</v>
      </c>
      <c r="U188" s="231">
        <v>19</v>
      </c>
      <c r="V188" s="231">
        <v>285</v>
      </c>
      <c r="W188" s="233">
        <v>45</v>
      </c>
      <c r="X188" s="231">
        <v>50</v>
      </c>
      <c r="Y188" s="231">
        <v>750</v>
      </c>
      <c r="Z188" s="233">
        <v>30</v>
      </c>
      <c r="AA188" s="238">
        <v>0</v>
      </c>
      <c r="AD188" s="238">
        <v>0</v>
      </c>
      <c r="AE188" s="238"/>
      <c r="AF188" s="238"/>
      <c r="AG188" s="238">
        <v>0</v>
      </c>
      <c r="AH188" t="str">
        <f>_xlfn.XLOOKUP(C188,Budget!$B$5:$B$203,Budget!$B$5:$B$203,"N/A",FALSE)</f>
        <v>Starbank School</v>
      </c>
    </row>
    <row r="189" spans="1:34" x14ac:dyDescent="0.35">
      <c r="A189">
        <v>3305201</v>
      </c>
      <c r="B189" s="231">
        <v>5201</v>
      </c>
      <c r="C189" t="s">
        <v>1011</v>
      </c>
      <c r="D189" s="231">
        <v>0</v>
      </c>
      <c r="E189" s="231">
        <v>27</v>
      </c>
      <c r="F189" s="231">
        <v>0</v>
      </c>
      <c r="G189" s="232">
        <v>27</v>
      </c>
      <c r="H189" s="231">
        <v>0</v>
      </c>
      <c r="I189" s="231">
        <v>0</v>
      </c>
      <c r="J189" s="232">
        <v>0</v>
      </c>
      <c r="K189" s="231">
        <v>0</v>
      </c>
      <c r="L189" s="231">
        <v>405</v>
      </c>
      <c r="M189" s="231">
        <v>0</v>
      </c>
      <c r="N189" s="232">
        <v>405</v>
      </c>
      <c r="O189" s="231">
        <v>0</v>
      </c>
      <c r="P189" s="231">
        <v>0</v>
      </c>
      <c r="Q189" s="232">
        <v>0</v>
      </c>
      <c r="R189" s="231">
        <v>0</v>
      </c>
      <c r="S189" s="231">
        <v>0</v>
      </c>
      <c r="T189" s="233">
        <v>0</v>
      </c>
      <c r="U189" s="231">
        <v>0</v>
      </c>
      <c r="V189" s="231">
        <v>0</v>
      </c>
      <c r="W189" s="233">
        <v>0</v>
      </c>
      <c r="X189" s="231">
        <v>0</v>
      </c>
      <c r="Y189" s="231">
        <v>0</v>
      </c>
      <c r="Z189" s="233">
        <v>0</v>
      </c>
      <c r="AA189" s="238">
        <v>1</v>
      </c>
      <c r="AD189" s="238">
        <v>0</v>
      </c>
      <c r="AE189" s="238"/>
      <c r="AF189" s="238"/>
      <c r="AG189" s="238">
        <v>0</v>
      </c>
      <c r="AH189" t="str">
        <f>_xlfn.XLOOKUP(C189,Budget!$B$5:$B$203,Budget!$B$5:$B$203,"N/A",FALSE)</f>
        <v>Deanery C.E. Primary School</v>
      </c>
    </row>
    <row r="190" spans="1:34" x14ac:dyDescent="0.35">
      <c r="A190">
        <v>3305203</v>
      </c>
      <c r="B190" s="231">
        <v>5203</v>
      </c>
      <c r="C190" t="s">
        <v>1012</v>
      </c>
      <c r="D190" s="231">
        <v>0</v>
      </c>
      <c r="E190" s="231">
        <v>41</v>
      </c>
      <c r="F190" s="231">
        <v>0</v>
      </c>
      <c r="G190" s="232">
        <v>41</v>
      </c>
      <c r="H190" s="231">
        <v>35</v>
      </c>
      <c r="I190" s="231">
        <v>0</v>
      </c>
      <c r="J190" s="232">
        <v>35</v>
      </c>
      <c r="K190" s="231">
        <v>0</v>
      </c>
      <c r="L190" s="231">
        <v>615</v>
      </c>
      <c r="M190" s="231">
        <v>0</v>
      </c>
      <c r="N190" s="232">
        <v>615</v>
      </c>
      <c r="O190" s="231">
        <v>525</v>
      </c>
      <c r="P190" s="231">
        <v>0</v>
      </c>
      <c r="Q190" s="232">
        <v>525</v>
      </c>
      <c r="R190" s="231">
        <v>2</v>
      </c>
      <c r="S190" s="231">
        <v>30</v>
      </c>
      <c r="T190" s="233">
        <v>30</v>
      </c>
      <c r="U190" s="231">
        <v>0</v>
      </c>
      <c r="V190" s="231">
        <v>0</v>
      </c>
      <c r="W190" s="233">
        <v>0</v>
      </c>
      <c r="X190" s="231">
        <v>1</v>
      </c>
      <c r="Y190" s="231">
        <v>15</v>
      </c>
      <c r="Z190" s="233">
        <v>0</v>
      </c>
      <c r="AA190" s="238">
        <v>0</v>
      </c>
      <c r="AD190" s="238">
        <v>1</v>
      </c>
      <c r="AE190" s="238"/>
      <c r="AF190" s="238"/>
      <c r="AG190" s="238">
        <v>0</v>
      </c>
      <c r="AH190" t="str">
        <f>_xlfn.XLOOKUP(C190,Budget!$B$5:$B$203,Budget!$B$5:$B$203,"N/A",FALSE)</f>
        <v>Walmley Infant School</v>
      </c>
    </row>
    <row r="191" spans="1:34" x14ac:dyDescent="0.35">
      <c r="A191">
        <v>3305205</v>
      </c>
      <c r="B191" s="231">
        <v>5205</v>
      </c>
      <c r="C191" t="s">
        <v>1013</v>
      </c>
      <c r="D191" s="231">
        <v>0</v>
      </c>
      <c r="E191" s="231">
        <v>23</v>
      </c>
      <c r="F191" s="231">
        <v>0</v>
      </c>
      <c r="G191" s="232">
        <v>23</v>
      </c>
      <c r="H191" s="231">
        <v>18</v>
      </c>
      <c r="I191" s="231">
        <v>0</v>
      </c>
      <c r="J191" s="232">
        <v>18</v>
      </c>
      <c r="K191" s="231">
        <v>0</v>
      </c>
      <c r="L191" s="231">
        <v>345</v>
      </c>
      <c r="M191" s="231">
        <v>0</v>
      </c>
      <c r="N191" s="232">
        <v>345</v>
      </c>
      <c r="O191" s="231">
        <v>270</v>
      </c>
      <c r="P191" s="231">
        <v>0</v>
      </c>
      <c r="Q191" s="232">
        <v>270</v>
      </c>
      <c r="R191" s="231">
        <v>0</v>
      </c>
      <c r="S191" s="231">
        <v>0</v>
      </c>
      <c r="T191" s="233">
        <v>0</v>
      </c>
      <c r="U191" s="231">
        <v>1</v>
      </c>
      <c r="V191" s="231">
        <v>15</v>
      </c>
      <c r="W191" s="233">
        <v>0</v>
      </c>
      <c r="X191" s="231">
        <v>4</v>
      </c>
      <c r="Y191" s="231">
        <v>60</v>
      </c>
      <c r="Z191" s="233">
        <v>60</v>
      </c>
      <c r="AA191" s="238">
        <v>0</v>
      </c>
      <c r="AD191" s="238">
        <v>1</v>
      </c>
      <c r="AE191" s="238"/>
      <c r="AF191" s="238"/>
      <c r="AG191" s="238">
        <v>0</v>
      </c>
      <c r="AH191" t="str">
        <f>_xlfn.XLOOKUP(C191,Budget!$B$5:$B$203,Budget!$B$5:$B$203,"N/A",FALSE)</f>
        <v>St Francis Church of England Aided Primary School and Nursery</v>
      </c>
    </row>
    <row r="192" spans="1:34" x14ac:dyDescent="0.35">
      <c r="A192">
        <v>3307004</v>
      </c>
      <c r="B192" s="231">
        <v>7004</v>
      </c>
      <c r="C192" t="s">
        <v>326</v>
      </c>
      <c r="D192" s="231">
        <v>0</v>
      </c>
      <c r="E192" s="231">
        <v>1</v>
      </c>
      <c r="F192" s="231">
        <v>0</v>
      </c>
      <c r="G192" s="232">
        <v>1</v>
      </c>
      <c r="H192" s="231">
        <v>0</v>
      </c>
      <c r="I192" s="231">
        <v>0</v>
      </c>
      <c r="J192" s="232">
        <v>0</v>
      </c>
      <c r="K192" s="231">
        <v>0</v>
      </c>
      <c r="L192" s="231">
        <v>15</v>
      </c>
      <c r="M192" s="231">
        <v>0</v>
      </c>
      <c r="N192" s="232">
        <v>15</v>
      </c>
      <c r="O192" s="231">
        <v>0</v>
      </c>
      <c r="P192" s="231">
        <v>0</v>
      </c>
      <c r="Q192" s="232">
        <v>0</v>
      </c>
      <c r="R192" s="231">
        <v>0</v>
      </c>
      <c r="S192" s="231">
        <v>0</v>
      </c>
      <c r="T192" s="233">
        <v>0</v>
      </c>
      <c r="U192" s="231">
        <v>0</v>
      </c>
      <c r="V192" s="231">
        <v>0</v>
      </c>
      <c r="W192" s="233">
        <v>0</v>
      </c>
      <c r="X192" s="231">
        <v>1</v>
      </c>
      <c r="Y192" s="231">
        <v>15</v>
      </c>
      <c r="Z192" s="233">
        <v>0</v>
      </c>
      <c r="AA192" s="238">
        <v>0</v>
      </c>
      <c r="AD192" s="238">
        <v>0</v>
      </c>
      <c r="AE192" s="238"/>
      <c r="AF192" s="238"/>
      <c r="AG192" s="238">
        <v>0</v>
      </c>
      <c r="AH192" t="str">
        <f>_xlfn.XLOOKUP(C192,Budget!$B$5:$B$203,Budget!$B$5:$B$203,"N/A",FALSE)</f>
        <v>Mayfield School</v>
      </c>
    </row>
    <row r="193" spans="1:34" x14ac:dyDescent="0.35">
      <c r="A193">
        <v>3307009</v>
      </c>
      <c r="B193" s="231">
        <v>7009</v>
      </c>
      <c r="C193" t="s">
        <v>327</v>
      </c>
      <c r="D193" s="231">
        <v>0</v>
      </c>
      <c r="E193" s="231">
        <v>6</v>
      </c>
      <c r="F193" s="231">
        <v>0</v>
      </c>
      <c r="G193" s="232">
        <v>6</v>
      </c>
      <c r="H193" s="231">
        <v>0</v>
      </c>
      <c r="I193" s="231">
        <v>0</v>
      </c>
      <c r="J193" s="232">
        <v>0</v>
      </c>
      <c r="K193" s="231">
        <v>0</v>
      </c>
      <c r="L193" s="231">
        <v>90</v>
      </c>
      <c r="M193" s="231">
        <v>0</v>
      </c>
      <c r="N193" s="232">
        <v>90</v>
      </c>
      <c r="O193" s="231">
        <v>0</v>
      </c>
      <c r="P193" s="231">
        <v>0</v>
      </c>
      <c r="Q193" s="232">
        <v>0</v>
      </c>
      <c r="R193" s="231">
        <v>1</v>
      </c>
      <c r="S193" s="231">
        <v>15</v>
      </c>
      <c r="T193" s="233">
        <v>0</v>
      </c>
      <c r="U193" s="231">
        <v>2</v>
      </c>
      <c r="V193" s="231">
        <v>30</v>
      </c>
      <c r="W193" s="233">
        <v>0</v>
      </c>
      <c r="X193" s="231">
        <v>1</v>
      </c>
      <c r="Y193" s="231">
        <v>15</v>
      </c>
      <c r="Z193" s="233">
        <v>0</v>
      </c>
      <c r="AA193" s="238">
        <v>4</v>
      </c>
      <c r="AD193" s="238">
        <v>4</v>
      </c>
      <c r="AE193" s="238"/>
      <c r="AF193" s="238"/>
      <c r="AG193" s="238">
        <v>0</v>
      </c>
      <c r="AH193" t="str">
        <f>_xlfn.XLOOKUP(C193,Budget!$B$5:$B$203,Budget!$B$5:$B$203,"N/A",FALSE)</f>
        <v>Victoria School</v>
      </c>
    </row>
    <row r="194" spans="1:34" x14ac:dyDescent="0.35">
      <c r="A194">
        <v>3307012</v>
      </c>
      <c r="B194" s="231">
        <v>7012</v>
      </c>
      <c r="C194" t="s">
        <v>328</v>
      </c>
      <c r="D194" s="231">
        <v>0</v>
      </c>
      <c r="E194" s="231">
        <v>1</v>
      </c>
      <c r="F194" s="231">
        <v>0</v>
      </c>
      <c r="G194" s="232">
        <v>1</v>
      </c>
      <c r="H194" s="231">
        <v>0</v>
      </c>
      <c r="I194" s="231">
        <v>0</v>
      </c>
      <c r="J194" s="232">
        <v>0</v>
      </c>
      <c r="K194" s="231">
        <v>0</v>
      </c>
      <c r="L194" s="231">
        <v>15</v>
      </c>
      <c r="M194" s="231">
        <v>0</v>
      </c>
      <c r="N194" s="232">
        <v>15</v>
      </c>
      <c r="O194" s="231">
        <v>0</v>
      </c>
      <c r="P194" s="231">
        <v>0</v>
      </c>
      <c r="Q194" s="232">
        <v>0</v>
      </c>
      <c r="R194" s="231">
        <v>0</v>
      </c>
      <c r="S194" s="231">
        <v>0</v>
      </c>
      <c r="T194" s="233">
        <v>0</v>
      </c>
      <c r="U194" s="231">
        <v>0</v>
      </c>
      <c r="V194" s="231">
        <v>0</v>
      </c>
      <c r="W194" s="233">
        <v>0</v>
      </c>
      <c r="X194" s="231">
        <v>0</v>
      </c>
      <c r="Y194" s="231">
        <v>0</v>
      </c>
      <c r="Z194" s="233">
        <v>0</v>
      </c>
      <c r="AA194" s="238">
        <v>1</v>
      </c>
      <c r="AD194" s="238">
        <v>1</v>
      </c>
      <c r="AE194" s="238"/>
      <c r="AF194" s="238"/>
      <c r="AG194" s="238">
        <v>0</v>
      </c>
      <c r="AH194" t="str">
        <f>_xlfn.XLOOKUP(C194,Budget!$B$5:$B$203,Budget!$B$5:$B$203,"N/A",FALSE)</f>
        <v>Longwill School for the Deaf</v>
      </c>
    </row>
    <row r="195" spans="1:34" x14ac:dyDescent="0.35">
      <c r="A195">
        <v>3307031</v>
      </c>
      <c r="B195" s="231">
        <v>7031</v>
      </c>
      <c r="C195" t="s">
        <v>331</v>
      </c>
      <c r="D195" s="231">
        <v>0</v>
      </c>
      <c r="E195" s="231">
        <v>4</v>
      </c>
      <c r="F195" s="231">
        <v>0</v>
      </c>
      <c r="G195" s="232">
        <v>4</v>
      </c>
      <c r="H195" s="231">
        <v>0</v>
      </c>
      <c r="I195" s="231">
        <v>0</v>
      </c>
      <c r="J195" s="232">
        <v>0</v>
      </c>
      <c r="K195" s="231">
        <v>0</v>
      </c>
      <c r="L195" s="231">
        <v>60</v>
      </c>
      <c r="M195" s="231">
        <v>0</v>
      </c>
      <c r="N195" s="232">
        <v>60</v>
      </c>
      <c r="O195" s="231">
        <v>0</v>
      </c>
      <c r="P195" s="231">
        <v>0</v>
      </c>
      <c r="Q195" s="232">
        <v>0</v>
      </c>
      <c r="R195" s="231">
        <v>0</v>
      </c>
      <c r="S195" s="231">
        <v>0</v>
      </c>
      <c r="T195" s="233">
        <v>0</v>
      </c>
      <c r="U195" s="231">
        <v>3</v>
      </c>
      <c r="V195" s="231">
        <v>45</v>
      </c>
      <c r="W195" s="233">
        <v>0</v>
      </c>
      <c r="X195" s="231">
        <v>0</v>
      </c>
      <c r="Y195" s="231">
        <v>0</v>
      </c>
      <c r="Z195" s="233">
        <v>0</v>
      </c>
      <c r="AA195" s="238">
        <v>1</v>
      </c>
      <c r="AD195" s="238">
        <v>1</v>
      </c>
      <c r="AE195" s="238"/>
      <c r="AF195" s="238"/>
      <c r="AG195" s="238">
        <v>2</v>
      </c>
      <c r="AH195" t="str">
        <f>_xlfn.XLOOKUP(C195,Budget!$B$5:$B$203,Budget!$B$5:$B$203,"N/A",FALSE)</f>
        <v>Wilson Stuart School</v>
      </c>
    </row>
    <row r="196" spans="1:34" x14ac:dyDescent="0.35">
      <c r="A196">
        <v>3307034</v>
      </c>
      <c r="B196" s="231">
        <v>7034</v>
      </c>
      <c r="C196" t="s">
        <v>332</v>
      </c>
      <c r="D196" s="231">
        <v>0</v>
      </c>
      <c r="E196" s="231">
        <v>1</v>
      </c>
      <c r="F196" s="231">
        <v>0</v>
      </c>
      <c r="G196" s="232">
        <v>1</v>
      </c>
      <c r="H196" s="231">
        <v>0</v>
      </c>
      <c r="I196" s="231">
        <v>0</v>
      </c>
      <c r="J196" s="232">
        <v>0</v>
      </c>
      <c r="K196" s="231">
        <v>0</v>
      </c>
      <c r="L196" s="231">
        <v>15</v>
      </c>
      <c r="M196" s="231">
        <v>0</v>
      </c>
      <c r="N196" s="232">
        <v>15</v>
      </c>
      <c r="O196" s="231">
        <v>0</v>
      </c>
      <c r="P196" s="231">
        <v>0</v>
      </c>
      <c r="Q196" s="232">
        <v>0</v>
      </c>
      <c r="R196" s="231">
        <v>0</v>
      </c>
      <c r="S196" s="231">
        <v>0</v>
      </c>
      <c r="T196" s="233">
        <v>0</v>
      </c>
      <c r="U196" s="231">
        <v>0</v>
      </c>
      <c r="V196" s="231">
        <v>0</v>
      </c>
      <c r="W196" s="233">
        <v>0</v>
      </c>
      <c r="X196" s="231">
        <v>0</v>
      </c>
      <c r="Y196" s="231">
        <v>0</v>
      </c>
      <c r="Z196" s="233">
        <v>0</v>
      </c>
      <c r="AA196" s="238">
        <v>0</v>
      </c>
      <c r="AD196" s="238">
        <v>0</v>
      </c>
      <c r="AE196" s="238"/>
      <c r="AF196" s="238"/>
      <c r="AG196" s="238">
        <v>0</v>
      </c>
      <c r="AH196" t="str">
        <f>_xlfn.XLOOKUP(C196,Budget!$B$5:$B$203,Budget!$B$5:$B$203,"N/A",FALSE)</f>
        <v>Priestley Smith School</v>
      </c>
    </row>
    <row r="197" spans="1:34" x14ac:dyDescent="0.35">
      <c r="A197">
        <v>3307038</v>
      </c>
      <c r="B197" s="231">
        <v>7038</v>
      </c>
      <c r="C197" t="s">
        <v>333</v>
      </c>
      <c r="D197" s="231">
        <v>0</v>
      </c>
      <c r="E197" s="231">
        <v>4</v>
      </c>
      <c r="F197" s="231">
        <v>0</v>
      </c>
      <c r="G197" s="232">
        <v>4</v>
      </c>
      <c r="H197" s="231">
        <v>0</v>
      </c>
      <c r="I197" s="231">
        <v>0</v>
      </c>
      <c r="J197" s="232">
        <v>0</v>
      </c>
      <c r="K197" s="231">
        <v>0</v>
      </c>
      <c r="L197" s="231">
        <v>60</v>
      </c>
      <c r="M197" s="231">
        <v>0</v>
      </c>
      <c r="N197" s="232">
        <v>60</v>
      </c>
      <c r="O197" s="231">
        <v>0</v>
      </c>
      <c r="P197" s="231">
        <v>0</v>
      </c>
      <c r="Q197" s="232">
        <v>0</v>
      </c>
      <c r="R197" s="231">
        <v>1</v>
      </c>
      <c r="S197" s="231">
        <v>15</v>
      </c>
      <c r="T197" s="233">
        <v>0</v>
      </c>
      <c r="U197" s="231">
        <v>1</v>
      </c>
      <c r="V197" s="231">
        <v>15</v>
      </c>
      <c r="W197" s="233">
        <v>0</v>
      </c>
      <c r="X197" s="231">
        <v>1</v>
      </c>
      <c r="Y197" s="231">
        <v>15</v>
      </c>
      <c r="Z197" s="233">
        <v>0</v>
      </c>
      <c r="AA197" s="238">
        <v>3</v>
      </c>
      <c r="AD197" s="238">
        <v>0</v>
      </c>
      <c r="AE197" s="238"/>
      <c r="AF197" s="238"/>
      <c r="AG197" s="238">
        <v>0</v>
      </c>
      <c r="AH197" t="str">
        <f>_xlfn.XLOOKUP(C197,Budget!$B$5:$B$203,Budget!$B$5:$B$203,"N/A",FALSE)</f>
        <v>N/A</v>
      </c>
    </row>
    <row r="199" spans="1:34" x14ac:dyDescent="0.35">
      <c r="D199">
        <f>SUM(D2:D198)</f>
        <v>765</v>
      </c>
      <c r="E199">
        <f t="shared" ref="E199:Z199" si="0">SUM(E2:E198)</f>
        <v>6597</v>
      </c>
      <c r="F199">
        <f t="shared" si="0"/>
        <v>9</v>
      </c>
      <c r="G199">
        <f t="shared" si="0"/>
        <v>6606</v>
      </c>
      <c r="H199">
        <f t="shared" si="0"/>
        <v>1167</v>
      </c>
      <c r="I199">
        <f t="shared" si="0"/>
        <v>1</v>
      </c>
      <c r="J199">
        <f t="shared" si="0"/>
        <v>1168</v>
      </c>
      <c r="K199">
        <f t="shared" si="0"/>
        <v>11469</v>
      </c>
      <c r="L199">
        <f t="shared" si="0"/>
        <v>98679</v>
      </c>
      <c r="M199">
        <f t="shared" si="0"/>
        <v>135</v>
      </c>
      <c r="N199">
        <f t="shared" si="0"/>
        <v>98814</v>
      </c>
      <c r="O199">
        <f t="shared" si="0"/>
        <v>17373.099999999999</v>
      </c>
      <c r="P199">
        <f t="shared" si="0"/>
        <v>15</v>
      </c>
      <c r="Q199">
        <f t="shared" si="0"/>
        <v>17388.099999999999</v>
      </c>
      <c r="R199">
        <f t="shared" si="0"/>
        <v>1369</v>
      </c>
      <c r="S199">
        <f t="shared" si="0"/>
        <v>20459</v>
      </c>
      <c r="T199">
        <f t="shared" si="0"/>
        <v>2985</v>
      </c>
      <c r="U199">
        <f t="shared" si="0"/>
        <v>1303</v>
      </c>
      <c r="V199">
        <f t="shared" si="0"/>
        <v>19542</v>
      </c>
      <c r="W199">
        <f t="shared" si="0"/>
        <v>2465</v>
      </c>
      <c r="X199">
        <f t="shared" si="0"/>
        <v>1773</v>
      </c>
      <c r="Y199">
        <f t="shared" si="0"/>
        <v>26518</v>
      </c>
      <c r="Z199">
        <f t="shared" si="0"/>
        <v>3165</v>
      </c>
    </row>
    <row r="200" spans="1:34" ht="43.5" x14ac:dyDescent="0.35">
      <c r="B200" s="225" t="s">
        <v>338</v>
      </c>
      <c r="C200" s="225" t="s">
        <v>339</v>
      </c>
      <c r="D200" s="226" t="s">
        <v>340</v>
      </c>
      <c r="E200" s="226" t="s">
        <v>341</v>
      </c>
      <c r="F200" s="226" t="s">
        <v>342</v>
      </c>
      <c r="G200" s="227" t="s">
        <v>809</v>
      </c>
      <c r="H200" s="226" t="s">
        <v>344</v>
      </c>
      <c r="I200" s="226" t="s">
        <v>345</v>
      </c>
      <c r="J200" s="227" t="s">
        <v>346</v>
      </c>
      <c r="K200" s="226" t="s">
        <v>347</v>
      </c>
      <c r="L200" s="226" t="s">
        <v>348</v>
      </c>
      <c r="M200" s="226" t="s">
        <v>349</v>
      </c>
      <c r="N200" s="227" t="s">
        <v>350</v>
      </c>
      <c r="O200" s="226" t="s">
        <v>351</v>
      </c>
      <c r="P200" s="226" t="s">
        <v>352</v>
      </c>
      <c r="Q200" s="227" t="s">
        <v>353</v>
      </c>
      <c r="R200" s="228">
        <v>0.05</v>
      </c>
      <c r="S200" s="228" t="s">
        <v>354</v>
      </c>
      <c r="T200" s="229" t="s">
        <v>355</v>
      </c>
      <c r="U200" s="228">
        <v>0.1</v>
      </c>
      <c r="V200" s="228" t="s">
        <v>356</v>
      </c>
      <c r="W200" s="229" t="s">
        <v>357</v>
      </c>
      <c r="X200" s="228">
        <v>0.2</v>
      </c>
      <c r="Y200" s="228" t="s">
        <v>358</v>
      </c>
      <c r="Z200" s="229" t="s">
        <v>359</v>
      </c>
      <c r="AA200" s="226" t="s">
        <v>360</v>
      </c>
      <c r="AB200" s="226" t="s">
        <v>361</v>
      </c>
      <c r="AC200" s="230" t="s">
        <v>362</v>
      </c>
      <c r="AD200" s="226" t="s">
        <v>363</v>
      </c>
      <c r="AE200" s="226" t="s">
        <v>364</v>
      </c>
      <c r="AF200" s="230" t="s">
        <v>365</v>
      </c>
    </row>
    <row r="201" spans="1:34" x14ac:dyDescent="0.35">
      <c r="B201" s="424">
        <v>70</v>
      </c>
      <c r="C201" s="424" t="s">
        <v>366</v>
      </c>
      <c r="D201" s="426">
        <v>1</v>
      </c>
      <c r="E201" s="426">
        <v>0</v>
      </c>
      <c r="F201" s="426">
        <v>0</v>
      </c>
      <c r="G201" s="427">
        <v>0</v>
      </c>
      <c r="H201" s="426">
        <v>0</v>
      </c>
      <c r="I201" s="426">
        <v>0</v>
      </c>
      <c r="J201" s="427">
        <v>0</v>
      </c>
      <c r="K201" s="426">
        <v>15</v>
      </c>
      <c r="L201" s="426">
        <v>0</v>
      </c>
      <c r="M201" s="426">
        <v>0</v>
      </c>
      <c r="N201" s="427">
        <v>0</v>
      </c>
      <c r="O201" s="426">
        <v>0</v>
      </c>
      <c r="P201" s="426">
        <v>0</v>
      </c>
      <c r="Q201" s="427">
        <v>0</v>
      </c>
      <c r="R201" s="426">
        <v>0</v>
      </c>
      <c r="S201" s="426">
        <v>0</v>
      </c>
      <c r="T201" s="428">
        <v>0</v>
      </c>
      <c r="U201" s="426">
        <v>0</v>
      </c>
      <c r="V201" s="426">
        <v>0</v>
      </c>
      <c r="W201" s="428">
        <v>0</v>
      </c>
      <c r="X201" s="426">
        <v>0</v>
      </c>
      <c r="Y201" s="426">
        <v>0</v>
      </c>
      <c r="Z201" s="428">
        <v>0</v>
      </c>
      <c r="AA201" s="426">
        <v>0</v>
      </c>
      <c r="AB201" s="426">
        <v>0</v>
      </c>
      <c r="AC201" s="428">
        <v>0</v>
      </c>
      <c r="AD201" s="426">
        <v>0</v>
      </c>
      <c r="AE201" s="426">
        <v>0</v>
      </c>
      <c r="AF201" s="428">
        <v>0</v>
      </c>
      <c r="AG201" s="426">
        <v>0</v>
      </c>
    </row>
    <row r="202" spans="1:34" x14ac:dyDescent="0.35">
      <c r="B202" s="424">
        <v>105</v>
      </c>
      <c r="C202" s="424" t="s">
        <v>367</v>
      </c>
      <c r="D202" s="426">
        <v>1</v>
      </c>
      <c r="E202" s="426">
        <v>0</v>
      </c>
      <c r="F202" s="426">
        <v>0</v>
      </c>
      <c r="G202" s="427">
        <v>0</v>
      </c>
      <c r="H202" s="426">
        <v>0</v>
      </c>
      <c r="I202" s="426">
        <v>0</v>
      </c>
      <c r="J202" s="427">
        <v>0</v>
      </c>
      <c r="K202" s="426">
        <v>15</v>
      </c>
      <c r="L202" s="426">
        <v>0</v>
      </c>
      <c r="M202" s="426">
        <v>0</v>
      </c>
      <c r="N202" s="427">
        <v>0</v>
      </c>
      <c r="O202" s="426">
        <v>0</v>
      </c>
      <c r="P202" s="426">
        <v>0</v>
      </c>
      <c r="Q202" s="427">
        <v>0</v>
      </c>
      <c r="R202" s="426">
        <v>0</v>
      </c>
      <c r="S202" s="426">
        <v>0</v>
      </c>
      <c r="T202" s="428">
        <v>0</v>
      </c>
      <c r="U202" s="426">
        <v>0</v>
      </c>
      <c r="V202" s="426">
        <v>0</v>
      </c>
      <c r="W202" s="428">
        <v>0</v>
      </c>
      <c r="X202" s="426">
        <v>0</v>
      </c>
      <c r="Y202" s="426">
        <v>0</v>
      </c>
      <c r="Z202" s="428">
        <v>0</v>
      </c>
      <c r="AA202" s="426">
        <v>0</v>
      </c>
      <c r="AB202" s="426">
        <v>0</v>
      </c>
      <c r="AC202" s="428">
        <v>0</v>
      </c>
      <c r="AD202" s="426">
        <v>0</v>
      </c>
      <c r="AE202" s="426">
        <v>0</v>
      </c>
      <c r="AF202" s="428">
        <v>0</v>
      </c>
      <c r="AG202" s="426">
        <v>0</v>
      </c>
    </row>
    <row r="203" spans="1:34" x14ac:dyDescent="0.35">
      <c r="B203" s="424">
        <v>128</v>
      </c>
      <c r="C203" s="424" t="s">
        <v>369</v>
      </c>
      <c r="D203" s="426">
        <v>0</v>
      </c>
      <c r="E203" s="426">
        <v>1</v>
      </c>
      <c r="F203" s="426">
        <v>0</v>
      </c>
      <c r="G203" s="427">
        <v>1</v>
      </c>
      <c r="H203" s="426">
        <v>1</v>
      </c>
      <c r="I203" s="426">
        <v>0</v>
      </c>
      <c r="J203" s="427">
        <v>1</v>
      </c>
      <c r="K203" s="426">
        <v>0</v>
      </c>
      <c r="L203" s="426">
        <v>0</v>
      </c>
      <c r="M203" s="426">
        <v>0</v>
      </c>
      <c r="N203" s="427">
        <v>0</v>
      </c>
      <c r="O203" s="426">
        <v>15</v>
      </c>
      <c r="P203" s="426">
        <v>0</v>
      </c>
      <c r="Q203" s="427">
        <v>15</v>
      </c>
      <c r="R203" s="426">
        <v>0</v>
      </c>
      <c r="S203" s="426">
        <v>0</v>
      </c>
      <c r="T203" s="428">
        <v>0</v>
      </c>
      <c r="U203" s="426">
        <v>0</v>
      </c>
      <c r="V203" s="426">
        <v>0</v>
      </c>
      <c r="W203" s="428">
        <v>0</v>
      </c>
      <c r="X203" s="426">
        <v>0</v>
      </c>
      <c r="Y203" s="426">
        <v>0</v>
      </c>
      <c r="Z203" s="428">
        <v>0</v>
      </c>
      <c r="AA203" s="426">
        <v>0</v>
      </c>
      <c r="AB203" s="426">
        <v>0</v>
      </c>
      <c r="AC203" s="428">
        <v>0</v>
      </c>
      <c r="AD203" s="426">
        <v>0</v>
      </c>
      <c r="AE203" s="426">
        <v>0</v>
      </c>
      <c r="AF203" s="428">
        <v>0</v>
      </c>
      <c r="AG203" s="426">
        <v>0</v>
      </c>
    </row>
    <row r="204" spans="1:34" x14ac:dyDescent="0.35">
      <c r="B204" s="424">
        <v>183</v>
      </c>
      <c r="C204" s="424" t="s">
        <v>370</v>
      </c>
      <c r="D204" s="426">
        <v>0</v>
      </c>
      <c r="E204" s="426">
        <v>1</v>
      </c>
      <c r="F204" s="426">
        <v>0</v>
      </c>
      <c r="G204" s="427">
        <v>1</v>
      </c>
      <c r="H204" s="426">
        <v>1</v>
      </c>
      <c r="I204" s="426">
        <v>0</v>
      </c>
      <c r="J204" s="427">
        <v>1</v>
      </c>
      <c r="K204" s="426">
        <v>0</v>
      </c>
      <c r="L204" s="426">
        <v>15</v>
      </c>
      <c r="M204" s="426">
        <v>0</v>
      </c>
      <c r="N204" s="427">
        <v>15</v>
      </c>
      <c r="O204" s="426">
        <v>15</v>
      </c>
      <c r="P204" s="426">
        <v>0</v>
      </c>
      <c r="Q204" s="427">
        <v>15</v>
      </c>
      <c r="R204" s="426">
        <v>0</v>
      </c>
      <c r="S204" s="426">
        <v>0</v>
      </c>
      <c r="T204" s="428">
        <v>0</v>
      </c>
      <c r="U204" s="426">
        <v>1</v>
      </c>
      <c r="V204" s="426">
        <v>15</v>
      </c>
      <c r="W204" s="428">
        <v>15</v>
      </c>
      <c r="X204" s="426">
        <v>0</v>
      </c>
      <c r="Y204" s="426">
        <v>0</v>
      </c>
      <c r="Z204" s="428">
        <v>0</v>
      </c>
      <c r="AA204" s="426">
        <v>0</v>
      </c>
      <c r="AB204" s="426">
        <v>0</v>
      </c>
      <c r="AC204" s="428">
        <v>0</v>
      </c>
      <c r="AD204" s="426">
        <v>0</v>
      </c>
      <c r="AE204" s="426">
        <v>0</v>
      </c>
      <c r="AF204" s="428">
        <v>0</v>
      </c>
      <c r="AG204" s="426">
        <v>0</v>
      </c>
    </row>
    <row r="205" spans="1:34" x14ac:dyDescent="0.35">
      <c r="B205" s="424">
        <v>196</v>
      </c>
      <c r="C205" s="424" t="s">
        <v>371</v>
      </c>
      <c r="D205" s="426">
        <v>0</v>
      </c>
      <c r="E205" s="426">
        <v>4</v>
      </c>
      <c r="F205" s="426">
        <v>0</v>
      </c>
      <c r="G205" s="427">
        <v>4</v>
      </c>
      <c r="H205" s="426">
        <v>4</v>
      </c>
      <c r="I205" s="426">
        <v>0</v>
      </c>
      <c r="J205" s="427">
        <v>4</v>
      </c>
      <c r="K205" s="426">
        <v>0</v>
      </c>
      <c r="L205" s="426">
        <v>60</v>
      </c>
      <c r="M205" s="426">
        <v>0</v>
      </c>
      <c r="N205" s="427">
        <v>60</v>
      </c>
      <c r="O205" s="426">
        <v>60</v>
      </c>
      <c r="P205" s="426">
        <v>0</v>
      </c>
      <c r="Q205" s="427">
        <v>60</v>
      </c>
      <c r="R205" s="426">
        <v>2</v>
      </c>
      <c r="S205" s="426">
        <v>30</v>
      </c>
      <c r="T205" s="428">
        <v>30</v>
      </c>
      <c r="U205" s="426">
        <v>1</v>
      </c>
      <c r="V205" s="426">
        <v>15</v>
      </c>
      <c r="W205" s="428">
        <v>15</v>
      </c>
      <c r="X205" s="426">
        <v>0</v>
      </c>
      <c r="Y205" s="426">
        <v>0</v>
      </c>
      <c r="Z205" s="428">
        <v>0</v>
      </c>
      <c r="AA205" s="426">
        <v>0</v>
      </c>
      <c r="AB205" s="426">
        <v>0</v>
      </c>
      <c r="AC205" s="428">
        <v>0</v>
      </c>
      <c r="AD205" s="426">
        <v>0</v>
      </c>
      <c r="AE205" s="426">
        <v>0</v>
      </c>
      <c r="AF205" s="428">
        <v>0</v>
      </c>
      <c r="AG205" s="426">
        <v>0</v>
      </c>
    </row>
    <row r="206" spans="1:34" x14ac:dyDescent="0.35">
      <c r="B206" s="424">
        <v>235</v>
      </c>
      <c r="C206" s="424" t="s">
        <v>1212</v>
      </c>
      <c r="D206" s="426">
        <v>0</v>
      </c>
      <c r="E206" s="426">
        <v>1</v>
      </c>
      <c r="F206" s="426">
        <v>0</v>
      </c>
      <c r="G206" s="427">
        <v>1</v>
      </c>
      <c r="H206" s="426">
        <v>1</v>
      </c>
      <c r="I206" s="426">
        <v>0</v>
      </c>
      <c r="J206" s="427">
        <v>1</v>
      </c>
      <c r="K206" s="426">
        <v>0</v>
      </c>
      <c r="L206" s="426">
        <v>15</v>
      </c>
      <c r="M206" s="426">
        <v>0</v>
      </c>
      <c r="N206" s="427">
        <v>15</v>
      </c>
      <c r="O206" s="426">
        <v>15</v>
      </c>
      <c r="P206" s="426">
        <v>0</v>
      </c>
      <c r="Q206" s="427">
        <v>15</v>
      </c>
      <c r="R206" s="426">
        <v>0</v>
      </c>
      <c r="S206" s="426">
        <v>0</v>
      </c>
      <c r="T206" s="428">
        <v>0</v>
      </c>
      <c r="U206" s="426">
        <v>0</v>
      </c>
      <c r="V206" s="426">
        <v>0</v>
      </c>
      <c r="W206" s="428">
        <v>0</v>
      </c>
      <c r="X206" s="426">
        <v>0</v>
      </c>
      <c r="Y206" s="426">
        <v>0</v>
      </c>
      <c r="Z206" s="428">
        <v>0</v>
      </c>
      <c r="AA206" s="426">
        <v>0</v>
      </c>
      <c r="AB206" s="426">
        <v>0</v>
      </c>
      <c r="AC206" s="428">
        <v>0</v>
      </c>
      <c r="AD206" s="426">
        <v>0</v>
      </c>
      <c r="AE206" s="426">
        <v>0</v>
      </c>
      <c r="AF206" s="428">
        <v>0</v>
      </c>
      <c r="AG206" s="426">
        <v>0</v>
      </c>
    </row>
    <row r="207" spans="1:34" x14ac:dyDescent="0.35">
      <c r="B207" s="424">
        <v>273</v>
      </c>
      <c r="C207" s="424" t="s">
        <v>373</v>
      </c>
      <c r="D207" s="426">
        <v>0</v>
      </c>
      <c r="E207" s="426">
        <v>7</v>
      </c>
      <c r="F207" s="426">
        <v>0</v>
      </c>
      <c r="G207" s="427">
        <v>7</v>
      </c>
      <c r="H207" s="426">
        <v>7</v>
      </c>
      <c r="I207" s="426">
        <v>0</v>
      </c>
      <c r="J207" s="427">
        <v>7</v>
      </c>
      <c r="K207" s="426">
        <v>0</v>
      </c>
      <c r="L207" s="426">
        <v>105</v>
      </c>
      <c r="M207" s="426">
        <v>0</v>
      </c>
      <c r="N207" s="427">
        <v>105</v>
      </c>
      <c r="O207" s="426">
        <v>105</v>
      </c>
      <c r="P207" s="426">
        <v>0</v>
      </c>
      <c r="Q207" s="427">
        <v>105</v>
      </c>
      <c r="R207" s="426">
        <v>0</v>
      </c>
      <c r="S207" s="426">
        <v>0</v>
      </c>
      <c r="T207" s="428">
        <v>0</v>
      </c>
      <c r="U207" s="426">
        <v>0</v>
      </c>
      <c r="V207" s="426">
        <v>0</v>
      </c>
      <c r="W207" s="428">
        <v>0</v>
      </c>
      <c r="X207" s="426">
        <v>0</v>
      </c>
      <c r="Y207" s="426">
        <v>0</v>
      </c>
      <c r="Z207" s="428">
        <v>0</v>
      </c>
      <c r="AA207" s="426">
        <v>0</v>
      </c>
      <c r="AB207" s="426">
        <v>0</v>
      </c>
      <c r="AC207" s="428">
        <v>0</v>
      </c>
      <c r="AD207" s="426">
        <v>0</v>
      </c>
      <c r="AE207" s="426">
        <v>0</v>
      </c>
      <c r="AF207" s="428">
        <v>0</v>
      </c>
      <c r="AG207" s="426">
        <v>0</v>
      </c>
    </row>
    <row r="208" spans="1:34" x14ac:dyDescent="0.35">
      <c r="B208" s="424">
        <v>302</v>
      </c>
      <c r="C208" s="424" t="s">
        <v>374</v>
      </c>
      <c r="D208" s="426">
        <v>1</v>
      </c>
      <c r="E208" s="426">
        <v>1</v>
      </c>
      <c r="F208" s="426">
        <v>0</v>
      </c>
      <c r="G208" s="427">
        <v>1</v>
      </c>
      <c r="H208" s="426">
        <v>0</v>
      </c>
      <c r="I208" s="426">
        <v>0</v>
      </c>
      <c r="J208" s="427">
        <v>0</v>
      </c>
      <c r="K208" s="426">
        <v>15</v>
      </c>
      <c r="L208" s="426">
        <v>15</v>
      </c>
      <c r="M208" s="426">
        <v>0</v>
      </c>
      <c r="N208" s="427">
        <v>15</v>
      </c>
      <c r="O208" s="426">
        <v>0</v>
      </c>
      <c r="P208" s="426">
        <v>0</v>
      </c>
      <c r="Q208" s="427">
        <v>0</v>
      </c>
      <c r="R208" s="426">
        <v>1</v>
      </c>
      <c r="S208" s="426">
        <v>15</v>
      </c>
      <c r="T208" s="428">
        <v>0</v>
      </c>
      <c r="U208" s="426">
        <v>0</v>
      </c>
      <c r="V208" s="426">
        <v>0</v>
      </c>
      <c r="W208" s="428">
        <v>0</v>
      </c>
      <c r="X208" s="426">
        <v>0</v>
      </c>
      <c r="Y208" s="426">
        <v>0</v>
      </c>
      <c r="Z208" s="428">
        <v>0</v>
      </c>
      <c r="AA208" s="426">
        <v>0</v>
      </c>
      <c r="AB208" s="426">
        <v>0</v>
      </c>
      <c r="AC208" s="428">
        <v>0</v>
      </c>
      <c r="AD208" s="426">
        <v>0</v>
      </c>
      <c r="AE208" s="426">
        <v>0</v>
      </c>
      <c r="AF208" s="428">
        <v>0</v>
      </c>
      <c r="AG208" s="426">
        <v>0</v>
      </c>
    </row>
    <row r="209" spans="2:33" x14ac:dyDescent="0.35">
      <c r="B209" s="424">
        <v>459</v>
      </c>
      <c r="C209" s="424" t="s">
        <v>376</v>
      </c>
      <c r="D209" s="426">
        <v>0</v>
      </c>
      <c r="E209" s="426">
        <v>1</v>
      </c>
      <c r="F209" s="426">
        <v>0</v>
      </c>
      <c r="G209" s="427">
        <v>1</v>
      </c>
      <c r="H209" s="426">
        <v>1</v>
      </c>
      <c r="I209" s="426">
        <v>0</v>
      </c>
      <c r="J209" s="427">
        <v>1</v>
      </c>
      <c r="K209" s="426">
        <v>0</v>
      </c>
      <c r="L209" s="426">
        <v>15</v>
      </c>
      <c r="M209" s="426">
        <v>0</v>
      </c>
      <c r="N209" s="427">
        <v>15</v>
      </c>
      <c r="O209" s="426">
        <v>5</v>
      </c>
      <c r="P209" s="426">
        <v>0</v>
      </c>
      <c r="Q209" s="427">
        <v>5</v>
      </c>
      <c r="R209" s="426">
        <v>0</v>
      </c>
      <c r="S209" s="426">
        <v>0</v>
      </c>
      <c r="T209" s="428">
        <v>0</v>
      </c>
      <c r="U209" s="426">
        <v>0</v>
      </c>
      <c r="V209" s="426">
        <v>0</v>
      </c>
      <c r="W209" s="428">
        <v>0</v>
      </c>
      <c r="X209" s="426">
        <v>0</v>
      </c>
      <c r="Y209" s="426">
        <v>0</v>
      </c>
      <c r="Z209" s="428">
        <v>0</v>
      </c>
      <c r="AA209" s="426">
        <v>0</v>
      </c>
      <c r="AB209" s="426">
        <v>0</v>
      </c>
      <c r="AC209" s="428">
        <v>0</v>
      </c>
      <c r="AD209" s="426">
        <v>0</v>
      </c>
      <c r="AE209" s="426">
        <v>0</v>
      </c>
      <c r="AF209" s="428">
        <v>0</v>
      </c>
      <c r="AG209" s="426">
        <v>0</v>
      </c>
    </row>
    <row r="210" spans="2:33" x14ac:dyDescent="0.35">
      <c r="B210" s="424">
        <v>463</v>
      </c>
      <c r="C210" s="424" t="s">
        <v>377</v>
      </c>
      <c r="D210" s="426">
        <v>0</v>
      </c>
      <c r="E210" s="426">
        <v>3</v>
      </c>
      <c r="F210" s="426">
        <v>0</v>
      </c>
      <c r="G210" s="427">
        <v>3</v>
      </c>
      <c r="H210" s="426">
        <v>1</v>
      </c>
      <c r="I210" s="426">
        <v>0</v>
      </c>
      <c r="J210" s="427">
        <v>1</v>
      </c>
      <c r="K210" s="426">
        <v>0</v>
      </c>
      <c r="L210" s="426">
        <v>45</v>
      </c>
      <c r="M210" s="426">
        <v>0</v>
      </c>
      <c r="N210" s="427">
        <v>45</v>
      </c>
      <c r="O210" s="426">
        <v>15</v>
      </c>
      <c r="P210" s="426">
        <v>0</v>
      </c>
      <c r="Q210" s="427">
        <v>15</v>
      </c>
      <c r="R210" s="426">
        <v>0</v>
      </c>
      <c r="S210" s="426">
        <v>0</v>
      </c>
      <c r="T210" s="428">
        <v>0</v>
      </c>
      <c r="U210" s="426">
        <v>1</v>
      </c>
      <c r="V210" s="426">
        <v>15</v>
      </c>
      <c r="W210" s="428">
        <v>0</v>
      </c>
      <c r="X210" s="426">
        <v>0</v>
      </c>
      <c r="Y210" s="426">
        <v>0</v>
      </c>
      <c r="Z210" s="428">
        <v>0</v>
      </c>
      <c r="AA210" s="426">
        <v>0</v>
      </c>
      <c r="AB210" s="426">
        <v>0</v>
      </c>
      <c r="AC210" s="428">
        <v>0</v>
      </c>
      <c r="AD210" s="426">
        <v>0</v>
      </c>
      <c r="AE210" s="426">
        <v>0</v>
      </c>
      <c r="AF210" s="428">
        <v>0</v>
      </c>
      <c r="AG210" s="426">
        <v>0</v>
      </c>
    </row>
    <row r="211" spans="2:33" x14ac:dyDescent="0.35">
      <c r="B211" s="424">
        <v>486</v>
      </c>
      <c r="C211" s="424" t="s">
        <v>794</v>
      </c>
      <c r="D211" s="426">
        <v>0</v>
      </c>
      <c r="E211" s="426">
        <v>1</v>
      </c>
      <c r="F211" s="426">
        <v>0</v>
      </c>
      <c r="G211" s="427">
        <v>1</v>
      </c>
      <c r="H211" s="426">
        <v>1</v>
      </c>
      <c r="I211" s="426">
        <v>0</v>
      </c>
      <c r="J211" s="427">
        <v>1</v>
      </c>
      <c r="K211" s="426">
        <v>0</v>
      </c>
      <c r="L211" s="426">
        <v>15</v>
      </c>
      <c r="M211" s="426">
        <v>0</v>
      </c>
      <c r="N211" s="427">
        <v>15</v>
      </c>
      <c r="O211" s="426">
        <v>15</v>
      </c>
      <c r="P211" s="426">
        <v>0</v>
      </c>
      <c r="Q211" s="427">
        <v>15</v>
      </c>
      <c r="R211" s="426">
        <v>0</v>
      </c>
      <c r="S211" s="426">
        <v>0</v>
      </c>
      <c r="T211" s="428">
        <v>0</v>
      </c>
      <c r="U211" s="426">
        <v>0</v>
      </c>
      <c r="V211" s="426">
        <v>0</v>
      </c>
      <c r="W211" s="428">
        <v>0</v>
      </c>
      <c r="X211" s="426">
        <v>0</v>
      </c>
      <c r="Y211" s="426">
        <v>0</v>
      </c>
      <c r="Z211" s="428">
        <v>0</v>
      </c>
      <c r="AA211" s="426">
        <v>0</v>
      </c>
      <c r="AB211" s="426">
        <v>0</v>
      </c>
      <c r="AC211" s="428">
        <v>0</v>
      </c>
      <c r="AD211" s="426">
        <v>0</v>
      </c>
      <c r="AE211" s="426">
        <v>0</v>
      </c>
      <c r="AF211" s="428">
        <v>0</v>
      </c>
      <c r="AG211" s="426">
        <v>0</v>
      </c>
    </row>
    <row r="212" spans="2:33" x14ac:dyDescent="0.35">
      <c r="B212" s="424">
        <v>489</v>
      </c>
      <c r="C212" s="424" t="s">
        <v>1213</v>
      </c>
      <c r="D212" s="426">
        <v>0</v>
      </c>
      <c r="E212" s="426">
        <v>3</v>
      </c>
      <c r="F212" s="426">
        <v>0</v>
      </c>
      <c r="G212" s="427">
        <v>3</v>
      </c>
      <c r="H212" s="426">
        <v>3</v>
      </c>
      <c r="I212" s="426">
        <v>0</v>
      </c>
      <c r="J212" s="427">
        <v>3</v>
      </c>
      <c r="K212" s="426">
        <v>0</v>
      </c>
      <c r="L212" s="426">
        <v>45</v>
      </c>
      <c r="M212" s="426">
        <v>0</v>
      </c>
      <c r="N212" s="427">
        <v>45</v>
      </c>
      <c r="O212" s="426">
        <v>45</v>
      </c>
      <c r="P212" s="426">
        <v>0</v>
      </c>
      <c r="Q212" s="427">
        <v>45</v>
      </c>
      <c r="R212" s="426">
        <v>0</v>
      </c>
      <c r="S212" s="426">
        <v>0</v>
      </c>
      <c r="T212" s="428">
        <v>0</v>
      </c>
      <c r="U212" s="426">
        <v>0</v>
      </c>
      <c r="V212" s="426">
        <v>0</v>
      </c>
      <c r="W212" s="428">
        <v>0</v>
      </c>
      <c r="X212" s="426">
        <v>0</v>
      </c>
      <c r="Y212" s="426">
        <v>0</v>
      </c>
      <c r="Z212" s="428">
        <v>0</v>
      </c>
      <c r="AA212" s="426">
        <v>0</v>
      </c>
      <c r="AB212" s="426">
        <v>0</v>
      </c>
      <c r="AC212" s="428">
        <v>0</v>
      </c>
      <c r="AD212" s="426">
        <v>0</v>
      </c>
      <c r="AE212" s="426">
        <v>0</v>
      </c>
      <c r="AF212" s="428">
        <v>0</v>
      </c>
      <c r="AG212" s="426">
        <v>0</v>
      </c>
    </row>
    <row r="213" spans="2:33" x14ac:dyDescent="0.35">
      <c r="B213" s="424">
        <v>668</v>
      </c>
      <c r="C213" s="424" t="s">
        <v>811</v>
      </c>
      <c r="D213" s="426">
        <v>0</v>
      </c>
      <c r="E213" s="426">
        <v>2</v>
      </c>
      <c r="F213" s="426">
        <v>0</v>
      </c>
      <c r="G213" s="427">
        <v>2</v>
      </c>
      <c r="H213" s="426">
        <v>2</v>
      </c>
      <c r="I213" s="426">
        <v>0</v>
      </c>
      <c r="J213" s="427">
        <v>2</v>
      </c>
      <c r="K213" s="426">
        <v>0</v>
      </c>
      <c r="L213" s="426">
        <v>30</v>
      </c>
      <c r="M213" s="426">
        <v>0</v>
      </c>
      <c r="N213" s="427">
        <v>30</v>
      </c>
      <c r="O213" s="426">
        <v>30</v>
      </c>
      <c r="P213" s="426">
        <v>0</v>
      </c>
      <c r="Q213" s="427">
        <v>30</v>
      </c>
      <c r="R213" s="426">
        <v>0</v>
      </c>
      <c r="S213" s="426">
        <v>0</v>
      </c>
      <c r="T213" s="428">
        <v>0</v>
      </c>
      <c r="U213" s="426">
        <v>0</v>
      </c>
      <c r="V213" s="426">
        <v>0</v>
      </c>
      <c r="W213" s="428">
        <v>0</v>
      </c>
      <c r="X213" s="426">
        <v>0</v>
      </c>
      <c r="Y213" s="426">
        <v>0</v>
      </c>
      <c r="Z213" s="428">
        <v>0</v>
      </c>
      <c r="AA213" s="426">
        <v>0</v>
      </c>
      <c r="AB213" s="426">
        <v>0</v>
      </c>
      <c r="AC213" s="428">
        <v>0</v>
      </c>
      <c r="AD213" s="426">
        <v>0</v>
      </c>
      <c r="AE213" s="426">
        <v>0</v>
      </c>
      <c r="AF213" s="428">
        <v>0</v>
      </c>
      <c r="AG213" s="426">
        <v>0</v>
      </c>
    </row>
    <row r="214" spans="2:33" x14ac:dyDescent="0.35">
      <c r="B214" s="424">
        <v>739</v>
      </c>
      <c r="C214" s="424" t="s">
        <v>812</v>
      </c>
      <c r="D214" s="426">
        <v>1</v>
      </c>
      <c r="E214" s="426">
        <v>2</v>
      </c>
      <c r="F214" s="426">
        <v>0</v>
      </c>
      <c r="G214" s="427">
        <v>2</v>
      </c>
      <c r="H214" s="426">
        <v>1</v>
      </c>
      <c r="I214" s="426">
        <v>0</v>
      </c>
      <c r="J214" s="427">
        <v>1</v>
      </c>
      <c r="K214" s="426">
        <v>15</v>
      </c>
      <c r="L214" s="426">
        <v>30</v>
      </c>
      <c r="M214" s="426">
        <v>0</v>
      </c>
      <c r="N214" s="427">
        <v>30</v>
      </c>
      <c r="O214" s="426">
        <v>15</v>
      </c>
      <c r="P214" s="426">
        <v>0</v>
      </c>
      <c r="Q214" s="427">
        <v>15</v>
      </c>
      <c r="R214" s="426">
        <v>1</v>
      </c>
      <c r="S214" s="426">
        <v>15</v>
      </c>
      <c r="T214" s="428">
        <v>0</v>
      </c>
      <c r="U214" s="426">
        <v>0</v>
      </c>
      <c r="V214" s="426">
        <v>0</v>
      </c>
      <c r="W214" s="428">
        <v>0</v>
      </c>
      <c r="X214" s="426">
        <v>0</v>
      </c>
      <c r="Y214" s="426">
        <v>0</v>
      </c>
      <c r="Z214" s="428">
        <v>0</v>
      </c>
      <c r="AA214" s="426">
        <v>0</v>
      </c>
      <c r="AB214" s="426">
        <v>0</v>
      </c>
      <c r="AC214" s="428">
        <v>0</v>
      </c>
      <c r="AD214" s="426">
        <v>0</v>
      </c>
      <c r="AE214" s="426">
        <v>0</v>
      </c>
      <c r="AF214" s="428">
        <v>0</v>
      </c>
      <c r="AG214" s="426">
        <v>0</v>
      </c>
    </row>
    <row r="215" spans="2:33" x14ac:dyDescent="0.35">
      <c r="B215" s="424">
        <v>770</v>
      </c>
      <c r="C215" s="424" t="s">
        <v>380</v>
      </c>
      <c r="D215" s="426">
        <v>1</v>
      </c>
      <c r="E215" s="426">
        <v>2</v>
      </c>
      <c r="F215" s="426">
        <v>0</v>
      </c>
      <c r="G215" s="427">
        <v>2</v>
      </c>
      <c r="H215" s="426">
        <v>1</v>
      </c>
      <c r="I215" s="426">
        <v>0</v>
      </c>
      <c r="J215" s="427">
        <v>1</v>
      </c>
      <c r="K215" s="426">
        <v>15</v>
      </c>
      <c r="L215" s="426">
        <v>30</v>
      </c>
      <c r="M215" s="426">
        <v>0</v>
      </c>
      <c r="N215" s="427">
        <v>30</v>
      </c>
      <c r="O215" s="426">
        <v>15</v>
      </c>
      <c r="P215" s="426">
        <v>0</v>
      </c>
      <c r="Q215" s="427">
        <v>15</v>
      </c>
      <c r="R215" s="426">
        <v>0</v>
      </c>
      <c r="S215" s="426">
        <v>0</v>
      </c>
      <c r="T215" s="428">
        <v>0</v>
      </c>
      <c r="U215" s="426">
        <v>0</v>
      </c>
      <c r="V215" s="426">
        <v>0</v>
      </c>
      <c r="W215" s="428">
        <v>0</v>
      </c>
      <c r="X215" s="426">
        <v>0</v>
      </c>
      <c r="Y215" s="426">
        <v>0</v>
      </c>
      <c r="Z215" s="428">
        <v>0</v>
      </c>
      <c r="AA215" s="426">
        <v>0</v>
      </c>
      <c r="AB215" s="426">
        <v>0</v>
      </c>
      <c r="AC215" s="428">
        <v>0</v>
      </c>
      <c r="AD215" s="426">
        <v>0</v>
      </c>
      <c r="AE215" s="426">
        <v>0</v>
      </c>
      <c r="AF215" s="428">
        <v>0</v>
      </c>
      <c r="AG215" s="426">
        <v>0</v>
      </c>
    </row>
    <row r="216" spans="2:33" x14ac:dyDescent="0.35">
      <c r="B216" s="424">
        <v>811</v>
      </c>
      <c r="C216" s="424" t="s">
        <v>381</v>
      </c>
      <c r="D216" s="426">
        <v>0</v>
      </c>
      <c r="E216" s="426">
        <v>2</v>
      </c>
      <c r="F216" s="426">
        <v>0</v>
      </c>
      <c r="G216" s="427">
        <v>2</v>
      </c>
      <c r="H216" s="426">
        <v>1</v>
      </c>
      <c r="I216" s="426">
        <v>0</v>
      </c>
      <c r="J216" s="427">
        <v>1</v>
      </c>
      <c r="K216" s="426">
        <v>0</v>
      </c>
      <c r="L216" s="426">
        <v>30</v>
      </c>
      <c r="M216" s="426">
        <v>0</v>
      </c>
      <c r="N216" s="427">
        <v>30</v>
      </c>
      <c r="O216" s="426">
        <v>15</v>
      </c>
      <c r="P216" s="426">
        <v>0</v>
      </c>
      <c r="Q216" s="427">
        <v>15</v>
      </c>
      <c r="R216" s="426">
        <v>2</v>
      </c>
      <c r="S216" s="426">
        <v>30</v>
      </c>
      <c r="T216" s="428">
        <v>15</v>
      </c>
      <c r="U216" s="426">
        <v>0</v>
      </c>
      <c r="V216" s="426">
        <v>0</v>
      </c>
      <c r="W216" s="428">
        <v>0</v>
      </c>
      <c r="X216" s="426">
        <v>0</v>
      </c>
      <c r="Y216" s="426">
        <v>0</v>
      </c>
      <c r="Z216" s="428">
        <v>0</v>
      </c>
      <c r="AA216" s="426">
        <v>0</v>
      </c>
      <c r="AB216" s="426">
        <v>0</v>
      </c>
      <c r="AC216" s="428">
        <v>0</v>
      </c>
      <c r="AD216" s="426">
        <v>0</v>
      </c>
      <c r="AE216" s="426">
        <v>0</v>
      </c>
      <c r="AF216" s="428">
        <v>0</v>
      </c>
      <c r="AG216" s="426">
        <v>0</v>
      </c>
    </row>
    <row r="217" spans="2:33" x14ac:dyDescent="0.35">
      <c r="B217" s="424">
        <v>820</v>
      </c>
      <c r="C217" s="424" t="s">
        <v>382</v>
      </c>
      <c r="D217" s="426">
        <v>0</v>
      </c>
      <c r="E217" s="426">
        <v>2</v>
      </c>
      <c r="F217" s="426">
        <v>0</v>
      </c>
      <c r="G217" s="427">
        <v>2</v>
      </c>
      <c r="H217" s="426">
        <v>1</v>
      </c>
      <c r="I217" s="426">
        <v>0</v>
      </c>
      <c r="J217" s="427">
        <v>1</v>
      </c>
      <c r="K217" s="426">
        <v>0</v>
      </c>
      <c r="L217" s="426">
        <v>15</v>
      </c>
      <c r="M217" s="426">
        <v>0</v>
      </c>
      <c r="N217" s="427">
        <v>15</v>
      </c>
      <c r="O217" s="426">
        <v>15</v>
      </c>
      <c r="P217" s="426">
        <v>0</v>
      </c>
      <c r="Q217" s="427">
        <v>15</v>
      </c>
      <c r="R217" s="426">
        <v>1</v>
      </c>
      <c r="S217" s="426">
        <v>0</v>
      </c>
      <c r="T217" s="428">
        <v>15</v>
      </c>
      <c r="U217" s="426">
        <v>1</v>
      </c>
      <c r="V217" s="426">
        <v>15</v>
      </c>
      <c r="W217" s="428">
        <v>0</v>
      </c>
      <c r="X217" s="426">
        <v>0</v>
      </c>
      <c r="Y217" s="426">
        <v>0</v>
      </c>
      <c r="Z217" s="428">
        <v>0</v>
      </c>
      <c r="AA217" s="426">
        <v>0</v>
      </c>
      <c r="AB217" s="426">
        <v>0</v>
      </c>
      <c r="AC217" s="428">
        <v>0</v>
      </c>
      <c r="AD217" s="426">
        <v>0</v>
      </c>
      <c r="AE217" s="426">
        <v>0</v>
      </c>
      <c r="AF217" s="428">
        <v>0</v>
      </c>
      <c r="AG217" s="426">
        <v>0</v>
      </c>
    </row>
    <row r="218" spans="2:33" x14ac:dyDescent="0.35">
      <c r="B218" s="424">
        <v>865</v>
      </c>
      <c r="C218" s="424" t="s">
        <v>383</v>
      </c>
      <c r="D218" s="426">
        <v>1</v>
      </c>
      <c r="E218" s="426">
        <v>2</v>
      </c>
      <c r="F218" s="426">
        <v>0</v>
      </c>
      <c r="G218" s="427">
        <v>2</v>
      </c>
      <c r="H218" s="426">
        <v>2</v>
      </c>
      <c r="I218" s="426">
        <v>0</v>
      </c>
      <c r="J218" s="427">
        <v>2</v>
      </c>
      <c r="K218" s="426">
        <v>15</v>
      </c>
      <c r="L218" s="426">
        <v>30</v>
      </c>
      <c r="M218" s="426">
        <v>0</v>
      </c>
      <c r="N218" s="427">
        <v>30</v>
      </c>
      <c r="O218" s="426">
        <v>30</v>
      </c>
      <c r="P218" s="426">
        <v>0</v>
      </c>
      <c r="Q218" s="427">
        <v>30</v>
      </c>
      <c r="R218" s="426">
        <v>1</v>
      </c>
      <c r="S218" s="426">
        <v>15</v>
      </c>
      <c r="T218" s="428">
        <v>15</v>
      </c>
      <c r="U218" s="426">
        <v>0</v>
      </c>
      <c r="V218" s="426">
        <v>0</v>
      </c>
      <c r="W218" s="428">
        <v>0</v>
      </c>
      <c r="X218" s="426">
        <v>0</v>
      </c>
      <c r="Y218" s="426">
        <v>0</v>
      </c>
      <c r="Z218" s="428">
        <v>0</v>
      </c>
      <c r="AA218" s="426">
        <v>0</v>
      </c>
      <c r="AB218" s="426">
        <v>0</v>
      </c>
      <c r="AC218" s="428">
        <v>0</v>
      </c>
      <c r="AD218" s="426">
        <v>0</v>
      </c>
      <c r="AE218" s="426">
        <v>0</v>
      </c>
      <c r="AF218" s="428">
        <v>0</v>
      </c>
      <c r="AG218" s="426">
        <v>0</v>
      </c>
    </row>
    <row r="219" spans="2:33" x14ac:dyDescent="0.35">
      <c r="B219" s="424">
        <v>908</v>
      </c>
      <c r="C219" s="424" t="s">
        <v>384</v>
      </c>
      <c r="D219" s="426">
        <v>3</v>
      </c>
      <c r="E219" s="426">
        <v>2</v>
      </c>
      <c r="F219" s="426">
        <v>0</v>
      </c>
      <c r="G219" s="427">
        <v>2</v>
      </c>
      <c r="H219" s="426">
        <v>1</v>
      </c>
      <c r="I219" s="426">
        <v>0</v>
      </c>
      <c r="J219" s="427">
        <v>1</v>
      </c>
      <c r="K219" s="426">
        <v>40</v>
      </c>
      <c r="L219" s="426">
        <v>15</v>
      </c>
      <c r="M219" s="426">
        <v>0</v>
      </c>
      <c r="N219" s="427">
        <v>15</v>
      </c>
      <c r="O219" s="426">
        <v>15</v>
      </c>
      <c r="P219" s="426">
        <v>0</v>
      </c>
      <c r="Q219" s="427">
        <v>15</v>
      </c>
      <c r="R219" s="426">
        <v>0</v>
      </c>
      <c r="S219" s="426">
        <v>0</v>
      </c>
      <c r="T219" s="428">
        <v>0</v>
      </c>
      <c r="U219" s="426">
        <v>0</v>
      </c>
      <c r="V219" s="426">
        <v>0</v>
      </c>
      <c r="W219" s="428">
        <v>0</v>
      </c>
      <c r="X219" s="426">
        <v>1</v>
      </c>
      <c r="Y219" s="426">
        <v>0</v>
      </c>
      <c r="Z219" s="428">
        <v>15</v>
      </c>
      <c r="AA219" s="426">
        <v>0</v>
      </c>
      <c r="AB219" s="426">
        <v>0</v>
      </c>
      <c r="AC219" s="428">
        <v>0</v>
      </c>
      <c r="AD219" s="426">
        <v>0</v>
      </c>
      <c r="AE219" s="426">
        <v>0</v>
      </c>
      <c r="AF219" s="428">
        <v>0</v>
      </c>
      <c r="AG219" s="426">
        <v>0</v>
      </c>
    </row>
    <row r="220" spans="2:33" x14ac:dyDescent="0.35">
      <c r="B220" s="424">
        <v>1020</v>
      </c>
      <c r="C220" s="424" t="s">
        <v>385</v>
      </c>
      <c r="D220" s="426">
        <v>0</v>
      </c>
      <c r="E220" s="426">
        <v>1</v>
      </c>
      <c r="F220" s="426">
        <v>0</v>
      </c>
      <c r="G220" s="427">
        <v>1</v>
      </c>
      <c r="H220" s="426">
        <v>0</v>
      </c>
      <c r="I220" s="426">
        <v>0</v>
      </c>
      <c r="J220" s="427">
        <v>0</v>
      </c>
      <c r="K220" s="426">
        <v>0</v>
      </c>
      <c r="L220" s="426">
        <v>15</v>
      </c>
      <c r="M220" s="426">
        <v>0</v>
      </c>
      <c r="N220" s="427">
        <v>15</v>
      </c>
      <c r="O220" s="426">
        <v>0</v>
      </c>
      <c r="P220" s="426">
        <v>0</v>
      </c>
      <c r="Q220" s="427">
        <v>0</v>
      </c>
      <c r="R220" s="426">
        <v>0</v>
      </c>
      <c r="S220" s="426">
        <v>0</v>
      </c>
      <c r="T220" s="428">
        <v>0</v>
      </c>
      <c r="U220" s="426">
        <v>0</v>
      </c>
      <c r="V220" s="426">
        <v>0</v>
      </c>
      <c r="W220" s="428">
        <v>0</v>
      </c>
      <c r="X220" s="426">
        <v>0</v>
      </c>
      <c r="Y220" s="426">
        <v>0</v>
      </c>
      <c r="Z220" s="428">
        <v>0</v>
      </c>
      <c r="AA220" s="426">
        <v>1</v>
      </c>
      <c r="AB220" s="426">
        <v>15</v>
      </c>
      <c r="AC220" s="428">
        <v>0</v>
      </c>
      <c r="AD220" s="426">
        <v>1</v>
      </c>
      <c r="AE220" s="426">
        <v>15</v>
      </c>
      <c r="AF220" s="428">
        <v>0</v>
      </c>
      <c r="AG220" s="426">
        <v>0</v>
      </c>
    </row>
    <row r="221" spans="2:33" x14ac:dyDescent="0.35">
      <c r="B221" s="424">
        <v>1058</v>
      </c>
      <c r="C221" s="424" t="s">
        <v>1258</v>
      </c>
      <c r="D221" s="426">
        <v>0</v>
      </c>
      <c r="E221" s="426">
        <v>1</v>
      </c>
      <c r="F221" s="426">
        <v>0</v>
      </c>
      <c r="G221" s="427">
        <v>1</v>
      </c>
      <c r="H221" s="426">
        <v>1</v>
      </c>
      <c r="I221" s="426">
        <v>0</v>
      </c>
      <c r="J221" s="427">
        <v>1</v>
      </c>
      <c r="K221" s="426">
        <v>0</v>
      </c>
      <c r="L221" s="426">
        <v>15</v>
      </c>
      <c r="M221" s="426">
        <v>0</v>
      </c>
      <c r="N221" s="427">
        <v>15</v>
      </c>
      <c r="O221" s="426">
        <v>12</v>
      </c>
      <c r="P221" s="426">
        <v>0</v>
      </c>
      <c r="Q221" s="427">
        <v>12</v>
      </c>
      <c r="R221" s="426">
        <v>0</v>
      </c>
      <c r="S221" s="426">
        <v>0</v>
      </c>
      <c r="T221" s="428">
        <v>0</v>
      </c>
      <c r="U221" s="426">
        <v>0</v>
      </c>
      <c r="V221" s="426">
        <v>0</v>
      </c>
      <c r="W221" s="428">
        <v>0</v>
      </c>
      <c r="X221" s="426">
        <v>0</v>
      </c>
      <c r="Y221" s="426">
        <v>0</v>
      </c>
      <c r="Z221" s="428">
        <v>0</v>
      </c>
      <c r="AA221" s="426">
        <v>0</v>
      </c>
      <c r="AB221" s="426">
        <v>0</v>
      </c>
      <c r="AC221" s="428">
        <v>0</v>
      </c>
      <c r="AD221" s="426">
        <v>0</v>
      </c>
      <c r="AE221" s="426">
        <v>0</v>
      </c>
      <c r="AF221" s="428">
        <v>0</v>
      </c>
      <c r="AG221" s="426">
        <v>0</v>
      </c>
    </row>
    <row r="222" spans="2:33" x14ac:dyDescent="0.35">
      <c r="B222" s="424">
        <v>1059</v>
      </c>
      <c r="C222" s="424" t="s">
        <v>386</v>
      </c>
      <c r="D222" s="426">
        <v>1</v>
      </c>
      <c r="E222" s="426">
        <v>3</v>
      </c>
      <c r="F222" s="426">
        <v>0</v>
      </c>
      <c r="G222" s="427">
        <v>3</v>
      </c>
      <c r="H222" s="426">
        <v>3</v>
      </c>
      <c r="I222" s="426">
        <v>0</v>
      </c>
      <c r="J222" s="427">
        <v>3</v>
      </c>
      <c r="K222" s="426">
        <v>15</v>
      </c>
      <c r="L222" s="426">
        <v>45</v>
      </c>
      <c r="M222" s="426">
        <v>0</v>
      </c>
      <c r="N222" s="427">
        <v>45</v>
      </c>
      <c r="O222" s="426">
        <v>45</v>
      </c>
      <c r="P222" s="426">
        <v>0</v>
      </c>
      <c r="Q222" s="427">
        <v>45</v>
      </c>
      <c r="R222" s="426">
        <v>1</v>
      </c>
      <c r="S222" s="426">
        <v>15</v>
      </c>
      <c r="T222" s="428">
        <v>15</v>
      </c>
      <c r="U222" s="426">
        <v>0</v>
      </c>
      <c r="V222" s="426">
        <v>0</v>
      </c>
      <c r="W222" s="428">
        <v>0</v>
      </c>
      <c r="X222" s="426">
        <v>1</v>
      </c>
      <c r="Y222" s="426">
        <v>15</v>
      </c>
      <c r="Z222" s="428">
        <v>15</v>
      </c>
      <c r="AA222" s="426">
        <v>0</v>
      </c>
      <c r="AB222" s="426">
        <v>0</v>
      </c>
      <c r="AC222" s="428">
        <v>0</v>
      </c>
      <c r="AD222" s="426">
        <v>0</v>
      </c>
      <c r="AE222" s="426">
        <v>0</v>
      </c>
      <c r="AF222" s="428">
        <v>0</v>
      </c>
      <c r="AG222" s="426">
        <v>0</v>
      </c>
    </row>
    <row r="223" spans="2:33" x14ac:dyDescent="0.35">
      <c r="B223" s="424">
        <v>1111</v>
      </c>
      <c r="C223" s="424" t="s">
        <v>796</v>
      </c>
      <c r="D223" s="426">
        <v>0</v>
      </c>
      <c r="E223" s="426">
        <v>2</v>
      </c>
      <c r="F223" s="426">
        <v>0</v>
      </c>
      <c r="G223" s="427">
        <v>2</v>
      </c>
      <c r="H223" s="426">
        <v>1</v>
      </c>
      <c r="I223" s="426">
        <v>0</v>
      </c>
      <c r="J223" s="427">
        <v>1</v>
      </c>
      <c r="K223" s="426">
        <v>0</v>
      </c>
      <c r="L223" s="426">
        <v>15</v>
      </c>
      <c r="M223" s="426">
        <v>0</v>
      </c>
      <c r="N223" s="427">
        <v>15</v>
      </c>
      <c r="O223" s="426">
        <v>15</v>
      </c>
      <c r="P223" s="426">
        <v>0</v>
      </c>
      <c r="Q223" s="427">
        <v>15</v>
      </c>
      <c r="R223" s="426">
        <v>1</v>
      </c>
      <c r="S223" s="426">
        <v>15</v>
      </c>
      <c r="T223" s="428">
        <v>0</v>
      </c>
      <c r="U223" s="426">
        <v>0</v>
      </c>
      <c r="V223" s="426">
        <v>0</v>
      </c>
      <c r="W223" s="428">
        <v>0</v>
      </c>
      <c r="X223" s="426">
        <v>0</v>
      </c>
      <c r="Y223" s="426">
        <v>0</v>
      </c>
      <c r="Z223" s="428">
        <v>0</v>
      </c>
      <c r="AA223" s="426">
        <v>0</v>
      </c>
      <c r="AB223" s="426">
        <v>0</v>
      </c>
      <c r="AC223" s="428">
        <v>0</v>
      </c>
      <c r="AD223" s="426">
        <v>0</v>
      </c>
      <c r="AE223" s="426">
        <v>0</v>
      </c>
      <c r="AF223" s="428">
        <v>0</v>
      </c>
      <c r="AG223" s="426">
        <v>0</v>
      </c>
    </row>
    <row r="224" spans="2:33" x14ac:dyDescent="0.35">
      <c r="B224" s="424">
        <v>1305</v>
      </c>
      <c r="C224" s="424" t="s">
        <v>1214</v>
      </c>
      <c r="D224" s="426">
        <v>0</v>
      </c>
      <c r="E224" s="426">
        <v>1</v>
      </c>
      <c r="F224" s="426">
        <v>0</v>
      </c>
      <c r="G224" s="427">
        <v>1</v>
      </c>
      <c r="H224" s="426">
        <v>0</v>
      </c>
      <c r="I224" s="426">
        <v>0</v>
      </c>
      <c r="J224" s="427">
        <v>0</v>
      </c>
      <c r="K224" s="426">
        <v>0</v>
      </c>
      <c r="L224" s="426">
        <v>15</v>
      </c>
      <c r="M224" s="426">
        <v>0</v>
      </c>
      <c r="N224" s="427">
        <v>15</v>
      </c>
      <c r="O224" s="426">
        <v>0</v>
      </c>
      <c r="P224" s="426">
        <v>0</v>
      </c>
      <c r="Q224" s="427">
        <v>0</v>
      </c>
      <c r="R224" s="426">
        <v>0</v>
      </c>
      <c r="S224" s="426">
        <v>0</v>
      </c>
      <c r="T224" s="428">
        <v>0</v>
      </c>
      <c r="U224" s="426">
        <v>0</v>
      </c>
      <c r="V224" s="426">
        <v>0</v>
      </c>
      <c r="W224" s="428">
        <v>0</v>
      </c>
      <c r="X224" s="426">
        <v>0</v>
      </c>
      <c r="Y224" s="426">
        <v>0</v>
      </c>
      <c r="Z224" s="428">
        <v>0</v>
      </c>
      <c r="AA224" s="426">
        <v>0</v>
      </c>
      <c r="AB224" s="426">
        <v>0</v>
      </c>
      <c r="AC224" s="428">
        <v>0</v>
      </c>
      <c r="AD224" s="426">
        <v>0</v>
      </c>
      <c r="AE224" s="426">
        <v>0</v>
      </c>
      <c r="AF224" s="428">
        <v>0</v>
      </c>
      <c r="AG224" s="426">
        <v>0</v>
      </c>
    </row>
    <row r="225" spans="2:33" x14ac:dyDescent="0.35">
      <c r="B225" s="424">
        <v>1386</v>
      </c>
      <c r="C225" s="424" t="s">
        <v>388</v>
      </c>
      <c r="D225" s="426">
        <v>1</v>
      </c>
      <c r="E225" s="426">
        <v>0</v>
      </c>
      <c r="F225" s="426">
        <v>0</v>
      </c>
      <c r="G225" s="427">
        <v>0</v>
      </c>
      <c r="H225" s="426">
        <v>0</v>
      </c>
      <c r="I225" s="426">
        <v>0</v>
      </c>
      <c r="J225" s="427">
        <v>0</v>
      </c>
      <c r="K225" s="426">
        <v>15</v>
      </c>
      <c r="L225" s="426">
        <v>0</v>
      </c>
      <c r="M225" s="426">
        <v>0</v>
      </c>
      <c r="N225" s="427">
        <v>0</v>
      </c>
      <c r="O225" s="426">
        <v>0</v>
      </c>
      <c r="P225" s="426">
        <v>0</v>
      </c>
      <c r="Q225" s="427">
        <v>0</v>
      </c>
      <c r="R225" s="426">
        <v>0</v>
      </c>
      <c r="S225" s="426">
        <v>0</v>
      </c>
      <c r="T225" s="428">
        <v>0</v>
      </c>
      <c r="U225" s="426">
        <v>0</v>
      </c>
      <c r="V225" s="426">
        <v>0</v>
      </c>
      <c r="W225" s="428">
        <v>0</v>
      </c>
      <c r="X225" s="426">
        <v>0</v>
      </c>
      <c r="Y225" s="426">
        <v>0</v>
      </c>
      <c r="Z225" s="428">
        <v>0</v>
      </c>
      <c r="AA225" s="426">
        <v>0</v>
      </c>
      <c r="AB225" s="426">
        <v>0</v>
      </c>
      <c r="AC225" s="428">
        <v>0</v>
      </c>
      <c r="AD225" s="426">
        <v>0</v>
      </c>
      <c r="AE225" s="426">
        <v>0</v>
      </c>
      <c r="AF225" s="428">
        <v>0</v>
      </c>
      <c r="AG225" s="426">
        <v>0</v>
      </c>
    </row>
    <row r="226" spans="2:33" x14ac:dyDescent="0.35">
      <c r="B226" s="424">
        <v>1440</v>
      </c>
      <c r="C226" s="424" t="s">
        <v>389</v>
      </c>
      <c r="D226" s="426">
        <v>0</v>
      </c>
      <c r="E226" s="426">
        <v>4</v>
      </c>
      <c r="F226" s="426">
        <v>0</v>
      </c>
      <c r="G226" s="427">
        <v>4</v>
      </c>
      <c r="H226" s="426">
        <v>4</v>
      </c>
      <c r="I226" s="426">
        <v>0</v>
      </c>
      <c r="J226" s="427">
        <v>4</v>
      </c>
      <c r="K226" s="426">
        <v>0</v>
      </c>
      <c r="L226" s="426">
        <v>33</v>
      </c>
      <c r="M226" s="426">
        <v>0</v>
      </c>
      <c r="N226" s="427">
        <v>33</v>
      </c>
      <c r="O226" s="426">
        <v>60</v>
      </c>
      <c r="P226" s="426">
        <v>0</v>
      </c>
      <c r="Q226" s="427">
        <v>60</v>
      </c>
      <c r="R226" s="426">
        <v>0</v>
      </c>
      <c r="S226" s="426">
        <v>0</v>
      </c>
      <c r="T226" s="428">
        <v>0</v>
      </c>
      <c r="U226" s="426">
        <v>0</v>
      </c>
      <c r="V226" s="426">
        <v>0</v>
      </c>
      <c r="W226" s="428">
        <v>0</v>
      </c>
      <c r="X226" s="426">
        <v>1</v>
      </c>
      <c r="Y226" s="426">
        <v>15</v>
      </c>
      <c r="Z226" s="428">
        <v>15</v>
      </c>
      <c r="AA226" s="426">
        <v>0</v>
      </c>
      <c r="AB226" s="426">
        <v>0</v>
      </c>
      <c r="AC226" s="428">
        <v>0</v>
      </c>
      <c r="AD226" s="426">
        <v>0</v>
      </c>
      <c r="AE226" s="426">
        <v>0</v>
      </c>
      <c r="AF226" s="428">
        <v>0</v>
      </c>
      <c r="AG226" s="426">
        <v>0</v>
      </c>
    </row>
    <row r="227" spans="2:33" x14ac:dyDescent="0.35">
      <c r="B227" s="424">
        <v>1467</v>
      </c>
      <c r="C227" s="424" t="s">
        <v>813</v>
      </c>
      <c r="D227" s="426">
        <v>0</v>
      </c>
      <c r="E227" s="426">
        <v>3</v>
      </c>
      <c r="F227" s="426">
        <v>0</v>
      </c>
      <c r="G227" s="427">
        <v>3</v>
      </c>
      <c r="H227" s="426">
        <v>3</v>
      </c>
      <c r="I227" s="426">
        <v>0</v>
      </c>
      <c r="J227" s="427">
        <v>3</v>
      </c>
      <c r="K227" s="426">
        <v>0</v>
      </c>
      <c r="L227" s="426">
        <v>15</v>
      </c>
      <c r="M227" s="426">
        <v>0</v>
      </c>
      <c r="N227" s="427">
        <v>15</v>
      </c>
      <c r="O227" s="426">
        <v>32.5</v>
      </c>
      <c r="P227" s="426">
        <v>0</v>
      </c>
      <c r="Q227" s="427">
        <v>32.5</v>
      </c>
      <c r="R227" s="426">
        <v>1</v>
      </c>
      <c r="S227" s="426">
        <v>15</v>
      </c>
      <c r="T227" s="428">
        <v>15</v>
      </c>
      <c r="U227" s="426">
        <v>0</v>
      </c>
      <c r="V227" s="426">
        <v>0</v>
      </c>
      <c r="W227" s="428">
        <v>0</v>
      </c>
      <c r="X227" s="426">
        <v>0</v>
      </c>
      <c r="Y227" s="426">
        <v>0</v>
      </c>
      <c r="Z227" s="428">
        <v>0</v>
      </c>
      <c r="AA227" s="426">
        <v>1</v>
      </c>
      <c r="AB227" s="426">
        <v>15</v>
      </c>
      <c r="AC227" s="428">
        <v>15</v>
      </c>
      <c r="AD227" s="426">
        <v>1</v>
      </c>
      <c r="AE227" s="426">
        <v>15</v>
      </c>
      <c r="AF227" s="428">
        <v>15</v>
      </c>
      <c r="AG227" s="426">
        <v>0</v>
      </c>
    </row>
    <row r="228" spans="2:33" x14ac:dyDescent="0.35">
      <c r="B228" s="424">
        <v>1718</v>
      </c>
      <c r="C228" s="424" t="s">
        <v>392</v>
      </c>
      <c r="D228" s="426">
        <v>0</v>
      </c>
      <c r="E228" s="426">
        <v>2</v>
      </c>
      <c r="F228" s="426">
        <v>0</v>
      </c>
      <c r="G228" s="427">
        <v>2</v>
      </c>
      <c r="H228" s="426">
        <v>2</v>
      </c>
      <c r="I228" s="426">
        <v>0</v>
      </c>
      <c r="J228" s="427">
        <v>2</v>
      </c>
      <c r="K228" s="426">
        <v>0</v>
      </c>
      <c r="L228" s="426">
        <v>30</v>
      </c>
      <c r="M228" s="426">
        <v>0</v>
      </c>
      <c r="N228" s="427">
        <v>30</v>
      </c>
      <c r="O228" s="426">
        <v>30</v>
      </c>
      <c r="P228" s="426">
        <v>0</v>
      </c>
      <c r="Q228" s="427">
        <v>30</v>
      </c>
      <c r="R228" s="426">
        <v>0</v>
      </c>
      <c r="S228" s="426">
        <v>0</v>
      </c>
      <c r="T228" s="428">
        <v>0</v>
      </c>
      <c r="U228" s="426">
        <v>0</v>
      </c>
      <c r="V228" s="426">
        <v>0</v>
      </c>
      <c r="W228" s="428">
        <v>0</v>
      </c>
      <c r="X228" s="426">
        <v>0</v>
      </c>
      <c r="Y228" s="426">
        <v>0</v>
      </c>
      <c r="Z228" s="428">
        <v>0</v>
      </c>
      <c r="AA228" s="426">
        <v>0</v>
      </c>
      <c r="AB228" s="426">
        <v>0</v>
      </c>
      <c r="AC228" s="428">
        <v>0</v>
      </c>
      <c r="AD228" s="426">
        <v>0</v>
      </c>
      <c r="AE228" s="426">
        <v>0</v>
      </c>
      <c r="AF228" s="428">
        <v>0</v>
      </c>
      <c r="AG228" s="426">
        <v>0</v>
      </c>
    </row>
    <row r="229" spans="2:33" x14ac:dyDescent="0.35">
      <c r="B229" s="424">
        <v>1720</v>
      </c>
      <c r="C229" s="424" t="s">
        <v>393</v>
      </c>
      <c r="D229" s="426">
        <v>0</v>
      </c>
      <c r="E229" s="426">
        <v>1</v>
      </c>
      <c r="F229" s="426">
        <v>0</v>
      </c>
      <c r="G229" s="427">
        <v>1</v>
      </c>
      <c r="H229" s="426">
        <v>1</v>
      </c>
      <c r="I229" s="426">
        <v>0</v>
      </c>
      <c r="J229" s="427">
        <v>1</v>
      </c>
      <c r="K229" s="426">
        <v>0</v>
      </c>
      <c r="L229" s="426">
        <v>15</v>
      </c>
      <c r="M229" s="426">
        <v>0</v>
      </c>
      <c r="N229" s="427">
        <v>15</v>
      </c>
      <c r="O229" s="426">
        <v>15</v>
      </c>
      <c r="P229" s="426">
        <v>0</v>
      </c>
      <c r="Q229" s="427">
        <v>15</v>
      </c>
      <c r="R229" s="426">
        <v>1</v>
      </c>
      <c r="S229" s="426">
        <v>15</v>
      </c>
      <c r="T229" s="428">
        <v>15</v>
      </c>
      <c r="U229" s="426">
        <v>0</v>
      </c>
      <c r="V229" s="426">
        <v>0</v>
      </c>
      <c r="W229" s="428">
        <v>0</v>
      </c>
      <c r="X229" s="426">
        <v>0</v>
      </c>
      <c r="Y229" s="426">
        <v>0</v>
      </c>
      <c r="Z229" s="428">
        <v>0</v>
      </c>
      <c r="AA229" s="426">
        <v>0</v>
      </c>
      <c r="AB229" s="426">
        <v>0</v>
      </c>
      <c r="AC229" s="428">
        <v>0</v>
      </c>
      <c r="AD229" s="426">
        <v>0</v>
      </c>
      <c r="AE229" s="426">
        <v>0</v>
      </c>
      <c r="AF229" s="428">
        <v>0</v>
      </c>
      <c r="AG229" s="426">
        <v>0</v>
      </c>
    </row>
    <row r="230" spans="2:33" x14ac:dyDescent="0.35">
      <c r="B230" s="424">
        <v>1811</v>
      </c>
      <c r="C230" s="424" t="s">
        <v>1215</v>
      </c>
      <c r="D230" s="426">
        <v>0</v>
      </c>
      <c r="E230" s="426">
        <v>2</v>
      </c>
      <c r="F230" s="426">
        <v>0</v>
      </c>
      <c r="G230" s="427">
        <v>2</v>
      </c>
      <c r="H230" s="426">
        <v>2</v>
      </c>
      <c r="I230" s="426">
        <v>0</v>
      </c>
      <c r="J230" s="427">
        <v>2</v>
      </c>
      <c r="K230" s="426">
        <v>0</v>
      </c>
      <c r="L230" s="426">
        <v>0</v>
      </c>
      <c r="M230" s="426">
        <v>0</v>
      </c>
      <c r="N230" s="427">
        <v>0</v>
      </c>
      <c r="O230" s="426">
        <v>30</v>
      </c>
      <c r="P230" s="426">
        <v>0</v>
      </c>
      <c r="Q230" s="427">
        <v>30</v>
      </c>
      <c r="R230" s="426">
        <v>0</v>
      </c>
      <c r="S230" s="426">
        <v>0</v>
      </c>
      <c r="T230" s="428">
        <v>0</v>
      </c>
      <c r="U230" s="426">
        <v>0</v>
      </c>
      <c r="V230" s="426">
        <v>0</v>
      </c>
      <c r="W230" s="428">
        <v>0</v>
      </c>
      <c r="X230" s="426">
        <v>0</v>
      </c>
      <c r="Y230" s="426">
        <v>0</v>
      </c>
      <c r="Z230" s="428">
        <v>0</v>
      </c>
      <c r="AA230" s="426">
        <v>0</v>
      </c>
      <c r="AB230" s="426">
        <v>0</v>
      </c>
      <c r="AC230" s="428">
        <v>0</v>
      </c>
      <c r="AD230" s="426">
        <v>0</v>
      </c>
      <c r="AE230" s="426">
        <v>0</v>
      </c>
      <c r="AF230" s="428">
        <v>0</v>
      </c>
      <c r="AG230" s="426">
        <v>0</v>
      </c>
    </row>
    <row r="231" spans="2:33" x14ac:dyDescent="0.35">
      <c r="B231" s="424">
        <v>1996</v>
      </c>
      <c r="C231" s="424" t="s">
        <v>1216</v>
      </c>
      <c r="D231" s="426">
        <v>0</v>
      </c>
      <c r="E231" s="426">
        <v>1</v>
      </c>
      <c r="F231" s="426">
        <v>0</v>
      </c>
      <c r="G231" s="427">
        <v>1</v>
      </c>
      <c r="H231" s="426">
        <v>1</v>
      </c>
      <c r="I231" s="426">
        <v>0</v>
      </c>
      <c r="J231" s="427">
        <v>1</v>
      </c>
      <c r="K231" s="426">
        <v>0</v>
      </c>
      <c r="L231" s="426">
        <v>15</v>
      </c>
      <c r="M231" s="426">
        <v>0</v>
      </c>
      <c r="N231" s="427">
        <v>15</v>
      </c>
      <c r="O231" s="426">
        <v>15</v>
      </c>
      <c r="P231" s="426">
        <v>0</v>
      </c>
      <c r="Q231" s="427">
        <v>15</v>
      </c>
      <c r="R231" s="426">
        <v>0</v>
      </c>
      <c r="S231" s="426">
        <v>0</v>
      </c>
      <c r="T231" s="428">
        <v>0</v>
      </c>
      <c r="U231" s="426">
        <v>0</v>
      </c>
      <c r="V231" s="426">
        <v>0</v>
      </c>
      <c r="W231" s="428">
        <v>0</v>
      </c>
      <c r="X231" s="426">
        <v>0</v>
      </c>
      <c r="Y231" s="426">
        <v>0</v>
      </c>
      <c r="Z231" s="428">
        <v>0</v>
      </c>
      <c r="AA231" s="426">
        <v>0</v>
      </c>
      <c r="AB231" s="426">
        <v>0</v>
      </c>
      <c r="AC231" s="428">
        <v>0</v>
      </c>
      <c r="AD231" s="426">
        <v>0</v>
      </c>
      <c r="AE231" s="426">
        <v>0</v>
      </c>
      <c r="AF231" s="428">
        <v>0</v>
      </c>
      <c r="AG231" s="426">
        <v>0</v>
      </c>
    </row>
    <row r="232" spans="2:33" x14ac:dyDescent="0.35">
      <c r="B232" s="424">
        <v>2000</v>
      </c>
      <c r="C232" s="424" t="s">
        <v>1217</v>
      </c>
      <c r="D232" s="426">
        <v>0</v>
      </c>
      <c r="E232" s="426">
        <v>1</v>
      </c>
      <c r="F232" s="426">
        <v>0</v>
      </c>
      <c r="G232" s="427">
        <v>1</v>
      </c>
      <c r="H232" s="426">
        <v>1</v>
      </c>
      <c r="I232" s="426">
        <v>0</v>
      </c>
      <c r="J232" s="427">
        <v>1</v>
      </c>
      <c r="K232" s="426">
        <v>0</v>
      </c>
      <c r="L232" s="426">
        <v>15</v>
      </c>
      <c r="M232" s="426">
        <v>0</v>
      </c>
      <c r="N232" s="427">
        <v>15</v>
      </c>
      <c r="O232" s="426">
        <v>15</v>
      </c>
      <c r="P232" s="426">
        <v>0</v>
      </c>
      <c r="Q232" s="427">
        <v>15</v>
      </c>
      <c r="R232" s="426">
        <v>0</v>
      </c>
      <c r="S232" s="426">
        <v>0</v>
      </c>
      <c r="T232" s="428">
        <v>0</v>
      </c>
      <c r="U232" s="426">
        <v>0</v>
      </c>
      <c r="V232" s="426">
        <v>0</v>
      </c>
      <c r="W232" s="428">
        <v>0</v>
      </c>
      <c r="X232" s="426">
        <v>0</v>
      </c>
      <c r="Y232" s="426">
        <v>0</v>
      </c>
      <c r="Z232" s="428">
        <v>0</v>
      </c>
      <c r="AA232" s="426">
        <v>0</v>
      </c>
      <c r="AB232" s="426">
        <v>0</v>
      </c>
      <c r="AC232" s="428">
        <v>0</v>
      </c>
      <c r="AD232" s="426">
        <v>0</v>
      </c>
      <c r="AE232" s="426">
        <v>0</v>
      </c>
      <c r="AF232" s="428">
        <v>0</v>
      </c>
      <c r="AG232" s="426">
        <v>0</v>
      </c>
    </row>
    <row r="233" spans="2:33" x14ac:dyDescent="0.35">
      <c r="B233" s="424">
        <v>2038</v>
      </c>
      <c r="C233" s="424" t="s">
        <v>397</v>
      </c>
      <c r="D233" s="426">
        <v>0</v>
      </c>
      <c r="E233" s="426">
        <v>2</v>
      </c>
      <c r="F233" s="426">
        <v>0</v>
      </c>
      <c r="G233" s="427">
        <v>2</v>
      </c>
      <c r="H233" s="426">
        <v>2</v>
      </c>
      <c r="I233" s="426">
        <v>0</v>
      </c>
      <c r="J233" s="427">
        <v>2</v>
      </c>
      <c r="K233" s="426">
        <v>0</v>
      </c>
      <c r="L233" s="426">
        <v>0</v>
      </c>
      <c r="M233" s="426">
        <v>0</v>
      </c>
      <c r="N233" s="427">
        <v>0</v>
      </c>
      <c r="O233" s="426">
        <v>30</v>
      </c>
      <c r="P233" s="426">
        <v>0</v>
      </c>
      <c r="Q233" s="427">
        <v>30</v>
      </c>
      <c r="R233" s="426">
        <v>0</v>
      </c>
      <c r="S233" s="426">
        <v>0</v>
      </c>
      <c r="T233" s="428">
        <v>0</v>
      </c>
      <c r="U233" s="426">
        <v>0</v>
      </c>
      <c r="V233" s="426">
        <v>0</v>
      </c>
      <c r="W233" s="428">
        <v>0</v>
      </c>
      <c r="X233" s="426">
        <v>0</v>
      </c>
      <c r="Y233" s="426">
        <v>0</v>
      </c>
      <c r="Z233" s="428">
        <v>0</v>
      </c>
      <c r="AA233" s="426">
        <v>0</v>
      </c>
      <c r="AB233" s="426">
        <v>0</v>
      </c>
      <c r="AC233" s="428">
        <v>0</v>
      </c>
      <c r="AD233" s="426">
        <v>0</v>
      </c>
      <c r="AE233" s="426">
        <v>0</v>
      </c>
      <c r="AF233" s="428">
        <v>0</v>
      </c>
      <c r="AG233" s="426">
        <v>0</v>
      </c>
    </row>
    <row r="234" spans="2:33" x14ac:dyDescent="0.35">
      <c r="B234" s="424">
        <v>2101</v>
      </c>
      <c r="C234" s="424" t="s">
        <v>814</v>
      </c>
      <c r="D234" s="426">
        <v>0</v>
      </c>
      <c r="E234" s="426">
        <v>3</v>
      </c>
      <c r="F234" s="426">
        <v>0</v>
      </c>
      <c r="G234" s="427">
        <v>3</v>
      </c>
      <c r="H234" s="426">
        <v>2</v>
      </c>
      <c r="I234" s="426">
        <v>0</v>
      </c>
      <c r="J234" s="427">
        <v>2</v>
      </c>
      <c r="K234" s="426">
        <v>0</v>
      </c>
      <c r="L234" s="426">
        <v>45</v>
      </c>
      <c r="M234" s="426">
        <v>0</v>
      </c>
      <c r="N234" s="427">
        <v>45</v>
      </c>
      <c r="O234" s="426">
        <v>30</v>
      </c>
      <c r="P234" s="426">
        <v>0</v>
      </c>
      <c r="Q234" s="427">
        <v>30</v>
      </c>
      <c r="R234" s="426">
        <v>0</v>
      </c>
      <c r="S234" s="426">
        <v>0</v>
      </c>
      <c r="T234" s="428">
        <v>0</v>
      </c>
      <c r="U234" s="426">
        <v>0</v>
      </c>
      <c r="V234" s="426">
        <v>0</v>
      </c>
      <c r="W234" s="428">
        <v>0</v>
      </c>
      <c r="X234" s="426">
        <v>0</v>
      </c>
      <c r="Y234" s="426">
        <v>0</v>
      </c>
      <c r="Z234" s="428">
        <v>0</v>
      </c>
      <c r="AA234" s="426">
        <v>0</v>
      </c>
      <c r="AB234" s="426">
        <v>0</v>
      </c>
      <c r="AC234" s="428">
        <v>0</v>
      </c>
      <c r="AD234" s="426">
        <v>0</v>
      </c>
      <c r="AE234" s="426">
        <v>0</v>
      </c>
      <c r="AF234" s="428">
        <v>0</v>
      </c>
      <c r="AG234" s="426">
        <v>0</v>
      </c>
    </row>
    <row r="235" spans="2:33" x14ac:dyDescent="0.35">
      <c r="B235" s="424">
        <v>2139</v>
      </c>
      <c r="C235" s="424" t="s">
        <v>399</v>
      </c>
      <c r="D235" s="426">
        <v>0</v>
      </c>
      <c r="E235" s="426">
        <v>1</v>
      </c>
      <c r="F235" s="426">
        <v>0</v>
      </c>
      <c r="G235" s="427">
        <v>1</v>
      </c>
      <c r="H235" s="426">
        <v>1</v>
      </c>
      <c r="I235" s="426">
        <v>0</v>
      </c>
      <c r="J235" s="427">
        <v>1</v>
      </c>
      <c r="K235" s="426">
        <v>0</v>
      </c>
      <c r="L235" s="426">
        <v>0</v>
      </c>
      <c r="M235" s="426">
        <v>0</v>
      </c>
      <c r="N235" s="427">
        <v>0</v>
      </c>
      <c r="O235" s="426">
        <v>15</v>
      </c>
      <c r="P235" s="426">
        <v>0</v>
      </c>
      <c r="Q235" s="427">
        <v>15</v>
      </c>
      <c r="R235" s="426">
        <v>0</v>
      </c>
      <c r="S235" s="426">
        <v>0</v>
      </c>
      <c r="T235" s="428">
        <v>0</v>
      </c>
      <c r="U235" s="426">
        <v>0</v>
      </c>
      <c r="V235" s="426">
        <v>0</v>
      </c>
      <c r="W235" s="428">
        <v>0</v>
      </c>
      <c r="X235" s="426">
        <v>1</v>
      </c>
      <c r="Y235" s="426">
        <v>0</v>
      </c>
      <c r="Z235" s="428">
        <v>15</v>
      </c>
      <c r="AA235" s="426">
        <v>0</v>
      </c>
      <c r="AB235" s="426">
        <v>0</v>
      </c>
      <c r="AC235" s="428">
        <v>0</v>
      </c>
      <c r="AD235" s="426">
        <v>0</v>
      </c>
      <c r="AE235" s="426">
        <v>0</v>
      </c>
      <c r="AF235" s="428">
        <v>0</v>
      </c>
      <c r="AG235" s="426">
        <v>0</v>
      </c>
    </row>
    <row r="236" spans="2:33" x14ac:dyDescent="0.35">
      <c r="B236" s="424">
        <v>2143</v>
      </c>
      <c r="C236" s="424" t="s">
        <v>400</v>
      </c>
      <c r="D236" s="426">
        <v>0</v>
      </c>
      <c r="E236" s="426">
        <v>1</v>
      </c>
      <c r="F236" s="426">
        <v>0</v>
      </c>
      <c r="G236" s="427">
        <v>1</v>
      </c>
      <c r="H236" s="426">
        <v>0</v>
      </c>
      <c r="I236" s="426">
        <v>0</v>
      </c>
      <c r="J236" s="427">
        <v>0</v>
      </c>
      <c r="K236" s="426">
        <v>0</v>
      </c>
      <c r="L236" s="426">
        <v>15</v>
      </c>
      <c r="M236" s="426">
        <v>0</v>
      </c>
      <c r="N236" s="427">
        <v>15</v>
      </c>
      <c r="O236" s="426">
        <v>0</v>
      </c>
      <c r="P236" s="426">
        <v>0</v>
      </c>
      <c r="Q236" s="427">
        <v>0</v>
      </c>
      <c r="R236" s="426">
        <v>0</v>
      </c>
      <c r="S236" s="426">
        <v>0</v>
      </c>
      <c r="T236" s="428">
        <v>0</v>
      </c>
      <c r="U236" s="426">
        <v>1</v>
      </c>
      <c r="V236" s="426">
        <v>15</v>
      </c>
      <c r="W236" s="428">
        <v>0</v>
      </c>
      <c r="X236" s="426">
        <v>0</v>
      </c>
      <c r="Y236" s="426">
        <v>0</v>
      </c>
      <c r="Z236" s="428">
        <v>0</v>
      </c>
      <c r="AA236" s="426">
        <v>0</v>
      </c>
      <c r="AB236" s="426">
        <v>0</v>
      </c>
      <c r="AC236" s="428">
        <v>0</v>
      </c>
      <c r="AD236" s="426">
        <v>0</v>
      </c>
      <c r="AE236" s="426">
        <v>0</v>
      </c>
      <c r="AF236" s="428">
        <v>0</v>
      </c>
      <c r="AG236" s="426">
        <v>0</v>
      </c>
    </row>
    <row r="237" spans="2:33" x14ac:dyDescent="0.35">
      <c r="B237" s="424">
        <v>2262</v>
      </c>
      <c r="C237" s="424" t="s">
        <v>402</v>
      </c>
      <c r="D237" s="426">
        <v>3</v>
      </c>
      <c r="E237" s="426">
        <v>6</v>
      </c>
      <c r="F237" s="426">
        <v>1</v>
      </c>
      <c r="G237" s="427">
        <v>7</v>
      </c>
      <c r="H237" s="426">
        <v>2</v>
      </c>
      <c r="I237" s="426">
        <v>1</v>
      </c>
      <c r="J237" s="427">
        <v>3</v>
      </c>
      <c r="K237" s="426">
        <v>45</v>
      </c>
      <c r="L237" s="426">
        <v>90</v>
      </c>
      <c r="M237" s="426">
        <v>15</v>
      </c>
      <c r="N237" s="427">
        <v>105</v>
      </c>
      <c r="O237" s="426">
        <v>30</v>
      </c>
      <c r="P237" s="426">
        <v>15</v>
      </c>
      <c r="Q237" s="427">
        <v>45</v>
      </c>
      <c r="R237" s="426">
        <v>1</v>
      </c>
      <c r="S237" s="426">
        <v>15</v>
      </c>
      <c r="T237" s="428">
        <v>15</v>
      </c>
      <c r="U237" s="426">
        <v>1</v>
      </c>
      <c r="V237" s="426">
        <v>15</v>
      </c>
      <c r="W237" s="428">
        <v>0</v>
      </c>
      <c r="X237" s="426">
        <v>2</v>
      </c>
      <c r="Y237" s="426">
        <v>30</v>
      </c>
      <c r="Z237" s="428">
        <v>15</v>
      </c>
      <c r="AA237" s="426">
        <v>0</v>
      </c>
      <c r="AB237" s="426">
        <v>0</v>
      </c>
      <c r="AC237" s="428">
        <v>0</v>
      </c>
      <c r="AD237" s="426">
        <v>0</v>
      </c>
      <c r="AE237" s="426">
        <v>0</v>
      </c>
      <c r="AF237" s="428">
        <v>0</v>
      </c>
      <c r="AG237" s="426">
        <v>0</v>
      </c>
    </row>
    <row r="238" spans="2:33" x14ac:dyDescent="0.35">
      <c r="B238" s="424">
        <v>2276</v>
      </c>
      <c r="C238" s="424" t="s">
        <v>1218</v>
      </c>
      <c r="D238" s="426">
        <v>0</v>
      </c>
      <c r="E238" s="426">
        <v>1</v>
      </c>
      <c r="F238" s="426">
        <v>0</v>
      </c>
      <c r="G238" s="427">
        <v>1</v>
      </c>
      <c r="H238" s="426">
        <v>1</v>
      </c>
      <c r="I238" s="426">
        <v>0</v>
      </c>
      <c r="J238" s="427">
        <v>1</v>
      </c>
      <c r="K238" s="426">
        <v>0</v>
      </c>
      <c r="L238" s="426">
        <v>15</v>
      </c>
      <c r="M238" s="426">
        <v>0</v>
      </c>
      <c r="N238" s="427">
        <v>15</v>
      </c>
      <c r="O238" s="426">
        <v>15</v>
      </c>
      <c r="P238" s="426">
        <v>0</v>
      </c>
      <c r="Q238" s="427">
        <v>15</v>
      </c>
      <c r="R238" s="426">
        <v>0</v>
      </c>
      <c r="S238" s="426">
        <v>0</v>
      </c>
      <c r="T238" s="428">
        <v>0</v>
      </c>
      <c r="U238" s="426">
        <v>1</v>
      </c>
      <c r="V238" s="426">
        <v>15</v>
      </c>
      <c r="W238" s="428">
        <v>15</v>
      </c>
      <c r="X238" s="426">
        <v>0</v>
      </c>
      <c r="Y238" s="426">
        <v>0</v>
      </c>
      <c r="Z238" s="428">
        <v>0</v>
      </c>
      <c r="AA238" s="426">
        <v>0</v>
      </c>
      <c r="AB238" s="426">
        <v>0</v>
      </c>
      <c r="AC238" s="428">
        <v>0</v>
      </c>
      <c r="AD238" s="426">
        <v>0</v>
      </c>
      <c r="AE238" s="426">
        <v>0</v>
      </c>
      <c r="AF238" s="428">
        <v>0</v>
      </c>
      <c r="AG238" s="426">
        <v>0</v>
      </c>
    </row>
    <row r="239" spans="2:33" x14ac:dyDescent="0.35">
      <c r="B239" s="424">
        <v>2353</v>
      </c>
      <c r="C239" s="424" t="s">
        <v>404</v>
      </c>
      <c r="D239" s="426">
        <v>0</v>
      </c>
      <c r="E239" s="426">
        <v>1</v>
      </c>
      <c r="F239" s="426">
        <v>0</v>
      </c>
      <c r="G239" s="427">
        <v>1</v>
      </c>
      <c r="H239" s="426">
        <v>1</v>
      </c>
      <c r="I239" s="426">
        <v>0</v>
      </c>
      <c r="J239" s="427">
        <v>1</v>
      </c>
      <c r="K239" s="426">
        <v>0</v>
      </c>
      <c r="L239" s="426">
        <v>0</v>
      </c>
      <c r="M239" s="426">
        <v>0</v>
      </c>
      <c r="N239" s="427">
        <v>0</v>
      </c>
      <c r="O239" s="426">
        <v>15</v>
      </c>
      <c r="P239" s="426">
        <v>0</v>
      </c>
      <c r="Q239" s="427">
        <v>15</v>
      </c>
      <c r="R239" s="426">
        <v>0</v>
      </c>
      <c r="S239" s="426">
        <v>0</v>
      </c>
      <c r="T239" s="428">
        <v>0</v>
      </c>
      <c r="U239" s="426">
        <v>0</v>
      </c>
      <c r="V239" s="426">
        <v>0</v>
      </c>
      <c r="W239" s="428">
        <v>0</v>
      </c>
      <c r="X239" s="426">
        <v>0</v>
      </c>
      <c r="Y239" s="426">
        <v>0</v>
      </c>
      <c r="Z239" s="428">
        <v>0</v>
      </c>
      <c r="AA239" s="426">
        <v>0</v>
      </c>
      <c r="AB239" s="426">
        <v>0</v>
      </c>
      <c r="AC239" s="428">
        <v>0</v>
      </c>
      <c r="AD239" s="426">
        <v>0</v>
      </c>
      <c r="AE239" s="426">
        <v>0</v>
      </c>
      <c r="AF239" s="428">
        <v>0</v>
      </c>
      <c r="AG239" s="426">
        <v>0</v>
      </c>
    </row>
    <row r="240" spans="2:33" x14ac:dyDescent="0.35">
      <c r="B240" s="424">
        <v>2575</v>
      </c>
      <c r="C240" s="424" t="s">
        <v>405</v>
      </c>
      <c r="D240" s="426">
        <v>7</v>
      </c>
      <c r="E240" s="426">
        <v>22</v>
      </c>
      <c r="F240" s="426">
        <v>0</v>
      </c>
      <c r="G240" s="427">
        <v>22</v>
      </c>
      <c r="H240" s="426">
        <v>8</v>
      </c>
      <c r="I240" s="426">
        <v>0</v>
      </c>
      <c r="J240" s="427">
        <v>8</v>
      </c>
      <c r="K240" s="426">
        <v>105</v>
      </c>
      <c r="L240" s="426">
        <v>330</v>
      </c>
      <c r="M240" s="426">
        <v>0</v>
      </c>
      <c r="N240" s="427">
        <v>330</v>
      </c>
      <c r="O240" s="426">
        <v>120</v>
      </c>
      <c r="P240" s="426">
        <v>0</v>
      </c>
      <c r="Q240" s="427">
        <v>120</v>
      </c>
      <c r="R240" s="426">
        <v>1</v>
      </c>
      <c r="S240" s="426">
        <v>15</v>
      </c>
      <c r="T240" s="428">
        <v>0</v>
      </c>
      <c r="U240" s="426">
        <v>0</v>
      </c>
      <c r="V240" s="426">
        <v>0</v>
      </c>
      <c r="W240" s="428">
        <v>0</v>
      </c>
      <c r="X240" s="426">
        <v>1</v>
      </c>
      <c r="Y240" s="426">
        <v>15</v>
      </c>
      <c r="Z240" s="428">
        <v>15</v>
      </c>
      <c r="AA240" s="426">
        <v>1</v>
      </c>
      <c r="AB240" s="426">
        <v>15</v>
      </c>
      <c r="AC240" s="428">
        <v>0</v>
      </c>
      <c r="AD240" s="426">
        <v>0</v>
      </c>
      <c r="AE240" s="426">
        <v>0</v>
      </c>
      <c r="AF240" s="428">
        <v>0</v>
      </c>
      <c r="AG240" s="426">
        <v>1</v>
      </c>
    </row>
    <row r="241" spans="2:33" x14ac:dyDescent="0.35">
      <c r="B241" s="424">
        <v>2580</v>
      </c>
      <c r="C241" s="424" t="s">
        <v>1259</v>
      </c>
      <c r="D241" s="426">
        <v>9</v>
      </c>
      <c r="E241" s="426">
        <v>20</v>
      </c>
      <c r="F241" s="426">
        <v>0</v>
      </c>
      <c r="G241" s="427">
        <v>20</v>
      </c>
      <c r="H241" s="426">
        <v>15</v>
      </c>
      <c r="I241" s="426">
        <v>0</v>
      </c>
      <c r="J241" s="427">
        <v>15</v>
      </c>
      <c r="K241" s="426">
        <v>135</v>
      </c>
      <c r="L241" s="426">
        <v>300</v>
      </c>
      <c r="M241" s="426">
        <v>0</v>
      </c>
      <c r="N241" s="427">
        <v>300</v>
      </c>
      <c r="O241" s="426">
        <v>225</v>
      </c>
      <c r="P241" s="426">
        <v>0</v>
      </c>
      <c r="Q241" s="427">
        <v>225</v>
      </c>
      <c r="R241" s="426">
        <v>0</v>
      </c>
      <c r="S241" s="426">
        <v>0</v>
      </c>
      <c r="T241" s="428">
        <v>0</v>
      </c>
      <c r="U241" s="426">
        <v>3</v>
      </c>
      <c r="V241" s="426">
        <v>45</v>
      </c>
      <c r="W241" s="428">
        <v>30</v>
      </c>
      <c r="X241" s="426">
        <v>5</v>
      </c>
      <c r="Y241" s="426">
        <v>75</v>
      </c>
      <c r="Z241" s="428">
        <v>45</v>
      </c>
      <c r="AA241" s="426">
        <v>0</v>
      </c>
      <c r="AB241" s="426">
        <v>0</v>
      </c>
      <c r="AC241" s="428">
        <v>0</v>
      </c>
      <c r="AD241" s="426">
        <v>0</v>
      </c>
      <c r="AE241" s="426">
        <v>0</v>
      </c>
      <c r="AF241" s="428">
        <v>0</v>
      </c>
      <c r="AG241" s="426">
        <v>0</v>
      </c>
    </row>
    <row r="242" spans="2:33" x14ac:dyDescent="0.35">
      <c r="B242" s="424">
        <v>2596</v>
      </c>
      <c r="C242" s="424" t="s">
        <v>1260</v>
      </c>
      <c r="D242" s="426">
        <v>1</v>
      </c>
      <c r="E242" s="426">
        <v>29</v>
      </c>
      <c r="F242" s="426">
        <v>1</v>
      </c>
      <c r="G242" s="427">
        <v>30</v>
      </c>
      <c r="H242" s="426">
        <v>22</v>
      </c>
      <c r="I242" s="426">
        <v>0</v>
      </c>
      <c r="J242" s="427">
        <v>22</v>
      </c>
      <c r="K242" s="426">
        <v>15</v>
      </c>
      <c r="L242" s="426">
        <v>393</v>
      </c>
      <c r="M242" s="426">
        <v>15</v>
      </c>
      <c r="N242" s="427">
        <v>408</v>
      </c>
      <c r="O242" s="426">
        <v>313</v>
      </c>
      <c r="P242" s="426">
        <v>0</v>
      </c>
      <c r="Q242" s="427">
        <v>313</v>
      </c>
      <c r="R242" s="426">
        <v>2</v>
      </c>
      <c r="S242" s="426">
        <v>30</v>
      </c>
      <c r="T242" s="428">
        <v>15</v>
      </c>
      <c r="U242" s="426">
        <v>3</v>
      </c>
      <c r="V242" s="426">
        <v>45</v>
      </c>
      <c r="W242" s="428">
        <v>30</v>
      </c>
      <c r="X242" s="426">
        <v>2</v>
      </c>
      <c r="Y242" s="426">
        <v>24</v>
      </c>
      <c r="Z242" s="428">
        <v>15</v>
      </c>
      <c r="AA242" s="426">
        <v>0</v>
      </c>
      <c r="AB242" s="426">
        <v>0</v>
      </c>
      <c r="AC242" s="428">
        <v>0</v>
      </c>
      <c r="AD242" s="426">
        <v>0</v>
      </c>
      <c r="AE242" s="426">
        <v>0</v>
      </c>
      <c r="AF242" s="428">
        <v>0</v>
      </c>
      <c r="AG242" s="426">
        <v>1</v>
      </c>
    </row>
    <row r="243" spans="2:33" x14ac:dyDescent="0.35">
      <c r="B243" s="424">
        <v>2599</v>
      </c>
      <c r="C243" s="424" t="s">
        <v>407</v>
      </c>
      <c r="D243" s="426">
        <v>15</v>
      </c>
      <c r="E243" s="426">
        <v>39</v>
      </c>
      <c r="F243" s="426">
        <v>0</v>
      </c>
      <c r="G243" s="427">
        <v>39</v>
      </c>
      <c r="H243" s="426">
        <v>10</v>
      </c>
      <c r="I243" s="426">
        <v>0</v>
      </c>
      <c r="J243" s="427">
        <v>10</v>
      </c>
      <c r="K243" s="426">
        <v>225</v>
      </c>
      <c r="L243" s="426">
        <v>585</v>
      </c>
      <c r="M243" s="426">
        <v>0</v>
      </c>
      <c r="N243" s="427">
        <v>585</v>
      </c>
      <c r="O243" s="426">
        <v>150</v>
      </c>
      <c r="P243" s="426">
        <v>0</v>
      </c>
      <c r="Q243" s="427">
        <v>150</v>
      </c>
      <c r="R243" s="426">
        <v>0</v>
      </c>
      <c r="S243" s="426">
        <v>0</v>
      </c>
      <c r="T243" s="428">
        <v>0</v>
      </c>
      <c r="U243" s="426">
        <v>4</v>
      </c>
      <c r="V243" s="426">
        <v>60</v>
      </c>
      <c r="W243" s="428">
        <v>30</v>
      </c>
      <c r="X243" s="426">
        <v>26</v>
      </c>
      <c r="Y243" s="426">
        <v>390</v>
      </c>
      <c r="Z243" s="428">
        <v>90</v>
      </c>
      <c r="AA243" s="426">
        <v>10</v>
      </c>
      <c r="AB243" s="426">
        <v>150</v>
      </c>
      <c r="AC243" s="428">
        <v>0</v>
      </c>
      <c r="AD243" s="426">
        <v>0</v>
      </c>
      <c r="AE243" s="426">
        <v>0</v>
      </c>
      <c r="AF243" s="428">
        <v>0</v>
      </c>
      <c r="AG243" s="426">
        <v>0</v>
      </c>
    </row>
    <row r="244" spans="2:33" x14ac:dyDescent="0.35">
      <c r="B244" s="424">
        <v>2600</v>
      </c>
      <c r="C244" s="424" t="s">
        <v>408</v>
      </c>
      <c r="D244" s="426">
        <v>3</v>
      </c>
      <c r="E244" s="426">
        <v>5</v>
      </c>
      <c r="F244" s="426">
        <v>0</v>
      </c>
      <c r="G244" s="427">
        <v>5</v>
      </c>
      <c r="H244" s="426">
        <v>0</v>
      </c>
      <c r="I244" s="426">
        <v>0</v>
      </c>
      <c r="J244" s="427">
        <v>0</v>
      </c>
      <c r="K244" s="426">
        <v>40</v>
      </c>
      <c r="L244" s="426">
        <v>69</v>
      </c>
      <c r="M244" s="426">
        <v>0</v>
      </c>
      <c r="N244" s="427">
        <v>69</v>
      </c>
      <c r="O244" s="426">
        <v>0</v>
      </c>
      <c r="P244" s="426">
        <v>0</v>
      </c>
      <c r="Q244" s="427">
        <v>0</v>
      </c>
      <c r="R244" s="426">
        <v>1</v>
      </c>
      <c r="S244" s="426">
        <v>15</v>
      </c>
      <c r="T244" s="428">
        <v>0</v>
      </c>
      <c r="U244" s="426">
        <v>0</v>
      </c>
      <c r="V244" s="426">
        <v>0</v>
      </c>
      <c r="W244" s="428">
        <v>0</v>
      </c>
      <c r="X244" s="426">
        <v>3</v>
      </c>
      <c r="Y244" s="426">
        <v>39</v>
      </c>
      <c r="Z244" s="428">
        <v>0</v>
      </c>
      <c r="AA244" s="426">
        <v>1</v>
      </c>
      <c r="AB244" s="426">
        <v>15</v>
      </c>
      <c r="AC244" s="428">
        <v>0</v>
      </c>
      <c r="AD244" s="426">
        <v>0</v>
      </c>
      <c r="AE244" s="426">
        <v>0</v>
      </c>
      <c r="AF244" s="428">
        <v>0</v>
      </c>
      <c r="AG244" s="426">
        <v>0</v>
      </c>
    </row>
    <row r="245" spans="2:33" x14ac:dyDescent="0.35">
      <c r="B245" s="424">
        <v>2601</v>
      </c>
      <c r="C245" s="424" t="s">
        <v>409</v>
      </c>
      <c r="D245" s="426">
        <v>2</v>
      </c>
      <c r="E245" s="426">
        <v>12</v>
      </c>
      <c r="F245" s="426">
        <v>0</v>
      </c>
      <c r="G245" s="427">
        <v>12</v>
      </c>
      <c r="H245" s="426">
        <v>9</v>
      </c>
      <c r="I245" s="426">
        <v>0</v>
      </c>
      <c r="J245" s="427">
        <v>9</v>
      </c>
      <c r="K245" s="426">
        <v>30</v>
      </c>
      <c r="L245" s="426">
        <v>174</v>
      </c>
      <c r="M245" s="426">
        <v>0</v>
      </c>
      <c r="N245" s="427">
        <v>174</v>
      </c>
      <c r="O245" s="426">
        <v>135</v>
      </c>
      <c r="P245" s="426">
        <v>0</v>
      </c>
      <c r="Q245" s="427">
        <v>135</v>
      </c>
      <c r="R245" s="426">
        <v>1</v>
      </c>
      <c r="S245" s="426">
        <v>15</v>
      </c>
      <c r="T245" s="428">
        <v>15</v>
      </c>
      <c r="U245" s="426">
        <v>0</v>
      </c>
      <c r="V245" s="426">
        <v>0</v>
      </c>
      <c r="W245" s="428">
        <v>0</v>
      </c>
      <c r="X245" s="426">
        <v>1</v>
      </c>
      <c r="Y245" s="426">
        <v>15</v>
      </c>
      <c r="Z245" s="428">
        <v>15</v>
      </c>
      <c r="AA245" s="426">
        <v>0</v>
      </c>
      <c r="AB245" s="426">
        <v>0</v>
      </c>
      <c r="AC245" s="428">
        <v>0</v>
      </c>
      <c r="AD245" s="426">
        <v>0</v>
      </c>
      <c r="AE245" s="426">
        <v>0</v>
      </c>
      <c r="AF245" s="428">
        <v>0</v>
      </c>
      <c r="AG245" s="426">
        <v>0</v>
      </c>
    </row>
    <row r="246" spans="2:33" x14ac:dyDescent="0.35">
      <c r="B246" s="424">
        <v>2603</v>
      </c>
      <c r="C246" s="424" t="s">
        <v>410</v>
      </c>
      <c r="D246" s="426">
        <v>1</v>
      </c>
      <c r="E246" s="426">
        <v>30</v>
      </c>
      <c r="F246" s="426">
        <v>0</v>
      </c>
      <c r="G246" s="427">
        <v>30</v>
      </c>
      <c r="H246" s="426">
        <v>25</v>
      </c>
      <c r="I246" s="426">
        <v>0</v>
      </c>
      <c r="J246" s="427">
        <v>25</v>
      </c>
      <c r="K246" s="426">
        <v>15</v>
      </c>
      <c r="L246" s="426">
        <v>448</v>
      </c>
      <c r="M246" s="426">
        <v>0</v>
      </c>
      <c r="N246" s="427">
        <v>448</v>
      </c>
      <c r="O246" s="426">
        <v>349</v>
      </c>
      <c r="P246" s="426">
        <v>0</v>
      </c>
      <c r="Q246" s="427">
        <v>349</v>
      </c>
      <c r="R246" s="426">
        <v>0</v>
      </c>
      <c r="S246" s="426">
        <v>0</v>
      </c>
      <c r="T246" s="428">
        <v>0</v>
      </c>
      <c r="U246" s="426">
        <v>0</v>
      </c>
      <c r="V246" s="426">
        <v>0</v>
      </c>
      <c r="W246" s="428">
        <v>0</v>
      </c>
      <c r="X246" s="426">
        <v>0</v>
      </c>
      <c r="Y246" s="426">
        <v>0</v>
      </c>
      <c r="Z246" s="428">
        <v>0</v>
      </c>
      <c r="AA246" s="426">
        <v>0</v>
      </c>
      <c r="AB246" s="426">
        <v>0</v>
      </c>
      <c r="AC246" s="428">
        <v>0</v>
      </c>
      <c r="AD246" s="426">
        <v>0</v>
      </c>
      <c r="AE246" s="426">
        <v>0</v>
      </c>
      <c r="AF246" s="428">
        <v>0</v>
      </c>
      <c r="AG246" s="426">
        <v>0</v>
      </c>
    </row>
    <row r="247" spans="2:33" x14ac:dyDescent="0.35">
      <c r="B247" s="424">
        <v>2611</v>
      </c>
      <c r="C247" s="424" t="s">
        <v>411</v>
      </c>
      <c r="D247" s="426">
        <v>0</v>
      </c>
      <c r="E247" s="426">
        <v>4</v>
      </c>
      <c r="F247" s="426">
        <v>0</v>
      </c>
      <c r="G247" s="427">
        <v>4</v>
      </c>
      <c r="H247" s="426">
        <v>0</v>
      </c>
      <c r="I247" s="426">
        <v>0</v>
      </c>
      <c r="J247" s="427">
        <v>0</v>
      </c>
      <c r="K247" s="426">
        <v>0</v>
      </c>
      <c r="L247" s="426">
        <v>60</v>
      </c>
      <c r="M247" s="426">
        <v>0</v>
      </c>
      <c r="N247" s="427">
        <v>60</v>
      </c>
      <c r="O247" s="426">
        <v>0</v>
      </c>
      <c r="P247" s="426">
        <v>0</v>
      </c>
      <c r="Q247" s="427">
        <v>0</v>
      </c>
      <c r="R247" s="426">
        <v>0</v>
      </c>
      <c r="S247" s="426">
        <v>0</v>
      </c>
      <c r="T247" s="428">
        <v>0</v>
      </c>
      <c r="U247" s="426">
        <v>4</v>
      </c>
      <c r="V247" s="426">
        <v>60</v>
      </c>
      <c r="W247" s="428">
        <v>0</v>
      </c>
      <c r="X247" s="426">
        <v>0</v>
      </c>
      <c r="Y247" s="426">
        <v>0</v>
      </c>
      <c r="Z247" s="428">
        <v>0</v>
      </c>
      <c r="AA247" s="426">
        <v>4</v>
      </c>
      <c r="AB247" s="426">
        <v>60</v>
      </c>
      <c r="AC247" s="428">
        <v>0</v>
      </c>
      <c r="AD247" s="426">
        <v>0</v>
      </c>
      <c r="AE247" s="426">
        <v>0</v>
      </c>
      <c r="AF247" s="428">
        <v>0</v>
      </c>
      <c r="AG247" s="426">
        <v>0</v>
      </c>
    </row>
    <row r="248" spans="2:33" x14ac:dyDescent="0.35">
      <c r="B248" s="424">
        <v>2614</v>
      </c>
      <c r="C248" s="424" t="s">
        <v>412</v>
      </c>
      <c r="D248" s="426">
        <v>21</v>
      </c>
      <c r="E248" s="426">
        <v>32</v>
      </c>
      <c r="F248" s="426">
        <v>1</v>
      </c>
      <c r="G248" s="427">
        <v>33</v>
      </c>
      <c r="H248" s="426">
        <v>13</v>
      </c>
      <c r="I248" s="426">
        <v>0</v>
      </c>
      <c r="J248" s="427">
        <v>13</v>
      </c>
      <c r="K248" s="426">
        <v>315</v>
      </c>
      <c r="L248" s="426">
        <v>480</v>
      </c>
      <c r="M248" s="426">
        <v>15</v>
      </c>
      <c r="N248" s="427">
        <v>495</v>
      </c>
      <c r="O248" s="426">
        <v>180</v>
      </c>
      <c r="P248" s="426">
        <v>0</v>
      </c>
      <c r="Q248" s="427">
        <v>180</v>
      </c>
      <c r="R248" s="426">
        <v>7</v>
      </c>
      <c r="S248" s="426">
        <v>105</v>
      </c>
      <c r="T248" s="428">
        <v>30</v>
      </c>
      <c r="U248" s="426">
        <v>9</v>
      </c>
      <c r="V248" s="426">
        <v>135</v>
      </c>
      <c r="W248" s="428">
        <v>15</v>
      </c>
      <c r="X248" s="426">
        <v>7</v>
      </c>
      <c r="Y248" s="426">
        <v>105</v>
      </c>
      <c r="Z248" s="428">
        <v>60</v>
      </c>
      <c r="AA248" s="426">
        <v>15</v>
      </c>
      <c r="AB248" s="426">
        <v>225</v>
      </c>
      <c r="AC248" s="428">
        <v>45</v>
      </c>
      <c r="AD248" s="426">
        <v>14</v>
      </c>
      <c r="AE248" s="426">
        <v>210</v>
      </c>
      <c r="AF248" s="428">
        <v>45</v>
      </c>
      <c r="AG248" s="426">
        <v>0</v>
      </c>
    </row>
    <row r="249" spans="2:33" x14ac:dyDescent="0.35">
      <c r="B249" s="424">
        <v>2619</v>
      </c>
      <c r="C249" s="424" t="s">
        <v>1261</v>
      </c>
      <c r="D249" s="426">
        <v>3</v>
      </c>
      <c r="E249" s="426">
        <v>16</v>
      </c>
      <c r="F249" s="426">
        <v>0</v>
      </c>
      <c r="G249" s="427">
        <v>16</v>
      </c>
      <c r="H249" s="426">
        <v>9</v>
      </c>
      <c r="I249" s="426">
        <v>0</v>
      </c>
      <c r="J249" s="427">
        <v>9</v>
      </c>
      <c r="K249" s="426">
        <v>45</v>
      </c>
      <c r="L249" s="426">
        <v>205</v>
      </c>
      <c r="M249" s="426">
        <v>0</v>
      </c>
      <c r="N249" s="427">
        <v>205</v>
      </c>
      <c r="O249" s="426">
        <v>114</v>
      </c>
      <c r="P249" s="426">
        <v>0</v>
      </c>
      <c r="Q249" s="427">
        <v>114</v>
      </c>
      <c r="R249" s="426">
        <v>1</v>
      </c>
      <c r="S249" s="426">
        <v>15</v>
      </c>
      <c r="T249" s="428">
        <v>0</v>
      </c>
      <c r="U249" s="426">
        <v>3</v>
      </c>
      <c r="V249" s="426">
        <v>30</v>
      </c>
      <c r="W249" s="428">
        <v>27</v>
      </c>
      <c r="X249" s="426">
        <v>0</v>
      </c>
      <c r="Y249" s="426">
        <v>0</v>
      </c>
      <c r="Z249" s="428">
        <v>0</v>
      </c>
      <c r="AA249" s="426">
        <v>0</v>
      </c>
      <c r="AB249" s="426">
        <v>0</v>
      </c>
      <c r="AC249" s="428">
        <v>0</v>
      </c>
      <c r="AD249" s="426">
        <v>0</v>
      </c>
      <c r="AE249" s="426">
        <v>0</v>
      </c>
      <c r="AF249" s="428">
        <v>0</v>
      </c>
      <c r="AG249" s="426">
        <v>1</v>
      </c>
    </row>
    <row r="250" spans="2:33" x14ac:dyDescent="0.35">
      <c r="B250" s="424">
        <v>2633</v>
      </c>
      <c r="C250" s="424" t="s">
        <v>414</v>
      </c>
      <c r="D250" s="426">
        <v>1</v>
      </c>
      <c r="E250" s="426">
        <v>10</v>
      </c>
      <c r="F250" s="426">
        <v>0</v>
      </c>
      <c r="G250" s="427">
        <v>10</v>
      </c>
      <c r="H250" s="426">
        <v>6</v>
      </c>
      <c r="I250" s="426">
        <v>0</v>
      </c>
      <c r="J250" s="427">
        <v>6</v>
      </c>
      <c r="K250" s="426">
        <v>15</v>
      </c>
      <c r="L250" s="426">
        <v>134</v>
      </c>
      <c r="M250" s="426">
        <v>0</v>
      </c>
      <c r="N250" s="427">
        <v>134</v>
      </c>
      <c r="O250" s="426">
        <v>75</v>
      </c>
      <c r="P250" s="426">
        <v>0</v>
      </c>
      <c r="Q250" s="427">
        <v>75</v>
      </c>
      <c r="R250" s="426">
        <v>1</v>
      </c>
      <c r="S250" s="426">
        <v>15</v>
      </c>
      <c r="T250" s="428">
        <v>0</v>
      </c>
      <c r="U250" s="426">
        <v>0</v>
      </c>
      <c r="V250" s="426">
        <v>0</v>
      </c>
      <c r="W250" s="428">
        <v>0</v>
      </c>
      <c r="X250" s="426">
        <v>4</v>
      </c>
      <c r="Y250" s="426">
        <v>59</v>
      </c>
      <c r="Z250" s="428">
        <v>30</v>
      </c>
      <c r="AA250" s="426">
        <v>1</v>
      </c>
      <c r="AB250" s="426">
        <v>15</v>
      </c>
      <c r="AC250" s="428">
        <v>0</v>
      </c>
      <c r="AD250" s="426">
        <v>0</v>
      </c>
      <c r="AE250" s="426">
        <v>0</v>
      </c>
      <c r="AF250" s="428">
        <v>0</v>
      </c>
      <c r="AG250" s="426">
        <v>0</v>
      </c>
    </row>
    <row r="251" spans="2:33" x14ac:dyDescent="0.35">
      <c r="B251" s="424">
        <v>2637</v>
      </c>
      <c r="C251" s="424" t="s">
        <v>415</v>
      </c>
      <c r="D251" s="426">
        <v>0</v>
      </c>
      <c r="E251" s="426">
        <v>39</v>
      </c>
      <c r="F251" s="426">
        <v>0</v>
      </c>
      <c r="G251" s="427">
        <v>39</v>
      </c>
      <c r="H251" s="426">
        <v>25</v>
      </c>
      <c r="I251" s="426">
        <v>0</v>
      </c>
      <c r="J251" s="427">
        <v>25</v>
      </c>
      <c r="K251" s="426">
        <v>0</v>
      </c>
      <c r="L251" s="426">
        <v>585</v>
      </c>
      <c r="M251" s="426">
        <v>0</v>
      </c>
      <c r="N251" s="427">
        <v>585</v>
      </c>
      <c r="O251" s="426">
        <v>375</v>
      </c>
      <c r="P251" s="426">
        <v>0</v>
      </c>
      <c r="Q251" s="427">
        <v>375</v>
      </c>
      <c r="R251" s="426">
        <v>2</v>
      </c>
      <c r="S251" s="426">
        <v>30</v>
      </c>
      <c r="T251" s="428">
        <v>30</v>
      </c>
      <c r="U251" s="426">
        <v>1</v>
      </c>
      <c r="V251" s="426">
        <v>15</v>
      </c>
      <c r="W251" s="428">
        <v>15</v>
      </c>
      <c r="X251" s="426">
        <v>8</v>
      </c>
      <c r="Y251" s="426">
        <v>120</v>
      </c>
      <c r="Z251" s="428">
        <v>45</v>
      </c>
      <c r="AA251" s="426">
        <v>0</v>
      </c>
      <c r="AB251" s="426">
        <v>0</v>
      </c>
      <c r="AC251" s="428">
        <v>0</v>
      </c>
      <c r="AD251" s="426">
        <v>0</v>
      </c>
      <c r="AE251" s="426">
        <v>0</v>
      </c>
      <c r="AF251" s="428">
        <v>0</v>
      </c>
      <c r="AG251" s="426">
        <v>0</v>
      </c>
    </row>
    <row r="252" spans="2:33" x14ac:dyDescent="0.35">
      <c r="B252" s="424">
        <v>2669</v>
      </c>
      <c r="C252" s="424" t="s">
        <v>416</v>
      </c>
      <c r="D252" s="426">
        <v>2</v>
      </c>
      <c r="E252" s="426">
        <v>9</v>
      </c>
      <c r="F252" s="426">
        <v>1</v>
      </c>
      <c r="G252" s="427">
        <v>10</v>
      </c>
      <c r="H252" s="426">
        <v>2</v>
      </c>
      <c r="I252" s="426">
        <v>0</v>
      </c>
      <c r="J252" s="427">
        <v>2</v>
      </c>
      <c r="K252" s="426">
        <v>30</v>
      </c>
      <c r="L252" s="426">
        <v>123</v>
      </c>
      <c r="M252" s="426">
        <v>15</v>
      </c>
      <c r="N252" s="427">
        <v>138</v>
      </c>
      <c r="O252" s="426">
        <v>15</v>
      </c>
      <c r="P252" s="426">
        <v>0</v>
      </c>
      <c r="Q252" s="427">
        <v>15</v>
      </c>
      <c r="R252" s="426">
        <v>0</v>
      </c>
      <c r="S252" s="426">
        <v>0</v>
      </c>
      <c r="T252" s="428">
        <v>0</v>
      </c>
      <c r="U252" s="426">
        <v>0</v>
      </c>
      <c r="V252" s="426">
        <v>0</v>
      </c>
      <c r="W252" s="428">
        <v>0</v>
      </c>
      <c r="X252" s="426">
        <v>0</v>
      </c>
      <c r="Y252" s="426">
        <v>0</v>
      </c>
      <c r="Z252" s="428">
        <v>0</v>
      </c>
      <c r="AA252" s="426">
        <v>2</v>
      </c>
      <c r="AB252" s="426">
        <v>30</v>
      </c>
      <c r="AC252" s="428">
        <v>0</v>
      </c>
      <c r="AD252" s="426">
        <v>2</v>
      </c>
      <c r="AE252" s="426">
        <v>30</v>
      </c>
      <c r="AF252" s="428">
        <v>0</v>
      </c>
      <c r="AG252" s="426">
        <v>0</v>
      </c>
    </row>
    <row r="253" spans="2:33" x14ac:dyDescent="0.35">
      <c r="B253" s="424">
        <v>2684</v>
      </c>
      <c r="C253" s="424" t="s">
        <v>417</v>
      </c>
      <c r="D253" s="426">
        <v>14</v>
      </c>
      <c r="E253" s="426">
        <v>13</v>
      </c>
      <c r="F253" s="426">
        <v>1</v>
      </c>
      <c r="G253" s="427">
        <v>14</v>
      </c>
      <c r="H253" s="426">
        <v>1</v>
      </c>
      <c r="I253" s="426">
        <v>0</v>
      </c>
      <c r="J253" s="427">
        <v>1</v>
      </c>
      <c r="K253" s="426">
        <v>210</v>
      </c>
      <c r="L253" s="426">
        <v>195</v>
      </c>
      <c r="M253" s="426">
        <v>15</v>
      </c>
      <c r="N253" s="427">
        <v>210</v>
      </c>
      <c r="O253" s="426">
        <v>15</v>
      </c>
      <c r="P253" s="426">
        <v>0</v>
      </c>
      <c r="Q253" s="427">
        <v>15</v>
      </c>
      <c r="R253" s="426">
        <v>0</v>
      </c>
      <c r="S253" s="426">
        <v>0</v>
      </c>
      <c r="T253" s="428">
        <v>0</v>
      </c>
      <c r="U253" s="426">
        <v>2</v>
      </c>
      <c r="V253" s="426">
        <v>30</v>
      </c>
      <c r="W253" s="428">
        <v>0</v>
      </c>
      <c r="X253" s="426">
        <v>11</v>
      </c>
      <c r="Y253" s="426">
        <v>165</v>
      </c>
      <c r="Z253" s="428">
        <v>15</v>
      </c>
      <c r="AA253" s="426">
        <v>5</v>
      </c>
      <c r="AB253" s="426">
        <v>75</v>
      </c>
      <c r="AC253" s="428">
        <v>0</v>
      </c>
      <c r="AD253" s="426">
        <v>0</v>
      </c>
      <c r="AE253" s="426">
        <v>0</v>
      </c>
      <c r="AF253" s="428">
        <v>0</v>
      </c>
      <c r="AG253" s="426">
        <v>2</v>
      </c>
    </row>
    <row r="254" spans="2:33" x14ac:dyDescent="0.35">
      <c r="B254" s="424">
        <v>2686</v>
      </c>
      <c r="C254" s="424" t="s">
        <v>418</v>
      </c>
      <c r="D254" s="426">
        <v>3</v>
      </c>
      <c r="E254" s="426">
        <v>24</v>
      </c>
      <c r="F254" s="426">
        <v>0</v>
      </c>
      <c r="G254" s="427">
        <v>24</v>
      </c>
      <c r="H254" s="426">
        <v>7</v>
      </c>
      <c r="I254" s="426">
        <v>0</v>
      </c>
      <c r="J254" s="427">
        <v>7</v>
      </c>
      <c r="K254" s="426">
        <v>45</v>
      </c>
      <c r="L254" s="426">
        <v>345</v>
      </c>
      <c r="M254" s="426">
        <v>0</v>
      </c>
      <c r="N254" s="427">
        <v>345</v>
      </c>
      <c r="O254" s="426">
        <v>105</v>
      </c>
      <c r="P254" s="426">
        <v>0</v>
      </c>
      <c r="Q254" s="427">
        <v>105</v>
      </c>
      <c r="R254" s="426">
        <v>2</v>
      </c>
      <c r="S254" s="426">
        <v>30</v>
      </c>
      <c r="T254" s="428">
        <v>15</v>
      </c>
      <c r="U254" s="426">
        <v>8</v>
      </c>
      <c r="V254" s="426">
        <v>120</v>
      </c>
      <c r="W254" s="428">
        <v>15</v>
      </c>
      <c r="X254" s="426">
        <v>1</v>
      </c>
      <c r="Y254" s="426">
        <v>15</v>
      </c>
      <c r="Z254" s="428">
        <v>15</v>
      </c>
      <c r="AA254" s="426">
        <v>4</v>
      </c>
      <c r="AB254" s="426">
        <v>60</v>
      </c>
      <c r="AC254" s="428">
        <v>0</v>
      </c>
      <c r="AD254" s="426">
        <v>0</v>
      </c>
      <c r="AE254" s="426">
        <v>0</v>
      </c>
      <c r="AF254" s="428">
        <v>0</v>
      </c>
      <c r="AG254" s="426">
        <v>2</v>
      </c>
    </row>
    <row r="255" spans="2:33" x14ac:dyDescent="0.35">
      <c r="B255" s="424">
        <v>2689</v>
      </c>
      <c r="C255" s="424" t="s">
        <v>419</v>
      </c>
      <c r="D255" s="426">
        <v>10</v>
      </c>
      <c r="E255" s="426">
        <v>10</v>
      </c>
      <c r="F255" s="426">
        <v>1</v>
      </c>
      <c r="G255" s="427">
        <v>11</v>
      </c>
      <c r="H255" s="426">
        <v>3</v>
      </c>
      <c r="I255" s="426">
        <v>0</v>
      </c>
      <c r="J255" s="427">
        <v>3</v>
      </c>
      <c r="K255" s="426">
        <v>150</v>
      </c>
      <c r="L255" s="426">
        <v>150</v>
      </c>
      <c r="M255" s="426">
        <v>15</v>
      </c>
      <c r="N255" s="427">
        <v>165</v>
      </c>
      <c r="O255" s="426">
        <v>45</v>
      </c>
      <c r="P255" s="426">
        <v>0</v>
      </c>
      <c r="Q255" s="427">
        <v>45</v>
      </c>
      <c r="R255" s="426">
        <v>1</v>
      </c>
      <c r="S255" s="426">
        <v>15</v>
      </c>
      <c r="T255" s="428">
        <v>15</v>
      </c>
      <c r="U255" s="426">
        <v>1</v>
      </c>
      <c r="V255" s="426">
        <v>15</v>
      </c>
      <c r="W255" s="428">
        <v>0</v>
      </c>
      <c r="X255" s="426">
        <v>1</v>
      </c>
      <c r="Y255" s="426">
        <v>15</v>
      </c>
      <c r="Z255" s="428">
        <v>0</v>
      </c>
      <c r="AA255" s="426">
        <v>3</v>
      </c>
      <c r="AB255" s="426">
        <v>45</v>
      </c>
      <c r="AC255" s="428">
        <v>0</v>
      </c>
      <c r="AD255" s="426">
        <v>3</v>
      </c>
      <c r="AE255" s="426">
        <v>45</v>
      </c>
      <c r="AF255" s="428">
        <v>0</v>
      </c>
      <c r="AG255" s="426">
        <v>1</v>
      </c>
    </row>
    <row r="256" spans="2:33" x14ac:dyDescent="0.35">
      <c r="B256" s="424">
        <v>2705</v>
      </c>
      <c r="C256" s="424" t="s">
        <v>420</v>
      </c>
      <c r="D256" s="426">
        <v>18</v>
      </c>
      <c r="E256" s="426">
        <v>54</v>
      </c>
      <c r="F256" s="426">
        <v>0</v>
      </c>
      <c r="G256" s="427">
        <v>54</v>
      </c>
      <c r="H256" s="426">
        <v>0</v>
      </c>
      <c r="I256" s="426">
        <v>0</v>
      </c>
      <c r="J256" s="427">
        <v>0</v>
      </c>
      <c r="K256" s="426">
        <v>270</v>
      </c>
      <c r="L256" s="426">
        <v>810</v>
      </c>
      <c r="M256" s="426">
        <v>0</v>
      </c>
      <c r="N256" s="427">
        <v>810</v>
      </c>
      <c r="O256" s="426">
        <v>0</v>
      </c>
      <c r="P256" s="426">
        <v>0</v>
      </c>
      <c r="Q256" s="427">
        <v>0</v>
      </c>
      <c r="R256" s="426">
        <v>0</v>
      </c>
      <c r="S256" s="426">
        <v>0</v>
      </c>
      <c r="T256" s="428">
        <v>0</v>
      </c>
      <c r="U256" s="426">
        <v>1</v>
      </c>
      <c r="V256" s="426">
        <v>15</v>
      </c>
      <c r="W256" s="428">
        <v>0</v>
      </c>
      <c r="X256" s="426">
        <v>25</v>
      </c>
      <c r="Y256" s="426">
        <v>375</v>
      </c>
      <c r="Z256" s="428">
        <v>0</v>
      </c>
      <c r="AA256" s="426">
        <v>12</v>
      </c>
      <c r="AB256" s="426">
        <v>180</v>
      </c>
      <c r="AC256" s="428">
        <v>0</v>
      </c>
      <c r="AD256" s="426">
        <v>0</v>
      </c>
      <c r="AE256" s="426">
        <v>0</v>
      </c>
      <c r="AF256" s="428">
        <v>0</v>
      </c>
      <c r="AG256" s="426">
        <v>9</v>
      </c>
    </row>
    <row r="257" spans="2:33" x14ac:dyDescent="0.35">
      <c r="B257" s="424">
        <v>2708</v>
      </c>
      <c r="C257" s="424" t="s">
        <v>421</v>
      </c>
      <c r="D257" s="426">
        <v>3</v>
      </c>
      <c r="E257" s="426">
        <v>8</v>
      </c>
      <c r="F257" s="426">
        <v>0</v>
      </c>
      <c r="G257" s="427">
        <v>8</v>
      </c>
      <c r="H257" s="426">
        <v>4</v>
      </c>
      <c r="I257" s="426">
        <v>0</v>
      </c>
      <c r="J257" s="427">
        <v>4</v>
      </c>
      <c r="K257" s="426">
        <v>45</v>
      </c>
      <c r="L257" s="426">
        <v>120</v>
      </c>
      <c r="M257" s="426">
        <v>0</v>
      </c>
      <c r="N257" s="427">
        <v>120</v>
      </c>
      <c r="O257" s="426">
        <v>26</v>
      </c>
      <c r="P257" s="426">
        <v>0</v>
      </c>
      <c r="Q257" s="427">
        <v>26</v>
      </c>
      <c r="R257" s="426">
        <v>0</v>
      </c>
      <c r="S257" s="426">
        <v>0</v>
      </c>
      <c r="T257" s="428">
        <v>0</v>
      </c>
      <c r="U257" s="426">
        <v>0</v>
      </c>
      <c r="V257" s="426">
        <v>0</v>
      </c>
      <c r="W257" s="428">
        <v>0</v>
      </c>
      <c r="X257" s="426">
        <v>2</v>
      </c>
      <c r="Y257" s="426">
        <v>30</v>
      </c>
      <c r="Z257" s="428">
        <v>0</v>
      </c>
      <c r="AA257" s="426">
        <v>1</v>
      </c>
      <c r="AB257" s="426">
        <v>15</v>
      </c>
      <c r="AC257" s="428">
        <v>0</v>
      </c>
      <c r="AD257" s="426">
        <v>0</v>
      </c>
      <c r="AE257" s="426">
        <v>0</v>
      </c>
      <c r="AF257" s="428">
        <v>0</v>
      </c>
      <c r="AG257" s="426">
        <v>0</v>
      </c>
    </row>
    <row r="258" spans="2:33" x14ac:dyDescent="0.35">
      <c r="B258" s="424">
        <v>2717</v>
      </c>
      <c r="C258" s="424" t="s">
        <v>422</v>
      </c>
      <c r="D258" s="426">
        <v>3</v>
      </c>
      <c r="E258" s="426">
        <v>11</v>
      </c>
      <c r="F258" s="426">
        <v>0</v>
      </c>
      <c r="G258" s="427">
        <v>11</v>
      </c>
      <c r="H258" s="426">
        <v>5</v>
      </c>
      <c r="I258" s="426">
        <v>0</v>
      </c>
      <c r="J258" s="427">
        <v>5</v>
      </c>
      <c r="K258" s="426">
        <v>41.5</v>
      </c>
      <c r="L258" s="426">
        <v>139.5</v>
      </c>
      <c r="M258" s="426">
        <v>0</v>
      </c>
      <c r="N258" s="427">
        <v>139.5</v>
      </c>
      <c r="O258" s="426">
        <v>51</v>
      </c>
      <c r="P258" s="426">
        <v>0</v>
      </c>
      <c r="Q258" s="427">
        <v>51</v>
      </c>
      <c r="R258" s="426">
        <v>1</v>
      </c>
      <c r="S258" s="426">
        <v>11.5</v>
      </c>
      <c r="T258" s="428">
        <v>0</v>
      </c>
      <c r="U258" s="426">
        <v>0</v>
      </c>
      <c r="V258" s="426">
        <v>0</v>
      </c>
      <c r="W258" s="428">
        <v>0</v>
      </c>
      <c r="X258" s="426">
        <v>0</v>
      </c>
      <c r="Y258" s="426">
        <v>0</v>
      </c>
      <c r="Z258" s="428">
        <v>0</v>
      </c>
      <c r="AA258" s="426">
        <v>1</v>
      </c>
      <c r="AB258" s="426">
        <v>15</v>
      </c>
      <c r="AC258" s="428">
        <v>14</v>
      </c>
      <c r="AD258" s="426">
        <v>0</v>
      </c>
      <c r="AE258" s="426">
        <v>0</v>
      </c>
      <c r="AF258" s="428">
        <v>0</v>
      </c>
      <c r="AG258" s="426">
        <v>0</v>
      </c>
    </row>
    <row r="259" spans="2:33" x14ac:dyDescent="0.35">
      <c r="B259" s="424">
        <v>2728</v>
      </c>
      <c r="C259" s="424" t="s">
        <v>423</v>
      </c>
      <c r="D259" s="426">
        <v>6</v>
      </c>
      <c r="E259" s="426">
        <v>13</v>
      </c>
      <c r="F259" s="426">
        <v>0</v>
      </c>
      <c r="G259" s="427">
        <v>13</v>
      </c>
      <c r="H259" s="426">
        <v>3</v>
      </c>
      <c r="I259" s="426">
        <v>0</v>
      </c>
      <c r="J259" s="427">
        <v>3</v>
      </c>
      <c r="K259" s="426">
        <v>66.5</v>
      </c>
      <c r="L259" s="426">
        <v>184.5</v>
      </c>
      <c r="M259" s="426">
        <v>0</v>
      </c>
      <c r="N259" s="427">
        <v>184.5</v>
      </c>
      <c r="O259" s="426">
        <v>22.5</v>
      </c>
      <c r="P259" s="426">
        <v>0</v>
      </c>
      <c r="Q259" s="427">
        <v>22.5</v>
      </c>
      <c r="R259" s="426">
        <v>0</v>
      </c>
      <c r="S259" s="426">
        <v>0</v>
      </c>
      <c r="T259" s="428">
        <v>0</v>
      </c>
      <c r="U259" s="426">
        <v>0</v>
      </c>
      <c r="V259" s="426">
        <v>0</v>
      </c>
      <c r="W259" s="428">
        <v>0</v>
      </c>
      <c r="X259" s="426">
        <v>0</v>
      </c>
      <c r="Y259" s="426">
        <v>0</v>
      </c>
      <c r="Z259" s="428">
        <v>0</v>
      </c>
      <c r="AA259" s="426">
        <v>0</v>
      </c>
      <c r="AB259" s="426">
        <v>0</v>
      </c>
      <c r="AC259" s="428">
        <v>0</v>
      </c>
      <c r="AD259" s="426">
        <v>0</v>
      </c>
      <c r="AE259" s="426">
        <v>0</v>
      </c>
      <c r="AF259" s="428">
        <v>0</v>
      </c>
      <c r="AG259" s="426">
        <v>0</v>
      </c>
    </row>
    <row r="260" spans="2:33" x14ac:dyDescent="0.35">
      <c r="B260" s="424">
        <v>2732</v>
      </c>
      <c r="C260" s="424" t="s">
        <v>424</v>
      </c>
      <c r="D260" s="426">
        <v>5</v>
      </c>
      <c r="E260" s="426">
        <v>25</v>
      </c>
      <c r="F260" s="426">
        <v>0</v>
      </c>
      <c r="G260" s="427">
        <v>25</v>
      </c>
      <c r="H260" s="426">
        <v>9</v>
      </c>
      <c r="I260" s="426">
        <v>0</v>
      </c>
      <c r="J260" s="427">
        <v>9</v>
      </c>
      <c r="K260" s="426">
        <v>63.5</v>
      </c>
      <c r="L260" s="426">
        <v>296</v>
      </c>
      <c r="M260" s="426">
        <v>0</v>
      </c>
      <c r="N260" s="427">
        <v>296</v>
      </c>
      <c r="O260" s="426">
        <v>124</v>
      </c>
      <c r="P260" s="426">
        <v>0</v>
      </c>
      <c r="Q260" s="427">
        <v>124</v>
      </c>
      <c r="R260" s="426">
        <v>0</v>
      </c>
      <c r="S260" s="426">
        <v>0</v>
      </c>
      <c r="T260" s="428">
        <v>0</v>
      </c>
      <c r="U260" s="426">
        <v>0</v>
      </c>
      <c r="V260" s="426">
        <v>0</v>
      </c>
      <c r="W260" s="428">
        <v>0</v>
      </c>
      <c r="X260" s="426">
        <v>0</v>
      </c>
      <c r="Y260" s="426">
        <v>0</v>
      </c>
      <c r="Z260" s="428">
        <v>0</v>
      </c>
      <c r="AA260" s="426">
        <v>1</v>
      </c>
      <c r="AB260" s="426">
        <v>15</v>
      </c>
      <c r="AC260" s="428">
        <v>0</v>
      </c>
      <c r="AD260" s="426">
        <v>1</v>
      </c>
      <c r="AE260" s="426">
        <v>15</v>
      </c>
      <c r="AF260" s="428">
        <v>0</v>
      </c>
      <c r="AG260" s="426">
        <v>0</v>
      </c>
    </row>
    <row r="261" spans="2:33" x14ac:dyDescent="0.35">
      <c r="B261" s="424">
        <v>2746</v>
      </c>
      <c r="C261" s="424" t="s">
        <v>425</v>
      </c>
      <c r="D261" s="426">
        <v>2</v>
      </c>
      <c r="E261" s="426">
        <v>20</v>
      </c>
      <c r="F261" s="426">
        <v>0</v>
      </c>
      <c r="G261" s="427">
        <v>20</v>
      </c>
      <c r="H261" s="426">
        <v>15</v>
      </c>
      <c r="I261" s="426">
        <v>0</v>
      </c>
      <c r="J261" s="427">
        <v>15</v>
      </c>
      <c r="K261" s="426">
        <v>30</v>
      </c>
      <c r="L261" s="426">
        <v>264</v>
      </c>
      <c r="M261" s="426">
        <v>0</v>
      </c>
      <c r="N261" s="427">
        <v>264</v>
      </c>
      <c r="O261" s="426">
        <v>135</v>
      </c>
      <c r="P261" s="426">
        <v>0</v>
      </c>
      <c r="Q261" s="427">
        <v>135</v>
      </c>
      <c r="R261" s="426">
        <v>4</v>
      </c>
      <c r="S261" s="426">
        <v>57</v>
      </c>
      <c r="T261" s="428">
        <v>27</v>
      </c>
      <c r="U261" s="426">
        <v>1</v>
      </c>
      <c r="V261" s="426">
        <v>15</v>
      </c>
      <c r="W261" s="428">
        <v>3</v>
      </c>
      <c r="X261" s="426">
        <v>1</v>
      </c>
      <c r="Y261" s="426">
        <v>15</v>
      </c>
      <c r="Z261" s="428">
        <v>9</v>
      </c>
      <c r="AA261" s="426">
        <v>0</v>
      </c>
      <c r="AB261" s="426">
        <v>0</v>
      </c>
      <c r="AC261" s="428">
        <v>0</v>
      </c>
      <c r="AD261" s="426">
        <v>0</v>
      </c>
      <c r="AE261" s="426">
        <v>0</v>
      </c>
      <c r="AF261" s="428">
        <v>0</v>
      </c>
      <c r="AG261" s="426">
        <v>0</v>
      </c>
    </row>
    <row r="262" spans="2:33" x14ac:dyDescent="0.35">
      <c r="B262" s="424">
        <v>2748</v>
      </c>
      <c r="C262" s="424" t="s">
        <v>426</v>
      </c>
      <c r="D262" s="426">
        <v>10</v>
      </c>
      <c r="E262" s="426">
        <v>16</v>
      </c>
      <c r="F262" s="426">
        <v>1</v>
      </c>
      <c r="G262" s="427">
        <v>17</v>
      </c>
      <c r="H262" s="426">
        <v>10</v>
      </c>
      <c r="I262" s="426">
        <v>0</v>
      </c>
      <c r="J262" s="427">
        <v>10</v>
      </c>
      <c r="K262" s="426">
        <v>140</v>
      </c>
      <c r="L262" s="426">
        <v>219</v>
      </c>
      <c r="M262" s="426">
        <v>15</v>
      </c>
      <c r="N262" s="427">
        <v>234</v>
      </c>
      <c r="O262" s="426">
        <v>140</v>
      </c>
      <c r="P262" s="426">
        <v>0</v>
      </c>
      <c r="Q262" s="427">
        <v>140</v>
      </c>
      <c r="R262" s="426">
        <v>4</v>
      </c>
      <c r="S262" s="426">
        <v>60</v>
      </c>
      <c r="T262" s="428">
        <v>45</v>
      </c>
      <c r="U262" s="426">
        <v>5</v>
      </c>
      <c r="V262" s="426">
        <v>69</v>
      </c>
      <c r="W262" s="428">
        <v>25</v>
      </c>
      <c r="X262" s="426">
        <v>4</v>
      </c>
      <c r="Y262" s="426">
        <v>60</v>
      </c>
      <c r="Z262" s="428">
        <v>45</v>
      </c>
      <c r="AA262" s="426">
        <v>1</v>
      </c>
      <c r="AB262" s="426">
        <v>15</v>
      </c>
      <c r="AC262" s="428">
        <v>10</v>
      </c>
      <c r="AD262" s="426">
        <v>1</v>
      </c>
      <c r="AE262" s="426">
        <v>15</v>
      </c>
      <c r="AF262" s="428">
        <v>10</v>
      </c>
      <c r="AG262" s="426">
        <v>2</v>
      </c>
    </row>
    <row r="263" spans="2:33" x14ac:dyDescent="0.35">
      <c r="B263" s="424">
        <v>2752</v>
      </c>
      <c r="C263" s="424" t="s">
        <v>427</v>
      </c>
      <c r="D263" s="426">
        <v>4</v>
      </c>
      <c r="E263" s="426">
        <v>24</v>
      </c>
      <c r="F263" s="426">
        <v>0</v>
      </c>
      <c r="G263" s="427">
        <v>24</v>
      </c>
      <c r="H263" s="426">
        <v>11</v>
      </c>
      <c r="I263" s="426">
        <v>0</v>
      </c>
      <c r="J263" s="427">
        <v>11</v>
      </c>
      <c r="K263" s="426">
        <v>59.42</v>
      </c>
      <c r="L263" s="426">
        <v>345.84999999999997</v>
      </c>
      <c r="M263" s="426">
        <v>0</v>
      </c>
      <c r="N263" s="427">
        <v>345.84999999999997</v>
      </c>
      <c r="O263" s="426">
        <v>130.94</v>
      </c>
      <c r="P263" s="426">
        <v>0</v>
      </c>
      <c r="Q263" s="427">
        <v>130.94</v>
      </c>
      <c r="R263" s="426">
        <v>3</v>
      </c>
      <c r="S263" s="426">
        <v>45</v>
      </c>
      <c r="T263" s="428">
        <v>29.42</v>
      </c>
      <c r="U263" s="426">
        <v>1</v>
      </c>
      <c r="V263" s="426">
        <v>15</v>
      </c>
      <c r="W263" s="428">
        <v>0</v>
      </c>
      <c r="X263" s="426">
        <v>0</v>
      </c>
      <c r="Y263" s="426">
        <v>0</v>
      </c>
      <c r="Z263" s="428">
        <v>0</v>
      </c>
      <c r="AA263" s="426">
        <v>0</v>
      </c>
      <c r="AB263" s="426">
        <v>0</v>
      </c>
      <c r="AC263" s="428">
        <v>0</v>
      </c>
      <c r="AD263" s="426">
        <v>0</v>
      </c>
      <c r="AE263" s="426">
        <v>0</v>
      </c>
      <c r="AF263" s="428">
        <v>0</v>
      </c>
      <c r="AG263" s="426">
        <v>0</v>
      </c>
    </row>
    <row r="264" spans="2:33" x14ac:dyDescent="0.35">
      <c r="B264" s="424">
        <v>2755</v>
      </c>
      <c r="C264" s="424" t="s">
        <v>428</v>
      </c>
      <c r="D264" s="426">
        <v>34</v>
      </c>
      <c r="E264" s="426">
        <v>29</v>
      </c>
      <c r="F264" s="426">
        <v>1</v>
      </c>
      <c r="G264" s="427">
        <v>30</v>
      </c>
      <c r="H264" s="426">
        <v>10</v>
      </c>
      <c r="I264" s="426">
        <v>0</v>
      </c>
      <c r="J264" s="427">
        <v>10</v>
      </c>
      <c r="K264" s="426">
        <v>510</v>
      </c>
      <c r="L264" s="426">
        <v>435</v>
      </c>
      <c r="M264" s="426">
        <v>15</v>
      </c>
      <c r="N264" s="427">
        <v>450</v>
      </c>
      <c r="O264" s="426">
        <v>150</v>
      </c>
      <c r="P264" s="426">
        <v>0</v>
      </c>
      <c r="Q264" s="427">
        <v>150</v>
      </c>
      <c r="R264" s="426">
        <v>15</v>
      </c>
      <c r="S264" s="426">
        <v>225</v>
      </c>
      <c r="T264" s="428">
        <v>60</v>
      </c>
      <c r="U264" s="426">
        <v>4</v>
      </c>
      <c r="V264" s="426">
        <v>60</v>
      </c>
      <c r="W264" s="428">
        <v>30</v>
      </c>
      <c r="X264" s="426">
        <v>2</v>
      </c>
      <c r="Y264" s="426">
        <v>30</v>
      </c>
      <c r="Z264" s="428">
        <v>15</v>
      </c>
      <c r="AA264" s="426">
        <v>8</v>
      </c>
      <c r="AB264" s="426">
        <v>120</v>
      </c>
      <c r="AC264" s="428">
        <v>0</v>
      </c>
      <c r="AD264" s="426">
        <v>7</v>
      </c>
      <c r="AE264" s="426">
        <v>105</v>
      </c>
      <c r="AF264" s="428">
        <v>0</v>
      </c>
      <c r="AG264" s="426">
        <v>1</v>
      </c>
    </row>
    <row r="265" spans="2:33" x14ac:dyDescent="0.35">
      <c r="B265" s="424">
        <v>2756</v>
      </c>
      <c r="C265" s="424" t="s">
        <v>429</v>
      </c>
      <c r="D265" s="426">
        <v>11</v>
      </c>
      <c r="E265" s="426">
        <v>17</v>
      </c>
      <c r="F265" s="426">
        <v>0</v>
      </c>
      <c r="G265" s="427">
        <v>17</v>
      </c>
      <c r="H265" s="426">
        <v>8</v>
      </c>
      <c r="I265" s="426">
        <v>0</v>
      </c>
      <c r="J265" s="427">
        <v>8</v>
      </c>
      <c r="K265" s="426">
        <v>165</v>
      </c>
      <c r="L265" s="426">
        <v>255</v>
      </c>
      <c r="M265" s="426">
        <v>0</v>
      </c>
      <c r="N265" s="427">
        <v>255</v>
      </c>
      <c r="O265" s="426">
        <v>120</v>
      </c>
      <c r="P265" s="426">
        <v>0</v>
      </c>
      <c r="Q265" s="427">
        <v>120</v>
      </c>
      <c r="R265" s="426">
        <v>7</v>
      </c>
      <c r="S265" s="426">
        <v>105</v>
      </c>
      <c r="T265" s="428">
        <v>15</v>
      </c>
      <c r="U265" s="426">
        <v>0</v>
      </c>
      <c r="V265" s="426">
        <v>0</v>
      </c>
      <c r="W265" s="428">
        <v>0</v>
      </c>
      <c r="X265" s="426">
        <v>5</v>
      </c>
      <c r="Y265" s="426">
        <v>75</v>
      </c>
      <c r="Z265" s="428">
        <v>45</v>
      </c>
      <c r="AA265" s="426">
        <v>6</v>
      </c>
      <c r="AB265" s="426">
        <v>90</v>
      </c>
      <c r="AC265" s="428">
        <v>0</v>
      </c>
      <c r="AD265" s="426">
        <v>1</v>
      </c>
      <c r="AE265" s="426">
        <v>15</v>
      </c>
      <c r="AF265" s="428">
        <v>0</v>
      </c>
      <c r="AG265" s="426">
        <v>1</v>
      </c>
    </row>
    <row r="266" spans="2:33" x14ac:dyDescent="0.35">
      <c r="B266" s="424">
        <v>2759</v>
      </c>
      <c r="C266" s="424" t="s">
        <v>430</v>
      </c>
      <c r="D266" s="426">
        <v>13</v>
      </c>
      <c r="E266" s="426">
        <v>26</v>
      </c>
      <c r="F266" s="426">
        <v>0</v>
      </c>
      <c r="G266" s="427">
        <v>26</v>
      </c>
      <c r="H266" s="426">
        <v>23</v>
      </c>
      <c r="I266" s="426">
        <v>0</v>
      </c>
      <c r="J266" s="427">
        <v>23</v>
      </c>
      <c r="K266" s="426">
        <v>195</v>
      </c>
      <c r="L266" s="426">
        <v>375</v>
      </c>
      <c r="M266" s="426">
        <v>0</v>
      </c>
      <c r="N266" s="427">
        <v>375</v>
      </c>
      <c r="O266" s="426">
        <v>345</v>
      </c>
      <c r="P266" s="426">
        <v>0</v>
      </c>
      <c r="Q266" s="427">
        <v>345</v>
      </c>
      <c r="R266" s="426">
        <v>3</v>
      </c>
      <c r="S266" s="426">
        <v>45</v>
      </c>
      <c r="T266" s="428">
        <v>30</v>
      </c>
      <c r="U266" s="426">
        <v>4</v>
      </c>
      <c r="V266" s="426">
        <v>60</v>
      </c>
      <c r="W266" s="428">
        <v>60</v>
      </c>
      <c r="X266" s="426">
        <v>1</v>
      </c>
      <c r="Y266" s="426">
        <v>15</v>
      </c>
      <c r="Z266" s="428">
        <v>15</v>
      </c>
      <c r="AA266" s="426">
        <v>0</v>
      </c>
      <c r="AB266" s="426">
        <v>0</v>
      </c>
      <c r="AC266" s="428">
        <v>0</v>
      </c>
      <c r="AD266" s="426">
        <v>0</v>
      </c>
      <c r="AE266" s="426">
        <v>0</v>
      </c>
      <c r="AF266" s="428">
        <v>0</v>
      </c>
      <c r="AG266" s="426">
        <v>0</v>
      </c>
    </row>
    <row r="267" spans="2:33" x14ac:dyDescent="0.35">
      <c r="B267" s="424">
        <v>2760</v>
      </c>
      <c r="C267" s="424" t="s">
        <v>431</v>
      </c>
      <c r="D267" s="426">
        <v>12</v>
      </c>
      <c r="E267" s="426">
        <v>26</v>
      </c>
      <c r="F267" s="426">
        <v>0</v>
      </c>
      <c r="G267" s="427">
        <v>26</v>
      </c>
      <c r="H267" s="426">
        <v>16</v>
      </c>
      <c r="I267" s="426">
        <v>0</v>
      </c>
      <c r="J267" s="427">
        <v>16</v>
      </c>
      <c r="K267" s="426">
        <v>180</v>
      </c>
      <c r="L267" s="426">
        <v>390</v>
      </c>
      <c r="M267" s="426">
        <v>0</v>
      </c>
      <c r="N267" s="427">
        <v>390</v>
      </c>
      <c r="O267" s="426">
        <v>240</v>
      </c>
      <c r="P267" s="426">
        <v>0</v>
      </c>
      <c r="Q267" s="427">
        <v>240</v>
      </c>
      <c r="R267" s="426">
        <v>8</v>
      </c>
      <c r="S267" s="426">
        <v>120</v>
      </c>
      <c r="T267" s="428">
        <v>60</v>
      </c>
      <c r="U267" s="426">
        <v>4</v>
      </c>
      <c r="V267" s="426">
        <v>60</v>
      </c>
      <c r="W267" s="428">
        <v>30</v>
      </c>
      <c r="X267" s="426">
        <v>5</v>
      </c>
      <c r="Y267" s="426">
        <v>75</v>
      </c>
      <c r="Z267" s="428">
        <v>75</v>
      </c>
      <c r="AA267" s="426">
        <v>0</v>
      </c>
      <c r="AB267" s="426">
        <v>0</v>
      </c>
      <c r="AC267" s="428">
        <v>0</v>
      </c>
      <c r="AD267" s="426">
        <v>0</v>
      </c>
      <c r="AE267" s="426">
        <v>0</v>
      </c>
      <c r="AF267" s="428">
        <v>0</v>
      </c>
      <c r="AG267" s="426">
        <v>0</v>
      </c>
    </row>
    <row r="268" spans="2:33" x14ac:dyDescent="0.35">
      <c r="B268" s="424">
        <v>2761</v>
      </c>
      <c r="C268" s="424" t="s">
        <v>432</v>
      </c>
      <c r="D268" s="426">
        <v>10</v>
      </c>
      <c r="E268" s="426">
        <v>21</v>
      </c>
      <c r="F268" s="426">
        <v>0</v>
      </c>
      <c r="G268" s="427">
        <v>21</v>
      </c>
      <c r="H268" s="426">
        <v>14</v>
      </c>
      <c r="I268" s="426">
        <v>0</v>
      </c>
      <c r="J268" s="427">
        <v>14</v>
      </c>
      <c r="K268" s="426">
        <v>150</v>
      </c>
      <c r="L268" s="426">
        <v>315</v>
      </c>
      <c r="M268" s="426">
        <v>0</v>
      </c>
      <c r="N268" s="427">
        <v>315</v>
      </c>
      <c r="O268" s="426">
        <v>210</v>
      </c>
      <c r="P268" s="426">
        <v>0</v>
      </c>
      <c r="Q268" s="427">
        <v>210</v>
      </c>
      <c r="R268" s="426">
        <v>3</v>
      </c>
      <c r="S268" s="426">
        <v>45</v>
      </c>
      <c r="T268" s="428">
        <v>30</v>
      </c>
      <c r="U268" s="426">
        <v>4</v>
      </c>
      <c r="V268" s="426">
        <v>60</v>
      </c>
      <c r="W268" s="428">
        <v>45</v>
      </c>
      <c r="X268" s="426">
        <v>6</v>
      </c>
      <c r="Y268" s="426">
        <v>90</v>
      </c>
      <c r="Z268" s="428">
        <v>45</v>
      </c>
      <c r="AA268" s="426">
        <v>6</v>
      </c>
      <c r="AB268" s="426">
        <v>90</v>
      </c>
      <c r="AC268" s="428">
        <v>45</v>
      </c>
      <c r="AD268" s="426">
        <v>0</v>
      </c>
      <c r="AE268" s="426">
        <v>0</v>
      </c>
      <c r="AF268" s="428">
        <v>0</v>
      </c>
      <c r="AG268" s="426">
        <v>0</v>
      </c>
    </row>
    <row r="269" spans="2:33" x14ac:dyDescent="0.35">
      <c r="B269" s="424">
        <v>2763</v>
      </c>
      <c r="C269" s="424" t="s">
        <v>433</v>
      </c>
      <c r="D269" s="426">
        <v>6</v>
      </c>
      <c r="E269" s="426">
        <v>23</v>
      </c>
      <c r="F269" s="426">
        <v>0</v>
      </c>
      <c r="G269" s="427">
        <v>23</v>
      </c>
      <c r="H269" s="426">
        <v>17</v>
      </c>
      <c r="I269" s="426">
        <v>0</v>
      </c>
      <c r="J269" s="427">
        <v>17</v>
      </c>
      <c r="K269" s="426">
        <v>90</v>
      </c>
      <c r="L269" s="426">
        <v>300</v>
      </c>
      <c r="M269" s="426">
        <v>0</v>
      </c>
      <c r="N269" s="427">
        <v>300</v>
      </c>
      <c r="O269" s="426">
        <v>249</v>
      </c>
      <c r="P269" s="426">
        <v>0</v>
      </c>
      <c r="Q269" s="427">
        <v>249</v>
      </c>
      <c r="R269" s="426">
        <v>2</v>
      </c>
      <c r="S269" s="426">
        <v>30</v>
      </c>
      <c r="T269" s="428">
        <v>30</v>
      </c>
      <c r="U269" s="426">
        <v>0</v>
      </c>
      <c r="V269" s="426">
        <v>0</v>
      </c>
      <c r="W269" s="428">
        <v>0</v>
      </c>
      <c r="X269" s="426">
        <v>4</v>
      </c>
      <c r="Y269" s="426">
        <v>60</v>
      </c>
      <c r="Z269" s="428">
        <v>45</v>
      </c>
      <c r="AA269" s="426">
        <v>0</v>
      </c>
      <c r="AB269" s="426">
        <v>0</v>
      </c>
      <c r="AC269" s="428">
        <v>0</v>
      </c>
      <c r="AD269" s="426">
        <v>0</v>
      </c>
      <c r="AE269" s="426">
        <v>0</v>
      </c>
      <c r="AF269" s="428">
        <v>0</v>
      </c>
      <c r="AG269" s="426">
        <v>1</v>
      </c>
    </row>
    <row r="270" spans="2:33" x14ac:dyDescent="0.35">
      <c r="B270" s="424">
        <v>2769</v>
      </c>
      <c r="C270" s="424" t="s">
        <v>434</v>
      </c>
      <c r="D270" s="426">
        <v>12</v>
      </c>
      <c r="E270" s="426">
        <v>43</v>
      </c>
      <c r="F270" s="426">
        <v>0</v>
      </c>
      <c r="G270" s="427">
        <v>43</v>
      </c>
      <c r="H270" s="426">
        <v>29</v>
      </c>
      <c r="I270" s="426">
        <v>0</v>
      </c>
      <c r="J270" s="427">
        <v>29</v>
      </c>
      <c r="K270" s="426">
        <v>180</v>
      </c>
      <c r="L270" s="426">
        <v>630</v>
      </c>
      <c r="M270" s="426">
        <v>0</v>
      </c>
      <c r="N270" s="427">
        <v>630</v>
      </c>
      <c r="O270" s="426">
        <v>435</v>
      </c>
      <c r="P270" s="426">
        <v>0</v>
      </c>
      <c r="Q270" s="427">
        <v>435</v>
      </c>
      <c r="R270" s="426">
        <v>5</v>
      </c>
      <c r="S270" s="426">
        <v>75</v>
      </c>
      <c r="T270" s="428">
        <v>60</v>
      </c>
      <c r="U270" s="426">
        <v>3</v>
      </c>
      <c r="V270" s="426">
        <v>45</v>
      </c>
      <c r="W270" s="428">
        <v>30</v>
      </c>
      <c r="X270" s="426">
        <v>3</v>
      </c>
      <c r="Y270" s="426">
        <v>45</v>
      </c>
      <c r="Z270" s="428">
        <v>15</v>
      </c>
      <c r="AA270" s="426">
        <v>1</v>
      </c>
      <c r="AB270" s="426">
        <v>15</v>
      </c>
      <c r="AC270" s="428">
        <v>0</v>
      </c>
      <c r="AD270" s="426">
        <v>0</v>
      </c>
      <c r="AE270" s="426">
        <v>0</v>
      </c>
      <c r="AF270" s="428">
        <v>0</v>
      </c>
      <c r="AG270" s="426">
        <v>0</v>
      </c>
    </row>
    <row r="271" spans="2:33" x14ac:dyDescent="0.35">
      <c r="B271" s="424">
        <v>2785</v>
      </c>
      <c r="C271" s="424" t="s">
        <v>435</v>
      </c>
      <c r="D271" s="426">
        <v>17</v>
      </c>
      <c r="E271" s="426">
        <v>61</v>
      </c>
      <c r="F271" s="426">
        <v>1</v>
      </c>
      <c r="G271" s="427">
        <v>62</v>
      </c>
      <c r="H271" s="426">
        <v>29</v>
      </c>
      <c r="I271" s="426">
        <v>0</v>
      </c>
      <c r="J271" s="427">
        <v>29</v>
      </c>
      <c r="K271" s="426">
        <v>255</v>
      </c>
      <c r="L271" s="426">
        <v>915</v>
      </c>
      <c r="M271" s="426">
        <v>15</v>
      </c>
      <c r="N271" s="427">
        <v>930</v>
      </c>
      <c r="O271" s="426">
        <v>435</v>
      </c>
      <c r="P271" s="426">
        <v>0</v>
      </c>
      <c r="Q271" s="427">
        <v>435</v>
      </c>
      <c r="R271" s="426">
        <v>4</v>
      </c>
      <c r="S271" s="426">
        <v>60</v>
      </c>
      <c r="T271" s="428">
        <v>15</v>
      </c>
      <c r="U271" s="426">
        <v>4</v>
      </c>
      <c r="V271" s="426">
        <v>60</v>
      </c>
      <c r="W271" s="428">
        <v>30</v>
      </c>
      <c r="X271" s="426">
        <v>11</v>
      </c>
      <c r="Y271" s="426">
        <v>165</v>
      </c>
      <c r="Z271" s="428">
        <v>120</v>
      </c>
      <c r="AA271" s="426">
        <v>0</v>
      </c>
      <c r="AB271" s="426">
        <v>0</v>
      </c>
      <c r="AC271" s="428">
        <v>0</v>
      </c>
      <c r="AD271" s="426">
        <v>0</v>
      </c>
      <c r="AE271" s="426">
        <v>0</v>
      </c>
      <c r="AF271" s="428">
        <v>0</v>
      </c>
      <c r="AG271" s="426">
        <v>0</v>
      </c>
    </row>
    <row r="272" spans="2:33" x14ac:dyDescent="0.35">
      <c r="B272" s="424">
        <v>2786</v>
      </c>
      <c r="C272" s="424" t="s">
        <v>436</v>
      </c>
      <c r="D272" s="426">
        <v>9</v>
      </c>
      <c r="E272" s="426">
        <v>18</v>
      </c>
      <c r="F272" s="426">
        <v>0</v>
      </c>
      <c r="G272" s="427">
        <v>18</v>
      </c>
      <c r="H272" s="426">
        <v>9</v>
      </c>
      <c r="I272" s="426">
        <v>0</v>
      </c>
      <c r="J272" s="427">
        <v>9</v>
      </c>
      <c r="K272" s="426">
        <v>135</v>
      </c>
      <c r="L272" s="426">
        <v>270</v>
      </c>
      <c r="M272" s="426">
        <v>0</v>
      </c>
      <c r="N272" s="427">
        <v>270</v>
      </c>
      <c r="O272" s="426">
        <v>135</v>
      </c>
      <c r="P272" s="426">
        <v>0</v>
      </c>
      <c r="Q272" s="427">
        <v>135</v>
      </c>
      <c r="R272" s="426">
        <v>0</v>
      </c>
      <c r="S272" s="426">
        <v>0</v>
      </c>
      <c r="T272" s="428">
        <v>0</v>
      </c>
      <c r="U272" s="426">
        <v>0</v>
      </c>
      <c r="V272" s="426">
        <v>0</v>
      </c>
      <c r="W272" s="428">
        <v>0</v>
      </c>
      <c r="X272" s="426">
        <v>3</v>
      </c>
      <c r="Y272" s="426">
        <v>45</v>
      </c>
      <c r="Z272" s="428">
        <v>15</v>
      </c>
      <c r="AA272" s="426">
        <v>0</v>
      </c>
      <c r="AB272" s="426">
        <v>0</v>
      </c>
      <c r="AC272" s="428">
        <v>0</v>
      </c>
      <c r="AD272" s="426">
        <v>0</v>
      </c>
      <c r="AE272" s="426">
        <v>0</v>
      </c>
      <c r="AF272" s="428">
        <v>0</v>
      </c>
      <c r="AG272" s="426">
        <v>0</v>
      </c>
    </row>
    <row r="273" spans="2:33" x14ac:dyDescent="0.35">
      <c r="B273" s="424">
        <v>2804</v>
      </c>
      <c r="C273" s="424" t="s">
        <v>437</v>
      </c>
      <c r="D273" s="426">
        <v>10</v>
      </c>
      <c r="E273" s="426">
        <v>17</v>
      </c>
      <c r="F273" s="426">
        <v>0</v>
      </c>
      <c r="G273" s="427">
        <v>17</v>
      </c>
      <c r="H273" s="426">
        <v>4</v>
      </c>
      <c r="I273" s="426">
        <v>0</v>
      </c>
      <c r="J273" s="427">
        <v>4</v>
      </c>
      <c r="K273" s="426">
        <v>150</v>
      </c>
      <c r="L273" s="426">
        <v>255</v>
      </c>
      <c r="M273" s="426">
        <v>0</v>
      </c>
      <c r="N273" s="427">
        <v>255</v>
      </c>
      <c r="O273" s="426">
        <v>60</v>
      </c>
      <c r="P273" s="426">
        <v>0</v>
      </c>
      <c r="Q273" s="427">
        <v>60</v>
      </c>
      <c r="R273" s="426">
        <v>3</v>
      </c>
      <c r="S273" s="426">
        <v>45</v>
      </c>
      <c r="T273" s="428">
        <v>0</v>
      </c>
      <c r="U273" s="426">
        <v>2</v>
      </c>
      <c r="V273" s="426">
        <v>30</v>
      </c>
      <c r="W273" s="428">
        <v>15</v>
      </c>
      <c r="X273" s="426">
        <v>1</v>
      </c>
      <c r="Y273" s="426">
        <v>15</v>
      </c>
      <c r="Z273" s="428">
        <v>0</v>
      </c>
      <c r="AA273" s="426">
        <v>6</v>
      </c>
      <c r="AB273" s="426">
        <v>90</v>
      </c>
      <c r="AC273" s="428">
        <v>0</v>
      </c>
      <c r="AD273" s="426">
        <v>6</v>
      </c>
      <c r="AE273" s="426">
        <v>90</v>
      </c>
      <c r="AF273" s="428">
        <v>0</v>
      </c>
      <c r="AG273" s="426">
        <v>0</v>
      </c>
    </row>
    <row r="274" spans="2:33" x14ac:dyDescent="0.35">
      <c r="B274" s="424">
        <v>2810</v>
      </c>
      <c r="C274" s="424" t="s">
        <v>438</v>
      </c>
      <c r="D274" s="426">
        <v>3</v>
      </c>
      <c r="E274" s="426">
        <v>29</v>
      </c>
      <c r="F274" s="426">
        <v>0</v>
      </c>
      <c r="G274" s="427">
        <v>29</v>
      </c>
      <c r="H274" s="426">
        <v>18</v>
      </c>
      <c r="I274" s="426">
        <v>0</v>
      </c>
      <c r="J274" s="427">
        <v>18</v>
      </c>
      <c r="K274" s="426">
        <v>45</v>
      </c>
      <c r="L274" s="426">
        <v>426</v>
      </c>
      <c r="M274" s="426">
        <v>0</v>
      </c>
      <c r="N274" s="427">
        <v>426</v>
      </c>
      <c r="O274" s="426">
        <v>186</v>
      </c>
      <c r="P274" s="426">
        <v>0</v>
      </c>
      <c r="Q274" s="427">
        <v>186</v>
      </c>
      <c r="R274" s="426">
        <v>2</v>
      </c>
      <c r="S274" s="426">
        <v>30</v>
      </c>
      <c r="T274" s="428">
        <v>20</v>
      </c>
      <c r="U274" s="426">
        <v>4</v>
      </c>
      <c r="V274" s="426">
        <v>57</v>
      </c>
      <c r="W274" s="428">
        <v>15</v>
      </c>
      <c r="X274" s="426">
        <v>3</v>
      </c>
      <c r="Y274" s="426">
        <v>45</v>
      </c>
      <c r="Z274" s="428">
        <v>20</v>
      </c>
      <c r="AA274" s="426">
        <v>1</v>
      </c>
      <c r="AB274" s="426">
        <v>12</v>
      </c>
      <c r="AC274" s="428">
        <v>0</v>
      </c>
      <c r="AD274" s="426">
        <v>0</v>
      </c>
      <c r="AE274" s="426">
        <v>0</v>
      </c>
      <c r="AF274" s="428">
        <v>0</v>
      </c>
      <c r="AG274" s="426">
        <v>0</v>
      </c>
    </row>
    <row r="275" spans="2:33" x14ac:dyDescent="0.35">
      <c r="B275" s="424">
        <v>2814</v>
      </c>
      <c r="C275" s="424" t="s">
        <v>439</v>
      </c>
      <c r="D275" s="426">
        <v>7</v>
      </c>
      <c r="E275" s="426">
        <v>18</v>
      </c>
      <c r="F275" s="426">
        <v>0</v>
      </c>
      <c r="G275" s="427">
        <v>18</v>
      </c>
      <c r="H275" s="426">
        <v>5</v>
      </c>
      <c r="I275" s="426">
        <v>0</v>
      </c>
      <c r="J275" s="427">
        <v>5</v>
      </c>
      <c r="K275" s="426">
        <v>105</v>
      </c>
      <c r="L275" s="426">
        <v>270</v>
      </c>
      <c r="M275" s="426">
        <v>0</v>
      </c>
      <c r="N275" s="427">
        <v>270</v>
      </c>
      <c r="O275" s="426">
        <v>75</v>
      </c>
      <c r="P275" s="426">
        <v>0</v>
      </c>
      <c r="Q275" s="427">
        <v>75</v>
      </c>
      <c r="R275" s="426">
        <v>0</v>
      </c>
      <c r="S275" s="426">
        <v>0</v>
      </c>
      <c r="T275" s="428">
        <v>0</v>
      </c>
      <c r="U275" s="426">
        <v>5</v>
      </c>
      <c r="V275" s="426">
        <v>75</v>
      </c>
      <c r="W275" s="428">
        <v>15</v>
      </c>
      <c r="X275" s="426">
        <v>12</v>
      </c>
      <c r="Y275" s="426">
        <v>180</v>
      </c>
      <c r="Z275" s="428">
        <v>45</v>
      </c>
      <c r="AA275" s="426">
        <v>3</v>
      </c>
      <c r="AB275" s="426">
        <v>45</v>
      </c>
      <c r="AC275" s="428">
        <v>0</v>
      </c>
      <c r="AD275" s="426">
        <v>1</v>
      </c>
      <c r="AE275" s="426">
        <v>15</v>
      </c>
      <c r="AF275" s="428">
        <v>0</v>
      </c>
      <c r="AG275" s="426">
        <v>0</v>
      </c>
    </row>
    <row r="276" spans="2:33" x14ac:dyDescent="0.35">
      <c r="B276" s="424">
        <v>2817</v>
      </c>
      <c r="C276" s="424" t="s">
        <v>440</v>
      </c>
      <c r="D276" s="426">
        <v>2</v>
      </c>
      <c r="E276" s="426">
        <v>14</v>
      </c>
      <c r="F276" s="426">
        <v>0</v>
      </c>
      <c r="G276" s="427">
        <v>14</v>
      </c>
      <c r="H276" s="426">
        <v>10</v>
      </c>
      <c r="I276" s="426">
        <v>0</v>
      </c>
      <c r="J276" s="427">
        <v>10</v>
      </c>
      <c r="K276" s="426">
        <v>30</v>
      </c>
      <c r="L276" s="426">
        <v>210</v>
      </c>
      <c r="M276" s="426">
        <v>0</v>
      </c>
      <c r="N276" s="427">
        <v>210</v>
      </c>
      <c r="O276" s="426">
        <v>150</v>
      </c>
      <c r="P276" s="426">
        <v>0</v>
      </c>
      <c r="Q276" s="427">
        <v>150</v>
      </c>
      <c r="R276" s="426">
        <v>0</v>
      </c>
      <c r="S276" s="426">
        <v>0</v>
      </c>
      <c r="T276" s="428">
        <v>0</v>
      </c>
      <c r="U276" s="426">
        <v>0</v>
      </c>
      <c r="V276" s="426">
        <v>0</v>
      </c>
      <c r="W276" s="428">
        <v>0</v>
      </c>
      <c r="X276" s="426">
        <v>1</v>
      </c>
      <c r="Y276" s="426">
        <v>15</v>
      </c>
      <c r="Z276" s="428">
        <v>15</v>
      </c>
      <c r="AA276" s="426">
        <v>0</v>
      </c>
      <c r="AB276" s="426">
        <v>0</v>
      </c>
      <c r="AC276" s="428">
        <v>0</v>
      </c>
      <c r="AD276" s="426">
        <v>0</v>
      </c>
      <c r="AE276" s="426">
        <v>0</v>
      </c>
      <c r="AF276" s="428">
        <v>0</v>
      </c>
      <c r="AG276" s="426">
        <v>0</v>
      </c>
    </row>
    <row r="277" spans="2:33" x14ac:dyDescent="0.35">
      <c r="B277" s="424">
        <v>2821</v>
      </c>
      <c r="C277" s="424" t="s">
        <v>1262</v>
      </c>
      <c r="D277" s="426">
        <v>9</v>
      </c>
      <c r="E277" s="426">
        <v>14</v>
      </c>
      <c r="F277" s="426">
        <v>0</v>
      </c>
      <c r="G277" s="427">
        <v>14</v>
      </c>
      <c r="H277" s="426">
        <v>6</v>
      </c>
      <c r="I277" s="426">
        <v>0</v>
      </c>
      <c r="J277" s="427">
        <v>6</v>
      </c>
      <c r="K277" s="426">
        <v>135</v>
      </c>
      <c r="L277" s="426">
        <v>210</v>
      </c>
      <c r="M277" s="426">
        <v>0</v>
      </c>
      <c r="N277" s="427">
        <v>210</v>
      </c>
      <c r="O277" s="426">
        <v>90</v>
      </c>
      <c r="P277" s="426">
        <v>0</v>
      </c>
      <c r="Q277" s="427">
        <v>90</v>
      </c>
      <c r="R277" s="426">
        <v>4</v>
      </c>
      <c r="S277" s="426">
        <v>60</v>
      </c>
      <c r="T277" s="428">
        <v>30</v>
      </c>
      <c r="U277" s="426">
        <v>4</v>
      </c>
      <c r="V277" s="426">
        <v>60</v>
      </c>
      <c r="W277" s="428">
        <v>45</v>
      </c>
      <c r="X277" s="426">
        <v>4</v>
      </c>
      <c r="Y277" s="426">
        <v>60</v>
      </c>
      <c r="Z277" s="428">
        <v>0</v>
      </c>
      <c r="AA277" s="426">
        <v>1</v>
      </c>
      <c r="AB277" s="426">
        <v>15</v>
      </c>
      <c r="AC277" s="428">
        <v>0</v>
      </c>
      <c r="AD277" s="426">
        <v>0</v>
      </c>
      <c r="AE277" s="426">
        <v>0</v>
      </c>
      <c r="AF277" s="428">
        <v>0</v>
      </c>
      <c r="AG277" s="426">
        <v>0</v>
      </c>
    </row>
    <row r="278" spans="2:33" x14ac:dyDescent="0.35">
      <c r="B278" s="424">
        <v>2833</v>
      </c>
      <c r="C278" s="424" t="s">
        <v>443</v>
      </c>
      <c r="D278" s="426">
        <v>23</v>
      </c>
      <c r="E278" s="426">
        <v>29</v>
      </c>
      <c r="F278" s="426">
        <v>0</v>
      </c>
      <c r="G278" s="427">
        <v>29</v>
      </c>
      <c r="H278" s="426">
        <v>6</v>
      </c>
      <c r="I278" s="426">
        <v>0</v>
      </c>
      <c r="J278" s="427">
        <v>6</v>
      </c>
      <c r="K278" s="426">
        <v>345</v>
      </c>
      <c r="L278" s="426">
        <v>420</v>
      </c>
      <c r="M278" s="426">
        <v>0</v>
      </c>
      <c r="N278" s="427">
        <v>420</v>
      </c>
      <c r="O278" s="426">
        <v>90</v>
      </c>
      <c r="P278" s="426">
        <v>0</v>
      </c>
      <c r="Q278" s="427">
        <v>90</v>
      </c>
      <c r="R278" s="426">
        <v>1</v>
      </c>
      <c r="S278" s="426">
        <v>15</v>
      </c>
      <c r="T278" s="428">
        <v>0</v>
      </c>
      <c r="U278" s="426">
        <v>0</v>
      </c>
      <c r="V278" s="426">
        <v>0</v>
      </c>
      <c r="W278" s="428">
        <v>0</v>
      </c>
      <c r="X278" s="426">
        <v>2</v>
      </c>
      <c r="Y278" s="426">
        <v>30</v>
      </c>
      <c r="Z278" s="428">
        <v>0</v>
      </c>
      <c r="AA278" s="426">
        <v>7</v>
      </c>
      <c r="AB278" s="426">
        <v>105</v>
      </c>
      <c r="AC278" s="428">
        <v>0</v>
      </c>
      <c r="AD278" s="426">
        <v>3</v>
      </c>
      <c r="AE278" s="426">
        <v>45</v>
      </c>
      <c r="AF278" s="428">
        <v>0</v>
      </c>
      <c r="AG278" s="426">
        <v>1</v>
      </c>
    </row>
    <row r="279" spans="2:33" x14ac:dyDescent="0.35">
      <c r="B279" s="424">
        <v>2837</v>
      </c>
      <c r="C279" s="424" t="s">
        <v>444</v>
      </c>
      <c r="D279" s="426">
        <v>12</v>
      </c>
      <c r="E279" s="426">
        <v>20</v>
      </c>
      <c r="F279" s="426">
        <v>0</v>
      </c>
      <c r="G279" s="427">
        <v>20</v>
      </c>
      <c r="H279" s="426">
        <v>11</v>
      </c>
      <c r="I279" s="426">
        <v>0</v>
      </c>
      <c r="J279" s="427">
        <v>11</v>
      </c>
      <c r="K279" s="426">
        <v>180</v>
      </c>
      <c r="L279" s="426">
        <v>300</v>
      </c>
      <c r="M279" s="426">
        <v>0</v>
      </c>
      <c r="N279" s="427">
        <v>300</v>
      </c>
      <c r="O279" s="426">
        <v>165</v>
      </c>
      <c r="P279" s="426">
        <v>0</v>
      </c>
      <c r="Q279" s="427">
        <v>165</v>
      </c>
      <c r="R279" s="426">
        <v>7</v>
      </c>
      <c r="S279" s="426">
        <v>105</v>
      </c>
      <c r="T279" s="428">
        <v>60</v>
      </c>
      <c r="U279" s="426">
        <v>2</v>
      </c>
      <c r="V279" s="426">
        <v>30</v>
      </c>
      <c r="W279" s="428">
        <v>15</v>
      </c>
      <c r="X279" s="426">
        <v>4</v>
      </c>
      <c r="Y279" s="426">
        <v>60</v>
      </c>
      <c r="Z279" s="428">
        <v>45</v>
      </c>
      <c r="AA279" s="426">
        <v>0</v>
      </c>
      <c r="AB279" s="426">
        <v>0</v>
      </c>
      <c r="AC279" s="428">
        <v>0</v>
      </c>
      <c r="AD279" s="426">
        <v>0</v>
      </c>
      <c r="AE279" s="426">
        <v>0</v>
      </c>
      <c r="AF279" s="428">
        <v>0</v>
      </c>
      <c r="AG279" s="426">
        <v>0</v>
      </c>
    </row>
    <row r="280" spans="2:33" x14ac:dyDescent="0.35">
      <c r="B280" s="424">
        <v>2839</v>
      </c>
      <c r="C280" s="424" t="s">
        <v>445</v>
      </c>
      <c r="D280" s="426">
        <v>10</v>
      </c>
      <c r="E280" s="426">
        <v>12</v>
      </c>
      <c r="F280" s="426">
        <v>0</v>
      </c>
      <c r="G280" s="427">
        <v>12</v>
      </c>
      <c r="H280" s="426">
        <v>4</v>
      </c>
      <c r="I280" s="426">
        <v>0</v>
      </c>
      <c r="J280" s="427">
        <v>4</v>
      </c>
      <c r="K280" s="426">
        <v>150</v>
      </c>
      <c r="L280" s="426">
        <v>180</v>
      </c>
      <c r="M280" s="426">
        <v>0</v>
      </c>
      <c r="N280" s="427">
        <v>180</v>
      </c>
      <c r="O280" s="426">
        <v>60</v>
      </c>
      <c r="P280" s="426">
        <v>0</v>
      </c>
      <c r="Q280" s="427">
        <v>60</v>
      </c>
      <c r="R280" s="426">
        <v>4</v>
      </c>
      <c r="S280" s="426">
        <v>60</v>
      </c>
      <c r="T280" s="428">
        <v>15</v>
      </c>
      <c r="U280" s="426">
        <v>3</v>
      </c>
      <c r="V280" s="426">
        <v>45</v>
      </c>
      <c r="W280" s="428">
        <v>15</v>
      </c>
      <c r="X280" s="426">
        <v>3</v>
      </c>
      <c r="Y280" s="426">
        <v>45</v>
      </c>
      <c r="Z280" s="428">
        <v>0</v>
      </c>
      <c r="AA280" s="426">
        <v>3</v>
      </c>
      <c r="AB280" s="426">
        <v>45</v>
      </c>
      <c r="AC280" s="428">
        <v>0</v>
      </c>
      <c r="AD280" s="426">
        <v>0</v>
      </c>
      <c r="AE280" s="426">
        <v>0</v>
      </c>
      <c r="AF280" s="428">
        <v>0</v>
      </c>
      <c r="AG280" s="426">
        <v>0</v>
      </c>
    </row>
    <row r="281" spans="2:33" x14ac:dyDescent="0.35">
      <c r="B281" s="424">
        <v>2845</v>
      </c>
      <c r="C281" s="424" t="s">
        <v>446</v>
      </c>
      <c r="D281" s="426">
        <v>1</v>
      </c>
      <c r="E281" s="426">
        <v>18</v>
      </c>
      <c r="F281" s="426">
        <v>0</v>
      </c>
      <c r="G281" s="427">
        <v>18</v>
      </c>
      <c r="H281" s="426">
        <v>13</v>
      </c>
      <c r="I281" s="426">
        <v>0</v>
      </c>
      <c r="J281" s="427">
        <v>13</v>
      </c>
      <c r="K281" s="426">
        <v>15</v>
      </c>
      <c r="L281" s="426">
        <v>270</v>
      </c>
      <c r="M281" s="426">
        <v>0</v>
      </c>
      <c r="N281" s="427">
        <v>270</v>
      </c>
      <c r="O281" s="426">
        <v>159</v>
      </c>
      <c r="P281" s="426">
        <v>0</v>
      </c>
      <c r="Q281" s="427">
        <v>159</v>
      </c>
      <c r="R281" s="426">
        <v>0</v>
      </c>
      <c r="S281" s="426">
        <v>0</v>
      </c>
      <c r="T281" s="428">
        <v>0</v>
      </c>
      <c r="U281" s="426">
        <v>0</v>
      </c>
      <c r="V281" s="426">
        <v>0</v>
      </c>
      <c r="W281" s="428">
        <v>0</v>
      </c>
      <c r="X281" s="426">
        <v>0</v>
      </c>
      <c r="Y281" s="426">
        <v>0</v>
      </c>
      <c r="Z281" s="428">
        <v>0</v>
      </c>
      <c r="AA281" s="426">
        <v>0</v>
      </c>
      <c r="AB281" s="426">
        <v>0</v>
      </c>
      <c r="AC281" s="428">
        <v>0</v>
      </c>
      <c r="AD281" s="426">
        <v>0</v>
      </c>
      <c r="AE281" s="426">
        <v>0</v>
      </c>
      <c r="AF281" s="428">
        <v>0</v>
      </c>
      <c r="AG281" s="426">
        <v>0</v>
      </c>
    </row>
    <row r="282" spans="2:33" x14ac:dyDescent="0.35">
      <c r="B282" s="424">
        <v>2847</v>
      </c>
      <c r="C282" s="424" t="s">
        <v>447</v>
      </c>
      <c r="D282" s="426">
        <v>2</v>
      </c>
      <c r="E282" s="426">
        <v>30</v>
      </c>
      <c r="F282" s="426">
        <v>0</v>
      </c>
      <c r="G282" s="427">
        <v>30</v>
      </c>
      <c r="H282" s="426">
        <v>25</v>
      </c>
      <c r="I282" s="426">
        <v>0</v>
      </c>
      <c r="J282" s="427">
        <v>25</v>
      </c>
      <c r="K282" s="426">
        <v>30</v>
      </c>
      <c r="L282" s="426">
        <v>450</v>
      </c>
      <c r="M282" s="426">
        <v>0</v>
      </c>
      <c r="N282" s="427">
        <v>450</v>
      </c>
      <c r="O282" s="426">
        <v>375</v>
      </c>
      <c r="P282" s="426">
        <v>0</v>
      </c>
      <c r="Q282" s="427">
        <v>375</v>
      </c>
      <c r="R282" s="426">
        <v>3</v>
      </c>
      <c r="S282" s="426">
        <v>45</v>
      </c>
      <c r="T282" s="428">
        <v>30</v>
      </c>
      <c r="U282" s="426">
        <v>1</v>
      </c>
      <c r="V282" s="426">
        <v>15</v>
      </c>
      <c r="W282" s="428">
        <v>0</v>
      </c>
      <c r="X282" s="426">
        <v>1</v>
      </c>
      <c r="Y282" s="426">
        <v>15</v>
      </c>
      <c r="Z282" s="428">
        <v>15</v>
      </c>
      <c r="AA282" s="426">
        <v>0</v>
      </c>
      <c r="AB282" s="426">
        <v>0</v>
      </c>
      <c r="AC282" s="428">
        <v>0</v>
      </c>
      <c r="AD282" s="426">
        <v>0</v>
      </c>
      <c r="AE282" s="426">
        <v>0</v>
      </c>
      <c r="AF282" s="428">
        <v>0</v>
      </c>
      <c r="AG282" s="426">
        <v>0</v>
      </c>
    </row>
    <row r="283" spans="2:33" x14ac:dyDescent="0.35">
      <c r="B283" s="424">
        <v>2849</v>
      </c>
      <c r="C283" s="424" t="s">
        <v>448</v>
      </c>
      <c r="D283" s="426">
        <v>13</v>
      </c>
      <c r="E283" s="426">
        <v>20</v>
      </c>
      <c r="F283" s="426">
        <v>0</v>
      </c>
      <c r="G283" s="427">
        <v>20</v>
      </c>
      <c r="H283" s="426">
        <v>18</v>
      </c>
      <c r="I283" s="426">
        <v>0</v>
      </c>
      <c r="J283" s="427">
        <v>18</v>
      </c>
      <c r="K283" s="426">
        <v>195</v>
      </c>
      <c r="L283" s="426">
        <v>300</v>
      </c>
      <c r="M283" s="426">
        <v>0</v>
      </c>
      <c r="N283" s="427">
        <v>300</v>
      </c>
      <c r="O283" s="426">
        <v>270</v>
      </c>
      <c r="P283" s="426">
        <v>0</v>
      </c>
      <c r="Q283" s="427">
        <v>270</v>
      </c>
      <c r="R283" s="426">
        <v>1</v>
      </c>
      <c r="S283" s="426">
        <v>15</v>
      </c>
      <c r="T283" s="428">
        <v>15</v>
      </c>
      <c r="U283" s="426">
        <v>5</v>
      </c>
      <c r="V283" s="426">
        <v>75</v>
      </c>
      <c r="W283" s="428">
        <v>60</v>
      </c>
      <c r="X283" s="426">
        <v>3</v>
      </c>
      <c r="Y283" s="426">
        <v>45</v>
      </c>
      <c r="Z283" s="428">
        <v>45</v>
      </c>
      <c r="AA283" s="426">
        <v>0</v>
      </c>
      <c r="AB283" s="426">
        <v>0</v>
      </c>
      <c r="AC283" s="428">
        <v>0</v>
      </c>
      <c r="AD283" s="426">
        <v>0</v>
      </c>
      <c r="AE283" s="426">
        <v>0</v>
      </c>
      <c r="AF283" s="428">
        <v>0</v>
      </c>
      <c r="AG283" s="426">
        <v>1</v>
      </c>
    </row>
    <row r="284" spans="2:33" x14ac:dyDescent="0.35">
      <c r="B284" s="424">
        <v>2855</v>
      </c>
      <c r="C284" s="424" t="s">
        <v>449</v>
      </c>
      <c r="D284" s="426">
        <v>14</v>
      </c>
      <c r="E284" s="426">
        <v>30</v>
      </c>
      <c r="F284" s="426">
        <v>0</v>
      </c>
      <c r="G284" s="427">
        <v>30</v>
      </c>
      <c r="H284" s="426">
        <v>3</v>
      </c>
      <c r="I284" s="426">
        <v>0</v>
      </c>
      <c r="J284" s="427">
        <v>3</v>
      </c>
      <c r="K284" s="426">
        <v>210</v>
      </c>
      <c r="L284" s="426">
        <v>450</v>
      </c>
      <c r="M284" s="426">
        <v>0</v>
      </c>
      <c r="N284" s="427">
        <v>450</v>
      </c>
      <c r="O284" s="426">
        <v>45</v>
      </c>
      <c r="P284" s="426">
        <v>0</v>
      </c>
      <c r="Q284" s="427">
        <v>45</v>
      </c>
      <c r="R284" s="426">
        <v>4</v>
      </c>
      <c r="S284" s="426">
        <v>60</v>
      </c>
      <c r="T284" s="428">
        <v>0</v>
      </c>
      <c r="U284" s="426">
        <v>20</v>
      </c>
      <c r="V284" s="426">
        <v>300</v>
      </c>
      <c r="W284" s="428">
        <v>45</v>
      </c>
      <c r="X284" s="426">
        <v>3</v>
      </c>
      <c r="Y284" s="426">
        <v>45</v>
      </c>
      <c r="Z284" s="428">
        <v>0</v>
      </c>
      <c r="AA284" s="426">
        <v>13</v>
      </c>
      <c r="AB284" s="426">
        <v>195</v>
      </c>
      <c r="AC284" s="428">
        <v>0</v>
      </c>
      <c r="AD284" s="426">
        <v>13</v>
      </c>
      <c r="AE284" s="426">
        <v>195</v>
      </c>
      <c r="AF284" s="428">
        <v>0</v>
      </c>
      <c r="AG284" s="426">
        <v>2</v>
      </c>
    </row>
    <row r="285" spans="2:33" x14ac:dyDescent="0.35">
      <c r="B285" s="424">
        <v>2864</v>
      </c>
      <c r="C285" s="424" t="s">
        <v>1263</v>
      </c>
      <c r="D285" s="426">
        <v>9</v>
      </c>
      <c r="E285" s="426">
        <v>6</v>
      </c>
      <c r="F285" s="426">
        <v>0</v>
      </c>
      <c r="G285" s="427">
        <v>6</v>
      </c>
      <c r="H285" s="426">
        <v>4</v>
      </c>
      <c r="I285" s="426">
        <v>0</v>
      </c>
      <c r="J285" s="427">
        <v>4</v>
      </c>
      <c r="K285" s="426">
        <v>135</v>
      </c>
      <c r="L285" s="426">
        <v>90</v>
      </c>
      <c r="M285" s="426">
        <v>0</v>
      </c>
      <c r="N285" s="427">
        <v>90</v>
      </c>
      <c r="O285" s="426">
        <v>60</v>
      </c>
      <c r="P285" s="426">
        <v>0</v>
      </c>
      <c r="Q285" s="427">
        <v>60</v>
      </c>
      <c r="R285" s="426">
        <v>1</v>
      </c>
      <c r="S285" s="426">
        <v>15</v>
      </c>
      <c r="T285" s="428">
        <v>15</v>
      </c>
      <c r="U285" s="426">
        <v>2</v>
      </c>
      <c r="V285" s="426">
        <v>30</v>
      </c>
      <c r="W285" s="428">
        <v>15</v>
      </c>
      <c r="X285" s="426">
        <v>1</v>
      </c>
      <c r="Y285" s="426">
        <v>15</v>
      </c>
      <c r="Z285" s="428">
        <v>15</v>
      </c>
      <c r="AA285" s="426">
        <v>0</v>
      </c>
      <c r="AB285" s="426">
        <v>0</v>
      </c>
      <c r="AC285" s="428">
        <v>0</v>
      </c>
      <c r="AD285" s="426">
        <v>0</v>
      </c>
      <c r="AE285" s="426">
        <v>0</v>
      </c>
      <c r="AF285" s="428">
        <v>0</v>
      </c>
      <c r="AG285" s="426">
        <v>0</v>
      </c>
    </row>
    <row r="286" spans="2:33" x14ac:dyDescent="0.35">
      <c r="B286" s="424">
        <v>2865</v>
      </c>
      <c r="C286" s="424" t="s">
        <v>451</v>
      </c>
      <c r="D286" s="426">
        <v>9</v>
      </c>
      <c r="E286" s="426">
        <v>26</v>
      </c>
      <c r="F286" s="426">
        <v>0</v>
      </c>
      <c r="G286" s="427">
        <v>26</v>
      </c>
      <c r="H286" s="426">
        <v>12</v>
      </c>
      <c r="I286" s="426">
        <v>0</v>
      </c>
      <c r="J286" s="427">
        <v>12</v>
      </c>
      <c r="K286" s="426">
        <v>122</v>
      </c>
      <c r="L286" s="426">
        <v>363</v>
      </c>
      <c r="M286" s="426">
        <v>0</v>
      </c>
      <c r="N286" s="427">
        <v>363</v>
      </c>
      <c r="O286" s="426">
        <v>150</v>
      </c>
      <c r="P286" s="426">
        <v>0</v>
      </c>
      <c r="Q286" s="427">
        <v>150</v>
      </c>
      <c r="R286" s="426">
        <v>3</v>
      </c>
      <c r="S286" s="426">
        <v>42</v>
      </c>
      <c r="T286" s="428">
        <v>30</v>
      </c>
      <c r="U286" s="426">
        <v>2</v>
      </c>
      <c r="V286" s="426">
        <v>30</v>
      </c>
      <c r="W286" s="428">
        <v>24</v>
      </c>
      <c r="X286" s="426">
        <v>4</v>
      </c>
      <c r="Y286" s="426">
        <v>60</v>
      </c>
      <c r="Z286" s="428">
        <v>24</v>
      </c>
      <c r="AA286" s="426">
        <v>5</v>
      </c>
      <c r="AB286" s="426">
        <v>72</v>
      </c>
      <c r="AC286" s="428">
        <v>15</v>
      </c>
      <c r="AD286" s="426">
        <v>0</v>
      </c>
      <c r="AE286" s="426">
        <v>0</v>
      </c>
      <c r="AF286" s="428">
        <v>0</v>
      </c>
      <c r="AG286" s="426">
        <v>0</v>
      </c>
    </row>
    <row r="287" spans="2:33" x14ac:dyDescent="0.35">
      <c r="B287" s="424">
        <v>2866</v>
      </c>
      <c r="C287" s="424" t="s">
        <v>452</v>
      </c>
      <c r="D287" s="426">
        <v>11</v>
      </c>
      <c r="E287" s="426">
        <v>18</v>
      </c>
      <c r="F287" s="426">
        <v>0</v>
      </c>
      <c r="G287" s="427">
        <v>18</v>
      </c>
      <c r="H287" s="426">
        <v>10</v>
      </c>
      <c r="I287" s="426">
        <v>0</v>
      </c>
      <c r="J287" s="427">
        <v>10</v>
      </c>
      <c r="K287" s="426">
        <v>165</v>
      </c>
      <c r="L287" s="426">
        <v>270</v>
      </c>
      <c r="M287" s="426">
        <v>0</v>
      </c>
      <c r="N287" s="427">
        <v>270</v>
      </c>
      <c r="O287" s="426">
        <v>150</v>
      </c>
      <c r="P287" s="426">
        <v>0</v>
      </c>
      <c r="Q287" s="427">
        <v>150</v>
      </c>
      <c r="R287" s="426">
        <v>2</v>
      </c>
      <c r="S287" s="426">
        <v>30</v>
      </c>
      <c r="T287" s="428">
        <v>30</v>
      </c>
      <c r="U287" s="426">
        <v>1</v>
      </c>
      <c r="V287" s="426">
        <v>15</v>
      </c>
      <c r="W287" s="428">
        <v>0</v>
      </c>
      <c r="X287" s="426">
        <v>0</v>
      </c>
      <c r="Y287" s="426">
        <v>0</v>
      </c>
      <c r="Z287" s="428">
        <v>0</v>
      </c>
      <c r="AA287" s="426">
        <v>5</v>
      </c>
      <c r="AB287" s="426">
        <v>75</v>
      </c>
      <c r="AC287" s="428">
        <v>0</v>
      </c>
      <c r="AD287" s="426">
        <v>5</v>
      </c>
      <c r="AE287" s="426">
        <v>75</v>
      </c>
      <c r="AF287" s="428">
        <v>0</v>
      </c>
      <c r="AG287" s="426">
        <v>0</v>
      </c>
    </row>
    <row r="288" spans="2:33" x14ac:dyDescent="0.35">
      <c r="B288" s="424">
        <v>2868</v>
      </c>
      <c r="C288" s="424" t="s">
        <v>453</v>
      </c>
      <c r="D288" s="426">
        <v>4</v>
      </c>
      <c r="E288" s="426">
        <v>12</v>
      </c>
      <c r="F288" s="426">
        <v>0</v>
      </c>
      <c r="G288" s="427">
        <v>12</v>
      </c>
      <c r="H288" s="426">
        <v>8</v>
      </c>
      <c r="I288" s="426">
        <v>0</v>
      </c>
      <c r="J288" s="427">
        <v>8</v>
      </c>
      <c r="K288" s="426">
        <v>51</v>
      </c>
      <c r="L288" s="426">
        <v>177</v>
      </c>
      <c r="M288" s="426">
        <v>0</v>
      </c>
      <c r="N288" s="427">
        <v>177</v>
      </c>
      <c r="O288" s="426">
        <v>96</v>
      </c>
      <c r="P288" s="426">
        <v>0</v>
      </c>
      <c r="Q288" s="427">
        <v>96</v>
      </c>
      <c r="R288" s="426">
        <v>2</v>
      </c>
      <c r="S288" s="426">
        <v>30</v>
      </c>
      <c r="T288" s="428">
        <v>0</v>
      </c>
      <c r="U288" s="426">
        <v>1</v>
      </c>
      <c r="V288" s="426">
        <v>15</v>
      </c>
      <c r="W288" s="428">
        <v>15</v>
      </c>
      <c r="X288" s="426">
        <v>1</v>
      </c>
      <c r="Y288" s="426">
        <v>15</v>
      </c>
      <c r="Z288" s="428">
        <v>3</v>
      </c>
      <c r="AA288" s="426">
        <v>0</v>
      </c>
      <c r="AB288" s="426">
        <v>0</v>
      </c>
      <c r="AC288" s="428">
        <v>0</v>
      </c>
      <c r="AD288" s="426">
        <v>0</v>
      </c>
      <c r="AE288" s="426">
        <v>0</v>
      </c>
      <c r="AF288" s="428">
        <v>0</v>
      </c>
      <c r="AG288" s="426">
        <v>0</v>
      </c>
    </row>
    <row r="289" spans="2:33" x14ac:dyDescent="0.35">
      <c r="B289" s="424">
        <v>2872</v>
      </c>
      <c r="C289" s="424" t="s">
        <v>454</v>
      </c>
      <c r="D289" s="426">
        <v>2</v>
      </c>
      <c r="E289" s="426">
        <v>23</v>
      </c>
      <c r="F289" s="426">
        <v>0</v>
      </c>
      <c r="G289" s="427">
        <v>23</v>
      </c>
      <c r="H289" s="426">
        <v>23</v>
      </c>
      <c r="I289" s="426">
        <v>0</v>
      </c>
      <c r="J289" s="427">
        <v>23</v>
      </c>
      <c r="K289" s="426">
        <v>30</v>
      </c>
      <c r="L289" s="426">
        <v>345</v>
      </c>
      <c r="M289" s="426">
        <v>0</v>
      </c>
      <c r="N289" s="427">
        <v>345</v>
      </c>
      <c r="O289" s="426">
        <v>345</v>
      </c>
      <c r="P289" s="426">
        <v>0</v>
      </c>
      <c r="Q289" s="427">
        <v>345</v>
      </c>
      <c r="R289" s="426">
        <v>0</v>
      </c>
      <c r="S289" s="426">
        <v>0</v>
      </c>
      <c r="T289" s="428">
        <v>0</v>
      </c>
      <c r="U289" s="426">
        <v>0</v>
      </c>
      <c r="V289" s="426">
        <v>0</v>
      </c>
      <c r="W289" s="428">
        <v>0</v>
      </c>
      <c r="X289" s="426">
        <v>0</v>
      </c>
      <c r="Y289" s="426">
        <v>0</v>
      </c>
      <c r="Z289" s="428">
        <v>0</v>
      </c>
      <c r="AA289" s="426">
        <v>0</v>
      </c>
      <c r="AB289" s="426">
        <v>0</v>
      </c>
      <c r="AC289" s="428">
        <v>0</v>
      </c>
      <c r="AD289" s="426">
        <v>0</v>
      </c>
      <c r="AE289" s="426">
        <v>0</v>
      </c>
      <c r="AF289" s="428">
        <v>0</v>
      </c>
      <c r="AG289" s="426">
        <v>0</v>
      </c>
    </row>
    <row r="290" spans="2:33" x14ac:dyDescent="0.35">
      <c r="B290" s="424">
        <v>2878</v>
      </c>
      <c r="C290" s="424" t="s">
        <v>455</v>
      </c>
      <c r="D290" s="426">
        <v>23</v>
      </c>
      <c r="E290" s="426">
        <v>24</v>
      </c>
      <c r="F290" s="426">
        <v>0</v>
      </c>
      <c r="G290" s="427">
        <v>24</v>
      </c>
      <c r="H290" s="426">
        <v>4</v>
      </c>
      <c r="I290" s="426">
        <v>0</v>
      </c>
      <c r="J290" s="427">
        <v>4</v>
      </c>
      <c r="K290" s="426">
        <v>345</v>
      </c>
      <c r="L290" s="426">
        <v>360</v>
      </c>
      <c r="M290" s="426">
        <v>0</v>
      </c>
      <c r="N290" s="427">
        <v>360</v>
      </c>
      <c r="O290" s="426">
        <v>60</v>
      </c>
      <c r="P290" s="426">
        <v>0</v>
      </c>
      <c r="Q290" s="427">
        <v>60</v>
      </c>
      <c r="R290" s="426">
        <v>3</v>
      </c>
      <c r="S290" s="426">
        <v>45</v>
      </c>
      <c r="T290" s="428">
        <v>0</v>
      </c>
      <c r="U290" s="426">
        <v>1</v>
      </c>
      <c r="V290" s="426">
        <v>15</v>
      </c>
      <c r="W290" s="428">
        <v>15</v>
      </c>
      <c r="X290" s="426">
        <v>4</v>
      </c>
      <c r="Y290" s="426">
        <v>60</v>
      </c>
      <c r="Z290" s="428">
        <v>0</v>
      </c>
      <c r="AA290" s="426">
        <v>4</v>
      </c>
      <c r="AB290" s="426">
        <v>60</v>
      </c>
      <c r="AC290" s="428">
        <v>0</v>
      </c>
      <c r="AD290" s="426">
        <v>4</v>
      </c>
      <c r="AE290" s="426">
        <v>60</v>
      </c>
      <c r="AF290" s="428">
        <v>0</v>
      </c>
      <c r="AG290" s="426">
        <v>0</v>
      </c>
    </row>
    <row r="291" spans="2:33" x14ac:dyDescent="0.35">
      <c r="B291" s="424">
        <v>2880</v>
      </c>
      <c r="C291" s="424" t="s">
        <v>456</v>
      </c>
      <c r="D291" s="426">
        <v>6</v>
      </c>
      <c r="E291" s="426">
        <v>11</v>
      </c>
      <c r="F291" s="426">
        <v>1</v>
      </c>
      <c r="G291" s="427">
        <v>12</v>
      </c>
      <c r="H291" s="426">
        <v>3</v>
      </c>
      <c r="I291" s="426">
        <v>0</v>
      </c>
      <c r="J291" s="427">
        <v>3</v>
      </c>
      <c r="K291" s="426">
        <v>90</v>
      </c>
      <c r="L291" s="426">
        <v>165</v>
      </c>
      <c r="M291" s="426">
        <v>15</v>
      </c>
      <c r="N291" s="427">
        <v>180</v>
      </c>
      <c r="O291" s="426">
        <v>45</v>
      </c>
      <c r="P291" s="426">
        <v>0</v>
      </c>
      <c r="Q291" s="427">
        <v>45</v>
      </c>
      <c r="R291" s="426">
        <v>1</v>
      </c>
      <c r="S291" s="426">
        <v>15</v>
      </c>
      <c r="T291" s="428">
        <v>15</v>
      </c>
      <c r="U291" s="426">
        <v>0</v>
      </c>
      <c r="V291" s="426">
        <v>0</v>
      </c>
      <c r="W291" s="428">
        <v>0</v>
      </c>
      <c r="X291" s="426">
        <v>7</v>
      </c>
      <c r="Y291" s="426">
        <v>105</v>
      </c>
      <c r="Z291" s="428">
        <v>15</v>
      </c>
      <c r="AA291" s="426">
        <v>5</v>
      </c>
      <c r="AB291" s="426">
        <v>75</v>
      </c>
      <c r="AC291" s="428">
        <v>15</v>
      </c>
      <c r="AD291" s="426">
        <v>3</v>
      </c>
      <c r="AE291" s="426">
        <v>45</v>
      </c>
      <c r="AF291" s="428">
        <v>15</v>
      </c>
      <c r="AG291" s="426">
        <v>0</v>
      </c>
    </row>
    <row r="292" spans="2:33" x14ac:dyDescent="0.35">
      <c r="B292" s="424">
        <v>2881</v>
      </c>
      <c r="C292" s="424" t="s">
        <v>457</v>
      </c>
      <c r="D292" s="426">
        <v>18</v>
      </c>
      <c r="E292" s="426">
        <v>36</v>
      </c>
      <c r="F292" s="426">
        <v>0</v>
      </c>
      <c r="G292" s="427">
        <v>36</v>
      </c>
      <c r="H292" s="426">
        <v>19</v>
      </c>
      <c r="I292" s="426">
        <v>0</v>
      </c>
      <c r="J292" s="427">
        <v>19</v>
      </c>
      <c r="K292" s="426">
        <v>270</v>
      </c>
      <c r="L292" s="426">
        <v>540</v>
      </c>
      <c r="M292" s="426">
        <v>0</v>
      </c>
      <c r="N292" s="427">
        <v>540</v>
      </c>
      <c r="O292" s="426">
        <v>285</v>
      </c>
      <c r="P292" s="426">
        <v>0</v>
      </c>
      <c r="Q292" s="427">
        <v>285</v>
      </c>
      <c r="R292" s="426">
        <v>6</v>
      </c>
      <c r="S292" s="426">
        <v>90</v>
      </c>
      <c r="T292" s="428">
        <v>45</v>
      </c>
      <c r="U292" s="426">
        <v>8</v>
      </c>
      <c r="V292" s="426">
        <v>120</v>
      </c>
      <c r="W292" s="428">
        <v>60</v>
      </c>
      <c r="X292" s="426">
        <v>5</v>
      </c>
      <c r="Y292" s="426">
        <v>75</v>
      </c>
      <c r="Z292" s="428">
        <v>45</v>
      </c>
      <c r="AA292" s="426">
        <v>0</v>
      </c>
      <c r="AB292" s="426">
        <v>0</v>
      </c>
      <c r="AC292" s="428">
        <v>0</v>
      </c>
      <c r="AD292" s="426">
        <v>0</v>
      </c>
      <c r="AE292" s="426">
        <v>0</v>
      </c>
      <c r="AF292" s="428">
        <v>0</v>
      </c>
      <c r="AG292" s="426">
        <v>0</v>
      </c>
    </row>
    <row r="293" spans="2:33" x14ac:dyDescent="0.35">
      <c r="B293" s="424">
        <v>2883</v>
      </c>
      <c r="C293" s="424" t="s">
        <v>458</v>
      </c>
      <c r="D293" s="426">
        <v>0</v>
      </c>
      <c r="E293" s="426">
        <v>26</v>
      </c>
      <c r="F293" s="426">
        <v>23</v>
      </c>
      <c r="G293" s="427">
        <v>49</v>
      </c>
      <c r="H293" s="426">
        <v>0</v>
      </c>
      <c r="I293" s="426">
        <v>0</v>
      </c>
      <c r="J293" s="427">
        <v>0</v>
      </c>
      <c r="K293" s="426">
        <v>0</v>
      </c>
      <c r="L293" s="426">
        <v>365</v>
      </c>
      <c r="M293" s="426">
        <v>345</v>
      </c>
      <c r="N293" s="427">
        <v>710</v>
      </c>
      <c r="O293" s="426">
        <v>0</v>
      </c>
      <c r="P293" s="426">
        <v>0</v>
      </c>
      <c r="Q293" s="427">
        <v>0</v>
      </c>
      <c r="R293" s="426">
        <v>2</v>
      </c>
      <c r="S293" s="426">
        <v>30</v>
      </c>
      <c r="T293" s="428">
        <v>0</v>
      </c>
      <c r="U293" s="426">
        <v>0</v>
      </c>
      <c r="V293" s="426">
        <v>0</v>
      </c>
      <c r="W293" s="428">
        <v>0</v>
      </c>
      <c r="X293" s="426">
        <v>6</v>
      </c>
      <c r="Y293" s="426">
        <v>90</v>
      </c>
      <c r="Z293" s="428">
        <v>0</v>
      </c>
      <c r="AA293" s="426">
        <v>0</v>
      </c>
      <c r="AB293" s="426">
        <v>0</v>
      </c>
      <c r="AC293" s="428">
        <v>0</v>
      </c>
      <c r="AD293" s="426">
        <v>0</v>
      </c>
      <c r="AE293" s="426">
        <v>0</v>
      </c>
      <c r="AF293" s="428">
        <v>0</v>
      </c>
      <c r="AG293" s="426">
        <v>0</v>
      </c>
    </row>
    <row r="294" spans="2:33" x14ac:dyDescent="0.35">
      <c r="B294" s="424">
        <v>2900</v>
      </c>
      <c r="C294" s="424" t="s">
        <v>459</v>
      </c>
      <c r="D294" s="426">
        <v>16</v>
      </c>
      <c r="E294" s="426">
        <v>22</v>
      </c>
      <c r="F294" s="426">
        <v>1</v>
      </c>
      <c r="G294" s="427">
        <v>23</v>
      </c>
      <c r="H294" s="426">
        <v>11</v>
      </c>
      <c r="I294" s="426">
        <v>0</v>
      </c>
      <c r="J294" s="427">
        <v>11</v>
      </c>
      <c r="K294" s="426">
        <v>240</v>
      </c>
      <c r="L294" s="426">
        <v>330</v>
      </c>
      <c r="M294" s="426">
        <v>15</v>
      </c>
      <c r="N294" s="427">
        <v>345</v>
      </c>
      <c r="O294" s="426">
        <v>165</v>
      </c>
      <c r="P294" s="426">
        <v>0</v>
      </c>
      <c r="Q294" s="427">
        <v>165</v>
      </c>
      <c r="R294" s="426">
        <v>2</v>
      </c>
      <c r="S294" s="426">
        <v>30</v>
      </c>
      <c r="T294" s="428">
        <v>30</v>
      </c>
      <c r="U294" s="426">
        <v>4</v>
      </c>
      <c r="V294" s="426">
        <v>60</v>
      </c>
      <c r="W294" s="428">
        <v>60</v>
      </c>
      <c r="X294" s="426">
        <v>9</v>
      </c>
      <c r="Y294" s="426">
        <v>135</v>
      </c>
      <c r="Z294" s="428">
        <v>45</v>
      </c>
      <c r="AA294" s="426">
        <v>8</v>
      </c>
      <c r="AB294" s="426">
        <v>120</v>
      </c>
      <c r="AC294" s="428">
        <v>0</v>
      </c>
      <c r="AD294" s="426">
        <v>6</v>
      </c>
      <c r="AE294" s="426">
        <v>90</v>
      </c>
      <c r="AF294" s="428">
        <v>0</v>
      </c>
      <c r="AG294" s="426">
        <v>1</v>
      </c>
    </row>
    <row r="295" spans="2:33" x14ac:dyDescent="0.35">
      <c r="B295" s="424">
        <v>2902</v>
      </c>
      <c r="C295" s="424" t="s">
        <v>460</v>
      </c>
      <c r="D295" s="426">
        <v>7</v>
      </c>
      <c r="E295" s="426">
        <v>23</v>
      </c>
      <c r="F295" s="426">
        <v>0</v>
      </c>
      <c r="G295" s="427">
        <v>23</v>
      </c>
      <c r="H295" s="426">
        <v>19</v>
      </c>
      <c r="I295" s="426">
        <v>0</v>
      </c>
      <c r="J295" s="427">
        <v>19</v>
      </c>
      <c r="K295" s="426">
        <v>105</v>
      </c>
      <c r="L295" s="426">
        <v>345</v>
      </c>
      <c r="M295" s="426">
        <v>0</v>
      </c>
      <c r="N295" s="427">
        <v>345</v>
      </c>
      <c r="O295" s="426">
        <v>245</v>
      </c>
      <c r="P295" s="426">
        <v>0</v>
      </c>
      <c r="Q295" s="427">
        <v>245</v>
      </c>
      <c r="R295" s="426">
        <v>3</v>
      </c>
      <c r="S295" s="426">
        <v>45</v>
      </c>
      <c r="T295" s="428">
        <v>15</v>
      </c>
      <c r="U295" s="426">
        <v>0</v>
      </c>
      <c r="V295" s="426">
        <v>0</v>
      </c>
      <c r="W295" s="428">
        <v>0</v>
      </c>
      <c r="X295" s="426">
        <v>5</v>
      </c>
      <c r="Y295" s="426">
        <v>75</v>
      </c>
      <c r="Z295" s="428">
        <v>40</v>
      </c>
      <c r="AA295" s="426">
        <v>0</v>
      </c>
      <c r="AB295" s="426">
        <v>0</v>
      </c>
      <c r="AC295" s="428">
        <v>0</v>
      </c>
      <c r="AD295" s="426">
        <v>0</v>
      </c>
      <c r="AE295" s="426">
        <v>0</v>
      </c>
      <c r="AF295" s="428">
        <v>0</v>
      </c>
      <c r="AG295" s="426">
        <v>0</v>
      </c>
    </row>
    <row r="296" spans="2:33" x14ac:dyDescent="0.35">
      <c r="B296" s="424">
        <v>2903</v>
      </c>
      <c r="C296" s="424" t="s">
        <v>461</v>
      </c>
      <c r="D296" s="426">
        <v>6</v>
      </c>
      <c r="E296" s="426">
        <v>9</v>
      </c>
      <c r="F296" s="426">
        <v>0</v>
      </c>
      <c r="G296" s="427">
        <v>9</v>
      </c>
      <c r="H296" s="426">
        <v>5</v>
      </c>
      <c r="I296" s="426">
        <v>0</v>
      </c>
      <c r="J296" s="427">
        <v>5</v>
      </c>
      <c r="K296" s="426">
        <v>90</v>
      </c>
      <c r="L296" s="426">
        <v>135</v>
      </c>
      <c r="M296" s="426">
        <v>0</v>
      </c>
      <c r="N296" s="427">
        <v>135</v>
      </c>
      <c r="O296" s="426">
        <v>75</v>
      </c>
      <c r="P296" s="426">
        <v>0</v>
      </c>
      <c r="Q296" s="427">
        <v>75</v>
      </c>
      <c r="R296" s="426">
        <v>2</v>
      </c>
      <c r="S296" s="426">
        <v>30</v>
      </c>
      <c r="T296" s="428">
        <v>15</v>
      </c>
      <c r="U296" s="426">
        <v>0</v>
      </c>
      <c r="V296" s="426">
        <v>0</v>
      </c>
      <c r="W296" s="428">
        <v>0</v>
      </c>
      <c r="X296" s="426">
        <v>0</v>
      </c>
      <c r="Y296" s="426">
        <v>0</v>
      </c>
      <c r="Z296" s="428">
        <v>0</v>
      </c>
      <c r="AA296" s="426">
        <v>0</v>
      </c>
      <c r="AB296" s="426">
        <v>0</v>
      </c>
      <c r="AC296" s="428">
        <v>0</v>
      </c>
      <c r="AD296" s="426">
        <v>0</v>
      </c>
      <c r="AE296" s="426">
        <v>0</v>
      </c>
      <c r="AF296" s="428">
        <v>0</v>
      </c>
      <c r="AG296" s="426">
        <v>0</v>
      </c>
    </row>
    <row r="297" spans="2:33" x14ac:dyDescent="0.35">
      <c r="B297" s="424">
        <v>2904</v>
      </c>
      <c r="C297" s="424" t="s">
        <v>462</v>
      </c>
      <c r="D297" s="426">
        <v>11</v>
      </c>
      <c r="E297" s="426">
        <v>20</v>
      </c>
      <c r="F297" s="426">
        <v>0</v>
      </c>
      <c r="G297" s="427">
        <v>20</v>
      </c>
      <c r="H297" s="426">
        <v>9</v>
      </c>
      <c r="I297" s="426">
        <v>0</v>
      </c>
      <c r="J297" s="427">
        <v>9</v>
      </c>
      <c r="K297" s="426">
        <v>165</v>
      </c>
      <c r="L297" s="426">
        <v>300</v>
      </c>
      <c r="M297" s="426">
        <v>0</v>
      </c>
      <c r="N297" s="427">
        <v>300</v>
      </c>
      <c r="O297" s="426">
        <v>135</v>
      </c>
      <c r="P297" s="426">
        <v>0</v>
      </c>
      <c r="Q297" s="427">
        <v>135</v>
      </c>
      <c r="R297" s="426">
        <v>3</v>
      </c>
      <c r="S297" s="426">
        <v>45</v>
      </c>
      <c r="T297" s="428">
        <v>0</v>
      </c>
      <c r="U297" s="426">
        <v>2</v>
      </c>
      <c r="V297" s="426">
        <v>30</v>
      </c>
      <c r="W297" s="428">
        <v>30</v>
      </c>
      <c r="X297" s="426">
        <v>5</v>
      </c>
      <c r="Y297" s="426">
        <v>75</v>
      </c>
      <c r="Z297" s="428">
        <v>15</v>
      </c>
      <c r="AA297" s="426">
        <v>6</v>
      </c>
      <c r="AB297" s="426">
        <v>90</v>
      </c>
      <c r="AC297" s="428">
        <v>0</v>
      </c>
      <c r="AD297" s="426">
        <v>5</v>
      </c>
      <c r="AE297" s="426">
        <v>75</v>
      </c>
      <c r="AF297" s="428">
        <v>0</v>
      </c>
      <c r="AG297" s="426">
        <v>1</v>
      </c>
    </row>
    <row r="298" spans="2:33" x14ac:dyDescent="0.35">
      <c r="B298" s="424">
        <v>2906</v>
      </c>
      <c r="C298" s="424" t="s">
        <v>463</v>
      </c>
      <c r="D298" s="426">
        <v>0</v>
      </c>
      <c r="E298" s="426">
        <v>10</v>
      </c>
      <c r="F298" s="426">
        <v>1</v>
      </c>
      <c r="G298" s="427">
        <v>11</v>
      </c>
      <c r="H298" s="426">
        <v>8</v>
      </c>
      <c r="I298" s="426">
        <v>1</v>
      </c>
      <c r="J298" s="427">
        <v>9</v>
      </c>
      <c r="K298" s="426">
        <v>0</v>
      </c>
      <c r="L298" s="426">
        <v>150</v>
      </c>
      <c r="M298" s="426">
        <v>15</v>
      </c>
      <c r="N298" s="427">
        <v>165</v>
      </c>
      <c r="O298" s="426">
        <v>120</v>
      </c>
      <c r="P298" s="426">
        <v>15</v>
      </c>
      <c r="Q298" s="427">
        <v>135</v>
      </c>
      <c r="R298" s="426">
        <v>3</v>
      </c>
      <c r="S298" s="426">
        <v>45</v>
      </c>
      <c r="T298" s="428">
        <v>45</v>
      </c>
      <c r="U298" s="426">
        <v>2</v>
      </c>
      <c r="V298" s="426">
        <v>30</v>
      </c>
      <c r="W298" s="428">
        <v>30</v>
      </c>
      <c r="X298" s="426">
        <v>2</v>
      </c>
      <c r="Y298" s="426">
        <v>30</v>
      </c>
      <c r="Z298" s="428">
        <v>30</v>
      </c>
      <c r="AA298" s="426">
        <v>1</v>
      </c>
      <c r="AB298" s="426">
        <v>15</v>
      </c>
      <c r="AC298" s="428">
        <v>15</v>
      </c>
      <c r="AD298" s="426">
        <v>1</v>
      </c>
      <c r="AE298" s="426">
        <v>15</v>
      </c>
      <c r="AF298" s="428">
        <v>15</v>
      </c>
      <c r="AG298" s="426">
        <v>0</v>
      </c>
    </row>
    <row r="299" spans="2:33" x14ac:dyDescent="0.35">
      <c r="B299" s="424">
        <v>2909</v>
      </c>
      <c r="C299" s="424" t="s">
        <v>464</v>
      </c>
      <c r="D299" s="426">
        <v>4</v>
      </c>
      <c r="E299" s="426">
        <v>32</v>
      </c>
      <c r="F299" s="426">
        <v>0</v>
      </c>
      <c r="G299" s="427">
        <v>32</v>
      </c>
      <c r="H299" s="426">
        <v>24</v>
      </c>
      <c r="I299" s="426">
        <v>0</v>
      </c>
      <c r="J299" s="427">
        <v>24</v>
      </c>
      <c r="K299" s="426">
        <v>60</v>
      </c>
      <c r="L299" s="426">
        <v>480</v>
      </c>
      <c r="M299" s="426">
        <v>0</v>
      </c>
      <c r="N299" s="427">
        <v>480</v>
      </c>
      <c r="O299" s="426">
        <v>360</v>
      </c>
      <c r="P299" s="426">
        <v>0</v>
      </c>
      <c r="Q299" s="427">
        <v>360</v>
      </c>
      <c r="R299" s="426">
        <v>10</v>
      </c>
      <c r="S299" s="426">
        <v>150</v>
      </c>
      <c r="T299" s="428">
        <v>90</v>
      </c>
      <c r="U299" s="426">
        <v>4</v>
      </c>
      <c r="V299" s="426">
        <v>60</v>
      </c>
      <c r="W299" s="428">
        <v>45</v>
      </c>
      <c r="X299" s="426">
        <v>1</v>
      </c>
      <c r="Y299" s="426">
        <v>15</v>
      </c>
      <c r="Z299" s="428">
        <v>0</v>
      </c>
      <c r="AA299" s="426">
        <v>1</v>
      </c>
      <c r="AB299" s="426">
        <v>15</v>
      </c>
      <c r="AC299" s="428">
        <v>0</v>
      </c>
      <c r="AD299" s="426">
        <v>1</v>
      </c>
      <c r="AE299" s="426">
        <v>15</v>
      </c>
      <c r="AF299" s="428">
        <v>0</v>
      </c>
      <c r="AG299" s="426">
        <v>0</v>
      </c>
    </row>
    <row r="300" spans="2:33" x14ac:dyDescent="0.35">
      <c r="B300" s="424">
        <v>2912</v>
      </c>
      <c r="C300" s="424" t="s">
        <v>466</v>
      </c>
      <c r="D300" s="426">
        <v>0</v>
      </c>
      <c r="E300" s="426">
        <v>38</v>
      </c>
      <c r="F300" s="426">
        <v>32</v>
      </c>
      <c r="G300" s="427">
        <v>70</v>
      </c>
      <c r="H300" s="426">
        <v>9</v>
      </c>
      <c r="I300" s="426">
        <v>0</v>
      </c>
      <c r="J300" s="427">
        <v>9</v>
      </c>
      <c r="K300" s="426">
        <v>0</v>
      </c>
      <c r="L300" s="426">
        <v>570</v>
      </c>
      <c r="M300" s="426">
        <v>480</v>
      </c>
      <c r="N300" s="427">
        <v>1050</v>
      </c>
      <c r="O300" s="426">
        <v>135</v>
      </c>
      <c r="P300" s="426">
        <v>0</v>
      </c>
      <c r="Q300" s="427">
        <v>135</v>
      </c>
      <c r="R300" s="426">
        <v>1</v>
      </c>
      <c r="S300" s="426">
        <v>15</v>
      </c>
      <c r="T300" s="428">
        <v>0</v>
      </c>
      <c r="U300" s="426">
        <v>2</v>
      </c>
      <c r="V300" s="426">
        <v>30</v>
      </c>
      <c r="W300" s="428">
        <v>0</v>
      </c>
      <c r="X300" s="426">
        <v>2</v>
      </c>
      <c r="Y300" s="426">
        <v>30</v>
      </c>
      <c r="Z300" s="428">
        <v>15</v>
      </c>
      <c r="AA300" s="426">
        <v>0</v>
      </c>
      <c r="AB300" s="426">
        <v>0</v>
      </c>
      <c r="AC300" s="428">
        <v>0</v>
      </c>
      <c r="AD300" s="426">
        <v>0</v>
      </c>
      <c r="AE300" s="426">
        <v>0</v>
      </c>
      <c r="AF300" s="428">
        <v>0</v>
      </c>
      <c r="AG300" s="426">
        <v>0</v>
      </c>
    </row>
    <row r="301" spans="2:33" x14ac:dyDescent="0.35">
      <c r="B301" s="424">
        <v>2924</v>
      </c>
      <c r="C301" s="424" t="s">
        <v>467</v>
      </c>
      <c r="D301" s="426">
        <v>11</v>
      </c>
      <c r="E301" s="426">
        <v>11</v>
      </c>
      <c r="F301" s="426">
        <v>0</v>
      </c>
      <c r="G301" s="427">
        <v>11</v>
      </c>
      <c r="H301" s="426">
        <v>5</v>
      </c>
      <c r="I301" s="426">
        <v>0</v>
      </c>
      <c r="J301" s="427">
        <v>5</v>
      </c>
      <c r="K301" s="426">
        <v>165</v>
      </c>
      <c r="L301" s="426">
        <v>165</v>
      </c>
      <c r="M301" s="426">
        <v>0</v>
      </c>
      <c r="N301" s="427">
        <v>165</v>
      </c>
      <c r="O301" s="426">
        <v>75</v>
      </c>
      <c r="P301" s="426">
        <v>0</v>
      </c>
      <c r="Q301" s="427">
        <v>75</v>
      </c>
      <c r="R301" s="426">
        <v>6</v>
      </c>
      <c r="S301" s="426">
        <v>90</v>
      </c>
      <c r="T301" s="428">
        <v>60</v>
      </c>
      <c r="U301" s="426">
        <v>3</v>
      </c>
      <c r="V301" s="426">
        <v>45</v>
      </c>
      <c r="W301" s="428">
        <v>15</v>
      </c>
      <c r="X301" s="426">
        <v>0</v>
      </c>
      <c r="Y301" s="426">
        <v>0</v>
      </c>
      <c r="Z301" s="428">
        <v>0</v>
      </c>
      <c r="AA301" s="426">
        <v>6</v>
      </c>
      <c r="AB301" s="426">
        <v>90</v>
      </c>
      <c r="AC301" s="428">
        <v>15</v>
      </c>
      <c r="AD301" s="426">
        <v>6</v>
      </c>
      <c r="AE301" s="426">
        <v>90</v>
      </c>
      <c r="AF301" s="428">
        <v>15</v>
      </c>
      <c r="AG301" s="426">
        <v>1</v>
      </c>
    </row>
    <row r="302" spans="2:33" x14ac:dyDescent="0.35">
      <c r="B302" s="424">
        <v>2955</v>
      </c>
      <c r="C302" s="424" t="s">
        <v>468</v>
      </c>
      <c r="D302" s="426">
        <v>6</v>
      </c>
      <c r="E302" s="426">
        <v>4</v>
      </c>
      <c r="F302" s="426">
        <v>0</v>
      </c>
      <c r="G302" s="427">
        <v>4</v>
      </c>
      <c r="H302" s="426">
        <v>1</v>
      </c>
      <c r="I302" s="426">
        <v>0</v>
      </c>
      <c r="J302" s="427">
        <v>1</v>
      </c>
      <c r="K302" s="426">
        <v>90</v>
      </c>
      <c r="L302" s="426">
        <v>60</v>
      </c>
      <c r="M302" s="426">
        <v>0</v>
      </c>
      <c r="N302" s="427">
        <v>60</v>
      </c>
      <c r="O302" s="426">
        <v>15</v>
      </c>
      <c r="P302" s="426">
        <v>0</v>
      </c>
      <c r="Q302" s="427">
        <v>15</v>
      </c>
      <c r="R302" s="426">
        <v>3</v>
      </c>
      <c r="S302" s="426">
        <v>45</v>
      </c>
      <c r="T302" s="428">
        <v>15</v>
      </c>
      <c r="U302" s="426">
        <v>1</v>
      </c>
      <c r="V302" s="426">
        <v>15</v>
      </c>
      <c r="W302" s="428">
        <v>0</v>
      </c>
      <c r="X302" s="426">
        <v>0</v>
      </c>
      <c r="Y302" s="426">
        <v>0</v>
      </c>
      <c r="Z302" s="428">
        <v>0</v>
      </c>
      <c r="AA302" s="426">
        <v>2</v>
      </c>
      <c r="AB302" s="426">
        <v>30</v>
      </c>
      <c r="AC302" s="428">
        <v>0</v>
      </c>
      <c r="AD302" s="426">
        <v>2</v>
      </c>
      <c r="AE302" s="426">
        <v>30</v>
      </c>
      <c r="AF302" s="428">
        <v>0</v>
      </c>
      <c r="AG302" s="426">
        <v>0</v>
      </c>
    </row>
    <row r="303" spans="2:33" x14ac:dyDescent="0.35">
      <c r="B303" s="424">
        <v>2968</v>
      </c>
      <c r="C303" s="424" t="s">
        <v>469</v>
      </c>
      <c r="D303" s="426">
        <v>3</v>
      </c>
      <c r="E303" s="426">
        <v>31</v>
      </c>
      <c r="F303" s="426">
        <v>0</v>
      </c>
      <c r="G303" s="427">
        <v>31</v>
      </c>
      <c r="H303" s="426">
        <v>25</v>
      </c>
      <c r="I303" s="426">
        <v>0</v>
      </c>
      <c r="J303" s="427">
        <v>25</v>
      </c>
      <c r="K303" s="426">
        <v>45</v>
      </c>
      <c r="L303" s="426">
        <v>453</v>
      </c>
      <c r="M303" s="426">
        <v>0</v>
      </c>
      <c r="N303" s="427">
        <v>453</v>
      </c>
      <c r="O303" s="426">
        <v>375</v>
      </c>
      <c r="P303" s="426">
        <v>0</v>
      </c>
      <c r="Q303" s="427">
        <v>375</v>
      </c>
      <c r="R303" s="426">
        <v>4</v>
      </c>
      <c r="S303" s="426">
        <v>60</v>
      </c>
      <c r="T303" s="428">
        <v>30</v>
      </c>
      <c r="U303" s="426">
        <v>2</v>
      </c>
      <c r="V303" s="426">
        <v>30</v>
      </c>
      <c r="W303" s="428">
        <v>30</v>
      </c>
      <c r="X303" s="426">
        <v>5</v>
      </c>
      <c r="Y303" s="426">
        <v>63</v>
      </c>
      <c r="Z303" s="428">
        <v>75</v>
      </c>
      <c r="AA303" s="426">
        <v>2</v>
      </c>
      <c r="AB303" s="426">
        <v>30</v>
      </c>
      <c r="AC303" s="428">
        <v>0</v>
      </c>
      <c r="AD303" s="426">
        <v>0</v>
      </c>
      <c r="AE303" s="426">
        <v>0</v>
      </c>
      <c r="AF303" s="428">
        <v>0</v>
      </c>
      <c r="AG303" s="426">
        <v>1</v>
      </c>
    </row>
    <row r="304" spans="2:33" x14ac:dyDescent="0.35">
      <c r="B304" s="424">
        <v>3004</v>
      </c>
      <c r="C304" s="424" t="s">
        <v>470</v>
      </c>
      <c r="D304" s="426">
        <v>4</v>
      </c>
      <c r="E304" s="426">
        <v>10</v>
      </c>
      <c r="F304" s="426">
        <v>1</v>
      </c>
      <c r="G304" s="427">
        <v>11</v>
      </c>
      <c r="H304" s="426">
        <v>2</v>
      </c>
      <c r="I304" s="426">
        <v>0</v>
      </c>
      <c r="J304" s="427">
        <v>2</v>
      </c>
      <c r="K304" s="426">
        <v>60</v>
      </c>
      <c r="L304" s="426">
        <v>150</v>
      </c>
      <c r="M304" s="426">
        <v>15</v>
      </c>
      <c r="N304" s="427">
        <v>165</v>
      </c>
      <c r="O304" s="426">
        <v>30</v>
      </c>
      <c r="P304" s="426">
        <v>0</v>
      </c>
      <c r="Q304" s="427">
        <v>30</v>
      </c>
      <c r="R304" s="426">
        <v>0</v>
      </c>
      <c r="S304" s="426">
        <v>0</v>
      </c>
      <c r="T304" s="428">
        <v>0</v>
      </c>
      <c r="U304" s="426">
        <v>0</v>
      </c>
      <c r="V304" s="426">
        <v>0</v>
      </c>
      <c r="W304" s="428">
        <v>0</v>
      </c>
      <c r="X304" s="426">
        <v>0</v>
      </c>
      <c r="Y304" s="426">
        <v>0</v>
      </c>
      <c r="Z304" s="428">
        <v>0</v>
      </c>
      <c r="AA304" s="426">
        <v>0</v>
      </c>
      <c r="AB304" s="426">
        <v>0</v>
      </c>
      <c r="AC304" s="428">
        <v>0</v>
      </c>
      <c r="AD304" s="426">
        <v>0</v>
      </c>
      <c r="AE304" s="426">
        <v>0</v>
      </c>
      <c r="AF304" s="428">
        <v>0</v>
      </c>
      <c r="AG304" s="426">
        <v>0</v>
      </c>
    </row>
    <row r="305" spans="2:33" x14ac:dyDescent="0.35">
      <c r="B305" s="424">
        <v>3027</v>
      </c>
      <c r="C305" s="424" t="s">
        <v>471</v>
      </c>
      <c r="D305" s="426">
        <v>23</v>
      </c>
      <c r="E305" s="426">
        <v>47</v>
      </c>
      <c r="F305" s="426">
        <v>0</v>
      </c>
      <c r="G305" s="427">
        <v>47</v>
      </c>
      <c r="H305" s="426">
        <v>23</v>
      </c>
      <c r="I305" s="426">
        <v>0</v>
      </c>
      <c r="J305" s="427">
        <v>23</v>
      </c>
      <c r="K305" s="426">
        <v>338.5</v>
      </c>
      <c r="L305" s="426">
        <v>695.5</v>
      </c>
      <c r="M305" s="426">
        <v>0</v>
      </c>
      <c r="N305" s="427">
        <v>695.5</v>
      </c>
      <c r="O305" s="426">
        <v>306.5</v>
      </c>
      <c r="P305" s="426">
        <v>0</v>
      </c>
      <c r="Q305" s="427">
        <v>306.5</v>
      </c>
      <c r="R305" s="426">
        <v>15</v>
      </c>
      <c r="S305" s="426">
        <v>217.5</v>
      </c>
      <c r="T305" s="428">
        <v>30</v>
      </c>
      <c r="U305" s="426">
        <v>6</v>
      </c>
      <c r="V305" s="426">
        <v>90</v>
      </c>
      <c r="W305" s="428">
        <v>42</v>
      </c>
      <c r="X305" s="426">
        <v>7</v>
      </c>
      <c r="Y305" s="426">
        <v>105</v>
      </c>
      <c r="Z305" s="428">
        <v>53</v>
      </c>
      <c r="AA305" s="426">
        <v>9</v>
      </c>
      <c r="AB305" s="426">
        <v>125.5</v>
      </c>
      <c r="AC305" s="428">
        <v>0</v>
      </c>
      <c r="AD305" s="426">
        <v>9</v>
      </c>
      <c r="AE305" s="426">
        <v>125.5</v>
      </c>
      <c r="AF305" s="428">
        <v>0</v>
      </c>
      <c r="AG305" s="426">
        <v>2</v>
      </c>
    </row>
    <row r="306" spans="2:33" x14ac:dyDescent="0.35">
      <c r="B306" s="424">
        <v>3042</v>
      </c>
      <c r="C306" s="424" t="s">
        <v>472</v>
      </c>
      <c r="D306" s="426">
        <v>9</v>
      </c>
      <c r="E306" s="426">
        <v>48</v>
      </c>
      <c r="F306" s="426">
        <v>0</v>
      </c>
      <c r="G306" s="427">
        <v>48</v>
      </c>
      <c r="H306" s="426">
        <v>19</v>
      </c>
      <c r="I306" s="426">
        <v>0</v>
      </c>
      <c r="J306" s="427">
        <v>19</v>
      </c>
      <c r="K306" s="426">
        <v>135</v>
      </c>
      <c r="L306" s="426">
        <v>696.25</v>
      </c>
      <c r="M306" s="426">
        <v>0</v>
      </c>
      <c r="N306" s="427">
        <v>696.25</v>
      </c>
      <c r="O306" s="426">
        <v>269.25</v>
      </c>
      <c r="P306" s="426">
        <v>0</v>
      </c>
      <c r="Q306" s="427">
        <v>269.25</v>
      </c>
      <c r="R306" s="426">
        <v>0</v>
      </c>
      <c r="S306" s="426">
        <v>0</v>
      </c>
      <c r="T306" s="428">
        <v>0</v>
      </c>
      <c r="U306" s="426">
        <v>0</v>
      </c>
      <c r="V306" s="426">
        <v>0</v>
      </c>
      <c r="W306" s="428">
        <v>0</v>
      </c>
      <c r="X306" s="426">
        <v>10</v>
      </c>
      <c r="Y306" s="426">
        <v>126.25</v>
      </c>
      <c r="Z306" s="428">
        <v>45</v>
      </c>
      <c r="AA306" s="426">
        <v>14</v>
      </c>
      <c r="AB306" s="426">
        <v>210</v>
      </c>
      <c r="AC306" s="428">
        <v>15</v>
      </c>
      <c r="AD306" s="426">
        <v>12</v>
      </c>
      <c r="AE306" s="426">
        <v>180</v>
      </c>
      <c r="AF306" s="428">
        <v>15</v>
      </c>
      <c r="AG306" s="426">
        <v>0</v>
      </c>
    </row>
    <row r="307" spans="2:33" x14ac:dyDescent="0.35">
      <c r="B307" s="424">
        <v>3059</v>
      </c>
      <c r="C307" s="424" t="s">
        <v>473</v>
      </c>
      <c r="D307" s="426">
        <v>0</v>
      </c>
      <c r="E307" s="426">
        <v>8</v>
      </c>
      <c r="F307" s="426">
        <v>1</v>
      </c>
      <c r="G307" s="427">
        <v>9</v>
      </c>
      <c r="H307" s="426">
        <v>6</v>
      </c>
      <c r="I307" s="426">
        <v>0</v>
      </c>
      <c r="J307" s="427">
        <v>6</v>
      </c>
      <c r="K307" s="426">
        <v>0</v>
      </c>
      <c r="L307" s="426">
        <v>120</v>
      </c>
      <c r="M307" s="426">
        <v>15</v>
      </c>
      <c r="N307" s="427">
        <v>135</v>
      </c>
      <c r="O307" s="426">
        <v>90</v>
      </c>
      <c r="P307" s="426">
        <v>0</v>
      </c>
      <c r="Q307" s="427">
        <v>90</v>
      </c>
      <c r="R307" s="426">
        <v>0</v>
      </c>
      <c r="S307" s="426">
        <v>0</v>
      </c>
      <c r="T307" s="428">
        <v>0</v>
      </c>
      <c r="U307" s="426">
        <v>2</v>
      </c>
      <c r="V307" s="426">
        <v>30</v>
      </c>
      <c r="W307" s="428">
        <v>0</v>
      </c>
      <c r="X307" s="426">
        <v>2</v>
      </c>
      <c r="Y307" s="426">
        <v>30</v>
      </c>
      <c r="Z307" s="428">
        <v>30</v>
      </c>
      <c r="AA307" s="426">
        <v>0</v>
      </c>
      <c r="AB307" s="426">
        <v>0</v>
      </c>
      <c r="AC307" s="428">
        <v>0</v>
      </c>
      <c r="AD307" s="426">
        <v>0</v>
      </c>
      <c r="AE307" s="426">
        <v>0</v>
      </c>
      <c r="AF307" s="428">
        <v>0</v>
      </c>
      <c r="AG307" s="426">
        <v>0</v>
      </c>
    </row>
    <row r="308" spans="2:33" x14ac:dyDescent="0.35">
      <c r="B308" s="424">
        <v>3065</v>
      </c>
      <c r="C308" s="424" t="s">
        <v>474</v>
      </c>
      <c r="D308" s="426">
        <v>20</v>
      </c>
      <c r="E308" s="426">
        <v>28</v>
      </c>
      <c r="F308" s="426">
        <v>0</v>
      </c>
      <c r="G308" s="427">
        <v>28</v>
      </c>
      <c r="H308" s="426">
        <v>14</v>
      </c>
      <c r="I308" s="426">
        <v>0</v>
      </c>
      <c r="J308" s="427">
        <v>14</v>
      </c>
      <c r="K308" s="426">
        <v>300</v>
      </c>
      <c r="L308" s="426">
        <v>405</v>
      </c>
      <c r="M308" s="426">
        <v>0</v>
      </c>
      <c r="N308" s="427">
        <v>405</v>
      </c>
      <c r="O308" s="426">
        <v>210</v>
      </c>
      <c r="P308" s="426">
        <v>0</v>
      </c>
      <c r="Q308" s="427">
        <v>210</v>
      </c>
      <c r="R308" s="426">
        <v>11</v>
      </c>
      <c r="S308" s="426">
        <v>165</v>
      </c>
      <c r="T308" s="428">
        <v>45</v>
      </c>
      <c r="U308" s="426">
        <v>3</v>
      </c>
      <c r="V308" s="426">
        <v>45</v>
      </c>
      <c r="W308" s="428">
        <v>15</v>
      </c>
      <c r="X308" s="426">
        <v>1</v>
      </c>
      <c r="Y308" s="426">
        <v>15</v>
      </c>
      <c r="Z308" s="428">
        <v>15</v>
      </c>
      <c r="AA308" s="426">
        <v>7</v>
      </c>
      <c r="AB308" s="426">
        <v>105</v>
      </c>
      <c r="AC308" s="428">
        <v>0</v>
      </c>
      <c r="AD308" s="426">
        <v>7</v>
      </c>
      <c r="AE308" s="426">
        <v>105</v>
      </c>
      <c r="AF308" s="428">
        <v>0</v>
      </c>
      <c r="AG308" s="426">
        <v>0</v>
      </c>
    </row>
    <row r="309" spans="2:33" x14ac:dyDescent="0.35">
      <c r="B309" s="424">
        <v>3086</v>
      </c>
      <c r="C309" s="424" t="s">
        <v>475</v>
      </c>
      <c r="D309" s="426">
        <v>21</v>
      </c>
      <c r="E309" s="426">
        <v>15</v>
      </c>
      <c r="F309" s="426">
        <v>1</v>
      </c>
      <c r="G309" s="427">
        <v>16</v>
      </c>
      <c r="H309" s="426">
        <v>4</v>
      </c>
      <c r="I309" s="426">
        <v>0</v>
      </c>
      <c r="J309" s="427">
        <v>4</v>
      </c>
      <c r="K309" s="426">
        <v>312</v>
      </c>
      <c r="L309" s="426">
        <v>207</v>
      </c>
      <c r="M309" s="426">
        <v>15</v>
      </c>
      <c r="N309" s="427">
        <v>222</v>
      </c>
      <c r="O309" s="426">
        <v>40</v>
      </c>
      <c r="P309" s="426">
        <v>0</v>
      </c>
      <c r="Q309" s="427">
        <v>40</v>
      </c>
      <c r="R309" s="426">
        <v>5</v>
      </c>
      <c r="S309" s="426">
        <v>69</v>
      </c>
      <c r="T309" s="428">
        <v>15</v>
      </c>
      <c r="U309" s="426">
        <v>1</v>
      </c>
      <c r="V309" s="426">
        <v>15</v>
      </c>
      <c r="W309" s="428">
        <v>0</v>
      </c>
      <c r="X309" s="426">
        <v>6</v>
      </c>
      <c r="Y309" s="426">
        <v>78</v>
      </c>
      <c r="Z309" s="428">
        <v>20</v>
      </c>
      <c r="AA309" s="426">
        <v>5</v>
      </c>
      <c r="AB309" s="426">
        <v>72</v>
      </c>
      <c r="AC309" s="428">
        <v>0</v>
      </c>
      <c r="AD309" s="426">
        <v>0</v>
      </c>
      <c r="AE309" s="426">
        <v>0</v>
      </c>
      <c r="AF309" s="428">
        <v>0</v>
      </c>
      <c r="AG309" s="426">
        <v>0</v>
      </c>
    </row>
    <row r="310" spans="2:33" x14ac:dyDescent="0.35">
      <c r="B310" s="424">
        <v>3092</v>
      </c>
      <c r="C310" s="424" t="s">
        <v>476</v>
      </c>
      <c r="D310" s="426">
        <v>0</v>
      </c>
      <c r="E310" s="426">
        <v>5</v>
      </c>
      <c r="F310" s="426">
        <v>8</v>
      </c>
      <c r="G310" s="427">
        <v>13</v>
      </c>
      <c r="H310" s="426">
        <v>1</v>
      </c>
      <c r="I310" s="426">
        <v>0</v>
      </c>
      <c r="J310" s="427">
        <v>1</v>
      </c>
      <c r="K310" s="426">
        <v>0</v>
      </c>
      <c r="L310" s="426">
        <v>75</v>
      </c>
      <c r="M310" s="426">
        <v>120</v>
      </c>
      <c r="N310" s="427">
        <v>195</v>
      </c>
      <c r="O310" s="426">
        <v>15</v>
      </c>
      <c r="P310" s="426">
        <v>0</v>
      </c>
      <c r="Q310" s="427">
        <v>15</v>
      </c>
      <c r="R310" s="426">
        <v>0</v>
      </c>
      <c r="S310" s="426">
        <v>0</v>
      </c>
      <c r="T310" s="428">
        <v>0</v>
      </c>
      <c r="U310" s="426">
        <v>1</v>
      </c>
      <c r="V310" s="426">
        <v>15</v>
      </c>
      <c r="W310" s="428">
        <v>0</v>
      </c>
      <c r="X310" s="426">
        <v>1</v>
      </c>
      <c r="Y310" s="426">
        <v>15</v>
      </c>
      <c r="Z310" s="428">
        <v>15</v>
      </c>
      <c r="AA310" s="426">
        <v>1</v>
      </c>
      <c r="AB310" s="426">
        <v>15</v>
      </c>
      <c r="AC310" s="428">
        <v>0</v>
      </c>
      <c r="AD310" s="426">
        <v>0</v>
      </c>
      <c r="AE310" s="426">
        <v>0</v>
      </c>
      <c r="AF310" s="428">
        <v>0</v>
      </c>
      <c r="AG310" s="426">
        <v>0</v>
      </c>
    </row>
    <row r="311" spans="2:33" x14ac:dyDescent="0.35">
      <c r="B311" s="424">
        <v>3114</v>
      </c>
      <c r="C311" s="424" t="s">
        <v>477</v>
      </c>
      <c r="D311" s="426">
        <v>4</v>
      </c>
      <c r="E311" s="426">
        <v>25</v>
      </c>
      <c r="F311" s="426">
        <v>1</v>
      </c>
      <c r="G311" s="427">
        <v>26</v>
      </c>
      <c r="H311" s="426">
        <v>14</v>
      </c>
      <c r="I311" s="426">
        <v>0</v>
      </c>
      <c r="J311" s="427">
        <v>14</v>
      </c>
      <c r="K311" s="426">
        <v>60</v>
      </c>
      <c r="L311" s="426">
        <v>357</v>
      </c>
      <c r="M311" s="426">
        <v>15</v>
      </c>
      <c r="N311" s="427">
        <v>372</v>
      </c>
      <c r="O311" s="426">
        <v>174</v>
      </c>
      <c r="P311" s="426">
        <v>0</v>
      </c>
      <c r="Q311" s="427">
        <v>174</v>
      </c>
      <c r="R311" s="426">
        <v>0</v>
      </c>
      <c r="S311" s="426">
        <v>0</v>
      </c>
      <c r="T311" s="428">
        <v>0</v>
      </c>
      <c r="U311" s="426">
        <v>0</v>
      </c>
      <c r="V311" s="426">
        <v>0</v>
      </c>
      <c r="W311" s="428">
        <v>0</v>
      </c>
      <c r="X311" s="426">
        <v>0</v>
      </c>
      <c r="Y311" s="426">
        <v>0</v>
      </c>
      <c r="Z311" s="428">
        <v>0</v>
      </c>
      <c r="AA311" s="426">
        <v>0</v>
      </c>
      <c r="AB311" s="426">
        <v>0</v>
      </c>
      <c r="AC311" s="428">
        <v>0</v>
      </c>
      <c r="AD311" s="426">
        <v>0</v>
      </c>
      <c r="AE311" s="426">
        <v>0</v>
      </c>
      <c r="AF311" s="428">
        <v>0</v>
      </c>
      <c r="AG311" s="426">
        <v>0</v>
      </c>
    </row>
    <row r="312" spans="2:33" x14ac:dyDescent="0.35">
      <c r="B312" s="424">
        <v>3149</v>
      </c>
      <c r="C312" s="424" t="s">
        <v>478</v>
      </c>
      <c r="D312" s="426">
        <v>0</v>
      </c>
      <c r="E312" s="426">
        <v>21</v>
      </c>
      <c r="F312" s="426">
        <v>29</v>
      </c>
      <c r="G312" s="427">
        <v>50</v>
      </c>
      <c r="H312" s="426">
        <v>0</v>
      </c>
      <c r="I312" s="426">
        <v>0</v>
      </c>
      <c r="J312" s="427">
        <v>0</v>
      </c>
      <c r="K312" s="426">
        <v>0</v>
      </c>
      <c r="L312" s="426">
        <v>264</v>
      </c>
      <c r="M312" s="426">
        <v>435</v>
      </c>
      <c r="N312" s="427">
        <v>699</v>
      </c>
      <c r="O312" s="426">
        <v>0</v>
      </c>
      <c r="P312" s="426">
        <v>0</v>
      </c>
      <c r="Q312" s="427">
        <v>0</v>
      </c>
      <c r="R312" s="426">
        <v>2</v>
      </c>
      <c r="S312" s="426">
        <v>27</v>
      </c>
      <c r="T312" s="428">
        <v>0</v>
      </c>
      <c r="U312" s="426">
        <v>4</v>
      </c>
      <c r="V312" s="426">
        <v>54</v>
      </c>
      <c r="W312" s="428">
        <v>0</v>
      </c>
      <c r="X312" s="426">
        <v>1</v>
      </c>
      <c r="Y312" s="426">
        <v>15</v>
      </c>
      <c r="Z312" s="428">
        <v>0</v>
      </c>
      <c r="AA312" s="426">
        <v>0</v>
      </c>
      <c r="AB312" s="426">
        <v>0</v>
      </c>
      <c r="AC312" s="428">
        <v>0</v>
      </c>
      <c r="AD312" s="426">
        <v>0</v>
      </c>
      <c r="AE312" s="426">
        <v>0</v>
      </c>
      <c r="AF312" s="428">
        <v>0</v>
      </c>
      <c r="AG312" s="426">
        <v>0</v>
      </c>
    </row>
    <row r="313" spans="2:33" x14ac:dyDescent="0.35">
      <c r="B313" s="424">
        <v>3169</v>
      </c>
      <c r="C313" s="424" t="s">
        <v>479</v>
      </c>
      <c r="D313" s="426">
        <v>0</v>
      </c>
      <c r="E313" s="426">
        <v>70</v>
      </c>
      <c r="F313" s="426">
        <v>46</v>
      </c>
      <c r="G313" s="427">
        <v>116</v>
      </c>
      <c r="H313" s="426">
        <v>0</v>
      </c>
      <c r="I313" s="426">
        <v>0</v>
      </c>
      <c r="J313" s="427">
        <v>0</v>
      </c>
      <c r="K313" s="426">
        <v>0</v>
      </c>
      <c r="L313" s="426">
        <v>953.07</v>
      </c>
      <c r="M313" s="426">
        <v>690</v>
      </c>
      <c r="N313" s="427">
        <v>1643.0700000000002</v>
      </c>
      <c r="O313" s="426">
        <v>0</v>
      </c>
      <c r="P313" s="426">
        <v>0</v>
      </c>
      <c r="Q313" s="427">
        <v>0</v>
      </c>
      <c r="R313" s="426">
        <v>2</v>
      </c>
      <c r="S313" s="426">
        <v>30</v>
      </c>
      <c r="T313" s="428">
        <v>0</v>
      </c>
      <c r="U313" s="426">
        <v>7</v>
      </c>
      <c r="V313" s="426">
        <v>105</v>
      </c>
      <c r="W313" s="428">
        <v>0</v>
      </c>
      <c r="X313" s="426">
        <v>6</v>
      </c>
      <c r="Y313" s="426">
        <v>81</v>
      </c>
      <c r="Z313" s="428">
        <v>0</v>
      </c>
      <c r="AA313" s="426">
        <v>0</v>
      </c>
      <c r="AB313" s="426">
        <v>0</v>
      </c>
      <c r="AC313" s="428">
        <v>0</v>
      </c>
      <c r="AD313" s="426">
        <v>0</v>
      </c>
      <c r="AE313" s="426">
        <v>0</v>
      </c>
      <c r="AF313" s="428">
        <v>0</v>
      </c>
      <c r="AG313" s="426">
        <v>0</v>
      </c>
    </row>
    <row r="314" spans="2:33" x14ac:dyDescent="0.35">
      <c r="B314" s="424">
        <v>3226</v>
      </c>
      <c r="C314" s="424" t="s">
        <v>480</v>
      </c>
      <c r="D314" s="426">
        <v>6</v>
      </c>
      <c r="E314" s="426">
        <v>10</v>
      </c>
      <c r="F314" s="426">
        <v>0</v>
      </c>
      <c r="G314" s="427">
        <v>10</v>
      </c>
      <c r="H314" s="426">
        <v>7</v>
      </c>
      <c r="I314" s="426">
        <v>0</v>
      </c>
      <c r="J314" s="427">
        <v>7</v>
      </c>
      <c r="K314" s="426">
        <v>90</v>
      </c>
      <c r="L314" s="426">
        <v>147</v>
      </c>
      <c r="M314" s="426">
        <v>0</v>
      </c>
      <c r="N314" s="427">
        <v>147</v>
      </c>
      <c r="O314" s="426">
        <v>87</v>
      </c>
      <c r="P314" s="426">
        <v>0</v>
      </c>
      <c r="Q314" s="427">
        <v>87</v>
      </c>
      <c r="R314" s="426">
        <v>0</v>
      </c>
      <c r="S314" s="426">
        <v>0</v>
      </c>
      <c r="T314" s="428">
        <v>0</v>
      </c>
      <c r="U314" s="426">
        <v>0</v>
      </c>
      <c r="V314" s="426">
        <v>0</v>
      </c>
      <c r="W314" s="428">
        <v>0</v>
      </c>
      <c r="X314" s="426">
        <v>2</v>
      </c>
      <c r="Y314" s="426">
        <v>30</v>
      </c>
      <c r="Z314" s="428">
        <v>30</v>
      </c>
      <c r="AA314" s="426">
        <v>0</v>
      </c>
      <c r="AB314" s="426">
        <v>0</v>
      </c>
      <c r="AC314" s="428">
        <v>0</v>
      </c>
      <c r="AD314" s="426">
        <v>0</v>
      </c>
      <c r="AE314" s="426">
        <v>0</v>
      </c>
      <c r="AF314" s="428">
        <v>0</v>
      </c>
      <c r="AG314" s="426">
        <v>0</v>
      </c>
    </row>
    <row r="315" spans="2:33" x14ac:dyDescent="0.35">
      <c r="B315" s="424">
        <v>3248</v>
      </c>
      <c r="C315" s="424" t="s">
        <v>1219</v>
      </c>
      <c r="D315" s="426">
        <v>0</v>
      </c>
      <c r="E315" s="426">
        <v>2</v>
      </c>
      <c r="F315" s="426">
        <v>1</v>
      </c>
      <c r="G315" s="427">
        <v>3</v>
      </c>
      <c r="H315" s="426">
        <v>2</v>
      </c>
      <c r="I315" s="426">
        <v>0</v>
      </c>
      <c r="J315" s="427">
        <v>2</v>
      </c>
      <c r="K315" s="426">
        <v>0</v>
      </c>
      <c r="L315" s="426">
        <v>0</v>
      </c>
      <c r="M315" s="426">
        <v>2.5</v>
      </c>
      <c r="N315" s="427">
        <v>2.5</v>
      </c>
      <c r="O315" s="426">
        <v>5</v>
      </c>
      <c r="P315" s="426">
        <v>0</v>
      </c>
      <c r="Q315" s="427">
        <v>5</v>
      </c>
      <c r="R315" s="426">
        <v>0</v>
      </c>
      <c r="S315" s="426">
        <v>0</v>
      </c>
      <c r="T315" s="428">
        <v>0</v>
      </c>
      <c r="U315" s="426">
        <v>0</v>
      </c>
      <c r="V315" s="426">
        <v>0</v>
      </c>
      <c r="W315" s="428">
        <v>0</v>
      </c>
      <c r="X315" s="426">
        <v>0</v>
      </c>
      <c r="Y315" s="426">
        <v>0</v>
      </c>
      <c r="Z315" s="428">
        <v>0</v>
      </c>
      <c r="AA315" s="426">
        <v>0</v>
      </c>
      <c r="AB315" s="426">
        <v>0</v>
      </c>
      <c r="AC315" s="428">
        <v>0</v>
      </c>
      <c r="AD315" s="426">
        <v>0</v>
      </c>
      <c r="AE315" s="426">
        <v>0</v>
      </c>
      <c r="AF315" s="428">
        <v>0</v>
      </c>
      <c r="AG315" s="426">
        <v>1</v>
      </c>
    </row>
    <row r="316" spans="2:33" x14ac:dyDescent="0.35">
      <c r="B316" s="424">
        <v>3258</v>
      </c>
      <c r="C316" s="424" t="s">
        <v>481</v>
      </c>
      <c r="D316" s="426">
        <v>11</v>
      </c>
      <c r="E316" s="426">
        <v>16</v>
      </c>
      <c r="F316" s="426">
        <v>1</v>
      </c>
      <c r="G316" s="427">
        <v>17</v>
      </c>
      <c r="H316" s="426">
        <v>8</v>
      </c>
      <c r="I316" s="426">
        <v>0</v>
      </c>
      <c r="J316" s="427">
        <v>8</v>
      </c>
      <c r="K316" s="426">
        <v>165</v>
      </c>
      <c r="L316" s="426">
        <v>240</v>
      </c>
      <c r="M316" s="426">
        <v>15</v>
      </c>
      <c r="N316" s="427">
        <v>255</v>
      </c>
      <c r="O316" s="426">
        <v>120</v>
      </c>
      <c r="P316" s="426">
        <v>0</v>
      </c>
      <c r="Q316" s="427">
        <v>120</v>
      </c>
      <c r="R316" s="426">
        <v>6</v>
      </c>
      <c r="S316" s="426">
        <v>90</v>
      </c>
      <c r="T316" s="428">
        <v>15</v>
      </c>
      <c r="U316" s="426">
        <v>4</v>
      </c>
      <c r="V316" s="426">
        <v>60</v>
      </c>
      <c r="W316" s="428">
        <v>45</v>
      </c>
      <c r="X316" s="426">
        <v>1</v>
      </c>
      <c r="Y316" s="426">
        <v>15</v>
      </c>
      <c r="Z316" s="428">
        <v>15</v>
      </c>
      <c r="AA316" s="426">
        <v>0</v>
      </c>
      <c r="AB316" s="426">
        <v>0</v>
      </c>
      <c r="AC316" s="428">
        <v>0</v>
      </c>
      <c r="AD316" s="426">
        <v>0</v>
      </c>
      <c r="AE316" s="426">
        <v>0</v>
      </c>
      <c r="AF316" s="428">
        <v>0</v>
      </c>
      <c r="AG316" s="426">
        <v>0</v>
      </c>
    </row>
    <row r="317" spans="2:33" x14ac:dyDescent="0.35">
      <c r="B317" s="424">
        <v>3261</v>
      </c>
      <c r="C317" s="424" t="s">
        <v>482</v>
      </c>
      <c r="D317" s="426">
        <v>20</v>
      </c>
      <c r="E317" s="426">
        <v>20</v>
      </c>
      <c r="F317" s="426">
        <v>0</v>
      </c>
      <c r="G317" s="427">
        <v>20</v>
      </c>
      <c r="H317" s="426">
        <v>3</v>
      </c>
      <c r="I317" s="426">
        <v>0</v>
      </c>
      <c r="J317" s="427">
        <v>3</v>
      </c>
      <c r="K317" s="426">
        <v>300</v>
      </c>
      <c r="L317" s="426">
        <v>300</v>
      </c>
      <c r="M317" s="426">
        <v>0</v>
      </c>
      <c r="N317" s="427">
        <v>300</v>
      </c>
      <c r="O317" s="426">
        <v>45</v>
      </c>
      <c r="P317" s="426">
        <v>0</v>
      </c>
      <c r="Q317" s="427">
        <v>45</v>
      </c>
      <c r="R317" s="426">
        <v>8</v>
      </c>
      <c r="S317" s="426">
        <v>120</v>
      </c>
      <c r="T317" s="428">
        <v>15</v>
      </c>
      <c r="U317" s="426">
        <v>3</v>
      </c>
      <c r="V317" s="426">
        <v>45</v>
      </c>
      <c r="W317" s="428">
        <v>0</v>
      </c>
      <c r="X317" s="426">
        <v>1</v>
      </c>
      <c r="Y317" s="426">
        <v>15</v>
      </c>
      <c r="Z317" s="428">
        <v>0</v>
      </c>
      <c r="AA317" s="426">
        <v>0</v>
      </c>
      <c r="AB317" s="426">
        <v>0</v>
      </c>
      <c r="AC317" s="428">
        <v>0</v>
      </c>
      <c r="AD317" s="426">
        <v>0</v>
      </c>
      <c r="AE317" s="426">
        <v>0</v>
      </c>
      <c r="AF317" s="428">
        <v>0</v>
      </c>
      <c r="AG317" s="426">
        <v>0</v>
      </c>
    </row>
    <row r="318" spans="2:33" x14ac:dyDescent="0.35">
      <c r="B318" s="424">
        <v>3265</v>
      </c>
      <c r="C318" s="424" t="s">
        <v>483</v>
      </c>
      <c r="D318" s="426">
        <v>17</v>
      </c>
      <c r="E318" s="426">
        <v>15</v>
      </c>
      <c r="F318" s="426">
        <v>0</v>
      </c>
      <c r="G318" s="427">
        <v>15</v>
      </c>
      <c r="H318" s="426">
        <v>2</v>
      </c>
      <c r="I318" s="426">
        <v>0</v>
      </c>
      <c r="J318" s="427">
        <v>2</v>
      </c>
      <c r="K318" s="426">
        <v>255</v>
      </c>
      <c r="L318" s="426">
        <v>225</v>
      </c>
      <c r="M318" s="426">
        <v>0</v>
      </c>
      <c r="N318" s="427">
        <v>225</v>
      </c>
      <c r="O318" s="426">
        <v>30</v>
      </c>
      <c r="P318" s="426">
        <v>0</v>
      </c>
      <c r="Q318" s="427">
        <v>30</v>
      </c>
      <c r="R318" s="426">
        <v>0</v>
      </c>
      <c r="S318" s="426">
        <v>0</v>
      </c>
      <c r="T318" s="428">
        <v>0</v>
      </c>
      <c r="U318" s="426">
        <v>1</v>
      </c>
      <c r="V318" s="426">
        <v>15</v>
      </c>
      <c r="W318" s="428">
        <v>0</v>
      </c>
      <c r="X318" s="426">
        <v>10</v>
      </c>
      <c r="Y318" s="426">
        <v>150</v>
      </c>
      <c r="Z318" s="428">
        <v>15</v>
      </c>
      <c r="AA318" s="426">
        <v>4</v>
      </c>
      <c r="AB318" s="426">
        <v>60</v>
      </c>
      <c r="AC318" s="428">
        <v>0</v>
      </c>
      <c r="AD318" s="426">
        <v>4</v>
      </c>
      <c r="AE318" s="426">
        <v>60</v>
      </c>
      <c r="AF318" s="428">
        <v>0</v>
      </c>
      <c r="AG318" s="426">
        <v>1</v>
      </c>
    </row>
    <row r="319" spans="2:33" x14ac:dyDescent="0.35">
      <c r="B319" s="424">
        <v>3278</v>
      </c>
      <c r="C319" s="424" t="s">
        <v>485</v>
      </c>
      <c r="D319" s="426">
        <v>22</v>
      </c>
      <c r="E319" s="426">
        <v>44</v>
      </c>
      <c r="F319" s="426">
        <v>0</v>
      </c>
      <c r="G319" s="427">
        <v>44</v>
      </c>
      <c r="H319" s="426">
        <v>19</v>
      </c>
      <c r="I319" s="426">
        <v>0</v>
      </c>
      <c r="J319" s="427">
        <v>19</v>
      </c>
      <c r="K319" s="426">
        <v>330</v>
      </c>
      <c r="L319" s="426">
        <v>660</v>
      </c>
      <c r="M319" s="426">
        <v>0</v>
      </c>
      <c r="N319" s="427">
        <v>660</v>
      </c>
      <c r="O319" s="426">
        <v>285</v>
      </c>
      <c r="P319" s="426">
        <v>0</v>
      </c>
      <c r="Q319" s="427">
        <v>285</v>
      </c>
      <c r="R319" s="426">
        <v>3</v>
      </c>
      <c r="S319" s="426">
        <v>45</v>
      </c>
      <c r="T319" s="428">
        <v>0</v>
      </c>
      <c r="U319" s="426">
        <v>7</v>
      </c>
      <c r="V319" s="426">
        <v>105</v>
      </c>
      <c r="W319" s="428">
        <v>45</v>
      </c>
      <c r="X319" s="426">
        <v>15</v>
      </c>
      <c r="Y319" s="426">
        <v>225</v>
      </c>
      <c r="Z319" s="428">
        <v>105</v>
      </c>
      <c r="AA319" s="426">
        <v>13</v>
      </c>
      <c r="AB319" s="426">
        <v>195</v>
      </c>
      <c r="AC319" s="428">
        <v>0</v>
      </c>
      <c r="AD319" s="426">
        <v>0</v>
      </c>
      <c r="AE319" s="426">
        <v>0</v>
      </c>
      <c r="AF319" s="428">
        <v>0</v>
      </c>
      <c r="AG319" s="426">
        <v>0</v>
      </c>
    </row>
    <row r="320" spans="2:33" x14ac:dyDescent="0.35">
      <c r="B320" s="424">
        <v>3338</v>
      </c>
      <c r="C320" s="424" t="s">
        <v>486</v>
      </c>
      <c r="D320" s="426">
        <v>4</v>
      </c>
      <c r="E320" s="426">
        <v>24</v>
      </c>
      <c r="F320" s="426">
        <v>0</v>
      </c>
      <c r="G320" s="427">
        <v>24</v>
      </c>
      <c r="H320" s="426">
        <v>1</v>
      </c>
      <c r="I320" s="426">
        <v>0</v>
      </c>
      <c r="J320" s="427">
        <v>1</v>
      </c>
      <c r="K320" s="426">
        <v>60</v>
      </c>
      <c r="L320" s="426">
        <v>360</v>
      </c>
      <c r="M320" s="426">
        <v>0</v>
      </c>
      <c r="N320" s="427">
        <v>360</v>
      </c>
      <c r="O320" s="426">
        <v>15</v>
      </c>
      <c r="P320" s="426">
        <v>0</v>
      </c>
      <c r="Q320" s="427">
        <v>15</v>
      </c>
      <c r="R320" s="426">
        <v>1</v>
      </c>
      <c r="S320" s="426">
        <v>15</v>
      </c>
      <c r="T320" s="428">
        <v>0</v>
      </c>
      <c r="U320" s="426">
        <v>0</v>
      </c>
      <c r="V320" s="426">
        <v>0</v>
      </c>
      <c r="W320" s="428">
        <v>0</v>
      </c>
      <c r="X320" s="426">
        <v>0</v>
      </c>
      <c r="Y320" s="426">
        <v>0</v>
      </c>
      <c r="Z320" s="428">
        <v>0</v>
      </c>
      <c r="AA320" s="426">
        <v>0</v>
      </c>
      <c r="AB320" s="426">
        <v>0</v>
      </c>
      <c r="AC320" s="428">
        <v>0</v>
      </c>
      <c r="AD320" s="426">
        <v>0</v>
      </c>
      <c r="AE320" s="426">
        <v>0</v>
      </c>
      <c r="AF320" s="428">
        <v>0</v>
      </c>
      <c r="AG320" s="426">
        <v>0</v>
      </c>
    </row>
    <row r="321" spans="2:33" x14ac:dyDescent="0.35">
      <c r="B321" s="424">
        <v>3379</v>
      </c>
      <c r="C321" s="424" t="s">
        <v>1264</v>
      </c>
      <c r="D321" s="426">
        <v>4</v>
      </c>
      <c r="E321" s="426">
        <v>19</v>
      </c>
      <c r="F321" s="426">
        <v>1</v>
      </c>
      <c r="G321" s="427">
        <v>20</v>
      </c>
      <c r="H321" s="426">
        <v>8</v>
      </c>
      <c r="I321" s="426">
        <v>0</v>
      </c>
      <c r="J321" s="427">
        <v>8</v>
      </c>
      <c r="K321" s="426">
        <v>60</v>
      </c>
      <c r="L321" s="426">
        <v>270</v>
      </c>
      <c r="M321" s="426">
        <v>15</v>
      </c>
      <c r="N321" s="427">
        <v>285</v>
      </c>
      <c r="O321" s="426">
        <v>109</v>
      </c>
      <c r="P321" s="426">
        <v>0</v>
      </c>
      <c r="Q321" s="427">
        <v>109</v>
      </c>
      <c r="R321" s="426">
        <v>1</v>
      </c>
      <c r="S321" s="426">
        <v>15</v>
      </c>
      <c r="T321" s="428">
        <v>0</v>
      </c>
      <c r="U321" s="426">
        <v>2</v>
      </c>
      <c r="V321" s="426">
        <v>30</v>
      </c>
      <c r="W321" s="428">
        <v>15</v>
      </c>
      <c r="X321" s="426">
        <v>4</v>
      </c>
      <c r="Y321" s="426">
        <v>60</v>
      </c>
      <c r="Z321" s="428">
        <v>13</v>
      </c>
      <c r="AA321" s="426">
        <v>2</v>
      </c>
      <c r="AB321" s="426">
        <v>30</v>
      </c>
      <c r="AC321" s="428">
        <v>0</v>
      </c>
      <c r="AD321" s="426">
        <v>0</v>
      </c>
      <c r="AE321" s="426">
        <v>0</v>
      </c>
      <c r="AF321" s="428">
        <v>0</v>
      </c>
      <c r="AG321" s="426">
        <v>0</v>
      </c>
    </row>
    <row r="322" spans="2:33" x14ac:dyDescent="0.35">
      <c r="B322" s="424">
        <v>3384</v>
      </c>
      <c r="C322" s="424" t="s">
        <v>489</v>
      </c>
      <c r="D322" s="426">
        <v>10</v>
      </c>
      <c r="E322" s="426">
        <v>14</v>
      </c>
      <c r="F322" s="426">
        <v>1</v>
      </c>
      <c r="G322" s="427">
        <v>15</v>
      </c>
      <c r="H322" s="426">
        <v>4</v>
      </c>
      <c r="I322" s="426">
        <v>0</v>
      </c>
      <c r="J322" s="427">
        <v>4</v>
      </c>
      <c r="K322" s="426">
        <v>150</v>
      </c>
      <c r="L322" s="426">
        <v>210</v>
      </c>
      <c r="M322" s="426">
        <v>15</v>
      </c>
      <c r="N322" s="427">
        <v>225</v>
      </c>
      <c r="O322" s="426">
        <v>60</v>
      </c>
      <c r="P322" s="426">
        <v>0</v>
      </c>
      <c r="Q322" s="427">
        <v>60</v>
      </c>
      <c r="R322" s="426">
        <v>0</v>
      </c>
      <c r="S322" s="426">
        <v>0</v>
      </c>
      <c r="T322" s="428">
        <v>0</v>
      </c>
      <c r="U322" s="426">
        <v>3</v>
      </c>
      <c r="V322" s="426">
        <v>45</v>
      </c>
      <c r="W322" s="428">
        <v>15</v>
      </c>
      <c r="X322" s="426">
        <v>4</v>
      </c>
      <c r="Y322" s="426">
        <v>60</v>
      </c>
      <c r="Z322" s="428">
        <v>30</v>
      </c>
      <c r="AA322" s="426">
        <v>6</v>
      </c>
      <c r="AB322" s="426">
        <v>90</v>
      </c>
      <c r="AC322" s="428">
        <v>0</v>
      </c>
      <c r="AD322" s="426">
        <v>0</v>
      </c>
      <c r="AE322" s="426">
        <v>0</v>
      </c>
      <c r="AF322" s="428">
        <v>0</v>
      </c>
      <c r="AG322" s="426">
        <v>0</v>
      </c>
    </row>
    <row r="323" spans="2:33" x14ac:dyDescent="0.35">
      <c r="B323" s="424">
        <v>3420</v>
      </c>
      <c r="C323" s="424" t="s">
        <v>490</v>
      </c>
      <c r="D323" s="426">
        <v>8</v>
      </c>
      <c r="E323" s="426">
        <v>25</v>
      </c>
      <c r="F323" s="426">
        <v>0</v>
      </c>
      <c r="G323" s="427">
        <v>25</v>
      </c>
      <c r="H323" s="426">
        <v>12</v>
      </c>
      <c r="I323" s="426">
        <v>0</v>
      </c>
      <c r="J323" s="427">
        <v>12</v>
      </c>
      <c r="K323" s="426">
        <v>120</v>
      </c>
      <c r="L323" s="426">
        <v>360</v>
      </c>
      <c r="M323" s="426">
        <v>0</v>
      </c>
      <c r="N323" s="427">
        <v>360</v>
      </c>
      <c r="O323" s="426">
        <v>180</v>
      </c>
      <c r="P323" s="426">
        <v>0</v>
      </c>
      <c r="Q323" s="427">
        <v>180</v>
      </c>
      <c r="R323" s="426">
        <v>1</v>
      </c>
      <c r="S323" s="426">
        <v>15</v>
      </c>
      <c r="T323" s="428">
        <v>0</v>
      </c>
      <c r="U323" s="426">
        <v>2</v>
      </c>
      <c r="V323" s="426">
        <v>30</v>
      </c>
      <c r="W323" s="428">
        <v>0</v>
      </c>
      <c r="X323" s="426">
        <v>0</v>
      </c>
      <c r="Y323" s="426">
        <v>0</v>
      </c>
      <c r="Z323" s="428">
        <v>0</v>
      </c>
      <c r="AA323" s="426">
        <v>0</v>
      </c>
      <c r="AB323" s="426">
        <v>0</v>
      </c>
      <c r="AC323" s="428">
        <v>0</v>
      </c>
      <c r="AD323" s="426">
        <v>0</v>
      </c>
      <c r="AE323" s="426">
        <v>0</v>
      </c>
      <c r="AF323" s="428">
        <v>0</v>
      </c>
      <c r="AG323" s="426">
        <v>0</v>
      </c>
    </row>
    <row r="324" spans="2:33" x14ac:dyDescent="0.35">
      <c r="B324" s="424">
        <v>3426</v>
      </c>
      <c r="C324" s="424" t="s">
        <v>491</v>
      </c>
      <c r="D324" s="426">
        <v>6</v>
      </c>
      <c r="E324" s="426">
        <v>30</v>
      </c>
      <c r="F324" s="426">
        <v>0</v>
      </c>
      <c r="G324" s="427">
        <v>30</v>
      </c>
      <c r="H324" s="426">
        <v>17</v>
      </c>
      <c r="I324" s="426">
        <v>0</v>
      </c>
      <c r="J324" s="427">
        <v>17</v>
      </c>
      <c r="K324" s="426">
        <v>90</v>
      </c>
      <c r="L324" s="426">
        <v>450</v>
      </c>
      <c r="M324" s="426">
        <v>0</v>
      </c>
      <c r="N324" s="427">
        <v>450</v>
      </c>
      <c r="O324" s="426">
        <v>239</v>
      </c>
      <c r="P324" s="426">
        <v>0</v>
      </c>
      <c r="Q324" s="427">
        <v>239</v>
      </c>
      <c r="R324" s="426">
        <v>5</v>
      </c>
      <c r="S324" s="426">
        <v>75</v>
      </c>
      <c r="T324" s="428">
        <v>15</v>
      </c>
      <c r="U324" s="426">
        <v>5</v>
      </c>
      <c r="V324" s="426">
        <v>75</v>
      </c>
      <c r="W324" s="428">
        <v>65</v>
      </c>
      <c r="X324" s="426">
        <v>4</v>
      </c>
      <c r="Y324" s="426">
        <v>60</v>
      </c>
      <c r="Z324" s="428">
        <v>24</v>
      </c>
      <c r="AA324" s="426">
        <v>1</v>
      </c>
      <c r="AB324" s="426">
        <v>15</v>
      </c>
      <c r="AC324" s="428">
        <v>0</v>
      </c>
      <c r="AD324" s="426">
        <v>1</v>
      </c>
      <c r="AE324" s="426">
        <v>15</v>
      </c>
      <c r="AF324" s="428">
        <v>0</v>
      </c>
      <c r="AG324" s="426">
        <v>0</v>
      </c>
    </row>
    <row r="325" spans="2:33" x14ac:dyDescent="0.35">
      <c r="B325" s="424">
        <v>3451</v>
      </c>
      <c r="C325" s="424" t="s">
        <v>492</v>
      </c>
      <c r="D325" s="426">
        <v>9</v>
      </c>
      <c r="E325" s="426">
        <v>19</v>
      </c>
      <c r="F325" s="426">
        <v>0</v>
      </c>
      <c r="G325" s="427">
        <v>19</v>
      </c>
      <c r="H325" s="426">
        <v>11</v>
      </c>
      <c r="I325" s="426">
        <v>0</v>
      </c>
      <c r="J325" s="427">
        <v>11</v>
      </c>
      <c r="K325" s="426">
        <v>135</v>
      </c>
      <c r="L325" s="426">
        <v>285</v>
      </c>
      <c r="M325" s="426">
        <v>0</v>
      </c>
      <c r="N325" s="427">
        <v>285</v>
      </c>
      <c r="O325" s="426">
        <v>165</v>
      </c>
      <c r="P325" s="426">
        <v>0</v>
      </c>
      <c r="Q325" s="427">
        <v>165</v>
      </c>
      <c r="R325" s="426">
        <v>12</v>
      </c>
      <c r="S325" s="426">
        <v>180</v>
      </c>
      <c r="T325" s="428">
        <v>105</v>
      </c>
      <c r="U325" s="426">
        <v>4</v>
      </c>
      <c r="V325" s="426">
        <v>60</v>
      </c>
      <c r="W325" s="428">
        <v>45</v>
      </c>
      <c r="X325" s="426">
        <v>1</v>
      </c>
      <c r="Y325" s="426">
        <v>15</v>
      </c>
      <c r="Z325" s="428">
        <v>0</v>
      </c>
      <c r="AA325" s="426">
        <v>5</v>
      </c>
      <c r="AB325" s="426">
        <v>75</v>
      </c>
      <c r="AC325" s="428">
        <v>0</v>
      </c>
      <c r="AD325" s="426">
        <v>5</v>
      </c>
      <c r="AE325" s="426">
        <v>75</v>
      </c>
      <c r="AF325" s="428">
        <v>0</v>
      </c>
      <c r="AG325" s="426">
        <v>0</v>
      </c>
    </row>
    <row r="326" spans="2:33" x14ac:dyDescent="0.35">
      <c r="B326" s="424">
        <v>3461</v>
      </c>
      <c r="C326" s="424" t="s">
        <v>493</v>
      </c>
      <c r="D326" s="426">
        <v>7</v>
      </c>
      <c r="E326" s="426">
        <v>26</v>
      </c>
      <c r="F326" s="426">
        <v>0</v>
      </c>
      <c r="G326" s="427">
        <v>26</v>
      </c>
      <c r="H326" s="426">
        <v>18</v>
      </c>
      <c r="I326" s="426">
        <v>0</v>
      </c>
      <c r="J326" s="427">
        <v>18</v>
      </c>
      <c r="K326" s="426">
        <v>105</v>
      </c>
      <c r="L326" s="426">
        <v>390</v>
      </c>
      <c r="M326" s="426">
        <v>0</v>
      </c>
      <c r="N326" s="427">
        <v>390</v>
      </c>
      <c r="O326" s="426">
        <v>270</v>
      </c>
      <c r="P326" s="426">
        <v>0</v>
      </c>
      <c r="Q326" s="427">
        <v>270</v>
      </c>
      <c r="R326" s="426">
        <v>3</v>
      </c>
      <c r="S326" s="426">
        <v>45</v>
      </c>
      <c r="T326" s="428">
        <v>45</v>
      </c>
      <c r="U326" s="426">
        <v>5</v>
      </c>
      <c r="V326" s="426">
        <v>75</v>
      </c>
      <c r="W326" s="428">
        <v>60</v>
      </c>
      <c r="X326" s="426">
        <v>12</v>
      </c>
      <c r="Y326" s="426">
        <v>180</v>
      </c>
      <c r="Z326" s="428">
        <v>75</v>
      </c>
      <c r="AA326" s="426">
        <v>0</v>
      </c>
      <c r="AB326" s="426">
        <v>0</v>
      </c>
      <c r="AC326" s="428">
        <v>0</v>
      </c>
      <c r="AD326" s="426">
        <v>0</v>
      </c>
      <c r="AE326" s="426">
        <v>0</v>
      </c>
      <c r="AF326" s="428">
        <v>0</v>
      </c>
      <c r="AG326" s="426">
        <v>0</v>
      </c>
    </row>
    <row r="327" spans="2:33" x14ac:dyDescent="0.35">
      <c r="B327" s="424">
        <v>3465</v>
      </c>
      <c r="C327" s="424" t="s">
        <v>494</v>
      </c>
      <c r="D327" s="426">
        <v>3</v>
      </c>
      <c r="E327" s="426">
        <v>9</v>
      </c>
      <c r="F327" s="426">
        <v>2</v>
      </c>
      <c r="G327" s="427">
        <v>11</v>
      </c>
      <c r="H327" s="426">
        <v>0</v>
      </c>
      <c r="I327" s="426">
        <v>0</v>
      </c>
      <c r="J327" s="427">
        <v>0</v>
      </c>
      <c r="K327" s="426">
        <v>45</v>
      </c>
      <c r="L327" s="426">
        <v>135</v>
      </c>
      <c r="M327" s="426">
        <v>30</v>
      </c>
      <c r="N327" s="427">
        <v>165</v>
      </c>
      <c r="O327" s="426">
        <v>0</v>
      </c>
      <c r="P327" s="426">
        <v>0</v>
      </c>
      <c r="Q327" s="427">
        <v>0</v>
      </c>
      <c r="R327" s="426">
        <v>1</v>
      </c>
      <c r="S327" s="426">
        <v>15</v>
      </c>
      <c r="T327" s="428">
        <v>0</v>
      </c>
      <c r="U327" s="426">
        <v>2</v>
      </c>
      <c r="V327" s="426">
        <v>30</v>
      </c>
      <c r="W327" s="428">
        <v>0</v>
      </c>
      <c r="X327" s="426">
        <v>1</v>
      </c>
      <c r="Y327" s="426">
        <v>15</v>
      </c>
      <c r="Z327" s="428">
        <v>0</v>
      </c>
      <c r="AA327" s="426">
        <v>3</v>
      </c>
      <c r="AB327" s="426">
        <v>45</v>
      </c>
      <c r="AC327" s="428">
        <v>0</v>
      </c>
      <c r="AD327" s="426">
        <v>0</v>
      </c>
      <c r="AE327" s="426">
        <v>0</v>
      </c>
      <c r="AF327" s="428">
        <v>0</v>
      </c>
      <c r="AG327" s="426">
        <v>3</v>
      </c>
    </row>
    <row r="328" spans="2:33" x14ac:dyDescent="0.35">
      <c r="B328" s="424">
        <v>3530</v>
      </c>
      <c r="C328" s="424" t="s">
        <v>495</v>
      </c>
      <c r="D328" s="426">
        <v>9</v>
      </c>
      <c r="E328" s="426">
        <v>12</v>
      </c>
      <c r="F328" s="426">
        <v>0</v>
      </c>
      <c r="G328" s="427">
        <v>12</v>
      </c>
      <c r="H328" s="426">
        <v>3</v>
      </c>
      <c r="I328" s="426">
        <v>0</v>
      </c>
      <c r="J328" s="427">
        <v>3</v>
      </c>
      <c r="K328" s="426">
        <v>135</v>
      </c>
      <c r="L328" s="426">
        <v>180</v>
      </c>
      <c r="M328" s="426">
        <v>0</v>
      </c>
      <c r="N328" s="427">
        <v>180</v>
      </c>
      <c r="O328" s="426">
        <v>45</v>
      </c>
      <c r="P328" s="426">
        <v>0</v>
      </c>
      <c r="Q328" s="427">
        <v>45</v>
      </c>
      <c r="R328" s="426">
        <v>6</v>
      </c>
      <c r="S328" s="426">
        <v>90</v>
      </c>
      <c r="T328" s="428">
        <v>15</v>
      </c>
      <c r="U328" s="426">
        <v>0</v>
      </c>
      <c r="V328" s="426">
        <v>0</v>
      </c>
      <c r="W328" s="428">
        <v>0</v>
      </c>
      <c r="X328" s="426">
        <v>3</v>
      </c>
      <c r="Y328" s="426">
        <v>45</v>
      </c>
      <c r="Z328" s="428">
        <v>0</v>
      </c>
      <c r="AA328" s="426">
        <v>4</v>
      </c>
      <c r="AB328" s="426">
        <v>60</v>
      </c>
      <c r="AC328" s="428">
        <v>15</v>
      </c>
      <c r="AD328" s="426">
        <v>4</v>
      </c>
      <c r="AE328" s="426">
        <v>60</v>
      </c>
      <c r="AF328" s="428">
        <v>15</v>
      </c>
      <c r="AG328" s="426">
        <v>1</v>
      </c>
    </row>
    <row r="329" spans="2:33" x14ac:dyDescent="0.35">
      <c r="B329" s="424">
        <v>3538</v>
      </c>
      <c r="C329" s="424" t="s">
        <v>497</v>
      </c>
      <c r="D329" s="426">
        <v>10</v>
      </c>
      <c r="E329" s="426">
        <v>38</v>
      </c>
      <c r="F329" s="426">
        <v>0</v>
      </c>
      <c r="G329" s="427">
        <v>38</v>
      </c>
      <c r="H329" s="426">
        <v>29</v>
      </c>
      <c r="I329" s="426">
        <v>0</v>
      </c>
      <c r="J329" s="427">
        <v>29</v>
      </c>
      <c r="K329" s="426">
        <v>150</v>
      </c>
      <c r="L329" s="426">
        <v>555</v>
      </c>
      <c r="M329" s="426">
        <v>0</v>
      </c>
      <c r="N329" s="427">
        <v>555</v>
      </c>
      <c r="O329" s="426">
        <v>432</v>
      </c>
      <c r="P329" s="426">
        <v>0</v>
      </c>
      <c r="Q329" s="427">
        <v>432</v>
      </c>
      <c r="R329" s="426">
        <v>2</v>
      </c>
      <c r="S329" s="426">
        <v>30</v>
      </c>
      <c r="T329" s="428">
        <v>15</v>
      </c>
      <c r="U329" s="426">
        <v>0</v>
      </c>
      <c r="V329" s="426">
        <v>0</v>
      </c>
      <c r="W329" s="428">
        <v>0</v>
      </c>
      <c r="X329" s="426">
        <v>2</v>
      </c>
      <c r="Y329" s="426">
        <v>30</v>
      </c>
      <c r="Z329" s="428">
        <v>30</v>
      </c>
      <c r="AA329" s="426">
        <v>0</v>
      </c>
      <c r="AB329" s="426">
        <v>0</v>
      </c>
      <c r="AC329" s="428">
        <v>0</v>
      </c>
      <c r="AD329" s="426">
        <v>0</v>
      </c>
      <c r="AE329" s="426">
        <v>0</v>
      </c>
      <c r="AF329" s="428">
        <v>0</v>
      </c>
      <c r="AG329" s="426">
        <v>1</v>
      </c>
    </row>
    <row r="330" spans="2:33" x14ac:dyDescent="0.35">
      <c r="B330" s="424">
        <v>3542</v>
      </c>
      <c r="C330" s="424" t="s">
        <v>498</v>
      </c>
      <c r="D330" s="426">
        <v>13</v>
      </c>
      <c r="E330" s="426">
        <v>24</v>
      </c>
      <c r="F330" s="426">
        <v>0</v>
      </c>
      <c r="G330" s="427">
        <v>24</v>
      </c>
      <c r="H330" s="426">
        <v>16</v>
      </c>
      <c r="I330" s="426">
        <v>0</v>
      </c>
      <c r="J330" s="427">
        <v>16</v>
      </c>
      <c r="K330" s="426">
        <v>195</v>
      </c>
      <c r="L330" s="426">
        <v>360</v>
      </c>
      <c r="M330" s="426">
        <v>0</v>
      </c>
      <c r="N330" s="427">
        <v>360</v>
      </c>
      <c r="O330" s="426">
        <v>240</v>
      </c>
      <c r="P330" s="426">
        <v>0</v>
      </c>
      <c r="Q330" s="427">
        <v>240</v>
      </c>
      <c r="R330" s="426">
        <v>4</v>
      </c>
      <c r="S330" s="426">
        <v>60</v>
      </c>
      <c r="T330" s="428">
        <v>15</v>
      </c>
      <c r="U330" s="426">
        <v>7</v>
      </c>
      <c r="V330" s="426">
        <v>105</v>
      </c>
      <c r="W330" s="428">
        <v>75</v>
      </c>
      <c r="X330" s="426">
        <v>1</v>
      </c>
      <c r="Y330" s="426">
        <v>15</v>
      </c>
      <c r="Z330" s="428">
        <v>15</v>
      </c>
      <c r="AA330" s="426">
        <v>1</v>
      </c>
      <c r="AB330" s="426">
        <v>15</v>
      </c>
      <c r="AC330" s="428">
        <v>0</v>
      </c>
      <c r="AD330" s="426">
        <v>0</v>
      </c>
      <c r="AE330" s="426">
        <v>0</v>
      </c>
      <c r="AF330" s="428">
        <v>0</v>
      </c>
      <c r="AG330" s="426">
        <v>0</v>
      </c>
    </row>
    <row r="331" spans="2:33" x14ac:dyDescent="0.35">
      <c r="B331" s="424">
        <v>3543</v>
      </c>
      <c r="C331" s="424" t="s">
        <v>499</v>
      </c>
      <c r="D331" s="426">
        <v>21</v>
      </c>
      <c r="E331" s="426">
        <v>21</v>
      </c>
      <c r="F331" s="426">
        <v>2</v>
      </c>
      <c r="G331" s="427">
        <v>23</v>
      </c>
      <c r="H331" s="426">
        <v>7</v>
      </c>
      <c r="I331" s="426">
        <v>0</v>
      </c>
      <c r="J331" s="427">
        <v>7</v>
      </c>
      <c r="K331" s="426">
        <v>315</v>
      </c>
      <c r="L331" s="426">
        <v>315</v>
      </c>
      <c r="M331" s="426">
        <v>30</v>
      </c>
      <c r="N331" s="427">
        <v>345</v>
      </c>
      <c r="O331" s="426">
        <v>105</v>
      </c>
      <c r="P331" s="426">
        <v>0</v>
      </c>
      <c r="Q331" s="427">
        <v>105</v>
      </c>
      <c r="R331" s="426">
        <v>11</v>
      </c>
      <c r="S331" s="426">
        <v>165</v>
      </c>
      <c r="T331" s="428">
        <v>30</v>
      </c>
      <c r="U331" s="426">
        <v>2</v>
      </c>
      <c r="V331" s="426">
        <v>30</v>
      </c>
      <c r="W331" s="428">
        <v>15</v>
      </c>
      <c r="X331" s="426">
        <v>2</v>
      </c>
      <c r="Y331" s="426">
        <v>30</v>
      </c>
      <c r="Z331" s="428">
        <v>15</v>
      </c>
      <c r="AA331" s="426">
        <v>9</v>
      </c>
      <c r="AB331" s="426">
        <v>135</v>
      </c>
      <c r="AC331" s="428">
        <v>0</v>
      </c>
      <c r="AD331" s="426">
        <v>9</v>
      </c>
      <c r="AE331" s="426">
        <v>135</v>
      </c>
      <c r="AF331" s="428">
        <v>0</v>
      </c>
      <c r="AG331" s="426">
        <v>1</v>
      </c>
    </row>
    <row r="332" spans="2:33" x14ac:dyDescent="0.35">
      <c r="B332" s="424">
        <v>3588</v>
      </c>
      <c r="C332" s="424" t="s">
        <v>500</v>
      </c>
      <c r="D332" s="426">
        <v>2</v>
      </c>
      <c r="E332" s="426">
        <v>9</v>
      </c>
      <c r="F332" s="426">
        <v>0</v>
      </c>
      <c r="G332" s="427">
        <v>9</v>
      </c>
      <c r="H332" s="426">
        <v>3</v>
      </c>
      <c r="I332" s="426">
        <v>0</v>
      </c>
      <c r="J332" s="427">
        <v>3</v>
      </c>
      <c r="K332" s="426">
        <v>30</v>
      </c>
      <c r="L332" s="426">
        <v>135</v>
      </c>
      <c r="M332" s="426">
        <v>0</v>
      </c>
      <c r="N332" s="427">
        <v>135</v>
      </c>
      <c r="O332" s="426">
        <v>45</v>
      </c>
      <c r="P332" s="426">
        <v>0</v>
      </c>
      <c r="Q332" s="427">
        <v>45</v>
      </c>
      <c r="R332" s="426">
        <v>2</v>
      </c>
      <c r="S332" s="426">
        <v>30</v>
      </c>
      <c r="T332" s="428">
        <v>15</v>
      </c>
      <c r="U332" s="426">
        <v>2</v>
      </c>
      <c r="V332" s="426">
        <v>30</v>
      </c>
      <c r="W332" s="428">
        <v>0</v>
      </c>
      <c r="X332" s="426">
        <v>2</v>
      </c>
      <c r="Y332" s="426">
        <v>30</v>
      </c>
      <c r="Z332" s="428">
        <v>15</v>
      </c>
      <c r="AA332" s="426">
        <v>0</v>
      </c>
      <c r="AB332" s="426">
        <v>0</v>
      </c>
      <c r="AC332" s="428">
        <v>0</v>
      </c>
      <c r="AD332" s="426">
        <v>0</v>
      </c>
      <c r="AE332" s="426">
        <v>0</v>
      </c>
      <c r="AF332" s="428">
        <v>0</v>
      </c>
      <c r="AG332" s="426">
        <v>0</v>
      </c>
    </row>
    <row r="333" spans="2:33" x14ac:dyDescent="0.35">
      <c r="B333" s="424">
        <v>3592</v>
      </c>
      <c r="C333" s="424" t="s">
        <v>501</v>
      </c>
      <c r="D333" s="426">
        <v>0</v>
      </c>
      <c r="E333" s="426">
        <v>9</v>
      </c>
      <c r="F333" s="426">
        <v>0</v>
      </c>
      <c r="G333" s="427">
        <v>9</v>
      </c>
      <c r="H333" s="426">
        <v>3</v>
      </c>
      <c r="I333" s="426">
        <v>0</v>
      </c>
      <c r="J333" s="427">
        <v>3</v>
      </c>
      <c r="K333" s="426">
        <v>0</v>
      </c>
      <c r="L333" s="426">
        <v>135</v>
      </c>
      <c r="M333" s="426">
        <v>0</v>
      </c>
      <c r="N333" s="427">
        <v>135</v>
      </c>
      <c r="O333" s="426">
        <v>45</v>
      </c>
      <c r="P333" s="426">
        <v>0</v>
      </c>
      <c r="Q333" s="427">
        <v>45</v>
      </c>
      <c r="R333" s="426">
        <v>1</v>
      </c>
      <c r="S333" s="426">
        <v>15</v>
      </c>
      <c r="T333" s="428">
        <v>15</v>
      </c>
      <c r="U333" s="426">
        <v>0</v>
      </c>
      <c r="V333" s="426">
        <v>0</v>
      </c>
      <c r="W333" s="428">
        <v>0</v>
      </c>
      <c r="X333" s="426">
        <v>3</v>
      </c>
      <c r="Y333" s="426">
        <v>45</v>
      </c>
      <c r="Z333" s="428">
        <v>0</v>
      </c>
      <c r="AA333" s="426">
        <v>1</v>
      </c>
      <c r="AB333" s="426">
        <v>15</v>
      </c>
      <c r="AC333" s="428">
        <v>0</v>
      </c>
      <c r="AD333" s="426">
        <v>1</v>
      </c>
      <c r="AE333" s="426">
        <v>15</v>
      </c>
      <c r="AF333" s="428">
        <v>0</v>
      </c>
      <c r="AG333" s="426">
        <v>0</v>
      </c>
    </row>
    <row r="334" spans="2:33" x14ac:dyDescent="0.35">
      <c r="B334" s="424">
        <v>3595</v>
      </c>
      <c r="C334" s="424" t="s">
        <v>502</v>
      </c>
      <c r="D334" s="426">
        <v>17</v>
      </c>
      <c r="E334" s="426">
        <v>28</v>
      </c>
      <c r="F334" s="426">
        <v>1</v>
      </c>
      <c r="G334" s="427">
        <v>29</v>
      </c>
      <c r="H334" s="426">
        <v>17</v>
      </c>
      <c r="I334" s="426">
        <v>0</v>
      </c>
      <c r="J334" s="427">
        <v>17</v>
      </c>
      <c r="K334" s="426">
        <v>255</v>
      </c>
      <c r="L334" s="426">
        <v>420</v>
      </c>
      <c r="M334" s="426">
        <v>15</v>
      </c>
      <c r="N334" s="427">
        <v>435</v>
      </c>
      <c r="O334" s="426">
        <v>255</v>
      </c>
      <c r="P334" s="426">
        <v>0</v>
      </c>
      <c r="Q334" s="427">
        <v>255</v>
      </c>
      <c r="R334" s="426">
        <v>1</v>
      </c>
      <c r="S334" s="426">
        <v>15</v>
      </c>
      <c r="T334" s="428">
        <v>0</v>
      </c>
      <c r="U334" s="426">
        <v>2</v>
      </c>
      <c r="V334" s="426">
        <v>30</v>
      </c>
      <c r="W334" s="428">
        <v>15</v>
      </c>
      <c r="X334" s="426">
        <v>4</v>
      </c>
      <c r="Y334" s="426">
        <v>60</v>
      </c>
      <c r="Z334" s="428">
        <v>15</v>
      </c>
      <c r="AA334" s="426">
        <v>0</v>
      </c>
      <c r="AB334" s="426">
        <v>0</v>
      </c>
      <c r="AC334" s="428">
        <v>0</v>
      </c>
      <c r="AD334" s="426">
        <v>0</v>
      </c>
      <c r="AE334" s="426">
        <v>0</v>
      </c>
      <c r="AF334" s="428">
        <v>0</v>
      </c>
      <c r="AG334" s="426">
        <v>0</v>
      </c>
    </row>
    <row r="335" spans="2:33" x14ac:dyDescent="0.35">
      <c r="B335" s="424">
        <v>3603</v>
      </c>
      <c r="C335" s="424" t="s">
        <v>503</v>
      </c>
      <c r="D335" s="426">
        <v>19</v>
      </c>
      <c r="E335" s="426">
        <v>19</v>
      </c>
      <c r="F335" s="426">
        <v>0</v>
      </c>
      <c r="G335" s="427">
        <v>19</v>
      </c>
      <c r="H335" s="426">
        <v>4</v>
      </c>
      <c r="I335" s="426">
        <v>0</v>
      </c>
      <c r="J335" s="427">
        <v>4</v>
      </c>
      <c r="K335" s="426">
        <v>285</v>
      </c>
      <c r="L335" s="426">
        <v>285</v>
      </c>
      <c r="M335" s="426">
        <v>0</v>
      </c>
      <c r="N335" s="427">
        <v>285</v>
      </c>
      <c r="O335" s="426">
        <v>60</v>
      </c>
      <c r="P335" s="426">
        <v>0</v>
      </c>
      <c r="Q335" s="427">
        <v>60</v>
      </c>
      <c r="R335" s="426">
        <v>1</v>
      </c>
      <c r="S335" s="426">
        <v>15</v>
      </c>
      <c r="T335" s="428">
        <v>15</v>
      </c>
      <c r="U335" s="426">
        <v>15</v>
      </c>
      <c r="V335" s="426">
        <v>225</v>
      </c>
      <c r="W335" s="428">
        <v>45</v>
      </c>
      <c r="X335" s="426">
        <v>0</v>
      </c>
      <c r="Y335" s="426">
        <v>0</v>
      </c>
      <c r="Z335" s="428">
        <v>0</v>
      </c>
      <c r="AA335" s="426">
        <v>3</v>
      </c>
      <c r="AB335" s="426">
        <v>45</v>
      </c>
      <c r="AC335" s="428">
        <v>0</v>
      </c>
      <c r="AD335" s="426">
        <v>2</v>
      </c>
      <c r="AE335" s="426">
        <v>30</v>
      </c>
      <c r="AF335" s="428">
        <v>0</v>
      </c>
      <c r="AG335" s="426">
        <v>0</v>
      </c>
    </row>
    <row r="336" spans="2:33" x14ac:dyDescent="0.35">
      <c r="B336" s="424">
        <v>3607</v>
      </c>
      <c r="C336" s="424" t="s">
        <v>504</v>
      </c>
      <c r="D336" s="426">
        <v>7</v>
      </c>
      <c r="E336" s="426">
        <v>14</v>
      </c>
      <c r="F336" s="426">
        <v>0</v>
      </c>
      <c r="G336" s="427">
        <v>14</v>
      </c>
      <c r="H336" s="426">
        <v>0</v>
      </c>
      <c r="I336" s="426">
        <v>0</v>
      </c>
      <c r="J336" s="427">
        <v>0</v>
      </c>
      <c r="K336" s="426">
        <v>105</v>
      </c>
      <c r="L336" s="426">
        <v>210</v>
      </c>
      <c r="M336" s="426">
        <v>0</v>
      </c>
      <c r="N336" s="427">
        <v>210</v>
      </c>
      <c r="O336" s="426">
        <v>0</v>
      </c>
      <c r="P336" s="426">
        <v>0</v>
      </c>
      <c r="Q336" s="427">
        <v>0</v>
      </c>
      <c r="R336" s="426">
        <v>11</v>
      </c>
      <c r="S336" s="426">
        <v>165</v>
      </c>
      <c r="T336" s="428">
        <v>0</v>
      </c>
      <c r="U336" s="426">
        <v>1</v>
      </c>
      <c r="V336" s="426">
        <v>15</v>
      </c>
      <c r="W336" s="428">
        <v>0</v>
      </c>
      <c r="X336" s="426">
        <v>0</v>
      </c>
      <c r="Y336" s="426">
        <v>0</v>
      </c>
      <c r="Z336" s="428">
        <v>0</v>
      </c>
      <c r="AA336" s="426">
        <v>1</v>
      </c>
      <c r="AB336" s="426">
        <v>15</v>
      </c>
      <c r="AC336" s="428">
        <v>0</v>
      </c>
      <c r="AD336" s="426">
        <v>1</v>
      </c>
      <c r="AE336" s="426">
        <v>15</v>
      </c>
      <c r="AF336" s="428">
        <v>0</v>
      </c>
      <c r="AG336" s="426">
        <v>0</v>
      </c>
    </row>
    <row r="337" spans="2:33" x14ac:dyDescent="0.35">
      <c r="B337" s="424">
        <v>3622</v>
      </c>
      <c r="C337" s="424" t="s">
        <v>505</v>
      </c>
      <c r="D337" s="426">
        <v>8</v>
      </c>
      <c r="E337" s="426">
        <v>27</v>
      </c>
      <c r="F337" s="426">
        <v>1</v>
      </c>
      <c r="G337" s="427">
        <v>28</v>
      </c>
      <c r="H337" s="426">
        <v>8</v>
      </c>
      <c r="I337" s="426">
        <v>1</v>
      </c>
      <c r="J337" s="427">
        <v>9</v>
      </c>
      <c r="K337" s="426">
        <v>120</v>
      </c>
      <c r="L337" s="426">
        <v>405</v>
      </c>
      <c r="M337" s="426">
        <v>15</v>
      </c>
      <c r="N337" s="427">
        <v>420</v>
      </c>
      <c r="O337" s="426">
        <v>120</v>
      </c>
      <c r="P337" s="426">
        <v>15</v>
      </c>
      <c r="Q337" s="427">
        <v>135</v>
      </c>
      <c r="R337" s="426">
        <v>0</v>
      </c>
      <c r="S337" s="426">
        <v>0</v>
      </c>
      <c r="T337" s="428">
        <v>0</v>
      </c>
      <c r="U337" s="426">
        <v>5</v>
      </c>
      <c r="V337" s="426">
        <v>75</v>
      </c>
      <c r="W337" s="428">
        <v>15</v>
      </c>
      <c r="X337" s="426">
        <v>6</v>
      </c>
      <c r="Y337" s="426">
        <v>90</v>
      </c>
      <c r="Z337" s="428">
        <v>15</v>
      </c>
      <c r="AA337" s="426">
        <v>6</v>
      </c>
      <c r="AB337" s="426">
        <v>90</v>
      </c>
      <c r="AC337" s="428">
        <v>0</v>
      </c>
      <c r="AD337" s="426">
        <v>6</v>
      </c>
      <c r="AE337" s="426">
        <v>90</v>
      </c>
      <c r="AF337" s="428">
        <v>0</v>
      </c>
      <c r="AG337" s="426">
        <v>0</v>
      </c>
    </row>
    <row r="338" spans="2:33" x14ac:dyDescent="0.35">
      <c r="B338" s="424">
        <v>3636</v>
      </c>
      <c r="C338" s="424" t="s">
        <v>506</v>
      </c>
      <c r="D338" s="426">
        <v>13</v>
      </c>
      <c r="E338" s="426">
        <v>5</v>
      </c>
      <c r="F338" s="426">
        <v>0</v>
      </c>
      <c r="G338" s="427">
        <v>5</v>
      </c>
      <c r="H338" s="426">
        <v>1</v>
      </c>
      <c r="I338" s="426">
        <v>0</v>
      </c>
      <c r="J338" s="427">
        <v>1</v>
      </c>
      <c r="K338" s="426">
        <v>195</v>
      </c>
      <c r="L338" s="426">
        <v>75</v>
      </c>
      <c r="M338" s="426">
        <v>0</v>
      </c>
      <c r="N338" s="427">
        <v>75</v>
      </c>
      <c r="O338" s="426">
        <v>15</v>
      </c>
      <c r="P338" s="426">
        <v>0</v>
      </c>
      <c r="Q338" s="427">
        <v>15</v>
      </c>
      <c r="R338" s="426">
        <v>4</v>
      </c>
      <c r="S338" s="426">
        <v>60</v>
      </c>
      <c r="T338" s="428">
        <v>0</v>
      </c>
      <c r="U338" s="426">
        <v>0</v>
      </c>
      <c r="V338" s="426">
        <v>0</v>
      </c>
      <c r="W338" s="428">
        <v>0</v>
      </c>
      <c r="X338" s="426">
        <v>1</v>
      </c>
      <c r="Y338" s="426">
        <v>15</v>
      </c>
      <c r="Z338" s="428">
        <v>15</v>
      </c>
      <c r="AA338" s="426">
        <v>2</v>
      </c>
      <c r="AB338" s="426">
        <v>30</v>
      </c>
      <c r="AC338" s="428">
        <v>0</v>
      </c>
      <c r="AD338" s="426">
        <v>2</v>
      </c>
      <c r="AE338" s="426">
        <v>30</v>
      </c>
      <c r="AF338" s="428">
        <v>0</v>
      </c>
      <c r="AG338" s="426">
        <v>1</v>
      </c>
    </row>
    <row r="339" spans="2:33" x14ac:dyDescent="0.35">
      <c r="B339" s="424">
        <v>3657</v>
      </c>
      <c r="C339" s="424" t="s">
        <v>508</v>
      </c>
      <c r="D339" s="426">
        <v>3</v>
      </c>
      <c r="E339" s="426">
        <v>14</v>
      </c>
      <c r="F339" s="426">
        <v>0</v>
      </c>
      <c r="G339" s="427">
        <v>14</v>
      </c>
      <c r="H339" s="426">
        <v>8</v>
      </c>
      <c r="I339" s="426">
        <v>0</v>
      </c>
      <c r="J339" s="427">
        <v>8</v>
      </c>
      <c r="K339" s="426">
        <v>45</v>
      </c>
      <c r="L339" s="426">
        <v>165</v>
      </c>
      <c r="M339" s="426">
        <v>0</v>
      </c>
      <c r="N339" s="427">
        <v>165</v>
      </c>
      <c r="O339" s="426">
        <v>116.25</v>
      </c>
      <c r="P339" s="426">
        <v>0</v>
      </c>
      <c r="Q339" s="427">
        <v>116.25</v>
      </c>
      <c r="R339" s="426">
        <v>1</v>
      </c>
      <c r="S339" s="426">
        <v>15</v>
      </c>
      <c r="T339" s="428">
        <v>15</v>
      </c>
      <c r="U339" s="426">
        <v>1</v>
      </c>
      <c r="V339" s="426">
        <v>15</v>
      </c>
      <c r="W339" s="428">
        <v>0</v>
      </c>
      <c r="X339" s="426">
        <v>2</v>
      </c>
      <c r="Y339" s="426">
        <v>30</v>
      </c>
      <c r="Z339" s="428">
        <v>0</v>
      </c>
      <c r="AA339" s="426">
        <v>0</v>
      </c>
      <c r="AB339" s="426">
        <v>0</v>
      </c>
      <c r="AC339" s="428">
        <v>0</v>
      </c>
      <c r="AD339" s="426">
        <v>0</v>
      </c>
      <c r="AE339" s="426">
        <v>0</v>
      </c>
      <c r="AF339" s="428">
        <v>0</v>
      </c>
      <c r="AG339" s="426">
        <v>0</v>
      </c>
    </row>
    <row r="340" spans="2:33" x14ac:dyDescent="0.35">
      <c r="B340" s="424">
        <v>3661</v>
      </c>
      <c r="C340" s="424" t="s">
        <v>509</v>
      </c>
      <c r="D340" s="426">
        <v>19</v>
      </c>
      <c r="E340" s="426">
        <v>0</v>
      </c>
      <c r="F340" s="426">
        <v>0</v>
      </c>
      <c r="G340" s="427">
        <v>0</v>
      </c>
      <c r="H340" s="426">
        <v>0</v>
      </c>
      <c r="I340" s="426">
        <v>0</v>
      </c>
      <c r="J340" s="427">
        <v>0</v>
      </c>
      <c r="K340" s="426">
        <v>285</v>
      </c>
      <c r="L340" s="426">
        <v>0</v>
      </c>
      <c r="M340" s="426">
        <v>0</v>
      </c>
      <c r="N340" s="427">
        <v>0</v>
      </c>
      <c r="O340" s="426">
        <v>0</v>
      </c>
      <c r="P340" s="426">
        <v>0</v>
      </c>
      <c r="Q340" s="427">
        <v>0</v>
      </c>
      <c r="R340" s="426">
        <v>0</v>
      </c>
      <c r="S340" s="426">
        <v>0</v>
      </c>
      <c r="T340" s="428">
        <v>0</v>
      </c>
      <c r="U340" s="426">
        <v>0</v>
      </c>
      <c r="V340" s="426">
        <v>0</v>
      </c>
      <c r="W340" s="428">
        <v>0</v>
      </c>
      <c r="X340" s="426">
        <v>0</v>
      </c>
      <c r="Y340" s="426">
        <v>0</v>
      </c>
      <c r="Z340" s="428">
        <v>0</v>
      </c>
      <c r="AA340" s="426">
        <v>0</v>
      </c>
      <c r="AB340" s="426">
        <v>0</v>
      </c>
      <c r="AC340" s="428">
        <v>0</v>
      </c>
      <c r="AD340" s="426">
        <v>0</v>
      </c>
      <c r="AE340" s="426">
        <v>0</v>
      </c>
      <c r="AF340" s="428">
        <v>0</v>
      </c>
      <c r="AG340" s="426">
        <v>0</v>
      </c>
    </row>
    <row r="341" spans="2:33" x14ac:dyDescent="0.35">
      <c r="B341" s="424">
        <v>3717</v>
      </c>
      <c r="C341" s="424" t="s">
        <v>510</v>
      </c>
      <c r="D341" s="426">
        <v>0</v>
      </c>
      <c r="E341" s="426">
        <v>27</v>
      </c>
      <c r="F341" s="426">
        <v>0</v>
      </c>
      <c r="G341" s="427">
        <v>27</v>
      </c>
      <c r="H341" s="426">
        <v>22</v>
      </c>
      <c r="I341" s="426">
        <v>0</v>
      </c>
      <c r="J341" s="427">
        <v>22</v>
      </c>
      <c r="K341" s="426">
        <v>0</v>
      </c>
      <c r="L341" s="426">
        <v>405</v>
      </c>
      <c r="M341" s="426">
        <v>0</v>
      </c>
      <c r="N341" s="427">
        <v>405</v>
      </c>
      <c r="O341" s="426">
        <v>330</v>
      </c>
      <c r="P341" s="426">
        <v>0</v>
      </c>
      <c r="Q341" s="427">
        <v>330</v>
      </c>
      <c r="R341" s="426">
        <v>0</v>
      </c>
      <c r="S341" s="426">
        <v>0</v>
      </c>
      <c r="T341" s="428">
        <v>0</v>
      </c>
      <c r="U341" s="426">
        <v>0</v>
      </c>
      <c r="V341" s="426">
        <v>0</v>
      </c>
      <c r="W341" s="428">
        <v>0</v>
      </c>
      <c r="X341" s="426">
        <v>0</v>
      </c>
      <c r="Y341" s="426">
        <v>0</v>
      </c>
      <c r="Z341" s="428">
        <v>0</v>
      </c>
      <c r="AA341" s="426">
        <v>0</v>
      </c>
      <c r="AB341" s="426">
        <v>0</v>
      </c>
      <c r="AC341" s="428">
        <v>0</v>
      </c>
      <c r="AD341" s="426">
        <v>0</v>
      </c>
      <c r="AE341" s="426">
        <v>0</v>
      </c>
      <c r="AF341" s="428">
        <v>0</v>
      </c>
      <c r="AG341" s="426">
        <v>0</v>
      </c>
    </row>
    <row r="342" spans="2:33" x14ac:dyDescent="0.35">
      <c r="B342" s="424">
        <v>3944</v>
      </c>
      <c r="C342" s="424" t="s">
        <v>511</v>
      </c>
      <c r="D342" s="426">
        <v>0</v>
      </c>
      <c r="E342" s="426">
        <v>8</v>
      </c>
      <c r="F342" s="426">
        <v>0</v>
      </c>
      <c r="G342" s="427">
        <v>8</v>
      </c>
      <c r="H342" s="426">
        <v>4</v>
      </c>
      <c r="I342" s="426">
        <v>0</v>
      </c>
      <c r="J342" s="427">
        <v>4</v>
      </c>
      <c r="K342" s="426">
        <v>0</v>
      </c>
      <c r="L342" s="426">
        <v>120</v>
      </c>
      <c r="M342" s="426">
        <v>0</v>
      </c>
      <c r="N342" s="427">
        <v>120</v>
      </c>
      <c r="O342" s="426">
        <v>60</v>
      </c>
      <c r="P342" s="426">
        <v>0</v>
      </c>
      <c r="Q342" s="427">
        <v>60</v>
      </c>
      <c r="R342" s="426">
        <v>1</v>
      </c>
      <c r="S342" s="426">
        <v>15</v>
      </c>
      <c r="T342" s="428">
        <v>15</v>
      </c>
      <c r="U342" s="426">
        <v>3</v>
      </c>
      <c r="V342" s="426">
        <v>45</v>
      </c>
      <c r="W342" s="428">
        <v>15</v>
      </c>
      <c r="X342" s="426">
        <v>0</v>
      </c>
      <c r="Y342" s="426">
        <v>0</v>
      </c>
      <c r="Z342" s="428">
        <v>0</v>
      </c>
      <c r="AA342" s="426">
        <v>0</v>
      </c>
      <c r="AB342" s="426">
        <v>0</v>
      </c>
      <c r="AC342" s="428">
        <v>0</v>
      </c>
      <c r="AD342" s="426">
        <v>0</v>
      </c>
      <c r="AE342" s="426">
        <v>0</v>
      </c>
      <c r="AF342" s="428">
        <v>0</v>
      </c>
      <c r="AG342" s="426">
        <v>0</v>
      </c>
    </row>
    <row r="343" spans="2:33" x14ac:dyDescent="0.35">
      <c r="B343" s="424">
        <v>4073</v>
      </c>
      <c r="C343" s="424" t="s">
        <v>512</v>
      </c>
      <c r="D343" s="426">
        <v>0</v>
      </c>
      <c r="E343" s="426">
        <v>61</v>
      </c>
      <c r="F343" s="426">
        <v>80</v>
      </c>
      <c r="G343" s="427">
        <v>141</v>
      </c>
      <c r="H343" s="426">
        <v>0</v>
      </c>
      <c r="I343" s="426">
        <v>0</v>
      </c>
      <c r="J343" s="427">
        <v>0</v>
      </c>
      <c r="K343" s="426">
        <v>0</v>
      </c>
      <c r="L343" s="426">
        <v>915</v>
      </c>
      <c r="M343" s="426">
        <v>1200</v>
      </c>
      <c r="N343" s="427">
        <v>2115</v>
      </c>
      <c r="O343" s="426">
        <v>0</v>
      </c>
      <c r="P343" s="426">
        <v>0</v>
      </c>
      <c r="Q343" s="427">
        <v>0</v>
      </c>
      <c r="R343" s="426">
        <v>1</v>
      </c>
      <c r="S343" s="426">
        <v>15</v>
      </c>
      <c r="T343" s="428">
        <v>0</v>
      </c>
      <c r="U343" s="426">
        <v>3</v>
      </c>
      <c r="V343" s="426">
        <v>45</v>
      </c>
      <c r="W343" s="428">
        <v>0</v>
      </c>
      <c r="X343" s="426">
        <v>4</v>
      </c>
      <c r="Y343" s="426">
        <v>60</v>
      </c>
      <c r="Z343" s="428">
        <v>0</v>
      </c>
      <c r="AA343" s="426">
        <v>1</v>
      </c>
      <c r="AB343" s="426">
        <v>15</v>
      </c>
      <c r="AC343" s="428">
        <v>0</v>
      </c>
      <c r="AD343" s="426">
        <v>0</v>
      </c>
      <c r="AE343" s="426">
        <v>0</v>
      </c>
      <c r="AF343" s="428">
        <v>0</v>
      </c>
      <c r="AG343" s="426">
        <v>0</v>
      </c>
    </row>
    <row r="344" spans="2:33" x14ac:dyDescent="0.35">
      <c r="B344" s="424">
        <v>4152</v>
      </c>
      <c r="C344" s="424" t="s">
        <v>513</v>
      </c>
      <c r="D344" s="426">
        <v>18</v>
      </c>
      <c r="E344" s="426">
        <v>33</v>
      </c>
      <c r="F344" s="426">
        <v>0</v>
      </c>
      <c r="G344" s="427">
        <v>33</v>
      </c>
      <c r="H344" s="426">
        <v>11</v>
      </c>
      <c r="I344" s="426">
        <v>0</v>
      </c>
      <c r="J344" s="427">
        <v>11</v>
      </c>
      <c r="K344" s="426">
        <v>262.5</v>
      </c>
      <c r="L344" s="426">
        <v>495</v>
      </c>
      <c r="M344" s="426">
        <v>0</v>
      </c>
      <c r="N344" s="427">
        <v>495</v>
      </c>
      <c r="O344" s="426">
        <v>165</v>
      </c>
      <c r="P344" s="426">
        <v>0</v>
      </c>
      <c r="Q344" s="427">
        <v>165</v>
      </c>
      <c r="R344" s="426">
        <v>11</v>
      </c>
      <c r="S344" s="426">
        <v>165</v>
      </c>
      <c r="T344" s="428">
        <v>30</v>
      </c>
      <c r="U344" s="426">
        <v>0</v>
      </c>
      <c r="V344" s="426">
        <v>0</v>
      </c>
      <c r="W344" s="428">
        <v>0</v>
      </c>
      <c r="X344" s="426">
        <v>2</v>
      </c>
      <c r="Y344" s="426">
        <v>30</v>
      </c>
      <c r="Z344" s="428">
        <v>30</v>
      </c>
      <c r="AA344" s="426">
        <v>12</v>
      </c>
      <c r="AB344" s="426">
        <v>180</v>
      </c>
      <c r="AC344" s="428">
        <v>15</v>
      </c>
      <c r="AD344" s="426">
        <v>7</v>
      </c>
      <c r="AE344" s="426">
        <v>105</v>
      </c>
      <c r="AF344" s="428">
        <v>0</v>
      </c>
      <c r="AG344" s="426">
        <v>1</v>
      </c>
    </row>
    <row r="345" spans="2:33" x14ac:dyDescent="0.35">
      <c r="B345" s="424">
        <v>4286</v>
      </c>
      <c r="C345" s="424" t="s">
        <v>514</v>
      </c>
      <c r="D345" s="426">
        <v>2</v>
      </c>
      <c r="E345" s="426">
        <v>0</v>
      </c>
      <c r="F345" s="426">
        <v>0</v>
      </c>
      <c r="G345" s="427">
        <v>0</v>
      </c>
      <c r="H345" s="426">
        <v>0</v>
      </c>
      <c r="I345" s="426">
        <v>0</v>
      </c>
      <c r="J345" s="427">
        <v>0</v>
      </c>
      <c r="K345" s="426">
        <v>27</v>
      </c>
      <c r="L345" s="426">
        <v>0</v>
      </c>
      <c r="M345" s="426">
        <v>0</v>
      </c>
      <c r="N345" s="427">
        <v>0</v>
      </c>
      <c r="O345" s="426">
        <v>0</v>
      </c>
      <c r="P345" s="426">
        <v>0</v>
      </c>
      <c r="Q345" s="427">
        <v>0</v>
      </c>
      <c r="R345" s="426">
        <v>0</v>
      </c>
      <c r="S345" s="426">
        <v>0</v>
      </c>
      <c r="T345" s="428">
        <v>0</v>
      </c>
      <c r="U345" s="426">
        <v>0</v>
      </c>
      <c r="V345" s="426">
        <v>0</v>
      </c>
      <c r="W345" s="428">
        <v>0</v>
      </c>
      <c r="X345" s="426">
        <v>0</v>
      </c>
      <c r="Y345" s="426">
        <v>0</v>
      </c>
      <c r="Z345" s="428">
        <v>0</v>
      </c>
      <c r="AA345" s="426">
        <v>0</v>
      </c>
      <c r="AB345" s="426">
        <v>0</v>
      </c>
      <c r="AC345" s="428">
        <v>0</v>
      </c>
      <c r="AD345" s="426">
        <v>0</v>
      </c>
      <c r="AE345" s="426">
        <v>0</v>
      </c>
      <c r="AF345" s="428">
        <v>0</v>
      </c>
      <c r="AG345" s="426">
        <v>0</v>
      </c>
    </row>
    <row r="346" spans="2:33" x14ac:dyDescent="0.35">
      <c r="B346" s="424">
        <v>4322</v>
      </c>
      <c r="C346" s="424" t="s">
        <v>515</v>
      </c>
      <c r="D346" s="426">
        <v>0</v>
      </c>
      <c r="E346" s="426">
        <v>20</v>
      </c>
      <c r="F346" s="426">
        <v>0</v>
      </c>
      <c r="G346" s="427">
        <v>20</v>
      </c>
      <c r="H346" s="426">
        <v>10</v>
      </c>
      <c r="I346" s="426">
        <v>0</v>
      </c>
      <c r="J346" s="427">
        <v>10</v>
      </c>
      <c r="K346" s="426">
        <v>0</v>
      </c>
      <c r="L346" s="426">
        <v>285</v>
      </c>
      <c r="M346" s="426">
        <v>0</v>
      </c>
      <c r="N346" s="427">
        <v>285</v>
      </c>
      <c r="O346" s="426">
        <v>144</v>
      </c>
      <c r="P346" s="426">
        <v>0</v>
      </c>
      <c r="Q346" s="427">
        <v>144</v>
      </c>
      <c r="R346" s="426">
        <v>1</v>
      </c>
      <c r="S346" s="426">
        <v>15</v>
      </c>
      <c r="T346" s="428">
        <v>15</v>
      </c>
      <c r="U346" s="426">
        <v>3</v>
      </c>
      <c r="V346" s="426">
        <v>45</v>
      </c>
      <c r="W346" s="428">
        <v>30</v>
      </c>
      <c r="X346" s="426">
        <v>7</v>
      </c>
      <c r="Y346" s="426">
        <v>90</v>
      </c>
      <c r="Z346" s="428">
        <v>39</v>
      </c>
      <c r="AA346" s="426">
        <v>5</v>
      </c>
      <c r="AB346" s="426">
        <v>60</v>
      </c>
      <c r="AC346" s="428">
        <v>9</v>
      </c>
      <c r="AD346" s="426">
        <v>0</v>
      </c>
      <c r="AE346" s="426">
        <v>0</v>
      </c>
      <c r="AF346" s="428">
        <v>0</v>
      </c>
      <c r="AG346" s="426">
        <v>0</v>
      </c>
    </row>
    <row r="347" spans="2:33" x14ac:dyDescent="0.35">
      <c r="B347" s="424">
        <v>4524</v>
      </c>
      <c r="C347" s="424" t="s">
        <v>516</v>
      </c>
      <c r="D347" s="426">
        <v>0</v>
      </c>
      <c r="E347" s="426">
        <v>1</v>
      </c>
      <c r="F347" s="426">
        <v>0</v>
      </c>
      <c r="G347" s="427">
        <v>1</v>
      </c>
      <c r="H347" s="426">
        <v>1</v>
      </c>
      <c r="I347" s="426">
        <v>0</v>
      </c>
      <c r="J347" s="427">
        <v>1</v>
      </c>
      <c r="K347" s="426">
        <v>0</v>
      </c>
      <c r="L347" s="426">
        <v>15</v>
      </c>
      <c r="M347" s="426">
        <v>0</v>
      </c>
      <c r="N347" s="427">
        <v>15</v>
      </c>
      <c r="O347" s="426">
        <v>15</v>
      </c>
      <c r="P347" s="426">
        <v>0</v>
      </c>
      <c r="Q347" s="427">
        <v>15</v>
      </c>
      <c r="R347" s="426">
        <v>1</v>
      </c>
      <c r="S347" s="426">
        <v>15</v>
      </c>
      <c r="T347" s="428">
        <v>15</v>
      </c>
      <c r="U347" s="426">
        <v>0</v>
      </c>
      <c r="V347" s="426">
        <v>0</v>
      </c>
      <c r="W347" s="428">
        <v>0</v>
      </c>
      <c r="X347" s="426">
        <v>0</v>
      </c>
      <c r="Y347" s="426">
        <v>0</v>
      </c>
      <c r="Z347" s="428">
        <v>0</v>
      </c>
      <c r="AA347" s="426">
        <v>0</v>
      </c>
      <c r="AB347" s="426">
        <v>0</v>
      </c>
      <c r="AC347" s="428">
        <v>0</v>
      </c>
      <c r="AD347" s="426">
        <v>0</v>
      </c>
      <c r="AE347" s="426">
        <v>0</v>
      </c>
      <c r="AF347" s="428">
        <v>0</v>
      </c>
      <c r="AG347" s="426">
        <v>0</v>
      </c>
    </row>
    <row r="348" spans="2:33" x14ac:dyDescent="0.35">
      <c r="B348" s="424">
        <v>4550</v>
      </c>
      <c r="C348" s="424" t="s">
        <v>517</v>
      </c>
      <c r="D348" s="426">
        <v>1</v>
      </c>
      <c r="E348" s="426">
        <v>0</v>
      </c>
      <c r="F348" s="426">
        <v>0</v>
      </c>
      <c r="G348" s="427">
        <v>0</v>
      </c>
      <c r="H348" s="426">
        <v>0</v>
      </c>
      <c r="I348" s="426">
        <v>0</v>
      </c>
      <c r="J348" s="427">
        <v>0</v>
      </c>
      <c r="K348" s="426">
        <v>15</v>
      </c>
      <c r="L348" s="426">
        <v>0</v>
      </c>
      <c r="M348" s="426">
        <v>0</v>
      </c>
      <c r="N348" s="427">
        <v>0</v>
      </c>
      <c r="O348" s="426">
        <v>0</v>
      </c>
      <c r="P348" s="426">
        <v>0</v>
      </c>
      <c r="Q348" s="427">
        <v>0</v>
      </c>
      <c r="R348" s="426">
        <v>0</v>
      </c>
      <c r="S348" s="426">
        <v>0</v>
      </c>
      <c r="T348" s="428">
        <v>0</v>
      </c>
      <c r="U348" s="426">
        <v>0</v>
      </c>
      <c r="V348" s="426">
        <v>0</v>
      </c>
      <c r="W348" s="428">
        <v>0</v>
      </c>
      <c r="X348" s="426">
        <v>0</v>
      </c>
      <c r="Y348" s="426">
        <v>0</v>
      </c>
      <c r="Z348" s="428">
        <v>0</v>
      </c>
      <c r="AA348" s="426">
        <v>0</v>
      </c>
      <c r="AB348" s="426">
        <v>0</v>
      </c>
      <c r="AC348" s="428">
        <v>0</v>
      </c>
      <c r="AD348" s="426">
        <v>0</v>
      </c>
      <c r="AE348" s="426">
        <v>0</v>
      </c>
      <c r="AF348" s="428">
        <v>0</v>
      </c>
      <c r="AG348" s="426">
        <v>0</v>
      </c>
    </row>
    <row r="349" spans="2:33" x14ac:dyDescent="0.35">
      <c r="B349" s="424">
        <v>4617</v>
      </c>
      <c r="C349" s="424" t="s">
        <v>518</v>
      </c>
      <c r="D349" s="426">
        <v>3</v>
      </c>
      <c r="E349" s="426">
        <v>4</v>
      </c>
      <c r="F349" s="426">
        <v>0</v>
      </c>
      <c r="G349" s="427">
        <v>4</v>
      </c>
      <c r="H349" s="426">
        <v>0</v>
      </c>
      <c r="I349" s="426">
        <v>0</v>
      </c>
      <c r="J349" s="427">
        <v>0</v>
      </c>
      <c r="K349" s="426">
        <v>45</v>
      </c>
      <c r="L349" s="426">
        <v>60</v>
      </c>
      <c r="M349" s="426">
        <v>0</v>
      </c>
      <c r="N349" s="427">
        <v>60</v>
      </c>
      <c r="O349" s="426">
        <v>0</v>
      </c>
      <c r="P349" s="426">
        <v>0</v>
      </c>
      <c r="Q349" s="427">
        <v>0</v>
      </c>
      <c r="R349" s="426">
        <v>0</v>
      </c>
      <c r="S349" s="426">
        <v>0</v>
      </c>
      <c r="T349" s="428">
        <v>0</v>
      </c>
      <c r="U349" s="426">
        <v>3</v>
      </c>
      <c r="V349" s="426">
        <v>45</v>
      </c>
      <c r="W349" s="428">
        <v>0</v>
      </c>
      <c r="X349" s="426">
        <v>1</v>
      </c>
      <c r="Y349" s="426">
        <v>15</v>
      </c>
      <c r="Z349" s="428">
        <v>0</v>
      </c>
      <c r="AA349" s="426">
        <v>1</v>
      </c>
      <c r="AB349" s="426">
        <v>15</v>
      </c>
      <c r="AC349" s="428">
        <v>0</v>
      </c>
      <c r="AD349" s="426">
        <v>0</v>
      </c>
      <c r="AE349" s="426">
        <v>0</v>
      </c>
      <c r="AF349" s="428">
        <v>0</v>
      </c>
      <c r="AG349" s="426">
        <v>0</v>
      </c>
    </row>
    <row r="350" spans="2:33" x14ac:dyDescent="0.35">
      <c r="B350" s="424">
        <v>4624</v>
      </c>
      <c r="C350" s="424" t="s">
        <v>519</v>
      </c>
      <c r="D350" s="426">
        <v>4</v>
      </c>
      <c r="E350" s="426">
        <v>2</v>
      </c>
      <c r="F350" s="426">
        <v>0</v>
      </c>
      <c r="G350" s="427">
        <v>2</v>
      </c>
      <c r="H350" s="426">
        <v>0</v>
      </c>
      <c r="I350" s="426">
        <v>0</v>
      </c>
      <c r="J350" s="427">
        <v>0</v>
      </c>
      <c r="K350" s="426">
        <v>60</v>
      </c>
      <c r="L350" s="426">
        <v>30</v>
      </c>
      <c r="M350" s="426">
        <v>0</v>
      </c>
      <c r="N350" s="427">
        <v>30</v>
      </c>
      <c r="O350" s="426">
        <v>0</v>
      </c>
      <c r="P350" s="426">
        <v>0</v>
      </c>
      <c r="Q350" s="427">
        <v>0</v>
      </c>
      <c r="R350" s="426">
        <v>0</v>
      </c>
      <c r="S350" s="426">
        <v>0</v>
      </c>
      <c r="T350" s="428">
        <v>0</v>
      </c>
      <c r="U350" s="426">
        <v>1</v>
      </c>
      <c r="V350" s="426">
        <v>15</v>
      </c>
      <c r="W350" s="428">
        <v>0</v>
      </c>
      <c r="X350" s="426">
        <v>0</v>
      </c>
      <c r="Y350" s="426">
        <v>0</v>
      </c>
      <c r="Z350" s="428">
        <v>0</v>
      </c>
      <c r="AA350" s="426">
        <v>1</v>
      </c>
      <c r="AB350" s="426">
        <v>15</v>
      </c>
      <c r="AC350" s="428">
        <v>0</v>
      </c>
      <c r="AD350" s="426">
        <v>1</v>
      </c>
      <c r="AE350" s="426">
        <v>15</v>
      </c>
      <c r="AF350" s="428">
        <v>0</v>
      </c>
      <c r="AG350" s="426">
        <v>1</v>
      </c>
    </row>
    <row r="351" spans="2:33" x14ac:dyDescent="0.35">
      <c r="B351" s="424">
        <v>4656</v>
      </c>
      <c r="C351" s="424" t="s">
        <v>520</v>
      </c>
      <c r="D351" s="426">
        <v>2</v>
      </c>
      <c r="E351" s="426">
        <v>2</v>
      </c>
      <c r="F351" s="426">
        <v>0</v>
      </c>
      <c r="G351" s="427">
        <v>2</v>
      </c>
      <c r="H351" s="426">
        <v>0</v>
      </c>
      <c r="I351" s="426">
        <v>0</v>
      </c>
      <c r="J351" s="427">
        <v>0</v>
      </c>
      <c r="K351" s="426">
        <v>30</v>
      </c>
      <c r="L351" s="426">
        <v>30</v>
      </c>
      <c r="M351" s="426">
        <v>0</v>
      </c>
      <c r="N351" s="427">
        <v>30</v>
      </c>
      <c r="O351" s="426">
        <v>0</v>
      </c>
      <c r="P351" s="426">
        <v>0</v>
      </c>
      <c r="Q351" s="427">
        <v>0</v>
      </c>
      <c r="R351" s="426">
        <v>1</v>
      </c>
      <c r="S351" s="426">
        <v>15</v>
      </c>
      <c r="T351" s="428">
        <v>0</v>
      </c>
      <c r="U351" s="426">
        <v>1</v>
      </c>
      <c r="V351" s="426">
        <v>15</v>
      </c>
      <c r="W351" s="428">
        <v>0</v>
      </c>
      <c r="X351" s="426">
        <v>0</v>
      </c>
      <c r="Y351" s="426">
        <v>0</v>
      </c>
      <c r="Z351" s="428">
        <v>0</v>
      </c>
      <c r="AA351" s="426">
        <v>0</v>
      </c>
      <c r="AB351" s="426">
        <v>0</v>
      </c>
      <c r="AC351" s="428">
        <v>0</v>
      </c>
      <c r="AD351" s="426">
        <v>0</v>
      </c>
      <c r="AE351" s="426">
        <v>0</v>
      </c>
      <c r="AF351" s="428">
        <v>0</v>
      </c>
      <c r="AG351" s="426">
        <v>0</v>
      </c>
    </row>
    <row r="352" spans="2:33" x14ac:dyDescent="0.35">
      <c r="B352" s="424">
        <v>4668</v>
      </c>
      <c r="C352" s="424" t="s">
        <v>522</v>
      </c>
      <c r="D352" s="426">
        <v>1</v>
      </c>
      <c r="E352" s="426">
        <v>18</v>
      </c>
      <c r="F352" s="426">
        <v>2</v>
      </c>
      <c r="G352" s="427">
        <v>20</v>
      </c>
      <c r="H352" s="426">
        <v>13</v>
      </c>
      <c r="I352" s="426">
        <v>2</v>
      </c>
      <c r="J352" s="427">
        <v>15</v>
      </c>
      <c r="K352" s="426">
        <v>15</v>
      </c>
      <c r="L352" s="426">
        <v>270</v>
      </c>
      <c r="M352" s="426">
        <v>30</v>
      </c>
      <c r="N352" s="427">
        <v>300</v>
      </c>
      <c r="O352" s="426">
        <v>175</v>
      </c>
      <c r="P352" s="426">
        <v>30</v>
      </c>
      <c r="Q352" s="427">
        <v>205</v>
      </c>
      <c r="R352" s="426">
        <v>1</v>
      </c>
      <c r="S352" s="426">
        <v>15</v>
      </c>
      <c r="T352" s="428">
        <v>0</v>
      </c>
      <c r="U352" s="426">
        <v>0</v>
      </c>
      <c r="V352" s="426">
        <v>0</v>
      </c>
      <c r="W352" s="428">
        <v>0</v>
      </c>
      <c r="X352" s="426">
        <v>1</v>
      </c>
      <c r="Y352" s="426">
        <v>15</v>
      </c>
      <c r="Z352" s="428">
        <v>15</v>
      </c>
      <c r="AA352" s="426">
        <v>0</v>
      </c>
      <c r="AB352" s="426">
        <v>0</v>
      </c>
      <c r="AC352" s="428">
        <v>0</v>
      </c>
      <c r="AD352" s="426">
        <v>0</v>
      </c>
      <c r="AE352" s="426">
        <v>0</v>
      </c>
      <c r="AF352" s="428">
        <v>0</v>
      </c>
      <c r="AG352" s="426">
        <v>0</v>
      </c>
    </row>
    <row r="353" spans="2:33" x14ac:dyDescent="0.35">
      <c r="B353" s="424">
        <v>4710</v>
      </c>
      <c r="C353" s="424" t="s">
        <v>524</v>
      </c>
      <c r="D353" s="426">
        <v>2</v>
      </c>
      <c r="E353" s="426">
        <v>44</v>
      </c>
      <c r="F353" s="426">
        <v>7</v>
      </c>
      <c r="G353" s="427">
        <v>51</v>
      </c>
      <c r="H353" s="426">
        <v>32</v>
      </c>
      <c r="I353" s="426">
        <v>7</v>
      </c>
      <c r="J353" s="427">
        <v>39</v>
      </c>
      <c r="K353" s="426">
        <v>30</v>
      </c>
      <c r="L353" s="426">
        <v>660</v>
      </c>
      <c r="M353" s="426">
        <v>60</v>
      </c>
      <c r="N353" s="427">
        <v>720</v>
      </c>
      <c r="O353" s="426">
        <v>470</v>
      </c>
      <c r="P353" s="426">
        <v>105</v>
      </c>
      <c r="Q353" s="427">
        <v>575</v>
      </c>
      <c r="R353" s="426">
        <v>3</v>
      </c>
      <c r="S353" s="426">
        <v>45</v>
      </c>
      <c r="T353" s="428">
        <v>45</v>
      </c>
      <c r="U353" s="426">
        <v>3</v>
      </c>
      <c r="V353" s="426">
        <v>45</v>
      </c>
      <c r="W353" s="428">
        <v>15</v>
      </c>
      <c r="X353" s="426">
        <v>11</v>
      </c>
      <c r="Y353" s="426">
        <v>165</v>
      </c>
      <c r="Z353" s="428">
        <v>120</v>
      </c>
      <c r="AA353" s="426">
        <v>0</v>
      </c>
      <c r="AB353" s="426">
        <v>0</v>
      </c>
      <c r="AC353" s="428">
        <v>0</v>
      </c>
      <c r="AD353" s="426">
        <v>0</v>
      </c>
      <c r="AE353" s="426">
        <v>0</v>
      </c>
      <c r="AF353" s="428">
        <v>0</v>
      </c>
      <c r="AG353" s="426">
        <v>0</v>
      </c>
    </row>
    <row r="354" spans="2:33" x14ac:dyDescent="0.35">
      <c r="B354" s="424">
        <v>4712</v>
      </c>
      <c r="C354" s="424" t="s">
        <v>525</v>
      </c>
      <c r="D354" s="426">
        <v>0</v>
      </c>
      <c r="E354" s="426">
        <v>23</v>
      </c>
      <c r="F354" s="426">
        <v>24</v>
      </c>
      <c r="G354" s="427">
        <v>47</v>
      </c>
      <c r="H354" s="426">
        <v>2</v>
      </c>
      <c r="I354" s="426">
        <v>4</v>
      </c>
      <c r="J354" s="427">
        <v>6</v>
      </c>
      <c r="K354" s="426">
        <v>0</v>
      </c>
      <c r="L354" s="426">
        <v>344</v>
      </c>
      <c r="M354" s="426">
        <v>360</v>
      </c>
      <c r="N354" s="427">
        <v>704</v>
      </c>
      <c r="O354" s="426">
        <v>30</v>
      </c>
      <c r="P354" s="426">
        <v>60</v>
      </c>
      <c r="Q354" s="427">
        <v>90</v>
      </c>
      <c r="R354" s="426">
        <v>0</v>
      </c>
      <c r="S354" s="426">
        <v>0</v>
      </c>
      <c r="T354" s="428">
        <v>0</v>
      </c>
      <c r="U354" s="426">
        <v>4</v>
      </c>
      <c r="V354" s="426">
        <v>60</v>
      </c>
      <c r="W354" s="428">
        <v>0</v>
      </c>
      <c r="X354" s="426">
        <v>20</v>
      </c>
      <c r="Y354" s="426">
        <v>299</v>
      </c>
      <c r="Z354" s="428">
        <v>0</v>
      </c>
      <c r="AA354" s="426">
        <v>0</v>
      </c>
      <c r="AB354" s="426">
        <v>0</v>
      </c>
      <c r="AC354" s="428">
        <v>0</v>
      </c>
      <c r="AD354" s="426">
        <v>0</v>
      </c>
      <c r="AE354" s="426">
        <v>0</v>
      </c>
      <c r="AF354" s="428">
        <v>0</v>
      </c>
      <c r="AG354" s="426">
        <v>0</v>
      </c>
    </row>
    <row r="355" spans="2:33" x14ac:dyDescent="0.35">
      <c r="B355" s="424">
        <v>4716</v>
      </c>
      <c r="C355" s="424" t="s">
        <v>526</v>
      </c>
      <c r="D355" s="426">
        <v>5</v>
      </c>
      <c r="E355" s="426">
        <v>18</v>
      </c>
      <c r="F355" s="426">
        <v>0</v>
      </c>
      <c r="G355" s="427">
        <v>18</v>
      </c>
      <c r="H355" s="426">
        <v>11</v>
      </c>
      <c r="I355" s="426">
        <v>0</v>
      </c>
      <c r="J355" s="427">
        <v>11</v>
      </c>
      <c r="K355" s="426">
        <v>75</v>
      </c>
      <c r="L355" s="426">
        <v>270</v>
      </c>
      <c r="M355" s="426">
        <v>0</v>
      </c>
      <c r="N355" s="427">
        <v>270</v>
      </c>
      <c r="O355" s="426">
        <v>165</v>
      </c>
      <c r="P355" s="426">
        <v>0</v>
      </c>
      <c r="Q355" s="427">
        <v>165</v>
      </c>
      <c r="R355" s="426">
        <v>0</v>
      </c>
      <c r="S355" s="426">
        <v>0</v>
      </c>
      <c r="T355" s="428">
        <v>0</v>
      </c>
      <c r="U355" s="426">
        <v>0</v>
      </c>
      <c r="V355" s="426">
        <v>0</v>
      </c>
      <c r="W355" s="428">
        <v>0</v>
      </c>
      <c r="X355" s="426">
        <v>6</v>
      </c>
      <c r="Y355" s="426">
        <v>90</v>
      </c>
      <c r="Z355" s="428">
        <v>45</v>
      </c>
      <c r="AA355" s="426">
        <v>0</v>
      </c>
      <c r="AB355" s="426">
        <v>0</v>
      </c>
      <c r="AC355" s="428">
        <v>0</v>
      </c>
      <c r="AD355" s="426">
        <v>0</v>
      </c>
      <c r="AE355" s="426">
        <v>0</v>
      </c>
      <c r="AF355" s="428">
        <v>0</v>
      </c>
      <c r="AG355" s="426">
        <v>0</v>
      </c>
    </row>
    <row r="356" spans="2:33" x14ac:dyDescent="0.35">
      <c r="B356" s="424">
        <v>4778</v>
      </c>
      <c r="C356" s="424" t="s">
        <v>528</v>
      </c>
      <c r="D356" s="426">
        <v>13</v>
      </c>
      <c r="E356" s="426">
        <v>13</v>
      </c>
      <c r="F356" s="426">
        <v>0</v>
      </c>
      <c r="G356" s="427">
        <v>13</v>
      </c>
      <c r="H356" s="426">
        <v>2</v>
      </c>
      <c r="I356" s="426">
        <v>0</v>
      </c>
      <c r="J356" s="427">
        <v>2</v>
      </c>
      <c r="K356" s="426">
        <v>192</v>
      </c>
      <c r="L356" s="426">
        <v>195</v>
      </c>
      <c r="M356" s="426">
        <v>0</v>
      </c>
      <c r="N356" s="427">
        <v>195</v>
      </c>
      <c r="O356" s="426">
        <v>30</v>
      </c>
      <c r="P356" s="426">
        <v>0</v>
      </c>
      <c r="Q356" s="427">
        <v>30</v>
      </c>
      <c r="R356" s="426">
        <v>0</v>
      </c>
      <c r="S356" s="426">
        <v>0</v>
      </c>
      <c r="T356" s="428">
        <v>0</v>
      </c>
      <c r="U356" s="426">
        <v>0</v>
      </c>
      <c r="V356" s="426">
        <v>0</v>
      </c>
      <c r="W356" s="428">
        <v>0</v>
      </c>
      <c r="X356" s="426">
        <v>11</v>
      </c>
      <c r="Y356" s="426">
        <v>165</v>
      </c>
      <c r="Z356" s="428">
        <v>15</v>
      </c>
      <c r="AA356" s="426">
        <v>8</v>
      </c>
      <c r="AB356" s="426">
        <v>120</v>
      </c>
      <c r="AC356" s="428">
        <v>15</v>
      </c>
      <c r="AD356" s="426">
        <v>4</v>
      </c>
      <c r="AE356" s="426">
        <v>60</v>
      </c>
      <c r="AF356" s="428">
        <v>0</v>
      </c>
      <c r="AG356" s="426">
        <v>1</v>
      </c>
    </row>
    <row r="357" spans="2:33" x14ac:dyDescent="0.35">
      <c r="B357" s="424">
        <v>4786</v>
      </c>
      <c r="C357" s="424" t="s">
        <v>529</v>
      </c>
      <c r="D357" s="426">
        <v>0</v>
      </c>
      <c r="E357" s="426">
        <v>2</v>
      </c>
      <c r="F357" s="426">
        <v>0</v>
      </c>
      <c r="G357" s="427">
        <v>2</v>
      </c>
      <c r="H357" s="426">
        <v>0</v>
      </c>
      <c r="I357" s="426">
        <v>0</v>
      </c>
      <c r="J357" s="427">
        <v>0</v>
      </c>
      <c r="K357" s="426">
        <v>0</v>
      </c>
      <c r="L357" s="426">
        <v>30</v>
      </c>
      <c r="M357" s="426">
        <v>0</v>
      </c>
      <c r="N357" s="427">
        <v>30</v>
      </c>
      <c r="O357" s="426">
        <v>0</v>
      </c>
      <c r="P357" s="426">
        <v>0</v>
      </c>
      <c r="Q357" s="427">
        <v>0</v>
      </c>
      <c r="R357" s="426">
        <v>0</v>
      </c>
      <c r="S357" s="426">
        <v>0</v>
      </c>
      <c r="T357" s="428">
        <v>0</v>
      </c>
      <c r="U357" s="426">
        <v>0</v>
      </c>
      <c r="V357" s="426">
        <v>0</v>
      </c>
      <c r="W357" s="428">
        <v>0</v>
      </c>
      <c r="X357" s="426">
        <v>0</v>
      </c>
      <c r="Y357" s="426">
        <v>0</v>
      </c>
      <c r="Z357" s="428">
        <v>0</v>
      </c>
      <c r="AA357" s="426">
        <v>0</v>
      </c>
      <c r="AB357" s="426">
        <v>0</v>
      </c>
      <c r="AC357" s="428">
        <v>0</v>
      </c>
      <c r="AD357" s="426">
        <v>0</v>
      </c>
      <c r="AE357" s="426">
        <v>0</v>
      </c>
      <c r="AF357" s="428">
        <v>0</v>
      </c>
      <c r="AG357" s="426">
        <v>0</v>
      </c>
    </row>
    <row r="358" spans="2:33" x14ac:dyDescent="0.35">
      <c r="B358" s="424">
        <v>4807</v>
      </c>
      <c r="C358" s="424" t="s">
        <v>531</v>
      </c>
      <c r="D358" s="426">
        <v>5</v>
      </c>
      <c r="E358" s="426">
        <v>16</v>
      </c>
      <c r="F358" s="426">
        <v>1</v>
      </c>
      <c r="G358" s="427">
        <v>17</v>
      </c>
      <c r="H358" s="426">
        <v>11</v>
      </c>
      <c r="I358" s="426">
        <v>1</v>
      </c>
      <c r="J358" s="427">
        <v>12</v>
      </c>
      <c r="K358" s="426">
        <v>75</v>
      </c>
      <c r="L358" s="426">
        <v>240</v>
      </c>
      <c r="M358" s="426">
        <v>15</v>
      </c>
      <c r="N358" s="427">
        <v>255</v>
      </c>
      <c r="O358" s="426">
        <v>160</v>
      </c>
      <c r="P358" s="426">
        <v>15</v>
      </c>
      <c r="Q358" s="427">
        <v>175</v>
      </c>
      <c r="R358" s="426">
        <v>3</v>
      </c>
      <c r="S358" s="426">
        <v>45</v>
      </c>
      <c r="T358" s="428">
        <v>0</v>
      </c>
      <c r="U358" s="426">
        <v>1</v>
      </c>
      <c r="V358" s="426">
        <v>15</v>
      </c>
      <c r="W358" s="428">
        <v>10</v>
      </c>
      <c r="X358" s="426">
        <v>2</v>
      </c>
      <c r="Y358" s="426">
        <v>30</v>
      </c>
      <c r="Z358" s="428">
        <v>30</v>
      </c>
      <c r="AA358" s="426">
        <v>0</v>
      </c>
      <c r="AB358" s="426">
        <v>0</v>
      </c>
      <c r="AC358" s="428">
        <v>0</v>
      </c>
      <c r="AD358" s="426">
        <v>0</v>
      </c>
      <c r="AE358" s="426">
        <v>0</v>
      </c>
      <c r="AF358" s="428">
        <v>0</v>
      </c>
      <c r="AG358" s="426">
        <v>1</v>
      </c>
    </row>
    <row r="359" spans="2:33" x14ac:dyDescent="0.35">
      <c r="B359" s="424">
        <v>4819</v>
      </c>
      <c r="C359" s="424" t="s">
        <v>532</v>
      </c>
      <c r="D359" s="426">
        <v>27</v>
      </c>
      <c r="E359" s="426">
        <v>43</v>
      </c>
      <c r="F359" s="426">
        <v>1</v>
      </c>
      <c r="G359" s="427">
        <v>44</v>
      </c>
      <c r="H359" s="426">
        <v>20</v>
      </c>
      <c r="I359" s="426">
        <v>0</v>
      </c>
      <c r="J359" s="427">
        <v>20</v>
      </c>
      <c r="K359" s="426">
        <v>405</v>
      </c>
      <c r="L359" s="426">
        <v>645</v>
      </c>
      <c r="M359" s="426">
        <v>15</v>
      </c>
      <c r="N359" s="427">
        <v>660</v>
      </c>
      <c r="O359" s="426">
        <v>300</v>
      </c>
      <c r="P359" s="426">
        <v>0</v>
      </c>
      <c r="Q359" s="427">
        <v>300</v>
      </c>
      <c r="R359" s="426">
        <v>20</v>
      </c>
      <c r="S359" s="426">
        <v>300</v>
      </c>
      <c r="T359" s="428">
        <v>120</v>
      </c>
      <c r="U359" s="426">
        <v>11</v>
      </c>
      <c r="V359" s="426">
        <v>165</v>
      </c>
      <c r="W359" s="428">
        <v>90</v>
      </c>
      <c r="X359" s="426">
        <v>3</v>
      </c>
      <c r="Y359" s="426">
        <v>45</v>
      </c>
      <c r="Z359" s="428">
        <v>15</v>
      </c>
      <c r="AA359" s="426">
        <v>17</v>
      </c>
      <c r="AB359" s="426">
        <v>255</v>
      </c>
      <c r="AC359" s="428">
        <v>45</v>
      </c>
      <c r="AD359" s="426">
        <v>5</v>
      </c>
      <c r="AE359" s="426">
        <v>75</v>
      </c>
      <c r="AF359" s="428">
        <v>45</v>
      </c>
      <c r="AG359" s="426">
        <v>0</v>
      </c>
    </row>
    <row r="360" spans="2:33" x14ac:dyDescent="0.35">
      <c r="B360" s="424">
        <v>4857</v>
      </c>
      <c r="C360" s="424" t="s">
        <v>1220</v>
      </c>
      <c r="D360" s="426">
        <v>1</v>
      </c>
      <c r="E360" s="426">
        <v>0</v>
      </c>
      <c r="F360" s="426">
        <v>0</v>
      </c>
      <c r="G360" s="427">
        <v>0</v>
      </c>
      <c r="H360" s="426">
        <v>0</v>
      </c>
      <c r="I360" s="426">
        <v>0</v>
      </c>
      <c r="J360" s="427">
        <v>0</v>
      </c>
      <c r="K360" s="426">
        <v>15</v>
      </c>
      <c r="L360" s="426">
        <v>0</v>
      </c>
      <c r="M360" s="426">
        <v>0</v>
      </c>
      <c r="N360" s="427">
        <v>0</v>
      </c>
      <c r="O360" s="426">
        <v>0</v>
      </c>
      <c r="P360" s="426">
        <v>0</v>
      </c>
      <c r="Q360" s="427">
        <v>0</v>
      </c>
      <c r="R360" s="426">
        <v>0</v>
      </c>
      <c r="S360" s="426">
        <v>0</v>
      </c>
      <c r="T360" s="428">
        <v>0</v>
      </c>
      <c r="U360" s="426">
        <v>0</v>
      </c>
      <c r="V360" s="426">
        <v>0</v>
      </c>
      <c r="W360" s="428">
        <v>0</v>
      </c>
      <c r="X360" s="426">
        <v>0</v>
      </c>
      <c r="Y360" s="426">
        <v>0</v>
      </c>
      <c r="Z360" s="428">
        <v>0</v>
      </c>
      <c r="AA360" s="426">
        <v>0</v>
      </c>
      <c r="AB360" s="426">
        <v>0</v>
      </c>
      <c r="AC360" s="428">
        <v>0</v>
      </c>
      <c r="AD360" s="426">
        <v>0</v>
      </c>
      <c r="AE360" s="426">
        <v>0</v>
      </c>
      <c r="AF360" s="428">
        <v>0</v>
      </c>
      <c r="AG360" s="426">
        <v>0</v>
      </c>
    </row>
    <row r="361" spans="2:33" x14ac:dyDescent="0.35">
      <c r="B361" s="424">
        <v>4864</v>
      </c>
      <c r="C361" s="424" t="s">
        <v>533</v>
      </c>
      <c r="D361" s="426">
        <v>13</v>
      </c>
      <c r="E361" s="426">
        <v>25</v>
      </c>
      <c r="F361" s="426">
        <v>2</v>
      </c>
      <c r="G361" s="427">
        <v>27</v>
      </c>
      <c r="H361" s="426">
        <v>7</v>
      </c>
      <c r="I361" s="426">
        <v>1</v>
      </c>
      <c r="J361" s="427">
        <v>8</v>
      </c>
      <c r="K361" s="426">
        <v>195</v>
      </c>
      <c r="L361" s="426">
        <v>360</v>
      </c>
      <c r="M361" s="426">
        <v>30</v>
      </c>
      <c r="N361" s="427">
        <v>390</v>
      </c>
      <c r="O361" s="426">
        <v>105</v>
      </c>
      <c r="P361" s="426">
        <v>15</v>
      </c>
      <c r="Q361" s="427">
        <v>120</v>
      </c>
      <c r="R361" s="426">
        <v>13</v>
      </c>
      <c r="S361" s="426">
        <v>180</v>
      </c>
      <c r="T361" s="428">
        <v>60</v>
      </c>
      <c r="U361" s="426">
        <v>4</v>
      </c>
      <c r="V361" s="426">
        <v>60</v>
      </c>
      <c r="W361" s="428">
        <v>0</v>
      </c>
      <c r="X361" s="426">
        <v>1</v>
      </c>
      <c r="Y361" s="426">
        <v>15</v>
      </c>
      <c r="Z361" s="428">
        <v>15</v>
      </c>
      <c r="AA361" s="426">
        <v>17</v>
      </c>
      <c r="AB361" s="426">
        <v>255</v>
      </c>
      <c r="AC361" s="428">
        <v>30</v>
      </c>
      <c r="AD361" s="426">
        <v>4</v>
      </c>
      <c r="AE361" s="426">
        <v>60</v>
      </c>
      <c r="AF361" s="428">
        <v>15</v>
      </c>
      <c r="AG361" s="426">
        <v>1</v>
      </c>
    </row>
    <row r="362" spans="2:33" x14ac:dyDescent="0.35">
      <c r="B362" s="424">
        <v>4927</v>
      </c>
      <c r="C362" s="424" t="s">
        <v>1265</v>
      </c>
      <c r="D362" s="426">
        <v>5</v>
      </c>
      <c r="E362" s="426">
        <v>19</v>
      </c>
      <c r="F362" s="426">
        <v>0</v>
      </c>
      <c r="G362" s="427">
        <v>19</v>
      </c>
      <c r="H362" s="426">
        <v>16</v>
      </c>
      <c r="I362" s="426">
        <v>0</v>
      </c>
      <c r="J362" s="427">
        <v>16</v>
      </c>
      <c r="K362" s="426">
        <v>75</v>
      </c>
      <c r="L362" s="426">
        <v>285</v>
      </c>
      <c r="M362" s="426">
        <v>0</v>
      </c>
      <c r="N362" s="427">
        <v>285</v>
      </c>
      <c r="O362" s="426">
        <v>236.84</v>
      </c>
      <c r="P362" s="426">
        <v>0</v>
      </c>
      <c r="Q362" s="427">
        <v>236.84</v>
      </c>
      <c r="R362" s="426">
        <v>3</v>
      </c>
      <c r="S362" s="426">
        <v>45</v>
      </c>
      <c r="T362" s="428">
        <v>30</v>
      </c>
      <c r="U362" s="426">
        <v>1</v>
      </c>
      <c r="V362" s="426">
        <v>15</v>
      </c>
      <c r="W362" s="428">
        <v>0</v>
      </c>
      <c r="X362" s="426">
        <v>1</v>
      </c>
      <c r="Y362" s="426">
        <v>15</v>
      </c>
      <c r="Z362" s="428">
        <v>15</v>
      </c>
      <c r="AA362" s="426">
        <v>1</v>
      </c>
      <c r="AB362" s="426">
        <v>15</v>
      </c>
      <c r="AC362" s="428">
        <v>0</v>
      </c>
      <c r="AD362" s="426">
        <v>0</v>
      </c>
      <c r="AE362" s="426">
        <v>0</v>
      </c>
      <c r="AF362" s="428">
        <v>0</v>
      </c>
      <c r="AG362" s="426">
        <v>0</v>
      </c>
    </row>
    <row r="363" spans="2:33" x14ac:dyDescent="0.35">
      <c r="B363" s="424">
        <v>4930</v>
      </c>
      <c r="C363" s="424" t="s">
        <v>535</v>
      </c>
      <c r="D363" s="426">
        <v>14</v>
      </c>
      <c r="E363" s="426">
        <v>11</v>
      </c>
      <c r="F363" s="426">
        <v>1</v>
      </c>
      <c r="G363" s="427">
        <v>12</v>
      </c>
      <c r="H363" s="426">
        <v>2</v>
      </c>
      <c r="I363" s="426">
        <v>0</v>
      </c>
      <c r="J363" s="427">
        <v>2</v>
      </c>
      <c r="K363" s="426">
        <v>210</v>
      </c>
      <c r="L363" s="426">
        <v>165</v>
      </c>
      <c r="M363" s="426">
        <v>15</v>
      </c>
      <c r="N363" s="427">
        <v>180</v>
      </c>
      <c r="O363" s="426">
        <v>30</v>
      </c>
      <c r="P363" s="426">
        <v>0</v>
      </c>
      <c r="Q363" s="427">
        <v>30</v>
      </c>
      <c r="R363" s="426">
        <v>2</v>
      </c>
      <c r="S363" s="426">
        <v>30</v>
      </c>
      <c r="T363" s="428">
        <v>15</v>
      </c>
      <c r="U363" s="426">
        <v>3</v>
      </c>
      <c r="V363" s="426">
        <v>45</v>
      </c>
      <c r="W363" s="428">
        <v>0</v>
      </c>
      <c r="X363" s="426">
        <v>6</v>
      </c>
      <c r="Y363" s="426">
        <v>90</v>
      </c>
      <c r="Z363" s="428">
        <v>0</v>
      </c>
      <c r="AA363" s="426">
        <v>4</v>
      </c>
      <c r="AB363" s="426">
        <v>60</v>
      </c>
      <c r="AC363" s="428">
        <v>0</v>
      </c>
      <c r="AD363" s="426">
        <v>0</v>
      </c>
      <c r="AE363" s="426">
        <v>0</v>
      </c>
      <c r="AF363" s="428">
        <v>0</v>
      </c>
      <c r="AG363" s="426">
        <v>0</v>
      </c>
    </row>
    <row r="364" spans="2:33" x14ac:dyDescent="0.35">
      <c r="B364" s="424">
        <v>4933</v>
      </c>
      <c r="C364" s="424" t="s">
        <v>536</v>
      </c>
      <c r="D364" s="426">
        <v>26</v>
      </c>
      <c r="E364" s="426">
        <v>44</v>
      </c>
      <c r="F364" s="426">
        <v>1</v>
      </c>
      <c r="G364" s="427">
        <v>45</v>
      </c>
      <c r="H364" s="426">
        <v>13</v>
      </c>
      <c r="I364" s="426">
        <v>0</v>
      </c>
      <c r="J364" s="427">
        <v>13</v>
      </c>
      <c r="K364" s="426">
        <v>382.5</v>
      </c>
      <c r="L364" s="426">
        <v>652.5</v>
      </c>
      <c r="M364" s="426">
        <v>15</v>
      </c>
      <c r="N364" s="427">
        <v>667.5</v>
      </c>
      <c r="O364" s="426">
        <v>195</v>
      </c>
      <c r="P364" s="426">
        <v>0</v>
      </c>
      <c r="Q364" s="427">
        <v>195</v>
      </c>
      <c r="R364" s="426">
        <v>2</v>
      </c>
      <c r="S364" s="426">
        <v>30</v>
      </c>
      <c r="T364" s="428">
        <v>0</v>
      </c>
      <c r="U364" s="426">
        <v>14</v>
      </c>
      <c r="V364" s="426">
        <v>210</v>
      </c>
      <c r="W364" s="428">
        <v>45</v>
      </c>
      <c r="X364" s="426">
        <v>21</v>
      </c>
      <c r="Y364" s="426">
        <v>307.5</v>
      </c>
      <c r="Z364" s="428">
        <v>90</v>
      </c>
      <c r="AA364" s="426">
        <v>6</v>
      </c>
      <c r="AB364" s="426">
        <v>90</v>
      </c>
      <c r="AC364" s="428">
        <v>0</v>
      </c>
      <c r="AD364" s="426">
        <v>0</v>
      </c>
      <c r="AE364" s="426">
        <v>0</v>
      </c>
      <c r="AF364" s="428">
        <v>0</v>
      </c>
      <c r="AG364" s="426">
        <v>0</v>
      </c>
    </row>
    <row r="365" spans="2:33" x14ac:dyDescent="0.35">
      <c r="B365" s="424">
        <v>4936</v>
      </c>
      <c r="C365" s="424" t="s">
        <v>537</v>
      </c>
      <c r="D365" s="426">
        <v>3</v>
      </c>
      <c r="E365" s="426">
        <v>16</v>
      </c>
      <c r="F365" s="426">
        <v>0</v>
      </c>
      <c r="G365" s="427">
        <v>16</v>
      </c>
      <c r="H365" s="426">
        <v>12</v>
      </c>
      <c r="I365" s="426">
        <v>0</v>
      </c>
      <c r="J365" s="427">
        <v>12</v>
      </c>
      <c r="K365" s="426">
        <v>45</v>
      </c>
      <c r="L365" s="426">
        <v>240</v>
      </c>
      <c r="M365" s="426">
        <v>0</v>
      </c>
      <c r="N365" s="427">
        <v>240</v>
      </c>
      <c r="O365" s="426">
        <v>176.9</v>
      </c>
      <c r="P365" s="426">
        <v>0</v>
      </c>
      <c r="Q365" s="427">
        <v>176.9</v>
      </c>
      <c r="R365" s="426">
        <v>1</v>
      </c>
      <c r="S365" s="426">
        <v>15</v>
      </c>
      <c r="T365" s="428">
        <v>15</v>
      </c>
      <c r="U365" s="426">
        <v>1</v>
      </c>
      <c r="V365" s="426">
        <v>15</v>
      </c>
      <c r="W365" s="428">
        <v>15</v>
      </c>
      <c r="X365" s="426">
        <v>0</v>
      </c>
      <c r="Y365" s="426">
        <v>0</v>
      </c>
      <c r="Z365" s="428">
        <v>0</v>
      </c>
      <c r="AA365" s="426">
        <v>0</v>
      </c>
      <c r="AB365" s="426">
        <v>0</v>
      </c>
      <c r="AC365" s="428">
        <v>0</v>
      </c>
      <c r="AD365" s="426">
        <v>0</v>
      </c>
      <c r="AE365" s="426">
        <v>0</v>
      </c>
      <c r="AF365" s="428">
        <v>0</v>
      </c>
      <c r="AG365" s="426">
        <v>0</v>
      </c>
    </row>
    <row r="366" spans="2:33" x14ac:dyDescent="0.35">
      <c r="B366" s="424">
        <v>5201</v>
      </c>
      <c r="C366" s="424" t="s">
        <v>538</v>
      </c>
      <c r="D366" s="426">
        <v>6</v>
      </c>
      <c r="E366" s="426">
        <v>14</v>
      </c>
      <c r="F366" s="426">
        <v>0</v>
      </c>
      <c r="G366" s="427">
        <v>14</v>
      </c>
      <c r="H366" s="426">
        <v>4</v>
      </c>
      <c r="I366" s="426">
        <v>0</v>
      </c>
      <c r="J366" s="427">
        <v>4</v>
      </c>
      <c r="K366" s="426">
        <v>90</v>
      </c>
      <c r="L366" s="426">
        <v>180</v>
      </c>
      <c r="M366" s="426">
        <v>0</v>
      </c>
      <c r="N366" s="427">
        <v>180</v>
      </c>
      <c r="O366" s="426">
        <v>30</v>
      </c>
      <c r="P366" s="426">
        <v>0</v>
      </c>
      <c r="Q366" s="427">
        <v>30</v>
      </c>
      <c r="R366" s="426">
        <v>1</v>
      </c>
      <c r="S366" s="426">
        <v>15</v>
      </c>
      <c r="T366" s="428">
        <v>0</v>
      </c>
      <c r="U366" s="426">
        <v>2</v>
      </c>
      <c r="V366" s="426">
        <v>30</v>
      </c>
      <c r="W366" s="428">
        <v>0</v>
      </c>
      <c r="X366" s="426">
        <v>0</v>
      </c>
      <c r="Y366" s="426">
        <v>0</v>
      </c>
      <c r="Z366" s="428">
        <v>0</v>
      </c>
      <c r="AA366" s="426">
        <v>0</v>
      </c>
      <c r="AB366" s="426">
        <v>0</v>
      </c>
      <c r="AC366" s="428">
        <v>0</v>
      </c>
      <c r="AD366" s="426">
        <v>0</v>
      </c>
      <c r="AE366" s="426">
        <v>0</v>
      </c>
      <c r="AF366" s="428">
        <v>0</v>
      </c>
      <c r="AG366" s="426">
        <v>0</v>
      </c>
    </row>
    <row r="367" spans="2:33" x14ac:dyDescent="0.35">
      <c r="B367" s="424">
        <v>5352</v>
      </c>
      <c r="C367" s="424" t="s">
        <v>540</v>
      </c>
      <c r="D367" s="426">
        <v>1</v>
      </c>
      <c r="E367" s="426">
        <v>2</v>
      </c>
      <c r="F367" s="426">
        <v>2</v>
      </c>
      <c r="G367" s="427">
        <v>4</v>
      </c>
      <c r="H367" s="426">
        <v>0</v>
      </c>
      <c r="I367" s="426">
        <v>0</v>
      </c>
      <c r="J367" s="427">
        <v>0</v>
      </c>
      <c r="K367" s="426">
        <v>15</v>
      </c>
      <c r="L367" s="426">
        <v>22</v>
      </c>
      <c r="M367" s="426">
        <v>29</v>
      </c>
      <c r="N367" s="427">
        <v>51</v>
      </c>
      <c r="O367" s="426">
        <v>0</v>
      </c>
      <c r="P367" s="426">
        <v>0</v>
      </c>
      <c r="Q367" s="427">
        <v>0</v>
      </c>
      <c r="R367" s="426">
        <v>0</v>
      </c>
      <c r="S367" s="426">
        <v>0</v>
      </c>
      <c r="T367" s="428">
        <v>0</v>
      </c>
      <c r="U367" s="426">
        <v>0</v>
      </c>
      <c r="V367" s="426">
        <v>0</v>
      </c>
      <c r="W367" s="428">
        <v>0</v>
      </c>
      <c r="X367" s="426">
        <v>3</v>
      </c>
      <c r="Y367" s="426">
        <v>37</v>
      </c>
      <c r="Z367" s="428">
        <v>0</v>
      </c>
      <c r="AA367" s="426">
        <v>0</v>
      </c>
      <c r="AB367" s="426">
        <v>0</v>
      </c>
      <c r="AC367" s="428">
        <v>0</v>
      </c>
      <c r="AD367" s="426">
        <v>0</v>
      </c>
      <c r="AE367" s="426">
        <v>0</v>
      </c>
      <c r="AF367" s="428">
        <v>0</v>
      </c>
      <c r="AG367" s="426">
        <v>0</v>
      </c>
    </row>
    <row r="368" spans="2:33" x14ac:dyDescent="0.35">
      <c r="B368" s="424">
        <v>5389</v>
      </c>
      <c r="C368" s="424" t="s">
        <v>541</v>
      </c>
      <c r="D368" s="426">
        <v>2</v>
      </c>
      <c r="E368" s="426">
        <v>24</v>
      </c>
      <c r="F368" s="426">
        <v>0</v>
      </c>
      <c r="G368" s="427">
        <v>24</v>
      </c>
      <c r="H368" s="426">
        <v>20</v>
      </c>
      <c r="I368" s="426">
        <v>0</v>
      </c>
      <c r="J368" s="427">
        <v>20</v>
      </c>
      <c r="K368" s="426">
        <v>30</v>
      </c>
      <c r="L368" s="426">
        <v>331</v>
      </c>
      <c r="M368" s="426">
        <v>0</v>
      </c>
      <c r="N368" s="427">
        <v>331</v>
      </c>
      <c r="O368" s="426">
        <v>246</v>
      </c>
      <c r="P368" s="426">
        <v>0</v>
      </c>
      <c r="Q368" s="427">
        <v>246</v>
      </c>
      <c r="R368" s="426">
        <v>1</v>
      </c>
      <c r="S368" s="426">
        <v>10</v>
      </c>
      <c r="T368" s="428">
        <v>0</v>
      </c>
      <c r="U368" s="426">
        <v>0</v>
      </c>
      <c r="V368" s="426">
        <v>0</v>
      </c>
      <c r="W368" s="428">
        <v>0</v>
      </c>
      <c r="X368" s="426">
        <v>2</v>
      </c>
      <c r="Y368" s="426">
        <v>30</v>
      </c>
      <c r="Z368" s="428">
        <v>10</v>
      </c>
      <c r="AA368" s="426">
        <v>0</v>
      </c>
      <c r="AB368" s="426">
        <v>0</v>
      </c>
      <c r="AC368" s="428">
        <v>0</v>
      </c>
      <c r="AD368" s="426">
        <v>0</v>
      </c>
      <c r="AE368" s="426">
        <v>0</v>
      </c>
      <c r="AF368" s="428">
        <v>0</v>
      </c>
      <c r="AG368" s="426">
        <v>0</v>
      </c>
    </row>
    <row r="369" spans="2:33" x14ac:dyDescent="0.35">
      <c r="B369" s="424">
        <v>5399</v>
      </c>
      <c r="C369" s="424" t="s">
        <v>542</v>
      </c>
      <c r="D369" s="426">
        <v>0</v>
      </c>
      <c r="E369" s="426">
        <v>1</v>
      </c>
      <c r="F369" s="426">
        <v>0</v>
      </c>
      <c r="G369" s="427">
        <v>1</v>
      </c>
      <c r="H369" s="426">
        <v>0</v>
      </c>
      <c r="I369" s="426">
        <v>0</v>
      </c>
      <c r="J369" s="427">
        <v>0</v>
      </c>
      <c r="K369" s="426">
        <v>0</v>
      </c>
      <c r="L369" s="426">
        <v>15</v>
      </c>
      <c r="M369" s="426">
        <v>0</v>
      </c>
      <c r="N369" s="427">
        <v>15</v>
      </c>
      <c r="O369" s="426">
        <v>0</v>
      </c>
      <c r="P369" s="426">
        <v>0</v>
      </c>
      <c r="Q369" s="427">
        <v>0</v>
      </c>
      <c r="R369" s="426">
        <v>0</v>
      </c>
      <c r="S369" s="426">
        <v>0</v>
      </c>
      <c r="T369" s="428">
        <v>0</v>
      </c>
      <c r="U369" s="426">
        <v>0</v>
      </c>
      <c r="V369" s="426">
        <v>0</v>
      </c>
      <c r="W369" s="428">
        <v>0</v>
      </c>
      <c r="X369" s="426">
        <v>0</v>
      </c>
      <c r="Y369" s="426">
        <v>0</v>
      </c>
      <c r="Z369" s="428">
        <v>0</v>
      </c>
      <c r="AA369" s="426">
        <v>0</v>
      </c>
      <c r="AB369" s="426">
        <v>0</v>
      </c>
      <c r="AC369" s="428">
        <v>0</v>
      </c>
      <c r="AD369" s="426">
        <v>0</v>
      </c>
      <c r="AE369" s="426">
        <v>0</v>
      </c>
      <c r="AF369" s="428">
        <v>0</v>
      </c>
      <c r="AG369" s="426">
        <v>0</v>
      </c>
    </row>
    <row r="370" spans="2:33" x14ac:dyDescent="0.35">
      <c r="B370" s="424">
        <v>5425</v>
      </c>
      <c r="C370" s="424" t="s">
        <v>544</v>
      </c>
      <c r="D370" s="426">
        <v>0</v>
      </c>
      <c r="E370" s="426">
        <v>14</v>
      </c>
      <c r="F370" s="426">
        <v>0</v>
      </c>
      <c r="G370" s="427">
        <v>14</v>
      </c>
      <c r="H370" s="426">
        <v>10</v>
      </c>
      <c r="I370" s="426">
        <v>0</v>
      </c>
      <c r="J370" s="427">
        <v>10</v>
      </c>
      <c r="K370" s="426">
        <v>0</v>
      </c>
      <c r="L370" s="426">
        <v>150</v>
      </c>
      <c r="M370" s="426">
        <v>0</v>
      </c>
      <c r="N370" s="427">
        <v>150</v>
      </c>
      <c r="O370" s="426">
        <v>141</v>
      </c>
      <c r="P370" s="426">
        <v>0</v>
      </c>
      <c r="Q370" s="427">
        <v>141</v>
      </c>
      <c r="R370" s="426">
        <v>0</v>
      </c>
      <c r="S370" s="426">
        <v>0</v>
      </c>
      <c r="T370" s="428">
        <v>0</v>
      </c>
      <c r="U370" s="426">
        <v>0</v>
      </c>
      <c r="V370" s="426">
        <v>0</v>
      </c>
      <c r="W370" s="428">
        <v>0</v>
      </c>
      <c r="X370" s="426">
        <v>1</v>
      </c>
      <c r="Y370" s="426">
        <v>15</v>
      </c>
      <c r="Z370" s="428">
        <v>15</v>
      </c>
      <c r="AA370" s="426">
        <v>0</v>
      </c>
      <c r="AB370" s="426">
        <v>0</v>
      </c>
      <c r="AC370" s="428">
        <v>0</v>
      </c>
      <c r="AD370" s="426">
        <v>0</v>
      </c>
      <c r="AE370" s="426">
        <v>0</v>
      </c>
      <c r="AF370" s="428">
        <v>0</v>
      </c>
      <c r="AG370" s="426">
        <v>0</v>
      </c>
    </row>
    <row r="371" spans="2:33" x14ac:dyDescent="0.35">
      <c r="B371" s="424">
        <v>5446</v>
      </c>
      <c r="C371" s="424" t="s">
        <v>545</v>
      </c>
      <c r="D371" s="426">
        <v>3</v>
      </c>
      <c r="E371" s="426">
        <v>14</v>
      </c>
      <c r="F371" s="426">
        <v>0</v>
      </c>
      <c r="G371" s="427">
        <v>14</v>
      </c>
      <c r="H371" s="426">
        <v>3</v>
      </c>
      <c r="I371" s="426">
        <v>0</v>
      </c>
      <c r="J371" s="427">
        <v>3</v>
      </c>
      <c r="K371" s="426">
        <v>45</v>
      </c>
      <c r="L371" s="426">
        <v>210</v>
      </c>
      <c r="M371" s="426">
        <v>0</v>
      </c>
      <c r="N371" s="427">
        <v>210</v>
      </c>
      <c r="O371" s="426">
        <v>45</v>
      </c>
      <c r="P371" s="426">
        <v>0</v>
      </c>
      <c r="Q371" s="427">
        <v>45</v>
      </c>
      <c r="R371" s="426">
        <v>1</v>
      </c>
      <c r="S371" s="426">
        <v>15</v>
      </c>
      <c r="T371" s="428">
        <v>0</v>
      </c>
      <c r="U371" s="426">
        <v>0</v>
      </c>
      <c r="V371" s="426">
        <v>0</v>
      </c>
      <c r="W371" s="428">
        <v>0</v>
      </c>
      <c r="X371" s="426">
        <v>0</v>
      </c>
      <c r="Y371" s="426">
        <v>0</v>
      </c>
      <c r="Z371" s="428">
        <v>0</v>
      </c>
      <c r="AA371" s="426">
        <v>1</v>
      </c>
      <c r="AB371" s="426">
        <v>15</v>
      </c>
      <c r="AC371" s="428">
        <v>0</v>
      </c>
      <c r="AD371" s="426">
        <v>0</v>
      </c>
      <c r="AE371" s="426">
        <v>0</v>
      </c>
      <c r="AF371" s="428">
        <v>0</v>
      </c>
      <c r="AG371" s="426">
        <v>0</v>
      </c>
    </row>
    <row r="372" spans="2:33" x14ac:dyDescent="0.35">
      <c r="B372" s="424">
        <v>5483</v>
      </c>
      <c r="C372" s="424" t="s">
        <v>546</v>
      </c>
      <c r="D372" s="426">
        <v>0</v>
      </c>
      <c r="E372" s="426">
        <v>1</v>
      </c>
      <c r="F372" s="426">
        <v>0</v>
      </c>
      <c r="G372" s="427">
        <v>1</v>
      </c>
      <c r="H372" s="426">
        <v>1</v>
      </c>
      <c r="I372" s="426">
        <v>0</v>
      </c>
      <c r="J372" s="427">
        <v>1</v>
      </c>
      <c r="K372" s="426">
        <v>0</v>
      </c>
      <c r="L372" s="426">
        <v>0</v>
      </c>
      <c r="M372" s="426">
        <v>0</v>
      </c>
      <c r="N372" s="427">
        <v>0</v>
      </c>
      <c r="O372" s="426">
        <v>15</v>
      </c>
      <c r="P372" s="426">
        <v>0</v>
      </c>
      <c r="Q372" s="427">
        <v>15</v>
      </c>
      <c r="R372" s="426">
        <v>0</v>
      </c>
      <c r="S372" s="426">
        <v>0</v>
      </c>
      <c r="T372" s="428">
        <v>0</v>
      </c>
      <c r="U372" s="426">
        <v>1</v>
      </c>
      <c r="V372" s="426">
        <v>0</v>
      </c>
      <c r="W372" s="428">
        <v>15</v>
      </c>
      <c r="X372" s="426">
        <v>0</v>
      </c>
      <c r="Y372" s="426">
        <v>0</v>
      </c>
      <c r="Z372" s="428">
        <v>0</v>
      </c>
      <c r="AA372" s="426">
        <v>0</v>
      </c>
      <c r="AB372" s="426">
        <v>0</v>
      </c>
      <c r="AC372" s="428">
        <v>0</v>
      </c>
      <c r="AD372" s="426">
        <v>0</v>
      </c>
      <c r="AE372" s="426">
        <v>0</v>
      </c>
      <c r="AF372" s="428">
        <v>0</v>
      </c>
      <c r="AG372" s="426">
        <v>0</v>
      </c>
    </row>
    <row r="373" spans="2:33" x14ac:dyDescent="0.35">
      <c r="B373" s="424">
        <v>5500</v>
      </c>
      <c r="C373" s="424" t="s">
        <v>548</v>
      </c>
      <c r="D373" s="426">
        <v>0</v>
      </c>
      <c r="E373" s="426">
        <v>1</v>
      </c>
      <c r="F373" s="426">
        <v>0</v>
      </c>
      <c r="G373" s="427">
        <v>1</v>
      </c>
      <c r="H373" s="426">
        <v>1</v>
      </c>
      <c r="I373" s="426">
        <v>0</v>
      </c>
      <c r="J373" s="427">
        <v>1</v>
      </c>
      <c r="K373" s="426">
        <v>0</v>
      </c>
      <c r="L373" s="426">
        <v>0</v>
      </c>
      <c r="M373" s="426">
        <v>0</v>
      </c>
      <c r="N373" s="427">
        <v>0</v>
      </c>
      <c r="O373" s="426">
        <v>12</v>
      </c>
      <c r="P373" s="426">
        <v>0</v>
      </c>
      <c r="Q373" s="427">
        <v>12</v>
      </c>
      <c r="R373" s="426">
        <v>0</v>
      </c>
      <c r="S373" s="426">
        <v>0</v>
      </c>
      <c r="T373" s="428">
        <v>0</v>
      </c>
      <c r="U373" s="426">
        <v>0</v>
      </c>
      <c r="V373" s="426">
        <v>0</v>
      </c>
      <c r="W373" s="428">
        <v>0</v>
      </c>
      <c r="X373" s="426">
        <v>0</v>
      </c>
      <c r="Y373" s="426">
        <v>0</v>
      </c>
      <c r="Z373" s="428">
        <v>0</v>
      </c>
      <c r="AA373" s="426">
        <v>0</v>
      </c>
      <c r="AB373" s="426">
        <v>0</v>
      </c>
      <c r="AC373" s="428">
        <v>0</v>
      </c>
      <c r="AD373" s="426">
        <v>0</v>
      </c>
      <c r="AE373" s="426">
        <v>0</v>
      </c>
      <c r="AF373" s="428">
        <v>0</v>
      </c>
      <c r="AG373" s="426">
        <v>0</v>
      </c>
    </row>
    <row r="374" spans="2:33" x14ac:dyDescent="0.35">
      <c r="B374" s="424">
        <v>5530</v>
      </c>
      <c r="C374" s="424" t="s">
        <v>549</v>
      </c>
      <c r="D374" s="426">
        <v>11</v>
      </c>
      <c r="E374" s="426">
        <v>12</v>
      </c>
      <c r="F374" s="426">
        <v>0</v>
      </c>
      <c r="G374" s="427">
        <v>12</v>
      </c>
      <c r="H374" s="426">
        <v>4</v>
      </c>
      <c r="I374" s="426">
        <v>0</v>
      </c>
      <c r="J374" s="427">
        <v>4</v>
      </c>
      <c r="K374" s="426">
        <v>165</v>
      </c>
      <c r="L374" s="426">
        <v>180</v>
      </c>
      <c r="M374" s="426">
        <v>0</v>
      </c>
      <c r="N374" s="427">
        <v>180</v>
      </c>
      <c r="O374" s="426">
        <v>60</v>
      </c>
      <c r="P374" s="426">
        <v>0</v>
      </c>
      <c r="Q374" s="427">
        <v>60</v>
      </c>
      <c r="R374" s="426">
        <v>9</v>
      </c>
      <c r="S374" s="426">
        <v>135</v>
      </c>
      <c r="T374" s="428">
        <v>30</v>
      </c>
      <c r="U374" s="426">
        <v>1</v>
      </c>
      <c r="V374" s="426">
        <v>15</v>
      </c>
      <c r="W374" s="428">
        <v>0</v>
      </c>
      <c r="X374" s="426">
        <v>1</v>
      </c>
      <c r="Y374" s="426">
        <v>15</v>
      </c>
      <c r="Z374" s="428">
        <v>15</v>
      </c>
      <c r="AA374" s="426">
        <v>7</v>
      </c>
      <c r="AB374" s="426">
        <v>105</v>
      </c>
      <c r="AC374" s="428">
        <v>0</v>
      </c>
      <c r="AD374" s="426">
        <v>7</v>
      </c>
      <c r="AE374" s="426">
        <v>105</v>
      </c>
      <c r="AF374" s="428">
        <v>0</v>
      </c>
      <c r="AG374" s="426">
        <v>0</v>
      </c>
    </row>
    <row r="375" spans="2:33" x14ac:dyDescent="0.35">
      <c r="B375" s="424">
        <v>5559</v>
      </c>
      <c r="C375" s="424" t="s">
        <v>550</v>
      </c>
      <c r="D375" s="426">
        <v>1</v>
      </c>
      <c r="E375" s="426">
        <v>9</v>
      </c>
      <c r="F375" s="426">
        <v>0</v>
      </c>
      <c r="G375" s="427">
        <v>9</v>
      </c>
      <c r="H375" s="426">
        <v>8</v>
      </c>
      <c r="I375" s="426">
        <v>0</v>
      </c>
      <c r="J375" s="427">
        <v>8</v>
      </c>
      <c r="K375" s="426">
        <v>15</v>
      </c>
      <c r="L375" s="426">
        <v>135</v>
      </c>
      <c r="M375" s="426">
        <v>0</v>
      </c>
      <c r="N375" s="427">
        <v>135</v>
      </c>
      <c r="O375" s="426">
        <v>120</v>
      </c>
      <c r="P375" s="426">
        <v>0</v>
      </c>
      <c r="Q375" s="427">
        <v>120</v>
      </c>
      <c r="R375" s="426">
        <v>0</v>
      </c>
      <c r="S375" s="426">
        <v>0</v>
      </c>
      <c r="T375" s="428">
        <v>0</v>
      </c>
      <c r="U375" s="426">
        <v>0</v>
      </c>
      <c r="V375" s="426">
        <v>0</v>
      </c>
      <c r="W375" s="428">
        <v>0</v>
      </c>
      <c r="X375" s="426">
        <v>1</v>
      </c>
      <c r="Y375" s="426">
        <v>15</v>
      </c>
      <c r="Z375" s="428">
        <v>15</v>
      </c>
      <c r="AA375" s="426">
        <v>0</v>
      </c>
      <c r="AB375" s="426">
        <v>0</v>
      </c>
      <c r="AC375" s="428">
        <v>0</v>
      </c>
      <c r="AD375" s="426">
        <v>0</v>
      </c>
      <c r="AE375" s="426">
        <v>0</v>
      </c>
      <c r="AF375" s="428">
        <v>0</v>
      </c>
      <c r="AG375" s="426">
        <v>0</v>
      </c>
    </row>
    <row r="376" spans="2:33" x14ac:dyDescent="0.35">
      <c r="B376" s="424">
        <v>5574</v>
      </c>
      <c r="C376" s="424" t="s">
        <v>551</v>
      </c>
      <c r="D376" s="426">
        <v>8</v>
      </c>
      <c r="E376" s="426">
        <v>12</v>
      </c>
      <c r="F376" s="426">
        <v>0</v>
      </c>
      <c r="G376" s="427">
        <v>12</v>
      </c>
      <c r="H376" s="426">
        <v>2</v>
      </c>
      <c r="I376" s="426">
        <v>0</v>
      </c>
      <c r="J376" s="427">
        <v>2</v>
      </c>
      <c r="K376" s="426">
        <v>120</v>
      </c>
      <c r="L376" s="426">
        <v>180</v>
      </c>
      <c r="M376" s="426">
        <v>0</v>
      </c>
      <c r="N376" s="427">
        <v>180</v>
      </c>
      <c r="O376" s="426">
        <v>30</v>
      </c>
      <c r="P376" s="426">
        <v>0</v>
      </c>
      <c r="Q376" s="427">
        <v>30</v>
      </c>
      <c r="R376" s="426">
        <v>2</v>
      </c>
      <c r="S376" s="426">
        <v>30</v>
      </c>
      <c r="T376" s="428">
        <v>0</v>
      </c>
      <c r="U376" s="426">
        <v>0</v>
      </c>
      <c r="V376" s="426">
        <v>0</v>
      </c>
      <c r="W376" s="428">
        <v>0</v>
      </c>
      <c r="X376" s="426">
        <v>3</v>
      </c>
      <c r="Y376" s="426">
        <v>45</v>
      </c>
      <c r="Z376" s="428">
        <v>0</v>
      </c>
      <c r="AA376" s="426">
        <v>2</v>
      </c>
      <c r="AB376" s="426">
        <v>30</v>
      </c>
      <c r="AC376" s="428">
        <v>0</v>
      </c>
      <c r="AD376" s="426">
        <v>0</v>
      </c>
      <c r="AE376" s="426">
        <v>0</v>
      </c>
      <c r="AF376" s="428">
        <v>0</v>
      </c>
      <c r="AG376" s="426">
        <v>0</v>
      </c>
    </row>
    <row r="377" spans="2:33" x14ac:dyDescent="0.35">
      <c r="B377" s="424">
        <v>5586</v>
      </c>
      <c r="C377" s="424" t="s">
        <v>552</v>
      </c>
      <c r="D377" s="426">
        <v>0</v>
      </c>
      <c r="E377" s="426">
        <v>23</v>
      </c>
      <c r="F377" s="426">
        <v>0</v>
      </c>
      <c r="G377" s="427">
        <v>23</v>
      </c>
      <c r="H377" s="426">
        <v>9</v>
      </c>
      <c r="I377" s="426">
        <v>0</v>
      </c>
      <c r="J377" s="427">
        <v>9</v>
      </c>
      <c r="K377" s="426">
        <v>0</v>
      </c>
      <c r="L377" s="426">
        <v>345</v>
      </c>
      <c r="M377" s="426">
        <v>0</v>
      </c>
      <c r="N377" s="427">
        <v>345</v>
      </c>
      <c r="O377" s="426">
        <v>114</v>
      </c>
      <c r="P377" s="426">
        <v>0</v>
      </c>
      <c r="Q377" s="427">
        <v>114</v>
      </c>
      <c r="R377" s="426">
        <v>2</v>
      </c>
      <c r="S377" s="426">
        <v>30</v>
      </c>
      <c r="T377" s="428">
        <v>15</v>
      </c>
      <c r="U377" s="426">
        <v>2</v>
      </c>
      <c r="V377" s="426">
        <v>30</v>
      </c>
      <c r="W377" s="428">
        <v>15</v>
      </c>
      <c r="X377" s="426">
        <v>7</v>
      </c>
      <c r="Y377" s="426">
        <v>105</v>
      </c>
      <c r="Z377" s="428">
        <v>45</v>
      </c>
      <c r="AA377" s="426">
        <v>6</v>
      </c>
      <c r="AB377" s="426">
        <v>90</v>
      </c>
      <c r="AC377" s="428">
        <v>15</v>
      </c>
      <c r="AD377" s="426">
        <v>3</v>
      </c>
      <c r="AE377" s="426">
        <v>45</v>
      </c>
      <c r="AF377" s="428">
        <v>15</v>
      </c>
      <c r="AG377" s="426">
        <v>0</v>
      </c>
    </row>
    <row r="378" spans="2:33" x14ac:dyDescent="0.35">
      <c r="B378" s="424">
        <v>5596</v>
      </c>
      <c r="C378" s="424" t="s">
        <v>553</v>
      </c>
      <c r="D378" s="426">
        <v>2</v>
      </c>
      <c r="E378" s="426">
        <v>17</v>
      </c>
      <c r="F378" s="426">
        <v>0</v>
      </c>
      <c r="G378" s="427">
        <v>17</v>
      </c>
      <c r="H378" s="426">
        <v>13</v>
      </c>
      <c r="I378" s="426">
        <v>0</v>
      </c>
      <c r="J378" s="427">
        <v>13</v>
      </c>
      <c r="K378" s="426">
        <v>30</v>
      </c>
      <c r="L378" s="426">
        <v>255</v>
      </c>
      <c r="M378" s="426">
        <v>0</v>
      </c>
      <c r="N378" s="427">
        <v>255</v>
      </c>
      <c r="O378" s="426">
        <v>195</v>
      </c>
      <c r="P378" s="426">
        <v>0</v>
      </c>
      <c r="Q378" s="427">
        <v>195</v>
      </c>
      <c r="R378" s="426">
        <v>0</v>
      </c>
      <c r="S378" s="426">
        <v>0</v>
      </c>
      <c r="T378" s="428">
        <v>0</v>
      </c>
      <c r="U378" s="426">
        <v>0</v>
      </c>
      <c r="V378" s="426">
        <v>0</v>
      </c>
      <c r="W378" s="428">
        <v>0</v>
      </c>
      <c r="X378" s="426">
        <v>0</v>
      </c>
      <c r="Y378" s="426">
        <v>0</v>
      </c>
      <c r="Z378" s="428">
        <v>0</v>
      </c>
      <c r="AA378" s="426">
        <v>0</v>
      </c>
      <c r="AB378" s="426">
        <v>0</v>
      </c>
      <c r="AC378" s="428">
        <v>0</v>
      </c>
      <c r="AD378" s="426">
        <v>0</v>
      </c>
      <c r="AE378" s="426">
        <v>0</v>
      </c>
      <c r="AF378" s="428">
        <v>0</v>
      </c>
      <c r="AG378" s="426">
        <v>0</v>
      </c>
    </row>
    <row r="379" spans="2:33" x14ac:dyDescent="0.35">
      <c r="B379" s="424">
        <v>5620</v>
      </c>
      <c r="C379" s="424" t="s">
        <v>815</v>
      </c>
      <c r="D379" s="426">
        <v>0</v>
      </c>
      <c r="E379" s="426">
        <v>1</v>
      </c>
      <c r="F379" s="426">
        <v>0</v>
      </c>
      <c r="G379" s="427">
        <v>1</v>
      </c>
      <c r="H379" s="426">
        <v>1</v>
      </c>
      <c r="I379" s="426">
        <v>0</v>
      </c>
      <c r="J379" s="427">
        <v>1</v>
      </c>
      <c r="K379" s="426">
        <v>0</v>
      </c>
      <c r="L379" s="426">
        <v>15</v>
      </c>
      <c r="M379" s="426">
        <v>0</v>
      </c>
      <c r="N379" s="427">
        <v>15</v>
      </c>
      <c r="O379" s="426">
        <v>15</v>
      </c>
      <c r="P379" s="426">
        <v>0</v>
      </c>
      <c r="Q379" s="427">
        <v>15</v>
      </c>
      <c r="R379" s="426">
        <v>1</v>
      </c>
      <c r="S379" s="426">
        <v>15</v>
      </c>
      <c r="T379" s="428">
        <v>15</v>
      </c>
      <c r="U379" s="426">
        <v>0</v>
      </c>
      <c r="V379" s="426">
        <v>0</v>
      </c>
      <c r="W379" s="428">
        <v>0</v>
      </c>
      <c r="X379" s="426">
        <v>0</v>
      </c>
      <c r="Y379" s="426">
        <v>0</v>
      </c>
      <c r="Z379" s="428">
        <v>0</v>
      </c>
      <c r="AA379" s="426">
        <v>0</v>
      </c>
      <c r="AB379" s="426">
        <v>0</v>
      </c>
      <c r="AC379" s="428">
        <v>0</v>
      </c>
      <c r="AD379" s="426">
        <v>0</v>
      </c>
      <c r="AE379" s="426">
        <v>0</v>
      </c>
      <c r="AF379" s="428">
        <v>0</v>
      </c>
      <c r="AG379" s="426">
        <v>0</v>
      </c>
    </row>
    <row r="380" spans="2:33" x14ac:dyDescent="0.35">
      <c r="B380" s="424">
        <v>5624</v>
      </c>
      <c r="C380" s="424" t="s">
        <v>555</v>
      </c>
      <c r="D380" s="426">
        <v>6</v>
      </c>
      <c r="E380" s="426">
        <v>17</v>
      </c>
      <c r="F380" s="426">
        <v>1</v>
      </c>
      <c r="G380" s="427">
        <v>18</v>
      </c>
      <c r="H380" s="426">
        <v>4</v>
      </c>
      <c r="I380" s="426">
        <v>0</v>
      </c>
      <c r="J380" s="427">
        <v>4</v>
      </c>
      <c r="K380" s="426">
        <v>90</v>
      </c>
      <c r="L380" s="426">
        <v>255</v>
      </c>
      <c r="M380" s="426">
        <v>15</v>
      </c>
      <c r="N380" s="427">
        <v>270</v>
      </c>
      <c r="O380" s="426">
        <v>60</v>
      </c>
      <c r="P380" s="426">
        <v>0</v>
      </c>
      <c r="Q380" s="427">
        <v>60</v>
      </c>
      <c r="R380" s="426">
        <v>0</v>
      </c>
      <c r="S380" s="426">
        <v>0</v>
      </c>
      <c r="T380" s="428">
        <v>0</v>
      </c>
      <c r="U380" s="426">
        <v>6</v>
      </c>
      <c r="V380" s="426">
        <v>90</v>
      </c>
      <c r="W380" s="428">
        <v>15</v>
      </c>
      <c r="X380" s="426">
        <v>4</v>
      </c>
      <c r="Y380" s="426">
        <v>60</v>
      </c>
      <c r="Z380" s="428">
        <v>0</v>
      </c>
      <c r="AA380" s="426">
        <v>1</v>
      </c>
      <c r="AB380" s="426">
        <v>15</v>
      </c>
      <c r="AC380" s="428">
        <v>0</v>
      </c>
      <c r="AD380" s="426">
        <v>0</v>
      </c>
      <c r="AE380" s="426">
        <v>0</v>
      </c>
      <c r="AF380" s="428">
        <v>0</v>
      </c>
      <c r="AG380" s="426">
        <v>0</v>
      </c>
    </row>
    <row r="381" spans="2:33" x14ac:dyDescent="0.35">
      <c r="B381" s="424">
        <v>5628</v>
      </c>
      <c r="C381" s="424" t="s">
        <v>1266</v>
      </c>
      <c r="D381" s="426">
        <v>5</v>
      </c>
      <c r="E381" s="426">
        <v>4</v>
      </c>
      <c r="F381" s="426">
        <v>1</v>
      </c>
      <c r="G381" s="427">
        <v>5</v>
      </c>
      <c r="H381" s="426">
        <v>0</v>
      </c>
      <c r="I381" s="426">
        <v>0</v>
      </c>
      <c r="J381" s="427">
        <v>0</v>
      </c>
      <c r="K381" s="426">
        <v>75</v>
      </c>
      <c r="L381" s="426">
        <v>60</v>
      </c>
      <c r="M381" s="426">
        <v>15</v>
      </c>
      <c r="N381" s="427">
        <v>75</v>
      </c>
      <c r="O381" s="426">
        <v>0</v>
      </c>
      <c r="P381" s="426">
        <v>0</v>
      </c>
      <c r="Q381" s="427">
        <v>0</v>
      </c>
      <c r="R381" s="426">
        <v>4</v>
      </c>
      <c r="S381" s="426">
        <v>60</v>
      </c>
      <c r="T381" s="428">
        <v>0</v>
      </c>
      <c r="U381" s="426">
        <v>0</v>
      </c>
      <c r="V381" s="426">
        <v>0</v>
      </c>
      <c r="W381" s="428">
        <v>0</v>
      </c>
      <c r="X381" s="426">
        <v>0</v>
      </c>
      <c r="Y381" s="426">
        <v>0</v>
      </c>
      <c r="Z381" s="428">
        <v>0</v>
      </c>
      <c r="AA381" s="426">
        <v>0</v>
      </c>
      <c r="AB381" s="426">
        <v>0</v>
      </c>
      <c r="AC381" s="428">
        <v>0</v>
      </c>
      <c r="AD381" s="426">
        <v>0</v>
      </c>
      <c r="AE381" s="426">
        <v>0</v>
      </c>
      <c r="AF381" s="428">
        <v>0</v>
      </c>
      <c r="AG381" s="426">
        <v>0</v>
      </c>
    </row>
    <row r="382" spans="2:33" x14ac:dyDescent="0.35">
      <c r="B382" s="424">
        <v>5709</v>
      </c>
      <c r="C382" s="424" t="s">
        <v>556</v>
      </c>
      <c r="D382" s="426">
        <v>0</v>
      </c>
      <c r="E382" s="426">
        <v>1</v>
      </c>
      <c r="F382" s="426">
        <v>0</v>
      </c>
      <c r="G382" s="427">
        <v>1</v>
      </c>
      <c r="H382" s="426">
        <v>1</v>
      </c>
      <c r="I382" s="426">
        <v>0</v>
      </c>
      <c r="J382" s="427">
        <v>1</v>
      </c>
      <c r="K382" s="426">
        <v>0</v>
      </c>
      <c r="L382" s="426">
        <v>0</v>
      </c>
      <c r="M382" s="426">
        <v>0</v>
      </c>
      <c r="N382" s="427">
        <v>0</v>
      </c>
      <c r="O382" s="426">
        <v>15</v>
      </c>
      <c r="P382" s="426">
        <v>0</v>
      </c>
      <c r="Q382" s="427">
        <v>15</v>
      </c>
      <c r="R382" s="426">
        <v>0</v>
      </c>
      <c r="S382" s="426">
        <v>0</v>
      </c>
      <c r="T382" s="428">
        <v>0</v>
      </c>
      <c r="U382" s="426">
        <v>0</v>
      </c>
      <c r="V382" s="426">
        <v>0</v>
      </c>
      <c r="W382" s="428">
        <v>0</v>
      </c>
      <c r="X382" s="426">
        <v>0</v>
      </c>
      <c r="Y382" s="426">
        <v>0</v>
      </c>
      <c r="Z382" s="428">
        <v>0</v>
      </c>
      <c r="AA382" s="426">
        <v>0</v>
      </c>
      <c r="AB382" s="426">
        <v>0</v>
      </c>
      <c r="AC382" s="428">
        <v>0</v>
      </c>
      <c r="AD382" s="426">
        <v>0</v>
      </c>
      <c r="AE382" s="426">
        <v>0</v>
      </c>
      <c r="AF382" s="428">
        <v>0</v>
      </c>
      <c r="AG382" s="426">
        <v>0</v>
      </c>
    </row>
    <row r="383" spans="2:33" x14ac:dyDescent="0.35">
      <c r="B383" s="424">
        <v>5714</v>
      </c>
      <c r="C383" s="424" t="s">
        <v>816</v>
      </c>
      <c r="D383" s="426">
        <v>1</v>
      </c>
      <c r="E383" s="426">
        <v>0</v>
      </c>
      <c r="F383" s="426">
        <v>0</v>
      </c>
      <c r="G383" s="427">
        <v>0</v>
      </c>
      <c r="H383" s="426">
        <v>0</v>
      </c>
      <c r="I383" s="426">
        <v>0</v>
      </c>
      <c r="J383" s="427">
        <v>0</v>
      </c>
      <c r="K383" s="426">
        <v>15</v>
      </c>
      <c r="L383" s="426">
        <v>0</v>
      </c>
      <c r="M383" s="426">
        <v>0</v>
      </c>
      <c r="N383" s="427">
        <v>0</v>
      </c>
      <c r="O383" s="426">
        <v>0</v>
      </c>
      <c r="P383" s="426">
        <v>0</v>
      </c>
      <c r="Q383" s="427">
        <v>0</v>
      </c>
      <c r="R383" s="426">
        <v>0</v>
      </c>
      <c r="S383" s="426">
        <v>0</v>
      </c>
      <c r="T383" s="428">
        <v>0</v>
      </c>
      <c r="U383" s="426">
        <v>0</v>
      </c>
      <c r="V383" s="426">
        <v>0</v>
      </c>
      <c r="W383" s="428">
        <v>0</v>
      </c>
      <c r="X383" s="426">
        <v>0</v>
      </c>
      <c r="Y383" s="426">
        <v>0</v>
      </c>
      <c r="Z383" s="428">
        <v>0</v>
      </c>
      <c r="AA383" s="426">
        <v>0</v>
      </c>
      <c r="AB383" s="426">
        <v>0</v>
      </c>
      <c r="AC383" s="428">
        <v>0</v>
      </c>
      <c r="AD383" s="426">
        <v>0</v>
      </c>
      <c r="AE383" s="426">
        <v>0</v>
      </c>
      <c r="AF383" s="428">
        <v>0</v>
      </c>
      <c r="AG383" s="426">
        <v>0</v>
      </c>
    </row>
    <row r="384" spans="2:33" x14ac:dyDescent="0.35">
      <c r="B384" s="424">
        <v>5737</v>
      </c>
      <c r="C384" s="424" t="s">
        <v>558</v>
      </c>
      <c r="D384" s="426">
        <v>29</v>
      </c>
      <c r="E384" s="426">
        <v>10</v>
      </c>
      <c r="F384" s="426">
        <v>0</v>
      </c>
      <c r="G384" s="427">
        <v>10</v>
      </c>
      <c r="H384" s="426">
        <v>1</v>
      </c>
      <c r="I384" s="426">
        <v>0</v>
      </c>
      <c r="J384" s="427">
        <v>1</v>
      </c>
      <c r="K384" s="426">
        <v>435</v>
      </c>
      <c r="L384" s="426">
        <v>150</v>
      </c>
      <c r="M384" s="426">
        <v>0</v>
      </c>
      <c r="N384" s="427">
        <v>150</v>
      </c>
      <c r="O384" s="426">
        <v>15</v>
      </c>
      <c r="P384" s="426">
        <v>0</v>
      </c>
      <c r="Q384" s="427">
        <v>15</v>
      </c>
      <c r="R384" s="426">
        <v>0</v>
      </c>
      <c r="S384" s="426">
        <v>0</v>
      </c>
      <c r="T384" s="428">
        <v>0</v>
      </c>
      <c r="U384" s="426">
        <v>5</v>
      </c>
      <c r="V384" s="426">
        <v>75</v>
      </c>
      <c r="W384" s="428">
        <v>0</v>
      </c>
      <c r="X384" s="426">
        <v>5</v>
      </c>
      <c r="Y384" s="426">
        <v>75</v>
      </c>
      <c r="Z384" s="428">
        <v>15</v>
      </c>
      <c r="AA384" s="426">
        <v>2</v>
      </c>
      <c r="AB384" s="426">
        <v>30</v>
      </c>
      <c r="AC384" s="428">
        <v>0</v>
      </c>
      <c r="AD384" s="426">
        <v>2</v>
      </c>
      <c r="AE384" s="426">
        <v>30</v>
      </c>
      <c r="AF384" s="428">
        <v>0</v>
      </c>
      <c r="AG384" s="426">
        <v>0</v>
      </c>
    </row>
    <row r="385" spans="2:33" x14ac:dyDescent="0.35">
      <c r="B385" s="424">
        <v>5738</v>
      </c>
      <c r="C385" s="424" t="s">
        <v>1267</v>
      </c>
      <c r="D385" s="426">
        <v>1</v>
      </c>
      <c r="E385" s="426">
        <v>0</v>
      </c>
      <c r="F385" s="426">
        <v>0</v>
      </c>
      <c r="G385" s="427">
        <v>0</v>
      </c>
      <c r="H385" s="426">
        <v>0</v>
      </c>
      <c r="I385" s="426">
        <v>0</v>
      </c>
      <c r="J385" s="427">
        <v>0</v>
      </c>
      <c r="K385" s="426">
        <v>15</v>
      </c>
      <c r="L385" s="426">
        <v>0</v>
      </c>
      <c r="M385" s="426">
        <v>0</v>
      </c>
      <c r="N385" s="427">
        <v>0</v>
      </c>
      <c r="O385" s="426">
        <v>0</v>
      </c>
      <c r="P385" s="426">
        <v>0</v>
      </c>
      <c r="Q385" s="427">
        <v>0</v>
      </c>
      <c r="R385" s="426">
        <v>0</v>
      </c>
      <c r="S385" s="426">
        <v>0</v>
      </c>
      <c r="T385" s="428">
        <v>0</v>
      </c>
      <c r="U385" s="426">
        <v>0</v>
      </c>
      <c r="V385" s="426">
        <v>0</v>
      </c>
      <c r="W385" s="428">
        <v>0</v>
      </c>
      <c r="X385" s="426">
        <v>0</v>
      </c>
      <c r="Y385" s="426">
        <v>0</v>
      </c>
      <c r="Z385" s="428">
        <v>0</v>
      </c>
      <c r="AA385" s="426">
        <v>0</v>
      </c>
      <c r="AB385" s="426">
        <v>0</v>
      </c>
      <c r="AC385" s="428">
        <v>0</v>
      </c>
      <c r="AD385" s="426">
        <v>0</v>
      </c>
      <c r="AE385" s="426">
        <v>0</v>
      </c>
      <c r="AF385" s="428">
        <v>0</v>
      </c>
      <c r="AG385" s="426">
        <v>0</v>
      </c>
    </row>
    <row r="386" spans="2:33" x14ac:dyDescent="0.35">
      <c r="B386" s="424">
        <v>5760</v>
      </c>
      <c r="C386" s="424" t="s">
        <v>559</v>
      </c>
      <c r="D386" s="426">
        <v>0</v>
      </c>
      <c r="E386" s="426">
        <v>16</v>
      </c>
      <c r="F386" s="426">
        <v>0</v>
      </c>
      <c r="G386" s="427">
        <v>16</v>
      </c>
      <c r="H386" s="426">
        <v>15</v>
      </c>
      <c r="I386" s="426">
        <v>0</v>
      </c>
      <c r="J386" s="427">
        <v>15</v>
      </c>
      <c r="K386" s="426">
        <v>0</v>
      </c>
      <c r="L386" s="426">
        <v>240</v>
      </c>
      <c r="M386" s="426">
        <v>0</v>
      </c>
      <c r="N386" s="427">
        <v>240</v>
      </c>
      <c r="O386" s="426">
        <v>192.45000000000002</v>
      </c>
      <c r="P386" s="426">
        <v>0</v>
      </c>
      <c r="Q386" s="427">
        <v>192.45000000000002</v>
      </c>
      <c r="R386" s="426">
        <v>1</v>
      </c>
      <c r="S386" s="426">
        <v>15</v>
      </c>
      <c r="T386" s="428">
        <v>11.31</v>
      </c>
      <c r="U386" s="426">
        <v>1</v>
      </c>
      <c r="V386" s="426">
        <v>15</v>
      </c>
      <c r="W386" s="428">
        <v>15</v>
      </c>
      <c r="X386" s="426">
        <v>3</v>
      </c>
      <c r="Y386" s="426">
        <v>45</v>
      </c>
      <c r="Z386" s="428">
        <v>33.019999999999996</v>
      </c>
      <c r="AA386" s="426">
        <v>0</v>
      </c>
      <c r="AB386" s="426">
        <v>0</v>
      </c>
      <c r="AC386" s="428">
        <v>0</v>
      </c>
      <c r="AD386" s="426">
        <v>0</v>
      </c>
      <c r="AE386" s="426">
        <v>0</v>
      </c>
      <c r="AF386" s="428">
        <v>0</v>
      </c>
      <c r="AG386" s="426">
        <v>0</v>
      </c>
    </row>
    <row r="387" spans="2:33" x14ac:dyDescent="0.35">
      <c r="B387" s="424">
        <v>5763</v>
      </c>
      <c r="C387" s="424" t="s">
        <v>560</v>
      </c>
      <c r="D387" s="426">
        <v>2</v>
      </c>
      <c r="E387" s="426">
        <v>7</v>
      </c>
      <c r="F387" s="426">
        <v>0</v>
      </c>
      <c r="G387" s="427">
        <v>7</v>
      </c>
      <c r="H387" s="426">
        <v>7</v>
      </c>
      <c r="I387" s="426">
        <v>0</v>
      </c>
      <c r="J387" s="427">
        <v>7</v>
      </c>
      <c r="K387" s="426">
        <v>30</v>
      </c>
      <c r="L387" s="426">
        <v>105</v>
      </c>
      <c r="M387" s="426">
        <v>0</v>
      </c>
      <c r="N387" s="427">
        <v>105</v>
      </c>
      <c r="O387" s="426">
        <v>105</v>
      </c>
      <c r="P387" s="426">
        <v>0</v>
      </c>
      <c r="Q387" s="427">
        <v>105</v>
      </c>
      <c r="R387" s="426">
        <v>0</v>
      </c>
      <c r="S387" s="426">
        <v>0</v>
      </c>
      <c r="T387" s="428">
        <v>0</v>
      </c>
      <c r="U387" s="426">
        <v>2</v>
      </c>
      <c r="V387" s="426">
        <v>30</v>
      </c>
      <c r="W387" s="428">
        <v>30</v>
      </c>
      <c r="X387" s="426">
        <v>0</v>
      </c>
      <c r="Y387" s="426">
        <v>0</v>
      </c>
      <c r="Z387" s="428">
        <v>0</v>
      </c>
      <c r="AA387" s="426">
        <v>0</v>
      </c>
      <c r="AB387" s="426">
        <v>0</v>
      </c>
      <c r="AC387" s="428">
        <v>0</v>
      </c>
      <c r="AD387" s="426">
        <v>0</v>
      </c>
      <c r="AE387" s="426">
        <v>0</v>
      </c>
      <c r="AF387" s="428">
        <v>0</v>
      </c>
      <c r="AG387" s="426">
        <v>0</v>
      </c>
    </row>
    <row r="388" spans="2:33" x14ac:dyDescent="0.35">
      <c r="B388" s="424">
        <v>5770</v>
      </c>
      <c r="C388" s="424" t="s">
        <v>562</v>
      </c>
      <c r="D388" s="426">
        <v>0</v>
      </c>
      <c r="E388" s="426">
        <v>1</v>
      </c>
      <c r="F388" s="426">
        <v>0</v>
      </c>
      <c r="G388" s="427">
        <v>1</v>
      </c>
      <c r="H388" s="426">
        <v>1</v>
      </c>
      <c r="I388" s="426">
        <v>0</v>
      </c>
      <c r="J388" s="427">
        <v>1</v>
      </c>
      <c r="K388" s="426">
        <v>0</v>
      </c>
      <c r="L388" s="426">
        <v>0</v>
      </c>
      <c r="M388" s="426">
        <v>0</v>
      </c>
      <c r="N388" s="427">
        <v>0</v>
      </c>
      <c r="O388" s="426">
        <v>12</v>
      </c>
      <c r="P388" s="426">
        <v>0</v>
      </c>
      <c r="Q388" s="427">
        <v>12</v>
      </c>
      <c r="R388" s="426">
        <v>0</v>
      </c>
      <c r="S388" s="426">
        <v>0</v>
      </c>
      <c r="T388" s="428">
        <v>0</v>
      </c>
      <c r="U388" s="426">
        <v>0</v>
      </c>
      <c r="V388" s="426">
        <v>0</v>
      </c>
      <c r="W388" s="428">
        <v>0</v>
      </c>
      <c r="X388" s="426">
        <v>0</v>
      </c>
      <c r="Y388" s="426">
        <v>0</v>
      </c>
      <c r="Z388" s="428">
        <v>0</v>
      </c>
      <c r="AA388" s="426">
        <v>0</v>
      </c>
      <c r="AB388" s="426">
        <v>0</v>
      </c>
      <c r="AC388" s="428">
        <v>0</v>
      </c>
      <c r="AD388" s="426">
        <v>0</v>
      </c>
      <c r="AE388" s="426">
        <v>0</v>
      </c>
      <c r="AF388" s="428">
        <v>0</v>
      </c>
      <c r="AG388" s="426">
        <v>0</v>
      </c>
    </row>
    <row r="389" spans="2:33" x14ac:dyDescent="0.35">
      <c r="B389" s="424">
        <v>5774</v>
      </c>
      <c r="C389" s="424" t="s">
        <v>563</v>
      </c>
      <c r="D389" s="426">
        <v>0</v>
      </c>
      <c r="E389" s="426">
        <v>2</v>
      </c>
      <c r="F389" s="426">
        <v>0</v>
      </c>
      <c r="G389" s="427">
        <v>2</v>
      </c>
      <c r="H389" s="426">
        <v>2</v>
      </c>
      <c r="I389" s="426">
        <v>0</v>
      </c>
      <c r="J389" s="427">
        <v>2</v>
      </c>
      <c r="K389" s="426">
        <v>0</v>
      </c>
      <c r="L389" s="426">
        <v>30</v>
      </c>
      <c r="M389" s="426">
        <v>0</v>
      </c>
      <c r="N389" s="427">
        <v>30</v>
      </c>
      <c r="O389" s="426">
        <v>30</v>
      </c>
      <c r="P389" s="426">
        <v>0</v>
      </c>
      <c r="Q389" s="427">
        <v>30</v>
      </c>
      <c r="R389" s="426">
        <v>0</v>
      </c>
      <c r="S389" s="426">
        <v>0</v>
      </c>
      <c r="T389" s="428">
        <v>0</v>
      </c>
      <c r="U389" s="426">
        <v>0</v>
      </c>
      <c r="V389" s="426">
        <v>0</v>
      </c>
      <c r="W389" s="428">
        <v>0</v>
      </c>
      <c r="X389" s="426">
        <v>0</v>
      </c>
      <c r="Y389" s="426">
        <v>0</v>
      </c>
      <c r="Z389" s="428">
        <v>0</v>
      </c>
      <c r="AA389" s="426">
        <v>0</v>
      </c>
      <c r="AB389" s="426">
        <v>0</v>
      </c>
      <c r="AC389" s="428">
        <v>0</v>
      </c>
      <c r="AD389" s="426">
        <v>0</v>
      </c>
      <c r="AE389" s="426">
        <v>0</v>
      </c>
      <c r="AF389" s="428">
        <v>0</v>
      </c>
      <c r="AG389" s="426">
        <v>0</v>
      </c>
    </row>
    <row r="390" spans="2:33" x14ac:dyDescent="0.35">
      <c r="B390" s="424">
        <v>5846</v>
      </c>
      <c r="C390" s="424" t="s">
        <v>565</v>
      </c>
      <c r="D390" s="426">
        <v>10</v>
      </c>
      <c r="E390" s="426">
        <v>13</v>
      </c>
      <c r="F390" s="426">
        <v>1</v>
      </c>
      <c r="G390" s="427">
        <v>14</v>
      </c>
      <c r="H390" s="426">
        <v>6</v>
      </c>
      <c r="I390" s="426">
        <v>0</v>
      </c>
      <c r="J390" s="427">
        <v>6</v>
      </c>
      <c r="K390" s="426">
        <v>150</v>
      </c>
      <c r="L390" s="426">
        <v>195</v>
      </c>
      <c r="M390" s="426">
        <v>15</v>
      </c>
      <c r="N390" s="427">
        <v>210</v>
      </c>
      <c r="O390" s="426">
        <v>90</v>
      </c>
      <c r="P390" s="426">
        <v>0</v>
      </c>
      <c r="Q390" s="427">
        <v>90</v>
      </c>
      <c r="R390" s="426">
        <v>0</v>
      </c>
      <c r="S390" s="426">
        <v>0</v>
      </c>
      <c r="T390" s="428">
        <v>0</v>
      </c>
      <c r="U390" s="426">
        <v>1</v>
      </c>
      <c r="V390" s="426">
        <v>15</v>
      </c>
      <c r="W390" s="428">
        <v>0</v>
      </c>
      <c r="X390" s="426">
        <v>4</v>
      </c>
      <c r="Y390" s="426">
        <v>60</v>
      </c>
      <c r="Z390" s="428">
        <v>45</v>
      </c>
      <c r="AA390" s="426">
        <v>1</v>
      </c>
      <c r="AB390" s="426">
        <v>15</v>
      </c>
      <c r="AC390" s="428">
        <v>15</v>
      </c>
      <c r="AD390" s="426">
        <v>0</v>
      </c>
      <c r="AE390" s="426">
        <v>0</v>
      </c>
      <c r="AF390" s="428">
        <v>0</v>
      </c>
      <c r="AG390" s="426">
        <v>0</v>
      </c>
    </row>
    <row r="391" spans="2:33" x14ac:dyDescent="0.35">
      <c r="B391" s="424">
        <v>5850</v>
      </c>
      <c r="C391" s="424" t="s">
        <v>566</v>
      </c>
      <c r="D391" s="426">
        <v>15</v>
      </c>
      <c r="E391" s="426">
        <v>16</v>
      </c>
      <c r="F391" s="426">
        <v>0</v>
      </c>
      <c r="G391" s="427">
        <v>16</v>
      </c>
      <c r="H391" s="426">
        <v>3</v>
      </c>
      <c r="I391" s="426">
        <v>0</v>
      </c>
      <c r="J391" s="427">
        <v>3</v>
      </c>
      <c r="K391" s="426">
        <v>225</v>
      </c>
      <c r="L391" s="426">
        <v>240</v>
      </c>
      <c r="M391" s="426">
        <v>0</v>
      </c>
      <c r="N391" s="427">
        <v>240</v>
      </c>
      <c r="O391" s="426">
        <v>45</v>
      </c>
      <c r="P391" s="426">
        <v>0</v>
      </c>
      <c r="Q391" s="427">
        <v>45</v>
      </c>
      <c r="R391" s="426">
        <v>3</v>
      </c>
      <c r="S391" s="426">
        <v>45</v>
      </c>
      <c r="T391" s="428">
        <v>0</v>
      </c>
      <c r="U391" s="426">
        <v>4</v>
      </c>
      <c r="V391" s="426">
        <v>60</v>
      </c>
      <c r="W391" s="428">
        <v>0</v>
      </c>
      <c r="X391" s="426">
        <v>9</v>
      </c>
      <c r="Y391" s="426">
        <v>135</v>
      </c>
      <c r="Z391" s="428">
        <v>45</v>
      </c>
      <c r="AA391" s="426">
        <v>4</v>
      </c>
      <c r="AB391" s="426">
        <v>60</v>
      </c>
      <c r="AC391" s="428">
        <v>15</v>
      </c>
      <c r="AD391" s="426">
        <v>2</v>
      </c>
      <c r="AE391" s="426">
        <v>30</v>
      </c>
      <c r="AF391" s="428">
        <v>15</v>
      </c>
      <c r="AG391" s="426">
        <v>0</v>
      </c>
    </row>
    <row r="392" spans="2:33" x14ac:dyDescent="0.35">
      <c r="B392" s="424">
        <v>5852</v>
      </c>
      <c r="C392" s="424" t="s">
        <v>567</v>
      </c>
      <c r="D392" s="426">
        <v>2</v>
      </c>
      <c r="E392" s="426">
        <v>2</v>
      </c>
      <c r="F392" s="426">
        <v>0</v>
      </c>
      <c r="G392" s="427">
        <v>2</v>
      </c>
      <c r="H392" s="426">
        <v>2</v>
      </c>
      <c r="I392" s="426">
        <v>0</v>
      </c>
      <c r="J392" s="427">
        <v>2</v>
      </c>
      <c r="K392" s="426">
        <v>30</v>
      </c>
      <c r="L392" s="426">
        <v>30</v>
      </c>
      <c r="M392" s="426">
        <v>0</v>
      </c>
      <c r="N392" s="427">
        <v>30</v>
      </c>
      <c r="O392" s="426">
        <v>20</v>
      </c>
      <c r="P392" s="426">
        <v>0</v>
      </c>
      <c r="Q392" s="427">
        <v>20</v>
      </c>
      <c r="R392" s="426">
        <v>1</v>
      </c>
      <c r="S392" s="426">
        <v>15</v>
      </c>
      <c r="T392" s="428">
        <v>15</v>
      </c>
      <c r="U392" s="426">
        <v>0</v>
      </c>
      <c r="V392" s="426">
        <v>0</v>
      </c>
      <c r="W392" s="428">
        <v>0</v>
      </c>
      <c r="X392" s="426">
        <v>0</v>
      </c>
      <c r="Y392" s="426">
        <v>0</v>
      </c>
      <c r="Z392" s="428">
        <v>0</v>
      </c>
      <c r="AA392" s="426">
        <v>0</v>
      </c>
      <c r="AB392" s="426">
        <v>0</v>
      </c>
      <c r="AC392" s="428">
        <v>0</v>
      </c>
      <c r="AD392" s="426">
        <v>0</v>
      </c>
      <c r="AE392" s="426">
        <v>0</v>
      </c>
      <c r="AF392" s="428">
        <v>0</v>
      </c>
      <c r="AG392" s="426">
        <v>0</v>
      </c>
    </row>
    <row r="393" spans="2:33" x14ac:dyDescent="0.35">
      <c r="B393" s="424">
        <v>5855</v>
      </c>
      <c r="C393" s="424" t="s">
        <v>568</v>
      </c>
      <c r="D393" s="426">
        <v>0</v>
      </c>
      <c r="E393" s="426">
        <v>2</v>
      </c>
      <c r="F393" s="426">
        <v>0</v>
      </c>
      <c r="G393" s="427">
        <v>2</v>
      </c>
      <c r="H393" s="426">
        <v>1</v>
      </c>
      <c r="I393" s="426">
        <v>0</v>
      </c>
      <c r="J393" s="427">
        <v>1</v>
      </c>
      <c r="K393" s="426">
        <v>0</v>
      </c>
      <c r="L393" s="426">
        <v>30</v>
      </c>
      <c r="M393" s="426">
        <v>0</v>
      </c>
      <c r="N393" s="427">
        <v>30</v>
      </c>
      <c r="O393" s="426">
        <v>15</v>
      </c>
      <c r="P393" s="426">
        <v>0</v>
      </c>
      <c r="Q393" s="427">
        <v>15</v>
      </c>
      <c r="R393" s="426">
        <v>1</v>
      </c>
      <c r="S393" s="426">
        <v>15</v>
      </c>
      <c r="T393" s="428">
        <v>0</v>
      </c>
      <c r="U393" s="426">
        <v>0</v>
      </c>
      <c r="V393" s="426">
        <v>0</v>
      </c>
      <c r="W393" s="428">
        <v>0</v>
      </c>
      <c r="X393" s="426">
        <v>0</v>
      </c>
      <c r="Y393" s="426">
        <v>0</v>
      </c>
      <c r="Z393" s="428">
        <v>0</v>
      </c>
      <c r="AA393" s="426">
        <v>0</v>
      </c>
      <c r="AB393" s="426">
        <v>0</v>
      </c>
      <c r="AC393" s="428">
        <v>0</v>
      </c>
      <c r="AD393" s="426">
        <v>0</v>
      </c>
      <c r="AE393" s="426">
        <v>0</v>
      </c>
      <c r="AF393" s="428">
        <v>0</v>
      </c>
      <c r="AG393" s="426">
        <v>0</v>
      </c>
    </row>
    <row r="394" spans="2:33" x14ac:dyDescent="0.35">
      <c r="B394" s="424">
        <v>5886</v>
      </c>
      <c r="C394" s="424" t="s">
        <v>569</v>
      </c>
      <c r="D394" s="426">
        <v>0</v>
      </c>
      <c r="E394" s="426">
        <v>1</v>
      </c>
      <c r="F394" s="426">
        <v>0</v>
      </c>
      <c r="G394" s="427">
        <v>1</v>
      </c>
      <c r="H394" s="426">
        <v>1</v>
      </c>
      <c r="I394" s="426">
        <v>0</v>
      </c>
      <c r="J394" s="427">
        <v>1</v>
      </c>
      <c r="K394" s="426">
        <v>0</v>
      </c>
      <c r="L394" s="426">
        <v>15</v>
      </c>
      <c r="M394" s="426">
        <v>0</v>
      </c>
      <c r="N394" s="427">
        <v>15</v>
      </c>
      <c r="O394" s="426">
        <v>15</v>
      </c>
      <c r="P394" s="426">
        <v>0</v>
      </c>
      <c r="Q394" s="427">
        <v>15</v>
      </c>
      <c r="R394" s="426">
        <v>0</v>
      </c>
      <c r="S394" s="426">
        <v>0</v>
      </c>
      <c r="T394" s="428">
        <v>0</v>
      </c>
      <c r="U394" s="426">
        <v>0</v>
      </c>
      <c r="V394" s="426">
        <v>0</v>
      </c>
      <c r="W394" s="428">
        <v>0</v>
      </c>
      <c r="X394" s="426">
        <v>0</v>
      </c>
      <c r="Y394" s="426">
        <v>0</v>
      </c>
      <c r="Z394" s="428">
        <v>0</v>
      </c>
      <c r="AA394" s="426">
        <v>0</v>
      </c>
      <c r="AB394" s="426">
        <v>0</v>
      </c>
      <c r="AC394" s="428">
        <v>0</v>
      </c>
      <c r="AD394" s="426">
        <v>0</v>
      </c>
      <c r="AE394" s="426">
        <v>0</v>
      </c>
      <c r="AF394" s="428">
        <v>0</v>
      </c>
      <c r="AG394" s="426">
        <v>0</v>
      </c>
    </row>
    <row r="395" spans="2:33" x14ac:dyDescent="0.35">
      <c r="B395" s="424">
        <v>5887</v>
      </c>
      <c r="C395" s="424" t="s">
        <v>570</v>
      </c>
      <c r="D395" s="426">
        <v>13</v>
      </c>
      <c r="E395" s="426">
        <v>25</v>
      </c>
      <c r="F395" s="426">
        <v>0</v>
      </c>
      <c r="G395" s="427">
        <v>25</v>
      </c>
      <c r="H395" s="426">
        <v>5</v>
      </c>
      <c r="I395" s="426">
        <v>0</v>
      </c>
      <c r="J395" s="427">
        <v>5</v>
      </c>
      <c r="K395" s="426">
        <v>180</v>
      </c>
      <c r="L395" s="426">
        <v>375</v>
      </c>
      <c r="M395" s="426">
        <v>0</v>
      </c>
      <c r="N395" s="427">
        <v>375</v>
      </c>
      <c r="O395" s="426">
        <v>75</v>
      </c>
      <c r="P395" s="426">
        <v>0</v>
      </c>
      <c r="Q395" s="427">
        <v>75</v>
      </c>
      <c r="R395" s="426">
        <v>0</v>
      </c>
      <c r="S395" s="426">
        <v>0</v>
      </c>
      <c r="T395" s="428">
        <v>0</v>
      </c>
      <c r="U395" s="426">
        <v>0</v>
      </c>
      <c r="V395" s="426">
        <v>0</v>
      </c>
      <c r="W395" s="428">
        <v>0</v>
      </c>
      <c r="X395" s="426">
        <v>4</v>
      </c>
      <c r="Y395" s="426">
        <v>60</v>
      </c>
      <c r="Z395" s="428">
        <v>0</v>
      </c>
      <c r="AA395" s="426">
        <v>0</v>
      </c>
      <c r="AB395" s="426">
        <v>0</v>
      </c>
      <c r="AC395" s="428">
        <v>0</v>
      </c>
      <c r="AD395" s="426">
        <v>0</v>
      </c>
      <c r="AE395" s="426">
        <v>0</v>
      </c>
      <c r="AF395" s="428">
        <v>0</v>
      </c>
      <c r="AG395" s="426">
        <v>0</v>
      </c>
    </row>
    <row r="396" spans="2:33" x14ac:dyDescent="0.35">
      <c r="B396" s="424">
        <v>5907</v>
      </c>
      <c r="C396" s="424" t="s">
        <v>571</v>
      </c>
      <c r="D396" s="426">
        <v>2</v>
      </c>
      <c r="E396" s="426">
        <v>2</v>
      </c>
      <c r="F396" s="426">
        <v>0</v>
      </c>
      <c r="G396" s="427">
        <v>2</v>
      </c>
      <c r="H396" s="426">
        <v>2</v>
      </c>
      <c r="I396" s="426">
        <v>0</v>
      </c>
      <c r="J396" s="427">
        <v>2</v>
      </c>
      <c r="K396" s="426">
        <v>30</v>
      </c>
      <c r="L396" s="426">
        <v>30</v>
      </c>
      <c r="M396" s="426">
        <v>0</v>
      </c>
      <c r="N396" s="427">
        <v>30</v>
      </c>
      <c r="O396" s="426">
        <v>30</v>
      </c>
      <c r="P396" s="426">
        <v>0</v>
      </c>
      <c r="Q396" s="427">
        <v>30</v>
      </c>
      <c r="R396" s="426">
        <v>0</v>
      </c>
      <c r="S396" s="426">
        <v>0</v>
      </c>
      <c r="T396" s="428">
        <v>0</v>
      </c>
      <c r="U396" s="426">
        <v>1</v>
      </c>
      <c r="V396" s="426">
        <v>15</v>
      </c>
      <c r="W396" s="428">
        <v>15</v>
      </c>
      <c r="X396" s="426">
        <v>0</v>
      </c>
      <c r="Y396" s="426">
        <v>0</v>
      </c>
      <c r="Z396" s="428">
        <v>0</v>
      </c>
      <c r="AA396" s="426">
        <v>0</v>
      </c>
      <c r="AB396" s="426">
        <v>0</v>
      </c>
      <c r="AC396" s="428">
        <v>0</v>
      </c>
      <c r="AD396" s="426">
        <v>0</v>
      </c>
      <c r="AE396" s="426">
        <v>0</v>
      </c>
      <c r="AF396" s="428">
        <v>0</v>
      </c>
      <c r="AG396" s="426">
        <v>0</v>
      </c>
    </row>
    <row r="397" spans="2:33" x14ac:dyDescent="0.35">
      <c r="B397" s="424">
        <v>5917</v>
      </c>
      <c r="C397" s="424" t="s">
        <v>572</v>
      </c>
      <c r="D397" s="426">
        <v>5</v>
      </c>
      <c r="E397" s="426">
        <v>15</v>
      </c>
      <c r="F397" s="426">
        <v>0</v>
      </c>
      <c r="G397" s="427">
        <v>15</v>
      </c>
      <c r="H397" s="426">
        <v>1</v>
      </c>
      <c r="I397" s="426">
        <v>0</v>
      </c>
      <c r="J397" s="427">
        <v>1</v>
      </c>
      <c r="K397" s="426">
        <v>75</v>
      </c>
      <c r="L397" s="426">
        <v>225</v>
      </c>
      <c r="M397" s="426">
        <v>0</v>
      </c>
      <c r="N397" s="427">
        <v>225</v>
      </c>
      <c r="O397" s="426">
        <v>15</v>
      </c>
      <c r="P397" s="426">
        <v>0</v>
      </c>
      <c r="Q397" s="427">
        <v>15</v>
      </c>
      <c r="R397" s="426">
        <v>0</v>
      </c>
      <c r="S397" s="426">
        <v>0</v>
      </c>
      <c r="T397" s="428">
        <v>0</v>
      </c>
      <c r="U397" s="426">
        <v>1</v>
      </c>
      <c r="V397" s="426">
        <v>15</v>
      </c>
      <c r="W397" s="428">
        <v>0</v>
      </c>
      <c r="X397" s="426">
        <v>11</v>
      </c>
      <c r="Y397" s="426">
        <v>165</v>
      </c>
      <c r="Z397" s="428">
        <v>15</v>
      </c>
      <c r="AA397" s="426">
        <v>3</v>
      </c>
      <c r="AB397" s="426">
        <v>45</v>
      </c>
      <c r="AC397" s="428">
        <v>0</v>
      </c>
      <c r="AD397" s="426">
        <v>3</v>
      </c>
      <c r="AE397" s="426">
        <v>45</v>
      </c>
      <c r="AF397" s="428">
        <v>0</v>
      </c>
      <c r="AG397" s="426">
        <v>0</v>
      </c>
    </row>
    <row r="398" spans="2:33" x14ac:dyDescent="0.35">
      <c r="B398" s="424">
        <v>5934</v>
      </c>
      <c r="C398" s="424" t="s">
        <v>573</v>
      </c>
      <c r="D398" s="426">
        <v>10</v>
      </c>
      <c r="E398" s="426">
        <v>32</v>
      </c>
      <c r="F398" s="426">
        <v>0</v>
      </c>
      <c r="G398" s="427">
        <v>32</v>
      </c>
      <c r="H398" s="426">
        <v>7</v>
      </c>
      <c r="I398" s="426">
        <v>0</v>
      </c>
      <c r="J398" s="427">
        <v>7</v>
      </c>
      <c r="K398" s="426">
        <v>150</v>
      </c>
      <c r="L398" s="426">
        <v>480</v>
      </c>
      <c r="M398" s="426">
        <v>0</v>
      </c>
      <c r="N398" s="427">
        <v>480</v>
      </c>
      <c r="O398" s="426">
        <v>105</v>
      </c>
      <c r="P398" s="426">
        <v>0</v>
      </c>
      <c r="Q398" s="427">
        <v>105</v>
      </c>
      <c r="R398" s="426">
        <v>4</v>
      </c>
      <c r="S398" s="426">
        <v>60</v>
      </c>
      <c r="T398" s="428">
        <v>15</v>
      </c>
      <c r="U398" s="426">
        <v>2</v>
      </c>
      <c r="V398" s="426">
        <v>30</v>
      </c>
      <c r="W398" s="428">
        <v>15</v>
      </c>
      <c r="X398" s="426">
        <v>7</v>
      </c>
      <c r="Y398" s="426">
        <v>105</v>
      </c>
      <c r="Z398" s="428">
        <v>45</v>
      </c>
      <c r="AA398" s="426">
        <v>0</v>
      </c>
      <c r="AB398" s="426">
        <v>0</v>
      </c>
      <c r="AC398" s="428">
        <v>0</v>
      </c>
      <c r="AD398" s="426">
        <v>0</v>
      </c>
      <c r="AE398" s="426">
        <v>0</v>
      </c>
      <c r="AF398" s="428">
        <v>0</v>
      </c>
      <c r="AG398" s="426">
        <v>0</v>
      </c>
    </row>
    <row r="399" spans="2:33" x14ac:dyDescent="0.35">
      <c r="B399" s="424">
        <v>5939</v>
      </c>
      <c r="C399" s="424" t="s">
        <v>817</v>
      </c>
      <c r="D399" s="426">
        <v>0</v>
      </c>
      <c r="E399" s="426">
        <v>2</v>
      </c>
      <c r="F399" s="426">
        <v>0</v>
      </c>
      <c r="G399" s="427">
        <v>2</v>
      </c>
      <c r="H399" s="426">
        <v>2</v>
      </c>
      <c r="I399" s="426">
        <v>0</v>
      </c>
      <c r="J399" s="427">
        <v>2</v>
      </c>
      <c r="K399" s="426">
        <v>0</v>
      </c>
      <c r="L399" s="426">
        <v>0</v>
      </c>
      <c r="M399" s="426">
        <v>0</v>
      </c>
      <c r="N399" s="427">
        <v>0</v>
      </c>
      <c r="O399" s="426">
        <v>23</v>
      </c>
      <c r="P399" s="426">
        <v>0</v>
      </c>
      <c r="Q399" s="427">
        <v>23</v>
      </c>
      <c r="R399" s="426">
        <v>0</v>
      </c>
      <c r="S399" s="426">
        <v>0</v>
      </c>
      <c r="T399" s="428">
        <v>0</v>
      </c>
      <c r="U399" s="426">
        <v>0</v>
      </c>
      <c r="V399" s="426">
        <v>0</v>
      </c>
      <c r="W399" s="428">
        <v>0</v>
      </c>
      <c r="X399" s="426">
        <v>0</v>
      </c>
      <c r="Y399" s="426">
        <v>0</v>
      </c>
      <c r="Z399" s="428">
        <v>0</v>
      </c>
      <c r="AA399" s="426">
        <v>0</v>
      </c>
      <c r="AB399" s="426">
        <v>0</v>
      </c>
      <c r="AC399" s="428">
        <v>0</v>
      </c>
      <c r="AD399" s="426">
        <v>0</v>
      </c>
      <c r="AE399" s="426">
        <v>0</v>
      </c>
      <c r="AF399" s="428">
        <v>0</v>
      </c>
      <c r="AG399" s="426">
        <v>0</v>
      </c>
    </row>
    <row r="400" spans="2:33" x14ac:dyDescent="0.35">
      <c r="B400" s="424">
        <v>5949</v>
      </c>
      <c r="C400" s="424" t="s">
        <v>575</v>
      </c>
      <c r="D400" s="426">
        <v>3</v>
      </c>
      <c r="E400" s="426">
        <v>6</v>
      </c>
      <c r="F400" s="426">
        <v>1</v>
      </c>
      <c r="G400" s="427">
        <v>7</v>
      </c>
      <c r="H400" s="426">
        <v>2</v>
      </c>
      <c r="I400" s="426">
        <v>0</v>
      </c>
      <c r="J400" s="427">
        <v>2</v>
      </c>
      <c r="K400" s="426">
        <v>42</v>
      </c>
      <c r="L400" s="426">
        <v>90</v>
      </c>
      <c r="M400" s="426">
        <v>15</v>
      </c>
      <c r="N400" s="427">
        <v>105</v>
      </c>
      <c r="O400" s="426">
        <v>12</v>
      </c>
      <c r="P400" s="426">
        <v>0</v>
      </c>
      <c r="Q400" s="427">
        <v>12</v>
      </c>
      <c r="R400" s="426">
        <v>1</v>
      </c>
      <c r="S400" s="426">
        <v>15</v>
      </c>
      <c r="T400" s="428">
        <v>0</v>
      </c>
      <c r="U400" s="426">
        <v>1</v>
      </c>
      <c r="V400" s="426">
        <v>15</v>
      </c>
      <c r="W400" s="428">
        <v>3</v>
      </c>
      <c r="X400" s="426">
        <v>0</v>
      </c>
      <c r="Y400" s="426">
        <v>0</v>
      </c>
      <c r="Z400" s="428">
        <v>0</v>
      </c>
      <c r="AA400" s="426">
        <v>0</v>
      </c>
      <c r="AB400" s="426">
        <v>0</v>
      </c>
      <c r="AC400" s="428">
        <v>0</v>
      </c>
      <c r="AD400" s="426">
        <v>0</v>
      </c>
      <c r="AE400" s="426">
        <v>0</v>
      </c>
      <c r="AF400" s="428">
        <v>0</v>
      </c>
      <c r="AG400" s="426">
        <v>0</v>
      </c>
    </row>
    <row r="401" spans="2:33" x14ac:dyDescent="0.35">
      <c r="B401" s="424">
        <v>5995</v>
      </c>
      <c r="C401" s="424" t="s">
        <v>576</v>
      </c>
      <c r="D401" s="426">
        <v>1</v>
      </c>
      <c r="E401" s="426">
        <v>2</v>
      </c>
      <c r="F401" s="426">
        <v>0</v>
      </c>
      <c r="G401" s="427">
        <v>2</v>
      </c>
      <c r="H401" s="426">
        <v>2</v>
      </c>
      <c r="I401" s="426">
        <v>0</v>
      </c>
      <c r="J401" s="427">
        <v>2</v>
      </c>
      <c r="K401" s="426">
        <v>15</v>
      </c>
      <c r="L401" s="426">
        <v>30</v>
      </c>
      <c r="M401" s="426">
        <v>0</v>
      </c>
      <c r="N401" s="427">
        <v>30</v>
      </c>
      <c r="O401" s="426">
        <v>30</v>
      </c>
      <c r="P401" s="426">
        <v>0</v>
      </c>
      <c r="Q401" s="427">
        <v>30</v>
      </c>
      <c r="R401" s="426">
        <v>1</v>
      </c>
      <c r="S401" s="426">
        <v>15</v>
      </c>
      <c r="T401" s="428">
        <v>15</v>
      </c>
      <c r="U401" s="426">
        <v>0</v>
      </c>
      <c r="V401" s="426">
        <v>0</v>
      </c>
      <c r="W401" s="428">
        <v>0</v>
      </c>
      <c r="X401" s="426">
        <v>0</v>
      </c>
      <c r="Y401" s="426">
        <v>0</v>
      </c>
      <c r="Z401" s="428">
        <v>0</v>
      </c>
      <c r="AA401" s="426">
        <v>0</v>
      </c>
      <c r="AB401" s="426">
        <v>0</v>
      </c>
      <c r="AC401" s="428">
        <v>0</v>
      </c>
      <c r="AD401" s="426">
        <v>0</v>
      </c>
      <c r="AE401" s="426">
        <v>0</v>
      </c>
      <c r="AF401" s="428">
        <v>0</v>
      </c>
      <c r="AG401" s="426">
        <v>0</v>
      </c>
    </row>
    <row r="402" spans="2:33" x14ac:dyDescent="0.35">
      <c r="B402" s="424">
        <v>6015</v>
      </c>
      <c r="C402" s="424" t="s">
        <v>577</v>
      </c>
      <c r="D402" s="426">
        <v>2</v>
      </c>
      <c r="E402" s="426">
        <v>29</v>
      </c>
      <c r="F402" s="426">
        <v>0</v>
      </c>
      <c r="G402" s="427">
        <v>29</v>
      </c>
      <c r="H402" s="426">
        <v>17</v>
      </c>
      <c r="I402" s="426">
        <v>0</v>
      </c>
      <c r="J402" s="427">
        <v>17</v>
      </c>
      <c r="K402" s="426">
        <v>29.26</v>
      </c>
      <c r="L402" s="426">
        <v>416.24999999999994</v>
      </c>
      <c r="M402" s="426">
        <v>0</v>
      </c>
      <c r="N402" s="427">
        <v>416.24999999999994</v>
      </c>
      <c r="O402" s="426">
        <v>230.87</v>
      </c>
      <c r="P402" s="426">
        <v>0</v>
      </c>
      <c r="Q402" s="427">
        <v>230.87</v>
      </c>
      <c r="R402" s="426">
        <v>0</v>
      </c>
      <c r="S402" s="426">
        <v>0</v>
      </c>
      <c r="T402" s="428">
        <v>0</v>
      </c>
      <c r="U402" s="426">
        <v>0</v>
      </c>
      <c r="V402" s="426">
        <v>0</v>
      </c>
      <c r="W402" s="428">
        <v>0</v>
      </c>
      <c r="X402" s="426">
        <v>0</v>
      </c>
      <c r="Y402" s="426">
        <v>0</v>
      </c>
      <c r="Z402" s="428">
        <v>0</v>
      </c>
      <c r="AA402" s="426">
        <v>0</v>
      </c>
      <c r="AB402" s="426">
        <v>0</v>
      </c>
      <c r="AC402" s="428">
        <v>0</v>
      </c>
      <c r="AD402" s="426">
        <v>0</v>
      </c>
      <c r="AE402" s="426">
        <v>0</v>
      </c>
      <c r="AF402" s="428">
        <v>0</v>
      </c>
      <c r="AG402" s="426">
        <v>0</v>
      </c>
    </row>
    <row r="403" spans="2:33" x14ac:dyDescent="0.35">
      <c r="B403" s="424">
        <v>6067</v>
      </c>
      <c r="C403" s="424" t="s">
        <v>578</v>
      </c>
      <c r="D403" s="426">
        <v>0</v>
      </c>
      <c r="E403" s="426">
        <v>2</v>
      </c>
      <c r="F403" s="426">
        <v>0</v>
      </c>
      <c r="G403" s="427">
        <v>2</v>
      </c>
      <c r="H403" s="426">
        <v>2</v>
      </c>
      <c r="I403" s="426">
        <v>0</v>
      </c>
      <c r="J403" s="427">
        <v>2</v>
      </c>
      <c r="K403" s="426">
        <v>0</v>
      </c>
      <c r="L403" s="426">
        <v>30</v>
      </c>
      <c r="M403" s="426">
        <v>0</v>
      </c>
      <c r="N403" s="427">
        <v>30</v>
      </c>
      <c r="O403" s="426">
        <v>18</v>
      </c>
      <c r="P403" s="426">
        <v>0</v>
      </c>
      <c r="Q403" s="427">
        <v>18</v>
      </c>
      <c r="R403" s="426">
        <v>0</v>
      </c>
      <c r="S403" s="426">
        <v>0</v>
      </c>
      <c r="T403" s="428">
        <v>0</v>
      </c>
      <c r="U403" s="426">
        <v>0</v>
      </c>
      <c r="V403" s="426">
        <v>0</v>
      </c>
      <c r="W403" s="428">
        <v>0</v>
      </c>
      <c r="X403" s="426">
        <v>0</v>
      </c>
      <c r="Y403" s="426">
        <v>0</v>
      </c>
      <c r="Z403" s="428">
        <v>0</v>
      </c>
      <c r="AA403" s="426">
        <v>0</v>
      </c>
      <c r="AB403" s="426">
        <v>0</v>
      </c>
      <c r="AC403" s="428">
        <v>0</v>
      </c>
      <c r="AD403" s="426">
        <v>0</v>
      </c>
      <c r="AE403" s="426">
        <v>0</v>
      </c>
      <c r="AF403" s="428">
        <v>0</v>
      </c>
      <c r="AG403" s="426">
        <v>0</v>
      </c>
    </row>
    <row r="404" spans="2:33" x14ac:dyDescent="0.35">
      <c r="B404" s="424">
        <v>6137</v>
      </c>
      <c r="C404" s="424" t="s">
        <v>583</v>
      </c>
      <c r="D404" s="426">
        <v>25</v>
      </c>
      <c r="E404" s="426">
        <v>29</v>
      </c>
      <c r="F404" s="426">
        <v>0</v>
      </c>
      <c r="G404" s="427">
        <v>29</v>
      </c>
      <c r="H404" s="426">
        <v>12</v>
      </c>
      <c r="I404" s="426">
        <v>0</v>
      </c>
      <c r="J404" s="427">
        <v>12</v>
      </c>
      <c r="K404" s="426">
        <v>375</v>
      </c>
      <c r="L404" s="426">
        <v>435</v>
      </c>
      <c r="M404" s="426">
        <v>0</v>
      </c>
      <c r="N404" s="427">
        <v>435</v>
      </c>
      <c r="O404" s="426">
        <v>180</v>
      </c>
      <c r="P404" s="426">
        <v>0</v>
      </c>
      <c r="Q404" s="427">
        <v>180</v>
      </c>
      <c r="R404" s="426">
        <v>7</v>
      </c>
      <c r="S404" s="426">
        <v>105</v>
      </c>
      <c r="T404" s="428">
        <v>30</v>
      </c>
      <c r="U404" s="426">
        <v>1</v>
      </c>
      <c r="V404" s="426">
        <v>15</v>
      </c>
      <c r="W404" s="428">
        <v>0</v>
      </c>
      <c r="X404" s="426">
        <v>3</v>
      </c>
      <c r="Y404" s="426">
        <v>45</v>
      </c>
      <c r="Z404" s="428">
        <v>30</v>
      </c>
      <c r="AA404" s="426">
        <v>8</v>
      </c>
      <c r="AB404" s="426">
        <v>120</v>
      </c>
      <c r="AC404" s="428">
        <v>0</v>
      </c>
      <c r="AD404" s="426">
        <v>7</v>
      </c>
      <c r="AE404" s="426">
        <v>105</v>
      </c>
      <c r="AF404" s="428">
        <v>0</v>
      </c>
      <c r="AG404" s="426">
        <v>0</v>
      </c>
    </row>
    <row r="405" spans="2:33" x14ac:dyDescent="0.35">
      <c r="B405" s="424">
        <v>6169</v>
      </c>
      <c r="C405" s="424" t="s">
        <v>584</v>
      </c>
      <c r="D405" s="426">
        <v>11</v>
      </c>
      <c r="E405" s="426">
        <v>30</v>
      </c>
      <c r="F405" s="426">
        <v>3</v>
      </c>
      <c r="G405" s="427">
        <v>33</v>
      </c>
      <c r="H405" s="426">
        <v>1</v>
      </c>
      <c r="I405" s="426">
        <v>0</v>
      </c>
      <c r="J405" s="427">
        <v>1</v>
      </c>
      <c r="K405" s="426">
        <v>165</v>
      </c>
      <c r="L405" s="426">
        <v>433.5</v>
      </c>
      <c r="M405" s="426">
        <v>45</v>
      </c>
      <c r="N405" s="427">
        <v>478.5</v>
      </c>
      <c r="O405" s="426">
        <v>15</v>
      </c>
      <c r="P405" s="426">
        <v>0</v>
      </c>
      <c r="Q405" s="427">
        <v>15</v>
      </c>
      <c r="R405" s="426">
        <v>1</v>
      </c>
      <c r="S405" s="426">
        <v>13.5</v>
      </c>
      <c r="T405" s="428">
        <v>0</v>
      </c>
      <c r="U405" s="426">
        <v>6</v>
      </c>
      <c r="V405" s="426">
        <v>90</v>
      </c>
      <c r="W405" s="428">
        <v>0</v>
      </c>
      <c r="X405" s="426">
        <v>20</v>
      </c>
      <c r="Y405" s="426">
        <v>288</v>
      </c>
      <c r="Z405" s="428">
        <v>15</v>
      </c>
      <c r="AA405" s="426">
        <v>3</v>
      </c>
      <c r="AB405" s="426">
        <v>45</v>
      </c>
      <c r="AC405" s="428">
        <v>0</v>
      </c>
      <c r="AD405" s="426">
        <v>0</v>
      </c>
      <c r="AE405" s="426">
        <v>0</v>
      </c>
      <c r="AF405" s="428">
        <v>0</v>
      </c>
      <c r="AG405" s="426">
        <v>0</v>
      </c>
    </row>
    <row r="406" spans="2:33" x14ac:dyDescent="0.35">
      <c r="B406" s="424">
        <v>6173</v>
      </c>
      <c r="C406" s="424" t="s">
        <v>585</v>
      </c>
      <c r="D406" s="426">
        <v>7</v>
      </c>
      <c r="E406" s="426">
        <v>21</v>
      </c>
      <c r="F406" s="426">
        <v>0</v>
      </c>
      <c r="G406" s="427">
        <v>21</v>
      </c>
      <c r="H406" s="426">
        <v>7</v>
      </c>
      <c r="I406" s="426">
        <v>0</v>
      </c>
      <c r="J406" s="427">
        <v>7</v>
      </c>
      <c r="K406" s="426">
        <v>105</v>
      </c>
      <c r="L406" s="426">
        <v>315</v>
      </c>
      <c r="M406" s="426">
        <v>0</v>
      </c>
      <c r="N406" s="427">
        <v>315</v>
      </c>
      <c r="O406" s="426">
        <v>105</v>
      </c>
      <c r="P406" s="426">
        <v>0</v>
      </c>
      <c r="Q406" s="427">
        <v>105</v>
      </c>
      <c r="R406" s="426">
        <v>8</v>
      </c>
      <c r="S406" s="426">
        <v>120</v>
      </c>
      <c r="T406" s="428">
        <v>45</v>
      </c>
      <c r="U406" s="426">
        <v>5</v>
      </c>
      <c r="V406" s="426">
        <v>75</v>
      </c>
      <c r="W406" s="428">
        <v>30</v>
      </c>
      <c r="X406" s="426">
        <v>2</v>
      </c>
      <c r="Y406" s="426">
        <v>30</v>
      </c>
      <c r="Z406" s="428">
        <v>0</v>
      </c>
      <c r="AA406" s="426">
        <v>13</v>
      </c>
      <c r="AB406" s="426">
        <v>195</v>
      </c>
      <c r="AC406" s="428">
        <v>0</v>
      </c>
      <c r="AD406" s="426">
        <v>6</v>
      </c>
      <c r="AE406" s="426">
        <v>90</v>
      </c>
      <c r="AF406" s="428">
        <v>0</v>
      </c>
      <c r="AG406" s="426">
        <v>0</v>
      </c>
    </row>
    <row r="407" spans="2:33" x14ac:dyDescent="0.35">
      <c r="B407" s="424">
        <v>6175</v>
      </c>
      <c r="C407" s="424" t="s">
        <v>586</v>
      </c>
      <c r="D407" s="426">
        <v>19</v>
      </c>
      <c r="E407" s="426">
        <v>26</v>
      </c>
      <c r="F407" s="426">
        <v>0</v>
      </c>
      <c r="G407" s="427">
        <v>26</v>
      </c>
      <c r="H407" s="426">
        <v>5</v>
      </c>
      <c r="I407" s="426">
        <v>0</v>
      </c>
      <c r="J407" s="427">
        <v>5</v>
      </c>
      <c r="K407" s="426">
        <v>285</v>
      </c>
      <c r="L407" s="426">
        <v>387</v>
      </c>
      <c r="M407" s="426">
        <v>0</v>
      </c>
      <c r="N407" s="427">
        <v>387</v>
      </c>
      <c r="O407" s="426">
        <v>75</v>
      </c>
      <c r="P407" s="426">
        <v>0</v>
      </c>
      <c r="Q407" s="427">
        <v>75</v>
      </c>
      <c r="R407" s="426">
        <v>4</v>
      </c>
      <c r="S407" s="426">
        <v>60</v>
      </c>
      <c r="T407" s="428">
        <v>0</v>
      </c>
      <c r="U407" s="426">
        <v>16</v>
      </c>
      <c r="V407" s="426">
        <v>240</v>
      </c>
      <c r="W407" s="428">
        <v>30</v>
      </c>
      <c r="X407" s="426">
        <v>0</v>
      </c>
      <c r="Y407" s="426">
        <v>0</v>
      </c>
      <c r="Z407" s="428">
        <v>0</v>
      </c>
      <c r="AA407" s="426">
        <v>7</v>
      </c>
      <c r="AB407" s="426">
        <v>105</v>
      </c>
      <c r="AC407" s="428">
        <v>0</v>
      </c>
      <c r="AD407" s="426">
        <v>7</v>
      </c>
      <c r="AE407" s="426">
        <v>105</v>
      </c>
      <c r="AF407" s="428">
        <v>0</v>
      </c>
      <c r="AG407" s="426">
        <v>1</v>
      </c>
    </row>
    <row r="408" spans="2:33" x14ac:dyDescent="0.35">
      <c r="B408" s="424">
        <v>6183</v>
      </c>
      <c r="C408" s="424" t="s">
        <v>587</v>
      </c>
      <c r="D408" s="426">
        <v>2</v>
      </c>
      <c r="E408" s="426">
        <v>13</v>
      </c>
      <c r="F408" s="426">
        <v>0</v>
      </c>
      <c r="G408" s="427">
        <v>13</v>
      </c>
      <c r="H408" s="426">
        <v>7</v>
      </c>
      <c r="I408" s="426">
        <v>0</v>
      </c>
      <c r="J408" s="427">
        <v>7</v>
      </c>
      <c r="K408" s="426">
        <v>30</v>
      </c>
      <c r="L408" s="426">
        <v>195</v>
      </c>
      <c r="M408" s="426">
        <v>0</v>
      </c>
      <c r="N408" s="427">
        <v>195</v>
      </c>
      <c r="O408" s="426">
        <v>98.079999999999984</v>
      </c>
      <c r="P408" s="426">
        <v>0</v>
      </c>
      <c r="Q408" s="427">
        <v>98.079999999999984</v>
      </c>
      <c r="R408" s="426">
        <v>0</v>
      </c>
      <c r="S408" s="426">
        <v>0</v>
      </c>
      <c r="T408" s="428">
        <v>0</v>
      </c>
      <c r="U408" s="426">
        <v>0</v>
      </c>
      <c r="V408" s="426">
        <v>0</v>
      </c>
      <c r="W408" s="428">
        <v>0</v>
      </c>
      <c r="X408" s="426">
        <v>2</v>
      </c>
      <c r="Y408" s="426">
        <v>30</v>
      </c>
      <c r="Z408" s="428">
        <v>15</v>
      </c>
      <c r="AA408" s="426">
        <v>0</v>
      </c>
      <c r="AB408" s="426">
        <v>0</v>
      </c>
      <c r="AC408" s="428">
        <v>0</v>
      </c>
      <c r="AD408" s="426">
        <v>0</v>
      </c>
      <c r="AE408" s="426">
        <v>0</v>
      </c>
      <c r="AF408" s="428">
        <v>0</v>
      </c>
      <c r="AG408" s="426">
        <v>0</v>
      </c>
    </row>
    <row r="409" spans="2:33" x14ac:dyDescent="0.35">
      <c r="B409" s="424">
        <v>6195</v>
      </c>
      <c r="C409" s="424" t="s">
        <v>588</v>
      </c>
      <c r="D409" s="426">
        <v>47</v>
      </c>
      <c r="E409" s="426">
        <v>74</v>
      </c>
      <c r="F409" s="426">
        <v>4</v>
      </c>
      <c r="G409" s="427">
        <v>78</v>
      </c>
      <c r="H409" s="426">
        <v>11</v>
      </c>
      <c r="I409" s="426">
        <v>0</v>
      </c>
      <c r="J409" s="427">
        <v>11</v>
      </c>
      <c r="K409" s="426">
        <v>705</v>
      </c>
      <c r="L409" s="426">
        <v>1110</v>
      </c>
      <c r="M409" s="426">
        <v>60</v>
      </c>
      <c r="N409" s="427">
        <v>1170</v>
      </c>
      <c r="O409" s="426">
        <v>165</v>
      </c>
      <c r="P409" s="426">
        <v>0</v>
      </c>
      <c r="Q409" s="427">
        <v>165</v>
      </c>
      <c r="R409" s="426">
        <v>5</v>
      </c>
      <c r="S409" s="426">
        <v>75</v>
      </c>
      <c r="T409" s="428">
        <v>45</v>
      </c>
      <c r="U409" s="426">
        <v>37</v>
      </c>
      <c r="V409" s="426">
        <v>555</v>
      </c>
      <c r="W409" s="428">
        <v>15</v>
      </c>
      <c r="X409" s="426">
        <v>23</v>
      </c>
      <c r="Y409" s="426">
        <v>345</v>
      </c>
      <c r="Z409" s="428">
        <v>45</v>
      </c>
      <c r="AA409" s="426">
        <v>4</v>
      </c>
      <c r="AB409" s="426">
        <v>60</v>
      </c>
      <c r="AC409" s="428">
        <v>0</v>
      </c>
      <c r="AD409" s="426">
        <v>3</v>
      </c>
      <c r="AE409" s="426">
        <v>45</v>
      </c>
      <c r="AF409" s="428">
        <v>0</v>
      </c>
      <c r="AG409" s="426">
        <v>2</v>
      </c>
    </row>
    <row r="410" spans="2:33" x14ac:dyDescent="0.35">
      <c r="B410" s="424">
        <v>6217</v>
      </c>
      <c r="C410" s="424" t="s">
        <v>589</v>
      </c>
      <c r="D410" s="426">
        <v>0</v>
      </c>
      <c r="E410" s="426">
        <v>16</v>
      </c>
      <c r="F410" s="426">
        <v>0</v>
      </c>
      <c r="G410" s="427">
        <v>16</v>
      </c>
      <c r="H410" s="426">
        <v>0</v>
      </c>
      <c r="I410" s="426">
        <v>0</v>
      </c>
      <c r="J410" s="427">
        <v>0</v>
      </c>
      <c r="K410" s="426">
        <v>0</v>
      </c>
      <c r="L410" s="426">
        <v>240</v>
      </c>
      <c r="M410" s="426">
        <v>0</v>
      </c>
      <c r="N410" s="427">
        <v>240</v>
      </c>
      <c r="O410" s="426">
        <v>0</v>
      </c>
      <c r="P410" s="426">
        <v>0</v>
      </c>
      <c r="Q410" s="427">
        <v>0</v>
      </c>
      <c r="R410" s="426">
        <v>1</v>
      </c>
      <c r="S410" s="426">
        <v>15</v>
      </c>
      <c r="T410" s="428">
        <v>0</v>
      </c>
      <c r="U410" s="426">
        <v>5</v>
      </c>
      <c r="V410" s="426">
        <v>75</v>
      </c>
      <c r="W410" s="428">
        <v>0</v>
      </c>
      <c r="X410" s="426">
        <v>9</v>
      </c>
      <c r="Y410" s="426">
        <v>135</v>
      </c>
      <c r="Z410" s="428">
        <v>0</v>
      </c>
      <c r="AA410" s="426">
        <v>0</v>
      </c>
      <c r="AB410" s="426">
        <v>0</v>
      </c>
      <c r="AC410" s="428">
        <v>0</v>
      </c>
      <c r="AD410" s="426">
        <v>0</v>
      </c>
      <c r="AE410" s="426">
        <v>0</v>
      </c>
      <c r="AF410" s="428">
        <v>0</v>
      </c>
      <c r="AG410" s="426">
        <v>0</v>
      </c>
    </row>
    <row r="411" spans="2:33" x14ac:dyDescent="0.35">
      <c r="B411" s="424">
        <v>6229</v>
      </c>
      <c r="C411" s="424" t="s">
        <v>590</v>
      </c>
      <c r="D411" s="426">
        <v>9</v>
      </c>
      <c r="E411" s="426">
        <v>13</v>
      </c>
      <c r="F411" s="426">
        <v>0</v>
      </c>
      <c r="G411" s="427">
        <v>13</v>
      </c>
      <c r="H411" s="426">
        <v>9</v>
      </c>
      <c r="I411" s="426">
        <v>0</v>
      </c>
      <c r="J411" s="427">
        <v>9</v>
      </c>
      <c r="K411" s="426">
        <v>135</v>
      </c>
      <c r="L411" s="426">
        <v>195</v>
      </c>
      <c r="M411" s="426">
        <v>0</v>
      </c>
      <c r="N411" s="427">
        <v>195</v>
      </c>
      <c r="O411" s="426">
        <v>135</v>
      </c>
      <c r="P411" s="426">
        <v>0</v>
      </c>
      <c r="Q411" s="427">
        <v>135</v>
      </c>
      <c r="R411" s="426">
        <v>4</v>
      </c>
      <c r="S411" s="426">
        <v>60</v>
      </c>
      <c r="T411" s="428">
        <v>45</v>
      </c>
      <c r="U411" s="426">
        <v>1</v>
      </c>
      <c r="V411" s="426">
        <v>15</v>
      </c>
      <c r="W411" s="428">
        <v>15</v>
      </c>
      <c r="X411" s="426">
        <v>1</v>
      </c>
      <c r="Y411" s="426">
        <v>15</v>
      </c>
      <c r="Z411" s="428">
        <v>0</v>
      </c>
      <c r="AA411" s="426">
        <v>0</v>
      </c>
      <c r="AB411" s="426">
        <v>0</v>
      </c>
      <c r="AC411" s="428">
        <v>0</v>
      </c>
      <c r="AD411" s="426">
        <v>0</v>
      </c>
      <c r="AE411" s="426">
        <v>0</v>
      </c>
      <c r="AF411" s="428">
        <v>0</v>
      </c>
      <c r="AG411" s="426">
        <v>0</v>
      </c>
    </row>
    <row r="412" spans="2:33" x14ac:dyDescent="0.35">
      <c r="B412" s="424">
        <v>6243</v>
      </c>
      <c r="C412" s="424" t="s">
        <v>591</v>
      </c>
      <c r="D412" s="426">
        <v>14</v>
      </c>
      <c r="E412" s="426">
        <v>27</v>
      </c>
      <c r="F412" s="426">
        <v>0</v>
      </c>
      <c r="G412" s="427">
        <v>27</v>
      </c>
      <c r="H412" s="426">
        <v>15</v>
      </c>
      <c r="I412" s="426">
        <v>0</v>
      </c>
      <c r="J412" s="427">
        <v>15</v>
      </c>
      <c r="K412" s="426">
        <v>210</v>
      </c>
      <c r="L412" s="426">
        <v>405</v>
      </c>
      <c r="M412" s="426">
        <v>0</v>
      </c>
      <c r="N412" s="427">
        <v>405</v>
      </c>
      <c r="O412" s="426">
        <v>225</v>
      </c>
      <c r="P412" s="426">
        <v>0</v>
      </c>
      <c r="Q412" s="427">
        <v>225</v>
      </c>
      <c r="R412" s="426">
        <v>8</v>
      </c>
      <c r="S412" s="426">
        <v>120</v>
      </c>
      <c r="T412" s="428">
        <v>45</v>
      </c>
      <c r="U412" s="426">
        <v>2</v>
      </c>
      <c r="V412" s="426">
        <v>30</v>
      </c>
      <c r="W412" s="428">
        <v>15</v>
      </c>
      <c r="X412" s="426">
        <v>8</v>
      </c>
      <c r="Y412" s="426">
        <v>120</v>
      </c>
      <c r="Z412" s="428">
        <v>90</v>
      </c>
      <c r="AA412" s="426">
        <v>8</v>
      </c>
      <c r="AB412" s="426">
        <v>120</v>
      </c>
      <c r="AC412" s="428">
        <v>0</v>
      </c>
      <c r="AD412" s="426">
        <v>8</v>
      </c>
      <c r="AE412" s="426">
        <v>120</v>
      </c>
      <c r="AF412" s="428">
        <v>0</v>
      </c>
      <c r="AG412" s="426">
        <v>0</v>
      </c>
    </row>
    <row r="413" spans="2:33" x14ac:dyDescent="0.35">
      <c r="B413" s="424">
        <v>6293</v>
      </c>
      <c r="C413" s="424" t="s">
        <v>592</v>
      </c>
      <c r="D413" s="426">
        <v>13</v>
      </c>
      <c r="E413" s="426">
        <v>16</v>
      </c>
      <c r="F413" s="426">
        <v>0</v>
      </c>
      <c r="G413" s="427">
        <v>16</v>
      </c>
      <c r="H413" s="426">
        <v>3</v>
      </c>
      <c r="I413" s="426">
        <v>0</v>
      </c>
      <c r="J413" s="427">
        <v>3</v>
      </c>
      <c r="K413" s="426">
        <v>195</v>
      </c>
      <c r="L413" s="426">
        <v>240</v>
      </c>
      <c r="M413" s="426">
        <v>0</v>
      </c>
      <c r="N413" s="427">
        <v>240</v>
      </c>
      <c r="O413" s="426">
        <v>45</v>
      </c>
      <c r="P413" s="426">
        <v>0</v>
      </c>
      <c r="Q413" s="427">
        <v>45</v>
      </c>
      <c r="R413" s="426">
        <v>9</v>
      </c>
      <c r="S413" s="426">
        <v>135</v>
      </c>
      <c r="T413" s="428">
        <v>15</v>
      </c>
      <c r="U413" s="426">
        <v>3</v>
      </c>
      <c r="V413" s="426">
        <v>45</v>
      </c>
      <c r="W413" s="428">
        <v>30</v>
      </c>
      <c r="X413" s="426">
        <v>0</v>
      </c>
      <c r="Y413" s="426">
        <v>0</v>
      </c>
      <c r="Z413" s="428">
        <v>0</v>
      </c>
      <c r="AA413" s="426">
        <v>9</v>
      </c>
      <c r="AB413" s="426">
        <v>135</v>
      </c>
      <c r="AC413" s="428">
        <v>0</v>
      </c>
      <c r="AD413" s="426">
        <v>7</v>
      </c>
      <c r="AE413" s="426">
        <v>105</v>
      </c>
      <c r="AF413" s="428">
        <v>0</v>
      </c>
      <c r="AG413" s="426">
        <v>0</v>
      </c>
    </row>
    <row r="414" spans="2:33" x14ac:dyDescent="0.35">
      <c r="B414" s="424">
        <v>6323</v>
      </c>
      <c r="C414" s="424" t="s">
        <v>593</v>
      </c>
      <c r="D414" s="426">
        <v>1</v>
      </c>
      <c r="E414" s="426">
        <v>2</v>
      </c>
      <c r="F414" s="426">
        <v>0</v>
      </c>
      <c r="G414" s="427">
        <v>2</v>
      </c>
      <c r="H414" s="426">
        <v>1</v>
      </c>
      <c r="I414" s="426">
        <v>0</v>
      </c>
      <c r="J414" s="427">
        <v>1</v>
      </c>
      <c r="K414" s="426">
        <v>15</v>
      </c>
      <c r="L414" s="426">
        <v>30</v>
      </c>
      <c r="M414" s="426">
        <v>0</v>
      </c>
      <c r="N414" s="427">
        <v>30</v>
      </c>
      <c r="O414" s="426">
        <v>15</v>
      </c>
      <c r="P414" s="426">
        <v>0</v>
      </c>
      <c r="Q414" s="427">
        <v>15</v>
      </c>
      <c r="R414" s="426">
        <v>0</v>
      </c>
      <c r="S414" s="426">
        <v>0</v>
      </c>
      <c r="T414" s="428">
        <v>0</v>
      </c>
      <c r="U414" s="426">
        <v>0</v>
      </c>
      <c r="V414" s="426">
        <v>0</v>
      </c>
      <c r="W414" s="428">
        <v>0</v>
      </c>
      <c r="X414" s="426">
        <v>0</v>
      </c>
      <c r="Y414" s="426">
        <v>0</v>
      </c>
      <c r="Z414" s="428">
        <v>0</v>
      </c>
      <c r="AA414" s="426">
        <v>0</v>
      </c>
      <c r="AB414" s="426">
        <v>0</v>
      </c>
      <c r="AC414" s="428">
        <v>0</v>
      </c>
      <c r="AD414" s="426">
        <v>0</v>
      </c>
      <c r="AE414" s="426">
        <v>0</v>
      </c>
      <c r="AF414" s="428">
        <v>0</v>
      </c>
      <c r="AG414" s="426">
        <v>0</v>
      </c>
    </row>
    <row r="415" spans="2:33" x14ac:dyDescent="0.35">
      <c r="B415" s="424">
        <v>6340</v>
      </c>
      <c r="C415" s="424" t="s">
        <v>594</v>
      </c>
      <c r="D415" s="426">
        <v>31</v>
      </c>
      <c r="E415" s="426">
        <v>61</v>
      </c>
      <c r="F415" s="426">
        <v>5</v>
      </c>
      <c r="G415" s="427">
        <v>66</v>
      </c>
      <c r="H415" s="426">
        <v>12</v>
      </c>
      <c r="I415" s="426">
        <v>0</v>
      </c>
      <c r="J415" s="427">
        <v>12</v>
      </c>
      <c r="K415" s="426">
        <v>465</v>
      </c>
      <c r="L415" s="426">
        <v>915</v>
      </c>
      <c r="M415" s="426">
        <v>75</v>
      </c>
      <c r="N415" s="427">
        <v>990</v>
      </c>
      <c r="O415" s="426">
        <v>180</v>
      </c>
      <c r="P415" s="426">
        <v>0</v>
      </c>
      <c r="Q415" s="427">
        <v>180</v>
      </c>
      <c r="R415" s="426">
        <v>5</v>
      </c>
      <c r="S415" s="426">
        <v>75</v>
      </c>
      <c r="T415" s="428">
        <v>30</v>
      </c>
      <c r="U415" s="426">
        <v>10</v>
      </c>
      <c r="V415" s="426">
        <v>150</v>
      </c>
      <c r="W415" s="428">
        <v>45</v>
      </c>
      <c r="X415" s="426">
        <v>38</v>
      </c>
      <c r="Y415" s="426">
        <v>570</v>
      </c>
      <c r="Z415" s="428">
        <v>60</v>
      </c>
      <c r="AA415" s="426">
        <v>14</v>
      </c>
      <c r="AB415" s="426">
        <v>210</v>
      </c>
      <c r="AC415" s="428">
        <v>0</v>
      </c>
      <c r="AD415" s="426">
        <v>0</v>
      </c>
      <c r="AE415" s="426">
        <v>0</v>
      </c>
      <c r="AF415" s="428">
        <v>0</v>
      </c>
      <c r="AG415" s="426">
        <v>0</v>
      </c>
    </row>
    <row r="416" spans="2:33" x14ac:dyDescent="0.35">
      <c r="B416" s="424">
        <v>6341</v>
      </c>
      <c r="C416" s="424" t="s">
        <v>595</v>
      </c>
      <c r="D416" s="426">
        <v>42</v>
      </c>
      <c r="E416" s="426">
        <v>86</v>
      </c>
      <c r="F416" s="426">
        <v>37</v>
      </c>
      <c r="G416" s="427">
        <v>123</v>
      </c>
      <c r="H416" s="426">
        <v>21</v>
      </c>
      <c r="I416" s="426">
        <v>17</v>
      </c>
      <c r="J416" s="427">
        <v>38</v>
      </c>
      <c r="K416" s="426">
        <v>630</v>
      </c>
      <c r="L416" s="426">
        <v>1290</v>
      </c>
      <c r="M416" s="426">
        <v>540</v>
      </c>
      <c r="N416" s="427">
        <v>1830</v>
      </c>
      <c r="O416" s="426">
        <v>315</v>
      </c>
      <c r="P416" s="426">
        <v>255</v>
      </c>
      <c r="Q416" s="427">
        <v>570</v>
      </c>
      <c r="R416" s="426">
        <v>12</v>
      </c>
      <c r="S416" s="426">
        <v>180</v>
      </c>
      <c r="T416" s="428">
        <v>30</v>
      </c>
      <c r="U416" s="426">
        <v>14</v>
      </c>
      <c r="V416" s="426">
        <v>210</v>
      </c>
      <c r="W416" s="428">
        <v>60</v>
      </c>
      <c r="X416" s="426">
        <v>45</v>
      </c>
      <c r="Y416" s="426">
        <v>675</v>
      </c>
      <c r="Z416" s="428">
        <v>180</v>
      </c>
      <c r="AA416" s="426">
        <v>31</v>
      </c>
      <c r="AB416" s="426">
        <v>465</v>
      </c>
      <c r="AC416" s="428">
        <v>90</v>
      </c>
      <c r="AD416" s="426">
        <v>0</v>
      </c>
      <c r="AE416" s="426">
        <v>0</v>
      </c>
      <c r="AF416" s="428">
        <v>0</v>
      </c>
      <c r="AG416" s="426">
        <v>0</v>
      </c>
    </row>
    <row r="417" spans="2:33" x14ac:dyDescent="0.35">
      <c r="B417" s="424">
        <v>6342</v>
      </c>
      <c r="C417" s="424" t="s">
        <v>596</v>
      </c>
      <c r="D417" s="426">
        <v>26</v>
      </c>
      <c r="E417" s="426">
        <v>42</v>
      </c>
      <c r="F417" s="426">
        <v>8</v>
      </c>
      <c r="G417" s="427">
        <v>50</v>
      </c>
      <c r="H417" s="426">
        <v>4</v>
      </c>
      <c r="I417" s="426">
        <v>1</v>
      </c>
      <c r="J417" s="427">
        <v>5</v>
      </c>
      <c r="K417" s="426">
        <v>390</v>
      </c>
      <c r="L417" s="426">
        <v>630</v>
      </c>
      <c r="M417" s="426">
        <v>120</v>
      </c>
      <c r="N417" s="427">
        <v>750</v>
      </c>
      <c r="O417" s="426">
        <v>60</v>
      </c>
      <c r="P417" s="426">
        <v>15</v>
      </c>
      <c r="Q417" s="427">
        <v>75</v>
      </c>
      <c r="R417" s="426">
        <v>1</v>
      </c>
      <c r="S417" s="426">
        <v>15</v>
      </c>
      <c r="T417" s="428">
        <v>0</v>
      </c>
      <c r="U417" s="426">
        <v>5</v>
      </c>
      <c r="V417" s="426">
        <v>75</v>
      </c>
      <c r="W417" s="428">
        <v>0</v>
      </c>
      <c r="X417" s="426">
        <v>29</v>
      </c>
      <c r="Y417" s="426">
        <v>435</v>
      </c>
      <c r="Z417" s="428">
        <v>45</v>
      </c>
      <c r="AA417" s="426">
        <v>13</v>
      </c>
      <c r="AB417" s="426">
        <v>195</v>
      </c>
      <c r="AC417" s="428">
        <v>15</v>
      </c>
      <c r="AD417" s="426">
        <v>1</v>
      </c>
      <c r="AE417" s="426">
        <v>15</v>
      </c>
      <c r="AF417" s="428">
        <v>0</v>
      </c>
      <c r="AG417" s="426">
        <v>0</v>
      </c>
    </row>
    <row r="418" spans="2:33" x14ac:dyDescent="0.35">
      <c r="B418" s="424">
        <v>6344</v>
      </c>
      <c r="C418" s="424" t="s">
        <v>597</v>
      </c>
      <c r="D418" s="426">
        <v>23</v>
      </c>
      <c r="E418" s="426">
        <v>56</v>
      </c>
      <c r="F418" s="426">
        <v>1</v>
      </c>
      <c r="G418" s="427">
        <v>57</v>
      </c>
      <c r="H418" s="426">
        <v>17</v>
      </c>
      <c r="I418" s="426">
        <v>0</v>
      </c>
      <c r="J418" s="427">
        <v>17</v>
      </c>
      <c r="K418" s="426">
        <v>345</v>
      </c>
      <c r="L418" s="426">
        <v>840</v>
      </c>
      <c r="M418" s="426">
        <v>15</v>
      </c>
      <c r="N418" s="427">
        <v>855</v>
      </c>
      <c r="O418" s="426">
        <v>255</v>
      </c>
      <c r="P418" s="426">
        <v>0</v>
      </c>
      <c r="Q418" s="427">
        <v>255</v>
      </c>
      <c r="R418" s="426">
        <v>2</v>
      </c>
      <c r="S418" s="426">
        <v>30</v>
      </c>
      <c r="T418" s="428">
        <v>0</v>
      </c>
      <c r="U418" s="426">
        <v>5</v>
      </c>
      <c r="V418" s="426">
        <v>75</v>
      </c>
      <c r="W418" s="428">
        <v>15</v>
      </c>
      <c r="X418" s="426">
        <v>30</v>
      </c>
      <c r="Y418" s="426">
        <v>450</v>
      </c>
      <c r="Z418" s="428">
        <v>165</v>
      </c>
      <c r="AA418" s="426">
        <v>10</v>
      </c>
      <c r="AB418" s="426">
        <v>150</v>
      </c>
      <c r="AC418" s="428">
        <v>60</v>
      </c>
      <c r="AD418" s="426">
        <v>0</v>
      </c>
      <c r="AE418" s="426">
        <v>0</v>
      </c>
      <c r="AF418" s="428">
        <v>0</v>
      </c>
      <c r="AG418" s="426">
        <v>0</v>
      </c>
    </row>
    <row r="419" spans="2:33" x14ac:dyDescent="0.35">
      <c r="B419" s="424">
        <v>6353</v>
      </c>
      <c r="C419" s="424" t="s">
        <v>598</v>
      </c>
      <c r="D419" s="426">
        <v>26</v>
      </c>
      <c r="E419" s="426">
        <v>42</v>
      </c>
      <c r="F419" s="426">
        <v>0</v>
      </c>
      <c r="G419" s="427">
        <v>42</v>
      </c>
      <c r="H419" s="426">
        <v>13</v>
      </c>
      <c r="I419" s="426">
        <v>0</v>
      </c>
      <c r="J419" s="427">
        <v>13</v>
      </c>
      <c r="K419" s="426">
        <v>390</v>
      </c>
      <c r="L419" s="426">
        <v>630</v>
      </c>
      <c r="M419" s="426">
        <v>0</v>
      </c>
      <c r="N419" s="427">
        <v>630</v>
      </c>
      <c r="O419" s="426">
        <v>195</v>
      </c>
      <c r="P419" s="426">
        <v>0</v>
      </c>
      <c r="Q419" s="427">
        <v>195</v>
      </c>
      <c r="R419" s="426">
        <v>3</v>
      </c>
      <c r="S419" s="426">
        <v>45</v>
      </c>
      <c r="T419" s="428">
        <v>15</v>
      </c>
      <c r="U419" s="426">
        <v>2</v>
      </c>
      <c r="V419" s="426">
        <v>30</v>
      </c>
      <c r="W419" s="428">
        <v>0</v>
      </c>
      <c r="X419" s="426">
        <v>23</v>
      </c>
      <c r="Y419" s="426">
        <v>345</v>
      </c>
      <c r="Z419" s="428">
        <v>135</v>
      </c>
      <c r="AA419" s="426">
        <v>14</v>
      </c>
      <c r="AB419" s="426">
        <v>210</v>
      </c>
      <c r="AC419" s="428">
        <v>45</v>
      </c>
      <c r="AD419" s="426">
        <v>12</v>
      </c>
      <c r="AE419" s="426">
        <v>180</v>
      </c>
      <c r="AF419" s="428">
        <v>45</v>
      </c>
      <c r="AG419" s="426">
        <v>0</v>
      </c>
    </row>
    <row r="420" spans="2:33" x14ac:dyDescent="0.35">
      <c r="B420" s="424">
        <v>6363</v>
      </c>
      <c r="C420" s="424" t="s">
        <v>599</v>
      </c>
      <c r="D420" s="426">
        <v>8</v>
      </c>
      <c r="E420" s="426">
        <v>19</v>
      </c>
      <c r="F420" s="426">
        <v>0</v>
      </c>
      <c r="G420" s="427">
        <v>19</v>
      </c>
      <c r="H420" s="426">
        <v>2</v>
      </c>
      <c r="I420" s="426">
        <v>0</v>
      </c>
      <c r="J420" s="427">
        <v>2</v>
      </c>
      <c r="K420" s="426">
        <v>120</v>
      </c>
      <c r="L420" s="426">
        <v>285</v>
      </c>
      <c r="M420" s="426">
        <v>0</v>
      </c>
      <c r="N420" s="427">
        <v>285</v>
      </c>
      <c r="O420" s="426">
        <v>30</v>
      </c>
      <c r="P420" s="426">
        <v>0</v>
      </c>
      <c r="Q420" s="427">
        <v>30</v>
      </c>
      <c r="R420" s="426">
        <v>2</v>
      </c>
      <c r="S420" s="426">
        <v>30</v>
      </c>
      <c r="T420" s="428">
        <v>0</v>
      </c>
      <c r="U420" s="426">
        <v>6</v>
      </c>
      <c r="V420" s="426">
        <v>90</v>
      </c>
      <c r="W420" s="428">
        <v>0</v>
      </c>
      <c r="X420" s="426">
        <v>9</v>
      </c>
      <c r="Y420" s="426">
        <v>135</v>
      </c>
      <c r="Z420" s="428">
        <v>15</v>
      </c>
      <c r="AA420" s="426">
        <v>0</v>
      </c>
      <c r="AB420" s="426">
        <v>0</v>
      </c>
      <c r="AC420" s="428">
        <v>0</v>
      </c>
      <c r="AD420" s="426">
        <v>0</v>
      </c>
      <c r="AE420" s="426">
        <v>0</v>
      </c>
      <c r="AF420" s="428">
        <v>0</v>
      </c>
      <c r="AG420" s="426">
        <v>0</v>
      </c>
    </row>
    <row r="421" spans="2:33" x14ac:dyDescent="0.35">
      <c r="B421" s="424">
        <v>6380</v>
      </c>
      <c r="C421" s="424" t="s">
        <v>600</v>
      </c>
      <c r="D421" s="426">
        <v>0</v>
      </c>
      <c r="E421" s="426">
        <v>1</v>
      </c>
      <c r="F421" s="426">
        <v>0</v>
      </c>
      <c r="G421" s="427">
        <v>1</v>
      </c>
      <c r="H421" s="426">
        <v>1</v>
      </c>
      <c r="I421" s="426">
        <v>0</v>
      </c>
      <c r="J421" s="427">
        <v>1</v>
      </c>
      <c r="K421" s="426">
        <v>0</v>
      </c>
      <c r="L421" s="426">
        <v>15</v>
      </c>
      <c r="M421" s="426">
        <v>0</v>
      </c>
      <c r="N421" s="427">
        <v>15</v>
      </c>
      <c r="O421" s="426">
        <v>15</v>
      </c>
      <c r="P421" s="426">
        <v>0</v>
      </c>
      <c r="Q421" s="427">
        <v>15</v>
      </c>
      <c r="R421" s="426">
        <v>1</v>
      </c>
      <c r="S421" s="426">
        <v>15</v>
      </c>
      <c r="T421" s="428">
        <v>15</v>
      </c>
      <c r="U421" s="426">
        <v>0</v>
      </c>
      <c r="V421" s="426">
        <v>0</v>
      </c>
      <c r="W421" s="428">
        <v>0</v>
      </c>
      <c r="X421" s="426">
        <v>0</v>
      </c>
      <c r="Y421" s="426">
        <v>0</v>
      </c>
      <c r="Z421" s="428">
        <v>0</v>
      </c>
      <c r="AA421" s="426">
        <v>0</v>
      </c>
      <c r="AB421" s="426">
        <v>0</v>
      </c>
      <c r="AC421" s="428">
        <v>0</v>
      </c>
      <c r="AD421" s="426">
        <v>0</v>
      </c>
      <c r="AE421" s="426">
        <v>0</v>
      </c>
      <c r="AF421" s="428">
        <v>0</v>
      </c>
      <c r="AG421" s="426">
        <v>0</v>
      </c>
    </row>
    <row r="422" spans="2:33" x14ac:dyDescent="0.35">
      <c r="B422" s="424">
        <v>6389</v>
      </c>
      <c r="C422" s="424" t="s">
        <v>601</v>
      </c>
      <c r="D422" s="426">
        <v>1</v>
      </c>
      <c r="E422" s="426">
        <v>2</v>
      </c>
      <c r="F422" s="426">
        <v>0</v>
      </c>
      <c r="G422" s="427">
        <v>2</v>
      </c>
      <c r="H422" s="426">
        <v>1</v>
      </c>
      <c r="I422" s="426">
        <v>0</v>
      </c>
      <c r="J422" s="427">
        <v>1</v>
      </c>
      <c r="K422" s="426">
        <v>15</v>
      </c>
      <c r="L422" s="426">
        <v>30</v>
      </c>
      <c r="M422" s="426">
        <v>0</v>
      </c>
      <c r="N422" s="427">
        <v>30</v>
      </c>
      <c r="O422" s="426">
        <v>15</v>
      </c>
      <c r="P422" s="426">
        <v>0</v>
      </c>
      <c r="Q422" s="427">
        <v>15</v>
      </c>
      <c r="R422" s="426">
        <v>0</v>
      </c>
      <c r="S422" s="426">
        <v>0</v>
      </c>
      <c r="T422" s="428">
        <v>0</v>
      </c>
      <c r="U422" s="426">
        <v>0</v>
      </c>
      <c r="V422" s="426">
        <v>0</v>
      </c>
      <c r="W422" s="428">
        <v>0</v>
      </c>
      <c r="X422" s="426">
        <v>1</v>
      </c>
      <c r="Y422" s="426">
        <v>15</v>
      </c>
      <c r="Z422" s="428">
        <v>15</v>
      </c>
      <c r="AA422" s="426">
        <v>0</v>
      </c>
      <c r="AB422" s="426">
        <v>0</v>
      </c>
      <c r="AC422" s="428">
        <v>0</v>
      </c>
      <c r="AD422" s="426">
        <v>0</v>
      </c>
      <c r="AE422" s="426">
        <v>0</v>
      </c>
      <c r="AF422" s="428">
        <v>0</v>
      </c>
      <c r="AG422" s="426">
        <v>0</v>
      </c>
    </row>
    <row r="423" spans="2:33" x14ac:dyDescent="0.35">
      <c r="B423" s="424">
        <v>6397</v>
      </c>
      <c r="C423" s="424" t="s">
        <v>602</v>
      </c>
      <c r="D423" s="426">
        <v>9</v>
      </c>
      <c r="E423" s="426">
        <v>10</v>
      </c>
      <c r="F423" s="426">
        <v>0</v>
      </c>
      <c r="G423" s="427">
        <v>10</v>
      </c>
      <c r="H423" s="426">
        <v>4</v>
      </c>
      <c r="I423" s="426">
        <v>0</v>
      </c>
      <c r="J423" s="427">
        <v>4</v>
      </c>
      <c r="K423" s="426">
        <v>135</v>
      </c>
      <c r="L423" s="426">
        <v>150</v>
      </c>
      <c r="M423" s="426">
        <v>0</v>
      </c>
      <c r="N423" s="427">
        <v>150</v>
      </c>
      <c r="O423" s="426">
        <v>60</v>
      </c>
      <c r="P423" s="426">
        <v>0</v>
      </c>
      <c r="Q423" s="427">
        <v>60</v>
      </c>
      <c r="R423" s="426">
        <v>0</v>
      </c>
      <c r="S423" s="426">
        <v>0</v>
      </c>
      <c r="T423" s="428">
        <v>0</v>
      </c>
      <c r="U423" s="426">
        <v>1</v>
      </c>
      <c r="V423" s="426">
        <v>15</v>
      </c>
      <c r="W423" s="428">
        <v>15</v>
      </c>
      <c r="X423" s="426">
        <v>7</v>
      </c>
      <c r="Y423" s="426">
        <v>105</v>
      </c>
      <c r="Z423" s="428">
        <v>30</v>
      </c>
      <c r="AA423" s="426">
        <v>1</v>
      </c>
      <c r="AB423" s="426">
        <v>15</v>
      </c>
      <c r="AC423" s="428">
        <v>0</v>
      </c>
      <c r="AD423" s="426">
        <v>1</v>
      </c>
      <c r="AE423" s="426">
        <v>15</v>
      </c>
      <c r="AF423" s="428">
        <v>0</v>
      </c>
      <c r="AG423" s="426">
        <v>3</v>
      </c>
    </row>
    <row r="424" spans="2:33" x14ac:dyDescent="0.35">
      <c r="B424" s="424">
        <v>6416</v>
      </c>
      <c r="C424" s="424" t="s">
        <v>818</v>
      </c>
      <c r="D424" s="426">
        <v>0</v>
      </c>
      <c r="E424" s="426">
        <v>11</v>
      </c>
      <c r="F424" s="426">
        <v>1</v>
      </c>
      <c r="G424" s="427">
        <v>12</v>
      </c>
      <c r="H424" s="426">
        <v>0</v>
      </c>
      <c r="I424" s="426">
        <v>0</v>
      </c>
      <c r="J424" s="427">
        <v>0</v>
      </c>
      <c r="K424" s="426">
        <v>0</v>
      </c>
      <c r="L424" s="426">
        <v>165</v>
      </c>
      <c r="M424" s="426">
        <v>15</v>
      </c>
      <c r="N424" s="427">
        <v>180</v>
      </c>
      <c r="O424" s="426">
        <v>0</v>
      </c>
      <c r="P424" s="426">
        <v>0</v>
      </c>
      <c r="Q424" s="427">
        <v>0</v>
      </c>
      <c r="R424" s="426">
        <v>5</v>
      </c>
      <c r="S424" s="426">
        <v>75</v>
      </c>
      <c r="T424" s="428">
        <v>0</v>
      </c>
      <c r="U424" s="426">
        <v>4</v>
      </c>
      <c r="V424" s="426">
        <v>60</v>
      </c>
      <c r="W424" s="428">
        <v>0</v>
      </c>
      <c r="X424" s="426">
        <v>2</v>
      </c>
      <c r="Y424" s="426">
        <v>30</v>
      </c>
      <c r="Z424" s="428">
        <v>0</v>
      </c>
      <c r="AA424" s="426">
        <v>2</v>
      </c>
      <c r="AB424" s="426">
        <v>30</v>
      </c>
      <c r="AC424" s="428">
        <v>0</v>
      </c>
      <c r="AD424" s="426">
        <v>2</v>
      </c>
      <c r="AE424" s="426">
        <v>30</v>
      </c>
      <c r="AF424" s="428">
        <v>0</v>
      </c>
      <c r="AG424" s="426">
        <v>0</v>
      </c>
    </row>
    <row r="425" spans="2:33" x14ac:dyDescent="0.35">
      <c r="B425" s="424">
        <v>6424</v>
      </c>
      <c r="C425" s="424" t="s">
        <v>603</v>
      </c>
      <c r="D425" s="426">
        <v>0</v>
      </c>
      <c r="E425" s="426">
        <v>1</v>
      </c>
      <c r="F425" s="426">
        <v>0</v>
      </c>
      <c r="G425" s="427">
        <v>1</v>
      </c>
      <c r="H425" s="426">
        <v>0</v>
      </c>
      <c r="I425" s="426">
        <v>0</v>
      </c>
      <c r="J425" s="427">
        <v>0</v>
      </c>
      <c r="K425" s="426">
        <v>0</v>
      </c>
      <c r="L425" s="426">
        <v>15</v>
      </c>
      <c r="M425" s="426">
        <v>0</v>
      </c>
      <c r="N425" s="427">
        <v>15</v>
      </c>
      <c r="O425" s="426">
        <v>0</v>
      </c>
      <c r="P425" s="426">
        <v>0</v>
      </c>
      <c r="Q425" s="427">
        <v>0</v>
      </c>
      <c r="R425" s="426">
        <v>0</v>
      </c>
      <c r="S425" s="426">
        <v>0</v>
      </c>
      <c r="T425" s="428">
        <v>0</v>
      </c>
      <c r="U425" s="426">
        <v>1</v>
      </c>
      <c r="V425" s="426">
        <v>15</v>
      </c>
      <c r="W425" s="428">
        <v>0</v>
      </c>
      <c r="X425" s="426">
        <v>0</v>
      </c>
      <c r="Y425" s="426">
        <v>0</v>
      </c>
      <c r="Z425" s="428">
        <v>0</v>
      </c>
      <c r="AA425" s="426">
        <v>0</v>
      </c>
      <c r="AB425" s="426">
        <v>0</v>
      </c>
      <c r="AC425" s="428">
        <v>0</v>
      </c>
      <c r="AD425" s="426">
        <v>0</v>
      </c>
      <c r="AE425" s="426">
        <v>0</v>
      </c>
      <c r="AF425" s="428">
        <v>0</v>
      </c>
      <c r="AG425" s="426">
        <v>0</v>
      </c>
    </row>
    <row r="426" spans="2:33" x14ac:dyDescent="0.35">
      <c r="B426" s="424">
        <v>6436</v>
      </c>
      <c r="C426" s="424" t="s">
        <v>604</v>
      </c>
      <c r="D426" s="426">
        <v>8</v>
      </c>
      <c r="E426" s="426">
        <v>10</v>
      </c>
      <c r="F426" s="426">
        <v>0</v>
      </c>
      <c r="G426" s="427">
        <v>10</v>
      </c>
      <c r="H426" s="426">
        <v>3</v>
      </c>
      <c r="I426" s="426">
        <v>0</v>
      </c>
      <c r="J426" s="427">
        <v>3</v>
      </c>
      <c r="K426" s="426">
        <v>120</v>
      </c>
      <c r="L426" s="426">
        <v>150</v>
      </c>
      <c r="M426" s="426">
        <v>0</v>
      </c>
      <c r="N426" s="427">
        <v>150</v>
      </c>
      <c r="O426" s="426">
        <v>45</v>
      </c>
      <c r="P426" s="426">
        <v>0</v>
      </c>
      <c r="Q426" s="427">
        <v>45</v>
      </c>
      <c r="R426" s="426">
        <v>1</v>
      </c>
      <c r="S426" s="426">
        <v>15</v>
      </c>
      <c r="T426" s="428">
        <v>0</v>
      </c>
      <c r="U426" s="426">
        <v>6</v>
      </c>
      <c r="V426" s="426">
        <v>90</v>
      </c>
      <c r="W426" s="428">
        <v>30</v>
      </c>
      <c r="X426" s="426">
        <v>1</v>
      </c>
      <c r="Y426" s="426">
        <v>15</v>
      </c>
      <c r="Z426" s="428">
        <v>0</v>
      </c>
      <c r="AA426" s="426">
        <v>0</v>
      </c>
      <c r="AB426" s="426">
        <v>0</v>
      </c>
      <c r="AC426" s="428">
        <v>0</v>
      </c>
      <c r="AD426" s="426">
        <v>0</v>
      </c>
      <c r="AE426" s="426">
        <v>0</v>
      </c>
      <c r="AF426" s="428">
        <v>0</v>
      </c>
      <c r="AG426" s="426">
        <v>0</v>
      </c>
    </row>
    <row r="427" spans="2:33" x14ac:dyDescent="0.35">
      <c r="B427" s="424">
        <v>6455</v>
      </c>
      <c r="C427" s="424" t="s">
        <v>605</v>
      </c>
      <c r="D427" s="426">
        <v>1</v>
      </c>
      <c r="E427" s="426">
        <v>0</v>
      </c>
      <c r="F427" s="426">
        <v>0</v>
      </c>
      <c r="G427" s="427">
        <v>0</v>
      </c>
      <c r="H427" s="426">
        <v>0</v>
      </c>
      <c r="I427" s="426">
        <v>0</v>
      </c>
      <c r="J427" s="427">
        <v>0</v>
      </c>
      <c r="K427" s="426">
        <v>15</v>
      </c>
      <c r="L427" s="426">
        <v>0</v>
      </c>
      <c r="M427" s="426">
        <v>0</v>
      </c>
      <c r="N427" s="427">
        <v>0</v>
      </c>
      <c r="O427" s="426">
        <v>0</v>
      </c>
      <c r="P427" s="426">
        <v>0</v>
      </c>
      <c r="Q427" s="427">
        <v>0</v>
      </c>
      <c r="R427" s="426">
        <v>0</v>
      </c>
      <c r="S427" s="426">
        <v>0</v>
      </c>
      <c r="T427" s="428">
        <v>0</v>
      </c>
      <c r="U427" s="426">
        <v>0</v>
      </c>
      <c r="V427" s="426">
        <v>0</v>
      </c>
      <c r="W427" s="428">
        <v>0</v>
      </c>
      <c r="X427" s="426">
        <v>0</v>
      </c>
      <c r="Y427" s="426">
        <v>0</v>
      </c>
      <c r="Z427" s="428">
        <v>0</v>
      </c>
      <c r="AA427" s="426">
        <v>0</v>
      </c>
      <c r="AB427" s="426">
        <v>0</v>
      </c>
      <c r="AC427" s="428">
        <v>0</v>
      </c>
      <c r="AD427" s="426">
        <v>0</v>
      </c>
      <c r="AE427" s="426">
        <v>0</v>
      </c>
      <c r="AF427" s="428">
        <v>0</v>
      </c>
      <c r="AG427" s="426">
        <v>0</v>
      </c>
    </row>
    <row r="428" spans="2:33" x14ac:dyDescent="0.35">
      <c r="B428" s="424">
        <v>6493</v>
      </c>
      <c r="C428" s="424" t="s">
        <v>607</v>
      </c>
      <c r="D428" s="426">
        <v>14</v>
      </c>
      <c r="E428" s="426">
        <v>17</v>
      </c>
      <c r="F428" s="426">
        <v>14</v>
      </c>
      <c r="G428" s="427">
        <v>31</v>
      </c>
      <c r="H428" s="426">
        <v>0</v>
      </c>
      <c r="I428" s="426">
        <v>2</v>
      </c>
      <c r="J428" s="427">
        <v>2</v>
      </c>
      <c r="K428" s="426">
        <v>210</v>
      </c>
      <c r="L428" s="426">
        <v>255</v>
      </c>
      <c r="M428" s="426">
        <v>210</v>
      </c>
      <c r="N428" s="427">
        <v>465</v>
      </c>
      <c r="O428" s="426">
        <v>0</v>
      </c>
      <c r="P428" s="426">
        <v>30</v>
      </c>
      <c r="Q428" s="427">
        <v>30</v>
      </c>
      <c r="R428" s="426">
        <v>3</v>
      </c>
      <c r="S428" s="426">
        <v>45</v>
      </c>
      <c r="T428" s="428">
        <v>0</v>
      </c>
      <c r="U428" s="426">
        <v>1</v>
      </c>
      <c r="V428" s="426">
        <v>15</v>
      </c>
      <c r="W428" s="428">
        <v>0</v>
      </c>
      <c r="X428" s="426">
        <v>25</v>
      </c>
      <c r="Y428" s="426">
        <v>375</v>
      </c>
      <c r="Z428" s="428">
        <v>30</v>
      </c>
      <c r="AA428" s="426">
        <v>5</v>
      </c>
      <c r="AB428" s="426">
        <v>75</v>
      </c>
      <c r="AC428" s="428">
        <v>0</v>
      </c>
      <c r="AD428" s="426">
        <v>0</v>
      </c>
      <c r="AE428" s="426">
        <v>0</v>
      </c>
      <c r="AF428" s="428">
        <v>0</v>
      </c>
      <c r="AG428" s="426">
        <v>0</v>
      </c>
    </row>
    <row r="429" spans="2:33" x14ac:dyDescent="0.35">
      <c r="B429" s="424">
        <v>6519</v>
      </c>
      <c r="C429" s="424" t="s">
        <v>609</v>
      </c>
      <c r="D429" s="426">
        <v>5</v>
      </c>
      <c r="E429" s="426">
        <v>6</v>
      </c>
      <c r="F429" s="426">
        <v>0</v>
      </c>
      <c r="G429" s="427">
        <v>6</v>
      </c>
      <c r="H429" s="426">
        <v>0</v>
      </c>
      <c r="I429" s="426">
        <v>0</v>
      </c>
      <c r="J429" s="427">
        <v>0</v>
      </c>
      <c r="K429" s="426">
        <v>75</v>
      </c>
      <c r="L429" s="426">
        <v>90</v>
      </c>
      <c r="M429" s="426">
        <v>0</v>
      </c>
      <c r="N429" s="427">
        <v>90</v>
      </c>
      <c r="O429" s="426">
        <v>0</v>
      </c>
      <c r="P429" s="426">
        <v>0</v>
      </c>
      <c r="Q429" s="427">
        <v>0</v>
      </c>
      <c r="R429" s="426">
        <v>5</v>
      </c>
      <c r="S429" s="426">
        <v>75</v>
      </c>
      <c r="T429" s="428">
        <v>0</v>
      </c>
      <c r="U429" s="426">
        <v>1</v>
      </c>
      <c r="V429" s="426">
        <v>15</v>
      </c>
      <c r="W429" s="428">
        <v>0</v>
      </c>
      <c r="X429" s="426">
        <v>0</v>
      </c>
      <c r="Y429" s="426">
        <v>0</v>
      </c>
      <c r="Z429" s="428">
        <v>0</v>
      </c>
      <c r="AA429" s="426">
        <v>4</v>
      </c>
      <c r="AB429" s="426">
        <v>60</v>
      </c>
      <c r="AC429" s="428">
        <v>0</v>
      </c>
      <c r="AD429" s="426">
        <v>4</v>
      </c>
      <c r="AE429" s="426">
        <v>60</v>
      </c>
      <c r="AF429" s="428">
        <v>0</v>
      </c>
      <c r="AG429" s="426">
        <v>0</v>
      </c>
    </row>
    <row r="430" spans="2:33" x14ac:dyDescent="0.35">
      <c r="B430" s="424">
        <v>6520</v>
      </c>
      <c r="C430" s="424" t="s">
        <v>610</v>
      </c>
      <c r="D430" s="426">
        <v>9</v>
      </c>
      <c r="E430" s="426">
        <v>8</v>
      </c>
      <c r="F430" s="426">
        <v>0</v>
      </c>
      <c r="G430" s="427">
        <v>8</v>
      </c>
      <c r="H430" s="426">
        <v>4</v>
      </c>
      <c r="I430" s="426">
        <v>0</v>
      </c>
      <c r="J430" s="427">
        <v>4</v>
      </c>
      <c r="K430" s="426">
        <v>135</v>
      </c>
      <c r="L430" s="426">
        <v>120</v>
      </c>
      <c r="M430" s="426">
        <v>0</v>
      </c>
      <c r="N430" s="427">
        <v>120</v>
      </c>
      <c r="O430" s="426">
        <v>60</v>
      </c>
      <c r="P430" s="426">
        <v>0</v>
      </c>
      <c r="Q430" s="427">
        <v>60</v>
      </c>
      <c r="R430" s="426">
        <v>5</v>
      </c>
      <c r="S430" s="426">
        <v>75</v>
      </c>
      <c r="T430" s="428">
        <v>45</v>
      </c>
      <c r="U430" s="426">
        <v>1</v>
      </c>
      <c r="V430" s="426">
        <v>15</v>
      </c>
      <c r="W430" s="428">
        <v>0</v>
      </c>
      <c r="X430" s="426">
        <v>1</v>
      </c>
      <c r="Y430" s="426">
        <v>15</v>
      </c>
      <c r="Z430" s="428">
        <v>0</v>
      </c>
      <c r="AA430" s="426">
        <v>3</v>
      </c>
      <c r="AB430" s="426">
        <v>45</v>
      </c>
      <c r="AC430" s="428">
        <v>0</v>
      </c>
      <c r="AD430" s="426">
        <v>3</v>
      </c>
      <c r="AE430" s="426">
        <v>45</v>
      </c>
      <c r="AF430" s="428">
        <v>0</v>
      </c>
      <c r="AG430" s="426">
        <v>0</v>
      </c>
    </row>
    <row r="431" spans="2:33" x14ac:dyDescent="0.35">
      <c r="B431" s="424">
        <v>6538</v>
      </c>
      <c r="C431" s="424" t="s">
        <v>611</v>
      </c>
      <c r="D431" s="426">
        <v>6</v>
      </c>
      <c r="E431" s="426">
        <v>3</v>
      </c>
      <c r="F431" s="426">
        <v>0</v>
      </c>
      <c r="G431" s="427">
        <v>3</v>
      </c>
      <c r="H431" s="426">
        <v>0</v>
      </c>
      <c r="I431" s="426">
        <v>0</v>
      </c>
      <c r="J431" s="427">
        <v>0</v>
      </c>
      <c r="K431" s="426">
        <v>90</v>
      </c>
      <c r="L431" s="426">
        <v>45</v>
      </c>
      <c r="M431" s="426">
        <v>0</v>
      </c>
      <c r="N431" s="427">
        <v>45</v>
      </c>
      <c r="O431" s="426">
        <v>0</v>
      </c>
      <c r="P431" s="426">
        <v>0</v>
      </c>
      <c r="Q431" s="427">
        <v>0</v>
      </c>
      <c r="R431" s="426">
        <v>1</v>
      </c>
      <c r="S431" s="426">
        <v>15</v>
      </c>
      <c r="T431" s="428">
        <v>0</v>
      </c>
      <c r="U431" s="426">
        <v>2</v>
      </c>
      <c r="V431" s="426">
        <v>30</v>
      </c>
      <c r="W431" s="428">
        <v>0</v>
      </c>
      <c r="X431" s="426">
        <v>0</v>
      </c>
      <c r="Y431" s="426">
        <v>0</v>
      </c>
      <c r="Z431" s="428">
        <v>0</v>
      </c>
      <c r="AA431" s="426">
        <v>0</v>
      </c>
      <c r="AB431" s="426">
        <v>0</v>
      </c>
      <c r="AC431" s="428">
        <v>0</v>
      </c>
      <c r="AD431" s="426">
        <v>0</v>
      </c>
      <c r="AE431" s="426">
        <v>0</v>
      </c>
      <c r="AF431" s="428">
        <v>0</v>
      </c>
      <c r="AG431" s="426">
        <v>0</v>
      </c>
    </row>
    <row r="432" spans="2:33" x14ac:dyDescent="0.35">
      <c r="B432" s="424">
        <v>6554</v>
      </c>
      <c r="C432" s="424" t="s">
        <v>612</v>
      </c>
      <c r="D432" s="426">
        <v>14</v>
      </c>
      <c r="E432" s="426">
        <v>20</v>
      </c>
      <c r="F432" s="426">
        <v>0</v>
      </c>
      <c r="G432" s="427">
        <v>20</v>
      </c>
      <c r="H432" s="426">
        <v>19</v>
      </c>
      <c r="I432" s="426">
        <v>0</v>
      </c>
      <c r="J432" s="427">
        <v>19</v>
      </c>
      <c r="K432" s="426">
        <v>210</v>
      </c>
      <c r="L432" s="426">
        <v>279</v>
      </c>
      <c r="M432" s="426">
        <v>0</v>
      </c>
      <c r="N432" s="427">
        <v>279</v>
      </c>
      <c r="O432" s="426">
        <v>251</v>
      </c>
      <c r="P432" s="426">
        <v>0</v>
      </c>
      <c r="Q432" s="427">
        <v>251</v>
      </c>
      <c r="R432" s="426">
        <v>0</v>
      </c>
      <c r="S432" s="426">
        <v>0</v>
      </c>
      <c r="T432" s="428">
        <v>0</v>
      </c>
      <c r="U432" s="426">
        <v>1</v>
      </c>
      <c r="V432" s="426">
        <v>15</v>
      </c>
      <c r="W432" s="428">
        <v>15</v>
      </c>
      <c r="X432" s="426">
        <v>4</v>
      </c>
      <c r="Y432" s="426">
        <v>54</v>
      </c>
      <c r="Z432" s="428">
        <v>35</v>
      </c>
      <c r="AA432" s="426">
        <v>0</v>
      </c>
      <c r="AB432" s="426">
        <v>0</v>
      </c>
      <c r="AC432" s="428">
        <v>0</v>
      </c>
      <c r="AD432" s="426">
        <v>0</v>
      </c>
      <c r="AE432" s="426">
        <v>0</v>
      </c>
      <c r="AF432" s="428">
        <v>0</v>
      </c>
      <c r="AG432" s="426">
        <v>0</v>
      </c>
    </row>
    <row r="433" spans="2:33" x14ac:dyDescent="0.35">
      <c r="B433" s="424">
        <v>6569</v>
      </c>
      <c r="C433" s="424" t="s">
        <v>613</v>
      </c>
      <c r="D433" s="426">
        <v>6</v>
      </c>
      <c r="E433" s="426">
        <v>16</v>
      </c>
      <c r="F433" s="426">
        <v>0</v>
      </c>
      <c r="G433" s="427">
        <v>16</v>
      </c>
      <c r="H433" s="426">
        <v>10</v>
      </c>
      <c r="I433" s="426">
        <v>0</v>
      </c>
      <c r="J433" s="427">
        <v>10</v>
      </c>
      <c r="K433" s="426">
        <v>78</v>
      </c>
      <c r="L433" s="426">
        <v>234</v>
      </c>
      <c r="M433" s="426">
        <v>0</v>
      </c>
      <c r="N433" s="427">
        <v>234</v>
      </c>
      <c r="O433" s="426">
        <v>129</v>
      </c>
      <c r="P433" s="426">
        <v>0</v>
      </c>
      <c r="Q433" s="427">
        <v>129</v>
      </c>
      <c r="R433" s="426">
        <v>0</v>
      </c>
      <c r="S433" s="426">
        <v>0</v>
      </c>
      <c r="T433" s="428">
        <v>0</v>
      </c>
      <c r="U433" s="426">
        <v>0</v>
      </c>
      <c r="V433" s="426">
        <v>0</v>
      </c>
      <c r="W433" s="428">
        <v>0</v>
      </c>
      <c r="X433" s="426">
        <v>3</v>
      </c>
      <c r="Y433" s="426">
        <v>45</v>
      </c>
      <c r="Z433" s="428">
        <v>36</v>
      </c>
      <c r="AA433" s="426">
        <v>2</v>
      </c>
      <c r="AB433" s="426">
        <v>24</v>
      </c>
      <c r="AC433" s="428">
        <v>0</v>
      </c>
      <c r="AD433" s="426">
        <v>0</v>
      </c>
      <c r="AE433" s="426">
        <v>0</v>
      </c>
      <c r="AF433" s="428">
        <v>0</v>
      </c>
      <c r="AG433" s="426">
        <v>0</v>
      </c>
    </row>
    <row r="434" spans="2:33" x14ac:dyDescent="0.35">
      <c r="B434" s="424">
        <v>6580</v>
      </c>
      <c r="C434" s="424" t="s">
        <v>614</v>
      </c>
      <c r="D434" s="426">
        <v>8</v>
      </c>
      <c r="E434" s="426">
        <v>30</v>
      </c>
      <c r="F434" s="426">
        <v>0</v>
      </c>
      <c r="G434" s="427">
        <v>30</v>
      </c>
      <c r="H434" s="426">
        <v>21</v>
      </c>
      <c r="I434" s="426">
        <v>0</v>
      </c>
      <c r="J434" s="427">
        <v>21</v>
      </c>
      <c r="K434" s="426">
        <v>120</v>
      </c>
      <c r="L434" s="426">
        <v>450</v>
      </c>
      <c r="M434" s="426">
        <v>0</v>
      </c>
      <c r="N434" s="427">
        <v>450</v>
      </c>
      <c r="O434" s="426">
        <v>306</v>
      </c>
      <c r="P434" s="426">
        <v>0</v>
      </c>
      <c r="Q434" s="427">
        <v>306</v>
      </c>
      <c r="R434" s="426">
        <v>2</v>
      </c>
      <c r="S434" s="426">
        <v>30</v>
      </c>
      <c r="T434" s="428">
        <v>0</v>
      </c>
      <c r="U434" s="426">
        <v>0</v>
      </c>
      <c r="V434" s="426">
        <v>0</v>
      </c>
      <c r="W434" s="428">
        <v>0</v>
      </c>
      <c r="X434" s="426">
        <v>1</v>
      </c>
      <c r="Y434" s="426">
        <v>15</v>
      </c>
      <c r="Z434" s="428">
        <v>15</v>
      </c>
      <c r="AA434" s="426">
        <v>1</v>
      </c>
      <c r="AB434" s="426">
        <v>15</v>
      </c>
      <c r="AC434" s="428">
        <v>0</v>
      </c>
      <c r="AD434" s="426">
        <v>1</v>
      </c>
      <c r="AE434" s="426">
        <v>15</v>
      </c>
      <c r="AF434" s="428">
        <v>0</v>
      </c>
      <c r="AG434" s="426">
        <v>0</v>
      </c>
    </row>
    <row r="435" spans="2:33" x14ac:dyDescent="0.35">
      <c r="B435" s="424">
        <v>6605</v>
      </c>
      <c r="C435" s="424" t="s">
        <v>616</v>
      </c>
      <c r="D435" s="426">
        <v>3</v>
      </c>
      <c r="E435" s="426">
        <v>20</v>
      </c>
      <c r="F435" s="426">
        <v>0</v>
      </c>
      <c r="G435" s="427">
        <v>20</v>
      </c>
      <c r="H435" s="426">
        <v>6</v>
      </c>
      <c r="I435" s="426">
        <v>0</v>
      </c>
      <c r="J435" s="427">
        <v>6</v>
      </c>
      <c r="K435" s="426">
        <v>45</v>
      </c>
      <c r="L435" s="426">
        <v>300</v>
      </c>
      <c r="M435" s="426">
        <v>0</v>
      </c>
      <c r="N435" s="427">
        <v>300</v>
      </c>
      <c r="O435" s="426">
        <v>90</v>
      </c>
      <c r="P435" s="426">
        <v>0</v>
      </c>
      <c r="Q435" s="427">
        <v>90</v>
      </c>
      <c r="R435" s="426">
        <v>8</v>
      </c>
      <c r="S435" s="426">
        <v>120</v>
      </c>
      <c r="T435" s="428">
        <v>30</v>
      </c>
      <c r="U435" s="426">
        <v>1</v>
      </c>
      <c r="V435" s="426">
        <v>15</v>
      </c>
      <c r="W435" s="428">
        <v>0</v>
      </c>
      <c r="X435" s="426">
        <v>3</v>
      </c>
      <c r="Y435" s="426">
        <v>45</v>
      </c>
      <c r="Z435" s="428">
        <v>15</v>
      </c>
      <c r="AA435" s="426">
        <v>0</v>
      </c>
      <c r="AB435" s="426">
        <v>0</v>
      </c>
      <c r="AC435" s="428">
        <v>0</v>
      </c>
      <c r="AD435" s="426">
        <v>0</v>
      </c>
      <c r="AE435" s="426">
        <v>0</v>
      </c>
      <c r="AF435" s="428">
        <v>0</v>
      </c>
      <c r="AG435" s="426">
        <v>0</v>
      </c>
    </row>
    <row r="436" spans="2:33" x14ac:dyDescent="0.35">
      <c r="B436" s="424">
        <v>6631</v>
      </c>
      <c r="C436" s="424" t="s">
        <v>619</v>
      </c>
      <c r="D436" s="426">
        <v>0</v>
      </c>
      <c r="E436" s="426">
        <v>1</v>
      </c>
      <c r="F436" s="426">
        <v>0</v>
      </c>
      <c r="G436" s="427">
        <v>1</v>
      </c>
      <c r="H436" s="426">
        <v>0</v>
      </c>
      <c r="I436" s="426">
        <v>0</v>
      </c>
      <c r="J436" s="427">
        <v>0</v>
      </c>
      <c r="K436" s="426">
        <v>0</v>
      </c>
      <c r="L436" s="426">
        <v>15</v>
      </c>
      <c r="M436" s="426">
        <v>0</v>
      </c>
      <c r="N436" s="427">
        <v>15</v>
      </c>
      <c r="O436" s="426">
        <v>0</v>
      </c>
      <c r="P436" s="426">
        <v>0</v>
      </c>
      <c r="Q436" s="427">
        <v>0</v>
      </c>
      <c r="R436" s="426">
        <v>0</v>
      </c>
      <c r="S436" s="426">
        <v>0</v>
      </c>
      <c r="T436" s="428">
        <v>0</v>
      </c>
      <c r="U436" s="426">
        <v>0</v>
      </c>
      <c r="V436" s="426">
        <v>0</v>
      </c>
      <c r="W436" s="428">
        <v>0</v>
      </c>
      <c r="X436" s="426">
        <v>0</v>
      </c>
      <c r="Y436" s="426">
        <v>0</v>
      </c>
      <c r="Z436" s="428">
        <v>0</v>
      </c>
      <c r="AA436" s="426">
        <v>0</v>
      </c>
      <c r="AB436" s="426">
        <v>0</v>
      </c>
      <c r="AC436" s="428">
        <v>0</v>
      </c>
      <c r="AD436" s="426">
        <v>0</v>
      </c>
      <c r="AE436" s="426">
        <v>0</v>
      </c>
      <c r="AF436" s="428">
        <v>0</v>
      </c>
      <c r="AG436" s="426">
        <v>0</v>
      </c>
    </row>
    <row r="437" spans="2:33" x14ac:dyDescent="0.35">
      <c r="B437" s="424">
        <v>6647</v>
      </c>
      <c r="C437" s="424" t="s">
        <v>620</v>
      </c>
      <c r="D437" s="426">
        <v>19</v>
      </c>
      <c r="E437" s="426">
        <v>36</v>
      </c>
      <c r="F437" s="426">
        <v>0</v>
      </c>
      <c r="G437" s="427">
        <v>36</v>
      </c>
      <c r="H437" s="426">
        <v>16</v>
      </c>
      <c r="I437" s="426">
        <v>0</v>
      </c>
      <c r="J437" s="427">
        <v>16</v>
      </c>
      <c r="K437" s="426">
        <v>285</v>
      </c>
      <c r="L437" s="426">
        <v>540</v>
      </c>
      <c r="M437" s="426">
        <v>0</v>
      </c>
      <c r="N437" s="427">
        <v>540</v>
      </c>
      <c r="O437" s="426">
        <v>225</v>
      </c>
      <c r="P437" s="426">
        <v>0</v>
      </c>
      <c r="Q437" s="427">
        <v>225</v>
      </c>
      <c r="R437" s="426">
        <v>10</v>
      </c>
      <c r="S437" s="426">
        <v>150</v>
      </c>
      <c r="T437" s="428">
        <v>60</v>
      </c>
      <c r="U437" s="426">
        <v>2</v>
      </c>
      <c r="V437" s="426">
        <v>30</v>
      </c>
      <c r="W437" s="428">
        <v>15</v>
      </c>
      <c r="X437" s="426">
        <v>4</v>
      </c>
      <c r="Y437" s="426">
        <v>60</v>
      </c>
      <c r="Z437" s="428">
        <v>15</v>
      </c>
      <c r="AA437" s="426">
        <v>9</v>
      </c>
      <c r="AB437" s="426">
        <v>135</v>
      </c>
      <c r="AC437" s="428">
        <v>0</v>
      </c>
      <c r="AD437" s="426">
        <v>9</v>
      </c>
      <c r="AE437" s="426">
        <v>135</v>
      </c>
      <c r="AF437" s="428">
        <v>0</v>
      </c>
      <c r="AG437" s="426">
        <v>3</v>
      </c>
    </row>
    <row r="438" spans="2:33" x14ac:dyDescent="0.35">
      <c r="B438" s="424">
        <v>6648</v>
      </c>
      <c r="C438" s="424" t="s">
        <v>621</v>
      </c>
      <c r="D438" s="426">
        <v>32</v>
      </c>
      <c r="E438" s="426">
        <v>26</v>
      </c>
      <c r="F438" s="426">
        <v>0</v>
      </c>
      <c r="G438" s="427">
        <v>26</v>
      </c>
      <c r="H438" s="426">
        <v>2</v>
      </c>
      <c r="I438" s="426">
        <v>0</v>
      </c>
      <c r="J438" s="427">
        <v>2</v>
      </c>
      <c r="K438" s="426">
        <v>472.5</v>
      </c>
      <c r="L438" s="426">
        <v>382.5</v>
      </c>
      <c r="M438" s="426">
        <v>0</v>
      </c>
      <c r="N438" s="427">
        <v>382.5</v>
      </c>
      <c r="O438" s="426">
        <v>22.5</v>
      </c>
      <c r="P438" s="426">
        <v>0</v>
      </c>
      <c r="Q438" s="427">
        <v>22.5</v>
      </c>
      <c r="R438" s="426">
        <v>4</v>
      </c>
      <c r="S438" s="426">
        <v>60</v>
      </c>
      <c r="T438" s="428">
        <v>0</v>
      </c>
      <c r="U438" s="426">
        <v>17</v>
      </c>
      <c r="V438" s="426">
        <v>255</v>
      </c>
      <c r="W438" s="428">
        <v>15</v>
      </c>
      <c r="X438" s="426">
        <v>2</v>
      </c>
      <c r="Y438" s="426">
        <v>30</v>
      </c>
      <c r="Z438" s="428">
        <v>0</v>
      </c>
      <c r="AA438" s="426">
        <v>12</v>
      </c>
      <c r="AB438" s="426">
        <v>180</v>
      </c>
      <c r="AC438" s="428">
        <v>0</v>
      </c>
      <c r="AD438" s="426">
        <v>0</v>
      </c>
      <c r="AE438" s="426">
        <v>0</v>
      </c>
      <c r="AF438" s="428">
        <v>0</v>
      </c>
      <c r="AG438" s="426">
        <v>0</v>
      </c>
    </row>
    <row r="439" spans="2:33" x14ac:dyDescent="0.35">
      <c r="B439" s="424">
        <v>6651</v>
      </c>
      <c r="C439" s="424" t="s">
        <v>622</v>
      </c>
      <c r="D439" s="426">
        <v>3</v>
      </c>
      <c r="E439" s="426">
        <v>5</v>
      </c>
      <c r="F439" s="426">
        <v>0</v>
      </c>
      <c r="G439" s="427">
        <v>5</v>
      </c>
      <c r="H439" s="426">
        <v>4</v>
      </c>
      <c r="I439" s="426">
        <v>0</v>
      </c>
      <c r="J439" s="427">
        <v>4</v>
      </c>
      <c r="K439" s="426">
        <v>45</v>
      </c>
      <c r="L439" s="426">
        <v>75</v>
      </c>
      <c r="M439" s="426">
        <v>0</v>
      </c>
      <c r="N439" s="427">
        <v>75</v>
      </c>
      <c r="O439" s="426">
        <v>60</v>
      </c>
      <c r="P439" s="426">
        <v>0</v>
      </c>
      <c r="Q439" s="427">
        <v>60</v>
      </c>
      <c r="R439" s="426">
        <v>1</v>
      </c>
      <c r="S439" s="426">
        <v>15</v>
      </c>
      <c r="T439" s="428">
        <v>0</v>
      </c>
      <c r="U439" s="426">
        <v>1</v>
      </c>
      <c r="V439" s="426">
        <v>15</v>
      </c>
      <c r="W439" s="428">
        <v>15</v>
      </c>
      <c r="X439" s="426">
        <v>0</v>
      </c>
      <c r="Y439" s="426">
        <v>0</v>
      </c>
      <c r="Z439" s="428">
        <v>0</v>
      </c>
      <c r="AA439" s="426">
        <v>0</v>
      </c>
      <c r="AB439" s="426">
        <v>0</v>
      </c>
      <c r="AC439" s="428">
        <v>0</v>
      </c>
      <c r="AD439" s="426">
        <v>0</v>
      </c>
      <c r="AE439" s="426">
        <v>0</v>
      </c>
      <c r="AF439" s="428">
        <v>0</v>
      </c>
      <c r="AG439" s="426">
        <v>1</v>
      </c>
    </row>
    <row r="440" spans="2:33" x14ac:dyDescent="0.35">
      <c r="B440" s="424">
        <v>6659</v>
      </c>
      <c r="C440" s="424" t="s">
        <v>623</v>
      </c>
      <c r="D440" s="426">
        <v>22</v>
      </c>
      <c r="E440" s="426">
        <v>16</v>
      </c>
      <c r="F440" s="426">
        <v>1</v>
      </c>
      <c r="G440" s="427">
        <v>17</v>
      </c>
      <c r="H440" s="426">
        <v>1</v>
      </c>
      <c r="I440" s="426">
        <v>0</v>
      </c>
      <c r="J440" s="427">
        <v>1</v>
      </c>
      <c r="K440" s="426">
        <v>330</v>
      </c>
      <c r="L440" s="426">
        <v>240</v>
      </c>
      <c r="M440" s="426">
        <v>15</v>
      </c>
      <c r="N440" s="427">
        <v>255</v>
      </c>
      <c r="O440" s="426">
        <v>15</v>
      </c>
      <c r="P440" s="426">
        <v>0</v>
      </c>
      <c r="Q440" s="427">
        <v>15</v>
      </c>
      <c r="R440" s="426">
        <v>0</v>
      </c>
      <c r="S440" s="426">
        <v>0</v>
      </c>
      <c r="T440" s="428">
        <v>0</v>
      </c>
      <c r="U440" s="426">
        <v>12</v>
      </c>
      <c r="V440" s="426">
        <v>180</v>
      </c>
      <c r="W440" s="428">
        <v>15</v>
      </c>
      <c r="X440" s="426">
        <v>4</v>
      </c>
      <c r="Y440" s="426">
        <v>60</v>
      </c>
      <c r="Z440" s="428">
        <v>0</v>
      </c>
      <c r="AA440" s="426">
        <v>4</v>
      </c>
      <c r="AB440" s="426">
        <v>60</v>
      </c>
      <c r="AC440" s="428">
        <v>0</v>
      </c>
      <c r="AD440" s="426">
        <v>1</v>
      </c>
      <c r="AE440" s="426">
        <v>15</v>
      </c>
      <c r="AF440" s="428">
        <v>0</v>
      </c>
      <c r="AG440" s="426">
        <v>2</v>
      </c>
    </row>
    <row r="441" spans="2:33" x14ac:dyDescent="0.35">
      <c r="B441" s="424">
        <v>6664</v>
      </c>
      <c r="C441" s="424" t="s">
        <v>624</v>
      </c>
      <c r="D441" s="426">
        <v>3</v>
      </c>
      <c r="E441" s="426">
        <v>25</v>
      </c>
      <c r="F441" s="426">
        <v>0</v>
      </c>
      <c r="G441" s="427">
        <v>25</v>
      </c>
      <c r="H441" s="426">
        <v>15</v>
      </c>
      <c r="I441" s="426">
        <v>0</v>
      </c>
      <c r="J441" s="427">
        <v>15</v>
      </c>
      <c r="K441" s="426">
        <v>45</v>
      </c>
      <c r="L441" s="426">
        <v>375</v>
      </c>
      <c r="M441" s="426">
        <v>0</v>
      </c>
      <c r="N441" s="427">
        <v>375</v>
      </c>
      <c r="O441" s="426">
        <v>225</v>
      </c>
      <c r="P441" s="426">
        <v>0</v>
      </c>
      <c r="Q441" s="427">
        <v>225</v>
      </c>
      <c r="R441" s="426">
        <v>9</v>
      </c>
      <c r="S441" s="426">
        <v>135</v>
      </c>
      <c r="T441" s="428">
        <v>45</v>
      </c>
      <c r="U441" s="426">
        <v>2</v>
      </c>
      <c r="V441" s="426">
        <v>30</v>
      </c>
      <c r="W441" s="428">
        <v>30</v>
      </c>
      <c r="X441" s="426">
        <v>5</v>
      </c>
      <c r="Y441" s="426">
        <v>75</v>
      </c>
      <c r="Z441" s="428">
        <v>60</v>
      </c>
      <c r="AA441" s="426">
        <v>0</v>
      </c>
      <c r="AB441" s="426">
        <v>0</v>
      </c>
      <c r="AC441" s="428">
        <v>0</v>
      </c>
      <c r="AD441" s="426">
        <v>0</v>
      </c>
      <c r="AE441" s="426">
        <v>0</v>
      </c>
      <c r="AF441" s="428">
        <v>0</v>
      </c>
      <c r="AG441" s="426">
        <v>0</v>
      </c>
    </row>
    <row r="442" spans="2:33" x14ac:dyDescent="0.35">
      <c r="B442" s="424">
        <v>6668</v>
      </c>
      <c r="C442" s="424" t="s">
        <v>819</v>
      </c>
      <c r="D442" s="426">
        <v>2</v>
      </c>
      <c r="E442" s="426">
        <v>1</v>
      </c>
      <c r="F442" s="426">
        <v>0</v>
      </c>
      <c r="G442" s="427">
        <v>1</v>
      </c>
      <c r="H442" s="426">
        <v>1</v>
      </c>
      <c r="I442" s="426">
        <v>0</v>
      </c>
      <c r="J442" s="427">
        <v>1</v>
      </c>
      <c r="K442" s="426">
        <v>30</v>
      </c>
      <c r="L442" s="426">
        <v>15</v>
      </c>
      <c r="M442" s="426">
        <v>0</v>
      </c>
      <c r="N442" s="427">
        <v>15</v>
      </c>
      <c r="O442" s="426">
        <v>15</v>
      </c>
      <c r="P442" s="426">
        <v>0</v>
      </c>
      <c r="Q442" s="427">
        <v>15</v>
      </c>
      <c r="R442" s="426">
        <v>0</v>
      </c>
      <c r="S442" s="426">
        <v>0</v>
      </c>
      <c r="T442" s="428">
        <v>0</v>
      </c>
      <c r="U442" s="426">
        <v>1</v>
      </c>
      <c r="V442" s="426">
        <v>15</v>
      </c>
      <c r="W442" s="428">
        <v>15</v>
      </c>
      <c r="X442" s="426">
        <v>0</v>
      </c>
      <c r="Y442" s="426">
        <v>0</v>
      </c>
      <c r="Z442" s="428">
        <v>0</v>
      </c>
      <c r="AA442" s="426">
        <v>0</v>
      </c>
      <c r="AB442" s="426">
        <v>0</v>
      </c>
      <c r="AC442" s="428">
        <v>0</v>
      </c>
      <c r="AD442" s="426">
        <v>0</v>
      </c>
      <c r="AE442" s="426">
        <v>0</v>
      </c>
      <c r="AF442" s="428">
        <v>0</v>
      </c>
      <c r="AG442" s="426">
        <v>0</v>
      </c>
    </row>
    <row r="443" spans="2:33" x14ac:dyDescent="0.35">
      <c r="B443" s="424">
        <v>6678</v>
      </c>
      <c r="C443" s="424" t="s">
        <v>625</v>
      </c>
      <c r="D443" s="426">
        <v>5</v>
      </c>
      <c r="E443" s="426">
        <v>20</v>
      </c>
      <c r="F443" s="426">
        <v>0</v>
      </c>
      <c r="G443" s="427">
        <v>20</v>
      </c>
      <c r="H443" s="426">
        <v>12</v>
      </c>
      <c r="I443" s="426">
        <v>0</v>
      </c>
      <c r="J443" s="427">
        <v>12</v>
      </c>
      <c r="K443" s="426">
        <v>75</v>
      </c>
      <c r="L443" s="426">
        <v>300</v>
      </c>
      <c r="M443" s="426">
        <v>0</v>
      </c>
      <c r="N443" s="427">
        <v>300</v>
      </c>
      <c r="O443" s="426">
        <v>175</v>
      </c>
      <c r="P443" s="426">
        <v>0</v>
      </c>
      <c r="Q443" s="427">
        <v>175</v>
      </c>
      <c r="R443" s="426">
        <v>0</v>
      </c>
      <c r="S443" s="426">
        <v>0</v>
      </c>
      <c r="T443" s="428">
        <v>0</v>
      </c>
      <c r="U443" s="426">
        <v>1</v>
      </c>
      <c r="V443" s="426">
        <v>15</v>
      </c>
      <c r="W443" s="428">
        <v>15</v>
      </c>
      <c r="X443" s="426">
        <v>0</v>
      </c>
      <c r="Y443" s="426">
        <v>0</v>
      </c>
      <c r="Z443" s="428">
        <v>0</v>
      </c>
      <c r="AA443" s="426">
        <v>0</v>
      </c>
      <c r="AB443" s="426">
        <v>0</v>
      </c>
      <c r="AC443" s="428">
        <v>0</v>
      </c>
      <c r="AD443" s="426">
        <v>0</v>
      </c>
      <c r="AE443" s="426">
        <v>0</v>
      </c>
      <c r="AF443" s="428">
        <v>0</v>
      </c>
      <c r="AG443" s="426">
        <v>2</v>
      </c>
    </row>
    <row r="444" spans="2:33" x14ac:dyDescent="0.35">
      <c r="B444" s="424">
        <v>6707</v>
      </c>
      <c r="C444" s="424" t="s">
        <v>626</v>
      </c>
      <c r="D444" s="426">
        <v>13</v>
      </c>
      <c r="E444" s="426">
        <v>14</v>
      </c>
      <c r="F444" s="426">
        <v>1</v>
      </c>
      <c r="G444" s="427">
        <v>15</v>
      </c>
      <c r="H444" s="426">
        <v>0</v>
      </c>
      <c r="I444" s="426">
        <v>0</v>
      </c>
      <c r="J444" s="427">
        <v>0</v>
      </c>
      <c r="K444" s="426">
        <v>195</v>
      </c>
      <c r="L444" s="426">
        <v>210</v>
      </c>
      <c r="M444" s="426">
        <v>15</v>
      </c>
      <c r="N444" s="427">
        <v>225</v>
      </c>
      <c r="O444" s="426">
        <v>0</v>
      </c>
      <c r="P444" s="426">
        <v>0</v>
      </c>
      <c r="Q444" s="427">
        <v>0</v>
      </c>
      <c r="R444" s="426">
        <v>1</v>
      </c>
      <c r="S444" s="426">
        <v>15</v>
      </c>
      <c r="T444" s="428">
        <v>0</v>
      </c>
      <c r="U444" s="426">
        <v>9</v>
      </c>
      <c r="V444" s="426">
        <v>135</v>
      </c>
      <c r="W444" s="428">
        <v>0</v>
      </c>
      <c r="X444" s="426">
        <v>5</v>
      </c>
      <c r="Y444" s="426">
        <v>75</v>
      </c>
      <c r="Z444" s="428">
        <v>0</v>
      </c>
      <c r="AA444" s="426">
        <v>3</v>
      </c>
      <c r="AB444" s="426">
        <v>45</v>
      </c>
      <c r="AC444" s="428">
        <v>0</v>
      </c>
      <c r="AD444" s="426">
        <v>0</v>
      </c>
      <c r="AE444" s="426">
        <v>0</v>
      </c>
      <c r="AF444" s="428">
        <v>0</v>
      </c>
      <c r="AG444" s="426">
        <v>0</v>
      </c>
    </row>
    <row r="445" spans="2:33" x14ac:dyDescent="0.35">
      <c r="B445" s="424">
        <v>6711</v>
      </c>
      <c r="C445" s="424" t="s">
        <v>627</v>
      </c>
      <c r="D445" s="426">
        <v>1</v>
      </c>
      <c r="E445" s="426">
        <v>18</v>
      </c>
      <c r="F445" s="426">
        <v>0</v>
      </c>
      <c r="G445" s="427">
        <v>18</v>
      </c>
      <c r="H445" s="426">
        <v>16</v>
      </c>
      <c r="I445" s="426">
        <v>0</v>
      </c>
      <c r="J445" s="427">
        <v>16</v>
      </c>
      <c r="K445" s="426">
        <v>15</v>
      </c>
      <c r="L445" s="426">
        <v>270</v>
      </c>
      <c r="M445" s="426">
        <v>0</v>
      </c>
      <c r="N445" s="427">
        <v>270</v>
      </c>
      <c r="O445" s="426">
        <v>230</v>
      </c>
      <c r="P445" s="426">
        <v>0</v>
      </c>
      <c r="Q445" s="427">
        <v>230</v>
      </c>
      <c r="R445" s="426">
        <v>2</v>
      </c>
      <c r="S445" s="426">
        <v>30</v>
      </c>
      <c r="T445" s="428">
        <v>15</v>
      </c>
      <c r="U445" s="426">
        <v>2</v>
      </c>
      <c r="V445" s="426">
        <v>30</v>
      </c>
      <c r="W445" s="428">
        <v>5</v>
      </c>
      <c r="X445" s="426">
        <v>0</v>
      </c>
      <c r="Y445" s="426">
        <v>0</v>
      </c>
      <c r="Z445" s="428">
        <v>0</v>
      </c>
      <c r="AA445" s="426">
        <v>0</v>
      </c>
      <c r="AB445" s="426">
        <v>0</v>
      </c>
      <c r="AC445" s="428">
        <v>0</v>
      </c>
      <c r="AD445" s="426">
        <v>0</v>
      </c>
      <c r="AE445" s="426">
        <v>0</v>
      </c>
      <c r="AF445" s="428">
        <v>0</v>
      </c>
      <c r="AG445" s="426">
        <v>0</v>
      </c>
    </row>
    <row r="446" spans="2:33" x14ac:dyDescent="0.35">
      <c r="B446" s="424">
        <v>6718</v>
      </c>
      <c r="C446" s="424" t="s">
        <v>628</v>
      </c>
      <c r="D446" s="426">
        <v>7</v>
      </c>
      <c r="E446" s="426">
        <v>5</v>
      </c>
      <c r="F446" s="426">
        <v>0</v>
      </c>
      <c r="G446" s="427">
        <v>5</v>
      </c>
      <c r="H446" s="426">
        <v>1</v>
      </c>
      <c r="I446" s="426">
        <v>0</v>
      </c>
      <c r="J446" s="427">
        <v>1</v>
      </c>
      <c r="K446" s="426">
        <v>105</v>
      </c>
      <c r="L446" s="426">
        <v>75</v>
      </c>
      <c r="M446" s="426">
        <v>0</v>
      </c>
      <c r="N446" s="427">
        <v>75</v>
      </c>
      <c r="O446" s="426">
        <v>15</v>
      </c>
      <c r="P446" s="426">
        <v>0</v>
      </c>
      <c r="Q446" s="427">
        <v>15</v>
      </c>
      <c r="R446" s="426">
        <v>0</v>
      </c>
      <c r="S446" s="426">
        <v>0</v>
      </c>
      <c r="T446" s="428">
        <v>0</v>
      </c>
      <c r="U446" s="426">
        <v>1</v>
      </c>
      <c r="V446" s="426">
        <v>15</v>
      </c>
      <c r="W446" s="428">
        <v>0</v>
      </c>
      <c r="X446" s="426">
        <v>1</v>
      </c>
      <c r="Y446" s="426">
        <v>15</v>
      </c>
      <c r="Z446" s="428">
        <v>0</v>
      </c>
      <c r="AA446" s="426">
        <v>0</v>
      </c>
      <c r="AB446" s="426">
        <v>0</v>
      </c>
      <c r="AC446" s="428">
        <v>0</v>
      </c>
      <c r="AD446" s="426">
        <v>0</v>
      </c>
      <c r="AE446" s="426">
        <v>0</v>
      </c>
      <c r="AF446" s="428">
        <v>0</v>
      </c>
      <c r="AG446" s="426">
        <v>0</v>
      </c>
    </row>
    <row r="447" spans="2:33" x14ac:dyDescent="0.35">
      <c r="B447" s="424">
        <v>6719</v>
      </c>
      <c r="C447" s="424" t="s">
        <v>629</v>
      </c>
      <c r="D447" s="426">
        <v>14</v>
      </c>
      <c r="E447" s="426">
        <v>25</v>
      </c>
      <c r="F447" s="426">
        <v>0</v>
      </c>
      <c r="G447" s="427">
        <v>25</v>
      </c>
      <c r="H447" s="426">
        <v>3</v>
      </c>
      <c r="I447" s="426">
        <v>0</v>
      </c>
      <c r="J447" s="427">
        <v>3</v>
      </c>
      <c r="K447" s="426">
        <v>210</v>
      </c>
      <c r="L447" s="426">
        <v>375</v>
      </c>
      <c r="M447" s="426">
        <v>0</v>
      </c>
      <c r="N447" s="427">
        <v>375</v>
      </c>
      <c r="O447" s="426">
        <v>45</v>
      </c>
      <c r="P447" s="426">
        <v>0</v>
      </c>
      <c r="Q447" s="427">
        <v>45</v>
      </c>
      <c r="R447" s="426">
        <v>9</v>
      </c>
      <c r="S447" s="426">
        <v>135</v>
      </c>
      <c r="T447" s="428">
        <v>0</v>
      </c>
      <c r="U447" s="426">
        <v>2</v>
      </c>
      <c r="V447" s="426">
        <v>30</v>
      </c>
      <c r="W447" s="428">
        <v>0</v>
      </c>
      <c r="X447" s="426">
        <v>8</v>
      </c>
      <c r="Y447" s="426">
        <v>120</v>
      </c>
      <c r="Z447" s="428">
        <v>0</v>
      </c>
      <c r="AA447" s="426">
        <v>10</v>
      </c>
      <c r="AB447" s="426">
        <v>150</v>
      </c>
      <c r="AC447" s="428">
        <v>0</v>
      </c>
      <c r="AD447" s="426">
        <v>10</v>
      </c>
      <c r="AE447" s="426">
        <v>150</v>
      </c>
      <c r="AF447" s="428">
        <v>0</v>
      </c>
      <c r="AG447" s="426">
        <v>0</v>
      </c>
    </row>
    <row r="448" spans="2:33" x14ac:dyDescent="0.35">
      <c r="B448" s="424">
        <v>6726</v>
      </c>
      <c r="C448" s="424" t="s">
        <v>800</v>
      </c>
      <c r="D448" s="426">
        <v>2</v>
      </c>
      <c r="E448" s="426">
        <v>0</v>
      </c>
      <c r="F448" s="426">
        <v>0</v>
      </c>
      <c r="G448" s="427">
        <v>0</v>
      </c>
      <c r="H448" s="426">
        <v>0</v>
      </c>
      <c r="I448" s="426">
        <v>0</v>
      </c>
      <c r="J448" s="427">
        <v>0</v>
      </c>
      <c r="K448" s="426">
        <v>30</v>
      </c>
      <c r="L448" s="426">
        <v>0</v>
      </c>
      <c r="M448" s="426">
        <v>0</v>
      </c>
      <c r="N448" s="427">
        <v>0</v>
      </c>
      <c r="O448" s="426">
        <v>0</v>
      </c>
      <c r="P448" s="426">
        <v>0</v>
      </c>
      <c r="Q448" s="427">
        <v>0</v>
      </c>
      <c r="R448" s="426">
        <v>0</v>
      </c>
      <c r="S448" s="426">
        <v>0</v>
      </c>
      <c r="T448" s="428">
        <v>0</v>
      </c>
      <c r="U448" s="426">
        <v>0</v>
      </c>
      <c r="V448" s="426">
        <v>0</v>
      </c>
      <c r="W448" s="428">
        <v>0</v>
      </c>
      <c r="X448" s="426">
        <v>0</v>
      </c>
      <c r="Y448" s="426">
        <v>0</v>
      </c>
      <c r="Z448" s="428">
        <v>0</v>
      </c>
      <c r="AA448" s="426">
        <v>0</v>
      </c>
      <c r="AB448" s="426">
        <v>0</v>
      </c>
      <c r="AC448" s="428">
        <v>0</v>
      </c>
      <c r="AD448" s="426">
        <v>0</v>
      </c>
      <c r="AE448" s="426">
        <v>0</v>
      </c>
      <c r="AF448" s="428">
        <v>0</v>
      </c>
      <c r="AG448" s="426">
        <v>0</v>
      </c>
    </row>
    <row r="449" spans="2:33" x14ac:dyDescent="0.35">
      <c r="B449" s="424">
        <v>6747</v>
      </c>
      <c r="C449" s="424" t="s">
        <v>1221</v>
      </c>
      <c r="D449" s="426">
        <v>0</v>
      </c>
      <c r="E449" s="426">
        <v>2</v>
      </c>
      <c r="F449" s="426">
        <v>0</v>
      </c>
      <c r="G449" s="427">
        <v>2</v>
      </c>
      <c r="H449" s="426">
        <v>2</v>
      </c>
      <c r="I449" s="426">
        <v>0</v>
      </c>
      <c r="J449" s="427">
        <v>2</v>
      </c>
      <c r="K449" s="426">
        <v>0</v>
      </c>
      <c r="L449" s="426">
        <v>30</v>
      </c>
      <c r="M449" s="426">
        <v>0</v>
      </c>
      <c r="N449" s="427">
        <v>30</v>
      </c>
      <c r="O449" s="426">
        <v>30</v>
      </c>
      <c r="P449" s="426">
        <v>0</v>
      </c>
      <c r="Q449" s="427">
        <v>30</v>
      </c>
      <c r="R449" s="426">
        <v>0</v>
      </c>
      <c r="S449" s="426">
        <v>0</v>
      </c>
      <c r="T449" s="428">
        <v>0</v>
      </c>
      <c r="U449" s="426">
        <v>0</v>
      </c>
      <c r="V449" s="426">
        <v>0</v>
      </c>
      <c r="W449" s="428">
        <v>0</v>
      </c>
      <c r="X449" s="426">
        <v>0</v>
      </c>
      <c r="Y449" s="426">
        <v>0</v>
      </c>
      <c r="Z449" s="428">
        <v>0</v>
      </c>
      <c r="AA449" s="426">
        <v>0</v>
      </c>
      <c r="AB449" s="426">
        <v>0</v>
      </c>
      <c r="AC449" s="428">
        <v>0</v>
      </c>
      <c r="AD449" s="426">
        <v>0</v>
      </c>
      <c r="AE449" s="426">
        <v>0</v>
      </c>
      <c r="AF449" s="428">
        <v>0</v>
      </c>
      <c r="AG449" s="426">
        <v>0</v>
      </c>
    </row>
    <row r="450" spans="2:33" x14ac:dyDescent="0.35">
      <c r="B450" s="424">
        <v>6779</v>
      </c>
      <c r="C450" s="424" t="s">
        <v>631</v>
      </c>
      <c r="D450" s="426">
        <v>2</v>
      </c>
      <c r="E450" s="426">
        <v>52</v>
      </c>
      <c r="F450" s="426">
        <v>0</v>
      </c>
      <c r="G450" s="427">
        <v>52</v>
      </c>
      <c r="H450" s="426">
        <v>42</v>
      </c>
      <c r="I450" s="426">
        <v>0</v>
      </c>
      <c r="J450" s="427">
        <v>42</v>
      </c>
      <c r="K450" s="426">
        <v>30</v>
      </c>
      <c r="L450" s="426">
        <v>731.75</v>
      </c>
      <c r="M450" s="426">
        <v>0</v>
      </c>
      <c r="N450" s="427">
        <v>731.75</v>
      </c>
      <c r="O450" s="426">
        <v>616</v>
      </c>
      <c r="P450" s="426">
        <v>0</v>
      </c>
      <c r="Q450" s="427">
        <v>616</v>
      </c>
      <c r="R450" s="426">
        <v>0</v>
      </c>
      <c r="S450" s="426">
        <v>0</v>
      </c>
      <c r="T450" s="428">
        <v>0</v>
      </c>
      <c r="U450" s="426">
        <v>0</v>
      </c>
      <c r="V450" s="426">
        <v>0</v>
      </c>
      <c r="W450" s="428">
        <v>0</v>
      </c>
      <c r="X450" s="426">
        <v>1</v>
      </c>
      <c r="Y450" s="426">
        <v>8.75</v>
      </c>
      <c r="Z450" s="428">
        <v>15</v>
      </c>
      <c r="AA450" s="426">
        <v>1</v>
      </c>
      <c r="AB450" s="426">
        <v>15</v>
      </c>
      <c r="AC450" s="428">
        <v>0</v>
      </c>
      <c r="AD450" s="426">
        <v>0</v>
      </c>
      <c r="AE450" s="426">
        <v>0</v>
      </c>
      <c r="AF450" s="428">
        <v>0</v>
      </c>
      <c r="AG450" s="426">
        <v>0</v>
      </c>
    </row>
    <row r="451" spans="2:33" x14ac:dyDescent="0.35">
      <c r="B451" s="424">
        <v>6785</v>
      </c>
      <c r="C451" s="424" t="s">
        <v>632</v>
      </c>
      <c r="D451" s="426">
        <v>3</v>
      </c>
      <c r="E451" s="426">
        <v>7</v>
      </c>
      <c r="F451" s="426">
        <v>0</v>
      </c>
      <c r="G451" s="427">
        <v>7</v>
      </c>
      <c r="H451" s="426">
        <v>1</v>
      </c>
      <c r="I451" s="426">
        <v>0</v>
      </c>
      <c r="J451" s="427">
        <v>1</v>
      </c>
      <c r="K451" s="426">
        <v>45</v>
      </c>
      <c r="L451" s="426">
        <v>105</v>
      </c>
      <c r="M451" s="426">
        <v>0</v>
      </c>
      <c r="N451" s="427">
        <v>105</v>
      </c>
      <c r="O451" s="426">
        <v>15</v>
      </c>
      <c r="P451" s="426">
        <v>0</v>
      </c>
      <c r="Q451" s="427">
        <v>15</v>
      </c>
      <c r="R451" s="426">
        <v>2</v>
      </c>
      <c r="S451" s="426">
        <v>30</v>
      </c>
      <c r="T451" s="428">
        <v>0</v>
      </c>
      <c r="U451" s="426">
        <v>2</v>
      </c>
      <c r="V451" s="426">
        <v>30</v>
      </c>
      <c r="W451" s="428">
        <v>0</v>
      </c>
      <c r="X451" s="426">
        <v>1</v>
      </c>
      <c r="Y451" s="426">
        <v>15</v>
      </c>
      <c r="Z451" s="428">
        <v>15</v>
      </c>
      <c r="AA451" s="426">
        <v>2</v>
      </c>
      <c r="AB451" s="426">
        <v>30</v>
      </c>
      <c r="AC451" s="428">
        <v>15</v>
      </c>
      <c r="AD451" s="426">
        <v>2</v>
      </c>
      <c r="AE451" s="426">
        <v>30</v>
      </c>
      <c r="AF451" s="428">
        <v>15</v>
      </c>
      <c r="AG451" s="426">
        <v>1</v>
      </c>
    </row>
    <row r="452" spans="2:33" x14ac:dyDescent="0.35">
      <c r="B452" s="424">
        <v>6807</v>
      </c>
      <c r="C452" s="424" t="s">
        <v>634</v>
      </c>
      <c r="D452" s="426">
        <v>6</v>
      </c>
      <c r="E452" s="426">
        <v>4</v>
      </c>
      <c r="F452" s="426">
        <v>0</v>
      </c>
      <c r="G452" s="427">
        <v>4</v>
      </c>
      <c r="H452" s="426">
        <v>0</v>
      </c>
      <c r="I452" s="426">
        <v>0</v>
      </c>
      <c r="J452" s="427">
        <v>0</v>
      </c>
      <c r="K452" s="426">
        <v>90</v>
      </c>
      <c r="L452" s="426">
        <v>60</v>
      </c>
      <c r="M452" s="426">
        <v>0</v>
      </c>
      <c r="N452" s="427">
        <v>60</v>
      </c>
      <c r="O452" s="426">
        <v>0</v>
      </c>
      <c r="P452" s="426">
        <v>0</v>
      </c>
      <c r="Q452" s="427">
        <v>0</v>
      </c>
      <c r="R452" s="426">
        <v>4</v>
      </c>
      <c r="S452" s="426">
        <v>60</v>
      </c>
      <c r="T452" s="428">
        <v>0</v>
      </c>
      <c r="U452" s="426">
        <v>0</v>
      </c>
      <c r="V452" s="426">
        <v>0</v>
      </c>
      <c r="W452" s="428">
        <v>0</v>
      </c>
      <c r="X452" s="426">
        <v>0</v>
      </c>
      <c r="Y452" s="426">
        <v>0</v>
      </c>
      <c r="Z452" s="428">
        <v>0</v>
      </c>
      <c r="AA452" s="426">
        <v>1</v>
      </c>
      <c r="AB452" s="426">
        <v>15</v>
      </c>
      <c r="AC452" s="428">
        <v>0</v>
      </c>
      <c r="AD452" s="426">
        <v>1</v>
      </c>
      <c r="AE452" s="426">
        <v>15</v>
      </c>
      <c r="AF452" s="428">
        <v>0</v>
      </c>
      <c r="AG452" s="426">
        <v>0</v>
      </c>
    </row>
    <row r="453" spans="2:33" x14ac:dyDescent="0.35">
      <c r="B453" s="424">
        <v>6808</v>
      </c>
      <c r="C453" s="424" t="s">
        <v>635</v>
      </c>
      <c r="D453" s="426">
        <v>7</v>
      </c>
      <c r="E453" s="426">
        <v>15</v>
      </c>
      <c r="F453" s="426">
        <v>0</v>
      </c>
      <c r="G453" s="427">
        <v>15</v>
      </c>
      <c r="H453" s="426">
        <v>2</v>
      </c>
      <c r="I453" s="426">
        <v>0</v>
      </c>
      <c r="J453" s="427">
        <v>2</v>
      </c>
      <c r="K453" s="426">
        <v>105</v>
      </c>
      <c r="L453" s="426">
        <v>225</v>
      </c>
      <c r="M453" s="426">
        <v>0</v>
      </c>
      <c r="N453" s="427">
        <v>225</v>
      </c>
      <c r="O453" s="426">
        <v>30</v>
      </c>
      <c r="P453" s="426">
        <v>0</v>
      </c>
      <c r="Q453" s="427">
        <v>30</v>
      </c>
      <c r="R453" s="426">
        <v>9</v>
      </c>
      <c r="S453" s="426">
        <v>135</v>
      </c>
      <c r="T453" s="428">
        <v>15</v>
      </c>
      <c r="U453" s="426">
        <v>4</v>
      </c>
      <c r="V453" s="426">
        <v>60</v>
      </c>
      <c r="W453" s="428">
        <v>15</v>
      </c>
      <c r="X453" s="426">
        <v>1</v>
      </c>
      <c r="Y453" s="426">
        <v>15</v>
      </c>
      <c r="Z453" s="428">
        <v>0</v>
      </c>
      <c r="AA453" s="426">
        <v>0</v>
      </c>
      <c r="AB453" s="426">
        <v>0</v>
      </c>
      <c r="AC453" s="428">
        <v>0</v>
      </c>
      <c r="AD453" s="426">
        <v>0</v>
      </c>
      <c r="AE453" s="426">
        <v>0</v>
      </c>
      <c r="AF453" s="428">
        <v>0</v>
      </c>
      <c r="AG453" s="426">
        <v>0</v>
      </c>
    </row>
    <row r="454" spans="2:33" x14ac:dyDescent="0.35">
      <c r="B454" s="424">
        <v>6817</v>
      </c>
      <c r="C454" s="424" t="s">
        <v>636</v>
      </c>
      <c r="D454" s="426">
        <v>18</v>
      </c>
      <c r="E454" s="426">
        <v>18</v>
      </c>
      <c r="F454" s="426">
        <v>0</v>
      </c>
      <c r="G454" s="427">
        <v>18</v>
      </c>
      <c r="H454" s="426">
        <v>5</v>
      </c>
      <c r="I454" s="426">
        <v>0</v>
      </c>
      <c r="J454" s="427">
        <v>5</v>
      </c>
      <c r="K454" s="426">
        <v>270</v>
      </c>
      <c r="L454" s="426">
        <v>270</v>
      </c>
      <c r="M454" s="426">
        <v>0</v>
      </c>
      <c r="N454" s="427">
        <v>270</v>
      </c>
      <c r="O454" s="426">
        <v>64.62</v>
      </c>
      <c r="P454" s="426">
        <v>0</v>
      </c>
      <c r="Q454" s="427">
        <v>64.62</v>
      </c>
      <c r="R454" s="426">
        <v>4</v>
      </c>
      <c r="S454" s="426">
        <v>60</v>
      </c>
      <c r="T454" s="428">
        <v>30</v>
      </c>
      <c r="U454" s="426">
        <v>8</v>
      </c>
      <c r="V454" s="426">
        <v>120</v>
      </c>
      <c r="W454" s="428">
        <v>15</v>
      </c>
      <c r="X454" s="426">
        <v>4</v>
      </c>
      <c r="Y454" s="426">
        <v>60</v>
      </c>
      <c r="Z454" s="428">
        <v>19.62</v>
      </c>
      <c r="AA454" s="426">
        <v>7</v>
      </c>
      <c r="AB454" s="426">
        <v>105</v>
      </c>
      <c r="AC454" s="428">
        <v>0</v>
      </c>
      <c r="AD454" s="426">
        <v>5</v>
      </c>
      <c r="AE454" s="426">
        <v>75</v>
      </c>
      <c r="AF454" s="428">
        <v>0</v>
      </c>
      <c r="AG454" s="426">
        <v>0</v>
      </c>
    </row>
    <row r="455" spans="2:33" x14ac:dyDescent="0.35">
      <c r="B455" s="424">
        <v>6830</v>
      </c>
      <c r="C455" s="424" t="s">
        <v>637</v>
      </c>
      <c r="D455" s="426">
        <v>15</v>
      </c>
      <c r="E455" s="426">
        <v>26</v>
      </c>
      <c r="F455" s="426">
        <v>1</v>
      </c>
      <c r="G455" s="427">
        <v>27</v>
      </c>
      <c r="H455" s="426">
        <v>2</v>
      </c>
      <c r="I455" s="426">
        <v>0</v>
      </c>
      <c r="J455" s="427">
        <v>2</v>
      </c>
      <c r="K455" s="426">
        <v>225</v>
      </c>
      <c r="L455" s="426">
        <v>390</v>
      </c>
      <c r="M455" s="426">
        <v>15</v>
      </c>
      <c r="N455" s="427">
        <v>405</v>
      </c>
      <c r="O455" s="426">
        <v>30</v>
      </c>
      <c r="P455" s="426">
        <v>0</v>
      </c>
      <c r="Q455" s="427">
        <v>30</v>
      </c>
      <c r="R455" s="426">
        <v>4</v>
      </c>
      <c r="S455" s="426">
        <v>60</v>
      </c>
      <c r="T455" s="428">
        <v>0</v>
      </c>
      <c r="U455" s="426">
        <v>2</v>
      </c>
      <c r="V455" s="426">
        <v>30</v>
      </c>
      <c r="W455" s="428">
        <v>15</v>
      </c>
      <c r="X455" s="426">
        <v>16</v>
      </c>
      <c r="Y455" s="426">
        <v>240</v>
      </c>
      <c r="Z455" s="428">
        <v>15</v>
      </c>
      <c r="AA455" s="426">
        <v>0</v>
      </c>
      <c r="AB455" s="426">
        <v>0</v>
      </c>
      <c r="AC455" s="428">
        <v>0</v>
      </c>
      <c r="AD455" s="426">
        <v>0</v>
      </c>
      <c r="AE455" s="426">
        <v>0</v>
      </c>
      <c r="AF455" s="428">
        <v>0</v>
      </c>
      <c r="AG455" s="426">
        <v>0</v>
      </c>
    </row>
    <row r="456" spans="2:33" x14ac:dyDescent="0.35">
      <c r="B456" s="424">
        <v>6833</v>
      </c>
      <c r="C456" s="424" t="s">
        <v>638</v>
      </c>
      <c r="D456" s="426">
        <v>11</v>
      </c>
      <c r="E456" s="426">
        <v>21</v>
      </c>
      <c r="F456" s="426">
        <v>0</v>
      </c>
      <c r="G456" s="427">
        <v>21</v>
      </c>
      <c r="H456" s="426">
        <v>3</v>
      </c>
      <c r="I456" s="426">
        <v>0</v>
      </c>
      <c r="J456" s="427">
        <v>3</v>
      </c>
      <c r="K456" s="426">
        <v>165</v>
      </c>
      <c r="L456" s="426">
        <v>315</v>
      </c>
      <c r="M456" s="426">
        <v>0</v>
      </c>
      <c r="N456" s="427">
        <v>315</v>
      </c>
      <c r="O456" s="426">
        <v>45</v>
      </c>
      <c r="P456" s="426">
        <v>0</v>
      </c>
      <c r="Q456" s="427">
        <v>45</v>
      </c>
      <c r="R456" s="426">
        <v>4</v>
      </c>
      <c r="S456" s="426">
        <v>60</v>
      </c>
      <c r="T456" s="428">
        <v>15</v>
      </c>
      <c r="U456" s="426">
        <v>7</v>
      </c>
      <c r="V456" s="426">
        <v>105</v>
      </c>
      <c r="W456" s="428">
        <v>15</v>
      </c>
      <c r="X456" s="426">
        <v>6</v>
      </c>
      <c r="Y456" s="426">
        <v>90</v>
      </c>
      <c r="Z456" s="428">
        <v>15</v>
      </c>
      <c r="AA456" s="426">
        <v>3</v>
      </c>
      <c r="AB456" s="426">
        <v>45</v>
      </c>
      <c r="AC456" s="428">
        <v>0</v>
      </c>
      <c r="AD456" s="426">
        <v>0</v>
      </c>
      <c r="AE456" s="426">
        <v>0</v>
      </c>
      <c r="AF456" s="428">
        <v>0</v>
      </c>
      <c r="AG456" s="426">
        <v>0</v>
      </c>
    </row>
    <row r="457" spans="2:33" x14ac:dyDescent="0.35">
      <c r="B457" s="424">
        <v>6850</v>
      </c>
      <c r="C457" s="424" t="s">
        <v>639</v>
      </c>
      <c r="D457" s="426">
        <v>13</v>
      </c>
      <c r="E457" s="426">
        <v>39</v>
      </c>
      <c r="F457" s="426">
        <v>2</v>
      </c>
      <c r="G457" s="427">
        <v>41</v>
      </c>
      <c r="H457" s="426">
        <v>23</v>
      </c>
      <c r="I457" s="426">
        <v>1</v>
      </c>
      <c r="J457" s="427">
        <v>24</v>
      </c>
      <c r="K457" s="426">
        <v>195</v>
      </c>
      <c r="L457" s="426">
        <v>570</v>
      </c>
      <c r="M457" s="426">
        <v>30</v>
      </c>
      <c r="N457" s="427">
        <v>600</v>
      </c>
      <c r="O457" s="426">
        <v>345</v>
      </c>
      <c r="P457" s="426">
        <v>15</v>
      </c>
      <c r="Q457" s="427">
        <v>360</v>
      </c>
      <c r="R457" s="426">
        <v>5</v>
      </c>
      <c r="S457" s="426">
        <v>75</v>
      </c>
      <c r="T457" s="428">
        <v>15</v>
      </c>
      <c r="U457" s="426">
        <v>6</v>
      </c>
      <c r="V457" s="426">
        <v>90</v>
      </c>
      <c r="W457" s="428">
        <v>15</v>
      </c>
      <c r="X457" s="426">
        <v>6</v>
      </c>
      <c r="Y457" s="426">
        <v>90</v>
      </c>
      <c r="Z457" s="428">
        <v>75</v>
      </c>
      <c r="AA457" s="426">
        <v>5</v>
      </c>
      <c r="AB457" s="426">
        <v>75</v>
      </c>
      <c r="AC457" s="428">
        <v>0</v>
      </c>
      <c r="AD457" s="426">
        <v>3</v>
      </c>
      <c r="AE457" s="426">
        <v>45</v>
      </c>
      <c r="AF457" s="428">
        <v>0</v>
      </c>
      <c r="AG457" s="426">
        <v>0</v>
      </c>
    </row>
    <row r="458" spans="2:33" x14ac:dyDescent="0.35">
      <c r="B458" s="424">
        <v>6861</v>
      </c>
      <c r="C458" s="424" t="s">
        <v>640</v>
      </c>
      <c r="D458" s="426">
        <v>1</v>
      </c>
      <c r="E458" s="426">
        <v>1</v>
      </c>
      <c r="F458" s="426">
        <v>0</v>
      </c>
      <c r="G458" s="427">
        <v>1</v>
      </c>
      <c r="H458" s="426">
        <v>1</v>
      </c>
      <c r="I458" s="426">
        <v>0</v>
      </c>
      <c r="J458" s="427">
        <v>1</v>
      </c>
      <c r="K458" s="426">
        <v>15</v>
      </c>
      <c r="L458" s="426">
        <v>15</v>
      </c>
      <c r="M458" s="426">
        <v>0</v>
      </c>
      <c r="N458" s="427">
        <v>15</v>
      </c>
      <c r="O458" s="426">
        <v>15</v>
      </c>
      <c r="P458" s="426">
        <v>0</v>
      </c>
      <c r="Q458" s="427">
        <v>15</v>
      </c>
      <c r="R458" s="426">
        <v>0</v>
      </c>
      <c r="S458" s="426">
        <v>0</v>
      </c>
      <c r="T458" s="428">
        <v>0</v>
      </c>
      <c r="U458" s="426">
        <v>0</v>
      </c>
      <c r="V458" s="426">
        <v>0</v>
      </c>
      <c r="W458" s="428">
        <v>0</v>
      </c>
      <c r="X458" s="426">
        <v>0</v>
      </c>
      <c r="Y458" s="426">
        <v>0</v>
      </c>
      <c r="Z458" s="428">
        <v>0</v>
      </c>
      <c r="AA458" s="426">
        <v>0</v>
      </c>
      <c r="AB458" s="426">
        <v>0</v>
      </c>
      <c r="AC458" s="428">
        <v>0</v>
      </c>
      <c r="AD458" s="426">
        <v>0</v>
      </c>
      <c r="AE458" s="426">
        <v>0</v>
      </c>
      <c r="AF458" s="428">
        <v>0</v>
      </c>
      <c r="AG458" s="426">
        <v>0</v>
      </c>
    </row>
    <row r="459" spans="2:33" x14ac:dyDescent="0.35">
      <c r="B459" s="424">
        <v>6887</v>
      </c>
      <c r="C459" s="424" t="s">
        <v>641</v>
      </c>
      <c r="D459" s="426">
        <v>4</v>
      </c>
      <c r="E459" s="426">
        <v>12</v>
      </c>
      <c r="F459" s="426">
        <v>1</v>
      </c>
      <c r="G459" s="427">
        <v>13</v>
      </c>
      <c r="H459" s="426">
        <v>6</v>
      </c>
      <c r="I459" s="426">
        <v>1</v>
      </c>
      <c r="J459" s="427">
        <v>7</v>
      </c>
      <c r="K459" s="426">
        <v>60</v>
      </c>
      <c r="L459" s="426">
        <v>180</v>
      </c>
      <c r="M459" s="426">
        <v>15</v>
      </c>
      <c r="N459" s="427">
        <v>195</v>
      </c>
      <c r="O459" s="426">
        <v>90</v>
      </c>
      <c r="P459" s="426">
        <v>15</v>
      </c>
      <c r="Q459" s="427">
        <v>105</v>
      </c>
      <c r="R459" s="426">
        <v>0</v>
      </c>
      <c r="S459" s="426">
        <v>0</v>
      </c>
      <c r="T459" s="428">
        <v>0</v>
      </c>
      <c r="U459" s="426">
        <v>0</v>
      </c>
      <c r="V459" s="426">
        <v>0</v>
      </c>
      <c r="W459" s="428">
        <v>0</v>
      </c>
      <c r="X459" s="426">
        <v>0</v>
      </c>
      <c r="Y459" s="426">
        <v>0</v>
      </c>
      <c r="Z459" s="428">
        <v>0</v>
      </c>
      <c r="AA459" s="426">
        <v>0</v>
      </c>
      <c r="AB459" s="426">
        <v>0</v>
      </c>
      <c r="AC459" s="428">
        <v>0</v>
      </c>
      <c r="AD459" s="426">
        <v>0</v>
      </c>
      <c r="AE459" s="426">
        <v>0</v>
      </c>
      <c r="AF459" s="428">
        <v>0</v>
      </c>
      <c r="AG459" s="426">
        <v>1</v>
      </c>
    </row>
    <row r="460" spans="2:33" x14ac:dyDescent="0.35">
      <c r="B460" s="424">
        <v>6909</v>
      </c>
      <c r="C460" s="424" t="s">
        <v>643</v>
      </c>
      <c r="D460" s="426">
        <v>19</v>
      </c>
      <c r="E460" s="426">
        <v>18</v>
      </c>
      <c r="F460" s="426">
        <v>0</v>
      </c>
      <c r="G460" s="427">
        <v>18</v>
      </c>
      <c r="H460" s="426">
        <v>4</v>
      </c>
      <c r="I460" s="426">
        <v>0</v>
      </c>
      <c r="J460" s="427">
        <v>4</v>
      </c>
      <c r="K460" s="426">
        <v>285</v>
      </c>
      <c r="L460" s="426">
        <v>255</v>
      </c>
      <c r="M460" s="426">
        <v>0</v>
      </c>
      <c r="N460" s="427">
        <v>255</v>
      </c>
      <c r="O460" s="426">
        <v>60</v>
      </c>
      <c r="P460" s="426">
        <v>0</v>
      </c>
      <c r="Q460" s="427">
        <v>60</v>
      </c>
      <c r="R460" s="426">
        <v>10</v>
      </c>
      <c r="S460" s="426">
        <v>135</v>
      </c>
      <c r="T460" s="428">
        <v>15</v>
      </c>
      <c r="U460" s="426">
        <v>3</v>
      </c>
      <c r="V460" s="426">
        <v>45</v>
      </c>
      <c r="W460" s="428">
        <v>15</v>
      </c>
      <c r="X460" s="426">
        <v>5</v>
      </c>
      <c r="Y460" s="426">
        <v>75</v>
      </c>
      <c r="Z460" s="428">
        <v>30</v>
      </c>
      <c r="AA460" s="426">
        <v>6</v>
      </c>
      <c r="AB460" s="426">
        <v>90</v>
      </c>
      <c r="AC460" s="428">
        <v>0</v>
      </c>
      <c r="AD460" s="426">
        <v>6</v>
      </c>
      <c r="AE460" s="426">
        <v>90</v>
      </c>
      <c r="AF460" s="428">
        <v>0</v>
      </c>
      <c r="AG460" s="426">
        <v>0</v>
      </c>
    </row>
    <row r="461" spans="2:33" x14ac:dyDescent="0.35">
      <c r="B461" s="424">
        <v>6918</v>
      </c>
      <c r="C461" s="424" t="s">
        <v>644</v>
      </c>
      <c r="D461" s="426">
        <v>0</v>
      </c>
      <c r="E461" s="426">
        <v>1</v>
      </c>
      <c r="F461" s="426">
        <v>0</v>
      </c>
      <c r="G461" s="427">
        <v>1</v>
      </c>
      <c r="H461" s="426">
        <v>0</v>
      </c>
      <c r="I461" s="426">
        <v>0</v>
      </c>
      <c r="J461" s="427">
        <v>0</v>
      </c>
      <c r="K461" s="426">
        <v>0</v>
      </c>
      <c r="L461" s="426">
        <v>15</v>
      </c>
      <c r="M461" s="426">
        <v>0</v>
      </c>
      <c r="N461" s="427">
        <v>15</v>
      </c>
      <c r="O461" s="426">
        <v>0</v>
      </c>
      <c r="P461" s="426">
        <v>0</v>
      </c>
      <c r="Q461" s="427">
        <v>0</v>
      </c>
      <c r="R461" s="426">
        <v>0</v>
      </c>
      <c r="S461" s="426">
        <v>0</v>
      </c>
      <c r="T461" s="428">
        <v>0</v>
      </c>
      <c r="U461" s="426">
        <v>1</v>
      </c>
      <c r="V461" s="426">
        <v>15</v>
      </c>
      <c r="W461" s="428">
        <v>0</v>
      </c>
      <c r="X461" s="426">
        <v>0</v>
      </c>
      <c r="Y461" s="426">
        <v>0</v>
      </c>
      <c r="Z461" s="428">
        <v>0</v>
      </c>
      <c r="AA461" s="426">
        <v>0</v>
      </c>
      <c r="AB461" s="426">
        <v>0</v>
      </c>
      <c r="AC461" s="428">
        <v>0</v>
      </c>
      <c r="AD461" s="426">
        <v>0</v>
      </c>
      <c r="AE461" s="426">
        <v>0</v>
      </c>
      <c r="AF461" s="428">
        <v>0</v>
      </c>
      <c r="AG461" s="426">
        <v>0</v>
      </c>
    </row>
    <row r="462" spans="2:33" x14ac:dyDescent="0.35">
      <c r="B462" s="424">
        <v>6925</v>
      </c>
      <c r="C462" s="424" t="s">
        <v>645</v>
      </c>
      <c r="D462" s="426">
        <v>1</v>
      </c>
      <c r="E462" s="426">
        <v>0</v>
      </c>
      <c r="F462" s="426">
        <v>0</v>
      </c>
      <c r="G462" s="427">
        <v>0</v>
      </c>
      <c r="H462" s="426">
        <v>0</v>
      </c>
      <c r="I462" s="426">
        <v>0</v>
      </c>
      <c r="J462" s="427">
        <v>0</v>
      </c>
      <c r="K462" s="426">
        <v>15</v>
      </c>
      <c r="L462" s="426">
        <v>0</v>
      </c>
      <c r="M462" s="426">
        <v>0</v>
      </c>
      <c r="N462" s="427">
        <v>0</v>
      </c>
      <c r="O462" s="426">
        <v>0</v>
      </c>
      <c r="P462" s="426">
        <v>0</v>
      </c>
      <c r="Q462" s="427">
        <v>0</v>
      </c>
      <c r="R462" s="426">
        <v>0</v>
      </c>
      <c r="S462" s="426">
        <v>0</v>
      </c>
      <c r="T462" s="428">
        <v>0</v>
      </c>
      <c r="U462" s="426">
        <v>0</v>
      </c>
      <c r="V462" s="426">
        <v>0</v>
      </c>
      <c r="W462" s="428">
        <v>0</v>
      </c>
      <c r="X462" s="426">
        <v>0</v>
      </c>
      <c r="Y462" s="426">
        <v>0</v>
      </c>
      <c r="Z462" s="428">
        <v>0</v>
      </c>
      <c r="AA462" s="426">
        <v>0</v>
      </c>
      <c r="AB462" s="426">
        <v>0</v>
      </c>
      <c r="AC462" s="428">
        <v>0</v>
      </c>
      <c r="AD462" s="426">
        <v>0</v>
      </c>
      <c r="AE462" s="426">
        <v>0</v>
      </c>
      <c r="AF462" s="428">
        <v>0</v>
      </c>
      <c r="AG462" s="426">
        <v>0</v>
      </c>
    </row>
    <row r="463" spans="2:33" x14ac:dyDescent="0.35">
      <c r="B463" s="424">
        <v>6930</v>
      </c>
      <c r="C463" s="424" t="s">
        <v>646</v>
      </c>
      <c r="D463" s="426">
        <v>4</v>
      </c>
      <c r="E463" s="426">
        <v>28</v>
      </c>
      <c r="F463" s="426">
        <v>0</v>
      </c>
      <c r="G463" s="427">
        <v>28</v>
      </c>
      <c r="H463" s="426">
        <v>24</v>
      </c>
      <c r="I463" s="426">
        <v>0</v>
      </c>
      <c r="J463" s="427">
        <v>24</v>
      </c>
      <c r="K463" s="426">
        <v>60</v>
      </c>
      <c r="L463" s="426">
        <v>420</v>
      </c>
      <c r="M463" s="426">
        <v>0</v>
      </c>
      <c r="N463" s="427">
        <v>420</v>
      </c>
      <c r="O463" s="426">
        <v>315</v>
      </c>
      <c r="P463" s="426">
        <v>0</v>
      </c>
      <c r="Q463" s="427">
        <v>315</v>
      </c>
      <c r="R463" s="426">
        <v>0</v>
      </c>
      <c r="S463" s="426">
        <v>0</v>
      </c>
      <c r="T463" s="428">
        <v>0</v>
      </c>
      <c r="U463" s="426">
        <v>0</v>
      </c>
      <c r="V463" s="426">
        <v>0</v>
      </c>
      <c r="W463" s="428">
        <v>0</v>
      </c>
      <c r="X463" s="426">
        <v>2</v>
      </c>
      <c r="Y463" s="426">
        <v>30</v>
      </c>
      <c r="Z463" s="428">
        <v>25</v>
      </c>
      <c r="AA463" s="426">
        <v>1</v>
      </c>
      <c r="AB463" s="426">
        <v>15</v>
      </c>
      <c r="AC463" s="428">
        <v>15</v>
      </c>
      <c r="AD463" s="426">
        <v>1</v>
      </c>
      <c r="AE463" s="426">
        <v>15</v>
      </c>
      <c r="AF463" s="428">
        <v>15</v>
      </c>
      <c r="AG463" s="426">
        <v>0</v>
      </c>
    </row>
    <row r="464" spans="2:33" x14ac:dyDescent="0.35">
      <c r="B464" s="424">
        <v>6937</v>
      </c>
      <c r="C464" s="424" t="s">
        <v>602</v>
      </c>
      <c r="D464" s="426">
        <v>19</v>
      </c>
      <c r="E464" s="426">
        <v>30</v>
      </c>
      <c r="F464" s="426">
        <v>1</v>
      </c>
      <c r="G464" s="427">
        <v>31</v>
      </c>
      <c r="H464" s="426">
        <v>9</v>
      </c>
      <c r="I464" s="426">
        <v>0</v>
      </c>
      <c r="J464" s="427">
        <v>9</v>
      </c>
      <c r="K464" s="426">
        <v>285</v>
      </c>
      <c r="L464" s="426">
        <v>450</v>
      </c>
      <c r="M464" s="426">
        <v>15</v>
      </c>
      <c r="N464" s="427">
        <v>465</v>
      </c>
      <c r="O464" s="426">
        <v>135</v>
      </c>
      <c r="P464" s="426">
        <v>0</v>
      </c>
      <c r="Q464" s="427">
        <v>135</v>
      </c>
      <c r="R464" s="426">
        <v>6</v>
      </c>
      <c r="S464" s="426">
        <v>90</v>
      </c>
      <c r="T464" s="428">
        <v>15</v>
      </c>
      <c r="U464" s="426">
        <v>1</v>
      </c>
      <c r="V464" s="426">
        <v>15</v>
      </c>
      <c r="W464" s="428">
        <v>0</v>
      </c>
      <c r="X464" s="426">
        <v>22</v>
      </c>
      <c r="Y464" s="426">
        <v>330</v>
      </c>
      <c r="Z464" s="428">
        <v>105</v>
      </c>
      <c r="AA464" s="426">
        <v>5</v>
      </c>
      <c r="AB464" s="426">
        <v>75</v>
      </c>
      <c r="AC464" s="428">
        <v>0</v>
      </c>
      <c r="AD464" s="426">
        <v>5</v>
      </c>
      <c r="AE464" s="426">
        <v>75</v>
      </c>
      <c r="AF464" s="428">
        <v>0</v>
      </c>
      <c r="AG464" s="426">
        <v>1</v>
      </c>
    </row>
    <row r="465" spans="2:33" x14ac:dyDescent="0.35">
      <c r="B465" s="424">
        <v>6966</v>
      </c>
      <c r="C465" s="424" t="s">
        <v>647</v>
      </c>
      <c r="D465" s="426">
        <v>0</v>
      </c>
      <c r="E465" s="426">
        <v>3</v>
      </c>
      <c r="F465" s="426">
        <v>0</v>
      </c>
      <c r="G465" s="427">
        <v>3</v>
      </c>
      <c r="H465" s="426">
        <v>3</v>
      </c>
      <c r="I465" s="426">
        <v>0</v>
      </c>
      <c r="J465" s="427">
        <v>3</v>
      </c>
      <c r="K465" s="426">
        <v>0</v>
      </c>
      <c r="L465" s="426">
        <v>45</v>
      </c>
      <c r="M465" s="426">
        <v>0</v>
      </c>
      <c r="N465" s="427">
        <v>45</v>
      </c>
      <c r="O465" s="426">
        <v>45</v>
      </c>
      <c r="P465" s="426">
        <v>0</v>
      </c>
      <c r="Q465" s="427">
        <v>45</v>
      </c>
      <c r="R465" s="426">
        <v>0</v>
      </c>
      <c r="S465" s="426">
        <v>0</v>
      </c>
      <c r="T465" s="428">
        <v>0</v>
      </c>
      <c r="U465" s="426">
        <v>0</v>
      </c>
      <c r="V465" s="426">
        <v>0</v>
      </c>
      <c r="W465" s="428">
        <v>0</v>
      </c>
      <c r="X465" s="426">
        <v>0</v>
      </c>
      <c r="Y465" s="426">
        <v>0</v>
      </c>
      <c r="Z465" s="428">
        <v>0</v>
      </c>
      <c r="AA465" s="426">
        <v>0</v>
      </c>
      <c r="AB465" s="426">
        <v>0</v>
      </c>
      <c r="AC465" s="428">
        <v>0</v>
      </c>
      <c r="AD465" s="426">
        <v>0</v>
      </c>
      <c r="AE465" s="426">
        <v>0</v>
      </c>
      <c r="AF465" s="428">
        <v>0</v>
      </c>
      <c r="AG465" s="426">
        <v>0</v>
      </c>
    </row>
    <row r="466" spans="2:33" x14ac:dyDescent="0.35">
      <c r="B466" s="424">
        <v>6974</v>
      </c>
      <c r="C466" s="424" t="s">
        <v>648</v>
      </c>
      <c r="D466" s="426">
        <v>45</v>
      </c>
      <c r="E466" s="426">
        <v>35</v>
      </c>
      <c r="F466" s="426">
        <v>2</v>
      </c>
      <c r="G466" s="427">
        <v>37</v>
      </c>
      <c r="H466" s="426">
        <v>15</v>
      </c>
      <c r="I466" s="426">
        <v>0</v>
      </c>
      <c r="J466" s="427">
        <v>15</v>
      </c>
      <c r="K466" s="426">
        <v>667.5</v>
      </c>
      <c r="L466" s="426">
        <v>525</v>
      </c>
      <c r="M466" s="426">
        <v>30</v>
      </c>
      <c r="N466" s="427">
        <v>555</v>
      </c>
      <c r="O466" s="426">
        <v>225</v>
      </c>
      <c r="P466" s="426">
        <v>0</v>
      </c>
      <c r="Q466" s="427">
        <v>225</v>
      </c>
      <c r="R466" s="426">
        <v>12</v>
      </c>
      <c r="S466" s="426">
        <v>180</v>
      </c>
      <c r="T466" s="428">
        <v>90</v>
      </c>
      <c r="U466" s="426">
        <v>16</v>
      </c>
      <c r="V466" s="426">
        <v>240</v>
      </c>
      <c r="W466" s="428">
        <v>45</v>
      </c>
      <c r="X466" s="426">
        <v>2</v>
      </c>
      <c r="Y466" s="426">
        <v>30</v>
      </c>
      <c r="Z466" s="428">
        <v>15</v>
      </c>
      <c r="AA466" s="426">
        <v>12</v>
      </c>
      <c r="AB466" s="426">
        <v>180</v>
      </c>
      <c r="AC466" s="428">
        <v>75</v>
      </c>
      <c r="AD466" s="426">
        <v>8</v>
      </c>
      <c r="AE466" s="426">
        <v>120</v>
      </c>
      <c r="AF466" s="428">
        <v>75</v>
      </c>
      <c r="AG466" s="426">
        <v>3</v>
      </c>
    </row>
    <row r="467" spans="2:33" x14ac:dyDescent="0.35">
      <c r="B467" s="424">
        <v>6998</v>
      </c>
      <c r="C467" s="424" t="s">
        <v>650</v>
      </c>
      <c r="D467" s="426">
        <v>12</v>
      </c>
      <c r="E467" s="426">
        <v>22</v>
      </c>
      <c r="F467" s="426">
        <v>2</v>
      </c>
      <c r="G467" s="427">
        <v>24</v>
      </c>
      <c r="H467" s="426">
        <v>1</v>
      </c>
      <c r="I467" s="426">
        <v>0</v>
      </c>
      <c r="J467" s="427">
        <v>1</v>
      </c>
      <c r="K467" s="426">
        <v>180</v>
      </c>
      <c r="L467" s="426">
        <v>330</v>
      </c>
      <c r="M467" s="426">
        <v>30</v>
      </c>
      <c r="N467" s="427">
        <v>360</v>
      </c>
      <c r="O467" s="426">
        <v>15</v>
      </c>
      <c r="P467" s="426">
        <v>0</v>
      </c>
      <c r="Q467" s="427">
        <v>15</v>
      </c>
      <c r="R467" s="426">
        <v>1</v>
      </c>
      <c r="S467" s="426">
        <v>15</v>
      </c>
      <c r="T467" s="428">
        <v>0</v>
      </c>
      <c r="U467" s="426">
        <v>5</v>
      </c>
      <c r="V467" s="426">
        <v>75</v>
      </c>
      <c r="W467" s="428">
        <v>0</v>
      </c>
      <c r="X467" s="426">
        <v>17</v>
      </c>
      <c r="Y467" s="426">
        <v>255</v>
      </c>
      <c r="Z467" s="428">
        <v>0</v>
      </c>
      <c r="AA467" s="426">
        <v>6</v>
      </c>
      <c r="AB467" s="426">
        <v>90</v>
      </c>
      <c r="AC467" s="428">
        <v>0</v>
      </c>
      <c r="AD467" s="426">
        <v>0</v>
      </c>
      <c r="AE467" s="426">
        <v>0</v>
      </c>
      <c r="AF467" s="428">
        <v>0</v>
      </c>
      <c r="AG467" s="426">
        <v>1</v>
      </c>
    </row>
    <row r="468" spans="2:33" x14ac:dyDescent="0.35">
      <c r="B468" s="424">
        <v>7007</v>
      </c>
      <c r="C468" s="424" t="s">
        <v>651</v>
      </c>
      <c r="D468" s="426">
        <v>14</v>
      </c>
      <c r="E468" s="426">
        <v>17</v>
      </c>
      <c r="F468" s="426">
        <v>0</v>
      </c>
      <c r="G468" s="427">
        <v>17</v>
      </c>
      <c r="H468" s="426">
        <v>4</v>
      </c>
      <c r="I468" s="426">
        <v>0</v>
      </c>
      <c r="J468" s="427">
        <v>4</v>
      </c>
      <c r="K468" s="426">
        <v>210</v>
      </c>
      <c r="L468" s="426">
        <v>255</v>
      </c>
      <c r="M468" s="426">
        <v>0</v>
      </c>
      <c r="N468" s="427">
        <v>255</v>
      </c>
      <c r="O468" s="426">
        <v>60</v>
      </c>
      <c r="P468" s="426">
        <v>0</v>
      </c>
      <c r="Q468" s="427">
        <v>60</v>
      </c>
      <c r="R468" s="426">
        <v>4</v>
      </c>
      <c r="S468" s="426">
        <v>60</v>
      </c>
      <c r="T468" s="428">
        <v>15</v>
      </c>
      <c r="U468" s="426">
        <v>9</v>
      </c>
      <c r="V468" s="426">
        <v>135</v>
      </c>
      <c r="W468" s="428">
        <v>30</v>
      </c>
      <c r="X468" s="426">
        <v>1</v>
      </c>
      <c r="Y468" s="426">
        <v>15</v>
      </c>
      <c r="Z468" s="428">
        <v>0</v>
      </c>
      <c r="AA468" s="426">
        <v>6</v>
      </c>
      <c r="AB468" s="426">
        <v>90</v>
      </c>
      <c r="AC468" s="428">
        <v>15</v>
      </c>
      <c r="AD468" s="426">
        <v>5</v>
      </c>
      <c r="AE468" s="426">
        <v>75</v>
      </c>
      <c r="AF468" s="428">
        <v>15</v>
      </c>
      <c r="AG468" s="426">
        <v>0</v>
      </c>
    </row>
    <row r="469" spans="2:33" x14ac:dyDescent="0.35">
      <c r="B469" s="424">
        <v>7008</v>
      </c>
      <c r="C469" s="424" t="s">
        <v>652</v>
      </c>
      <c r="D469" s="426">
        <v>11</v>
      </c>
      <c r="E469" s="426">
        <v>16</v>
      </c>
      <c r="F469" s="426">
        <v>0</v>
      </c>
      <c r="G469" s="427">
        <v>16</v>
      </c>
      <c r="H469" s="426">
        <v>3</v>
      </c>
      <c r="I469" s="426">
        <v>0</v>
      </c>
      <c r="J469" s="427">
        <v>3</v>
      </c>
      <c r="K469" s="426">
        <v>165</v>
      </c>
      <c r="L469" s="426">
        <v>225</v>
      </c>
      <c r="M469" s="426">
        <v>0</v>
      </c>
      <c r="N469" s="427">
        <v>225</v>
      </c>
      <c r="O469" s="426">
        <v>45</v>
      </c>
      <c r="P469" s="426">
        <v>0</v>
      </c>
      <c r="Q469" s="427">
        <v>45</v>
      </c>
      <c r="R469" s="426">
        <v>2</v>
      </c>
      <c r="S469" s="426">
        <v>30</v>
      </c>
      <c r="T469" s="428">
        <v>0</v>
      </c>
      <c r="U469" s="426">
        <v>6</v>
      </c>
      <c r="V469" s="426">
        <v>90</v>
      </c>
      <c r="W469" s="428">
        <v>15</v>
      </c>
      <c r="X469" s="426">
        <v>2</v>
      </c>
      <c r="Y469" s="426">
        <v>30</v>
      </c>
      <c r="Z469" s="428">
        <v>0</v>
      </c>
      <c r="AA469" s="426">
        <v>3</v>
      </c>
      <c r="AB469" s="426">
        <v>45</v>
      </c>
      <c r="AC469" s="428">
        <v>0</v>
      </c>
      <c r="AD469" s="426">
        <v>0</v>
      </c>
      <c r="AE469" s="426">
        <v>0</v>
      </c>
      <c r="AF469" s="428">
        <v>0</v>
      </c>
      <c r="AG469" s="426">
        <v>0</v>
      </c>
    </row>
    <row r="470" spans="2:33" x14ac:dyDescent="0.35">
      <c r="B470" s="424">
        <v>7018</v>
      </c>
      <c r="C470" s="424" t="s">
        <v>653</v>
      </c>
      <c r="D470" s="426">
        <v>7</v>
      </c>
      <c r="E470" s="426">
        <v>8</v>
      </c>
      <c r="F470" s="426">
        <v>0</v>
      </c>
      <c r="G470" s="427">
        <v>8</v>
      </c>
      <c r="H470" s="426">
        <v>1</v>
      </c>
      <c r="I470" s="426">
        <v>0</v>
      </c>
      <c r="J470" s="427">
        <v>1</v>
      </c>
      <c r="K470" s="426">
        <v>105</v>
      </c>
      <c r="L470" s="426">
        <v>120</v>
      </c>
      <c r="M470" s="426">
        <v>0</v>
      </c>
      <c r="N470" s="427">
        <v>120</v>
      </c>
      <c r="O470" s="426">
        <v>15</v>
      </c>
      <c r="P470" s="426">
        <v>0</v>
      </c>
      <c r="Q470" s="427">
        <v>15</v>
      </c>
      <c r="R470" s="426">
        <v>8</v>
      </c>
      <c r="S470" s="426">
        <v>120</v>
      </c>
      <c r="T470" s="428">
        <v>15</v>
      </c>
      <c r="U470" s="426">
        <v>0</v>
      </c>
      <c r="V470" s="426">
        <v>0</v>
      </c>
      <c r="W470" s="428">
        <v>0</v>
      </c>
      <c r="X470" s="426">
        <v>0</v>
      </c>
      <c r="Y470" s="426">
        <v>0</v>
      </c>
      <c r="Z470" s="428">
        <v>0</v>
      </c>
      <c r="AA470" s="426">
        <v>4</v>
      </c>
      <c r="AB470" s="426">
        <v>60</v>
      </c>
      <c r="AC470" s="428">
        <v>0</v>
      </c>
      <c r="AD470" s="426">
        <v>0</v>
      </c>
      <c r="AE470" s="426">
        <v>0</v>
      </c>
      <c r="AF470" s="428">
        <v>0</v>
      </c>
      <c r="AG470" s="426">
        <v>0</v>
      </c>
    </row>
    <row r="471" spans="2:33" x14ac:dyDescent="0.35">
      <c r="B471" s="424">
        <v>7027</v>
      </c>
      <c r="C471" s="424" t="s">
        <v>654</v>
      </c>
      <c r="D471" s="426">
        <v>11</v>
      </c>
      <c r="E471" s="426">
        <v>11</v>
      </c>
      <c r="F471" s="426">
        <v>0</v>
      </c>
      <c r="G471" s="427">
        <v>11</v>
      </c>
      <c r="H471" s="426">
        <v>4</v>
      </c>
      <c r="I471" s="426">
        <v>0</v>
      </c>
      <c r="J471" s="427">
        <v>4</v>
      </c>
      <c r="K471" s="426">
        <v>165</v>
      </c>
      <c r="L471" s="426">
        <v>150</v>
      </c>
      <c r="M471" s="426">
        <v>0</v>
      </c>
      <c r="N471" s="427">
        <v>150</v>
      </c>
      <c r="O471" s="426">
        <v>60</v>
      </c>
      <c r="P471" s="426">
        <v>0</v>
      </c>
      <c r="Q471" s="427">
        <v>60</v>
      </c>
      <c r="R471" s="426">
        <v>2</v>
      </c>
      <c r="S471" s="426">
        <v>30</v>
      </c>
      <c r="T471" s="428">
        <v>15</v>
      </c>
      <c r="U471" s="426">
        <v>2</v>
      </c>
      <c r="V471" s="426">
        <v>30</v>
      </c>
      <c r="W471" s="428">
        <v>0</v>
      </c>
      <c r="X471" s="426">
        <v>2</v>
      </c>
      <c r="Y471" s="426">
        <v>30</v>
      </c>
      <c r="Z471" s="428">
        <v>0</v>
      </c>
      <c r="AA471" s="426">
        <v>0</v>
      </c>
      <c r="AB471" s="426">
        <v>0</v>
      </c>
      <c r="AC471" s="428">
        <v>0</v>
      </c>
      <c r="AD471" s="426">
        <v>0</v>
      </c>
      <c r="AE471" s="426">
        <v>0</v>
      </c>
      <c r="AF471" s="428">
        <v>0</v>
      </c>
      <c r="AG471" s="426">
        <v>0</v>
      </c>
    </row>
    <row r="472" spans="2:33" x14ac:dyDescent="0.35">
      <c r="B472" s="424">
        <v>7067</v>
      </c>
      <c r="C472" s="424" t="s">
        <v>655</v>
      </c>
      <c r="D472" s="426">
        <v>0</v>
      </c>
      <c r="E472" s="426">
        <v>1</v>
      </c>
      <c r="F472" s="426">
        <v>0</v>
      </c>
      <c r="G472" s="427">
        <v>1</v>
      </c>
      <c r="H472" s="426">
        <v>0</v>
      </c>
      <c r="I472" s="426">
        <v>0</v>
      </c>
      <c r="J472" s="427">
        <v>0</v>
      </c>
      <c r="K472" s="426">
        <v>0</v>
      </c>
      <c r="L472" s="426">
        <v>15</v>
      </c>
      <c r="M472" s="426">
        <v>0</v>
      </c>
      <c r="N472" s="427">
        <v>15</v>
      </c>
      <c r="O472" s="426">
        <v>0</v>
      </c>
      <c r="P472" s="426">
        <v>0</v>
      </c>
      <c r="Q472" s="427">
        <v>0</v>
      </c>
      <c r="R472" s="426">
        <v>1</v>
      </c>
      <c r="S472" s="426">
        <v>15</v>
      </c>
      <c r="T472" s="428">
        <v>0</v>
      </c>
      <c r="U472" s="426">
        <v>0</v>
      </c>
      <c r="V472" s="426">
        <v>0</v>
      </c>
      <c r="W472" s="428">
        <v>0</v>
      </c>
      <c r="X472" s="426">
        <v>0</v>
      </c>
      <c r="Y472" s="426">
        <v>0</v>
      </c>
      <c r="Z472" s="428">
        <v>0</v>
      </c>
      <c r="AA472" s="426">
        <v>0</v>
      </c>
      <c r="AB472" s="426">
        <v>0</v>
      </c>
      <c r="AC472" s="428">
        <v>0</v>
      </c>
      <c r="AD472" s="426">
        <v>0</v>
      </c>
      <c r="AE472" s="426">
        <v>0</v>
      </c>
      <c r="AF472" s="428">
        <v>0</v>
      </c>
      <c r="AG472" s="426">
        <v>0</v>
      </c>
    </row>
    <row r="473" spans="2:33" x14ac:dyDescent="0.35">
      <c r="B473" s="424">
        <v>50403</v>
      </c>
      <c r="C473" s="424" t="s">
        <v>656</v>
      </c>
      <c r="D473" s="426">
        <v>21</v>
      </c>
      <c r="E473" s="426">
        <v>32</v>
      </c>
      <c r="F473" s="426">
        <v>4</v>
      </c>
      <c r="G473" s="427">
        <v>36</v>
      </c>
      <c r="H473" s="426">
        <v>6</v>
      </c>
      <c r="I473" s="426">
        <v>0</v>
      </c>
      <c r="J473" s="427">
        <v>6</v>
      </c>
      <c r="K473" s="426">
        <v>315</v>
      </c>
      <c r="L473" s="426">
        <v>480</v>
      </c>
      <c r="M473" s="426">
        <v>60</v>
      </c>
      <c r="N473" s="427">
        <v>540</v>
      </c>
      <c r="O473" s="426">
        <v>90</v>
      </c>
      <c r="P473" s="426">
        <v>0</v>
      </c>
      <c r="Q473" s="427">
        <v>90</v>
      </c>
      <c r="R473" s="426">
        <v>2</v>
      </c>
      <c r="S473" s="426">
        <v>30</v>
      </c>
      <c r="T473" s="428">
        <v>0</v>
      </c>
      <c r="U473" s="426">
        <v>3</v>
      </c>
      <c r="V473" s="426">
        <v>45</v>
      </c>
      <c r="W473" s="428">
        <v>0</v>
      </c>
      <c r="X473" s="426">
        <v>27</v>
      </c>
      <c r="Y473" s="426">
        <v>405</v>
      </c>
      <c r="Z473" s="428">
        <v>75</v>
      </c>
      <c r="AA473" s="426">
        <v>6</v>
      </c>
      <c r="AB473" s="426">
        <v>90</v>
      </c>
      <c r="AC473" s="428">
        <v>15</v>
      </c>
      <c r="AD473" s="426">
        <v>0</v>
      </c>
      <c r="AE473" s="426">
        <v>0</v>
      </c>
      <c r="AF473" s="428">
        <v>0</v>
      </c>
      <c r="AG473" s="426">
        <v>0</v>
      </c>
    </row>
    <row r="474" spans="2:33" x14ac:dyDescent="0.35">
      <c r="B474" s="424">
        <v>50405</v>
      </c>
      <c r="C474" s="424" t="s">
        <v>657</v>
      </c>
      <c r="D474" s="426">
        <v>0</v>
      </c>
      <c r="E474" s="426">
        <v>1</v>
      </c>
      <c r="F474" s="426">
        <v>1</v>
      </c>
      <c r="G474" s="427">
        <v>2</v>
      </c>
      <c r="H474" s="426">
        <v>0</v>
      </c>
      <c r="I474" s="426">
        <v>1</v>
      </c>
      <c r="J474" s="427">
        <v>1</v>
      </c>
      <c r="K474" s="426">
        <v>0</v>
      </c>
      <c r="L474" s="426">
        <v>15</v>
      </c>
      <c r="M474" s="426">
        <v>15</v>
      </c>
      <c r="N474" s="427">
        <v>30</v>
      </c>
      <c r="O474" s="426">
        <v>0</v>
      </c>
      <c r="P474" s="426">
        <v>15</v>
      </c>
      <c r="Q474" s="427">
        <v>15</v>
      </c>
      <c r="R474" s="426">
        <v>0</v>
      </c>
      <c r="S474" s="426">
        <v>0</v>
      </c>
      <c r="T474" s="428">
        <v>0</v>
      </c>
      <c r="U474" s="426">
        <v>0</v>
      </c>
      <c r="V474" s="426">
        <v>0</v>
      </c>
      <c r="W474" s="428">
        <v>0</v>
      </c>
      <c r="X474" s="426">
        <v>1</v>
      </c>
      <c r="Y474" s="426">
        <v>15</v>
      </c>
      <c r="Z474" s="428">
        <v>15</v>
      </c>
      <c r="AA474" s="426">
        <v>0</v>
      </c>
      <c r="AB474" s="426">
        <v>0</v>
      </c>
      <c r="AC474" s="428">
        <v>0</v>
      </c>
      <c r="AD474" s="426">
        <v>0</v>
      </c>
      <c r="AE474" s="426">
        <v>0</v>
      </c>
      <c r="AF474" s="428">
        <v>0</v>
      </c>
      <c r="AG474" s="426">
        <v>0</v>
      </c>
    </row>
    <row r="475" spans="2:33" x14ac:dyDescent="0.35">
      <c r="B475" s="424">
        <v>50413</v>
      </c>
      <c r="C475" s="424" t="s">
        <v>658</v>
      </c>
      <c r="D475" s="426">
        <v>1</v>
      </c>
      <c r="E475" s="426">
        <v>0</v>
      </c>
      <c r="F475" s="426">
        <v>0</v>
      </c>
      <c r="G475" s="427">
        <v>0</v>
      </c>
      <c r="H475" s="426">
        <v>0</v>
      </c>
      <c r="I475" s="426">
        <v>0</v>
      </c>
      <c r="J475" s="427">
        <v>0</v>
      </c>
      <c r="K475" s="426">
        <v>15</v>
      </c>
      <c r="L475" s="426">
        <v>0</v>
      </c>
      <c r="M475" s="426">
        <v>0</v>
      </c>
      <c r="N475" s="427">
        <v>0</v>
      </c>
      <c r="O475" s="426">
        <v>0</v>
      </c>
      <c r="P475" s="426">
        <v>0</v>
      </c>
      <c r="Q475" s="427">
        <v>0</v>
      </c>
      <c r="R475" s="426">
        <v>0</v>
      </c>
      <c r="S475" s="426">
        <v>0</v>
      </c>
      <c r="T475" s="428">
        <v>0</v>
      </c>
      <c r="U475" s="426">
        <v>0</v>
      </c>
      <c r="V475" s="426">
        <v>0</v>
      </c>
      <c r="W475" s="428">
        <v>0</v>
      </c>
      <c r="X475" s="426">
        <v>0</v>
      </c>
      <c r="Y475" s="426">
        <v>0</v>
      </c>
      <c r="Z475" s="428">
        <v>0</v>
      </c>
      <c r="AA475" s="426">
        <v>0</v>
      </c>
      <c r="AB475" s="426">
        <v>0</v>
      </c>
      <c r="AC475" s="428">
        <v>0</v>
      </c>
      <c r="AD475" s="426">
        <v>0</v>
      </c>
      <c r="AE475" s="426">
        <v>0</v>
      </c>
      <c r="AF475" s="428">
        <v>0</v>
      </c>
      <c r="AG475" s="426">
        <v>0</v>
      </c>
    </row>
    <row r="476" spans="2:33" x14ac:dyDescent="0.35">
      <c r="B476" s="424">
        <v>50416</v>
      </c>
      <c r="C476" s="424" t="s">
        <v>659</v>
      </c>
      <c r="D476" s="426">
        <v>11</v>
      </c>
      <c r="E476" s="426">
        <v>26</v>
      </c>
      <c r="F476" s="426">
        <v>0</v>
      </c>
      <c r="G476" s="427">
        <v>26</v>
      </c>
      <c r="H476" s="426">
        <v>14</v>
      </c>
      <c r="I476" s="426">
        <v>0</v>
      </c>
      <c r="J476" s="427">
        <v>14</v>
      </c>
      <c r="K476" s="426">
        <v>165</v>
      </c>
      <c r="L476" s="426">
        <v>390</v>
      </c>
      <c r="M476" s="426">
        <v>0</v>
      </c>
      <c r="N476" s="427">
        <v>390</v>
      </c>
      <c r="O476" s="426">
        <v>210</v>
      </c>
      <c r="P476" s="426">
        <v>0</v>
      </c>
      <c r="Q476" s="427">
        <v>210</v>
      </c>
      <c r="R476" s="426">
        <v>7</v>
      </c>
      <c r="S476" s="426">
        <v>105</v>
      </c>
      <c r="T476" s="428">
        <v>45</v>
      </c>
      <c r="U476" s="426">
        <v>3</v>
      </c>
      <c r="V476" s="426">
        <v>45</v>
      </c>
      <c r="W476" s="428">
        <v>15</v>
      </c>
      <c r="X476" s="426">
        <v>0</v>
      </c>
      <c r="Y476" s="426">
        <v>0</v>
      </c>
      <c r="Z476" s="428">
        <v>0</v>
      </c>
      <c r="AA476" s="426">
        <v>0</v>
      </c>
      <c r="AB476" s="426">
        <v>0</v>
      </c>
      <c r="AC476" s="428">
        <v>0</v>
      </c>
      <c r="AD476" s="426">
        <v>0</v>
      </c>
      <c r="AE476" s="426">
        <v>0</v>
      </c>
      <c r="AF476" s="428">
        <v>0</v>
      </c>
      <c r="AG476" s="426">
        <v>2</v>
      </c>
    </row>
    <row r="477" spans="2:33" x14ac:dyDescent="0.35">
      <c r="B477" s="424">
        <v>50428</v>
      </c>
      <c r="C477" s="424" t="s">
        <v>660</v>
      </c>
      <c r="D477" s="426">
        <v>5</v>
      </c>
      <c r="E477" s="426">
        <v>19</v>
      </c>
      <c r="F477" s="426">
        <v>0</v>
      </c>
      <c r="G477" s="427">
        <v>19</v>
      </c>
      <c r="H477" s="426">
        <v>15</v>
      </c>
      <c r="I477" s="426">
        <v>0</v>
      </c>
      <c r="J477" s="427">
        <v>15</v>
      </c>
      <c r="K477" s="426">
        <v>75</v>
      </c>
      <c r="L477" s="426">
        <v>285</v>
      </c>
      <c r="M477" s="426">
        <v>0</v>
      </c>
      <c r="N477" s="427">
        <v>285</v>
      </c>
      <c r="O477" s="426">
        <v>207</v>
      </c>
      <c r="P477" s="426">
        <v>0</v>
      </c>
      <c r="Q477" s="427">
        <v>207</v>
      </c>
      <c r="R477" s="426">
        <v>0</v>
      </c>
      <c r="S477" s="426">
        <v>0</v>
      </c>
      <c r="T477" s="428">
        <v>0</v>
      </c>
      <c r="U477" s="426">
        <v>1</v>
      </c>
      <c r="V477" s="426">
        <v>15</v>
      </c>
      <c r="W477" s="428">
        <v>15</v>
      </c>
      <c r="X477" s="426">
        <v>2</v>
      </c>
      <c r="Y477" s="426">
        <v>30</v>
      </c>
      <c r="Z477" s="428">
        <v>30</v>
      </c>
      <c r="AA477" s="426">
        <v>0</v>
      </c>
      <c r="AB477" s="426">
        <v>0</v>
      </c>
      <c r="AC477" s="428">
        <v>0</v>
      </c>
      <c r="AD477" s="426">
        <v>0</v>
      </c>
      <c r="AE477" s="426">
        <v>0</v>
      </c>
      <c r="AF477" s="428">
        <v>0</v>
      </c>
      <c r="AG477" s="426">
        <v>0</v>
      </c>
    </row>
    <row r="478" spans="2:33" x14ac:dyDescent="0.35">
      <c r="B478" s="424">
        <v>50429</v>
      </c>
      <c r="C478" s="424" t="s">
        <v>661</v>
      </c>
      <c r="D478" s="426">
        <v>6</v>
      </c>
      <c r="E478" s="426">
        <v>27</v>
      </c>
      <c r="F478" s="426">
        <v>0</v>
      </c>
      <c r="G478" s="427">
        <v>27</v>
      </c>
      <c r="H478" s="426">
        <v>12</v>
      </c>
      <c r="I478" s="426">
        <v>0</v>
      </c>
      <c r="J478" s="427">
        <v>12</v>
      </c>
      <c r="K478" s="426">
        <v>90</v>
      </c>
      <c r="L478" s="426">
        <v>405</v>
      </c>
      <c r="M478" s="426">
        <v>0</v>
      </c>
      <c r="N478" s="427">
        <v>405</v>
      </c>
      <c r="O478" s="426">
        <v>173</v>
      </c>
      <c r="P478" s="426">
        <v>0</v>
      </c>
      <c r="Q478" s="427">
        <v>173</v>
      </c>
      <c r="R478" s="426">
        <v>2</v>
      </c>
      <c r="S478" s="426">
        <v>30</v>
      </c>
      <c r="T478" s="428">
        <v>28</v>
      </c>
      <c r="U478" s="426">
        <v>4</v>
      </c>
      <c r="V478" s="426">
        <v>60</v>
      </c>
      <c r="W478" s="428">
        <v>30</v>
      </c>
      <c r="X478" s="426">
        <v>2</v>
      </c>
      <c r="Y478" s="426">
        <v>30</v>
      </c>
      <c r="Z478" s="428">
        <v>15</v>
      </c>
      <c r="AA478" s="426">
        <v>5</v>
      </c>
      <c r="AB478" s="426">
        <v>75</v>
      </c>
      <c r="AC478" s="428">
        <v>30</v>
      </c>
      <c r="AD478" s="426">
        <v>4</v>
      </c>
      <c r="AE478" s="426">
        <v>60</v>
      </c>
      <c r="AF478" s="428">
        <v>30</v>
      </c>
      <c r="AG478" s="426">
        <v>0</v>
      </c>
    </row>
    <row r="479" spans="2:33" x14ac:dyDescent="0.35">
      <c r="B479" s="424">
        <v>50439</v>
      </c>
      <c r="C479" s="424" t="s">
        <v>662</v>
      </c>
      <c r="D479" s="426">
        <v>5</v>
      </c>
      <c r="E479" s="426">
        <v>13</v>
      </c>
      <c r="F479" s="426">
        <v>0</v>
      </c>
      <c r="G479" s="427">
        <v>13</v>
      </c>
      <c r="H479" s="426">
        <v>3</v>
      </c>
      <c r="I479" s="426">
        <v>0</v>
      </c>
      <c r="J479" s="427">
        <v>3</v>
      </c>
      <c r="K479" s="426">
        <v>75</v>
      </c>
      <c r="L479" s="426">
        <v>195</v>
      </c>
      <c r="M479" s="426">
        <v>0</v>
      </c>
      <c r="N479" s="427">
        <v>195</v>
      </c>
      <c r="O479" s="426">
        <v>45</v>
      </c>
      <c r="P479" s="426">
        <v>0</v>
      </c>
      <c r="Q479" s="427">
        <v>45</v>
      </c>
      <c r="R479" s="426">
        <v>1</v>
      </c>
      <c r="S479" s="426">
        <v>15</v>
      </c>
      <c r="T479" s="428">
        <v>15</v>
      </c>
      <c r="U479" s="426">
        <v>1</v>
      </c>
      <c r="V479" s="426">
        <v>15</v>
      </c>
      <c r="W479" s="428">
        <v>0</v>
      </c>
      <c r="X479" s="426">
        <v>10</v>
      </c>
      <c r="Y479" s="426">
        <v>150</v>
      </c>
      <c r="Z479" s="428">
        <v>15</v>
      </c>
      <c r="AA479" s="426">
        <v>7</v>
      </c>
      <c r="AB479" s="426">
        <v>105</v>
      </c>
      <c r="AC479" s="428">
        <v>15</v>
      </c>
      <c r="AD479" s="426">
        <v>5</v>
      </c>
      <c r="AE479" s="426">
        <v>75</v>
      </c>
      <c r="AF479" s="428">
        <v>15</v>
      </c>
      <c r="AG479" s="426">
        <v>0</v>
      </c>
    </row>
    <row r="480" spans="2:33" x14ac:dyDescent="0.35">
      <c r="B480" s="424">
        <v>50442</v>
      </c>
      <c r="C480" s="424" t="s">
        <v>663</v>
      </c>
      <c r="D480" s="426">
        <v>7</v>
      </c>
      <c r="E480" s="426">
        <v>14</v>
      </c>
      <c r="F480" s="426">
        <v>2</v>
      </c>
      <c r="G480" s="427">
        <v>16</v>
      </c>
      <c r="H480" s="426">
        <v>3</v>
      </c>
      <c r="I480" s="426">
        <v>0</v>
      </c>
      <c r="J480" s="427">
        <v>3</v>
      </c>
      <c r="K480" s="426">
        <v>105</v>
      </c>
      <c r="L480" s="426">
        <v>210</v>
      </c>
      <c r="M480" s="426">
        <v>30</v>
      </c>
      <c r="N480" s="427">
        <v>240</v>
      </c>
      <c r="O480" s="426">
        <v>45</v>
      </c>
      <c r="P480" s="426">
        <v>0</v>
      </c>
      <c r="Q480" s="427">
        <v>45</v>
      </c>
      <c r="R480" s="426">
        <v>2</v>
      </c>
      <c r="S480" s="426">
        <v>30</v>
      </c>
      <c r="T480" s="428">
        <v>0</v>
      </c>
      <c r="U480" s="426">
        <v>3</v>
      </c>
      <c r="V480" s="426">
        <v>45</v>
      </c>
      <c r="W480" s="428">
        <v>0</v>
      </c>
      <c r="X480" s="426">
        <v>4</v>
      </c>
      <c r="Y480" s="426">
        <v>60</v>
      </c>
      <c r="Z480" s="428">
        <v>15</v>
      </c>
      <c r="AA480" s="426">
        <v>0</v>
      </c>
      <c r="AB480" s="426">
        <v>0</v>
      </c>
      <c r="AC480" s="428">
        <v>0</v>
      </c>
      <c r="AD480" s="426">
        <v>0</v>
      </c>
      <c r="AE480" s="426">
        <v>0</v>
      </c>
      <c r="AF480" s="428">
        <v>0</v>
      </c>
      <c r="AG480" s="426">
        <v>0</v>
      </c>
    </row>
    <row r="481" spans="2:33" x14ac:dyDescent="0.35">
      <c r="B481" s="424">
        <v>50443</v>
      </c>
      <c r="C481" s="424" t="s">
        <v>1268</v>
      </c>
      <c r="D481" s="426">
        <v>19</v>
      </c>
      <c r="E481" s="426">
        <v>27</v>
      </c>
      <c r="F481" s="426">
        <v>0</v>
      </c>
      <c r="G481" s="427">
        <v>27</v>
      </c>
      <c r="H481" s="426">
        <v>1</v>
      </c>
      <c r="I481" s="426">
        <v>0</v>
      </c>
      <c r="J481" s="427">
        <v>1</v>
      </c>
      <c r="K481" s="426">
        <v>285</v>
      </c>
      <c r="L481" s="426">
        <v>405</v>
      </c>
      <c r="M481" s="426">
        <v>0</v>
      </c>
      <c r="N481" s="427">
        <v>405</v>
      </c>
      <c r="O481" s="426">
        <v>15</v>
      </c>
      <c r="P481" s="426">
        <v>0</v>
      </c>
      <c r="Q481" s="427">
        <v>15</v>
      </c>
      <c r="R481" s="426">
        <v>6</v>
      </c>
      <c r="S481" s="426">
        <v>90</v>
      </c>
      <c r="T481" s="428">
        <v>0</v>
      </c>
      <c r="U481" s="426">
        <v>15</v>
      </c>
      <c r="V481" s="426">
        <v>225</v>
      </c>
      <c r="W481" s="428">
        <v>15</v>
      </c>
      <c r="X481" s="426">
        <v>5</v>
      </c>
      <c r="Y481" s="426">
        <v>75</v>
      </c>
      <c r="Z481" s="428">
        <v>0</v>
      </c>
      <c r="AA481" s="426">
        <v>12</v>
      </c>
      <c r="AB481" s="426">
        <v>180</v>
      </c>
      <c r="AC481" s="428">
        <v>0</v>
      </c>
      <c r="AD481" s="426">
        <v>8</v>
      </c>
      <c r="AE481" s="426">
        <v>120</v>
      </c>
      <c r="AF481" s="428">
        <v>0</v>
      </c>
      <c r="AG481" s="426">
        <v>0</v>
      </c>
    </row>
    <row r="482" spans="2:33" x14ac:dyDescent="0.35">
      <c r="B482" s="424">
        <v>50452</v>
      </c>
      <c r="C482" s="424" t="s">
        <v>665</v>
      </c>
      <c r="D482" s="426">
        <v>3</v>
      </c>
      <c r="E482" s="426">
        <v>19</v>
      </c>
      <c r="F482" s="426">
        <v>0</v>
      </c>
      <c r="G482" s="427">
        <v>19</v>
      </c>
      <c r="H482" s="426">
        <v>5</v>
      </c>
      <c r="I482" s="426">
        <v>0</v>
      </c>
      <c r="J482" s="427">
        <v>5</v>
      </c>
      <c r="K482" s="426">
        <v>45</v>
      </c>
      <c r="L482" s="426">
        <v>285</v>
      </c>
      <c r="M482" s="426">
        <v>0</v>
      </c>
      <c r="N482" s="427">
        <v>285</v>
      </c>
      <c r="O482" s="426">
        <v>75</v>
      </c>
      <c r="P482" s="426">
        <v>0</v>
      </c>
      <c r="Q482" s="427">
        <v>75</v>
      </c>
      <c r="R482" s="426">
        <v>4</v>
      </c>
      <c r="S482" s="426">
        <v>60</v>
      </c>
      <c r="T482" s="428">
        <v>0</v>
      </c>
      <c r="U482" s="426">
        <v>1</v>
      </c>
      <c r="V482" s="426">
        <v>15</v>
      </c>
      <c r="W482" s="428">
        <v>0</v>
      </c>
      <c r="X482" s="426">
        <v>0</v>
      </c>
      <c r="Y482" s="426">
        <v>0</v>
      </c>
      <c r="Z482" s="428">
        <v>0</v>
      </c>
      <c r="AA482" s="426">
        <v>7</v>
      </c>
      <c r="AB482" s="426">
        <v>105</v>
      </c>
      <c r="AC482" s="428">
        <v>0</v>
      </c>
      <c r="AD482" s="426">
        <v>7</v>
      </c>
      <c r="AE482" s="426">
        <v>105</v>
      </c>
      <c r="AF482" s="428">
        <v>0</v>
      </c>
      <c r="AG482" s="426">
        <v>0</v>
      </c>
    </row>
    <row r="483" spans="2:33" x14ac:dyDescent="0.35">
      <c r="B483" s="424">
        <v>50467</v>
      </c>
      <c r="C483" s="424" t="s">
        <v>667</v>
      </c>
      <c r="D483" s="426">
        <v>15</v>
      </c>
      <c r="E483" s="426">
        <v>18</v>
      </c>
      <c r="F483" s="426">
        <v>0</v>
      </c>
      <c r="G483" s="427">
        <v>18</v>
      </c>
      <c r="H483" s="426">
        <v>3</v>
      </c>
      <c r="I483" s="426">
        <v>0</v>
      </c>
      <c r="J483" s="427">
        <v>3</v>
      </c>
      <c r="K483" s="426">
        <v>225</v>
      </c>
      <c r="L483" s="426">
        <v>255</v>
      </c>
      <c r="M483" s="426">
        <v>0</v>
      </c>
      <c r="N483" s="427">
        <v>255</v>
      </c>
      <c r="O483" s="426">
        <v>45</v>
      </c>
      <c r="P483" s="426">
        <v>0</v>
      </c>
      <c r="Q483" s="427">
        <v>45</v>
      </c>
      <c r="R483" s="426">
        <v>11</v>
      </c>
      <c r="S483" s="426">
        <v>165</v>
      </c>
      <c r="T483" s="428">
        <v>15</v>
      </c>
      <c r="U483" s="426">
        <v>3</v>
      </c>
      <c r="V483" s="426">
        <v>45</v>
      </c>
      <c r="W483" s="428">
        <v>15</v>
      </c>
      <c r="X483" s="426">
        <v>2</v>
      </c>
      <c r="Y483" s="426">
        <v>15</v>
      </c>
      <c r="Z483" s="428">
        <v>0</v>
      </c>
      <c r="AA483" s="426">
        <v>10</v>
      </c>
      <c r="AB483" s="426">
        <v>135</v>
      </c>
      <c r="AC483" s="428">
        <v>0</v>
      </c>
      <c r="AD483" s="426">
        <v>10</v>
      </c>
      <c r="AE483" s="426">
        <v>135</v>
      </c>
      <c r="AF483" s="428">
        <v>0</v>
      </c>
      <c r="AG483" s="426">
        <v>0</v>
      </c>
    </row>
    <row r="484" spans="2:33" x14ac:dyDescent="0.35">
      <c r="B484" s="424">
        <v>50469</v>
      </c>
      <c r="C484" s="424" t="s">
        <v>668</v>
      </c>
      <c r="D484" s="426">
        <v>10</v>
      </c>
      <c r="E484" s="426">
        <v>22</v>
      </c>
      <c r="F484" s="426">
        <v>0</v>
      </c>
      <c r="G484" s="427">
        <v>22</v>
      </c>
      <c r="H484" s="426">
        <v>1</v>
      </c>
      <c r="I484" s="426">
        <v>0</v>
      </c>
      <c r="J484" s="427">
        <v>1</v>
      </c>
      <c r="K484" s="426">
        <v>150</v>
      </c>
      <c r="L484" s="426">
        <v>330</v>
      </c>
      <c r="M484" s="426">
        <v>0</v>
      </c>
      <c r="N484" s="427">
        <v>330</v>
      </c>
      <c r="O484" s="426">
        <v>15</v>
      </c>
      <c r="P484" s="426">
        <v>0</v>
      </c>
      <c r="Q484" s="427">
        <v>15</v>
      </c>
      <c r="R484" s="426">
        <v>0</v>
      </c>
      <c r="S484" s="426">
        <v>0</v>
      </c>
      <c r="T484" s="428">
        <v>0</v>
      </c>
      <c r="U484" s="426">
        <v>1</v>
      </c>
      <c r="V484" s="426">
        <v>15</v>
      </c>
      <c r="W484" s="428">
        <v>0</v>
      </c>
      <c r="X484" s="426">
        <v>21</v>
      </c>
      <c r="Y484" s="426">
        <v>315</v>
      </c>
      <c r="Z484" s="428">
        <v>15</v>
      </c>
      <c r="AA484" s="426">
        <v>3</v>
      </c>
      <c r="AB484" s="426">
        <v>45</v>
      </c>
      <c r="AC484" s="428">
        <v>0</v>
      </c>
      <c r="AD484" s="426">
        <v>0</v>
      </c>
      <c r="AE484" s="426">
        <v>0</v>
      </c>
      <c r="AF484" s="428">
        <v>0</v>
      </c>
      <c r="AG484" s="426">
        <v>0</v>
      </c>
    </row>
    <row r="485" spans="2:33" x14ac:dyDescent="0.35">
      <c r="B485" s="424">
        <v>50471</v>
      </c>
      <c r="C485" s="424" t="s">
        <v>1269</v>
      </c>
      <c r="D485" s="426">
        <v>1</v>
      </c>
      <c r="E485" s="426">
        <v>0</v>
      </c>
      <c r="F485" s="426">
        <v>0</v>
      </c>
      <c r="G485" s="427">
        <v>0</v>
      </c>
      <c r="H485" s="426">
        <v>0</v>
      </c>
      <c r="I485" s="426">
        <v>0</v>
      </c>
      <c r="J485" s="427">
        <v>0</v>
      </c>
      <c r="K485" s="426">
        <v>15</v>
      </c>
      <c r="L485" s="426">
        <v>0</v>
      </c>
      <c r="M485" s="426">
        <v>0</v>
      </c>
      <c r="N485" s="427">
        <v>0</v>
      </c>
      <c r="O485" s="426">
        <v>0</v>
      </c>
      <c r="P485" s="426">
        <v>0</v>
      </c>
      <c r="Q485" s="427">
        <v>0</v>
      </c>
      <c r="R485" s="426">
        <v>0</v>
      </c>
      <c r="S485" s="426">
        <v>0</v>
      </c>
      <c r="T485" s="428">
        <v>0</v>
      </c>
      <c r="U485" s="426">
        <v>0</v>
      </c>
      <c r="V485" s="426">
        <v>0</v>
      </c>
      <c r="W485" s="428">
        <v>0</v>
      </c>
      <c r="X485" s="426">
        <v>0</v>
      </c>
      <c r="Y485" s="426">
        <v>0</v>
      </c>
      <c r="Z485" s="428">
        <v>0</v>
      </c>
      <c r="AA485" s="426">
        <v>0</v>
      </c>
      <c r="AB485" s="426">
        <v>0</v>
      </c>
      <c r="AC485" s="428">
        <v>0</v>
      </c>
      <c r="AD485" s="426">
        <v>0</v>
      </c>
      <c r="AE485" s="426">
        <v>0</v>
      </c>
      <c r="AF485" s="428">
        <v>0</v>
      </c>
      <c r="AG485" s="426">
        <v>0</v>
      </c>
    </row>
    <row r="486" spans="2:33" x14ac:dyDescent="0.35">
      <c r="B486" s="424">
        <v>50472</v>
      </c>
      <c r="C486" s="424" t="s">
        <v>670</v>
      </c>
      <c r="D486" s="426">
        <v>2</v>
      </c>
      <c r="E486" s="426">
        <v>12</v>
      </c>
      <c r="F486" s="426">
        <v>0</v>
      </c>
      <c r="G486" s="427">
        <v>12</v>
      </c>
      <c r="H486" s="426">
        <v>2</v>
      </c>
      <c r="I486" s="426">
        <v>0</v>
      </c>
      <c r="J486" s="427">
        <v>2</v>
      </c>
      <c r="K486" s="426">
        <v>30</v>
      </c>
      <c r="L486" s="426">
        <v>150</v>
      </c>
      <c r="M486" s="426">
        <v>0</v>
      </c>
      <c r="N486" s="427">
        <v>150</v>
      </c>
      <c r="O486" s="426">
        <v>12</v>
      </c>
      <c r="P486" s="426">
        <v>0</v>
      </c>
      <c r="Q486" s="427">
        <v>12</v>
      </c>
      <c r="R486" s="426">
        <v>0</v>
      </c>
      <c r="S486" s="426">
        <v>0</v>
      </c>
      <c r="T486" s="428">
        <v>0</v>
      </c>
      <c r="U486" s="426">
        <v>0</v>
      </c>
      <c r="V486" s="426">
        <v>0</v>
      </c>
      <c r="W486" s="428">
        <v>0</v>
      </c>
      <c r="X486" s="426">
        <v>4</v>
      </c>
      <c r="Y486" s="426">
        <v>30</v>
      </c>
      <c r="Z486" s="428">
        <v>12</v>
      </c>
      <c r="AA486" s="426">
        <v>1</v>
      </c>
      <c r="AB486" s="426">
        <v>15</v>
      </c>
      <c r="AC486" s="428">
        <v>0</v>
      </c>
      <c r="AD486" s="426">
        <v>0</v>
      </c>
      <c r="AE486" s="426">
        <v>0</v>
      </c>
      <c r="AF486" s="428">
        <v>0</v>
      </c>
      <c r="AG486" s="426">
        <v>0</v>
      </c>
    </row>
    <row r="487" spans="2:33" x14ac:dyDescent="0.35">
      <c r="B487" s="424">
        <v>50480</v>
      </c>
      <c r="C487" s="424" t="s">
        <v>671</v>
      </c>
      <c r="D487" s="426">
        <v>6</v>
      </c>
      <c r="E487" s="426">
        <v>12</v>
      </c>
      <c r="F487" s="426">
        <v>0</v>
      </c>
      <c r="G487" s="427">
        <v>12</v>
      </c>
      <c r="H487" s="426">
        <v>2</v>
      </c>
      <c r="I487" s="426">
        <v>0</v>
      </c>
      <c r="J487" s="427">
        <v>2</v>
      </c>
      <c r="K487" s="426">
        <v>90</v>
      </c>
      <c r="L487" s="426">
        <v>180</v>
      </c>
      <c r="M487" s="426">
        <v>0</v>
      </c>
      <c r="N487" s="427">
        <v>180</v>
      </c>
      <c r="O487" s="426">
        <v>30</v>
      </c>
      <c r="P487" s="426">
        <v>0</v>
      </c>
      <c r="Q487" s="427">
        <v>30</v>
      </c>
      <c r="R487" s="426">
        <v>0</v>
      </c>
      <c r="S487" s="426">
        <v>0</v>
      </c>
      <c r="T487" s="428">
        <v>0</v>
      </c>
      <c r="U487" s="426">
        <v>2</v>
      </c>
      <c r="V487" s="426">
        <v>30</v>
      </c>
      <c r="W487" s="428">
        <v>0</v>
      </c>
      <c r="X487" s="426">
        <v>1</v>
      </c>
      <c r="Y487" s="426">
        <v>15</v>
      </c>
      <c r="Z487" s="428">
        <v>0</v>
      </c>
      <c r="AA487" s="426">
        <v>1</v>
      </c>
      <c r="AB487" s="426">
        <v>15</v>
      </c>
      <c r="AC487" s="428">
        <v>0</v>
      </c>
      <c r="AD487" s="426">
        <v>1</v>
      </c>
      <c r="AE487" s="426">
        <v>15</v>
      </c>
      <c r="AF487" s="428">
        <v>0</v>
      </c>
      <c r="AG487" s="426">
        <v>0</v>
      </c>
    </row>
    <row r="488" spans="2:33" x14ac:dyDescent="0.35">
      <c r="B488" s="424">
        <v>50481</v>
      </c>
      <c r="C488" s="424" t="s">
        <v>672</v>
      </c>
      <c r="D488" s="426">
        <v>8</v>
      </c>
      <c r="E488" s="426">
        <v>21</v>
      </c>
      <c r="F488" s="426">
        <v>0</v>
      </c>
      <c r="G488" s="427">
        <v>21</v>
      </c>
      <c r="H488" s="426">
        <v>16</v>
      </c>
      <c r="I488" s="426">
        <v>0</v>
      </c>
      <c r="J488" s="427">
        <v>16</v>
      </c>
      <c r="K488" s="426">
        <v>120</v>
      </c>
      <c r="L488" s="426">
        <v>315</v>
      </c>
      <c r="M488" s="426">
        <v>0</v>
      </c>
      <c r="N488" s="427">
        <v>315</v>
      </c>
      <c r="O488" s="426">
        <v>230</v>
      </c>
      <c r="P488" s="426">
        <v>0</v>
      </c>
      <c r="Q488" s="427">
        <v>230</v>
      </c>
      <c r="R488" s="426">
        <v>0</v>
      </c>
      <c r="S488" s="426">
        <v>0</v>
      </c>
      <c r="T488" s="428">
        <v>0</v>
      </c>
      <c r="U488" s="426">
        <v>0</v>
      </c>
      <c r="V488" s="426">
        <v>0</v>
      </c>
      <c r="W488" s="428">
        <v>0</v>
      </c>
      <c r="X488" s="426">
        <v>0</v>
      </c>
      <c r="Y488" s="426">
        <v>0</v>
      </c>
      <c r="Z488" s="428">
        <v>0</v>
      </c>
      <c r="AA488" s="426">
        <v>1</v>
      </c>
      <c r="AB488" s="426">
        <v>15</v>
      </c>
      <c r="AC488" s="428">
        <v>0</v>
      </c>
      <c r="AD488" s="426">
        <v>0</v>
      </c>
      <c r="AE488" s="426">
        <v>0</v>
      </c>
      <c r="AF488" s="428">
        <v>0</v>
      </c>
      <c r="AG488" s="426">
        <v>0</v>
      </c>
    </row>
    <row r="489" spans="2:33" x14ac:dyDescent="0.35">
      <c r="B489" s="424">
        <v>50495</v>
      </c>
      <c r="C489" s="424" t="s">
        <v>673</v>
      </c>
      <c r="D489" s="426">
        <v>1</v>
      </c>
      <c r="E489" s="426">
        <v>17</v>
      </c>
      <c r="F489" s="426">
        <v>0</v>
      </c>
      <c r="G489" s="427">
        <v>17</v>
      </c>
      <c r="H489" s="426">
        <v>16</v>
      </c>
      <c r="I489" s="426">
        <v>0</v>
      </c>
      <c r="J489" s="427">
        <v>16</v>
      </c>
      <c r="K489" s="426">
        <v>15</v>
      </c>
      <c r="L489" s="426">
        <v>255</v>
      </c>
      <c r="M489" s="426">
        <v>0</v>
      </c>
      <c r="N489" s="427">
        <v>255</v>
      </c>
      <c r="O489" s="426">
        <v>240</v>
      </c>
      <c r="P489" s="426">
        <v>0</v>
      </c>
      <c r="Q489" s="427">
        <v>240</v>
      </c>
      <c r="R489" s="426">
        <v>0</v>
      </c>
      <c r="S489" s="426">
        <v>0</v>
      </c>
      <c r="T489" s="428">
        <v>0</v>
      </c>
      <c r="U489" s="426">
        <v>0</v>
      </c>
      <c r="V489" s="426">
        <v>0</v>
      </c>
      <c r="W489" s="428">
        <v>0</v>
      </c>
      <c r="X489" s="426">
        <v>1</v>
      </c>
      <c r="Y489" s="426">
        <v>15</v>
      </c>
      <c r="Z489" s="428">
        <v>15</v>
      </c>
      <c r="AA489" s="426">
        <v>0</v>
      </c>
      <c r="AB489" s="426">
        <v>0</v>
      </c>
      <c r="AC489" s="428">
        <v>0</v>
      </c>
      <c r="AD489" s="426">
        <v>0</v>
      </c>
      <c r="AE489" s="426">
        <v>0</v>
      </c>
      <c r="AF489" s="428">
        <v>0</v>
      </c>
      <c r="AG489" s="426">
        <v>0</v>
      </c>
    </row>
    <row r="490" spans="2:33" x14ac:dyDescent="0.35">
      <c r="B490" s="424">
        <v>50512</v>
      </c>
      <c r="C490" s="424" t="s">
        <v>675</v>
      </c>
      <c r="D490" s="426">
        <v>24</v>
      </c>
      <c r="E490" s="426">
        <v>45</v>
      </c>
      <c r="F490" s="426">
        <v>0</v>
      </c>
      <c r="G490" s="427">
        <v>45</v>
      </c>
      <c r="H490" s="426">
        <v>20</v>
      </c>
      <c r="I490" s="426">
        <v>0</v>
      </c>
      <c r="J490" s="427">
        <v>20</v>
      </c>
      <c r="K490" s="426">
        <v>360</v>
      </c>
      <c r="L490" s="426">
        <v>675</v>
      </c>
      <c r="M490" s="426">
        <v>0</v>
      </c>
      <c r="N490" s="427">
        <v>675</v>
      </c>
      <c r="O490" s="426">
        <v>300</v>
      </c>
      <c r="P490" s="426">
        <v>0</v>
      </c>
      <c r="Q490" s="427">
        <v>300</v>
      </c>
      <c r="R490" s="426">
        <v>0</v>
      </c>
      <c r="S490" s="426">
        <v>0</v>
      </c>
      <c r="T490" s="428">
        <v>0</v>
      </c>
      <c r="U490" s="426">
        <v>1</v>
      </c>
      <c r="V490" s="426">
        <v>15</v>
      </c>
      <c r="W490" s="428">
        <v>0</v>
      </c>
      <c r="X490" s="426">
        <v>0</v>
      </c>
      <c r="Y490" s="426">
        <v>0</v>
      </c>
      <c r="Z490" s="428">
        <v>0</v>
      </c>
      <c r="AA490" s="426">
        <v>9</v>
      </c>
      <c r="AB490" s="426">
        <v>135</v>
      </c>
      <c r="AC490" s="428">
        <v>15</v>
      </c>
      <c r="AD490" s="426">
        <v>9</v>
      </c>
      <c r="AE490" s="426">
        <v>135</v>
      </c>
      <c r="AF490" s="428">
        <v>15</v>
      </c>
      <c r="AG490" s="426">
        <v>0</v>
      </c>
    </row>
    <row r="491" spans="2:33" x14ac:dyDescent="0.35">
      <c r="B491" s="424">
        <v>50514</v>
      </c>
      <c r="C491" s="424" t="s">
        <v>1270</v>
      </c>
      <c r="D491" s="426">
        <v>1</v>
      </c>
      <c r="E491" s="426">
        <v>0</v>
      </c>
      <c r="F491" s="426">
        <v>0</v>
      </c>
      <c r="G491" s="427">
        <v>0</v>
      </c>
      <c r="H491" s="426">
        <v>0</v>
      </c>
      <c r="I491" s="426">
        <v>0</v>
      </c>
      <c r="J491" s="427">
        <v>0</v>
      </c>
      <c r="K491" s="426">
        <v>15</v>
      </c>
      <c r="L491" s="426">
        <v>0</v>
      </c>
      <c r="M491" s="426">
        <v>0</v>
      </c>
      <c r="N491" s="427">
        <v>0</v>
      </c>
      <c r="O491" s="426">
        <v>0</v>
      </c>
      <c r="P491" s="426">
        <v>0</v>
      </c>
      <c r="Q491" s="427">
        <v>0</v>
      </c>
      <c r="R491" s="426">
        <v>0</v>
      </c>
      <c r="S491" s="426">
        <v>0</v>
      </c>
      <c r="T491" s="428">
        <v>0</v>
      </c>
      <c r="U491" s="426">
        <v>0</v>
      </c>
      <c r="V491" s="426">
        <v>0</v>
      </c>
      <c r="W491" s="428">
        <v>0</v>
      </c>
      <c r="X491" s="426">
        <v>0</v>
      </c>
      <c r="Y491" s="426">
        <v>0</v>
      </c>
      <c r="Z491" s="428">
        <v>0</v>
      </c>
      <c r="AA491" s="426">
        <v>0</v>
      </c>
      <c r="AB491" s="426">
        <v>0</v>
      </c>
      <c r="AC491" s="428">
        <v>0</v>
      </c>
      <c r="AD491" s="426">
        <v>0</v>
      </c>
      <c r="AE491" s="426">
        <v>0</v>
      </c>
      <c r="AF491" s="428">
        <v>0</v>
      </c>
      <c r="AG491" s="426">
        <v>0</v>
      </c>
    </row>
    <row r="492" spans="2:33" x14ac:dyDescent="0.35">
      <c r="B492" s="424">
        <v>50524</v>
      </c>
      <c r="C492" s="424" t="s">
        <v>676</v>
      </c>
      <c r="D492" s="426">
        <v>1</v>
      </c>
      <c r="E492" s="426">
        <v>2</v>
      </c>
      <c r="F492" s="426">
        <v>0</v>
      </c>
      <c r="G492" s="427">
        <v>2</v>
      </c>
      <c r="H492" s="426">
        <v>2</v>
      </c>
      <c r="I492" s="426">
        <v>0</v>
      </c>
      <c r="J492" s="427">
        <v>2</v>
      </c>
      <c r="K492" s="426">
        <v>15</v>
      </c>
      <c r="L492" s="426">
        <v>30</v>
      </c>
      <c r="M492" s="426">
        <v>0</v>
      </c>
      <c r="N492" s="427">
        <v>30</v>
      </c>
      <c r="O492" s="426">
        <v>30</v>
      </c>
      <c r="P492" s="426">
        <v>0</v>
      </c>
      <c r="Q492" s="427">
        <v>30</v>
      </c>
      <c r="R492" s="426">
        <v>2</v>
      </c>
      <c r="S492" s="426">
        <v>30</v>
      </c>
      <c r="T492" s="428">
        <v>30</v>
      </c>
      <c r="U492" s="426">
        <v>0</v>
      </c>
      <c r="V492" s="426">
        <v>0</v>
      </c>
      <c r="W492" s="428">
        <v>0</v>
      </c>
      <c r="X492" s="426">
        <v>0</v>
      </c>
      <c r="Y492" s="426">
        <v>0</v>
      </c>
      <c r="Z492" s="428">
        <v>0</v>
      </c>
      <c r="AA492" s="426">
        <v>0</v>
      </c>
      <c r="AB492" s="426">
        <v>0</v>
      </c>
      <c r="AC492" s="428">
        <v>0</v>
      </c>
      <c r="AD492" s="426">
        <v>0</v>
      </c>
      <c r="AE492" s="426">
        <v>0</v>
      </c>
      <c r="AF492" s="428">
        <v>0</v>
      </c>
      <c r="AG492" s="426">
        <v>0</v>
      </c>
    </row>
    <row r="493" spans="2:33" x14ac:dyDescent="0.35">
      <c r="B493" s="424">
        <v>50528</v>
      </c>
      <c r="C493" s="424" t="s">
        <v>677</v>
      </c>
      <c r="D493" s="426">
        <v>0</v>
      </c>
      <c r="E493" s="426">
        <v>12</v>
      </c>
      <c r="F493" s="426">
        <v>0</v>
      </c>
      <c r="G493" s="427">
        <v>12</v>
      </c>
      <c r="H493" s="426">
        <v>11</v>
      </c>
      <c r="I493" s="426">
        <v>0</v>
      </c>
      <c r="J493" s="427">
        <v>11</v>
      </c>
      <c r="K493" s="426">
        <v>0</v>
      </c>
      <c r="L493" s="426">
        <v>180</v>
      </c>
      <c r="M493" s="426">
        <v>0</v>
      </c>
      <c r="N493" s="427">
        <v>180</v>
      </c>
      <c r="O493" s="426">
        <v>165</v>
      </c>
      <c r="P493" s="426">
        <v>0</v>
      </c>
      <c r="Q493" s="427">
        <v>165</v>
      </c>
      <c r="R493" s="426">
        <v>0</v>
      </c>
      <c r="S493" s="426">
        <v>0</v>
      </c>
      <c r="T493" s="428">
        <v>0</v>
      </c>
      <c r="U493" s="426">
        <v>0</v>
      </c>
      <c r="V493" s="426">
        <v>0</v>
      </c>
      <c r="W493" s="428">
        <v>0</v>
      </c>
      <c r="X493" s="426">
        <v>1</v>
      </c>
      <c r="Y493" s="426">
        <v>15</v>
      </c>
      <c r="Z493" s="428">
        <v>15</v>
      </c>
      <c r="AA493" s="426">
        <v>0</v>
      </c>
      <c r="AB493" s="426">
        <v>0</v>
      </c>
      <c r="AC493" s="428">
        <v>0</v>
      </c>
      <c r="AD493" s="426">
        <v>0</v>
      </c>
      <c r="AE493" s="426">
        <v>0</v>
      </c>
      <c r="AF493" s="428">
        <v>0</v>
      </c>
      <c r="AG493" s="426">
        <v>0</v>
      </c>
    </row>
    <row r="494" spans="2:33" x14ac:dyDescent="0.35">
      <c r="B494" s="424">
        <v>50532</v>
      </c>
      <c r="C494" s="424" t="s">
        <v>678</v>
      </c>
      <c r="D494" s="426">
        <v>0</v>
      </c>
      <c r="E494" s="426">
        <v>1</v>
      </c>
      <c r="F494" s="426">
        <v>0</v>
      </c>
      <c r="G494" s="427">
        <v>1</v>
      </c>
      <c r="H494" s="426">
        <v>1</v>
      </c>
      <c r="I494" s="426">
        <v>0</v>
      </c>
      <c r="J494" s="427">
        <v>1</v>
      </c>
      <c r="K494" s="426">
        <v>0</v>
      </c>
      <c r="L494" s="426">
        <v>15</v>
      </c>
      <c r="M494" s="426">
        <v>0</v>
      </c>
      <c r="N494" s="427">
        <v>15</v>
      </c>
      <c r="O494" s="426">
        <v>15</v>
      </c>
      <c r="P494" s="426">
        <v>0</v>
      </c>
      <c r="Q494" s="427">
        <v>15</v>
      </c>
      <c r="R494" s="426">
        <v>0</v>
      </c>
      <c r="S494" s="426">
        <v>0</v>
      </c>
      <c r="T494" s="428">
        <v>0</v>
      </c>
      <c r="U494" s="426">
        <v>0</v>
      </c>
      <c r="V494" s="426">
        <v>0</v>
      </c>
      <c r="W494" s="428">
        <v>0</v>
      </c>
      <c r="X494" s="426">
        <v>0</v>
      </c>
      <c r="Y494" s="426">
        <v>0</v>
      </c>
      <c r="Z494" s="428">
        <v>0</v>
      </c>
      <c r="AA494" s="426">
        <v>0</v>
      </c>
      <c r="AB494" s="426">
        <v>0</v>
      </c>
      <c r="AC494" s="428">
        <v>0</v>
      </c>
      <c r="AD494" s="426">
        <v>0</v>
      </c>
      <c r="AE494" s="426">
        <v>0</v>
      </c>
      <c r="AF494" s="428">
        <v>0</v>
      </c>
      <c r="AG494" s="426">
        <v>0</v>
      </c>
    </row>
    <row r="495" spans="2:33" x14ac:dyDescent="0.35">
      <c r="B495" s="424">
        <v>50572</v>
      </c>
      <c r="C495" s="424" t="s">
        <v>662</v>
      </c>
      <c r="D495" s="426">
        <v>26</v>
      </c>
      <c r="E495" s="426">
        <v>6</v>
      </c>
      <c r="F495" s="426">
        <v>0</v>
      </c>
      <c r="G495" s="427">
        <v>6</v>
      </c>
      <c r="H495" s="426">
        <v>1</v>
      </c>
      <c r="I495" s="426">
        <v>0</v>
      </c>
      <c r="J495" s="427">
        <v>1</v>
      </c>
      <c r="K495" s="426">
        <v>390</v>
      </c>
      <c r="L495" s="426">
        <v>90</v>
      </c>
      <c r="M495" s="426">
        <v>0</v>
      </c>
      <c r="N495" s="427">
        <v>90</v>
      </c>
      <c r="O495" s="426">
        <v>15</v>
      </c>
      <c r="P495" s="426">
        <v>0</v>
      </c>
      <c r="Q495" s="427">
        <v>15</v>
      </c>
      <c r="R495" s="426">
        <v>0</v>
      </c>
      <c r="S495" s="426">
        <v>0</v>
      </c>
      <c r="T495" s="428">
        <v>0</v>
      </c>
      <c r="U495" s="426">
        <v>1</v>
      </c>
      <c r="V495" s="426">
        <v>15</v>
      </c>
      <c r="W495" s="428">
        <v>0</v>
      </c>
      <c r="X495" s="426">
        <v>4</v>
      </c>
      <c r="Y495" s="426">
        <v>60</v>
      </c>
      <c r="Z495" s="428">
        <v>0</v>
      </c>
      <c r="AA495" s="426">
        <v>1</v>
      </c>
      <c r="AB495" s="426">
        <v>15</v>
      </c>
      <c r="AC495" s="428">
        <v>0</v>
      </c>
      <c r="AD495" s="426">
        <v>0</v>
      </c>
      <c r="AE495" s="426">
        <v>0</v>
      </c>
      <c r="AF495" s="428">
        <v>0</v>
      </c>
      <c r="AG495" s="426">
        <v>0</v>
      </c>
    </row>
    <row r="496" spans="2:33" x14ac:dyDescent="0.35">
      <c r="B496" s="424">
        <v>50593</v>
      </c>
      <c r="C496" s="424" t="s">
        <v>1271</v>
      </c>
      <c r="D496" s="426">
        <v>0</v>
      </c>
      <c r="E496" s="426">
        <v>1</v>
      </c>
      <c r="F496" s="426">
        <v>0</v>
      </c>
      <c r="G496" s="427">
        <v>1</v>
      </c>
      <c r="H496" s="426">
        <v>0</v>
      </c>
      <c r="I496" s="426">
        <v>0</v>
      </c>
      <c r="J496" s="427">
        <v>0</v>
      </c>
      <c r="K496" s="426">
        <v>0</v>
      </c>
      <c r="L496" s="426">
        <v>15</v>
      </c>
      <c r="M496" s="426">
        <v>0</v>
      </c>
      <c r="N496" s="427">
        <v>15</v>
      </c>
      <c r="O496" s="426">
        <v>0</v>
      </c>
      <c r="P496" s="426">
        <v>0</v>
      </c>
      <c r="Q496" s="427">
        <v>0</v>
      </c>
      <c r="R496" s="426">
        <v>0</v>
      </c>
      <c r="S496" s="426">
        <v>0</v>
      </c>
      <c r="T496" s="428">
        <v>0</v>
      </c>
      <c r="U496" s="426">
        <v>0</v>
      </c>
      <c r="V496" s="426">
        <v>0</v>
      </c>
      <c r="W496" s="428">
        <v>0</v>
      </c>
      <c r="X496" s="426">
        <v>0</v>
      </c>
      <c r="Y496" s="426">
        <v>0</v>
      </c>
      <c r="Z496" s="428">
        <v>0</v>
      </c>
      <c r="AA496" s="426">
        <v>0</v>
      </c>
      <c r="AB496" s="426">
        <v>0</v>
      </c>
      <c r="AC496" s="428">
        <v>0</v>
      </c>
      <c r="AD496" s="426">
        <v>0</v>
      </c>
      <c r="AE496" s="426">
        <v>0</v>
      </c>
      <c r="AF496" s="428">
        <v>0</v>
      </c>
      <c r="AG496" s="426">
        <v>0</v>
      </c>
    </row>
    <row r="497" spans="2:33" x14ac:dyDescent="0.35">
      <c r="B497" s="424">
        <v>51135</v>
      </c>
      <c r="C497" s="424" t="s">
        <v>1272</v>
      </c>
      <c r="D497" s="426">
        <v>20</v>
      </c>
      <c r="E497" s="426">
        <v>44</v>
      </c>
      <c r="F497" s="426">
        <v>0</v>
      </c>
      <c r="G497" s="427">
        <v>44</v>
      </c>
      <c r="H497" s="426">
        <v>15</v>
      </c>
      <c r="I497" s="426">
        <v>0</v>
      </c>
      <c r="J497" s="427">
        <v>15</v>
      </c>
      <c r="K497" s="426">
        <v>298.5</v>
      </c>
      <c r="L497" s="426">
        <v>645</v>
      </c>
      <c r="M497" s="426">
        <v>0</v>
      </c>
      <c r="N497" s="427">
        <v>645</v>
      </c>
      <c r="O497" s="426">
        <v>191.5</v>
      </c>
      <c r="P497" s="426">
        <v>0</v>
      </c>
      <c r="Q497" s="427">
        <v>191.5</v>
      </c>
      <c r="R497" s="426">
        <v>20</v>
      </c>
      <c r="S497" s="426">
        <v>285</v>
      </c>
      <c r="T497" s="428">
        <v>72.5</v>
      </c>
      <c r="U497" s="426">
        <v>5</v>
      </c>
      <c r="V497" s="426">
        <v>75</v>
      </c>
      <c r="W497" s="428">
        <v>15</v>
      </c>
      <c r="X497" s="426">
        <v>3</v>
      </c>
      <c r="Y497" s="426">
        <v>45</v>
      </c>
      <c r="Z497" s="428">
        <v>9</v>
      </c>
      <c r="AA497" s="426">
        <v>0</v>
      </c>
      <c r="AB497" s="426">
        <v>0</v>
      </c>
      <c r="AC497" s="428">
        <v>0</v>
      </c>
      <c r="AD497" s="426">
        <v>0</v>
      </c>
      <c r="AE497" s="426">
        <v>0</v>
      </c>
      <c r="AF497" s="428">
        <v>0</v>
      </c>
      <c r="AG497" s="426">
        <v>1</v>
      </c>
    </row>
    <row r="498" spans="2:33" x14ac:dyDescent="0.35">
      <c r="B498" s="424">
        <v>51136</v>
      </c>
      <c r="C498" s="424" t="s">
        <v>1273</v>
      </c>
      <c r="D498" s="426">
        <v>11</v>
      </c>
      <c r="E498" s="426">
        <v>35</v>
      </c>
      <c r="F498" s="426">
        <v>0</v>
      </c>
      <c r="G498" s="427">
        <v>35</v>
      </c>
      <c r="H498" s="426">
        <v>16</v>
      </c>
      <c r="I498" s="426">
        <v>0</v>
      </c>
      <c r="J498" s="427">
        <v>16</v>
      </c>
      <c r="K498" s="426">
        <v>165</v>
      </c>
      <c r="L498" s="426">
        <v>522</v>
      </c>
      <c r="M498" s="426">
        <v>0</v>
      </c>
      <c r="N498" s="427">
        <v>522</v>
      </c>
      <c r="O498" s="426">
        <v>217.5</v>
      </c>
      <c r="P498" s="426">
        <v>0</v>
      </c>
      <c r="Q498" s="427">
        <v>217.5</v>
      </c>
      <c r="R498" s="426">
        <v>9</v>
      </c>
      <c r="S498" s="426">
        <v>132</v>
      </c>
      <c r="T498" s="428">
        <v>20</v>
      </c>
      <c r="U498" s="426">
        <v>6</v>
      </c>
      <c r="V498" s="426">
        <v>90</v>
      </c>
      <c r="W498" s="428">
        <v>15</v>
      </c>
      <c r="X498" s="426">
        <v>10</v>
      </c>
      <c r="Y498" s="426">
        <v>150</v>
      </c>
      <c r="Z498" s="428">
        <v>65</v>
      </c>
      <c r="AA498" s="426">
        <v>0</v>
      </c>
      <c r="AB498" s="426">
        <v>0</v>
      </c>
      <c r="AC498" s="428">
        <v>0</v>
      </c>
      <c r="AD498" s="426">
        <v>0</v>
      </c>
      <c r="AE498" s="426">
        <v>0</v>
      </c>
      <c r="AF498" s="428">
        <v>0</v>
      </c>
      <c r="AG498" s="426">
        <v>0</v>
      </c>
    </row>
    <row r="499" spans="2:33" x14ac:dyDescent="0.35">
      <c r="B499" s="424">
        <v>51137</v>
      </c>
      <c r="C499" s="424" t="s">
        <v>680</v>
      </c>
      <c r="D499" s="426">
        <v>11</v>
      </c>
      <c r="E499" s="426">
        <v>29</v>
      </c>
      <c r="F499" s="426">
        <v>0</v>
      </c>
      <c r="G499" s="427">
        <v>29</v>
      </c>
      <c r="H499" s="426">
        <v>19</v>
      </c>
      <c r="I499" s="426">
        <v>0</v>
      </c>
      <c r="J499" s="427">
        <v>19</v>
      </c>
      <c r="K499" s="426">
        <v>165</v>
      </c>
      <c r="L499" s="426">
        <v>418.5</v>
      </c>
      <c r="M499" s="426">
        <v>0</v>
      </c>
      <c r="N499" s="427">
        <v>418.5</v>
      </c>
      <c r="O499" s="426">
        <v>203</v>
      </c>
      <c r="P499" s="426">
        <v>0</v>
      </c>
      <c r="Q499" s="427">
        <v>203</v>
      </c>
      <c r="R499" s="426">
        <v>1</v>
      </c>
      <c r="S499" s="426">
        <v>15</v>
      </c>
      <c r="T499" s="428">
        <v>0</v>
      </c>
      <c r="U499" s="426">
        <v>2</v>
      </c>
      <c r="V499" s="426">
        <v>30</v>
      </c>
      <c r="W499" s="428">
        <v>3</v>
      </c>
      <c r="X499" s="426">
        <v>2</v>
      </c>
      <c r="Y499" s="426">
        <v>28.5</v>
      </c>
      <c r="Z499" s="428">
        <v>15</v>
      </c>
      <c r="AA499" s="426">
        <v>0</v>
      </c>
      <c r="AB499" s="426">
        <v>0</v>
      </c>
      <c r="AC499" s="428">
        <v>0</v>
      </c>
      <c r="AD499" s="426">
        <v>0</v>
      </c>
      <c r="AE499" s="426">
        <v>0</v>
      </c>
      <c r="AF499" s="428">
        <v>0</v>
      </c>
      <c r="AG499" s="426">
        <v>0</v>
      </c>
    </row>
    <row r="500" spans="2:33" x14ac:dyDescent="0.35">
      <c r="B500" s="424">
        <v>51139</v>
      </c>
      <c r="C500" s="424" t="s">
        <v>681</v>
      </c>
      <c r="D500" s="426">
        <v>23</v>
      </c>
      <c r="E500" s="426">
        <v>35</v>
      </c>
      <c r="F500" s="426">
        <v>1</v>
      </c>
      <c r="G500" s="427">
        <v>36</v>
      </c>
      <c r="H500" s="426">
        <v>10</v>
      </c>
      <c r="I500" s="426">
        <v>0</v>
      </c>
      <c r="J500" s="427">
        <v>10</v>
      </c>
      <c r="K500" s="426">
        <v>345</v>
      </c>
      <c r="L500" s="426">
        <v>525</v>
      </c>
      <c r="M500" s="426">
        <v>15</v>
      </c>
      <c r="N500" s="427">
        <v>540</v>
      </c>
      <c r="O500" s="426">
        <v>150</v>
      </c>
      <c r="P500" s="426">
        <v>0</v>
      </c>
      <c r="Q500" s="427">
        <v>150</v>
      </c>
      <c r="R500" s="426">
        <v>7</v>
      </c>
      <c r="S500" s="426">
        <v>105</v>
      </c>
      <c r="T500" s="428">
        <v>15</v>
      </c>
      <c r="U500" s="426">
        <v>6</v>
      </c>
      <c r="V500" s="426">
        <v>90</v>
      </c>
      <c r="W500" s="428">
        <v>15</v>
      </c>
      <c r="X500" s="426">
        <v>14</v>
      </c>
      <c r="Y500" s="426">
        <v>210</v>
      </c>
      <c r="Z500" s="428">
        <v>45</v>
      </c>
      <c r="AA500" s="426">
        <v>10</v>
      </c>
      <c r="AB500" s="426">
        <v>150</v>
      </c>
      <c r="AC500" s="428">
        <v>15</v>
      </c>
      <c r="AD500" s="426">
        <v>0</v>
      </c>
      <c r="AE500" s="426">
        <v>0</v>
      </c>
      <c r="AF500" s="428">
        <v>0</v>
      </c>
      <c r="AG500" s="426">
        <v>0</v>
      </c>
    </row>
    <row r="501" spans="2:33" x14ac:dyDescent="0.35">
      <c r="B501" s="424">
        <v>51144</v>
      </c>
      <c r="C501" s="424" t="s">
        <v>682</v>
      </c>
      <c r="D501" s="426">
        <v>14</v>
      </c>
      <c r="E501" s="426">
        <v>8</v>
      </c>
      <c r="F501" s="426">
        <v>1</v>
      </c>
      <c r="G501" s="427">
        <v>9</v>
      </c>
      <c r="H501" s="426">
        <v>5</v>
      </c>
      <c r="I501" s="426">
        <v>1</v>
      </c>
      <c r="J501" s="427">
        <v>6</v>
      </c>
      <c r="K501" s="426">
        <v>210</v>
      </c>
      <c r="L501" s="426">
        <v>120</v>
      </c>
      <c r="M501" s="426">
        <v>15</v>
      </c>
      <c r="N501" s="427">
        <v>135</v>
      </c>
      <c r="O501" s="426">
        <v>75</v>
      </c>
      <c r="P501" s="426">
        <v>15</v>
      </c>
      <c r="Q501" s="427">
        <v>90</v>
      </c>
      <c r="R501" s="426">
        <v>0</v>
      </c>
      <c r="S501" s="426">
        <v>0</v>
      </c>
      <c r="T501" s="428">
        <v>0</v>
      </c>
      <c r="U501" s="426">
        <v>2</v>
      </c>
      <c r="V501" s="426">
        <v>30</v>
      </c>
      <c r="W501" s="428">
        <v>0</v>
      </c>
      <c r="X501" s="426">
        <v>1</v>
      </c>
      <c r="Y501" s="426">
        <v>15</v>
      </c>
      <c r="Z501" s="428">
        <v>15</v>
      </c>
      <c r="AA501" s="426">
        <v>0</v>
      </c>
      <c r="AB501" s="426">
        <v>0</v>
      </c>
      <c r="AC501" s="428">
        <v>0</v>
      </c>
      <c r="AD501" s="426">
        <v>0</v>
      </c>
      <c r="AE501" s="426">
        <v>0</v>
      </c>
      <c r="AF501" s="428">
        <v>0</v>
      </c>
      <c r="AG501" s="426">
        <v>0</v>
      </c>
    </row>
    <row r="502" spans="2:33" x14ac:dyDescent="0.35">
      <c r="B502" s="424">
        <v>51175</v>
      </c>
      <c r="C502" s="424" t="s">
        <v>683</v>
      </c>
      <c r="D502" s="426">
        <v>3</v>
      </c>
      <c r="E502" s="426">
        <v>12</v>
      </c>
      <c r="F502" s="426">
        <v>0</v>
      </c>
      <c r="G502" s="427">
        <v>12</v>
      </c>
      <c r="H502" s="426">
        <v>1</v>
      </c>
      <c r="I502" s="426">
        <v>0</v>
      </c>
      <c r="J502" s="427">
        <v>1</v>
      </c>
      <c r="K502" s="426">
        <v>45</v>
      </c>
      <c r="L502" s="426">
        <v>180</v>
      </c>
      <c r="M502" s="426">
        <v>0</v>
      </c>
      <c r="N502" s="427">
        <v>180</v>
      </c>
      <c r="O502" s="426">
        <v>15</v>
      </c>
      <c r="P502" s="426">
        <v>0</v>
      </c>
      <c r="Q502" s="427">
        <v>15</v>
      </c>
      <c r="R502" s="426">
        <v>1</v>
      </c>
      <c r="S502" s="426">
        <v>15</v>
      </c>
      <c r="T502" s="428">
        <v>0</v>
      </c>
      <c r="U502" s="426">
        <v>1</v>
      </c>
      <c r="V502" s="426">
        <v>15</v>
      </c>
      <c r="W502" s="428">
        <v>0</v>
      </c>
      <c r="X502" s="426">
        <v>3</v>
      </c>
      <c r="Y502" s="426">
        <v>45</v>
      </c>
      <c r="Z502" s="428">
        <v>15</v>
      </c>
      <c r="AA502" s="426">
        <v>2</v>
      </c>
      <c r="AB502" s="426">
        <v>30</v>
      </c>
      <c r="AC502" s="428">
        <v>0</v>
      </c>
      <c r="AD502" s="426">
        <v>2</v>
      </c>
      <c r="AE502" s="426">
        <v>30</v>
      </c>
      <c r="AF502" s="428">
        <v>0</v>
      </c>
      <c r="AG502" s="426">
        <v>0</v>
      </c>
    </row>
    <row r="503" spans="2:33" x14ac:dyDescent="0.35">
      <c r="B503" s="424">
        <v>51188</v>
      </c>
      <c r="C503" s="424" t="s">
        <v>684</v>
      </c>
      <c r="D503" s="426">
        <v>5</v>
      </c>
      <c r="E503" s="426">
        <v>0</v>
      </c>
      <c r="F503" s="426">
        <v>0</v>
      </c>
      <c r="G503" s="427">
        <v>0</v>
      </c>
      <c r="H503" s="426">
        <v>0</v>
      </c>
      <c r="I503" s="426">
        <v>0</v>
      </c>
      <c r="J503" s="427">
        <v>0</v>
      </c>
      <c r="K503" s="426">
        <v>75</v>
      </c>
      <c r="L503" s="426">
        <v>0</v>
      </c>
      <c r="M503" s="426">
        <v>0</v>
      </c>
      <c r="N503" s="427">
        <v>0</v>
      </c>
      <c r="O503" s="426">
        <v>0</v>
      </c>
      <c r="P503" s="426">
        <v>0</v>
      </c>
      <c r="Q503" s="427">
        <v>0</v>
      </c>
      <c r="R503" s="426">
        <v>0</v>
      </c>
      <c r="S503" s="426">
        <v>0</v>
      </c>
      <c r="T503" s="428">
        <v>0</v>
      </c>
      <c r="U503" s="426">
        <v>0</v>
      </c>
      <c r="V503" s="426">
        <v>0</v>
      </c>
      <c r="W503" s="428">
        <v>0</v>
      </c>
      <c r="X503" s="426">
        <v>0</v>
      </c>
      <c r="Y503" s="426">
        <v>0</v>
      </c>
      <c r="Z503" s="428">
        <v>0</v>
      </c>
      <c r="AA503" s="426">
        <v>0</v>
      </c>
      <c r="AB503" s="426">
        <v>0</v>
      </c>
      <c r="AC503" s="428">
        <v>0</v>
      </c>
      <c r="AD503" s="426">
        <v>0</v>
      </c>
      <c r="AE503" s="426">
        <v>0</v>
      </c>
      <c r="AF503" s="428">
        <v>0</v>
      </c>
      <c r="AG503" s="426">
        <v>0</v>
      </c>
    </row>
    <row r="504" spans="2:33" x14ac:dyDescent="0.35">
      <c r="B504" s="424">
        <v>51210</v>
      </c>
      <c r="C504" s="424" t="s">
        <v>685</v>
      </c>
      <c r="D504" s="426">
        <v>11</v>
      </c>
      <c r="E504" s="426">
        <v>15</v>
      </c>
      <c r="F504" s="426">
        <v>0</v>
      </c>
      <c r="G504" s="427">
        <v>15</v>
      </c>
      <c r="H504" s="426">
        <v>1</v>
      </c>
      <c r="I504" s="426">
        <v>0</v>
      </c>
      <c r="J504" s="427">
        <v>1</v>
      </c>
      <c r="K504" s="426">
        <v>165</v>
      </c>
      <c r="L504" s="426">
        <v>218</v>
      </c>
      <c r="M504" s="426">
        <v>0</v>
      </c>
      <c r="N504" s="427">
        <v>218</v>
      </c>
      <c r="O504" s="426">
        <v>15</v>
      </c>
      <c r="P504" s="426">
        <v>0</v>
      </c>
      <c r="Q504" s="427">
        <v>15</v>
      </c>
      <c r="R504" s="426">
        <v>1</v>
      </c>
      <c r="S504" s="426">
        <v>8</v>
      </c>
      <c r="T504" s="428">
        <v>0</v>
      </c>
      <c r="U504" s="426">
        <v>1</v>
      </c>
      <c r="V504" s="426">
        <v>15</v>
      </c>
      <c r="W504" s="428">
        <v>0</v>
      </c>
      <c r="X504" s="426">
        <v>5</v>
      </c>
      <c r="Y504" s="426">
        <v>75</v>
      </c>
      <c r="Z504" s="428">
        <v>15</v>
      </c>
      <c r="AA504" s="426">
        <v>4</v>
      </c>
      <c r="AB504" s="426">
        <v>53</v>
      </c>
      <c r="AC504" s="428">
        <v>0</v>
      </c>
      <c r="AD504" s="426">
        <v>3</v>
      </c>
      <c r="AE504" s="426">
        <v>45</v>
      </c>
      <c r="AF504" s="428">
        <v>0</v>
      </c>
      <c r="AG504" s="426">
        <v>0</v>
      </c>
    </row>
    <row r="505" spans="2:33" x14ac:dyDescent="0.35">
      <c r="B505" s="424">
        <v>51224</v>
      </c>
      <c r="C505" s="424" t="s">
        <v>431</v>
      </c>
      <c r="D505" s="426">
        <v>3</v>
      </c>
      <c r="E505" s="426">
        <v>21</v>
      </c>
      <c r="F505" s="426">
        <v>1</v>
      </c>
      <c r="G505" s="427">
        <v>22</v>
      </c>
      <c r="H505" s="426">
        <v>19</v>
      </c>
      <c r="I505" s="426">
        <v>0</v>
      </c>
      <c r="J505" s="427">
        <v>19</v>
      </c>
      <c r="K505" s="426">
        <v>45</v>
      </c>
      <c r="L505" s="426">
        <v>315</v>
      </c>
      <c r="M505" s="426">
        <v>15</v>
      </c>
      <c r="N505" s="427">
        <v>330</v>
      </c>
      <c r="O505" s="426">
        <v>285</v>
      </c>
      <c r="P505" s="426">
        <v>0</v>
      </c>
      <c r="Q505" s="427">
        <v>285</v>
      </c>
      <c r="R505" s="426">
        <v>0</v>
      </c>
      <c r="S505" s="426">
        <v>0</v>
      </c>
      <c r="T505" s="428">
        <v>0</v>
      </c>
      <c r="U505" s="426">
        <v>0</v>
      </c>
      <c r="V505" s="426">
        <v>0</v>
      </c>
      <c r="W505" s="428">
        <v>0</v>
      </c>
      <c r="X505" s="426">
        <v>0</v>
      </c>
      <c r="Y505" s="426">
        <v>0</v>
      </c>
      <c r="Z505" s="428">
        <v>0</v>
      </c>
      <c r="AA505" s="426">
        <v>0</v>
      </c>
      <c r="AB505" s="426">
        <v>0</v>
      </c>
      <c r="AC505" s="428">
        <v>0</v>
      </c>
      <c r="AD505" s="426">
        <v>0</v>
      </c>
      <c r="AE505" s="426">
        <v>0</v>
      </c>
      <c r="AF505" s="428">
        <v>0</v>
      </c>
      <c r="AG505" s="426">
        <v>0</v>
      </c>
    </row>
    <row r="506" spans="2:33" x14ac:dyDescent="0.35">
      <c r="B506" s="424">
        <v>51240</v>
      </c>
      <c r="C506" s="424" t="s">
        <v>686</v>
      </c>
      <c r="D506" s="426">
        <v>0</v>
      </c>
      <c r="E506" s="426">
        <v>1</v>
      </c>
      <c r="F506" s="426">
        <v>0</v>
      </c>
      <c r="G506" s="427">
        <v>1</v>
      </c>
      <c r="H506" s="426">
        <v>0</v>
      </c>
      <c r="I506" s="426">
        <v>0</v>
      </c>
      <c r="J506" s="427">
        <v>0</v>
      </c>
      <c r="K506" s="426">
        <v>0</v>
      </c>
      <c r="L506" s="426">
        <v>15</v>
      </c>
      <c r="M506" s="426">
        <v>0</v>
      </c>
      <c r="N506" s="427">
        <v>15</v>
      </c>
      <c r="O506" s="426">
        <v>0</v>
      </c>
      <c r="P506" s="426">
        <v>0</v>
      </c>
      <c r="Q506" s="427">
        <v>0</v>
      </c>
      <c r="R506" s="426">
        <v>0</v>
      </c>
      <c r="S506" s="426">
        <v>0</v>
      </c>
      <c r="T506" s="428">
        <v>0</v>
      </c>
      <c r="U506" s="426">
        <v>0</v>
      </c>
      <c r="V506" s="426">
        <v>0</v>
      </c>
      <c r="W506" s="428">
        <v>0</v>
      </c>
      <c r="X506" s="426">
        <v>0</v>
      </c>
      <c r="Y506" s="426">
        <v>0</v>
      </c>
      <c r="Z506" s="428">
        <v>0</v>
      </c>
      <c r="AA506" s="426">
        <v>0</v>
      </c>
      <c r="AB506" s="426">
        <v>0</v>
      </c>
      <c r="AC506" s="428">
        <v>0</v>
      </c>
      <c r="AD506" s="426">
        <v>0</v>
      </c>
      <c r="AE506" s="426">
        <v>0</v>
      </c>
      <c r="AF506" s="428">
        <v>0</v>
      </c>
      <c r="AG506" s="426">
        <v>0</v>
      </c>
    </row>
    <row r="507" spans="2:33" x14ac:dyDescent="0.35">
      <c r="B507" s="424">
        <v>51261</v>
      </c>
      <c r="C507" s="424" t="s">
        <v>687</v>
      </c>
      <c r="D507" s="426">
        <v>10</v>
      </c>
      <c r="E507" s="426">
        <v>19</v>
      </c>
      <c r="F507" s="426">
        <v>2</v>
      </c>
      <c r="G507" s="427">
        <v>21</v>
      </c>
      <c r="H507" s="426">
        <v>8</v>
      </c>
      <c r="I507" s="426">
        <v>1</v>
      </c>
      <c r="J507" s="427">
        <v>9</v>
      </c>
      <c r="K507" s="426">
        <v>150</v>
      </c>
      <c r="L507" s="426">
        <v>285</v>
      </c>
      <c r="M507" s="426">
        <v>29</v>
      </c>
      <c r="N507" s="427">
        <v>314</v>
      </c>
      <c r="O507" s="426">
        <v>108</v>
      </c>
      <c r="P507" s="426">
        <v>15</v>
      </c>
      <c r="Q507" s="427">
        <v>123</v>
      </c>
      <c r="R507" s="426">
        <v>5</v>
      </c>
      <c r="S507" s="426">
        <v>75</v>
      </c>
      <c r="T507" s="428">
        <v>18</v>
      </c>
      <c r="U507" s="426">
        <v>0</v>
      </c>
      <c r="V507" s="426">
        <v>0</v>
      </c>
      <c r="W507" s="428">
        <v>0</v>
      </c>
      <c r="X507" s="426">
        <v>0</v>
      </c>
      <c r="Y507" s="426">
        <v>0</v>
      </c>
      <c r="Z507" s="428">
        <v>0</v>
      </c>
      <c r="AA507" s="426">
        <v>6</v>
      </c>
      <c r="AB507" s="426">
        <v>90</v>
      </c>
      <c r="AC507" s="428">
        <v>0</v>
      </c>
      <c r="AD507" s="426">
        <v>0</v>
      </c>
      <c r="AE507" s="426">
        <v>0</v>
      </c>
      <c r="AF507" s="428">
        <v>0</v>
      </c>
      <c r="AG507" s="426">
        <v>0</v>
      </c>
    </row>
    <row r="508" spans="2:33" x14ac:dyDescent="0.35">
      <c r="B508" s="424">
        <v>51272</v>
      </c>
      <c r="C508" s="424" t="s">
        <v>688</v>
      </c>
      <c r="D508" s="426">
        <v>21</v>
      </c>
      <c r="E508" s="426">
        <v>36</v>
      </c>
      <c r="F508" s="426">
        <v>0</v>
      </c>
      <c r="G508" s="427">
        <v>36</v>
      </c>
      <c r="H508" s="426">
        <v>20</v>
      </c>
      <c r="I508" s="426">
        <v>0</v>
      </c>
      <c r="J508" s="427">
        <v>20</v>
      </c>
      <c r="K508" s="426">
        <v>315</v>
      </c>
      <c r="L508" s="426">
        <v>540</v>
      </c>
      <c r="M508" s="426">
        <v>0</v>
      </c>
      <c r="N508" s="427">
        <v>540</v>
      </c>
      <c r="O508" s="426">
        <v>300</v>
      </c>
      <c r="P508" s="426">
        <v>0</v>
      </c>
      <c r="Q508" s="427">
        <v>300</v>
      </c>
      <c r="R508" s="426">
        <v>1</v>
      </c>
      <c r="S508" s="426">
        <v>15</v>
      </c>
      <c r="T508" s="428">
        <v>0</v>
      </c>
      <c r="U508" s="426">
        <v>9</v>
      </c>
      <c r="V508" s="426">
        <v>135</v>
      </c>
      <c r="W508" s="428">
        <v>90</v>
      </c>
      <c r="X508" s="426">
        <v>8</v>
      </c>
      <c r="Y508" s="426">
        <v>120</v>
      </c>
      <c r="Z508" s="428">
        <v>105</v>
      </c>
      <c r="AA508" s="426">
        <v>7</v>
      </c>
      <c r="AB508" s="426">
        <v>105</v>
      </c>
      <c r="AC508" s="428">
        <v>0</v>
      </c>
      <c r="AD508" s="426">
        <v>4</v>
      </c>
      <c r="AE508" s="426">
        <v>60</v>
      </c>
      <c r="AF508" s="428">
        <v>0</v>
      </c>
      <c r="AG508" s="426">
        <v>2</v>
      </c>
    </row>
    <row r="509" spans="2:33" x14ac:dyDescent="0.35">
      <c r="B509" s="424">
        <v>51330</v>
      </c>
      <c r="C509" s="424" t="s">
        <v>689</v>
      </c>
      <c r="D509" s="426">
        <v>0</v>
      </c>
      <c r="E509" s="426">
        <v>3</v>
      </c>
      <c r="F509" s="426">
        <v>0</v>
      </c>
      <c r="G509" s="427">
        <v>3</v>
      </c>
      <c r="H509" s="426">
        <v>2</v>
      </c>
      <c r="I509" s="426">
        <v>0</v>
      </c>
      <c r="J509" s="427">
        <v>2</v>
      </c>
      <c r="K509" s="426">
        <v>0</v>
      </c>
      <c r="L509" s="426">
        <v>30</v>
      </c>
      <c r="M509" s="426">
        <v>0</v>
      </c>
      <c r="N509" s="427">
        <v>30</v>
      </c>
      <c r="O509" s="426">
        <v>30</v>
      </c>
      <c r="P509" s="426">
        <v>0</v>
      </c>
      <c r="Q509" s="427">
        <v>30</v>
      </c>
      <c r="R509" s="426">
        <v>0</v>
      </c>
      <c r="S509" s="426">
        <v>0</v>
      </c>
      <c r="T509" s="428">
        <v>0</v>
      </c>
      <c r="U509" s="426">
        <v>0</v>
      </c>
      <c r="V509" s="426">
        <v>0</v>
      </c>
      <c r="W509" s="428">
        <v>0</v>
      </c>
      <c r="X509" s="426">
        <v>0</v>
      </c>
      <c r="Y509" s="426">
        <v>0</v>
      </c>
      <c r="Z509" s="428">
        <v>0</v>
      </c>
      <c r="AA509" s="426">
        <v>0</v>
      </c>
      <c r="AB509" s="426">
        <v>0</v>
      </c>
      <c r="AC509" s="428">
        <v>0</v>
      </c>
      <c r="AD509" s="426">
        <v>0</v>
      </c>
      <c r="AE509" s="426">
        <v>0</v>
      </c>
      <c r="AF509" s="428">
        <v>0</v>
      </c>
      <c r="AG509" s="426">
        <v>0</v>
      </c>
    </row>
    <row r="510" spans="2:33" x14ac:dyDescent="0.35">
      <c r="B510" s="424">
        <v>51340</v>
      </c>
      <c r="C510" s="424" t="s">
        <v>690</v>
      </c>
      <c r="D510" s="426">
        <v>5</v>
      </c>
      <c r="E510" s="426">
        <v>16</v>
      </c>
      <c r="F510" s="426">
        <v>1</v>
      </c>
      <c r="G510" s="427">
        <v>17</v>
      </c>
      <c r="H510" s="426">
        <v>2</v>
      </c>
      <c r="I510" s="426">
        <v>0</v>
      </c>
      <c r="J510" s="427">
        <v>2</v>
      </c>
      <c r="K510" s="426">
        <v>75</v>
      </c>
      <c r="L510" s="426">
        <v>240</v>
      </c>
      <c r="M510" s="426">
        <v>15</v>
      </c>
      <c r="N510" s="427">
        <v>255</v>
      </c>
      <c r="O510" s="426">
        <v>30</v>
      </c>
      <c r="P510" s="426">
        <v>0</v>
      </c>
      <c r="Q510" s="427">
        <v>30</v>
      </c>
      <c r="R510" s="426">
        <v>0</v>
      </c>
      <c r="S510" s="426">
        <v>0</v>
      </c>
      <c r="T510" s="428">
        <v>0</v>
      </c>
      <c r="U510" s="426">
        <v>0</v>
      </c>
      <c r="V510" s="426">
        <v>0</v>
      </c>
      <c r="W510" s="428">
        <v>0</v>
      </c>
      <c r="X510" s="426">
        <v>12</v>
      </c>
      <c r="Y510" s="426">
        <v>180</v>
      </c>
      <c r="Z510" s="428">
        <v>30</v>
      </c>
      <c r="AA510" s="426">
        <v>0</v>
      </c>
      <c r="AB510" s="426">
        <v>0</v>
      </c>
      <c r="AC510" s="428">
        <v>0</v>
      </c>
      <c r="AD510" s="426">
        <v>0</v>
      </c>
      <c r="AE510" s="426">
        <v>0</v>
      </c>
      <c r="AF510" s="428">
        <v>0</v>
      </c>
      <c r="AG510" s="426">
        <v>0</v>
      </c>
    </row>
    <row r="511" spans="2:33" x14ac:dyDescent="0.35">
      <c r="B511" s="424">
        <v>51346</v>
      </c>
      <c r="C511" s="424" t="s">
        <v>691</v>
      </c>
      <c r="D511" s="426">
        <v>25</v>
      </c>
      <c r="E511" s="426">
        <v>26</v>
      </c>
      <c r="F511" s="426">
        <v>0</v>
      </c>
      <c r="G511" s="427">
        <v>26</v>
      </c>
      <c r="H511" s="426">
        <v>8</v>
      </c>
      <c r="I511" s="426">
        <v>0</v>
      </c>
      <c r="J511" s="427">
        <v>8</v>
      </c>
      <c r="K511" s="426">
        <v>372</v>
      </c>
      <c r="L511" s="426">
        <v>390</v>
      </c>
      <c r="M511" s="426">
        <v>0</v>
      </c>
      <c r="N511" s="427">
        <v>390</v>
      </c>
      <c r="O511" s="426">
        <v>120</v>
      </c>
      <c r="P511" s="426">
        <v>0</v>
      </c>
      <c r="Q511" s="427">
        <v>120</v>
      </c>
      <c r="R511" s="426">
        <v>4</v>
      </c>
      <c r="S511" s="426">
        <v>60</v>
      </c>
      <c r="T511" s="428">
        <v>30</v>
      </c>
      <c r="U511" s="426">
        <v>12</v>
      </c>
      <c r="V511" s="426">
        <v>180</v>
      </c>
      <c r="W511" s="428">
        <v>30</v>
      </c>
      <c r="X511" s="426">
        <v>9</v>
      </c>
      <c r="Y511" s="426">
        <v>135</v>
      </c>
      <c r="Z511" s="428">
        <v>60</v>
      </c>
      <c r="AA511" s="426">
        <v>7</v>
      </c>
      <c r="AB511" s="426">
        <v>105</v>
      </c>
      <c r="AC511" s="428">
        <v>0</v>
      </c>
      <c r="AD511" s="426">
        <v>8</v>
      </c>
      <c r="AE511" s="426">
        <v>120</v>
      </c>
      <c r="AF511" s="428">
        <v>0</v>
      </c>
      <c r="AG511" s="426">
        <v>0</v>
      </c>
    </row>
    <row r="512" spans="2:33" x14ac:dyDescent="0.35">
      <c r="B512" s="424">
        <v>51347</v>
      </c>
      <c r="C512" s="424" t="s">
        <v>692</v>
      </c>
      <c r="D512" s="426">
        <v>0</v>
      </c>
      <c r="E512" s="426">
        <v>2</v>
      </c>
      <c r="F512" s="426">
        <v>0</v>
      </c>
      <c r="G512" s="427">
        <v>2</v>
      </c>
      <c r="H512" s="426">
        <v>2</v>
      </c>
      <c r="I512" s="426">
        <v>0</v>
      </c>
      <c r="J512" s="427">
        <v>2</v>
      </c>
      <c r="K512" s="426">
        <v>0</v>
      </c>
      <c r="L512" s="426">
        <v>30</v>
      </c>
      <c r="M512" s="426">
        <v>0</v>
      </c>
      <c r="N512" s="427">
        <v>30</v>
      </c>
      <c r="O512" s="426">
        <v>30</v>
      </c>
      <c r="P512" s="426">
        <v>0</v>
      </c>
      <c r="Q512" s="427">
        <v>30</v>
      </c>
      <c r="R512" s="426">
        <v>1</v>
      </c>
      <c r="S512" s="426">
        <v>15</v>
      </c>
      <c r="T512" s="428">
        <v>15</v>
      </c>
      <c r="U512" s="426">
        <v>0</v>
      </c>
      <c r="V512" s="426">
        <v>0</v>
      </c>
      <c r="W512" s="428">
        <v>0</v>
      </c>
      <c r="X512" s="426">
        <v>0</v>
      </c>
      <c r="Y512" s="426">
        <v>0</v>
      </c>
      <c r="Z512" s="428">
        <v>0</v>
      </c>
      <c r="AA512" s="426">
        <v>0</v>
      </c>
      <c r="AB512" s="426">
        <v>0</v>
      </c>
      <c r="AC512" s="428">
        <v>0</v>
      </c>
      <c r="AD512" s="426">
        <v>0</v>
      </c>
      <c r="AE512" s="426">
        <v>0</v>
      </c>
      <c r="AF512" s="428">
        <v>0</v>
      </c>
      <c r="AG512" s="426">
        <v>0</v>
      </c>
    </row>
    <row r="513" spans="2:33" x14ac:dyDescent="0.35">
      <c r="B513" s="424">
        <v>51357</v>
      </c>
      <c r="C513" s="424" t="s">
        <v>693</v>
      </c>
      <c r="D513" s="426">
        <v>17</v>
      </c>
      <c r="E513" s="426">
        <v>24</v>
      </c>
      <c r="F513" s="426">
        <v>0</v>
      </c>
      <c r="G513" s="427">
        <v>24</v>
      </c>
      <c r="H513" s="426">
        <v>9</v>
      </c>
      <c r="I513" s="426">
        <v>0</v>
      </c>
      <c r="J513" s="427">
        <v>9</v>
      </c>
      <c r="K513" s="426">
        <v>255</v>
      </c>
      <c r="L513" s="426">
        <v>360</v>
      </c>
      <c r="M513" s="426">
        <v>0</v>
      </c>
      <c r="N513" s="427">
        <v>360</v>
      </c>
      <c r="O513" s="426">
        <v>135</v>
      </c>
      <c r="P513" s="426">
        <v>0</v>
      </c>
      <c r="Q513" s="427">
        <v>135</v>
      </c>
      <c r="R513" s="426">
        <v>6</v>
      </c>
      <c r="S513" s="426">
        <v>90</v>
      </c>
      <c r="T513" s="428">
        <v>45</v>
      </c>
      <c r="U513" s="426">
        <v>3</v>
      </c>
      <c r="V513" s="426">
        <v>45</v>
      </c>
      <c r="W513" s="428">
        <v>0</v>
      </c>
      <c r="X513" s="426">
        <v>10</v>
      </c>
      <c r="Y513" s="426">
        <v>150</v>
      </c>
      <c r="Z513" s="428">
        <v>45</v>
      </c>
      <c r="AA513" s="426">
        <v>0</v>
      </c>
      <c r="AB513" s="426">
        <v>0</v>
      </c>
      <c r="AC513" s="428">
        <v>0</v>
      </c>
      <c r="AD513" s="426">
        <v>0</v>
      </c>
      <c r="AE513" s="426">
        <v>0</v>
      </c>
      <c r="AF513" s="428">
        <v>0</v>
      </c>
      <c r="AG513" s="426">
        <v>1</v>
      </c>
    </row>
    <row r="514" spans="2:33" x14ac:dyDescent="0.35">
      <c r="B514" s="424">
        <v>51363</v>
      </c>
      <c r="C514" s="424" t="s">
        <v>694</v>
      </c>
      <c r="D514" s="426">
        <v>4</v>
      </c>
      <c r="E514" s="426">
        <v>6</v>
      </c>
      <c r="F514" s="426">
        <v>1</v>
      </c>
      <c r="G514" s="427">
        <v>7</v>
      </c>
      <c r="H514" s="426">
        <v>4</v>
      </c>
      <c r="I514" s="426">
        <v>1</v>
      </c>
      <c r="J514" s="427">
        <v>5</v>
      </c>
      <c r="K514" s="426">
        <v>60</v>
      </c>
      <c r="L514" s="426">
        <v>90</v>
      </c>
      <c r="M514" s="426">
        <v>15</v>
      </c>
      <c r="N514" s="427">
        <v>105</v>
      </c>
      <c r="O514" s="426">
        <v>60</v>
      </c>
      <c r="P514" s="426">
        <v>15</v>
      </c>
      <c r="Q514" s="427">
        <v>75</v>
      </c>
      <c r="R514" s="426">
        <v>1</v>
      </c>
      <c r="S514" s="426">
        <v>15</v>
      </c>
      <c r="T514" s="428">
        <v>15</v>
      </c>
      <c r="U514" s="426">
        <v>1</v>
      </c>
      <c r="V514" s="426">
        <v>15</v>
      </c>
      <c r="W514" s="428">
        <v>15</v>
      </c>
      <c r="X514" s="426">
        <v>2</v>
      </c>
      <c r="Y514" s="426">
        <v>30</v>
      </c>
      <c r="Z514" s="428">
        <v>0</v>
      </c>
      <c r="AA514" s="426">
        <v>2</v>
      </c>
      <c r="AB514" s="426">
        <v>30</v>
      </c>
      <c r="AC514" s="428">
        <v>30</v>
      </c>
      <c r="AD514" s="426">
        <v>0</v>
      </c>
      <c r="AE514" s="426">
        <v>0</v>
      </c>
      <c r="AF514" s="428">
        <v>0</v>
      </c>
      <c r="AG514" s="426">
        <v>0</v>
      </c>
    </row>
    <row r="515" spans="2:33" x14ac:dyDescent="0.35">
      <c r="B515" s="424">
        <v>51383</v>
      </c>
      <c r="C515" s="424" t="s">
        <v>695</v>
      </c>
      <c r="D515" s="426">
        <v>1</v>
      </c>
      <c r="E515" s="426">
        <v>10</v>
      </c>
      <c r="F515" s="426">
        <v>0</v>
      </c>
      <c r="G515" s="427">
        <v>10</v>
      </c>
      <c r="H515" s="426">
        <v>7</v>
      </c>
      <c r="I515" s="426">
        <v>0</v>
      </c>
      <c r="J515" s="427">
        <v>7</v>
      </c>
      <c r="K515" s="426">
        <v>15</v>
      </c>
      <c r="L515" s="426">
        <v>150</v>
      </c>
      <c r="M515" s="426">
        <v>0</v>
      </c>
      <c r="N515" s="427">
        <v>150</v>
      </c>
      <c r="O515" s="426">
        <v>102.48</v>
      </c>
      <c r="P515" s="426">
        <v>0</v>
      </c>
      <c r="Q515" s="427">
        <v>102.48</v>
      </c>
      <c r="R515" s="426">
        <v>0</v>
      </c>
      <c r="S515" s="426">
        <v>0</v>
      </c>
      <c r="T515" s="428">
        <v>0</v>
      </c>
      <c r="U515" s="426">
        <v>0</v>
      </c>
      <c r="V515" s="426">
        <v>0</v>
      </c>
      <c r="W515" s="428">
        <v>0</v>
      </c>
      <c r="X515" s="426">
        <v>1</v>
      </c>
      <c r="Y515" s="426">
        <v>15</v>
      </c>
      <c r="Z515" s="428">
        <v>15</v>
      </c>
      <c r="AA515" s="426">
        <v>0</v>
      </c>
      <c r="AB515" s="426">
        <v>0</v>
      </c>
      <c r="AC515" s="428">
        <v>0</v>
      </c>
      <c r="AD515" s="426">
        <v>0</v>
      </c>
      <c r="AE515" s="426">
        <v>0</v>
      </c>
      <c r="AF515" s="428">
        <v>0</v>
      </c>
      <c r="AG515" s="426">
        <v>0</v>
      </c>
    </row>
    <row r="516" spans="2:33" x14ac:dyDescent="0.35">
      <c r="B516" s="424">
        <v>51418</v>
      </c>
      <c r="C516" s="424" t="s">
        <v>696</v>
      </c>
      <c r="D516" s="426">
        <v>12</v>
      </c>
      <c r="E516" s="426">
        <v>7</v>
      </c>
      <c r="F516" s="426">
        <v>0</v>
      </c>
      <c r="G516" s="427">
        <v>7</v>
      </c>
      <c r="H516" s="426">
        <v>0</v>
      </c>
      <c r="I516" s="426">
        <v>0</v>
      </c>
      <c r="J516" s="427">
        <v>0</v>
      </c>
      <c r="K516" s="426">
        <v>180</v>
      </c>
      <c r="L516" s="426">
        <v>105</v>
      </c>
      <c r="M516" s="426">
        <v>0</v>
      </c>
      <c r="N516" s="427">
        <v>105</v>
      </c>
      <c r="O516" s="426">
        <v>0</v>
      </c>
      <c r="P516" s="426">
        <v>0</v>
      </c>
      <c r="Q516" s="427">
        <v>0</v>
      </c>
      <c r="R516" s="426">
        <v>1</v>
      </c>
      <c r="S516" s="426">
        <v>15</v>
      </c>
      <c r="T516" s="428">
        <v>0</v>
      </c>
      <c r="U516" s="426">
        <v>0</v>
      </c>
      <c r="V516" s="426">
        <v>0</v>
      </c>
      <c r="W516" s="428">
        <v>0</v>
      </c>
      <c r="X516" s="426">
        <v>4</v>
      </c>
      <c r="Y516" s="426">
        <v>60</v>
      </c>
      <c r="Z516" s="428">
        <v>0</v>
      </c>
      <c r="AA516" s="426">
        <v>2</v>
      </c>
      <c r="AB516" s="426">
        <v>30</v>
      </c>
      <c r="AC516" s="428">
        <v>0</v>
      </c>
      <c r="AD516" s="426">
        <v>0</v>
      </c>
      <c r="AE516" s="426">
        <v>0</v>
      </c>
      <c r="AF516" s="428">
        <v>0</v>
      </c>
      <c r="AG516" s="426">
        <v>0</v>
      </c>
    </row>
    <row r="517" spans="2:33" x14ac:dyDescent="0.35">
      <c r="B517" s="424">
        <v>51426</v>
      </c>
      <c r="C517" s="424" t="s">
        <v>697</v>
      </c>
      <c r="D517" s="426">
        <v>21</v>
      </c>
      <c r="E517" s="426">
        <v>15</v>
      </c>
      <c r="F517" s="426">
        <v>0</v>
      </c>
      <c r="G517" s="427">
        <v>15</v>
      </c>
      <c r="H517" s="426">
        <v>6</v>
      </c>
      <c r="I517" s="426">
        <v>0</v>
      </c>
      <c r="J517" s="427">
        <v>6</v>
      </c>
      <c r="K517" s="426">
        <v>315</v>
      </c>
      <c r="L517" s="426">
        <v>225</v>
      </c>
      <c r="M517" s="426">
        <v>0</v>
      </c>
      <c r="N517" s="427">
        <v>225</v>
      </c>
      <c r="O517" s="426">
        <v>90</v>
      </c>
      <c r="P517" s="426">
        <v>0</v>
      </c>
      <c r="Q517" s="427">
        <v>90</v>
      </c>
      <c r="R517" s="426">
        <v>3</v>
      </c>
      <c r="S517" s="426">
        <v>45</v>
      </c>
      <c r="T517" s="428">
        <v>0</v>
      </c>
      <c r="U517" s="426">
        <v>5</v>
      </c>
      <c r="V517" s="426">
        <v>75</v>
      </c>
      <c r="W517" s="428">
        <v>15</v>
      </c>
      <c r="X517" s="426">
        <v>3</v>
      </c>
      <c r="Y517" s="426">
        <v>45</v>
      </c>
      <c r="Z517" s="428">
        <v>45</v>
      </c>
      <c r="AA517" s="426">
        <v>1</v>
      </c>
      <c r="AB517" s="426">
        <v>15</v>
      </c>
      <c r="AC517" s="428">
        <v>0</v>
      </c>
      <c r="AD517" s="426">
        <v>0</v>
      </c>
      <c r="AE517" s="426">
        <v>0</v>
      </c>
      <c r="AF517" s="428">
        <v>0</v>
      </c>
      <c r="AG517" s="426">
        <v>0</v>
      </c>
    </row>
    <row r="518" spans="2:33" x14ac:dyDescent="0.35">
      <c r="B518" s="424">
        <v>51430</v>
      </c>
      <c r="C518" s="424" t="s">
        <v>1222</v>
      </c>
      <c r="D518" s="426">
        <v>0</v>
      </c>
      <c r="E518" s="426">
        <v>3</v>
      </c>
      <c r="F518" s="426">
        <v>0</v>
      </c>
      <c r="G518" s="427">
        <v>3</v>
      </c>
      <c r="H518" s="426">
        <v>3</v>
      </c>
      <c r="I518" s="426">
        <v>0</v>
      </c>
      <c r="J518" s="427">
        <v>3</v>
      </c>
      <c r="K518" s="426">
        <v>0</v>
      </c>
      <c r="L518" s="426">
        <v>0</v>
      </c>
      <c r="M518" s="426">
        <v>0</v>
      </c>
      <c r="N518" s="427">
        <v>0</v>
      </c>
      <c r="O518" s="426">
        <v>45</v>
      </c>
      <c r="P518" s="426">
        <v>0</v>
      </c>
      <c r="Q518" s="427">
        <v>45</v>
      </c>
      <c r="R518" s="426">
        <v>0</v>
      </c>
      <c r="S518" s="426">
        <v>0</v>
      </c>
      <c r="T518" s="428">
        <v>0</v>
      </c>
      <c r="U518" s="426">
        <v>0</v>
      </c>
      <c r="V518" s="426">
        <v>0</v>
      </c>
      <c r="W518" s="428">
        <v>0</v>
      </c>
      <c r="X518" s="426">
        <v>0</v>
      </c>
      <c r="Y518" s="426">
        <v>0</v>
      </c>
      <c r="Z518" s="428">
        <v>0</v>
      </c>
      <c r="AA518" s="426">
        <v>0</v>
      </c>
      <c r="AB518" s="426">
        <v>0</v>
      </c>
      <c r="AC518" s="428">
        <v>0</v>
      </c>
      <c r="AD518" s="426">
        <v>0</v>
      </c>
      <c r="AE518" s="426">
        <v>0</v>
      </c>
      <c r="AF518" s="428">
        <v>0</v>
      </c>
      <c r="AG518" s="426">
        <v>0</v>
      </c>
    </row>
    <row r="519" spans="2:33" x14ac:dyDescent="0.35">
      <c r="B519" s="424">
        <v>51434</v>
      </c>
      <c r="C519" s="424" t="s">
        <v>698</v>
      </c>
      <c r="D519" s="426">
        <v>18</v>
      </c>
      <c r="E519" s="426">
        <v>28</v>
      </c>
      <c r="F519" s="426">
        <v>1</v>
      </c>
      <c r="G519" s="427">
        <v>29</v>
      </c>
      <c r="H519" s="426">
        <v>4</v>
      </c>
      <c r="I519" s="426">
        <v>0</v>
      </c>
      <c r="J519" s="427">
        <v>4</v>
      </c>
      <c r="K519" s="426">
        <v>270</v>
      </c>
      <c r="L519" s="426">
        <v>420</v>
      </c>
      <c r="M519" s="426">
        <v>15</v>
      </c>
      <c r="N519" s="427">
        <v>435</v>
      </c>
      <c r="O519" s="426">
        <v>60</v>
      </c>
      <c r="P519" s="426">
        <v>0</v>
      </c>
      <c r="Q519" s="427">
        <v>60</v>
      </c>
      <c r="R519" s="426">
        <v>16</v>
      </c>
      <c r="S519" s="426">
        <v>240</v>
      </c>
      <c r="T519" s="428">
        <v>0</v>
      </c>
      <c r="U519" s="426">
        <v>5</v>
      </c>
      <c r="V519" s="426">
        <v>75</v>
      </c>
      <c r="W519" s="428">
        <v>15</v>
      </c>
      <c r="X519" s="426">
        <v>6</v>
      </c>
      <c r="Y519" s="426">
        <v>90</v>
      </c>
      <c r="Z519" s="428">
        <v>30</v>
      </c>
      <c r="AA519" s="426">
        <v>0</v>
      </c>
      <c r="AB519" s="426">
        <v>0</v>
      </c>
      <c r="AC519" s="428">
        <v>0</v>
      </c>
      <c r="AD519" s="426">
        <v>0</v>
      </c>
      <c r="AE519" s="426">
        <v>0</v>
      </c>
      <c r="AF519" s="428">
        <v>0</v>
      </c>
      <c r="AG519" s="426">
        <v>0</v>
      </c>
    </row>
    <row r="520" spans="2:33" x14ac:dyDescent="0.35">
      <c r="B520" s="424">
        <v>51438</v>
      </c>
      <c r="C520" s="424" t="s">
        <v>699</v>
      </c>
      <c r="D520" s="426">
        <v>2</v>
      </c>
      <c r="E520" s="426">
        <v>1</v>
      </c>
      <c r="F520" s="426">
        <v>0</v>
      </c>
      <c r="G520" s="427">
        <v>1</v>
      </c>
      <c r="H520" s="426">
        <v>0</v>
      </c>
      <c r="I520" s="426">
        <v>0</v>
      </c>
      <c r="J520" s="427">
        <v>0</v>
      </c>
      <c r="K520" s="426">
        <v>30</v>
      </c>
      <c r="L520" s="426">
        <v>15</v>
      </c>
      <c r="M520" s="426">
        <v>0</v>
      </c>
      <c r="N520" s="427">
        <v>15</v>
      </c>
      <c r="O520" s="426">
        <v>0</v>
      </c>
      <c r="P520" s="426">
        <v>0</v>
      </c>
      <c r="Q520" s="427">
        <v>0</v>
      </c>
      <c r="R520" s="426">
        <v>1</v>
      </c>
      <c r="S520" s="426">
        <v>15</v>
      </c>
      <c r="T520" s="428">
        <v>0</v>
      </c>
      <c r="U520" s="426">
        <v>0</v>
      </c>
      <c r="V520" s="426">
        <v>0</v>
      </c>
      <c r="W520" s="428">
        <v>0</v>
      </c>
      <c r="X520" s="426">
        <v>0</v>
      </c>
      <c r="Y520" s="426">
        <v>0</v>
      </c>
      <c r="Z520" s="428">
        <v>0</v>
      </c>
      <c r="AA520" s="426">
        <v>1</v>
      </c>
      <c r="AB520" s="426">
        <v>15</v>
      </c>
      <c r="AC520" s="428">
        <v>0</v>
      </c>
      <c r="AD520" s="426">
        <v>1</v>
      </c>
      <c r="AE520" s="426">
        <v>15</v>
      </c>
      <c r="AF520" s="428">
        <v>0</v>
      </c>
      <c r="AG520" s="426">
        <v>0</v>
      </c>
    </row>
    <row r="521" spans="2:33" x14ac:dyDescent="0.35">
      <c r="B521" s="424">
        <v>51444</v>
      </c>
      <c r="C521" s="424" t="s">
        <v>700</v>
      </c>
      <c r="D521" s="426">
        <v>6</v>
      </c>
      <c r="E521" s="426">
        <v>18</v>
      </c>
      <c r="F521" s="426">
        <v>0</v>
      </c>
      <c r="G521" s="427">
        <v>18</v>
      </c>
      <c r="H521" s="426">
        <v>2</v>
      </c>
      <c r="I521" s="426">
        <v>0</v>
      </c>
      <c r="J521" s="427">
        <v>2</v>
      </c>
      <c r="K521" s="426">
        <v>90</v>
      </c>
      <c r="L521" s="426">
        <v>270</v>
      </c>
      <c r="M521" s="426">
        <v>0</v>
      </c>
      <c r="N521" s="427">
        <v>270</v>
      </c>
      <c r="O521" s="426">
        <v>30</v>
      </c>
      <c r="P521" s="426">
        <v>0</v>
      </c>
      <c r="Q521" s="427">
        <v>30</v>
      </c>
      <c r="R521" s="426">
        <v>6</v>
      </c>
      <c r="S521" s="426">
        <v>90</v>
      </c>
      <c r="T521" s="428">
        <v>15</v>
      </c>
      <c r="U521" s="426">
        <v>5</v>
      </c>
      <c r="V521" s="426">
        <v>75</v>
      </c>
      <c r="W521" s="428">
        <v>0</v>
      </c>
      <c r="X521" s="426">
        <v>4</v>
      </c>
      <c r="Y521" s="426">
        <v>60</v>
      </c>
      <c r="Z521" s="428">
        <v>15</v>
      </c>
      <c r="AA521" s="426">
        <v>1</v>
      </c>
      <c r="AB521" s="426">
        <v>15</v>
      </c>
      <c r="AC521" s="428">
        <v>0</v>
      </c>
      <c r="AD521" s="426">
        <v>1</v>
      </c>
      <c r="AE521" s="426">
        <v>15</v>
      </c>
      <c r="AF521" s="428">
        <v>0</v>
      </c>
      <c r="AG521" s="426">
        <v>0</v>
      </c>
    </row>
    <row r="522" spans="2:33" x14ac:dyDescent="0.35">
      <c r="B522" s="424">
        <v>51451</v>
      </c>
      <c r="C522" s="424" t="s">
        <v>701</v>
      </c>
      <c r="D522" s="426">
        <v>34</v>
      </c>
      <c r="E522" s="426">
        <v>54</v>
      </c>
      <c r="F522" s="426">
        <v>0</v>
      </c>
      <c r="G522" s="427">
        <v>54</v>
      </c>
      <c r="H522" s="426">
        <v>13</v>
      </c>
      <c r="I522" s="426">
        <v>0</v>
      </c>
      <c r="J522" s="427">
        <v>13</v>
      </c>
      <c r="K522" s="426">
        <v>510</v>
      </c>
      <c r="L522" s="426">
        <v>810</v>
      </c>
      <c r="M522" s="426">
        <v>0</v>
      </c>
      <c r="N522" s="427">
        <v>810</v>
      </c>
      <c r="O522" s="426">
        <v>195</v>
      </c>
      <c r="P522" s="426">
        <v>0</v>
      </c>
      <c r="Q522" s="427">
        <v>195</v>
      </c>
      <c r="R522" s="426">
        <v>4</v>
      </c>
      <c r="S522" s="426">
        <v>60</v>
      </c>
      <c r="T522" s="428">
        <v>15</v>
      </c>
      <c r="U522" s="426">
        <v>12</v>
      </c>
      <c r="V522" s="426">
        <v>180</v>
      </c>
      <c r="W522" s="428">
        <v>30</v>
      </c>
      <c r="X522" s="426">
        <v>21</v>
      </c>
      <c r="Y522" s="426">
        <v>315</v>
      </c>
      <c r="Z522" s="428">
        <v>30</v>
      </c>
      <c r="AA522" s="426">
        <v>12</v>
      </c>
      <c r="AB522" s="426">
        <v>180</v>
      </c>
      <c r="AC522" s="428">
        <v>0</v>
      </c>
      <c r="AD522" s="426">
        <v>4</v>
      </c>
      <c r="AE522" s="426">
        <v>60</v>
      </c>
      <c r="AF522" s="428">
        <v>0</v>
      </c>
      <c r="AG522" s="426">
        <v>1</v>
      </c>
    </row>
    <row r="523" spans="2:33" x14ac:dyDescent="0.35">
      <c r="B523" s="424">
        <v>51467</v>
      </c>
      <c r="C523" s="424" t="s">
        <v>431</v>
      </c>
      <c r="D523" s="426">
        <v>12</v>
      </c>
      <c r="E523" s="426">
        <v>28</v>
      </c>
      <c r="F523" s="426">
        <v>1</v>
      </c>
      <c r="G523" s="427">
        <v>29</v>
      </c>
      <c r="H523" s="426">
        <v>17</v>
      </c>
      <c r="I523" s="426">
        <v>1</v>
      </c>
      <c r="J523" s="427">
        <v>18</v>
      </c>
      <c r="K523" s="426">
        <v>180</v>
      </c>
      <c r="L523" s="426">
        <v>420</v>
      </c>
      <c r="M523" s="426">
        <v>15</v>
      </c>
      <c r="N523" s="427">
        <v>435</v>
      </c>
      <c r="O523" s="426">
        <v>255</v>
      </c>
      <c r="P523" s="426">
        <v>15</v>
      </c>
      <c r="Q523" s="427">
        <v>270</v>
      </c>
      <c r="R523" s="426">
        <v>5</v>
      </c>
      <c r="S523" s="426">
        <v>75</v>
      </c>
      <c r="T523" s="428">
        <v>45</v>
      </c>
      <c r="U523" s="426">
        <v>4</v>
      </c>
      <c r="V523" s="426">
        <v>60</v>
      </c>
      <c r="W523" s="428">
        <v>0</v>
      </c>
      <c r="X523" s="426">
        <v>2</v>
      </c>
      <c r="Y523" s="426">
        <v>30</v>
      </c>
      <c r="Z523" s="428">
        <v>15</v>
      </c>
      <c r="AA523" s="426">
        <v>0</v>
      </c>
      <c r="AB523" s="426">
        <v>0</v>
      </c>
      <c r="AC523" s="428">
        <v>0</v>
      </c>
      <c r="AD523" s="426">
        <v>0</v>
      </c>
      <c r="AE523" s="426">
        <v>0</v>
      </c>
      <c r="AF523" s="428">
        <v>0</v>
      </c>
      <c r="AG523" s="426">
        <v>0</v>
      </c>
    </row>
    <row r="524" spans="2:33" x14ac:dyDescent="0.35">
      <c r="B524" s="424">
        <v>51468</v>
      </c>
      <c r="C524" s="424" t="s">
        <v>702</v>
      </c>
      <c r="D524" s="426">
        <v>17</v>
      </c>
      <c r="E524" s="426">
        <v>19</v>
      </c>
      <c r="F524" s="426">
        <v>0</v>
      </c>
      <c r="G524" s="427">
        <v>19</v>
      </c>
      <c r="H524" s="426">
        <v>1</v>
      </c>
      <c r="I524" s="426">
        <v>0</v>
      </c>
      <c r="J524" s="427">
        <v>1</v>
      </c>
      <c r="K524" s="426">
        <v>255</v>
      </c>
      <c r="L524" s="426">
        <v>285</v>
      </c>
      <c r="M524" s="426">
        <v>0</v>
      </c>
      <c r="N524" s="427">
        <v>285</v>
      </c>
      <c r="O524" s="426">
        <v>15</v>
      </c>
      <c r="P524" s="426">
        <v>0</v>
      </c>
      <c r="Q524" s="427">
        <v>15</v>
      </c>
      <c r="R524" s="426">
        <v>7</v>
      </c>
      <c r="S524" s="426">
        <v>105</v>
      </c>
      <c r="T524" s="428">
        <v>0</v>
      </c>
      <c r="U524" s="426">
        <v>7</v>
      </c>
      <c r="V524" s="426">
        <v>105</v>
      </c>
      <c r="W524" s="428">
        <v>15</v>
      </c>
      <c r="X524" s="426">
        <v>1</v>
      </c>
      <c r="Y524" s="426">
        <v>15</v>
      </c>
      <c r="Z524" s="428">
        <v>0</v>
      </c>
      <c r="AA524" s="426">
        <v>4</v>
      </c>
      <c r="AB524" s="426">
        <v>60</v>
      </c>
      <c r="AC524" s="428">
        <v>0</v>
      </c>
      <c r="AD524" s="426">
        <v>0</v>
      </c>
      <c r="AE524" s="426">
        <v>0</v>
      </c>
      <c r="AF524" s="428">
        <v>0</v>
      </c>
      <c r="AG524" s="426">
        <v>0</v>
      </c>
    </row>
    <row r="525" spans="2:33" x14ac:dyDescent="0.35">
      <c r="B525" s="424">
        <v>51485</v>
      </c>
      <c r="C525" s="424" t="s">
        <v>704</v>
      </c>
      <c r="D525" s="426">
        <v>8</v>
      </c>
      <c r="E525" s="426">
        <v>6</v>
      </c>
      <c r="F525" s="426">
        <v>0</v>
      </c>
      <c r="G525" s="427">
        <v>6</v>
      </c>
      <c r="H525" s="426">
        <v>0</v>
      </c>
      <c r="I525" s="426">
        <v>0</v>
      </c>
      <c r="J525" s="427">
        <v>0</v>
      </c>
      <c r="K525" s="426">
        <v>120</v>
      </c>
      <c r="L525" s="426">
        <v>90</v>
      </c>
      <c r="M525" s="426">
        <v>0</v>
      </c>
      <c r="N525" s="427">
        <v>90</v>
      </c>
      <c r="O525" s="426">
        <v>0</v>
      </c>
      <c r="P525" s="426">
        <v>0</v>
      </c>
      <c r="Q525" s="427">
        <v>0</v>
      </c>
      <c r="R525" s="426">
        <v>0</v>
      </c>
      <c r="S525" s="426">
        <v>0</v>
      </c>
      <c r="T525" s="428">
        <v>0</v>
      </c>
      <c r="U525" s="426">
        <v>3</v>
      </c>
      <c r="V525" s="426">
        <v>45</v>
      </c>
      <c r="W525" s="428">
        <v>0</v>
      </c>
      <c r="X525" s="426">
        <v>2</v>
      </c>
      <c r="Y525" s="426">
        <v>30</v>
      </c>
      <c r="Z525" s="428">
        <v>0</v>
      </c>
      <c r="AA525" s="426">
        <v>2</v>
      </c>
      <c r="AB525" s="426">
        <v>30</v>
      </c>
      <c r="AC525" s="428">
        <v>0</v>
      </c>
      <c r="AD525" s="426">
        <v>0</v>
      </c>
      <c r="AE525" s="426">
        <v>0</v>
      </c>
      <c r="AF525" s="428">
        <v>0</v>
      </c>
      <c r="AG525" s="426">
        <v>0</v>
      </c>
    </row>
    <row r="526" spans="2:33" x14ac:dyDescent="0.35">
      <c r="B526" s="424">
        <v>51524</v>
      </c>
      <c r="C526" s="424" t="s">
        <v>706</v>
      </c>
      <c r="D526" s="426">
        <v>5</v>
      </c>
      <c r="E526" s="426">
        <v>10</v>
      </c>
      <c r="F526" s="426">
        <v>0</v>
      </c>
      <c r="G526" s="427">
        <v>10</v>
      </c>
      <c r="H526" s="426">
        <v>8</v>
      </c>
      <c r="I526" s="426">
        <v>0</v>
      </c>
      <c r="J526" s="427">
        <v>8</v>
      </c>
      <c r="K526" s="426">
        <v>75</v>
      </c>
      <c r="L526" s="426">
        <v>150</v>
      </c>
      <c r="M526" s="426">
        <v>0</v>
      </c>
      <c r="N526" s="427">
        <v>150</v>
      </c>
      <c r="O526" s="426">
        <v>120</v>
      </c>
      <c r="P526" s="426">
        <v>0</v>
      </c>
      <c r="Q526" s="427">
        <v>120</v>
      </c>
      <c r="R526" s="426">
        <v>0</v>
      </c>
      <c r="S526" s="426">
        <v>0</v>
      </c>
      <c r="T526" s="428">
        <v>0</v>
      </c>
      <c r="U526" s="426">
        <v>0</v>
      </c>
      <c r="V526" s="426">
        <v>0</v>
      </c>
      <c r="W526" s="428">
        <v>0</v>
      </c>
      <c r="X526" s="426">
        <v>0</v>
      </c>
      <c r="Y526" s="426">
        <v>0</v>
      </c>
      <c r="Z526" s="428">
        <v>0</v>
      </c>
      <c r="AA526" s="426">
        <v>1</v>
      </c>
      <c r="AB526" s="426">
        <v>15</v>
      </c>
      <c r="AC526" s="428">
        <v>0</v>
      </c>
      <c r="AD526" s="426">
        <v>1</v>
      </c>
      <c r="AE526" s="426">
        <v>15</v>
      </c>
      <c r="AF526" s="428">
        <v>0</v>
      </c>
      <c r="AG526" s="426">
        <v>1</v>
      </c>
    </row>
    <row r="527" spans="2:33" x14ac:dyDescent="0.35">
      <c r="B527" s="424">
        <v>51533</v>
      </c>
      <c r="C527" s="424" t="s">
        <v>1223</v>
      </c>
      <c r="D527" s="426">
        <v>1</v>
      </c>
      <c r="E527" s="426">
        <v>0</v>
      </c>
      <c r="F527" s="426">
        <v>0</v>
      </c>
      <c r="G527" s="427">
        <v>0</v>
      </c>
      <c r="H527" s="426">
        <v>0</v>
      </c>
      <c r="I527" s="426">
        <v>0</v>
      </c>
      <c r="J527" s="427">
        <v>0</v>
      </c>
      <c r="K527" s="426">
        <v>15</v>
      </c>
      <c r="L527" s="426">
        <v>0</v>
      </c>
      <c r="M527" s="426">
        <v>0</v>
      </c>
      <c r="N527" s="427">
        <v>0</v>
      </c>
      <c r="O527" s="426">
        <v>0</v>
      </c>
      <c r="P527" s="426">
        <v>0</v>
      </c>
      <c r="Q527" s="427">
        <v>0</v>
      </c>
      <c r="R527" s="426">
        <v>0</v>
      </c>
      <c r="S527" s="426">
        <v>0</v>
      </c>
      <c r="T527" s="428">
        <v>0</v>
      </c>
      <c r="U527" s="426">
        <v>0</v>
      </c>
      <c r="V527" s="426">
        <v>0</v>
      </c>
      <c r="W527" s="428">
        <v>0</v>
      </c>
      <c r="X527" s="426">
        <v>0</v>
      </c>
      <c r="Y527" s="426">
        <v>0</v>
      </c>
      <c r="Z527" s="428">
        <v>0</v>
      </c>
      <c r="AA527" s="426">
        <v>0</v>
      </c>
      <c r="AB527" s="426">
        <v>0</v>
      </c>
      <c r="AC527" s="428">
        <v>0</v>
      </c>
      <c r="AD527" s="426">
        <v>0</v>
      </c>
      <c r="AE527" s="426">
        <v>0</v>
      </c>
      <c r="AF527" s="428">
        <v>0</v>
      </c>
      <c r="AG527" s="426">
        <v>0</v>
      </c>
    </row>
    <row r="528" spans="2:33" x14ac:dyDescent="0.35">
      <c r="B528" s="424">
        <v>51535</v>
      </c>
      <c r="C528" s="424" t="s">
        <v>707</v>
      </c>
      <c r="D528" s="426">
        <v>0</v>
      </c>
      <c r="E528" s="426">
        <v>1</v>
      </c>
      <c r="F528" s="426">
        <v>1</v>
      </c>
      <c r="G528" s="427">
        <v>2</v>
      </c>
      <c r="H528" s="426">
        <v>1</v>
      </c>
      <c r="I528" s="426">
        <v>1</v>
      </c>
      <c r="J528" s="427">
        <v>2</v>
      </c>
      <c r="K528" s="426">
        <v>0</v>
      </c>
      <c r="L528" s="426">
        <v>15</v>
      </c>
      <c r="M528" s="426">
        <v>15</v>
      </c>
      <c r="N528" s="427">
        <v>30</v>
      </c>
      <c r="O528" s="426">
        <v>15</v>
      </c>
      <c r="P528" s="426">
        <v>15</v>
      </c>
      <c r="Q528" s="427">
        <v>30</v>
      </c>
      <c r="R528" s="426">
        <v>0</v>
      </c>
      <c r="S528" s="426">
        <v>0</v>
      </c>
      <c r="T528" s="428">
        <v>0</v>
      </c>
      <c r="U528" s="426">
        <v>0</v>
      </c>
      <c r="V528" s="426">
        <v>0</v>
      </c>
      <c r="W528" s="428">
        <v>0</v>
      </c>
      <c r="X528" s="426">
        <v>2</v>
      </c>
      <c r="Y528" s="426">
        <v>30</v>
      </c>
      <c r="Z528" s="428">
        <v>30</v>
      </c>
      <c r="AA528" s="426">
        <v>1</v>
      </c>
      <c r="AB528" s="426">
        <v>15</v>
      </c>
      <c r="AC528" s="428">
        <v>15</v>
      </c>
      <c r="AD528" s="426">
        <v>0</v>
      </c>
      <c r="AE528" s="426">
        <v>0</v>
      </c>
      <c r="AF528" s="428">
        <v>0</v>
      </c>
      <c r="AG528" s="426">
        <v>0</v>
      </c>
    </row>
    <row r="529" spans="2:33" x14ac:dyDescent="0.35">
      <c r="B529" s="424">
        <v>51550</v>
      </c>
      <c r="C529" s="424" t="s">
        <v>708</v>
      </c>
      <c r="D529" s="426">
        <v>0</v>
      </c>
      <c r="E529" s="426">
        <v>1</v>
      </c>
      <c r="F529" s="426">
        <v>0</v>
      </c>
      <c r="G529" s="427">
        <v>1</v>
      </c>
      <c r="H529" s="426">
        <v>1</v>
      </c>
      <c r="I529" s="426">
        <v>0</v>
      </c>
      <c r="J529" s="427">
        <v>1</v>
      </c>
      <c r="K529" s="426">
        <v>0</v>
      </c>
      <c r="L529" s="426">
        <v>0</v>
      </c>
      <c r="M529" s="426">
        <v>0</v>
      </c>
      <c r="N529" s="427">
        <v>0</v>
      </c>
      <c r="O529" s="426">
        <v>15</v>
      </c>
      <c r="P529" s="426">
        <v>0</v>
      </c>
      <c r="Q529" s="427">
        <v>15</v>
      </c>
      <c r="R529" s="426">
        <v>0</v>
      </c>
      <c r="S529" s="426">
        <v>0</v>
      </c>
      <c r="T529" s="428">
        <v>0</v>
      </c>
      <c r="U529" s="426">
        <v>0</v>
      </c>
      <c r="V529" s="426">
        <v>0</v>
      </c>
      <c r="W529" s="428">
        <v>0</v>
      </c>
      <c r="X529" s="426">
        <v>0</v>
      </c>
      <c r="Y529" s="426">
        <v>0</v>
      </c>
      <c r="Z529" s="428">
        <v>0</v>
      </c>
      <c r="AA529" s="426">
        <v>0</v>
      </c>
      <c r="AB529" s="426">
        <v>0</v>
      </c>
      <c r="AC529" s="428">
        <v>0</v>
      </c>
      <c r="AD529" s="426">
        <v>0</v>
      </c>
      <c r="AE529" s="426">
        <v>0</v>
      </c>
      <c r="AF529" s="428">
        <v>0</v>
      </c>
      <c r="AG529" s="426">
        <v>0</v>
      </c>
    </row>
    <row r="530" spans="2:33" x14ac:dyDescent="0.35">
      <c r="B530" s="424">
        <v>51554</v>
      </c>
      <c r="C530" s="424" t="s">
        <v>709</v>
      </c>
      <c r="D530" s="426">
        <v>15</v>
      </c>
      <c r="E530" s="426">
        <v>20</v>
      </c>
      <c r="F530" s="426">
        <v>0</v>
      </c>
      <c r="G530" s="427">
        <v>20</v>
      </c>
      <c r="H530" s="426">
        <v>1</v>
      </c>
      <c r="I530" s="426">
        <v>0</v>
      </c>
      <c r="J530" s="427">
        <v>1</v>
      </c>
      <c r="K530" s="426">
        <v>225</v>
      </c>
      <c r="L530" s="426">
        <v>300</v>
      </c>
      <c r="M530" s="426">
        <v>0</v>
      </c>
      <c r="N530" s="427">
        <v>300</v>
      </c>
      <c r="O530" s="426">
        <v>15</v>
      </c>
      <c r="P530" s="426">
        <v>0</v>
      </c>
      <c r="Q530" s="427">
        <v>15</v>
      </c>
      <c r="R530" s="426">
        <v>12</v>
      </c>
      <c r="S530" s="426">
        <v>180</v>
      </c>
      <c r="T530" s="428">
        <v>15</v>
      </c>
      <c r="U530" s="426">
        <v>5</v>
      </c>
      <c r="V530" s="426">
        <v>75</v>
      </c>
      <c r="W530" s="428">
        <v>0</v>
      </c>
      <c r="X530" s="426">
        <v>3</v>
      </c>
      <c r="Y530" s="426">
        <v>45</v>
      </c>
      <c r="Z530" s="428">
        <v>0</v>
      </c>
      <c r="AA530" s="426">
        <v>8</v>
      </c>
      <c r="AB530" s="426">
        <v>120</v>
      </c>
      <c r="AC530" s="428">
        <v>0</v>
      </c>
      <c r="AD530" s="426">
        <v>0</v>
      </c>
      <c r="AE530" s="426">
        <v>0</v>
      </c>
      <c r="AF530" s="428">
        <v>0</v>
      </c>
      <c r="AG530" s="426">
        <v>0</v>
      </c>
    </row>
    <row r="531" spans="2:33" x14ac:dyDescent="0.35">
      <c r="B531" s="424">
        <v>51565</v>
      </c>
      <c r="C531" s="424" t="s">
        <v>710</v>
      </c>
      <c r="D531" s="426">
        <v>0</v>
      </c>
      <c r="E531" s="426">
        <v>8</v>
      </c>
      <c r="F531" s="426">
        <v>3</v>
      </c>
      <c r="G531" s="427">
        <v>11</v>
      </c>
      <c r="H531" s="426">
        <v>3</v>
      </c>
      <c r="I531" s="426">
        <v>0</v>
      </c>
      <c r="J531" s="427">
        <v>3</v>
      </c>
      <c r="K531" s="426">
        <v>0</v>
      </c>
      <c r="L531" s="426">
        <v>85</v>
      </c>
      <c r="M531" s="426">
        <v>30</v>
      </c>
      <c r="N531" s="427">
        <v>115</v>
      </c>
      <c r="O531" s="426">
        <v>30</v>
      </c>
      <c r="P531" s="426">
        <v>0</v>
      </c>
      <c r="Q531" s="427">
        <v>30</v>
      </c>
      <c r="R531" s="426">
        <v>1</v>
      </c>
      <c r="S531" s="426">
        <v>15</v>
      </c>
      <c r="T531" s="428">
        <v>0</v>
      </c>
      <c r="U531" s="426">
        <v>0</v>
      </c>
      <c r="V531" s="426">
        <v>0</v>
      </c>
      <c r="W531" s="428">
        <v>0</v>
      </c>
      <c r="X531" s="426">
        <v>1</v>
      </c>
      <c r="Y531" s="426">
        <v>10</v>
      </c>
      <c r="Z531" s="428">
        <v>0</v>
      </c>
      <c r="AA531" s="426">
        <v>0</v>
      </c>
      <c r="AB531" s="426">
        <v>0</v>
      </c>
      <c r="AC531" s="428">
        <v>0</v>
      </c>
      <c r="AD531" s="426">
        <v>0</v>
      </c>
      <c r="AE531" s="426">
        <v>0</v>
      </c>
      <c r="AF531" s="428">
        <v>0</v>
      </c>
      <c r="AG531" s="426">
        <v>0</v>
      </c>
    </row>
    <row r="532" spans="2:33" x14ac:dyDescent="0.35">
      <c r="B532" s="424">
        <v>51573</v>
      </c>
      <c r="C532" s="424" t="s">
        <v>711</v>
      </c>
      <c r="D532" s="426">
        <v>17</v>
      </c>
      <c r="E532" s="426">
        <v>11</v>
      </c>
      <c r="F532" s="426">
        <v>0</v>
      </c>
      <c r="G532" s="427">
        <v>11</v>
      </c>
      <c r="H532" s="426">
        <v>4</v>
      </c>
      <c r="I532" s="426">
        <v>0</v>
      </c>
      <c r="J532" s="427">
        <v>4</v>
      </c>
      <c r="K532" s="426">
        <v>255</v>
      </c>
      <c r="L532" s="426">
        <v>165</v>
      </c>
      <c r="M532" s="426">
        <v>0</v>
      </c>
      <c r="N532" s="427">
        <v>165</v>
      </c>
      <c r="O532" s="426">
        <v>60</v>
      </c>
      <c r="P532" s="426">
        <v>0</v>
      </c>
      <c r="Q532" s="427">
        <v>60</v>
      </c>
      <c r="R532" s="426">
        <v>2</v>
      </c>
      <c r="S532" s="426">
        <v>30</v>
      </c>
      <c r="T532" s="428">
        <v>0</v>
      </c>
      <c r="U532" s="426">
        <v>0</v>
      </c>
      <c r="V532" s="426">
        <v>0</v>
      </c>
      <c r="W532" s="428">
        <v>0</v>
      </c>
      <c r="X532" s="426">
        <v>5</v>
      </c>
      <c r="Y532" s="426">
        <v>75</v>
      </c>
      <c r="Z532" s="428">
        <v>30</v>
      </c>
      <c r="AA532" s="426">
        <v>6</v>
      </c>
      <c r="AB532" s="426">
        <v>90</v>
      </c>
      <c r="AC532" s="428">
        <v>0</v>
      </c>
      <c r="AD532" s="426">
        <v>5</v>
      </c>
      <c r="AE532" s="426">
        <v>75</v>
      </c>
      <c r="AF532" s="428">
        <v>0</v>
      </c>
      <c r="AG532" s="426">
        <v>0</v>
      </c>
    </row>
    <row r="533" spans="2:33" x14ac:dyDescent="0.35">
      <c r="B533" s="424">
        <v>51595</v>
      </c>
      <c r="C533" s="424" t="s">
        <v>712</v>
      </c>
      <c r="D533" s="426">
        <v>25</v>
      </c>
      <c r="E533" s="426">
        <v>17</v>
      </c>
      <c r="F533" s="426">
        <v>0</v>
      </c>
      <c r="G533" s="427">
        <v>17</v>
      </c>
      <c r="H533" s="426">
        <v>2</v>
      </c>
      <c r="I533" s="426">
        <v>0</v>
      </c>
      <c r="J533" s="427">
        <v>2</v>
      </c>
      <c r="K533" s="426">
        <v>375</v>
      </c>
      <c r="L533" s="426">
        <v>255</v>
      </c>
      <c r="M533" s="426">
        <v>0</v>
      </c>
      <c r="N533" s="427">
        <v>255</v>
      </c>
      <c r="O533" s="426">
        <v>30</v>
      </c>
      <c r="P533" s="426">
        <v>0</v>
      </c>
      <c r="Q533" s="427">
        <v>30</v>
      </c>
      <c r="R533" s="426">
        <v>1</v>
      </c>
      <c r="S533" s="426">
        <v>15</v>
      </c>
      <c r="T533" s="428">
        <v>15</v>
      </c>
      <c r="U533" s="426">
        <v>4</v>
      </c>
      <c r="V533" s="426">
        <v>60</v>
      </c>
      <c r="W533" s="428">
        <v>0</v>
      </c>
      <c r="X533" s="426">
        <v>12</v>
      </c>
      <c r="Y533" s="426">
        <v>180</v>
      </c>
      <c r="Z533" s="428">
        <v>15</v>
      </c>
      <c r="AA533" s="426">
        <v>5</v>
      </c>
      <c r="AB533" s="426">
        <v>75</v>
      </c>
      <c r="AC533" s="428">
        <v>15</v>
      </c>
      <c r="AD533" s="426">
        <v>0</v>
      </c>
      <c r="AE533" s="426">
        <v>0</v>
      </c>
      <c r="AF533" s="428">
        <v>0</v>
      </c>
      <c r="AG533" s="426">
        <v>1</v>
      </c>
    </row>
    <row r="534" spans="2:33" x14ac:dyDescent="0.35">
      <c r="B534" s="424">
        <v>51614</v>
      </c>
      <c r="C534" s="424" t="s">
        <v>713</v>
      </c>
      <c r="D534" s="426">
        <v>24</v>
      </c>
      <c r="E534" s="426">
        <v>32</v>
      </c>
      <c r="F534" s="426">
        <v>0</v>
      </c>
      <c r="G534" s="427">
        <v>32</v>
      </c>
      <c r="H534" s="426">
        <v>6</v>
      </c>
      <c r="I534" s="426">
        <v>0</v>
      </c>
      <c r="J534" s="427">
        <v>6</v>
      </c>
      <c r="K534" s="426">
        <v>360</v>
      </c>
      <c r="L534" s="426">
        <v>480</v>
      </c>
      <c r="M534" s="426">
        <v>0</v>
      </c>
      <c r="N534" s="427">
        <v>480</v>
      </c>
      <c r="O534" s="426">
        <v>90</v>
      </c>
      <c r="P534" s="426">
        <v>0</v>
      </c>
      <c r="Q534" s="427">
        <v>90</v>
      </c>
      <c r="R534" s="426">
        <v>15</v>
      </c>
      <c r="S534" s="426">
        <v>225</v>
      </c>
      <c r="T534" s="428">
        <v>60</v>
      </c>
      <c r="U534" s="426">
        <v>5</v>
      </c>
      <c r="V534" s="426">
        <v>75</v>
      </c>
      <c r="W534" s="428">
        <v>0</v>
      </c>
      <c r="X534" s="426">
        <v>6</v>
      </c>
      <c r="Y534" s="426">
        <v>90</v>
      </c>
      <c r="Z534" s="428">
        <v>30</v>
      </c>
      <c r="AA534" s="426">
        <v>16</v>
      </c>
      <c r="AB534" s="426">
        <v>240</v>
      </c>
      <c r="AC534" s="428">
        <v>15</v>
      </c>
      <c r="AD534" s="426">
        <v>15</v>
      </c>
      <c r="AE534" s="426">
        <v>225</v>
      </c>
      <c r="AF534" s="428">
        <v>15</v>
      </c>
      <c r="AG534" s="426">
        <v>1</v>
      </c>
    </row>
    <row r="535" spans="2:33" x14ac:dyDescent="0.35">
      <c r="B535" s="424">
        <v>51616</v>
      </c>
      <c r="C535" s="424" t="s">
        <v>714</v>
      </c>
      <c r="D535" s="426">
        <v>12</v>
      </c>
      <c r="E535" s="426">
        <v>14</v>
      </c>
      <c r="F535" s="426">
        <v>0</v>
      </c>
      <c r="G535" s="427">
        <v>14</v>
      </c>
      <c r="H535" s="426">
        <v>3</v>
      </c>
      <c r="I535" s="426">
        <v>0</v>
      </c>
      <c r="J535" s="427">
        <v>3</v>
      </c>
      <c r="K535" s="426">
        <v>180</v>
      </c>
      <c r="L535" s="426">
        <v>210</v>
      </c>
      <c r="M535" s="426">
        <v>0</v>
      </c>
      <c r="N535" s="427">
        <v>210</v>
      </c>
      <c r="O535" s="426">
        <v>45</v>
      </c>
      <c r="P535" s="426">
        <v>0</v>
      </c>
      <c r="Q535" s="427">
        <v>45</v>
      </c>
      <c r="R535" s="426">
        <v>5</v>
      </c>
      <c r="S535" s="426">
        <v>75</v>
      </c>
      <c r="T535" s="428">
        <v>15</v>
      </c>
      <c r="U535" s="426">
        <v>8</v>
      </c>
      <c r="V535" s="426">
        <v>120</v>
      </c>
      <c r="W535" s="428">
        <v>15</v>
      </c>
      <c r="X535" s="426">
        <v>1</v>
      </c>
      <c r="Y535" s="426">
        <v>15</v>
      </c>
      <c r="Z535" s="428">
        <v>15</v>
      </c>
      <c r="AA535" s="426">
        <v>1</v>
      </c>
      <c r="AB535" s="426">
        <v>15</v>
      </c>
      <c r="AC535" s="428">
        <v>15</v>
      </c>
      <c r="AD535" s="426">
        <v>0</v>
      </c>
      <c r="AE535" s="426">
        <v>0</v>
      </c>
      <c r="AF535" s="428">
        <v>0</v>
      </c>
      <c r="AG535" s="426">
        <v>0</v>
      </c>
    </row>
    <row r="536" spans="2:33" x14ac:dyDescent="0.35">
      <c r="B536" s="424">
        <v>51629</v>
      </c>
      <c r="C536" s="424" t="s">
        <v>715</v>
      </c>
      <c r="D536" s="426">
        <v>4</v>
      </c>
      <c r="E536" s="426">
        <v>11</v>
      </c>
      <c r="F536" s="426">
        <v>18</v>
      </c>
      <c r="G536" s="427">
        <v>29</v>
      </c>
      <c r="H536" s="426">
        <v>1</v>
      </c>
      <c r="I536" s="426">
        <v>2</v>
      </c>
      <c r="J536" s="427">
        <v>3</v>
      </c>
      <c r="K536" s="426">
        <v>60</v>
      </c>
      <c r="L536" s="426">
        <v>165</v>
      </c>
      <c r="M536" s="426">
        <v>270</v>
      </c>
      <c r="N536" s="427">
        <v>435</v>
      </c>
      <c r="O536" s="426">
        <v>15</v>
      </c>
      <c r="P536" s="426">
        <v>30</v>
      </c>
      <c r="Q536" s="427">
        <v>45</v>
      </c>
      <c r="R536" s="426">
        <v>2</v>
      </c>
      <c r="S536" s="426">
        <v>30</v>
      </c>
      <c r="T536" s="428">
        <v>0</v>
      </c>
      <c r="U536" s="426">
        <v>2</v>
      </c>
      <c r="V536" s="426">
        <v>30</v>
      </c>
      <c r="W536" s="428">
        <v>0</v>
      </c>
      <c r="X536" s="426">
        <v>11</v>
      </c>
      <c r="Y536" s="426">
        <v>165</v>
      </c>
      <c r="Z536" s="428">
        <v>15</v>
      </c>
      <c r="AA536" s="426">
        <v>1</v>
      </c>
      <c r="AB536" s="426">
        <v>15</v>
      </c>
      <c r="AC536" s="428">
        <v>0</v>
      </c>
      <c r="AD536" s="426">
        <v>2</v>
      </c>
      <c r="AE536" s="426">
        <v>30</v>
      </c>
      <c r="AF536" s="428">
        <v>0</v>
      </c>
      <c r="AG536" s="426">
        <v>0</v>
      </c>
    </row>
    <row r="537" spans="2:33" x14ac:dyDescent="0.35">
      <c r="B537" s="424">
        <v>51635</v>
      </c>
      <c r="C537" s="424" t="s">
        <v>716</v>
      </c>
      <c r="D537" s="426">
        <v>20</v>
      </c>
      <c r="E537" s="426">
        <v>29</v>
      </c>
      <c r="F537" s="426">
        <v>1</v>
      </c>
      <c r="G537" s="427">
        <v>30</v>
      </c>
      <c r="H537" s="426">
        <v>7</v>
      </c>
      <c r="I537" s="426">
        <v>1</v>
      </c>
      <c r="J537" s="427">
        <v>8</v>
      </c>
      <c r="K537" s="426">
        <v>300</v>
      </c>
      <c r="L537" s="426">
        <v>435</v>
      </c>
      <c r="M537" s="426">
        <v>15</v>
      </c>
      <c r="N537" s="427">
        <v>450</v>
      </c>
      <c r="O537" s="426">
        <v>105</v>
      </c>
      <c r="P537" s="426">
        <v>15</v>
      </c>
      <c r="Q537" s="427">
        <v>120</v>
      </c>
      <c r="R537" s="426">
        <v>0</v>
      </c>
      <c r="S537" s="426">
        <v>0</v>
      </c>
      <c r="T537" s="428">
        <v>0</v>
      </c>
      <c r="U537" s="426">
        <v>0</v>
      </c>
      <c r="V537" s="426">
        <v>0</v>
      </c>
      <c r="W537" s="428">
        <v>0</v>
      </c>
      <c r="X537" s="426">
        <v>3</v>
      </c>
      <c r="Y537" s="426">
        <v>45</v>
      </c>
      <c r="Z537" s="428">
        <v>15</v>
      </c>
      <c r="AA537" s="426">
        <v>0</v>
      </c>
      <c r="AB537" s="426">
        <v>0</v>
      </c>
      <c r="AC537" s="428">
        <v>0</v>
      </c>
      <c r="AD537" s="426">
        <v>2</v>
      </c>
      <c r="AE537" s="426">
        <v>30</v>
      </c>
      <c r="AF537" s="428">
        <v>15</v>
      </c>
      <c r="AG537" s="426">
        <v>0</v>
      </c>
    </row>
    <row r="538" spans="2:33" x14ac:dyDescent="0.35">
      <c r="B538" s="424">
        <v>51636</v>
      </c>
      <c r="C538" s="424" t="s">
        <v>717</v>
      </c>
      <c r="D538" s="426">
        <v>2</v>
      </c>
      <c r="E538" s="426">
        <v>19</v>
      </c>
      <c r="F538" s="426">
        <v>0</v>
      </c>
      <c r="G538" s="427">
        <v>19</v>
      </c>
      <c r="H538" s="426">
        <v>15</v>
      </c>
      <c r="I538" s="426">
        <v>0</v>
      </c>
      <c r="J538" s="427">
        <v>15</v>
      </c>
      <c r="K538" s="426">
        <v>30</v>
      </c>
      <c r="L538" s="426">
        <v>273</v>
      </c>
      <c r="M538" s="426">
        <v>0</v>
      </c>
      <c r="N538" s="427">
        <v>273</v>
      </c>
      <c r="O538" s="426">
        <v>224.88</v>
      </c>
      <c r="P538" s="426">
        <v>0</v>
      </c>
      <c r="Q538" s="427">
        <v>224.88</v>
      </c>
      <c r="R538" s="426">
        <v>2</v>
      </c>
      <c r="S538" s="426">
        <v>30</v>
      </c>
      <c r="T538" s="428">
        <v>29.97</v>
      </c>
      <c r="U538" s="426">
        <v>1</v>
      </c>
      <c r="V538" s="426">
        <v>15</v>
      </c>
      <c r="W538" s="428">
        <v>15</v>
      </c>
      <c r="X538" s="426">
        <v>0</v>
      </c>
      <c r="Y538" s="426">
        <v>0</v>
      </c>
      <c r="Z538" s="428">
        <v>0</v>
      </c>
      <c r="AA538" s="426">
        <v>0</v>
      </c>
      <c r="AB538" s="426">
        <v>0</v>
      </c>
      <c r="AC538" s="428">
        <v>0</v>
      </c>
      <c r="AD538" s="426">
        <v>0</v>
      </c>
      <c r="AE538" s="426">
        <v>0</v>
      </c>
      <c r="AF538" s="428">
        <v>0</v>
      </c>
      <c r="AG538" s="426">
        <v>0</v>
      </c>
    </row>
    <row r="539" spans="2:33" x14ac:dyDescent="0.35">
      <c r="B539" s="424">
        <v>51650</v>
      </c>
      <c r="C539" s="424" t="s">
        <v>719</v>
      </c>
      <c r="D539" s="426">
        <v>6</v>
      </c>
      <c r="E539" s="426">
        <v>10</v>
      </c>
      <c r="F539" s="426">
        <v>1</v>
      </c>
      <c r="G539" s="427">
        <v>11</v>
      </c>
      <c r="H539" s="426">
        <v>1</v>
      </c>
      <c r="I539" s="426">
        <v>0</v>
      </c>
      <c r="J539" s="427">
        <v>1</v>
      </c>
      <c r="K539" s="426">
        <v>90</v>
      </c>
      <c r="L539" s="426">
        <v>150</v>
      </c>
      <c r="M539" s="426">
        <v>15</v>
      </c>
      <c r="N539" s="427">
        <v>165</v>
      </c>
      <c r="O539" s="426">
        <v>15</v>
      </c>
      <c r="P539" s="426">
        <v>0</v>
      </c>
      <c r="Q539" s="427">
        <v>15</v>
      </c>
      <c r="R539" s="426">
        <v>0</v>
      </c>
      <c r="S539" s="426">
        <v>0</v>
      </c>
      <c r="T539" s="428">
        <v>0</v>
      </c>
      <c r="U539" s="426">
        <v>3</v>
      </c>
      <c r="V539" s="426">
        <v>45</v>
      </c>
      <c r="W539" s="428">
        <v>0</v>
      </c>
      <c r="X539" s="426">
        <v>0</v>
      </c>
      <c r="Y539" s="426">
        <v>0</v>
      </c>
      <c r="Z539" s="428">
        <v>0</v>
      </c>
      <c r="AA539" s="426">
        <v>3</v>
      </c>
      <c r="AB539" s="426">
        <v>45</v>
      </c>
      <c r="AC539" s="428">
        <v>0</v>
      </c>
      <c r="AD539" s="426">
        <v>0</v>
      </c>
      <c r="AE539" s="426">
        <v>0</v>
      </c>
      <c r="AF539" s="428">
        <v>0</v>
      </c>
      <c r="AG539" s="426">
        <v>0</v>
      </c>
    </row>
    <row r="540" spans="2:33" x14ac:dyDescent="0.35">
      <c r="B540" s="424">
        <v>51698</v>
      </c>
      <c r="C540" s="424" t="s">
        <v>720</v>
      </c>
      <c r="D540" s="426">
        <v>12</v>
      </c>
      <c r="E540" s="426">
        <v>17</v>
      </c>
      <c r="F540" s="426">
        <v>1</v>
      </c>
      <c r="G540" s="427">
        <v>18</v>
      </c>
      <c r="H540" s="426">
        <v>1</v>
      </c>
      <c r="I540" s="426">
        <v>0</v>
      </c>
      <c r="J540" s="427">
        <v>1</v>
      </c>
      <c r="K540" s="426">
        <v>180</v>
      </c>
      <c r="L540" s="426">
        <v>255</v>
      </c>
      <c r="M540" s="426">
        <v>15</v>
      </c>
      <c r="N540" s="427">
        <v>270</v>
      </c>
      <c r="O540" s="426">
        <v>15</v>
      </c>
      <c r="P540" s="426">
        <v>0</v>
      </c>
      <c r="Q540" s="427">
        <v>15</v>
      </c>
      <c r="R540" s="426">
        <v>1</v>
      </c>
      <c r="S540" s="426">
        <v>15</v>
      </c>
      <c r="T540" s="428">
        <v>0</v>
      </c>
      <c r="U540" s="426">
        <v>0</v>
      </c>
      <c r="V540" s="426">
        <v>0</v>
      </c>
      <c r="W540" s="428">
        <v>0</v>
      </c>
      <c r="X540" s="426">
        <v>0</v>
      </c>
      <c r="Y540" s="426">
        <v>0</v>
      </c>
      <c r="Z540" s="428">
        <v>0</v>
      </c>
      <c r="AA540" s="426">
        <v>0</v>
      </c>
      <c r="AB540" s="426">
        <v>0</v>
      </c>
      <c r="AC540" s="428">
        <v>0</v>
      </c>
      <c r="AD540" s="426">
        <v>0</v>
      </c>
      <c r="AE540" s="426">
        <v>0</v>
      </c>
      <c r="AF540" s="428">
        <v>0</v>
      </c>
      <c r="AG540" s="426">
        <v>0</v>
      </c>
    </row>
    <row r="541" spans="2:33" x14ac:dyDescent="0.35">
      <c r="B541" s="424">
        <v>51750</v>
      </c>
      <c r="C541" s="424" t="s">
        <v>722</v>
      </c>
      <c r="D541" s="426">
        <v>32</v>
      </c>
      <c r="E541" s="426">
        <v>55</v>
      </c>
      <c r="F541" s="426">
        <v>0</v>
      </c>
      <c r="G541" s="427">
        <v>55</v>
      </c>
      <c r="H541" s="426">
        <v>29</v>
      </c>
      <c r="I541" s="426">
        <v>0</v>
      </c>
      <c r="J541" s="427">
        <v>29</v>
      </c>
      <c r="K541" s="426">
        <v>480</v>
      </c>
      <c r="L541" s="426">
        <v>810</v>
      </c>
      <c r="M541" s="426">
        <v>0</v>
      </c>
      <c r="N541" s="427">
        <v>810</v>
      </c>
      <c r="O541" s="426">
        <v>435</v>
      </c>
      <c r="P541" s="426">
        <v>0</v>
      </c>
      <c r="Q541" s="427">
        <v>435</v>
      </c>
      <c r="R541" s="426">
        <v>15</v>
      </c>
      <c r="S541" s="426">
        <v>225</v>
      </c>
      <c r="T541" s="428">
        <v>120</v>
      </c>
      <c r="U541" s="426">
        <v>21</v>
      </c>
      <c r="V541" s="426">
        <v>315</v>
      </c>
      <c r="W541" s="428">
        <v>135</v>
      </c>
      <c r="X541" s="426">
        <v>8</v>
      </c>
      <c r="Y541" s="426">
        <v>120</v>
      </c>
      <c r="Z541" s="428">
        <v>45</v>
      </c>
      <c r="AA541" s="426">
        <v>18</v>
      </c>
      <c r="AB541" s="426">
        <v>270</v>
      </c>
      <c r="AC541" s="428">
        <v>60</v>
      </c>
      <c r="AD541" s="426">
        <v>18</v>
      </c>
      <c r="AE541" s="426">
        <v>270</v>
      </c>
      <c r="AF541" s="428">
        <v>60</v>
      </c>
      <c r="AG541" s="426">
        <v>1</v>
      </c>
    </row>
    <row r="542" spans="2:33" x14ac:dyDescent="0.35">
      <c r="B542" s="424">
        <v>51756</v>
      </c>
      <c r="C542" s="424" t="s">
        <v>723</v>
      </c>
      <c r="D542" s="426">
        <v>0</v>
      </c>
      <c r="E542" s="426">
        <v>9</v>
      </c>
      <c r="F542" s="426">
        <v>0</v>
      </c>
      <c r="G542" s="427">
        <v>9</v>
      </c>
      <c r="H542" s="426">
        <v>7</v>
      </c>
      <c r="I542" s="426">
        <v>0</v>
      </c>
      <c r="J542" s="427">
        <v>7</v>
      </c>
      <c r="K542" s="426">
        <v>0</v>
      </c>
      <c r="L542" s="426">
        <v>135</v>
      </c>
      <c r="M542" s="426">
        <v>0</v>
      </c>
      <c r="N542" s="427">
        <v>135</v>
      </c>
      <c r="O542" s="426">
        <v>105</v>
      </c>
      <c r="P542" s="426">
        <v>0</v>
      </c>
      <c r="Q542" s="427">
        <v>105</v>
      </c>
      <c r="R542" s="426">
        <v>6</v>
      </c>
      <c r="S542" s="426">
        <v>90</v>
      </c>
      <c r="T542" s="428">
        <v>75</v>
      </c>
      <c r="U542" s="426">
        <v>2</v>
      </c>
      <c r="V542" s="426">
        <v>30</v>
      </c>
      <c r="W542" s="428">
        <v>30</v>
      </c>
      <c r="X542" s="426">
        <v>0</v>
      </c>
      <c r="Y542" s="426">
        <v>0</v>
      </c>
      <c r="Z542" s="428">
        <v>0</v>
      </c>
      <c r="AA542" s="426">
        <v>0</v>
      </c>
      <c r="AB542" s="426">
        <v>0</v>
      </c>
      <c r="AC542" s="428">
        <v>0</v>
      </c>
      <c r="AD542" s="426">
        <v>0</v>
      </c>
      <c r="AE542" s="426">
        <v>0</v>
      </c>
      <c r="AF542" s="428">
        <v>0</v>
      </c>
      <c r="AG542" s="426">
        <v>0</v>
      </c>
    </row>
    <row r="543" spans="2:33" x14ac:dyDescent="0.35">
      <c r="B543" s="424">
        <v>51768</v>
      </c>
      <c r="C543" s="424" t="s">
        <v>724</v>
      </c>
      <c r="D543" s="426">
        <v>5</v>
      </c>
      <c r="E543" s="426">
        <v>16</v>
      </c>
      <c r="F543" s="426">
        <v>0</v>
      </c>
      <c r="G543" s="427">
        <v>16</v>
      </c>
      <c r="H543" s="426">
        <v>8</v>
      </c>
      <c r="I543" s="426">
        <v>0</v>
      </c>
      <c r="J543" s="427">
        <v>8</v>
      </c>
      <c r="K543" s="426">
        <v>75</v>
      </c>
      <c r="L543" s="426">
        <v>227.43</v>
      </c>
      <c r="M543" s="426">
        <v>0</v>
      </c>
      <c r="N543" s="427">
        <v>227.43</v>
      </c>
      <c r="O543" s="426">
        <v>83.06</v>
      </c>
      <c r="P543" s="426">
        <v>0</v>
      </c>
      <c r="Q543" s="427">
        <v>83.06</v>
      </c>
      <c r="R543" s="426">
        <v>1</v>
      </c>
      <c r="S543" s="426">
        <v>15</v>
      </c>
      <c r="T543" s="428">
        <v>7.5</v>
      </c>
      <c r="U543" s="426">
        <v>4</v>
      </c>
      <c r="V543" s="426">
        <v>52.21</v>
      </c>
      <c r="W543" s="428">
        <v>21.34</v>
      </c>
      <c r="X543" s="426">
        <v>3</v>
      </c>
      <c r="Y543" s="426">
        <v>43.97</v>
      </c>
      <c r="Z543" s="428">
        <v>7.5</v>
      </c>
      <c r="AA543" s="426">
        <v>1</v>
      </c>
      <c r="AB543" s="426">
        <v>15</v>
      </c>
      <c r="AC543" s="428">
        <v>7.5</v>
      </c>
      <c r="AD543" s="426">
        <v>0</v>
      </c>
      <c r="AE543" s="426">
        <v>0</v>
      </c>
      <c r="AF543" s="428">
        <v>0</v>
      </c>
      <c r="AG543" s="426">
        <v>0</v>
      </c>
    </row>
    <row r="544" spans="2:33" x14ac:dyDescent="0.35">
      <c r="B544" s="424">
        <v>51769</v>
      </c>
      <c r="C544" s="424" t="s">
        <v>725</v>
      </c>
      <c r="D544" s="426">
        <v>4</v>
      </c>
      <c r="E544" s="426">
        <v>8</v>
      </c>
      <c r="F544" s="426">
        <v>2</v>
      </c>
      <c r="G544" s="427">
        <v>10</v>
      </c>
      <c r="H544" s="426">
        <v>0</v>
      </c>
      <c r="I544" s="426">
        <v>1</v>
      </c>
      <c r="J544" s="427">
        <v>1</v>
      </c>
      <c r="K544" s="426">
        <v>60</v>
      </c>
      <c r="L544" s="426">
        <v>120</v>
      </c>
      <c r="M544" s="426">
        <v>30</v>
      </c>
      <c r="N544" s="427">
        <v>150</v>
      </c>
      <c r="O544" s="426">
        <v>0</v>
      </c>
      <c r="P544" s="426">
        <v>15</v>
      </c>
      <c r="Q544" s="427">
        <v>15</v>
      </c>
      <c r="R544" s="426">
        <v>0</v>
      </c>
      <c r="S544" s="426">
        <v>0</v>
      </c>
      <c r="T544" s="428">
        <v>0</v>
      </c>
      <c r="U544" s="426">
        <v>1</v>
      </c>
      <c r="V544" s="426">
        <v>15</v>
      </c>
      <c r="W544" s="428">
        <v>15</v>
      </c>
      <c r="X544" s="426">
        <v>9</v>
      </c>
      <c r="Y544" s="426">
        <v>135</v>
      </c>
      <c r="Z544" s="428">
        <v>0</v>
      </c>
      <c r="AA544" s="426">
        <v>0</v>
      </c>
      <c r="AB544" s="426">
        <v>0</v>
      </c>
      <c r="AC544" s="428">
        <v>0</v>
      </c>
      <c r="AD544" s="426">
        <v>0</v>
      </c>
      <c r="AE544" s="426">
        <v>0</v>
      </c>
      <c r="AF544" s="428">
        <v>0</v>
      </c>
      <c r="AG544" s="426">
        <v>1</v>
      </c>
    </row>
    <row r="545" spans="2:33" x14ac:dyDescent="0.35">
      <c r="B545" s="424">
        <v>51771</v>
      </c>
      <c r="C545" s="424" t="s">
        <v>726</v>
      </c>
      <c r="D545" s="426">
        <v>30</v>
      </c>
      <c r="E545" s="426">
        <v>32</v>
      </c>
      <c r="F545" s="426">
        <v>5</v>
      </c>
      <c r="G545" s="427">
        <v>37</v>
      </c>
      <c r="H545" s="426">
        <v>2</v>
      </c>
      <c r="I545" s="426">
        <v>0</v>
      </c>
      <c r="J545" s="427">
        <v>2</v>
      </c>
      <c r="K545" s="426">
        <v>450</v>
      </c>
      <c r="L545" s="426">
        <v>465</v>
      </c>
      <c r="M545" s="426">
        <v>73</v>
      </c>
      <c r="N545" s="427">
        <v>538</v>
      </c>
      <c r="O545" s="426">
        <v>30</v>
      </c>
      <c r="P545" s="426">
        <v>0</v>
      </c>
      <c r="Q545" s="427">
        <v>30</v>
      </c>
      <c r="R545" s="426">
        <v>13</v>
      </c>
      <c r="S545" s="426">
        <v>195</v>
      </c>
      <c r="T545" s="428">
        <v>0</v>
      </c>
      <c r="U545" s="426">
        <v>16</v>
      </c>
      <c r="V545" s="426">
        <v>240</v>
      </c>
      <c r="W545" s="428">
        <v>15</v>
      </c>
      <c r="X545" s="426">
        <v>3</v>
      </c>
      <c r="Y545" s="426">
        <v>28</v>
      </c>
      <c r="Z545" s="428">
        <v>0</v>
      </c>
      <c r="AA545" s="426">
        <v>14</v>
      </c>
      <c r="AB545" s="426">
        <v>195</v>
      </c>
      <c r="AC545" s="428">
        <v>15</v>
      </c>
      <c r="AD545" s="426">
        <v>15</v>
      </c>
      <c r="AE545" s="426">
        <v>210</v>
      </c>
      <c r="AF545" s="428">
        <v>15</v>
      </c>
      <c r="AG545" s="426">
        <v>0</v>
      </c>
    </row>
    <row r="546" spans="2:33" x14ac:dyDescent="0.35">
      <c r="B546" s="424">
        <v>51772</v>
      </c>
      <c r="C546" s="424" t="s">
        <v>727</v>
      </c>
      <c r="D546" s="426">
        <v>0</v>
      </c>
      <c r="E546" s="426">
        <v>1</v>
      </c>
      <c r="F546" s="426">
        <v>0</v>
      </c>
      <c r="G546" s="427">
        <v>1</v>
      </c>
      <c r="H546" s="426">
        <v>1</v>
      </c>
      <c r="I546" s="426">
        <v>0</v>
      </c>
      <c r="J546" s="427">
        <v>1</v>
      </c>
      <c r="K546" s="426">
        <v>0</v>
      </c>
      <c r="L546" s="426">
        <v>15</v>
      </c>
      <c r="M546" s="426">
        <v>0</v>
      </c>
      <c r="N546" s="427">
        <v>15</v>
      </c>
      <c r="O546" s="426">
        <v>15</v>
      </c>
      <c r="P546" s="426">
        <v>0</v>
      </c>
      <c r="Q546" s="427">
        <v>15</v>
      </c>
      <c r="R546" s="426">
        <v>0</v>
      </c>
      <c r="S546" s="426">
        <v>0</v>
      </c>
      <c r="T546" s="428">
        <v>0</v>
      </c>
      <c r="U546" s="426">
        <v>0</v>
      </c>
      <c r="V546" s="426">
        <v>0</v>
      </c>
      <c r="W546" s="428">
        <v>0</v>
      </c>
      <c r="X546" s="426">
        <v>0</v>
      </c>
      <c r="Y546" s="426">
        <v>0</v>
      </c>
      <c r="Z546" s="428">
        <v>0</v>
      </c>
      <c r="AA546" s="426">
        <v>0</v>
      </c>
      <c r="AB546" s="426">
        <v>0</v>
      </c>
      <c r="AC546" s="428">
        <v>0</v>
      </c>
      <c r="AD546" s="426">
        <v>0</v>
      </c>
      <c r="AE546" s="426">
        <v>0</v>
      </c>
      <c r="AF546" s="428">
        <v>0</v>
      </c>
      <c r="AG546" s="426">
        <v>0</v>
      </c>
    </row>
    <row r="547" spans="2:33" x14ac:dyDescent="0.35">
      <c r="B547" s="424">
        <v>51781</v>
      </c>
      <c r="C547" s="424" t="s">
        <v>728</v>
      </c>
      <c r="D547" s="426">
        <v>6</v>
      </c>
      <c r="E547" s="426">
        <v>37</v>
      </c>
      <c r="F547" s="426">
        <v>0</v>
      </c>
      <c r="G547" s="427">
        <v>37</v>
      </c>
      <c r="H547" s="426">
        <v>30</v>
      </c>
      <c r="I547" s="426">
        <v>0</v>
      </c>
      <c r="J547" s="427">
        <v>30</v>
      </c>
      <c r="K547" s="426">
        <v>90</v>
      </c>
      <c r="L547" s="426">
        <v>531.84</v>
      </c>
      <c r="M547" s="426">
        <v>0</v>
      </c>
      <c r="N547" s="427">
        <v>531.84</v>
      </c>
      <c r="O547" s="426">
        <v>408.79999999999995</v>
      </c>
      <c r="P547" s="426">
        <v>0</v>
      </c>
      <c r="Q547" s="427">
        <v>408.79999999999995</v>
      </c>
      <c r="R547" s="426">
        <v>5</v>
      </c>
      <c r="S547" s="426">
        <v>73.42</v>
      </c>
      <c r="T547" s="428">
        <v>20</v>
      </c>
      <c r="U547" s="426">
        <v>2</v>
      </c>
      <c r="V547" s="426">
        <v>30</v>
      </c>
      <c r="W547" s="428">
        <v>23.68</v>
      </c>
      <c r="X547" s="426">
        <v>1</v>
      </c>
      <c r="Y547" s="426">
        <v>15</v>
      </c>
      <c r="Z547" s="428">
        <v>15</v>
      </c>
      <c r="AA547" s="426">
        <v>0</v>
      </c>
      <c r="AB547" s="426">
        <v>0</v>
      </c>
      <c r="AC547" s="428">
        <v>0</v>
      </c>
      <c r="AD547" s="426">
        <v>0</v>
      </c>
      <c r="AE547" s="426">
        <v>0</v>
      </c>
      <c r="AF547" s="428">
        <v>0</v>
      </c>
      <c r="AG547" s="426">
        <v>0</v>
      </c>
    </row>
    <row r="548" spans="2:33" x14ac:dyDescent="0.35">
      <c r="B548" s="424">
        <v>51791</v>
      </c>
      <c r="C548" s="424" t="s">
        <v>730</v>
      </c>
      <c r="D548" s="426">
        <v>2</v>
      </c>
      <c r="E548" s="426">
        <v>20</v>
      </c>
      <c r="F548" s="426">
        <v>0</v>
      </c>
      <c r="G548" s="427">
        <v>20</v>
      </c>
      <c r="H548" s="426">
        <v>9</v>
      </c>
      <c r="I548" s="426">
        <v>0</v>
      </c>
      <c r="J548" s="427">
        <v>9</v>
      </c>
      <c r="K548" s="426">
        <v>30</v>
      </c>
      <c r="L548" s="426">
        <v>300</v>
      </c>
      <c r="M548" s="426">
        <v>0</v>
      </c>
      <c r="N548" s="427">
        <v>300</v>
      </c>
      <c r="O548" s="426">
        <v>135</v>
      </c>
      <c r="P548" s="426">
        <v>0</v>
      </c>
      <c r="Q548" s="427">
        <v>135</v>
      </c>
      <c r="R548" s="426">
        <v>1</v>
      </c>
      <c r="S548" s="426">
        <v>15</v>
      </c>
      <c r="T548" s="428">
        <v>15</v>
      </c>
      <c r="U548" s="426">
        <v>0</v>
      </c>
      <c r="V548" s="426">
        <v>0</v>
      </c>
      <c r="W548" s="428">
        <v>0</v>
      </c>
      <c r="X548" s="426">
        <v>1</v>
      </c>
      <c r="Y548" s="426">
        <v>15</v>
      </c>
      <c r="Z548" s="428">
        <v>0</v>
      </c>
      <c r="AA548" s="426">
        <v>0</v>
      </c>
      <c r="AB548" s="426">
        <v>0</v>
      </c>
      <c r="AC548" s="428">
        <v>0</v>
      </c>
      <c r="AD548" s="426">
        <v>0</v>
      </c>
      <c r="AE548" s="426">
        <v>0</v>
      </c>
      <c r="AF548" s="428">
        <v>0</v>
      </c>
      <c r="AG548" s="426">
        <v>0</v>
      </c>
    </row>
    <row r="549" spans="2:33" x14ac:dyDescent="0.35">
      <c r="B549" s="424">
        <v>51873</v>
      </c>
      <c r="C549" s="424" t="s">
        <v>732</v>
      </c>
      <c r="D549" s="426">
        <v>2</v>
      </c>
      <c r="E549" s="426">
        <v>0</v>
      </c>
      <c r="F549" s="426">
        <v>0</v>
      </c>
      <c r="G549" s="427">
        <v>0</v>
      </c>
      <c r="H549" s="426">
        <v>0</v>
      </c>
      <c r="I549" s="426">
        <v>0</v>
      </c>
      <c r="J549" s="427">
        <v>0</v>
      </c>
      <c r="K549" s="426">
        <v>30</v>
      </c>
      <c r="L549" s="426">
        <v>0</v>
      </c>
      <c r="M549" s="426">
        <v>0</v>
      </c>
      <c r="N549" s="427">
        <v>0</v>
      </c>
      <c r="O549" s="426">
        <v>0</v>
      </c>
      <c r="P549" s="426">
        <v>0</v>
      </c>
      <c r="Q549" s="427">
        <v>0</v>
      </c>
      <c r="R549" s="426">
        <v>0</v>
      </c>
      <c r="S549" s="426">
        <v>0</v>
      </c>
      <c r="T549" s="428">
        <v>0</v>
      </c>
      <c r="U549" s="426">
        <v>0</v>
      </c>
      <c r="V549" s="426">
        <v>0</v>
      </c>
      <c r="W549" s="428">
        <v>0</v>
      </c>
      <c r="X549" s="426">
        <v>0</v>
      </c>
      <c r="Y549" s="426">
        <v>0</v>
      </c>
      <c r="Z549" s="428">
        <v>0</v>
      </c>
      <c r="AA549" s="426">
        <v>0</v>
      </c>
      <c r="AB549" s="426">
        <v>0</v>
      </c>
      <c r="AC549" s="428">
        <v>0</v>
      </c>
      <c r="AD549" s="426">
        <v>0</v>
      </c>
      <c r="AE549" s="426">
        <v>0</v>
      </c>
      <c r="AF549" s="428">
        <v>0</v>
      </c>
      <c r="AG549" s="426">
        <v>0</v>
      </c>
    </row>
    <row r="550" spans="2:33" x14ac:dyDescent="0.35">
      <c r="B550" s="424">
        <v>51977</v>
      </c>
      <c r="C550" s="424" t="s">
        <v>734</v>
      </c>
      <c r="D550" s="426">
        <v>1</v>
      </c>
      <c r="E550" s="426">
        <v>2</v>
      </c>
      <c r="F550" s="426">
        <v>0</v>
      </c>
      <c r="G550" s="427">
        <v>2</v>
      </c>
      <c r="H550" s="426">
        <v>0</v>
      </c>
      <c r="I550" s="426">
        <v>0</v>
      </c>
      <c r="J550" s="427">
        <v>0</v>
      </c>
      <c r="K550" s="426">
        <v>15</v>
      </c>
      <c r="L550" s="426">
        <v>30</v>
      </c>
      <c r="M550" s="426">
        <v>0</v>
      </c>
      <c r="N550" s="427">
        <v>30</v>
      </c>
      <c r="O550" s="426">
        <v>0</v>
      </c>
      <c r="P550" s="426">
        <v>0</v>
      </c>
      <c r="Q550" s="427">
        <v>0</v>
      </c>
      <c r="R550" s="426">
        <v>0</v>
      </c>
      <c r="S550" s="426">
        <v>0</v>
      </c>
      <c r="T550" s="428">
        <v>0</v>
      </c>
      <c r="U550" s="426">
        <v>1</v>
      </c>
      <c r="V550" s="426">
        <v>15</v>
      </c>
      <c r="W550" s="428">
        <v>0</v>
      </c>
      <c r="X550" s="426">
        <v>0</v>
      </c>
      <c r="Y550" s="426">
        <v>0</v>
      </c>
      <c r="Z550" s="428">
        <v>0</v>
      </c>
      <c r="AA550" s="426">
        <v>0</v>
      </c>
      <c r="AB550" s="426">
        <v>0</v>
      </c>
      <c r="AC550" s="428">
        <v>0</v>
      </c>
      <c r="AD550" s="426">
        <v>0</v>
      </c>
      <c r="AE550" s="426">
        <v>0</v>
      </c>
      <c r="AF550" s="428">
        <v>0</v>
      </c>
      <c r="AG550" s="426">
        <v>0</v>
      </c>
    </row>
    <row r="551" spans="2:33" x14ac:dyDescent="0.35">
      <c r="B551" s="424">
        <v>51981</v>
      </c>
      <c r="C551" s="424" t="s">
        <v>735</v>
      </c>
      <c r="D551" s="426">
        <v>25</v>
      </c>
      <c r="E551" s="426">
        <v>20</v>
      </c>
      <c r="F551" s="426">
        <v>1</v>
      </c>
      <c r="G551" s="427">
        <v>21</v>
      </c>
      <c r="H551" s="426">
        <v>3</v>
      </c>
      <c r="I551" s="426">
        <v>0</v>
      </c>
      <c r="J551" s="427">
        <v>3</v>
      </c>
      <c r="K551" s="426">
        <v>375</v>
      </c>
      <c r="L551" s="426">
        <v>300</v>
      </c>
      <c r="M551" s="426">
        <v>15</v>
      </c>
      <c r="N551" s="427">
        <v>315</v>
      </c>
      <c r="O551" s="426">
        <v>45</v>
      </c>
      <c r="P551" s="426">
        <v>0</v>
      </c>
      <c r="Q551" s="427">
        <v>45</v>
      </c>
      <c r="R551" s="426">
        <v>8</v>
      </c>
      <c r="S551" s="426">
        <v>120</v>
      </c>
      <c r="T551" s="428">
        <v>0</v>
      </c>
      <c r="U551" s="426">
        <v>10</v>
      </c>
      <c r="V551" s="426">
        <v>150</v>
      </c>
      <c r="W551" s="428">
        <v>30</v>
      </c>
      <c r="X551" s="426">
        <v>1</v>
      </c>
      <c r="Y551" s="426">
        <v>15</v>
      </c>
      <c r="Z551" s="428">
        <v>0</v>
      </c>
      <c r="AA551" s="426">
        <v>7</v>
      </c>
      <c r="AB551" s="426">
        <v>105</v>
      </c>
      <c r="AC551" s="428">
        <v>0</v>
      </c>
      <c r="AD551" s="426">
        <v>0</v>
      </c>
      <c r="AE551" s="426">
        <v>0</v>
      </c>
      <c r="AF551" s="428">
        <v>0</v>
      </c>
      <c r="AG551" s="426">
        <v>3</v>
      </c>
    </row>
    <row r="552" spans="2:33" x14ac:dyDescent="0.35">
      <c r="B552" s="424">
        <v>51989</v>
      </c>
      <c r="C552" s="424" t="s">
        <v>736</v>
      </c>
      <c r="D552" s="426">
        <v>1</v>
      </c>
      <c r="E552" s="426">
        <v>5</v>
      </c>
      <c r="F552" s="426">
        <v>0</v>
      </c>
      <c r="G552" s="427">
        <v>5</v>
      </c>
      <c r="H552" s="426">
        <v>4</v>
      </c>
      <c r="I552" s="426">
        <v>0</v>
      </c>
      <c r="J552" s="427">
        <v>4</v>
      </c>
      <c r="K552" s="426">
        <v>15</v>
      </c>
      <c r="L552" s="426">
        <v>75</v>
      </c>
      <c r="M552" s="426">
        <v>0</v>
      </c>
      <c r="N552" s="427">
        <v>75</v>
      </c>
      <c r="O552" s="426">
        <v>60</v>
      </c>
      <c r="P552" s="426">
        <v>0</v>
      </c>
      <c r="Q552" s="427">
        <v>60</v>
      </c>
      <c r="R552" s="426">
        <v>0</v>
      </c>
      <c r="S552" s="426">
        <v>0</v>
      </c>
      <c r="T552" s="428">
        <v>0</v>
      </c>
      <c r="U552" s="426">
        <v>0</v>
      </c>
      <c r="V552" s="426">
        <v>0</v>
      </c>
      <c r="W552" s="428">
        <v>0</v>
      </c>
      <c r="X552" s="426">
        <v>2</v>
      </c>
      <c r="Y552" s="426">
        <v>30</v>
      </c>
      <c r="Z552" s="428">
        <v>15</v>
      </c>
      <c r="AA552" s="426">
        <v>0</v>
      </c>
      <c r="AB552" s="426">
        <v>0</v>
      </c>
      <c r="AC552" s="428">
        <v>0</v>
      </c>
      <c r="AD552" s="426">
        <v>0</v>
      </c>
      <c r="AE552" s="426">
        <v>0</v>
      </c>
      <c r="AF552" s="428">
        <v>0</v>
      </c>
      <c r="AG552" s="426">
        <v>0</v>
      </c>
    </row>
    <row r="553" spans="2:33" x14ac:dyDescent="0.35">
      <c r="B553" s="424">
        <v>51994</v>
      </c>
      <c r="C553" s="424" t="s">
        <v>822</v>
      </c>
      <c r="D553" s="426">
        <v>0</v>
      </c>
      <c r="E553" s="426">
        <v>1</v>
      </c>
      <c r="F553" s="426">
        <v>0</v>
      </c>
      <c r="G553" s="427">
        <v>1</v>
      </c>
      <c r="H553" s="426">
        <v>0</v>
      </c>
      <c r="I553" s="426">
        <v>0</v>
      </c>
      <c r="J553" s="427">
        <v>0</v>
      </c>
      <c r="K553" s="426">
        <v>0</v>
      </c>
      <c r="L553" s="426">
        <v>15</v>
      </c>
      <c r="M553" s="426">
        <v>0</v>
      </c>
      <c r="N553" s="427">
        <v>15</v>
      </c>
      <c r="O553" s="426">
        <v>0</v>
      </c>
      <c r="P553" s="426">
        <v>0</v>
      </c>
      <c r="Q553" s="427">
        <v>0</v>
      </c>
      <c r="R553" s="426">
        <v>0</v>
      </c>
      <c r="S553" s="426">
        <v>0</v>
      </c>
      <c r="T553" s="428">
        <v>0</v>
      </c>
      <c r="U553" s="426">
        <v>0</v>
      </c>
      <c r="V553" s="426">
        <v>0</v>
      </c>
      <c r="W553" s="428">
        <v>0</v>
      </c>
      <c r="X553" s="426">
        <v>1</v>
      </c>
      <c r="Y553" s="426">
        <v>15</v>
      </c>
      <c r="Z553" s="428">
        <v>0</v>
      </c>
      <c r="AA553" s="426">
        <v>0</v>
      </c>
      <c r="AB553" s="426">
        <v>0</v>
      </c>
      <c r="AC553" s="428">
        <v>0</v>
      </c>
      <c r="AD553" s="426">
        <v>0</v>
      </c>
      <c r="AE553" s="426">
        <v>0</v>
      </c>
      <c r="AF553" s="428">
        <v>0</v>
      </c>
      <c r="AG553" s="426">
        <v>0</v>
      </c>
    </row>
    <row r="554" spans="2:33" x14ac:dyDescent="0.35">
      <c r="B554" s="424">
        <v>51999</v>
      </c>
      <c r="C554" s="424" t="s">
        <v>737</v>
      </c>
      <c r="D554" s="426">
        <v>3</v>
      </c>
      <c r="E554" s="426">
        <v>13</v>
      </c>
      <c r="F554" s="426">
        <v>0</v>
      </c>
      <c r="G554" s="427">
        <v>13</v>
      </c>
      <c r="H554" s="426">
        <v>10</v>
      </c>
      <c r="I554" s="426">
        <v>0</v>
      </c>
      <c r="J554" s="427">
        <v>10</v>
      </c>
      <c r="K554" s="426">
        <v>45</v>
      </c>
      <c r="L554" s="426">
        <v>195</v>
      </c>
      <c r="M554" s="426">
        <v>0</v>
      </c>
      <c r="N554" s="427">
        <v>195</v>
      </c>
      <c r="O554" s="426">
        <v>150</v>
      </c>
      <c r="P554" s="426">
        <v>0</v>
      </c>
      <c r="Q554" s="427">
        <v>150</v>
      </c>
      <c r="R554" s="426">
        <v>3</v>
      </c>
      <c r="S554" s="426">
        <v>45</v>
      </c>
      <c r="T554" s="428">
        <v>15</v>
      </c>
      <c r="U554" s="426">
        <v>0</v>
      </c>
      <c r="V554" s="426">
        <v>0</v>
      </c>
      <c r="W554" s="428">
        <v>0</v>
      </c>
      <c r="X554" s="426">
        <v>2</v>
      </c>
      <c r="Y554" s="426">
        <v>30</v>
      </c>
      <c r="Z554" s="428">
        <v>15</v>
      </c>
      <c r="AA554" s="426">
        <v>2</v>
      </c>
      <c r="AB554" s="426">
        <v>30</v>
      </c>
      <c r="AC554" s="428">
        <v>15</v>
      </c>
      <c r="AD554" s="426">
        <v>1</v>
      </c>
      <c r="AE554" s="426">
        <v>15</v>
      </c>
      <c r="AF554" s="428">
        <v>15</v>
      </c>
      <c r="AG554" s="426">
        <v>0</v>
      </c>
    </row>
    <row r="555" spans="2:33" x14ac:dyDescent="0.35">
      <c r="B555" s="424">
        <v>52013</v>
      </c>
      <c r="C555" s="424" t="s">
        <v>1224</v>
      </c>
      <c r="D555" s="426">
        <v>0</v>
      </c>
      <c r="E555" s="426">
        <v>1</v>
      </c>
      <c r="F555" s="426">
        <v>0</v>
      </c>
      <c r="G555" s="427">
        <v>1</v>
      </c>
      <c r="H555" s="426">
        <v>1</v>
      </c>
      <c r="I555" s="426">
        <v>0</v>
      </c>
      <c r="J555" s="427">
        <v>1</v>
      </c>
      <c r="K555" s="426">
        <v>0</v>
      </c>
      <c r="L555" s="426">
        <v>15</v>
      </c>
      <c r="M555" s="426">
        <v>0</v>
      </c>
      <c r="N555" s="427">
        <v>15</v>
      </c>
      <c r="O555" s="426">
        <v>15</v>
      </c>
      <c r="P555" s="426">
        <v>0</v>
      </c>
      <c r="Q555" s="427">
        <v>15</v>
      </c>
      <c r="R555" s="426">
        <v>0</v>
      </c>
      <c r="S555" s="426">
        <v>0</v>
      </c>
      <c r="T555" s="428">
        <v>0</v>
      </c>
      <c r="U555" s="426">
        <v>0</v>
      </c>
      <c r="V555" s="426">
        <v>0</v>
      </c>
      <c r="W555" s="428">
        <v>0</v>
      </c>
      <c r="X555" s="426">
        <v>0</v>
      </c>
      <c r="Y555" s="426">
        <v>0</v>
      </c>
      <c r="Z555" s="428">
        <v>0</v>
      </c>
      <c r="AA555" s="426">
        <v>0</v>
      </c>
      <c r="AB555" s="426">
        <v>0</v>
      </c>
      <c r="AC555" s="428">
        <v>0</v>
      </c>
      <c r="AD555" s="426">
        <v>0</v>
      </c>
      <c r="AE555" s="426">
        <v>0</v>
      </c>
      <c r="AF555" s="428">
        <v>0</v>
      </c>
      <c r="AG555" s="426">
        <v>0</v>
      </c>
    </row>
    <row r="556" spans="2:33" x14ac:dyDescent="0.35">
      <c r="B556" s="424">
        <v>52016</v>
      </c>
      <c r="C556" s="424" t="s">
        <v>738</v>
      </c>
      <c r="D556" s="426">
        <v>25</v>
      </c>
      <c r="E556" s="426">
        <v>17</v>
      </c>
      <c r="F556" s="426">
        <v>2</v>
      </c>
      <c r="G556" s="427">
        <v>19</v>
      </c>
      <c r="H556" s="426">
        <v>0</v>
      </c>
      <c r="I556" s="426">
        <v>0</v>
      </c>
      <c r="J556" s="427">
        <v>0</v>
      </c>
      <c r="K556" s="426">
        <v>375</v>
      </c>
      <c r="L556" s="426">
        <v>255</v>
      </c>
      <c r="M556" s="426">
        <v>30</v>
      </c>
      <c r="N556" s="427">
        <v>285</v>
      </c>
      <c r="O556" s="426">
        <v>0</v>
      </c>
      <c r="P556" s="426">
        <v>0</v>
      </c>
      <c r="Q556" s="427">
        <v>0</v>
      </c>
      <c r="R556" s="426">
        <v>13</v>
      </c>
      <c r="S556" s="426">
        <v>195</v>
      </c>
      <c r="T556" s="428">
        <v>0</v>
      </c>
      <c r="U556" s="426">
        <v>2</v>
      </c>
      <c r="V556" s="426">
        <v>30</v>
      </c>
      <c r="W556" s="428">
        <v>0</v>
      </c>
      <c r="X556" s="426">
        <v>4</v>
      </c>
      <c r="Y556" s="426">
        <v>60</v>
      </c>
      <c r="Z556" s="428">
        <v>0</v>
      </c>
      <c r="AA556" s="426">
        <v>3</v>
      </c>
      <c r="AB556" s="426">
        <v>45</v>
      </c>
      <c r="AC556" s="428">
        <v>0</v>
      </c>
      <c r="AD556" s="426">
        <v>3</v>
      </c>
      <c r="AE556" s="426">
        <v>45</v>
      </c>
      <c r="AF556" s="428">
        <v>0</v>
      </c>
      <c r="AG556" s="426">
        <v>0</v>
      </c>
    </row>
    <row r="557" spans="2:33" x14ac:dyDescent="0.35">
      <c r="B557" s="424">
        <v>52071</v>
      </c>
      <c r="C557" s="424" t="s">
        <v>739</v>
      </c>
      <c r="D557" s="426">
        <v>1</v>
      </c>
      <c r="E557" s="426">
        <v>23</v>
      </c>
      <c r="F557" s="426">
        <v>0</v>
      </c>
      <c r="G557" s="427">
        <v>23</v>
      </c>
      <c r="H557" s="426">
        <v>22</v>
      </c>
      <c r="I557" s="426">
        <v>0</v>
      </c>
      <c r="J557" s="427">
        <v>22</v>
      </c>
      <c r="K557" s="426">
        <v>15</v>
      </c>
      <c r="L557" s="426">
        <v>345</v>
      </c>
      <c r="M557" s="426">
        <v>0</v>
      </c>
      <c r="N557" s="427">
        <v>345</v>
      </c>
      <c r="O557" s="426">
        <v>321</v>
      </c>
      <c r="P557" s="426">
        <v>0</v>
      </c>
      <c r="Q557" s="427">
        <v>321</v>
      </c>
      <c r="R557" s="426">
        <v>3</v>
      </c>
      <c r="S557" s="426">
        <v>45</v>
      </c>
      <c r="T557" s="428">
        <v>45</v>
      </c>
      <c r="U557" s="426">
        <v>1</v>
      </c>
      <c r="V557" s="426">
        <v>15</v>
      </c>
      <c r="W557" s="428">
        <v>15</v>
      </c>
      <c r="X557" s="426">
        <v>0</v>
      </c>
      <c r="Y557" s="426">
        <v>0</v>
      </c>
      <c r="Z557" s="428">
        <v>0</v>
      </c>
      <c r="AA557" s="426">
        <v>0</v>
      </c>
      <c r="AB557" s="426">
        <v>0</v>
      </c>
      <c r="AC557" s="428">
        <v>0</v>
      </c>
      <c r="AD557" s="426">
        <v>0</v>
      </c>
      <c r="AE557" s="426">
        <v>0</v>
      </c>
      <c r="AF557" s="428">
        <v>0</v>
      </c>
      <c r="AG557" s="426">
        <v>0</v>
      </c>
    </row>
    <row r="558" spans="2:33" x14ac:dyDescent="0.35">
      <c r="B558" s="424">
        <v>52089</v>
      </c>
      <c r="C558" s="424" t="s">
        <v>740</v>
      </c>
      <c r="D558" s="426">
        <v>24</v>
      </c>
      <c r="E558" s="426">
        <v>22</v>
      </c>
      <c r="F558" s="426">
        <v>0</v>
      </c>
      <c r="G558" s="427">
        <v>22</v>
      </c>
      <c r="H558" s="426">
        <v>4</v>
      </c>
      <c r="I558" s="426">
        <v>0</v>
      </c>
      <c r="J558" s="427">
        <v>4</v>
      </c>
      <c r="K558" s="426">
        <v>360</v>
      </c>
      <c r="L558" s="426">
        <v>330</v>
      </c>
      <c r="M558" s="426">
        <v>0</v>
      </c>
      <c r="N558" s="427">
        <v>330</v>
      </c>
      <c r="O558" s="426">
        <v>60</v>
      </c>
      <c r="P558" s="426">
        <v>0</v>
      </c>
      <c r="Q558" s="427">
        <v>60</v>
      </c>
      <c r="R558" s="426">
        <v>6</v>
      </c>
      <c r="S558" s="426">
        <v>90</v>
      </c>
      <c r="T558" s="428">
        <v>0</v>
      </c>
      <c r="U558" s="426">
        <v>7</v>
      </c>
      <c r="V558" s="426">
        <v>105</v>
      </c>
      <c r="W558" s="428">
        <v>15</v>
      </c>
      <c r="X558" s="426">
        <v>8</v>
      </c>
      <c r="Y558" s="426">
        <v>120</v>
      </c>
      <c r="Z558" s="428">
        <v>30</v>
      </c>
      <c r="AA558" s="426">
        <v>5</v>
      </c>
      <c r="AB558" s="426">
        <v>75</v>
      </c>
      <c r="AC558" s="428">
        <v>0</v>
      </c>
      <c r="AD558" s="426">
        <v>0</v>
      </c>
      <c r="AE558" s="426">
        <v>0</v>
      </c>
      <c r="AF558" s="428">
        <v>0</v>
      </c>
      <c r="AG558" s="426">
        <v>0</v>
      </c>
    </row>
    <row r="559" spans="2:33" x14ac:dyDescent="0.35">
      <c r="B559" s="424">
        <v>52092</v>
      </c>
      <c r="C559" s="424" t="s">
        <v>741</v>
      </c>
      <c r="D559" s="426">
        <v>12</v>
      </c>
      <c r="E559" s="426">
        <v>15</v>
      </c>
      <c r="F559" s="426">
        <v>0</v>
      </c>
      <c r="G559" s="427">
        <v>15</v>
      </c>
      <c r="H559" s="426">
        <v>2</v>
      </c>
      <c r="I559" s="426">
        <v>0</v>
      </c>
      <c r="J559" s="427">
        <v>2</v>
      </c>
      <c r="K559" s="426">
        <v>180</v>
      </c>
      <c r="L559" s="426">
        <v>225</v>
      </c>
      <c r="M559" s="426">
        <v>0</v>
      </c>
      <c r="N559" s="427">
        <v>225</v>
      </c>
      <c r="O559" s="426">
        <v>30</v>
      </c>
      <c r="P559" s="426">
        <v>0</v>
      </c>
      <c r="Q559" s="427">
        <v>30</v>
      </c>
      <c r="R559" s="426">
        <v>5</v>
      </c>
      <c r="S559" s="426">
        <v>75</v>
      </c>
      <c r="T559" s="428">
        <v>0</v>
      </c>
      <c r="U559" s="426">
        <v>6</v>
      </c>
      <c r="V559" s="426">
        <v>90</v>
      </c>
      <c r="W559" s="428">
        <v>0</v>
      </c>
      <c r="X559" s="426">
        <v>3</v>
      </c>
      <c r="Y559" s="426">
        <v>45</v>
      </c>
      <c r="Z559" s="428">
        <v>15</v>
      </c>
      <c r="AA559" s="426">
        <v>2</v>
      </c>
      <c r="AB559" s="426">
        <v>30</v>
      </c>
      <c r="AC559" s="428">
        <v>0</v>
      </c>
      <c r="AD559" s="426">
        <v>2</v>
      </c>
      <c r="AE559" s="426">
        <v>30</v>
      </c>
      <c r="AF559" s="428">
        <v>0</v>
      </c>
      <c r="AG559" s="426">
        <v>1</v>
      </c>
    </row>
    <row r="560" spans="2:33" x14ac:dyDescent="0.35">
      <c r="B560" s="424">
        <v>52095</v>
      </c>
      <c r="C560" s="424" t="s">
        <v>1274</v>
      </c>
      <c r="D560" s="426">
        <v>3</v>
      </c>
      <c r="E560" s="426">
        <v>22</v>
      </c>
      <c r="F560" s="426">
        <v>12</v>
      </c>
      <c r="G560" s="427">
        <v>34</v>
      </c>
      <c r="H560" s="426">
        <v>9</v>
      </c>
      <c r="I560" s="426">
        <v>0</v>
      </c>
      <c r="J560" s="427">
        <v>9</v>
      </c>
      <c r="K560" s="426">
        <v>45</v>
      </c>
      <c r="L560" s="426">
        <v>330</v>
      </c>
      <c r="M560" s="426">
        <v>180</v>
      </c>
      <c r="N560" s="427">
        <v>510</v>
      </c>
      <c r="O560" s="426">
        <v>135</v>
      </c>
      <c r="P560" s="426">
        <v>0</v>
      </c>
      <c r="Q560" s="427">
        <v>135</v>
      </c>
      <c r="R560" s="426">
        <v>1</v>
      </c>
      <c r="S560" s="426">
        <v>15</v>
      </c>
      <c r="T560" s="428">
        <v>0</v>
      </c>
      <c r="U560" s="426">
        <v>0</v>
      </c>
      <c r="V560" s="426">
        <v>0</v>
      </c>
      <c r="W560" s="428">
        <v>0</v>
      </c>
      <c r="X560" s="426">
        <v>5</v>
      </c>
      <c r="Y560" s="426">
        <v>75</v>
      </c>
      <c r="Z560" s="428">
        <v>15</v>
      </c>
      <c r="AA560" s="426">
        <v>5</v>
      </c>
      <c r="AB560" s="426">
        <v>75</v>
      </c>
      <c r="AC560" s="428">
        <v>15</v>
      </c>
      <c r="AD560" s="426">
        <v>0</v>
      </c>
      <c r="AE560" s="426">
        <v>0</v>
      </c>
      <c r="AF560" s="428">
        <v>0</v>
      </c>
      <c r="AG560" s="426">
        <v>0</v>
      </c>
    </row>
    <row r="561" spans="2:33" x14ac:dyDescent="0.35">
      <c r="B561" s="424">
        <v>52096</v>
      </c>
      <c r="C561" s="424" t="s">
        <v>742</v>
      </c>
      <c r="D561" s="426">
        <v>2</v>
      </c>
      <c r="E561" s="426">
        <v>6</v>
      </c>
      <c r="F561" s="426">
        <v>1</v>
      </c>
      <c r="G561" s="427">
        <v>7</v>
      </c>
      <c r="H561" s="426">
        <v>1</v>
      </c>
      <c r="I561" s="426">
        <v>0</v>
      </c>
      <c r="J561" s="427">
        <v>1</v>
      </c>
      <c r="K561" s="426">
        <v>30</v>
      </c>
      <c r="L561" s="426">
        <v>75</v>
      </c>
      <c r="M561" s="426">
        <v>15</v>
      </c>
      <c r="N561" s="427">
        <v>90</v>
      </c>
      <c r="O561" s="426">
        <v>8</v>
      </c>
      <c r="P561" s="426">
        <v>0</v>
      </c>
      <c r="Q561" s="427">
        <v>8</v>
      </c>
      <c r="R561" s="426">
        <v>0</v>
      </c>
      <c r="S561" s="426">
        <v>0</v>
      </c>
      <c r="T561" s="428">
        <v>0</v>
      </c>
      <c r="U561" s="426">
        <v>0</v>
      </c>
      <c r="V561" s="426">
        <v>0</v>
      </c>
      <c r="W561" s="428">
        <v>0</v>
      </c>
      <c r="X561" s="426">
        <v>1</v>
      </c>
      <c r="Y561" s="426">
        <v>15</v>
      </c>
      <c r="Z561" s="428">
        <v>0</v>
      </c>
      <c r="AA561" s="426">
        <v>1</v>
      </c>
      <c r="AB561" s="426">
        <v>15</v>
      </c>
      <c r="AC561" s="428">
        <v>0</v>
      </c>
      <c r="AD561" s="426">
        <v>0</v>
      </c>
      <c r="AE561" s="426">
        <v>0</v>
      </c>
      <c r="AF561" s="428">
        <v>0</v>
      </c>
      <c r="AG561" s="426">
        <v>2</v>
      </c>
    </row>
    <row r="562" spans="2:33" x14ac:dyDescent="0.35">
      <c r="B562" s="424">
        <v>52108</v>
      </c>
      <c r="C562" s="424" t="s">
        <v>744</v>
      </c>
      <c r="D562" s="426">
        <v>19</v>
      </c>
      <c r="E562" s="426">
        <v>16</v>
      </c>
      <c r="F562" s="426">
        <v>0</v>
      </c>
      <c r="G562" s="427">
        <v>16</v>
      </c>
      <c r="H562" s="426">
        <v>3</v>
      </c>
      <c r="I562" s="426">
        <v>0</v>
      </c>
      <c r="J562" s="427">
        <v>3</v>
      </c>
      <c r="K562" s="426">
        <v>285</v>
      </c>
      <c r="L562" s="426">
        <v>240</v>
      </c>
      <c r="M562" s="426">
        <v>0</v>
      </c>
      <c r="N562" s="427">
        <v>240</v>
      </c>
      <c r="O562" s="426">
        <v>45</v>
      </c>
      <c r="P562" s="426">
        <v>0</v>
      </c>
      <c r="Q562" s="427">
        <v>45</v>
      </c>
      <c r="R562" s="426">
        <v>6</v>
      </c>
      <c r="S562" s="426">
        <v>90</v>
      </c>
      <c r="T562" s="428">
        <v>30</v>
      </c>
      <c r="U562" s="426">
        <v>1</v>
      </c>
      <c r="V562" s="426">
        <v>15</v>
      </c>
      <c r="W562" s="428">
        <v>0</v>
      </c>
      <c r="X562" s="426">
        <v>0</v>
      </c>
      <c r="Y562" s="426">
        <v>0</v>
      </c>
      <c r="Z562" s="428">
        <v>0</v>
      </c>
      <c r="AA562" s="426">
        <v>9</v>
      </c>
      <c r="AB562" s="426">
        <v>135</v>
      </c>
      <c r="AC562" s="428">
        <v>0</v>
      </c>
      <c r="AD562" s="426">
        <v>5</v>
      </c>
      <c r="AE562" s="426">
        <v>75</v>
      </c>
      <c r="AF562" s="428">
        <v>0</v>
      </c>
      <c r="AG562" s="426">
        <v>0</v>
      </c>
    </row>
    <row r="563" spans="2:33" x14ac:dyDescent="0.35">
      <c r="B563" s="424">
        <v>52109</v>
      </c>
      <c r="C563" s="424" t="s">
        <v>744</v>
      </c>
      <c r="D563" s="426">
        <v>14</v>
      </c>
      <c r="E563" s="426">
        <v>15</v>
      </c>
      <c r="F563" s="426">
        <v>0</v>
      </c>
      <c r="G563" s="427">
        <v>15</v>
      </c>
      <c r="H563" s="426">
        <v>0</v>
      </c>
      <c r="I563" s="426">
        <v>0</v>
      </c>
      <c r="J563" s="427">
        <v>0</v>
      </c>
      <c r="K563" s="426">
        <v>210</v>
      </c>
      <c r="L563" s="426">
        <v>225</v>
      </c>
      <c r="M563" s="426">
        <v>0</v>
      </c>
      <c r="N563" s="427">
        <v>225</v>
      </c>
      <c r="O563" s="426">
        <v>0</v>
      </c>
      <c r="P563" s="426">
        <v>0</v>
      </c>
      <c r="Q563" s="427">
        <v>0</v>
      </c>
      <c r="R563" s="426">
        <v>2</v>
      </c>
      <c r="S563" s="426">
        <v>30</v>
      </c>
      <c r="T563" s="428">
        <v>0</v>
      </c>
      <c r="U563" s="426">
        <v>3</v>
      </c>
      <c r="V563" s="426">
        <v>45</v>
      </c>
      <c r="W563" s="428">
        <v>0</v>
      </c>
      <c r="X563" s="426">
        <v>6</v>
      </c>
      <c r="Y563" s="426">
        <v>90</v>
      </c>
      <c r="Z563" s="428">
        <v>0</v>
      </c>
      <c r="AA563" s="426">
        <v>4</v>
      </c>
      <c r="AB563" s="426">
        <v>60</v>
      </c>
      <c r="AC563" s="428">
        <v>0</v>
      </c>
      <c r="AD563" s="426">
        <v>4</v>
      </c>
      <c r="AE563" s="426">
        <v>60</v>
      </c>
      <c r="AF563" s="428">
        <v>0</v>
      </c>
      <c r="AG563" s="426">
        <v>2</v>
      </c>
    </row>
    <row r="564" spans="2:33" x14ac:dyDescent="0.35">
      <c r="B564" s="424">
        <v>52110</v>
      </c>
      <c r="C564" s="424" t="s">
        <v>744</v>
      </c>
      <c r="D564" s="426">
        <v>1</v>
      </c>
      <c r="E564" s="426">
        <v>7</v>
      </c>
      <c r="F564" s="426">
        <v>0</v>
      </c>
      <c r="G564" s="427">
        <v>7</v>
      </c>
      <c r="H564" s="426">
        <v>5</v>
      </c>
      <c r="I564" s="426">
        <v>0</v>
      </c>
      <c r="J564" s="427">
        <v>5</v>
      </c>
      <c r="K564" s="426">
        <v>15</v>
      </c>
      <c r="L564" s="426">
        <v>105</v>
      </c>
      <c r="M564" s="426">
        <v>0</v>
      </c>
      <c r="N564" s="427">
        <v>105</v>
      </c>
      <c r="O564" s="426">
        <v>75</v>
      </c>
      <c r="P564" s="426">
        <v>0</v>
      </c>
      <c r="Q564" s="427">
        <v>75</v>
      </c>
      <c r="R564" s="426">
        <v>0</v>
      </c>
      <c r="S564" s="426">
        <v>0</v>
      </c>
      <c r="T564" s="428">
        <v>0</v>
      </c>
      <c r="U564" s="426">
        <v>0</v>
      </c>
      <c r="V564" s="426">
        <v>0</v>
      </c>
      <c r="W564" s="428">
        <v>0</v>
      </c>
      <c r="X564" s="426">
        <v>1</v>
      </c>
      <c r="Y564" s="426">
        <v>15</v>
      </c>
      <c r="Z564" s="428">
        <v>15</v>
      </c>
      <c r="AA564" s="426">
        <v>1</v>
      </c>
      <c r="AB564" s="426">
        <v>15</v>
      </c>
      <c r="AC564" s="428">
        <v>0</v>
      </c>
      <c r="AD564" s="426">
        <v>1</v>
      </c>
      <c r="AE564" s="426">
        <v>15</v>
      </c>
      <c r="AF564" s="428">
        <v>0</v>
      </c>
      <c r="AG564" s="426">
        <v>0</v>
      </c>
    </row>
    <row r="565" spans="2:33" x14ac:dyDescent="0.35">
      <c r="B565" s="424">
        <v>52124</v>
      </c>
      <c r="C565" s="424" t="s">
        <v>745</v>
      </c>
      <c r="D565" s="426">
        <v>16</v>
      </c>
      <c r="E565" s="426">
        <v>30</v>
      </c>
      <c r="F565" s="426">
        <v>0</v>
      </c>
      <c r="G565" s="427">
        <v>30</v>
      </c>
      <c r="H565" s="426">
        <v>0</v>
      </c>
      <c r="I565" s="426">
        <v>0</v>
      </c>
      <c r="J565" s="427">
        <v>0</v>
      </c>
      <c r="K565" s="426">
        <v>240</v>
      </c>
      <c r="L565" s="426">
        <v>450</v>
      </c>
      <c r="M565" s="426">
        <v>0</v>
      </c>
      <c r="N565" s="427">
        <v>450</v>
      </c>
      <c r="O565" s="426">
        <v>0</v>
      </c>
      <c r="P565" s="426">
        <v>0</v>
      </c>
      <c r="Q565" s="427">
        <v>0</v>
      </c>
      <c r="R565" s="426">
        <v>0</v>
      </c>
      <c r="S565" s="426">
        <v>0</v>
      </c>
      <c r="T565" s="428">
        <v>0</v>
      </c>
      <c r="U565" s="426">
        <v>0</v>
      </c>
      <c r="V565" s="426">
        <v>0</v>
      </c>
      <c r="W565" s="428">
        <v>0</v>
      </c>
      <c r="X565" s="426">
        <v>23</v>
      </c>
      <c r="Y565" s="426">
        <v>345</v>
      </c>
      <c r="Z565" s="428">
        <v>0</v>
      </c>
      <c r="AA565" s="426">
        <v>7</v>
      </c>
      <c r="AB565" s="426">
        <v>105</v>
      </c>
      <c r="AC565" s="428">
        <v>0</v>
      </c>
      <c r="AD565" s="426">
        <v>0</v>
      </c>
      <c r="AE565" s="426">
        <v>0</v>
      </c>
      <c r="AF565" s="428">
        <v>0</v>
      </c>
      <c r="AG565" s="426">
        <v>0</v>
      </c>
    </row>
    <row r="566" spans="2:33" x14ac:dyDescent="0.35">
      <c r="B566" s="424">
        <v>52127</v>
      </c>
      <c r="C566" s="424" t="s">
        <v>746</v>
      </c>
      <c r="D566" s="426">
        <v>14</v>
      </c>
      <c r="E566" s="426">
        <v>19</v>
      </c>
      <c r="F566" s="426">
        <v>2</v>
      </c>
      <c r="G566" s="427">
        <v>21</v>
      </c>
      <c r="H566" s="426">
        <v>1</v>
      </c>
      <c r="I566" s="426">
        <v>0</v>
      </c>
      <c r="J566" s="427">
        <v>1</v>
      </c>
      <c r="K566" s="426">
        <v>210</v>
      </c>
      <c r="L566" s="426">
        <v>285</v>
      </c>
      <c r="M566" s="426">
        <v>30</v>
      </c>
      <c r="N566" s="427">
        <v>315</v>
      </c>
      <c r="O566" s="426">
        <v>15</v>
      </c>
      <c r="P566" s="426">
        <v>0</v>
      </c>
      <c r="Q566" s="427">
        <v>15</v>
      </c>
      <c r="R566" s="426">
        <v>16</v>
      </c>
      <c r="S566" s="426">
        <v>240</v>
      </c>
      <c r="T566" s="428">
        <v>15</v>
      </c>
      <c r="U566" s="426">
        <v>1</v>
      </c>
      <c r="V566" s="426">
        <v>15</v>
      </c>
      <c r="W566" s="428">
        <v>0</v>
      </c>
      <c r="X566" s="426">
        <v>2</v>
      </c>
      <c r="Y566" s="426">
        <v>30</v>
      </c>
      <c r="Z566" s="428">
        <v>0</v>
      </c>
      <c r="AA566" s="426">
        <v>0</v>
      </c>
      <c r="AB566" s="426">
        <v>0</v>
      </c>
      <c r="AC566" s="428">
        <v>0</v>
      </c>
      <c r="AD566" s="426">
        <v>0</v>
      </c>
      <c r="AE566" s="426">
        <v>0</v>
      </c>
      <c r="AF566" s="428">
        <v>0</v>
      </c>
      <c r="AG566" s="426">
        <v>0</v>
      </c>
    </row>
    <row r="567" spans="2:33" x14ac:dyDescent="0.35">
      <c r="B567" s="424">
        <v>52128</v>
      </c>
      <c r="C567" s="424" t="s">
        <v>747</v>
      </c>
      <c r="D567" s="426">
        <v>6</v>
      </c>
      <c r="E567" s="426">
        <v>7</v>
      </c>
      <c r="F567" s="426">
        <v>1</v>
      </c>
      <c r="G567" s="427">
        <v>8</v>
      </c>
      <c r="H567" s="426">
        <v>3</v>
      </c>
      <c r="I567" s="426">
        <v>0</v>
      </c>
      <c r="J567" s="427">
        <v>3</v>
      </c>
      <c r="K567" s="426">
        <v>90</v>
      </c>
      <c r="L567" s="426">
        <v>105</v>
      </c>
      <c r="M567" s="426">
        <v>15</v>
      </c>
      <c r="N567" s="427">
        <v>120</v>
      </c>
      <c r="O567" s="426">
        <v>9</v>
      </c>
      <c r="P567" s="426">
        <v>0</v>
      </c>
      <c r="Q567" s="427">
        <v>9</v>
      </c>
      <c r="R567" s="426">
        <v>1</v>
      </c>
      <c r="S567" s="426">
        <v>15</v>
      </c>
      <c r="T567" s="428">
        <v>0</v>
      </c>
      <c r="U567" s="426">
        <v>0</v>
      </c>
      <c r="V567" s="426">
        <v>0</v>
      </c>
      <c r="W567" s="428">
        <v>0</v>
      </c>
      <c r="X567" s="426">
        <v>3</v>
      </c>
      <c r="Y567" s="426">
        <v>45</v>
      </c>
      <c r="Z567" s="428">
        <v>6</v>
      </c>
      <c r="AA567" s="426">
        <v>1</v>
      </c>
      <c r="AB567" s="426">
        <v>15</v>
      </c>
      <c r="AC567" s="428">
        <v>0</v>
      </c>
      <c r="AD567" s="426">
        <v>1</v>
      </c>
      <c r="AE567" s="426">
        <v>15</v>
      </c>
      <c r="AF567" s="428">
        <v>0</v>
      </c>
      <c r="AG567" s="426">
        <v>0</v>
      </c>
    </row>
    <row r="568" spans="2:33" x14ac:dyDescent="0.35">
      <c r="B568" s="424">
        <v>52133</v>
      </c>
      <c r="C568" s="424" t="s">
        <v>748</v>
      </c>
      <c r="D568" s="426">
        <v>5</v>
      </c>
      <c r="E568" s="426">
        <v>0</v>
      </c>
      <c r="F568" s="426">
        <v>0</v>
      </c>
      <c r="G568" s="427">
        <v>0</v>
      </c>
      <c r="H568" s="426">
        <v>0</v>
      </c>
      <c r="I568" s="426">
        <v>0</v>
      </c>
      <c r="J568" s="427">
        <v>0</v>
      </c>
      <c r="K568" s="426">
        <v>75</v>
      </c>
      <c r="L568" s="426">
        <v>0</v>
      </c>
      <c r="M568" s="426">
        <v>0</v>
      </c>
      <c r="N568" s="427">
        <v>0</v>
      </c>
      <c r="O568" s="426">
        <v>0</v>
      </c>
      <c r="P568" s="426">
        <v>0</v>
      </c>
      <c r="Q568" s="427">
        <v>0</v>
      </c>
      <c r="R568" s="426">
        <v>0</v>
      </c>
      <c r="S568" s="426">
        <v>0</v>
      </c>
      <c r="T568" s="428">
        <v>0</v>
      </c>
      <c r="U568" s="426">
        <v>0</v>
      </c>
      <c r="V568" s="426">
        <v>0</v>
      </c>
      <c r="W568" s="428">
        <v>0</v>
      </c>
      <c r="X568" s="426">
        <v>0</v>
      </c>
      <c r="Y568" s="426">
        <v>0</v>
      </c>
      <c r="Z568" s="428">
        <v>0</v>
      </c>
      <c r="AA568" s="426">
        <v>0</v>
      </c>
      <c r="AB568" s="426">
        <v>0</v>
      </c>
      <c r="AC568" s="428">
        <v>0</v>
      </c>
      <c r="AD568" s="426">
        <v>0</v>
      </c>
      <c r="AE568" s="426">
        <v>0</v>
      </c>
      <c r="AF568" s="428">
        <v>0</v>
      </c>
      <c r="AG568" s="426">
        <v>0</v>
      </c>
    </row>
    <row r="569" spans="2:33" x14ac:dyDescent="0.35">
      <c r="B569" s="424">
        <v>52137</v>
      </c>
      <c r="C569" s="424" t="s">
        <v>749</v>
      </c>
      <c r="D569" s="426">
        <v>4</v>
      </c>
      <c r="E569" s="426">
        <v>25</v>
      </c>
      <c r="F569" s="426">
        <v>0</v>
      </c>
      <c r="G569" s="427">
        <v>25</v>
      </c>
      <c r="H569" s="426">
        <v>22</v>
      </c>
      <c r="I569" s="426">
        <v>0</v>
      </c>
      <c r="J569" s="427">
        <v>22</v>
      </c>
      <c r="K569" s="426">
        <v>60</v>
      </c>
      <c r="L569" s="426">
        <v>371.75</v>
      </c>
      <c r="M569" s="426">
        <v>0</v>
      </c>
      <c r="N569" s="427">
        <v>371.75</v>
      </c>
      <c r="O569" s="426">
        <v>317.60000000000002</v>
      </c>
      <c r="P569" s="426">
        <v>0</v>
      </c>
      <c r="Q569" s="427">
        <v>317.60000000000002</v>
      </c>
      <c r="R569" s="426">
        <v>0</v>
      </c>
      <c r="S569" s="426">
        <v>0</v>
      </c>
      <c r="T569" s="428">
        <v>0</v>
      </c>
      <c r="U569" s="426">
        <v>0</v>
      </c>
      <c r="V569" s="426">
        <v>0</v>
      </c>
      <c r="W569" s="428">
        <v>0</v>
      </c>
      <c r="X569" s="426">
        <v>2</v>
      </c>
      <c r="Y569" s="426">
        <v>30</v>
      </c>
      <c r="Z569" s="428">
        <v>30</v>
      </c>
      <c r="AA569" s="426">
        <v>0</v>
      </c>
      <c r="AB569" s="426">
        <v>0</v>
      </c>
      <c r="AC569" s="428">
        <v>0</v>
      </c>
      <c r="AD569" s="426">
        <v>0</v>
      </c>
      <c r="AE569" s="426">
        <v>0</v>
      </c>
      <c r="AF569" s="428">
        <v>0</v>
      </c>
      <c r="AG569" s="426">
        <v>0</v>
      </c>
    </row>
    <row r="570" spans="2:33" x14ac:dyDescent="0.35">
      <c r="B570" s="424">
        <v>52149</v>
      </c>
      <c r="C570" s="424" t="s">
        <v>431</v>
      </c>
      <c r="D570" s="426">
        <v>4</v>
      </c>
      <c r="E570" s="426">
        <v>31</v>
      </c>
      <c r="F570" s="426">
        <v>0</v>
      </c>
      <c r="G570" s="427">
        <v>31</v>
      </c>
      <c r="H570" s="426">
        <v>26</v>
      </c>
      <c r="I570" s="426">
        <v>0</v>
      </c>
      <c r="J570" s="427">
        <v>26</v>
      </c>
      <c r="K570" s="426">
        <v>60</v>
      </c>
      <c r="L570" s="426">
        <v>465</v>
      </c>
      <c r="M570" s="426">
        <v>0</v>
      </c>
      <c r="N570" s="427">
        <v>465</v>
      </c>
      <c r="O570" s="426">
        <v>390</v>
      </c>
      <c r="P570" s="426">
        <v>0</v>
      </c>
      <c r="Q570" s="427">
        <v>390</v>
      </c>
      <c r="R570" s="426">
        <v>3</v>
      </c>
      <c r="S570" s="426">
        <v>45</v>
      </c>
      <c r="T570" s="428">
        <v>45</v>
      </c>
      <c r="U570" s="426">
        <v>0</v>
      </c>
      <c r="V570" s="426">
        <v>0</v>
      </c>
      <c r="W570" s="428">
        <v>0</v>
      </c>
      <c r="X570" s="426">
        <v>2</v>
      </c>
      <c r="Y570" s="426">
        <v>30</v>
      </c>
      <c r="Z570" s="428">
        <v>30</v>
      </c>
      <c r="AA570" s="426">
        <v>0</v>
      </c>
      <c r="AB570" s="426">
        <v>0</v>
      </c>
      <c r="AC570" s="428">
        <v>0</v>
      </c>
      <c r="AD570" s="426">
        <v>0</v>
      </c>
      <c r="AE570" s="426">
        <v>0</v>
      </c>
      <c r="AF570" s="428">
        <v>0</v>
      </c>
      <c r="AG570" s="426">
        <v>0</v>
      </c>
    </row>
    <row r="571" spans="2:33" x14ac:dyDescent="0.35">
      <c r="B571" s="424">
        <v>52151</v>
      </c>
      <c r="C571" s="424" t="s">
        <v>751</v>
      </c>
      <c r="D571" s="426">
        <v>21</v>
      </c>
      <c r="E571" s="426">
        <v>16</v>
      </c>
      <c r="F571" s="426">
        <v>0</v>
      </c>
      <c r="G571" s="427">
        <v>16</v>
      </c>
      <c r="H571" s="426">
        <v>4</v>
      </c>
      <c r="I571" s="426">
        <v>0</v>
      </c>
      <c r="J571" s="427">
        <v>4</v>
      </c>
      <c r="K571" s="426">
        <v>315</v>
      </c>
      <c r="L571" s="426">
        <v>240</v>
      </c>
      <c r="M571" s="426">
        <v>0</v>
      </c>
      <c r="N571" s="427">
        <v>240</v>
      </c>
      <c r="O571" s="426">
        <v>60</v>
      </c>
      <c r="P571" s="426">
        <v>0</v>
      </c>
      <c r="Q571" s="427">
        <v>60</v>
      </c>
      <c r="R571" s="426">
        <v>2</v>
      </c>
      <c r="S571" s="426">
        <v>30</v>
      </c>
      <c r="T571" s="428">
        <v>0</v>
      </c>
      <c r="U571" s="426">
        <v>3</v>
      </c>
      <c r="V571" s="426">
        <v>45</v>
      </c>
      <c r="W571" s="428">
        <v>45</v>
      </c>
      <c r="X571" s="426">
        <v>9</v>
      </c>
      <c r="Y571" s="426">
        <v>135</v>
      </c>
      <c r="Z571" s="428">
        <v>0</v>
      </c>
      <c r="AA571" s="426">
        <v>7</v>
      </c>
      <c r="AB571" s="426">
        <v>105</v>
      </c>
      <c r="AC571" s="428">
        <v>0</v>
      </c>
      <c r="AD571" s="426">
        <v>0</v>
      </c>
      <c r="AE571" s="426">
        <v>0</v>
      </c>
      <c r="AF571" s="428">
        <v>0</v>
      </c>
      <c r="AG571" s="426">
        <v>0</v>
      </c>
    </row>
    <row r="572" spans="2:33" x14ac:dyDescent="0.35">
      <c r="B572" s="424">
        <v>52164</v>
      </c>
      <c r="C572" s="424" t="s">
        <v>752</v>
      </c>
      <c r="D572" s="426">
        <v>0</v>
      </c>
      <c r="E572" s="426">
        <v>4</v>
      </c>
      <c r="F572" s="426">
        <v>0</v>
      </c>
      <c r="G572" s="427">
        <v>4</v>
      </c>
      <c r="H572" s="426">
        <v>4</v>
      </c>
      <c r="I572" s="426">
        <v>0</v>
      </c>
      <c r="J572" s="427">
        <v>4</v>
      </c>
      <c r="K572" s="426">
        <v>0</v>
      </c>
      <c r="L572" s="426">
        <v>30</v>
      </c>
      <c r="M572" s="426">
        <v>0</v>
      </c>
      <c r="N572" s="427">
        <v>30</v>
      </c>
      <c r="O572" s="426">
        <v>60</v>
      </c>
      <c r="P572" s="426">
        <v>0</v>
      </c>
      <c r="Q572" s="427">
        <v>60</v>
      </c>
      <c r="R572" s="426">
        <v>0</v>
      </c>
      <c r="S572" s="426">
        <v>0</v>
      </c>
      <c r="T572" s="428">
        <v>0</v>
      </c>
      <c r="U572" s="426">
        <v>0</v>
      </c>
      <c r="V572" s="426">
        <v>0</v>
      </c>
      <c r="W572" s="428">
        <v>0</v>
      </c>
      <c r="X572" s="426">
        <v>1</v>
      </c>
      <c r="Y572" s="426">
        <v>15</v>
      </c>
      <c r="Z572" s="428">
        <v>15</v>
      </c>
      <c r="AA572" s="426">
        <v>0</v>
      </c>
      <c r="AB572" s="426">
        <v>0</v>
      </c>
      <c r="AC572" s="428">
        <v>0</v>
      </c>
      <c r="AD572" s="426">
        <v>0</v>
      </c>
      <c r="AE572" s="426">
        <v>0</v>
      </c>
      <c r="AF572" s="428">
        <v>0</v>
      </c>
      <c r="AG572" s="426">
        <v>0</v>
      </c>
    </row>
    <row r="573" spans="2:33" x14ac:dyDescent="0.35">
      <c r="B573" s="424">
        <v>52203</v>
      </c>
      <c r="C573" s="424" t="s">
        <v>753</v>
      </c>
      <c r="D573" s="426">
        <v>0</v>
      </c>
      <c r="E573" s="426">
        <v>3</v>
      </c>
      <c r="F573" s="426">
        <v>0</v>
      </c>
      <c r="G573" s="427">
        <v>3</v>
      </c>
      <c r="H573" s="426">
        <v>3</v>
      </c>
      <c r="I573" s="426">
        <v>0</v>
      </c>
      <c r="J573" s="427">
        <v>3</v>
      </c>
      <c r="K573" s="426">
        <v>0</v>
      </c>
      <c r="L573" s="426">
        <v>0</v>
      </c>
      <c r="M573" s="426">
        <v>0</v>
      </c>
      <c r="N573" s="427">
        <v>0</v>
      </c>
      <c r="O573" s="426">
        <v>39</v>
      </c>
      <c r="P573" s="426">
        <v>0</v>
      </c>
      <c r="Q573" s="427">
        <v>39</v>
      </c>
      <c r="R573" s="426">
        <v>0</v>
      </c>
      <c r="S573" s="426">
        <v>0</v>
      </c>
      <c r="T573" s="428">
        <v>0</v>
      </c>
      <c r="U573" s="426">
        <v>0</v>
      </c>
      <c r="V573" s="426">
        <v>0</v>
      </c>
      <c r="W573" s="428">
        <v>0</v>
      </c>
      <c r="X573" s="426">
        <v>0</v>
      </c>
      <c r="Y573" s="426">
        <v>0</v>
      </c>
      <c r="Z573" s="428">
        <v>0</v>
      </c>
      <c r="AA573" s="426">
        <v>0</v>
      </c>
      <c r="AB573" s="426">
        <v>0</v>
      </c>
      <c r="AC573" s="428">
        <v>0</v>
      </c>
      <c r="AD573" s="426">
        <v>0</v>
      </c>
      <c r="AE573" s="426">
        <v>0</v>
      </c>
      <c r="AF573" s="428">
        <v>0</v>
      </c>
      <c r="AG573" s="426">
        <v>0</v>
      </c>
    </row>
    <row r="574" spans="2:33" x14ac:dyDescent="0.35">
      <c r="B574" s="424">
        <v>52227</v>
      </c>
      <c r="C574" s="424" t="s">
        <v>685</v>
      </c>
      <c r="D574" s="426">
        <v>17</v>
      </c>
      <c r="E574" s="426">
        <v>28</v>
      </c>
      <c r="F574" s="426">
        <v>0</v>
      </c>
      <c r="G574" s="427">
        <v>28</v>
      </c>
      <c r="H574" s="426">
        <v>16</v>
      </c>
      <c r="I574" s="426">
        <v>0</v>
      </c>
      <c r="J574" s="427">
        <v>16</v>
      </c>
      <c r="K574" s="426">
        <v>255</v>
      </c>
      <c r="L574" s="426">
        <v>420</v>
      </c>
      <c r="M574" s="426">
        <v>0</v>
      </c>
      <c r="N574" s="427">
        <v>420</v>
      </c>
      <c r="O574" s="426">
        <v>240</v>
      </c>
      <c r="P574" s="426">
        <v>0</v>
      </c>
      <c r="Q574" s="427">
        <v>240</v>
      </c>
      <c r="R574" s="426">
        <v>4</v>
      </c>
      <c r="S574" s="426">
        <v>60</v>
      </c>
      <c r="T574" s="428">
        <v>30</v>
      </c>
      <c r="U574" s="426">
        <v>1</v>
      </c>
      <c r="V574" s="426">
        <v>15</v>
      </c>
      <c r="W574" s="428">
        <v>0</v>
      </c>
      <c r="X574" s="426">
        <v>3</v>
      </c>
      <c r="Y574" s="426">
        <v>45</v>
      </c>
      <c r="Z574" s="428">
        <v>30</v>
      </c>
      <c r="AA574" s="426">
        <v>6</v>
      </c>
      <c r="AB574" s="426">
        <v>90</v>
      </c>
      <c r="AC574" s="428">
        <v>45</v>
      </c>
      <c r="AD574" s="426">
        <v>6</v>
      </c>
      <c r="AE574" s="426">
        <v>90</v>
      </c>
      <c r="AF574" s="428">
        <v>45</v>
      </c>
      <c r="AG574" s="426">
        <v>0</v>
      </c>
    </row>
    <row r="575" spans="2:33" x14ac:dyDescent="0.35">
      <c r="B575" s="424">
        <v>52282</v>
      </c>
      <c r="C575" s="424" t="s">
        <v>754</v>
      </c>
      <c r="D575" s="426">
        <v>4</v>
      </c>
      <c r="E575" s="426">
        <v>15</v>
      </c>
      <c r="F575" s="426">
        <v>0</v>
      </c>
      <c r="G575" s="427">
        <v>15</v>
      </c>
      <c r="H575" s="426">
        <v>11</v>
      </c>
      <c r="I575" s="426">
        <v>0</v>
      </c>
      <c r="J575" s="427">
        <v>11</v>
      </c>
      <c r="K575" s="426">
        <v>60</v>
      </c>
      <c r="L575" s="426">
        <v>225</v>
      </c>
      <c r="M575" s="426">
        <v>0</v>
      </c>
      <c r="N575" s="427">
        <v>225</v>
      </c>
      <c r="O575" s="426">
        <v>165</v>
      </c>
      <c r="P575" s="426">
        <v>0</v>
      </c>
      <c r="Q575" s="427">
        <v>165</v>
      </c>
      <c r="R575" s="426">
        <v>3</v>
      </c>
      <c r="S575" s="426">
        <v>45</v>
      </c>
      <c r="T575" s="428">
        <v>45</v>
      </c>
      <c r="U575" s="426">
        <v>2</v>
      </c>
      <c r="V575" s="426">
        <v>30</v>
      </c>
      <c r="W575" s="428">
        <v>15</v>
      </c>
      <c r="X575" s="426">
        <v>0</v>
      </c>
      <c r="Y575" s="426">
        <v>0</v>
      </c>
      <c r="Z575" s="428">
        <v>0</v>
      </c>
      <c r="AA575" s="426">
        <v>1</v>
      </c>
      <c r="AB575" s="426">
        <v>15</v>
      </c>
      <c r="AC575" s="428">
        <v>0</v>
      </c>
      <c r="AD575" s="426">
        <v>1</v>
      </c>
      <c r="AE575" s="426">
        <v>15</v>
      </c>
      <c r="AF575" s="428">
        <v>0</v>
      </c>
      <c r="AG575" s="426">
        <v>0</v>
      </c>
    </row>
    <row r="576" spans="2:33" x14ac:dyDescent="0.35">
      <c r="B576" s="424">
        <v>52285</v>
      </c>
      <c r="C576" s="424" t="s">
        <v>755</v>
      </c>
      <c r="D576" s="426">
        <v>6</v>
      </c>
      <c r="E576" s="426">
        <v>30</v>
      </c>
      <c r="F576" s="426">
        <v>0</v>
      </c>
      <c r="G576" s="427">
        <v>30</v>
      </c>
      <c r="H576" s="426">
        <v>20</v>
      </c>
      <c r="I576" s="426">
        <v>0</v>
      </c>
      <c r="J576" s="427">
        <v>20</v>
      </c>
      <c r="K576" s="426">
        <v>90</v>
      </c>
      <c r="L576" s="426">
        <v>450</v>
      </c>
      <c r="M576" s="426">
        <v>0</v>
      </c>
      <c r="N576" s="427">
        <v>450</v>
      </c>
      <c r="O576" s="426">
        <v>280</v>
      </c>
      <c r="P576" s="426">
        <v>0</v>
      </c>
      <c r="Q576" s="427">
        <v>280</v>
      </c>
      <c r="R576" s="426">
        <v>6</v>
      </c>
      <c r="S576" s="426">
        <v>90</v>
      </c>
      <c r="T576" s="428">
        <v>65</v>
      </c>
      <c r="U576" s="426">
        <v>1</v>
      </c>
      <c r="V576" s="426">
        <v>15</v>
      </c>
      <c r="W576" s="428">
        <v>10</v>
      </c>
      <c r="X576" s="426">
        <v>3</v>
      </c>
      <c r="Y576" s="426">
        <v>45</v>
      </c>
      <c r="Z576" s="428">
        <v>15</v>
      </c>
      <c r="AA576" s="426">
        <v>0</v>
      </c>
      <c r="AB576" s="426">
        <v>0</v>
      </c>
      <c r="AC576" s="428">
        <v>0</v>
      </c>
      <c r="AD576" s="426">
        <v>0</v>
      </c>
      <c r="AE576" s="426">
        <v>0</v>
      </c>
      <c r="AF576" s="428">
        <v>0</v>
      </c>
      <c r="AG576" s="426">
        <v>0</v>
      </c>
    </row>
    <row r="577" spans="2:33" x14ac:dyDescent="0.35">
      <c r="B577" s="424">
        <v>52292</v>
      </c>
      <c r="C577" s="424" t="s">
        <v>1225</v>
      </c>
      <c r="D577" s="426">
        <v>0</v>
      </c>
      <c r="E577" s="426">
        <v>2</v>
      </c>
      <c r="F577" s="426">
        <v>0</v>
      </c>
      <c r="G577" s="427">
        <v>2</v>
      </c>
      <c r="H577" s="426">
        <v>0</v>
      </c>
      <c r="I577" s="426">
        <v>0</v>
      </c>
      <c r="J577" s="427">
        <v>0</v>
      </c>
      <c r="K577" s="426">
        <v>0</v>
      </c>
      <c r="L577" s="426">
        <v>30</v>
      </c>
      <c r="M577" s="426">
        <v>0</v>
      </c>
      <c r="N577" s="427">
        <v>30</v>
      </c>
      <c r="O577" s="426">
        <v>0</v>
      </c>
      <c r="P577" s="426">
        <v>0</v>
      </c>
      <c r="Q577" s="427">
        <v>0</v>
      </c>
      <c r="R577" s="426">
        <v>0</v>
      </c>
      <c r="S577" s="426">
        <v>0</v>
      </c>
      <c r="T577" s="428">
        <v>0</v>
      </c>
      <c r="U577" s="426">
        <v>1</v>
      </c>
      <c r="V577" s="426">
        <v>15</v>
      </c>
      <c r="W577" s="428">
        <v>0</v>
      </c>
      <c r="X577" s="426">
        <v>1</v>
      </c>
      <c r="Y577" s="426">
        <v>15</v>
      </c>
      <c r="Z577" s="428">
        <v>0</v>
      </c>
      <c r="AA577" s="426">
        <v>0</v>
      </c>
      <c r="AB577" s="426">
        <v>0</v>
      </c>
      <c r="AC577" s="428">
        <v>0</v>
      </c>
      <c r="AD577" s="426">
        <v>0</v>
      </c>
      <c r="AE577" s="426">
        <v>0</v>
      </c>
      <c r="AF577" s="428">
        <v>0</v>
      </c>
      <c r="AG577" s="426">
        <v>0</v>
      </c>
    </row>
    <row r="578" spans="2:33" x14ac:dyDescent="0.35">
      <c r="B578" s="424">
        <v>52303</v>
      </c>
      <c r="C578" s="424" t="s">
        <v>756</v>
      </c>
      <c r="D578" s="426">
        <v>15</v>
      </c>
      <c r="E578" s="426">
        <v>15</v>
      </c>
      <c r="F578" s="426">
        <v>0</v>
      </c>
      <c r="G578" s="427">
        <v>15</v>
      </c>
      <c r="H578" s="426">
        <v>5</v>
      </c>
      <c r="I578" s="426">
        <v>0</v>
      </c>
      <c r="J578" s="427">
        <v>5</v>
      </c>
      <c r="K578" s="426">
        <v>225</v>
      </c>
      <c r="L578" s="426">
        <v>225</v>
      </c>
      <c r="M578" s="426">
        <v>0</v>
      </c>
      <c r="N578" s="427">
        <v>225</v>
      </c>
      <c r="O578" s="426">
        <v>75</v>
      </c>
      <c r="P578" s="426">
        <v>0</v>
      </c>
      <c r="Q578" s="427">
        <v>75</v>
      </c>
      <c r="R578" s="426">
        <v>1</v>
      </c>
      <c r="S578" s="426">
        <v>15</v>
      </c>
      <c r="T578" s="428">
        <v>0</v>
      </c>
      <c r="U578" s="426">
        <v>7</v>
      </c>
      <c r="V578" s="426">
        <v>105</v>
      </c>
      <c r="W578" s="428">
        <v>30</v>
      </c>
      <c r="X578" s="426">
        <v>7</v>
      </c>
      <c r="Y578" s="426">
        <v>105</v>
      </c>
      <c r="Z578" s="428">
        <v>45</v>
      </c>
      <c r="AA578" s="426">
        <v>4</v>
      </c>
      <c r="AB578" s="426">
        <v>60</v>
      </c>
      <c r="AC578" s="428">
        <v>0</v>
      </c>
      <c r="AD578" s="426">
        <v>1</v>
      </c>
      <c r="AE578" s="426">
        <v>15</v>
      </c>
      <c r="AF578" s="428">
        <v>0</v>
      </c>
      <c r="AG578" s="426">
        <v>0</v>
      </c>
    </row>
    <row r="579" spans="2:33" x14ac:dyDescent="0.35">
      <c r="B579" s="424">
        <v>52324</v>
      </c>
      <c r="C579" s="424" t="s">
        <v>757</v>
      </c>
      <c r="D579" s="426">
        <v>15</v>
      </c>
      <c r="E579" s="426">
        <v>15</v>
      </c>
      <c r="F579" s="426">
        <v>0</v>
      </c>
      <c r="G579" s="427">
        <v>15</v>
      </c>
      <c r="H579" s="426">
        <v>5</v>
      </c>
      <c r="I579" s="426">
        <v>0</v>
      </c>
      <c r="J579" s="427">
        <v>5</v>
      </c>
      <c r="K579" s="426">
        <v>225</v>
      </c>
      <c r="L579" s="426">
        <v>225</v>
      </c>
      <c r="M579" s="426">
        <v>0</v>
      </c>
      <c r="N579" s="427">
        <v>225</v>
      </c>
      <c r="O579" s="426">
        <v>75</v>
      </c>
      <c r="P579" s="426">
        <v>0</v>
      </c>
      <c r="Q579" s="427">
        <v>75</v>
      </c>
      <c r="R579" s="426">
        <v>0</v>
      </c>
      <c r="S579" s="426">
        <v>0</v>
      </c>
      <c r="T579" s="428">
        <v>0</v>
      </c>
      <c r="U579" s="426">
        <v>0</v>
      </c>
      <c r="V579" s="426">
        <v>0</v>
      </c>
      <c r="W579" s="428">
        <v>0</v>
      </c>
      <c r="X579" s="426">
        <v>14</v>
      </c>
      <c r="Y579" s="426">
        <v>210</v>
      </c>
      <c r="Z579" s="428">
        <v>75</v>
      </c>
      <c r="AA579" s="426">
        <v>3</v>
      </c>
      <c r="AB579" s="426">
        <v>45</v>
      </c>
      <c r="AC579" s="428">
        <v>30</v>
      </c>
      <c r="AD579" s="426">
        <v>0</v>
      </c>
      <c r="AE579" s="426">
        <v>0</v>
      </c>
      <c r="AF579" s="428">
        <v>0</v>
      </c>
      <c r="AG579" s="426">
        <v>0</v>
      </c>
    </row>
    <row r="580" spans="2:33" x14ac:dyDescent="0.35">
      <c r="B580" s="424">
        <v>52330</v>
      </c>
      <c r="C580" s="424" t="s">
        <v>758</v>
      </c>
      <c r="D580" s="426">
        <v>14</v>
      </c>
      <c r="E580" s="426">
        <v>10</v>
      </c>
      <c r="F580" s="426">
        <v>0</v>
      </c>
      <c r="G580" s="427">
        <v>10</v>
      </c>
      <c r="H580" s="426">
        <v>2</v>
      </c>
      <c r="I580" s="426">
        <v>0</v>
      </c>
      <c r="J580" s="427">
        <v>2</v>
      </c>
      <c r="K580" s="426">
        <v>210</v>
      </c>
      <c r="L580" s="426">
        <v>150</v>
      </c>
      <c r="M580" s="426">
        <v>0</v>
      </c>
      <c r="N580" s="427">
        <v>150</v>
      </c>
      <c r="O580" s="426">
        <v>30</v>
      </c>
      <c r="P580" s="426">
        <v>0</v>
      </c>
      <c r="Q580" s="427">
        <v>30</v>
      </c>
      <c r="R580" s="426">
        <v>5</v>
      </c>
      <c r="S580" s="426">
        <v>75</v>
      </c>
      <c r="T580" s="428">
        <v>0</v>
      </c>
      <c r="U580" s="426">
        <v>1</v>
      </c>
      <c r="V580" s="426">
        <v>15</v>
      </c>
      <c r="W580" s="428">
        <v>15</v>
      </c>
      <c r="X580" s="426">
        <v>1</v>
      </c>
      <c r="Y580" s="426">
        <v>15</v>
      </c>
      <c r="Z580" s="428">
        <v>15</v>
      </c>
      <c r="AA580" s="426">
        <v>3</v>
      </c>
      <c r="AB580" s="426">
        <v>45</v>
      </c>
      <c r="AC580" s="428">
        <v>0</v>
      </c>
      <c r="AD580" s="426">
        <v>0</v>
      </c>
      <c r="AE580" s="426">
        <v>0</v>
      </c>
      <c r="AF580" s="428">
        <v>0</v>
      </c>
      <c r="AG580" s="426">
        <v>1</v>
      </c>
    </row>
    <row r="581" spans="2:33" x14ac:dyDescent="0.35">
      <c r="B581" s="424">
        <v>52334</v>
      </c>
      <c r="C581" s="424" t="s">
        <v>759</v>
      </c>
      <c r="D581" s="426">
        <v>9</v>
      </c>
      <c r="E581" s="426">
        <v>20</v>
      </c>
      <c r="F581" s="426">
        <v>1</v>
      </c>
      <c r="G581" s="427">
        <v>21</v>
      </c>
      <c r="H581" s="426">
        <v>3</v>
      </c>
      <c r="I581" s="426">
        <v>0</v>
      </c>
      <c r="J581" s="427">
        <v>3</v>
      </c>
      <c r="K581" s="426">
        <v>135</v>
      </c>
      <c r="L581" s="426">
        <v>300</v>
      </c>
      <c r="M581" s="426">
        <v>15</v>
      </c>
      <c r="N581" s="427">
        <v>315</v>
      </c>
      <c r="O581" s="426">
        <v>45</v>
      </c>
      <c r="P581" s="426">
        <v>0</v>
      </c>
      <c r="Q581" s="427">
        <v>45</v>
      </c>
      <c r="R581" s="426">
        <v>0</v>
      </c>
      <c r="S581" s="426">
        <v>0</v>
      </c>
      <c r="T581" s="428">
        <v>0</v>
      </c>
      <c r="U581" s="426">
        <v>17</v>
      </c>
      <c r="V581" s="426">
        <v>255</v>
      </c>
      <c r="W581" s="428">
        <v>45</v>
      </c>
      <c r="X581" s="426">
        <v>3</v>
      </c>
      <c r="Y581" s="426">
        <v>45</v>
      </c>
      <c r="Z581" s="428">
        <v>0</v>
      </c>
      <c r="AA581" s="426">
        <v>6</v>
      </c>
      <c r="AB581" s="426">
        <v>90</v>
      </c>
      <c r="AC581" s="428">
        <v>15</v>
      </c>
      <c r="AD581" s="426">
        <v>5</v>
      </c>
      <c r="AE581" s="426">
        <v>75</v>
      </c>
      <c r="AF581" s="428">
        <v>15</v>
      </c>
      <c r="AG581" s="426">
        <v>1</v>
      </c>
    </row>
    <row r="582" spans="2:33" x14ac:dyDescent="0.35">
      <c r="B582" s="424">
        <v>52357</v>
      </c>
      <c r="C582" s="424" t="s">
        <v>801</v>
      </c>
      <c r="D582" s="426">
        <v>1</v>
      </c>
      <c r="E582" s="426">
        <v>1</v>
      </c>
      <c r="F582" s="426">
        <v>0</v>
      </c>
      <c r="G582" s="427">
        <v>1</v>
      </c>
      <c r="H582" s="426">
        <v>1</v>
      </c>
      <c r="I582" s="426">
        <v>0</v>
      </c>
      <c r="J582" s="427">
        <v>1</v>
      </c>
      <c r="K582" s="426">
        <v>15</v>
      </c>
      <c r="L582" s="426">
        <v>0</v>
      </c>
      <c r="M582" s="426">
        <v>0</v>
      </c>
      <c r="N582" s="427">
        <v>0</v>
      </c>
      <c r="O582" s="426">
        <v>15</v>
      </c>
      <c r="P582" s="426">
        <v>0</v>
      </c>
      <c r="Q582" s="427">
        <v>15</v>
      </c>
      <c r="R582" s="426">
        <v>0</v>
      </c>
      <c r="S582" s="426">
        <v>0</v>
      </c>
      <c r="T582" s="428">
        <v>0</v>
      </c>
      <c r="U582" s="426">
        <v>0</v>
      </c>
      <c r="V582" s="426">
        <v>0</v>
      </c>
      <c r="W582" s="428">
        <v>0</v>
      </c>
      <c r="X582" s="426">
        <v>0</v>
      </c>
      <c r="Y582" s="426">
        <v>0</v>
      </c>
      <c r="Z582" s="428">
        <v>0</v>
      </c>
      <c r="AA582" s="426">
        <v>0</v>
      </c>
      <c r="AB582" s="426">
        <v>0</v>
      </c>
      <c r="AC582" s="428">
        <v>0</v>
      </c>
      <c r="AD582" s="426">
        <v>0</v>
      </c>
      <c r="AE582" s="426">
        <v>0</v>
      </c>
      <c r="AF582" s="428">
        <v>0</v>
      </c>
      <c r="AG582" s="426">
        <v>0</v>
      </c>
    </row>
    <row r="583" spans="2:33" x14ac:dyDescent="0.35">
      <c r="B583" s="424">
        <v>52365</v>
      </c>
      <c r="C583" s="424" t="s">
        <v>760</v>
      </c>
      <c r="D583" s="426">
        <v>12</v>
      </c>
      <c r="E583" s="426">
        <v>32</v>
      </c>
      <c r="F583" s="426">
        <v>5</v>
      </c>
      <c r="G583" s="427">
        <v>37</v>
      </c>
      <c r="H583" s="426">
        <v>2</v>
      </c>
      <c r="I583" s="426">
        <v>2</v>
      </c>
      <c r="J583" s="427">
        <v>4</v>
      </c>
      <c r="K583" s="426">
        <v>180</v>
      </c>
      <c r="L583" s="426">
        <v>480</v>
      </c>
      <c r="M583" s="426">
        <v>75</v>
      </c>
      <c r="N583" s="427">
        <v>555</v>
      </c>
      <c r="O583" s="426">
        <v>30</v>
      </c>
      <c r="P583" s="426">
        <v>30</v>
      </c>
      <c r="Q583" s="427">
        <v>60</v>
      </c>
      <c r="R583" s="426">
        <v>13</v>
      </c>
      <c r="S583" s="426">
        <v>195</v>
      </c>
      <c r="T583" s="428">
        <v>0</v>
      </c>
      <c r="U583" s="426">
        <v>6</v>
      </c>
      <c r="V583" s="426">
        <v>90</v>
      </c>
      <c r="W583" s="428">
        <v>0</v>
      </c>
      <c r="X583" s="426">
        <v>13</v>
      </c>
      <c r="Y583" s="426">
        <v>195</v>
      </c>
      <c r="Z583" s="428">
        <v>60</v>
      </c>
      <c r="AA583" s="426">
        <v>0</v>
      </c>
      <c r="AB583" s="426">
        <v>0</v>
      </c>
      <c r="AC583" s="428">
        <v>0</v>
      </c>
      <c r="AD583" s="426">
        <v>0</v>
      </c>
      <c r="AE583" s="426">
        <v>0</v>
      </c>
      <c r="AF583" s="428">
        <v>0</v>
      </c>
      <c r="AG583" s="426">
        <v>0</v>
      </c>
    </row>
    <row r="584" spans="2:33" x14ac:dyDescent="0.35">
      <c r="B584" s="424">
        <v>52384</v>
      </c>
      <c r="C584" s="424" t="s">
        <v>621</v>
      </c>
      <c r="D584" s="426">
        <v>28</v>
      </c>
      <c r="E584" s="426">
        <v>46</v>
      </c>
      <c r="F584" s="426">
        <v>1</v>
      </c>
      <c r="G584" s="427">
        <v>47</v>
      </c>
      <c r="H584" s="426">
        <v>6</v>
      </c>
      <c r="I584" s="426">
        <v>0</v>
      </c>
      <c r="J584" s="427">
        <v>6</v>
      </c>
      <c r="K584" s="426">
        <v>420</v>
      </c>
      <c r="L584" s="426">
        <v>675</v>
      </c>
      <c r="M584" s="426">
        <v>15</v>
      </c>
      <c r="N584" s="427">
        <v>690</v>
      </c>
      <c r="O584" s="426">
        <v>90</v>
      </c>
      <c r="P584" s="426">
        <v>0</v>
      </c>
      <c r="Q584" s="427">
        <v>90</v>
      </c>
      <c r="R584" s="426">
        <v>8</v>
      </c>
      <c r="S584" s="426">
        <v>120</v>
      </c>
      <c r="T584" s="428">
        <v>15</v>
      </c>
      <c r="U584" s="426">
        <v>8</v>
      </c>
      <c r="V584" s="426">
        <v>120</v>
      </c>
      <c r="W584" s="428">
        <v>15</v>
      </c>
      <c r="X584" s="426">
        <v>15</v>
      </c>
      <c r="Y584" s="426">
        <v>210</v>
      </c>
      <c r="Z584" s="428">
        <v>45</v>
      </c>
      <c r="AA584" s="426">
        <v>12</v>
      </c>
      <c r="AB584" s="426">
        <v>180</v>
      </c>
      <c r="AC584" s="428">
        <v>15</v>
      </c>
      <c r="AD584" s="426">
        <v>3</v>
      </c>
      <c r="AE584" s="426">
        <v>45</v>
      </c>
      <c r="AF584" s="428">
        <v>0</v>
      </c>
      <c r="AG584" s="426">
        <v>0</v>
      </c>
    </row>
    <row r="585" spans="2:33" x14ac:dyDescent="0.35">
      <c r="B585" s="424">
        <v>52393</v>
      </c>
      <c r="C585" s="424" t="s">
        <v>761</v>
      </c>
      <c r="D585" s="426">
        <v>13</v>
      </c>
      <c r="E585" s="426">
        <v>12</v>
      </c>
      <c r="F585" s="426">
        <v>3</v>
      </c>
      <c r="G585" s="427">
        <v>15</v>
      </c>
      <c r="H585" s="426">
        <v>0</v>
      </c>
      <c r="I585" s="426">
        <v>0</v>
      </c>
      <c r="J585" s="427">
        <v>0</v>
      </c>
      <c r="K585" s="426">
        <v>195</v>
      </c>
      <c r="L585" s="426">
        <v>180</v>
      </c>
      <c r="M585" s="426">
        <v>45</v>
      </c>
      <c r="N585" s="427">
        <v>225</v>
      </c>
      <c r="O585" s="426">
        <v>0</v>
      </c>
      <c r="P585" s="426">
        <v>0</v>
      </c>
      <c r="Q585" s="427">
        <v>0</v>
      </c>
      <c r="R585" s="426">
        <v>3</v>
      </c>
      <c r="S585" s="426">
        <v>45</v>
      </c>
      <c r="T585" s="428">
        <v>0</v>
      </c>
      <c r="U585" s="426">
        <v>2</v>
      </c>
      <c r="V585" s="426">
        <v>30</v>
      </c>
      <c r="W585" s="428">
        <v>0</v>
      </c>
      <c r="X585" s="426">
        <v>6</v>
      </c>
      <c r="Y585" s="426">
        <v>90</v>
      </c>
      <c r="Z585" s="428">
        <v>0</v>
      </c>
      <c r="AA585" s="426">
        <v>0</v>
      </c>
      <c r="AB585" s="426">
        <v>0</v>
      </c>
      <c r="AC585" s="428">
        <v>0</v>
      </c>
      <c r="AD585" s="426">
        <v>0</v>
      </c>
      <c r="AE585" s="426">
        <v>0</v>
      </c>
      <c r="AF585" s="428">
        <v>0</v>
      </c>
      <c r="AG585" s="426">
        <v>0</v>
      </c>
    </row>
    <row r="586" spans="2:33" x14ac:dyDescent="0.35">
      <c r="B586" s="424">
        <v>52394</v>
      </c>
      <c r="C586" s="424" t="s">
        <v>802</v>
      </c>
      <c r="D586" s="426">
        <v>0</v>
      </c>
      <c r="E586" s="426">
        <v>2</v>
      </c>
      <c r="F586" s="426">
        <v>0</v>
      </c>
      <c r="G586" s="427">
        <v>2</v>
      </c>
      <c r="H586" s="426">
        <v>2</v>
      </c>
      <c r="I586" s="426">
        <v>0</v>
      </c>
      <c r="J586" s="427">
        <v>2</v>
      </c>
      <c r="K586" s="426">
        <v>0</v>
      </c>
      <c r="L586" s="426">
        <v>30</v>
      </c>
      <c r="M586" s="426">
        <v>0</v>
      </c>
      <c r="N586" s="427">
        <v>30</v>
      </c>
      <c r="O586" s="426">
        <v>9</v>
      </c>
      <c r="P586" s="426">
        <v>0</v>
      </c>
      <c r="Q586" s="427">
        <v>9</v>
      </c>
      <c r="R586" s="426">
        <v>0</v>
      </c>
      <c r="S586" s="426">
        <v>0</v>
      </c>
      <c r="T586" s="428">
        <v>0</v>
      </c>
      <c r="U586" s="426">
        <v>0</v>
      </c>
      <c r="V586" s="426">
        <v>0</v>
      </c>
      <c r="W586" s="428">
        <v>0</v>
      </c>
      <c r="X586" s="426">
        <v>0</v>
      </c>
      <c r="Y586" s="426">
        <v>0</v>
      </c>
      <c r="Z586" s="428">
        <v>0</v>
      </c>
      <c r="AA586" s="426">
        <v>0</v>
      </c>
      <c r="AB586" s="426">
        <v>0</v>
      </c>
      <c r="AC586" s="428">
        <v>0</v>
      </c>
      <c r="AD586" s="426">
        <v>0</v>
      </c>
      <c r="AE586" s="426">
        <v>0</v>
      </c>
      <c r="AF586" s="428">
        <v>0</v>
      </c>
      <c r="AG586" s="426">
        <v>0</v>
      </c>
    </row>
    <row r="587" spans="2:33" x14ac:dyDescent="0.35">
      <c r="B587" s="424">
        <v>52401</v>
      </c>
      <c r="C587" s="424" t="s">
        <v>1275</v>
      </c>
      <c r="D587" s="426">
        <v>0</v>
      </c>
      <c r="E587" s="426">
        <v>1</v>
      </c>
      <c r="F587" s="426">
        <v>0</v>
      </c>
      <c r="G587" s="427">
        <v>1</v>
      </c>
      <c r="H587" s="426">
        <v>1</v>
      </c>
      <c r="I587" s="426">
        <v>0</v>
      </c>
      <c r="J587" s="427">
        <v>1</v>
      </c>
      <c r="K587" s="426">
        <v>0</v>
      </c>
      <c r="L587" s="426">
        <v>15</v>
      </c>
      <c r="M587" s="426">
        <v>0</v>
      </c>
      <c r="N587" s="427">
        <v>15</v>
      </c>
      <c r="O587" s="426">
        <v>15</v>
      </c>
      <c r="P587" s="426">
        <v>0</v>
      </c>
      <c r="Q587" s="427">
        <v>15</v>
      </c>
      <c r="R587" s="426">
        <v>0</v>
      </c>
      <c r="S587" s="426">
        <v>0</v>
      </c>
      <c r="T587" s="428">
        <v>0</v>
      </c>
      <c r="U587" s="426">
        <v>0</v>
      </c>
      <c r="V587" s="426">
        <v>0</v>
      </c>
      <c r="W587" s="428">
        <v>0</v>
      </c>
      <c r="X587" s="426">
        <v>0</v>
      </c>
      <c r="Y587" s="426">
        <v>0</v>
      </c>
      <c r="Z587" s="428">
        <v>0</v>
      </c>
      <c r="AA587" s="426">
        <v>0</v>
      </c>
      <c r="AB587" s="426">
        <v>0</v>
      </c>
      <c r="AC587" s="428">
        <v>0</v>
      </c>
      <c r="AD587" s="426">
        <v>0</v>
      </c>
      <c r="AE587" s="426">
        <v>0</v>
      </c>
      <c r="AF587" s="428">
        <v>0</v>
      </c>
      <c r="AG587" s="426">
        <v>0</v>
      </c>
    </row>
    <row r="588" spans="2:33" x14ac:dyDescent="0.35">
      <c r="B588" s="424">
        <v>52409</v>
      </c>
      <c r="C588" s="424" t="s">
        <v>763</v>
      </c>
      <c r="D588" s="426">
        <v>0</v>
      </c>
      <c r="E588" s="426">
        <v>1</v>
      </c>
      <c r="F588" s="426">
        <v>0</v>
      </c>
      <c r="G588" s="427">
        <v>1</v>
      </c>
      <c r="H588" s="426">
        <v>1</v>
      </c>
      <c r="I588" s="426">
        <v>0</v>
      </c>
      <c r="J588" s="427">
        <v>1</v>
      </c>
      <c r="K588" s="426">
        <v>0</v>
      </c>
      <c r="L588" s="426">
        <v>0</v>
      </c>
      <c r="M588" s="426">
        <v>0</v>
      </c>
      <c r="N588" s="427">
        <v>0</v>
      </c>
      <c r="O588" s="426">
        <v>15</v>
      </c>
      <c r="P588" s="426">
        <v>0</v>
      </c>
      <c r="Q588" s="427">
        <v>15</v>
      </c>
      <c r="R588" s="426">
        <v>0</v>
      </c>
      <c r="S588" s="426">
        <v>0</v>
      </c>
      <c r="T588" s="428">
        <v>0</v>
      </c>
      <c r="U588" s="426">
        <v>0</v>
      </c>
      <c r="V588" s="426">
        <v>0</v>
      </c>
      <c r="W588" s="428">
        <v>0</v>
      </c>
      <c r="X588" s="426">
        <v>0</v>
      </c>
      <c r="Y588" s="426">
        <v>0</v>
      </c>
      <c r="Z588" s="428">
        <v>0</v>
      </c>
      <c r="AA588" s="426">
        <v>0</v>
      </c>
      <c r="AB588" s="426">
        <v>0</v>
      </c>
      <c r="AC588" s="428">
        <v>0</v>
      </c>
      <c r="AD588" s="426">
        <v>0</v>
      </c>
      <c r="AE588" s="426">
        <v>0</v>
      </c>
      <c r="AF588" s="428">
        <v>0</v>
      </c>
      <c r="AG588" s="426">
        <v>0</v>
      </c>
    </row>
    <row r="589" spans="2:33" x14ac:dyDescent="0.35">
      <c r="B589" s="424">
        <v>52419</v>
      </c>
      <c r="C589" s="424" t="s">
        <v>765</v>
      </c>
      <c r="D589" s="426">
        <v>14</v>
      </c>
      <c r="E589" s="426">
        <v>26</v>
      </c>
      <c r="F589" s="426">
        <v>0</v>
      </c>
      <c r="G589" s="427">
        <v>26</v>
      </c>
      <c r="H589" s="426">
        <v>15</v>
      </c>
      <c r="I589" s="426">
        <v>0</v>
      </c>
      <c r="J589" s="427">
        <v>15</v>
      </c>
      <c r="K589" s="426">
        <v>210</v>
      </c>
      <c r="L589" s="426">
        <v>390</v>
      </c>
      <c r="M589" s="426">
        <v>0</v>
      </c>
      <c r="N589" s="427">
        <v>390</v>
      </c>
      <c r="O589" s="426">
        <v>225</v>
      </c>
      <c r="P589" s="426">
        <v>0</v>
      </c>
      <c r="Q589" s="427">
        <v>225</v>
      </c>
      <c r="R589" s="426">
        <v>4</v>
      </c>
      <c r="S589" s="426">
        <v>60</v>
      </c>
      <c r="T589" s="428">
        <v>45</v>
      </c>
      <c r="U589" s="426">
        <v>6</v>
      </c>
      <c r="V589" s="426">
        <v>90</v>
      </c>
      <c r="W589" s="428">
        <v>45</v>
      </c>
      <c r="X589" s="426">
        <v>4</v>
      </c>
      <c r="Y589" s="426">
        <v>60</v>
      </c>
      <c r="Z589" s="428">
        <v>60</v>
      </c>
      <c r="AA589" s="426">
        <v>4</v>
      </c>
      <c r="AB589" s="426">
        <v>60</v>
      </c>
      <c r="AC589" s="428">
        <v>0</v>
      </c>
      <c r="AD589" s="426">
        <v>0</v>
      </c>
      <c r="AE589" s="426">
        <v>0</v>
      </c>
      <c r="AF589" s="428">
        <v>0</v>
      </c>
      <c r="AG589" s="426">
        <v>1</v>
      </c>
    </row>
    <row r="590" spans="2:33" x14ac:dyDescent="0.35">
      <c r="B590" s="424">
        <v>52444</v>
      </c>
      <c r="C590" s="424" t="s">
        <v>768</v>
      </c>
      <c r="D590" s="426">
        <v>12</v>
      </c>
      <c r="E590" s="426">
        <v>28</v>
      </c>
      <c r="F590" s="426">
        <v>0</v>
      </c>
      <c r="G590" s="427">
        <v>28</v>
      </c>
      <c r="H590" s="426">
        <v>13</v>
      </c>
      <c r="I590" s="426">
        <v>0</v>
      </c>
      <c r="J590" s="427">
        <v>13</v>
      </c>
      <c r="K590" s="426">
        <v>180</v>
      </c>
      <c r="L590" s="426">
        <v>420</v>
      </c>
      <c r="M590" s="426">
        <v>0</v>
      </c>
      <c r="N590" s="427">
        <v>420</v>
      </c>
      <c r="O590" s="426">
        <v>195</v>
      </c>
      <c r="P590" s="426">
        <v>0</v>
      </c>
      <c r="Q590" s="427">
        <v>195</v>
      </c>
      <c r="R590" s="426">
        <v>10</v>
      </c>
      <c r="S590" s="426">
        <v>150</v>
      </c>
      <c r="T590" s="428">
        <v>45</v>
      </c>
      <c r="U590" s="426">
        <v>4</v>
      </c>
      <c r="V590" s="426">
        <v>60</v>
      </c>
      <c r="W590" s="428">
        <v>45</v>
      </c>
      <c r="X590" s="426">
        <v>5</v>
      </c>
      <c r="Y590" s="426">
        <v>75</v>
      </c>
      <c r="Z590" s="428">
        <v>15</v>
      </c>
      <c r="AA590" s="426">
        <v>6</v>
      </c>
      <c r="AB590" s="426">
        <v>90</v>
      </c>
      <c r="AC590" s="428">
        <v>0</v>
      </c>
      <c r="AD590" s="426">
        <v>6</v>
      </c>
      <c r="AE590" s="426">
        <v>90</v>
      </c>
      <c r="AF590" s="428">
        <v>0</v>
      </c>
      <c r="AG590" s="426">
        <v>0</v>
      </c>
    </row>
    <row r="591" spans="2:33" x14ac:dyDescent="0.35">
      <c r="B591" s="424">
        <v>52448</v>
      </c>
      <c r="C591" s="424" t="s">
        <v>803</v>
      </c>
      <c r="D591" s="426">
        <v>0</v>
      </c>
      <c r="E591" s="426">
        <v>2</v>
      </c>
      <c r="F591" s="426">
        <v>0</v>
      </c>
      <c r="G591" s="427">
        <v>2</v>
      </c>
      <c r="H591" s="426">
        <v>2</v>
      </c>
      <c r="I591" s="426">
        <v>0</v>
      </c>
      <c r="J591" s="427">
        <v>2</v>
      </c>
      <c r="K591" s="426">
        <v>0</v>
      </c>
      <c r="L591" s="426">
        <v>30</v>
      </c>
      <c r="M591" s="426">
        <v>0</v>
      </c>
      <c r="N591" s="427">
        <v>30</v>
      </c>
      <c r="O591" s="426">
        <v>30</v>
      </c>
      <c r="P591" s="426">
        <v>0</v>
      </c>
      <c r="Q591" s="427">
        <v>30</v>
      </c>
      <c r="R591" s="426">
        <v>1</v>
      </c>
      <c r="S591" s="426">
        <v>15</v>
      </c>
      <c r="T591" s="428">
        <v>15</v>
      </c>
      <c r="U591" s="426">
        <v>0</v>
      </c>
      <c r="V591" s="426">
        <v>0</v>
      </c>
      <c r="W591" s="428">
        <v>0</v>
      </c>
      <c r="X591" s="426">
        <v>0</v>
      </c>
      <c r="Y591" s="426">
        <v>0</v>
      </c>
      <c r="Z591" s="428">
        <v>0</v>
      </c>
      <c r="AA591" s="426">
        <v>0</v>
      </c>
      <c r="AB591" s="426">
        <v>0</v>
      </c>
      <c r="AC591" s="428">
        <v>0</v>
      </c>
      <c r="AD591" s="426">
        <v>0</v>
      </c>
      <c r="AE591" s="426">
        <v>0</v>
      </c>
      <c r="AF591" s="428">
        <v>0</v>
      </c>
      <c r="AG591" s="426">
        <v>0</v>
      </c>
    </row>
    <row r="592" spans="2:33" x14ac:dyDescent="0.35">
      <c r="B592" s="424">
        <v>52469</v>
      </c>
      <c r="C592" s="424" t="s">
        <v>769</v>
      </c>
      <c r="D592" s="426">
        <v>6</v>
      </c>
      <c r="E592" s="426">
        <v>28</v>
      </c>
      <c r="F592" s="426">
        <v>0</v>
      </c>
      <c r="G592" s="427">
        <v>28</v>
      </c>
      <c r="H592" s="426">
        <v>17</v>
      </c>
      <c r="I592" s="426">
        <v>0</v>
      </c>
      <c r="J592" s="427">
        <v>17</v>
      </c>
      <c r="K592" s="426">
        <v>90</v>
      </c>
      <c r="L592" s="426">
        <v>420</v>
      </c>
      <c r="M592" s="426">
        <v>0</v>
      </c>
      <c r="N592" s="427">
        <v>420</v>
      </c>
      <c r="O592" s="426">
        <v>255</v>
      </c>
      <c r="P592" s="426">
        <v>0</v>
      </c>
      <c r="Q592" s="427">
        <v>255</v>
      </c>
      <c r="R592" s="426">
        <v>0</v>
      </c>
      <c r="S592" s="426">
        <v>0</v>
      </c>
      <c r="T592" s="428">
        <v>0</v>
      </c>
      <c r="U592" s="426">
        <v>5</v>
      </c>
      <c r="V592" s="426">
        <v>75</v>
      </c>
      <c r="W592" s="428">
        <v>30</v>
      </c>
      <c r="X592" s="426">
        <v>4</v>
      </c>
      <c r="Y592" s="426">
        <v>60</v>
      </c>
      <c r="Z592" s="428">
        <v>45</v>
      </c>
      <c r="AA592" s="426">
        <v>0</v>
      </c>
      <c r="AB592" s="426">
        <v>0</v>
      </c>
      <c r="AC592" s="428">
        <v>0</v>
      </c>
      <c r="AD592" s="426">
        <v>0</v>
      </c>
      <c r="AE592" s="426">
        <v>0</v>
      </c>
      <c r="AF592" s="428">
        <v>0</v>
      </c>
      <c r="AG592" s="426">
        <v>0</v>
      </c>
    </row>
    <row r="593" spans="2:33" x14ac:dyDescent="0.35">
      <c r="B593" s="424">
        <v>52472</v>
      </c>
      <c r="C593" s="424" t="s">
        <v>770</v>
      </c>
      <c r="D593" s="426">
        <v>0</v>
      </c>
      <c r="E593" s="426">
        <v>1</v>
      </c>
      <c r="F593" s="426">
        <v>0</v>
      </c>
      <c r="G593" s="427">
        <v>1</v>
      </c>
      <c r="H593" s="426">
        <v>1</v>
      </c>
      <c r="I593" s="426">
        <v>0</v>
      </c>
      <c r="J593" s="427">
        <v>1</v>
      </c>
      <c r="K593" s="426">
        <v>0</v>
      </c>
      <c r="L593" s="426">
        <v>15</v>
      </c>
      <c r="M593" s="426">
        <v>0</v>
      </c>
      <c r="N593" s="427">
        <v>15</v>
      </c>
      <c r="O593" s="426">
        <v>15</v>
      </c>
      <c r="P593" s="426">
        <v>0</v>
      </c>
      <c r="Q593" s="427">
        <v>15</v>
      </c>
      <c r="R593" s="426">
        <v>0</v>
      </c>
      <c r="S593" s="426">
        <v>0</v>
      </c>
      <c r="T593" s="428">
        <v>0</v>
      </c>
      <c r="U593" s="426">
        <v>0</v>
      </c>
      <c r="V593" s="426">
        <v>0</v>
      </c>
      <c r="W593" s="428">
        <v>0</v>
      </c>
      <c r="X593" s="426">
        <v>0</v>
      </c>
      <c r="Y593" s="426">
        <v>0</v>
      </c>
      <c r="Z593" s="428">
        <v>0</v>
      </c>
      <c r="AA593" s="426">
        <v>0</v>
      </c>
      <c r="AB593" s="426">
        <v>0</v>
      </c>
      <c r="AC593" s="428">
        <v>0</v>
      </c>
      <c r="AD593" s="426">
        <v>0</v>
      </c>
      <c r="AE593" s="426">
        <v>0</v>
      </c>
      <c r="AF593" s="428">
        <v>0</v>
      </c>
      <c r="AG593" s="426">
        <v>0</v>
      </c>
    </row>
    <row r="594" spans="2:33" x14ac:dyDescent="0.35">
      <c r="B594" s="424">
        <v>52483</v>
      </c>
      <c r="C594" s="424" t="s">
        <v>771</v>
      </c>
      <c r="D594" s="426">
        <v>6</v>
      </c>
      <c r="E594" s="426">
        <v>6</v>
      </c>
      <c r="F594" s="426">
        <v>0</v>
      </c>
      <c r="G594" s="427">
        <v>6</v>
      </c>
      <c r="H594" s="426">
        <v>1</v>
      </c>
      <c r="I594" s="426">
        <v>0</v>
      </c>
      <c r="J594" s="427">
        <v>1</v>
      </c>
      <c r="K594" s="426">
        <v>90</v>
      </c>
      <c r="L594" s="426">
        <v>90</v>
      </c>
      <c r="M594" s="426">
        <v>0</v>
      </c>
      <c r="N594" s="427">
        <v>90</v>
      </c>
      <c r="O594" s="426">
        <v>15</v>
      </c>
      <c r="P594" s="426">
        <v>0</v>
      </c>
      <c r="Q594" s="427">
        <v>15</v>
      </c>
      <c r="R594" s="426">
        <v>4</v>
      </c>
      <c r="S594" s="426">
        <v>60</v>
      </c>
      <c r="T594" s="428">
        <v>0</v>
      </c>
      <c r="U594" s="426">
        <v>1</v>
      </c>
      <c r="V594" s="426">
        <v>15</v>
      </c>
      <c r="W594" s="428">
        <v>0</v>
      </c>
      <c r="X594" s="426">
        <v>1</v>
      </c>
      <c r="Y594" s="426">
        <v>15</v>
      </c>
      <c r="Z594" s="428">
        <v>15</v>
      </c>
      <c r="AA594" s="426">
        <v>3</v>
      </c>
      <c r="AB594" s="426">
        <v>45</v>
      </c>
      <c r="AC594" s="428">
        <v>0</v>
      </c>
      <c r="AD594" s="426">
        <v>3</v>
      </c>
      <c r="AE594" s="426">
        <v>45</v>
      </c>
      <c r="AF594" s="428">
        <v>0</v>
      </c>
      <c r="AG594" s="426">
        <v>0</v>
      </c>
    </row>
    <row r="595" spans="2:33" x14ac:dyDescent="0.35">
      <c r="B595" s="424">
        <v>52485</v>
      </c>
      <c r="C595" s="424" t="s">
        <v>772</v>
      </c>
      <c r="D595" s="426">
        <v>6</v>
      </c>
      <c r="E595" s="426">
        <v>13</v>
      </c>
      <c r="F595" s="426">
        <v>0</v>
      </c>
      <c r="G595" s="427">
        <v>13</v>
      </c>
      <c r="H595" s="426">
        <v>2</v>
      </c>
      <c r="I595" s="426">
        <v>0</v>
      </c>
      <c r="J595" s="427">
        <v>2</v>
      </c>
      <c r="K595" s="426">
        <v>78</v>
      </c>
      <c r="L595" s="426">
        <v>175</v>
      </c>
      <c r="M595" s="426">
        <v>0</v>
      </c>
      <c r="N595" s="427">
        <v>175</v>
      </c>
      <c r="O595" s="426">
        <v>30</v>
      </c>
      <c r="P595" s="426">
        <v>0</v>
      </c>
      <c r="Q595" s="427">
        <v>30</v>
      </c>
      <c r="R595" s="426">
        <v>3</v>
      </c>
      <c r="S595" s="426">
        <v>39</v>
      </c>
      <c r="T595" s="428">
        <v>0</v>
      </c>
      <c r="U595" s="426">
        <v>5</v>
      </c>
      <c r="V595" s="426">
        <v>67</v>
      </c>
      <c r="W595" s="428">
        <v>15</v>
      </c>
      <c r="X595" s="426">
        <v>1</v>
      </c>
      <c r="Y595" s="426">
        <v>13</v>
      </c>
      <c r="Z595" s="428">
        <v>0</v>
      </c>
      <c r="AA595" s="426">
        <v>0</v>
      </c>
      <c r="AB595" s="426">
        <v>0</v>
      </c>
      <c r="AC595" s="428">
        <v>0</v>
      </c>
      <c r="AD595" s="426">
        <v>0</v>
      </c>
      <c r="AE595" s="426">
        <v>0</v>
      </c>
      <c r="AF595" s="428">
        <v>0</v>
      </c>
      <c r="AG595" s="426">
        <v>0</v>
      </c>
    </row>
    <row r="596" spans="2:33" x14ac:dyDescent="0.35">
      <c r="B596" s="424">
        <v>52489</v>
      </c>
      <c r="C596" s="424" t="s">
        <v>773</v>
      </c>
      <c r="D596" s="426">
        <v>5</v>
      </c>
      <c r="E596" s="426">
        <v>14</v>
      </c>
      <c r="F596" s="426">
        <v>0</v>
      </c>
      <c r="G596" s="427">
        <v>14</v>
      </c>
      <c r="H596" s="426">
        <v>2</v>
      </c>
      <c r="I596" s="426">
        <v>0</v>
      </c>
      <c r="J596" s="427">
        <v>2</v>
      </c>
      <c r="K596" s="426">
        <v>75</v>
      </c>
      <c r="L596" s="426">
        <v>195</v>
      </c>
      <c r="M596" s="426">
        <v>0</v>
      </c>
      <c r="N596" s="427">
        <v>195</v>
      </c>
      <c r="O596" s="426">
        <v>27</v>
      </c>
      <c r="P596" s="426">
        <v>0</v>
      </c>
      <c r="Q596" s="427">
        <v>27</v>
      </c>
      <c r="R596" s="426">
        <v>10</v>
      </c>
      <c r="S596" s="426">
        <v>135</v>
      </c>
      <c r="T596" s="428">
        <v>12</v>
      </c>
      <c r="U596" s="426">
        <v>0</v>
      </c>
      <c r="V596" s="426">
        <v>0</v>
      </c>
      <c r="W596" s="428">
        <v>0</v>
      </c>
      <c r="X596" s="426">
        <v>3</v>
      </c>
      <c r="Y596" s="426">
        <v>45</v>
      </c>
      <c r="Z596" s="428">
        <v>0</v>
      </c>
      <c r="AA596" s="426">
        <v>3</v>
      </c>
      <c r="AB596" s="426">
        <v>45</v>
      </c>
      <c r="AC596" s="428">
        <v>0</v>
      </c>
      <c r="AD596" s="426">
        <v>0</v>
      </c>
      <c r="AE596" s="426">
        <v>0</v>
      </c>
      <c r="AF596" s="428">
        <v>0</v>
      </c>
      <c r="AG596" s="426">
        <v>0</v>
      </c>
    </row>
    <row r="597" spans="2:33" x14ac:dyDescent="0.35">
      <c r="B597" s="424">
        <v>52494</v>
      </c>
      <c r="C597" s="424" t="s">
        <v>774</v>
      </c>
      <c r="D597" s="426">
        <v>1</v>
      </c>
      <c r="E597" s="426">
        <v>4</v>
      </c>
      <c r="F597" s="426">
        <v>0</v>
      </c>
      <c r="G597" s="427">
        <v>4</v>
      </c>
      <c r="H597" s="426">
        <v>3</v>
      </c>
      <c r="I597" s="426">
        <v>0</v>
      </c>
      <c r="J597" s="427">
        <v>3</v>
      </c>
      <c r="K597" s="426">
        <v>15</v>
      </c>
      <c r="L597" s="426">
        <v>30</v>
      </c>
      <c r="M597" s="426">
        <v>0</v>
      </c>
      <c r="N597" s="427">
        <v>30</v>
      </c>
      <c r="O597" s="426">
        <v>35</v>
      </c>
      <c r="P597" s="426">
        <v>0</v>
      </c>
      <c r="Q597" s="427">
        <v>35</v>
      </c>
      <c r="R597" s="426">
        <v>0</v>
      </c>
      <c r="S597" s="426">
        <v>0</v>
      </c>
      <c r="T597" s="428">
        <v>0</v>
      </c>
      <c r="U597" s="426">
        <v>0</v>
      </c>
      <c r="V597" s="426">
        <v>0</v>
      </c>
      <c r="W597" s="428">
        <v>0</v>
      </c>
      <c r="X597" s="426">
        <v>1</v>
      </c>
      <c r="Y597" s="426">
        <v>0</v>
      </c>
      <c r="Z597" s="428">
        <v>15</v>
      </c>
      <c r="AA597" s="426">
        <v>1</v>
      </c>
      <c r="AB597" s="426">
        <v>15</v>
      </c>
      <c r="AC597" s="428">
        <v>0</v>
      </c>
      <c r="AD597" s="426">
        <v>0</v>
      </c>
      <c r="AE597" s="426">
        <v>0</v>
      </c>
      <c r="AF597" s="428">
        <v>0</v>
      </c>
      <c r="AG597" s="426">
        <v>0</v>
      </c>
    </row>
    <row r="598" spans="2:33" x14ac:dyDescent="0.35">
      <c r="B598" s="424">
        <v>52507</v>
      </c>
      <c r="C598" s="424" t="s">
        <v>775</v>
      </c>
      <c r="D598" s="426">
        <v>0</v>
      </c>
      <c r="E598" s="426">
        <v>27</v>
      </c>
      <c r="F598" s="426">
        <v>0</v>
      </c>
      <c r="G598" s="427">
        <v>27</v>
      </c>
      <c r="H598" s="426">
        <v>15</v>
      </c>
      <c r="I598" s="426">
        <v>0</v>
      </c>
      <c r="J598" s="427">
        <v>15</v>
      </c>
      <c r="K598" s="426">
        <v>0</v>
      </c>
      <c r="L598" s="426">
        <v>405</v>
      </c>
      <c r="M598" s="426">
        <v>0</v>
      </c>
      <c r="N598" s="427">
        <v>405</v>
      </c>
      <c r="O598" s="426">
        <v>222.37</v>
      </c>
      <c r="P598" s="426">
        <v>0</v>
      </c>
      <c r="Q598" s="427">
        <v>222.37</v>
      </c>
      <c r="R598" s="426">
        <v>2</v>
      </c>
      <c r="S598" s="426">
        <v>30</v>
      </c>
      <c r="T598" s="428">
        <v>15</v>
      </c>
      <c r="U598" s="426">
        <v>1</v>
      </c>
      <c r="V598" s="426">
        <v>15</v>
      </c>
      <c r="W598" s="428">
        <v>15</v>
      </c>
      <c r="X598" s="426">
        <v>5</v>
      </c>
      <c r="Y598" s="426">
        <v>75</v>
      </c>
      <c r="Z598" s="428">
        <v>15</v>
      </c>
      <c r="AA598" s="426">
        <v>0</v>
      </c>
      <c r="AB598" s="426">
        <v>0</v>
      </c>
      <c r="AC598" s="428">
        <v>0</v>
      </c>
      <c r="AD598" s="426">
        <v>0</v>
      </c>
      <c r="AE598" s="426">
        <v>0</v>
      </c>
      <c r="AF598" s="428">
        <v>0</v>
      </c>
      <c r="AG598" s="426">
        <v>0</v>
      </c>
    </row>
    <row r="599" spans="2:33" x14ac:dyDescent="0.35">
      <c r="B599" s="424">
        <v>52508</v>
      </c>
      <c r="C599" s="424" t="s">
        <v>776</v>
      </c>
      <c r="D599" s="426">
        <v>7</v>
      </c>
      <c r="E599" s="426">
        <v>0</v>
      </c>
      <c r="F599" s="426">
        <v>0</v>
      </c>
      <c r="G599" s="427">
        <v>0</v>
      </c>
      <c r="H599" s="426">
        <v>0</v>
      </c>
      <c r="I599" s="426">
        <v>0</v>
      </c>
      <c r="J599" s="427">
        <v>0</v>
      </c>
      <c r="K599" s="426">
        <v>105</v>
      </c>
      <c r="L599" s="426">
        <v>0</v>
      </c>
      <c r="M599" s="426">
        <v>0</v>
      </c>
      <c r="N599" s="427">
        <v>0</v>
      </c>
      <c r="O599" s="426">
        <v>0</v>
      </c>
      <c r="P599" s="426">
        <v>0</v>
      </c>
      <c r="Q599" s="427">
        <v>0</v>
      </c>
      <c r="R599" s="426">
        <v>0</v>
      </c>
      <c r="S599" s="426">
        <v>0</v>
      </c>
      <c r="T599" s="428">
        <v>0</v>
      </c>
      <c r="U599" s="426">
        <v>0</v>
      </c>
      <c r="V599" s="426">
        <v>0</v>
      </c>
      <c r="W599" s="428">
        <v>0</v>
      </c>
      <c r="X599" s="426">
        <v>0</v>
      </c>
      <c r="Y599" s="426">
        <v>0</v>
      </c>
      <c r="Z599" s="428">
        <v>0</v>
      </c>
      <c r="AA599" s="426">
        <v>0</v>
      </c>
      <c r="AB599" s="426">
        <v>0</v>
      </c>
      <c r="AC599" s="428">
        <v>0</v>
      </c>
      <c r="AD599" s="426">
        <v>0</v>
      </c>
      <c r="AE599" s="426">
        <v>0</v>
      </c>
      <c r="AF599" s="428">
        <v>0</v>
      </c>
      <c r="AG599" s="426">
        <v>0</v>
      </c>
    </row>
    <row r="600" spans="2:33" x14ac:dyDescent="0.35">
      <c r="B600" s="424">
        <v>52516</v>
      </c>
      <c r="C600" s="424" t="s">
        <v>1276</v>
      </c>
      <c r="D600" s="426">
        <v>14</v>
      </c>
      <c r="E600" s="426">
        <v>33</v>
      </c>
      <c r="F600" s="426">
        <v>1</v>
      </c>
      <c r="G600" s="427">
        <v>34</v>
      </c>
      <c r="H600" s="426">
        <v>6</v>
      </c>
      <c r="I600" s="426">
        <v>0</v>
      </c>
      <c r="J600" s="427">
        <v>6</v>
      </c>
      <c r="K600" s="426">
        <v>210</v>
      </c>
      <c r="L600" s="426">
        <v>495</v>
      </c>
      <c r="M600" s="426">
        <v>15</v>
      </c>
      <c r="N600" s="427">
        <v>510</v>
      </c>
      <c r="O600" s="426">
        <v>90</v>
      </c>
      <c r="P600" s="426">
        <v>0</v>
      </c>
      <c r="Q600" s="427">
        <v>90</v>
      </c>
      <c r="R600" s="426">
        <v>6</v>
      </c>
      <c r="S600" s="426">
        <v>90</v>
      </c>
      <c r="T600" s="428">
        <v>0</v>
      </c>
      <c r="U600" s="426">
        <v>2</v>
      </c>
      <c r="V600" s="426">
        <v>30</v>
      </c>
      <c r="W600" s="428">
        <v>0</v>
      </c>
      <c r="X600" s="426">
        <v>4</v>
      </c>
      <c r="Y600" s="426">
        <v>60</v>
      </c>
      <c r="Z600" s="428">
        <v>15</v>
      </c>
      <c r="AA600" s="426">
        <v>12</v>
      </c>
      <c r="AB600" s="426">
        <v>180</v>
      </c>
      <c r="AC600" s="428">
        <v>0</v>
      </c>
      <c r="AD600" s="426">
        <v>12</v>
      </c>
      <c r="AE600" s="426">
        <v>180</v>
      </c>
      <c r="AF600" s="428">
        <v>0</v>
      </c>
      <c r="AG600" s="426">
        <v>0</v>
      </c>
    </row>
    <row r="601" spans="2:33" x14ac:dyDescent="0.35">
      <c r="B601" s="424">
        <v>52518</v>
      </c>
      <c r="C601" s="424" t="s">
        <v>778</v>
      </c>
      <c r="D601" s="426">
        <v>9</v>
      </c>
      <c r="E601" s="426">
        <v>10</v>
      </c>
      <c r="F601" s="426">
        <v>1</v>
      </c>
      <c r="G601" s="427">
        <v>11</v>
      </c>
      <c r="H601" s="426">
        <v>0</v>
      </c>
      <c r="I601" s="426">
        <v>0</v>
      </c>
      <c r="J601" s="427">
        <v>0</v>
      </c>
      <c r="K601" s="426">
        <v>126</v>
      </c>
      <c r="L601" s="426">
        <v>150</v>
      </c>
      <c r="M601" s="426">
        <v>15</v>
      </c>
      <c r="N601" s="427">
        <v>165</v>
      </c>
      <c r="O601" s="426">
        <v>0</v>
      </c>
      <c r="P601" s="426">
        <v>0</v>
      </c>
      <c r="Q601" s="427">
        <v>0</v>
      </c>
      <c r="R601" s="426">
        <v>0</v>
      </c>
      <c r="S601" s="426">
        <v>0</v>
      </c>
      <c r="T601" s="428">
        <v>0</v>
      </c>
      <c r="U601" s="426">
        <v>0</v>
      </c>
      <c r="V601" s="426">
        <v>0</v>
      </c>
      <c r="W601" s="428">
        <v>0</v>
      </c>
      <c r="X601" s="426">
        <v>3</v>
      </c>
      <c r="Y601" s="426">
        <v>45</v>
      </c>
      <c r="Z601" s="428">
        <v>0</v>
      </c>
      <c r="AA601" s="426">
        <v>1</v>
      </c>
      <c r="AB601" s="426">
        <v>15</v>
      </c>
      <c r="AC601" s="428">
        <v>0</v>
      </c>
      <c r="AD601" s="426">
        <v>1</v>
      </c>
      <c r="AE601" s="426">
        <v>15</v>
      </c>
      <c r="AF601" s="428">
        <v>0</v>
      </c>
      <c r="AG601" s="426">
        <v>0</v>
      </c>
    </row>
    <row r="602" spans="2:33" x14ac:dyDescent="0.35">
      <c r="B602" s="424">
        <v>52520</v>
      </c>
      <c r="C602" s="424" t="s">
        <v>779</v>
      </c>
      <c r="D602" s="426">
        <v>1</v>
      </c>
      <c r="E602" s="426">
        <v>1</v>
      </c>
      <c r="F602" s="426">
        <v>0</v>
      </c>
      <c r="G602" s="427">
        <v>1</v>
      </c>
      <c r="H602" s="426">
        <v>0</v>
      </c>
      <c r="I602" s="426">
        <v>0</v>
      </c>
      <c r="J602" s="427">
        <v>0</v>
      </c>
      <c r="K602" s="426">
        <v>15</v>
      </c>
      <c r="L602" s="426">
        <v>15</v>
      </c>
      <c r="M602" s="426">
        <v>0</v>
      </c>
      <c r="N602" s="427">
        <v>15</v>
      </c>
      <c r="O602" s="426">
        <v>0</v>
      </c>
      <c r="P602" s="426">
        <v>0</v>
      </c>
      <c r="Q602" s="427">
        <v>0</v>
      </c>
      <c r="R602" s="426">
        <v>0</v>
      </c>
      <c r="S602" s="426">
        <v>0</v>
      </c>
      <c r="T602" s="428">
        <v>0</v>
      </c>
      <c r="U602" s="426">
        <v>0</v>
      </c>
      <c r="V602" s="426">
        <v>0</v>
      </c>
      <c r="W602" s="428">
        <v>0</v>
      </c>
      <c r="X602" s="426">
        <v>1</v>
      </c>
      <c r="Y602" s="426">
        <v>15</v>
      </c>
      <c r="Z602" s="428">
        <v>0</v>
      </c>
      <c r="AA602" s="426">
        <v>0</v>
      </c>
      <c r="AB602" s="426">
        <v>0</v>
      </c>
      <c r="AC602" s="428">
        <v>0</v>
      </c>
      <c r="AD602" s="426">
        <v>0</v>
      </c>
      <c r="AE602" s="426">
        <v>0</v>
      </c>
      <c r="AF602" s="428">
        <v>0</v>
      </c>
      <c r="AG602" s="426">
        <v>0</v>
      </c>
    </row>
    <row r="603" spans="2:33" x14ac:dyDescent="0.35">
      <c r="B603" s="424">
        <v>52530</v>
      </c>
      <c r="C603" s="424" t="s">
        <v>780</v>
      </c>
      <c r="D603" s="426">
        <v>11</v>
      </c>
      <c r="E603" s="426">
        <v>6</v>
      </c>
      <c r="F603" s="426">
        <v>0</v>
      </c>
      <c r="G603" s="427">
        <v>6</v>
      </c>
      <c r="H603" s="426">
        <v>0</v>
      </c>
      <c r="I603" s="426">
        <v>0</v>
      </c>
      <c r="J603" s="427">
        <v>0</v>
      </c>
      <c r="K603" s="426">
        <v>165</v>
      </c>
      <c r="L603" s="426">
        <v>90</v>
      </c>
      <c r="M603" s="426">
        <v>0</v>
      </c>
      <c r="N603" s="427">
        <v>90</v>
      </c>
      <c r="O603" s="426">
        <v>0</v>
      </c>
      <c r="P603" s="426">
        <v>0</v>
      </c>
      <c r="Q603" s="427">
        <v>0</v>
      </c>
      <c r="R603" s="426">
        <v>3</v>
      </c>
      <c r="S603" s="426">
        <v>45</v>
      </c>
      <c r="T603" s="428">
        <v>0</v>
      </c>
      <c r="U603" s="426">
        <v>3</v>
      </c>
      <c r="V603" s="426">
        <v>45</v>
      </c>
      <c r="W603" s="428">
        <v>0</v>
      </c>
      <c r="X603" s="426">
        <v>0</v>
      </c>
      <c r="Y603" s="426">
        <v>0</v>
      </c>
      <c r="Z603" s="428">
        <v>0</v>
      </c>
      <c r="AA603" s="426">
        <v>0</v>
      </c>
      <c r="AB603" s="426">
        <v>0</v>
      </c>
      <c r="AC603" s="428">
        <v>0</v>
      </c>
      <c r="AD603" s="426">
        <v>0</v>
      </c>
      <c r="AE603" s="426">
        <v>0</v>
      </c>
      <c r="AF603" s="428">
        <v>0</v>
      </c>
      <c r="AG603" s="426">
        <v>0</v>
      </c>
    </row>
    <row r="604" spans="2:33" x14ac:dyDescent="0.35">
      <c r="B604" s="424">
        <v>52547</v>
      </c>
      <c r="C604" s="424" t="s">
        <v>781</v>
      </c>
      <c r="D604" s="426">
        <v>4</v>
      </c>
      <c r="E604" s="426">
        <v>23</v>
      </c>
      <c r="F604" s="426">
        <v>0</v>
      </c>
      <c r="G604" s="427">
        <v>23</v>
      </c>
      <c r="H604" s="426">
        <v>16</v>
      </c>
      <c r="I604" s="426">
        <v>0</v>
      </c>
      <c r="J604" s="427">
        <v>16</v>
      </c>
      <c r="K604" s="426">
        <v>60</v>
      </c>
      <c r="L604" s="426">
        <v>345</v>
      </c>
      <c r="M604" s="426">
        <v>0</v>
      </c>
      <c r="N604" s="427">
        <v>345</v>
      </c>
      <c r="O604" s="426">
        <v>240</v>
      </c>
      <c r="P604" s="426">
        <v>0</v>
      </c>
      <c r="Q604" s="427">
        <v>240</v>
      </c>
      <c r="R604" s="426">
        <v>3</v>
      </c>
      <c r="S604" s="426">
        <v>45</v>
      </c>
      <c r="T604" s="428">
        <v>30</v>
      </c>
      <c r="U604" s="426">
        <v>1</v>
      </c>
      <c r="V604" s="426">
        <v>15</v>
      </c>
      <c r="W604" s="428">
        <v>0</v>
      </c>
      <c r="X604" s="426">
        <v>5</v>
      </c>
      <c r="Y604" s="426">
        <v>75</v>
      </c>
      <c r="Z604" s="428">
        <v>60</v>
      </c>
      <c r="AA604" s="426">
        <v>0</v>
      </c>
      <c r="AB604" s="426">
        <v>0</v>
      </c>
      <c r="AC604" s="428">
        <v>0</v>
      </c>
      <c r="AD604" s="426">
        <v>0</v>
      </c>
      <c r="AE604" s="426">
        <v>0</v>
      </c>
      <c r="AF604" s="428">
        <v>0</v>
      </c>
      <c r="AG604" s="426">
        <v>0</v>
      </c>
    </row>
    <row r="605" spans="2:33" x14ac:dyDescent="0.35">
      <c r="B605" s="424">
        <v>52551</v>
      </c>
      <c r="C605" s="424" t="s">
        <v>782</v>
      </c>
      <c r="D605" s="426">
        <v>1</v>
      </c>
      <c r="E605" s="426">
        <v>27</v>
      </c>
      <c r="F605" s="426">
        <v>0</v>
      </c>
      <c r="G605" s="427">
        <v>27</v>
      </c>
      <c r="H605" s="426">
        <v>16</v>
      </c>
      <c r="I605" s="426">
        <v>0</v>
      </c>
      <c r="J605" s="427">
        <v>16</v>
      </c>
      <c r="K605" s="426">
        <v>15</v>
      </c>
      <c r="L605" s="426">
        <v>405</v>
      </c>
      <c r="M605" s="426">
        <v>0</v>
      </c>
      <c r="N605" s="427">
        <v>405</v>
      </c>
      <c r="O605" s="426">
        <v>240</v>
      </c>
      <c r="P605" s="426">
        <v>0</v>
      </c>
      <c r="Q605" s="427">
        <v>240</v>
      </c>
      <c r="R605" s="426">
        <v>0</v>
      </c>
      <c r="S605" s="426">
        <v>0</v>
      </c>
      <c r="T605" s="428">
        <v>0</v>
      </c>
      <c r="U605" s="426">
        <v>0</v>
      </c>
      <c r="V605" s="426">
        <v>0</v>
      </c>
      <c r="W605" s="428">
        <v>0</v>
      </c>
      <c r="X605" s="426">
        <v>1</v>
      </c>
      <c r="Y605" s="426">
        <v>15</v>
      </c>
      <c r="Z605" s="428">
        <v>15</v>
      </c>
      <c r="AA605" s="426">
        <v>1</v>
      </c>
      <c r="AB605" s="426">
        <v>15</v>
      </c>
      <c r="AC605" s="428">
        <v>0</v>
      </c>
      <c r="AD605" s="426">
        <v>0</v>
      </c>
      <c r="AE605" s="426">
        <v>0</v>
      </c>
      <c r="AF605" s="428">
        <v>0</v>
      </c>
      <c r="AG605" s="426">
        <v>0</v>
      </c>
    </row>
    <row r="606" spans="2:33" x14ac:dyDescent="0.35">
      <c r="B606" s="424">
        <v>52553</v>
      </c>
      <c r="C606" s="424" t="s">
        <v>462</v>
      </c>
      <c r="D606" s="426">
        <v>4</v>
      </c>
      <c r="E606" s="426">
        <v>14</v>
      </c>
      <c r="F606" s="426">
        <v>0</v>
      </c>
      <c r="G606" s="427">
        <v>14</v>
      </c>
      <c r="H606" s="426">
        <v>8</v>
      </c>
      <c r="I606" s="426">
        <v>0</v>
      </c>
      <c r="J606" s="427">
        <v>8</v>
      </c>
      <c r="K606" s="426">
        <v>60</v>
      </c>
      <c r="L606" s="426">
        <v>210</v>
      </c>
      <c r="M606" s="426">
        <v>0</v>
      </c>
      <c r="N606" s="427">
        <v>210</v>
      </c>
      <c r="O606" s="426">
        <v>120</v>
      </c>
      <c r="P606" s="426">
        <v>0</v>
      </c>
      <c r="Q606" s="427">
        <v>120</v>
      </c>
      <c r="R606" s="426">
        <v>0</v>
      </c>
      <c r="S606" s="426">
        <v>0</v>
      </c>
      <c r="T606" s="428">
        <v>0</v>
      </c>
      <c r="U606" s="426">
        <v>0</v>
      </c>
      <c r="V606" s="426">
        <v>0</v>
      </c>
      <c r="W606" s="428">
        <v>0</v>
      </c>
      <c r="X606" s="426">
        <v>0</v>
      </c>
      <c r="Y606" s="426">
        <v>0</v>
      </c>
      <c r="Z606" s="428">
        <v>0</v>
      </c>
      <c r="AA606" s="426">
        <v>0</v>
      </c>
      <c r="AB606" s="426">
        <v>0</v>
      </c>
      <c r="AC606" s="428">
        <v>0</v>
      </c>
      <c r="AD606" s="426">
        <v>0</v>
      </c>
      <c r="AE606" s="426">
        <v>0</v>
      </c>
      <c r="AF606" s="428">
        <v>0</v>
      </c>
      <c r="AG606" s="426">
        <v>0</v>
      </c>
    </row>
    <row r="607" spans="2:33" x14ac:dyDescent="0.35">
      <c r="B607" s="424">
        <v>52558</v>
      </c>
      <c r="C607" s="424" t="s">
        <v>783</v>
      </c>
      <c r="D607" s="426">
        <v>0</v>
      </c>
      <c r="E607" s="426">
        <v>2</v>
      </c>
      <c r="F607" s="426">
        <v>0</v>
      </c>
      <c r="G607" s="427">
        <v>2</v>
      </c>
      <c r="H607" s="426">
        <v>1</v>
      </c>
      <c r="I607" s="426">
        <v>0</v>
      </c>
      <c r="J607" s="427">
        <v>1</v>
      </c>
      <c r="K607" s="426">
        <v>0</v>
      </c>
      <c r="L607" s="426">
        <v>30</v>
      </c>
      <c r="M607" s="426">
        <v>0</v>
      </c>
      <c r="N607" s="427">
        <v>30</v>
      </c>
      <c r="O607" s="426">
        <v>3</v>
      </c>
      <c r="P607" s="426">
        <v>0</v>
      </c>
      <c r="Q607" s="427">
        <v>3</v>
      </c>
      <c r="R607" s="426">
        <v>1</v>
      </c>
      <c r="S607" s="426">
        <v>15</v>
      </c>
      <c r="T607" s="428">
        <v>0</v>
      </c>
      <c r="U607" s="426">
        <v>0</v>
      </c>
      <c r="V607" s="426">
        <v>0</v>
      </c>
      <c r="W607" s="428">
        <v>0</v>
      </c>
      <c r="X607" s="426">
        <v>0</v>
      </c>
      <c r="Y607" s="426">
        <v>0</v>
      </c>
      <c r="Z607" s="428">
        <v>0</v>
      </c>
      <c r="AA607" s="426">
        <v>0</v>
      </c>
      <c r="AB607" s="426">
        <v>0</v>
      </c>
      <c r="AC607" s="428">
        <v>0</v>
      </c>
      <c r="AD607" s="426">
        <v>0</v>
      </c>
      <c r="AE607" s="426">
        <v>0</v>
      </c>
      <c r="AF607" s="428">
        <v>0</v>
      </c>
      <c r="AG607" s="426">
        <v>0</v>
      </c>
    </row>
    <row r="608" spans="2:33" x14ac:dyDescent="0.35">
      <c r="B608" s="424">
        <v>52562</v>
      </c>
      <c r="C608" s="424" t="s">
        <v>784</v>
      </c>
      <c r="D608" s="426">
        <v>5</v>
      </c>
      <c r="E608" s="426">
        <v>13</v>
      </c>
      <c r="F608" s="426">
        <v>0</v>
      </c>
      <c r="G608" s="427">
        <v>13</v>
      </c>
      <c r="H608" s="426">
        <v>6</v>
      </c>
      <c r="I608" s="426">
        <v>0</v>
      </c>
      <c r="J608" s="427">
        <v>6</v>
      </c>
      <c r="K608" s="426">
        <v>75</v>
      </c>
      <c r="L608" s="426">
        <v>195</v>
      </c>
      <c r="M608" s="426">
        <v>0</v>
      </c>
      <c r="N608" s="427">
        <v>195</v>
      </c>
      <c r="O608" s="426">
        <v>80</v>
      </c>
      <c r="P608" s="426">
        <v>0</v>
      </c>
      <c r="Q608" s="427">
        <v>80</v>
      </c>
      <c r="R608" s="426">
        <v>2</v>
      </c>
      <c r="S608" s="426">
        <v>30</v>
      </c>
      <c r="T608" s="428">
        <v>15</v>
      </c>
      <c r="U608" s="426">
        <v>0</v>
      </c>
      <c r="V608" s="426">
        <v>0</v>
      </c>
      <c r="W608" s="428">
        <v>0</v>
      </c>
      <c r="X608" s="426">
        <v>3</v>
      </c>
      <c r="Y608" s="426">
        <v>45</v>
      </c>
      <c r="Z608" s="428">
        <v>20</v>
      </c>
      <c r="AA608" s="426">
        <v>0</v>
      </c>
      <c r="AB608" s="426">
        <v>0</v>
      </c>
      <c r="AC608" s="428">
        <v>0</v>
      </c>
      <c r="AD608" s="426">
        <v>0</v>
      </c>
      <c r="AE608" s="426">
        <v>0</v>
      </c>
      <c r="AF608" s="428">
        <v>0</v>
      </c>
      <c r="AG608" s="426">
        <v>0</v>
      </c>
    </row>
    <row r="609" spans="2:33" x14ac:dyDescent="0.35">
      <c r="B609" s="424">
        <v>52574</v>
      </c>
      <c r="C609" s="424" t="s">
        <v>1227</v>
      </c>
      <c r="D609" s="426">
        <v>18</v>
      </c>
      <c r="E609" s="426">
        <v>12</v>
      </c>
      <c r="F609" s="426">
        <v>0</v>
      </c>
      <c r="G609" s="427">
        <v>12</v>
      </c>
      <c r="H609" s="426">
        <v>4</v>
      </c>
      <c r="I609" s="426">
        <v>0</v>
      </c>
      <c r="J609" s="427">
        <v>4</v>
      </c>
      <c r="K609" s="426">
        <v>270</v>
      </c>
      <c r="L609" s="426">
        <v>180</v>
      </c>
      <c r="M609" s="426">
        <v>0</v>
      </c>
      <c r="N609" s="427">
        <v>180</v>
      </c>
      <c r="O609" s="426">
        <v>60</v>
      </c>
      <c r="P609" s="426">
        <v>0</v>
      </c>
      <c r="Q609" s="427">
        <v>60</v>
      </c>
      <c r="R609" s="426">
        <v>4</v>
      </c>
      <c r="S609" s="426">
        <v>60</v>
      </c>
      <c r="T609" s="428">
        <v>30</v>
      </c>
      <c r="U609" s="426">
        <v>2</v>
      </c>
      <c r="V609" s="426">
        <v>30</v>
      </c>
      <c r="W609" s="428">
        <v>15</v>
      </c>
      <c r="X609" s="426">
        <v>4</v>
      </c>
      <c r="Y609" s="426">
        <v>60</v>
      </c>
      <c r="Z609" s="428">
        <v>15</v>
      </c>
      <c r="AA609" s="426">
        <v>5</v>
      </c>
      <c r="AB609" s="426">
        <v>75</v>
      </c>
      <c r="AC609" s="428">
        <v>0</v>
      </c>
      <c r="AD609" s="426">
        <v>4</v>
      </c>
      <c r="AE609" s="426">
        <v>60</v>
      </c>
      <c r="AF609" s="428">
        <v>0</v>
      </c>
      <c r="AG609" s="426">
        <v>1</v>
      </c>
    </row>
    <row r="610" spans="2:33" x14ac:dyDescent="0.35">
      <c r="B610" s="424">
        <v>52583</v>
      </c>
      <c r="C610" s="424" t="s">
        <v>786</v>
      </c>
      <c r="D610" s="426">
        <v>0</v>
      </c>
      <c r="E610" s="426">
        <v>3</v>
      </c>
      <c r="F610" s="426">
        <v>1</v>
      </c>
      <c r="G610" s="427">
        <v>4</v>
      </c>
      <c r="H610" s="426">
        <v>2</v>
      </c>
      <c r="I610" s="426">
        <v>1</v>
      </c>
      <c r="J610" s="427">
        <v>3</v>
      </c>
      <c r="K610" s="426">
        <v>0</v>
      </c>
      <c r="L610" s="426">
        <v>45</v>
      </c>
      <c r="M610" s="426">
        <v>15</v>
      </c>
      <c r="N610" s="427">
        <v>60</v>
      </c>
      <c r="O610" s="426">
        <v>30</v>
      </c>
      <c r="P610" s="426">
        <v>15</v>
      </c>
      <c r="Q610" s="427">
        <v>45</v>
      </c>
      <c r="R610" s="426">
        <v>1</v>
      </c>
      <c r="S610" s="426">
        <v>15</v>
      </c>
      <c r="T610" s="428">
        <v>15</v>
      </c>
      <c r="U610" s="426">
        <v>1</v>
      </c>
      <c r="V610" s="426">
        <v>15</v>
      </c>
      <c r="W610" s="428">
        <v>15</v>
      </c>
      <c r="X610" s="426">
        <v>1</v>
      </c>
      <c r="Y610" s="426">
        <v>15</v>
      </c>
      <c r="Z610" s="428">
        <v>0</v>
      </c>
      <c r="AA610" s="426">
        <v>0</v>
      </c>
      <c r="AB610" s="426">
        <v>0</v>
      </c>
      <c r="AC610" s="428">
        <v>0</v>
      </c>
      <c r="AD610" s="426">
        <v>0</v>
      </c>
      <c r="AE610" s="426">
        <v>0</v>
      </c>
      <c r="AF610" s="428">
        <v>0</v>
      </c>
      <c r="AG610" s="426">
        <v>0</v>
      </c>
    </row>
    <row r="611" spans="2:33" x14ac:dyDescent="0.35">
      <c r="B611" s="424">
        <v>52589</v>
      </c>
      <c r="C611" s="424" t="s">
        <v>787</v>
      </c>
      <c r="D611" s="426">
        <v>11</v>
      </c>
      <c r="E611" s="426">
        <v>15</v>
      </c>
      <c r="F611" s="426">
        <v>0</v>
      </c>
      <c r="G611" s="427">
        <v>15</v>
      </c>
      <c r="H611" s="426">
        <v>3</v>
      </c>
      <c r="I611" s="426">
        <v>0</v>
      </c>
      <c r="J611" s="427">
        <v>3</v>
      </c>
      <c r="K611" s="426">
        <v>165</v>
      </c>
      <c r="L611" s="426">
        <v>225</v>
      </c>
      <c r="M611" s="426">
        <v>0</v>
      </c>
      <c r="N611" s="427">
        <v>225</v>
      </c>
      <c r="O611" s="426">
        <v>45</v>
      </c>
      <c r="P611" s="426">
        <v>0</v>
      </c>
      <c r="Q611" s="427">
        <v>45</v>
      </c>
      <c r="R611" s="426">
        <v>0</v>
      </c>
      <c r="S611" s="426">
        <v>0</v>
      </c>
      <c r="T611" s="428">
        <v>0</v>
      </c>
      <c r="U611" s="426">
        <v>6</v>
      </c>
      <c r="V611" s="426">
        <v>90</v>
      </c>
      <c r="W611" s="428">
        <v>15</v>
      </c>
      <c r="X611" s="426">
        <v>8</v>
      </c>
      <c r="Y611" s="426">
        <v>120</v>
      </c>
      <c r="Z611" s="428">
        <v>30</v>
      </c>
      <c r="AA611" s="426">
        <v>0</v>
      </c>
      <c r="AB611" s="426">
        <v>0</v>
      </c>
      <c r="AC611" s="428">
        <v>0</v>
      </c>
      <c r="AD611" s="426">
        <v>0</v>
      </c>
      <c r="AE611" s="426">
        <v>0</v>
      </c>
      <c r="AF611" s="428">
        <v>0</v>
      </c>
      <c r="AG611" s="426">
        <v>1</v>
      </c>
    </row>
    <row r="612" spans="2:33" x14ac:dyDescent="0.35">
      <c r="B612" s="424">
        <v>52590</v>
      </c>
      <c r="C612" s="424" t="s">
        <v>804</v>
      </c>
      <c r="D612" s="426">
        <v>4</v>
      </c>
      <c r="E612" s="426">
        <v>6</v>
      </c>
      <c r="F612" s="426">
        <v>0</v>
      </c>
      <c r="G612" s="427">
        <v>6</v>
      </c>
      <c r="H612" s="426">
        <v>1</v>
      </c>
      <c r="I612" s="426">
        <v>0</v>
      </c>
      <c r="J612" s="427">
        <v>1</v>
      </c>
      <c r="K612" s="426">
        <v>60</v>
      </c>
      <c r="L612" s="426">
        <v>82.5</v>
      </c>
      <c r="M612" s="426">
        <v>0</v>
      </c>
      <c r="N612" s="427">
        <v>82.5</v>
      </c>
      <c r="O612" s="426">
        <v>7.5</v>
      </c>
      <c r="P612" s="426">
        <v>0</v>
      </c>
      <c r="Q612" s="427">
        <v>7.5</v>
      </c>
      <c r="R612" s="426">
        <v>0</v>
      </c>
      <c r="S612" s="426">
        <v>0</v>
      </c>
      <c r="T612" s="428">
        <v>0</v>
      </c>
      <c r="U612" s="426">
        <v>2</v>
      </c>
      <c r="V612" s="426">
        <v>30</v>
      </c>
      <c r="W612" s="428">
        <v>0</v>
      </c>
      <c r="X612" s="426">
        <v>2</v>
      </c>
      <c r="Y612" s="426">
        <v>30</v>
      </c>
      <c r="Z612" s="428">
        <v>0</v>
      </c>
      <c r="AA612" s="426">
        <v>2</v>
      </c>
      <c r="AB612" s="426">
        <v>30</v>
      </c>
      <c r="AC612" s="428">
        <v>0</v>
      </c>
      <c r="AD612" s="426">
        <v>0</v>
      </c>
      <c r="AE612" s="426">
        <v>0</v>
      </c>
      <c r="AF612" s="428">
        <v>0</v>
      </c>
      <c r="AG612" s="426">
        <v>0</v>
      </c>
    </row>
    <row r="613" spans="2:33" x14ac:dyDescent="0.35">
      <c r="B613" s="424">
        <v>52605</v>
      </c>
      <c r="C613" s="424" t="s">
        <v>1277</v>
      </c>
      <c r="D613" s="426">
        <v>1</v>
      </c>
      <c r="E613" s="426">
        <v>0</v>
      </c>
      <c r="F613" s="426">
        <v>0</v>
      </c>
      <c r="G613" s="427">
        <v>0</v>
      </c>
      <c r="H613" s="426">
        <v>0</v>
      </c>
      <c r="I613" s="426">
        <v>0</v>
      </c>
      <c r="J613" s="427">
        <v>0</v>
      </c>
      <c r="K613" s="426">
        <v>11.5</v>
      </c>
      <c r="L613" s="426">
        <v>0</v>
      </c>
      <c r="M613" s="426">
        <v>0</v>
      </c>
      <c r="N613" s="427">
        <v>0</v>
      </c>
      <c r="O613" s="426">
        <v>0</v>
      </c>
      <c r="P613" s="426">
        <v>0</v>
      </c>
      <c r="Q613" s="427">
        <v>0</v>
      </c>
      <c r="R613" s="426">
        <v>0</v>
      </c>
      <c r="S613" s="426">
        <v>0</v>
      </c>
      <c r="T613" s="428">
        <v>0</v>
      </c>
      <c r="U613" s="426">
        <v>0</v>
      </c>
      <c r="V613" s="426">
        <v>0</v>
      </c>
      <c r="W613" s="428">
        <v>0</v>
      </c>
      <c r="X613" s="426">
        <v>0</v>
      </c>
      <c r="Y613" s="426">
        <v>0</v>
      </c>
      <c r="Z613" s="428">
        <v>0</v>
      </c>
      <c r="AA613" s="426">
        <v>0</v>
      </c>
      <c r="AB613" s="426">
        <v>0</v>
      </c>
      <c r="AC613" s="428">
        <v>0</v>
      </c>
      <c r="AD613" s="426">
        <v>0</v>
      </c>
      <c r="AE613" s="426">
        <v>0</v>
      </c>
      <c r="AF613" s="428">
        <v>0</v>
      </c>
      <c r="AG613" s="426">
        <v>0</v>
      </c>
    </row>
    <row r="614" spans="2:33" x14ac:dyDescent="0.35">
      <c r="B614" s="424">
        <v>52607</v>
      </c>
      <c r="C614" s="424" t="s">
        <v>788</v>
      </c>
      <c r="D614" s="426">
        <v>0</v>
      </c>
      <c r="E614" s="426">
        <v>3</v>
      </c>
      <c r="F614" s="426">
        <v>0</v>
      </c>
      <c r="G614" s="427">
        <v>3</v>
      </c>
      <c r="H614" s="426">
        <v>2</v>
      </c>
      <c r="I614" s="426">
        <v>0</v>
      </c>
      <c r="J614" s="427">
        <v>2</v>
      </c>
      <c r="K614" s="426">
        <v>0</v>
      </c>
      <c r="L614" s="426">
        <v>30</v>
      </c>
      <c r="M614" s="426">
        <v>0</v>
      </c>
      <c r="N614" s="427">
        <v>30</v>
      </c>
      <c r="O614" s="426">
        <v>30</v>
      </c>
      <c r="P614" s="426">
        <v>0</v>
      </c>
      <c r="Q614" s="427">
        <v>30</v>
      </c>
      <c r="R614" s="426">
        <v>0</v>
      </c>
      <c r="S614" s="426">
        <v>0</v>
      </c>
      <c r="T614" s="428">
        <v>0</v>
      </c>
      <c r="U614" s="426">
        <v>0</v>
      </c>
      <c r="V614" s="426">
        <v>0</v>
      </c>
      <c r="W614" s="428">
        <v>0</v>
      </c>
      <c r="X614" s="426">
        <v>0</v>
      </c>
      <c r="Y614" s="426">
        <v>0</v>
      </c>
      <c r="Z614" s="428">
        <v>0</v>
      </c>
      <c r="AA614" s="426">
        <v>0</v>
      </c>
      <c r="AB614" s="426">
        <v>0</v>
      </c>
      <c r="AC614" s="428">
        <v>0</v>
      </c>
      <c r="AD614" s="426">
        <v>0</v>
      </c>
      <c r="AE614" s="426">
        <v>0</v>
      </c>
      <c r="AF614" s="428">
        <v>0</v>
      </c>
      <c r="AG614" s="426">
        <v>0</v>
      </c>
    </row>
    <row r="615" spans="2:33" x14ac:dyDescent="0.35">
      <c r="B615" s="424">
        <v>52609</v>
      </c>
      <c r="C615" s="424" t="s">
        <v>789</v>
      </c>
      <c r="D615" s="426">
        <v>3</v>
      </c>
      <c r="E615" s="426">
        <v>21</v>
      </c>
      <c r="F615" s="426">
        <v>0</v>
      </c>
      <c r="G615" s="427">
        <v>21</v>
      </c>
      <c r="H615" s="426">
        <v>10</v>
      </c>
      <c r="I615" s="426">
        <v>0</v>
      </c>
      <c r="J615" s="427">
        <v>10</v>
      </c>
      <c r="K615" s="426">
        <v>45</v>
      </c>
      <c r="L615" s="426">
        <v>315</v>
      </c>
      <c r="M615" s="426">
        <v>0</v>
      </c>
      <c r="N615" s="427">
        <v>315</v>
      </c>
      <c r="O615" s="426">
        <v>150</v>
      </c>
      <c r="P615" s="426">
        <v>0</v>
      </c>
      <c r="Q615" s="427">
        <v>150</v>
      </c>
      <c r="R615" s="426">
        <v>0</v>
      </c>
      <c r="S615" s="426">
        <v>0</v>
      </c>
      <c r="T615" s="428">
        <v>0</v>
      </c>
      <c r="U615" s="426">
        <v>0</v>
      </c>
      <c r="V615" s="426">
        <v>0</v>
      </c>
      <c r="W615" s="428">
        <v>0</v>
      </c>
      <c r="X615" s="426">
        <v>2</v>
      </c>
      <c r="Y615" s="426">
        <v>30</v>
      </c>
      <c r="Z615" s="428">
        <v>15</v>
      </c>
      <c r="AA615" s="426">
        <v>0</v>
      </c>
      <c r="AB615" s="426">
        <v>0</v>
      </c>
      <c r="AC615" s="428">
        <v>0</v>
      </c>
      <c r="AD615" s="426">
        <v>0</v>
      </c>
      <c r="AE615" s="426">
        <v>0</v>
      </c>
      <c r="AF615" s="428">
        <v>0</v>
      </c>
      <c r="AG615" s="426">
        <v>0</v>
      </c>
    </row>
    <row r="616" spans="2:33" x14ac:dyDescent="0.35">
      <c r="B616" s="424">
        <v>52611</v>
      </c>
      <c r="C616" s="424" t="s">
        <v>790</v>
      </c>
      <c r="D616" s="426">
        <v>8</v>
      </c>
      <c r="E616" s="426">
        <v>17</v>
      </c>
      <c r="F616" s="426">
        <v>4</v>
      </c>
      <c r="G616" s="427">
        <v>21</v>
      </c>
      <c r="H616" s="426">
        <v>9</v>
      </c>
      <c r="I616" s="426">
        <v>1</v>
      </c>
      <c r="J616" s="427">
        <v>10</v>
      </c>
      <c r="K616" s="426">
        <v>120</v>
      </c>
      <c r="L616" s="426">
        <v>255</v>
      </c>
      <c r="M616" s="426">
        <v>60</v>
      </c>
      <c r="N616" s="427">
        <v>315</v>
      </c>
      <c r="O616" s="426">
        <v>135</v>
      </c>
      <c r="P616" s="426">
        <v>15</v>
      </c>
      <c r="Q616" s="427">
        <v>150</v>
      </c>
      <c r="R616" s="426">
        <v>3</v>
      </c>
      <c r="S616" s="426">
        <v>45</v>
      </c>
      <c r="T616" s="428">
        <v>15</v>
      </c>
      <c r="U616" s="426">
        <v>1</v>
      </c>
      <c r="V616" s="426">
        <v>15</v>
      </c>
      <c r="W616" s="428">
        <v>15</v>
      </c>
      <c r="X616" s="426">
        <v>1</v>
      </c>
      <c r="Y616" s="426">
        <v>15</v>
      </c>
      <c r="Z616" s="428">
        <v>15</v>
      </c>
      <c r="AA616" s="426">
        <v>0</v>
      </c>
      <c r="AB616" s="426">
        <v>0</v>
      </c>
      <c r="AC616" s="428">
        <v>0</v>
      </c>
      <c r="AD616" s="426">
        <v>0</v>
      </c>
      <c r="AE616" s="426">
        <v>0</v>
      </c>
      <c r="AF616" s="428">
        <v>0</v>
      </c>
      <c r="AG616" s="426">
        <v>0</v>
      </c>
    </row>
    <row r="617" spans="2:33" x14ac:dyDescent="0.35">
      <c r="B617" s="424">
        <v>52613</v>
      </c>
      <c r="C617" s="424" t="s">
        <v>791</v>
      </c>
      <c r="D617" s="426">
        <v>5</v>
      </c>
      <c r="E617" s="426">
        <v>11</v>
      </c>
      <c r="F617" s="426">
        <v>0</v>
      </c>
      <c r="G617" s="427">
        <v>11</v>
      </c>
      <c r="H617" s="426">
        <v>0</v>
      </c>
      <c r="I617" s="426">
        <v>0</v>
      </c>
      <c r="J617" s="427">
        <v>0</v>
      </c>
      <c r="K617" s="426">
        <v>75</v>
      </c>
      <c r="L617" s="426">
        <v>165</v>
      </c>
      <c r="M617" s="426">
        <v>0</v>
      </c>
      <c r="N617" s="427">
        <v>165</v>
      </c>
      <c r="O617" s="426">
        <v>0</v>
      </c>
      <c r="P617" s="426">
        <v>0</v>
      </c>
      <c r="Q617" s="427">
        <v>0</v>
      </c>
      <c r="R617" s="426">
        <v>4</v>
      </c>
      <c r="S617" s="426">
        <v>60</v>
      </c>
      <c r="T617" s="428">
        <v>0</v>
      </c>
      <c r="U617" s="426">
        <v>2</v>
      </c>
      <c r="V617" s="426">
        <v>30</v>
      </c>
      <c r="W617" s="428">
        <v>0</v>
      </c>
      <c r="X617" s="426">
        <v>3</v>
      </c>
      <c r="Y617" s="426">
        <v>45</v>
      </c>
      <c r="Z617" s="428">
        <v>0</v>
      </c>
      <c r="AA617" s="426">
        <v>4</v>
      </c>
      <c r="AB617" s="426">
        <v>60</v>
      </c>
      <c r="AC617" s="428">
        <v>0</v>
      </c>
      <c r="AD617" s="426">
        <v>0</v>
      </c>
      <c r="AE617" s="426">
        <v>0</v>
      </c>
      <c r="AF617" s="428">
        <v>0</v>
      </c>
      <c r="AG617" s="426">
        <v>0</v>
      </c>
    </row>
    <row r="618" spans="2:33" x14ac:dyDescent="0.35">
      <c r="B618" s="424">
        <v>52625</v>
      </c>
      <c r="C618" s="424" t="s">
        <v>792</v>
      </c>
      <c r="D618" s="426">
        <v>2</v>
      </c>
      <c r="E618" s="426">
        <v>0</v>
      </c>
      <c r="F618" s="426">
        <v>0</v>
      </c>
      <c r="G618" s="427">
        <v>0</v>
      </c>
      <c r="H618" s="426">
        <v>0</v>
      </c>
      <c r="I618" s="426">
        <v>0</v>
      </c>
      <c r="J618" s="427">
        <v>0</v>
      </c>
      <c r="K618" s="426">
        <v>30</v>
      </c>
      <c r="L618" s="426">
        <v>0</v>
      </c>
      <c r="M618" s="426">
        <v>0</v>
      </c>
      <c r="N618" s="427">
        <v>0</v>
      </c>
      <c r="O618" s="426">
        <v>0</v>
      </c>
      <c r="P618" s="426">
        <v>0</v>
      </c>
      <c r="Q618" s="427">
        <v>0</v>
      </c>
      <c r="R618" s="426">
        <v>0</v>
      </c>
      <c r="S618" s="426">
        <v>0</v>
      </c>
      <c r="T618" s="428">
        <v>0</v>
      </c>
      <c r="U618" s="426">
        <v>0</v>
      </c>
      <c r="V618" s="426">
        <v>0</v>
      </c>
      <c r="W618" s="428">
        <v>0</v>
      </c>
      <c r="X618" s="426">
        <v>0</v>
      </c>
      <c r="Y618" s="426">
        <v>0</v>
      </c>
      <c r="Z618" s="428">
        <v>0</v>
      </c>
      <c r="AA618" s="426">
        <v>0</v>
      </c>
      <c r="AB618" s="426">
        <v>0</v>
      </c>
      <c r="AC618" s="428">
        <v>0</v>
      </c>
      <c r="AD618" s="426">
        <v>0</v>
      </c>
      <c r="AE618" s="426">
        <v>0</v>
      </c>
      <c r="AF618" s="428">
        <v>0</v>
      </c>
      <c r="AG618" s="426">
        <v>0</v>
      </c>
    </row>
    <row r="619" spans="2:33" x14ac:dyDescent="0.35">
      <c r="B619" s="424">
        <v>52626</v>
      </c>
      <c r="C619" s="424" t="s">
        <v>805</v>
      </c>
      <c r="D619" s="426">
        <v>1</v>
      </c>
      <c r="E619" s="426">
        <v>1</v>
      </c>
      <c r="F619" s="426">
        <v>1</v>
      </c>
      <c r="G619" s="427">
        <v>2</v>
      </c>
      <c r="H619" s="426">
        <v>1</v>
      </c>
      <c r="I619" s="426">
        <v>0</v>
      </c>
      <c r="J619" s="427">
        <v>1</v>
      </c>
      <c r="K619" s="426">
        <v>15</v>
      </c>
      <c r="L619" s="426">
        <v>15</v>
      </c>
      <c r="M619" s="426">
        <v>15</v>
      </c>
      <c r="N619" s="427">
        <v>30</v>
      </c>
      <c r="O619" s="426">
        <v>15</v>
      </c>
      <c r="P619" s="426">
        <v>0</v>
      </c>
      <c r="Q619" s="427">
        <v>15</v>
      </c>
      <c r="R619" s="426">
        <v>0</v>
      </c>
      <c r="S619" s="426">
        <v>0</v>
      </c>
      <c r="T619" s="428">
        <v>0</v>
      </c>
      <c r="U619" s="426">
        <v>1</v>
      </c>
      <c r="V619" s="426">
        <v>15</v>
      </c>
      <c r="W619" s="428">
        <v>0</v>
      </c>
      <c r="X619" s="426">
        <v>1</v>
      </c>
      <c r="Y619" s="426">
        <v>15</v>
      </c>
      <c r="Z619" s="428">
        <v>15</v>
      </c>
      <c r="AA619" s="426">
        <v>0</v>
      </c>
      <c r="AB619" s="426">
        <v>0</v>
      </c>
      <c r="AC619" s="428">
        <v>0</v>
      </c>
      <c r="AD619" s="426">
        <v>0</v>
      </c>
      <c r="AE619" s="426">
        <v>0</v>
      </c>
      <c r="AF619" s="428">
        <v>0</v>
      </c>
      <c r="AG619" s="426">
        <v>0</v>
      </c>
    </row>
    <row r="620" spans="2:33" x14ac:dyDescent="0.35">
      <c r="B620" s="424">
        <v>52627</v>
      </c>
      <c r="C620" s="424" t="s">
        <v>582</v>
      </c>
      <c r="D620" s="426">
        <v>15</v>
      </c>
      <c r="E620" s="426">
        <v>17</v>
      </c>
      <c r="F620" s="426">
        <v>0</v>
      </c>
      <c r="G620" s="427">
        <v>17</v>
      </c>
      <c r="H620" s="426">
        <v>2</v>
      </c>
      <c r="I620" s="426">
        <v>0</v>
      </c>
      <c r="J620" s="427">
        <v>2</v>
      </c>
      <c r="K620" s="426">
        <v>225</v>
      </c>
      <c r="L620" s="426">
        <v>255</v>
      </c>
      <c r="M620" s="426">
        <v>0</v>
      </c>
      <c r="N620" s="427">
        <v>255</v>
      </c>
      <c r="O620" s="426">
        <v>30</v>
      </c>
      <c r="P620" s="426">
        <v>0</v>
      </c>
      <c r="Q620" s="427">
        <v>30</v>
      </c>
      <c r="R620" s="426">
        <v>2</v>
      </c>
      <c r="S620" s="426">
        <v>30</v>
      </c>
      <c r="T620" s="428">
        <v>0</v>
      </c>
      <c r="U620" s="426">
        <v>8</v>
      </c>
      <c r="V620" s="426">
        <v>120</v>
      </c>
      <c r="W620" s="428">
        <v>15</v>
      </c>
      <c r="X620" s="426">
        <v>5</v>
      </c>
      <c r="Y620" s="426">
        <v>75</v>
      </c>
      <c r="Z620" s="428">
        <v>15</v>
      </c>
      <c r="AA620" s="426">
        <v>0</v>
      </c>
      <c r="AB620" s="426">
        <v>0</v>
      </c>
      <c r="AC620" s="428">
        <v>0</v>
      </c>
      <c r="AD620" s="426">
        <v>0</v>
      </c>
      <c r="AE620" s="426">
        <v>0</v>
      </c>
      <c r="AF620" s="428">
        <v>0</v>
      </c>
      <c r="AG620" s="426">
        <v>0</v>
      </c>
    </row>
    <row r="621" spans="2:33" x14ac:dyDescent="0.35">
      <c r="B621" s="424">
        <v>52639</v>
      </c>
      <c r="C621" s="424" t="s">
        <v>1228</v>
      </c>
      <c r="D621" s="426">
        <v>2</v>
      </c>
      <c r="E621" s="426">
        <v>34</v>
      </c>
      <c r="F621" s="426">
        <v>1</v>
      </c>
      <c r="G621" s="427">
        <v>35</v>
      </c>
      <c r="H621" s="426">
        <v>25</v>
      </c>
      <c r="I621" s="426">
        <v>0</v>
      </c>
      <c r="J621" s="427">
        <v>25</v>
      </c>
      <c r="K621" s="426">
        <v>30</v>
      </c>
      <c r="L621" s="426">
        <v>510</v>
      </c>
      <c r="M621" s="426">
        <v>15</v>
      </c>
      <c r="N621" s="427">
        <v>525</v>
      </c>
      <c r="O621" s="426">
        <v>335</v>
      </c>
      <c r="P621" s="426">
        <v>0</v>
      </c>
      <c r="Q621" s="427">
        <v>335</v>
      </c>
      <c r="R621" s="426">
        <v>2</v>
      </c>
      <c r="S621" s="426">
        <v>30</v>
      </c>
      <c r="T621" s="428">
        <v>5</v>
      </c>
      <c r="U621" s="426">
        <v>0</v>
      </c>
      <c r="V621" s="426">
        <v>0</v>
      </c>
      <c r="W621" s="428">
        <v>0</v>
      </c>
      <c r="X621" s="426">
        <v>1</v>
      </c>
      <c r="Y621" s="426">
        <v>15</v>
      </c>
      <c r="Z621" s="428">
        <v>15</v>
      </c>
      <c r="AA621" s="426">
        <v>0</v>
      </c>
      <c r="AB621" s="426">
        <v>0</v>
      </c>
      <c r="AC621" s="428">
        <v>0</v>
      </c>
      <c r="AD621" s="426">
        <v>0</v>
      </c>
      <c r="AE621" s="426">
        <v>0</v>
      </c>
      <c r="AF621" s="428">
        <v>0</v>
      </c>
      <c r="AG621" s="426">
        <v>0</v>
      </c>
    </row>
    <row r="622" spans="2:33" x14ac:dyDescent="0.35">
      <c r="B622" s="424">
        <v>52641</v>
      </c>
      <c r="C622" s="424" t="s">
        <v>1228</v>
      </c>
      <c r="D622" s="426">
        <v>2</v>
      </c>
      <c r="E622" s="426">
        <v>20</v>
      </c>
      <c r="F622" s="426">
        <v>2</v>
      </c>
      <c r="G622" s="427">
        <v>22</v>
      </c>
      <c r="H622" s="426">
        <v>12</v>
      </c>
      <c r="I622" s="426">
        <v>2</v>
      </c>
      <c r="J622" s="427">
        <v>14</v>
      </c>
      <c r="K622" s="426">
        <v>30</v>
      </c>
      <c r="L622" s="426">
        <v>300</v>
      </c>
      <c r="M622" s="426">
        <v>30</v>
      </c>
      <c r="N622" s="427">
        <v>330</v>
      </c>
      <c r="O622" s="426">
        <v>180</v>
      </c>
      <c r="P622" s="426">
        <v>30</v>
      </c>
      <c r="Q622" s="427">
        <v>210</v>
      </c>
      <c r="R622" s="426">
        <v>4</v>
      </c>
      <c r="S622" s="426">
        <v>60</v>
      </c>
      <c r="T622" s="428">
        <v>30</v>
      </c>
      <c r="U622" s="426">
        <v>2</v>
      </c>
      <c r="V622" s="426">
        <v>30</v>
      </c>
      <c r="W622" s="428">
        <v>15</v>
      </c>
      <c r="X622" s="426">
        <v>3</v>
      </c>
      <c r="Y622" s="426">
        <v>45</v>
      </c>
      <c r="Z622" s="428">
        <v>45</v>
      </c>
      <c r="AA622" s="426">
        <v>0</v>
      </c>
      <c r="AB622" s="426">
        <v>0</v>
      </c>
      <c r="AC622" s="428">
        <v>0</v>
      </c>
      <c r="AD622" s="426">
        <v>0</v>
      </c>
      <c r="AE622" s="426">
        <v>0</v>
      </c>
      <c r="AF622" s="428">
        <v>0</v>
      </c>
      <c r="AG622" s="426">
        <v>0</v>
      </c>
    </row>
    <row r="623" spans="2:33" x14ac:dyDescent="0.35">
      <c r="B623" s="424">
        <v>52642</v>
      </c>
      <c r="C623" s="424" t="s">
        <v>1228</v>
      </c>
      <c r="D623" s="426">
        <v>1</v>
      </c>
      <c r="E623" s="426">
        <v>19</v>
      </c>
      <c r="F623" s="426">
        <v>0</v>
      </c>
      <c r="G623" s="427">
        <v>19</v>
      </c>
      <c r="H623" s="426">
        <v>16</v>
      </c>
      <c r="I623" s="426">
        <v>0</v>
      </c>
      <c r="J623" s="427">
        <v>16</v>
      </c>
      <c r="K623" s="426">
        <v>15</v>
      </c>
      <c r="L623" s="426">
        <v>285</v>
      </c>
      <c r="M623" s="426">
        <v>0</v>
      </c>
      <c r="N623" s="427">
        <v>285</v>
      </c>
      <c r="O623" s="426">
        <v>240</v>
      </c>
      <c r="P623" s="426">
        <v>0</v>
      </c>
      <c r="Q623" s="427">
        <v>240</v>
      </c>
      <c r="R623" s="426">
        <v>2</v>
      </c>
      <c r="S623" s="426">
        <v>30</v>
      </c>
      <c r="T623" s="428">
        <v>30</v>
      </c>
      <c r="U623" s="426">
        <v>2</v>
      </c>
      <c r="V623" s="426">
        <v>30</v>
      </c>
      <c r="W623" s="428">
        <v>30</v>
      </c>
      <c r="X623" s="426">
        <v>2</v>
      </c>
      <c r="Y623" s="426">
        <v>30</v>
      </c>
      <c r="Z623" s="428">
        <v>30</v>
      </c>
      <c r="AA623" s="426">
        <v>0</v>
      </c>
      <c r="AB623" s="426">
        <v>0</v>
      </c>
      <c r="AC623" s="428">
        <v>0</v>
      </c>
      <c r="AD623" s="426">
        <v>0</v>
      </c>
      <c r="AE623" s="426">
        <v>0</v>
      </c>
      <c r="AF623" s="428">
        <v>0</v>
      </c>
      <c r="AG623" s="426">
        <v>0</v>
      </c>
    </row>
    <row r="624" spans="2:33" x14ac:dyDescent="0.35">
      <c r="B624" s="424">
        <v>52657</v>
      </c>
      <c r="C624" s="424" t="s">
        <v>806</v>
      </c>
      <c r="D624" s="426">
        <v>9</v>
      </c>
      <c r="E624" s="426">
        <v>25</v>
      </c>
      <c r="F624" s="426">
        <v>0</v>
      </c>
      <c r="G624" s="427">
        <v>25</v>
      </c>
      <c r="H624" s="426">
        <v>14</v>
      </c>
      <c r="I624" s="426">
        <v>0</v>
      </c>
      <c r="J624" s="427">
        <v>14</v>
      </c>
      <c r="K624" s="426">
        <v>135</v>
      </c>
      <c r="L624" s="426">
        <v>325.97000000000003</v>
      </c>
      <c r="M624" s="426">
        <v>0</v>
      </c>
      <c r="N624" s="427">
        <v>325.97000000000003</v>
      </c>
      <c r="O624" s="426">
        <v>205</v>
      </c>
      <c r="P624" s="426">
        <v>0</v>
      </c>
      <c r="Q624" s="427">
        <v>205</v>
      </c>
      <c r="R624" s="426">
        <v>5</v>
      </c>
      <c r="S624" s="426">
        <v>75</v>
      </c>
      <c r="T624" s="428">
        <v>30</v>
      </c>
      <c r="U624" s="426">
        <v>1</v>
      </c>
      <c r="V624" s="426">
        <v>10.97</v>
      </c>
      <c r="W624" s="428">
        <v>0</v>
      </c>
      <c r="X624" s="426">
        <v>2</v>
      </c>
      <c r="Y624" s="426">
        <v>30</v>
      </c>
      <c r="Z624" s="428">
        <v>15</v>
      </c>
      <c r="AA624" s="426">
        <v>0</v>
      </c>
      <c r="AB624" s="426">
        <v>0</v>
      </c>
      <c r="AC624" s="428">
        <v>0</v>
      </c>
      <c r="AD624" s="426">
        <v>0</v>
      </c>
      <c r="AE624" s="426">
        <v>0</v>
      </c>
      <c r="AF624" s="428">
        <v>0</v>
      </c>
      <c r="AG624" s="426">
        <v>2</v>
      </c>
    </row>
    <row r="625" spans="2:33" x14ac:dyDescent="0.35">
      <c r="B625" s="424">
        <v>52659</v>
      </c>
      <c r="C625" s="424" t="s">
        <v>431</v>
      </c>
      <c r="D625" s="426">
        <v>3</v>
      </c>
      <c r="E625" s="426">
        <v>17</v>
      </c>
      <c r="F625" s="426">
        <v>0</v>
      </c>
      <c r="G625" s="427">
        <v>17</v>
      </c>
      <c r="H625" s="426">
        <v>14</v>
      </c>
      <c r="I625" s="426">
        <v>0</v>
      </c>
      <c r="J625" s="427">
        <v>14</v>
      </c>
      <c r="K625" s="426">
        <v>45</v>
      </c>
      <c r="L625" s="426">
        <v>255</v>
      </c>
      <c r="M625" s="426">
        <v>0</v>
      </c>
      <c r="N625" s="427">
        <v>255</v>
      </c>
      <c r="O625" s="426">
        <v>210</v>
      </c>
      <c r="P625" s="426">
        <v>0</v>
      </c>
      <c r="Q625" s="427">
        <v>210</v>
      </c>
      <c r="R625" s="426">
        <v>0</v>
      </c>
      <c r="S625" s="426">
        <v>0</v>
      </c>
      <c r="T625" s="428">
        <v>0</v>
      </c>
      <c r="U625" s="426">
        <v>1</v>
      </c>
      <c r="V625" s="426">
        <v>15</v>
      </c>
      <c r="W625" s="428">
        <v>15</v>
      </c>
      <c r="X625" s="426">
        <v>1</v>
      </c>
      <c r="Y625" s="426">
        <v>15</v>
      </c>
      <c r="Z625" s="428">
        <v>0</v>
      </c>
      <c r="AA625" s="426">
        <v>0</v>
      </c>
      <c r="AB625" s="426">
        <v>0</v>
      </c>
      <c r="AC625" s="428">
        <v>0</v>
      </c>
      <c r="AD625" s="426">
        <v>0</v>
      </c>
      <c r="AE625" s="426">
        <v>0</v>
      </c>
      <c r="AF625" s="428">
        <v>0</v>
      </c>
      <c r="AG625" s="426">
        <v>0</v>
      </c>
    </row>
    <row r="626" spans="2:33" x14ac:dyDescent="0.35">
      <c r="B626" s="424">
        <v>52661</v>
      </c>
      <c r="C626" s="424" t="s">
        <v>823</v>
      </c>
      <c r="D626" s="426">
        <v>1</v>
      </c>
      <c r="E626" s="426">
        <v>1</v>
      </c>
      <c r="F626" s="426">
        <v>0</v>
      </c>
      <c r="G626" s="427">
        <v>1</v>
      </c>
      <c r="H626" s="426">
        <v>1</v>
      </c>
      <c r="I626" s="426">
        <v>0</v>
      </c>
      <c r="J626" s="427">
        <v>1</v>
      </c>
      <c r="K626" s="426">
        <v>15</v>
      </c>
      <c r="L626" s="426">
        <v>15</v>
      </c>
      <c r="M626" s="426">
        <v>0</v>
      </c>
      <c r="N626" s="427">
        <v>15</v>
      </c>
      <c r="O626" s="426">
        <v>15</v>
      </c>
      <c r="P626" s="426">
        <v>0</v>
      </c>
      <c r="Q626" s="427">
        <v>15</v>
      </c>
      <c r="R626" s="426">
        <v>0</v>
      </c>
      <c r="S626" s="426">
        <v>0</v>
      </c>
      <c r="T626" s="428">
        <v>0</v>
      </c>
      <c r="U626" s="426">
        <v>0</v>
      </c>
      <c r="V626" s="426">
        <v>0</v>
      </c>
      <c r="W626" s="428">
        <v>0</v>
      </c>
      <c r="X626" s="426">
        <v>0</v>
      </c>
      <c r="Y626" s="426">
        <v>0</v>
      </c>
      <c r="Z626" s="428">
        <v>0</v>
      </c>
      <c r="AA626" s="426">
        <v>0</v>
      </c>
      <c r="AB626" s="426">
        <v>0</v>
      </c>
      <c r="AC626" s="428">
        <v>0</v>
      </c>
      <c r="AD626" s="426">
        <v>0</v>
      </c>
      <c r="AE626" s="426">
        <v>0</v>
      </c>
      <c r="AF626" s="428">
        <v>0</v>
      </c>
      <c r="AG626" s="426">
        <v>0</v>
      </c>
    </row>
    <row r="627" spans="2:33" x14ac:dyDescent="0.35">
      <c r="B627" s="424">
        <v>52680</v>
      </c>
      <c r="C627" s="424" t="s">
        <v>1229</v>
      </c>
      <c r="D627" s="426">
        <v>0</v>
      </c>
      <c r="E627" s="426">
        <v>1</v>
      </c>
      <c r="F627" s="426">
        <v>0</v>
      </c>
      <c r="G627" s="427">
        <v>1</v>
      </c>
      <c r="H627" s="426">
        <v>0</v>
      </c>
      <c r="I627" s="426">
        <v>0</v>
      </c>
      <c r="J627" s="427">
        <v>0</v>
      </c>
      <c r="K627" s="426">
        <v>0</v>
      </c>
      <c r="L627" s="426">
        <v>15</v>
      </c>
      <c r="M627" s="426">
        <v>0</v>
      </c>
      <c r="N627" s="427">
        <v>15</v>
      </c>
      <c r="O627" s="426">
        <v>0</v>
      </c>
      <c r="P627" s="426">
        <v>0</v>
      </c>
      <c r="Q627" s="427">
        <v>0</v>
      </c>
      <c r="R627" s="426">
        <v>0</v>
      </c>
      <c r="S627" s="426">
        <v>0</v>
      </c>
      <c r="T627" s="428">
        <v>0</v>
      </c>
      <c r="U627" s="426">
        <v>0</v>
      </c>
      <c r="V627" s="426">
        <v>0</v>
      </c>
      <c r="W627" s="428">
        <v>0</v>
      </c>
      <c r="X627" s="426">
        <v>0</v>
      </c>
      <c r="Y627" s="426">
        <v>0</v>
      </c>
      <c r="Z627" s="428">
        <v>0</v>
      </c>
      <c r="AA627" s="426">
        <v>0</v>
      </c>
      <c r="AB627" s="426">
        <v>0</v>
      </c>
      <c r="AC627" s="428">
        <v>0</v>
      </c>
      <c r="AD627" s="426">
        <v>0</v>
      </c>
      <c r="AE627" s="426">
        <v>0</v>
      </c>
      <c r="AF627" s="428">
        <v>0</v>
      </c>
      <c r="AG627" s="426">
        <v>0</v>
      </c>
    </row>
    <row r="628" spans="2:33" x14ac:dyDescent="0.35">
      <c r="B628" s="424">
        <v>52681</v>
      </c>
      <c r="C628" s="424" t="s">
        <v>824</v>
      </c>
      <c r="D628" s="426">
        <v>2</v>
      </c>
      <c r="E628" s="426">
        <v>0</v>
      </c>
      <c r="F628" s="426">
        <v>0</v>
      </c>
      <c r="G628" s="427">
        <v>0</v>
      </c>
      <c r="H628" s="426">
        <v>0</v>
      </c>
      <c r="I628" s="426">
        <v>0</v>
      </c>
      <c r="J628" s="427">
        <v>0</v>
      </c>
      <c r="K628" s="426">
        <v>30</v>
      </c>
      <c r="L628" s="426">
        <v>0</v>
      </c>
      <c r="M628" s="426">
        <v>0</v>
      </c>
      <c r="N628" s="427">
        <v>0</v>
      </c>
      <c r="O628" s="426">
        <v>0</v>
      </c>
      <c r="P628" s="426">
        <v>0</v>
      </c>
      <c r="Q628" s="427">
        <v>0</v>
      </c>
      <c r="R628" s="426">
        <v>0</v>
      </c>
      <c r="S628" s="426">
        <v>0</v>
      </c>
      <c r="T628" s="428">
        <v>0</v>
      </c>
      <c r="U628" s="426">
        <v>0</v>
      </c>
      <c r="V628" s="426">
        <v>0</v>
      </c>
      <c r="W628" s="428">
        <v>0</v>
      </c>
      <c r="X628" s="426">
        <v>0</v>
      </c>
      <c r="Y628" s="426">
        <v>0</v>
      </c>
      <c r="Z628" s="428">
        <v>0</v>
      </c>
      <c r="AA628" s="426">
        <v>0</v>
      </c>
      <c r="AB628" s="426">
        <v>0</v>
      </c>
      <c r="AC628" s="428">
        <v>0</v>
      </c>
      <c r="AD628" s="426">
        <v>0</v>
      </c>
      <c r="AE628" s="426">
        <v>0</v>
      </c>
      <c r="AF628" s="428">
        <v>0</v>
      </c>
      <c r="AG628" s="426">
        <v>0</v>
      </c>
    </row>
    <row r="629" spans="2:33" x14ac:dyDescent="0.35">
      <c r="B629" s="424">
        <v>52682</v>
      </c>
      <c r="C629" s="424" t="s">
        <v>807</v>
      </c>
      <c r="D629" s="426">
        <v>7</v>
      </c>
      <c r="E629" s="426">
        <v>31</v>
      </c>
      <c r="F629" s="426">
        <v>0</v>
      </c>
      <c r="G629" s="427">
        <v>31</v>
      </c>
      <c r="H629" s="426">
        <v>15</v>
      </c>
      <c r="I629" s="426">
        <v>0</v>
      </c>
      <c r="J629" s="427">
        <v>15</v>
      </c>
      <c r="K629" s="426">
        <v>105</v>
      </c>
      <c r="L629" s="426">
        <v>434.94</v>
      </c>
      <c r="M629" s="426">
        <v>0</v>
      </c>
      <c r="N629" s="427">
        <v>434.94</v>
      </c>
      <c r="O629" s="426">
        <v>225</v>
      </c>
      <c r="P629" s="426">
        <v>0</v>
      </c>
      <c r="Q629" s="427">
        <v>225</v>
      </c>
      <c r="R629" s="426">
        <v>1</v>
      </c>
      <c r="S629" s="426">
        <v>15</v>
      </c>
      <c r="T629" s="428">
        <v>15</v>
      </c>
      <c r="U629" s="426">
        <v>3</v>
      </c>
      <c r="V629" s="426">
        <v>45</v>
      </c>
      <c r="W629" s="428">
        <v>30</v>
      </c>
      <c r="X629" s="426">
        <v>6</v>
      </c>
      <c r="Y629" s="426">
        <v>90</v>
      </c>
      <c r="Z629" s="428">
        <v>60</v>
      </c>
      <c r="AA629" s="426">
        <v>2</v>
      </c>
      <c r="AB629" s="426">
        <v>30</v>
      </c>
      <c r="AC629" s="428">
        <v>15</v>
      </c>
      <c r="AD629" s="426">
        <v>2</v>
      </c>
      <c r="AE629" s="426">
        <v>30</v>
      </c>
      <c r="AF629" s="428">
        <v>15</v>
      </c>
      <c r="AG629" s="426">
        <v>0</v>
      </c>
    </row>
    <row r="630" spans="2:33" x14ac:dyDescent="0.35">
      <c r="B630" s="424">
        <v>52688</v>
      </c>
      <c r="C630" s="424" t="s">
        <v>808</v>
      </c>
      <c r="D630" s="426">
        <v>3</v>
      </c>
      <c r="E630" s="426">
        <v>22</v>
      </c>
      <c r="F630" s="426">
        <v>0</v>
      </c>
      <c r="G630" s="427">
        <v>22</v>
      </c>
      <c r="H630" s="426">
        <v>13</v>
      </c>
      <c r="I630" s="426">
        <v>0</v>
      </c>
      <c r="J630" s="427">
        <v>13</v>
      </c>
      <c r="K630" s="426">
        <v>45</v>
      </c>
      <c r="L630" s="426">
        <v>312</v>
      </c>
      <c r="M630" s="426">
        <v>0</v>
      </c>
      <c r="N630" s="427">
        <v>312</v>
      </c>
      <c r="O630" s="426">
        <v>142</v>
      </c>
      <c r="P630" s="426">
        <v>0</v>
      </c>
      <c r="Q630" s="427">
        <v>142</v>
      </c>
      <c r="R630" s="426">
        <v>1</v>
      </c>
      <c r="S630" s="426">
        <v>15</v>
      </c>
      <c r="T630" s="428">
        <v>11</v>
      </c>
      <c r="U630" s="426">
        <v>0</v>
      </c>
      <c r="V630" s="426">
        <v>0</v>
      </c>
      <c r="W630" s="428">
        <v>0</v>
      </c>
      <c r="X630" s="426">
        <v>3</v>
      </c>
      <c r="Y630" s="426">
        <v>45</v>
      </c>
      <c r="Z630" s="428">
        <v>15</v>
      </c>
      <c r="AA630" s="426">
        <v>0</v>
      </c>
      <c r="AB630" s="426">
        <v>0</v>
      </c>
      <c r="AC630" s="428">
        <v>0</v>
      </c>
      <c r="AD630" s="426">
        <v>0</v>
      </c>
      <c r="AE630" s="426">
        <v>0</v>
      </c>
      <c r="AF630" s="428">
        <v>0</v>
      </c>
      <c r="AG630" s="426">
        <v>1</v>
      </c>
    </row>
    <row r="631" spans="2:33" x14ac:dyDescent="0.35">
      <c r="B631" s="424">
        <v>52705</v>
      </c>
      <c r="C631" s="424" t="s">
        <v>1231</v>
      </c>
      <c r="D631" s="426">
        <v>16</v>
      </c>
      <c r="E631" s="426">
        <v>40</v>
      </c>
      <c r="F631" s="426">
        <v>0</v>
      </c>
      <c r="G631" s="427">
        <v>40</v>
      </c>
      <c r="H631" s="426">
        <v>18</v>
      </c>
      <c r="I631" s="426">
        <v>0</v>
      </c>
      <c r="J631" s="427">
        <v>18</v>
      </c>
      <c r="K631" s="426">
        <v>240</v>
      </c>
      <c r="L631" s="426">
        <v>592</v>
      </c>
      <c r="M631" s="426">
        <v>0</v>
      </c>
      <c r="N631" s="427">
        <v>592</v>
      </c>
      <c r="O631" s="426">
        <v>255.16</v>
      </c>
      <c r="P631" s="426">
        <v>0</v>
      </c>
      <c r="Q631" s="427">
        <v>255.16</v>
      </c>
      <c r="R631" s="426">
        <v>6</v>
      </c>
      <c r="S631" s="426">
        <v>90</v>
      </c>
      <c r="T631" s="428">
        <v>10.16</v>
      </c>
      <c r="U631" s="426">
        <v>4</v>
      </c>
      <c r="V631" s="426">
        <v>60</v>
      </c>
      <c r="W631" s="428">
        <v>0</v>
      </c>
      <c r="X631" s="426">
        <v>6</v>
      </c>
      <c r="Y631" s="426">
        <v>90</v>
      </c>
      <c r="Z631" s="428">
        <v>60</v>
      </c>
      <c r="AA631" s="426">
        <v>8</v>
      </c>
      <c r="AB631" s="426">
        <v>120</v>
      </c>
      <c r="AC631" s="428">
        <v>45</v>
      </c>
      <c r="AD631" s="426">
        <v>8</v>
      </c>
      <c r="AE631" s="426">
        <v>120</v>
      </c>
      <c r="AF631" s="428">
        <v>45</v>
      </c>
      <c r="AG631" s="426">
        <v>1</v>
      </c>
    </row>
    <row r="632" spans="2:33" x14ac:dyDescent="0.35">
      <c r="B632" s="424">
        <v>52709</v>
      </c>
      <c r="C632" s="424" t="s">
        <v>826</v>
      </c>
      <c r="D632" s="426">
        <v>10</v>
      </c>
      <c r="E632" s="426">
        <v>19</v>
      </c>
      <c r="F632" s="426">
        <v>0</v>
      </c>
      <c r="G632" s="427">
        <v>19</v>
      </c>
      <c r="H632" s="426">
        <v>7</v>
      </c>
      <c r="I632" s="426">
        <v>0</v>
      </c>
      <c r="J632" s="427">
        <v>7</v>
      </c>
      <c r="K632" s="426">
        <v>150</v>
      </c>
      <c r="L632" s="426">
        <v>285</v>
      </c>
      <c r="M632" s="426">
        <v>0</v>
      </c>
      <c r="N632" s="427">
        <v>285</v>
      </c>
      <c r="O632" s="426">
        <v>105</v>
      </c>
      <c r="P632" s="426">
        <v>0</v>
      </c>
      <c r="Q632" s="427">
        <v>105</v>
      </c>
      <c r="R632" s="426">
        <v>6</v>
      </c>
      <c r="S632" s="426">
        <v>90</v>
      </c>
      <c r="T632" s="428">
        <v>0</v>
      </c>
      <c r="U632" s="426">
        <v>1</v>
      </c>
      <c r="V632" s="426">
        <v>15</v>
      </c>
      <c r="W632" s="428">
        <v>15</v>
      </c>
      <c r="X632" s="426">
        <v>5</v>
      </c>
      <c r="Y632" s="426">
        <v>75</v>
      </c>
      <c r="Z632" s="428">
        <v>15</v>
      </c>
      <c r="AA632" s="426">
        <v>7</v>
      </c>
      <c r="AB632" s="426">
        <v>105</v>
      </c>
      <c r="AC632" s="428">
        <v>0</v>
      </c>
      <c r="AD632" s="426">
        <v>6</v>
      </c>
      <c r="AE632" s="426">
        <v>90</v>
      </c>
      <c r="AF632" s="428">
        <v>0</v>
      </c>
      <c r="AG632" s="426">
        <v>3</v>
      </c>
    </row>
    <row r="633" spans="2:33" x14ac:dyDescent="0.35">
      <c r="B633" s="424">
        <v>52713</v>
      </c>
      <c r="C633" s="424" t="s">
        <v>827</v>
      </c>
      <c r="D633" s="426">
        <v>3</v>
      </c>
      <c r="E633" s="426">
        <v>11</v>
      </c>
      <c r="F633" s="426">
        <v>0</v>
      </c>
      <c r="G633" s="427">
        <v>11</v>
      </c>
      <c r="H633" s="426">
        <v>7</v>
      </c>
      <c r="I633" s="426">
        <v>0</v>
      </c>
      <c r="J633" s="427">
        <v>7</v>
      </c>
      <c r="K633" s="426">
        <v>40.82</v>
      </c>
      <c r="L633" s="426">
        <v>163.5</v>
      </c>
      <c r="M633" s="426">
        <v>0</v>
      </c>
      <c r="N633" s="427">
        <v>163.5</v>
      </c>
      <c r="O633" s="426">
        <v>98.48</v>
      </c>
      <c r="P633" s="426">
        <v>0</v>
      </c>
      <c r="Q633" s="427">
        <v>98.48</v>
      </c>
      <c r="R633" s="426">
        <v>0</v>
      </c>
      <c r="S633" s="426">
        <v>0</v>
      </c>
      <c r="T633" s="428">
        <v>0</v>
      </c>
      <c r="U633" s="426">
        <v>0</v>
      </c>
      <c r="V633" s="426">
        <v>0</v>
      </c>
      <c r="W633" s="428">
        <v>0</v>
      </c>
      <c r="X633" s="426">
        <v>0</v>
      </c>
      <c r="Y633" s="426">
        <v>0</v>
      </c>
      <c r="Z633" s="428">
        <v>0</v>
      </c>
      <c r="AA633" s="426">
        <v>0</v>
      </c>
      <c r="AB633" s="426">
        <v>0</v>
      </c>
      <c r="AC633" s="428">
        <v>0</v>
      </c>
      <c r="AD633" s="426">
        <v>0</v>
      </c>
      <c r="AE633" s="426">
        <v>0</v>
      </c>
      <c r="AF633" s="428">
        <v>0</v>
      </c>
      <c r="AG633" s="426">
        <v>0</v>
      </c>
    </row>
    <row r="634" spans="2:33" x14ac:dyDescent="0.35">
      <c r="B634" s="424">
        <v>52716</v>
      </c>
      <c r="C634" s="424" t="s">
        <v>828</v>
      </c>
      <c r="D634" s="426">
        <v>0</v>
      </c>
      <c r="E634" s="426">
        <v>2</v>
      </c>
      <c r="F634" s="426">
        <v>0</v>
      </c>
      <c r="G634" s="427">
        <v>2</v>
      </c>
      <c r="H634" s="426">
        <v>2</v>
      </c>
      <c r="I634" s="426">
        <v>0</v>
      </c>
      <c r="J634" s="427">
        <v>2</v>
      </c>
      <c r="K634" s="426">
        <v>0</v>
      </c>
      <c r="L634" s="426">
        <v>30</v>
      </c>
      <c r="M634" s="426">
        <v>0</v>
      </c>
      <c r="N634" s="427">
        <v>30</v>
      </c>
      <c r="O634" s="426">
        <v>30</v>
      </c>
      <c r="P634" s="426">
        <v>0</v>
      </c>
      <c r="Q634" s="427">
        <v>30</v>
      </c>
      <c r="R634" s="426">
        <v>0</v>
      </c>
      <c r="S634" s="426">
        <v>0</v>
      </c>
      <c r="T634" s="428">
        <v>0</v>
      </c>
      <c r="U634" s="426">
        <v>0</v>
      </c>
      <c r="V634" s="426">
        <v>0</v>
      </c>
      <c r="W634" s="428">
        <v>0</v>
      </c>
      <c r="X634" s="426">
        <v>0</v>
      </c>
      <c r="Y634" s="426">
        <v>0</v>
      </c>
      <c r="Z634" s="428">
        <v>0</v>
      </c>
      <c r="AA634" s="426">
        <v>0</v>
      </c>
      <c r="AB634" s="426">
        <v>0</v>
      </c>
      <c r="AC634" s="428">
        <v>0</v>
      </c>
      <c r="AD634" s="426">
        <v>0</v>
      </c>
      <c r="AE634" s="426">
        <v>0</v>
      </c>
      <c r="AF634" s="428">
        <v>0</v>
      </c>
      <c r="AG634" s="426">
        <v>0</v>
      </c>
    </row>
    <row r="635" spans="2:33" x14ac:dyDescent="0.35">
      <c r="B635" s="424">
        <v>52723</v>
      </c>
      <c r="C635" s="424" t="s">
        <v>1232</v>
      </c>
      <c r="D635" s="426">
        <v>5</v>
      </c>
      <c r="E635" s="426">
        <v>8</v>
      </c>
      <c r="F635" s="426">
        <v>0</v>
      </c>
      <c r="G635" s="427">
        <v>8</v>
      </c>
      <c r="H635" s="426">
        <v>1</v>
      </c>
      <c r="I635" s="426">
        <v>0</v>
      </c>
      <c r="J635" s="427">
        <v>1</v>
      </c>
      <c r="K635" s="426">
        <v>75</v>
      </c>
      <c r="L635" s="426">
        <v>120</v>
      </c>
      <c r="M635" s="426">
        <v>0</v>
      </c>
      <c r="N635" s="427">
        <v>120</v>
      </c>
      <c r="O635" s="426">
        <v>15</v>
      </c>
      <c r="P635" s="426">
        <v>0</v>
      </c>
      <c r="Q635" s="427">
        <v>15</v>
      </c>
      <c r="R635" s="426">
        <v>0</v>
      </c>
      <c r="S635" s="426">
        <v>0</v>
      </c>
      <c r="T635" s="428">
        <v>0</v>
      </c>
      <c r="U635" s="426">
        <v>1</v>
      </c>
      <c r="V635" s="426">
        <v>15</v>
      </c>
      <c r="W635" s="428">
        <v>0</v>
      </c>
      <c r="X635" s="426">
        <v>5</v>
      </c>
      <c r="Y635" s="426">
        <v>75</v>
      </c>
      <c r="Z635" s="428">
        <v>0</v>
      </c>
      <c r="AA635" s="426">
        <v>2</v>
      </c>
      <c r="AB635" s="426">
        <v>30</v>
      </c>
      <c r="AC635" s="428">
        <v>0</v>
      </c>
      <c r="AD635" s="426">
        <v>0</v>
      </c>
      <c r="AE635" s="426">
        <v>0</v>
      </c>
      <c r="AF635" s="428">
        <v>0</v>
      </c>
      <c r="AG635" s="426">
        <v>0</v>
      </c>
    </row>
    <row r="636" spans="2:33" x14ac:dyDescent="0.35">
      <c r="B636" s="424">
        <v>52738</v>
      </c>
      <c r="C636" s="424" t="s">
        <v>829</v>
      </c>
      <c r="D636" s="426">
        <v>0</v>
      </c>
      <c r="E636" s="426">
        <v>2</v>
      </c>
      <c r="F636" s="426">
        <v>0</v>
      </c>
      <c r="G636" s="427">
        <v>2</v>
      </c>
      <c r="H636" s="426">
        <v>1</v>
      </c>
      <c r="I636" s="426">
        <v>0</v>
      </c>
      <c r="J636" s="427">
        <v>1</v>
      </c>
      <c r="K636" s="426">
        <v>0</v>
      </c>
      <c r="L636" s="426">
        <v>30</v>
      </c>
      <c r="M636" s="426">
        <v>0</v>
      </c>
      <c r="N636" s="427">
        <v>30</v>
      </c>
      <c r="O636" s="426">
        <v>15</v>
      </c>
      <c r="P636" s="426">
        <v>0</v>
      </c>
      <c r="Q636" s="427">
        <v>15</v>
      </c>
      <c r="R636" s="426">
        <v>1</v>
      </c>
      <c r="S636" s="426">
        <v>15</v>
      </c>
      <c r="T636" s="428">
        <v>15</v>
      </c>
      <c r="U636" s="426">
        <v>0</v>
      </c>
      <c r="V636" s="426">
        <v>0</v>
      </c>
      <c r="W636" s="428">
        <v>0</v>
      </c>
      <c r="X636" s="426">
        <v>0</v>
      </c>
      <c r="Y636" s="426">
        <v>0</v>
      </c>
      <c r="Z636" s="428">
        <v>0</v>
      </c>
      <c r="AA636" s="426">
        <v>0</v>
      </c>
      <c r="AB636" s="426">
        <v>0</v>
      </c>
      <c r="AC636" s="428">
        <v>0</v>
      </c>
      <c r="AD636" s="426">
        <v>0</v>
      </c>
      <c r="AE636" s="426">
        <v>0</v>
      </c>
      <c r="AF636" s="428">
        <v>0</v>
      </c>
      <c r="AG636" s="426">
        <v>0</v>
      </c>
    </row>
    <row r="637" spans="2:33" x14ac:dyDescent="0.35">
      <c r="B637" s="424">
        <v>52742</v>
      </c>
      <c r="C637" s="424" t="s">
        <v>1233</v>
      </c>
      <c r="D637" s="426">
        <v>10</v>
      </c>
      <c r="E637" s="426">
        <v>16</v>
      </c>
      <c r="F637" s="426">
        <v>0</v>
      </c>
      <c r="G637" s="427">
        <v>16</v>
      </c>
      <c r="H637" s="426">
        <v>3</v>
      </c>
      <c r="I637" s="426">
        <v>0</v>
      </c>
      <c r="J637" s="427">
        <v>3</v>
      </c>
      <c r="K637" s="426">
        <v>150</v>
      </c>
      <c r="L637" s="426">
        <v>240</v>
      </c>
      <c r="M637" s="426">
        <v>0</v>
      </c>
      <c r="N637" s="427">
        <v>240</v>
      </c>
      <c r="O637" s="426">
        <v>45</v>
      </c>
      <c r="P637" s="426">
        <v>0</v>
      </c>
      <c r="Q637" s="427">
        <v>45</v>
      </c>
      <c r="R637" s="426">
        <v>2</v>
      </c>
      <c r="S637" s="426">
        <v>30</v>
      </c>
      <c r="T637" s="428">
        <v>15</v>
      </c>
      <c r="U637" s="426">
        <v>7</v>
      </c>
      <c r="V637" s="426">
        <v>105</v>
      </c>
      <c r="W637" s="428">
        <v>15</v>
      </c>
      <c r="X637" s="426">
        <v>2</v>
      </c>
      <c r="Y637" s="426">
        <v>30</v>
      </c>
      <c r="Z637" s="428">
        <v>15</v>
      </c>
      <c r="AA637" s="426">
        <v>1</v>
      </c>
      <c r="AB637" s="426">
        <v>15</v>
      </c>
      <c r="AC637" s="428">
        <v>0</v>
      </c>
      <c r="AD637" s="426">
        <v>0</v>
      </c>
      <c r="AE637" s="426">
        <v>0</v>
      </c>
      <c r="AF637" s="428">
        <v>0</v>
      </c>
      <c r="AG637" s="426">
        <v>0</v>
      </c>
    </row>
    <row r="638" spans="2:33" x14ac:dyDescent="0.35">
      <c r="B638" s="424">
        <v>52745</v>
      </c>
      <c r="C638" s="424" t="s">
        <v>830</v>
      </c>
      <c r="D638" s="426">
        <v>23</v>
      </c>
      <c r="E638" s="426">
        <v>30</v>
      </c>
      <c r="F638" s="426">
        <v>0</v>
      </c>
      <c r="G638" s="427">
        <v>30</v>
      </c>
      <c r="H638" s="426">
        <v>6</v>
      </c>
      <c r="I638" s="426">
        <v>0</v>
      </c>
      <c r="J638" s="427">
        <v>6</v>
      </c>
      <c r="K638" s="426">
        <v>345</v>
      </c>
      <c r="L638" s="426">
        <v>450</v>
      </c>
      <c r="M638" s="426">
        <v>0</v>
      </c>
      <c r="N638" s="427">
        <v>450</v>
      </c>
      <c r="O638" s="426">
        <v>90</v>
      </c>
      <c r="P638" s="426">
        <v>0</v>
      </c>
      <c r="Q638" s="427">
        <v>90</v>
      </c>
      <c r="R638" s="426">
        <v>1</v>
      </c>
      <c r="S638" s="426">
        <v>15</v>
      </c>
      <c r="T638" s="428">
        <v>15</v>
      </c>
      <c r="U638" s="426">
        <v>4</v>
      </c>
      <c r="V638" s="426">
        <v>60</v>
      </c>
      <c r="W638" s="428">
        <v>15</v>
      </c>
      <c r="X638" s="426">
        <v>24</v>
      </c>
      <c r="Y638" s="426">
        <v>360</v>
      </c>
      <c r="Z638" s="428">
        <v>60</v>
      </c>
      <c r="AA638" s="426">
        <v>3</v>
      </c>
      <c r="AB638" s="426">
        <v>45</v>
      </c>
      <c r="AC638" s="428">
        <v>0</v>
      </c>
      <c r="AD638" s="426">
        <v>0</v>
      </c>
      <c r="AE638" s="426">
        <v>0</v>
      </c>
      <c r="AF638" s="428">
        <v>0</v>
      </c>
      <c r="AG638" s="426">
        <v>0</v>
      </c>
    </row>
    <row r="639" spans="2:33" x14ac:dyDescent="0.35">
      <c r="B639" s="424">
        <v>52747</v>
      </c>
      <c r="C639" s="424" t="s">
        <v>543</v>
      </c>
      <c r="D639" s="426">
        <v>14</v>
      </c>
      <c r="E639" s="426">
        <v>17</v>
      </c>
      <c r="F639" s="426">
        <v>0</v>
      </c>
      <c r="G639" s="427">
        <v>17</v>
      </c>
      <c r="H639" s="426">
        <v>1</v>
      </c>
      <c r="I639" s="426">
        <v>0</v>
      </c>
      <c r="J639" s="427">
        <v>1</v>
      </c>
      <c r="K639" s="426">
        <v>210</v>
      </c>
      <c r="L639" s="426">
        <v>255</v>
      </c>
      <c r="M639" s="426">
        <v>0</v>
      </c>
      <c r="N639" s="427">
        <v>255</v>
      </c>
      <c r="O639" s="426">
        <v>15</v>
      </c>
      <c r="P639" s="426">
        <v>0</v>
      </c>
      <c r="Q639" s="427">
        <v>15</v>
      </c>
      <c r="R639" s="426">
        <v>3</v>
      </c>
      <c r="S639" s="426">
        <v>45</v>
      </c>
      <c r="T639" s="428">
        <v>0</v>
      </c>
      <c r="U639" s="426">
        <v>5</v>
      </c>
      <c r="V639" s="426">
        <v>75</v>
      </c>
      <c r="W639" s="428">
        <v>0</v>
      </c>
      <c r="X639" s="426">
        <v>7</v>
      </c>
      <c r="Y639" s="426">
        <v>105</v>
      </c>
      <c r="Z639" s="428">
        <v>15</v>
      </c>
      <c r="AA639" s="426">
        <v>0</v>
      </c>
      <c r="AB639" s="426">
        <v>0</v>
      </c>
      <c r="AC639" s="428">
        <v>0</v>
      </c>
      <c r="AD639" s="426">
        <v>0</v>
      </c>
      <c r="AE639" s="426">
        <v>0</v>
      </c>
      <c r="AF639" s="428">
        <v>0</v>
      </c>
      <c r="AG639" s="426">
        <v>0</v>
      </c>
    </row>
    <row r="640" spans="2:33" x14ac:dyDescent="0.35">
      <c r="B640" s="424">
        <v>52751</v>
      </c>
      <c r="C640" s="424" t="s">
        <v>1234</v>
      </c>
      <c r="D640" s="426">
        <v>12</v>
      </c>
      <c r="E640" s="426">
        <v>12</v>
      </c>
      <c r="F640" s="426">
        <v>0</v>
      </c>
      <c r="G640" s="427">
        <v>12</v>
      </c>
      <c r="H640" s="426">
        <v>6</v>
      </c>
      <c r="I640" s="426">
        <v>0</v>
      </c>
      <c r="J640" s="427">
        <v>6</v>
      </c>
      <c r="K640" s="426">
        <v>180</v>
      </c>
      <c r="L640" s="426">
        <v>180</v>
      </c>
      <c r="M640" s="426">
        <v>0</v>
      </c>
      <c r="N640" s="427">
        <v>180</v>
      </c>
      <c r="O640" s="426">
        <v>90</v>
      </c>
      <c r="P640" s="426">
        <v>0</v>
      </c>
      <c r="Q640" s="427">
        <v>90</v>
      </c>
      <c r="R640" s="426">
        <v>0</v>
      </c>
      <c r="S640" s="426">
        <v>0</v>
      </c>
      <c r="T640" s="428">
        <v>0</v>
      </c>
      <c r="U640" s="426">
        <v>6</v>
      </c>
      <c r="V640" s="426">
        <v>90</v>
      </c>
      <c r="W640" s="428">
        <v>60</v>
      </c>
      <c r="X640" s="426">
        <v>1</v>
      </c>
      <c r="Y640" s="426">
        <v>15</v>
      </c>
      <c r="Z640" s="428">
        <v>0</v>
      </c>
      <c r="AA640" s="426">
        <v>1</v>
      </c>
      <c r="AB640" s="426">
        <v>15</v>
      </c>
      <c r="AC640" s="428">
        <v>0</v>
      </c>
      <c r="AD640" s="426">
        <v>0</v>
      </c>
      <c r="AE640" s="426">
        <v>0</v>
      </c>
      <c r="AF640" s="428">
        <v>0</v>
      </c>
      <c r="AG640" s="426">
        <v>0</v>
      </c>
    </row>
    <row r="641" spans="2:33" x14ac:dyDescent="0.35">
      <c r="B641" s="424">
        <v>52752</v>
      </c>
      <c r="C641" s="424" t="s">
        <v>1235</v>
      </c>
      <c r="D641" s="426">
        <v>4</v>
      </c>
      <c r="E641" s="426">
        <v>3</v>
      </c>
      <c r="F641" s="426">
        <v>0</v>
      </c>
      <c r="G641" s="427">
        <v>3</v>
      </c>
      <c r="H641" s="426">
        <v>0</v>
      </c>
      <c r="I641" s="426">
        <v>0</v>
      </c>
      <c r="J641" s="427">
        <v>0</v>
      </c>
      <c r="K641" s="426">
        <v>60</v>
      </c>
      <c r="L641" s="426">
        <v>45</v>
      </c>
      <c r="M641" s="426">
        <v>0</v>
      </c>
      <c r="N641" s="427">
        <v>45</v>
      </c>
      <c r="O641" s="426">
        <v>0</v>
      </c>
      <c r="P641" s="426">
        <v>0</v>
      </c>
      <c r="Q641" s="427">
        <v>0</v>
      </c>
      <c r="R641" s="426">
        <v>0</v>
      </c>
      <c r="S641" s="426">
        <v>0</v>
      </c>
      <c r="T641" s="428">
        <v>0</v>
      </c>
      <c r="U641" s="426">
        <v>0</v>
      </c>
      <c r="V641" s="426">
        <v>0</v>
      </c>
      <c r="W641" s="428">
        <v>0</v>
      </c>
      <c r="X641" s="426">
        <v>3</v>
      </c>
      <c r="Y641" s="426">
        <v>45</v>
      </c>
      <c r="Z641" s="428">
        <v>0</v>
      </c>
      <c r="AA641" s="426">
        <v>2</v>
      </c>
      <c r="AB641" s="426">
        <v>30</v>
      </c>
      <c r="AC641" s="428">
        <v>0</v>
      </c>
      <c r="AD641" s="426">
        <v>0</v>
      </c>
      <c r="AE641" s="426">
        <v>0</v>
      </c>
      <c r="AF641" s="428">
        <v>0</v>
      </c>
      <c r="AG641" s="426">
        <v>0</v>
      </c>
    </row>
    <row r="642" spans="2:33" x14ac:dyDescent="0.35">
      <c r="B642" s="424">
        <v>52763</v>
      </c>
      <c r="C642" s="424" t="s">
        <v>1236</v>
      </c>
      <c r="D642" s="426">
        <v>8</v>
      </c>
      <c r="E642" s="426">
        <v>6</v>
      </c>
      <c r="F642" s="426">
        <v>0</v>
      </c>
      <c r="G642" s="427">
        <v>6</v>
      </c>
      <c r="H642" s="426">
        <v>4</v>
      </c>
      <c r="I642" s="426">
        <v>0</v>
      </c>
      <c r="J642" s="427">
        <v>4</v>
      </c>
      <c r="K642" s="426">
        <v>120</v>
      </c>
      <c r="L642" s="426">
        <v>90</v>
      </c>
      <c r="M642" s="426">
        <v>0</v>
      </c>
      <c r="N642" s="427">
        <v>90</v>
      </c>
      <c r="O642" s="426">
        <v>60</v>
      </c>
      <c r="P642" s="426">
        <v>0</v>
      </c>
      <c r="Q642" s="427">
        <v>60</v>
      </c>
      <c r="R642" s="426">
        <v>2</v>
      </c>
      <c r="S642" s="426">
        <v>30</v>
      </c>
      <c r="T642" s="428">
        <v>15</v>
      </c>
      <c r="U642" s="426">
        <v>1</v>
      </c>
      <c r="V642" s="426">
        <v>15</v>
      </c>
      <c r="W642" s="428">
        <v>15</v>
      </c>
      <c r="X642" s="426">
        <v>0</v>
      </c>
      <c r="Y642" s="426">
        <v>0</v>
      </c>
      <c r="Z642" s="428">
        <v>0</v>
      </c>
      <c r="AA642" s="426">
        <v>0</v>
      </c>
      <c r="AB642" s="426">
        <v>0</v>
      </c>
      <c r="AC642" s="428">
        <v>0</v>
      </c>
      <c r="AD642" s="426">
        <v>0</v>
      </c>
      <c r="AE642" s="426">
        <v>0</v>
      </c>
      <c r="AF642" s="428">
        <v>0</v>
      </c>
      <c r="AG642" s="426">
        <v>0</v>
      </c>
    </row>
    <row r="643" spans="2:33" x14ac:dyDescent="0.35">
      <c r="B643" s="424">
        <v>52775</v>
      </c>
      <c r="C643" s="424" t="s">
        <v>1237</v>
      </c>
      <c r="D643" s="426">
        <v>7</v>
      </c>
      <c r="E643" s="426">
        <v>33</v>
      </c>
      <c r="F643" s="426">
        <v>0</v>
      </c>
      <c r="G643" s="427">
        <v>33</v>
      </c>
      <c r="H643" s="426">
        <v>4</v>
      </c>
      <c r="I643" s="426">
        <v>0</v>
      </c>
      <c r="J643" s="427">
        <v>4</v>
      </c>
      <c r="K643" s="426">
        <v>105</v>
      </c>
      <c r="L643" s="426">
        <v>495</v>
      </c>
      <c r="M643" s="426">
        <v>0</v>
      </c>
      <c r="N643" s="427">
        <v>495</v>
      </c>
      <c r="O643" s="426">
        <v>60</v>
      </c>
      <c r="P643" s="426">
        <v>0</v>
      </c>
      <c r="Q643" s="427">
        <v>60</v>
      </c>
      <c r="R643" s="426">
        <v>1</v>
      </c>
      <c r="S643" s="426">
        <v>15</v>
      </c>
      <c r="T643" s="428">
        <v>0</v>
      </c>
      <c r="U643" s="426">
        <v>4</v>
      </c>
      <c r="V643" s="426">
        <v>60</v>
      </c>
      <c r="W643" s="428">
        <v>15</v>
      </c>
      <c r="X643" s="426">
        <v>3</v>
      </c>
      <c r="Y643" s="426">
        <v>45</v>
      </c>
      <c r="Z643" s="428">
        <v>0</v>
      </c>
      <c r="AA643" s="426">
        <v>0</v>
      </c>
      <c r="AB643" s="426">
        <v>0</v>
      </c>
      <c r="AC643" s="428">
        <v>0</v>
      </c>
      <c r="AD643" s="426">
        <v>0</v>
      </c>
      <c r="AE643" s="426">
        <v>0</v>
      </c>
      <c r="AF643" s="428">
        <v>0</v>
      </c>
      <c r="AG643" s="426">
        <v>0</v>
      </c>
    </row>
    <row r="644" spans="2:33" x14ac:dyDescent="0.35">
      <c r="B644" s="424">
        <v>52777</v>
      </c>
      <c r="C644" s="424" t="s">
        <v>831</v>
      </c>
      <c r="D644" s="426">
        <v>9</v>
      </c>
      <c r="E644" s="426">
        <v>7</v>
      </c>
      <c r="F644" s="426">
        <v>0</v>
      </c>
      <c r="G644" s="427">
        <v>7</v>
      </c>
      <c r="H644" s="426">
        <v>2</v>
      </c>
      <c r="I644" s="426">
        <v>0</v>
      </c>
      <c r="J644" s="427">
        <v>2</v>
      </c>
      <c r="K644" s="426">
        <v>135</v>
      </c>
      <c r="L644" s="426">
        <v>105</v>
      </c>
      <c r="M644" s="426">
        <v>0</v>
      </c>
      <c r="N644" s="427">
        <v>105</v>
      </c>
      <c r="O644" s="426">
        <v>30</v>
      </c>
      <c r="P644" s="426">
        <v>0</v>
      </c>
      <c r="Q644" s="427">
        <v>30</v>
      </c>
      <c r="R644" s="426">
        <v>1</v>
      </c>
      <c r="S644" s="426">
        <v>15</v>
      </c>
      <c r="T644" s="428">
        <v>15</v>
      </c>
      <c r="U644" s="426">
        <v>3</v>
      </c>
      <c r="V644" s="426">
        <v>45</v>
      </c>
      <c r="W644" s="428">
        <v>15</v>
      </c>
      <c r="X644" s="426">
        <v>1</v>
      </c>
      <c r="Y644" s="426">
        <v>15</v>
      </c>
      <c r="Z644" s="428">
        <v>0</v>
      </c>
      <c r="AA644" s="426">
        <v>3</v>
      </c>
      <c r="AB644" s="426">
        <v>45</v>
      </c>
      <c r="AC644" s="428">
        <v>0</v>
      </c>
      <c r="AD644" s="426">
        <v>3</v>
      </c>
      <c r="AE644" s="426">
        <v>45</v>
      </c>
      <c r="AF644" s="428">
        <v>0</v>
      </c>
      <c r="AG644" s="426">
        <v>0</v>
      </c>
    </row>
    <row r="645" spans="2:33" x14ac:dyDescent="0.35">
      <c r="B645" s="424">
        <v>52782</v>
      </c>
      <c r="C645" s="424" t="s">
        <v>1278</v>
      </c>
      <c r="D645" s="426">
        <v>0</v>
      </c>
      <c r="E645" s="426">
        <v>1</v>
      </c>
      <c r="F645" s="426">
        <v>0</v>
      </c>
      <c r="G645" s="427">
        <v>1</v>
      </c>
      <c r="H645" s="426">
        <v>0</v>
      </c>
      <c r="I645" s="426">
        <v>0</v>
      </c>
      <c r="J645" s="427">
        <v>0</v>
      </c>
      <c r="K645" s="426">
        <v>0</v>
      </c>
      <c r="L645" s="426">
        <v>15</v>
      </c>
      <c r="M645" s="426">
        <v>0</v>
      </c>
      <c r="N645" s="427">
        <v>15</v>
      </c>
      <c r="O645" s="426">
        <v>0</v>
      </c>
      <c r="P645" s="426">
        <v>0</v>
      </c>
      <c r="Q645" s="427">
        <v>0</v>
      </c>
      <c r="R645" s="426">
        <v>0</v>
      </c>
      <c r="S645" s="426">
        <v>0</v>
      </c>
      <c r="T645" s="428">
        <v>0</v>
      </c>
      <c r="U645" s="426">
        <v>1</v>
      </c>
      <c r="V645" s="426">
        <v>15</v>
      </c>
      <c r="W645" s="428">
        <v>0</v>
      </c>
      <c r="X645" s="426">
        <v>0</v>
      </c>
      <c r="Y645" s="426">
        <v>0</v>
      </c>
      <c r="Z645" s="428">
        <v>0</v>
      </c>
      <c r="AA645" s="426">
        <v>0</v>
      </c>
      <c r="AB645" s="426">
        <v>0</v>
      </c>
      <c r="AC645" s="428">
        <v>0</v>
      </c>
      <c r="AD645" s="426">
        <v>0</v>
      </c>
      <c r="AE645" s="426">
        <v>0</v>
      </c>
      <c r="AF645" s="428">
        <v>0</v>
      </c>
      <c r="AG645" s="426">
        <v>0</v>
      </c>
    </row>
    <row r="646" spans="2:33" x14ac:dyDescent="0.35">
      <c r="B646" s="424">
        <v>52792</v>
      </c>
      <c r="C646" s="424" t="s">
        <v>1238</v>
      </c>
      <c r="D646" s="426">
        <v>1</v>
      </c>
      <c r="E646" s="426">
        <v>2</v>
      </c>
      <c r="F646" s="426">
        <v>0</v>
      </c>
      <c r="G646" s="427">
        <v>2</v>
      </c>
      <c r="H646" s="426">
        <v>1</v>
      </c>
      <c r="I646" s="426">
        <v>0</v>
      </c>
      <c r="J646" s="427">
        <v>1</v>
      </c>
      <c r="K646" s="426">
        <v>15</v>
      </c>
      <c r="L646" s="426">
        <v>30</v>
      </c>
      <c r="M646" s="426">
        <v>0</v>
      </c>
      <c r="N646" s="427">
        <v>30</v>
      </c>
      <c r="O646" s="426">
        <v>15</v>
      </c>
      <c r="P646" s="426">
        <v>0</v>
      </c>
      <c r="Q646" s="427">
        <v>15</v>
      </c>
      <c r="R646" s="426">
        <v>0</v>
      </c>
      <c r="S646" s="426">
        <v>0</v>
      </c>
      <c r="T646" s="428">
        <v>0</v>
      </c>
      <c r="U646" s="426">
        <v>0</v>
      </c>
      <c r="V646" s="426">
        <v>0</v>
      </c>
      <c r="W646" s="428">
        <v>0</v>
      </c>
      <c r="X646" s="426">
        <v>2</v>
      </c>
      <c r="Y646" s="426">
        <v>30</v>
      </c>
      <c r="Z646" s="428">
        <v>15</v>
      </c>
      <c r="AA646" s="426">
        <v>0</v>
      </c>
      <c r="AB646" s="426">
        <v>0</v>
      </c>
      <c r="AC646" s="428">
        <v>0</v>
      </c>
      <c r="AD646" s="426">
        <v>0</v>
      </c>
      <c r="AE646" s="426">
        <v>0</v>
      </c>
      <c r="AF646" s="428">
        <v>0</v>
      </c>
      <c r="AG646" s="426">
        <v>0</v>
      </c>
    </row>
    <row r="647" spans="2:33" x14ac:dyDescent="0.35">
      <c r="B647" s="424">
        <v>52794</v>
      </c>
      <c r="C647" s="424" t="s">
        <v>1239</v>
      </c>
      <c r="D647" s="426">
        <v>20</v>
      </c>
      <c r="E647" s="426">
        <v>13</v>
      </c>
      <c r="F647" s="426">
        <v>2</v>
      </c>
      <c r="G647" s="427">
        <v>15</v>
      </c>
      <c r="H647" s="426">
        <v>1</v>
      </c>
      <c r="I647" s="426">
        <v>0</v>
      </c>
      <c r="J647" s="427">
        <v>1</v>
      </c>
      <c r="K647" s="426">
        <v>300</v>
      </c>
      <c r="L647" s="426">
        <v>195</v>
      </c>
      <c r="M647" s="426">
        <v>30</v>
      </c>
      <c r="N647" s="427">
        <v>225</v>
      </c>
      <c r="O647" s="426">
        <v>15</v>
      </c>
      <c r="P647" s="426">
        <v>0</v>
      </c>
      <c r="Q647" s="427">
        <v>15</v>
      </c>
      <c r="R647" s="426">
        <v>1</v>
      </c>
      <c r="S647" s="426">
        <v>15</v>
      </c>
      <c r="T647" s="428">
        <v>0</v>
      </c>
      <c r="U647" s="426">
        <v>4</v>
      </c>
      <c r="V647" s="426">
        <v>60</v>
      </c>
      <c r="W647" s="428">
        <v>0</v>
      </c>
      <c r="X647" s="426">
        <v>7</v>
      </c>
      <c r="Y647" s="426">
        <v>105</v>
      </c>
      <c r="Z647" s="428">
        <v>15</v>
      </c>
      <c r="AA647" s="426">
        <v>0</v>
      </c>
      <c r="AB647" s="426">
        <v>0</v>
      </c>
      <c r="AC647" s="428">
        <v>0</v>
      </c>
      <c r="AD647" s="426">
        <v>0</v>
      </c>
      <c r="AE647" s="426">
        <v>0</v>
      </c>
      <c r="AF647" s="428">
        <v>0</v>
      </c>
      <c r="AG647" s="426">
        <v>0</v>
      </c>
    </row>
    <row r="648" spans="2:33" x14ac:dyDescent="0.35">
      <c r="B648" s="424">
        <v>52795</v>
      </c>
      <c r="C648" s="424" t="s">
        <v>1240</v>
      </c>
      <c r="D648" s="426">
        <v>6</v>
      </c>
      <c r="E648" s="426">
        <v>6</v>
      </c>
      <c r="F648" s="426">
        <v>0</v>
      </c>
      <c r="G648" s="427">
        <v>6</v>
      </c>
      <c r="H648" s="426">
        <v>0</v>
      </c>
      <c r="I648" s="426">
        <v>0</v>
      </c>
      <c r="J648" s="427">
        <v>0</v>
      </c>
      <c r="K648" s="426">
        <v>90</v>
      </c>
      <c r="L648" s="426">
        <v>90</v>
      </c>
      <c r="M648" s="426">
        <v>0</v>
      </c>
      <c r="N648" s="427">
        <v>90</v>
      </c>
      <c r="O648" s="426">
        <v>0</v>
      </c>
      <c r="P648" s="426">
        <v>0</v>
      </c>
      <c r="Q648" s="427">
        <v>0</v>
      </c>
      <c r="R648" s="426">
        <v>1</v>
      </c>
      <c r="S648" s="426">
        <v>15</v>
      </c>
      <c r="T648" s="428">
        <v>0</v>
      </c>
      <c r="U648" s="426">
        <v>2</v>
      </c>
      <c r="V648" s="426">
        <v>30</v>
      </c>
      <c r="W648" s="428">
        <v>0</v>
      </c>
      <c r="X648" s="426">
        <v>0</v>
      </c>
      <c r="Y648" s="426">
        <v>0</v>
      </c>
      <c r="Z648" s="428">
        <v>0</v>
      </c>
      <c r="AA648" s="426">
        <v>3</v>
      </c>
      <c r="AB648" s="426">
        <v>45</v>
      </c>
      <c r="AC648" s="428">
        <v>0</v>
      </c>
      <c r="AD648" s="426">
        <v>0</v>
      </c>
      <c r="AE648" s="426">
        <v>0</v>
      </c>
      <c r="AF648" s="428">
        <v>0</v>
      </c>
      <c r="AG648" s="426">
        <v>0</v>
      </c>
    </row>
    <row r="649" spans="2:33" x14ac:dyDescent="0.35">
      <c r="B649" s="424">
        <v>52802</v>
      </c>
      <c r="C649" s="424" t="s">
        <v>1241</v>
      </c>
      <c r="D649" s="426">
        <v>14</v>
      </c>
      <c r="E649" s="426">
        <v>12</v>
      </c>
      <c r="F649" s="426">
        <v>0</v>
      </c>
      <c r="G649" s="427">
        <v>12</v>
      </c>
      <c r="H649" s="426">
        <v>0</v>
      </c>
      <c r="I649" s="426">
        <v>0</v>
      </c>
      <c r="J649" s="427">
        <v>0</v>
      </c>
      <c r="K649" s="426">
        <v>210</v>
      </c>
      <c r="L649" s="426">
        <v>180</v>
      </c>
      <c r="M649" s="426">
        <v>0</v>
      </c>
      <c r="N649" s="427">
        <v>180</v>
      </c>
      <c r="O649" s="426">
        <v>0</v>
      </c>
      <c r="P649" s="426">
        <v>0</v>
      </c>
      <c r="Q649" s="427">
        <v>0</v>
      </c>
      <c r="R649" s="426">
        <v>1</v>
      </c>
      <c r="S649" s="426">
        <v>15</v>
      </c>
      <c r="T649" s="428">
        <v>0</v>
      </c>
      <c r="U649" s="426">
        <v>6</v>
      </c>
      <c r="V649" s="426">
        <v>90</v>
      </c>
      <c r="W649" s="428">
        <v>0</v>
      </c>
      <c r="X649" s="426">
        <v>3</v>
      </c>
      <c r="Y649" s="426">
        <v>45</v>
      </c>
      <c r="Z649" s="428">
        <v>0</v>
      </c>
      <c r="AA649" s="426">
        <v>0</v>
      </c>
      <c r="AB649" s="426">
        <v>0</v>
      </c>
      <c r="AC649" s="428">
        <v>0</v>
      </c>
      <c r="AD649" s="426">
        <v>0</v>
      </c>
      <c r="AE649" s="426">
        <v>0</v>
      </c>
      <c r="AF649" s="428">
        <v>0</v>
      </c>
      <c r="AG649" s="426">
        <v>0</v>
      </c>
    </row>
    <row r="650" spans="2:33" x14ac:dyDescent="0.35">
      <c r="B650" s="424">
        <v>52817</v>
      </c>
      <c r="C650" s="424" t="s">
        <v>1242</v>
      </c>
      <c r="D650" s="426">
        <v>15</v>
      </c>
      <c r="E650" s="426">
        <v>17</v>
      </c>
      <c r="F650" s="426">
        <v>12</v>
      </c>
      <c r="G650" s="427">
        <v>29</v>
      </c>
      <c r="H650" s="426">
        <v>0</v>
      </c>
      <c r="I650" s="426">
        <v>0</v>
      </c>
      <c r="J650" s="427">
        <v>0</v>
      </c>
      <c r="K650" s="426">
        <v>225</v>
      </c>
      <c r="L650" s="426">
        <v>255</v>
      </c>
      <c r="M650" s="426">
        <v>180</v>
      </c>
      <c r="N650" s="427">
        <v>435</v>
      </c>
      <c r="O650" s="426">
        <v>0</v>
      </c>
      <c r="P650" s="426">
        <v>0</v>
      </c>
      <c r="Q650" s="427">
        <v>0</v>
      </c>
      <c r="R650" s="426">
        <v>1</v>
      </c>
      <c r="S650" s="426">
        <v>15</v>
      </c>
      <c r="T650" s="428">
        <v>0</v>
      </c>
      <c r="U650" s="426">
        <v>3</v>
      </c>
      <c r="V650" s="426">
        <v>45</v>
      </c>
      <c r="W650" s="428">
        <v>0</v>
      </c>
      <c r="X650" s="426">
        <v>12</v>
      </c>
      <c r="Y650" s="426">
        <v>180</v>
      </c>
      <c r="Z650" s="428">
        <v>0</v>
      </c>
      <c r="AA650" s="426">
        <v>0</v>
      </c>
      <c r="AB650" s="426">
        <v>0</v>
      </c>
      <c r="AC650" s="428">
        <v>0</v>
      </c>
      <c r="AD650" s="426">
        <v>1</v>
      </c>
      <c r="AE650" s="426">
        <v>15</v>
      </c>
      <c r="AF650" s="428">
        <v>0</v>
      </c>
      <c r="AG650" s="426">
        <v>0</v>
      </c>
    </row>
    <row r="651" spans="2:33" x14ac:dyDescent="0.35">
      <c r="B651" s="424">
        <v>52821</v>
      </c>
      <c r="C651" s="424" t="s">
        <v>1243</v>
      </c>
      <c r="D651" s="426">
        <v>10</v>
      </c>
      <c r="E651" s="426">
        <v>6</v>
      </c>
      <c r="F651" s="426">
        <v>0</v>
      </c>
      <c r="G651" s="427">
        <v>6</v>
      </c>
      <c r="H651" s="426">
        <v>1</v>
      </c>
      <c r="I651" s="426">
        <v>0</v>
      </c>
      <c r="J651" s="427">
        <v>1</v>
      </c>
      <c r="K651" s="426">
        <v>150</v>
      </c>
      <c r="L651" s="426">
        <v>90</v>
      </c>
      <c r="M651" s="426">
        <v>0</v>
      </c>
      <c r="N651" s="427">
        <v>90</v>
      </c>
      <c r="O651" s="426">
        <v>12</v>
      </c>
      <c r="P651" s="426">
        <v>0</v>
      </c>
      <c r="Q651" s="427">
        <v>12</v>
      </c>
      <c r="R651" s="426">
        <v>3</v>
      </c>
      <c r="S651" s="426">
        <v>45</v>
      </c>
      <c r="T651" s="428">
        <v>0</v>
      </c>
      <c r="U651" s="426">
        <v>1</v>
      </c>
      <c r="V651" s="426">
        <v>15</v>
      </c>
      <c r="W651" s="428">
        <v>0</v>
      </c>
      <c r="X651" s="426">
        <v>0</v>
      </c>
      <c r="Y651" s="426">
        <v>0</v>
      </c>
      <c r="Z651" s="428">
        <v>0</v>
      </c>
      <c r="AA651" s="426">
        <v>4</v>
      </c>
      <c r="AB651" s="426">
        <v>60</v>
      </c>
      <c r="AC651" s="428">
        <v>0</v>
      </c>
      <c r="AD651" s="426">
        <v>4</v>
      </c>
      <c r="AE651" s="426">
        <v>60</v>
      </c>
      <c r="AF651" s="428">
        <v>0</v>
      </c>
      <c r="AG651" s="426">
        <v>0</v>
      </c>
    </row>
    <row r="652" spans="2:33" x14ac:dyDescent="0.35">
      <c r="B652" s="424">
        <v>52825</v>
      </c>
      <c r="C652" s="424" t="s">
        <v>1244</v>
      </c>
      <c r="D652" s="426">
        <v>8</v>
      </c>
      <c r="E652" s="426">
        <v>15</v>
      </c>
      <c r="F652" s="426">
        <v>0</v>
      </c>
      <c r="G652" s="427">
        <v>15</v>
      </c>
      <c r="H652" s="426">
        <v>3</v>
      </c>
      <c r="I652" s="426">
        <v>0</v>
      </c>
      <c r="J652" s="427">
        <v>3</v>
      </c>
      <c r="K652" s="426">
        <v>120</v>
      </c>
      <c r="L652" s="426">
        <v>221</v>
      </c>
      <c r="M652" s="426">
        <v>0</v>
      </c>
      <c r="N652" s="427">
        <v>221</v>
      </c>
      <c r="O652" s="426">
        <v>45</v>
      </c>
      <c r="P652" s="426">
        <v>0</v>
      </c>
      <c r="Q652" s="427">
        <v>45</v>
      </c>
      <c r="R652" s="426">
        <v>0</v>
      </c>
      <c r="S652" s="426">
        <v>0</v>
      </c>
      <c r="T652" s="428">
        <v>0</v>
      </c>
      <c r="U652" s="426">
        <v>0</v>
      </c>
      <c r="V652" s="426">
        <v>0</v>
      </c>
      <c r="W652" s="428">
        <v>0</v>
      </c>
      <c r="X652" s="426">
        <v>2</v>
      </c>
      <c r="Y652" s="426">
        <v>30</v>
      </c>
      <c r="Z652" s="428">
        <v>0</v>
      </c>
      <c r="AA652" s="426">
        <v>0</v>
      </c>
      <c r="AB652" s="426">
        <v>0</v>
      </c>
      <c r="AC652" s="428">
        <v>0</v>
      </c>
      <c r="AD652" s="426">
        <v>0</v>
      </c>
      <c r="AE652" s="426">
        <v>0</v>
      </c>
      <c r="AF652" s="428">
        <v>0</v>
      </c>
      <c r="AG652" s="426">
        <v>0</v>
      </c>
    </row>
    <row r="653" spans="2:33" x14ac:dyDescent="0.35">
      <c r="B653" s="424">
        <v>52831</v>
      </c>
      <c r="C653" s="424" t="s">
        <v>442</v>
      </c>
      <c r="D653" s="426">
        <v>12</v>
      </c>
      <c r="E653" s="426">
        <v>21</v>
      </c>
      <c r="F653" s="426">
        <v>0</v>
      </c>
      <c r="G653" s="427">
        <v>21</v>
      </c>
      <c r="H653" s="426">
        <v>9</v>
      </c>
      <c r="I653" s="426">
        <v>0</v>
      </c>
      <c r="J653" s="427">
        <v>9</v>
      </c>
      <c r="K653" s="426">
        <v>180</v>
      </c>
      <c r="L653" s="426">
        <v>300</v>
      </c>
      <c r="M653" s="426">
        <v>0</v>
      </c>
      <c r="N653" s="427">
        <v>300</v>
      </c>
      <c r="O653" s="426">
        <v>135</v>
      </c>
      <c r="P653" s="426">
        <v>0</v>
      </c>
      <c r="Q653" s="427">
        <v>135</v>
      </c>
      <c r="R653" s="426">
        <v>2</v>
      </c>
      <c r="S653" s="426">
        <v>15</v>
      </c>
      <c r="T653" s="428">
        <v>15</v>
      </c>
      <c r="U653" s="426">
        <v>4</v>
      </c>
      <c r="V653" s="426">
        <v>60</v>
      </c>
      <c r="W653" s="428">
        <v>30</v>
      </c>
      <c r="X653" s="426">
        <v>4</v>
      </c>
      <c r="Y653" s="426">
        <v>60</v>
      </c>
      <c r="Z653" s="428">
        <v>15</v>
      </c>
      <c r="AA653" s="426">
        <v>2</v>
      </c>
      <c r="AB653" s="426">
        <v>30</v>
      </c>
      <c r="AC653" s="428">
        <v>0</v>
      </c>
      <c r="AD653" s="426">
        <v>0</v>
      </c>
      <c r="AE653" s="426">
        <v>0</v>
      </c>
      <c r="AF653" s="428">
        <v>0</v>
      </c>
      <c r="AG653" s="426">
        <v>0</v>
      </c>
    </row>
    <row r="654" spans="2:33" x14ac:dyDescent="0.35">
      <c r="B654" s="424">
        <v>52832</v>
      </c>
      <c r="C654" s="424" t="s">
        <v>617</v>
      </c>
      <c r="D654" s="426">
        <v>4</v>
      </c>
      <c r="E654" s="426">
        <v>13</v>
      </c>
      <c r="F654" s="426">
        <v>0</v>
      </c>
      <c r="G654" s="427">
        <v>13</v>
      </c>
      <c r="H654" s="426">
        <v>8</v>
      </c>
      <c r="I654" s="426">
        <v>0</v>
      </c>
      <c r="J654" s="427">
        <v>8</v>
      </c>
      <c r="K654" s="426">
        <v>60</v>
      </c>
      <c r="L654" s="426">
        <v>195</v>
      </c>
      <c r="M654" s="426">
        <v>0</v>
      </c>
      <c r="N654" s="427">
        <v>195</v>
      </c>
      <c r="O654" s="426">
        <v>120</v>
      </c>
      <c r="P654" s="426">
        <v>0</v>
      </c>
      <c r="Q654" s="427">
        <v>120</v>
      </c>
      <c r="R654" s="426">
        <v>0</v>
      </c>
      <c r="S654" s="426">
        <v>0</v>
      </c>
      <c r="T654" s="428">
        <v>0</v>
      </c>
      <c r="U654" s="426">
        <v>0</v>
      </c>
      <c r="V654" s="426">
        <v>0</v>
      </c>
      <c r="W654" s="428">
        <v>0</v>
      </c>
      <c r="X654" s="426">
        <v>0</v>
      </c>
      <c r="Y654" s="426">
        <v>0</v>
      </c>
      <c r="Z654" s="428">
        <v>0</v>
      </c>
      <c r="AA654" s="426">
        <v>3</v>
      </c>
      <c r="AB654" s="426">
        <v>45</v>
      </c>
      <c r="AC654" s="428">
        <v>15</v>
      </c>
      <c r="AD654" s="426">
        <v>0</v>
      </c>
      <c r="AE654" s="426">
        <v>0</v>
      </c>
      <c r="AF654" s="428">
        <v>0</v>
      </c>
      <c r="AG654" s="426">
        <v>0</v>
      </c>
    </row>
    <row r="655" spans="2:33" x14ac:dyDescent="0.35">
      <c r="B655" s="424">
        <v>52833</v>
      </c>
      <c r="C655" s="424" t="s">
        <v>1245</v>
      </c>
      <c r="D655" s="426">
        <v>9</v>
      </c>
      <c r="E655" s="426">
        <v>13</v>
      </c>
      <c r="F655" s="426">
        <v>0</v>
      </c>
      <c r="G655" s="427">
        <v>13</v>
      </c>
      <c r="H655" s="426">
        <v>6</v>
      </c>
      <c r="I655" s="426">
        <v>0</v>
      </c>
      <c r="J655" s="427">
        <v>6</v>
      </c>
      <c r="K655" s="426">
        <v>135</v>
      </c>
      <c r="L655" s="426">
        <v>195</v>
      </c>
      <c r="M655" s="426">
        <v>0</v>
      </c>
      <c r="N655" s="427">
        <v>195</v>
      </c>
      <c r="O655" s="426">
        <v>90</v>
      </c>
      <c r="P655" s="426">
        <v>0</v>
      </c>
      <c r="Q655" s="427">
        <v>90</v>
      </c>
      <c r="R655" s="426">
        <v>8</v>
      </c>
      <c r="S655" s="426">
        <v>120</v>
      </c>
      <c r="T655" s="428">
        <v>90</v>
      </c>
      <c r="U655" s="426">
        <v>3</v>
      </c>
      <c r="V655" s="426">
        <v>45</v>
      </c>
      <c r="W655" s="428">
        <v>0</v>
      </c>
      <c r="X655" s="426">
        <v>2</v>
      </c>
      <c r="Y655" s="426">
        <v>30</v>
      </c>
      <c r="Z655" s="428">
        <v>0</v>
      </c>
      <c r="AA655" s="426">
        <v>2</v>
      </c>
      <c r="AB655" s="426">
        <v>30</v>
      </c>
      <c r="AC655" s="428">
        <v>0</v>
      </c>
      <c r="AD655" s="426">
        <v>0</v>
      </c>
      <c r="AE655" s="426">
        <v>0</v>
      </c>
      <c r="AF655" s="428">
        <v>0</v>
      </c>
      <c r="AG655" s="426">
        <v>0</v>
      </c>
    </row>
    <row r="656" spans="2:33" x14ac:dyDescent="0.35">
      <c r="B656" s="424">
        <v>52840</v>
      </c>
      <c r="C656" s="424" t="s">
        <v>1246</v>
      </c>
      <c r="D656" s="426">
        <v>4</v>
      </c>
      <c r="E656" s="426">
        <v>25</v>
      </c>
      <c r="F656" s="426">
        <v>0</v>
      </c>
      <c r="G656" s="427">
        <v>25</v>
      </c>
      <c r="H656" s="426">
        <v>18</v>
      </c>
      <c r="I656" s="426">
        <v>0</v>
      </c>
      <c r="J656" s="427">
        <v>18</v>
      </c>
      <c r="K656" s="426">
        <v>57.36</v>
      </c>
      <c r="L656" s="426">
        <v>354.72</v>
      </c>
      <c r="M656" s="426">
        <v>0</v>
      </c>
      <c r="N656" s="427">
        <v>354.72</v>
      </c>
      <c r="O656" s="426">
        <v>260.79000000000002</v>
      </c>
      <c r="P656" s="426">
        <v>0</v>
      </c>
      <c r="Q656" s="427">
        <v>260.79000000000002</v>
      </c>
      <c r="R656" s="426">
        <v>1</v>
      </c>
      <c r="S656" s="426">
        <v>0</v>
      </c>
      <c r="T656" s="428">
        <v>13.68</v>
      </c>
      <c r="U656" s="426">
        <v>1</v>
      </c>
      <c r="V656" s="426">
        <v>15</v>
      </c>
      <c r="W656" s="428">
        <v>15</v>
      </c>
      <c r="X656" s="426">
        <v>2</v>
      </c>
      <c r="Y656" s="426">
        <v>27.36</v>
      </c>
      <c r="Z656" s="428">
        <v>0</v>
      </c>
      <c r="AA656" s="426">
        <v>0</v>
      </c>
      <c r="AB656" s="426">
        <v>0</v>
      </c>
      <c r="AC656" s="428">
        <v>0</v>
      </c>
      <c r="AD656" s="426">
        <v>0</v>
      </c>
      <c r="AE656" s="426">
        <v>0</v>
      </c>
      <c r="AF656" s="428">
        <v>0</v>
      </c>
      <c r="AG656" s="426">
        <v>0</v>
      </c>
    </row>
    <row r="657" spans="2:33" x14ac:dyDescent="0.35">
      <c r="B657" s="424">
        <v>52844</v>
      </c>
      <c r="C657" s="424" t="s">
        <v>1247</v>
      </c>
      <c r="D657" s="426">
        <v>2</v>
      </c>
      <c r="E657" s="426">
        <v>1</v>
      </c>
      <c r="F657" s="426">
        <v>0</v>
      </c>
      <c r="G657" s="427">
        <v>1</v>
      </c>
      <c r="H657" s="426">
        <v>0</v>
      </c>
      <c r="I657" s="426">
        <v>0</v>
      </c>
      <c r="J657" s="427">
        <v>0</v>
      </c>
      <c r="K657" s="426">
        <v>30</v>
      </c>
      <c r="L657" s="426">
        <v>15</v>
      </c>
      <c r="M657" s="426">
        <v>0</v>
      </c>
      <c r="N657" s="427">
        <v>15</v>
      </c>
      <c r="O657" s="426">
        <v>0</v>
      </c>
      <c r="P657" s="426">
        <v>0</v>
      </c>
      <c r="Q657" s="427">
        <v>0</v>
      </c>
      <c r="R657" s="426">
        <v>0</v>
      </c>
      <c r="S657" s="426">
        <v>0</v>
      </c>
      <c r="T657" s="428">
        <v>0</v>
      </c>
      <c r="U657" s="426">
        <v>1</v>
      </c>
      <c r="V657" s="426">
        <v>15</v>
      </c>
      <c r="W657" s="428">
        <v>0</v>
      </c>
      <c r="X657" s="426">
        <v>0</v>
      </c>
      <c r="Y657" s="426">
        <v>0</v>
      </c>
      <c r="Z657" s="428">
        <v>0</v>
      </c>
      <c r="AA657" s="426">
        <v>0</v>
      </c>
      <c r="AB657" s="426">
        <v>0</v>
      </c>
      <c r="AC657" s="428">
        <v>0</v>
      </c>
      <c r="AD657" s="426">
        <v>0</v>
      </c>
      <c r="AE657" s="426">
        <v>0</v>
      </c>
      <c r="AF657" s="428">
        <v>0</v>
      </c>
      <c r="AG657" s="426">
        <v>0</v>
      </c>
    </row>
    <row r="658" spans="2:33" x14ac:dyDescent="0.35">
      <c r="B658" s="424">
        <v>52866</v>
      </c>
      <c r="C658" s="424" t="s">
        <v>1248</v>
      </c>
      <c r="D658" s="426">
        <v>2</v>
      </c>
      <c r="E658" s="426">
        <v>2</v>
      </c>
      <c r="F658" s="426">
        <v>0</v>
      </c>
      <c r="G658" s="427">
        <v>2</v>
      </c>
      <c r="H658" s="426">
        <v>1</v>
      </c>
      <c r="I658" s="426">
        <v>0</v>
      </c>
      <c r="J658" s="427">
        <v>1</v>
      </c>
      <c r="K658" s="426">
        <v>30</v>
      </c>
      <c r="L658" s="426">
        <v>30</v>
      </c>
      <c r="M658" s="426">
        <v>0</v>
      </c>
      <c r="N658" s="427">
        <v>30</v>
      </c>
      <c r="O658" s="426">
        <v>15</v>
      </c>
      <c r="P658" s="426">
        <v>0</v>
      </c>
      <c r="Q658" s="427">
        <v>15</v>
      </c>
      <c r="R658" s="426">
        <v>0</v>
      </c>
      <c r="S658" s="426">
        <v>0</v>
      </c>
      <c r="T658" s="428">
        <v>0</v>
      </c>
      <c r="U658" s="426">
        <v>1</v>
      </c>
      <c r="V658" s="426">
        <v>15</v>
      </c>
      <c r="W658" s="428">
        <v>15</v>
      </c>
      <c r="X658" s="426">
        <v>0</v>
      </c>
      <c r="Y658" s="426">
        <v>0</v>
      </c>
      <c r="Z658" s="428">
        <v>0</v>
      </c>
      <c r="AA658" s="426">
        <v>0</v>
      </c>
      <c r="AB658" s="426">
        <v>0</v>
      </c>
      <c r="AC658" s="428">
        <v>0</v>
      </c>
      <c r="AD658" s="426">
        <v>0</v>
      </c>
      <c r="AE658" s="426">
        <v>0</v>
      </c>
      <c r="AF658" s="428">
        <v>0</v>
      </c>
      <c r="AG658" s="426">
        <v>0</v>
      </c>
    </row>
    <row r="659" spans="2:33" x14ac:dyDescent="0.35">
      <c r="B659" s="424">
        <v>52889</v>
      </c>
      <c r="C659" s="424" t="s">
        <v>1249</v>
      </c>
      <c r="D659" s="426">
        <v>2</v>
      </c>
      <c r="E659" s="426">
        <v>2</v>
      </c>
      <c r="F659" s="426">
        <v>1</v>
      </c>
      <c r="G659" s="427">
        <v>3</v>
      </c>
      <c r="H659" s="426">
        <v>0</v>
      </c>
      <c r="I659" s="426">
        <v>0</v>
      </c>
      <c r="J659" s="427">
        <v>0</v>
      </c>
      <c r="K659" s="426">
        <v>30</v>
      </c>
      <c r="L659" s="426">
        <v>30</v>
      </c>
      <c r="M659" s="426">
        <v>15</v>
      </c>
      <c r="N659" s="427">
        <v>45</v>
      </c>
      <c r="O659" s="426">
        <v>0</v>
      </c>
      <c r="P659" s="426">
        <v>0</v>
      </c>
      <c r="Q659" s="427">
        <v>0</v>
      </c>
      <c r="R659" s="426">
        <v>0</v>
      </c>
      <c r="S659" s="426">
        <v>0</v>
      </c>
      <c r="T659" s="428">
        <v>0</v>
      </c>
      <c r="U659" s="426">
        <v>2</v>
      </c>
      <c r="V659" s="426">
        <v>30</v>
      </c>
      <c r="W659" s="428">
        <v>0</v>
      </c>
      <c r="X659" s="426">
        <v>1</v>
      </c>
      <c r="Y659" s="426">
        <v>15</v>
      </c>
      <c r="Z659" s="428">
        <v>0</v>
      </c>
      <c r="AA659" s="426">
        <v>0</v>
      </c>
      <c r="AB659" s="426">
        <v>0</v>
      </c>
      <c r="AC659" s="428">
        <v>0</v>
      </c>
      <c r="AD659" s="426">
        <v>0</v>
      </c>
      <c r="AE659" s="426">
        <v>0</v>
      </c>
      <c r="AF659" s="428">
        <v>0</v>
      </c>
      <c r="AG659" s="426">
        <v>0</v>
      </c>
    </row>
    <row r="660" spans="2:33" x14ac:dyDescent="0.35">
      <c r="B660" s="424">
        <v>52891</v>
      </c>
      <c r="C660" s="424" t="s">
        <v>1250</v>
      </c>
      <c r="D660" s="426">
        <v>1</v>
      </c>
      <c r="E660" s="426">
        <v>1</v>
      </c>
      <c r="F660" s="426">
        <v>0</v>
      </c>
      <c r="G660" s="427">
        <v>1</v>
      </c>
      <c r="H660" s="426">
        <v>1</v>
      </c>
      <c r="I660" s="426">
        <v>0</v>
      </c>
      <c r="J660" s="427">
        <v>1</v>
      </c>
      <c r="K660" s="426">
        <v>15</v>
      </c>
      <c r="L660" s="426">
        <v>15</v>
      </c>
      <c r="M660" s="426">
        <v>0</v>
      </c>
      <c r="N660" s="427">
        <v>15</v>
      </c>
      <c r="O660" s="426">
        <v>15</v>
      </c>
      <c r="P660" s="426">
        <v>0</v>
      </c>
      <c r="Q660" s="427">
        <v>15</v>
      </c>
      <c r="R660" s="426">
        <v>0</v>
      </c>
      <c r="S660" s="426">
        <v>0</v>
      </c>
      <c r="T660" s="428">
        <v>0</v>
      </c>
      <c r="U660" s="426">
        <v>1</v>
      </c>
      <c r="V660" s="426">
        <v>15</v>
      </c>
      <c r="W660" s="428">
        <v>15</v>
      </c>
      <c r="X660" s="426">
        <v>0</v>
      </c>
      <c r="Y660" s="426">
        <v>0</v>
      </c>
      <c r="Z660" s="428">
        <v>0</v>
      </c>
      <c r="AA660" s="426">
        <v>0</v>
      </c>
      <c r="AB660" s="426">
        <v>0</v>
      </c>
      <c r="AC660" s="428">
        <v>0</v>
      </c>
      <c r="AD660" s="426">
        <v>0</v>
      </c>
      <c r="AE660" s="426">
        <v>0</v>
      </c>
      <c r="AF660" s="428">
        <v>0</v>
      </c>
      <c r="AG660" s="426">
        <v>0</v>
      </c>
    </row>
    <row r="661" spans="2:33" x14ac:dyDescent="0.35">
      <c r="B661" s="424">
        <v>52909</v>
      </c>
      <c r="C661" s="424" t="s">
        <v>1251</v>
      </c>
      <c r="D661" s="426">
        <v>21</v>
      </c>
      <c r="E661" s="426">
        <v>20</v>
      </c>
      <c r="F661" s="426">
        <v>0</v>
      </c>
      <c r="G661" s="427">
        <v>20</v>
      </c>
      <c r="H661" s="426">
        <v>10</v>
      </c>
      <c r="I661" s="426">
        <v>0</v>
      </c>
      <c r="J661" s="427">
        <v>10</v>
      </c>
      <c r="K661" s="426">
        <v>315</v>
      </c>
      <c r="L661" s="426">
        <v>300</v>
      </c>
      <c r="M661" s="426">
        <v>0</v>
      </c>
      <c r="N661" s="427">
        <v>300</v>
      </c>
      <c r="O661" s="426">
        <v>150</v>
      </c>
      <c r="P661" s="426">
        <v>0</v>
      </c>
      <c r="Q661" s="427">
        <v>150</v>
      </c>
      <c r="R661" s="426">
        <v>13</v>
      </c>
      <c r="S661" s="426">
        <v>195</v>
      </c>
      <c r="T661" s="428">
        <v>90</v>
      </c>
      <c r="U661" s="426">
        <v>4</v>
      </c>
      <c r="V661" s="426">
        <v>60</v>
      </c>
      <c r="W661" s="428">
        <v>30</v>
      </c>
      <c r="X661" s="426">
        <v>0</v>
      </c>
      <c r="Y661" s="426">
        <v>0</v>
      </c>
      <c r="Z661" s="428">
        <v>0</v>
      </c>
      <c r="AA661" s="426">
        <v>1</v>
      </c>
      <c r="AB661" s="426">
        <v>15</v>
      </c>
      <c r="AC661" s="428">
        <v>0</v>
      </c>
      <c r="AD661" s="426">
        <v>1</v>
      </c>
      <c r="AE661" s="426">
        <v>15</v>
      </c>
      <c r="AF661" s="428">
        <v>0</v>
      </c>
      <c r="AG661" s="426">
        <v>0</v>
      </c>
    </row>
    <row r="662" spans="2:33" x14ac:dyDescent="0.35">
      <c r="B662" s="424">
        <v>52922</v>
      </c>
      <c r="C662" s="424" t="s">
        <v>1252</v>
      </c>
      <c r="D662" s="426">
        <v>0</v>
      </c>
      <c r="E662" s="426">
        <v>1</v>
      </c>
      <c r="F662" s="426">
        <v>0</v>
      </c>
      <c r="G662" s="427">
        <v>1</v>
      </c>
      <c r="H662" s="426">
        <v>1</v>
      </c>
      <c r="I662" s="426">
        <v>0</v>
      </c>
      <c r="J662" s="427">
        <v>1</v>
      </c>
      <c r="K662" s="426">
        <v>0</v>
      </c>
      <c r="L662" s="426">
        <v>15</v>
      </c>
      <c r="M662" s="426">
        <v>0</v>
      </c>
      <c r="N662" s="427">
        <v>15</v>
      </c>
      <c r="O662" s="426">
        <v>15</v>
      </c>
      <c r="P662" s="426">
        <v>0</v>
      </c>
      <c r="Q662" s="427">
        <v>15</v>
      </c>
      <c r="R662" s="426">
        <v>0</v>
      </c>
      <c r="S662" s="426">
        <v>0</v>
      </c>
      <c r="T662" s="428">
        <v>0</v>
      </c>
      <c r="U662" s="426">
        <v>0</v>
      </c>
      <c r="V662" s="426">
        <v>0</v>
      </c>
      <c r="W662" s="428">
        <v>0</v>
      </c>
      <c r="X662" s="426">
        <v>0</v>
      </c>
      <c r="Y662" s="426">
        <v>0</v>
      </c>
      <c r="Z662" s="428">
        <v>0</v>
      </c>
      <c r="AA662" s="426">
        <v>0</v>
      </c>
      <c r="AB662" s="426">
        <v>0</v>
      </c>
      <c r="AC662" s="428">
        <v>0</v>
      </c>
      <c r="AD662" s="426">
        <v>0</v>
      </c>
      <c r="AE662" s="426">
        <v>0</v>
      </c>
      <c r="AF662" s="428">
        <v>0</v>
      </c>
      <c r="AG662" s="426">
        <v>0</v>
      </c>
    </row>
    <row r="663" spans="2:33" x14ac:dyDescent="0.35">
      <c r="B663" s="424">
        <v>52934</v>
      </c>
      <c r="C663" s="424" t="s">
        <v>1253</v>
      </c>
      <c r="D663" s="426">
        <v>0</v>
      </c>
      <c r="E663" s="426">
        <v>1</v>
      </c>
      <c r="F663" s="426">
        <v>0</v>
      </c>
      <c r="G663" s="427">
        <v>1</v>
      </c>
      <c r="H663" s="426">
        <v>1</v>
      </c>
      <c r="I663" s="426">
        <v>0</v>
      </c>
      <c r="J663" s="427">
        <v>1</v>
      </c>
      <c r="K663" s="426">
        <v>0</v>
      </c>
      <c r="L663" s="426">
        <v>15</v>
      </c>
      <c r="M663" s="426">
        <v>0</v>
      </c>
      <c r="N663" s="427">
        <v>15</v>
      </c>
      <c r="O663" s="426">
        <v>15</v>
      </c>
      <c r="P663" s="426">
        <v>0</v>
      </c>
      <c r="Q663" s="427">
        <v>15</v>
      </c>
      <c r="R663" s="426">
        <v>0</v>
      </c>
      <c r="S663" s="426">
        <v>0</v>
      </c>
      <c r="T663" s="428">
        <v>0</v>
      </c>
      <c r="U663" s="426">
        <v>0</v>
      </c>
      <c r="V663" s="426">
        <v>0</v>
      </c>
      <c r="W663" s="428">
        <v>0</v>
      </c>
      <c r="X663" s="426">
        <v>0</v>
      </c>
      <c r="Y663" s="426">
        <v>0</v>
      </c>
      <c r="Z663" s="428">
        <v>0</v>
      </c>
      <c r="AA663" s="426">
        <v>0</v>
      </c>
      <c r="AB663" s="426">
        <v>0</v>
      </c>
      <c r="AC663" s="428">
        <v>0</v>
      </c>
      <c r="AD663" s="426">
        <v>0</v>
      </c>
      <c r="AE663" s="426">
        <v>0</v>
      </c>
      <c r="AF663" s="428">
        <v>0</v>
      </c>
      <c r="AG663" s="426">
        <v>0</v>
      </c>
    </row>
    <row r="664" spans="2:33" x14ac:dyDescent="0.35">
      <c r="B664" s="424">
        <v>52938</v>
      </c>
      <c r="C664" s="424" t="s">
        <v>1254</v>
      </c>
      <c r="D664" s="426">
        <v>8</v>
      </c>
      <c r="E664" s="426">
        <v>10</v>
      </c>
      <c r="F664" s="426">
        <v>0</v>
      </c>
      <c r="G664" s="427">
        <v>10</v>
      </c>
      <c r="H664" s="426">
        <v>2</v>
      </c>
      <c r="I664" s="426">
        <v>0</v>
      </c>
      <c r="J664" s="427">
        <v>2</v>
      </c>
      <c r="K664" s="426">
        <v>120</v>
      </c>
      <c r="L664" s="426">
        <v>120</v>
      </c>
      <c r="M664" s="426">
        <v>0</v>
      </c>
      <c r="N664" s="427">
        <v>120</v>
      </c>
      <c r="O664" s="426">
        <v>24</v>
      </c>
      <c r="P664" s="426">
        <v>0</v>
      </c>
      <c r="Q664" s="427">
        <v>24</v>
      </c>
      <c r="R664" s="426">
        <v>6</v>
      </c>
      <c r="S664" s="426">
        <v>90</v>
      </c>
      <c r="T664" s="428">
        <v>0</v>
      </c>
      <c r="U664" s="426">
        <v>0</v>
      </c>
      <c r="V664" s="426">
        <v>0</v>
      </c>
      <c r="W664" s="428">
        <v>0</v>
      </c>
      <c r="X664" s="426">
        <v>3</v>
      </c>
      <c r="Y664" s="426">
        <v>15</v>
      </c>
      <c r="Z664" s="428">
        <v>24</v>
      </c>
      <c r="AA664" s="426">
        <v>5</v>
      </c>
      <c r="AB664" s="426">
        <v>75</v>
      </c>
      <c r="AC664" s="428">
        <v>0</v>
      </c>
      <c r="AD664" s="426">
        <v>5</v>
      </c>
      <c r="AE664" s="426">
        <v>75</v>
      </c>
      <c r="AF664" s="428">
        <v>0</v>
      </c>
      <c r="AG664" s="426">
        <v>0</v>
      </c>
    </row>
    <row r="665" spans="2:33" x14ac:dyDescent="0.35">
      <c r="B665" s="424">
        <v>52943</v>
      </c>
      <c r="C665" s="424" t="s">
        <v>1255</v>
      </c>
      <c r="D665" s="426">
        <v>0</v>
      </c>
      <c r="E665" s="426">
        <v>1</v>
      </c>
      <c r="F665" s="426">
        <v>0</v>
      </c>
      <c r="G665" s="427">
        <v>1</v>
      </c>
      <c r="H665" s="426">
        <v>1</v>
      </c>
      <c r="I665" s="426">
        <v>0</v>
      </c>
      <c r="J665" s="427">
        <v>1</v>
      </c>
      <c r="K665" s="426">
        <v>0</v>
      </c>
      <c r="L665" s="426">
        <v>15</v>
      </c>
      <c r="M665" s="426">
        <v>0</v>
      </c>
      <c r="N665" s="427">
        <v>15</v>
      </c>
      <c r="O665" s="426">
        <v>15</v>
      </c>
      <c r="P665" s="426">
        <v>0</v>
      </c>
      <c r="Q665" s="427">
        <v>15</v>
      </c>
      <c r="R665" s="426">
        <v>0</v>
      </c>
      <c r="S665" s="426">
        <v>0</v>
      </c>
      <c r="T665" s="428">
        <v>0</v>
      </c>
      <c r="U665" s="426">
        <v>0</v>
      </c>
      <c r="V665" s="426">
        <v>0</v>
      </c>
      <c r="W665" s="428">
        <v>0</v>
      </c>
      <c r="X665" s="426">
        <v>0</v>
      </c>
      <c r="Y665" s="426">
        <v>0</v>
      </c>
      <c r="Z665" s="428">
        <v>0</v>
      </c>
      <c r="AA665" s="426">
        <v>0</v>
      </c>
      <c r="AB665" s="426">
        <v>0</v>
      </c>
      <c r="AC665" s="428">
        <v>0</v>
      </c>
      <c r="AD665" s="426">
        <v>0</v>
      </c>
      <c r="AE665" s="426">
        <v>0</v>
      </c>
      <c r="AF665" s="428">
        <v>0</v>
      </c>
      <c r="AG665" s="426">
        <v>0</v>
      </c>
    </row>
    <row r="666" spans="2:33" x14ac:dyDescent="0.35">
      <c r="B666" s="424">
        <v>52971</v>
      </c>
      <c r="C666" s="424" t="s">
        <v>1257</v>
      </c>
      <c r="D666" s="426">
        <v>3</v>
      </c>
      <c r="E666" s="426">
        <v>7</v>
      </c>
      <c r="F666" s="426">
        <v>3</v>
      </c>
      <c r="G666" s="427">
        <v>10</v>
      </c>
      <c r="H666" s="426">
        <v>5</v>
      </c>
      <c r="I666" s="426">
        <v>3</v>
      </c>
      <c r="J666" s="427">
        <v>8</v>
      </c>
      <c r="K666" s="426">
        <v>45</v>
      </c>
      <c r="L666" s="426">
        <v>105</v>
      </c>
      <c r="M666" s="426">
        <v>45</v>
      </c>
      <c r="N666" s="427">
        <v>150</v>
      </c>
      <c r="O666" s="426">
        <v>75</v>
      </c>
      <c r="P666" s="426">
        <v>45</v>
      </c>
      <c r="Q666" s="427">
        <v>120</v>
      </c>
      <c r="R666" s="426">
        <v>2</v>
      </c>
      <c r="S666" s="426">
        <v>30</v>
      </c>
      <c r="T666" s="428">
        <v>15</v>
      </c>
      <c r="U666" s="426">
        <v>2</v>
      </c>
      <c r="V666" s="426">
        <v>30</v>
      </c>
      <c r="W666" s="428">
        <v>15</v>
      </c>
      <c r="X666" s="426">
        <v>0</v>
      </c>
      <c r="Y666" s="426">
        <v>0</v>
      </c>
      <c r="Z666" s="428">
        <v>0</v>
      </c>
      <c r="AA666" s="426">
        <v>0</v>
      </c>
      <c r="AB666" s="426">
        <v>0</v>
      </c>
      <c r="AC666" s="428">
        <v>0</v>
      </c>
      <c r="AD666" s="426">
        <v>0</v>
      </c>
      <c r="AE666" s="426">
        <v>0</v>
      </c>
      <c r="AF666" s="428">
        <v>0</v>
      </c>
      <c r="AG666" s="426">
        <v>0</v>
      </c>
    </row>
  </sheetData>
  <pageMargins left="0.7" right="0.7" top="0.75" bottom="0.75" header="0.3" footer="0.3"/>
  <pageSetup paperSize="9" orientation="portrait" horizontalDpi="300" verticalDpi="300" r:id="rId1"/>
  <headerFooter>
    <oddFooter>&amp;C_x000D_&amp;1#&amp;"Calibri"&amp;10&amp;K000000 OFFICIAL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BB4140-915E-4D46-AD02-0315D17FBBF1}">
  <dimension ref="A1:E207"/>
  <sheetViews>
    <sheetView workbookViewId="0">
      <pane xSplit="3" ySplit="1" topLeftCell="D141" activePane="bottomRight" state="frozen"/>
      <selection activeCell="A22" sqref="A22"/>
      <selection pane="topRight" activeCell="A22" sqref="A22"/>
      <selection pane="bottomLeft" activeCell="A22" sqref="A22"/>
      <selection pane="bottomRight" activeCell="E163" sqref="E163"/>
    </sheetView>
  </sheetViews>
  <sheetFormatPr defaultRowHeight="14.5" x14ac:dyDescent="0.35"/>
  <cols>
    <col min="1" max="1" width="10.36328125" bestFit="1" customWidth="1"/>
    <col min="2" max="2" width="10.36328125" style="231" customWidth="1"/>
    <col min="3" max="3" width="58.90625" bestFit="1" customWidth="1"/>
  </cols>
  <sheetData>
    <row r="1" spans="1:3" s="225" customFormat="1" x14ac:dyDescent="0.35">
      <c r="A1" s="225" t="s">
        <v>832</v>
      </c>
      <c r="B1" s="226" t="s">
        <v>1196</v>
      </c>
      <c r="C1" s="225" t="s">
        <v>833</v>
      </c>
    </row>
    <row r="2" spans="1:3" x14ac:dyDescent="0.35">
      <c r="A2">
        <v>3301000</v>
      </c>
      <c r="B2" s="231">
        <v>1000</v>
      </c>
      <c r="C2" t="s">
        <v>834</v>
      </c>
    </row>
    <row r="3" spans="1:3" x14ac:dyDescent="0.35">
      <c r="A3">
        <v>3301001</v>
      </c>
      <c r="B3" s="231">
        <v>1001</v>
      </c>
      <c r="C3" t="s">
        <v>835</v>
      </c>
    </row>
    <row r="4" spans="1:3" x14ac:dyDescent="0.35">
      <c r="A4">
        <v>3301002</v>
      </c>
      <c r="B4" s="231">
        <v>1002</v>
      </c>
      <c r="C4" t="s">
        <v>836</v>
      </c>
    </row>
    <row r="5" spans="1:3" x14ac:dyDescent="0.35">
      <c r="A5">
        <v>3301006</v>
      </c>
      <c r="B5" s="231">
        <v>1006</v>
      </c>
      <c r="C5" t="s">
        <v>837</v>
      </c>
    </row>
    <row r="6" spans="1:3" x14ac:dyDescent="0.35">
      <c r="A6">
        <v>3301008</v>
      </c>
      <c r="B6" s="231">
        <v>1008</v>
      </c>
      <c r="C6" t="s">
        <v>838</v>
      </c>
    </row>
    <row r="7" spans="1:3" x14ac:dyDescent="0.35">
      <c r="A7">
        <v>3301009</v>
      </c>
      <c r="B7" s="231">
        <v>1009</v>
      </c>
      <c r="C7" t="s">
        <v>839</v>
      </c>
    </row>
    <row r="8" spans="1:3" x14ac:dyDescent="0.35">
      <c r="A8">
        <v>3301010</v>
      </c>
      <c r="B8" s="231">
        <v>1010</v>
      </c>
      <c r="C8" t="s">
        <v>42</v>
      </c>
    </row>
    <row r="9" spans="1:3" x14ac:dyDescent="0.35">
      <c r="A9">
        <v>3301012</v>
      </c>
      <c r="B9" s="231">
        <v>1012</v>
      </c>
      <c r="C9" t="s">
        <v>840</v>
      </c>
    </row>
    <row r="10" spans="1:3" x14ac:dyDescent="0.35">
      <c r="A10">
        <v>3301014</v>
      </c>
      <c r="B10" s="231">
        <v>1014</v>
      </c>
      <c r="C10" t="s">
        <v>841</v>
      </c>
    </row>
    <row r="11" spans="1:3" x14ac:dyDescent="0.35">
      <c r="A11">
        <v>3301015</v>
      </c>
      <c r="B11" s="231">
        <v>1015</v>
      </c>
      <c r="C11" t="s">
        <v>842</v>
      </c>
    </row>
    <row r="12" spans="1:3" x14ac:dyDescent="0.35">
      <c r="A12">
        <v>3301016</v>
      </c>
      <c r="B12" s="231">
        <v>1016</v>
      </c>
      <c r="C12" t="s">
        <v>843</v>
      </c>
    </row>
    <row r="13" spans="1:3" x14ac:dyDescent="0.35">
      <c r="A13">
        <v>3301017</v>
      </c>
      <c r="B13" s="231">
        <v>1017</v>
      </c>
      <c r="C13" t="s">
        <v>844</v>
      </c>
    </row>
    <row r="14" spans="1:3" x14ac:dyDescent="0.35">
      <c r="A14">
        <v>3301018</v>
      </c>
      <c r="B14" s="231">
        <v>1018</v>
      </c>
      <c r="C14" t="s">
        <v>845</v>
      </c>
    </row>
    <row r="15" spans="1:3" x14ac:dyDescent="0.35">
      <c r="A15">
        <v>3301019</v>
      </c>
      <c r="B15" s="231">
        <v>1019</v>
      </c>
      <c r="C15" t="s">
        <v>846</v>
      </c>
    </row>
    <row r="16" spans="1:3" x14ac:dyDescent="0.35">
      <c r="A16">
        <v>3301020</v>
      </c>
      <c r="B16" s="231">
        <v>1020</v>
      </c>
      <c r="C16" t="s">
        <v>847</v>
      </c>
    </row>
    <row r="17" spans="1:3" x14ac:dyDescent="0.35">
      <c r="A17">
        <v>3301021</v>
      </c>
      <c r="B17" s="231">
        <v>1021</v>
      </c>
      <c r="C17" t="s">
        <v>848</v>
      </c>
    </row>
    <row r="18" spans="1:3" x14ac:dyDescent="0.35">
      <c r="A18">
        <v>3301022</v>
      </c>
      <c r="B18" s="231">
        <v>1022</v>
      </c>
      <c r="C18" t="s">
        <v>849</v>
      </c>
    </row>
    <row r="19" spans="1:3" x14ac:dyDescent="0.35">
      <c r="A19">
        <v>3301023</v>
      </c>
      <c r="B19" s="231">
        <v>1023</v>
      </c>
      <c r="C19" t="s">
        <v>850</v>
      </c>
    </row>
    <row r="20" spans="1:3" x14ac:dyDescent="0.35">
      <c r="A20">
        <v>3301024</v>
      </c>
      <c r="B20" s="231">
        <v>1024</v>
      </c>
      <c r="C20" t="s">
        <v>851</v>
      </c>
    </row>
    <row r="21" spans="1:3" x14ac:dyDescent="0.35">
      <c r="A21">
        <v>3301025</v>
      </c>
      <c r="B21" s="231">
        <v>1025</v>
      </c>
      <c r="C21" t="s">
        <v>852</v>
      </c>
    </row>
    <row r="22" spans="1:3" x14ac:dyDescent="0.35">
      <c r="A22">
        <v>3301026</v>
      </c>
      <c r="B22" s="231">
        <v>1026</v>
      </c>
      <c r="C22" t="s">
        <v>853</v>
      </c>
    </row>
    <row r="23" spans="1:3" x14ac:dyDescent="0.35">
      <c r="A23">
        <v>3301027</v>
      </c>
      <c r="B23" s="231">
        <v>1027</v>
      </c>
      <c r="C23" t="s">
        <v>854</v>
      </c>
    </row>
    <row r="24" spans="1:3" x14ac:dyDescent="0.35">
      <c r="A24">
        <v>3301028</v>
      </c>
      <c r="B24" s="231">
        <v>1028</v>
      </c>
      <c r="C24" t="s">
        <v>855</v>
      </c>
    </row>
    <row r="25" spans="1:3" x14ac:dyDescent="0.35">
      <c r="A25">
        <v>3301038</v>
      </c>
      <c r="B25" s="231">
        <v>1038</v>
      </c>
      <c r="C25" t="s">
        <v>856</v>
      </c>
    </row>
    <row r="26" spans="1:3" x14ac:dyDescent="0.35">
      <c r="A26">
        <v>3301048</v>
      </c>
      <c r="B26" s="231">
        <v>1048</v>
      </c>
      <c r="C26" t="s">
        <v>857</v>
      </c>
    </row>
    <row r="27" spans="1:3" x14ac:dyDescent="0.35">
      <c r="A27">
        <v>3301049</v>
      </c>
      <c r="B27" s="231">
        <v>1049</v>
      </c>
      <c r="C27" t="s">
        <v>858</v>
      </c>
    </row>
    <row r="28" spans="1:3" x14ac:dyDescent="0.35">
      <c r="A28">
        <v>3301802</v>
      </c>
      <c r="B28" s="231">
        <v>1802</v>
      </c>
      <c r="C28" t="s">
        <v>859</v>
      </c>
    </row>
    <row r="29" spans="1:3" x14ac:dyDescent="0.35">
      <c r="A29">
        <v>3302003</v>
      </c>
      <c r="B29" s="231">
        <v>2003</v>
      </c>
      <c r="C29" t="s">
        <v>860</v>
      </c>
    </row>
    <row r="30" spans="1:3" x14ac:dyDescent="0.35">
      <c r="A30">
        <v>3302004</v>
      </c>
      <c r="B30" s="231">
        <v>2004</v>
      </c>
      <c r="C30" t="s">
        <v>861</v>
      </c>
    </row>
    <row r="31" spans="1:3" x14ac:dyDescent="0.35">
      <c r="A31">
        <v>3302005</v>
      </c>
      <c r="B31" s="231">
        <v>2005</v>
      </c>
      <c r="C31" t="s">
        <v>862</v>
      </c>
    </row>
    <row r="32" spans="1:3" x14ac:dyDescent="0.35">
      <c r="A32">
        <v>3302008</v>
      </c>
      <c r="B32" s="231">
        <v>2008</v>
      </c>
      <c r="C32" t="s">
        <v>863</v>
      </c>
    </row>
    <row r="33" spans="1:3" x14ac:dyDescent="0.35">
      <c r="A33">
        <v>3302011</v>
      </c>
      <c r="B33" s="231">
        <v>2011</v>
      </c>
      <c r="C33" t="s">
        <v>864</v>
      </c>
    </row>
    <row r="34" spans="1:3" x14ac:dyDescent="0.35">
      <c r="A34">
        <v>3302014</v>
      </c>
      <c r="B34" s="231">
        <v>2014</v>
      </c>
      <c r="C34" t="s">
        <v>865</v>
      </c>
    </row>
    <row r="35" spans="1:3" x14ac:dyDescent="0.35">
      <c r="A35">
        <v>3302015</v>
      </c>
      <c r="B35" s="231">
        <v>2015</v>
      </c>
      <c r="C35" t="s">
        <v>866</v>
      </c>
    </row>
    <row r="36" spans="1:3" x14ac:dyDescent="0.35">
      <c r="A36">
        <v>3302018</v>
      </c>
      <c r="B36" s="231">
        <v>2018</v>
      </c>
      <c r="C36" t="s">
        <v>867</v>
      </c>
    </row>
    <row r="37" spans="1:3" x14ac:dyDescent="0.35">
      <c r="A37">
        <v>3302020</v>
      </c>
      <c r="B37" s="231">
        <v>2020</v>
      </c>
      <c r="C37" t="s">
        <v>868</v>
      </c>
    </row>
    <row r="38" spans="1:3" x14ac:dyDescent="0.35">
      <c r="A38">
        <v>3302021</v>
      </c>
      <c r="B38" s="231">
        <v>2021</v>
      </c>
      <c r="C38" t="s">
        <v>75</v>
      </c>
    </row>
    <row r="39" spans="1:3" x14ac:dyDescent="0.35">
      <c r="A39">
        <v>3302025</v>
      </c>
      <c r="B39" s="231">
        <v>2025</v>
      </c>
      <c r="C39" t="s">
        <v>869</v>
      </c>
    </row>
    <row r="40" spans="1:3" x14ac:dyDescent="0.35">
      <c r="A40">
        <v>3302030</v>
      </c>
      <c r="B40" s="231">
        <v>2030</v>
      </c>
      <c r="C40" t="s">
        <v>870</v>
      </c>
    </row>
    <row r="41" spans="1:3" x14ac:dyDescent="0.35">
      <c r="A41">
        <v>3302036</v>
      </c>
      <c r="B41" s="231">
        <v>2036</v>
      </c>
      <c r="C41" t="s">
        <v>871</v>
      </c>
    </row>
    <row r="42" spans="1:3" x14ac:dyDescent="0.35">
      <c r="A42">
        <v>3302037</v>
      </c>
      <c r="B42" s="231">
        <v>2037</v>
      </c>
      <c r="C42" t="s">
        <v>872</v>
      </c>
    </row>
    <row r="43" spans="1:3" x14ac:dyDescent="0.35">
      <c r="A43">
        <v>3302038</v>
      </c>
      <c r="B43" s="231">
        <v>2038</v>
      </c>
      <c r="C43" t="s">
        <v>873</v>
      </c>
    </row>
    <row r="44" spans="1:3" x14ac:dyDescent="0.35">
      <c r="A44">
        <v>3302039</v>
      </c>
      <c r="B44" s="231">
        <v>2039</v>
      </c>
      <c r="C44" t="s">
        <v>874</v>
      </c>
    </row>
    <row r="45" spans="1:3" x14ac:dyDescent="0.35">
      <c r="A45">
        <v>3302040</v>
      </c>
      <c r="B45" s="231">
        <v>2040</v>
      </c>
      <c r="C45" t="s">
        <v>875</v>
      </c>
    </row>
    <row r="46" spans="1:3" x14ac:dyDescent="0.35">
      <c r="A46">
        <v>3302048</v>
      </c>
      <c r="B46" s="231">
        <v>2048</v>
      </c>
      <c r="C46" t="s">
        <v>1198</v>
      </c>
    </row>
    <row r="47" spans="1:3" x14ac:dyDescent="0.35">
      <c r="A47">
        <v>3302054</v>
      </c>
      <c r="B47" s="231">
        <v>2054</v>
      </c>
      <c r="C47" t="s">
        <v>876</v>
      </c>
    </row>
    <row r="48" spans="1:3" x14ac:dyDescent="0.35">
      <c r="A48">
        <v>3302055</v>
      </c>
      <c r="B48" s="231">
        <v>2055</v>
      </c>
      <c r="C48" t="s">
        <v>877</v>
      </c>
    </row>
    <row r="49" spans="1:3" x14ac:dyDescent="0.35">
      <c r="A49">
        <v>3302056</v>
      </c>
      <c r="B49" s="231">
        <v>2056</v>
      </c>
      <c r="C49" t="s">
        <v>878</v>
      </c>
    </row>
    <row r="50" spans="1:3" x14ac:dyDescent="0.35">
      <c r="A50">
        <v>3302057</v>
      </c>
      <c r="B50" s="231">
        <v>2057</v>
      </c>
      <c r="C50" t="s">
        <v>879</v>
      </c>
    </row>
    <row r="51" spans="1:3" x14ac:dyDescent="0.35">
      <c r="A51">
        <v>3302058</v>
      </c>
      <c r="B51" s="231">
        <v>2058</v>
      </c>
      <c r="C51" t="s">
        <v>880</v>
      </c>
    </row>
    <row r="52" spans="1:3" x14ac:dyDescent="0.35">
      <c r="A52">
        <v>3302059</v>
      </c>
      <c r="B52" s="231">
        <v>2059</v>
      </c>
      <c r="C52" t="s">
        <v>881</v>
      </c>
    </row>
    <row r="53" spans="1:3" x14ac:dyDescent="0.35">
      <c r="A53">
        <v>3302060</v>
      </c>
      <c r="B53" s="231">
        <v>2060</v>
      </c>
      <c r="C53" t="s">
        <v>882</v>
      </c>
    </row>
    <row r="54" spans="1:3" x14ac:dyDescent="0.35">
      <c r="A54">
        <v>3302062</v>
      </c>
      <c r="B54" s="231">
        <v>2062</v>
      </c>
      <c r="C54" t="s">
        <v>883</v>
      </c>
    </row>
    <row r="55" spans="1:3" x14ac:dyDescent="0.35">
      <c r="A55">
        <v>3302063</v>
      </c>
      <c r="B55" s="231">
        <v>2063</v>
      </c>
      <c r="C55" t="s">
        <v>884</v>
      </c>
    </row>
    <row r="56" spans="1:3" x14ac:dyDescent="0.35">
      <c r="A56">
        <v>3302064</v>
      </c>
      <c r="B56" s="231">
        <v>2064</v>
      </c>
      <c r="C56" t="s">
        <v>885</v>
      </c>
    </row>
    <row r="57" spans="1:3" x14ac:dyDescent="0.35">
      <c r="A57">
        <v>3302065</v>
      </c>
      <c r="B57" s="231">
        <v>2065</v>
      </c>
      <c r="C57" t="s">
        <v>886</v>
      </c>
    </row>
    <row r="58" spans="1:3" x14ac:dyDescent="0.35">
      <c r="A58">
        <v>3302067</v>
      </c>
      <c r="B58" s="231">
        <v>2067</v>
      </c>
      <c r="C58" t="s">
        <v>101</v>
      </c>
    </row>
    <row r="59" spans="1:3" x14ac:dyDescent="0.35">
      <c r="A59">
        <v>3302068</v>
      </c>
      <c r="B59" s="231">
        <v>2068</v>
      </c>
      <c r="C59" t="s">
        <v>102</v>
      </c>
    </row>
    <row r="60" spans="1:3" x14ac:dyDescent="0.35">
      <c r="A60">
        <v>3302070</v>
      </c>
      <c r="B60" s="231">
        <v>2070</v>
      </c>
      <c r="C60" t="s">
        <v>887</v>
      </c>
    </row>
    <row r="61" spans="1:3" x14ac:dyDescent="0.35">
      <c r="A61">
        <v>3302072</v>
      </c>
      <c r="B61" s="231">
        <v>2072</v>
      </c>
      <c r="C61" t="s">
        <v>888</v>
      </c>
    </row>
    <row r="62" spans="1:3" x14ac:dyDescent="0.35">
      <c r="A62">
        <v>3302073</v>
      </c>
      <c r="B62" s="231">
        <v>2073</v>
      </c>
      <c r="C62" t="s">
        <v>889</v>
      </c>
    </row>
    <row r="63" spans="1:3" x14ac:dyDescent="0.35">
      <c r="A63">
        <v>3302075</v>
      </c>
      <c r="B63" s="231">
        <v>2075</v>
      </c>
      <c r="C63" t="s">
        <v>890</v>
      </c>
    </row>
    <row r="64" spans="1:3" x14ac:dyDescent="0.35">
      <c r="A64">
        <v>3302078</v>
      </c>
      <c r="B64" s="231">
        <v>2078</v>
      </c>
      <c r="C64" t="s">
        <v>891</v>
      </c>
    </row>
    <row r="65" spans="1:3" x14ac:dyDescent="0.35">
      <c r="A65">
        <v>3302081</v>
      </c>
      <c r="B65" s="231">
        <v>2081</v>
      </c>
      <c r="C65" t="s">
        <v>892</v>
      </c>
    </row>
    <row r="66" spans="1:3" x14ac:dyDescent="0.35">
      <c r="A66">
        <v>3302082</v>
      </c>
      <c r="B66" s="231">
        <v>2082</v>
      </c>
      <c r="C66" t="s">
        <v>893</v>
      </c>
    </row>
    <row r="67" spans="1:3" x14ac:dyDescent="0.35">
      <c r="A67">
        <v>3302086</v>
      </c>
      <c r="B67" s="231">
        <v>2086</v>
      </c>
      <c r="C67" t="s">
        <v>894</v>
      </c>
    </row>
    <row r="68" spans="1:3" x14ac:dyDescent="0.35">
      <c r="A68">
        <v>3302093</v>
      </c>
      <c r="B68" s="231">
        <v>2093</v>
      </c>
      <c r="C68" t="s">
        <v>895</v>
      </c>
    </row>
    <row r="69" spans="1:3" x14ac:dyDescent="0.35">
      <c r="A69">
        <v>3302096</v>
      </c>
      <c r="B69" s="231">
        <v>2096</v>
      </c>
      <c r="C69" t="s">
        <v>896</v>
      </c>
    </row>
    <row r="70" spans="1:3" x14ac:dyDescent="0.35">
      <c r="A70">
        <v>3302097</v>
      </c>
      <c r="B70" s="231">
        <v>2097</v>
      </c>
      <c r="C70" t="s">
        <v>897</v>
      </c>
    </row>
    <row r="71" spans="1:3" x14ac:dyDescent="0.35">
      <c r="A71">
        <v>3302098</v>
      </c>
      <c r="B71" s="231">
        <v>2098</v>
      </c>
      <c r="C71" t="s">
        <v>898</v>
      </c>
    </row>
    <row r="72" spans="1:3" x14ac:dyDescent="0.35">
      <c r="A72">
        <v>3302099</v>
      </c>
      <c r="B72" s="231">
        <v>2099</v>
      </c>
      <c r="C72" t="s">
        <v>899</v>
      </c>
    </row>
    <row r="73" spans="1:3" x14ac:dyDescent="0.35">
      <c r="A73">
        <v>3302100</v>
      </c>
      <c r="B73" s="231">
        <v>2100</v>
      </c>
      <c r="C73" t="s">
        <v>900</v>
      </c>
    </row>
    <row r="74" spans="1:3" x14ac:dyDescent="0.35">
      <c r="A74">
        <v>3302102</v>
      </c>
      <c r="B74" s="231">
        <v>2102</v>
      </c>
      <c r="C74" t="s">
        <v>901</v>
      </c>
    </row>
    <row r="75" spans="1:3" x14ac:dyDescent="0.35">
      <c r="A75">
        <v>3302103</v>
      </c>
      <c r="B75" s="231">
        <v>2103</v>
      </c>
      <c r="C75" t="s">
        <v>902</v>
      </c>
    </row>
    <row r="76" spans="1:3" x14ac:dyDescent="0.35">
      <c r="A76">
        <v>3302108</v>
      </c>
      <c r="B76" s="231">
        <v>2108</v>
      </c>
      <c r="C76" t="s">
        <v>903</v>
      </c>
    </row>
    <row r="77" spans="1:3" x14ac:dyDescent="0.35">
      <c r="A77">
        <v>3302109</v>
      </c>
      <c r="B77" s="231">
        <v>2109</v>
      </c>
      <c r="C77" t="s">
        <v>904</v>
      </c>
    </row>
    <row r="78" spans="1:3" x14ac:dyDescent="0.35">
      <c r="A78">
        <v>3302110</v>
      </c>
      <c r="B78" s="231">
        <v>2110</v>
      </c>
      <c r="C78" t="s">
        <v>905</v>
      </c>
    </row>
    <row r="79" spans="1:3" x14ac:dyDescent="0.35">
      <c r="A79">
        <v>3302115</v>
      </c>
      <c r="B79" s="231">
        <v>2115</v>
      </c>
      <c r="C79" t="s">
        <v>906</v>
      </c>
    </row>
    <row r="80" spans="1:3" x14ac:dyDescent="0.35">
      <c r="A80">
        <v>3302117</v>
      </c>
      <c r="B80" s="231">
        <v>2117</v>
      </c>
      <c r="C80" t="s">
        <v>907</v>
      </c>
    </row>
    <row r="81" spans="1:3" x14ac:dyDescent="0.35">
      <c r="A81">
        <v>3302119</v>
      </c>
      <c r="B81" s="231">
        <v>2119</v>
      </c>
      <c r="C81" t="s">
        <v>908</v>
      </c>
    </row>
    <row r="82" spans="1:3" x14ac:dyDescent="0.35">
      <c r="A82">
        <v>3302121</v>
      </c>
      <c r="B82" s="231">
        <v>2121</v>
      </c>
      <c r="C82" t="s">
        <v>909</v>
      </c>
    </row>
    <row r="83" spans="1:3" x14ac:dyDescent="0.35">
      <c r="A83">
        <v>3302122</v>
      </c>
      <c r="B83" s="231">
        <v>2122</v>
      </c>
      <c r="C83" t="s">
        <v>910</v>
      </c>
    </row>
    <row r="84" spans="1:3" x14ac:dyDescent="0.35">
      <c r="A84">
        <v>3302127</v>
      </c>
      <c r="B84" s="231">
        <v>2127</v>
      </c>
      <c r="C84" t="s">
        <v>129</v>
      </c>
    </row>
    <row r="85" spans="1:3" x14ac:dyDescent="0.35">
      <c r="A85">
        <v>3302132</v>
      </c>
      <c r="B85" s="231">
        <v>2132</v>
      </c>
      <c r="C85" t="s">
        <v>911</v>
      </c>
    </row>
    <row r="86" spans="1:3" x14ac:dyDescent="0.35">
      <c r="A86">
        <v>3302136</v>
      </c>
      <c r="B86" s="231">
        <v>2136</v>
      </c>
      <c r="C86" t="s">
        <v>912</v>
      </c>
    </row>
    <row r="87" spans="1:3" x14ac:dyDescent="0.35">
      <c r="A87">
        <v>3302138</v>
      </c>
      <c r="B87" s="231">
        <v>2138</v>
      </c>
      <c r="C87" t="s">
        <v>913</v>
      </c>
    </row>
    <row r="88" spans="1:3" x14ac:dyDescent="0.35">
      <c r="A88">
        <v>3302141</v>
      </c>
      <c r="B88" s="231">
        <v>2141</v>
      </c>
      <c r="C88" t="s">
        <v>914</v>
      </c>
    </row>
    <row r="89" spans="1:3" x14ac:dyDescent="0.35">
      <c r="A89">
        <v>3302142</v>
      </c>
      <c r="B89" s="231">
        <v>2142</v>
      </c>
      <c r="C89" t="s">
        <v>915</v>
      </c>
    </row>
    <row r="90" spans="1:3" x14ac:dyDescent="0.35">
      <c r="A90">
        <v>3302144</v>
      </c>
      <c r="B90" s="231">
        <v>2144</v>
      </c>
      <c r="C90" t="s">
        <v>916</v>
      </c>
    </row>
    <row r="91" spans="1:3" x14ac:dyDescent="0.35">
      <c r="A91">
        <v>3302146</v>
      </c>
      <c r="B91" s="231">
        <v>2146</v>
      </c>
      <c r="C91" t="s">
        <v>917</v>
      </c>
    </row>
    <row r="92" spans="1:3" x14ac:dyDescent="0.35">
      <c r="A92">
        <v>3302149</v>
      </c>
      <c r="B92" s="231">
        <v>2149</v>
      </c>
      <c r="C92" t="s">
        <v>918</v>
      </c>
    </row>
    <row r="93" spans="1:3" x14ac:dyDescent="0.35">
      <c r="A93">
        <v>3302150</v>
      </c>
      <c r="B93" s="231">
        <v>2150</v>
      </c>
      <c r="C93" t="s">
        <v>919</v>
      </c>
    </row>
    <row r="94" spans="1:3" x14ac:dyDescent="0.35">
      <c r="A94">
        <v>3302156</v>
      </c>
      <c r="B94" s="231">
        <v>2156</v>
      </c>
      <c r="C94" t="s">
        <v>920</v>
      </c>
    </row>
    <row r="95" spans="1:3" x14ac:dyDescent="0.35">
      <c r="A95">
        <v>3302157</v>
      </c>
      <c r="B95" s="231">
        <v>2157</v>
      </c>
      <c r="C95" t="s">
        <v>921</v>
      </c>
    </row>
    <row r="96" spans="1:3" x14ac:dyDescent="0.35">
      <c r="A96">
        <v>3302161</v>
      </c>
      <c r="B96" s="231">
        <v>2161</v>
      </c>
      <c r="C96" t="s">
        <v>922</v>
      </c>
    </row>
    <row r="97" spans="1:3" x14ac:dyDescent="0.35">
      <c r="A97">
        <v>3302162</v>
      </c>
      <c r="B97" s="231">
        <v>2162</v>
      </c>
      <c r="C97" t="s">
        <v>923</v>
      </c>
    </row>
    <row r="98" spans="1:3" x14ac:dyDescent="0.35">
      <c r="A98">
        <v>3302169</v>
      </c>
      <c r="B98" s="231">
        <v>2169</v>
      </c>
      <c r="C98" t="s">
        <v>924</v>
      </c>
    </row>
    <row r="99" spans="1:3" x14ac:dyDescent="0.35">
      <c r="A99">
        <v>3302170</v>
      </c>
      <c r="B99" s="231">
        <v>2170</v>
      </c>
      <c r="C99" t="s">
        <v>925</v>
      </c>
    </row>
    <row r="100" spans="1:3" x14ac:dyDescent="0.35">
      <c r="A100">
        <v>3302171</v>
      </c>
      <c r="B100" s="231">
        <v>2171</v>
      </c>
      <c r="C100" t="s">
        <v>926</v>
      </c>
    </row>
    <row r="101" spans="1:3" x14ac:dyDescent="0.35">
      <c r="A101">
        <v>3302176</v>
      </c>
      <c r="B101" s="231">
        <v>2176</v>
      </c>
      <c r="C101" t="s">
        <v>927</v>
      </c>
    </row>
    <row r="102" spans="1:3" x14ac:dyDescent="0.35">
      <c r="A102">
        <v>3302178</v>
      </c>
      <c r="B102" s="231">
        <v>2178</v>
      </c>
      <c r="C102" t="s">
        <v>928</v>
      </c>
    </row>
    <row r="103" spans="1:3" x14ac:dyDescent="0.35">
      <c r="A103">
        <v>3302180</v>
      </c>
      <c r="B103" s="231">
        <v>2180</v>
      </c>
      <c r="C103" t="s">
        <v>929</v>
      </c>
    </row>
    <row r="104" spans="1:3" x14ac:dyDescent="0.35">
      <c r="A104">
        <v>3302181</v>
      </c>
      <c r="B104" s="231">
        <v>2181</v>
      </c>
      <c r="C104" t="s">
        <v>930</v>
      </c>
    </row>
    <row r="105" spans="1:3" x14ac:dyDescent="0.35">
      <c r="A105">
        <v>3302184</v>
      </c>
      <c r="B105" s="231">
        <v>2184</v>
      </c>
      <c r="C105" t="s">
        <v>150</v>
      </c>
    </row>
    <row r="106" spans="1:3" x14ac:dyDescent="0.35">
      <c r="A106">
        <v>3302185</v>
      </c>
      <c r="B106" s="231">
        <v>2185</v>
      </c>
      <c r="C106" t="s">
        <v>931</v>
      </c>
    </row>
    <row r="107" spans="1:3" x14ac:dyDescent="0.35">
      <c r="A107">
        <v>3302186</v>
      </c>
      <c r="B107" s="231">
        <v>2186</v>
      </c>
      <c r="C107" t="s">
        <v>932</v>
      </c>
    </row>
    <row r="108" spans="1:3" x14ac:dyDescent="0.35">
      <c r="A108">
        <v>3302187</v>
      </c>
      <c r="B108" s="231">
        <v>2187</v>
      </c>
      <c r="C108" t="s">
        <v>933</v>
      </c>
    </row>
    <row r="109" spans="1:3" x14ac:dyDescent="0.35">
      <c r="A109">
        <v>3302188</v>
      </c>
      <c r="B109" s="231">
        <v>2188</v>
      </c>
      <c r="C109" t="s">
        <v>934</v>
      </c>
    </row>
    <row r="110" spans="1:3" x14ac:dyDescent="0.35">
      <c r="A110">
        <v>3302189</v>
      </c>
      <c r="B110" s="231">
        <v>2189</v>
      </c>
      <c r="C110" t="s">
        <v>935</v>
      </c>
    </row>
    <row r="111" spans="1:3" x14ac:dyDescent="0.35">
      <c r="A111">
        <v>3302191</v>
      </c>
      <c r="B111" s="231">
        <v>2191</v>
      </c>
      <c r="C111" t="s">
        <v>936</v>
      </c>
    </row>
    <row r="112" spans="1:3" x14ac:dyDescent="0.35">
      <c r="A112">
        <v>3302194</v>
      </c>
      <c r="B112" s="231">
        <v>2194</v>
      </c>
      <c r="C112" t="s">
        <v>937</v>
      </c>
    </row>
    <row r="113" spans="1:5" x14ac:dyDescent="0.35">
      <c r="A113">
        <v>3302195</v>
      </c>
      <c r="B113" s="231">
        <v>2195</v>
      </c>
      <c r="C113" t="s">
        <v>938</v>
      </c>
    </row>
    <row r="114" spans="1:5" x14ac:dyDescent="0.35">
      <c r="A114">
        <v>3302196</v>
      </c>
      <c r="B114" s="231">
        <v>2196</v>
      </c>
      <c r="C114" t="s">
        <v>939</v>
      </c>
    </row>
    <row r="115" spans="1:5" x14ac:dyDescent="0.35">
      <c r="A115">
        <v>3302204</v>
      </c>
      <c r="B115" s="231">
        <v>2204</v>
      </c>
      <c r="C115" t="s">
        <v>940</v>
      </c>
    </row>
    <row r="116" spans="1:5" x14ac:dyDescent="0.35">
      <c r="A116">
        <v>3302211</v>
      </c>
      <c r="B116" s="231">
        <v>2211</v>
      </c>
      <c r="C116" t="s">
        <v>1202</v>
      </c>
      <c r="D116" s="231"/>
      <c r="E116" s="231"/>
    </row>
    <row r="117" spans="1:5" x14ac:dyDescent="0.35">
      <c r="A117">
        <v>3302227</v>
      </c>
      <c r="B117" s="231">
        <v>2227</v>
      </c>
      <c r="C117" t="s">
        <v>941</v>
      </c>
    </row>
    <row r="118" spans="1:5" x14ac:dyDescent="0.35">
      <c r="A118">
        <v>3302231</v>
      </c>
      <c r="B118" s="231">
        <v>2231</v>
      </c>
      <c r="C118" t="s">
        <v>942</v>
      </c>
    </row>
    <row r="119" spans="1:5" x14ac:dyDescent="0.35">
      <c r="A119">
        <v>3302238</v>
      </c>
      <c r="B119" s="231">
        <v>2238</v>
      </c>
      <c r="C119" t="s">
        <v>943</v>
      </c>
    </row>
    <row r="120" spans="1:5" x14ac:dyDescent="0.35">
      <c r="A120">
        <v>3302239</v>
      </c>
      <c r="B120" s="231">
        <v>2239</v>
      </c>
      <c r="C120" t="s">
        <v>944</v>
      </c>
    </row>
    <row r="121" spans="1:5" x14ac:dyDescent="0.35">
      <c r="A121">
        <v>3302245</v>
      </c>
      <c r="B121" s="231">
        <v>2245</v>
      </c>
      <c r="C121" t="s">
        <v>945</v>
      </c>
    </row>
    <row r="122" spans="1:5" x14ac:dyDescent="0.35">
      <c r="A122">
        <v>3302249</v>
      </c>
      <c r="B122" s="231">
        <v>2249</v>
      </c>
      <c r="C122" t="s">
        <v>946</v>
      </c>
    </row>
    <row r="123" spans="1:5" x14ac:dyDescent="0.35">
      <c r="A123">
        <v>3302251</v>
      </c>
      <c r="B123" s="231">
        <v>2251</v>
      </c>
      <c r="C123" t="s">
        <v>160</v>
      </c>
    </row>
    <row r="124" spans="1:5" x14ac:dyDescent="0.35">
      <c r="A124">
        <v>3302293</v>
      </c>
      <c r="B124" s="231">
        <v>2293</v>
      </c>
      <c r="C124" t="s">
        <v>947</v>
      </c>
    </row>
    <row r="125" spans="1:5" x14ac:dyDescent="0.35">
      <c r="A125">
        <v>3302299</v>
      </c>
      <c r="B125" s="231">
        <v>2299</v>
      </c>
      <c r="C125" t="s">
        <v>948</v>
      </c>
    </row>
    <row r="126" spans="1:5" x14ac:dyDescent="0.35">
      <c r="A126">
        <v>3302300</v>
      </c>
      <c r="B126" s="231">
        <v>2300</v>
      </c>
      <c r="C126" t="s">
        <v>166</v>
      </c>
    </row>
    <row r="127" spans="1:5" x14ac:dyDescent="0.35">
      <c r="A127">
        <v>3302308</v>
      </c>
      <c r="B127" s="231">
        <v>2308</v>
      </c>
      <c r="C127" t="s">
        <v>949</v>
      </c>
    </row>
    <row r="128" spans="1:5" x14ac:dyDescent="0.35">
      <c r="A128">
        <v>3302309</v>
      </c>
      <c r="B128" s="231">
        <v>2309</v>
      </c>
      <c r="C128" t="s">
        <v>950</v>
      </c>
    </row>
    <row r="129" spans="1:3" x14ac:dyDescent="0.35">
      <c r="A129">
        <v>3302317</v>
      </c>
      <c r="B129" s="231">
        <v>2317</v>
      </c>
      <c r="C129" t="s">
        <v>951</v>
      </c>
    </row>
    <row r="130" spans="1:3" x14ac:dyDescent="0.35">
      <c r="A130">
        <v>3302402</v>
      </c>
      <c r="B130" s="231">
        <v>2402</v>
      </c>
      <c r="C130" t="s">
        <v>952</v>
      </c>
    </row>
    <row r="131" spans="1:3" x14ac:dyDescent="0.35">
      <c r="A131">
        <v>3302429</v>
      </c>
      <c r="B131" s="231">
        <v>2429</v>
      </c>
      <c r="C131" t="s">
        <v>953</v>
      </c>
    </row>
    <row r="132" spans="1:3" x14ac:dyDescent="0.35">
      <c r="A132">
        <v>3302434</v>
      </c>
      <c r="B132" s="231">
        <v>2434</v>
      </c>
      <c r="C132" t="s">
        <v>954</v>
      </c>
    </row>
    <row r="133" spans="1:3" x14ac:dyDescent="0.35">
      <c r="A133">
        <v>3302435</v>
      </c>
      <c r="B133" s="231">
        <v>2435</v>
      </c>
      <c r="C133" t="s">
        <v>176</v>
      </c>
    </row>
    <row r="134" spans="1:3" x14ac:dyDescent="0.35">
      <c r="A134">
        <v>3302441</v>
      </c>
      <c r="B134" s="231">
        <v>2441</v>
      </c>
      <c r="C134" t="s">
        <v>955</v>
      </c>
    </row>
    <row r="135" spans="1:3" x14ac:dyDescent="0.35">
      <c r="A135">
        <v>3302443</v>
      </c>
      <c r="B135" s="231">
        <v>2443</v>
      </c>
      <c r="C135" t="s">
        <v>956</v>
      </c>
    </row>
    <row r="136" spans="1:3" x14ac:dyDescent="0.35">
      <c r="A136">
        <v>3302447</v>
      </c>
      <c r="B136" s="231">
        <v>2447</v>
      </c>
      <c r="C136" t="s">
        <v>957</v>
      </c>
    </row>
    <row r="137" spans="1:3" x14ac:dyDescent="0.35">
      <c r="A137">
        <v>3302449</v>
      </c>
      <c r="B137" s="231">
        <v>2449</v>
      </c>
      <c r="C137" t="s">
        <v>958</v>
      </c>
    </row>
    <row r="138" spans="1:3" x14ac:dyDescent="0.35">
      <c r="A138">
        <v>3302450</v>
      </c>
      <c r="B138" s="231">
        <v>2450</v>
      </c>
      <c r="C138" t="s">
        <v>959</v>
      </c>
    </row>
    <row r="139" spans="1:3" x14ac:dyDescent="0.35">
      <c r="A139">
        <v>3302453</v>
      </c>
      <c r="B139" s="231">
        <v>2453</v>
      </c>
      <c r="C139" t="s">
        <v>960</v>
      </c>
    </row>
    <row r="140" spans="1:3" x14ac:dyDescent="0.35">
      <c r="A140">
        <v>3302454</v>
      </c>
      <c r="B140" s="231">
        <v>2454</v>
      </c>
      <c r="C140" t="s">
        <v>961</v>
      </c>
    </row>
    <row r="141" spans="1:3" x14ac:dyDescent="0.35">
      <c r="A141">
        <v>3302455</v>
      </c>
      <c r="B141" s="231">
        <v>2455</v>
      </c>
      <c r="C141" t="s">
        <v>962</v>
      </c>
    </row>
    <row r="142" spans="1:3" x14ac:dyDescent="0.35">
      <c r="A142">
        <v>3302457</v>
      </c>
      <c r="B142" s="231">
        <v>2457</v>
      </c>
      <c r="C142" t="s">
        <v>186</v>
      </c>
    </row>
    <row r="143" spans="1:3" x14ac:dyDescent="0.35">
      <c r="A143">
        <v>3302458</v>
      </c>
      <c r="B143" s="231">
        <v>2458</v>
      </c>
      <c r="C143" t="s">
        <v>963</v>
      </c>
    </row>
    <row r="144" spans="1:3" x14ac:dyDescent="0.35">
      <c r="A144">
        <v>3302460</v>
      </c>
      <c r="B144" s="231">
        <v>2460</v>
      </c>
      <c r="C144" t="s">
        <v>964</v>
      </c>
    </row>
    <row r="145" spans="1:3" x14ac:dyDescent="0.35">
      <c r="A145">
        <v>3302463</v>
      </c>
      <c r="B145" s="231">
        <v>2463</v>
      </c>
      <c r="C145" t="s">
        <v>965</v>
      </c>
    </row>
    <row r="146" spans="1:3" x14ac:dyDescent="0.35">
      <c r="A146">
        <v>3302465</v>
      </c>
      <c r="B146" s="231">
        <v>2465</v>
      </c>
      <c r="C146" t="s">
        <v>966</v>
      </c>
    </row>
    <row r="147" spans="1:3" x14ac:dyDescent="0.35">
      <c r="A147">
        <v>3302466</v>
      </c>
      <c r="B147" s="231">
        <v>2466</v>
      </c>
      <c r="C147" t="s">
        <v>967</v>
      </c>
    </row>
    <row r="148" spans="1:3" x14ac:dyDescent="0.35">
      <c r="A148">
        <v>3302471</v>
      </c>
      <c r="B148" s="231">
        <v>2471</v>
      </c>
      <c r="C148" t="s">
        <v>968</v>
      </c>
    </row>
    <row r="149" spans="1:3" x14ac:dyDescent="0.35">
      <c r="A149">
        <v>3302478</v>
      </c>
      <c r="B149" s="231">
        <v>2478</v>
      </c>
      <c r="C149" t="s">
        <v>969</v>
      </c>
    </row>
    <row r="150" spans="1:3" x14ac:dyDescent="0.35">
      <c r="A150">
        <v>3302479</v>
      </c>
      <c r="B150" s="231">
        <v>2479</v>
      </c>
      <c r="C150" t="s">
        <v>970</v>
      </c>
    </row>
    <row r="151" spans="1:3" x14ac:dyDescent="0.35">
      <c r="A151">
        <v>3302480</v>
      </c>
      <c r="B151" s="231">
        <v>2480</v>
      </c>
      <c r="C151" t="s">
        <v>971</v>
      </c>
    </row>
    <row r="152" spans="1:3" x14ac:dyDescent="0.35">
      <c r="A152">
        <v>3302481</v>
      </c>
      <c r="B152" s="231">
        <v>2481</v>
      </c>
      <c r="C152" t="s">
        <v>972</v>
      </c>
    </row>
    <row r="153" spans="1:3" x14ac:dyDescent="0.35">
      <c r="A153">
        <v>3302482</v>
      </c>
      <c r="B153" s="231">
        <v>2482</v>
      </c>
      <c r="C153" t="s">
        <v>973</v>
      </c>
    </row>
    <row r="154" spans="1:3" x14ac:dyDescent="0.35">
      <c r="A154">
        <v>3302486</v>
      </c>
      <c r="B154" s="231">
        <v>2486</v>
      </c>
      <c r="C154" t="s">
        <v>974</v>
      </c>
    </row>
    <row r="155" spans="1:3" x14ac:dyDescent="0.35">
      <c r="A155">
        <v>3303002</v>
      </c>
      <c r="B155" s="231">
        <v>3002</v>
      </c>
      <c r="C155" t="s">
        <v>975</v>
      </c>
    </row>
    <row r="156" spans="1:3" x14ac:dyDescent="0.35">
      <c r="A156">
        <v>3303015</v>
      </c>
      <c r="B156" s="231">
        <v>3015</v>
      </c>
      <c r="C156" t="s">
        <v>976</v>
      </c>
    </row>
    <row r="157" spans="1:3" x14ac:dyDescent="0.35">
      <c r="A157">
        <v>3303302</v>
      </c>
      <c r="B157" s="231">
        <v>3302</v>
      </c>
      <c r="C157" t="s">
        <v>977</v>
      </c>
    </row>
    <row r="158" spans="1:3" x14ac:dyDescent="0.35">
      <c r="A158">
        <v>3303306</v>
      </c>
      <c r="B158" s="231">
        <v>3306</v>
      </c>
      <c r="C158" t="s">
        <v>978</v>
      </c>
    </row>
    <row r="159" spans="1:3" x14ac:dyDescent="0.35">
      <c r="A159">
        <v>3303310</v>
      </c>
      <c r="B159" s="231">
        <v>3310</v>
      </c>
      <c r="C159" t="s">
        <v>979</v>
      </c>
    </row>
    <row r="160" spans="1:3" x14ac:dyDescent="0.35">
      <c r="A160">
        <v>3303311</v>
      </c>
      <c r="B160" s="231">
        <v>3311</v>
      </c>
      <c r="C160" t="s">
        <v>980</v>
      </c>
    </row>
    <row r="161" spans="1:4" x14ac:dyDescent="0.35">
      <c r="A161">
        <v>3303314</v>
      </c>
      <c r="B161" s="231">
        <v>3314</v>
      </c>
      <c r="C161" t="s">
        <v>981</v>
      </c>
    </row>
    <row r="162" spans="1:4" x14ac:dyDescent="0.35">
      <c r="A162">
        <v>3303317</v>
      </c>
      <c r="B162" s="231">
        <v>3317</v>
      </c>
      <c r="C162" t="s">
        <v>982</v>
      </c>
    </row>
    <row r="163" spans="1:4" x14ac:dyDescent="0.35">
      <c r="A163">
        <v>3303319</v>
      </c>
      <c r="B163" s="231">
        <v>3319</v>
      </c>
      <c r="C163" t="s">
        <v>983</v>
      </c>
    </row>
    <row r="164" spans="1:4" x14ac:dyDescent="0.35">
      <c r="A164">
        <v>3303322</v>
      </c>
      <c r="B164" s="231">
        <v>3322</v>
      </c>
      <c r="C164" t="s">
        <v>984</v>
      </c>
    </row>
    <row r="165" spans="1:4" x14ac:dyDescent="0.35">
      <c r="A165">
        <v>3303323</v>
      </c>
      <c r="B165" s="231">
        <v>3323</v>
      </c>
      <c r="C165" t="s">
        <v>985</v>
      </c>
    </row>
    <row r="166" spans="1:4" x14ac:dyDescent="0.35">
      <c r="A166">
        <v>3303325</v>
      </c>
      <c r="B166" s="231">
        <v>3325</v>
      </c>
      <c r="C166" t="s">
        <v>986</v>
      </c>
    </row>
    <row r="167" spans="1:4" x14ac:dyDescent="0.35">
      <c r="A167">
        <v>3303328</v>
      </c>
      <c r="B167" s="231">
        <v>3328</v>
      </c>
      <c r="C167" t="s">
        <v>987</v>
      </c>
    </row>
    <row r="168" spans="1:4" x14ac:dyDescent="0.35">
      <c r="A168">
        <v>3303329</v>
      </c>
      <c r="B168" s="231">
        <v>3329</v>
      </c>
      <c r="C168" t="s">
        <v>988</v>
      </c>
    </row>
    <row r="169" spans="1:4" x14ac:dyDescent="0.35">
      <c r="A169">
        <v>3303330</v>
      </c>
      <c r="B169" s="231">
        <v>3330</v>
      </c>
      <c r="C169" t="s">
        <v>989</v>
      </c>
    </row>
    <row r="170" spans="1:4" x14ac:dyDescent="0.35">
      <c r="A170">
        <v>3303331</v>
      </c>
      <c r="B170" s="231">
        <v>3331</v>
      </c>
      <c r="C170" t="s">
        <v>990</v>
      </c>
    </row>
    <row r="171" spans="1:4" x14ac:dyDescent="0.35">
      <c r="A171">
        <v>3303346</v>
      </c>
      <c r="B171" s="231">
        <v>3346</v>
      </c>
      <c r="C171" t="s">
        <v>1203</v>
      </c>
      <c r="D171" s="231">
        <v>3</v>
      </c>
    </row>
    <row r="172" spans="1:4" x14ac:dyDescent="0.35">
      <c r="A172">
        <v>3303347</v>
      </c>
      <c r="B172" s="231">
        <v>3347</v>
      </c>
      <c r="C172" t="s">
        <v>991</v>
      </c>
    </row>
    <row r="173" spans="1:4" x14ac:dyDescent="0.35">
      <c r="A173">
        <v>3303351</v>
      </c>
      <c r="B173" s="231">
        <v>3351</v>
      </c>
      <c r="C173" t="s">
        <v>992</v>
      </c>
    </row>
    <row r="174" spans="1:4" x14ac:dyDescent="0.35">
      <c r="A174">
        <v>3303352</v>
      </c>
      <c r="B174" s="231">
        <v>3352</v>
      </c>
      <c r="C174" t="s">
        <v>993</v>
      </c>
    </row>
    <row r="175" spans="1:4" x14ac:dyDescent="0.35">
      <c r="A175">
        <v>3303359</v>
      </c>
      <c r="B175" s="231">
        <v>3359</v>
      </c>
      <c r="C175" t="s">
        <v>994</v>
      </c>
    </row>
    <row r="176" spans="1:4" x14ac:dyDescent="0.35">
      <c r="A176">
        <v>3303361</v>
      </c>
      <c r="B176" s="231">
        <v>3361</v>
      </c>
      <c r="C176" t="s">
        <v>995</v>
      </c>
    </row>
    <row r="177" spans="1:3" x14ac:dyDescent="0.35">
      <c r="A177">
        <v>3303363</v>
      </c>
      <c r="B177" s="231">
        <v>3363</v>
      </c>
      <c r="C177" t="s">
        <v>996</v>
      </c>
    </row>
    <row r="178" spans="1:3" x14ac:dyDescent="0.35">
      <c r="A178">
        <v>3303366</v>
      </c>
      <c r="B178" s="231">
        <v>3366</v>
      </c>
      <c r="C178" t="s">
        <v>997</v>
      </c>
    </row>
    <row r="179" spans="1:3" x14ac:dyDescent="0.35">
      <c r="A179">
        <v>3303367</v>
      </c>
      <c r="B179" s="231">
        <v>3367</v>
      </c>
      <c r="C179" t="s">
        <v>998</v>
      </c>
    </row>
    <row r="180" spans="1:3" x14ac:dyDescent="0.35">
      <c r="A180">
        <v>3303372</v>
      </c>
      <c r="B180" s="231">
        <v>3372</v>
      </c>
      <c r="C180" t="s">
        <v>999</v>
      </c>
    </row>
    <row r="181" spans="1:3" x14ac:dyDescent="0.35">
      <c r="A181">
        <v>3303377</v>
      </c>
      <c r="B181" s="231">
        <v>3377</v>
      </c>
      <c r="C181" t="s">
        <v>1000</v>
      </c>
    </row>
    <row r="182" spans="1:3" x14ac:dyDescent="0.35">
      <c r="A182">
        <v>3303386</v>
      </c>
      <c r="B182" s="231">
        <v>3386</v>
      </c>
      <c r="C182" t="s">
        <v>1001</v>
      </c>
    </row>
    <row r="183" spans="1:3" x14ac:dyDescent="0.35">
      <c r="A183">
        <v>3303406</v>
      </c>
      <c r="B183" s="231">
        <v>3406</v>
      </c>
      <c r="C183" t="s">
        <v>1002</v>
      </c>
    </row>
    <row r="184" spans="1:3" x14ac:dyDescent="0.35">
      <c r="A184">
        <v>3303411</v>
      </c>
      <c r="B184" s="231">
        <v>3411</v>
      </c>
      <c r="C184" t="s">
        <v>1003</v>
      </c>
    </row>
    <row r="185" spans="1:3" x14ac:dyDescent="0.35">
      <c r="A185">
        <v>3303412</v>
      </c>
      <c r="B185" s="231">
        <v>3412</v>
      </c>
      <c r="C185" t="s">
        <v>1004</v>
      </c>
    </row>
    <row r="186" spans="1:3" x14ac:dyDescent="0.35">
      <c r="A186">
        <v>3303428</v>
      </c>
      <c r="B186" s="231">
        <v>3428</v>
      </c>
      <c r="C186" t="s">
        <v>1005</v>
      </c>
    </row>
    <row r="187" spans="1:3" x14ac:dyDescent="0.35">
      <c r="A187">
        <v>3303431</v>
      </c>
      <c r="B187" s="231">
        <v>3431</v>
      </c>
      <c r="C187" t="s">
        <v>1006</v>
      </c>
    </row>
    <row r="188" spans="1:3" x14ac:dyDescent="0.35">
      <c r="A188">
        <v>3303432</v>
      </c>
      <c r="B188" s="231">
        <v>3432</v>
      </c>
      <c r="C188" t="s">
        <v>1007</v>
      </c>
    </row>
    <row r="189" spans="1:3" x14ac:dyDescent="0.35">
      <c r="A189">
        <v>3303433</v>
      </c>
      <c r="B189" s="231">
        <v>3433</v>
      </c>
      <c r="C189" t="s">
        <v>1008</v>
      </c>
    </row>
    <row r="190" spans="1:3" x14ac:dyDescent="0.35">
      <c r="A190">
        <v>3304001</v>
      </c>
      <c r="B190" s="231">
        <v>4001</v>
      </c>
      <c r="C190" t="s">
        <v>1009</v>
      </c>
    </row>
    <row r="191" spans="1:3" x14ac:dyDescent="0.35">
      <c r="A191">
        <v>3304019</v>
      </c>
      <c r="B191" s="231">
        <v>4019</v>
      </c>
      <c r="C191" t="s">
        <v>244</v>
      </c>
    </row>
    <row r="192" spans="1:3" x14ac:dyDescent="0.35">
      <c r="A192">
        <v>3304038</v>
      </c>
      <c r="B192" s="231">
        <v>4038</v>
      </c>
      <c r="C192" t="s">
        <v>1010</v>
      </c>
    </row>
    <row r="193" spans="1:3" x14ac:dyDescent="0.35">
      <c r="A193">
        <v>3305201</v>
      </c>
      <c r="B193" s="231">
        <v>5201</v>
      </c>
      <c r="C193" t="s">
        <v>1011</v>
      </c>
    </row>
    <row r="194" spans="1:3" x14ac:dyDescent="0.35">
      <c r="A194">
        <v>3305203</v>
      </c>
      <c r="B194" s="231">
        <v>5203</v>
      </c>
      <c r="C194" t="s">
        <v>1012</v>
      </c>
    </row>
    <row r="195" spans="1:3" x14ac:dyDescent="0.35">
      <c r="A195">
        <v>3305205</v>
      </c>
      <c r="B195" s="231">
        <v>5205</v>
      </c>
      <c r="C195" t="s">
        <v>1013</v>
      </c>
    </row>
    <row r="196" spans="1:3" x14ac:dyDescent="0.35">
      <c r="A196">
        <v>3307004</v>
      </c>
      <c r="B196" s="231">
        <v>7004</v>
      </c>
      <c r="C196" t="s">
        <v>326</v>
      </c>
    </row>
    <row r="197" spans="1:3" x14ac:dyDescent="0.35">
      <c r="A197">
        <v>3307009</v>
      </c>
      <c r="B197" s="231">
        <v>7009</v>
      </c>
      <c r="C197" t="s">
        <v>327</v>
      </c>
    </row>
    <row r="198" spans="1:3" x14ac:dyDescent="0.35">
      <c r="A198">
        <v>3307012</v>
      </c>
      <c r="B198" s="231">
        <v>7012</v>
      </c>
      <c r="C198" t="s">
        <v>328</v>
      </c>
    </row>
    <row r="199" spans="1:3" x14ac:dyDescent="0.35">
      <c r="A199">
        <v>3307013</v>
      </c>
      <c r="B199" s="231">
        <v>7013</v>
      </c>
      <c r="C199" t="s">
        <v>329</v>
      </c>
    </row>
    <row r="200" spans="1:3" x14ac:dyDescent="0.35">
      <c r="A200">
        <v>3307014</v>
      </c>
      <c r="B200" s="231">
        <v>7014</v>
      </c>
      <c r="C200" t="s">
        <v>330</v>
      </c>
    </row>
    <row r="201" spans="1:3" x14ac:dyDescent="0.35">
      <c r="A201">
        <v>3307031</v>
      </c>
      <c r="B201" s="231">
        <v>7031</v>
      </c>
      <c r="C201" t="s">
        <v>331</v>
      </c>
    </row>
    <row r="202" spans="1:3" x14ac:dyDescent="0.35">
      <c r="A202">
        <v>3307034</v>
      </c>
      <c r="B202" s="231">
        <v>7034</v>
      </c>
      <c r="C202" t="s">
        <v>332</v>
      </c>
    </row>
    <row r="203" spans="1:3" x14ac:dyDescent="0.35">
      <c r="A203">
        <v>3307038</v>
      </c>
      <c r="B203" s="231">
        <v>7038</v>
      </c>
      <c r="C203" t="s">
        <v>333</v>
      </c>
    </row>
    <row r="204" spans="1:3" x14ac:dyDescent="0.35">
      <c r="A204">
        <v>3307045</v>
      </c>
      <c r="B204" s="231">
        <v>7045</v>
      </c>
      <c r="C204" t="s">
        <v>337</v>
      </c>
    </row>
    <row r="205" spans="1:3" x14ac:dyDescent="0.35">
      <c r="A205">
        <v>3307049</v>
      </c>
      <c r="B205" s="231">
        <v>7049</v>
      </c>
      <c r="C205" t="s">
        <v>334</v>
      </c>
    </row>
    <row r="206" spans="1:3" x14ac:dyDescent="0.35">
      <c r="A206">
        <v>3307051</v>
      </c>
      <c r="B206" s="231">
        <v>7051</v>
      </c>
      <c r="C206" t="s">
        <v>335</v>
      </c>
    </row>
    <row r="207" spans="1:3" x14ac:dyDescent="0.35">
      <c r="A207">
        <v>3307052</v>
      </c>
      <c r="B207" s="231">
        <v>7052</v>
      </c>
      <c r="C207" t="s">
        <v>336</v>
      </c>
    </row>
  </sheetData>
  <pageMargins left="0.7" right="0.7" top="0.75" bottom="0.75" header="0.3" footer="0.3"/>
  <pageSetup paperSize="9" orientation="portrait" horizontalDpi="300" verticalDpi="300" r:id="rId1"/>
  <headerFooter>
    <oddFooter>&amp;C_x000D_&amp;1#&amp;"Calibri"&amp;10&amp;K000000 OFFICIAL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9D1D37-2B50-404B-BD21-20CDD5E8D1EE}">
  <sheetPr codeName="Sheet2"/>
  <dimension ref="A1:AR776"/>
  <sheetViews>
    <sheetView zoomScale="98" zoomScaleNormal="98" workbookViewId="0">
      <pane xSplit="2" ySplit="2" topLeftCell="AG3" activePane="bottomRight" state="frozen"/>
      <selection pane="topRight" activeCell="C1" sqref="C1"/>
      <selection pane="bottomLeft" activeCell="A3" sqref="A3"/>
      <selection pane="bottomRight" activeCell="T3" sqref="T3"/>
    </sheetView>
  </sheetViews>
  <sheetFormatPr defaultRowHeight="14.5" x14ac:dyDescent="0.35"/>
  <cols>
    <col min="1" max="1" width="68.81640625" bestFit="1" customWidth="1"/>
    <col min="2" max="2" width="28.6328125" customWidth="1"/>
    <col min="16" max="21" width="8.7265625" style="519"/>
    <col min="23" max="23" width="11.6328125" customWidth="1"/>
  </cols>
  <sheetData>
    <row r="1" spans="1:44" x14ac:dyDescent="0.35">
      <c r="C1">
        <v>1</v>
      </c>
      <c r="D1">
        <v>2</v>
      </c>
      <c r="E1">
        <v>3</v>
      </c>
      <c r="F1">
        <v>4</v>
      </c>
      <c r="G1">
        <v>5</v>
      </c>
      <c r="H1">
        <v>6</v>
      </c>
      <c r="I1">
        <v>7</v>
      </c>
      <c r="J1">
        <v>8</v>
      </c>
      <c r="K1">
        <v>9</v>
      </c>
      <c r="L1">
        <v>10</v>
      </c>
      <c r="M1">
        <v>11</v>
      </c>
      <c r="N1">
        <v>12</v>
      </c>
      <c r="O1">
        <v>13</v>
      </c>
      <c r="P1" s="519">
        <v>14</v>
      </c>
      <c r="Q1" s="519">
        <v>15</v>
      </c>
      <c r="R1" s="519">
        <v>16</v>
      </c>
      <c r="S1" s="519">
        <v>17</v>
      </c>
      <c r="T1" s="519">
        <v>18</v>
      </c>
      <c r="U1" s="519">
        <v>19</v>
      </c>
      <c r="V1">
        <v>20</v>
      </c>
      <c r="W1">
        <v>21</v>
      </c>
      <c r="X1">
        <v>22</v>
      </c>
      <c r="Y1">
        <v>23</v>
      </c>
      <c r="Z1">
        <v>24</v>
      </c>
      <c r="AA1">
        <v>25</v>
      </c>
      <c r="AB1">
        <v>26</v>
      </c>
      <c r="AC1">
        <v>27</v>
      </c>
      <c r="AD1">
        <v>28</v>
      </c>
      <c r="AE1">
        <v>29</v>
      </c>
      <c r="AF1">
        <v>30</v>
      </c>
      <c r="AG1">
        <v>31</v>
      </c>
      <c r="AH1">
        <v>32</v>
      </c>
      <c r="AI1">
        <v>33</v>
      </c>
      <c r="AJ1">
        <v>34</v>
      </c>
      <c r="AK1">
        <v>35</v>
      </c>
      <c r="AL1">
        <v>36</v>
      </c>
      <c r="AM1">
        <v>37</v>
      </c>
      <c r="AN1">
        <v>38</v>
      </c>
      <c r="AO1">
        <v>39</v>
      </c>
      <c r="AP1">
        <v>40</v>
      </c>
      <c r="AQ1">
        <v>41</v>
      </c>
    </row>
    <row r="2" spans="1:44" s="231" customFormat="1" x14ac:dyDescent="0.35">
      <c r="A2" s="231" t="s">
        <v>0</v>
      </c>
      <c r="B2" s="231" t="s">
        <v>1</v>
      </c>
      <c r="C2" s="231" t="s">
        <v>2</v>
      </c>
      <c r="D2" s="231" t="s">
        <v>3</v>
      </c>
      <c r="E2" s="231" t="s">
        <v>4</v>
      </c>
      <c r="F2" s="231" t="s">
        <v>5</v>
      </c>
      <c r="G2" s="231" t="s">
        <v>6</v>
      </c>
      <c r="H2" s="231" t="s">
        <v>7</v>
      </c>
      <c r="I2" s="231" t="s">
        <v>8</v>
      </c>
      <c r="J2" s="231" t="s">
        <v>9</v>
      </c>
      <c r="K2" s="231" t="s">
        <v>10</v>
      </c>
      <c r="L2" s="231" t="s">
        <v>11</v>
      </c>
      <c r="M2" s="231" t="s">
        <v>12</v>
      </c>
      <c r="N2" s="231" t="s">
        <v>13</v>
      </c>
      <c r="O2" s="231" t="s">
        <v>14</v>
      </c>
      <c r="P2" s="520" t="s">
        <v>15</v>
      </c>
      <c r="Q2" s="520" t="s">
        <v>16</v>
      </c>
      <c r="R2" s="520" t="s">
        <v>17</v>
      </c>
      <c r="S2" s="520" t="s">
        <v>18</v>
      </c>
      <c r="T2" s="520" t="s">
        <v>19</v>
      </c>
      <c r="U2" s="520" t="s">
        <v>20</v>
      </c>
      <c r="V2" s="231" t="s">
        <v>21</v>
      </c>
      <c r="W2" s="231" t="s">
        <v>22</v>
      </c>
      <c r="X2" s="231" t="s">
        <v>23</v>
      </c>
      <c r="Y2" s="231" t="s">
        <v>24</v>
      </c>
      <c r="Z2" s="231" t="s">
        <v>25</v>
      </c>
      <c r="AA2" s="231" t="s">
        <v>26</v>
      </c>
      <c r="AB2" s="231" t="s">
        <v>27</v>
      </c>
      <c r="AC2" s="231" t="s">
        <v>28</v>
      </c>
      <c r="AD2" s="231" t="s">
        <v>29</v>
      </c>
      <c r="AE2" s="231" t="s">
        <v>30</v>
      </c>
      <c r="AF2" s="231" t="s">
        <v>31</v>
      </c>
      <c r="AG2" s="231" t="s">
        <v>32</v>
      </c>
      <c r="AH2" s="231" t="s">
        <v>33</v>
      </c>
      <c r="AI2" s="231" t="s">
        <v>34</v>
      </c>
      <c r="AJ2" s="231" t="s">
        <v>305</v>
      </c>
      <c r="AK2" s="231" t="s">
        <v>306</v>
      </c>
      <c r="AL2" s="231" t="s">
        <v>307</v>
      </c>
      <c r="AM2" s="231" t="s">
        <v>308</v>
      </c>
      <c r="AN2" s="231" t="s">
        <v>309</v>
      </c>
      <c r="AO2" s="231" t="s">
        <v>310</v>
      </c>
      <c r="AP2" s="231" t="s">
        <v>311</v>
      </c>
      <c r="AQ2" s="231" t="s">
        <v>312</v>
      </c>
    </row>
    <row r="3" spans="1:44" x14ac:dyDescent="0.35">
      <c r="A3" t="s">
        <v>35</v>
      </c>
      <c r="B3" t="s">
        <v>36</v>
      </c>
      <c r="C3">
        <v>1000</v>
      </c>
      <c r="D3">
        <f>VLOOKUP($C3,'Summer 2023 School'!$B$2:$P$200,6,FALSE)</f>
        <v>77</v>
      </c>
      <c r="E3">
        <f>VLOOKUP($C3,'Autumn 2023 School'!$B$2:$J$197,6,FALSE)</f>
        <v>67</v>
      </c>
      <c r="F3">
        <f>VLOOKUP($C3,'Spring 2023 School'!$B$3:$G$202,6,FALSE)</f>
        <v>72</v>
      </c>
      <c r="G3">
        <v>0</v>
      </c>
      <c r="H3">
        <v>0</v>
      </c>
      <c r="I3">
        <v>0</v>
      </c>
      <c r="J3">
        <f>D3*15*13</f>
        <v>15015</v>
      </c>
      <c r="K3">
        <f>E3*15*13</f>
        <v>13065</v>
      </c>
      <c r="L3">
        <f>F3*15*12</f>
        <v>12960</v>
      </c>
      <c r="M3">
        <v>20280</v>
      </c>
      <c r="N3">
        <v>20280</v>
      </c>
      <c r="O3">
        <v>20280</v>
      </c>
      <c r="P3" s="519">
        <v>9.6774193548387094E-2</v>
      </c>
      <c r="Q3" s="519">
        <v>0.19354838709677419</v>
      </c>
      <c r="R3" s="519">
        <v>0.32258064516129031</v>
      </c>
      <c r="S3" s="519">
        <v>4064.516129032258</v>
      </c>
      <c r="T3" s="519">
        <v>8129.0322580645161</v>
      </c>
      <c r="U3" s="519">
        <v>13548.387096774193</v>
      </c>
      <c r="V3">
        <v>18</v>
      </c>
      <c r="W3">
        <v>0</v>
      </c>
      <c r="X3">
        <v>0</v>
      </c>
      <c r="Y3">
        <v>0</v>
      </c>
      <c r="Z3">
        <v>141536.18875927888</v>
      </c>
      <c r="AB3">
        <v>16</v>
      </c>
      <c r="AC3">
        <v>0</v>
      </c>
      <c r="AD3">
        <v>0</v>
      </c>
      <c r="AE3">
        <v>4652.28</v>
      </c>
      <c r="AF3">
        <v>25</v>
      </c>
      <c r="AG3">
        <v>26.533333333333331</v>
      </c>
      <c r="AH3">
        <v>28</v>
      </c>
      <c r="AI3">
        <v>0</v>
      </c>
      <c r="AJ3">
        <v>4875</v>
      </c>
      <c r="AK3">
        <v>5174</v>
      </c>
      <c r="AL3">
        <v>5040</v>
      </c>
      <c r="AM3">
        <v>0</v>
      </c>
      <c r="AN3">
        <v>0</v>
      </c>
      <c r="AO3">
        <v>0</v>
      </c>
      <c r="AP3">
        <v>0</v>
      </c>
      <c r="AQ3">
        <v>0</v>
      </c>
      <c r="AR3" t="s">
        <v>35</v>
      </c>
    </row>
    <row r="4" spans="1:44" x14ac:dyDescent="0.35">
      <c r="A4" t="s">
        <v>37</v>
      </c>
      <c r="B4" t="s">
        <v>36</v>
      </c>
      <c r="C4">
        <v>1001</v>
      </c>
      <c r="D4">
        <f>VLOOKUP($C4,'Summer 2023 School'!$B$2:$P$200,6,FALSE)</f>
        <v>80</v>
      </c>
      <c r="E4">
        <f>VLOOKUP($C4,'Autumn 2023 School'!$B$2:$J$197,6,FALSE)</f>
        <v>44</v>
      </c>
      <c r="F4">
        <f>VLOOKUP($C4,'Spring 2023 School'!$B$3:$G$202,6,FALSE)</f>
        <v>77</v>
      </c>
      <c r="G4">
        <v>0</v>
      </c>
      <c r="H4">
        <v>0</v>
      </c>
      <c r="I4">
        <v>0</v>
      </c>
      <c r="J4">
        <f t="shared" ref="J4:J66" si="0">D4*15*13</f>
        <v>15600</v>
      </c>
      <c r="K4">
        <f t="shared" ref="K4:K66" si="1">E4*15*13</f>
        <v>8580</v>
      </c>
      <c r="L4">
        <f t="shared" ref="L4:L66" si="2">F4*15*12</f>
        <v>13860</v>
      </c>
      <c r="M4">
        <v>23400</v>
      </c>
      <c r="N4">
        <v>23400</v>
      </c>
      <c r="O4">
        <v>23400</v>
      </c>
      <c r="P4" s="519">
        <v>0.14285714285714285</v>
      </c>
      <c r="Q4" s="519">
        <v>0.24175824175824176</v>
      </c>
      <c r="R4" s="519">
        <v>0.65934065934065933</v>
      </c>
      <c r="S4" s="519">
        <v>5284.2857142857138</v>
      </c>
      <c r="T4" s="519">
        <v>8942.6373626373625</v>
      </c>
      <c r="U4" s="519">
        <v>24389.010989010989</v>
      </c>
      <c r="V4">
        <v>4</v>
      </c>
      <c r="W4">
        <v>16</v>
      </c>
      <c r="X4">
        <v>14</v>
      </c>
      <c r="Y4">
        <v>20</v>
      </c>
      <c r="Z4">
        <v>126188.80381760339</v>
      </c>
      <c r="AB4">
        <v>22</v>
      </c>
      <c r="AC4">
        <v>31</v>
      </c>
      <c r="AD4">
        <v>45</v>
      </c>
      <c r="AE4">
        <v>4749.25</v>
      </c>
      <c r="AF4">
        <v>12</v>
      </c>
      <c r="AG4">
        <v>5</v>
      </c>
      <c r="AH4">
        <v>12</v>
      </c>
      <c r="AI4">
        <v>0</v>
      </c>
      <c r="AJ4">
        <v>2340</v>
      </c>
      <c r="AK4">
        <v>975</v>
      </c>
      <c r="AL4">
        <v>2160</v>
      </c>
      <c r="AM4">
        <v>3120</v>
      </c>
      <c r="AN4">
        <v>2730</v>
      </c>
      <c r="AO4">
        <v>3600</v>
      </c>
      <c r="AP4">
        <v>0</v>
      </c>
      <c r="AQ4">
        <v>0</v>
      </c>
      <c r="AR4" t="s">
        <v>37</v>
      </c>
    </row>
    <row r="5" spans="1:44" x14ac:dyDescent="0.35">
      <c r="A5" t="s">
        <v>38</v>
      </c>
      <c r="B5" t="s">
        <v>36</v>
      </c>
      <c r="C5">
        <v>1002</v>
      </c>
      <c r="D5">
        <f>VLOOKUP($C5,'Summer 2023 School'!$B$2:$P$200,6,FALSE)</f>
        <v>93</v>
      </c>
      <c r="E5">
        <f>VLOOKUP($C5,'Autumn 2023 School'!$B$2:$J$197,6,FALSE)</f>
        <v>62</v>
      </c>
      <c r="F5">
        <f>VLOOKUP($C5,'Spring 2023 School'!$B$3:$G$202,6,FALSE)</f>
        <v>82</v>
      </c>
      <c r="G5">
        <v>0</v>
      </c>
      <c r="H5">
        <v>0</v>
      </c>
      <c r="I5">
        <v>0</v>
      </c>
      <c r="J5">
        <f t="shared" si="0"/>
        <v>18135</v>
      </c>
      <c r="K5">
        <f t="shared" si="1"/>
        <v>12090</v>
      </c>
      <c r="L5">
        <f t="shared" si="2"/>
        <v>14760</v>
      </c>
      <c r="M5">
        <v>42900</v>
      </c>
      <c r="N5">
        <v>42900</v>
      </c>
      <c r="O5">
        <v>42900</v>
      </c>
      <c r="P5" s="519">
        <v>0.77862595419847325</v>
      </c>
      <c r="Q5" s="519">
        <v>0.87022900763358779</v>
      </c>
      <c r="R5" s="519">
        <v>0.95419847328244278</v>
      </c>
      <c r="S5" s="519">
        <v>41006.335877862592</v>
      </c>
      <c r="T5" s="519">
        <v>45830.610687022898</v>
      </c>
      <c r="U5" s="519">
        <v>50252.862595419851</v>
      </c>
      <c r="V5">
        <v>50</v>
      </c>
      <c r="W5">
        <v>41</v>
      </c>
      <c r="X5">
        <v>41</v>
      </c>
      <c r="Y5">
        <v>40</v>
      </c>
      <c r="Z5">
        <v>166201.62884411449</v>
      </c>
      <c r="AB5">
        <v>69</v>
      </c>
      <c r="AC5">
        <v>45</v>
      </c>
      <c r="AD5">
        <v>42</v>
      </c>
      <c r="AE5">
        <v>5221.75</v>
      </c>
      <c r="AF5">
        <v>11</v>
      </c>
      <c r="AG5">
        <v>4</v>
      </c>
      <c r="AH5">
        <v>9</v>
      </c>
      <c r="AI5">
        <v>0</v>
      </c>
      <c r="AJ5">
        <v>2145</v>
      </c>
      <c r="AK5">
        <v>780</v>
      </c>
      <c r="AL5">
        <v>1620</v>
      </c>
      <c r="AM5">
        <v>7995</v>
      </c>
      <c r="AN5">
        <v>7995</v>
      </c>
      <c r="AO5">
        <v>7200</v>
      </c>
      <c r="AP5">
        <v>0</v>
      </c>
      <c r="AQ5">
        <v>0</v>
      </c>
      <c r="AR5" t="s">
        <v>38</v>
      </c>
    </row>
    <row r="6" spans="1:44" x14ac:dyDescent="0.35">
      <c r="A6" t="s">
        <v>39</v>
      </c>
      <c r="B6" t="s">
        <v>36</v>
      </c>
      <c r="C6">
        <v>1006</v>
      </c>
      <c r="D6">
        <f>VLOOKUP($C6,'Summer 2023 School'!$B$2:$P$200,6,FALSE)</f>
        <v>73</v>
      </c>
      <c r="E6">
        <f>VLOOKUP($C6,'Autumn 2023 School'!$B$2:$J$197,6,FALSE)</f>
        <v>71</v>
      </c>
      <c r="F6">
        <f>VLOOKUP($C6,'Spring 2023 School'!$B$3:$G$202,6,FALSE)</f>
        <v>73</v>
      </c>
      <c r="G6">
        <v>0</v>
      </c>
      <c r="H6">
        <v>0</v>
      </c>
      <c r="I6">
        <v>0</v>
      </c>
      <c r="J6">
        <f t="shared" si="0"/>
        <v>14235</v>
      </c>
      <c r="K6">
        <f t="shared" si="1"/>
        <v>13845</v>
      </c>
      <c r="L6">
        <f t="shared" si="2"/>
        <v>13140</v>
      </c>
      <c r="M6">
        <v>20280</v>
      </c>
      <c r="N6">
        <v>20280</v>
      </c>
      <c r="O6">
        <v>20280</v>
      </c>
      <c r="P6" s="519">
        <v>0.19277108433734941</v>
      </c>
      <c r="Q6" s="519">
        <v>0.25301204819277107</v>
      </c>
      <c r="R6" s="519">
        <v>0.31325301204819278</v>
      </c>
      <c r="S6" s="519">
        <v>8472.2891566265062</v>
      </c>
      <c r="T6" s="519">
        <v>11119.879518072288</v>
      </c>
      <c r="U6" s="519">
        <v>13767.469879518072</v>
      </c>
      <c r="V6">
        <v>0</v>
      </c>
      <c r="W6">
        <v>0</v>
      </c>
      <c r="X6">
        <v>0</v>
      </c>
      <c r="Y6">
        <v>0</v>
      </c>
      <c r="Z6">
        <v>146195.21633085894</v>
      </c>
      <c r="AB6">
        <v>7</v>
      </c>
      <c r="AC6">
        <v>0</v>
      </c>
      <c r="AD6">
        <v>0</v>
      </c>
      <c r="AE6">
        <v>4738</v>
      </c>
      <c r="AF6">
        <v>25</v>
      </c>
      <c r="AG6">
        <v>34</v>
      </c>
      <c r="AH6">
        <v>34</v>
      </c>
      <c r="AI6">
        <v>0</v>
      </c>
      <c r="AJ6">
        <v>4875</v>
      </c>
      <c r="AK6">
        <v>6630</v>
      </c>
      <c r="AL6">
        <v>6120</v>
      </c>
      <c r="AM6">
        <v>0</v>
      </c>
      <c r="AN6">
        <v>0</v>
      </c>
      <c r="AO6">
        <v>0</v>
      </c>
      <c r="AP6">
        <v>60000</v>
      </c>
      <c r="AQ6">
        <v>0</v>
      </c>
      <c r="AR6" t="s">
        <v>39</v>
      </c>
    </row>
    <row r="7" spans="1:44" x14ac:dyDescent="0.35">
      <c r="A7" t="s">
        <v>40</v>
      </c>
      <c r="B7" t="s">
        <v>36</v>
      </c>
      <c r="C7">
        <v>1008</v>
      </c>
      <c r="D7">
        <f>VLOOKUP($C7,'Summer 2023 School'!$B$2:$P$200,6,FALSE)</f>
        <v>72</v>
      </c>
      <c r="E7">
        <f>VLOOKUP($C7,'Autumn 2023 School'!$B$2:$J$197,6,FALSE)</f>
        <v>57</v>
      </c>
      <c r="F7">
        <f>VLOOKUP($C7,'Spring 2023 School'!$B$3:$G$202,6,FALSE)</f>
        <v>73</v>
      </c>
      <c r="G7">
        <v>0</v>
      </c>
      <c r="H7">
        <v>0</v>
      </c>
      <c r="I7">
        <v>0</v>
      </c>
      <c r="J7">
        <f t="shared" si="0"/>
        <v>14040</v>
      </c>
      <c r="K7">
        <f t="shared" si="1"/>
        <v>11115</v>
      </c>
      <c r="L7">
        <f t="shared" si="2"/>
        <v>13140</v>
      </c>
      <c r="M7">
        <v>20280</v>
      </c>
      <c r="N7">
        <v>20280</v>
      </c>
      <c r="O7">
        <v>20280</v>
      </c>
      <c r="P7" s="519">
        <v>4.1095890410958902E-2</v>
      </c>
      <c r="Q7" s="519">
        <v>5.4794520547945202E-2</v>
      </c>
      <c r="R7" s="519">
        <v>6.8493150684931503E-2</v>
      </c>
      <c r="S7" s="519">
        <v>1685.958904109589</v>
      </c>
      <c r="T7" s="519">
        <v>2247.9452054794519</v>
      </c>
      <c r="U7" s="519">
        <v>2809.9315068493147</v>
      </c>
      <c r="V7">
        <v>73</v>
      </c>
      <c r="W7">
        <v>0</v>
      </c>
      <c r="X7">
        <v>0</v>
      </c>
      <c r="Y7">
        <v>0</v>
      </c>
      <c r="Z7">
        <v>134958.73806998937</v>
      </c>
      <c r="AB7">
        <v>24</v>
      </c>
      <c r="AC7">
        <v>0</v>
      </c>
      <c r="AD7">
        <v>0</v>
      </c>
      <c r="AE7">
        <v>4695.25</v>
      </c>
      <c r="AF7">
        <v>27</v>
      </c>
      <c r="AG7">
        <v>26</v>
      </c>
      <c r="AH7">
        <v>31</v>
      </c>
      <c r="AI7">
        <v>0</v>
      </c>
      <c r="AJ7">
        <v>5265</v>
      </c>
      <c r="AK7">
        <v>5070</v>
      </c>
      <c r="AL7">
        <v>5580</v>
      </c>
      <c r="AM7">
        <v>0</v>
      </c>
      <c r="AN7">
        <v>0</v>
      </c>
      <c r="AO7">
        <v>0</v>
      </c>
      <c r="AP7">
        <v>0</v>
      </c>
      <c r="AQ7">
        <v>0</v>
      </c>
      <c r="AR7" t="s">
        <v>40</v>
      </c>
    </row>
    <row r="8" spans="1:44" x14ac:dyDescent="0.35">
      <c r="A8" t="s">
        <v>41</v>
      </c>
      <c r="B8" t="s">
        <v>36</v>
      </c>
      <c r="C8">
        <v>1009</v>
      </c>
      <c r="D8">
        <f>VLOOKUP($C8,'Summer 2023 School'!$B$2:$P$200,6,FALSE)</f>
        <v>93</v>
      </c>
      <c r="E8">
        <f>VLOOKUP($C8,'Autumn 2023 School'!$B$2:$J$197,6,FALSE)</f>
        <v>43</v>
      </c>
      <c r="F8">
        <f>VLOOKUP($C8,'Spring 2023 School'!$B$3:$G$202,6,FALSE)</f>
        <v>88</v>
      </c>
      <c r="G8">
        <v>0</v>
      </c>
      <c r="H8">
        <v>0</v>
      </c>
      <c r="I8">
        <v>0</v>
      </c>
      <c r="J8">
        <f t="shared" si="0"/>
        <v>18135</v>
      </c>
      <c r="K8">
        <f t="shared" si="1"/>
        <v>8385</v>
      </c>
      <c r="L8">
        <f t="shared" si="2"/>
        <v>15840</v>
      </c>
      <c r="M8">
        <v>70200</v>
      </c>
      <c r="N8">
        <v>70200</v>
      </c>
      <c r="O8">
        <v>70200</v>
      </c>
      <c r="P8" s="519">
        <v>0.44217687074829931</v>
      </c>
      <c r="Q8" s="519">
        <v>0.55782312925170063</v>
      </c>
      <c r="R8" s="519">
        <v>0.66666666666666663</v>
      </c>
      <c r="S8" s="519">
        <v>20421.938775510203</v>
      </c>
      <c r="T8" s="519">
        <v>25763.061224489793</v>
      </c>
      <c r="U8" s="519">
        <v>30790</v>
      </c>
      <c r="V8">
        <v>26</v>
      </c>
      <c r="W8">
        <v>34</v>
      </c>
      <c r="X8">
        <v>22</v>
      </c>
      <c r="Y8">
        <v>24</v>
      </c>
      <c r="Z8">
        <v>153046.72746553551</v>
      </c>
      <c r="AB8">
        <v>39</v>
      </c>
      <c r="AC8">
        <v>55</v>
      </c>
      <c r="AD8">
        <v>41</v>
      </c>
      <c r="AE8">
        <v>5451.25</v>
      </c>
      <c r="AF8">
        <v>21</v>
      </c>
      <c r="AG8">
        <v>8</v>
      </c>
      <c r="AH8">
        <v>17</v>
      </c>
      <c r="AI8">
        <v>0</v>
      </c>
      <c r="AJ8">
        <v>4095</v>
      </c>
      <c r="AK8">
        <v>1560</v>
      </c>
      <c r="AL8">
        <v>3060</v>
      </c>
      <c r="AM8">
        <v>6630</v>
      </c>
      <c r="AN8">
        <v>4290</v>
      </c>
      <c r="AO8">
        <v>4320</v>
      </c>
      <c r="AP8">
        <v>0</v>
      </c>
      <c r="AQ8">
        <v>0</v>
      </c>
      <c r="AR8" t="s">
        <v>41</v>
      </c>
    </row>
    <row r="9" spans="1:44" x14ac:dyDescent="0.35">
      <c r="A9" t="s">
        <v>42</v>
      </c>
      <c r="B9" t="s">
        <v>36</v>
      </c>
      <c r="C9">
        <v>1010</v>
      </c>
      <c r="D9">
        <f>VLOOKUP($C9,'Summer 2023 School'!$B$2:$P$200,6,FALSE)</f>
        <v>124</v>
      </c>
      <c r="E9">
        <f>VLOOKUP($C9,'Autumn 2023 School'!$B$2:$J$197,6,FALSE)</f>
        <v>79</v>
      </c>
      <c r="F9">
        <f>VLOOKUP($C9,'Spring 2023 School'!$B$3:$G$202,6,FALSE)</f>
        <v>118</v>
      </c>
      <c r="G9">
        <v>0</v>
      </c>
      <c r="H9">
        <v>0</v>
      </c>
      <c r="I9">
        <v>0</v>
      </c>
      <c r="J9">
        <f t="shared" si="0"/>
        <v>24180</v>
      </c>
      <c r="K9">
        <f t="shared" si="1"/>
        <v>15405</v>
      </c>
      <c r="L9">
        <f t="shared" si="2"/>
        <v>21240</v>
      </c>
      <c r="M9">
        <v>43680.000000000007</v>
      </c>
      <c r="N9">
        <v>43680.000000000007</v>
      </c>
      <c r="O9">
        <v>43680.000000000007</v>
      </c>
      <c r="P9" s="519">
        <v>5.0314465408805034E-2</v>
      </c>
      <c r="Q9" s="519">
        <v>0.22012578616352202</v>
      </c>
      <c r="R9" s="519">
        <v>0.95597484276729561</v>
      </c>
      <c r="S9" s="519">
        <v>3216.6037735849059</v>
      </c>
      <c r="T9" s="519">
        <v>14072.641509433963</v>
      </c>
      <c r="U9" s="519">
        <v>61115.471698113208</v>
      </c>
      <c r="V9">
        <v>28</v>
      </c>
      <c r="W9">
        <v>53</v>
      </c>
      <c r="X9">
        <v>22</v>
      </c>
      <c r="Y9">
        <v>28</v>
      </c>
      <c r="Z9">
        <v>188948.64581124071</v>
      </c>
      <c r="AB9">
        <v>33</v>
      </c>
      <c r="AC9">
        <v>64</v>
      </c>
      <c r="AD9">
        <v>96</v>
      </c>
      <c r="AE9">
        <v>5107</v>
      </c>
      <c r="AF9">
        <v>11</v>
      </c>
      <c r="AG9">
        <v>11</v>
      </c>
      <c r="AH9">
        <v>13</v>
      </c>
      <c r="AI9">
        <v>0</v>
      </c>
      <c r="AJ9">
        <v>2145</v>
      </c>
      <c r="AK9">
        <v>2145</v>
      </c>
      <c r="AL9">
        <v>2340</v>
      </c>
      <c r="AM9">
        <v>10335</v>
      </c>
      <c r="AN9">
        <v>4290</v>
      </c>
      <c r="AO9">
        <v>5040</v>
      </c>
      <c r="AP9">
        <v>0</v>
      </c>
      <c r="AQ9">
        <v>0</v>
      </c>
      <c r="AR9" t="s">
        <v>42</v>
      </c>
    </row>
    <row r="10" spans="1:44" x14ac:dyDescent="0.35">
      <c r="A10" t="s">
        <v>43</v>
      </c>
      <c r="B10" t="s">
        <v>36</v>
      </c>
      <c r="C10">
        <v>1012</v>
      </c>
      <c r="D10">
        <f>VLOOKUP($C10,'Summer 2023 School'!$B$2:$P$200,6,FALSE)</f>
        <v>97</v>
      </c>
      <c r="E10">
        <f>VLOOKUP($C10,'Autumn 2023 School'!$B$2:$J$197,6,FALSE)</f>
        <v>71</v>
      </c>
      <c r="F10">
        <f>VLOOKUP($C10,'Spring 2023 School'!$B$3:$G$202,6,FALSE)</f>
        <v>86</v>
      </c>
      <c r="G10">
        <v>0</v>
      </c>
      <c r="H10">
        <v>0</v>
      </c>
      <c r="I10">
        <v>0</v>
      </c>
      <c r="J10">
        <f t="shared" si="0"/>
        <v>18915</v>
      </c>
      <c r="K10">
        <f t="shared" si="1"/>
        <v>13845</v>
      </c>
      <c r="L10">
        <f t="shared" si="2"/>
        <v>15480</v>
      </c>
      <c r="M10">
        <v>27300</v>
      </c>
      <c r="N10">
        <v>27300</v>
      </c>
      <c r="O10">
        <v>27300</v>
      </c>
      <c r="P10" s="519">
        <v>0.184</v>
      </c>
      <c r="Q10" s="519">
        <v>0.432</v>
      </c>
      <c r="R10" s="519">
        <v>0.59199999999999997</v>
      </c>
      <c r="S10" s="519">
        <v>9364.68</v>
      </c>
      <c r="T10" s="519">
        <v>21986.639999999999</v>
      </c>
      <c r="U10" s="519">
        <v>30129.84</v>
      </c>
      <c r="V10">
        <v>0</v>
      </c>
      <c r="W10">
        <v>13</v>
      </c>
      <c r="X10">
        <v>23</v>
      </c>
      <c r="Y10">
        <v>27</v>
      </c>
      <c r="Z10">
        <v>153320.78791092258</v>
      </c>
      <c r="AB10">
        <v>48</v>
      </c>
      <c r="AC10">
        <v>23</v>
      </c>
      <c r="AD10">
        <v>27</v>
      </c>
      <c r="AE10">
        <v>4843.75</v>
      </c>
      <c r="AF10">
        <v>20</v>
      </c>
      <c r="AG10">
        <v>9</v>
      </c>
      <c r="AH10">
        <v>15</v>
      </c>
      <c r="AI10">
        <v>0</v>
      </c>
      <c r="AJ10">
        <v>3900</v>
      </c>
      <c r="AK10">
        <v>1755</v>
      </c>
      <c r="AL10">
        <v>2700</v>
      </c>
      <c r="AM10">
        <v>2535</v>
      </c>
      <c r="AN10">
        <v>4485</v>
      </c>
      <c r="AO10">
        <v>4860</v>
      </c>
      <c r="AP10">
        <v>0</v>
      </c>
      <c r="AQ10">
        <v>0</v>
      </c>
      <c r="AR10" t="s">
        <v>43</v>
      </c>
    </row>
    <row r="11" spans="1:44" x14ac:dyDescent="0.35">
      <c r="A11" t="s">
        <v>44</v>
      </c>
      <c r="B11" t="s">
        <v>36</v>
      </c>
      <c r="C11">
        <v>1014</v>
      </c>
      <c r="D11">
        <f>VLOOKUP($C11,'Summer 2023 School'!$B$2:$P$200,6,FALSE)</f>
        <v>98</v>
      </c>
      <c r="E11">
        <f>VLOOKUP($C11,'Autumn 2023 School'!$B$2:$J$197,6,FALSE)</f>
        <v>83</v>
      </c>
      <c r="F11">
        <f>VLOOKUP($C11,'Spring 2023 School'!$B$3:$G$202,6,FALSE)</f>
        <v>93</v>
      </c>
      <c r="G11">
        <v>0</v>
      </c>
      <c r="H11">
        <v>0</v>
      </c>
      <c r="I11">
        <v>0</v>
      </c>
      <c r="J11">
        <f t="shared" si="0"/>
        <v>19110</v>
      </c>
      <c r="K11">
        <f t="shared" si="1"/>
        <v>16185</v>
      </c>
      <c r="L11">
        <f t="shared" si="2"/>
        <v>16740</v>
      </c>
      <c r="M11">
        <v>28080</v>
      </c>
      <c r="N11">
        <v>28080</v>
      </c>
      <c r="O11">
        <v>28080</v>
      </c>
      <c r="P11" s="519">
        <v>0.41739130434782606</v>
      </c>
      <c r="Q11" s="519">
        <v>0.59130434782608698</v>
      </c>
      <c r="R11" s="519">
        <v>0.69565217391304346</v>
      </c>
      <c r="S11" s="519">
        <v>21086.608695652172</v>
      </c>
      <c r="T11" s="519">
        <v>29872.695652173916</v>
      </c>
      <c r="U11" s="519">
        <v>35144.347826086952</v>
      </c>
      <c r="V11">
        <v>35</v>
      </c>
      <c r="W11">
        <v>22</v>
      </c>
      <c r="X11">
        <v>30</v>
      </c>
      <c r="Y11">
        <v>27</v>
      </c>
      <c r="Z11">
        <v>162364.78260869565</v>
      </c>
      <c r="AB11">
        <v>60</v>
      </c>
      <c r="AC11">
        <v>30</v>
      </c>
      <c r="AD11">
        <v>27</v>
      </c>
      <c r="AE11">
        <v>4965.25</v>
      </c>
      <c r="AF11">
        <v>19</v>
      </c>
      <c r="AG11">
        <v>15</v>
      </c>
      <c r="AH11">
        <v>18</v>
      </c>
      <c r="AI11">
        <v>0</v>
      </c>
      <c r="AJ11">
        <v>3705</v>
      </c>
      <c r="AK11">
        <v>2925</v>
      </c>
      <c r="AL11">
        <v>3240</v>
      </c>
      <c r="AM11">
        <v>4290</v>
      </c>
      <c r="AN11">
        <v>5850</v>
      </c>
      <c r="AO11">
        <v>4860</v>
      </c>
      <c r="AP11">
        <v>0</v>
      </c>
      <c r="AQ11">
        <v>0</v>
      </c>
      <c r="AR11" t="s">
        <v>44</v>
      </c>
    </row>
    <row r="12" spans="1:44" x14ac:dyDescent="0.35">
      <c r="A12" t="s">
        <v>45</v>
      </c>
      <c r="B12" t="s">
        <v>36</v>
      </c>
      <c r="C12">
        <v>1015</v>
      </c>
      <c r="D12">
        <f>VLOOKUP($C12,'Summer 2023 School'!$B$2:$P$200,6,FALSE)</f>
        <v>95</v>
      </c>
      <c r="E12">
        <f>VLOOKUP($C12,'Autumn 2023 School'!$B$2:$J$197,6,FALSE)</f>
        <v>70</v>
      </c>
      <c r="F12">
        <f>VLOOKUP($C12,'Spring 2023 School'!$B$3:$G$202,6,FALSE)</f>
        <v>87</v>
      </c>
      <c r="G12">
        <v>0</v>
      </c>
      <c r="H12">
        <v>0</v>
      </c>
      <c r="I12">
        <v>0</v>
      </c>
      <c r="J12">
        <f t="shared" si="0"/>
        <v>18525</v>
      </c>
      <c r="K12">
        <f t="shared" si="1"/>
        <v>13650</v>
      </c>
      <c r="L12">
        <f t="shared" si="2"/>
        <v>15660</v>
      </c>
      <c r="M12">
        <v>29640</v>
      </c>
      <c r="N12">
        <v>29640</v>
      </c>
      <c r="O12">
        <v>29640</v>
      </c>
      <c r="P12" s="519">
        <v>0.1276595744680851</v>
      </c>
      <c r="Q12" s="519">
        <v>0.22340425531914893</v>
      </c>
      <c r="R12" s="519">
        <v>0.25531914893617019</v>
      </c>
      <c r="S12" s="519">
        <v>5767.6595744680844</v>
      </c>
      <c r="T12" s="519">
        <v>10093.404255319148</v>
      </c>
      <c r="U12" s="519">
        <v>11535.319148936169</v>
      </c>
      <c r="V12">
        <v>15</v>
      </c>
      <c r="W12">
        <v>9</v>
      </c>
      <c r="X12">
        <v>19</v>
      </c>
      <c r="Y12">
        <v>10</v>
      </c>
      <c r="Z12">
        <v>154965.15058324492</v>
      </c>
      <c r="AB12">
        <v>23</v>
      </c>
      <c r="AC12">
        <v>20</v>
      </c>
      <c r="AD12">
        <v>10</v>
      </c>
      <c r="AE12">
        <v>4817.29</v>
      </c>
      <c r="AF12">
        <v>30.533333333333335</v>
      </c>
      <c r="AG12">
        <v>30</v>
      </c>
      <c r="AH12">
        <v>34</v>
      </c>
      <c r="AI12">
        <v>0</v>
      </c>
      <c r="AJ12">
        <v>5954</v>
      </c>
      <c r="AK12">
        <v>5850</v>
      </c>
      <c r="AL12">
        <v>6120</v>
      </c>
      <c r="AM12">
        <v>1755</v>
      </c>
      <c r="AN12">
        <v>3705</v>
      </c>
      <c r="AO12">
        <v>1800</v>
      </c>
      <c r="AP12">
        <v>0</v>
      </c>
      <c r="AQ12">
        <v>0</v>
      </c>
      <c r="AR12" t="s">
        <v>45</v>
      </c>
    </row>
    <row r="13" spans="1:44" x14ac:dyDescent="0.35">
      <c r="A13" t="s">
        <v>46</v>
      </c>
      <c r="B13" t="s">
        <v>36</v>
      </c>
      <c r="C13">
        <v>1016</v>
      </c>
      <c r="D13">
        <f>VLOOKUP($C13,'Summer 2023 School'!$B$2:$P$200,6,FALSE)</f>
        <v>78</v>
      </c>
      <c r="E13">
        <f>VLOOKUP($C13,'Autumn 2023 School'!$B$2:$J$197,6,FALSE)</f>
        <v>64</v>
      </c>
      <c r="F13">
        <f>VLOOKUP($C13,'Spring 2023 School'!$B$3:$G$202,6,FALSE)</f>
        <v>72</v>
      </c>
      <c r="G13">
        <v>0</v>
      </c>
      <c r="H13">
        <v>0</v>
      </c>
      <c r="I13">
        <v>0</v>
      </c>
      <c r="J13">
        <f t="shared" si="0"/>
        <v>15210</v>
      </c>
      <c r="K13">
        <f t="shared" si="1"/>
        <v>12480</v>
      </c>
      <c r="L13">
        <f t="shared" si="2"/>
        <v>12960</v>
      </c>
      <c r="M13">
        <v>25350</v>
      </c>
      <c r="N13">
        <v>25350</v>
      </c>
      <c r="O13">
        <v>25350</v>
      </c>
      <c r="P13" s="519">
        <v>0.31578947368421051</v>
      </c>
      <c r="Q13" s="519">
        <v>0.36842105263157893</v>
      </c>
      <c r="R13" s="519">
        <v>0.47368421052631576</v>
      </c>
      <c r="S13" s="519">
        <v>12652.105263157893</v>
      </c>
      <c r="T13" s="519">
        <v>14760.78947368421</v>
      </c>
      <c r="U13" s="519">
        <v>18978.15789473684</v>
      </c>
      <c r="V13">
        <v>15</v>
      </c>
      <c r="W13">
        <v>7</v>
      </c>
      <c r="X13">
        <v>14</v>
      </c>
      <c r="Y13">
        <v>18</v>
      </c>
      <c r="Z13">
        <v>141810.24920466595</v>
      </c>
      <c r="AB13">
        <v>24</v>
      </c>
      <c r="AC13">
        <v>16</v>
      </c>
      <c r="AD13">
        <v>18</v>
      </c>
      <c r="AE13">
        <v>4814.95</v>
      </c>
      <c r="AF13">
        <v>30.4</v>
      </c>
      <c r="AG13">
        <v>24.2</v>
      </c>
      <c r="AH13">
        <v>29.4</v>
      </c>
      <c r="AI13">
        <v>0</v>
      </c>
      <c r="AJ13">
        <v>5928</v>
      </c>
      <c r="AK13">
        <v>4719</v>
      </c>
      <c r="AL13">
        <v>5292</v>
      </c>
      <c r="AM13">
        <v>1365</v>
      </c>
      <c r="AN13">
        <v>2730</v>
      </c>
      <c r="AO13">
        <v>3240</v>
      </c>
      <c r="AP13">
        <v>0</v>
      </c>
      <c r="AQ13">
        <v>0</v>
      </c>
      <c r="AR13" t="s">
        <v>46</v>
      </c>
    </row>
    <row r="14" spans="1:44" x14ac:dyDescent="0.35">
      <c r="A14" t="s">
        <v>47</v>
      </c>
      <c r="B14" t="s">
        <v>36</v>
      </c>
      <c r="C14">
        <v>1017</v>
      </c>
      <c r="D14">
        <f>VLOOKUP($C14,'Summer 2023 School'!$B$2:$P$200,6,FALSE)</f>
        <v>130</v>
      </c>
      <c r="E14">
        <f>VLOOKUP($C14,'Autumn 2023 School'!$B$2:$J$197,6,FALSE)</f>
        <v>73</v>
      </c>
      <c r="F14">
        <f>VLOOKUP($C14,'Spring 2023 School'!$B$3:$G$202,6,FALSE)</f>
        <v>116</v>
      </c>
      <c r="G14">
        <v>0</v>
      </c>
      <c r="H14">
        <v>0</v>
      </c>
      <c r="I14">
        <v>0</v>
      </c>
      <c r="J14">
        <f t="shared" si="0"/>
        <v>25350</v>
      </c>
      <c r="K14">
        <f t="shared" si="1"/>
        <v>14235</v>
      </c>
      <c r="L14">
        <f t="shared" si="2"/>
        <v>20880</v>
      </c>
      <c r="M14">
        <v>61620</v>
      </c>
      <c r="N14">
        <v>61620</v>
      </c>
      <c r="O14">
        <v>61620</v>
      </c>
      <c r="P14" s="519">
        <v>0.2446043165467626</v>
      </c>
      <c r="Q14" s="519">
        <v>0.45323741007194246</v>
      </c>
      <c r="R14" s="519">
        <v>0.61870503597122306</v>
      </c>
      <c r="S14" s="519">
        <v>16730.935251798561</v>
      </c>
      <c r="T14" s="519">
        <v>31001.438848920865</v>
      </c>
      <c r="U14" s="519">
        <v>42319.424460431655</v>
      </c>
      <c r="V14">
        <v>52</v>
      </c>
      <c r="W14">
        <v>34</v>
      </c>
      <c r="X14">
        <v>40</v>
      </c>
      <c r="Y14">
        <v>28</v>
      </c>
      <c r="Z14">
        <v>210599.42099681863</v>
      </c>
      <c r="AB14">
        <v>71</v>
      </c>
      <c r="AC14">
        <v>41</v>
      </c>
      <c r="AD14">
        <v>25</v>
      </c>
      <c r="AE14">
        <v>5547.1</v>
      </c>
      <c r="AF14">
        <v>40</v>
      </c>
      <c r="AG14">
        <v>33</v>
      </c>
      <c r="AH14">
        <v>47</v>
      </c>
      <c r="AI14">
        <v>0</v>
      </c>
      <c r="AJ14">
        <v>7800</v>
      </c>
      <c r="AK14">
        <v>6435</v>
      </c>
      <c r="AL14">
        <v>8460</v>
      </c>
      <c r="AM14">
        <v>6630</v>
      </c>
      <c r="AN14">
        <v>7800</v>
      </c>
      <c r="AO14">
        <v>5040</v>
      </c>
      <c r="AP14">
        <v>60000</v>
      </c>
      <c r="AQ14">
        <v>12095.32</v>
      </c>
      <c r="AR14" t="s">
        <v>47</v>
      </c>
    </row>
    <row r="15" spans="1:44" x14ac:dyDescent="0.35">
      <c r="A15" t="s">
        <v>48</v>
      </c>
      <c r="B15" t="s">
        <v>36</v>
      </c>
      <c r="C15">
        <v>1018</v>
      </c>
      <c r="D15">
        <f>VLOOKUP($C15,'Summer 2023 School'!$B$2:$P$200,6,FALSE)</f>
        <v>109</v>
      </c>
      <c r="E15">
        <f>VLOOKUP($C15,'Autumn 2023 School'!$B$2:$J$197,6,FALSE)</f>
        <v>78</v>
      </c>
      <c r="F15">
        <f>VLOOKUP($C15,'Spring 2023 School'!$B$3:$G$202,6,FALSE)</f>
        <v>84</v>
      </c>
      <c r="G15">
        <v>0</v>
      </c>
      <c r="H15">
        <v>0</v>
      </c>
      <c r="I15">
        <v>0</v>
      </c>
      <c r="J15">
        <f t="shared" si="0"/>
        <v>21255</v>
      </c>
      <c r="K15">
        <f t="shared" si="1"/>
        <v>15210</v>
      </c>
      <c r="L15">
        <f t="shared" si="2"/>
        <v>15120</v>
      </c>
      <c r="M15">
        <v>48359.999999999993</v>
      </c>
      <c r="N15">
        <v>48359.999999999993</v>
      </c>
      <c r="O15">
        <v>48359.999999999993</v>
      </c>
      <c r="P15" s="519">
        <v>0.33606557377049179</v>
      </c>
      <c r="Q15" s="519">
        <v>0.49180327868852458</v>
      </c>
      <c r="R15" s="519">
        <v>0.63114754098360659</v>
      </c>
      <c r="S15" s="519">
        <v>18278.606557377047</v>
      </c>
      <c r="T15" s="519">
        <v>26749.180327868853</v>
      </c>
      <c r="U15" s="519">
        <v>34328.114754098366</v>
      </c>
      <c r="V15">
        <v>51</v>
      </c>
      <c r="W15">
        <v>17</v>
      </c>
      <c r="X15">
        <v>24</v>
      </c>
      <c r="Y15">
        <v>25</v>
      </c>
      <c r="Z15">
        <v>180452.77200424176</v>
      </c>
      <c r="AB15">
        <v>61</v>
      </c>
      <c r="AC15">
        <v>24</v>
      </c>
      <c r="AD15">
        <v>25</v>
      </c>
      <c r="AE15">
        <v>5262.25</v>
      </c>
      <c r="AF15">
        <v>48</v>
      </c>
      <c r="AG15">
        <v>20</v>
      </c>
      <c r="AH15">
        <v>38</v>
      </c>
      <c r="AI15">
        <v>0</v>
      </c>
      <c r="AJ15">
        <v>9360</v>
      </c>
      <c r="AK15">
        <v>3900</v>
      </c>
      <c r="AL15">
        <v>6840</v>
      </c>
      <c r="AM15">
        <v>3315</v>
      </c>
      <c r="AN15">
        <v>4680</v>
      </c>
      <c r="AO15">
        <v>4500</v>
      </c>
      <c r="AP15">
        <v>0</v>
      </c>
      <c r="AQ15">
        <v>0</v>
      </c>
      <c r="AR15" t="s">
        <v>48</v>
      </c>
    </row>
    <row r="16" spans="1:44" x14ac:dyDescent="0.35">
      <c r="A16" t="s">
        <v>49</v>
      </c>
      <c r="B16" t="s">
        <v>36</v>
      </c>
      <c r="C16">
        <v>1019</v>
      </c>
      <c r="D16">
        <f>VLOOKUP($C16,'Summer 2023 School'!$B$2:$P$200,6,FALSE)</f>
        <v>139</v>
      </c>
      <c r="E16">
        <f>VLOOKUP($C16,'Autumn 2023 School'!$B$2:$J$197,6,FALSE)</f>
        <v>91</v>
      </c>
      <c r="F16">
        <f>VLOOKUP($C16,'Spring 2023 School'!$B$3:$G$202,6,FALSE)</f>
        <v>117</v>
      </c>
      <c r="G16">
        <v>0</v>
      </c>
      <c r="H16">
        <v>0</v>
      </c>
      <c r="I16">
        <v>0</v>
      </c>
      <c r="J16">
        <f t="shared" si="0"/>
        <v>27105</v>
      </c>
      <c r="K16">
        <f t="shared" si="1"/>
        <v>17745</v>
      </c>
      <c r="L16">
        <f t="shared" si="2"/>
        <v>21060</v>
      </c>
      <c r="M16">
        <v>69030</v>
      </c>
      <c r="N16">
        <v>69030</v>
      </c>
      <c r="O16">
        <v>69030</v>
      </c>
      <c r="P16" s="519">
        <v>0.1388888888888889</v>
      </c>
      <c r="Q16" s="519">
        <v>0.4</v>
      </c>
      <c r="R16" s="519">
        <v>0.76666666666666672</v>
      </c>
      <c r="S16" s="519">
        <v>9302.0833333333339</v>
      </c>
      <c r="T16" s="519">
        <v>26790</v>
      </c>
      <c r="U16" s="519">
        <v>51347.5</v>
      </c>
      <c r="V16">
        <v>1</v>
      </c>
      <c r="W16">
        <v>21</v>
      </c>
      <c r="X16">
        <v>10</v>
      </c>
      <c r="Y16">
        <v>25</v>
      </c>
      <c r="Z16">
        <v>180726.83244962883</v>
      </c>
      <c r="AB16">
        <v>27</v>
      </c>
      <c r="AC16">
        <v>43</v>
      </c>
      <c r="AD16">
        <v>34</v>
      </c>
      <c r="AE16">
        <v>5775.25</v>
      </c>
      <c r="AF16">
        <v>24</v>
      </c>
      <c r="AG16">
        <v>15</v>
      </c>
      <c r="AH16">
        <v>20</v>
      </c>
      <c r="AI16">
        <v>0</v>
      </c>
      <c r="AJ16">
        <v>4680</v>
      </c>
      <c r="AK16">
        <v>2925</v>
      </c>
      <c r="AL16">
        <v>3600</v>
      </c>
      <c r="AM16">
        <v>4095</v>
      </c>
      <c r="AN16">
        <v>1950</v>
      </c>
      <c r="AO16">
        <v>4500</v>
      </c>
      <c r="AP16">
        <v>0</v>
      </c>
      <c r="AQ16">
        <v>0</v>
      </c>
      <c r="AR16" t="s">
        <v>49</v>
      </c>
    </row>
    <row r="17" spans="1:44" x14ac:dyDescent="0.35">
      <c r="A17" t="s">
        <v>50</v>
      </c>
      <c r="B17" t="s">
        <v>36</v>
      </c>
      <c r="C17">
        <v>1020</v>
      </c>
      <c r="D17">
        <f>VLOOKUP($C17,'Summer 2023 School'!$B$2:$P$200,6,FALSE)</f>
        <v>123</v>
      </c>
      <c r="E17">
        <f>VLOOKUP($C17,'Autumn 2023 School'!$B$2:$J$197,6,FALSE)</f>
        <v>84</v>
      </c>
      <c r="F17">
        <f>VLOOKUP($C17,'Spring 2023 School'!$B$3:$G$202,6,FALSE)</f>
        <v>101</v>
      </c>
      <c r="G17">
        <v>0</v>
      </c>
      <c r="H17">
        <v>0</v>
      </c>
      <c r="I17">
        <v>0</v>
      </c>
      <c r="J17">
        <f t="shared" si="0"/>
        <v>23985</v>
      </c>
      <c r="K17">
        <f t="shared" si="1"/>
        <v>16380</v>
      </c>
      <c r="L17">
        <f t="shared" si="2"/>
        <v>18180</v>
      </c>
      <c r="M17">
        <v>79560</v>
      </c>
      <c r="N17">
        <v>79560</v>
      </c>
      <c r="O17">
        <v>79560</v>
      </c>
      <c r="P17" s="519">
        <v>0.26815642458100558</v>
      </c>
      <c r="Q17" s="519">
        <v>0.66480446927374304</v>
      </c>
      <c r="R17" s="519">
        <v>0.85474860335195535</v>
      </c>
      <c r="S17" s="519">
        <v>18973.407821229051</v>
      </c>
      <c r="T17" s="519">
        <v>47038.24022346369</v>
      </c>
      <c r="U17" s="519">
        <v>60477.737430167603</v>
      </c>
      <c r="V17">
        <v>66</v>
      </c>
      <c r="W17">
        <v>52</v>
      </c>
      <c r="X17">
        <v>42</v>
      </c>
      <c r="Y17">
        <v>39</v>
      </c>
      <c r="Z17">
        <v>221013.71792152702</v>
      </c>
      <c r="AB17">
        <v>86</v>
      </c>
      <c r="AC17">
        <v>47</v>
      </c>
      <c r="AD17">
        <v>39</v>
      </c>
      <c r="AE17">
        <v>6062.8</v>
      </c>
      <c r="AF17">
        <v>57.866666666666667</v>
      </c>
      <c r="AG17">
        <v>27</v>
      </c>
      <c r="AH17">
        <v>37</v>
      </c>
      <c r="AI17">
        <v>0</v>
      </c>
      <c r="AJ17">
        <v>11284</v>
      </c>
      <c r="AK17">
        <v>5265</v>
      </c>
      <c r="AL17">
        <v>6660</v>
      </c>
      <c r="AM17">
        <v>10140</v>
      </c>
      <c r="AN17">
        <v>8190</v>
      </c>
      <c r="AO17">
        <v>7020</v>
      </c>
      <c r="AP17">
        <v>0</v>
      </c>
      <c r="AQ17">
        <v>0</v>
      </c>
      <c r="AR17" t="s">
        <v>50</v>
      </c>
    </row>
    <row r="18" spans="1:44" x14ac:dyDescent="0.35">
      <c r="A18" t="s">
        <v>51</v>
      </c>
      <c r="B18" t="s">
        <v>36</v>
      </c>
      <c r="C18">
        <v>1021</v>
      </c>
      <c r="D18">
        <f>VLOOKUP($C18,'Summer 2023 School'!$B$2:$P$200,6,FALSE)</f>
        <v>56</v>
      </c>
      <c r="E18">
        <f>VLOOKUP($C18,'Autumn 2023 School'!$B$2:$J$197,6,FALSE)</f>
        <v>35</v>
      </c>
      <c r="F18">
        <f>VLOOKUP($C18,'Spring 2023 School'!$B$3:$G$202,6,FALSE)</f>
        <v>43</v>
      </c>
      <c r="G18">
        <v>0</v>
      </c>
      <c r="H18">
        <v>0</v>
      </c>
      <c r="I18">
        <v>0</v>
      </c>
      <c r="J18">
        <f t="shared" si="0"/>
        <v>10920</v>
      </c>
      <c r="K18">
        <f t="shared" si="1"/>
        <v>6825</v>
      </c>
      <c r="L18">
        <f t="shared" si="2"/>
        <v>7740</v>
      </c>
      <c r="M18">
        <v>20280</v>
      </c>
      <c r="N18">
        <v>20280</v>
      </c>
      <c r="O18">
        <v>20280</v>
      </c>
      <c r="P18" s="519">
        <v>7.5471698113207544E-2</v>
      </c>
      <c r="Q18" s="519">
        <v>0.20754716981132076</v>
      </c>
      <c r="R18" s="519">
        <v>0.64150943396226412</v>
      </c>
      <c r="S18" s="519">
        <v>1347.1698113207547</v>
      </c>
      <c r="T18" s="519">
        <v>3704.7169811320755</v>
      </c>
      <c r="U18" s="519">
        <v>11450.943396226414</v>
      </c>
      <c r="V18">
        <v>15</v>
      </c>
      <c r="W18">
        <v>16</v>
      </c>
      <c r="X18">
        <v>12</v>
      </c>
      <c r="Y18">
        <v>14</v>
      </c>
      <c r="Z18">
        <v>93301.55037115587</v>
      </c>
      <c r="AB18">
        <v>18</v>
      </c>
      <c r="AC18">
        <v>16</v>
      </c>
      <c r="AD18">
        <v>17</v>
      </c>
      <c r="AE18">
        <v>4432</v>
      </c>
      <c r="AF18">
        <v>6</v>
      </c>
      <c r="AG18">
        <v>5</v>
      </c>
      <c r="AH18">
        <v>8</v>
      </c>
      <c r="AI18">
        <v>0</v>
      </c>
      <c r="AJ18">
        <v>1170</v>
      </c>
      <c r="AK18">
        <v>975</v>
      </c>
      <c r="AL18">
        <v>1440</v>
      </c>
      <c r="AM18">
        <v>3120</v>
      </c>
      <c r="AN18">
        <v>2340</v>
      </c>
      <c r="AO18">
        <v>2520</v>
      </c>
      <c r="AP18">
        <v>0</v>
      </c>
      <c r="AQ18">
        <v>0</v>
      </c>
      <c r="AR18" t="s">
        <v>51</v>
      </c>
    </row>
    <row r="19" spans="1:44" x14ac:dyDescent="0.35">
      <c r="A19" t="s">
        <v>52</v>
      </c>
      <c r="B19" t="s">
        <v>36</v>
      </c>
      <c r="C19">
        <v>1022</v>
      </c>
      <c r="D19">
        <f>VLOOKUP($C19,'Summer 2023 School'!$B$2:$P$200,6,FALSE)</f>
        <v>79</v>
      </c>
      <c r="E19">
        <f>VLOOKUP($C19,'Autumn 2023 School'!$B$2:$J$197,6,FALSE)</f>
        <v>61</v>
      </c>
      <c r="F19">
        <f>VLOOKUP($C19,'Spring 2023 School'!$B$3:$G$202,6,FALSE)</f>
        <v>68</v>
      </c>
      <c r="G19">
        <v>0</v>
      </c>
      <c r="H19">
        <v>0</v>
      </c>
      <c r="I19">
        <v>0</v>
      </c>
      <c r="J19">
        <f t="shared" si="0"/>
        <v>15405</v>
      </c>
      <c r="K19">
        <f t="shared" si="1"/>
        <v>11895</v>
      </c>
      <c r="L19">
        <f t="shared" si="2"/>
        <v>12240</v>
      </c>
      <c r="M19">
        <v>23400</v>
      </c>
      <c r="N19">
        <v>23400</v>
      </c>
      <c r="O19">
        <v>23400</v>
      </c>
      <c r="P19" s="519">
        <v>0.1875</v>
      </c>
      <c r="Q19" s="519">
        <v>0.32500000000000001</v>
      </c>
      <c r="R19" s="519">
        <v>0.88749999999999996</v>
      </c>
      <c r="S19" s="519">
        <v>6817.5</v>
      </c>
      <c r="T19" s="519">
        <v>11817</v>
      </c>
      <c r="U19" s="519">
        <v>32269.5</v>
      </c>
      <c r="V19">
        <v>20</v>
      </c>
      <c r="W19">
        <v>14</v>
      </c>
      <c r="X19">
        <v>11</v>
      </c>
      <c r="Y19">
        <v>21</v>
      </c>
      <c r="Z19">
        <v>123996.32025450688</v>
      </c>
      <c r="AB19">
        <v>29</v>
      </c>
      <c r="AC19">
        <v>21</v>
      </c>
      <c r="AD19">
        <v>21</v>
      </c>
      <c r="AE19">
        <v>4452.25</v>
      </c>
      <c r="AF19">
        <v>14</v>
      </c>
      <c r="AG19">
        <v>9</v>
      </c>
      <c r="AH19">
        <v>10</v>
      </c>
      <c r="AI19">
        <v>0</v>
      </c>
      <c r="AJ19">
        <v>2730</v>
      </c>
      <c r="AK19">
        <v>1755</v>
      </c>
      <c r="AL19">
        <v>1800</v>
      </c>
      <c r="AM19">
        <v>2730</v>
      </c>
      <c r="AN19">
        <v>2145</v>
      </c>
      <c r="AO19">
        <v>3780</v>
      </c>
      <c r="AP19">
        <v>0</v>
      </c>
      <c r="AQ19">
        <v>0</v>
      </c>
      <c r="AR19" t="s">
        <v>52</v>
      </c>
    </row>
    <row r="20" spans="1:44" x14ac:dyDescent="0.35">
      <c r="A20" t="s">
        <v>53</v>
      </c>
      <c r="B20" t="s">
        <v>36</v>
      </c>
      <c r="C20">
        <v>1023</v>
      </c>
      <c r="D20">
        <f>VLOOKUP($C20,'Summer 2023 School'!$B$2:$P$200,6,FALSE)</f>
        <v>72</v>
      </c>
      <c r="E20">
        <f>VLOOKUP($C20,'Autumn 2023 School'!$B$2:$J$197,6,FALSE)</f>
        <v>40</v>
      </c>
      <c r="F20">
        <f>VLOOKUP($C20,'Spring 2023 School'!$B$3:$G$202,6,FALSE)</f>
        <v>58</v>
      </c>
      <c r="G20">
        <v>0</v>
      </c>
      <c r="H20">
        <v>0</v>
      </c>
      <c r="I20">
        <v>0</v>
      </c>
      <c r="J20">
        <f t="shared" si="0"/>
        <v>14040</v>
      </c>
      <c r="K20">
        <f t="shared" si="1"/>
        <v>7800</v>
      </c>
      <c r="L20">
        <f t="shared" si="2"/>
        <v>10440</v>
      </c>
      <c r="M20">
        <v>50700</v>
      </c>
      <c r="N20">
        <v>50700</v>
      </c>
      <c r="O20">
        <v>50700</v>
      </c>
      <c r="P20" s="519">
        <v>8.5365853658536592E-2</v>
      </c>
      <c r="Q20" s="519">
        <v>0.31707317073170732</v>
      </c>
      <c r="R20" s="519">
        <v>0.90243902439024393</v>
      </c>
      <c r="S20" s="519">
        <v>3329.268292682927</v>
      </c>
      <c r="T20" s="519">
        <v>12365.853658536585</v>
      </c>
      <c r="U20" s="519">
        <v>35195.121951219517</v>
      </c>
      <c r="V20">
        <v>22</v>
      </c>
      <c r="W20">
        <v>14</v>
      </c>
      <c r="X20">
        <v>20</v>
      </c>
      <c r="Y20">
        <v>26</v>
      </c>
      <c r="Z20">
        <v>129477.52916224813</v>
      </c>
      <c r="AB20">
        <v>18</v>
      </c>
      <c r="AC20">
        <v>20</v>
      </c>
      <c r="AD20">
        <v>27</v>
      </c>
      <c r="AE20">
        <v>4769.5</v>
      </c>
      <c r="AF20">
        <v>11</v>
      </c>
      <c r="AG20">
        <v>5</v>
      </c>
      <c r="AH20">
        <v>5</v>
      </c>
      <c r="AI20">
        <v>0</v>
      </c>
      <c r="AJ20">
        <v>2145</v>
      </c>
      <c r="AK20">
        <v>975</v>
      </c>
      <c r="AL20">
        <v>900</v>
      </c>
      <c r="AM20">
        <v>2730</v>
      </c>
      <c r="AN20">
        <v>3900</v>
      </c>
      <c r="AO20">
        <v>4680</v>
      </c>
      <c r="AP20">
        <v>0</v>
      </c>
      <c r="AQ20">
        <v>0</v>
      </c>
      <c r="AR20" t="s">
        <v>53</v>
      </c>
    </row>
    <row r="21" spans="1:44" x14ac:dyDescent="0.35">
      <c r="A21" t="s">
        <v>54</v>
      </c>
      <c r="B21" t="s">
        <v>36</v>
      </c>
      <c r="C21">
        <v>1024</v>
      </c>
      <c r="D21">
        <f>VLOOKUP($C21,'Summer 2023 School'!$B$2:$P$200,6,FALSE)</f>
        <v>78</v>
      </c>
      <c r="E21">
        <f>VLOOKUP($C21,'Autumn 2023 School'!$B$2:$J$197,6,FALSE)</f>
        <v>46</v>
      </c>
      <c r="F21">
        <f>VLOOKUP($C21,'Spring 2023 School'!$B$3:$G$202,6,FALSE)</f>
        <v>63</v>
      </c>
      <c r="G21">
        <v>0</v>
      </c>
      <c r="H21">
        <v>0</v>
      </c>
      <c r="I21">
        <v>0</v>
      </c>
      <c r="J21">
        <f t="shared" si="0"/>
        <v>15210</v>
      </c>
      <c r="K21">
        <f t="shared" si="1"/>
        <v>8970</v>
      </c>
      <c r="L21">
        <f t="shared" si="2"/>
        <v>11340</v>
      </c>
      <c r="M21">
        <v>54600</v>
      </c>
      <c r="N21">
        <v>54600</v>
      </c>
      <c r="O21">
        <v>54600</v>
      </c>
      <c r="P21" s="519">
        <v>0.5</v>
      </c>
      <c r="Q21" s="519">
        <v>0.60204081632653061</v>
      </c>
      <c r="R21" s="519">
        <v>0.90816326530612246</v>
      </c>
      <c r="S21" s="519">
        <v>19822.5</v>
      </c>
      <c r="T21" s="519">
        <v>23867.908163265307</v>
      </c>
      <c r="U21" s="519">
        <v>36004.132653061228</v>
      </c>
      <c r="V21">
        <v>35</v>
      </c>
      <c r="W21">
        <v>28</v>
      </c>
      <c r="X21">
        <v>27</v>
      </c>
      <c r="Y21">
        <v>35</v>
      </c>
      <c r="Z21">
        <v>138247.46341463414</v>
      </c>
      <c r="AB21">
        <v>44</v>
      </c>
      <c r="AC21">
        <v>37</v>
      </c>
      <c r="AD21">
        <v>55</v>
      </c>
      <c r="AE21">
        <v>4978.75</v>
      </c>
      <c r="AF21">
        <v>11</v>
      </c>
      <c r="AG21">
        <v>3</v>
      </c>
      <c r="AH21">
        <v>6</v>
      </c>
      <c r="AI21">
        <v>0</v>
      </c>
      <c r="AJ21">
        <v>2145</v>
      </c>
      <c r="AK21">
        <v>585</v>
      </c>
      <c r="AL21">
        <v>1080</v>
      </c>
      <c r="AM21">
        <v>5460</v>
      </c>
      <c r="AN21">
        <v>5265</v>
      </c>
      <c r="AO21">
        <v>6300</v>
      </c>
      <c r="AP21">
        <v>0</v>
      </c>
      <c r="AQ21">
        <v>0</v>
      </c>
      <c r="AR21" t="s">
        <v>54</v>
      </c>
    </row>
    <row r="22" spans="1:44" x14ac:dyDescent="0.35">
      <c r="A22" t="s">
        <v>55</v>
      </c>
      <c r="B22" t="s">
        <v>36</v>
      </c>
      <c r="C22">
        <v>1025</v>
      </c>
      <c r="D22">
        <f>VLOOKUP($C22,'Summer 2023 School'!$B$2:$P$200,6,FALSE)</f>
        <v>83</v>
      </c>
      <c r="E22">
        <f>VLOOKUP($C22,'Autumn 2023 School'!$B$2:$J$197,6,FALSE)</f>
        <v>59</v>
      </c>
      <c r="F22">
        <f>VLOOKUP($C22,'Spring 2023 School'!$B$3:$G$202,6,FALSE)</f>
        <v>65</v>
      </c>
      <c r="G22">
        <v>0</v>
      </c>
      <c r="H22">
        <v>0</v>
      </c>
      <c r="I22">
        <v>0</v>
      </c>
      <c r="J22">
        <f t="shared" si="0"/>
        <v>16185</v>
      </c>
      <c r="K22">
        <f t="shared" si="1"/>
        <v>11505</v>
      </c>
      <c r="L22">
        <f t="shared" si="2"/>
        <v>11700</v>
      </c>
      <c r="M22">
        <v>37440</v>
      </c>
      <c r="N22">
        <v>37440</v>
      </c>
      <c r="O22">
        <v>37440</v>
      </c>
      <c r="P22" s="519">
        <v>0.64166666666666672</v>
      </c>
      <c r="Q22" s="519">
        <v>0.94166666666666665</v>
      </c>
      <c r="R22" s="519">
        <v>0.97499999999999998</v>
      </c>
      <c r="S22" s="519">
        <v>28663.250000000004</v>
      </c>
      <c r="T22" s="519">
        <v>42064.25</v>
      </c>
      <c r="U22" s="519">
        <v>43553.25</v>
      </c>
      <c r="V22">
        <v>36</v>
      </c>
      <c r="W22">
        <v>37</v>
      </c>
      <c r="X22">
        <v>37</v>
      </c>
      <c r="Y22">
        <v>31</v>
      </c>
      <c r="Z22">
        <v>150306.12301166489</v>
      </c>
      <c r="AB22">
        <v>62</v>
      </c>
      <c r="AC22">
        <v>38</v>
      </c>
      <c r="AD22">
        <v>32</v>
      </c>
      <c r="AE22">
        <v>5136.7</v>
      </c>
      <c r="AF22">
        <v>13</v>
      </c>
      <c r="AG22">
        <v>4</v>
      </c>
      <c r="AH22">
        <v>6</v>
      </c>
      <c r="AI22">
        <v>0</v>
      </c>
      <c r="AJ22">
        <v>2535</v>
      </c>
      <c r="AK22">
        <v>780</v>
      </c>
      <c r="AL22">
        <v>1080</v>
      </c>
      <c r="AM22">
        <v>7215</v>
      </c>
      <c r="AN22">
        <v>7215</v>
      </c>
      <c r="AO22">
        <v>5580</v>
      </c>
      <c r="AP22">
        <v>0</v>
      </c>
      <c r="AQ22">
        <v>0</v>
      </c>
      <c r="AR22" t="s">
        <v>55</v>
      </c>
    </row>
    <row r="23" spans="1:44" x14ac:dyDescent="0.35">
      <c r="A23" t="s">
        <v>56</v>
      </c>
      <c r="B23" t="s">
        <v>36</v>
      </c>
      <c r="C23">
        <v>1026</v>
      </c>
      <c r="D23">
        <f>VLOOKUP($C23,'Summer 2023 School'!$B$2:$P$200,6,FALSE)</f>
        <v>98</v>
      </c>
      <c r="E23">
        <f>VLOOKUP($C23,'Autumn 2023 School'!$B$2:$J$197,6,FALSE)</f>
        <v>68</v>
      </c>
      <c r="F23">
        <f>VLOOKUP($C23,'Spring 2023 School'!$B$3:$G$202,6,FALSE)</f>
        <v>86</v>
      </c>
      <c r="G23">
        <v>0</v>
      </c>
      <c r="H23">
        <v>0</v>
      </c>
      <c r="I23">
        <v>0</v>
      </c>
      <c r="J23">
        <f t="shared" si="0"/>
        <v>19110</v>
      </c>
      <c r="K23">
        <f t="shared" si="1"/>
        <v>13260</v>
      </c>
      <c r="L23">
        <f t="shared" si="2"/>
        <v>15480</v>
      </c>
      <c r="M23">
        <v>30420</v>
      </c>
      <c r="N23">
        <v>30420</v>
      </c>
      <c r="O23">
        <v>30420</v>
      </c>
      <c r="P23" s="519">
        <v>0.12</v>
      </c>
      <c r="Q23" s="519">
        <v>0.28000000000000003</v>
      </c>
      <c r="R23" s="519">
        <v>0.45333333333333331</v>
      </c>
      <c r="S23" s="519">
        <v>4674.5999999999995</v>
      </c>
      <c r="T23" s="519">
        <v>10907.400000000001</v>
      </c>
      <c r="U23" s="519">
        <v>17659.599999999999</v>
      </c>
      <c r="V23">
        <v>6</v>
      </c>
      <c r="W23">
        <v>11</v>
      </c>
      <c r="X23">
        <v>15</v>
      </c>
      <c r="Y23">
        <v>23</v>
      </c>
      <c r="Z23">
        <v>130573.77094379636</v>
      </c>
      <c r="AB23">
        <v>33</v>
      </c>
      <c r="AC23">
        <v>23</v>
      </c>
      <c r="AD23">
        <v>25</v>
      </c>
      <c r="AE23">
        <v>5026</v>
      </c>
      <c r="AF23">
        <v>17</v>
      </c>
      <c r="AG23">
        <v>9</v>
      </c>
      <c r="AH23">
        <v>12</v>
      </c>
      <c r="AI23">
        <v>0</v>
      </c>
      <c r="AJ23">
        <v>3315</v>
      </c>
      <c r="AK23">
        <v>1755</v>
      </c>
      <c r="AL23">
        <v>2160</v>
      </c>
      <c r="AM23">
        <v>2145</v>
      </c>
      <c r="AN23">
        <v>2925</v>
      </c>
      <c r="AO23">
        <v>4140</v>
      </c>
      <c r="AP23">
        <v>0</v>
      </c>
      <c r="AQ23">
        <v>0</v>
      </c>
      <c r="AR23" t="s">
        <v>56</v>
      </c>
    </row>
    <row r="24" spans="1:44" x14ac:dyDescent="0.35">
      <c r="A24" t="s">
        <v>57</v>
      </c>
      <c r="B24" t="s">
        <v>36</v>
      </c>
      <c r="C24">
        <v>1027</v>
      </c>
      <c r="D24">
        <f>VLOOKUP($C24,'Summer 2023 School'!$B$2:$P$200,6,FALSE)</f>
        <v>109</v>
      </c>
      <c r="E24">
        <f>VLOOKUP($C24,'Autumn 2023 School'!$B$2:$J$197,6,FALSE)</f>
        <v>69</v>
      </c>
      <c r="F24">
        <f>VLOOKUP($C24,'Spring 2023 School'!$B$3:$G$202,6,FALSE)</f>
        <v>99</v>
      </c>
      <c r="G24">
        <v>0</v>
      </c>
      <c r="H24">
        <v>0</v>
      </c>
      <c r="I24">
        <v>0</v>
      </c>
      <c r="J24">
        <f t="shared" si="0"/>
        <v>21255</v>
      </c>
      <c r="K24">
        <f t="shared" si="1"/>
        <v>13455</v>
      </c>
      <c r="L24">
        <f t="shared" si="2"/>
        <v>17820</v>
      </c>
      <c r="M24">
        <v>40560</v>
      </c>
      <c r="N24">
        <v>40560</v>
      </c>
      <c r="O24">
        <v>40560</v>
      </c>
      <c r="P24" s="519">
        <v>4.0322580645161289E-2</v>
      </c>
      <c r="Q24" s="519">
        <v>0.62096774193548387</v>
      </c>
      <c r="R24" s="519">
        <v>0.88709677419354838</v>
      </c>
      <c r="S24" s="519">
        <v>1987.5</v>
      </c>
      <c r="T24" s="519">
        <v>30607.5</v>
      </c>
      <c r="U24" s="519">
        <v>43725</v>
      </c>
      <c r="V24">
        <v>24</v>
      </c>
      <c r="W24">
        <v>30</v>
      </c>
      <c r="X24">
        <v>18</v>
      </c>
      <c r="Y24">
        <v>24</v>
      </c>
      <c r="Z24">
        <v>155239.21102863201</v>
      </c>
      <c r="AB24">
        <v>31</v>
      </c>
      <c r="AC24">
        <v>27</v>
      </c>
      <c r="AD24">
        <v>24</v>
      </c>
      <c r="AE24">
        <v>4931.5</v>
      </c>
      <c r="AF24">
        <v>26</v>
      </c>
      <c r="AG24">
        <v>10</v>
      </c>
      <c r="AH24">
        <v>16</v>
      </c>
      <c r="AI24">
        <v>0</v>
      </c>
      <c r="AJ24">
        <v>5070</v>
      </c>
      <c r="AK24">
        <v>1950</v>
      </c>
      <c r="AL24">
        <v>2880</v>
      </c>
      <c r="AM24">
        <v>5850</v>
      </c>
      <c r="AN24">
        <v>3510</v>
      </c>
      <c r="AO24">
        <v>4320</v>
      </c>
      <c r="AP24">
        <v>0</v>
      </c>
      <c r="AQ24">
        <v>0</v>
      </c>
      <c r="AR24" t="s">
        <v>57</v>
      </c>
    </row>
    <row r="25" spans="1:44" x14ac:dyDescent="0.35">
      <c r="A25" t="s">
        <v>58</v>
      </c>
      <c r="B25" t="s">
        <v>36</v>
      </c>
      <c r="C25">
        <v>1028</v>
      </c>
      <c r="D25">
        <f>VLOOKUP($C25,'Summer 2023 School'!$B$2:$P$200,6,FALSE)</f>
        <v>82</v>
      </c>
      <c r="E25">
        <f>VLOOKUP($C25,'Autumn 2023 School'!$B$2:$J$197,6,FALSE)</f>
        <v>39</v>
      </c>
      <c r="F25">
        <f>VLOOKUP($C25,'Spring 2023 School'!$B$3:$G$202,6,FALSE)</f>
        <v>79</v>
      </c>
      <c r="G25">
        <v>0</v>
      </c>
      <c r="H25">
        <v>0</v>
      </c>
      <c r="I25">
        <v>0</v>
      </c>
      <c r="J25">
        <f t="shared" si="0"/>
        <v>15990</v>
      </c>
      <c r="K25">
        <f t="shared" si="1"/>
        <v>7605</v>
      </c>
      <c r="L25">
        <f t="shared" si="2"/>
        <v>14220</v>
      </c>
      <c r="M25">
        <v>28080</v>
      </c>
      <c r="N25">
        <v>28080</v>
      </c>
      <c r="O25">
        <v>28080</v>
      </c>
      <c r="P25" s="519">
        <v>0.61682242990654201</v>
      </c>
      <c r="Q25" s="519">
        <v>0.82242990654205606</v>
      </c>
      <c r="R25" s="519">
        <v>1</v>
      </c>
      <c r="S25" s="519">
        <v>23500.93457943925</v>
      </c>
      <c r="T25" s="519">
        <v>31334.579439252335</v>
      </c>
      <c r="U25" s="519">
        <v>38100</v>
      </c>
      <c r="V25">
        <v>18</v>
      </c>
      <c r="W25">
        <v>31</v>
      </c>
      <c r="X25">
        <v>30</v>
      </c>
      <c r="Y25">
        <v>39</v>
      </c>
      <c r="Z25">
        <v>136603.10074231174</v>
      </c>
      <c r="AB25">
        <v>38</v>
      </c>
      <c r="AC25">
        <v>43</v>
      </c>
      <c r="AD25">
        <v>42</v>
      </c>
      <c r="AE25">
        <v>4745.88</v>
      </c>
      <c r="AF25">
        <v>2</v>
      </c>
      <c r="AG25">
        <v>4</v>
      </c>
      <c r="AH25">
        <v>8</v>
      </c>
      <c r="AI25">
        <v>0</v>
      </c>
      <c r="AJ25">
        <v>390</v>
      </c>
      <c r="AK25">
        <v>780</v>
      </c>
      <c r="AL25">
        <v>1440</v>
      </c>
      <c r="AM25">
        <v>6045</v>
      </c>
      <c r="AN25">
        <v>5850</v>
      </c>
      <c r="AO25">
        <v>7020</v>
      </c>
      <c r="AP25">
        <v>0</v>
      </c>
      <c r="AQ25">
        <v>0</v>
      </c>
      <c r="AR25" t="s">
        <v>58</v>
      </c>
    </row>
    <row r="26" spans="1:44" x14ac:dyDescent="0.35">
      <c r="A26" t="s">
        <v>59</v>
      </c>
      <c r="B26" t="s">
        <v>36</v>
      </c>
      <c r="C26">
        <v>1038</v>
      </c>
      <c r="D26">
        <f>VLOOKUP($C26,'Summer 2023 School'!$B$2:$P$200,6,FALSE)</f>
        <v>106</v>
      </c>
      <c r="E26">
        <f>VLOOKUP($C26,'Autumn 2023 School'!$B$2:$J$197,6,FALSE)</f>
        <v>76</v>
      </c>
      <c r="F26">
        <f>VLOOKUP($C26,'Spring 2023 School'!$B$3:$G$202,6,FALSE)</f>
        <v>85</v>
      </c>
      <c r="G26">
        <v>0</v>
      </c>
      <c r="H26">
        <v>0</v>
      </c>
      <c r="I26">
        <v>0</v>
      </c>
      <c r="J26">
        <f t="shared" si="0"/>
        <v>20670</v>
      </c>
      <c r="K26">
        <f t="shared" si="1"/>
        <v>14820</v>
      </c>
      <c r="L26">
        <f t="shared" si="2"/>
        <v>15300</v>
      </c>
      <c r="M26">
        <v>43680.000000000007</v>
      </c>
      <c r="N26">
        <v>43680.000000000007</v>
      </c>
      <c r="O26">
        <v>43680.000000000007</v>
      </c>
      <c r="P26" s="519">
        <v>0.47328244274809161</v>
      </c>
      <c r="Q26" s="519">
        <v>0.65648854961832059</v>
      </c>
      <c r="R26" s="519">
        <v>0.76335877862595425</v>
      </c>
      <c r="S26" s="519">
        <v>28794.503816793895</v>
      </c>
      <c r="T26" s="519">
        <v>39940.763358778626</v>
      </c>
      <c r="U26" s="519">
        <v>46442.748091603054</v>
      </c>
      <c r="V26">
        <v>39</v>
      </c>
      <c r="W26">
        <v>25</v>
      </c>
      <c r="X26">
        <v>33</v>
      </c>
      <c r="Y26">
        <v>31</v>
      </c>
      <c r="Z26">
        <v>193333.6129374337</v>
      </c>
      <c r="AB26">
        <v>62</v>
      </c>
      <c r="AC26">
        <v>40</v>
      </c>
      <c r="AD26">
        <v>30</v>
      </c>
      <c r="AE26">
        <v>5174.5</v>
      </c>
      <c r="AF26">
        <v>42</v>
      </c>
      <c r="AG26">
        <v>33</v>
      </c>
      <c r="AH26">
        <v>39</v>
      </c>
      <c r="AI26">
        <v>0</v>
      </c>
      <c r="AJ26">
        <v>8190</v>
      </c>
      <c r="AK26">
        <v>6435</v>
      </c>
      <c r="AL26">
        <v>7020</v>
      </c>
      <c r="AM26">
        <v>4875</v>
      </c>
      <c r="AN26">
        <v>6435</v>
      </c>
      <c r="AO26">
        <v>5580</v>
      </c>
      <c r="AP26">
        <v>0</v>
      </c>
      <c r="AQ26">
        <v>0</v>
      </c>
      <c r="AR26" t="s">
        <v>59</v>
      </c>
    </row>
    <row r="27" spans="1:44" x14ac:dyDescent="0.35">
      <c r="A27" t="s">
        <v>60</v>
      </c>
      <c r="B27" t="s">
        <v>36</v>
      </c>
      <c r="C27">
        <v>1048</v>
      </c>
      <c r="D27">
        <f>VLOOKUP($C27,'Summer 2023 School'!$B$2:$P$200,6,FALSE)</f>
        <v>123</v>
      </c>
      <c r="E27">
        <f>VLOOKUP($C27,'Autumn 2023 School'!$B$2:$J$197,6,FALSE)</f>
        <v>86</v>
      </c>
      <c r="F27">
        <f>VLOOKUP($C27,'Spring 2023 School'!$B$3:$G$202,6,FALSE)</f>
        <v>106</v>
      </c>
      <c r="G27">
        <v>0</v>
      </c>
      <c r="H27">
        <v>0</v>
      </c>
      <c r="I27">
        <v>0</v>
      </c>
      <c r="J27">
        <f t="shared" si="0"/>
        <v>23985</v>
      </c>
      <c r="K27">
        <f t="shared" si="1"/>
        <v>16770</v>
      </c>
      <c r="L27">
        <f t="shared" si="2"/>
        <v>19080</v>
      </c>
      <c r="M27">
        <v>38220</v>
      </c>
      <c r="N27">
        <v>38220</v>
      </c>
      <c r="O27">
        <v>38220</v>
      </c>
      <c r="P27" s="519">
        <v>0.64827586206896548</v>
      </c>
      <c r="Q27" s="519">
        <v>0.68965517241379315</v>
      </c>
      <c r="R27" s="519">
        <v>0.84827586206896555</v>
      </c>
      <c r="S27" s="519">
        <v>37437.931034482754</v>
      </c>
      <c r="T27" s="519">
        <v>39827.586206896558</v>
      </c>
      <c r="U27" s="519">
        <v>48987.931034482761</v>
      </c>
      <c r="V27">
        <v>52</v>
      </c>
      <c r="W27">
        <v>28</v>
      </c>
      <c r="X27">
        <v>39</v>
      </c>
      <c r="Y27">
        <v>50</v>
      </c>
      <c r="Z27">
        <v>203199.78897136796</v>
      </c>
      <c r="AB27">
        <v>63</v>
      </c>
      <c r="AC27">
        <v>46</v>
      </c>
      <c r="AD27">
        <v>50</v>
      </c>
      <c r="AE27">
        <v>4904.5</v>
      </c>
      <c r="AF27">
        <v>25</v>
      </c>
      <c r="AG27">
        <v>27</v>
      </c>
      <c r="AH27">
        <v>36</v>
      </c>
      <c r="AI27">
        <v>0</v>
      </c>
      <c r="AJ27">
        <v>4875</v>
      </c>
      <c r="AK27">
        <v>5265</v>
      </c>
      <c r="AL27">
        <v>6480</v>
      </c>
      <c r="AM27">
        <v>5460</v>
      </c>
      <c r="AN27">
        <v>7605</v>
      </c>
      <c r="AO27">
        <v>9000</v>
      </c>
      <c r="AP27">
        <v>0</v>
      </c>
      <c r="AQ27">
        <v>0</v>
      </c>
      <c r="AR27" t="s">
        <v>60</v>
      </c>
    </row>
    <row r="28" spans="1:44" x14ac:dyDescent="0.35">
      <c r="A28" t="s">
        <v>61</v>
      </c>
      <c r="B28" t="s">
        <v>36</v>
      </c>
      <c r="C28">
        <v>1049</v>
      </c>
      <c r="D28">
        <f>VLOOKUP($C28,'Summer 2023 School'!$B$2:$P$200,6,FALSE)</f>
        <v>108</v>
      </c>
      <c r="E28">
        <f>VLOOKUP($C28,'Autumn 2023 School'!$B$2:$J$197,6,FALSE)</f>
        <v>72</v>
      </c>
      <c r="F28">
        <f>VLOOKUP($C28,'Spring 2023 School'!$B$3:$G$202,6,FALSE)</f>
        <v>96</v>
      </c>
      <c r="G28">
        <v>0</v>
      </c>
      <c r="H28">
        <v>0</v>
      </c>
      <c r="I28">
        <v>0</v>
      </c>
      <c r="J28">
        <f t="shared" si="0"/>
        <v>21060</v>
      </c>
      <c r="K28">
        <f t="shared" si="1"/>
        <v>14040</v>
      </c>
      <c r="L28">
        <f t="shared" si="2"/>
        <v>17280</v>
      </c>
      <c r="M28">
        <v>31200</v>
      </c>
      <c r="N28">
        <v>31200</v>
      </c>
      <c r="O28">
        <v>31200</v>
      </c>
      <c r="P28" s="519">
        <v>0.56862745098039214</v>
      </c>
      <c r="Q28" s="519">
        <v>0.60784313725490191</v>
      </c>
      <c r="R28" s="519">
        <v>0.74509803921568629</v>
      </c>
      <c r="S28" s="519">
        <v>25417.647058823528</v>
      </c>
      <c r="T28" s="519">
        <v>27170.588235294115</v>
      </c>
      <c r="U28" s="519">
        <v>33305.882352941175</v>
      </c>
      <c r="V28">
        <v>19</v>
      </c>
      <c r="W28">
        <v>25</v>
      </c>
      <c r="X28">
        <v>32</v>
      </c>
      <c r="Y28">
        <v>33</v>
      </c>
      <c r="Z28">
        <v>146743.33722163306</v>
      </c>
      <c r="AB28">
        <v>52</v>
      </c>
      <c r="AC28">
        <v>32</v>
      </c>
      <c r="AD28">
        <v>33</v>
      </c>
      <c r="AE28">
        <v>4817.88</v>
      </c>
      <c r="AF28">
        <v>10</v>
      </c>
      <c r="AG28">
        <v>4</v>
      </c>
      <c r="AH28">
        <v>11</v>
      </c>
      <c r="AI28">
        <v>0</v>
      </c>
      <c r="AJ28">
        <v>1950</v>
      </c>
      <c r="AK28">
        <v>780</v>
      </c>
      <c r="AL28">
        <v>1980</v>
      </c>
      <c r="AM28">
        <v>4875</v>
      </c>
      <c r="AN28">
        <v>6240</v>
      </c>
      <c r="AO28">
        <v>5940</v>
      </c>
      <c r="AP28">
        <v>0</v>
      </c>
      <c r="AQ28">
        <v>0</v>
      </c>
      <c r="AR28" t="s">
        <v>61</v>
      </c>
    </row>
    <row r="29" spans="1:44" x14ac:dyDescent="0.35">
      <c r="A29" t="s">
        <v>62</v>
      </c>
      <c r="B29" t="s">
        <v>36</v>
      </c>
      <c r="C29">
        <v>1802</v>
      </c>
      <c r="D29">
        <f>VLOOKUP($C29,'Summer 2023 School'!$B$2:$P$200,6,FALSE)</f>
        <v>68</v>
      </c>
      <c r="E29">
        <f>VLOOKUP($C29,'Autumn 2023 School'!$B$2:$J$197,6,FALSE)</f>
        <v>39</v>
      </c>
      <c r="F29">
        <f>VLOOKUP($C29,'Spring 2023 School'!$B$3:$G$202,6,FALSE)</f>
        <v>57</v>
      </c>
      <c r="G29">
        <v>0</v>
      </c>
      <c r="H29">
        <v>0</v>
      </c>
      <c r="I29">
        <v>0</v>
      </c>
      <c r="J29">
        <f t="shared" si="0"/>
        <v>13260</v>
      </c>
      <c r="K29">
        <f t="shared" si="1"/>
        <v>7605</v>
      </c>
      <c r="L29">
        <f t="shared" si="2"/>
        <v>10260</v>
      </c>
      <c r="M29">
        <v>24570</v>
      </c>
      <c r="N29">
        <v>24570</v>
      </c>
      <c r="O29">
        <v>24570</v>
      </c>
      <c r="P29" s="519">
        <v>0.32258064516129031</v>
      </c>
      <c r="Q29" s="519">
        <v>0.70967741935483875</v>
      </c>
      <c r="R29" s="519">
        <v>0.85483870967741937</v>
      </c>
      <c r="S29" s="519">
        <v>9783.8709677419356</v>
      </c>
      <c r="T29" s="519">
        <v>21524.516129032258</v>
      </c>
      <c r="U29" s="519">
        <v>25927.258064516129</v>
      </c>
      <c r="V29">
        <v>25</v>
      </c>
      <c r="W29">
        <v>29</v>
      </c>
      <c r="X29">
        <v>19</v>
      </c>
      <c r="Y29">
        <v>26</v>
      </c>
      <c r="Z29">
        <v>129477.52916224813</v>
      </c>
      <c r="AB29">
        <v>23</v>
      </c>
      <c r="AC29">
        <v>36</v>
      </c>
      <c r="AD29">
        <v>34</v>
      </c>
      <c r="AE29">
        <v>4553.5</v>
      </c>
      <c r="AF29">
        <v>20</v>
      </c>
      <c r="AG29">
        <v>11</v>
      </c>
      <c r="AH29">
        <v>16</v>
      </c>
      <c r="AI29">
        <v>0</v>
      </c>
      <c r="AJ29">
        <v>3900</v>
      </c>
      <c r="AK29">
        <v>2145</v>
      </c>
      <c r="AL29">
        <v>2880</v>
      </c>
      <c r="AM29">
        <v>5655</v>
      </c>
      <c r="AN29">
        <v>3705</v>
      </c>
      <c r="AO29">
        <v>4680</v>
      </c>
      <c r="AP29">
        <v>0</v>
      </c>
      <c r="AQ29">
        <v>0</v>
      </c>
      <c r="AR29" t="s">
        <v>62</v>
      </c>
    </row>
    <row r="30" spans="1:44" x14ac:dyDescent="0.35">
      <c r="A30" t="s">
        <v>65</v>
      </c>
      <c r="B30" t="s">
        <v>64</v>
      </c>
      <c r="C30">
        <v>2003</v>
      </c>
      <c r="D30">
        <f>VLOOKUP($C30,'Summer 2023 School'!$B$2:$P$200,6,FALSE)</f>
        <v>59</v>
      </c>
      <c r="E30">
        <f>VLOOKUP($C30,'Autumn 2023 School'!$B$2:$J$197,6,FALSE)</f>
        <v>57</v>
      </c>
      <c r="F30">
        <f>VLOOKUP($C30,'Spring 2023 School'!$B$3:$G$202,6,FALSE)</f>
        <v>59</v>
      </c>
      <c r="G30">
        <v>0</v>
      </c>
      <c r="H30">
        <v>0</v>
      </c>
      <c r="I30">
        <v>0</v>
      </c>
      <c r="J30">
        <f t="shared" si="0"/>
        <v>11505</v>
      </c>
      <c r="K30">
        <f t="shared" si="1"/>
        <v>11115</v>
      </c>
      <c r="L30">
        <f t="shared" si="2"/>
        <v>10620</v>
      </c>
      <c r="M30">
        <v>30420</v>
      </c>
      <c r="N30">
        <v>30420</v>
      </c>
      <c r="O30">
        <v>30420</v>
      </c>
      <c r="P30" s="519">
        <v>0</v>
      </c>
      <c r="Q30" s="519">
        <v>0.45333333333333331</v>
      </c>
      <c r="R30" s="519">
        <v>0.98666666666666669</v>
      </c>
      <c r="S30" s="519">
        <v>0</v>
      </c>
      <c r="T30" s="519">
        <v>18543.599999999999</v>
      </c>
      <c r="U30" s="519">
        <v>40359.599999999999</v>
      </c>
      <c r="V30">
        <v>1</v>
      </c>
      <c r="W30">
        <v>0</v>
      </c>
      <c r="X30">
        <v>0</v>
      </c>
      <c r="Y30">
        <v>0</v>
      </c>
      <c r="Z30">
        <v>0</v>
      </c>
      <c r="AB30">
        <v>26</v>
      </c>
      <c r="AC30">
        <v>0</v>
      </c>
      <c r="AD30">
        <v>0</v>
      </c>
      <c r="AF30">
        <v>10</v>
      </c>
      <c r="AG30">
        <v>8</v>
      </c>
      <c r="AH30">
        <v>11</v>
      </c>
      <c r="AI30">
        <v>0</v>
      </c>
      <c r="AJ30">
        <v>1950</v>
      </c>
      <c r="AK30">
        <v>1560</v>
      </c>
      <c r="AL30">
        <v>1980</v>
      </c>
      <c r="AM30">
        <v>0</v>
      </c>
      <c r="AN30">
        <v>0</v>
      </c>
      <c r="AO30">
        <v>0</v>
      </c>
      <c r="AR30" t="s">
        <v>65</v>
      </c>
    </row>
    <row r="31" spans="1:44" x14ac:dyDescent="0.35">
      <c r="A31" t="s">
        <v>66</v>
      </c>
      <c r="B31" t="s">
        <v>67</v>
      </c>
      <c r="C31">
        <v>2004</v>
      </c>
      <c r="D31">
        <f>VLOOKUP($C31,'Summer 2023 School'!$B$2:$P$200,6,FALSE)</f>
        <v>24</v>
      </c>
      <c r="E31">
        <f>VLOOKUP($C31,'Autumn 2023 School'!$B$2:$J$197,6,FALSE)</f>
        <v>15</v>
      </c>
      <c r="F31">
        <f>VLOOKUP($C31,'Spring 2023 School'!$B$3:$G$202,6,FALSE)</f>
        <v>24</v>
      </c>
      <c r="G31">
        <v>0</v>
      </c>
      <c r="H31">
        <v>0</v>
      </c>
      <c r="I31">
        <v>0</v>
      </c>
      <c r="J31">
        <f t="shared" si="0"/>
        <v>4680</v>
      </c>
      <c r="K31">
        <f t="shared" si="1"/>
        <v>2925</v>
      </c>
      <c r="L31">
        <f t="shared" si="2"/>
        <v>4320</v>
      </c>
      <c r="M31">
        <v>15210</v>
      </c>
      <c r="N31">
        <v>15210</v>
      </c>
      <c r="O31">
        <v>15210</v>
      </c>
      <c r="P31" s="519">
        <v>0.16666666666666666</v>
      </c>
      <c r="Q31" s="519">
        <v>0.16666666666666666</v>
      </c>
      <c r="R31" s="519">
        <v>0.72222222222222221</v>
      </c>
      <c r="S31" s="519">
        <v>1360</v>
      </c>
      <c r="T31" s="519">
        <v>1360</v>
      </c>
      <c r="U31" s="519">
        <v>5893.333333333333</v>
      </c>
      <c r="V31">
        <v>0</v>
      </c>
      <c r="W31">
        <v>0</v>
      </c>
      <c r="X31">
        <v>0</v>
      </c>
      <c r="Y31">
        <v>0</v>
      </c>
      <c r="Z31">
        <v>0</v>
      </c>
      <c r="AB31">
        <v>3</v>
      </c>
      <c r="AC31">
        <v>0</v>
      </c>
      <c r="AD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R31" t="s">
        <v>66</v>
      </c>
    </row>
    <row r="32" spans="1:44" x14ac:dyDescent="0.35">
      <c r="A32" t="s">
        <v>68</v>
      </c>
      <c r="B32" t="s">
        <v>67</v>
      </c>
      <c r="C32">
        <v>2005</v>
      </c>
      <c r="D32">
        <f>VLOOKUP($C32,'Summer 2023 School'!$B$2:$P$200,6,FALSE)</f>
        <v>26</v>
      </c>
      <c r="E32">
        <f>VLOOKUP($C32,'Autumn 2023 School'!$B$2:$J$197,6,FALSE)</f>
        <v>34</v>
      </c>
      <c r="F32">
        <f>VLOOKUP($C32,'Spring 2023 School'!$B$3:$G$202,6,FALSE)</f>
        <v>26</v>
      </c>
      <c r="G32">
        <v>0</v>
      </c>
      <c r="H32">
        <v>0</v>
      </c>
      <c r="I32">
        <v>0</v>
      </c>
      <c r="J32">
        <f t="shared" si="0"/>
        <v>5070</v>
      </c>
      <c r="K32">
        <f t="shared" si="1"/>
        <v>6630</v>
      </c>
      <c r="L32">
        <f t="shared" si="2"/>
        <v>4680</v>
      </c>
      <c r="M32">
        <v>20280</v>
      </c>
      <c r="N32">
        <v>20280</v>
      </c>
      <c r="O32">
        <v>20280</v>
      </c>
      <c r="P32" s="519">
        <v>5.2631578947368418E-2</v>
      </c>
      <c r="Q32" s="519">
        <v>8.771929824561403E-2</v>
      </c>
      <c r="R32" s="519">
        <v>0.14035087719298245</v>
      </c>
      <c r="S32" s="519">
        <v>1191.3157894736842</v>
      </c>
      <c r="T32" s="519">
        <v>1985.5263157894735</v>
      </c>
      <c r="U32" s="519">
        <v>3176.8421052631579</v>
      </c>
      <c r="V32">
        <v>3</v>
      </c>
      <c r="W32">
        <v>0</v>
      </c>
      <c r="X32">
        <v>0</v>
      </c>
      <c r="Y32">
        <v>0</v>
      </c>
      <c r="Z32">
        <v>0</v>
      </c>
      <c r="AB32">
        <v>8</v>
      </c>
      <c r="AC32">
        <v>0</v>
      </c>
      <c r="AD32">
        <v>0</v>
      </c>
      <c r="AF32">
        <v>10</v>
      </c>
      <c r="AG32">
        <v>13</v>
      </c>
      <c r="AH32">
        <v>13</v>
      </c>
      <c r="AI32">
        <v>0</v>
      </c>
      <c r="AJ32">
        <v>1950</v>
      </c>
      <c r="AK32">
        <v>2535</v>
      </c>
      <c r="AL32">
        <v>2340</v>
      </c>
      <c r="AM32">
        <v>0</v>
      </c>
      <c r="AN32">
        <v>0</v>
      </c>
      <c r="AO32">
        <v>0</v>
      </c>
      <c r="AR32" t="s">
        <v>68</v>
      </c>
    </row>
    <row r="33" spans="1:44" x14ac:dyDescent="0.35">
      <c r="A33" t="s">
        <v>69</v>
      </c>
      <c r="B33" t="s">
        <v>67</v>
      </c>
      <c r="C33">
        <v>2008</v>
      </c>
      <c r="D33">
        <f>VLOOKUP($C33,'Summer 2023 School'!$B$2:$P$200,6,FALSE)</f>
        <v>54</v>
      </c>
      <c r="E33">
        <f>VLOOKUP($C33,'Autumn 2023 School'!$B$2:$J$197,6,FALSE)</f>
        <v>41</v>
      </c>
      <c r="F33">
        <f>VLOOKUP($C33,'Spring 2023 School'!$B$3:$G$202,6,FALSE)</f>
        <v>52</v>
      </c>
      <c r="G33">
        <v>0</v>
      </c>
      <c r="H33">
        <v>0</v>
      </c>
      <c r="I33">
        <v>0</v>
      </c>
      <c r="J33">
        <f t="shared" si="0"/>
        <v>10530</v>
      </c>
      <c r="K33">
        <f t="shared" si="1"/>
        <v>7995</v>
      </c>
      <c r="L33">
        <f t="shared" si="2"/>
        <v>9360</v>
      </c>
      <c r="M33">
        <v>10140</v>
      </c>
      <c r="N33">
        <v>10140</v>
      </c>
      <c r="O33">
        <v>10140</v>
      </c>
      <c r="P33" s="519">
        <v>0.2</v>
      </c>
      <c r="Q33" s="519">
        <v>0.22</v>
      </c>
      <c r="R33" s="519">
        <v>0.68</v>
      </c>
      <c r="S33" s="519">
        <v>6063</v>
      </c>
      <c r="T33" s="519">
        <v>6669.3</v>
      </c>
      <c r="U33" s="519">
        <v>20614.2</v>
      </c>
      <c r="V33">
        <v>0</v>
      </c>
      <c r="W33">
        <v>0</v>
      </c>
      <c r="X33">
        <v>4</v>
      </c>
      <c r="Y33">
        <v>0</v>
      </c>
      <c r="Z33">
        <v>0</v>
      </c>
      <c r="AB33">
        <v>21</v>
      </c>
      <c r="AC33">
        <v>0</v>
      </c>
      <c r="AD33">
        <v>0</v>
      </c>
      <c r="AF33">
        <v>1</v>
      </c>
      <c r="AG33">
        <v>1</v>
      </c>
      <c r="AH33">
        <v>1</v>
      </c>
      <c r="AI33">
        <v>0</v>
      </c>
      <c r="AJ33">
        <v>195</v>
      </c>
      <c r="AK33">
        <v>195</v>
      </c>
      <c r="AL33">
        <v>180</v>
      </c>
      <c r="AM33">
        <v>0</v>
      </c>
      <c r="AN33">
        <v>780</v>
      </c>
      <c r="AO33">
        <v>0</v>
      </c>
      <c r="AR33" t="s">
        <v>69</v>
      </c>
    </row>
    <row r="34" spans="1:44" x14ac:dyDescent="0.35">
      <c r="A34" t="s">
        <v>70</v>
      </c>
      <c r="B34" t="s">
        <v>67</v>
      </c>
      <c r="C34">
        <v>2011</v>
      </c>
      <c r="D34">
        <f>VLOOKUP($C34,'Summer 2023 School'!$B$2:$P$200,6,FALSE)</f>
        <v>39</v>
      </c>
      <c r="E34">
        <f>VLOOKUP($C34,'Autumn 2023 School'!$B$2:$J$197,6,FALSE)</f>
        <v>37</v>
      </c>
      <c r="F34">
        <f>VLOOKUP($C34,'Spring 2023 School'!$B$3:$G$202,6,FALSE)</f>
        <v>39</v>
      </c>
      <c r="G34">
        <v>0</v>
      </c>
      <c r="H34">
        <v>0</v>
      </c>
      <c r="I34">
        <v>0</v>
      </c>
      <c r="J34">
        <f t="shared" si="0"/>
        <v>7605</v>
      </c>
      <c r="K34">
        <f t="shared" si="1"/>
        <v>7215</v>
      </c>
      <c r="L34">
        <f t="shared" si="2"/>
        <v>7020</v>
      </c>
      <c r="M34">
        <v>12870</v>
      </c>
      <c r="N34">
        <v>12870</v>
      </c>
      <c r="O34">
        <v>12870</v>
      </c>
      <c r="P34" s="519">
        <v>0.17948717948717949</v>
      </c>
      <c r="Q34" s="519">
        <v>0.17948717948717949</v>
      </c>
      <c r="R34" s="519">
        <v>0.17948717948717949</v>
      </c>
      <c r="S34" s="519">
        <v>3885</v>
      </c>
      <c r="T34" s="519">
        <v>3885</v>
      </c>
      <c r="U34" s="519">
        <v>3885</v>
      </c>
      <c r="V34">
        <v>0</v>
      </c>
      <c r="W34">
        <v>0</v>
      </c>
      <c r="X34">
        <v>0</v>
      </c>
      <c r="Y34">
        <v>0</v>
      </c>
      <c r="Z34">
        <v>0</v>
      </c>
      <c r="AB34">
        <v>10</v>
      </c>
      <c r="AC34">
        <v>0</v>
      </c>
      <c r="AD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R34" t="s">
        <v>70</v>
      </c>
    </row>
    <row r="35" spans="1:44" x14ac:dyDescent="0.35">
      <c r="A35" t="s">
        <v>71</v>
      </c>
      <c r="B35" t="s">
        <v>67</v>
      </c>
      <c r="C35">
        <v>2014</v>
      </c>
      <c r="D35">
        <f>VLOOKUP($C35,'Summer 2023 School'!$B$2:$P$200,6,FALSE)</f>
        <v>31</v>
      </c>
      <c r="E35">
        <f>VLOOKUP($C35,'Autumn 2023 School'!$B$2:$J$197,6,FALSE)</f>
        <v>26</v>
      </c>
      <c r="F35">
        <f>VLOOKUP($C35,'Spring 2023 School'!$B$3:$G$202,6,FALSE)</f>
        <v>33</v>
      </c>
      <c r="G35">
        <v>0</v>
      </c>
      <c r="H35">
        <v>0</v>
      </c>
      <c r="I35">
        <v>0</v>
      </c>
      <c r="J35">
        <f t="shared" si="0"/>
        <v>6045</v>
      </c>
      <c r="K35">
        <f t="shared" si="1"/>
        <v>5070</v>
      </c>
      <c r="L35">
        <f t="shared" si="2"/>
        <v>5940</v>
      </c>
      <c r="M35">
        <v>25350</v>
      </c>
      <c r="N35">
        <v>25350</v>
      </c>
      <c r="O35">
        <v>25350</v>
      </c>
      <c r="P35" s="519">
        <v>0.25641025641025639</v>
      </c>
      <c r="Q35" s="519">
        <v>0.69230769230769229</v>
      </c>
      <c r="R35" s="519">
        <v>0.74358974358974361</v>
      </c>
      <c r="S35" s="519">
        <v>4300</v>
      </c>
      <c r="T35" s="519">
        <v>11610</v>
      </c>
      <c r="U35" s="519">
        <v>12470</v>
      </c>
      <c r="V35">
        <v>8</v>
      </c>
      <c r="W35">
        <v>0</v>
      </c>
      <c r="X35">
        <v>0</v>
      </c>
      <c r="Y35">
        <v>0</v>
      </c>
      <c r="Z35">
        <v>0</v>
      </c>
      <c r="AB35">
        <v>16</v>
      </c>
      <c r="AC35">
        <v>0</v>
      </c>
      <c r="AD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R35" t="s">
        <v>71</v>
      </c>
    </row>
    <row r="36" spans="1:44" x14ac:dyDescent="0.35">
      <c r="A36" t="s">
        <v>72</v>
      </c>
      <c r="B36" t="s">
        <v>67</v>
      </c>
      <c r="C36">
        <v>2015</v>
      </c>
      <c r="D36">
        <f>VLOOKUP($C36,'Summer 2023 School'!$B$2:$P$200,6,FALSE)</f>
        <v>42</v>
      </c>
      <c r="E36">
        <f>VLOOKUP($C36,'Autumn 2023 School'!$B$2:$J$197,6,FALSE)</f>
        <v>32</v>
      </c>
      <c r="F36">
        <f>VLOOKUP($C36,'Spring 2023 School'!$B$3:$G$202,6,FALSE)</f>
        <v>38</v>
      </c>
      <c r="G36">
        <v>0</v>
      </c>
      <c r="H36">
        <v>0</v>
      </c>
      <c r="I36">
        <v>0</v>
      </c>
      <c r="J36">
        <f t="shared" si="0"/>
        <v>8190</v>
      </c>
      <c r="K36">
        <f t="shared" si="1"/>
        <v>6240</v>
      </c>
      <c r="L36">
        <f t="shared" si="2"/>
        <v>6840</v>
      </c>
      <c r="M36">
        <v>23400</v>
      </c>
      <c r="N36">
        <v>23400</v>
      </c>
      <c r="O36">
        <v>23400</v>
      </c>
      <c r="P36" s="519">
        <v>0.328125</v>
      </c>
      <c r="Q36" s="519">
        <v>0.484375</v>
      </c>
      <c r="R36" s="519">
        <v>0.96875</v>
      </c>
      <c r="S36" s="519">
        <v>8903.671875</v>
      </c>
      <c r="T36" s="519">
        <v>13143.515625</v>
      </c>
      <c r="U36" s="519">
        <v>26287.03125</v>
      </c>
      <c r="V36">
        <v>15</v>
      </c>
      <c r="W36">
        <v>0</v>
      </c>
      <c r="X36">
        <v>0</v>
      </c>
      <c r="Y36">
        <v>0</v>
      </c>
      <c r="Z36">
        <v>0</v>
      </c>
      <c r="AB36">
        <v>18</v>
      </c>
      <c r="AC36">
        <v>0</v>
      </c>
      <c r="AD36">
        <v>0</v>
      </c>
      <c r="AF36">
        <v>3</v>
      </c>
      <c r="AG36">
        <v>4</v>
      </c>
      <c r="AH36">
        <v>5</v>
      </c>
      <c r="AI36">
        <v>0</v>
      </c>
      <c r="AJ36">
        <v>585</v>
      </c>
      <c r="AK36">
        <v>780</v>
      </c>
      <c r="AL36">
        <v>900</v>
      </c>
      <c r="AM36">
        <v>0</v>
      </c>
      <c r="AN36">
        <v>0</v>
      </c>
      <c r="AO36">
        <v>0</v>
      </c>
      <c r="AR36" t="s">
        <v>72</v>
      </c>
    </row>
    <row r="37" spans="1:44" x14ac:dyDescent="0.35">
      <c r="A37" t="s">
        <v>73</v>
      </c>
      <c r="B37" t="s">
        <v>67</v>
      </c>
      <c r="C37">
        <v>2018</v>
      </c>
      <c r="D37">
        <f>VLOOKUP($C37,'Summer 2023 School'!$B$2:$P$200,6,FALSE)</f>
        <v>44</v>
      </c>
      <c r="E37">
        <f>VLOOKUP($C37,'Autumn 2023 School'!$B$2:$J$197,6,FALSE)</f>
        <v>22</v>
      </c>
      <c r="F37">
        <f>VLOOKUP($C37,'Spring 2023 School'!$B$3:$G$202,6,FALSE)</f>
        <v>41</v>
      </c>
      <c r="G37">
        <v>0</v>
      </c>
      <c r="H37">
        <v>0</v>
      </c>
      <c r="I37">
        <v>0</v>
      </c>
      <c r="J37">
        <f t="shared" si="0"/>
        <v>8580</v>
      </c>
      <c r="K37">
        <f t="shared" si="1"/>
        <v>4290</v>
      </c>
      <c r="L37">
        <f t="shared" si="2"/>
        <v>7380</v>
      </c>
      <c r="M37">
        <v>35490</v>
      </c>
      <c r="N37">
        <v>35490</v>
      </c>
      <c r="O37">
        <v>35490</v>
      </c>
      <c r="P37" s="519">
        <v>0.79629629629629628</v>
      </c>
      <c r="Q37" s="519">
        <v>0.94444444444444442</v>
      </c>
      <c r="R37" s="519">
        <v>0.96296296296296291</v>
      </c>
      <c r="S37" s="519">
        <v>19529.166666666668</v>
      </c>
      <c r="T37" s="519">
        <v>23162.5</v>
      </c>
      <c r="U37" s="519">
        <v>23616.666666666664</v>
      </c>
      <c r="V37">
        <v>0</v>
      </c>
      <c r="W37">
        <v>16</v>
      </c>
      <c r="X37">
        <v>16</v>
      </c>
      <c r="Y37">
        <v>16</v>
      </c>
      <c r="Z37">
        <v>0</v>
      </c>
      <c r="AB37">
        <v>39</v>
      </c>
      <c r="AC37">
        <v>16</v>
      </c>
      <c r="AD37">
        <v>16</v>
      </c>
      <c r="AF37">
        <v>8</v>
      </c>
      <c r="AG37">
        <v>6</v>
      </c>
      <c r="AH37">
        <v>5</v>
      </c>
      <c r="AI37">
        <v>0</v>
      </c>
      <c r="AJ37">
        <v>1560</v>
      </c>
      <c r="AK37">
        <v>1170</v>
      </c>
      <c r="AL37">
        <v>900</v>
      </c>
      <c r="AM37">
        <v>3120</v>
      </c>
      <c r="AN37">
        <v>3120</v>
      </c>
      <c r="AO37">
        <v>2880</v>
      </c>
      <c r="AR37" t="s">
        <v>73</v>
      </c>
    </row>
    <row r="38" spans="1:44" x14ac:dyDescent="0.35">
      <c r="A38" t="s">
        <v>74</v>
      </c>
      <c r="B38" t="s">
        <v>64</v>
      </c>
      <c r="C38">
        <v>2020</v>
      </c>
      <c r="D38">
        <f>VLOOKUP($C38,'Summer 2023 School'!$B$2:$P$200,6,FALSE)</f>
        <v>64</v>
      </c>
      <c r="E38">
        <f>VLOOKUP($C38,'Autumn 2023 School'!$B$2:$J$197,6,FALSE)</f>
        <v>47</v>
      </c>
      <c r="F38">
        <f>VLOOKUP($C38,'Spring 2023 School'!$B$3:$G$202,6,FALSE)</f>
        <v>65</v>
      </c>
      <c r="G38">
        <v>0</v>
      </c>
      <c r="H38">
        <v>0</v>
      </c>
      <c r="I38">
        <v>0</v>
      </c>
      <c r="J38">
        <f t="shared" si="0"/>
        <v>12480</v>
      </c>
      <c r="K38">
        <f t="shared" si="1"/>
        <v>9165</v>
      </c>
      <c r="L38">
        <f t="shared" si="2"/>
        <v>11700</v>
      </c>
      <c r="M38">
        <v>15210</v>
      </c>
      <c r="N38">
        <v>15210</v>
      </c>
      <c r="O38">
        <v>15210</v>
      </c>
      <c r="P38" s="519">
        <v>3.2258064516129031E-2</v>
      </c>
      <c r="Q38" s="519">
        <v>0.17741935483870969</v>
      </c>
      <c r="R38" s="519">
        <v>0.69354838709677424</v>
      </c>
      <c r="S38" s="519">
        <v>1102.741935483871</v>
      </c>
      <c r="T38" s="519">
        <v>6065.0806451612907</v>
      </c>
      <c r="U38" s="519">
        <v>23708.951612903227</v>
      </c>
      <c r="V38">
        <v>0</v>
      </c>
      <c r="W38">
        <v>0</v>
      </c>
      <c r="X38">
        <v>0</v>
      </c>
      <c r="Y38">
        <v>0</v>
      </c>
      <c r="Z38">
        <v>0</v>
      </c>
      <c r="AB38">
        <v>17</v>
      </c>
      <c r="AC38">
        <v>0</v>
      </c>
      <c r="AD38">
        <v>0</v>
      </c>
      <c r="AF38">
        <v>13</v>
      </c>
      <c r="AG38">
        <v>13</v>
      </c>
      <c r="AH38">
        <v>13</v>
      </c>
      <c r="AI38">
        <v>0</v>
      </c>
      <c r="AJ38">
        <v>2535</v>
      </c>
      <c r="AK38">
        <v>2535</v>
      </c>
      <c r="AL38">
        <v>2340</v>
      </c>
      <c r="AM38">
        <v>0</v>
      </c>
      <c r="AN38">
        <v>0</v>
      </c>
      <c r="AO38">
        <v>0</v>
      </c>
      <c r="AR38" t="s">
        <v>74</v>
      </c>
    </row>
    <row r="39" spans="1:44" x14ac:dyDescent="0.35">
      <c r="A39" t="s">
        <v>75</v>
      </c>
      <c r="B39" t="s">
        <v>67</v>
      </c>
      <c r="C39">
        <v>2021</v>
      </c>
      <c r="D39">
        <f>VLOOKUP($C39,'Summer 2023 School'!$B$2:$P$200,6,FALSE)</f>
        <v>24</v>
      </c>
      <c r="E39">
        <f>VLOOKUP($C39,'Autumn 2023 School'!$B$2:$J$197,6,FALSE)</f>
        <v>18</v>
      </c>
      <c r="F39">
        <f>VLOOKUP($C39,'Spring 2023 School'!$B$3:$G$202,6,FALSE)</f>
        <v>19</v>
      </c>
      <c r="G39">
        <v>0</v>
      </c>
      <c r="H39">
        <v>0</v>
      </c>
      <c r="I39">
        <v>0</v>
      </c>
      <c r="J39">
        <f t="shared" si="0"/>
        <v>4680</v>
      </c>
      <c r="K39">
        <f t="shared" si="1"/>
        <v>3510</v>
      </c>
      <c r="L39">
        <f t="shared" si="2"/>
        <v>3420</v>
      </c>
      <c r="M39">
        <v>18330</v>
      </c>
      <c r="N39">
        <v>18330</v>
      </c>
      <c r="O39">
        <v>18330</v>
      </c>
      <c r="P39" s="519">
        <v>0</v>
      </c>
      <c r="Q39" s="519">
        <v>0.52631578947368418</v>
      </c>
      <c r="R39" s="519">
        <v>0.52631578947368418</v>
      </c>
      <c r="S39" s="519">
        <v>0</v>
      </c>
      <c r="T39" s="519">
        <v>5171.0526315789475</v>
      </c>
      <c r="U39" s="519">
        <v>5171.0526315789475</v>
      </c>
      <c r="V39">
        <v>0</v>
      </c>
      <c r="W39">
        <v>0</v>
      </c>
      <c r="X39">
        <v>1</v>
      </c>
      <c r="Y39">
        <v>0</v>
      </c>
      <c r="Z39">
        <v>0</v>
      </c>
      <c r="AB39">
        <v>9</v>
      </c>
      <c r="AC39">
        <v>0</v>
      </c>
      <c r="AD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195</v>
      </c>
      <c r="AO39">
        <v>0</v>
      </c>
      <c r="AR39" t="s">
        <v>75</v>
      </c>
    </row>
    <row r="40" spans="1:44" x14ac:dyDescent="0.35">
      <c r="A40" t="s">
        <v>76</v>
      </c>
      <c r="B40" t="s">
        <v>67</v>
      </c>
      <c r="C40">
        <v>2025</v>
      </c>
      <c r="D40">
        <f>VLOOKUP($C40,'Summer 2023 School'!$B$2:$P$200,6,FALSE)</f>
        <v>32</v>
      </c>
      <c r="E40" t="e">
        <f>VLOOKUP($C40,'Autumn 2023 School'!$B$2:$J$197,6,FALSE)</f>
        <v>#N/A</v>
      </c>
      <c r="F40">
        <f>VLOOKUP($C40,'Spring 2023 School'!$B$3:$G$202,6,FALSE)</f>
        <v>33</v>
      </c>
      <c r="G40">
        <v>0</v>
      </c>
      <c r="H40">
        <v>0</v>
      </c>
      <c r="I40">
        <v>0</v>
      </c>
      <c r="J40">
        <f t="shared" si="0"/>
        <v>6240</v>
      </c>
      <c r="K40" t="e">
        <f t="shared" si="1"/>
        <v>#N/A</v>
      </c>
      <c r="L40">
        <f t="shared" si="2"/>
        <v>5940</v>
      </c>
      <c r="M40">
        <v>20280</v>
      </c>
      <c r="N40">
        <v>20280</v>
      </c>
      <c r="O40">
        <v>20280</v>
      </c>
      <c r="P40" s="519">
        <v>0.08</v>
      </c>
      <c r="Q40" s="519">
        <v>0.64</v>
      </c>
      <c r="R40" s="519">
        <v>0.68</v>
      </c>
      <c r="S40" s="519">
        <v>1891.2</v>
      </c>
      <c r="T40" s="519">
        <v>15129.6</v>
      </c>
      <c r="U40" s="519">
        <v>16075.2</v>
      </c>
      <c r="V40">
        <v>4</v>
      </c>
      <c r="W40">
        <v>0</v>
      </c>
      <c r="X40">
        <v>0</v>
      </c>
      <c r="Y40">
        <v>0</v>
      </c>
      <c r="Z40">
        <v>0</v>
      </c>
      <c r="AB40">
        <v>12</v>
      </c>
      <c r="AC40">
        <v>0</v>
      </c>
      <c r="AD40">
        <v>0</v>
      </c>
      <c r="AF40">
        <v>13</v>
      </c>
      <c r="AG40">
        <v>11</v>
      </c>
      <c r="AH40">
        <v>16</v>
      </c>
      <c r="AI40">
        <v>0</v>
      </c>
      <c r="AJ40">
        <v>2535</v>
      </c>
      <c r="AK40">
        <v>2145</v>
      </c>
      <c r="AL40">
        <v>2880</v>
      </c>
      <c r="AM40">
        <v>0</v>
      </c>
      <c r="AN40">
        <v>0</v>
      </c>
      <c r="AO40">
        <v>0</v>
      </c>
      <c r="AR40" t="s">
        <v>76</v>
      </c>
    </row>
    <row r="41" spans="1:44" x14ac:dyDescent="0.35">
      <c r="A41" t="s">
        <v>77</v>
      </c>
      <c r="B41" t="s">
        <v>64</v>
      </c>
      <c r="C41">
        <v>2204</v>
      </c>
      <c r="D41">
        <f>VLOOKUP($C41,'Summer 2023 School'!$B$2:$P$200,6,FALSE)</f>
        <v>26</v>
      </c>
      <c r="E41">
        <f>VLOOKUP($C41,'Autumn 2023 School'!$B$2:$J$197,6,FALSE)</f>
        <v>20</v>
      </c>
      <c r="F41">
        <f>VLOOKUP($C41,'Spring 2023 School'!$B$3:$G$202,6,FALSE)</f>
        <v>21</v>
      </c>
      <c r="G41">
        <v>0</v>
      </c>
      <c r="H41">
        <v>0</v>
      </c>
      <c r="I41">
        <v>0</v>
      </c>
      <c r="J41">
        <f t="shared" si="0"/>
        <v>5070</v>
      </c>
      <c r="K41">
        <f t="shared" si="1"/>
        <v>3900</v>
      </c>
      <c r="L41">
        <f t="shared" si="2"/>
        <v>3780</v>
      </c>
      <c r="M41">
        <v>10140</v>
      </c>
      <c r="N41">
        <v>10140</v>
      </c>
      <c r="O41">
        <v>10140</v>
      </c>
      <c r="P41" s="519">
        <v>0.27272727272727271</v>
      </c>
      <c r="Q41" s="519">
        <v>0.27272727272727271</v>
      </c>
      <c r="R41" s="519">
        <v>0.31818181818181818</v>
      </c>
      <c r="S41" s="519">
        <v>3149.9999999999995</v>
      </c>
      <c r="T41" s="519">
        <v>3149.9999999999995</v>
      </c>
      <c r="U41" s="519">
        <v>3675</v>
      </c>
      <c r="V41">
        <v>3</v>
      </c>
      <c r="W41">
        <v>0</v>
      </c>
      <c r="X41">
        <v>0</v>
      </c>
      <c r="Y41">
        <v>0</v>
      </c>
      <c r="Z41">
        <v>0</v>
      </c>
      <c r="AB41">
        <v>0</v>
      </c>
      <c r="AC41">
        <v>0</v>
      </c>
      <c r="AD41">
        <v>0</v>
      </c>
      <c r="AF41">
        <v>4</v>
      </c>
      <c r="AG41">
        <v>7</v>
      </c>
      <c r="AH41">
        <v>12</v>
      </c>
      <c r="AI41">
        <v>0</v>
      </c>
      <c r="AJ41">
        <v>780</v>
      </c>
      <c r="AK41">
        <v>1365</v>
      </c>
      <c r="AL41">
        <v>2160</v>
      </c>
      <c r="AM41">
        <v>0</v>
      </c>
      <c r="AN41">
        <v>0</v>
      </c>
      <c r="AO41">
        <v>0</v>
      </c>
      <c r="AR41" t="s">
        <v>77</v>
      </c>
    </row>
    <row r="42" spans="1:44" x14ac:dyDescent="0.35">
      <c r="A42" t="s">
        <v>78</v>
      </c>
      <c r="B42" t="s">
        <v>67</v>
      </c>
      <c r="C42">
        <v>2030</v>
      </c>
      <c r="D42">
        <f>VLOOKUP($C42,'Summer 2023 School'!$B$2:$P$200,6,FALSE)</f>
        <v>51</v>
      </c>
      <c r="E42">
        <f>VLOOKUP($C42,'Autumn 2023 School'!$B$2:$J$197,6,FALSE)</f>
        <v>49</v>
      </c>
      <c r="F42">
        <f>VLOOKUP($C42,'Spring 2023 School'!$B$3:$G$202,6,FALSE)</f>
        <v>48</v>
      </c>
      <c r="G42">
        <v>0</v>
      </c>
      <c r="H42">
        <v>0</v>
      </c>
      <c r="I42">
        <v>0</v>
      </c>
      <c r="J42">
        <f t="shared" si="0"/>
        <v>9945</v>
      </c>
      <c r="K42">
        <f t="shared" si="1"/>
        <v>9555</v>
      </c>
      <c r="L42">
        <f t="shared" si="2"/>
        <v>8640</v>
      </c>
      <c r="M42">
        <v>13650</v>
      </c>
      <c r="N42">
        <v>13650</v>
      </c>
      <c r="O42">
        <v>13650</v>
      </c>
      <c r="P42" s="519">
        <v>0</v>
      </c>
      <c r="Q42" s="519">
        <v>3.9215686274509803E-2</v>
      </c>
      <c r="R42" s="519">
        <v>0.84313725490196079</v>
      </c>
      <c r="S42" s="519">
        <v>0</v>
      </c>
      <c r="T42" s="519">
        <v>1154.7058823529412</v>
      </c>
      <c r="U42" s="519">
        <v>24826.176470588234</v>
      </c>
      <c r="V42">
        <v>0</v>
      </c>
      <c r="W42">
        <v>0</v>
      </c>
      <c r="X42">
        <v>0</v>
      </c>
      <c r="Y42">
        <v>0</v>
      </c>
      <c r="Z42">
        <v>0</v>
      </c>
      <c r="AB42">
        <v>13</v>
      </c>
      <c r="AC42">
        <v>0</v>
      </c>
      <c r="AD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R42" t="s">
        <v>78</v>
      </c>
    </row>
    <row r="43" spans="1:44" x14ac:dyDescent="0.35">
      <c r="A43" t="s">
        <v>79</v>
      </c>
      <c r="B43" t="s">
        <v>64</v>
      </c>
      <c r="C43">
        <v>2196</v>
      </c>
      <c r="D43">
        <f>VLOOKUP($C43,'Summer 2023 School'!$B$2:$P$200,6,FALSE)</f>
        <v>22</v>
      </c>
      <c r="E43">
        <f>VLOOKUP($C43,'Autumn 2023 School'!$B$2:$J$197,6,FALSE)</f>
        <v>16</v>
      </c>
      <c r="F43">
        <f>VLOOKUP($C43,'Spring 2023 School'!$B$3:$G$202,6,FALSE)</f>
        <v>13</v>
      </c>
      <c r="G43">
        <v>0</v>
      </c>
      <c r="H43">
        <v>0</v>
      </c>
      <c r="I43">
        <v>0</v>
      </c>
      <c r="J43">
        <f t="shared" si="0"/>
        <v>4290</v>
      </c>
      <c r="K43">
        <f t="shared" si="1"/>
        <v>3120</v>
      </c>
      <c r="L43">
        <f t="shared" si="2"/>
        <v>2340</v>
      </c>
      <c r="M43">
        <v>15210</v>
      </c>
      <c r="N43">
        <v>15210</v>
      </c>
      <c r="O43">
        <v>15210</v>
      </c>
      <c r="P43" s="519">
        <v>0.23809523809523808</v>
      </c>
      <c r="Q43" s="519">
        <v>0.8571428571428571</v>
      </c>
      <c r="R43" s="519">
        <v>0.95238095238095233</v>
      </c>
      <c r="S43" s="519">
        <v>2435.7142857142858</v>
      </c>
      <c r="T43" s="519">
        <v>8768.5714285714275</v>
      </c>
      <c r="U43" s="519">
        <v>9742.8571428571431</v>
      </c>
      <c r="V43">
        <v>0</v>
      </c>
      <c r="W43">
        <v>0</v>
      </c>
      <c r="X43">
        <v>0</v>
      </c>
      <c r="Y43">
        <v>0</v>
      </c>
      <c r="Z43">
        <v>0</v>
      </c>
      <c r="AB43">
        <v>12</v>
      </c>
      <c r="AC43">
        <v>0</v>
      </c>
      <c r="AD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R43" t="s">
        <v>79</v>
      </c>
    </row>
    <row r="44" spans="1:44" x14ac:dyDescent="0.35">
      <c r="A44" t="s">
        <v>80</v>
      </c>
      <c r="B44" t="s">
        <v>64</v>
      </c>
      <c r="C44">
        <v>2036</v>
      </c>
      <c r="D44">
        <f>VLOOKUP($C44,'Summer 2023 School'!$B$2:$P$200,6,FALSE)</f>
        <v>23</v>
      </c>
      <c r="E44">
        <f>VLOOKUP($C44,'Autumn 2023 School'!$B$2:$J$197,6,FALSE)</f>
        <v>21</v>
      </c>
      <c r="F44">
        <f>VLOOKUP($C44,'Spring 2023 School'!$B$3:$G$202,6,FALSE)</f>
        <v>22</v>
      </c>
      <c r="G44">
        <v>0</v>
      </c>
      <c r="H44">
        <v>0</v>
      </c>
      <c r="I44">
        <v>0</v>
      </c>
      <c r="J44">
        <f t="shared" si="0"/>
        <v>4485</v>
      </c>
      <c r="K44">
        <f t="shared" si="1"/>
        <v>4095</v>
      </c>
      <c r="L44">
        <f t="shared" si="2"/>
        <v>3960</v>
      </c>
      <c r="M44">
        <v>10140</v>
      </c>
      <c r="N44">
        <v>10140</v>
      </c>
      <c r="O44">
        <v>10140</v>
      </c>
      <c r="P44" s="519">
        <v>0</v>
      </c>
      <c r="Q44" s="519">
        <v>0.64516129032258063</v>
      </c>
      <c r="R44" s="519">
        <v>0.80645161290322576</v>
      </c>
      <c r="S44" s="519">
        <v>0</v>
      </c>
      <c r="T44" s="519">
        <v>10441.935483870968</v>
      </c>
      <c r="U44" s="519">
        <v>13052.419354838708</v>
      </c>
      <c r="V44">
        <v>5</v>
      </c>
      <c r="W44">
        <v>0</v>
      </c>
      <c r="X44">
        <v>0</v>
      </c>
      <c r="Y44">
        <v>0</v>
      </c>
      <c r="Z44">
        <v>0</v>
      </c>
      <c r="AB44">
        <v>0</v>
      </c>
      <c r="AC44">
        <v>0</v>
      </c>
      <c r="AD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R44" t="s">
        <v>80</v>
      </c>
    </row>
    <row r="45" spans="1:44" x14ac:dyDescent="0.35">
      <c r="A45" t="s">
        <v>81</v>
      </c>
      <c r="B45" t="s">
        <v>64</v>
      </c>
      <c r="C45">
        <v>2037</v>
      </c>
      <c r="D45">
        <f>VLOOKUP($C45,'Summer 2023 School'!$B$2:$P$200,6,FALSE)</f>
        <v>32</v>
      </c>
      <c r="E45">
        <f>VLOOKUP($C45,'Autumn 2023 School'!$B$2:$J$197,6,FALSE)</f>
        <v>36</v>
      </c>
      <c r="F45">
        <f>VLOOKUP($C45,'Spring 2023 School'!$B$3:$G$202,6,FALSE)</f>
        <v>32</v>
      </c>
      <c r="G45">
        <v>0</v>
      </c>
      <c r="H45">
        <v>0</v>
      </c>
      <c r="I45">
        <v>0</v>
      </c>
      <c r="J45">
        <f t="shared" si="0"/>
        <v>6240</v>
      </c>
      <c r="K45">
        <f t="shared" si="1"/>
        <v>7020</v>
      </c>
      <c r="L45">
        <f t="shared" si="2"/>
        <v>5760</v>
      </c>
      <c r="M45">
        <v>23400</v>
      </c>
      <c r="N45">
        <v>23400</v>
      </c>
      <c r="O45">
        <v>23400</v>
      </c>
      <c r="P45" s="519">
        <v>7.8947368421052627E-2</v>
      </c>
      <c r="Q45" s="519">
        <v>0.18421052631578946</v>
      </c>
      <c r="R45" s="519">
        <v>0.63157894736842102</v>
      </c>
      <c r="S45" s="519">
        <v>1500.3947368421052</v>
      </c>
      <c r="T45" s="519">
        <v>3500.9210526315787</v>
      </c>
      <c r="U45" s="519">
        <v>12003.157894736842</v>
      </c>
      <c r="V45">
        <v>5</v>
      </c>
      <c r="W45">
        <v>0</v>
      </c>
      <c r="X45">
        <v>0</v>
      </c>
      <c r="Y45">
        <v>0</v>
      </c>
      <c r="Z45">
        <v>0</v>
      </c>
      <c r="AB45">
        <v>9</v>
      </c>
      <c r="AC45">
        <v>0</v>
      </c>
      <c r="AD45">
        <v>0</v>
      </c>
      <c r="AF45">
        <v>6</v>
      </c>
      <c r="AG45">
        <v>4</v>
      </c>
      <c r="AH45">
        <v>6</v>
      </c>
      <c r="AI45">
        <v>0</v>
      </c>
      <c r="AJ45">
        <v>1170</v>
      </c>
      <c r="AK45">
        <v>780</v>
      </c>
      <c r="AL45">
        <v>1080</v>
      </c>
      <c r="AM45">
        <v>0</v>
      </c>
      <c r="AN45">
        <v>0</v>
      </c>
      <c r="AO45">
        <v>0</v>
      </c>
      <c r="AR45" t="s">
        <v>81</v>
      </c>
    </row>
    <row r="46" spans="1:44" x14ac:dyDescent="0.35">
      <c r="A46" t="s">
        <v>82</v>
      </c>
      <c r="B46" t="s">
        <v>64</v>
      </c>
      <c r="C46">
        <v>2038</v>
      </c>
      <c r="D46">
        <f>VLOOKUP($C46,'Summer 2023 School'!$B$2:$P$200,6,FALSE)</f>
        <v>23</v>
      </c>
      <c r="E46">
        <f>VLOOKUP($C46,'Autumn 2023 School'!$B$2:$J$197,6,FALSE)</f>
        <v>2</v>
      </c>
      <c r="F46">
        <f>VLOOKUP($C46,'Spring 2023 School'!$B$3:$G$202,6,FALSE)</f>
        <v>22</v>
      </c>
      <c r="G46">
        <v>0</v>
      </c>
      <c r="H46">
        <v>0</v>
      </c>
      <c r="I46">
        <v>0</v>
      </c>
      <c r="J46">
        <f t="shared" si="0"/>
        <v>4485</v>
      </c>
      <c r="K46">
        <f t="shared" si="1"/>
        <v>390</v>
      </c>
      <c r="L46">
        <f t="shared" si="2"/>
        <v>3960</v>
      </c>
      <c r="M46">
        <v>15210</v>
      </c>
      <c r="N46">
        <v>15210</v>
      </c>
      <c r="O46">
        <v>15210</v>
      </c>
      <c r="P46" s="519">
        <v>0.43636363636363634</v>
      </c>
      <c r="Q46" s="519">
        <v>0.45454545454545453</v>
      </c>
      <c r="R46" s="519">
        <v>0.96363636363636362</v>
      </c>
      <c r="S46" s="519">
        <v>4418.181818181818</v>
      </c>
      <c r="T46" s="519">
        <v>4602.272727272727</v>
      </c>
      <c r="U46" s="519">
        <v>9756.818181818182</v>
      </c>
      <c r="V46">
        <v>0</v>
      </c>
      <c r="W46">
        <v>0</v>
      </c>
      <c r="X46">
        <v>0</v>
      </c>
      <c r="Y46">
        <v>0</v>
      </c>
      <c r="Z46">
        <v>0</v>
      </c>
      <c r="AB46">
        <v>9</v>
      </c>
      <c r="AC46">
        <v>0</v>
      </c>
      <c r="AD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R46" t="s">
        <v>82</v>
      </c>
    </row>
    <row r="47" spans="1:44" x14ac:dyDescent="0.35">
      <c r="A47" t="s">
        <v>83</v>
      </c>
      <c r="B47" t="s">
        <v>64</v>
      </c>
      <c r="C47">
        <v>2039</v>
      </c>
      <c r="D47">
        <f>VLOOKUP($C47,'Summer 2023 School'!$B$2:$P$200,6,FALSE)</f>
        <v>64</v>
      </c>
      <c r="E47">
        <f>VLOOKUP($C47,'Autumn 2023 School'!$B$2:$J$197,6,FALSE)</f>
        <v>47</v>
      </c>
      <c r="F47">
        <f>VLOOKUP($C47,'Spring 2023 School'!$B$3:$G$202,6,FALSE)</f>
        <v>60</v>
      </c>
      <c r="G47">
        <v>0</v>
      </c>
      <c r="H47">
        <v>0</v>
      </c>
      <c r="I47">
        <v>0</v>
      </c>
      <c r="J47">
        <f t="shared" si="0"/>
        <v>12480</v>
      </c>
      <c r="K47">
        <f t="shared" si="1"/>
        <v>9165</v>
      </c>
      <c r="L47">
        <f t="shared" si="2"/>
        <v>10800</v>
      </c>
      <c r="M47">
        <v>15210</v>
      </c>
      <c r="N47">
        <v>15210</v>
      </c>
      <c r="O47">
        <v>15210</v>
      </c>
      <c r="P47" s="519">
        <v>0</v>
      </c>
      <c r="Q47" s="519">
        <v>0.15094339622641509</v>
      </c>
      <c r="R47" s="519">
        <v>0.52830188679245282</v>
      </c>
      <c r="S47" s="519">
        <v>0</v>
      </c>
      <c r="T47" s="519">
        <v>5363.7735849056598</v>
      </c>
      <c r="U47" s="519">
        <v>18773.207547169812</v>
      </c>
      <c r="V47">
        <v>0</v>
      </c>
      <c r="W47">
        <v>0</v>
      </c>
      <c r="X47">
        <v>0</v>
      </c>
      <c r="Y47">
        <v>0</v>
      </c>
      <c r="Z47">
        <v>0</v>
      </c>
      <c r="AB47">
        <v>8</v>
      </c>
      <c r="AC47">
        <v>0</v>
      </c>
      <c r="AD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R47" t="s">
        <v>83</v>
      </c>
    </row>
    <row r="48" spans="1:44" x14ac:dyDescent="0.35">
      <c r="A48" t="s">
        <v>84</v>
      </c>
      <c r="B48" t="s">
        <v>67</v>
      </c>
      <c r="C48">
        <v>2040</v>
      </c>
      <c r="D48">
        <f>VLOOKUP($C48,'Summer 2023 School'!$B$2:$P$200,6,FALSE)</f>
        <v>29</v>
      </c>
      <c r="E48">
        <f>VLOOKUP($C48,'Autumn 2023 School'!$B$2:$J$197,6,FALSE)</f>
        <v>21</v>
      </c>
      <c r="F48">
        <f>VLOOKUP($C48,'Spring 2023 School'!$B$3:$G$202,6,FALSE)</f>
        <v>30</v>
      </c>
      <c r="G48">
        <v>0</v>
      </c>
      <c r="H48">
        <v>0</v>
      </c>
      <c r="I48">
        <v>0</v>
      </c>
      <c r="J48">
        <f t="shared" si="0"/>
        <v>5655</v>
      </c>
      <c r="K48">
        <f t="shared" si="1"/>
        <v>4095</v>
      </c>
      <c r="L48">
        <f t="shared" si="2"/>
        <v>5400</v>
      </c>
      <c r="M48">
        <v>10140</v>
      </c>
      <c r="N48">
        <v>10140</v>
      </c>
      <c r="O48">
        <v>10140</v>
      </c>
      <c r="P48" s="519">
        <v>0</v>
      </c>
      <c r="Q48" s="519">
        <v>6.6666666666666666E-2</v>
      </c>
      <c r="R48" s="519">
        <v>8.8888888888888892E-2</v>
      </c>
      <c r="S48" s="519">
        <v>0</v>
      </c>
      <c r="T48" s="519">
        <v>1156</v>
      </c>
      <c r="U48" s="519">
        <v>1541.3333333333335</v>
      </c>
      <c r="V48">
        <v>0</v>
      </c>
      <c r="W48">
        <v>0</v>
      </c>
      <c r="X48">
        <v>0</v>
      </c>
      <c r="Y48">
        <v>0</v>
      </c>
      <c r="Z48">
        <v>0</v>
      </c>
      <c r="AB48">
        <v>3</v>
      </c>
      <c r="AC48">
        <v>1</v>
      </c>
      <c r="AD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R48" t="s">
        <v>84</v>
      </c>
    </row>
    <row r="49" spans="1:44" x14ac:dyDescent="0.35">
      <c r="A49" t="s">
        <v>87</v>
      </c>
      <c r="B49" t="s">
        <v>64</v>
      </c>
      <c r="C49">
        <v>4001</v>
      </c>
      <c r="D49">
        <f>VLOOKUP($C49,'Summer 2023 School'!$B$2:$P$200,6,FALSE)</f>
        <v>26</v>
      </c>
      <c r="E49">
        <f>VLOOKUP($C49,'Autumn 2023 School'!$B$2:$J$197,6,FALSE)</f>
        <v>20</v>
      </c>
      <c r="F49">
        <f>VLOOKUP($C49,'Spring 2023 School'!$B$3:$G$202,6,FALSE)</f>
        <v>24</v>
      </c>
      <c r="G49">
        <v>0</v>
      </c>
      <c r="H49">
        <v>0</v>
      </c>
      <c r="I49">
        <v>0</v>
      </c>
      <c r="J49">
        <f t="shared" si="0"/>
        <v>5070</v>
      </c>
      <c r="K49">
        <f t="shared" si="1"/>
        <v>3900</v>
      </c>
      <c r="L49">
        <f t="shared" si="2"/>
        <v>4320</v>
      </c>
      <c r="M49">
        <v>10140</v>
      </c>
      <c r="N49">
        <v>10140</v>
      </c>
      <c r="O49">
        <v>10140</v>
      </c>
      <c r="P49" s="519">
        <v>0.81818181818181823</v>
      </c>
      <c r="Q49" s="519">
        <v>0.90909090909090906</v>
      </c>
      <c r="R49" s="519">
        <v>0.90909090909090906</v>
      </c>
      <c r="S49" s="519">
        <v>9486.818181818182</v>
      </c>
      <c r="T49" s="519">
        <v>10540.90909090909</v>
      </c>
      <c r="U49" s="519">
        <v>10540.90909090909</v>
      </c>
      <c r="V49">
        <v>16</v>
      </c>
      <c r="W49">
        <v>0</v>
      </c>
      <c r="X49">
        <v>1</v>
      </c>
      <c r="Y49">
        <v>1</v>
      </c>
      <c r="Z49">
        <v>0</v>
      </c>
      <c r="AB49">
        <v>0</v>
      </c>
      <c r="AC49">
        <v>1</v>
      </c>
      <c r="AD49">
        <v>1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195</v>
      </c>
      <c r="AO49">
        <v>180</v>
      </c>
      <c r="AR49" t="s">
        <v>87</v>
      </c>
    </row>
    <row r="50" spans="1:44" x14ac:dyDescent="0.35">
      <c r="A50" t="s">
        <v>90</v>
      </c>
      <c r="B50" t="s">
        <v>67</v>
      </c>
      <c r="C50">
        <v>2054</v>
      </c>
      <c r="D50">
        <f>VLOOKUP($C50,'Summer 2023 School'!$B$2:$P$200,6,FALSE)</f>
        <v>52</v>
      </c>
      <c r="E50">
        <f>VLOOKUP($C50,'Autumn 2023 School'!$B$2:$J$197,6,FALSE)</f>
        <v>49</v>
      </c>
      <c r="F50">
        <f>VLOOKUP($C50,'Spring 2023 School'!$B$3:$G$202,6,FALSE)</f>
        <v>51</v>
      </c>
      <c r="G50">
        <v>0</v>
      </c>
      <c r="H50">
        <v>0</v>
      </c>
      <c r="I50">
        <v>0</v>
      </c>
      <c r="J50">
        <f t="shared" si="0"/>
        <v>10140</v>
      </c>
      <c r="K50">
        <f t="shared" si="1"/>
        <v>9555</v>
      </c>
      <c r="L50">
        <f t="shared" si="2"/>
        <v>9180</v>
      </c>
      <c r="M50">
        <v>10140</v>
      </c>
      <c r="N50">
        <v>10140</v>
      </c>
      <c r="O50">
        <v>10140</v>
      </c>
      <c r="P50" s="519">
        <v>0.13725490196078433</v>
      </c>
      <c r="Q50" s="519">
        <v>0.15686274509803921</v>
      </c>
      <c r="R50" s="519">
        <v>0.25490196078431371</v>
      </c>
      <c r="S50" s="519">
        <v>3990.0000000000005</v>
      </c>
      <c r="T50" s="519">
        <v>4560</v>
      </c>
      <c r="U50" s="519">
        <v>7409.9999999999991</v>
      </c>
      <c r="V50">
        <v>0</v>
      </c>
      <c r="W50">
        <v>0</v>
      </c>
      <c r="X50">
        <v>0</v>
      </c>
      <c r="Y50">
        <v>0</v>
      </c>
      <c r="Z50">
        <v>0</v>
      </c>
      <c r="AB50">
        <v>29</v>
      </c>
      <c r="AC50">
        <v>0</v>
      </c>
      <c r="AD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R50" t="s">
        <v>90</v>
      </c>
    </row>
    <row r="51" spans="1:44" x14ac:dyDescent="0.35">
      <c r="A51" t="s">
        <v>91</v>
      </c>
      <c r="B51" t="s">
        <v>67</v>
      </c>
      <c r="C51">
        <v>2055</v>
      </c>
      <c r="D51">
        <f>VLOOKUP($C51,'Summer 2023 School'!$B$2:$P$200,6,FALSE)</f>
        <v>29</v>
      </c>
      <c r="E51">
        <f>VLOOKUP($C51,'Autumn 2023 School'!$B$2:$J$197,6,FALSE)</f>
        <v>29</v>
      </c>
      <c r="F51">
        <f>VLOOKUP($C51,'Spring 2023 School'!$B$3:$G$202,6,FALSE)</f>
        <v>29</v>
      </c>
      <c r="G51">
        <v>0</v>
      </c>
      <c r="H51">
        <v>0</v>
      </c>
      <c r="I51">
        <v>0</v>
      </c>
      <c r="J51">
        <f t="shared" si="0"/>
        <v>5655</v>
      </c>
      <c r="K51">
        <f t="shared" si="1"/>
        <v>5655</v>
      </c>
      <c r="L51">
        <f t="shared" si="2"/>
        <v>5220</v>
      </c>
      <c r="M51">
        <v>15210</v>
      </c>
      <c r="N51">
        <v>15210</v>
      </c>
      <c r="O51">
        <v>15210</v>
      </c>
      <c r="P51" s="519">
        <v>0</v>
      </c>
      <c r="Q51" s="519">
        <v>0</v>
      </c>
      <c r="R51" s="519">
        <v>0.1</v>
      </c>
      <c r="S51" s="519">
        <v>0</v>
      </c>
      <c r="T51" s="519">
        <v>0</v>
      </c>
      <c r="U51" s="519">
        <v>1515</v>
      </c>
      <c r="V51">
        <v>0</v>
      </c>
      <c r="W51">
        <v>0</v>
      </c>
      <c r="X51">
        <v>0</v>
      </c>
      <c r="Y51">
        <v>0</v>
      </c>
      <c r="Z51">
        <v>0</v>
      </c>
      <c r="AB51">
        <v>6</v>
      </c>
      <c r="AC51">
        <v>0</v>
      </c>
      <c r="AD51">
        <v>0</v>
      </c>
      <c r="AF51">
        <v>0</v>
      </c>
      <c r="AG51">
        <v>13.2</v>
      </c>
      <c r="AH51">
        <v>13.533333333333333</v>
      </c>
      <c r="AI51">
        <v>0</v>
      </c>
      <c r="AJ51">
        <v>0</v>
      </c>
      <c r="AK51">
        <v>2574</v>
      </c>
      <c r="AL51">
        <v>2436</v>
      </c>
      <c r="AM51">
        <v>0</v>
      </c>
      <c r="AN51">
        <v>0</v>
      </c>
      <c r="AO51">
        <v>0</v>
      </c>
      <c r="AR51" t="s">
        <v>91</v>
      </c>
    </row>
    <row r="52" spans="1:44" x14ac:dyDescent="0.35">
      <c r="A52" t="s">
        <v>92</v>
      </c>
      <c r="B52" t="s">
        <v>64</v>
      </c>
      <c r="C52">
        <v>2056</v>
      </c>
      <c r="D52">
        <f>VLOOKUP($C52,'Summer 2023 School'!$B$2:$P$200,6,FALSE)</f>
        <v>46</v>
      </c>
      <c r="E52">
        <f>VLOOKUP($C52,'Autumn 2023 School'!$B$2:$J$197,6,FALSE)</f>
        <v>31</v>
      </c>
      <c r="F52">
        <f>VLOOKUP($C52,'Spring 2023 School'!$B$3:$G$202,6,FALSE)</f>
        <v>45</v>
      </c>
      <c r="G52">
        <v>0</v>
      </c>
      <c r="H52">
        <v>0</v>
      </c>
      <c r="I52">
        <v>0</v>
      </c>
      <c r="J52">
        <f t="shared" si="0"/>
        <v>8970</v>
      </c>
      <c r="K52">
        <f t="shared" si="1"/>
        <v>6045</v>
      </c>
      <c r="L52">
        <f t="shared" si="2"/>
        <v>8100</v>
      </c>
      <c r="M52">
        <v>25350</v>
      </c>
      <c r="N52">
        <v>25350</v>
      </c>
      <c r="O52">
        <v>25350</v>
      </c>
      <c r="P52" s="519">
        <v>0.37037037037037035</v>
      </c>
      <c r="Q52" s="519">
        <v>0.59259259259259256</v>
      </c>
      <c r="R52" s="519">
        <v>0.88888888888888884</v>
      </c>
      <c r="S52" s="519">
        <v>8711.1111111111113</v>
      </c>
      <c r="T52" s="519">
        <v>13937.777777777777</v>
      </c>
      <c r="U52" s="519">
        <v>20906.666666666664</v>
      </c>
      <c r="V52">
        <v>7</v>
      </c>
      <c r="W52">
        <v>0</v>
      </c>
      <c r="X52">
        <v>0</v>
      </c>
      <c r="Y52">
        <v>0</v>
      </c>
      <c r="Z52">
        <v>0</v>
      </c>
      <c r="AB52">
        <v>9</v>
      </c>
      <c r="AC52">
        <v>0</v>
      </c>
      <c r="AD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R52" t="s">
        <v>92</v>
      </c>
    </row>
    <row r="53" spans="1:44" x14ac:dyDescent="0.35">
      <c r="A53" t="s">
        <v>93</v>
      </c>
      <c r="B53" t="s">
        <v>64</v>
      </c>
      <c r="C53">
        <v>2057</v>
      </c>
      <c r="D53">
        <f>VLOOKUP($C53,'Summer 2023 School'!$B$2:$P$200,6,FALSE)</f>
        <v>39</v>
      </c>
      <c r="E53">
        <f>VLOOKUP($C53,'Autumn 2023 School'!$B$2:$J$197,6,FALSE)</f>
        <v>31</v>
      </c>
      <c r="F53">
        <f>VLOOKUP($C53,'Spring 2023 School'!$B$3:$G$202,6,FALSE)</f>
        <v>39</v>
      </c>
      <c r="G53">
        <v>0</v>
      </c>
      <c r="H53">
        <v>0</v>
      </c>
      <c r="I53">
        <v>0</v>
      </c>
      <c r="J53">
        <f t="shared" si="0"/>
        <v>7605</v>
      </c>
      <c r="K53">
        <f t="shared" si="1"/>
        <v>6045</v>
      </c>
      <c r="L53">
        <f t="shared" si="2"/>
        <v>7020</v>
      </c>
      <c r="M53">
        <v>15210</v>
      </c>
      <c r="N53">
        <v>15210</v>
      </c>
      <c r="O53">
        <v>15210</v>
      </c>
      <c r="P53" s="519">
        <v>0.05</v>
      </c>
      <c r="Q53" s="519">
        <v>0.9</v>
      </c>
      <c r="R53" s="519">
        <v>1</v>
      </c>
      <c r="S53" s="519">
        <v>1082.25</v>
      </c>
      <c r="T53" s="519">
        <v>19480.5</v>
      </c>
      <c r="U53" s="519">
        <v>21645</v>
      </c>
      <c r="V53">
        <v>13</v>
      </c>
      <c r="W53">
        <v>0</v>
      </c>
      <c r="X53">
        <v>0</v>
      </c>
      <c r="Y53">
        <v>0</v>
      </c>
      <c r="Z53">
        <v>0</v>
      </c>
      <c r="AB53">
        <v>14</v>
      </c>
      <c r="AC53">
        <v>0</v>
      </c>
      <c r="AD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R53" t="s">
        <v>93</v>
      </c>
    </row>
    <row r="54" spans="1:44" x14ac:dyDescent="0.35">
      <c r="A54" t="s">
        <v>94</v>
      </c>
      <c r="B54" t="s">
        <v>64</v>
      </c>
      <c r="C54">
        <v>2058</v>
      </c>
      <c r="D54">
        <f>VLOOKUP($C54,'Summer 2023 School'!$B$2:$P$200,6,FALSE)</f>
        <v>30</v>
      </c>
      <c r="E54">
        <f>VLOOKUP($C54,'Autumn 2023 School'!$B$2:$J$197,6,FALSE)</f>
        <v>27</v>
      </c>
      <c r="F54">
        <f>VLOOKUP($C54,'Spring 2023 School'!$B$3:$G$202,6,FALSE)</f>
        <v>30</v>
      </c>
      <c r="G54">
        <v>0</v>
      </c>
      <c r="H54">
        <v>0</v>
      </c>
      <c r="I54">
        <v>0</v>
      </c>
      <c r="J54">
        <f t="shared" si="0"/>
        <v>5850</v>
      </c>
      <c r="K54">
        <f t="shared" si="1"/>
        <v>5265</v>
      </c>
      <c r="L54">
        <f t="shared" si="2"/>
        <v>5400</v>
      </c>
      <c r="M54">
        <v>10140</v>
      </c>
      <c r="N54">
        <v>10140</v>
      </c>
      <c r="O54">
        <v>10140</v>
      </c>
      <c r="P54" s="519">
        <v>0.33333333333333331</v>
      </c>
      <c r="Q54" s="519">
        <v>0.76666666666666672</v>
      </c>
      <c r="R54" s="519">
        <v>0.96666666666666667</v>
      </c>
      <c r="S54" s="519">
        <v>4745</v>
      </c>
      <c r="T54" s="519">
        <v>10913.5</v>
      </c>
      <c r="U54" s="519">
        <v>13760.5</v>
      </c>
      <c r="V54">
        <v>11</v>
      </c>
      <c r="W54">
        <v>0</v>
      </c>
      <c r="X54">
        <v>0</v>
      </c>
      <c r="Y54">
        <v>0</v>
      </c>
      <c r="Z54">
        <v>0</v>
      </c>
      <c r="AB54">
        <v>0</v>
      </c>
      <c r="AC54">
        <v>0</v>
      </c>
      <c r="AD54">
        <v>0</v>
      </c>
      <c r="AF54">
        <v>8</v>
      </c>
      <c r="AG54">
        <v>11</v>
      </c>
      <c r="AH54">
        <v>12</v>
      </c>
      <c r="AI54">
        <v>0</v>
      </c>
      <c r="AJ54">
        <v>1560</v>
      </c>
      <c r="AK54">
        <v>2145</v>
      </c>
      <c r="AL54">
        <v>2160</v>
      </c>
      <c r="AM54">
        <v>0</v>
      </c>
      <c r="AN54">
        <v>0</v>
      </c>
      <c r="AO54">
        <v>0</v>
      </c>
      <c r="AR54" t="s">
        <v>94</v>
      </c>
    </row>
    <row r="55" spans="1:44" x14ac:dyDescent="0.35">
      <c r="A55" t="s">
        <v>95</v>
      </c>
      <c r="B55" t="s">
        <v>64</v>
      </c>
      <c r="C55">
        <v>2059</v>
      </c>
      <c r="D55">
        <f>VLOOKUP($C55,'Summer 2023 School'!$B$2:$P$200,6,FALSE)</f>
        <v>12</v>
      </c>
      <c r="E55">
        <f>VLOOKUP($C55,'Autumn 2023 School'!$B$2:$J$197,6,FALSE)</f>
        <v>13</v>
      </c>
      <c r="F55">
        <f>VLOOKUP($C55,'Spring 2023 School'!$B$3:$G$202,6,FALSE)</f>
        <v>13</v>
      </c>
      <c r="G55">
        <v>0</v>
      </c>
      <c r="H55">
        <v>0</v>
      </c>
      <c r="I55">
        <v>0</v>
      </c>
      <c r="J55">
        <f t="shared" si="0"/>
        <v>2340</v>
      </c>
      <c r="K55">
        <f t="shared" si="1"/>
        <v>2535</v>
      </c>
      <c r="L55">
        <f t="shared" si="2"/>
        <v>2340</v>
      </c>
      <c r="M55">
        <v>10140</v>
      </c>
      <c r="N55">
        <v>10140</v>
      </c>
      <c r="O55">
        <v>10140</v>
      </c>
      <c r="P55" s="519">
        <v>0.05</v>
      </c>
      <c r="Q55" s="519">
        <v>0.85</v>
      </c>
      <c r="R55" s="519">
        <v>0.9</v>
      </c>
      <c r="S55" s="519">
        <v>531</v>
      </c>
      <c r="T55" s="519">
        <v>9027</v>
      </c>
      <c r="U55" s="519">
        <v>9558</v>
      </c>
      <c r="V55">
        <v>0</v>
      </c>
      <c r="W55">
        <v>0</v>
      </c>
      <c r="X55">
        <v>0</v>
      </c>
      <c r="Y55">
        <v>0</v>
      </c>
      <c r="Z55">
        <v>0</v>
      </c>
      <c r="AB55">
        <v>0</v>
      </c>
      <c r="AC55">
        <v>0</v>
      </c>
      <c r="AD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R55" t="s">
        <v>95</v>
      </c>
    </row>
    <row r="56" spans="1:44" x14ac:dyDescent="0.35">
      <c r="A56" t="s">
        <v>96</v>
      </c>
      <c r="B56" t="s">
        <v>64</v>
      </c>
      <c r="C56">
        <v>2060</v>
      </c>
      <c r="D56">
        <f>VLOOKUP($C56,'Summer 2023 School'!$B$2:$P$200,6,FALSE)</f>
        <v>26</v>
      </c>
      <c r="E56">
        <f>VLOOKUP($C56,'Autumn 2023 School'!$B$2:$J$197,6,FALSE)</f>
        <v>23</v>
      </c>
      <c r="F56">
        <f>VLOOKUP($C56,'Spring 2023 School'!$B$3:$G$202,6,FALSE)</f>
        <v>22</v>
      </c>
      <c r="G56">
        <v>0</v>
      </c>
      <c r="H56">
        <v>0</v>
      </c>
      <c r="I56">
        <v>0</v>
      </c>
      <c r="J56">
        <f t="shared" si="0"/>
        <v>5070</v>
      </c>
      <c r="K56">
        <f t="shared" si="1"/>
        <v>4485</v>
      </c>
      <c r="L56">
        <f t="shared" si="2"/>
        <v>3960</v>
      </c>
      <c r="M56">
        <v>15210</v>
      </c>
      <c r="N56">
        <v>15210</v>
      </c>
      <c r="O56">
        <v>15210</v>
      </c>
      <c r="P56" s="519">
        <v>0.8571428571428571</v>
      </c>
      <c r="Q56" s="519">
        <v>1</v>
      </c>
      <c r="R56" s="519">
        <v>1</v>
      </c>
      <c r="S56" s="519">
        <v>12548.571428571428</v>
      </c>
      <c r="T56" s="519">
        <v>14640</v>
      </c>
      <c r="U56" s="519">
        <v>14640</v>
      </c>
      <c r="V56">
        <v>0</v>
      </c>
      <c r="W56">
        <v>0</v>
      </c>
      <c r="X56">
        <v>0</v>
      </c>
      <c r="Y56">
        <v>0</v>
      </c>
      <c r="Z56">
        <v>0</v>
      </c>
      <c r="AB56">
        <v>9</v>
      </c>
      <c r="AC56">
        <v>0</v>
      </c>
      <c r="AD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R56" t="s">
        <v>96</v>
      </c>
    </row>
    <row r="57" spans="1:44" x14ac:dyDescent="0.35">
      <c r="A57" t="s">
        <v>97</v>
      </c>
      <c r="B57" t="s">
        <v>67</v>
      </c>
      <c r="C57">
        <v>2062</v>
      </c>
      <c r="D57">
        <f>VLOOKUP($C57,'Summer 2023 School'!$B$2:$P$200,6,FALSE)</f>
        <v>52</v>
      </c>
      <c r="E57">
        <f>VLOOKUP($C57,'Autumn 2023 School'!$B$2:$J$197,6,FALSE)</f>
        <v>36</v>
      </c>
      <c r="F57">
        <f>VLOOKUP($C57,'Spring 2023 School'!$B$3:$G$202,6,FALSE)</f>
        <v>44</v>
      </c>
      <c r="G57">
        <v>0</v>
      </c>
      <c r="H57">
        <v>0</v>
      </c>
      <c r="I57">
        <v>0</v>
      </c>
      <c r="J57">
        <f t="shared" si="0"/>
        <v>10140</v>
      </c>
      <c r="K57">
        <f t="shared" si="1"/>
        <v>7020</v>
      </c>
      <c r="L57">
        <f t="shared" si="2"/>
        <v>7920</v>
      </c>
      <c r="M57">
        <v>15210</v>
      </c>
      <c r="N57">
        <v>15210</v>
      </c>
      <c r="O57">
        <v>15210</v>
      </c>
      <c r="P57" s="519">
        <v>0.17142857142857143</v>
      </c>
      <c r="Q57" s="519">
        <v>0.4</v>
      </c>
      <c r="R57" s="519">
        <v>0.62857142857142856</v>
      </c>
      <c r="S57" s="519">
        <v>3777.4285714285716</v>
      </c>
      <c r="T57" s="519">
        <v>8814</v>
      </c>
      <c r="U57" s="519">
        <v>13850.571428571428</v>
      </c>
      <c r="V57">
        <v>0</v>
      </c>
      <c r="W57">
        <v>0</v>
      </c>
      <c r="X57">
        <v>3</v>
      </c>
      <c r="Y57">
        <v>0</v>
      </c>
      <c r="Z57">
        <v>0</v>
      </c>
      <c r="AB57">
        <v>7</v>
      </c>
      <c r="AC57">
        <v>0</v>
      </c>
      <c r="AD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585</v>
      </c>
      <c r="AO57">
        <v>0</v>
      </c>
      <c r="AR57" t="s">
        <v>97</v>
      </c>
    </row>
    <row r="58" spans="1:44" x14ac:dyDescent="0.35">
      <c r="A58" t="s">
        <v>98</v>
      </c>
      <c r="B58" t="s">
        <v>67</v>
      </c>
      <c r="C58">
        <v>2063</v>
      </c>
      <c r="D58">
        <f>VLOOKUP($C58,'Summer 2023 School'!$B$2:$P$200,6,FALSE)</f>
        <v>30</v>
      </c>
      <c r="E58">
        <f>VLOOKUP($C58,'Autumn 2023 School'!$B$2:$J$197,6,FALSE)</f>
        <v>30</v>
      </c>
      <c r="F58">
        <f>VLOOKUP($C58,'Spring 2023 School'!$B$3:$G$202,6,FALSE)</f>
        <v>30</v>
      </c>
      <c r="G58">
        <v>0</v>
      </c>
      <c r="H58">
        <v>0</v>
      </c>
      <c r="I58">
        <v>0</v>
      </c>
      <c r="J58">
        <f t="shared" si="0"/>
        <v>5850</v>
      </c>
      <c r="K58">
        <f t="shared" si="1"/>
        <v>5850</v>
      </c>
      <c r="L58">
        <f t="shared" si="2"/>
        <v>5400</v>
      </c>
      <c r="M58">
        <v>23400</v>
      </c>
      <c r="N58">
        <v>23400</v>
      </c>
      <c r="O58">
        <v>23400</v>
      </c>
      <c r="P58" s="519">
        <v>0.55000000000000004</v>
      </c>
      <c r="Q58" s="519">
        <v>0.6</v>
      </c>
      <c r="R58" s="519">
        <v>1</v>
      </c>
      <c r="S58" s="519">
        <v>11022</v>
      </c>
      <c r="T58" s="519">
        <v>12024</v>
      </c>
      <c r="U58" s="519">
        <v>20040</v>
      </c>
      <c r="V58">
        <v>0</v>
      </c>
      <c r="W58">
        <v>0</v>
      </c>
      <c r="X58">
        <v>0</v>
      </c>
      <c r="Y58">
        <v>0</v>
      </c>
      <c r="Z58">
        <v>0</v>
      </c>
      <c r="AB58">
        <v>24</v>
      </c>
      <c r="AC58">
        <v>0</v>
      </c>
      <c r="AD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R58" t="s">
        <v>98</v>
      </c>
    </row>
    <row r="59" spans="1:44" x14ac:dyDescent="0.35">
      <c r="A59" t="s">
        <v>99</v>
      </c>
      <c r="B59" t="s">
        <v>64</v>
      </c>
      <c r="C59">
        <v>2064</v>
      </c>
      <c r="D59">
        <f>VLOOKUP($C59,'Summer 2023 School'!$B$2:$P$200,6,FALSE)</f>
        <v>30</v>
      </c>
      <c r="E59">
        <f>VLOOKUP($C59,'Autumn 2023 School'!$B$2:$J$197,6,FALSE)</f>
        <v>31</v>
      </c>
      <c r="F59">
        <f>VLOOKUP($C59,'Spring 2023 School'!$B$3:$G$202,6,FALSE)</f>
        <v>31</v>
      </c>
      <c r="G59">
        <v>0</v>
      </c>
      <c r="H59">
        <v>0</v>
      </c>
      <c r="I59">
        <v>0</v>
      </c>
      <c r="J59">
        <f t="shared" si="0"/>
        <v>5850</v>
      </c>
      <c r="K59">
        <f t="shared" si="1"/>
        <v>6045</v>
      </c>
      <c r="L59">
        <f t="shared" si="2"/>
        <v>5580</v>
      </c>
      <c r="M59">
        <v>10140</v>
      </c>
      <c r="N59">
        <v>10140</v>
      </c>
      <c r="O59">
        <v>10140</v>
      </c>
      <c r="P59" s="519">
        <v>0</v>
      </c>
      <c r="Q59" s="519">
        <v>0.48571428571428571</v>
      </c>
      <c r="R59" s="519">
        <v>0.65714285714285714</v>
      </c>
      <c r="S59" s="519">
        <v>0</v>
      </c>
      <c r="T59" s="519">
        <v>7489.7142857142853</v>
      </c>
      <c r="U59" s="519">
        <v>10133.142857142857</v>
      </c>
      <c r="V59">
        <v>20</v>
      </c>
      <c r="W59">
        <v>0</v>
      </c>
      <c r="X59">
        <v>0</v>
      </c>
      <c r="Y59">
        <v>0</v>
      </c>
      <c r="Z59">
        <v>0</v>
      </c>
      <c r="AB59">
        <v>0</v>
      </c>
      <c r="AC59">
        <v>0</v>
      </c>
      <c r="AD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R59" t="s">
        <v>99</v>
      </c>
    </row>
    <row r="60" spans="1:44" x14ac:dyDescent="0.35">
      <c r="A60" t="s">
        <v>100</v>
      </c>
      <c r="B60" t="s">
        <v>64</v>
      </c>
      <c r="C60">
        <v>2065</v>
      </c>
      <c r="D60">
        <f>VLOOKUP($C60,'Summer 2023 School'!$B$2:$P$200,6,FALSE)</f>
        <v>36</v>
      </c>
      <c r="E60">
        <f>VLOOKUP($C60,'Autumn 2023 School'!$B$2:$J$197,6,FALSE)</f>
        <v>37</v>
      </c>
      <c r="F60">
        <f>VLOOKUP($C60,'Spring 2023 School'!$B$3:$G$202,6,FALSE)</f>
        <v>36</v>
      </c>
      <c r="G60">
        <v>0</v>
      </c>
      <c r="H60">
        <v>0</v>
      </c>
      <c r="I60">
        <v>0</v>
      </c>
      <c r="J60">
        <f t="shared" si="0"/>
        <v>7020</v>
      </c>
      <c r="K60">
        <f t="shared" si="1"/>
        <v>7215</v>
      </c>
      <c r="L60">
        <f t="shared" si="2"/>
        <v>6480</v>
      </c>
      <c r="M60">
        <v>15210</v>
      </c>
      <c r="N60">
        <v>15210</v>
      </c>
      <c r="O60">
        <v>15210</v>
      </c>
      <c r="P60" s="519">
        <v>0</v>
      </c>
      <c r="Q60" s="519">
        <v>2.2222222222222223E-2</v>
      </c>
      <c r="R60" s="519">
        <v>6.6666666666666666E-2</v>
      </c>
      <c r="S60" s="519">
        <v>0</v>
      </c>
      <c r="T60" s="519">
        <v>600</v>
      </c>
      <c r="U60" s="519">
        <v>1800</v>
      </c>
      <c r="V60">
        <v>0</v>
      </c>
      <c r="W60">
        <v>0</v>
      </c>
      <c r="X60">
        <v>0</v>
      </c>
      <c r="Y60">
        <v>0</v>
      </c>
      <c r="Z60">
        <v>0</v>
      </c>
      <c r="AB60">
        <v>10</v>
      </c>
      <c r="AC60">
        <v>0</v>
      </c>
      <c r="AD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R60" t="s">
        <v>100</v>
      </c>
    </row>
    <row r="61" spans="1:44" x14ac:dyDescent="0.35">
      <c r="A61" t="s">
        <v>101</v>
      </c>
      <c r="B61" t="s">
        <v>67</v>
      </c>
      <c r="C61">
        <v>2067</v>
      </c>
      <c r="D61">
        <f>VLOOKUP($C61,'Summer 2023 School'!$B$2:$P$200,6,FALSE)</f>
        <v>38</v>
      </c>
      <c r="E61">
        <f>VLOOKUP($C61,'Autumn 2023 School'!$B$2:$J$197,6,FALSE)</f>
        <v>24</v>
      </c>
      <c r="F61">
        <f>VLOOKUP($C61,'Spring 2023 School'!$B$3:$G$202,6,FALSE)</f>
        <v>33</v>
      </c>
      <c r="G61">
        <v>0</v>
      </c>
      <c r="H61">
        <v>0</v>
      </c>
      <c r="I61">
        <v>0</v>
      </c>
      <c r="J61">
        <f t="shared" si="0"/>
        <v>7410</v>
      </c>
      <c r="K61">
        <f t="shared" si="1"/>
        <v>4680</v>
      </c>
      <c r="L61">
        <f t="shared" si="2"/>
        <v>5940</v>
      </c>
      <c r="M61">
        <v>10140</v>
      </c>
      <c r="N61">
        <v>10140</v>
      </c>
      <c r="O61">
        <v>10140</v>
      </c>
      <c r="P61" s="519">
        <v>0.39583333333333331</v>
      </c>
      <c r="Q61" s="519">
        <v>0.47916666666666669</v>
      </c>
      <c r="R61" s="519">
        <v>0.54166666666666663</v>
      </c>
      <c r="S61" s="519">
        <v>9096.25</v>
      </c>
      <c r="T61" s="519">
        <v>11011.25</v>
      </c>
      <c r="U61" s="519">
        <v>12447.5</v>
      </c>
      <c r="V61">
        <v>0</v>
      </c>
      <c r="W61">
        <v>0</v>
      </c>
      <c r="X61">
        <v>0</v>
      </c>
      <c r="Y61">
        <v>0</v>
      </c>
      <c r="Z61">
        <v>0</v>
      </c>
      <c r="AB61">
        <v>26</v>
      </c>
      <c r="AC61">
        <v>0</v>
      </c>
      <c r="AD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R61" t="s">
        <v>101</v>
      </c>
    </row>
    <row r="62" spans="1:44" x14ac:dyDescent="0.35">
      <c r="A62" t="s">
        <v>102</v>
      </c>
      <c r="B62" t="s">
        <v>64</v>
      </c>
      <c r="C62">
        <v>2068</v>
      </c>
      <c r="D62">
        <f>VLOOKUP($C62,'Summer 2023 School'!$B$2:$P$200,6,FALSE)</f>
        <v>28</v>
      </c>
      <c r="E62">
        <f>VLOOKUP($C62,'Autumn 2023 School'!$B$2:$J$197,6,FALSE)</f>
        <v>17</v>
      </c>
      <c r="F62">
        <f>VLOOKUP($C62,'Spring 2023 School'!$B$3:$G$202,6,FALSE)</f>
        <v>26</v>
      </c>
      <c r="G62">
        <v>0</v>
      </c>
      <c r="H62">
        <v>0</v>
      </c>
      <c r="I62">
        <v>0</v>
      </c>
      <c r="J62">
        <f t="shared" si="0"/>
        <v>5460</v>
      </c>
      <c r="K62">
        <f t="shared" si="1"/>
        <v>3315</v>
      </c>
      <c r="L62">
        <f t="shared" si="2"/>
        <v>4680</v>
      </c>
      <c r="M62">
        <v>20280</v>
      </c>
      <c r="N62">
        <v>20280</v>
      </c>
      <c r="O62">
        <v>20280</v>
      </c>
      <c r="P62" s="519">
        <v>0.24</v>
      </c>
      <c r="Q62" s="519">
        <v>0.8</v>
      </c>
      <c r="R62" s="519">
        <v>0.8</v>
      </c>
      <c r="S62" s="519">
        <v>3693.6</v>
      </c>
      <c r="T62" s="519">
        <v>12312</v>
      </c>
      <c r="U62" s="519">
        <v>12312</v>
      </c>
      <c r="V62">
        <v>9</v>
      </c>
      <c r="W62">
        <v>0</v>
      </c>
      <c r="X62">
        <v>0</v>
      </c>
      <c r="Y62">
        <v>0</v>
      </c>
      <c r="Z62">
        <v>0</v>
      </c>
      <c r="AB62">
        <v>14</v>
      </c>
      <c r="AC62">
        <v>0</v>
      </c>
      <c r="AD62">
        <v>0</v>
      </c>
      <c r="AF62">
        <v>8</v>
      </c>
      <c r="AG62">
        <v>7</v>
      </c>
      <c r="AH62">
        <v>7</v>
      </c>
      <c r="AI62">
        <v>0</v>
      </c>
      <c r="AJ62">
        <v>1560</v>
      </c>
      <c r="AK62">
        <v>1365</v>
      </c>
      <c r="AL62">
        <v>1260</v>
      </c>
      <c r="AM62">
        <v>0</v>
      </c>
      <c r="AN62">
        <v>0</v>
      </c>
      <c r="AO62">
        <v>0</v>
      </c>
      <c r="AR62" t="s">
        <v>102</v>
      </c>
    </row>
    <row r="63" spans="1:44" x14ac:dyDescent="0.35">
      <c r="A63" t="s">
        <v>103</v>
      </c>
      <c r="B63" t="s">
        <v>64</v>
      </c>
      <c r="C63">
        <v>2070</v>
      </c>
      <c r="D63">
        <f>VLOOKUP($C63,'Summer 2023 School'!$B$2:$P$200,6,FALSE)</f>
        <v>22</v>
      </c>
      <c r="E63">
        <f>VLOOKUP($C63,'Autumn 2023 School'!$B$2:$J$197,6,FALSE)</f>
        <v>16</v>
      </c>
      <c r="F63">
        <f>VLOOKUP($C63,'Spring 2023 School'!$B$3:$G$202,6,FALSE)</f>
        <v>16</v>
      </c>
      <c r="G63">
        <v>0</v>
      </c>
      <c r="H63">
        <v>0</v>
      </c>
      <c r="I63">
        <v>0</v>
      </c>
      <c r="J63">
        <f t="shared" si="0"/>
        <v>4290</v>
      </c>
      <c r="K63">
        <f t="shared" si="1"/>
        <v>3120</v>
      </c>
      <c r="L63">
        <f t="shared" si="2"/>
        <v>2880</v>
      </c>
      <c r="M63">
        <v>23400</v>
      </c>
      <c r="N63">
        <v>23400</v>
      </c>
      <c r="O63">
        <v>23400</v>
      </c>
      <c r="P63" s="519">
        <v>0.19047619047619047</v>
      </c>
      <c r="Q63" s="519">
        <v>0.42857142857142855</v>
      </c>
      <c r="R63" s="519">
        <v>1</v>
      </c>
      <c r="S63" s="519">
        <v>2365.7142857142858</v>
      </c>
      <c r="T63" s="519">
        <v>5322.8571428571422</v>
      </c>
      <c r="U63" s="519">
        <v>12420</v>
      </c>
      <c r="V63">
        <v>6</v>
      </c>
      <c r="W63">
        <v>0</v>
      </c>
      <c r="X63">
        <v>0</v>
      </c>
      <c r="Y63">
        <v>0</v>
      </c>
      <c r="Z63">
        <v>0</v>
      </c>
      <c r="AB63">
        <v>0</v>
      </c>
      <c r="AC63">
        <v>0</v>
      </c>
      <c r="AD63">
        <v>0</v>
      </c>
      <c r="AF63">
        <v>0</v>
      </c>
      <c r="AG63">
        <v>1</v>
      </c>
      <c r="AH63">
        <v>1</v>
      </c>
      <c r="AI63">
        <v>0</v>
      </c>
      <c r="AJ63">
        <v>0</v>
      </c>
      <c r="AK63">
        <v>195</v>
      </c>
      <c r="AL63">
        <v>180</v>
      </c>
      <c r="AM63">
        <v>0</v>
      </c>
      <c r="AN63">
        <v>0</v>
      </c>
      <c r="AO63">
        <v>0</v>
      </c>
      <c r="AR63" t="s">
        <v>103</v>
      </c>
    </row>
    <row r="64" spans="1:44" x14ac:dyDescent="0.35">
      <c r="A64" t="s">
        <v>104</v>
      </c>
      <c r="B64" t="s">
        <v>64</v>
      </c>
      <c r="C64">
        <v>2072</v>
      </c>
      <c r="D64">
        <f>VLOOKUP($C64,'Summer 2023 School'!$B$2:$P$200,6,FALSE)</f>
        <v>46</v>
      </c>
      <c r="E64">
        <f>VLOOKUP($C64,'Autumn 2023 School'!$B$2:$J$197,6,FALSE)</f>
        <v>52</v>
      </c>
      <c r="F64">
        <f>VLOOKUP($C64,'Spring 2023 School'!$B$3:$G$202,6,FALSE)</f>
        <v>44</v>
      </c>
      <c r="G64">
        <v>0</v>
      </c>
      <c r="H64">
        <v>0</v>
      </c>
      <c r="I64">
        <v>0</v>
      </c>
      <c r="J64">
        <f t="shared" si="0"/>
        <v>8970</v>
      </c>
      <c r="K64">
        <f t="shared" si="1"/>
        <v>10140</v>
      </c>
      <c r="L64">
        <f t="shared" si="2"/>
        <v>7920</v>
      </c>
      <c r="M64">
        <v>15210</v>
      </c>
      <c r="N64">
        <v>15210</v>
      </c>
      <c r="O64">
        <v>15210</v>
      </c>
      <c r="P64" s="519">
        <v>0.21276595744680851</v>
      </c>
      <c r="Q64" s="519">
        <v>0.46808510638297873</v>
      </c>
      <c r="R64" s="519">
        <v>0.74468085106382975</v>
      </c>
      <c r="S64" s="519">
        <v>6108.510638297872</v>
      </c>
      <c r="T64" s="519">
        <v>13438.723404255319</v>
      </c>
      <c r="U64" s="519">
        <v>21379.787234042553</v>
      </c>
      <c r="V64">
        <v>6</v>
      </c>
      <c r="W64">
        <v>0</v>
      </c>
      <c r="X64">
        <v>0</v>
      </c>
      <c r="Y64">
        <v>0</v>
      </c>
      <c r="Z64">
        <v>0</v>
      </c>
      <c r="AB64">
        <v>0</v>
      </c>
      <c r="AC64">
        <v>0</v>
      </c>
      <c r="AD64">
        <v>0</v>
      </c>
      <c r="AF64">
        <v>13</v>
      </c>
      <c r="AG64">
        <v>13</v>
      </c>
      <c r="AH64">
        <v>13</v>
      </c>
      <c r="AI64">
        <v>0</v>
      </c>
      <c r="AJ64">
        <v>2535</v>
      </c>
      <c r="AK64">
        <v>2535</v>
      </c>
      <c r="AL64">
        <v>2340</v>
      </c>
      <c r="AM64">
        <v>0</v>
      </c>
      <c r="AN64">
        <v>0</v>
      </c>
      <c r="AO64">
        <v>0</v>
      </c>
      <c r="AR64" t="s">
        <v>104</v>
      </c>
    </row>
    <row r="65" spans="1:44" x14ac:dyDescent="0.35">
      <c r="A65" t="s">
        <v>105</v>
      </c>
      <c r="B65" t="s">
        <v>64</v>
      </c>
      <c r="C65">
        <v>2073</v>
      </c>
      <c r="D65">
        <f>VLOOKUP($C65,'Summer 2023 School'!$B$2:$P$200,6,FALSE)</f>
        <v>46</v>
      </c>
      <c r="E65">
        <f>VLOOKUP($C65,'Autumn 2023 School'!$B$2:$J$197,6,FALSE)</f>
        <v>31</v>
      </c>
      <c r="F65">
        <f>VLOOKUP($C65,'Spring 2023 School'!$B$3:$G$202,6,FALSE)</f>
        <v>34</v>
      </c>
      <c r="G65">
        <v>0</v>
      </c>
      <c r="H65">
        <v>0</v>
      </c>
      <c r="I65">
        <v>0</v>
      </c>
      <c r="J65">
        <f t="shared" si="0"/>
        <v>8970</v>
      </c>
      <c r="K65">
        <f t="shared" si="1"/>
        <v>6045</v>
      </c>
      <c r="L65">
        <f t="shared" si="2"/>
        <v>6120</v>
      </c>
      <c r="M65">
        <v>25350</v>
      </c>
      <c r="N65">
        <v>25350</v>
      </c>
      <c r="O65">
        <v>25350</v>
      </c>
      <c r="P65" s="519">
        <v>0.59459459459459463</v>
      </c>
      <c r="Q65" s="519">
        <v>0.7567567567567568</v>
      </c>
      <c r="R65" s="519">
        <v>0.78378378378378377</v>
      </c>
      <c r="S65" s="519">
        <v>13601.351351351352</v>
      </c>
      <c r="T65" s="519">
        <v>17310.810810810814</v>
      </c>
      <c r="U65" s="519">
        <v>17929.054054054053</v>
      </c>
      <c r="V65">
        <v>2</v>
      </c>
      <c r="W65">
        <v>0</v>
      </c>
      <c r="X65">
        <v>0</v>
      </c>
      <c r="Y65">
        <v>0</v>
      </c>
      <c r="Z65">
        <v>0</v>
      </c>
      <c r="AB65">
        <v>17</v>
      </c>
      <c r="AC65">
        <v>0</v>
      </c>
      <c r="AD65">
        <v>0</v>
      </c>
      <c r="AF65">
        <v>14</v>
      </c>
      <c r="AG65">
        <v>8.8000000000000007</v>
      </c>
      <c r="AH65">
        <v>17</v>
      </c>
      <c r="AI65">
        <v>0</v>
      </c>
      <c r="AJ65">
        <v>2730</v>
      </c>
      <c r="AK65">
        <v>1716</v>
      </c>
      <c r="AL65">
        <v>3060</v>
      </c>
      <c r="AM65">
        <v>0</v>
      </c>
      <c r="AN65">
        <v>0</v>
      </c>
      <c r="AO65">
        <v>0</v>
      </c>
      <c r="AR65" t="s">
        <v>105</v>
      </c>
    </row>
    <row r="66" spans="1:44" x14ac:dyDescent="0.35">
      <c r="A66" t="s">
        <v>106</v>
      </c>
      <c r="B66" t="s">
        <v>67</v>
      </c>
      <c r="C66">
        <v>2081</v>
      </c>
      <c r="D66">
        <f>VLOOKUP($C66,'Summer 2023 School'!$B$2:$P$200,6,FALSE)</f>
        <v>21</v>
      </c>
      <c r="E66" t="e">
        <f>VLOOKUP($C66,'Autumn 2023 School'!$B$2:$J$197,6,FALSE)</f>
        <v>#N/A</v>
      </c>
      <c r="F66">
        <f>VLOOKUP($C66,'Spring 2023 School'!$B$3:$G$202,6,FALSE)</f>
        <v>21</v>
      </c>
      <c r="G66">
        <v>0</v>
      </c>
      <c r="H66">
        <v>0</v>
      </c>
      <c r="I66">
        <v>0</v>
      </c>
      <c r="J66">
        <f t="shared" si="0"/>
        <v>4095</v>
      </c>
      <c r="K66" t="e">
        <f t="shared" si="1"/>
        <v>#N/A</v>
      </c>
      <c r="L66">
        <f t="shared" si="2"/>
        <v>3780</v>
      </c>
      <c r="M66">
        <v>10140</v>
      </c>
      <c r="N66">
        <v>10140</v>
      </c>
      <c r="O66">
        <v>10140</v>
      </c>
      <c r="P66" s="519">
        <v>4.1666666666666664E-2</v>
      </c>
      <c r="Q66" s="519">
        <v>4.1666666666666664E-2</v>
      </c>
      <c r="R66" s="519">
        <v>4.1666666666666664E-2</v>
      </c>
      <c r="S66" s="519">
        <v>440</v>
      </c>
      <c r="T66" s="519">
        <v>440</v>
      </c>
      <c r="U66" s="519">
        <v>440</v>
      </c>
      <c r="V66">
        <v>0</v>
      </c>
      <c r="W66">
        <v>0</v>
      </c>
      <c r="X66">
        <v>0</v>
      </c>
      <c r="Y66">
        <v>0</v>
      </c>
      <c r="Z66">
        <v>0</v>
      </c>
      <c r="AB66">
        <v>7</v>
      </c>
      <c r="AC66">
        <v>0</v>
      </c>
      <c r="AD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R66" t="s">
        <v>106</v>
      </c>
    </row>
    <row r="67" spans="1:44" x14ac:dyDescent="0.35">
      <c r="A67" t="s">
        <v>107</v>
      </c>
      <c r="B67" t="s">
        <v>64</v>
      </c>
      <c r="C67">
        <v>2082</v>
      </c>
      <c r="D67">
        <f>VLOOKUP($C67,'Summer 2023 School'!$B$2:$P$200,6,FALSE)</f>
        <v>27</v>
      </c>
      <c r="E67">
        <f>VLOOKUP($C67,'Autumn 2023 School'!$B$2:$J$197,6,FALSE)</f>
        <v>26</v>
      </c>
      <c r="F67">
        <f>VLOOKUP($C67,'Spring 2023 School'!$B$3:$G$202,6,FALSE)</f>
        <v>26</v>
      </c>
      <c r="G67">
        <v>0</v>
      </c>
      <c r="H67">
        <v>0</v>
      </c>
      <c r="I67">
        <v>0</v>
      </c>
      <c r="J67">
        <f t="shared" ref="J67:J130" si="3">D67*15*13</f>
        <v>5265</v>
      </c>
      <c r="K67">
        <f t="shared" ref="K67:K130" si="4">E67*15*13</f>
        <v>5070</v>
      </c>
      <c r="L67">
        <f t="shared" ref="L67:L130" si="5">F67*15*12</f>
        <v>4680</v>
      </c>
      <c r="M67">
        <v>10140</v>
      </c>
      <c r="N67">
        <v>10140</v>
      </c>
      <c r="O67">
        <v>10140</v>
      </c>
      <c r="P67" s="519">
        <v>0.42857142857142855</v>
      </c>
      <c r="Q67" s="519">
        <v>0.75</v>
      </c>
      <c r="R67" s="519">
        <v>1</v>
      </c>
      <c r="S67" s="519">
        <v>6351.4285714285706</v>
      </c>
      <c r="T67" s="519">
        <v>11115</v>
      </c>
      <c r="U67" s="519">
        <v>14820</v>
      </c>
      <c r="V67">
        <v>0</v>
      </c>
      <c r="W67">
        <v>0</v>
      </c>
      <c r="X67">
        <v>0</v>
      </c>
      <c r="Y67">
        <v>0</v>
      </c>
      <c r="Z67">
        <v>0</v>
      </c>
      <c r="AB67">
        <v>13</v>
      </c>
      <c r="AC67">
        <v>0</v>
      </c>
      <c r="AD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R67" t="s">
        <v>107</v>
      </c>
    </row>
    <row r="68" spans="1:44" x14ac:dyDescent="0.35">
      <c r="A68" t="s">
        <v>108</v>
      </c>
      <c r="B68" t="s">
        <v>64</v>
      </c>
      <c r="C68">
        <v>2086</v>
      </c>
      <c r="D68">
        <f>VLOOKUP($C68,'Summer 2023 School'!$B$2:$P$200,6,FALSE)</f>
        <v>48</v>
      </c>
      <c r="E68">
        <f>VLOOKUP($C68,'Autumn 2023 School'!$B$2:$J$197,6,FALSE)</f>
        <v>35</v>
      </c>
      <c r="F68">
        <f>VLOOKUP($C68,'Spring 2023 School'!$B$3:$G$202,6,FALSE)</f>
        <v>47</v>
      </c>
      <c r="G68">
        <v>0</v>
      </c>
      <c r="H68">
        <v>0</v>
      </c>
      <c r="I68">
        <v>0</v>
      </c>
      <c r="J68">
        <f t="shared" si="3"/>
        <v>9360</v>
      </c>
      <c r="K68">
        <f t="shared" si="4"/>
        <v>6825</v>
      </c>
      <c r="L68">
        <f t="shared" si="5"/>
        <v>8460</v>
      </c>
      <c r="M68">
        <v>15210</v>
      </c>
      <c r="N68">
        <v>15210</v>
      </c>
      <c r="O68">
        <v>15210</v>
      </c>
      <c r="P68" s="519">
        <v>0</v>
      </c>
      <c r="Q68" s="519">
        <v>0.19672131147540983</v>
      </c>
      <c r="R68" s="519">
        <v>0.95081967213114749</v>
      </c>
      <c r="S68" s="519">
        <v>0</v>
      </c>
      <c r="T68" s="519">
        <v>6046.2295081967213</v>
      </c>
      <c r="U68" s="519">
        <v>29223.442622950817</v>
      </c>
      <c r="V68">
        <v>0</v>
      </c>
      <c r="W68">
        <v>0</v>
      </c>
      <c r="X68">
        <v>0</v>
      </c>
      <c r="Y68">
        <v>0</v>
      </c>
      <c r="Z68">
        <v>0</v>
      </c>
      <c r="AB68">
        <v>0</v>
      </c>
      <c r="AC68">
        <v>0</v>
      </c>
      <c r="AD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R68" t="s">
        <v>108</v>
      </c>
    </row>
    <row r="69" spans="1:44" x14ac:dyDescent="0.35">
      <c r="A69" t="s">
        <v>111</v>
      </c>
      <c r="B69" t="s">
        <v>67</v>
      </c>
      <c r="C69">
        <v>2093</v>
      </c>
      <c r="D69">
        <f>VLOOKUP($C69,'Summer 2023 School'!$B$2:$P$200,6,FALSE)</f>
        <v>42</v>
      </c>
      <c r="E69">
        <f>VLOOKUP($C69,'Autumn 2023 School'!$B$2:$J$197,6,FALSE)</f>
        <v>51</v>
      </c>
      <c r="F69">
        <f>VLOOKUP($C69,'Spring 2023 School'!$B$3:$G$202,6,FALSE)</f>
        <v>44</v>
      </c>
      <c r="G69">
        <v>0</v>
      </c>
      <c r="H69">
        <v>0</v>
      </c>
      <c r="I69">
        <v>0</v>
      </c>
      <c r="J69">
        <f t="shared" si="3"/>
        <v>8190</v>
      </c>
      <c r="K69">
        <f t="shared" si="4"/>
        <v>9945</v>
      </c>
      <c r="L69">
        <f t="shared" si="5"/>
        <v>7920</v>
      </c>
      <c r="M69">
        <v>10140</v>
      </c>
      <c r="N69">
        <v>10140</v>
      </c>
      <c r="O69">
        <v>10140</v>
      </c>
      <c r="P69" s="519">
        <v>3.8461538461538464E-2</v>
      </c>
      <c r="Q69" s="519">
        <v>5.7692307692307696E-2</v>
      </c>
      <c r="R69" s="519">
        <v>0.21153846153846154</v>
      </c>
      <c r="S69" s="519">
        <v>1102.5</v>
      </c>
      <c r="T69" s="519">
        <v>1653.75</v>
      </c>
      <c r="U69" s="519">
        <v>6063.75</v>
      </c>
      <c r="V69">
        <v>52</v>
      </c>
      <c r="W69">
        <v>0</v>
      </c>
      <c r="X69">
        <v>0</v>
      </c>
      <c r="Y69">
        <v>0</v>
      </c>
      <c r="Z69">
        <v>0</v>
      </c>
      <c r="AB69">
        <v>9</v>
      </c>
      <c r="AC69">
        <v>0</v>
      </c>
      <c r="AD69">
        <v>0</v>
      </c>
      <c r="AF69">
        <v>1</v>
      </c>
      <c r="AG69">
        <v>1</v>
      </c>
      <c r="AH69">
        <v>0</v>
      </c>
      <c r="AI69">
        <v>0</v>
      </c>
      <c r="AJ69">
        <v>195</v>
      </c>
      <c r="AK69">
        <v>195</v>
      </c>
      <c r="AL69">
        <v>0</v>
      </c>
      <c r="AM69">
        <v>0</v>
      </c>
      <c r="AN69">
        <v>0</v>
      </c>
      <c r="AO69">
        <v>0</v>
      </c>
      <c r="AR69" t="s">
        <v>111</v>
      </c>
    </row>
    <row r="70" spans="1:44" x14ac:dyDescent="0.35">
      <c r="A70" t="s">
        <v>112</v>
      </c>
      <c r="B70" t="s">
        <v>64</v>
      </c>
      <c r="C70">
        <v>2096</v>
      </c>
      <c r="D70">
        <f>VLOOKUP($C70,'Summer 2023 School'!$B$2:$P$200,6,FALSE)</f>
        <v>9</v>
      </c>
      <c r="E70">
        <f>VLOOKUP($C70,'Autumn 2023 School'!$B$2:$J$197,6,FALSE)</f>
        <v>23</v>
      </c>
      <c r="F70">
        <f>VLOOKUP($C70,'Spring 2023 School'!$B$3:$G$202,6,FALSE)</f>
        <v>38</v>
      </c>
      <c r="G70">
        <v>0</v>
      </c>
      <c r="H70">
        <v>0</v>
      </c>
      <c r="I70">
        <v>0</v>
      </c>
      <c r="J70">
        <f t="shared" si="3"/>
        <v>1755</v>
      </c>
      <c r="K70">
        <f t="shared" si="4"/>
        <v>4485</v>
      </c>
      <c r="L70">
        <f t="shared" si="5"/>
        <v>6840</v>
      </c>
      <c r="M70">
        <v>15210</v>
      </c>
      <c r="N70">
        <v>15210</v>
      </c>
      <c r="O70">
        <v>15210</v>
      </c>
      <c r="P70" s="519">
        <v>0.5</v>
      </c>
      <c r="Q70" s="519">
        <v>1</v>
      </c>
      <c r="R70" s="519">
        <v>1</v>
      </c>
      <c r="S70" s="519">
        <v>7410</v>
      </c>
      <c r="T70" s="519">
        <v>14820</v>
      </c>
      <c r="U70" s="519">
        <v>14820</v>
      </c>
      <c r="V70">
        <v>0</v>
      </c>
      <c r="W70">
        <v>0</v>
      </c>
      <c r="X70">
        <v>0</v>
      </c>
      <c r="Y70">
        <v>0</v>
      </c>
      <c r="Z70">
        <v>0</v>
      </c>
      <c r="AB70">
        <v>12</v>
      </c>
      <c r="AC70">
        <v>0</v>
      </c>
      <c r="AD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R70" t="s">
        <v>112</v>
      </c>
    </row>
    <row r="71" spans="1:44" x14ac:dyDescent="0.35">
      <c r="A71" t="s">
        <v>113</v>
      </c>
      <c r="B71" t="s">
        <v>67</v>
      </c>
      <c r="C71">
        <v>2097</v>
      </c>
      <c r="D71">
        <f>VLOOKUP($C71,'Summer 2023 School'!$B$2:$P$200,6,FALSE)</f>
        <v>24</v>
      </c>
      <c r="E71">
        <f>VLOOKUP($C71,'Autumn 2023 School'!$B$2:$J$197,6,FALSE)</f>
        <v>17</v>
      </c>
      <c r="F71">
        <f>VLOOKUP($C71,'Spring 2023 School'!$B$3:$G$202,6,FALSE)</f>
        <v>24</v>
      </c>
      <c r="G71">
        <v>0</v>
      </c>
      <c r="H71">
        <v>0</v>
      </c>
      <c r="I71">
        <v>0</v>
      </c>
      <c r="J71">
        <f t="shared" si="3"/>
        <v>4680</v>
      </c>
      <c r="K71">
        <f t="shared" si="4"/>
        <v>3315</v>
      </c>
      <c r="L71">
        <f t="shared" si="5"/>
        <v>4320</v>
      </c>
      <c r="M71">
        <v>42900</v>
      </c>
      <c r="N71">
        <v>42900</v>
      </c>
      <c r="O71">
        <v>42900</v>
      </c>
      <c r="P71" s="519">
        <v>6.25E-2</v>
      </c>
      <c r="Q71" s="519">
        <v>0.875</v>
      </c>
      <c r="R71" s="519">
        <v>0.9375</v>
      </c>
      <c r="S71" s="519">
        <v>747.1875</v>
      </c>
      <c r="T71" s="519">
        <v>10460.625</v>
      </c>
      <c r="U71" s="519">
        <v>11207.8125</v>
      </c>
      <c r="V71">
        <v>0</v>
      </c>
      <c r="W71">
        <v>0</v>
      </c>
      <c r="X71">
        <v>0</v>
      </c>
      <c r="Y71">
        <v>0</v>
      </c>
      <c r="Z71">
        <v>0</v>
      </c>
      <c r="AB71">
        <v>13</v>
      </c>
      <c r="AC71">
        <v>0</v>
      </c>
      <c r="AD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R71" t="s">
        <v>113</v>
      </c>
    </row>
    <row r="72" spans="1:44" x14ac:dyDescent="0.35">
      <c r="A72" t="s">
        <v>114</v>
      </c>
      <c r="B72" t="s">
        <v>64</v>
      </c>
      <c r="C72">
        <v>2098</v>
      </c>
      <c r="D72">
        <f>VLOOKUP($C72,'Summer 2023 School'!$B$2:$P$200,6,FALSE)</f>
        <v>26</v>
      </c>
      <c r="E72">
        <f>VLOOKUP($C72,'Autumn 2023 School'!$B$2:$J$197,6,FALSE)</f>
        <v>22</v>
      </c>
      <c r="F72">
        <f>VLOOKUP($C72,'Spring 2023 School'!$B$3:$G$202,6,FALSE)</f>
        <v>24</v>
      </c>
      <c r="G72">
        <v>0</v>
      </c>
      <c r="H72">
        <v>0</v>
      </c>
      <c r="I72">
        <v>0</v>
      </c>
      <c r="J72">
        <f t="shared" si="3"/>
        <v>5070</v>
      </c>
      <c r="K72">
        <f t="shared" si="4"/>
        <v>4290</v>
      </c>
      <c r="L72">
        <f t="shared" si="5"/>
        <v>4320</v>
      </c>
      <c r="M72">
        <v>10140</v>
      </c>
      <c r="N72">
        <v>10140</v>
      </c>
      <c r="O72">
        <v>10140</v>
      </c>
      <c r="P72" s="519">
        <v>0.29411764705882354</v>
      </c>
      <c r="Q72" s="519">
        <v>0.58823529411764708</v>
      </c>
      <c r="R72" s="519">
        <v>1</v>
      </c>
      <c r="S72" s="519">
        <v>3573.5294117647059</v>
      </c>
      <c r="T72" s="519">
        <v>7147.0588235294117</v>
      </c>
      <c r="U72" s="519">
        <v>12150</v>
      </c>
      <c r="V72">
        <v>0</v>
      </c>
      <c r="W72">
        <v>0</v>
      </c>
      <c r="X72">
        <v>1</v>
      </c>
      <c r="Y72">
        <v>0</v>
      </c>
      <c r="Z72">
        <v>0</v>
      </c>
      <c r="AB72">
        <v>16</v>
      </c>
      <c r="AC72">
        <v>0</v>
      </c>
      <c r="AD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195</v>
      </c>
      <c r="AO72">
        <v>0</v>
      </c>
      <c r="AR72" t="s">
        <v>114</v>
      </c>
    </row>
    <row r="73" spans="1:44" x14ac:dyDescent="0.35">
      <c r="A73" t="s">
        <v>115</v>
      </c>
      <c r="B73" t="s">
        <v>67</v>
      </c>
      <c r="C73">
        <v>2099</v>
      </c>
      <c r="D73">
        <f>VLOOKUP($C73,'Summer 2023 School'!$B$2:$P$200,6,FALSE)</f>
        <v>22</v>
      </c>
      <c r="E73">
        <f>VLOOKUP($C73,'Autumn 2023 School'!$B$2:$J$197,6,FALSE)</f>
        <v>18</v>
      </c>
      <c r="F73">
        <f>VLOOKUP($C73,'Spring 2023 School'!$B$3:$G$202,6,FALSE)</f>
        <v>18</v>
      </c>
      <c r="G73">
        <v>0</v>
      </c>
      <c r="H73">
        <v>0</v>
      </c>
      <c r="I73">
        <v>0</v>
      </c>
      <c r="J73">
        <f t="shared" si="3"/>
        <v>4290</v>
      </c>
      <c r="K73">
        <f t="shared" si="4"/>
        <v>3510</v>
      </c>
      <c r="L73">
        <f t="shared" si="5"/>
        <v>3240</v>
      </c>
      <c r="M73">
        <v>11700</v>
      </c>
      <c r="N73">
        <v>11700</v>
      </c>
      <c r="O73">
        <v>11700</v>
      </c>
      <c r="P73" s="519">
        <v>0.42857142857142855</v>
      </c>
      <c r="Q73" s="519">
        <v>0.6</v>
      </c>
      <c r="R73" s="519">
        <v>0.8</v>
      </c>
      <c r="S73" s="519">
        <v>4082.1428571428569</v>
      </c>
      <c r="T73" s="519">
        <v>5715</v>
      </c>
      <c r="U73" s="519">
        <v>7620</v>
      </c>
      <c r="V73">
        <v>0</v>
      </c>
      <c r="W73">
        <v>0</v>
      </c>
      <c r="X73">
        <v>1</v>
      </c>
      <c r="Y73">
        <v>0</v>
      </c>
      <c r="Z73">
        <v>0</v>
      </c>
      <c r="AB73">
        <v>22</v>
      </c>
      <c r="AC73">
        <v>1</v>
      </c>
      <c r="AD73">
        <v>0</v>
      </c>
      <c r="AF73">
        <v>5</v>
      </c>
      <c r="AG73">
        <v>0</v>
      </c>
      <c r="AH73">
        <v>0</v>
      </c>
      <c r="AI73">
        <v>0</v>
      </c>
      <c r="AJ73">
        <v>975</v>
      </c>
      <c r="AK73">
        <v>0</v>
      </c>
      <c r="AL73">
        <v>0</v>
      </c>
      <c r="AM73">
        <v>0</v>
      </c>
      <c r="AN73">
        <v>195</v>
      </c>
      <c r="AO73">
        <v>0</v>
      </c>
      <c r="AR73" t="s">
        <v>115</v>
      </c>
    </row>
    <row r="74" spans="1:44" x14ac:dyDescent="0.35">
      <c r="A74" t="s">
        <v>116</v>
      </c>
      <c r="B74" t="s">
        <v>64</v>
      </c>
      <c r="C74">
        <v>2100</v>
      </c>
      <c r="D74">
        <f>VLOOKUP($C74,'Summer 2023 School'!$B$2:$P$200,6,FALSE)</f>
        <v>15</v>
      </c>
      <c r="E74">
        <f>VLOOKUP($C74,'Autumn 2023 School'!$B$2:$J$197,6,FALSE)</f>
        <v>17</v>
      </c>
      <c r="F74">
        <f>VLOOKUP($C74,'Spring 2023 School'!$B$3:$G$202,6,FALSE)</f>
        <v>14</v>
      </c>
      <c r="G74">
        <v>0</v>
      </c>
      <c r="H74">
        <v>0</v>
      </c>
      <c r="I74">
        <v>0</v>
      </c>
      <c r="J74">
        <f t="shared" si="3"/>
        <v>2925</v>
      </c>
      <c r="K74">
        <f t="shared" si="4"/>
        <v>3315</v>
      </c>
      <c r="L74">
        <f t="shared" si="5"/>
        <v>2520</v>
      </c>
      <c r="M74">
        <v>15210</v>
      </c>
      <c r="N74">
        <v>15210</v>
      </c>
      <c r="O74">
        <v>15210</v>
      </c>
      <c r="P74" s="519">
        <v>0.61904761904761907</v>
      </c>
      <c r="Q74" s="519">
        <v>0.8571428571428571</v>
      </c>
      <c r="R74" s="519">
        <v>0.90476190476190477</v>
      </c>
      <c r="S74" s="519">
        <v>7159.2857142857147</v>
      </c>
      <c r="T74" s="519">
        <v>9912.8571428571431</v>
      </c>
      <c r="U74" s="519">
        <v>10463.571428571429</v>
      </c>
      <c r="V74">
        <v>0</v>
      </c>
      <c r="W74">
        <v>0</v>
      </c>
      <c r="X74">
        <v>0</v>
      </c>
      <c r="Y74">
        <v>0</v>
      </c>
      <c r="Z74">
        <v>0</v>
      </c>
      <c r="AB74">
        <v>7</v>
      </c>
      <c r="AC74">
        <v>0</v>
      </c>
      <c r="AD74">
        <v>10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R74" t="s">
        <v>116</v>
      </c>
    </row>
    <row r="75" spans="1:44" x14ac:dyDescent="0.35">
      <c r="A75" t="s">
        <v>117</v>
      </c>
      <c r="B75" t="s">
        <v>64</v>
      </c>
      <c r="C75">
        <v>2102</v>
      </c>
      <c r="D75">
        <f>VLOOKUP($C75,'Summer 2023 School'!$B$2:$P$200,6,FALSE)</f>
        <v>28</v>
      </c>
      <c r="E75">
        <f>VLOOKUP($C75,'Autumn 2023 School'!$B$2:$J$197,6,FALSE)</f>
        <v>28</v>
      </c>
      <c r="F75">
        <f>VLOOKUP($C75,'Spring 2023 School'!$B$3:$G$202,6,FALSE)</f>
        <v>29</v>
      </c>
      <c r="G75">
        <v>0</v>
      </c>
      <c r="H75">
        <v>0</v>
      </c>
      <c r="I75">
        <v>0</v>
      </c>
      <c r="J75">
        <f t="shared" si="3"/>
        <v>5460</v>
      </c>
      <c r="K75">
        <f t="shared" si="4"/>
        <v>5460</v>
      </c>
      <c r="L75">
        <f t="shared" si="5"/>
        <v>5220</v>
      </c>
      <c r="M75">
        <v>15210</v>
      </c>
      <c r="N75">
        <v>15210</v>
      </c>
      <c r="O75">
        <v>15210</v>
      </c>
      <c r="P75" s="519">
        <v>0.61904761904761907</v>
      </c>
      <c r="Q75" s="519">
        <v>0.80952380952380953</v>
      </c>
      <c r="R75" s="519">
        <v>0.90476190476190477</v>
      </c>
      <c r="S75" s="519">
        <v>10910.714285714286</v>
      </c>
      <c r="T75" s="519">
        <v>14267.857142857143</v>
      </c>
      <c r="U75" s="519">
        <v>15946.428571428571</v>
      </c>
      <c r="V75">
        <v>0</v>
      </c>
      <c r="W75">
        <v>0</v>
      </c>
      <c r="X75">
        <v>0</v>
      </c>
      <c r="Y75">
        <v>0</v>
      </c>
      <c r="Z75">
        <v>0</v>
      </c>
      <c r="AB75">
        <v>11</v>
      </c>
      <c r="AC75">
        <v>0</v>
      </c>
      <c r="AD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R75" t="s">
        <v>117</v>
      </c>
    </row>
    <row r="76" spans="1:44" x14ac:dyDescent="0.35">
      <c r="A76" t="s">
        <v>118</v>
      </c>
      <c r="B76" t="s">
        <v>64</v>
      </c>
      <c r="C76">
        <v>2103</v>
      </c>
      <c r="D76">
        <f>VLOOKUP($C76,'Summer 2023 School'!$B$2:$P$200,6,FALSE)</f>
        <v>58</v>
      </c>
      <c r="E76">
        <f>VLOOKUP($C76,'Autumn 2023 School'!$B$2:$J$197,6,FALSE)</f>
        <v>36</v>
      </c>
      <c r="F76">
        <f>VLOOKUP($C76,'Spring 2023 School'!$B$3:$G$202,6,FALSE)</f>
        <v>49</v>
      </c>
      <c r="G76">
        <v>0</v>
      </c>
      <c r="H76">
        <v>0</v>
      </c>
      <c r="I76">
        <v>0</v>
      </c>
      <c r="J76">
        <f t="shared" si="3"/>
        <v>11310</v>
      </c>
      <c r="K76">
        <f t="shared" si="4"/>
        <v>7020</v>
      </c>
      <c r="L76">
        <f t="shared" si="5"/>
        <v>8820</v>
      </c>
      <c r="M76">
        <v>23400</v>
      </c>
      <c r="N76">
        <v>23400</v>
      </c>
      <c r="O76">
        <v>23400</v>
      </c>
      <c r="P76" s="519">
        <v>3.5714285714285712E-2</v>
      </c>
      <c r="Q76" s="519">
        <v>0.39285714285714285</v>
      </c>
      <c r="R76" s="519">
        <v>0.7142857142857143</v>
      </c>
      <c r="S76" s="519">
        <v>896.25</v>
      </c>
      <c r="T76" s="519">
        <v>9858.75</v>
      </c>
      <c r="U76" s="519">
        <v>17925</v>
      </c>
      <c r="V76">
        <v>8</v>
      </c>
      <c r="W76">
        <v>0</v>
      </c>
      <c r="X76">
        <v>0</v>
      </c>
      <c r="Y76">
        <v>0</v>
      </c>
      <c r="Z76">
        <v>0</v>
      </c>
      <c r="AB76">
        <v>33</v>
      </c>
      <c r="AC76">
        <v>0</v>
      </c>
      <c r="AD76">
        <v>0</v>
      </c>
      <c r="AF76">
        <v>14</v>
      </c>
      <c r="AG76">
        <v>8</v>
      </c>
      <c r="AH76">
        <v>9</v>
      </c>
      <c r="AI76">
        <v>0</v>
      </c>
      <c r="AJ76">
        <v>2730</v>
      </c>
      <c r="AK76">
        <v>1560</v>
      </c>
      <c r="AL76">
        <v>1620</v>
      </c>
      <c r="AM76">
        <v>0</v>
      </c>
      <c r="AN76">
        <v>0</v>
      </c>
      <c r="AO76">
        <v>0</v>
      </c>
      <c r="AR76" t="s">
        <v>118</v>
      </c>
    </row>
    <row r="77" spans="1:44" x14ac:dyDescent="0.35">
      <c r="A77" t="s">
        <v>119</v>
      </c>
      <c r="B77" t="s">
        <v>67</v>
      </c>
      <c r="C77">
        <v>2108</v>
      </c>
      <c r="D77">
        <f>VLOOKUP($C77,'Summer 2023 School'!$B$2:$P$200,6,FALSE)</f>
        <v>52</v>
      </c>
      <c r="E77">
        <f>VLOOKUP($C77,'Autumn 2023 School'!$B$2:$J$197,6,FALSE)</f>
        <v>51</v>
      </c>
      <c r="F77">
        <f>VLOOKUP($C77,'Spring 2023 School'!$B$3:$G$202,6,FALSE)</f>
        <v>52</v>
      </c>
      <c r="G77">
        <v>0</v>
      </c>
      <c r="H77">
        <v>0</v>
      </c>
      <c r="I77">
        <v>0</v>
      </c>
      <c r="J77">
        <f t="shared" si="3"/>
        <v>10140</v>
      </c>
      <c r="K77">
        <f t="shared" si="4"/>
        <v>9945</v>
      </c>
      <c r="L77">
        <f t="shared" si="5"/>
        <v>9360</v>
      </c>
      <c r="M77">
        <v>20280</v>
      </c>
      <c r="N77">
        <v>20280</v>
      </c>
      <c r="O77">
        <v>20280</v>
      </c>
      <c r="P77" s="519">
        <v>0</v>
      </c>
      <c r="Q77" s="519">
        <v>0.64179104477611937</v>
      </c>
      <c r="R77" s="519">
        <v>0.86567164179104472</v>
      </c>
      <c r="S77" s="519">
        <v>0</v>
      </c>
      <c r="T77" s="519">
        <v>25289.776119402984</v>
      </c>
      <c r="U77" s="519">
        <v>34111.791044776117</v>
      </c>
      <c r="V77">
        <v>0</v>
      </c>
      <c r="W77">
        <v>0</v>
      </c>
      <c r="X77">
        <v>0</v>
      </c>
      <c r="Y77">
        <v>0</v>
      </c>
      <c r="Z77">
        <v>0</v>
      </c>
      <c r="AB77">
        <v>22</v>
      </c>
      <c r="AC77">
        <v>0</v>
      </c>
      <c r="AD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R77" t="s">
        <v>119</v>
      </c>
    </row>
    <row r="78" spans="1:44" x14ac:dyDescent="0.35">
      <c r="A78" t="s">
        <v>120</v>
      </c>
      <c r="B78" t="s">
        <v>64</v>
      </c>
      <c r="C78">
        <v>2109</v>
      </c>
      <c r="D78">
        <f>VLOOKUP($C78,'Summer 2023 School'!$B$2:$P$200,6,FALSE)</f>
        <v>21</v>
      </c>
      <c r="E78">
        <f>VLOOKUP($C78,'Autumn 2023 School'!$B$2:$J$197,6,FALSE)</f>
        <v>21</v>
      </c>
      <c r="F78">
        <f>VLOOKUP($C78,'Spring 2023 School'!$B$3:$G$202,6,FALSE)</f>
        <v>21</v>
      </c>
      <c r="G78">
        <v>0</v>
      </c>
      <c r="H78">
        <v>0</v>
      </c>
      <c r="I78">
        <v>0</v>
      </c>
      <c r="J78">
        <f t="shared" si="3"/>
        <v>4095</v>
      </c>
      <c r="K78">
        <f t="shared" si="4"/>
        <v>4095</v>
      </c>
      <c r="L78">
        <f t="shared" si="5"/>
        <v>3780</v>
      </c>
      <c r="M78">
        <v>15210</v>
      </c>
      <c r="N78">
        <v>15210</v>
      </c>
      <c r="O78">
        <v>15210</v>
      </c>
      <c r="P78" s="519">
        <v>0.6428571428571429</v>
      </c>
      <c r="Q78" s="519">
        <v>0.7142857142857143</v>
      </c>
      <c r="R78" s="519">
        <v>0.9285714285714286</v>
      </c>
      <c r="S78" s="519">
        <v>6017.1428571428578</v>
      </c>
      <c r="T78" s="519">
        <v>6685.7142857142862</v>
      </c>
      <c r="U78" s="519">
        <v>8691.4285714285725</v>
      </c>
      <c r="V78">
        <v>0</v>
      </c>
      <c r="W78">
        <v>0</v>
      </c>
      <c r="X78">
        <v>0</v>
      </c>
      <c r="Y78">
        <v>0</v>
      </c>
      <c r="Z78">
        <v>0</v>
      </c>
      <c r="AB78">
        <v>13</v>
      </c>
      <c r="AC78">
        <v>0</v>
      </c>
      <c r="AD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R78" t="s">
        <v>120</v>
      </c>
    </row>
    <row r="79" spans="1:44" x14ac:dyDescent="0.35">
      <c r="A79" t="s">
        <v>121</v>
      </c>
      <c r="B79" t="s">
        <v>64</v>
      </c>
      <c r="C79">
        <v>2110</v>
      </c>
      <c r="D79">
        <f>VLOOKUP($C79,'Summer 2023 School'!$B$2:$P$200,6,FALSE)</f>
        <v>75</v>
      </c>
      <c r="E79">
        <f>VLOOKUP($C79,'Autumn 2023 School'!$B$2:$J$197,6,FALSE)</f>
        <v>46</v>
      </c>
      <c r="F79">
        <f>VLOOKUP($C79,'Spring 2023 School'!$B$3:$G$202,6,FALSE)</f>
        <v>64</v>
      </c>
      <c r="G79">
        <v>0</v>
      </c>
      <c r="H79">
        <v>0</v>
      </c>
      <c r="I79">
        <v>0</v>
      </c>
      <c r="J79">
        <f t="shared" si="3"/>
        <v>14625</v>
      </c>
      <c r="K79">
        <f t="shared" si="4"/>
        <v>8970</v>
      </c>
      <c r="L79">
        <f t="shared" si="5"/>
        <v>11520</v>
      </c>
      <c r="M79">
        <v>15210</v>
      </c>
      <c r="N79">
        <v>15210</v>
      </c>
      <c r="O79">
        <v>15210</v>
      </c>
      <c r="P79" s="519">
        <v>7.9365079365079361E-2</v>
      </c>
      <c r="Q79" s="519">
        <v>9.5238095238095233E-2</v>
      </c>
      <c r="R79" s="519">
        <v>0.58730158730158732</v>
      </c>
      <c r="S79" s="519">
        <v>3172.6190476190473</v>
      </c>
      <c r="T79" s="519">
        <v>3807.1428571428569</v>
      </c>
      <c r="U79" s="519">
        <v>23477.380952380954</v>
      </c>
      <c r="V79">
        <v>0</v>
      </c>
      <c r="W79">
        <v>0</v>
      </c>
      <c r="X79">
        <v>13</v>
      </c>
      <c r="Y79">
        <v>0</v>
      </c>
      <c r="Z79">
        <v>0</v>
      </c>
      <c r="AB79">
        <v>23</v>
      </c>
      <c r="AC79">
        <v>0</v>
      </c>
      <c r="AD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2535</v>
      </c>
      <c r="AO79">
        <v>0</v>
      </c>
      <c r="AR79" t="s">
        <v>121</v>
      </c>
    </row>
    <row r="80" spans="1:44" x14ac:dyDescent="0.35">
      <c r="A80" t="s">
        <v>123</v>
      </c>
      <c r="B80" t="s">
        <v>67</v>
      </c>
      <c r="C80">
        <v>2115</v>
      </c>
      <c r="D80">
        <f>VLOOKUP($C80,'Summer 2023 School'!$B$2:$P$200,6,FALSE)</f>
        <v>39</v>
      </c>
      <c r="E80">
        <f>VLOOKUP($C80,'Autumn 2023 School'!$B$2:$J$197,6,FALSE)</f>
        <v>19</v>
      </c>
      <c r="F80">
        <f>VLOOKUP($C80,'Spring 2023 School'!$B$3:$G$202,6,FALSE)</f>
        <v>38</v>
      </c>
      <c r="G80">
        <v>0</v>
      </c>
      <c r="H80">
        <v>0</v>
      </c>
      <c r="I80">
        <v>0</v>
      </c>
      <c r="J80">
        <f t="shared" si="3"/>
        <v>7605</v>
      </c>
      <c r="K80">
        <f t="shared" si="4"/>
        <v>3705</v>
      </c>
      <c r="L80">
        <f t="shared" si="5"/>
        <v>6840</v>
      </c>
      <c r="M80">
        <v>20280</v>
      </c>
      <c r="N80">
        <v>20280</v>
      </c>
      <c r="O80">
        <v>20280</v>
      </c>
      <c r="P80" s="519">
        <v>0.22222222222222221</v>
      </c>
      <c r="Q80" s="519">
        <v>0.52777777777777779</v>
      </c>
      <c r="R80" s="519">
        <v>0.55555555555555558</v>
      </c>
      <c r="S80" s="519">
        <v>4506.6666666666661</v>
      </c>
      <c r="T80" s="519">
        <v>10703.333333333334</v>
      </c>
      <c r="U80" s="519">
        <v>11266.666666666668</v>
      </c>
      <c r="V80">
        <v>0</v>
      </c>
      <c r="W80">
        <v>0</v>
      </c>
      <c r="X80">
        <v>0</v>
      </c>
      <c r="Y80">
        <v>0</v>
      </c>
      <c r="Z80">
        <v>0</v>
      </c>
      <c r="AB80">
        <v>20</v>
      </c>
      <c r="AC80">
        <v>0</v>
      </c>
      <c r="AD80">
        <v>0</v>
      </c>
      <c r="AF80">
        <v>9</v>
      </c>
      <c r="AG80">
        <v>5</v>
      </c>
      <c r="AH80">
        <v>7</v>
      </c>
      <c r="AI80">
        <v>0</v>
      </c>
      <c r="AJ80">
        <v>1755</v>
      </c>
      <c r="AK80">
        <v>975</v>
      </c>
      <c r="AL80">
        <v>1260</v>
      </c>
      <c r="AM80">
        <v>0</v>
      </c>
      <c r="AN80">
        <v>0</v>
      </c>
      <c r="AO80">
        <v>0</v>
      </c>
      <c r="AR80" t="s">
        <v>123</v>
      </c>
    </row>
    <row r="81" spans="1:44" x14ac:dyDescent="0.35">
      <c r="A81" t="s">
        <v>124</v>
      </c>
      <c r="B81" t="s">
        <v>64</v>
      </c>
      <c r="C81">
        <v>2117</v>
      </c>
      <c r="D81">
        <f>VLOOKUP($C81,'Summer 2023 School'!$B$2:$P$200,6,FALSE)</f>
        <v>53</v>
      </c>
      <c r="E81">
        <f>VLOOKUP($C81,'Autumn 2023 School'!$B$2:$J$197,6,FALSE)</f>
        <v>27</v>
      </c>
      <c r="F81">
        <f>VLOOKUP($C81,'Spring 2023 School'!$B$3:$G$202,6,FALSE)</f>
        <v>48</v>
      </c>
      <c r="G81">
        <v>0</v>
      </c>
      <c r="H81">
        <v>0</v>
      </c>
      <c r="I81">
        <v>0</v>
      </c>
      <c r="J81">
        <f t="shared" si="3"/>
        <v>10335</v>
      </c>
      <c r="K81">
        <f t="shared" si="4"/>
        <v>5265</v>
      </c>
      <c r="L81">
        <f t="shared" si="5"/>
        <v>8640</v>
      </c>
      <c r="M81">
        <v>10140</v>
      </c>
      <c r="N81">
        <v>10140</v>
      </c>
      <c r="O81">
        <v>10140</v>
      </c>
      <c r="P81" s="519">
        <v>4.6511627906976744E-2</v>
      </c>
      <c r="Q81" s="519">
        <v>0.2558139534883721</v>
      </c>
      <c r="R81" s="519">
        <v>1</v>
      </c>
      <c r="S81" s="519">
        <v>733.25581395348831</v>
      </c>
      <c r="T81" s="519">
        <v>4032.9069767441861</v>
      </c>
      <c r="U81" s="519">
        <v>15765</v>
      </c>
      <c r="V81">
        <v>0</v>
      </c>
      <c r="W81">
        <v>4</v>
      </c>
      <c r="X81">
        <v>5</v>
      </c>
      <c r="Y81">
        <v>8</v>
      </c>
      <c r="Z81">
        <v>0</v>
      </c>
      <c r="AB81">
        <v>5</v>
      </c>
      <c r="AC81">
        <v>0</v>
      </c>
      <c r="AD81">
        <v>8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780</v>
      </c>
      <c r="AN81">
        <v>975</v>
      </c>
      <c r="AO81">
        <v>1440</v>
      </c>
      <c r="AR81" t="s">
        <v>124</v>
      </c>
    </row>
    <row r="82" spans="1:44" x14ac:dyDescent="0.35">
      <c r="A82" t="s">
        <v>125</v>
      </c>
      <c r="B82" t="s">
        <v>67</v>
      </c>
      <c r="C82">
        <v>2119</v>
      </c>
      <c r="D82">
        <f>VLOOKUP($C82,'Summer 2023 School'!$B$2:$P$200,6,FALSE)</f>
        <v>39</v>
      </c>
      <c r="E82">
        <f>VLOOKUP($C82,'Autumn 2023 School'!$B$2:$J$197,6,FALSE)</f>
        <v>27</v>
      </c>
      <c r="F82">
        <f>VLOOKUP($C82,'Spring 2023 School'!$B$3:$G$202,6,FALSE)</f>
        <v>39</v>
      </c>
      <c r="G82">
        <v>0</v>
      </c>
      <c r="H82">
        <v>0</v>
      </c>
      <c r="I82">
        <v>0</v>
      </c>
      <c r="J82">
        <f t="shared" si="3"/>
        <v>7605</v>
      </c>
      <c r="K82">
        <f t="shared" si="4"/>
        <v>5265</v>
      </c>
      <c r="L82">
        <f t="shared" si="5"/>
        <v>7020</v>
      </c>
      <c r="M82">
        <v>10140</v>
      </c>
      <c r="N82">
        <v>10140</v>
      </c>
      <c r="O82">
        <v>10140</v>
      </c>
      <c r="P82" s="519">
        <v>2.7027027027027029E-2</v>
      </c>
      <c r="Q82" s="519">
        <v>5.4054054054054057E-2</v>
      </c>
      <c r="R82" s="519">
        <v>0.48648648648648651</v>
      </c>
      <c r="S82" s="519">
        <v>590.27027027027032</v>
      </c>
      <c r="T82" s="519">
        <v>1180.5405405405406</v>
      </c>
      <c r="U82" s="519">
        <v>10624.864864864865</v>
      </c>
      <c r="V82">
        <v>3</v>
      </c>
      <c r="W82">
        <v>0</v>
      </c>
      <c r="X82">
        <v>0</v>
      </c>
      <c r="Y82">
        <v>0</v>
      </c>
      <c r="Z82">
        <v>0</v>
      </c>
      <c r="AB82">
        <v>14</v>
      </c>
      <c r="AC82">
        <v>0</v>
      </c>
      <c r="AD82">
        <v>0</v>
      </c>
      <c r="AF82">
        <v>7</v>
      </c>
      <c r="AG82">
        <v>3</v>
      </c>
      <c r="AH82">
        <v>5</v>
      </c>
      <c r="AI82">
        <v>0</v>
      </c>
      <c r="AJ82">
        <v>1365</v>
      </c>
      <c r="AK82">
        <v>585</v>
      </c>
      <c r="AL82">
        <v>900</v>
      </c>
      <c r="AM82">
        <v>0</v>
      </c>
      <c r="AN82">
        <v>0</v>
      </c>
      <c r="AO82">
        <v>0</v>
      </c>
      <c r="AR82" t="s">
        <v>125</v>
      </c>
    </row>
    <row r="83" spans="1:44" x14ac:dyDescent="0.35">
      <c r="A83" t="s">
        <v>126</v>
      </c>
      <c r="B83" t="s">
        <v>64</v>
      </c>
      <c r="C83">
        <v>2121</v>
      </c>
      <c r="D83">
        <f>VLOOKUP($C83,'Summer 2023 School'!$B$2:$P$200,6,FALSE)</f>
        <v>34</v>
      </c>
      <c r="E83">
        <f>VLOOKUP($C83,'Autumn 2023 School'!$B$2:$J$197,6,FALSE)</f>
        <v>20</v>
      </c>
      <c r="F83">
        <f>VLOOKUP($C83,'Spring 2023 School'!$B$3:$G$202,6,FALSE)</f>
        <v>30</v>
      </c>
      <c r="G83">
        <v>0</v>
      </c>
      <c r="H83">
        <v>0</v>
      </c>
      <c r="I83">
        <v>0</v>
      </c>
      <c r="J83">
        <f t="shared" si="3"/>
        <v>6630</v>
      </c>
      <c r="K83">
        <f t="shared" si="4"/>
        <v>3900</v>
      </c>
      <c r="L83">
        <f t="shared" si="5"/>
        <v>5400</v>
      </c>
      <c r="M83">
        <v>15210</v>
      </c>
      <c r="N83">
        <v>15210</v>
      </c>
      <c r="O83">
        <v>15210</v>
      </c>
      <c r="P83" s="519">
        <v>0.83333333333333337</v>
      </c>
      <c r="Q83" s="519">
        <v>1</v>
      </c>
      <c r="R83" s="519">
        <v>1</v>
      </c>
      <c r="S83" s="519">
        <v>13575</v>
      </c>
      <c r="T83" s="519">
        <v>16290</v>
      </c>
      <c r="U83" s="519">
        <v>16290</v>
      </c>
      <c r="V83">
        <v>27</v>
      </c>
      <c r="W83">
        <v>0</v>
      </c>
      <c r="X83">
        <v>0</v>
      </c>
      <c r="Y83">
        <v>0</v>
      </c>
      <c r="Z83">
        <v>0</v>
      </c>
      <c r="AB83">
        <v>0</v>
      </c>
      <c r="AC83">
        <v>0</v>
      </c>
      <c r="AD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R83" t="s">
        <v>126</v>
      </c>
    </row>
    <row r="84" spans="1:44" x14ac:dyDescent="0.35">
      <c r="A84" t="s">
        <v>127</v>
      </c>
      <c r="B84" t="s">
        <v>64</v>
      </c>
      <c r="C84">
        <v>2122</v>
      </c>
      <c r="D84">
        <f>VLOOKUP($C84,'Summer 2023 School'!$B$2:$P$200,6,FALSE)</f>
        <v>87</v>
      </c>
      <c r="E84">
        <f>VLOOKUP($C84,'Autumn 2023 School'!$B$2:$J$197,6,FALSE)</f>
        <v>48</v>
      </c>
      <c r="F84">
        <f>VLOOKUP($C84,'Spring 2023 School'!$B$3:$G$202,6,FALSE)</f>
        <v>71</v>
      </c>
      <c r="G84">
        <v>0</v>
      </c>
      <c r="H84">
        <v>0</v>
      </c>
      <c r="I84">
        <v>0</v>
      </c>
      <c r="J84">
        <f t="shared" si="3"/>
        <v>16965</v>
      </c>
      <c r="K84">
        <f t="shared" si="4"/>
        <v>9360</v>
      </c>
      <c r="L84">
        <f t="shared" si="5"/>
        <v>12780</v>
      </c>
      <c r="M84">
        <v>20280</v>
      </c>
      <c r="N84">
        <v>20280</v>
      </c>
      <c r="O84">
        <v>20280</v>
      </c>
      <c r="P84" s="519">
        <v>3.0303030303030304E-2</v>
      </c>
      <c r="Q84" s="519">
        <v>0.27272727272727271</v>
      </c>
      <c r="R84" s="519">
        <v>0.81818181818181823</v>
      </c>
      <c r="S84" s="519">
        <v>885.90909090909088</v>
      </c>
      <c r="T84" s="519">
        <v>7973.181818181818</v>
      </c>
      <c r="U84" s="519">
        <v>23919.545454545456</v>
      </c>
      <c r="V84">
        <v>0</v>
      </c>
      <c r="W84">
        <v>0</v>
      </c>
      <c r="X84">
        <v>0</v>
      </c>
      <c r="Y84">
        <v>0</v>
      </c>
      <c r="Z84">
        <v>0</v>
      </c>
      <c r="AB84">
        <v>0</v>
      </c>
      <c r="AC84">
        <v>0</v>
      </c>
      <c r="AD84">
        <v>0</v>
      </c>
      <c r="AF84">
        <v>1</v>
      </c>
      <c r="AG84">
        <v>0</v>
      </c>
      <c r="AH84">
        <v>0</v>
      </c>
      <c r="AI84">
        <v>0</v>
      </c>
      <c r="AJ84">
        <v>195</v>
      </c>
      <c r="AK84">
        <v>0</v>
      </c>
      <c r="AL84">
        <v>0</v>
      </c>
      <c r="AM84">
        <v>0</v>
      </c>
      <c r="AN84">
        <v>0</v>
      </c>
      <c r="AO84">
        <v>0</v>
      </c>
      <c r="AR84" t="s">
        <v>127</v>
      </c>
    </row>
    <row r="85" spans="1:44" x14ac:dyDescent="0.35">
      <c r="A85" t="s">
        <v>129</v>
      </c>
      <c r="B85" t="s">
        <v>67</v>
      </c>
      <c r="C85">
        <v>2127</v>
      </c>
      <c r="D85">
        <f>VLOOKUP($C85,'Summer 2023 School'!$B$2:$P$200,6,FALSE)</f>
        <v>41</v>
      </c>
      <c r="E85">
        <f>VLOOKUP($C85,'Autumn 2023 School'!$B$2:$J$197,6,FALSE)</f>
        <v>39</v>
      </c>
      <c r="F85">
        <f>VLOOKUP($C85,'Spring 2023 School'!$B$3:$G$202,6,FALSE)</f>
        <v>36</v>
      </c>
      <c r="G85">
        <v>0</v>
      </c>
      <c r="H85">
        <v>0</v>
      </c>
      <c r="I85">
        <v>0</v>
      </c>
      <c r="J85">
        <f t="shared" si="3"/>
        <v>7995</v>
      </c>
      <c r="K85">
        <f t="shared" si="4"/>
        <v>7605</v>
      </c>
      <c r="L85">
        <f t="shared" si="5"/>
        <v>6480</v>
      </c>
      <c r="M85">
        <v>20280</v>
      </c>
      <c r="N85">
        <v>20280</v>
      </c>
      <c r="O85">
        <v>20280</v>
      </c>
      <c r="P85" s="519">
        <v>0.2857142857142857</v>
      </c>
      <c r="Q85" s="519">
        <v>0.6428571428571429</v>
      </c>
      <c r="R85" s="519">
        <v>0.95238095238095233</v>
      </c>
      <c r="S85" s="519">
        <v>6390</v>
      </c>
      <c r="T85" s="519">
        <v>14377.500000000002</v>
      </c>
      <c r="U85" s="519">
        <v>21300</v>
      </c>
      <c r="V85">
        <v>2</v>
      </c>
      <c r="W85">
        <v>0</v>
      </c>
      <c r="X85">
        <v>1</v>
      </c>
      <c r="Y85">
        <v>0</v>
      </c>
      <c r="Z85">
        <v>0</v>
      </c>
      <c r="AB85">
        <v>12</v>
      </c>
      <c r="AC85">
        <v>0</v>
      </c>
      <c r="AD85">
        <v>0</v>
      </c>
      <c r="AF85">
        <v>5</v>
      </c>
      <c r="AG85">
        <v>11</v>
      </c>
      <c r="AH85">
        <v>12</v>
      </c>
      <c r="AI85">
        <v>0</v>
      </c>
      <c r="AJ85">
        <v>975</v>
      </c>
      <c r="AK85">
        <v>2145</v>
      </c>
      <c r="AL85">
        <v>2160</v>
      </c>
      <c r="AM85">
        <v>0</v>
      </c>
      <c r="AN85">
        <v>195</v>
      </c>
      <c r="AO85">
        <v>0</v>
      </c>
      <c r="AR85" t="s">
        <v>129</v>
      </c>
    </row>
    <row r="86" spans="1:44" x14ac:dyDescent="0.35">
      <c r="A86" t="s">
        <v>130</v>
      </c>
      <c r="B86" t="s">
        <v>64</v>
      </c>
      <c r="C86">
        <v>2132</v>
      </c>
      <c r="D86">
        <f>VLOOKUP($C86,'Summer 2023 School'!$B$2:$P$200,6,FALSE)</f>
        <v>52</v>
      </c>
      <c r="E86">
        <f>VLOOKUP($C86,'Autumn 2023 School'!$B$2:$J$197,6,FALSE)</f>
        <v>38</v>
      </c>
      <c r="F86">
        <f>VLOOKUP($C86,'Spring 2023 School'!$B$3:$G$202,6,FALSE)</f>
        <v>49</v>
      </c>
      <c r="G86">
        <v>0</v>
      </c>
      <c r="H86">
        <v>0</v>
      </c>
      <c r="I86">
        <v>0</v>
      </c>
      <c r="J86">
        <f t="shared" si="3"/>
        <v>10140</v>
      </c>
      <c r="K86">
        <f t="shared" si="4"/>
        <v>7410</v>
      </c>
      <c r="L86">
        <f t="shared" si="5"/>
        <v>8820</v>
      </c>
      <c r="M86">
        <v>10140</v>
      </c>
      <c r="N86">
        <v>10140</v>
      </c>
      <c r="O86">
        <v>10140</v>
      </c>
      <c r="P86" s="519">
        <v>0</v>
      </c>
      <c r="Q86" s="519">
        <v>0.25</v>
      </c>
      <c r="R86" s="519">
        <v>1</v>
      </c>
      <c r="S86" s="519">
        <v>0</v>
      </c>
      <c r="T86" s="519">
        <v>6142.5</v>
      </c>
      <c r="U86" s="519">
        <v>24570</v>
      </c>
      <c r="V86">
        <v>0</v>
      </c>
      <c r="W86">
        <v>0</v>
      </c>
      <c r="X86">
        <v>0</v>
      </c>
      <c r="Y86">
        <v>0</v>
      </c>
      <c r="Z86">
        <v>0</v>
      </c>
      <c r="AB86">
        <v>3</v>
      </c>
      <c r="AC86">
        <v>0</v>
      </c>
      <c r="AD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R86" t="s">
        <v>130</v>
      </c>
    </row>
    <row r="87" spans="1:44" x14ac:dyDescent="0.35">
      <c r="A87" t="s">
        <v>131</v>
      </c>
      <c r="B87" t="s">
        <v>64</v>
      </c>
      <c r="C87">
        <v>2194</v>
      </c>
      <c r="D87">
        <f>VLOOKUP($C87,'Summer 2023 School'!$B$2:$P$200,6,FALSE)</f>
        <v>47</v>
      </c>
      <c r="E87">
        <f>VLOOKUP($C87,'Autumn 2023 School'!$B$2:$J$197,6,FALSE)</f>
        <v>38</v>
      </c>
      <c r="F87">
        <f>VLOOKUP($C87,'Spring 2023 School'!$B$3:$G$202,6,FALSE)</f>
        <v>35</v>
      </c>
      <c r="G87">
        <v>0</v>
      </c>
      <c r="H87">
        <v>0</v>
      </c>
      <c r="I87">
        <v>0</v>
      </c>
      <c r="J87">
        <f t="shared" si="3"/>
        <v>9165</v>
      </c>
      <c r="K87">
        <f t="shared" si="4"/>
        <v>7410</v>
      </c>
      <c r="L87">
        <f t="shared" si="5"/>
        <v>6300</v>
      </c>
      <c r="M87">
        <v>15210</v>
      </c>
      <c r="N87">
        <v>15210</v>
      </c>
      <c r="O87">
        <v>15210</v>
      </c>
      <c r="P87" s="519">
        <v>0</v>
      </c>
      <c r="Q87" s="519">
        <v>8.3333333333333329E-2</v>
      </c>
      <c r="R87" s="519">
        <v>0.47222222222222221</v>
      </c>
      <c r="S87" s="519">
        <v>0</v>
      </c>
      <c r="T87" s="519">
        <v>1901.25</v>
      </c>
      <c r="U87" s="519">
        <v>10773.75</v>
      </c>
      <c r="V87">
        <v>0</v>
      </c>
      <c r="W87">
        <v>0</v>
      </c>
      <c r="X87">
        <v>0</v>
      </c>
      <c r="Y87">
        <v>0</v>
      </c>
      <c r="Z87">
        <v>0</v>
      </c>
      <c r="AB87">
        <v>10</v>
      </c>
      <c r="AC87">
        <v>0</v>
      </c>
      <c r="AD87">
        <v>0</v>
      </c>
      <c r="AF87">
        <v>4</v>
      </c>
      <c r="AG87">
        <v>0</v>
      </c>
      <c r="AH87">
        <v>0</v>
      </c>
      <c r="AI87">
        <v>0</v>
      </c>
      <c r="AJ87">
        <v>780</v>
      </c>
      <c r="AK87">
        <v>0</v>
      </c>
      <c r="AL87">
        <v>0</v>
      </c>
      <c r="AM87">
        <v>0</v>
      </c>
      <c r="AN87">
        <v>0</v>
      </c>
      <c r="AO87">
        <v>0</v>
      </c>
      <c r="AR87" t="s">
        <v>131</v>
      </c>
    </row>
    <row r="88" spans="1:44" x14ac:dyDescent="0.35">
      <c r="A88" t="s">
        <v>132</v>
      </c>
      <c r="B88" t="s">
        <v>64</v>
      </c>
      <c r="C88">
        <v>2136</v>
      </c>
      <c r="D88">
        <f>VLOOKUP($C88,'Summer 2023 School'!$B$2:$P$200,6,FALSE)</f>
        <v>32</v>
      </c>
      <c r="E88">
        <f>VLOOKUP($C88,'Autumn 2023 School'!$B$2:$J$197,6,FALSE)</f>
        <v>34</v>
      </c>
      <c r="F88">
        <f>VLOOKUP($C88,'Spring 2023 School'!$B$3:$G$202,6,FALSE)</f>
        <v>31</v>
      </c>
      <c r="G88">
        <v>0</v>
      </c>
      <c r="H88">
        <v>0</v>
      </c>
      <c r="I88">
        <v>0</v>
      </c>
      <c r="J88">
        <f t="shared" si="3"/>
        <v>6240</v>
      </c>
      <c r="K88">
        <f t="shared" si="4"/>
        <v>6630</v>
      </c>
      <c r="L88">
        <f t="shared" si="5"/>
        <v>5580</v>
      </c>
      <c r="M88">
        <v>10140</v>
      </c>
      <c r="N88">
        <v>10140</v>
      </c>
      <c r="O88">
        <v>10140</v>
      </c>
      <c r="P88" s="519">
        <v>0.375</v>
      </c>
      <c r="Q88" s="519">
        <v>0.47499999999999998</v>
      </c>
      <c r="R88" s="519">
        <v>0.75</v>
      </c>
      <c r="S88" s="519">
        <v>7683.75</v>
      </c>
      <c r="T88" s="519">
        <v>9732.75</v>
      </c>
      <c r="U88" s="519">
        <v>15367.5</v>
      </c>
      <c r="V88">
        <v>18</v>
      </c>
      <c r="W88">
        <v>0</v>
      </c>
      <c r="X88">
        <v>0</v>
      </c>
      <c r="Y88">
        <v>0</v>
      </c>
      <c r="Z88">
        <v>0</v>
      </c>
      <c r="AB88">
        <v>0</v>
      </c>
      <c r="AC88">
        <v>0</v>
      </c>
      <c r="AD88">
        <v>0</v>
      </c>
      <c r="AF88">
        <v>15</v>
      </c>
      <c r="AG88">
        <v>7</v>
      </c>
      <c r="AH88">
        <v>8</v>
      </c>
      <c r="AI88">
        <v>0</v>
      </c>
      <c r="AJ88">
        <v>2925</v>
      </c>
      <c r="AK88">
        <v>1365</v>
      </c>
      <c r="AL88">
        <v>1440</v>
      </c>
      <c r="AM88">
        <v>0</v>
      </c>
      <c r="AN88">
        <v>0</v>
      </c>
      <c r="AO88">
        <v>0</v>
      </c>
      <c r="AR88" t="s">
        <v>132</v>
      </c>
    </row>
    <row r="89" spans="1:44" x14ac:dyDescent="0.35">
      <c r="A89" t="s">
        <v>133</v>
      </c>
      <c r="B89" t="s">
        <v>64</v>
      </c>
      <c r="C89">
        <v>2138</v>
      </c>
      <c r="D89">
        <f>VLOOKUP($C89,'Summer 2023 School'!$B$2:$P$200,6,FALSE)</f>
        <v>49</v>
      </c>
      <c r="E89">
        <f>VLOOKUP($C89,'Autumn 2023 School'!$B$2:$J$197,6,FALSE)</f>
        <v>30</v>
      </c>
      <c r="F89">
        <f>VLOOKUP($C89,'Spring 2023 School'!$B$3:$G$202,6,FALSE)</f>
        <v>44</v>
      </c>
      <c r="G89">
        <v>0</v>
      </c>
      <c r="H89">
        <v>0</v>
      </c>
      <c r="I89">
        <v>0</v>
      </c>
      <c r="J89">
        <f t="shared" si="3"/>
        <v>9555</v>
      </c>
      <c r="K89">
        <f t="shared" si="4"/>
        <v>5850</v>
      </c>
      <c r="L89">
        <f t="shared" si="5"/>
        <v>7920</v>
      </c>
      <c r="M89">
        <v>11700</v>
      </c>
      <c r="N89">
        <v>11700</v>
      </c>
      <c r="O89">
        <v>11700</v>
      </c>
      <c r="P89" s="519">
        <v>0</v>
      </c>
      <c r="Q89" s="519">
        <v>8.3333333333333329E-2</v>
      </c>
      <c r="R89" s="519">
        <v>0.29166666666666669</v>
      </c>
      <c r="S89" s="519">
        <v>0</v>
      </c>
      <c r="T89" s="519">
        <v>1326.25</v>
      </c>
      <c r="U89" s="519">
        <v>4641.875</v>
      </c>
      <c r="V89">
        <v>8</v>
      </c>
      <c r="W89">
        <v>0</v>
      </c>
      <c r="X89">
        <v>0</v>
      </c>
      <c r="Y89">
        <v>0</v>
      </c>
      <c r="Z89">
        <v>0</v>
      </c>
      <c r="AB89">
        <v>0</v>
      </c>
      <c r="AC89">
        <v>0</v>
      </c>
      <c r="AD89">
        <v>0</v>
      </c>
      <c r="AF89">
        <v>0</v>
      </c>
      <c r="AG89">
        <v>4</v>
      </c>
      <c r="AH89">
        <v>7</v>
      </c>
      <c r="AI89">
        <v>0</v>
      </c>
      <c r="AJ89">
        <v>0</v>
      </c>
      <c r="AK89">
        <v>780</v>
      </c>
      <c r="AL89">
        <v>1260</v>
      </c>
      <c r="AM89">
        <v>0</v>
      </c>
      <c r="AN89">
        <v>0</v>
      </c>
      <c r="AO89">
        <v>0</v>
      </c>
      <c r="AR89" t="s">
        <v>133</v>
      </c>
    </row>
    <row r="90" spans="1:44" x14ac:dyDescent="0.35">
      <c r="A90" t="s">
        <v>134</v>
      </c>
      <c r="B90" t="s">
        <v>64</v>
      </c>
      <c r="C90">
        <v>2141</v>
      </c>
      <c r="D90">
        <f>VLOOKUP($C90,'Summer 2023 School'!$B$2:$P$200,6,FALSE)</f>
        <v>18</v>
      </c>
      <c r="E90">
        <f>VLOOKUP($C90,'Autumn 2023 School'!$B$2:$J$197,6,FALSE)</f>
        <v>17</v>
      </c>
      <c r="F90">
        <f>VLOOKUP($C90,'Spring 2023 School'!$B$3:$G$202,6,FALSE)</f>
        <v>17</v>
      </c>
      <c r="G90">
        <v>0</v>
      </c>
      <c r="H90">
        <v>0</v>
      </c>
      <c r="I90">
        <v>0</v>
      </c>
      <c r="J90">
        <f t="shared" si="3"/>
        <v>3510</v>
      </c>
      <c r="K90">
        <f t="shared" si="4"/>
        <v>3315</v>
      </c>
      <c r="L90">
        <f t="shared" si="5"/>
        <v>3060</v>
      </c>
      <c r="M90">
        <v>10140</v>
      </c>
      <c r="N90">
        <v>10140</v>
      </c>
      <c r="O90">
        <v>10140</v>
      </c>
      <c r="P90" s="519">
        <v>0.8571428571428571</v>
      </c>
      <c r="Q90" s="519">
        <v>0.8571428571428571</v>
      </c>
      <c r="R90" s="519">
        <v>0.8571428571428571</v>
      </c>
      <c r="S90" s="519">
        <v>9282.8571428571431</v>
      </c>
      <c r="T90" s="519">
        <v>9282.8571428571431</v>
      </c>
      <c r="U90" s="519">
        <v>9282.8571428571431</v>
      </c>
      <c r="V90">
        <v>10</v>
      </c>
      <c r="W90">
        <v>0</v>
      </c>
      <c r="X90">
        <v>0</v>
      </c>
      <c r="Y90">
        <v>0</v>
      </c>
      <c r="Z90">
        <v>0</v>
      </c>
      <c r="AB90">
        <v>11</v>
      </c>
      <c r="AC90">
        <v>0</v>
      </c>
      <c r="AD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R90" t="s">
        <v>134</v>
      </c>
    </row>
    <row r="91" spans="1:44" x14ac:dyDescent="0.35">
      <c r="A91" t="s">
        <v>135</v>
      </c>
      <c r="B91" t="s">
        <v>67</v>
      </c>
      <c r="C91">
        <v>2142</v>
      </c>
      <c r="D91">
        <f>VLOOKUP($C91,'Summer 2023 School'!$B$2:$P$200,6,FALSE)</f>
        <v>26</v>
      </c>
      <c r="E91">
        <f>VLOOKUP($C91,'Autumn 2023 School'!$B$2:$J$197,6,FALSE)</f>
        <v>25</v>
      </c>
      <c r="F91">
        <f>VLOOKUP($C91,'Spring 2023 School'!$B$3:$G$202,6,FALSE)</f>
        <v>26</v>
      </c>
      <c r="G91">
        <v>0</v>
      </c>
      <c r="H91">
        <v>0</v>
      </c>
      <c r="I91">
        <v>0</v>
      </c>
      <c r="J91">
        <f t="shared" si="3"/>
        <v>5070</v>
      </c>
      <c r="K91">
        <f t="shared" si="4"/>
        <v>4875</v>
      </c>
      <c r="L91">
        <f t="shared" si="5"/>
        <v>4680</v>
      </c>
      <c r="M91">
        <v>15210</v>
      </c>
      <c r="N91">
        <v>15210</v>
      </c>
      <c r="O91">
        <v>15210</v>
      </c>
      <c r="P91" s="519">
        <v>0.84</v>
      </c>
      <c r="Q91" s="519">
        <v>0.88</v>
      </c>
      <c r="R91" s="519">
        <v>0.88</v>
      </c>
      <c r="S91" s="519">
        <v>12121.199999999999</v>
      </c>
      <c r="T91" s="519">
        <v>12698.4</v>
      </c>
      <c r="U91" s="519">
        <v>12698.4</v>
      </c>
      <c r="V91">
        <v>14</v>
      </c>
      <c r="W91">
        <v>0</v>
      </c>
      <c r="X91">
        <v>0</v>
      </c>
      <c r="Y91">
        <v>0</v>
      </c>
      <c r="Z91">
        <v>0</v>
      </c>
      <c r="AB91">
        <v>13</v>
      </c>
      <c r="AC91">
        <v>0</v>
      </c>
      <c r="AD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R91" t="s">
        <v>135</v>
      </c>
    </row>
    <row r="92" spans="1:44" x14ac:dyDescent="0.35">
      <c r="A92" t="s">
        <v>136</v>
      </c>
      <c r="B92" t="s">
        <v>64</v>
      </c>
      <c r="C92">
        <v>2144</v>
      </c>
      <c r="D92">
        <f>VLOOKUP($C92,'Summer 2023 School'!$B$2:$P$200,6,FALSE)</f>
        <v>39</v>
      </c>
      <c r="E92">
        <f>VLOOKUP($C92,'Autumn 2023 School'!$B$2:$J$197,6,FALSE)</f>
        <v>39</v>
      </c>
      <c r="F92">
        <f>VLOOKUP($C92,'Spring 2023 School'!$B$3:$G$202,6,FALSE)</f>
        <v>39</v>
      </c>
      <c r="G92">
        <v>0</v>
      </c>
      <c r="H92">
        <v>0</v>
      </c>
      <c r="I92">
        <v>0</v>
      </c>
      <c r="J92">
        <f t="shared" si="3"/>
        <v>7605</v>
      </c>
      <c r="K92">
        <f t="shared" si="4"/>
        <v>7605</v>
      </c>
      <c r="L92">
        <f t="shared" si="5"/>
        <v>7020</v>
      </c>
      <c r="M92">
        <v>15210</v>
      </c>
      <c r="N92">
        <v>15210</v>
      </c>
      <c r="O92">
        <v>15210</v>
      </c>
      <c r="P92" s="519">
        <v>5.2631578947368418E-2</v>
      </c>
      <c r="Q92" s="519">
        <v>0.31578947368421051</v>
      </c>
      <c r="R92" s="519">
        <v>0.97368421052631582</v>
      </c>
      <c r="S92" s="519">
        <v>1121.8421052631579</v>
      </c>
      <c r="T92" s="519">
        <v>6731.0526315789466</v>
      </c>
      <c r="U92" s="519">
        <v>20754.07894736842</v>
      </c>
      <c r="V92">
        <v>6</v>
      </c>
      <c r="W92">
        <v>0</v>
      </c>
      <c r="X92">
        <v>0</v>
      </c>
      <c r="Y92">
        <v>0</v>
      </c>
      <c r="Z92">
        <v>0</v>
      </c>
      <c r="AB92">
        <v>5</v>
      </c>
      <c r="AC92">
        <v>0</v>
      </c>
      <c r="AD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R92" t="s">
        <v>136</v>
      </c>
    </row>
    <row r="93" spans="1:44" x14ac:dyDescent="0.35">
      <c r="A93" t="s">
        <v>137</v>
      </c>
      <c r="B93" t="s">
        <v>64</v>
      </c>
      <c r="C93">
        <v>2146</v>
      </c>
      <c r="D93">
        <f>VLOOKUP($C93,'Summer 2023 School'!$B$2:$P$200,6,FALSE)</f>
        <v>26</v>
      </c>
      <c r="E93">
        <f>VLOOKUP($C93,'Autumn 2023 School'!$B$2:$J$197,6,FALSE)</f>
        <v>27</v>
      </c>
      <c r="F93">
        <f>VLOOKUP($C93,'Spring 2023 School'!$B$3:$G$202,6,FALSE)</f>
        <v>22</v>
      </c>
      <c r="G93">
        <v>0</v>
      </c>
      <c r="H93">
        <v>0</v>
      </c>
      <c r="I93">
        <v>0</v>
      </c>
      <c r="J93">
        <f t="shared" si="3"/>
        <v>5070</v>
      </c>
      <c r="K93">
        <f t="shared" si="4"/>
        <v>5265</v>
      </c>
      <c r="L93">
        <f t="shared" si="5"/>
        <v>3960</v>
      </c>
      <c r="M93">
        <v>25350</v>
      </c>
      <c r="N93">
        <v>25350</v>
      </c>
      <c r="O93">
        <v>25350</v>
      </c>
      <c r="P93" s="519">
        <v>0</v>
      </c>
      <c r="Q93" s="519">
        <v>0.1702127659574468</v>
      </c>
      <c r="R93" s="519">
        <v>1</v>
      </c>
      <c r="S93" s="519">
        <v>0</v>
      </c>
      <c r="T93" s="519">
        <v>3712.3404255319147</v>
      </c>
      <c r="U93" s="519">
        <v>21810</v>
      </c>
      <c r="V93">
        <v>14</v>
      </c>
      <c r="W93">
        <v>0</v>
      </c>
      <c r="X93">
        <v>0</v>
      </c>
      <c r="Y93">
        <v>0</v>
      </c>
      <c r="Z93">
        <v>0</v>
      </c>
      <c r="AB93">
        <v>15</v>
      </c>
      <c r="AC93">
        <v>0</v>
      </c>
      <c r="AD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R93" t="s">
        <v>137</v>
      </c>
    </row>
    <row r="94" spans="1:44" x14ac:dyDescent="0.35">
      <c r="A94" t="s">
        <v>138</v>
      </c>
      <c r="B94" t="s">
        <v>67</v>
      </c>
      <c r="C94">
        <v>2149</v>
      </c>
      <c r="D94">
        <f>VLOOKUP($C94,'Summer 2023 School'!$B$2:$P$200,6,FALSE)</f>
        <v>21</v>
      </c>
      <c r="E94">
        <f>VLOOKUP($C94,'Autumn 2023 School'!$B$2:$J$197,6,FALSE)</f>
        <v>24</v>
      </c>
      <c r="F94">
        <f>VLOOKUP($C94,'Spring 2023 School'!$B$3:$G$202,6,FALSE)</f>
        <v>22</v>
      </c>
      <c r="G94">
        <v>0</v>
      </c>
      <c r="H94">
        <v>0</v>
      </c>
      <c r="I94">
        <v>0</v>
      </c>
      <c r="J94">
        <f t="shared" si="3"/>
        <v>4095</v>
      </c>
      <c r="K94">
        <f t="shared" si="4"/>
        <v>4680</v>
      </c>
      <c r="L94">
        <f t="shared" si="5"/>
        <v>3960</v>
      </c>
      <c r="M94">
        <v>10140</v>
      </c>
      <c r="N94">
        <v>10140</v>
      </c>
      <c r="O94">
        <v>10140</v>
      </c>
      <c r="P94" s="519">
        <v>0.04</v>
      </c>
      <c r="Q94" s="519">
        <v>0.16</v>
      </c>
      <c r="R94" s="519">
        <v>0.36</v>
      </c>
      <c r="S94" s="519">
        <v>471.6</v>
      </c>
      <c r="T94" s="519">
        <v>1886.4</v>
      </c>
      <c r="U94" s="519">
        <v>4244.3999999999996</v>
      </c>
      <c r="V94">
        <v>4</v>
      </c>
      <c r="W94">
        <v>0</v>
      </c>
      <c r="X94">
        <v>0</v>
      </c>
      <c r="Y94">
        <v>0</v>
      </c>
      <c r="Z94">
        <v>0</v>
      </c>
      <c r="AB94">
        <v>10</v>
      </c>
      <c r="AC94">
        <v>0</v>
      </c>
      <c r="AD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R94" t="s">
        <v>138</v>
      </c>
    </row>
    <row r="95" spans="1:44" x14ac:dyDescent="0.35">
      <c r="A95" t="s">
        <v>139</v>
      </c>
      <c r="B95" t="s">
        <v>67</v>
      </c>
      <c r="C95">
        <v>2150</v>
      </c>
      <c r="D95">
        <f>VLOOKUP($C95,'Summer 2023 School'!$B$2:$P$200,6,FALSE)</f>
        <v>18</v>
      </c>
      <c r="E95">
        <f>VLOOKUP($C95,'Autumn 2023 School'!$B$2:$J$197,6,FALSE)</f>
        <v>24</v>
      </c>
      <c r="F95">
        <f>VLOOKUP($C95,'Spring 2023 School'!$B$3:$G$202,6,FALSE)</f>
        <v>18</v>
      </c>
      <c r="G95">
        <v>0</v>
      </c>
      <c r="H95">
        <v>0</v>
      </c>
      <c r="I95">
        <v>0</v>
      </c>
      <c r="J95">
        <f t="shared" si="3"/>
        <v>3510</v>
      </c>
      <c r="K95">
        <f t="shared" si="4"/>
        <v>4680</v>
      </c>
      <c r="L95">
        <f t="shared" si="5"/>
        <v>3240</v>
      </c>
      <c r="M95">
        <v>23400</v>
      </c>
      <c r="N95">
        <v>23400</v>
      </c>
      <c r="O95">
        <v>23400</v>
      </c>
      <c r="P95" s="519">
        <v>0.21875</v>
      </c>
      <c r="Q95" s="519">
        <v>0.5625</v>
      </c>
      <c r="R95" s="519">
        <v>0.78125</v>
      </c>
      <c r="S95" s="519">
        <v>2825.15625</v>
      </c>
      <c r="T95" s="519">
        <v>7264.6875</v>
      </c>
      <c r="U95" s="519">
        <v>10089.84375</v>
      </c>
      <c r="V95">
        <v>13</v>
      </c>
      <c r="W95">
        <v>0</v>
      </c>
      <c r="X95">
        <v>0</v>
      </c>
      <c r="Y95">
        <v>0</v>
      </c>
      <c r="Z95">
        <v>0</v>
      </c>
      <c r="AB95">
        <v>6</v>
      </c>
      <c r="AC95">
        <v>0</v>
      </c>
      <c r="AD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R95" t="s">
        <v>139</v>
      </c>
    </row>
    <row r="96" spans="1:44" x14ac:dyDescent="0.35">
      <c r="A96" t="s">
        <v>140</v>
      </c>
      <c r="B96" t="s">
        <v>64</v>
      </c>
      <c r="C96">
        <v>2156</v>
      </c>
      <c r="D96">
        <f>VLOOKUP($C96,'Summer 2023 School'!$B$2:$P$200,6,FALSE)</f>
        <v>21</v>
      </c>
      <c r="E96">
        <f>VLOOKUP($C96,'Autumn 2023 School'!$B$2:$J$197,6,FALSE)</f>
        <v>22</v>
      </c>
      <c r="F96">
        <f>VLOOKUP($C96,'Spring 2023 School'!$B$3:$G$202,6,FALSE)</f>
        <v>20</v>
      </c>
      <c r="G96">
        <v>0</v>
      </c>
      <c r="H96">
        <v>0</v>
      </c>
      <c r="I96">
        <v>0</v>
      </c>
      <c r="J96">
        <f t="shared" si="3"/>
        <v>4095</v>
      </c>
      <c r="K96">
        <f t="shared" si="4"/>
        <v>4290</v>
      </c>
      <c r="L96">
        <f t="shared" si="5"/>
        <v>3600</v>
      </c>
      <c r="M96">
        <v>15210</v>
      </c>
      <c r="N96">
        <v>15210</v>
      </c>
      <c r="O96">
        <v>15210</v>
      </c>
      <c r="P96" s="519">
        <v>0.54166666666666663</v>
      </c>
      <c r="Q96" s="519">
        <v>0.70833333333333337</v>
      </c>
      <c r="R96" s="519">
        <v>0.79166666666666663</v>
      </c>
      <c r="S96" s="519">
        <v>7214.9999999999991</v>
      </c>
      <c r="T96" s="519">
        <v>9435</v>
      </c>
      <c r="U96" s="519">
        <v>10545</v>
      </c>
      <c r="V96">
        <v>13</v>
      </c>
      <c r="W96">
        <v>0</v>
      </c>
      <c r="X96">
        <v>0</v>
      </c>
      <c r="Y96">
        <v>0</v>
      </c>
      <c r="Z96">
        <v>0</v>
      </c>
      <c r="AB96">
        <v>20</v>
      </c>
      <c r="AC96">
        <v>0</v>
      </c>
      <c r="AD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R96" t="s">
        <v>140</v>
      </c>
    </row>
    <row r="97" spans="1:44" x14ac:dyDescent="0.35">
      <c r="A97" t="s">
        <v>141</v>
      </c>
      <c r="B97" t="s">
        <v>67</v>
      </c>
      <c r="C97">
        <v>2157</v>
      </c>
      <c r="D97">
        <f>VLOOKUP($C97,'Summer 2023 School'!$B$2:$P$200,6,FALSE)</f>
        <v>28</v>
      </c>
      <c r="E97">
        <f>VLOOKUP($C97,'Autumn 2023 School'!$B$2:$J$197,6,FALSE)</f>
        <v>26</v>
      </c>
      <c r="F97">
        <f>VLOOKUP($C97,'Spring 2023 School'!$B$3:$G$202,6,FALSE)</f>
        <v>26</v>
      </c>
      <c r="G97">
        <v>0</v>
      </c>
      <c r="H97">
        <v>0</v>
      </c>
      <c r="I97">
        <v>0</v>
      </c>
      <c r="J97">
        <f t="shared" si="3"/>
        <v>5460</v>
      </c>
      <c r="K97">
        <f t="shared" si="4"/>
        <v>5070</v>
      </c>
      <c r="L97">
        <f t="shared" si="5"/>
        <v>4680</v>
      </c>
      <c r="M97">
        <v>15210</v>
      </c>
      <c r="N97">
        <v>15210</v>
      </c>
      <c r="O97">
        <v>15210</v>
      </c>
      <c r="P97" s="519">
        <v>0.10714285714285714</v>
      </c>
      <c r="Q97" s="519">
        <v>0.14285714285714285</v>
      </c>
      <c r="R97" s="519">
        <v>0.17857142857142858</v>
      </c>
      <c r="S97" s="519">
        <v>1930.1785714285713</v>
      </c>
      <c r="T97" s="519">
        <v>2573.5714285714284</v>
      </c>
      <c r="U97" s="519">
        <v>3216.9642857142858</v>
      </c>
      <c r="V97">
        <v>1</v>
      </c>
      <c r="W97">
        <v>0</v>
      </c>
      <c r="X97">
        <v>0</v>
      </c>
      <c r="Y97">
        <v>0</v>
      </c>
      <c r="Z97">
        <v>0</v>
      </c>
      <c r="AB97">
        <v>2</v>
      </c>
      <c r="AC97">
        <v>0</v>
      </c>
      <c r="AD97">
        <v>0</v>
      </c>
      <c r="AF97">
        <v>8</v>
      </c>
      <c r="AG97">
        <v>8</v>
      </c>
      <c r="AH97">
        <v>9</v>
      </c>
      <c r="AI97">
        <v>0</v>
      </c>
      <c r="AJ97">
        <v>1560</v>
      </c>
      <c r="AK97">
        <v>1560</v>
      </c>
      <c r="AL97">
        <v>1620</v>
      </c>
      <c r="AM97">
        <v>0</v>
      </c>
      <c r="AN97">
        <v>0</v>
      </c>
      <c r="AO97">
        <v>0</v>
      </c>
      <c r="AR97" t="s">
        <v>141</v>
      </c>
    </row>
    <row r="98" spans="1:44" x14ac:dyDescent="0.35">
      <c r="A98" t="s">
        <v>143</v>
      </c>
      <c r="B98" t="s">
        <v>67</v>
      </c>
      <c r="C98">
        <v>2161</v>
      </c>
      <c r="D98">
        <f>VLOOKUP($C98,'Summer 2023 School'!$B$2:$P$200,6,FALSE)</f>
        <v>38</v>
      </c>
      <c r="E98">
        <f>VLOOKUP($C98,'Autumn 2023 School'!$B$2:$J$197,6,FALSE)</f>
        <v>28</v>
      </c>
      <c r="F98">
        <f>VLOOKUP($C98,'Spring 2023 School'!$B$3:$G$202,6,FALSE)</f>
        <v>40</v>
      </c>
      <c r="G98">
        <v>0</v>
      </c>
      <c r="H98">
        <v>0</v>
      </c>
      <c r="I98">
        <v>0</v>
      </c>
      <c r="J98">
        <f t="shared" si="3"/>
        <v>7410</v>
      </c>
      <c r="K98">
        <f t="shared" si="4"/>
        <v>5460</v>
      </c>
      <c r="L98">
        <f t="shared" si="5"/>
        <v>7200</v>
      </c>
      <c r="M98">
        <v>10140</v>
      </c>
      <c r="N98">
        <v>10140</v>
      </c>
      <c r="O98">
        <v>10140</v>
      </c>
      <c r="P98" s="519">
        <v>0.25</v>
      </c>
      <c r="Q98" s="519">
        <v>0.36363636363636365</v>
      </c>
      <c r="R98" s="519">
        <v>0.68181818181818177</v>
      </c>
      <c r="S98" s="519">
        <v>5610</v>
      </c>
      <c r="T98" s="519">
        <v>8160</v>
      </c>
      <c r="U98" s="519">
        <v>15299.999999999998</v>
      </c>
      <c r="V98">
        <v>0</v>
      </c>
      <c r="W98">
        <v>0</v>
      </c>
      <c r="X98">
        <v>0</v>
      </c>
      <c r="Y98">
        <v>0</v>
      </c>
      <c r="Z98">
        <v>0</v>
      </c>
      <c r="AB98">
        <v>22</v>
      </c>
      <c r="AC98">
        <v>0</v>
      </c>
      <c r="AD98">
        <v>0</v>
      </c>
      <c r="AF98">
        <v>8</v>
      </c>
      <c r="AG98">
        <v>11</v>
      </c>
      <c r="AH98">
        <v>11</v>
      </c>
      <c r="AI98">
        <v>0</v>
      </c>
      <c r="AJ98">
        <v>1560</v>
      </c>
      <c r="AK98">
        <v>2145</v>
      </c>
      <c r="AL98">
        <v>1980</v>
      </c>
      <c r="AM98">
        <v>0</v>
      </c>
      <c r="AN98">
        <v>0</v>
      </c>
      <c r="AO98">
        <v>0</v>
      </c>
      <c r="AR98" t="s">
        <v>143</v>
      </c>
    </row>
    <row r="99" spans="1:44" x14ac:dyDescent="0.35">
      <c r="A99" t="s">
        <v>144</v>
      </c>
      <c r="B99" t="s">
        <v>67</v>
      </c>
      <c r="C99">
        <v>2169</v>
      </c>
      <c r="D99">
        <f>VLOOKUP($C99,'Summer 2023 School'!$B$2:$P$200,6,FALSE)</f>
        <v>45</v>
      </c>
      <c r="E99">
        <f>VLOOKUP($C99,'Autumn 2023 School'!$B$2:$J$197,6,FALSE)</f>
        <v>17</v>
      </c>
      <c r="F99">
        <f>VLOOKUP($C99,'Spring 2023 School'!$B$3:$G$202,6,FALSE)</f>
        <v>38</v>
      </c>
      <c r="G99">
        <v>0</v>
      </c>
      <c r="H99">
        <v>0</v>
      </c>
      <c r="I99">
        <v>0</v>
      </c>
      <c r="J99">
        <f t="shared" si="3"/>
        <v>8775</v>
      </c>
      <c r="K99">
        <f t="shared" si="4"/>
        <v>3315</v>
      </c>
      <c r="L99">
        <f t="shared" si="5"/>
        <v>6840</v>
      </c>
      <c r="M99">
        <v>23400</v>
      </c>
      <c r="N99">
        <v>23400</v>
      </c>
      <c r="O99">
        <v>23400</v>
      </c>
      <c r="P99" s="519">
        <v>0.34615384615384615</v>
      </c>
      <c r="Q99" s="519">
        <v>0.57692307692307687</v>
      </c>
      <c r="R99" s="519">
        <v>0.76923076923076927</v>
      </c>
      <c r="S99" s="519">
        <v>6381.3461538461534</v>
      </c>
      <c r="T99" s="519">
        <v>10635.576923076922</v>
      </c>
      <c r="U99" s="519">
        <v>14180.769230769232</v>
      </c>
      <c r="V99">
        <v>14</v>
      </c>
      <c r="W99">
        <v>0</v>
      </c>
      <c r="X99">
        <v>0</v>
      </c>
      <c r="Y99">
        <v>0</v>
      </c>
      <c r="Z99">
        <v>0</v>
      </c>
      <c r="AB99">
        <v>9</v>
      </c>
      <c r="AC99">
        <v>0</v>
      </c>
      <c r="AD99">
        <v>0</v>
      </c>
      <c r="AF99">
        <v>6</v>
      </c>
      <c r="AG99">
        <v>5</v>
      </c>
      <c r="AH99">
        <v>5</v>
      </c>
      <c r="AI99">
        <v>0</v>
      </c>
      <c r="AJ99">
        <v>1170</v>
      </c>
      <c r="AK99">
        <v>975</v>
      </c>
      <c r="AL99">
        <v>900</v>
      </c>
      <c r="AM99">
        <v>0</v>
      </c>
      <c r="AN99">
        <v>0</v>
      </c>
      <c r="AO99">
        <v>0</v>
      </c>
      <c r="AR99" t="s">
        <v>144</v>
      </c>
    </row>
    <row r="100" spans="1:44" x14ac:dyDescent="0.35">
      <c r="A100" t="s">
        <v>145</v>
      </c>
      <c r="B100" t="s">
        <v>67</v>
      </c>
      <c r="C100">
        <v>2176</v>
      </c>
      <c r="D100">
        <f>VLOOKUP($C100,'Summer 2023 School'!$B$2:$P$200,6,FALSE)</f>
        <v>83</v>
      </c>
      <c r="E100">
        <f>VLOOKUP($C100,'Autumn 2023 School'!$B$2:$J$197,6,FALSE)</f>
        <v>62</v>
      </c>
      <c r="F100">
        <f>VLOOKUP($C100,'Spring 2023 School'!$B$3:$G$202,6,FALSE)</f>
        <v>76</v>
      </c>
      <c r="G100">
        <v>0</v>
      </c>
      <c r="H100">
        <v>0</v>
      </c>
      <c r="I100">
        <v>0</v>
      </c>
      <c r="J100">
        <f t="shared" si="3"/>
        <v>16185</v>
      </c>
      <c r="K100">
        <f t="shared" si="4"/>
        <v>12090</v>
      </c>
      <c r="L100">
        <f t="shared" si="5"/>
        <v>13680</v>
      </c>
      <c r="M100">
        <v>20280</v>
      </c>
      <c r="N100">
        <v>20280</v>
      </c>
      <c r="O100">
        <v>20280</v>
      </c>
      <c r="P100" s="519">
        <v>2.5000000000000001E-2</v>
      </c>
      <c r="Q100" s="519">
        <v>8.7499999999999994E-2</v>
      </c>
      <c r="R100" s="519">
        <v>0.91249999999999998</v>
      </c>
      <c r="S100" s="519">
        <v>1087.125</v>
      </c>
      <c r="T100" s="519">
        <v>3804.9374999999995</v>
      </c>
      <c r="U100" s="519">
        <v>39680.0625</v>
      </c>
      <c r="V100">
        <v>0</v>
      </c>
      <c r="W100">
        <v>0</v>
      </c>
      <c r="X100">
        <v>3</v>
      </c>
      <c r="Y100">
        <v>0</v>
      </c>
      <c r="Z100">
        <v>0</v>
      </c>
      <c r="AB100">
        <v>36</v>
      </c>
      <c r="AC100">
        <v>0</v>
      </c>
      <c r="AD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585</v>
      </c>
      <c r="AO100">
        <v>0</v>
      </c>
      <c r="AR100" t="s">
        <v>145</v>
      </c>
    </row>
    <row r="101" spans="1:44" x14ac:dyDescent="0.35">
      <c r="A101" t="s">
        <v>146</v>
      </c>
      <c r="B101" t="s">
        <v>67</v>
      </c>
      <c r="C101">
        <v>2178</v>
      </c>
      <c r="D101">
        <f>VLOOKUP($C101,'Summer 2023 School'!$B$2:$P$200,6,FALSE)</f>
        <v>21</v>
      </c>
      <c r="E101">
        <f>VLOOKUP($C101,'Autumn 2023 School'!$B$2:$J$197,6,FALSE)</f>
        <v>23</v>
      </c>
      <c r="F101">
        <f>VLOOKUP($C101,'Spring 2023 School'!$B$3:$G$202,6,FALSE)</f>
        <v>16</v>
      </c>
      <c r="G101">
        <v>0</v>
      </c>
      <c r="H101">
        <v>0</v>
      </c>
      <c r="I101">
        <v>0</v>
      </c>
      <c r="J101">
        <f t="shared" si="3"/>
        <v>4095</v>
      </c>
      <c r="K101">
        <f t="shared" si="4"/>
        <v>4485</v>
      </c>
      <c r="L101">
        <f t="shared" si="5"/>
        <v>2880</v>
      </c>
      <c r="M101">
        <v>10140</v>
      </c>
      <c r="N101">
        <v>10140</v>
      </c>
      <c r="O101">
        <v>10140</v>
      </c>
      <c r="P101" s="519">
        <v>0.31034482758620691</v>
      </c>
      <c r="Q101" s="519">
        <v>0.34482758620689657</v>
      </c>
      <c r="R101" s="519">
        <v>0.65517241379310343</v>
      </c>
      <c r="S101" s="519">
        <v>3933.6206896551726</v>
      </c>
      <c r="T101" s="519">
        <v>4370.6896551724139</v>
      </c>
      <c r="U101" s="519">
        <v>8304.3103448275851</v>
      </c>
      <c r="V101">
        <v>0</v>
      </c>
      <c r="W101">
        <v>0</v>
      </c>
      <c r="X101">
        <v>0</v>
      </c>
      <c r="Y101">
        <v>0</v>
      </c>
      <c r="Z101">
        <v>0</v>
      </c>
      <c r="AB101">
        <v>6</v>
      </c>
      <c r="AC101">
        <v>0</v>
      </c>
      <c r="AD101">
        <v>0</v>
      </c>
      <c r="AF101">
        <v>4</v>
      </c>
      <c r="AG101">
        <v>2</v>
      </c>
      <c r="AH101">
        <v>4.2</v>
      </c>
      <c r="AI101">
        <v>0</v>
      </c>
      <c r="AJ101">
        <v>780</v>
      </c>
      <c r="AK101">
        <v>390</v>
      </c>
      <c r="AL101">
        <v>756</v>
      </c>
      <c r="AM101">
        <v>0</v>
      </c>
      <c r="AN101">
        <v>0</v>
      </c>
      <c r="AO101">
        <v>0</v>
      </c>
      <c r="AR101" t="s">
        <v>146</v>
      </c>
    </row>
    <row r="102" spans="1:44" x14ac:dyDescent="0.35">
      <c r="A102" t="s">
        <v>148</v>
      </c>
      <c r="B102" t="s">
        <v>64</v>
      </c>
      <c r="C102">
        <v>2180</v>
      </c>
      <c r="D102">
        <f>VLOOKUP($C102,'Summer 2023 School'!$B$2:$P$200,6,FALSE)</f>
        <v>74</v>
      </c>
      <c r="E102">
        <f>VLOOKUP($C102,'Autumn 2023 School'!$B$2:$J$197,6,FALSE)</f>
        <v>49</v>
      </c>
      <c r="F102">
        <f>VLOOKUP($C102,'Spring 2023 School'!$B$3:$G$202,6,FALSE)</f>
        <v>58</v>
      </c>
      <c r="G102">
        <v>0</v>
      </c>
      <c r="H102">
        <v>0</v>
      </c>
      <c r="I102">
        <v>0</v>
      </c>
      <c r="J102">
        <f t="shared" si="3"/>
        <v>14430</v>
      </c>
      <c r="K102">
        <f t="shared" si="4"/>
        <v>9555</v>
      </c>
      <c r="L102">
        <f t="shared" si="5"/>
        <v>10440</v>
      </c>
      <c r="M102">
        <v>15210</v>
      </c>
      <c r="N102">
        <v>15210</v>
      </c>
      <c r="O102">
        <v>15210</v>
      </c>
      <c r="P102" s="519">
        <v>0</v>
      </c>
      <c r="Q102" s="519">
        <v>0.84210526315789469</v>
      </c>
      <c r="R102" s="519">
        <v>0.98245614035087714</v>
      </c>
      <c r="S102" s="519">
        <v>0</v>
      </c>
      <c r="T102" s="519">
        <v>30631.57894736842</v>
      </c>
      <c r="U102" s="519">
        <v>35736.842105263153</v>
      </c>
      <c r="V102">
        <v>1</v>
      </c>
      <c r="W102">
        <v>0</v>
      </c>
      <c r="X102">
        <v>0</v>
      </c>
      <c r="Y102">
        <v>0</v>
      </c>
      <c r="Z102">
        <v>0</v>
      </c>
      <c r="AB102">
        <v>9</v>
      </c>
      <c r="AC102">
        <v>0</v>
      </c>
      <c r="AD102">
        <v>0</v>
      </c>
      <c r="AF102">
        <v>3</v>
      </c>
      <c r="AG102">
        <v>0</v>
      </c>
      <c r="AH102">
        <v>6</v>
      </c>
      <c r="AI102">
        <v>0</v>
      </c>
      <c r="AJ102">
        <v>585</v>
      </c>
      <c r="AK102">
        <v>0</v>
      </c>
      <c r="AL102">
        <v>1080</v>
      </c>
      <c r="AM102">
        <v>0</v>
      </c>
      <c r="AN102">
        <v>0</v>
      </c>
      <c r="AO102">
        <v>0</v>
      </c>
      <c r="AR102" t="s">
        <v>148</v>
      </c>
    </row>
    <row r="103" spans="1:44" x14ac:dyDescent="0.35">
      <c r="A103" t="s">
        <v>150</v>
      </c>
      <c r="B103" t="s">
        <v>67</v>
      </c>
      <c r="C103">
        <v>2184</v>
      </c>
      <c r="D103">
        <f>VLOOKUP($C103,'Summer 2023 School'!$B$2:$P$200,6,FALSE)</f>
        <v>26</v>
      </c>
      <c r="E103">
        <f>VLOOKUP($C103,'Autumn 2023 School'!$B$2:$J$197,6,FALSE)</f>
        <v>16</v>
      </c>
      <c r="F103">
        <f>VLOOKUP($C103,'Spring 2023 School'!$B$3:$G$202,6,FALSE)</f>
        <v>25</v>
      </c>
      <c r="G103">
        <v>0</v>
      </c>
      <c r="H103">
        <v>0</v>
      </c>
      <c r="I103">
        <v>0</v>
      </c>
      <c r="J103">
        <f t="shared" si="3"/>
        <v>5070</v>
      </c>
      <c r="K103">
        <f t="shared" si="4"/>
        <v>3120</v>
      </c>
      <c r="L103">
        <f t="shared" si="5"/>
        <v>4500</v>
      </c>
      <c r="M103">
        <v>10140</v>
      </c>
      <c r="N103">
        <v>10140</v>
      </c>
      <c r="O103">
        <v>10140</v>
      </c>
      <c r="P103" s="519">
        <v>8.6956521739130432E-2</v>
      </c>
      <c r="Q103" s="519">
        <v>8.6956521739130432E-2</v>
      </c>
      <c r="R103" s="519">
        <v>0.21739130434782608</v>
      </c>
      <c r="S103" s="519">
        <v>892.17391304347825</v>
      </c>
      <c r="T103" s="519">
        <v>892.17391304347825</v>
      </c>
      <c r="U103" s="519">
        <v>2230.4347826086955</v>
      </c>
      <c r="V103">
        <v>0</v>
      </c>
      <c r="W103">
        <v>0</v>
      </c>
      <c r="X103">
        <v>0</v>
      </c>
      <c r="Y103">
        <v>0</v>
      </c>
      <c r="Z103">
        <v>0</v>
      </c>
      <c r="AB103">
        <v>0</v>
      </c>
      <c r="AC103">
        <v>3</v>
      </c>
      <c r="AD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R103" t="s">
        <v>150</v>
      </c>
    </row>
    <row r="104" spans="1:44" x14ac:dyDescent="0.35">
      <c r="A104" t="s">
        <v>151</v>
      </c>
      <c r="B104" t="s">
        <v>64</v>
      </c>
      <c r="C104">
        <v>2188</v>
      </c>
      <c r="D104">
        <f>VLOOKUP($C104,'Summer 2023 School'!$B$2:$P$200,6,FALSE)</f>
        <v>20</v>
      </c>
      <c r="E104">
        <f>VLOOKUP($C104,'Autumn 2023 School'!$B$2:$J$197,6,FALSE)</f>
        <v>11</v>
      </c>
      <c r="F104">
        <f>VLOOKUP($C104,'Spring 2023 School'!$B$3:$G$202,6,FALSE)</f>
        <v>19</v>
      </c>
      <c r="G104">
        <v>0</v>
      </c>
      <c r="H104">
        <v>0</v>
      </c>
      <c r="I104">
        <v>0</v>
      </c>
      <c r="J104">
        <f t="shared" si="3"/>
        <v>3900</v>
      </c>
      <c r="K104">
        <f t="shared" si="4"/>
        <v>2145</v>
      </c>
      <c r="L104">
        <f t="shared" si="5"/>
        <v>3420</v>
      </c>
      <c r="M104">
        <v>10140</v>
      </c>
      <c r="N104">
        <v>10140</v>
      </c>
      <c r="O104">
        <v>10140</v>
      </c>
      <c r="P104" s="519">
        <v>4.7619047619047616E-2</v>
      </c>
      <c r="Q104" s="519">
        <v>9.5238095238095233E-2</v>
      </c>
      <c r="R104" s="519">
        <v>0.19047619047619047</v>
      </c>
      <c r="S104" s="519">
        <v>352.14285714285711</v>
      </c>
      <c r="T104" s="519">
        <v>704.28571428571422</v>
      </c>
      <c r="U104" s="519">
        <v>1408.5714285714284</v>
      </c>
      <c r="V104">
        <v>7</v>
      </c>
      <c r="W104">
        <v>0</v>
      </c>
      <c r="X104">
        <v>0</v>
      </c>
      <c r="Y104">
        <v>0</v>
      </c>
      <c r="Z104">
        <v>0</v>
      </c>
      <c r="AB104">
        <v>0</v>
      </c>
      <c r="AC104">
        <v>0</v>
      </c>
      <c r="AD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R104" t="s">
        <v>151</v>
      </c>
    </row>
    <row r="105" spans="1:44" x14ac:dyDescent="0.35">
      <c r="A105" t="s">
        <v>152</v>
      </c>
      <c r="B105" t="s">
        <v>67</v>
      </c>
      <c r="C105">
        <v>2189</v>
      </c>
      <c r="D105">
        <f>VLOOKUP($C105,'Summer 2023 School'!$B$2:$P$200,6,FALSE)</f>
        <v>10</v>
      </c>
      <c r="E105">
        <f>VLOOKUP($C105,'Autumn 2023 School'!$B$2:$J$197,6,FALSE)</f>
        <v>12</v>
      </c>
      <c r="F105">
        <f>VLOOKUP($C105,'Spring 2023 School'!$B$3:$G$202,6,FALSE)</f>
        <v>10</v>
      </c>
      <c r="G105">
        <v>0</v>
      </c>
      <c r="H105">
        <v>0</v>
      </c>
      <c r="I105">
        <v>0</v>
      </c>
      <c r="J105">
        <f t="shared" si="3"/>
        <v>1950</v>
      </c>
      <c r="K105">
        <f t="shared" si="4"/>
        <v>2340</v>
      </c>
      <c r="L105">
        <f t="shared" si="5"/>
        <v>1800</v>
      </c>
      <c r="M105">
        <v>25350</v>
      </c>
      <c r="N105">
        <v>25350</v>
      </c>
      <c r="O105">
        <v>25350</v>
      </c>
      <c r="P105" s="519">
        <v>0.55000000000000004</v>
      </c>
      <c r="Q105" s="519">
        <v>0.95</v>
      </c>
      <c r="R105" s="519">
        <v>1</v>
      </c>
      <c r="S105" s="519">
        <v>6682.5000000000009</v>
      </c>
      <c r="T105" s="519">
        <v>11542.5</v>
      </c>
      <c r="U105" s="519">
        <v>12150</v>
      </c>
      <c r="V105">
        <v>0</v>
      </c>
      <c r="W105">
        <v>0</v>
      </c>
      <c r="X105">
        <v>0</v>
      </c>
      <c r="Y105">
        <v>0</v>
      </c>
      <c r="Z105">
        <v>0</v>
      </c>
      <c r="AB105">
        <v>17</v>
      </c>
      <c r="AC105">
        <v>0</v>
      </c>
      <c r="AD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R105" t="s">
        <v>152</v>
      </c>
    </row>
    <row r="106" spans="1:44" x14ac:dyDescent="0.35">
      <c r="A106" t="s">
        <v>153</v>
      </c>
      <c r="B106" t="s">
        <v>64</v>
      </c>
      <c r="C106">
        <v>2195</v>
      </c>
      <c r="D106">
        <f>VLOOKUP($C106,'Summer 2023 School'!$B$2:$P$200,6,FALSE)</f>
        <v>59</v>
      </c>
      <c r="E106">
        <f>VLOOKUP($C106,'Autumn 2023 School'!$B$2:$J$197,6,FALSE)</f>
        <v>29</v>
      </c>
      <c r="F106">
        <f>VLOOKUP($C106,'Spring 2023 School'!$B$3:$G$202,6,FALSE)</f>
        <v>47</v>
      </c>
      <c r="G106">
        <v>0</v>
      </c>
      <c r="H106">
        <v>0</v>
      </c>
      <c r="I106">
        <v>0</v>
      </c>
      <c r="J106">
        <f t="shared" si="3"/>
        <v>11505</v>
      </c>
      <c r="K106">
        <f t="shared" si="4"/>
        <v>5655</v>
      </c>
      <c r="L106">
        <f t="shared" si="5"/>
        <v>8460</v>
      </c>
      <c r="M106">
        <v>17550</v>
      </c>
      <c r="N106">
        <v>17550</v>
      </c>
      <c r="O106">
        <v>17550</v>
      </c>
      <c r="P106" s="519">
        <v>0.34782608695652173</v>
      </c>
      <c r="Q106" s="519">
        <v>0.79710144927536231</v>
      </c>
      <c r="R106" s="519">
        <v>0.92753623188405798</v>
      </c>
      <c r="S106" s="519">
        <v>11149.565217391304</v>
      </c>
      <c r="T106" s="519">
        <v>25551.08695652174</v>
      </c>
      <c r="U106" s="519">
        <v>29732.17391304348</v>
      </c>
      <c r="V106">
        <v>0</v>
      </c>
      <c r="W106">
        <v>16</v>
      </c>
      <c r="X106">
        <v>14</v>
      </c>
      <c r="Y106">
        <v>14</v>
      </c>
      <c r="Z106">
        <v>0</v>
      </c>
      <c r="AB106">
        <v>15</v>
      </c>
      <c r="AC106">
        <v>14</v>
      </c>
      <c r="AD106">
        <v>13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3120</v>
      </c>
      <c r="AN106">
        <v>2730</v>
      </c>
      <c r="AO106">
        <v>2520</v>
      </c>
      <c r="AR106" t="s">
        <v>153</v>
      </c>
    </row>
    <row r="107" spans="1:44" x14ac:dyDescent="0.35">
      <c r="A107" t="s">
        <v>154</v>
      </c>
      <c r="B107" t="s">
        <v>67</v>
      </c>
      <c r="C107">
        <v>2227</v>
      </c>
      <c r="D107">
        <f>VLOOKUP($C107,'Summer 2023 School'!$B$2:$P$200,6,FALSE)</f>
        <v>52</v>
      </c>
      <c r="E107">
        <f>VLOOKUP($C107,'Autumn 2023 School'!$B$2:$J$197,6,FALSE)</f>
        <v>44</v>
      </c>
      <c r="F107">
        <f>VLOOKUP($C107,'Spring 2023 School'!$B$3:$G$202,6,FALSE)</f>
        <v>52</v>
      </c>
      <c r="G107">
        <v>0</v>
      </c>
      <c r="H107">
        <v>0</v>
      </c>
      <c r="I107">
        <v>0</v>
      </c>
      <c r="J107">
        <f t="shared" si="3"/>
        <v>10140</v>
      </c>
      <c r="K107">
        <f t="shared" si="4"/>
        <v>8580</v>
      </c>
      <c r="L107">
        <f t="shared" si="5"/>
        <v>9360</v>
      </c>
      <c r="M107">
        <v>20280</v>
      </c>
      <c r="N107">
        <v>20280</v>
      </c>
      <c r="O107">
        <v>20280</v>
      </c>
      <c r="P107" s="519">
        <v>0.29729729729729731</v>
      </c>
      <c r="Q107" s="519">
        <v>0.64864864864864868</v>
      </c>
      <c r="R107" s="519">
        <v>0.70270270270270274</v>
      </c>
      <c r="S107" s="519">
        <v>7558.7837837837842</v>
      </c>
      <c r="T107" s="519">
        <v>16491.891891891893</v>
      </c>
      <c r="U107" s="519">
        <v>17866.216216216217</v>
      </c>
      <c r="V107">
        <v>21</v>
      </c>
      <c r="W107">
        <v>0</v>
      </c>
      <c r="X107">
        <v>0</v>
      </c>
      <c r="Y107">
        <v>0</v>
      </c>
      <c r="Z107">
        <v>0</v>
      </c>
      <c r="AB107">
        <v>31</v>
      </c>
      <c r="AC107">
        <v>0</v>
      </c>
      <c r="AD107">
        <v>0</v>
      </c>
      <c r="AF107">
        <v>7</v>
      </c>
      <c r="AG107">
        <v>1</v>
      </c>
      <c r="AH107">
        <v>5</v>
      </c>
      <c r="AI107">
        <v>0</v>
      </c>
      <c r="AJ107">
        <v>1365</v>
      </c>
      <c r="AK107">
        <v>195</v>
      </c>
      <c r="AL107">
        <v>900</v>
      </c>
      <c r="AM107">
        <v>0</v>
      </c>
      <c r="AN107">
        <v>0</v>
      </c>
      <c r="AO107">
        <v>0</v>
      </c>
      <c r="AR107" t="s">
        <v>154</v>
      </c>
    </row>
    <row r="108" spans="1:44" x14ac:dyDescent="0.35">
      <c r="A108" t="s">
        <v>155</v>
      </c>
      <c r="B108" t="s">
        <v>67</v>
      </c>
      <c r="C108">
        <v>2231</v>
      </c>
      <c r="D108">
        <f>VLOOKUP($C108,'Summer 2023 School'!$B$2:$P$200,6,FALSE)</f>
        <v>34</v>
      </c>
      <c r="E108">
        <f>VLOOKUP($C108,'Autumn 2023 School'!$B$2:$J$197,6,FALSE)</f>
        <v>36</v>
      </c>
      <c r="F108">
        <f>VLOOKUP($C108,'Spring 2023 School'!$B$3:$G$202,6,FALSE)</f>
        <v>30</v>
      </c>
      <c r="G108">
        <v>0</v>
      </c>
      <c r="H108">
        <v>0</v>
      </c>
      <c r="I108">
        <v>0</v>
      </c>
      <c r="J108">
        <f t="shared" si="3"/>
        <v>6630</v>
      </c>
      <c r="K108">
        <f t="shared" si="4"/>
        <v>7020</v>
      </c>
      <c r="L108">
        <f t="shared" si="5"/>
        <v>5400</v>
      </c>
      <c r="M108">
        <v>10140</v>
      </c>
      <c r="N108">
        <v>10140</v>
      </c>
      <c r="O108">
        <v>10140</v>
      </c>
      <c r="P108" s="519">
        <v>0</v>
      </c>
      <c r="Q108" s="519">
        <v>5.4054054054054057E-2</v>
      </c>
      <c r="R108" s="519">
        <v>0.64864864864864868</v>
      </c>
      <c r="S108" s="519">
        <v>0</v>
      </c>
      <c r="T108" s="519">
        <v>1376.7567567567569</v>
      </c>
      <c r="U108" s="519">
        <v>16521.081081081084</v>
      </c>
      <c r="V108">
        <v>0</v>
      </c>
      <c r="W108">
        <v>0</v>
      </c>
      <c r="X108">
        <v>0</v>
      </c>
      <c r="Y108">
        <v>0</v>
      </c>
      <c r="Z108">
        <v>0</v>
      </c>
      <c r="AB108">
        <v>23</v>
      </c>
      <c r="AC108">
        <v>0</v>
      </c>
      <c r="AD108">
        <v>0</v>
      </c>
      <c r="AF108">
        <v>5</v>
      </c>
      <c r="AG108">
        <v>2</v>
      </c>
      <c r="AH108">
        <v>3</v>
      </c>
      <c r="AI108">
        <v>0</v>
      </c>
      <c r="AJ108">
        <v>975</v>
      </c>
      <c r="AK108">
        <v>390</v>
      </c>
      <c r="AL108">
        <v>540</v>
      </c>
      <c r="AM108">
        <v>0</v>
      </c>
      <c r="AN108">
        <v>0</v>
      </c>
      <c r="AO108">
        <v>0</v>
      </c>
      <c r="AR108" t="s">
        <v>155</v>
      </c>
    </row>
    <row r="109" spans="1:44" x14ac:dyDescent="0.35">
      <c r="A109" t="s">
        <v>156</v>
      </c>
      <c r="B109" t="s">
        <v>67</v>
      </c>
      <c r="C109">
        <v>2238</v>
      </c>
      <c r="D109">
        <f>VLOOKUP($C109,'Summer 2023 School'!$B$2:$P$200,6,FALSE)</f>
        <v>22</v>
      </c>
      <c r="E109">
        <f>VLOOKUP($C109,'Autumn 2023 School'!$B$2:$J$197,6,FALSE)</f>
        <v>21</v>
      </c>
      <c r="F109">
        <f>VLOOKUP($C109,'Spring 2023 School'!$B$3:$G$202,6,FALSE)</f>
        <v>22</v>
      </c>
      <c r="G109">
        <v>0</v>
      </c>
      <c r="H109">
        <v>0</v>
      </c>
      <c r="I109">
        <v>0</v>
      </c>
      <c r="J109">
        <f t="shared" si="3"/>
        <v>4290</v>
      </c>
      <c r="K109">
        <f t="shared" si="4"/>
        <v>4095</v>
      </c>
      <c r="L109">
        <f t="shared" si="5"/>
        <v>3960</v>
      </c>
      <c r="M109">
        <v>15210</v>
      </c>
      <c r="N109">
        <v>15210</v>
      </c>
      <c r="O109">
        <v>15210</v>
      </c>
      <c r="P109" s="519">
        <v>0.41666666666666669</v>
      </c>
      <c r="Q109" s="519">
        <v>0.58333333333333337</v>
      </c>
      <c r="R109" s="519">
        <v>0.66666666666666663</v>
      </c>
      <c r="S109" s="519">
        <v>6718.75</v>
      </c>
      <c r="T109" s="519">
        <v>9406.25</v>
      </c>
      <c r="U109" s="519">
        <v>10750</v>
      </c>
      <c r="V109">
        <v>0</v>
      </c>
      <c r="W109">
        <v>0</v>
      </c>
      <c r="X109">
        <v>0</v>
      </c>
      <c r="Y109">
        <v>0</v>
      </c>
      <c r="Z109">
        <v>0</v>
      </c>
      <c r="AB109">
        <v>15</v>
      </c>
      <c r="AC109">
        <v>0</v>
      </c>
      <c r="AD109">
        <v>0</v>
      </c>
      <c r="AF109">
        <v>4</v>
      </c>
      <c r="AG109">
        <v>10</v>
      </c>
      <c r="AH109">
        <v>10</v>
      </c>
      <c r="AI109">
        <v>0</v>
      </c>
      <c r="AJ109">
        <v>780</v>
      </c>
      <c r="AK109">
        <v>1950</v>
      </c>
      <c r="AL109">
        <v>1800</v>
      </c>
      <c r="AM109">
        <v>0</v>
      </c>
      <c r="AN109">
        <v>0</v>
      </c>
      <c r="AO109">
        <v>0</v>
      </c>
      <c r="AR109" t="s">
        <v>156</v>
      </c>
    </row>
    <row r="110" spans="1:44" x14ac:dyDescent="0.35">
      <c r="A110" t="s">
        <v>157</v>
      </c>
      <c r="B110" t="s">
        <v>67</v>
      </c>
      <c r="C110">
        <v>2239</v>
      </c>
      <c r="D110">
        <f>VLOOKUP($C110,'Summer 2023 School'!$B$2:$P$200,6,FALSE)</f>
        <v>27</v>
      </c>
      <c r="E110">
        <f>VLOOKUP($C110,'Autumn 2023 School'!$B$2:$J$197,6,FALSE)</f>
        <v>27</v>
      </c>
      <c r="F110">
        <f>VLOOKUP($C110,'Spring 2023 School'!$B$3:$G$202,6,FALSE)</f>
        <v>27</v>
      </c>
      <c r="G110">
        <v>0</v>
      </c>
      <c r="H110">
        <v>0</v>
      </c>
      <c r="I110">
        <v>0</v>
      </c>
      <c r="J110">
        <f t="shared" si="3"/>
        <v>5265</v>
      </c>
      <c r="K110">
        <f t="shared" si="4"/>
        <v>5265</v>
      </c>
      <c r="L110">
        <f t="shared" si="5"/>
        <v>4860</v>
      </c>
      <c r="M110">
        <v>11310</v>
      </c>
      <c r="N110">
        <v>11310</v>
      </c>
      <c r="O110">
        <v>11310</v>
      </c>
      <c r="P110" s="519">
        <v>0.42105263157894735</v>
      </c>
      <c r="Q110" s="519">
        <v>0.52631578947368418</v>
      </c>
      <c r="R110" s="519">
        <v>0.63157894736842102</v>
      </c>
      <c r="S110" s="519">
        <v>3915.7894736842104</v>
      </c>
      <c r="T110" s="519">
        <v>4894.7368421052624</v>
      </c>
      <c r="U110" s="519">
        <v>5873.6842105263158</v>
      </c>
      <c r="V110">
        <v>0</v>
      </c>
      <c r="W110">
        <v>0</v>
      </c>
      <c r="X110">
        <v>0</v>
      </c>
      <c r="Y110">
        <v>0</v>
      </c>
      <c r="Z110">
        <v>0</v>
      </c>
      <c r="AB110">
        <v>15</v>
      </c>
      <c r="AC110">
        <v>0</v>
      </c>
      <c r="AD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R110" t="s">
        <v>157</v>
      </c>
    </row>
    <row r="111" spans="1:44" x14ac:dyDescent="0.35">
      <c r="A111" t="s">
        <v>158</v>
      </c>
      <c r="B111" t="s">
        <v>67</v>
      </c>
      <c r="C111">
        <v>2245</v>
      </c>
      <c r="D111">
        <f>VLOOKUP($C111,'Summer 2023 School'!$B$2:$P$200,6,FALSE)</f>
        <v>25</v>
      </c>
      <c r="E111">
        <f>VLOOKUP($C111,'Autumn 2023 School'!$B$2:$J$197,6,FALSE)</f>
        <v>20</v>
      </c>
      <c r="F111">
        <f>VLOOKUP($C111,'Spring 2023 School'!$B$3:$G$202,6,FALSE)</f>
        <v>23</v>
      </c>
      <c r="G111">
        <v>0</v>
      </c>
      <c r="H111">
        <v>0</v>
      </c>
      <c r="I111">
        <v>0</v>
      </c>
      <c r="J111">
        <f t="shared" si="3"/>
        <v>4875</v>
      </c>
      <c r="K111">
        <f t="shared" si="4"/>
        <v>3900</v>
      </c>
      <c r="L111">
        <f t="shared" si="5"/>
        <v>4140</v>
      </c>
      <c r="M111">
        <v>10140</v>
      </c>
      <c r="N111">
        <v>10140</v>
      </c>
      <c r="O111">
        <v>10140</v>
      </c>
      <c r="P111" s="519">
        <v>0.91304347826086951</v>
      </c>
      <c r="Q111" s="519">
        <v>0.95652173913043481</v>
      </c>
      <c r="R111" s="519">
        <v>1</v>
      </c>
      <c r="S111" s="519">
        <v>9039.1304347826081</v>
      </c>
      <c r="T111" s="519">
        <v>9469.565217391304</v>
      </c>
      <c r="U111" s="519">
        <v>9900</v>
      </c>
      <c r="V111">
        <v>8</v>
      </c>
      <c r="W111">
        <v>0</v>
      </c>
      <c r="X111">
        <v>0</v>
      </c>
      <c r="Y111">
        <v>0</v>
      </c>
      <c r="Z111">
        <v>0</v>
      </c>
      <c r="AB111">
        <v>15</v>
      </c>
      <c r="AC111">
        <v>0</v>
      </c>
      <c r="AD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R111" t="s">
        <v>158</v>
      </c>
    </row>
    <row r="112" spans="1:44" x14ac:dyDescent="0.35">
      <c r="A112" t="s">
        <v>159</v>
      </c>
      <c r="B112" t="s">
        <v>64</v>
      </c>
      <c r="C112">
        <v>2249</v>
      </c>
      <c r="D112">
        <f>VLOOKUP($C112,'Summer 2023 School'!$B$2:$P$200,6,FALSE)</f>
        <v>13</v>
      </c>
      <c r="E112" t="e">
        <f>VLOOKUP($C112,'Autumn 2023 School'!$B$2:$J$197,6,FALSE)</f>
        <v>#N/A</v>
      </c>
      <c r="F112">
        <f>VLOOKUP($C112,'Spring 2023 School'!$B$3:$G$202,6,FALSE)</f>
        <v>11</v>
      </c>
      <c r="G112">
        <v>0</v>
      </c>
      <c r="H112">
        <v>0</v>
      </c>
      <c r="I112">
        <v>0</v>
      </c>
      <c r="J112">
        <f t="shared" si="3"/>
        <v>2535</v>
      </c>
      <c r="K112" t="e">
        <f t="shared" si="4"/>
        <v>#N/A</v>
      </c>
      <c r="L112">
        <f t="shared" si="5"/>
        <v>1980</v>
      </c>
      <c r="M112">
        <v>10140</v>
      </c>
      <c r="N112">
        <v>10140</v>
      </c>
      <c r="O112">
        <v>10140</v>
      </c>
      <c r="P112" s="519">
        <v>0.32</v>
      </c>
      <c r="Q112" s="519">
        <v>0.4</v>
      </c>
      <c r="R112" s="519">
        <v>0.8</v>
      </c>
      <c r="S112" s="519">
        <v>4252.8</v>
      </c>
      <c r="T112" s="519">
        <v>5316</v>
      </c>
      <c r="U112" s="519">
        <v>10632</v>
      </c>
      <c r="V112">
        <v>11</v>
      </c>
      <c r="W112">
        <v>0</v>
      </c>
      <c r="X112">
        <v>0</v>
      </c>
      <c r="Y112">
        <v>0</v>
      </c>
      <c r="Z112">
        <v>0</v>
      </c>
      <c r="AB112">
        <v>0</v>
      </c>
      <c r="AC112">
        <v>6</v>
      </c>
      <c r="AD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R112" t="s">
        <v>159</v>
      </c>
    </row>
    <row r="113" spans="1:44" x14ac:dyDescent="0.35">
      <c r="A113" t="s">
        <v>160</v>
      </c>
      <c r="B113" t="s">
        <v>67</v>
      </c>
      <c r="C113">
        <v>2251</v>
      </c>
      <c r="D113">
        <f>VLOOKUP($C113,'Summer 2023 School'!$B$2:$P$200,6,FALSE)</f>
        <v>26</v>
      </c>
      <c r="E113">
        <f>VLOOKUP($C113,'Autumn 2023 School'!$B$2:$J$197,6,FALSE)</f>
        <v>24</v>
      </c>
      <c r="F113">
        <f>VLOOKUP($C113,'Spring 2023 School'!$B$3:$G$202,6,FALSE)</f>
        <v>26</v>
      </c>
      <c r="G113">
        <v>0</v>
      </c>
      <c r="H113">
        <v>0</v>
      </c>
      <c r="I113">
        <v>0</v>
      </c>
      <c r="J113">
        <f t="shared" si="3"/>
        <v>5070</v>
      </c>
      <c r="K113">
        <f t="shared" si="4"/>
        <v>4680</v>
      </c>
      <c r="L113">
        <f t="shared" si="5"/>
        <v>4680</v>
      </c>
      <c r="M113">
        <v>10140</v>
      </c>
      <c r="N113">
        <v>10140</v>
      </c>
      <c r="O113">
        <v>10140</v>
      </c>
      <c r="P113" s="519">
        <v>0</v>
      </c>
      <c r="Q113" s="519">
        <v>0</v>
      </c>
      <c r="R113" s="519">
        <v>0</v>
      </c>
      <c r="S113" s="519">
        <v>0</v>
      </c>
      <c r="T113" s="519">
        <v>0</v>
      </c>
      <c r="U113" s="519">
        <v>0</v>
      </c>
      <c r="V113">
        <v>2</v>
      </c>
      <c r="W113">
        <v>0</v>
      </c>
      <c r="X113">
        <v>0</v>
      </c>
      <c r="Y113">
        <v>0</v>
      </c>
      <c r="Z113">
        <v>0</v>
      </c>
      <c r="AB113">
        <v>6</v>
      </c>
      <c r="AC113">
        <v>2</v>
      </c>
      <c r="AD113">
        <v>0</v>
      </c>
      <c r="AF113">
        <v>14</v>
      </c>
      <c r="AG113">
        <v>13</v>
      </c>
      <c r="AH113">
        <v>15</v>
      </c>
      <c r="AI113">
        <v>0</v>
      </c>
      <c r="AJ113">
        <v>2730</v>
      </c>
      <c r="AK113">
        <v>2535</v>
      </c>
      <c r="AL113">
        <v>2700</v>
      </c>
      <c r="AM113">
        <v>0</v>
      </c>
      <c r="AN113">
        <v>0</v>
      </c>
      <c r="AO113">
        <v>0</v>
      </c>
      <c r="AR113" t="s">
        <v>160</v>
      </c>
    </row>
    <row r="114" spans="1:44" x14ac:dyDescent="0.35">
      <c r="A114" t="s">
        <v>163</v>
      </c>
      <c r="B114" t="s">
        <v>67</v>
      </c>
      <c r="C114">
        <v>2293</v>
      </c>
      <c r="D114">
        <f>VLOOKUP($C114,'Summer 2023 School'!$B$2:$P$200,6,FALSE)</f>
        <v>42</v>
      </c>
      <c r="E114">
        <f>VLOOKUP($C114,'Autumn 2023 School'!$B$2:$J$197,6,FALSE)</f>
        <v>51</v>
      </c>
      <c r="F114">
        <f>VLOOKUP($C114,'Spring 2023 School'!$B$3:$G$202,6,FALSE)</f>
        <v>41</v>
      </c>
      <c r="G114">
        <v>0</v>
      </c>
      <c r="H114">
        <v>0</v>
      </c>
      <c r="I114">
        <v>0</v>
      </c>
      <c r="J114">
        <f t="shared" si="3"/>
        <v>8190</v>
      </c>
      <c r="K114">
        <f t="shared" si="4"/>
        <v>9945</v>
      </c>
      <c r="L114">
        <f t="shared" si="5"/>
        <v>7380</v>
      </c>
      <c r="M114">
        <v>23400</v>
      </c>
      <c r="N114">
        <v>23400</v>
      </c>
      <c r="O114">
        <v>23400</v>
      </c>
      <c r="P114" s="519">
        <v>0</v>
      </c>
      <c r="Q114" s="519">
        <v>0.140625</v>
      </c>
      <c r="R114" s="519">
        <v>0.9375</v>
      </c>
      <c r="S114" s="519">
        <v>0</v>
      </c>
      <c r="T114" s="519">
        <v>3885.46875</v>
      </c>
      <c r="U114" s="519">
        <v>25903.125</v>
      </c>
      <c r="V114">
        <v>0</v>
      </c>
      <c r="W114">
        <v>0</v>
      </c>
      <c r="X114">
        <v>0</v>
      </c>
      <c r="Y114">
        <v>0</v>
      </c>
      <c r="Z114">
        <v>0</v>
      </c>
      <c r="AB114">
        <v>0</v>
      </c>
      <c r="AC114">
        <v>0</v>
      </c>
      <c r="AD114">
        <v>0</v>
      </c>
      <c r="AF114">
        <v>0</v>
      </c>
      <c r="AG114">
        <v>1</v>
      </c>
      <c r="AH114">
        <v>0</v>
      </c>
      <c r="AI114">
        <v>0</v>
      </c>
      <c r="AJ114">
        <v>0</v>
      </c>
      <c r="AK114">
        <v>195</v>
      </c>
      <c r="AL114">
        <v>0</v>
      </c>
      <c r="AM114">
        <v>0</v>
      </c>
      <c r="AN114">
        <v>0</v>
      </c>
      <c r="AO114">
        <v>0</v>
      </c>
      <c r="AR114" t="s">
        <v>163</v>
      </c>
    </row>
    <row r="115" spans="1:44" x14ac:dyDescent="0.35">
      <c r="A115" t="s">
        <v>164</v>
      </c>
      <c r="B115" t="s">
        <v>64</v>
      </c>
      <c r="C115">
        <v>2186</v>
      </c>
      <c r="D115">
        <f>VLOOKUP($C115,'Summer 2023 School'!$B$2:$P$200,6,FALSE)</f>
        <v>67</v>
      </c>
      <c r="E115">
        <f>VLOOKUP($C115,'Autumn 2023 School'!$B$2:$J$197,6,FALSE)</f>
        <v>38</v>
      </c>
      <c r="F115">
        <f>VLOOKUP($C115,'Spring 2023 School'!$B$3:$G$202,6,FALSE)</f>
        <v>54</v>
      </c>
      <c r="G115">
        <v>0</v>
      </c>
      <c r="H115">
        <v>0</v>
      </c>
      <c r="I115">
        <v>0</v>
      </c>
      <c r="J115">
        <f t="shared" si="3"/>
        <v>13065</v>
      </c>
      <c r="K115">
        <f t="shared" si="4"/>
        <v>7410</v>
      </c>
      <c r="L115">
        <f t="shared" si="5"/>
        <v>9720</v>
      </c>
      <c r="M115">
        <v>31200</v>
      </c>
      <c r="N115">
        <v>31200</v>
      </c>
      <c r="O115">
        <v>31200</v>
      </c>
      <c r="P115" s="519">
        <v>1.6666666666666666E-2</v>
      </c>
      <c r="Q115" s="519">
        <v>0.15</v>
      </c>
      <c r="R115" s="519">
        <v>0.68333333333333335</v>
      </c>
      <c r="S115" s="519">
        <v>611.75</v>
      </c>
      <c r="T115" s="519">
        <v>5505.75</v>
      </c>
      <c r="U115" s="519">
        <v>25081.75</v>
      </c>
      <c r="V115">
        <v>13</v>
      </c>
      <c r="W115">
        <v>0</v>
      </c>
      <c r="X115">
        <v>6</v>
      </c>
      <c r="Y115">
        <v>0</v>
      </c>
      <c r="Z115">
        <v>0</v>
      </c>
      <c r="AB115">
        <v>21</v>
      </c>
      <c r="AC115">
        <v>0</v>
      </c>
      <c r="AD115">
        <v>0</v>
      </c>
      <c r="AF115">
        <v>1</v>
      </c>
      <c r="AG115">
        <v>2</v>
      </c>
      <c r="AH115">
        <v>2</v>
      </c>
      <c r="AI115">
        <v>0</v>
      </c>
      <c r="AJ115">
        <v>195</v>
      </c>
      <c r="AK115">
        <v>390</v>
      </c>
      <c r="AL115">
        <v>360</v>
      </c>
      <c r="AM115">
        <v>0</v>
      </c>
      <c r="AN115">
        <v>1170</v>
      </c>
      <c r="AO115">
        <v>0</v>
      </c>
      <c r="AR115" t="s">
        <v>164</v>
      </c>
    </row>
    <row r="116" spans="1:44" x14ac:dyDescent="0.35">
      <c r="A116" t="s">
        <v>165</v>
      </c>
      <c r="B116" t="s">
        <v>64</v>
      </c>
      <c r="C116">
        <v>2299</v>
      </c>
      <c r="D116">
        <f>VLOOKUP($C116,'Summer 2023 School'!$B$2:$P$200,6,FALSE)</f>
        <v>53</v>
      </c>
      <c r="E116">
        <f>VLOOKUP($C116,'Autumn 2023 School'!$B$2:$J$197,6,FALSE)</f>
        <v>57</v>
      </c>
      <c r="F116">
        <f>VLOOKUP($C116,'Spring 2023 School'!$B$3:$G$202,6,FALSE)</f>
        <v>53</v>
      </c>
      <c r="G116">
        <v>0</v>
      </c>
      <c r="H116">
        <v>0</v>
      </c>
      <c r="I116">
        <v>0</v>
      </c>
      <c r="J116">
        <f t="shared" si="3"/>
        <v>10335</v>
      </c>
      <c r="K116">
        <f t="shared" si="4"/>
        <v>11115</v>
      </c>
      <c r="L116">
        <f t="shared" si="5"/>
        <v>9540</v>
      </c>
      <c r="M116">
        <v>15210</v>
      </c>
      <c r="N116">
        <v>15210</v>
      </c>
      <c r="O116">
        <v>15210</v>
      </c>
      <c r="P116" s="519">
        <v>0.02</v>
      </c>
      <c r="Q116" s="519">
        <v>0.2</v>
      </c>
      <c r="R116" s="519">
        <v>0.32</v>
      </c>
      <c r="S116" s="519">
        <v>598.80000000000007</v>
      </c>
      <c r="T116" s="519">
        <v>5988</v>
      </c>
      <c r="U116" s="519">
        <v>9580.8000000000011</v>
      </c>
      <c r="V116">
        <v>7</v>
      </c>
      <c r="W116">
        <v>0</v>
      </c>
      <c r="X116">
        <v>0</v>
      </c>
      <c r="Y116">
        <v>0</v>
      </c>
      <c r="Z116">
        <v>0</v>
      </c>
      <c r="AB116">
        <v>19</v>
      </c>
      <c r="AC116">
        <v>0</v>
      </c>
      <c r="AD116">
        <v>0</v>
      </c>
      <c r="AF116">
        <v>5</v>
      </c>
      <c r="AG116">
        <v>7</v>
      </c>
      <c r="AH116">
        <v>7</v>
      </c>
      <c r="AI116">
        <v>0</v>
      </c>
      <c r="AJ116">
        <v>975</v>
      </c>
      <c r="AK116">
        <v>1365</v>
      </c>
      <c r="AL116">
        <v>1260</v>
      </c>
      <c r="AM116">
        <v>0</v>
      </c>
      <c r="AN116">
        <v>0</v>
      </c>
      <c r="AO116">
        <v>0</v>
      </c>
      <c r="AR116" t="s">
        <v>165</v>
      </c>
    </row>
    <row r="117" spans="1:44" x14ac:dyDescent="0.35">
      <c r="A117" t="s">
        <v>166</v>
      </c>
      <c r="B117" t="s">
        <v>67</v>
      </c>
      <c r="C117">
        <v>2300</v>
      </c>
      <c r="D117">
        <f>VLOOKUP($C117,'Summer 2023 School'!$B$2:$P$200,6,FALSE)</f>
        <v>69</v>
      </c>
      <c r="E117">
        <f>VLOOKUP($C117,'Autumn 2023 School'!$B$2:$J$197,6,FALSE)</f>
        <v>71</v>
      </c>
      <c r="F117">
        <f>VLOOKUP($C117,'Spring 2023 School'!$B$3:$G$202,6,FALSE)</f>
        <v>66</v>
      </c>
      <c r="G117">
        <v>0</v>
      </c>
      <c r="H117">
        <v>0</v>
      </c>
      <c r="I117">
        <v>0</v>
      </c>
      <c r="J117">
        <f t="shared" si="3"/>
        <v>13455</v>
      </c>
      <c r="K117">
        <f t="shared" si="4"/>
        <v>13845</v>
      </c>
      <c r="L117">
        <f t="shared" si="5"/>
        <v>11880</v>
      </c>
      <c r="M117">
        <v>15210</v>
      </c>
      <c r="N117">
        <v>15210</v>
      </c>
      <c r="O117">
        <v>15210</v>
      </c>
      <c r="P117" s="519">
        <v>7.3529411764705885E-2</v>
      </c>
      <c r="Q117" s="519">
        <v>0.39705882352941174</v>
      </c>
      <c r="R117" s="519">
        <v>0.98529411764705888</v>
      </c>
      <c r="S117" s="519">
        <v>2962.5</v>
      </c>
      <c r="T117" s="519">
        <v>15997.499999999998</v>
      </c>
      <c r="U117" s="519">
        <v>39697.5</v>
      </c>
      <c r="V117">
        <v>0</v>
      </c>
      <c r="W117">
        <v>0</v>
      </c>
      <c r="X117">
        <v>0</v>
      </c>
      <c r="Y117">
        <v>0</v>
      </c>
      <c r="Z117">
        <v>0</v>
      </c>
      <c r="AB117">
        <v>30</v>
      </c>
      <c r="AC117">
        <v>0</v>
      </c>
      <c r="AD117">
        <v>0</v>
      </c>
      <c r="AF117">
        <v>5</v>
      </c>
      <c r="AG117">
        <v>7</v>
      </c>
      <c r="AH117">
        <v>6</v>
      </c>
      <c r="AI117">
        <v>0</v>
      </c>
      <c r="AJ117">
        <v>975</v>
      </c>
      <c r="AK117">
        <v>1365</v>
      </c>
      <c r="AL117">
        <v>1080</v>
      </c>
      <c r="AM117">
        <v>0</v>
      </c>
      <c r="AN117">
        <v>0</v>
      </c>
      <c r="AO117">
        <v>0</v>
      </c>
      <c r="AR117" t="s">
        <v>166</v>
      </c>
    </row>
    <row r="118" spans="1:44" x14ac:dyDescent="0.35">
      <c r="A118" t="s">
        <v>167</v>
      </c>
      <c r="B118" t="s">
        <v>64</v>
      </c>
      <c r="C118">
        <v>2170</v>
      </c>
      <c r="D118">
        <f>VLOOKUP($C118,'Summer 2023 School'!$B$2:$P$200,6,FALSE)</f>
        <v>53</v>
      </c>
      <c r="E118">
        <f>VLOOKUP($C118,'Autumn 2023 School'!$B$2:$J$197,6,FALSE)</f>
        <v>34</v>
      </c>
      <c r="F118">
        <f>VLOOKUP($C118,'Spring 2023 School'!$B$3:$G$202,6,FALSE)</f>
        <v>47</v>
      </c>
      <c r="G118">
        <v>0</v>
      </c>
      <c r="H118">
        <v>0</v>
      </c>
      <c r="I118">
        <v>0</v>
      </c>
      <c r="J118">
        <f t="shared" si="3"/>
        <v>10335</v>
      </c>
      <c r="K118">
        <f t="shared" si="4"/>
        <v>6630</v>
      </c>
      <c r="L118">
        <f t="shared" si="5"/>
        <v>8460</v>
      </c>
      <c r="M118">
        <v>25350</v>
      </c>
      <c r="N118">
        <v>25350</v>
      </c>
      <c r="O118">
        <v>25350</v>
      </c>
      <c r="P118" s="519">
        <v>0.42105263157894735</v>
      </c>
      <c r="Q118" s="519">
        <v>0.65789473684210531</v>
      </c>
      <c r="R118" s="519">
        <v>0.94736842105263153</v>
      </c>
      <c r="S118" s="519">
        <v>11444.210526315788</v>
      </c>
      <c r="T118" s="519">
        <v>17881.578947368424</v>
      </c>
      <c r="U118" s="519">
        <v>25749.473684210527</v>
      </c>
      <c r="V118">
        <v>31</v>
      </c>
      <c r="W118">
        <v>11</v>
      </c>
      <c r="X118">
        <v>16</v>
      </c>
      <c r="Y118">
        <v>8</v>
      </c>
      <c r="Z118">
        <v>0</v>
      </c>
      <c r="AB118">
        <v>39</v>
      </c>
      <c r="AC118">
        <v>16</v>
      </c>
      <c r="AD118">
        <v>16</v>
      </c>
      <c r="AF118">
        <v>5</v>
      </c>
      <c r="AG118">
        <v>2</v>
      </c>
      <c r="AH118">
        <v>2</v>
      </c>
      <c r="AI118">
        <v>0</v>
      </c>
      <c r="AJ118">
        <v>975</v>
      </c>
      <c r="AK118">
        <v>390</v>
      </c>
      <c r="AL118">
        <v>360</v>
      </c>
      <c r="AM118">
        <v>2145</v>
      </c>
      <c r="AN118">
        <v>3120</v>
      </c>
      <c r="AO118">
        <v>1440</v>
      </c>
      <c r="AR118" t="s">
        <v>167</v>
      </c>
    </row>
    <row r="119" spans="1:44" x14ac:dyDescent="0.35">
      <c r="A119" t="s">
        <v>168</v>
      </c>
      <c r="B119" t="s">
        <v>67</v>
      </c>
      <c r="C119">
        <v>2308</v>
      </c>
      <c r="D119">
        <f>VLOOKUP($C119,'Summer 2023 School'!$B$2:$P$200,6,FALSE)</f>
        <v>43</v>
      </c>
      <c r="E119">
        <f>VLOOKUP($C119,'Autumn 2023 School'!$B$2:$J$197,6,FALSE)</f>
        <v>34</v>
      </c>
      <c r="F119">
        <f>VLOOKUP($C119,'Spring 2023 School'!$B$3:$G$202,6,FALSE)</f>
        <v>34</v>
      </c>
      <c r="G119">
        <v>0</v>
      </c>
      <c r="H119">
        <v>0</v>
      </c>
      <c r="I119">
        <v>0</v>
      </c>
      <c r="J119">
        <f t="shared" si="3"/>
        <v>8385</v>
      </c>
      <c r="K119">
        <f t="shared" si="4"/>
        <v>6630</v>
      </c>
      <c r="L119">
        <f t="shared" si="5"/>
        <v>6120</v>
      </c>
      <c r="M119">
        <v>23400</v>
      </c>
      <c r="N119">
        <v>23400</v>
      </c>
      <c r="O119">
        <v>23400</v>
      </c>
      <c r="P119" s="519">
        <v>0.10526315789473684</v>
      </c>
      <c r="Q119" s="519">
        <v>0.57894736842105265</v>
      </c>
      <c r="R119" s="519">
        <v>0.84210526315789469</v>
      </c>
      <c r="S119" s="519">
        <v>2441.0526315789471</v>
      </c>
      <c r="T119" s="519">
        <v>13425.789473684212</v>
      </c>
      <c r="U119" s="519">
        <v>19528.421052631576</v>
      </c>
      <c r="V119">
        <v>0</v>
      </c>
      <c r="W119">
        <v>0</v>
      </c>
      <c r="X119">
        <v>0</v>
      </c>
      <c r="Y119">
        <v>0</v>
      </c>
      <c r="Z119">
        <v>0</v>
      </c>
      <c r="AB119">
        <v>22</v>
      </c>
      <c r="AC119">
        <v>0</v>
      </c>
      <c r="AD119">
        <v>0</v>
      </c>
      <c r="AF119">
        <v>0</v>
      </c>
      <c r="AG119">
        <v>2</v>
      </c>
      <c r="AH119">
        <v>2</v>
      </c>
      <c r="AI119">
        <v>0</v>
      </c>
      <c r="AJ119">
        <v>0</v>
      </c>
      <c r="AK119">
        <v>390</v>
      </c>
      <c r="AL119">
        <v>360</v>
      </c>
      <c r="AM119">
        <v>0</v>
      </c>
      <c r="AN119">
        <v>0</v>
      </c>
      <c r="AO119">
        <v>0</v>
      </c>
      <c r="AR119" t="s">
        <v>168</v>
      </c>
    </row>
    <row r="120" spans="1:44" x14ac:dyDescent="0.35">
      <c r="A120" t="s">
        <v>169</v>
      </c>
      <c r="B120" t="s">
        <v>64</v>
      </c>
      <c r="C120">
        <v>2309</v>
      </c>
      <c r="D120">
        <f>VLOOKUP($C120,'Summer 2023 School'!$B$2:$P$200,6,FALSE)</f>
        <v>39</v>
      </c>
      <c r="E120">
        <f>VLOOKUP($C120,'Autumn 2023 School'!$B$2:$J$197,6,FALSE)</f>
        <v>36</v>
      </c>
      <c r="F120">
        <f>VLOOKUP($C120,'Spring 2023 School'!$B$3:$G$202,6,FALSE)</f>
        <v>33</v>
      </c>
      <c r="G120">
        <v>0</v>
      </c>
      <c r="H120">
        <v>0</v>
      </c>
      <c r="I120">
        <v>0</v>
      </c>
      <c r="J120">
        <f t="shared" si="3"/>
        <v>7605</v>
      </c>
      <c r="K120">
        <f t="shared" si="4"/>
        <v>7020</v>
      </c>
      <c r="L120">
        <f t="shared" si="5"/>
        <v>5940</v>
      </c>
      <c r="M120">
        <v>10140</v>
      </c>
      <c r="N120">
        <v>10140</v>
      </c>
      <c r="O120">
        <v>10140</v>
      </c>
      <c r="P120" s="519">
        <v>3.8461538461538464E-2</v>
      </c>
      <c r="Q120" s="519">
        <v>0.53846153846153844</v>
      </c>
      <c r="R120" s="519">
        <v>0.88461538461538458</v>
      </c>
      <c r="S120" s="519">
        <v>810.57692307692309</v>
      </c>
      <c r="T120" s="519">
        <v>11348.076923076922</v>
      </c>
      <c r="U120" s="519">
        <v>18643.26923076923</v>
      </c>
      <c r="V120">
        <v>1</v>
      </c>
      <c r="W120">
        <v>0</v>
      </c>
      <c r="X120">
        <v>1</v>
      </c>
      <c r="Y120">
        <v>0</v>
      </c>
      <c r="Z120">
        <v>0</v>
      </c>
      <c r="AB120">
        <v>27</v>
      </c>
      <c r="AC120">
        <v>0</v>
      </c>
      <c r="AD120">
        <v>0</v>
      </c>
      <c r="AF120">
        <v>3</v>
      </c>
      <c r="AG120">
        <v>9</v>
      </c>
      <c r="AH120">
        <v>9</v>
      </c>
      <c r="AI120">
        <v>0</v>
      </c>
      <c r="AJ120">
        <v>585</v>
      </c>
      <c r="AK120">
        <v>1755</v>
      </c>
      <c r="AL120">
        <v>1620</v>
      </c>
      <c r="AM120">
        <v>0</v>
      </c>
      <c r="AN120">
        <v>195</v>
      </c>
      <c r="AO120">
        <v>0</v>
      </c>
      <c r="AR120" t="s">
        <v>169</v>
      </c>
    </row>
    <row r="121" spans="1:44" x14ac:dyDescent="0.35">
      <c r="A121" t="s">
        <v>171</v>
      </c>
      <c r="B121" t="s">
        <v>67</v>
      </c>
      <c r="C121">
        <v>2317</v>
      </c>
      <c r="D121">
        <f>VLOOKUP($C121,'Summer 2023 School'!$B$2:$P$200,6,FALSE)</f>
        <v>62</v>
      </c>
      <c r="E121">
        <f>VLOOKUP($C121,'Autumn 2023 School'!$B$2:$J$197,6,FALSE)</f>
        <v>45</v>
      </c>
      <c r="F121">
        <f>VLOOKUP($C121,'Spring 2023 School'!$B$3:$G$202,6,FALSE)</f>
        <v>59</v>
      </c>
      <c r="G121">
        <v>0</v>
      </c>
      <c r="H121">
        <v>0</v>
      </c>
      <c r="I121">
        <v>0</v>
      </c>
      <c r="J121">
        <f t="shared" si="3"/>
        <v>12090</v>
      </c>
      <c r="K121">
        <f t="shared" si="4"/>
        <v>8775</v>
      </c>
      <c r="L121">
        <f t="shared" si="5"/>
        <v>10620</v>
      </c>
      <c r="M121">
        <v>20280</v>
      </c>
      <c r="N121">
        <v>20280</v>
      </c>
      <c r="O121">
        <v>20280</v>
      </c>
      <c r="P121" s="519">
        <v>0.16923076923076924</v>
      </c>
      <c r="Q121" s="519">
        <v>0.35384615384615387</v>
      </c>
      <c r="R121" s="519">
        <v>0.75384615384615383</v>
      </c>
      <c r="S121" s="519">
        <v>5754.6923076923076</v>
      </c>
      <c r="T121" s="519">
        <v>12032.538461538463</v>
      </c>
      <c r="U121" s="519">
        <v>25634.538461538461</v>
      </c>
      <c r="V121">
        <v>3</v>
      </c>
      <c r="W121">
        <v>0</v>
      </c>
      <c r="X121">
        <v>0</v>
      </c>
      <c r="Y121">
        <v>0</v>
      </c>
      <c r="Z121">
        <v>0</v>
      </c>
      <c r="AB121">
        <v>23</v>
      </c>
      <c r="AC121">
        <v>0</v>
      </c>
      <c r="AD121">
        <v>0</v>
      </c>
      <c r="AF121">
        <v>15</v>
      </c>
      <c r="AG121">
        <v>21</v>
      </c>
      <c r="AH121">
        <v>22</v>
      </c>
      <c r="AI121">
        <v>0</v>
      </c>
      <c r="AJ121">
        <v>2925</v>
      </c>
      <c r="AK121">
        <v>4095</v>
      </c>
      <c r="AL121">
        <v>3960</v>
      </c>
      <c r="AM121">
        <v>0</v>
      </c>
      <c r="AN121">
        <v>0</v>
      </c>
      <c r="AO121">
        <v>0</v>
      </c>
      <c r="AR121" t="s">
        <v>171</v>
      </c>
    </row>
    <row r="122" spans="1:44" x14ac:dyDescent="0.35">
      <c r="A122" t="s">
        <v>173</v>
      </c>
      <c r="B122" t="s">
        <v>67</v>
      </c>
      <c r="C122">
        <v>2402</v>
      </c>
      <c r="D122">
        <f>VLOOKUP($C122,'Summer 2023 School'!$B$2:$P$200,6,FALSE)</f>
        <v>42</v>
      </c>
      <c r="E122">
        <f>VLOOKUP($C122,'Autumn 2023 School'!$B$2:$J$197,6,FALSE)</f>
        <v>33</v>
      </c>
      <c r="F122">
        <f>VLOOKUP($C122,'Spring 2023 School'!$B$3:$G$202,6,FALSE)</f>
        <v>36</v>
      </c>
      <c r="G122">
        <v>0</v>
      </c>
      <c r="H122">
        <v>0</v>
      </c>
      <c r="I122">
        <v>0</v>
      </c>
      <c r="J122">
        <f t="shared" si="3"/>
        <v>8190</v>
      </c>
      <c r="K122">
        <f t="shared" si="4"/>
        <v>6435</v>
      </c>
      <c r="L122">
        <f t="shared" si="5"/>
        <v>6480</v>
      </c>
      <c r="M122">
        <v>10140</v>
      </c>
      <c r="N122">
        <v>10140</v>
      </c>
      <c r="O122">
        <v>10140</v>
      </c>
      <c r="P122" s="519">
        <v>1.9230769230769232E-2</v>
      </c>
      <c r="Q122" s="519">
        <v>1.9230769230769232E-2</v>
      </c>
      <c r="R122" s="519">
        <v>5.7692307692307696E-2</v>
      </c>
      <c r="S122" s="519">
        <v>540.28846153846155</v>
      </c>
      <c r="T122" s="519">
        <v>540.28846153846155</v>
      </c>
      <c r="U122" s="519">
        <v>1620.8653846153848</v>
      </c>
      <c r="V122">
        <v>0</v>
      </c>
      <c r="W122">
        <v>0</v>
      </c>
      <c r="X122">
        <v>0</v>
      </c>
      <c r="Y122">
        <v>0</v>
      </c>
      <c r="Z122">
        <v>0</v>
      </c>
      <c r="AB122">
        <v>9</v>
      </c>
      <c r="AC122">
        <v>0</v>
      </c>
      <c r="AD122">
        <v>0</v>
      </c>
      <c r="AF122">
        <v>0</v>
      </c>
      <c r="AG122">
        <v>1</v>
      </c>
      <c r="AH122">
        <v>1</v>
      </c>
      <c r="AI122">
        <v>0</v>
      </c>
      <c r="AJ122">
        <v>0</v>
      </c>
      <c r="AK122">
        <v>195</v>
      </c>
      <c r="AL122">
        <v>180</v>
      </c>
      <c r="AM122">
        <v>0</v>
      </c>
      <c r="AN122">
        <v>0</v>
      </c>
      <c r="AO122">
        <v>0</v>
      </c>
      <c r="AR122" t="s">
        <v>173</v>
      </c>
    </row>
    <row r="123" spans="1:44" x14ac:dyDescent="0.35">
      <c r="A123" t="s">
        <v>174</v>
      </c>
      <c r="B123" t="s">
        <v>67</v>
      </c>
      <c r="C123">
        <v>2429</v>
      </c>
      <c r="D123">
        <f>VLOOKUP($C123,'Summer 2023 School'!$B$2:$P$200,6,FALSE)</f>
        <v>37</v>
      </c>
      <c r="E123">
        <f>VLOOKUP($C123,'Autumn 2023 School'!$B$2:$J$197,6,FALSE)</f>
        <v>27</v>
      </c>
      <c r="F123">
        <f>VLOOKUP($C123,'Spring 2023 School'!$B$3:$G$202,6,FALSE)</f>
        <v>29</v>
      </c>
      <c r="G123">
        <v>0</v>
      </c>
      <c r="H123">
        <v>0</v>
      </c>
      <c r="I123">
        <v>0</v>
      </c>
      <c r="J123">
        <f t="shared" si="3"/>
        <v>7215</v>
      </c>
      <c r="K123">
        <f t="shared" si="4"/>
        <v>5265</v>
      </c>
      <c r="L123">
        <f t="shared" si="5"/>
        <v>5220</v>
      </c>
      <c r="M123">
        <v>20280</v>
      </c>
      <c r="N123">
        <v>20280</v>
      </c>
      <c r="O123">
        <v>20280</v>
      </c>
      <c r="P123" s="519">
        <v>0</v>
      </c>
      <c r="Q123" s="519">
        <v>0</v>
      </c>
      <c r="R123" s="519">
        <v>3.5714285714285712E-2</v>
      </c>
      <c r="S123" s="519">
        <v>0</v>
      </c>
      <c r="T123" s="519">
        <v>0</v>
      </c>
      <c r="U123" s="519">
        <v>644.46428571428567</v>
      </c>
      <c r="V123">
        <v>4</v>
      </c>
      <c r="W123">
        <v>0</v>
      </c>
      <c r="X123">
        <v>0</v>
      </c>
      <c r="Y123">
        <v>0</v>
      </c>
      <c r="Z123">
        <v>0</v>
      </c>
      <c r="AB123">
        <v>14</v>
      </c>
      <c r="AC123">
        <v>0</v>
      </c>
      <c r="AD123">
        <v>0</v>
      </c>
      <c r="AF123">
        <v>11</v>
      </c>
      <c r="AG123">
        <v>8</v>
      </c>
      <c r="AH123">
        <v>10</v>
      </c>
      <c r="AI123">
        <v>0</v>
      </c>
      <c r="AJ123">
        <v>2145</v>
      </c>
      <c r="AK123">
        <v>1560</v>
      </c>
      <c r="AL123">
        <v>1800</v>
      </c>
      <c r="AM123">
        <v>0</v>
      </c>
      <c r="AN123">
        <v>0</v>
      </c>
      <c r="AO123">
        <v>0</v>
      </c>
      <c r="AR123" t="s">
        <v>174</v>
      </c>
    </row>
    <row r="124" spans="1:44" x14ac:dyDescent="0.35">
      <c r="A124" t="s">
        <v>175</v>
      </c>
      <c r="B124" t="s">
        <v>64</v>
      </c>
      <c r="C124">
        <v>2434</v>
      </c>
      <c r="D124">
        <f>VLOOKUP($C124,'Summer 2023 School'!$B$2:$P$200,6,FALSE)</f>
        <v>49</v>
      </c>
      <c r="E124">
        <f>VLOOKUP($C124,'Autumn 2023 School'!$B$2:$J$197,6,FALSE)</f>
        <v>41</v>
      </c>
      <c r="F124">
        <f>VLOOKUP($C124,'Spring 2023 School'!$B$3:$G$202,6,FALSE)</f>
        <v>42</v>
      </c>
      <c r="G124">
        <v>0</v>
      </c>
      <c r="H124">
        <v>0</v>
      </c>
      <c r="I124">
        <v>0</v>
      </c>
      <c r="J124">
        <f t="shared" si="3"/>
        <v>9555</v>
      </c>
      <c r="K124">
        <f t="shared" si="4"/>
        <v>7995</v>
      </c>
      <c r="L124">
        <f t="shared" si="5"/>
        <v>7560</v>
      </c>
      <c r="M124">
        <v>27300</v>
      </c>
      <c r="N124">
        <v>27300</v>
      </c>
      <c r="O124">
        <v>27300</v>
      </c>
      <c r="P124" s="519">
        <v>0.22727272727272727</v>
      </c>
      <c r="Q124" s="519">
        <v>0.47727272727272729</v>
      </c>
      <c r="R124" s="519">
        <v>0.93181818181818177</v>
      </c>
      <c r="S124" s="519">
        <v>6913.6363636363631</v>
      </c>
      <c r="T124" s="519">
        <v>14518.636363636364</v>
      </c>
      <c r="U124" s="519">
        <v>28345.909090909088</v>
      </c>
      <c r="V124">
        <v>3</v>
      </c>
      <c r="W124">
        <v>0</v>
      </c>
      <c r="X124">
        <v>0</v>
      </c>
      <c r="Y124">
        <v>0</v>
      </c>
      <c r="Z124">
        <v>0</v>
      </c>
      <c r="AB124">
        <v>0</v>
      </c>
      <c r="AC124">
        <v>0</v>
      </c>
      <c r="AD124">
        <v>0</v>
      </c>
      <c r="AF124">
        <v>17</v>
      </c>
      <c r="AG124">
        <v>18</v>
      </c>
      <c r="AH124">
        <v>21</v>
      </c>
      <c r="AI124">
        <v>0</v>
      </c>
      <c r="AJ124">
        <v>3315</v>
      </c>
      <c r="AK124">
        <v>3510</v>
      </c>
      <c r="AL124">
        <v>3780</v>
      </c>
      <c r="AM124">
        <v>0</v>
      </c>
      <c r="AN124">
        <v>0</v>
      </c>
      <c r="AO124">
        <v>0</v>
      </c>
      <c r="AR124" t="s">
        <v>175</v>
      </c>
    </row>
    <row r="125" spans="1:44" x14ac:dyDescent="0.35">
      <c r="A125" t="s">
        <v>176</v>
      </c>
      <c r="B125" t="s">
        <v>67</v>
      </c>
      <c r="C125">
        <v>2435</v>
      </c>
      <c r="D125">
        <f>VLOOKUP($C125,'Summer 2023 School'!$B$2:$P$200,6,FALSE)</f>
        <v>21</v>
      </c>
      <c r="E125">
        <f>VLOOKUP($C125,'Autumn 2023 School'!$B$2:$J$197,6,FALSE)</f>
        <v>18</v>
      </c>
      <c r="F125">
        <f>VLOOKUP($C125,'Spring 2023 School'!$B$3:$G$202,6,FALSE)</f>
        <v>20</v>
      </c>
      <c r="G125">
        <v>0</v>
      </c>
      <c r="H125">
        <v>0</v>
      </c>
      <c r="I125">
        <v>0</v>
      </c>
      <c r="J125">
        <f t="shared" si="3"/>
        <v>4095</v>
      </c>
      <c r="K125">
        <f t="shared" si="4"/>
        <v>3510</v>
      </c>
      <c r="L125">
        <f t="shared" si="5"/>
        <v>3600</v>
      </c>
      <c r="M125">
        <v>23400</v>
      </c>
      <c r="N125">
        <v>23400</v>
      </c>
      <c r="O125">
        <v>23400</v>
      </c>
      <c r="P125" s="519">
        <v>0.34615384615384615</v>
      </c>
      <c r="Q125" s="519">
        <v>0.92307692307692313</v>
      </c>
      <c r="R125" s="519">
        <v>0.96153846153846156</v>
      </c>
      <c r="S125" s="519">
        <v>4927.5</v>
      </c>
      <c r="T125" s="519">
        <v>13140</v>
      </c>
      <c r="U125" s="519">
        <v>13687.5</v>
      </c>
      <c r="V125">
        <v>13</v>
      </c>
      <c r="W125">
        <v>0</v>
      </c>
      <c r="X125">
        <v>0</v>
      </c>
      <c r="Y125">
        <v>0</v>
      </c>
      <c r="Z125">
        <v>0</v>
      </c>
      <c r="AB125">
        <v>23</v>
      </c>
      <c r="AC125">
        <v>0</v>
      </c>
      <c r="AD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R125" t="s">
        <v>176</v>
      </c>
    </row>
    <row r="126" spans="1:44" x14ac:dyDescent="0.35">
      <c r="A126" t="s">
        <v>177</v>
      </c>
      <c r="B126" t="s">
        <v>67</v>
      </c>
      <c r="C126">
        <v>2441</v>
      </c>
      <c r="D126">
        <f>VLOOKUP($C126,'Summer 2023 School'!$B$2:$P$200,6,FALSE)</f>
        <v>30</v>
      </c>
      <c r="E126">
        <f>VLOOKUP($C126,'Autumn 2023 School'!$B$2:$J$197,6,FALSE)</f>
        <v>15</v>
      </c>
      <c r="F126">
        <f>VLOOKUP($C126,'Spring 2023 School'!$B$3:$G$202,6,FALSE)</f>
        <v>18</v>
      </c>
      <c r="G126">
        <v>0</v>
      </c>
      <c r="H126">
        <v>0</v>
      </c>
      <c r="I126">
        <v>0</v>
      </c>
      <c r="J126">
        <f t="shared" si="3"/>
        <v>5850</v>
      </c>
      <c r="K126">
        <f t="shared" si="4"/>
        <v>2925</v>
      </c>
      <c r="L126">
        <f t="shared" si="5"/>
        <v>3240</v>
      </c>
      <c r="M126">
        <v>17940</v>
      </c>
      <c r="N126">
        <v>17940</v>
      </c>
      <c r="O126">
        <v>17940</v>
      </c>
      <c r="P126" s="519">
        <v>0.375</v>
      </c>
      <c r="Q126" s="519">
        <v>0.83333333333333337</v>
      </c>
      <c r="R126" s="519">
        <v>0.83333333333333337</v>
      </c>
      <c r="S126" s="519">
        <v>5349.375</v>
      </c>
      <c r="T126" s="519">
        <v>11887.5</v>
      </c>
      <c r="U126" s="519">
        <v>11887.5</v>
      </c>
      <c r="V126">
        <v>0</v>
      </c>
      <c r="W126">
        <v>0</v>
      </c>
      <c r="X126">
        <v>0</v>
      </c>
      <c r="Y126">
        <v>0</v>
      </c>
      <c r="Z126">
        <v>0</v>
      </c>
      <c r="AB126">
        <v>12</v>
      </c>
      <c r="AC126">
        <v>0</v>
      </c>
      <c r="AD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R126" t="s">
        <v>177</v>
      </c>
    </row>
    <row r="127" spans="1:44" x14ac:dyDescent="0.35">
      <c r="A127" t="s">
        <v>178</v>
      </c>
      <c r="B127" t="s">
        <v>64</v>
      </c>
      <c r="C127">
        <v>2443</v>
      </c>
      <c r="D127">
        <f>VLOOKUP($C127,'Summer 2023 School'!$B$2:$P$200,6,FALSE)</f>
        <v>36</v>
      </c>
      <c r="E127">
        <f>VLOOKUP($C127,'Autumn 2023 School'!$B$2:$J$197,6,FALSE)</f>
        <v>14</v>
      </c>
      <c r="F127">
        <f>VLOOKUP($C127,'Spring 2023 School'!$B$3:$G$202,6,FALSE)</f>
        <v>37</v>
      </c>
      <c r="G127">
        <v>0</v>
      </c>
      <c r="H127">
        <v>0</v>
      </c>
      <c r="I127">
        <v>0</v>
      </c>
      <c r="J127">
        <f t="shared" si="3"/>
        <v>7020</v>
      </c>
      <c r="K127">
        <f t="shared" si="4"/>
        <v>2730</v>
      </c>
      <c r="L127">
        <f t="shared" si="5"/>
        <v>6660</v>
      </c>
      <c r="M127">
        <v>25350</v>
      </c>
      <c r="N127">
        <v>25350</v>
      </c>
      <c r="O127">
        <v>25350</v>
      </c>
      <c r="P127" s="519">
        <v>4.3478260869565216E-2</v>
      </c>
      <c r="Q127" s="519">
        <v>0.82608695652173914</v>
      </c>
      <c r="R127" s="519">
        <v>0.89130434782608692</v>
      </c>
      <c r="S127" s="519">
        <v>1036.9565217391305</v>
      </c>
      <c r="T127" s="519">
        <v>19702.17391304348</v>
      </c>
      <c r="U127" s="519">
        <v>21257.608695652172</v>
      </c>
      <c r="V127">
        <v>13</v>
      </c>
      <c r="W127">
        <v>0</v>
      </c>
      <c r="X127">
        <v>0</v>
      </c>
      <c r="Y127">
        <v>0</v>
      </c>
      <c r="Z127">
        <v>0</v>
      </c>
      <c r="AB127">
        <v>19</v>
      </c>
      <c r="AC127">
        <v>0</v>
      </c>
      <c r="AD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R127" t="s">
        <v>178</v>
      </c>
    </row>
    <row r="128" spans="1:44" x14ac:dyDescent="0.35">
      <c r="A128" t="s">
        <v>179</v>
      </c>
      <c r="B128" t="s">
        <v>64</v>
      </c>
      <c r="C128">
        <v>2447</v>
      </c>
      <c r="D128">
        <f>VLOOKUP($C128,'Summer 2023 School'!$B$2:$P$200,6,FALSE)</f>
        <v>58</v>
      </c>
      <c r="E128">
        <f>VLOOKUP($C128,'Autumn 2023 School'!$B$2:$J$197,6,FALSE)</f>
        <v>51</v>
      </c>
      <c r="F128">
        <f>VLOOKUP($C128,'Spring 2023 School'!$B$3:$G$202,6,FALSE)</f>
        <v>59</v>
      </c>
      <c r="G128">
        <v>0</v>
      </c>
      <c r="H128">
        <v>0</v>
      </c>
      <c r="I128">
        <v>0</v>
      </c>
      <c r="J128">
        <f t="shared" si="3"/>
        <v>11310</v>
      </c>
      <c r="K128">
        <f t="shared" si="4"/>
        <v>9945</v>
      </c>
      <c r="L128">
        <f t="shared" si="5"/>
        <v>10620</v>
      </c>
      <c r="M128">
        <v>15210</v>
      </c>
      <c r="N128">
        <v>15210</v>
      </c>
      <c r="O128">
        <v>15210</v>
      </c>
      <c r="P128" s="519">
        <v>0.51219512195121952</v>
      </c>
      <c r="Q128" s="519">
        <v>0.65853658536585369</v>
      </c>
      <c r="R128" s="519">
        <v>0.78048780487804881</v>
      </c>
      <c r="S128" s="519">
        <v>13145.487804878048</v>
      </c>
      <c r="T128" s="519">
        <v>16901.341463414636</v>
      </c>
      <c r="U128" s="519">
        <v>20031.219512195123</v>
      </c>
      <c r="V128">
        <v>0</v>
      </c>
      <c r="W128">
        <v>0</v>
      </c>
      <c r="X128">
        <v>0</v>
      </c>
      <c r="Y128">
        <v>0</v>
      </c>
      <c r="Z128">
        <v>0</v>
      </c>
      <c r="AB128">
        <v>27</v>
      </c>
      <c r="AC128">
        <v>0</v>
      </c>
      <c r="AD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R128" t="s">
        <v>179</v>
      </c>
    </row>
    <row r="129" spans="1:44" x14ac:dyDescent="0.35">
      <c r="A129" t="s">
        <v>181</v>
      </c>
      <c r="B129" t="s">
        <v>64</v>
      </c>
      <c r="C129">
        <v>2449</v>
      </c>
      <c r="D129">
        <f>VLOOKUP($C129,'Summer 2023 School'!$B$2:$P$200,6,FALSE)</f>
        <v>38</v>
      </c>
      <c r="E129">
        <f>VLOOKUP($C129,'Autumn 2023 School'!$B$2:$J$197,6,FALSE)</f>
        <v>34</v>
      </c>
      <c r="F129">
        <f>VLOOKUP($C129,'Spring 2023 School'!$B$3:$G$202,6,FALSE)</f>
        <v>37</v>
      </c>
      <c r="G129">
        <v>0</v>
      </c>
      <c r="H129">
        <v>0</v>
      </c>
      <c r="I129">
        <v>0</v>
      </c>
      <c r="J129">
        <f t="shared" si="3"/>
        <v>7410</v>
      </c>
      <c r="K129">
        <f t="shared" si="4"/>
        <v>6630</v>
      </c>
      <c r="L129">
        <f t="shared" si="5"/>
        <v>6660</v>
      </c>
      <c r="M129">
        <v>20280</v>
      </c>
      <c r="N129">
        <v>20280</v>
      </c>
      <c r="O129">
        <v>20280</v>
      </c>
      <c r="P129" s="519">
        <v>0.63043478260869568</v>
      </c>
      <c r="Q129" s="519">
        <v>0.78260869565217395</v>
      </c>
      <c r="R129" s="519">
        <v>0.84782608695652173</v>
      </c>
      <c r="S129" s="519">
        <v>12671.739130434784</v>
      </c>
      <c r="T129" s="519">
        <v>15730.434782608696</v>
      </c>
      <c r="U129" s="519">
        <v>17041.304347826088</v>
      </c>
      <c r="V129">
        <v>16</v>
      </c>
      <c r="W129">
        <v>0</v>
      </c>
      <c r="X129">
        <v>0</v>
      </c>
      <c r="Y129">
        <v>0</v>
      </c>
      <c r="Z129">
        <v>0</v>
      </c>
      <c r="AB129">
        <v>17</v>
      </c>
      <c r="AC129">
        <v>0</v>
      </c>
      <c r="AD129">
        <v>0</v>
      </c>
      <c r="AF129">
        <v>0</v>
      </c>
      <c r="AG129">
        <v>6</v>
      </c>
      <c r="AH129">
        <v>6</v>
      </c>
      <c r="AI129">
        <v>0</v>
      </c>
      <c r="AJ129">
        <v>0</v>
      </c>
      <c r="AK129">
        <v>1170</v>
      </c>
      <c r="AL129">
        <v>1080</v>
      </c>
      <c r="AM129">
        <v>0</v>
      </c>
      <c r="AN129">
        <v>0</v>
      </c>
      <c r="AO129">
        <v>0</v>
      </c>
      <c r="AR129" t="s">
        <v>181</v>
      </c>
    </row>
    <row r="130" spans="1:44" x14ac:dyDescent="0.35">
      <c r="A130" t="s">
        <v>182</v>
      </c>
      <c r="B130" t="s">
        <v>64</v>
      </c>
      <c r="C130">
        <v>2450</v>
      </c>
      <c r="D130">
        <f>VLOOKUP($C130,'Summer 2023 School'!$B$2:$P$200,6,FALSE)</f>
        <v>33</v>
      </c>
      <c r="E130">
        <f>VLOOKUP($C130,'Autumn 2023 School'!$B$2:$J$197,6,FALSE)</f>
        <v>32</v>
      </c>
      <c r="F130">
        <f>VLOOKUP($C130,'Spring 2023 School'!$B$3:$G$202,6,FALSE)</f>
        <v>33</v>
      </c>
      <c r="G130">
        <v>0</v>
      </c>
      <c r="H130">
        <v>0</v>
      </c>
      <c r="I130">
        <v>0</v>
      </c>
      <c r="J130">
        <f t="shared" si="3"/>
        <v>6435</v>
      </c>
      <c r="K130">
        <f t="shared" si="4"/>
        <v>6240</v>
      </c>
      <c r="L130">
        <f t="shared" si="5"/>
        <v>5940</v>
      </c>
      <c r="M130">
        <v>10140</v>
      </c>
      <c r="N130">
        <v>10140</v>
      </c>
      <c r="O130">
        <v>10140</v>
      </c>
      <c r="P130" s="519">
        <v>6.4516129032258063E-2</v>
      </c>
      <c r="Q130" s="519">
        <v>9.6774193548387094E-2</v>
      </c>
      <c r="R130" s="519">
        <v>0.19354838709677419</v>
      </c>
      <c r="S130" s="519">
        <v>1201.9354838709678</v>
      </c>
      <c r="T130" s="519">
        <v>1802.9032258064515</v>
      </c>
      <c r="U130" s="519">
        <v>3605.8064516129029</v>
      </c>
      <c r="V130">
        <v>3</v>
      </c>
      <c r="W130">
        <v>0</v>
      </c>
      <c r="X130">
        <v>0</v>
      </c>
      <c r="Y130">
        <v>0</v>
      </c>
      <c r="Z130">
        <v>0</v>
      </c>
      <c r="AB130">
        <v>9</v>
      </c>
      <c r="AC130">
        <v>0</v>
      </c>
      <c r="AD130">
        <v>0</v>
      </c>
      <c r="AF130">
        <v>9</v>
      </c>
      <c r="AG130">
        <v>14</v>
      </c>
      <c r="AH130">
        <v>13</v>
      </c>
      <c r="AI130">
        <v>0</v>
      </c>
      <c r="AJ130">
        <v>1755</v>
      </c>
      <c r="AK130">
        <v>2730</v>
      </c>
      <c r="AL130">
        <v>2340</v>
      </c>
      <c r="AM130">
        <v>0</v>
      </c>
      <c r="AN130">
        <v>0</v>
      </c>
      <c r="AO130">
        <v>0</v>
      </c>
      <c r="AR130" t="s">
        <v>182</v>
      </c>
    </row>
    <row r="131" spans="1:44" x14ac:dyDescent="0.35">
      <c r="A131" t="s">
        <v>183</v>
      </c>
      <c r="B131" t="s">
        <v>64</v>
      </c>
      <c r="C131">
        <v>2453</v>
      </c>
      <c r="D131">
        <f>VLOOKUP($C131,'Summer 2023 School'!$B$2:$P$200,6,FALSE)</f>
        <v>29</v>
      </c>
      <c r="E131">
        <f>VLOOKUP($C131,'Autumn 2023 School'!$B$2:$J$197,6,FALSE)</f>
        <v>27</v>
      </c>
      <c r="F131">
        <f>VLOOKUP($C131,'Spring 2023 School'!$B$3:$G$202,6,FALSE)</f>
        <v>30</v>
      </c>
      <c r="G131">
        <v>0</v>
      </c>
      <c r="H131">
        <v>0</v>
      </c>
      <c r="I131">
        <v>0</v>
      </c>
      <c r="J131">
        <f t="shared" ref="J131:J194" si="6">D131*15*13</f>
        <v>5655</v>
      </c>
      <c r="K131">
        <f t="shared" ref="K131:K194" si="7">E131*15*13</f>
        <v>5265</v>
      </c>
      <c r="L131">
        <f t="shared" ref="L131:L194" si="8">F131*15*12</f>
        <v>5400</v>
      </c>
      <c r="M131">
        <v>15210</v>
      </c>
      <c r="N131">
        <v>15210</v>
      </c>
      <c r="O131">
        <v>15210</v>
      </c>
      <c r="P131" s="519">
        <v>0.13333333333333333</v>
      </c>
      <c r="Q131" s="519">
        <v>0.2</v>
      </c>
      <c r="R131" s="519">
        <v>1</v>
      </c>
      <c r="S131" s="519">
        <v>2160</v>
      </c>
      <c r="T131" s="519">
        <v>3240</v>
      </c>
      <c r="U131" s="519">
        <v>16200</v>
      </c>
      <c r="V131">
        <v>0</v>
      </c>
      <c r="W131">
        <v>0</v>
      </c>
      <c r="X131">
        <v>0</v>
      </c>
      <c r="Y131">
        <v>0</v>
      </c>
      <c r="Z131">
        <v>0</v>
      </c>
      <c r="AB131">
        <v>7</v>
      </c>
      <c r="AC131">
        <v>0</v>
      </c>
      <c r="AD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R131" t="s">
        <v>183</v>
      </c>
    </row>
    <row r="132" spans="1:44" x14ac:dyDescent="0.35">
      <c r="A132" t="s">
        <v>184</v>
      </c>
      <c r="B132" t="s">
        <v>67</v>
      </c>
      <c r="C132">
        <v>2454</v>
      </c>
      <c r="D132">
        <f>VLOOKUP($C132,'Summer 2023 School'!$B$2:$P$200,6,FALSE)</f>
        <v>42</v>
      </c>
      <c r="E132">
        <f>VLOOKUP($C132,'Autumn 2023 School'!$B$2:$J$197,6,FALSE)</f>
        <v>34</v>
      </c>
      <c r="F132">
        <f>VLOOKUP($C132,'Spring 2023 School'!$B$3:$G$202,6,FALSE)</f>
        <v>38</v>
      </c>
      <c r="G132">
        <v>0</v>
      </c>
      <c r="H132">
        <v>0</v>
      </c>
      <c r="I132">
        <v>0</v>
      </c>
      <c r="J132">
        <f t="shared" si="6"/>
        <v>8190</v>
      </c>
      <c r="K132">
        <f t="shared" si="7"/>
        <v>6630</v>
      </c>
      <c r="L132">
        <f t="shared" si="8"/>
        <v>6840</v>
      </c>
      <c r="M132">
        <v>10140</v>
      </c>
      <c r="N132">
        <v>10140</v>
      </c>
      <c r="O132">
        <v>10140</v>
      </c>
      <c r="P132" s="519">
        <v>0.8</v>
      </c>
      <c r="Q132" s="519">
        <v>0.8</v>
      </c>
      <c r="R132" s="519">
        <v>0.95</v>
      </c>
      <c r="S132" s="519">
        <v>10308</v>
      </c>
      <c r="T132" s="519">
        <v>10308</v>
      </c>
      <c r="U132" s="519">
        <v>12240.75</v>
      </c>
      <c r="V132">
        <v>74</v>
      </c>
      <c r="W132">
        <v>0</v>
      </c>
      <c r="X132">
        <v>0</v>
      </c>
      <c r="Y132">
        <v>0</v>
      </c>
      <c r="Z132">
        <v>0</v>
      </c>
      <c r="AB132">
        <v>14</v>
      </c>
      <c r="AC132">
        <v>0</v>
      </c>
      <c r="AD132">
        <v>0</v>
      </c>
      <c r="AF132">
        <v>1</v>
      </c>
      <c r="AG132">
        <v>0</v>
      </c>
      <c r="AH132">
        <v>1</v>
      </c>
      <c r="AI132">
        <v>0</v>
      </c>
      <c r="AJ132">
        <v>195</v>
      </c>
      <c r="AK132">
        <v>0</v>
      </c>
      <c r="AL132">
        <v>180</v>
      </c>
      <c r="AM132">
        <v>0</v>
      </c>
      <c r="AN132">
        <v>0</v>
      </c>
      <c r="AO132">
        <v>0</v>
      </c>
      <c r="AR132" t="s">
        <v>184</v>
      </c>
    </row>
    <row r="133" spans="1:44" x14ac:dyDescent="0.35">
      <c r="A133" t="s">
        <v>185</v>
      </c>
      <c r="B133" t="s">
        <v>64</v>
      </c>
      <c r="C133">
        <v>2455</v>
      </c>
      <c r="D133">
        <f>VLOOKUP($C133,'Summer 2023 School'!$B$2:$P$200,6,FALSE)</f>
        <v>26</v>
      </c>
      <c r="E133">
        <f>VLOOKUP($C133,'Autumn 2023 School'!$B$2:$J$197,6,FALSE)</f>
        <v>27</v>
      </c>
      <c r="F133">
        <f>VLOOKUP($C133,'Spring 2023 School'!$B$3:$G$202,6,FALSE)</f>
        <v>24</v>
      </c>
      <c r="G133">
        <v>0</v>
      </c>
      <c r="H133">
        <v>0</v>
      </c>
      <c r="I133">
        <v>0</v>
      </c>
      <c r="J133">
        <f t="shared" si="6"/>
        <v>5070</v>
      </c>
      <c r="K133">
        <f t="shared" si="7"/>
        <v>5265</v>
      </c>
      <c r="L133">
        <f t="shared" si="8"/>
        <v>4320</v>
      </c>
      <c r="M133">
        <v>15210</v>
      </c>
      <c r="N133">
        <v>15210</v>
      </c>
      <c r="O133">
        <v>15210</v>
      </c>
      <c r="P133" s="519">
        <v>0.23684210526315788</v>
      </c>
      <c r="Q133" s="519">
        <v>0.36842105263157893</v>
      </c>
      <c r="R133" s="519">
        <v>0.76315789473684215</v>
      </c>
      <c r="S133" s="519">
        <v>3787.1052631578946</v>
      </c>
      <c r="T133" s="519">
        <v>5891.0526315789466</v>
      </c>
      <c r="U133" s="519">
        <v>12202.894736842107</v>
      </c>
      <c r="V133">
        <v>2</v>
      </c>
      <c r="W133">
        <v>0</v>
      </c>
      <c r="X133">
        <v>0</v>
      </c>
      <c r="Y133">
        <v>0</v>
      </c>
      <c r="Z133">
        <v>0</v>
      </c>
      <c r="AB133">
        <v>16</v>
      </c>
      <c r="AC133">
        <v>0</v>
      </c>
      <c r="AD133">
        <v>0</v>
      </c>
      <c r="AF133">
        <v>6</v>
      </c>
      <c r="AG133">
        <v>3</v>
      </c>
      <c r="AH133">
        <v>4</v>
      </c>
      <c r="AI133">
        <v>0</v>
      </c>
      <c r="AJ133">
        <v>1170</v>
      </c>
      <c r="AK133">
        <v>585</v>
      </c>
      <c r="AL133">
        <v>720</v>
      </c>
      <c r="AM133">
        <v>0</v>
      </c>
      <c r="AN133">
        <v>0</v>
      </c>
      <c r="AO133">
        <v>0</v>
      </c>
      <c r="AR133" t="s">
        <v>185</v>
      </c>
    </row>
    <row r="134" spans="1:44" x14ac:dyDescent="0.35">
      <c r="A134" t="s">
        <v>186</v>
      </c>
      <c r="B134" t="s">
        <v>67</v>
      </c>
      <c r="C134">
        <v>2457</v>
      </c>
      <c r="D134">
        <f>VLOOKUP($C134,'Summer 2023 School'!$B$2:$P$200,6,FALSE)</f>
        <v>33</v>
      </c>
      <c r="E134">
        <f>VLOOKUP($C134,'Autumn 2023 School'!$B$2:$J$197,6,FALSE)</f>
        <v>43</v>
      </c>
      <c r="F134">
        <f>VLOOKUP($C134,'Spring 2023 School'!$B$3:$G$202,6,FALSE)</f>
        <v>36</v>
      </c>
      <c r="G134">
        <v>0</v>
      </c>
      <c r="H134">
        <v>0</v>
      </c>
      <c r="I134">
        <v>0</v>
      </c>
      <c r="J134">
        <f t="shared" si="6"/>
        <v>6435</v>
      </c>
      <c r="K134">
        <f t="shared" si="7"/>
        <v>8385</v>
      </c>
      <c r="L134">
        <f t="shared" si="8"/>
        <v>6480</v>
      </c>
      <c r="M134">
        <v>15210</v>
      </c>
      <c r="N134">
        <v>15210</v>
      </c>
      <c r="O134">
        <v>15210</v>
      </c>
      <c r="P134" s="519">
        <v>0.20634920634920634</v>
      </c>
      <c r="Q134" s="519">
        <v>0.68253968253968256</v>
      </c>
      <c r="R134" s="519">
        <v>0.88888888888888884</v>
      </c>
      <c r="S134" s="519">
        <v>6515.4761904761899</v>
      </c>
      <c r="T134" s="519">
        <v>21551.190476190477</v>
      </c>
      <c r="U134" s="519">
        <v>28066.666666666664</v>
      </c>
      <c r="V134">
        <v>2</v>
      </c>
      <c r="W134">
        <v>0</v>
      </c>
      <c r="X134">
        <v>0</v>
      </c>
      <c r="Y134">
        <v>0</v>
      </c>
      <c r="Z134">
        <v>0</v>
      </c>
      <c r="AB134">
        <v>9</v>
      </c>
      <c r="AC134">
        <v>0</v>
      </c>
      <c r="AD134">
        <v>0</v>
      </c>
      <c r="AF134">
        <v>6</v>
      </c>
      <c r="AG134">
        <v>7</v>
      </c>
      <c r="AH134">
        <v>8</v>
      </c>
      <c r="AI134">
        <v>0</v>
      </c>
      <c r="AJ134">
        <v>1170</v>
      </c>
      <c r="AK134">
        <v>1365</v>
      </c>
      <c r="AL134">
        <v>1440</v>
      </c>
      <c r="AM134">
        <v>0</v>
      </c>
      <c r="AN134">
        <v>0</v>
      </c>
      <c r="AO134">
        <v>0</v>
      </c>
      <c r="AR134" t="s">
        <v>186</v>
      </c>
    </row>
    <row r="135" spans="1:44" x14ac:dyDescent="0.35">
      <c r="A135" t="s">
        <v>187</v>
      </c>
      <c r="B135" t="s">
        <v>64</v>
      </c>
      <c r="C135">
        <v>2458</v>
      </c>
      <c r="D135">
        <f>VLOOKUP($C135,'Summer 2023 School'!$B$2:$P$200,6,FALSE)</f>
        <v>51</v>
      </c>
      <c r="E135">
        <f>VLOOKUP($C135,'Autumn 2023 School'!$B$2:$J$197,6,FALSE)</f>
        <v>43</v>
      </c>
      <c r="F135">
        <f>VLOOKUP($C135,'Spring 2023 School'!$B$3:$G$202,6,FALSE)</f>
        <v>51</v>
      </c>
      <c r="G135">
        <v>0</v>
      </c>
      <c r="H135">
        <v>0</v>
      </c>
      <c r="I135">
        <v>0</v>
      </c>
      <c r="J135">
        <f t="shared" si="6"/>
        <v>9945</v>
      </c>
      <c r="K135">
        <f t="shared" si="7"/>
        <v>8385</v>
      </c>
      <c r="L135">
        <f t="shared" si="8"/>
        <v>9180</v>
      </c>
      <c r="M135">
        <v>15210</v>
      </c>
      <c r="N135">
        <v>15210</v>
      </c>
      <c r="O135">
        <v>15210</v>
      </c>
      <c r="P135" s="519">
        <v>0</v>
      </c>
      <c r="Q135" s="519">
        <v>4.878048780487805E-2</v>
      </c>
      <c r="R135" s="519">
        <v>0.73170731707317072</v>
      </c>
      <c r="S135" s="519">
        <v>0</v>
      </c>
      <c r="T135" s="519">
        <v>1410.7317073170732</v>
      </c>
      <c r="U135" s="519">
        <v>21160.975609756097</v>
      </c>
      <c r="V135">
        <v>0</v>
      </c>
      <c r="W135">
        <v>0</v>
      </c>
      <c r="X135">
        <v>0</v>
      </c>
      <c r="Y135">
        <v>0</v>
      </c>
      <c r="Z135">
        <v>0</v>
      </c>
      <c r="AB135">
        <v>6</v>
      </c>
      <c r="AC135">
        <v>0</v>
      </c>
      <c r="AD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R135" t="s">
        <v>187</v>
      </c>
    </row>
    <row r="136" spans="1:44" x14ac:dyDescent="0.35">
      <c r="A136" t="s">
        <v>188</v>
      </c>
      <c r="B136" t="s">
        <v>64</v>
      </c>
      <c r="C136">
        <v>2460</v>
      </c>
      <c r="D136">
        <f>VLOOKUP($C136,'Summer 2023 School'!$B$2:$P$200,6,FALSE)</f>
        <v>40</v>
      </c>
      <c r="E136">
        <f>VLOOKUP($C136,'Autumn 2023 School'!$B$2:$J$197,6,FALSE)</f>
        <v>31</v>
      </c>
      <c r="F136">
        <f>VLOOKUP($C136,'Spring 2023 School'!$B$3:$G$202,6,FALSE)</f>
        <v>38</v>
      </c>
      <c r="G136">
        <v>0</v>
      </c>
      <c r="H136">
        <v>0</v>
      </c>
      <c r="I136">
        <v>0</v>
      </c>
      <c r="J136">
        <f t="shared" si="6"/>
        <v>7800</v>
      </c>
      <c r="K136">
        <f t="shared" si="7"/>
        <v>6045</v>
      </c>
      <c r="L136">
        <f t="shared" si="8"/>
        <v>6840</v>
      </c>
      <c r="M136">
        <v>15210</v>
      </c>
      <c r="N136">
        <v>15210</v>
      </c>
      <c r="O136">
        <v>15210</v>
      </c>
      <c r="P136" s="519">
        <v>0</v>
      </c>
      <c r="Q136" s="519">
        <v>2.7777777777777776E-2</v>
      </c>
      <c r="R136" s="519">
        <v>0.41666666666666669</v>
      </c>
      <c r="S136" s="519">
        <v>0</v>
      </c>
      <c r="T136" s="519">
        <v>516.66666666666663</v>
      </c>
      <c r="U136" s="519">
        <v>7750</v>
      </c>
      <c r="V136">
        <v>0</v>
      </c>
      <c r="W136">
        <v>0</v>
      </c>
      <c r="X136">
        <v>0</v>
      </c>
      <c r="Y136">
        <v>0</v>
      </c>
      <c r="Z136">
        <v>0</v>
      </c>
      <c r="AB136">
        <v>12</v>
      </c>
      <c r="AC136">
        <v>0</v>
      </c>
      <c r="AD136">
        <v>0</v>
      </c>
      <c r="AF136">
        <v>0</v>
      </c>
      <c r="AG136">
        <v>4</v>
      </c>
      <c r="AH136">
        <v>8</v>
      </c>
      <c r="AI136">
        <v>0</v>
      </c>
      <c r="AJ136">
        <v>0</v>
      </c>
      <c r="AK136">
        <v>780</v>
      </c>
      <c r="AL136">
        <v>1440</v>
      </c>
      <c r="AM136">
        <v>0</v>
      </c>
      <c r="AN136">
        <v>0</v>
      </c>
      <c r="AO136">
        <v>0</v>
      </c>
      <c r="AR136" t="s">
        <v>188</v>
      </c>
    </row>
    <row r="137" spans="1:44" x14ac:dyDescent="0.35">
      <c r="A137" t="s">
        <v>189</v>
      </c>
      <c r="B137" t="s">
        <v>64</v>
      </c>
      <c r="C137">
        <v>2463</v>
      </c>
      <c r="D137">
        <f>VLOOKUP($C137,'Summer 2023 School'!$B$2:$P$200,6,FALSE)</f>
        <v>37</v>
      </c>
      <c r="E137">
        <f>VLOOKUP($C137,'Autumn 2023 School'!$B$2:$J$197,6,FALSE)</f>
        <v>33</v>
      </c>
      <c r="F137">
        <f>VLOOKUP($C137,'Spring 2023 School'!$B$3:$G$202,6,FALSE)</f>
        <v>34</v>
      </c>
      <c r="G137">
        <v>0</v>
      </c>
      <c r="H137">
        <v>0</v>
      </c>
      <c r="I137">
        <v>0</v>
      </c>
      <c r="J137">
        <f t="shared" si="6"/>
        <v>7215</v>
      </c>
      <c r="K137">
        <f t="shared" si="7"/>
        <v>6435</v>
      </c>
      <c r="L137">
        <f t="shared" si="8"/>
        <v>6120</v>
      </c>
      <c r="M137">
        <v>20280</v>
      </c>
      <c r="N137">
        <v>20280</v>
      </c>
      <c r="O137">
        <v>20280</v>
      </c>
      <c r="P137" s="519">
        <v>3.8461538461538464E-2</v>
      </c>
      <c r="Q137" s="519">
        <v>3.8461538461538464E-2</v>
      </c>
      <c r="R137" s="519">
        <v>7.6923076923076927E-2</v>
      </c>
      <c r="S137" s="519">
        <v>635.76923076923083</v>
      </c>
      <c r="T137" s="519">
        <v>635.76923076923083</v>
      </c>
      <c r="U137" s="519">
        <v>1271.5384615384617</v>
      </c>
      <c r="V137">
        <v>1</v>
      </c>
      <c r="W137">
        <v>0</v>
      </c>
      <c r="X137">
        <v>0</v>
      </c>
      <c r="Y137">
        <v>0</v>
      </c>
      <c r="Z137">
        <v>0</v>
      </c>
      <c r="AB137">
        <v>2</v>
      </c>
      <c r="AC137">
        <v>0</v>
      </c>
      <c r="AD137">
        <v>0</v>
      </c>
      <c r="AF137">
        <v>19</v>
      </c>
      <c r="AG137">
        <v>14</v>
      </c>
      <c r="AH137">
        <v>15</v>
      </c>
      <c r="AI137">
        <v>0</v>
      </c>
      <c r="AJ137">
        <v>3705</v>
      </c>
      <c r="AK137">
        <v>2730</v>
      </c>
      <c r="AL137">
        <v>2700</v>
      </c>
      <c r="AM137">
        <v>0</v>
      </c>
      <c r="AN137">
        <v>0</v>
      </c>
      <c r="AO137">
        <v>0</v>
      </c>
      <c r="AR137" t="s">
        <v>189</v>
      </c>
    </row>
    <row r="138" spans="1:44" x14ac:dyDescent="0.35">
      <c r="A138" t="s">
        <v>190</v>
      </c>
      <c r="B138" t="s">
        <v>67</v>
      </c>
      <c r="C138">
        <v>2465</v>
      </c>
      <c r="D138">
        <f>VLOOKUP($C138,'Summer 2023 School'!$B$2:$P$200,6,FALSE)</f>
        <v>47</v>
      </c>
      <c r="E138">
        <f>VLOOKUP($C138,'Autumn 2023 School'!$B$2:$J$197,6,FALSE)</f>
        <v>29</v>
      </c>
      <c r="F138">
        <f>VLOOKUP($C138,'Spring 2023 School'!$B$3:$G$202,6,FALSE)</f>
        <v>42</v>
      </c>
      <c r="G138">
        <v>0</v>
      </c>
      <c r="H138">
        <v>0</v>
      </c>
      <c r="I138">
        <v>0</v>
      </c>
      <c r="J138">
        <f t="shared" si="6"/>
        <v>9165</v>
      </c>
      <c r="K138">
        <f t="shared" si="7"/>
        <v>5655</v>
      </c>
      <c r="L138">
        <f t="shared" si="8"/>
        <v>7560</v>
      </c>
      <c r="M138">
        <v>10140</v>
      </c>
      <c r="N138">
        <v>10140</v>
      </c>
      <c r="O138">
        <v>10140</v>
      </c>
      <c r="P138" s="519">
        <v>0</v>
      </c>
      <c r="Q138" s="519">
        <v>0</v>
      </c>
      <c r="R138" s="519">
        <v>0</v>
      </c>
      <c r="S138" s="519">
        <v>0</v>
      </c>
      <c r="T138" s="519">
        <v>0</v>
      </c>
      <c r="U138" s="519">
        <v>0</v>
      </c>
      <c r="V138">
        <v>0</v>
      </c>
      <c r="W138">
        <v>0</v>
      </c>
      <c r="X138">
        <v>0</v>
      </c>
      <c r="Y138">
        <v>0</v>
      </c>
      <c r="Z138">
        <v>0</v>
      </c>
      <c r="AB138">
        <v>21</v>
      </c>
      <c r="AC138">
        <v>0</v>
      </c>
      <c r="AD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R138" t="s">
        <v>190</v>
      </c>
    </row>
    <row r="139" spans="1:44" x14ac:dyDescent="0.35">
      <c r="A139" t="s">
        <v>191</v>
      </c>
      <c r="B139" t="s">
        <v>67</v>
      </c>
      <c r="C139">
        <v>2466</v>
      </c>
      <c r="D139">
        <f>VLOOKUP($C139,'Summer 2023 School'!$B$2:$P$200,6,FALSE)</f>
        <v>60</v>
      </c>
      <c r="E139">
        <f>VLOOKUP($C139,'Autumn 2023 School'!$B$2:$J$197,6,FALSE)</f>
        <v>38</v>
      </c>
      <c r="F139">
        <f>VLOOKUP($C139,'Spring 2023 School'!$B$3:$G$202,6,FALSE)</f>
        <v>62</v>
      </c>
      <c r="G139">
        <v>0</v>
      </c>
      <c r="H139">
        <v>0</v>
      </c>
      <c r="I139">
        <v>0</v>
      </c>
      <c r="J139">
        <f t="shared" si="6"/>
        <v>11700</v>
      </c>
      <c r="K139">
        <f t="shared" si="7"/>
        <v>7410</v>
      </c>
      <c r="L139">
        <f t="shared" si="8"/>
        <v>11160</v>
      </c>
      <c r="M139">
        <v>25350</v>
      </c>
      <c r="N139">
        <v>25350</v>
      </c>
      <c r="O139">
        <v>25350</v>
      </c>
      <c r="P139" s="519">
        <v>0</v>
      </c>
      <c r="Q139" s="519">
        <v>0.18181818181818182</v>
      </c>
      <c r="R139" s="519">
        <v>0.94545454545454544</v>
      </c>
      <c r="S139" s="519">
        <v>0</v>
      </c>
      <c r="T139" s="519">
        <v>7399.090909090909</v>
      </c>
      <c r="U139" s="519">
        <v>38475.272727272728</v>
      </c>
      <c r="V139">
        <v>23</v>
      </c>
      <c r="W139">
        <v>0</v>
      </c>
      <c r="X139">
        <v>0</v>
      </c>
      <c r="Y139">
        <v>0</v>
      </c>
      <c r="Z139">
        <v>0</v>
      </c>
      <c r="AB139">
        <v>38</v>
      </c>
      <c r="AC139">
        <v>0</v>
      </c>
      <c r="AD139">
        <v>0</v>
      </c>
      <c r="AF139">
        <v>9</v>
      </c>
      <c r="AG139">
        <v>3</v>
      </c>
      <c r="AH139">
        <v>6</v>
      </c>
      <c r="AI139">
        <v>0</v>
      </c>
      <c r="AJ139">
        <v>1755</v>
      </c>
      <c r="AK139">
        <v>585</v>
      </c>
      <c r="AL139">
        <v>1080</v>
      </c>
      <c r="AM139">
        <v>0</v>
      </c>
      <c r="AN139">
        <v>0</v>
      </c>
      <c r="AO139">
        <v>0</v>
      </c>
      <c r="AR139" t="s">
        <v>191</v>
      </c>
    </row>
    <row r="140" spans="1:44" x14ac:dyDescent="0.35">
      <c r="A140" t="s">
        <v>193</v>
      </c>
      <c r="B140" t="s">
        <v>64</v>
      </c>
      <c r="C140">
        <v>2471</v>
      </c>
      <c r="D140">
        <f>VLOOKUP($C140,'Summer 2023 School'!$B$2:$P$200,6,FALSE)</f>
        <v>50</v>
      </c>
      <c r="E140">
        <f>VLOOKUP($C140,'Autumn 2023 School'!$B$2:$J$197,6,FALSE)</f>
        <v>40</v>
      </c>
      <c r="F140">
        <f>VLOOKUP($C140,'Spring 2023 School'!$B$3:$G$202,6,FALSE)</f>
        <v>49</v>
      </c>
      <c r="G140">
        <v>0</v>
      </c>
      <c r="H140">
        <v>0</v>
      </c>
      <c r="I140">
        <v>0</v>
      </c>
      <c r="J140">
        <f t="shared" si="6"/>
        <v>9750</v>
      </c>
      <c r="K140">
        <f t="shared" si="7"/>
        <v>7800</v>
      </c>
      <c r="L140">
        <f t="shared" si="8"/>
        <v>8820</v>
      </c>
      <c r="M140">
        <v>15210</v>
      </c>
      <c r="N140">
        <v>15210</v>
      </c>
      <c r="O140">
        <v>15210</v>
      </c>
      <c r="P140" s="519">
        <v>2.1739130434782608E-2</v>
      </c>
      <c r="Q140" s="519">
        <v>0.56521739130434778</v>
      </c>
      <c r="R140" s="519">
        <v>0.95652173913043481</v>
      </c>
      <c r="S140" s="519">
        <v>503.15217391304344</v>
      </c>
      <c r="T140" s="519">
        <v>13081.95652173913</v>
      </c>
      <c r="U140" s="519">
        <v>22138.695652173912</v>
      </c>
      <c r="V140">
        <v>0</v>
      </c>
      <c r="W140">
        <v>0</v>
      </c>
      <c r="X140">
        <v>0</v>
      </c>
      <c r="Y140">
        <v>0</v>
      </c>
      <c r="Z140">
        <v>0</v>
      </c>
      <c r="AB140">
        <v>15</v>
      </c>
      <c r="AC140">
        <v>0</v>
      </c>
      <c r="AD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R140" t="s">
        <v>193</v>
      </c>
    </row>
    <row r="141" spans="1:44" x14ac:dyDescent="0.35">
      <c r="A141" t="s">
        <v>195</v>
      </c>
      <c r="B141" t="s">
        <v>67</v>
      </c>
      <c r="C141">
        <v>2478</v>
      </c>
      <c r="D141">
        <f>VLOOKUP($C141,'Summer 2023 School'!$B$2:$P$200,6,FALSE)</f>
        <v>28</v>
      </c>
      <c r="E141">
        <f>VLOOKUP($C141,'Autumn 2023 School'!$B$2:$J$197,6,FALSE)</f>
        <v>29</v>
      </c>
      <c r="F141">
        <f>VLOOKUP($C141,'Spring 2023 School'!$B$3:$G$202,6,FALSE)</f>
        <v>28</v>
      </c>
      <c r="G141">
        <v>0</v>
      </c>
      <c r="H141">
        <v>0</v>
      </c>
      <c r="I141">
        <v>0</v>
      </c>
      <c r="J141">
        <f t="shared" si="6"/>
        <v>5460</v>
      </c>
      <c r="K141">
        <f t="shared" si="7"/>
        <v>5655</v>
      </c>
      <c r="L141">
        <f t="shared" si="8"/>
        <v>5040</v>
      </c>
      <c r="M141">
        <v>10140</v>
      </c>
      <c r="N141">
        <v>10140</v>
      </c>
      <c r="O141">
        <v>10140</v>
      </c>
      <c r="P141" s="519">
        <v>0</v>
      </c>
      <c r="Q141" s="519">
        <v>3.5714285714285712E-2</v>
      </c>
      <c r="R141" s="519">
        <v>0.17857142857142858</v>
      </c>
      <c r="S141" s="519">
        <v>0</v>
      </c>
      <c r="T141" s="519">
        <v>595.17857142857144</v>
      </c>
      <c r="U141" s="519">
        <v>2975.8928571428573</v>
      </c>
      <c r="V141">
        <v>0</v>
      </c>
      <c r="W141">
        <v>0</v>
      </c>
      <c r="X141">
        <v>0</v>
      </c>
      <c r="Y141">
        <v>0</v>
      </c>
      <c r="Z141">
        <v>0</v>
      </c>
      <c r="AB141">
        <v>1</v>
      </c>
      <c r="AC141">
        <v>0</v>
      </c>
      <c r="AD141">
        <v>0</v>
      </c>
      <c r="AF141">
        <v>25</v>
      </c>
      <c r="AG141">
        <v>16</v>
      </c>
      <c r="AH141">
        <v>18</v>
      </c>
      <c r="AI141">
        <v>0</v>
      </c>
      <c r="AJ141">
        <v>4875</v>
      </c>
      <c r="AK141">
        <v>3120</v>
      </c>
      <c r="AL141">
        <v>3240</v>
      </c>
      <c r="AM141">
        <v>0</v>
      </c>
      <c r="AN141">
        <v>0</v>
      </c>
      <c r="AO141">
        <v>0</v>
      </c>
      <c r="AR141" t="s">
        <v>195</v>
      </c>
    </row>
    <row r="142" spans="1:44" x14ac:dyDescent="0.35">
      <c r="A142" t="s">
        <v>196</v>
      </c>
      <c r="B142" t="s">
        <v>67</v>
      </c>
      <c r="C142">
        <v>2479</v>
      </c>
      <c r="D142">
        <f>VLOOKUP($C142,'Summer 2023 School'!$B$2:$P$200,6,FALSE)</f>
        <v>78</v>
      </c>
      <c r="E142">
        <f>VLOOKUP($C142,'Autumn 2023 School'!$B$2:$J$197,6,FALSE)</f>
        <v>61</v>
      </c>
      <c r="F142">
        <f>VLOOKUP($C142,'Spring 2023 School'!$B$3:$G$202,6,FALSE)</f>
        <v>71</v>
      </c>
      <c r="G142">
        <v>0</v>
      </c>
      <c r="H142">
        <v>0</v>
      </c>
      <c r="I142">
        <v>0</v>
      </c>
      <c r="J142">
        <f t="shared" si="6"/>
        <v>15210</v>
      </c>
      <c r="K142">
        <f t="shared" si="7"/>
        <v>11895</v>
      </c>
      <c r="L142">
        <f t="shared" si="8"/>
        <v>12780</v>
      </c>
      <c r="M142">
        <v>35100</v>
      </c>
      <c r="N142">
        <v>35100</v>
      </c>
      <c r="O142">
        <v>35100</v>
      </c>
      <c r="P142" s="519">
        <v>0.26582278481012656</v>
      </c>
      <c r="Q142" s="519">
        <v>0.86075949367088611</v>
      </c>
      <c r="R142" s="519">
        <v>0.97468354430379744</v>
      </c>
      <c r="S142" s="519">
        <v>11048.92405063291</v>
      </c>
      <c r="T142" s="519">
        <v>35777.468354430384</v>
      </c>
      <c r="U142" s="519">
        <v>40512.721518987339</v>
      </c>
      <c r="V142">
        <v>17</v>
      </c>
      <c r="W142">
        <v>0</v>
      </c>
      <c r="X142">
        <v>0</v>
      </c>
      <c r="Y142">
        <v>0</v>
      </c>
      <c r="Z142">
        <v>0</v>
      </c>
      <c r="AB142">
        <v>22</v>
      </c>
      <c r="AC142">
        <v>0</v>
      </c>
      <c r="AD142">
        <v>0</v>
      </c>
      <c r="AF142">
        <v>5</v>
      </c>
      <c r="AG142">
        <v>3</v>
      </c>
      <c r="AH142">
        <v>9</v>
      </c>
      <c r="AI142">
        <v>0</v>
      </c>
      <c r="AJ142">
        <v>975</v>
      </c>
      <c r="AK142">
        <v>585</v>
      </c>
      <c r="AL142">
        <v>1620</v>
      </c>
      <c r="AM142">
        <v>0</v>
      </c>
      <c r="AN142">
        <v>0</v>
      </c>
      <c r="AO142">
        <v>0</v>
      </c>
      <c r="AR142" t="s">
        <v>196</v>
      </c>
    </row>
    <row r="143" spans="1:44" x14ac:dyDescent="0.35">
      <c r="A143" t="s">
        <v>197</v>
      </c>
      <c r="B143" t="s">
        <v>64</v>
      </c>
      <c r="C143">
        <v>2480</v>
      </c>
      <c r="D143">
        <f>VLOOKUP($C143,'Summer 2023 School'!$B$2:$P$200,6,FALSE)</f>
        <v>23</v>
      </c>
      <c r="E143">
        <f>VLOOKUP($C143,'Autumn 2023 School'!$B$2:$J$197,6,FALSE)</f>
        <v>3</v>
      </c>
      <c r="F143">
        <f>VLOOKUP($C143,'Spring 2023 School'!$B$3:$G$202,6,FALSE)</f>
        <v>24</v>
      </c>
      <c r="G143">
        <v>0</v>
      </c>
      <c r="H143">
        <v>0</v>
      </c>
      <c r="I143">
        <v>0</v>
      </c>
      <c r="J143">
        <f t="shared" si="6"/>
        <v>4485</v>
      </c>
      <c r="K143">
        <f t="shared" si="7"/>
        <v>585</v>
      </c>
      <c r="L143">
        <f t="shared" si="8"/>
        <v>4320</v>
      </c>
      <c r="M143">
        <v>10140</v>
      </c>
      <c r="N143">
        <v>10140</v>
      </c>
      <c r="O143">
        <v>10140</v>
      </c>
      <c r="P143" s="519">
        <v>0.7407407407407407</v>
      </c>
      <c r="Q143" s="519">
        <v>0.77777777777777779</v>
      </c>
      <c r="R143" s="519">
        <v>0.77777777777777779</v>
      </c>
      <c r="S143" s="519">
        <v>10255.555555555555</v>
      </c>
      <c r="T143" s="519">
        <v>10768.333333333334</v>
      </c>
      <c r="U143" s="519">
        <v>10768.333333333334</v>
      </c>
      <c r="V143">
        <v>0</v>
      </c>
      <c r="W143">
        <v>0</v>
      </c>
      <c r="X143">
        <v>0</v>
      </c>
      <c r="Y143">
        <v>0</v>
      </c>
      <c r="Z143">
        <v>0</v>
      </c>
      <c r="AB143">
        <v>17</v>
      </c>
      <c r="AC143">
        <v>0</v>
      </c>
      <c r="AD143">
        <v>0</v>
      </c>
      <c r="AF143">
        <v>1</v>
      </c>
      <c r="AG143">
        <v>4</v>
      </c>
      <c r="AH143">
        <v>6</v>
      </c>
      <c r="AI143">
        <v>0</v>
      </c>
      <c r="AJ143">
        <v>195</v>
      </c>
      <c r="AK143">
        <v>780</v>
      </c>
      <c r="AL143">
        <v>1080</v>
      </c>
      <c r="AM143">
        <v>0</v>
      </c>
      <c r="AN143">
        <v>0</v>
      </c>
      <c r="AO143">
        <v>0</v>
      </c>
      <c r="AR143" t="s">
        <v>197</v>
      </c>
    </row>
    <row r="144" spans="1:44" x14ac:dyDescent="0.35">
      <c r="A144" t="s">
        <v>198</v>
      </c>
      <c r="B144" t="s">
        <v>64</v>
      </c>
      <c r="C144">
        <v>2481</v>
      </c>
      <c r="D144">
        <f>VLOOKUP($C144,'Summer 2023 School'!$B$2:$P$200,6,FALSE)</f>
        <v>48</v>
      </c>
      <c r="E144">
        <f>VLOOKUP($C144,'Autumn 2023 School'!$B$2:$J$197,6,FALSE)</f>
        <v>36</v>
      </c>
      <c r="F144">
        <f>VLOOKUP($C144,'Spring 2023 School'!$B$3:$G$202,6,FALSE)</f>
        <v>45</v>
      </c>
      <c r="G144">
        <v>0</v>
      </c>
      <c r="H144">
        <v>0</v>
      </c>
      <c r="I144">
        <v>0</v>
      </c>
      <c r="J144">
        <f t="shared" si="6"/>
        <v>9360</v>
      </c>
      <c r="K144">
        <f t="shared" si="7"/>
        <v>7020</v>
      </c>
      <c r="L144">
        <f t="shared" si="8"/>
        <v>8100</v>
      </c>
      <c r="M144">
        <v>23400</v>
      </c>
      <c r="N144">
        <v>23400</v>
      </c>
      <c r="O144">
        <v>23400</v>
      </c>
      <c r="P144" s="519">
        <v>0</v>
      </c>
      <c r="Q144" s="519">
        <v>4.2553191489361701E-2</v>
      </c>
      <c r="R144" s="519">
        <v>0.8936170212765957</v>
      </c>
      <c r="S144" s="519">
        <v>0</v>
      </c>
      <c r="T144" s="519">
        <v>1051.9148936170213</v>
      </c>
      <c r="U144" s="519">
        <v>22090.212765957447</v>
      </c>
      <c r="V144">
        <v>0</v>
      </c>
      <c r="W144">
        <v>0</v>
      </c>
      <c r="X144">
        <v>0</v>
      </c>
      <c r="Y144">
        <v>0</v>
      </c>
      <c r="Z144">
        <v>0</v>
      </c>
      <c r="AB144">
        <v>40</v>
      </c>
      <c r="AC144">
        <v>0</v>
      </c>
      <c r="AD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R144" t="s">
        <v>198</v>
      </c>
    </row>
    <row r="145" spans="1:44" x14ac:dyDescent="0.35">
      <c r="A145" t="s">
        <v>199</v>
      </c>
      <c r="B145" t="s">
        <v>67</v>
      </c>
      <c r="C145">
        <v>2482</v>
      </c>
      <c r="D145">
        <f>VLOOKUP($C145,'Summer 2023 School'!$B$2:$P$200,6,FALSE)</f>
        <v>46</v>
      </c>
      <c r="E145">
        <f>VLOOKUP($C145,'Autumn 2023 School'!$B$2:$J$197,6,FALSE)</f>
        <v>36</v>
      </c>
      <c r="F145">
        <f>VLOOKUP($C145,'Spring 2023 School'!$B$3:$G$202,6,FALSE)</f>
        <v>48</v>
      </c>
      <c r="G145">
        <v>0</v>
      </c>
      <c r="H145">
        <v>0</v>
      </c>
      <c r="I145">
        <v>0</v>
      </c>
      <c r="J145">
        <f t="shared" si="6"/>
        <v>8970</v>
      </c>
      <c r="K145">
        <f t="shared" si="7"/>
        <v>7020</v>
      </c>
      <c r="L145">
        <f t="shared" si="8"/>
        <v>8640</v>
      </c>
      <c r="M145">
        <v>20280</v>
      </c>
      <c r="N145">
        <v>20280</v>
      </c>
      <c r="O145">
        <v>20280</v>
      </c>
      <c r="P145" s="519">
        <v>0</v>
      </c>
      <c r="Q145" s="519">
        <v>4.0816326530612242E-2</v>
      </c>
      <c r="R145" s="519">
        <v>1</v>
      </c>
      <c r="S145" s="519">
        <v>0</v>
      </c>
      <c r="T145" s="519">
        <v>917.14285714285711</v>
      </c>
      <c r="U145" s="519">
        <v>22470</v>
      </c>
      <c r="V145">
        <v>0</v>
      </c>
      <c r="W145">
        <v>0</v>
      </c>
      <c r="X145">
        <v>0</v>
      </c>
      <c r="Y145">
        <v>0</v>
      </c>
      <c r="Z145">
        <v>0</v>
      </c>
      <c r="AB145">
        <v>11</v>
      </c>
      <c r="AC145">
        <v>7</v>
      </c>
      <c r="AD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R145" t="s">
        <v>199</v>
      </c>
    </row>
    <row r="146" spans="1:44" x14ac:dyDescent="0.35">
      <c r="A146" t="s">
        <v>200</v>
      </c>
      <c r="B146" t="s">
        <v>67</v>
      </c>
      <c r="C146">
        <v>2486</v>
      </c>
      <c r="D146">
        <f>VLOOKUP($C146,'Summer 2023 School'!$B$2:$P$200,6,FALSE)</f>
        <v>20</v>
      </c>
      <c r="E146">
        <f>VLOOKUP($C146,'Autumn 2023 School'!$B$2:$J$197,6,FALSE)</f>
        <v>11</v>
      </c>
      <c r="F146">
        <f>VLOOKUP($C146,'Spring 2023 School'!$B$3:$G$202,6,FALSE)</f>
        <v>15</v>
      </c>
      <c r="G146">
        <v>0</v>
      </c>
      <c r="H146">
        <v>0</v>
      </c>
      <c r="I146">
        <v>0</v>
      </c>
      <c r="J146">
        <f t="shared" si="6"/>
        <v>3900</v>
      </c>
      <c r="K146">
        <f t="shared" si="7"/>
        <v>2145</v>
      </c>
      <c r="L146">
        <f t="shared" si="8"/>
        <v>2700</v>
      </c>
      <c r="M146">
        <v>10140</v>
      </c>
      <c r="N146">
        <v>10140</v>
      </c>
      <c r="O146">
        <v>10140</v>
      </c>
      <c r="P146" s="519">
        <v>0.92307692307692313</v>
      </c>
      <c r="Q146" s="519">
        <v>0.92307692307692313</v>
      </c>
      <c r="R146" s="519">
        <v>0.92307692307692313</v>
      </c>
      <c r="S146" s="519">
        <v>10204.615384615385</v>
      </c>
      <c r="T146" s="519">
        <v>10204.615384615385</v>
      </c>
      <c r="U146" s="519">
        <v>10204.615384615385</v>
      </c>
      <c r="V146">
        <v>0</v>
      </c>
      <c r="W146">
        <v>0</v>
      </c>
      <c r="X146">
        <v>0</v>
      </c>
      <c r="Y146">
        <v>0</v>
      </c>
      <c r="Z146">
        <v>0</v>
      </c>
      <c r="AB146">
        <v>14</v>
      </c>
      <c r="AC146">
        <v>0</v>
      </c>
      <c r="AD146">
        <v>0</v>
      </c>
      <c r="AF146">
        <v>0.66666666666666663</v>
      </c>
      <c r="AG146">
        <v>0</v>
      </c>
      <c r="AH146">
        <v>0</v>
      </c>
      <c r="AI146">
        <v>0</v>
      </c>
      <c r="AJ146">
        <v>130</v>
      </c>
      <c r="AK146">
        <v>0</v>
      </c>
      <c r="AL146">
        <v>0</v>
      </c>
      <c r="AM146">
        <v>0</v>
      </c>
      <c r="AN146">
        <v>0</v>
      </c>
      <c r="AO146">
        <v>0</v>
      </c>
      <c r="AR146" t="s">
        <v>200</v>
      </c>
    </row>
    <row r="147" spans="1:44" x14ac:dyDescent="0.35">
      <c r="A147" t="s">
        <v>201</v>
      </c>
      <c r="B147" t="s">
        <v>67</v>
      </c>
      <c r="C147">
        <v>3002</v>
      </c>
      <c r="D147">
        <f>VLOOKUP($C147,'Summer 2023 School'!$B$2:$P$200,6,FALSE)</f>
        <v>25</v>
      </c>
      <c r="E147">
        <f>VLOOKUP($C147,'Autumn 2023 School'!$B$2:$J$197,6,FALSE)</f>
        <v>19</v>
      </c>
      <c r="F147">
        <f>VLOOKUP($C147,'Spring 2023 School'!$B$3:$G$202,6,FALSE)</f>
        <v>22</v>
      </c>
      <c r="G147">
        <v>0</v>
      </c>
      <c r="H147">
        <v>0</v>
      </c>
      <c r="I147">
        <v>0</v>
      </c>
      <c r="J147">
        <f t="shared" si="6"/>
        <v>4875</v>
      </c>
      <c r="K147">
        <f t="shared" si="7"/>
        <v>3705</v>
      </c>
      <c r="L147">
        <f t="shared" si="8"/>
        <v>3960</v>
      </c>
      <c r="M147">
        <v>10140</v>
      </c>
      <c r="N147">
        <v>10140</v>
      </c>
      <c r="O147">
        <v>10140</v>
      </c>
      <c r="P147" s="519">
        <v>0.65384615384615385</v>
      </c>
      <c r="Q147" s="519">
        <v>0.84615384615384615</v>
      </c>
      <c r="R147" s="519">
        <v>0.92307692307692313</v>
      </c>
      <c r="S147" s="519">
        <v>7041.9230769230771</v>
      </c>
      <c r="T147" s="519">
        <v>9113.0769230769238</v>
      </c>
      <c r="U147" s="519">
        <v>9941.5384615384628</v>
      </c>
      <c r="V147">
        <v>8</v>
      </c>
      <c r="W147">
        <v>0</v>
      </c>
      <c r="X147">
        <v>0</v>
      </c>
      <c r="Y147">
        <v>0</v>
      </c>
      <c r="Z147">
        <v>0</v>
      </c>
      <c r="AB147">
        <v>23</v>
      </c>
      <c r="AC147">
        <v>0</v>
      </c>
      <c r="AD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R147" t="s">
        <v>201</v>
      </c>
    </row>
    <row r="148" spans="1:44" x14ac:dyDescent="0.35">
      <c r="A148" t="s">
        <v>202</v>
      </c>
      <c r="B148" t="s">
        <v>64</v>
      </c>
      <c r="C148">
        <v>3015</v>
      </c>
      <c r="D148">
        <f>VLOOKUP($C148,'Summer 2023 School'!$B$2:$P$200,6,FALSE)</f>
        <v>30</v>
      </c>
      <c r="E148">
        <f>VLOOKUP($C148,'Autumn 2023 School'!$B$2:$J$197,6,FALSE)</f>
        <v>21</v>
      </c>
      <c r="F148">
        <f>VLOOKUP($C148,'Spring 2023 School'!$B$3:$G$202,6,FALSE)</f>
        <v>30</v>
      </c>
      <c r="G148">
        <v>0</v>
      </c>
      <c r="H148">
        <v>0</v>
      </c>
      <c r="I148">
        <v>0</v>
      </c>
      <c r="J148">
        <f t="shared" si="6"/>
        <v>5850</v>
      </c>
      <c r="K148">
        <f t="shared" si="7"/>
        <v>4095</v>
      </c>
      <c r="L148">
        <f t="shared" si="8"/>
        <v>5400</v>
      </c>
      <c r="M148">
        <v>10140</v>
      </c>
      <c r="N148">
        <v>10140</v>
      </c>
      <c r="O148">
        <v>10140</v>
      </c>
      <c r="P148" s="519">
        <v>0</v>
      </c>
      <c r="Q148" s="519">
        <v>0.64</v>
      </c>
      <c r="R148" s="519">
        <v>0.76</v>
      </c>
      <c r="S148" s="519">
        <v>0</v>
      </c>
      <c r="T148" s="519">
        <v>11625.6</v>
      </c>
      <c r="U148" s="519">
        <v>13805.4</v>
      </c>
      <c r="V148">
        <v>37</v>
      </c>
      <c r="W148">
        <v>0</v>
      </c>
      <c r="X148">
        <v>0</v>
      </c>
      <c r="Y148">
        <v>0</v>
      </c>
      <c r="Z148">
        <v>0</v>
      </c>
      <c r="AB148">
        <v>2</v>
      </c>
      <c r="AC148">
        <v>0</v>
      </c>
      <c r="AD148">
        <v>0</v>
      </c>
      <c r="AF148">
        <v>0</v>
      </c>
      <c r="AG148">
        <v>4</v>
      </c>
      <c r="AH148">
        <v>8</v>
      </c>
      <c r="AI148">
        <v>0</v>
      </c>
      <c r="AJ148">
        <v>0</v>
      </c>
      <c r="AK148">
        <v>780</v>
      </c>
      <c r="AL148">
        <v>1440</v>
      </c>
      <c r="AM148">
        <v>0</v>
      </c>
      <c r="AN148">
        <v>0</v>
      </c>
      <c r="AO148">
        <v>0</v>
      </c>
      <c r="AR148" t="s">
        <v>202</v>
      </c>
    </row>
    <row r="149" spans="1:44" x14ac:dyDescent="0.35">
      <c r="A149" t="s">
        <v>203</v>
      </c>
      <c r="B149" t="s">
        <v>64</v>
      </c>
      <c r="C149">
        <v>3302</v>
      </c>
      <c r="D149">
        <f>VLOOKUP($C149,'Summer 2023 School'!$B$2:$P$200,6,FALSE)</f>
        <v>35</v>
      </c>
      <c r="E149">
        <f>VLOOKUP($C149,'Autumn 2023 School'!$B$2:$J$197,6,FALSE)</f>
        <v>36</v>
      </c>
      <c r="F149">
        <f>VLOOKUP($C149,'Spring 2023 School'!$B$3:$G$202,6,FALSE)</f>
        <v>34</v>
      </c>
      <c r="G149">
        <v>0</v>
      </c>
      <c r="H149">
        <v>0</v>
      </c>
      <c r="I149">
        <v>0</v>
      </c>
      <c r="J149">
        <f t="shared" si="6"/>
        <v>6825</v>
      </c>
      <c r="K149">
        <f t="shared" si="7"/>
        <v>7020</v>
      </c>
      <c r="L149">
        <f t="shared" si="8"/>
        <v>6120</v>
      </c>
      <c r="M149">
        <v>10140</v>
      </c>
      <c r="N149">
        <v>10140</v>
      </c>
      <c r="O149">
        <v>10140</v>
      </c>
      <c r="P149" s="519">
        <v>5.2631578947368418E-2</v>
      </c>
      <c r="Q149" s="519">
        <v>0.18421052631578946</v>
      </c>
      <c r="R149" s="519">
        <v>0.31578947368421051</v>
      </c>
      <c r="S149" s="519">
        <v>1020.7894736842105</v>
      </c>
      <c r="T149" s="519">
        <v>3572.7631578947367</v>
      </c>
      <c r="U149" s="519">
        <v>6124.7368421052624</v>
      </c>
      <c r="V149">
        <v>6</v>
      </c>
      <c r="W149">
        <v>0</v>
      </c>
      <c r="X149">
        <v>0</v>
      </c>
      <c r="Y149">
        <v>0</v>
      </c>
      <c r="Z149">
        <v>0</v>
      </c>
      <c r="AB149">
        <v>11</v>
      </c>
      <c r="AC149">
        <v>0</v>
      </c>
      <c r="AD149">
        <v>0</v>
      </c>
      <c r="AF149">
        <v>15</v>
      </c>
      <c r="AG149">
        <v>16</v>
      </c>
      <c r="AH149">
        <v>16</v>
      </c>
      <c r="AI149">
        <v>0</v>
      </c>
      <c r="AJ149">
        <v>2925</v>
      </c>
      <c r="AK149">
        <v>3120</v>
      </c>
      <c r="AL149">
        <v>2880</v>
      </c>
      <c r="AM149">
        <v>0</v>
      </c>
      <c r="AN149">
        <v>0</v>
      </c>
      <c r="AO149">
        <v>0</v>
      </c>
      <c r="AR149" t="s">
        <v>203</v>
      </c>
    </row>
    <row r="150" spans="1:44" x14ac:dyDescent="0.35">
      <c r="A150" t="s">
        <v>205</v>
      </c>
      <c r="B150" t="s">
        <v>64</v>
      </c>
      <c r="C150">
        <v>3306</v>
      </c>
      <c r="D150">
        <f>VLOOKUP($C150,'Summer 2023 School'!$B$2:$P$200,6,FALSE)</f>
        <v>45</v>
      </c>
      <c r="E150">
        <f>VLOOKUP($C150,'Autumn 2023 School'!$B$2:$J$197,6,FALSE)</f>
        <v>49</v>
      </c>
      <c r="F150">
        <f>VLOOKUP($C150,'Spring 2023 School'!$B$3:$G$202,6,FALSE)</f>
        <v>51</v>
      </c>
      <c r="G150">
        <v>0</v>
      </c>
      <c r="H150">
        <v>0</v>
      </c>
      <c r="I150">
        <v>0</v>
      </c>
      <c r="J150">
        <f t="shared" si="6"/>
        <v>8775</v>
      </c>
      <c r="K150">
        <f t="shared" si="7"/>
        <v>9555</v>
      </c>
      <c r="L150">
        <f t="shared" si="8"/>
        <v>9180</v>
      </c>
      <c r="M150">
        <v>15210</v>
      </c>
      <c r="N150">
        <v>15210</v>
      </c>
      <c r="O150">
        <v>15210</v>
      </c>
      <c r="P150" s="519">
        <v>2.8169014084507043E-2</v>
      </c>
      <c r="Q150" s="519">
        <v>2.8169014084507043E-2</v>
      </c>
      <c r="R150" s="519">
        <v>0.88732394366197187</v>
      </c>
      <c r="S150" s="519">
        <v>1107.8873239436621</v>
      </c>
      <c r="T150" s="519">
        <v>1107.8873239436621</v>
      </c>
      <c r="U150" s="519">
        <v>34898.450704225354</v>
      </c>
      <c r="V150">
        <v>0</v>
      </c>
      <c r="W150">
        <v>0</v>
      </c>
      <c r="X150">
        <v>0</v>
      </c>
      <c r="Y150">
        <v>0</v>
      </c>
      <c r="Z150">
        <v>0</v>
      </c>
      <c r="AB150">
        <v>19</v>
      </c>
      <c r="AC150">
        <v>0</v>
      </c>
      <c r="AD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R150" t="s">
        <v>205</v>
      </c>
    </row>
    <row r="151" spans="1:44" x14ac:dyDescent="0.35">
      <c r="A151" t="s">
        <v>206</v>
      </c>
      <c r="B151" t="s">
        <v>67</v>
      </c>
      <c r="C151">
        <v>3310</v>
      </c>
      <c r="D151">
        <f>VLOOKUP($C151,'Summer 2023 School'!$B$2:$P$200,6,FALSE)</f>
        <v>31</v>
      </c>
      <c r="E151">
        <f>VLOOKUP($C151,'Autumn 2023 School'!$B$2:$J$197,6,FALSE)</f>
        <v>15</v>
      </c>
      <c r="F151">
        <f>VLOOKUP($C151,'Spring 2023 School'!$B$3:$G$202,6,FALSE)</f>
        <v>28</v>
      </c>
      <c r="G151">
        <v>0</v>
      </c>
      <c r="H151">
        <v>0</v>
      </c>
      <c r="I151">
        <v>0</v>
      </c>
      <c r="J151">
        <f t="shared" si="6"/>
        <v>6045</v>
      </c>
      <c r="K151">
        <f t="shared" si="7"/>
        <v>2925</v>
      </c>
      <c r="L151">
        <f t="shared" si="8"/>
        <v>5040</v>
      </c>
      <c r="M151">
        <v>20280</v>
      </c>
      <c r="N151">
        <v>20280</v>
      </c>
      <c r="O151">
        <v>20280</v>
      </c>
      <c r="P151" s="519">
        <v>0.63636363636363635</v>
      </c>
      <c r="Q151" s="519">
        <v>0.90909090909090906</v>
      </c>
      <c r="R151" s="519">
        <v>0.90909090909090906</v>
      </c>
      <c r="S151" s="519">
        <v>8734.0909090909081</v>
      </c>
      <c r="T151" s="519">
        <v>12477.272727272726</v>
      </c>
      <c r="U151" s="519">
        <v>12477.272727272726</v>
      </c>
      <c r="V151">
        <v>14</v>
      </c>
      <c r="W151">
        <v>0</v>
      </c>
      <c r="X151">
        <v>0</v>
      </c>
      <c r="Y151">
        <v>0</v>
      </c>
      <c r="Z151">
        <v>0</v>
      </c>
      <c r="AB151">
        <v>24</v>
      </c>
      <c r="AC151">
        <v>0</v>
      </c>
      <c r="AD151">
        <v>0</v>
      </c>
      <c r="AF151">
        <v>1</v>
      </c>
      <c r="AG151">
        <v>0</v>
      </c>
      <c r="AH151">
        <v>0</v>
      </c>
      <c r="AI151">
        <v>0</v>
      </c>
      <c r="AJ151">
        <v>195</v>
      </c>
      <c r="AK151">
        <v>0</v>
      </c>
      <c r="AL151">
        <v>0</v>
      </c>
      <c r="AM151">
        <v>0</v>
      </c>
      <c r="AN151">
        <v>0</v>
      </c>
      <c r="AO151">
        <v>0</v>
      </c>
      <c r="AR151" t="s">
        <v>206</v>
      </c>
    </row>
    <row r="152" spans="1:44" x14ac:dyDescent="0.35">
      <c r="A152" t="s">
        <v>207</v>
      </c>
      <c r="B152" t="s">
        <v>64</v>
      </c>
      <c r="C152">
        <v>3311</v>
      </c>
      <c r="D152">
        <f>VLOOKUP($C152,'Summer 2023 School'!$B$2:$P$200,6,FALSE)</f>
        <v>33</v>
      </c>
      <c r="E152">
        <f>VLOOKUP($C152,'Autumn 2023 School'!$B$2:$J$197,6,FALSE)</f>
        <v>18</v>
      </c>
      <c r="F152">
        <f>VLOOKUP($C152,'Spring 2023 School'!$B$3:$G$202,6,FALSE)</f>
        <v>34</v>
      </c>
      <c r="G152">
        <v>0</v>
      </c>
      <c r="H152">
        <v>0</v>
      </c>
      <c r="I152">
        <v>0</v>
      </c>
      <c r="J152">
        <f t="shared" si="6"/>
        <v>6435</v>
      </c>
      <c r="K152">
        <f t="shared" si="7"/>
        <v>3510</v>
      </c>
      <c r="L152">
        <f t="shared" si="8"/>
        <v>6120</v>
      </c>
      <c r="M152">
        <v>10140</v>
      </c>
      <c r="N152">
        <v>10140</v>
      </c>
      <c r="O152">
        <v>10140</v>
      </c>
      <c r="P152" s="519">
        <v>0.63157894736842102</v>
      </c>
      <c r="Q152" s="519">
        <v>0.78947368421052633</v>
      </c>
      <c r="R152" s="519">
        <v>0.78947368421052633</v>
      </c>
      <c r="S152" s="519">
        <v>12950.526315789473</v>
      </c>
      <c r="T152" s="519">
        <v>16188.157894736842</v>
      </c>
      <c r="U152" s="519">
        <v>16188.157894736842</v>
      </c>
      <c r="V152">
        <v>0</v>
      </c>
      <c r="W152">
        <v>0</v>
      </c>
      <c r="X152">
        <v>0</v>
      </c>
      <c r="Y152">
        <v>0</v>
      </c>
      <c r="Z152">
        <v>0</v>
      </c>
      <c r="AB152">
        <v>24</v>
      </c>
      <c r="AC152">
        <v>0</v>
      </c>
      <c r="AD152">
        <v>0</v>
      </c>
      <c r="AF152">
        <v>10</v>
      </c>
      <c r="AG152">
        <v>8</v>
      </c>
      <c r="AH152">
        <v>9</v>
      </c>
      <c r="AI152">
        <v>0</v>
      </c>
      <c r="AJ152">
        <v>1950</v>
      </c>
      <c r="AK152">
        <v>1560</v>
      </c>
      <c r="AL152">
        <v>1620</v>
      </c>
      <c r="AM152">
        <v>0</v>
      </c>
      <c r="AN152">
        <v>0</v>
      </c>
      <c r="AO152">
        <v>0</v>
      </c>
      <c r="AR152" t="s">
        <v>207</v>
      </c>
    </row>
    <row r="153" spans="1:44" x14ac:dyDescent="0.35">
      <c r="A153" t="s">
        <v>208</v>
      </c>
      <c r="B153" t="s">
        <v>64</v>
      </c>
      <c r="C153">
        <v>3314</v>
      </c>
      <c r="D153">
        <f>VLOOKUP($C153,'Summer 2023 School'!$B$2:$P$200,6,FALSE)</f>
        <v>26</v>
      </c>
      <c r="E153">
        <f>VLOOKUP($C153,'Autumn 2023 School'!$B$2:$J$197,6,FALSE)</f>
        <v>26</v>
      </c>
      <c r="F153">
        <f>VLOOKUP($C153,'Spring 2023 School'!$B$3:$G$202,6,FALSE)</f>
        <v>26</v>
      </c>
      <c r="G153">
        <v>0</v>
      </c>
      <c r="H153">
        <v>0</v>
      </c>
      <c r="I153">
        <v>0</v>
      </c>
      <c r="J153">
        <f t="shared" si="6"/>
        <v>5070</v>
      </c>
      <c r="K153">
        <f t="shared" si="7"/>
        <v>5070</v>
      </c>
      <c r="L153">
        <f t="shared" si="8"/>
        <v>4680</v>
      </c>
      <c r="M153">
        <v>10140</v>
      </c>
      <c r="N153">
        <v>10140</v>
      </c>
      <c r="O153">
        <v>10140</v>
      </c>
      <c r="P153" s="519">
        <v>0.46153846153846156</v>
      </c>
      <c r="Q153" s="519">
        <v>0.53846153846153844</v>
      </c>
      <c r="R153" s="519">
        <v>0.69230769230769229</v>
      </c>
      <c r="S153" s="519">
        <v>6666.9230769230771</v>
      </c>
      <c r="T153" s="519">
        <v>7778.0769230769229</v>
      </c>
      <c r="U153" s="519">
        <v>10000.384615384615</v>
      </c>
      <c r="V153">
        <v>11</v>
      </c>
      <c r="W153">
        <v>0</v>
      </c>
      <c r="X153">
        <v>0</v>
      </c>
      <c r="Y153">
        <v>0</v>
      </c>
      <c r="Z153">
        <v>0</v>
      </c>
      <c r="AB153">
        <v>10</v>
      </c>
      <c r="AC153">
        <v>0</v>
      </c>
      <c r="AD153">
        <v>0</v>
      </c>
      <c r="AF153">
        <v>4.1333333333333337</v>
      </c>
      <c r="AG153">
        <v>0.8</v>
      </c>
      <c r="AH153">
        <v>0.8</v>
      </c>
      <c r="AI153">
        <v>0</v>
      </c>
      <c r="AJ153">
        <v>806.00000000000011</v>
      </c>
      <c r="AK153">
        <v>156</v>
      </c>
      <c r="AL153">
        <v>144</v>
      </c>
      <c r="AM153">
        <v>0</v>
      </c>
      <c r="AN153">
        <v>0</v>
      </c>
      <c r="AO153">
        <v>0</v>
      </c>
      <c r="AR153" t="s">
        <v>208</v>
      </c>
    </row>
    <row r="154" spans="1:44" x14ac:dyDescent="0.35">
      <c r="A154" t="s">
        <v>209</v>
      </c>
      <c r="B154" t="s">
        <v>67</v>
      </c>
      <c r="C154">
        <v>3317</v>
      </c>
      <c r="D154">
        <f>VLOOKUP($C154,'Summer 2023 School'!$B$2:$P$200,6,FALSE)</f>
        <v>24</v>
      </c>
      <c r="E154">
        <f>VLOOKUP($C154,'Autumn 2023 School'!$B$2:$J$197,6,FALSE)</f>
        <v>22</v>
      </c>
      <c r="F154">
        <f>VLOOKUP($C154,'Spring 2023 School'!$B$3:$G$202,6,FALSE)</f>
        <v>23</v>
      </c>
      <c r="G154">
        <v>0</v>
      </c>
      <c r="H154">
        <v>0</v>
      </c>
      <c r="I154">
        <v>0</v>
      </c>
      <c r="J154">
        <f t="shared" si="6"/>
        <v>4680</v>
      </c>
      <c r="K154">
        <f t="shared" si="7"/>
        <v>4290</v>
      </c>
      <c r="L154">
        <f t="shared" si="8"/>
        <v>4140</v>
      </c>
      <c r="M154">
        <v>10140</v>
      </c>
      <c r="N154">
        <v>10140</v>
      </c>
      <c r="O154">
        <v>10140</v>
      </c>
      <c r="P154" s="519">
        <v>0</v>
      </c>
      <c r="Q154" s="519">
        <v>0</v>
      </c>
      <c r="R154" s="519">
        <v>0.7</v>
      </c>
      <c r="S154" s="519">
        <v>0</v>
      </c>
      <c r="T154" s="519">
        <v>0</v>
      </c>
      <c r="U154" s="519">
        <v>10111.5</v>
      </c>
      <c r="V154">
        <v>10</v>
      </c>
      <c r="W154">
        <v>0</v>
      </c>
      <c r="X154">
        <v>0</v>
      </c>
      <c r="Y154">
        <v>0</v>
      </c>
      <c r="Z154">
        <v>0</v>
      </c>
      <c r="AB154">
        <v>11</v>
      </c>
      <c r="AC154">
        <v>0</v>
      </c>
      <c r="AD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R154" t="s">
        <v>209</v>
      </c>
    </row>
    <row r="155" spans="1:44" x14ac:dyDescent="0.35">
      <c r="A155" t="s">
        <v>210</v>
      </c>
      <c r="B155" t="s">
        <v>67</v>
      </c>
      <c r="C155">
        <v>3319</v>
      </c>
      <c r="D155">
        <f>VLOOKUP($C155,'Summer 2023 School'!$B$2:$P$200,6,FALSE)</f>
        <v>32</v>
      </c>
      <c r="E155">
        <f>VLOOKUP($C155,'Autumn 2023 School'!$B$2:$J$197,6,FALSE)</f>
        <v>33</v>
      </c>
      <c r="F155">
        <f>VLOOKUP($C155,'Spring 2023 School'!$B$3:$G$202,6,FALSE)</f>
        <v>33</v>
      </c>
      <c r="G155">
        <v>0</v>
      </c>
      <c r="H155">
        <v>0</v>
      </c>
      <c r="I155">
        <v>0</v>
      </c>
      <c r="J155">
        <f t="shared" si="6"/>
        <v>6240</v>
      </c>
      <c r="K155">
        <f t="shared" si="7"/>
        <v>6435</v>
      </c>
      <c r="L155">
        <f t="shared" si="8"/>
        <v>5940</v>
      </c>
      <c r="M155">
        <v>12089.999999999998</v>
      </c>
      <c r="N155">
        <v>12089.999999999998</v>
      </c>
      <c r="O155">
        <v>12089.999999999998</v>
      </c>
      <c r="P155" s="519">
        <v>0.33333333333333331</v>
      </c>
      <c r="Q155" s="519">
        <v>0.6333333333333333</v>
      </c>
      <c r="R155" s="519">
        <v>0.7</v>
      </c>
      <c r="S155" s="519">
        <v>6520</v>
      </c>
      <c r="T155" s="519">
        <v>12388</v>
      </c>
      <c r="U155" s="519">
        <v>13692</v>
      </c>
      <c r="V155">
        <v>0</v>
      </c>
      <c r="W155">
        <v>0</v>
      </c>
      <c r="X155">
        <v>0</v>
      </c>
      <c r="Y155">
        <v>0</v>
      </c>
      <c r="Z155">
        <v>0</v>
      </c>
      <c r="AB155">
        <v>13</v>
      </c>
      <c r="AC155">
        <v>0</v>
      </c>
      <c r="AD155">
        <v>0</v>
      </c>
      <c r="AF155">
        <v>9</v>
      </c>
      <c r="AG155">
        <v>8</v>
      </c>
      <c r="AH155">
        <v>11</v>
      </c>
      <c r="AI155">
        <v>0</v>
      </c>
      <c r="AJ155">
        <v>1755</v>
      </c>
      <c r="AK155">
        <v>1560</v>
      </c>
      <c r="AL155">
        <v>1980</v>
      </c>
      <c r="AM155">
        <v>0</v>
      </c>
      <c r="AN155">
        <v>0</v>
      </c>
      <c r="AO155">
        <v>0</v>
      </c>
      <c r="AR155" t="s">
        <v>210</v>
      </c>
    </row>
    <row r="156" spans="1:44" x14ac:dyDescent="0.35">
      <c r="A156" t="s">
        <v>211</v>
      </c>
      <c r="B156" t="s">
        <v>67</v>
      </c>
      <c r="C156">
        <v>3322</v>
      </c>
      <c r="D156">
        <f>VLOOKUP($C156,'Summer 2023 School'!$B$2:$P$200,6,FALSE)</f>
        <v>23</v>
      </c>
      <c r="E156">
        <f>VLOOKUP($C156,'Autumn 2023 School'!$B$2:$J$197,6,FALSE)</f>
        <v>12</v>
      </c>
      <c r="F156">
        <f>VLOOKUP($C156,'Spring 2023 School'!$B$3:$G$202,6,FALSE)</f>
        <v>22</v>
      </c>
      <c r="G156">
        <v>0</v>
      </c>
      <c r="H156">
        <v>0</v>
      </c>
      <c r="I156">
        <v>0</v>
      </c>
      <c r="J156">
        <f t="shared" si="6"/>
        <v>4485</v>
      </c>
      <c r="K156">
        <f t="shared" si="7"/>
        <v>2340</v>
      </c>
      <c r="L156">
        <f t="shared" si="8"/>
        <v>3960</v>
      </c>
      <c r="M156">
        <v>10140</v>
      </c>
      <c r="N156">
        <v>10140</v>
      </c>
      <c r="O156">
        <v>10140</v>
      </c>
      <c r="P156" s="519">
        <v>0.1111111111111111</v>
      </c>
      <c r="Q156" s="519">
        <v>0.16666666666666666</v>
      </c>
      <c r="R156" s="519">
        <v>0.16666666666666666</v>
      </c>
      <c r="S156" s="519">
        <v>1115</v>
      </c>
      <c r="T156" s="519">
        <v>1672.5</v>
      </c>
      <c r="U156" s="519">
        <v>1672.5</v>
      </c>
      <c r="V156">
        <v>1</v>
      </c>
      <c r="W156">
        <v>0</v>
      </c>
      <c r="X156">
        <v>0</v>
      </c>
      <c r="Y156">
        <v>0</v>
      </c>
      <c r="Z156">
        <v>0</v>
      </c>
      <c r="AB156">
        <v>3</v>
      </c>
      <c r="AC156">
        <v>5</v>
      </c>
      <c r="AD156">
        <v>0</v>
      </c>
      <c r="AF156">
        <v>10</v>
      </c>
      <c r="AG156">
        <v>2</v>
      </c>
      <c r="AH156">
        <v>6</v>
      </c>
      <c r="AI156">
        <v>0</v>
      </c>
      <c r="AJ156">
        <v>1950</v>
      </c>
      <c r="AK156">
        <v>390</v>
      </c>
      <c r="AL156">
        <v>1080</v>
      </c>
      <c r="AM156">
        <v>0</v>
      </c>
      <c r="AN156">
        <v>0</v>
      </c>
      <c r="AO156">
        <v>0</v>
      </c>
      <c r="AR156" t="s">
        <v>211</v>
      </c>
    </row>
    <row r="157" spans="1:44" x14ac:dyDescent="0.35">
      <c r="A157" t="s">
        <v>212</v>
      </c>
      <c r="B157" t="s">
        <v>67</v>
      </c>
      <c r="C157">
        <v>3323</v>
      </c>
      <c r="D157">
        <f>VLOOKUP($C157,'Summer 2023 School'!$B$2:$P$200,6,FALSE)</f>
        <v>19</v>
      </c>
      <c r="E157">
        <f>VLOOKUP($C157,'Autumn 2023 School'!$B$2:$J$197,6,FALSE)</f>
        <v>14</v>
      </c>
      <c r="F157">
        <f>VLOOKUP($C157,'Spring 2023 School'!$B$3:$G$202,6,FALSE)</f>
        <v>20</v>
      </c>
      <c r="G157">
        <v>0</v>
      </c>
      <c r="H157">
        <v>0</v>
      </c>
      <c r="I157">
        <v>0</v>
      </c>
      <c r="J157">
        <f t="shared" si="6"/>
        <v>3705</v>
      </c>
      <c r="K157">
        <f t="shared" si="7"/>
        <v>2730</v>
      </c>
      <c r="L157">
        <f t="shared" si="8"/>
        <v>3600</v>
      </c>
      <c r="M157">
        <v>10140</v>
      </c>
      <c r="N157">
        <v>10140</v>
      </c>
      <c r="O157">
        <v>10140</v>
      </c>
      <c r="P157" s="519">
        <v>0.5</v>
      </c>
      <c r="Q157" s="519">
        <v>0.66666666666666663</v>
      </c>
      <c r="R157" s="519">
        <v>0.77777777777777779</v>
      </c>
      <c r="S157" s="519">
        <v>6352.5</v>
      </c>
      <c r="T157" s="519">
        <v>8470</v>
      </c>
      <c r="U157" s="519">
        <v>9881.6666666666661</v>
      </c>
      <c r="V157">
        <v>0</v>
      </c>
      <c r="W157">
        <v>0</v>
      </c>
      <c r="X157">
        <v>0</v>
      </c>
      <c r="Y157">
        <v>0</v>
      </c>
      <c r="Z157">
        <v>0</v>
      </c>
      <c r="AB157">
        <v>24</v>
      </c>
      <c r="AC157">
        <v>0</v>
      </c>
      <c r="AD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R157" t="s">
        <v>212</v>
      </c>
    </row>
    <row r="158" spans="1:44" x14ac:dyDescent="0.35">
      <c r="A158" t="s">
        <v>213</v>
      </c>
      <c r="B158" t="s">
        <v>67</v>
      </c>
      <c r="C158">
        <v>3325</v>
      </c>
      <c r="D158">
        <f>VLOOKUP($C158,'Summer 2023 School'!$B$2:$P$200,6,FALSE)</f>
        <v>39</v>
      </c>
      <c r="E158">
        <f>VLOOKUP($C158,'Autumn 2023 School'!$B$2:$J$197,6,FALSE)</f>
        <v>24</v>
      </c>
      <c r="F158">
        <f>VLOOKUP($C158,'Spring 2023 School'!$B$3:$G$202,6,FALSE)</f>
        <v>30</v>
      </c>
      <c r="G158">
        <v>0</v>
      </c>
      <c r="H158">
        <v>0</v>
      </c>
      <c r="I158">
        <v>0</v>
      </c>
      <c r="J158">
        <f t="shared" si="6"/>
        <v>7605</v>
      </c>
      <c r="K158">
        <f t="shared" si="7"/>
        <v>4680</v>
      </c>
      <c r="L158">
        <f t="shared" si="8"/>
        <v>5400</v>
      </c>
      <c r="M158">
        <v>15210</v>
      </c>
      <c r="N158">
        <v>15210</v>
      </c>
      <c r="O158">
        <v>15210</v>
      </c>
      <c r="P158" s="519">
        <v>0</v>
      </c>
      <c r="Q158" s="519">
        <v>2.9411764705882353E-2</v>
      </c>
      <c r="R158" s="519">
        <v>0.76470588235294112</v>
      </c>
      <c r="S158" s="519">
        <v>0</v>
      </c>
      <c r="T158" s="519">
        <v>465.44117647058823</v>
      </c>
      <c r="U158" s="519">
        <v>12101.470588235294</v>
      </c>
      <c r="V158">
        <v>0</v>
      </c>
      <c r="W158">
        <v>0</v>
      </c>
      <c r="X158">
        <v>0</v>
      </c>
      <c r="Y158">
        <v>0</v>
      </c>
      <c r="Z158">
        <v>0</v>
      </c>
      <c r="AB158">
        <v>12</v>
      </c>
      <c r="AC158">
        <v>0</v>
      </c>
      <c r="AD158">
        <v>0</v>
      </c>
      <c r="AF158">
        <v>2</v>
      </c>
      <c r="AG158">
        <v>0</v>
      </c>
      <c r="AH158">
        <v>1</v>
      </c>
      <c r="AI158">
        <v>0</v>
      </c>
      <c r="AJ158">
        <v>390</v>
      </c>
      <c r="AK158">
        <v>0</v>
      </c>
      <c r="AL158">
        <v>180</v>
      </c>
      <c r="AM158">
        <v>0</v>
      </c>
      <c r="AN158">
        <v>0</v>
      </c>
      <c r="AO158">
        <v>0</v>
      </c>
      <c r="AR158" t="s">
        <v>213</v>
      </c>
    </row>
    <row r="159" spans="1:44" x14ac:dyDescent="0.35">
      <c r="A159" t="s">
        <v>214</v>
      </c>
      <c r="B159" t="s">
        <v>67</v>
      </c>
      <c r="C159">
        <v>3328</v>
      </c>
      <c r="D159">
        <f>VLOOKUP($C159,'Summer 2023 School'!$B$2:$P$200,6,FALSE)</f>
        <v>17</v>
      </c>
      <c r="E159">
        <f>VLOOKUP($C159,'Autumn 2023 School'!$B$2:$J$197,6,FALSE)</f>
        <v>22</v>
      </c>
      <c r="F159">
        <f>VLOOKUP($C159,'Spring 2023 School'!$B$3:$G$202,6,FALSE)</f>
        <v>17</v>
      </c>
      <c r="G159">
        <v>0</v>
      </c>
      <c r="H159">
        <v>0</v>
      </c>
      <c r="I159">
        <v>0</v>
      </c>
      <c r="J159">
        <f t="shared" si="6"/>
        <v>3315</v>
      </c>
      <c r="K159">
        <f t="shared" si="7"/>
        <v>4290</v>
      </c>
      <c r="L159">
        <f t="shared" si="8"/>
        <v>3060</v>
      </c>
      <c r="M159">
        <v>10140</v>
      </c>
      <c r="N159">
        <v>10140</v>
      </c>
      <c r="O159">
        <v>10140</v>
      </c>
      <c r="P159" s="519">
        <v>0.19047619047619047</v>
      </c>
      <c r="Q159" s="519">
        <v>0.23809523809523808</v>
      </c>
      <c r="R159" s="519">
        <v>0.47619047619047616</v>
      </c>
      <c r="S159" s="519">
        <v>1871.4285714285713</v>
      </c>
      <c r="T159" s="519">
        <v>2339.2857142857142</v>
      </c>
      <c r="U159" s="519">
        <v>4678.5714285714284</v>
      </c>
      <c r="V159">
        <v>1</v>
      </c>
      <c r="W159">
        <v>0</v>
      </c>
      <c r="X159">
        <v>0</v>
      </c>
      <c r="Y159">
        <v>0</v>
      </c>
      <c r="Z159">
        <v>0</v>
      </c>
      <c r="AB159">
        <v>2</v>
      </c>
      <c r="AC159">
        <v>0</v>
      </c>
      <c r="AD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R159" t="s">
        <v>214</v>
      </c>
    </row>
    <row r="160" spans="1:44" x14ac:dyDescent="0.35">
      <c r="A160" t="s">
        <v>215</v>
      </c>
      <c r="B160" t="s">
        <v>67</v>
      </c>
      <c r="C160">
        <v>3329</v>
      </c>
      <c r="D160">
        <f>VLOOKUP($C160,'Summer 2023 School'!$B$2:$P$200,6,FALSE)</f>
        <v>32</v>
      </c>
      <c r="E160">
        <f>VLOOKUP($C160,'Autumn 2023 School'!$B$2:$J$197,6,FALSE)</f>
        <v>33</v>
      </c>
      <c r="F160">
        <f>VLOOKUP($C160,'Spring 2023 School'!$B$3:$G$202,6,FALSE)</f>
        <v>32</v>
      </c>
      <c r="G160">
        <v>0</v>
      </c>
      <c r="H160">
        <v>0</v>
      </c>
      <c r="I160">
        <v>0</v>
      </c>
      <c r="J160">
        <f t="shared" si="6"/>
        <v>6240</v>
      </c>
      <c r="K160">
        <f t="shared" si="7"/>
        <v>6435</v>
      </c>
      <c r="L160">
        <f t="shared" si="8"/>
        <v>5760</v>
      </c>
      <c r="M160">
        <v>23400</v>
      </c>
      <c r="N160">
        <v>23400</v>
      </c>
      <c r="O160">
        <v>23400</v>
      </c>
      <c r="P160" s="519">
        <v>0</v>
      </c>
      <c r="Q160" s="519">
        <v>8.5714285714285715E-2</v>
      </c>
      <c r="R160" s="519">
        <v>0.65714285714285714</v>
      </c>
      <c r="S160" s="519">
        <v>0</v>
      </c>
      <c r="T160" s="519">
        <v>1594.2857142857142</v>
      </c>
      <c r="U160" s="519">
        <v>12222.857142857143</v>
      </c>
      <c r="V160">
        <v>9</v>
      </c>
      <c r="W160">
        <v>0</v>
      </c>
      <c r="X160">
        <v>0</v>
      </c>
      <c r="Y160">
        <v>0</v>
      </c>
      <c r="Z160">
        <v>0</v>
      </c>
      <c r="AB160">
        <v>9</v>
      </c>
      <c r="AC160">
        <v>0</v>
      </c>
      <c r="AD160">
        <v>0</v>
      </c>
      <c r="AF160">
        <v>8</v>
      </c>
      <c r="AG160">
        <v>6</v>
      </c>
      <c r="AH160">
        <v>7</v>
      </c>
      <c r="AI160">
        <v>0</v>
      </c>
      <c r="AJ160">
        <v>1560</v>
      </c>
      <c r="AK160">
        <v>1170</v>
      </c>
      <c r="AL160">
        <v>1260</v>
      </c>
      <c r="AM160">
        <v>0</v>
      </c>
      <c r="AN160">
        <v>0</v>
      </c>
      <c r="AO160">
        <v>0</v>
      </c>
      <c r="AR160" t="s">
        <v>215</v>
      </c>
    </row>
    <row r="161" spans="1:44" x14ac:dyDescent="0.35">
      <c r="A161" t="s">
        <v>216</v>
      </c>
      <c r="B161" t="s">
        <v>64</v>
      </c>
      <c r="C161">
        <v>3330</v>
      </c>
      <c r="D161">
        <f>VLOOKUP($C161,'Summer 2023 School'!$B$2:$P$200,6,FALSE)</f>
        <v>32</v>
      </c>
      <c r="E161">
        <f>VLOOKUP($C161,'Autumn 2023 School'!$B$2:$J$197,6,FALSE)</f>
        <v>29</v>
      </c>
      <c r="F161">
        <f>VLOOKUP($C161,'Spring 2023 School'!$B$3:$G$202,6,FALSE)</f>
        <v>32</v>
      </c>
      <c r="G161">
        <v>0</v>
      </c>
      <c r="H161">
        <v>0</v>
      </c>
      <c r="I161">
        <v>0</v>
      </c>
      <c r="J161">
        <f t="shared" si="6"/>
        <v>6240</v>
      </c>
      <c r="K161">
        <f t="shared" si="7"/>
        <v>5655</v>
      </c>
      <c r="L161">
        <f t="shared" si="8"/>
        <v>5760</v>
      </c>
      <c r="M161">
        <v>10140</v>
      </c>
      <c r="N161">
        <v>10140</v>
      </c>
      <c r="O161">
        <v>10140</v>
      </c>
      <c r="P161" s="519">
        <v>0.44117647058823528</v>
      </c>
      <c r="Q161" s="519">
        <v>0.55882352941176472</v>
      </c>
      <c r="R161" s="519">
        <v>0.6470588235294118</v>
      </c>
      <c r="S161" s="519">
        <v>7974.2647058823532</v>
      </c>
      <c r="T161" s="519">
        <v>10100.735294117647</v>
      </c>
      <c r="U161" s="519">
        <v>11695.588235294119</v>
      </c>
      <c r="V161">
        <v>0</v>
      </c>
      <c r="W161">
        <v>0</v>
      </c>
      <c r="X161">
        <v>0</v>
      </c>
      <c r="Y161">
        <v>0</v>
      </c>
      <c r="Z161">
        <v>0</v>
      </c>
      <c r="AB161">
        <v>10</v>
      </c>
      <c r="AC161">
        <v>0</v>
      </c>
      <c r="AD161">
        <v>0</v>
      </c>
      <c r="AF161">
        <v>15</v>
      </c>
      <c r="AG161">
        <v>10</v>
      </c>
      <c r="AH161">
        <v>12</v>
      </c>
      <c r="AI161">
        <v>0</v>
      </c>
      <c r="AJ161">
        <v>2925</v>
      </c>
      <c r="AK161">
        <v>1950</v>
      </c>
      <c r="AL161">
        <v>2160</v>
      </c>
      <c r="AM161">
        <v>0</v>
      </c>
      <c r="AN161">
        <v>0</v>
      </c>
      <c r="AO161">
        <v>0</v>
      </c>
      <c r="AR161" t="s">
        <v>216</v>
      </c>
    </row>
    <row r="162" spans="1:44" x14ac:dyDescent="0.35">
      <c r="A162" t="s">
        <v>217</v>
      </c>
      <c r="B162" t="s">
        <v>67</v>
      </c>
      <c r="C162">
        <v>3331</v>
      </c>
      <c r="D162">
        <f>VLOOKUP($C162,'Summer 2023 School'!$B$2:$P$200,6,FALSE)</f>
        <v>34</v>
      </c>
      <c r="E162">
        <f>VLOOKUP($C162,'Autumn 2023 School'!$B$2:$J$197,6,FALSE)</f>
        <v>30</v>
      </c>
      <c r="F162">
        <f>VLOOKUP($C162,'Spring 2023 School'!$B$3:$G$202,6,FALSE)</f>
        <v>37</v>
      </c>
      <c r="G162">
        <v>0</v>
      </c>
      <c r="H162">
        <v>0</v>
      </c>
      <c r="I162">
        <v>0</v>
      </c>
      <c r="J162">
        <f t="shared" si="6"/>
        <v>6630</v>
      </c>
      <c r="K162">
        <f t="shared" si="7"/>
        <v>5850</v>
      </c>
      <c r="L162">
        <f t="shared" si="8"/>
        <v>6660</v>
      </c>
      <c r="M162">
        <v>10140</v>
      </c>
      <c r="N162">
        <v>10140</v>
      </c>
      <c r="O162">
        <v>10140</v>
      </c>
      <c r="P162" s="519">
        <v>0.40909090909090912</v>
      </c>
      <c r="Q162" s="519">
        <v>0.54545454545454541</v>
      </c>
      <c r="R162" s="519">
        <v>0.63636363636363635</v>
      </c>
      <c r="S162" s="519">
        <v>7842.2727272727279</v>
      </c>
      <c r="T162" s="519">
        <v>10456.363636363636</v>
      </c>
      <c r="U162" s="519">
        <v>12199.090909090908</v>
      </c>
      <c r="V162">
        <v>5</v>
      </c>
      <c r="W162">
        <v>0</v>
      </c>
      <c r="X162">
        <v>0</v>
      </c>
      <c r="Y162">
        <v>0</v>
      </c>
      <c r="Z162">
        <v>0</v>
      </c>
      <c r="AB162">
        <v>7</v>
      </c>
      <c r="AC162">
        <v>0</v>
      </c>
      <c r="AD162">
        <v>0</v>
      </c>
      <c r="AF162">
        <v>9</v>
      </c>
      <c r="AG162">
        <v>11</v>
      </c>
      <c r="AH162">
        <v>9</v>
      </c>
      <c r="AI162">
        <v>0</v>
      </c>
      <c r="AJ162">
        <v>1755</v>
      </c>
      <c r="AK162">
        <v>2145</v>
      </c>
      <c r="AL162">
        <v>1620</v>
      </c>
      <c r="AM162">
        <v>0</v>
      </c>
      <c r="AN162">
        <v>0</v>
      </c>
      <c r="AO162">
        <v>0</v>
      </c>
      <c r="AR162" t="s">
        <v>217</v>
      </c>
    </row>
    <row r="163" spans="1:44" x14ac:dyDescent="0.35">
      <c r="A163" t="s">
        <v>218</v>
      </c>
      <c r="B163" t="s">
        <v>67</v>
      </c>
      <c r="C163">
        <v>3347</v>
      </c>
      <c r="D163">
        <f>VLOOKUP($C163,'Summer 2023 School'!$B$2:$P$200,6,FALSE)</f>
        <v>19</v>
      </c>
      <c r="E163" t="e">
        <f>VLOOKUP($C163,'Autumn 2023 School'!$B$2:$J$197,6,FALSE)</f>
        <v>#N/A</v>
      </c>
      <c r="F163">
        <f>VLOOKUP($C163,'Spring 2023 School'!$B$3:$G$202,6,FALSE)</f>
        <v>16</v>
      </c>
      <c r="G163">
        <v>0</v>
      </c>
      <c r="H163">
        <v>0</v>
      </c>
      <c r="I163">
        <v>0</v>
      </c>
      <c r="J163">
        <f t="shared" si="6"/>
        <v>3705</v>
      </c>
      <c r="K163" t="e">
        <f t="shared" si="7"/>
        <v>#N/A</v>
      </c>
      <c r="L163">
        <f t="shared" si="8"/>
        <v>2880</v>
      </c>
      <c r="M163">
        <v>10140</v>
      </c>
      <c r="N163">
        <v>10140</v>
      </c>
      <c r="O163">
        <v>10140</v>
      </c>
      <c r="P163" s="519">
        <v>0.25</v>
      </c>
      <c r="Q163" s="519">
        <v>0.70833333333333337</v>
      </c>
      <c r="R163" s="519">
        <v>0.83333333333333337</v>
      </c>
      <c r="S163" s="519">
        <v>2415</v>
      </c>
      <c r="T163" s="519">
        <v>6842.5</v>
      </c>
      <c r="U163" s="519">
        <v>8050</v>
      </c>
      <c r="V163">
        <v>15</v>
      </c>
      <c r="W163">
        <v>0</v>
      </c>
      <c r="X163">
        <v>0</v>
      </c>
      <c r="Y163">
        <v>0</v>
      </c>
      <c r="Z163">
        <v>0</v>
      </c>
      <c r="AB163">
        <v>12</v>
      </c>
      <c r="AC163">
        <v>14</v>
      </c>
      <c r="AD163">
        <v>0</v>
      </c>
      <c r="AF163">
        <v>0</v>
      </c>
      <c r="AG163">
        <v>1</v>
      </c>
      <c r="AH163">
        <v>1</v>
      </c>
      <c r="AI163">
        <v>0</v>
      </c>
      <c r="AJ163">
        <v>0</v>
      </c>
      <c r="AK163">
        <v>195</v>
      </c>
      <c r="AL163">
        <v>180</v>
      </c>
      <c r="AM163">
        <v>0</v>
      </c>
      <c r="AN163">
        <v>0</v>
      </c>
      <c r="AO163">
        <v>0</v>
      </c>
      <c r="AR163" t="s">
        <v>218</v>
      </c>
    </row>
    <row r="164" spans="1:44" x14ac:dyDescent="0.35">
      <c r="A164" t="s">
        <v>219</v>
      </c>
      <c r="B164" t="s">
        <v>64</v>
      </c>
      <c r="C164">
        <v>2187</v>
      </c>
      <c r="D164">
        <f>VLOOKUP($C164,'Summer 2023 School'!$B$2:$P$200,6,FALSE)</f>
        <v>41</v>
      </c>
      <c r="E164">
        <f>VLOOKUP($C164,'Autumn 2023 School'!$B$2:$J$197,6,FALSE)</f>
        <v>26</v>
      </c>
      <c r="F164">
        <f>VLOOKUP($C164,'Spring 2023 School'!$B$3:$G$202,6,FALSE)</f>
        <v>32</v>
      </c>
      <c r="G164">
        <v>0</v>
      </c>
      <c r="H164">
        <v>0</v>
      </c>
      <c r="I164">
        <v>0</v>
      </c>
      <c r="J164">
        <f t="shared" si="6"/>
        <v>7995</v>
      </c>
      <c r="K164">
        <f t="shared" si="7"/>
        <v>5070</v>
      </c>
      <c r="L164">
        <f t="shared" si="8"/>
        <v>5760</v>
      </c>
      <c r="M164">
        <v>10140</v>
      </c>
      <c r="N164">
        <v>10140</v>
      </c>
      <c r="O164">
        <v>10140</v>
      </c>
      <c r="P164" s="519">
        <v>6.25E-2</v>
      </c>
      <c r="Q164" s="519">
        <v>6.25E-2</v>
      </c>
      <c r="R164" s="519">
        <v>0.5</v>
      </c>
      <c r="S164" s="519">
        <v>1138.125</v>
      </c>
      <c r="T164" s="519">
        <v>1138.125</v>
      </c>
      <c r="U164" s="519">
        <v>9105</v>
      </c>
      <c r="V164">
        <v>2</v>
      </c>
      <c r="W164">
        <v>0</v>
      </c>
      <c r="X164">
        <v>0</v>
      </c>
      <c r="Y164">
        <v>0</v>
      </c>
      <c r="Z164">
        <v>0</v>
      </c>
      <c r="AB164">
        <v>0</v>
      </c>
      <c r="AC164">
        <v>0</v>
      </c>
      <c r="AD164">
        <v>0</v>
      </c>
      <c r="AF164">
        <v>12</v>
      </c>
      <c r="AG164">
        <v>7</v>
      </c>
      <c r="AH164">
        <v>13</v>
      </c>
      <c r="AI164">
        <v>0</v>
      </c>
      <c r="AJ164">
        <v>2340</v>
      </c>
      <c r="AK164">
        <v>1365</v>
      </c>
      <c r="AL164">
        <v>2340</v>
      </c>
      <c r="AM164">
        <v>0</v>
      </c>
      <c r="AN164">
        <v>0</v>
      </c>
      <c r="AO164">
        <v>0</v>
      </c>
      <c r="AR164" t="s">
        <v>219</v>
      </c>
    </row>
    <row r="165" spans="1:44" x14ac:dyDescent="0.35">
      <c r="A165" t="s">
        <v>220</v>
      </c>
      <c r="B165" t="s">
        <v>67</v>
      </c>
      <c r="C165">
        <v>3351</v>
      </c>
      <c r="D165">
        <f>VLOOKUP($C165,'Summer 2023 School'!$B$2:$P$200,6,FALSE)</f>
        <v>25</v>
      </c>
      <c r="E165">
        <f>VLOOKUP($C165,'Autumn 2023 School'!$B$2:$J$197,6,FALSE)</f>
        <v>23</v>
      </c>
      <c r="F165">
        <f>VLOOKUP($C165,'Spring 2023 School'!$B$3:$G$202,6,FALSE)</f>
        <v>25</v>
      </c>
      <c r="G165">
        <v>0</v>
      </c>
      <c r="H165">
        <v>0</v>
      </c>
      <c r="I165">
        <v>0</v>
      </c>
      <c r="J165">
        <f t="shared" si="6"/>
        <v>4875</v>
      </c>
      <c r="K165">
        <f t="shared" si="7"/>
        <v>4485</v>
      </c>
      <c r="L165">
        <f t="shared" si="8"/>
        <v>4500</v>
      </c>
      <c r="M165">
        <v>10140</v>
      </c>
      <c r="N165">
        <v>10140</v>
      </c>
      <c r="O165">
        <v>10140</v>
      </c>
      <c r="P165" s="519">
        <v>7.6923076923076927E-2</v>
      </c>
      <c r="Q165" s="519">
        <v>0.42307692307692307</v>
      </c>
      <c r="R165" s="519">
        <v>0.80769230769230771</v>
      </c>
      <c r="S165" s="519">
        <v>1065</v>
      </c>
      <c r="T165" s="519">
        <v>5857.5</v>
      </c>
      <c r="U165" s="519">
        <v>11182.5</v>
      </c>
      <c r="V165">
        <v>15</v>
      </c>
      <c r="W165">
        <v>0</v>
      </c>
      <c r="X165">
        <v>0</v>
      </c>
      <c r="Y165">
        <v>0</v>
      </c>
      <c r="Z165">
        <v>0</v>
      </c>
      <c r="AB165">
        <v>11</v>
      </c>
      <c r="AC165">
        <v>13</v>
      </c>
      <c r="AD165">
        <v>0</v>
      </c>
      <c r="AF165">
        <v>3</v>
      </c>
      <c r="AG165">
        <v>0.66666666666666663</v>
      </c>
      <c r="AH165">
        <v>1.3333333333333333</v>
      </c>
      <c r="AI165">
        <v>0</v>
      </c>
      <c r="AJ165">
        <v>585</v>
      </c>
      <c r="AK165">
        <v>130</v>
      </c>
      <c r="AL165">
        <v>240</v>
      </c>
      <c r="AM165">
        <v>0</v>
      </c>
      <c r="AN165">
        <v>0</v>
      </c>
      <c r="AO165">
        <v>0</v>
      </c>
      <c r="AR165" t="s">
        <v>220</v>
      </c>
    </row>
    <row r="166" spans="1:44" x14ac:dyDescent="0.35">
      <c r="A166" t="s">
        <v>221</v>
      </c>
      <c r="B166" t="s">
        <v>67</v>
      </c>
      <c r="C166">
        <v>3352</v>
      </c>
      <c r="D166">
        <f>VLOOKUP($C166,'Summer 2023 School'!$B$2:$P$200,6,FALSE)</f>
        <v>25</v>
      </c>
      <c r="E166">
        <f>VLOOKUP($C166,'Autumn 2023 School'!$B$2:$J$197,6,FALSE)</f>
        <v>21</v>
      </c>
      <c r="F166">
        <f>VLOOKUP($C166,'Spring 2023 School'!$B$3:$G$202,6,FALSE)</f>
        <v>24</v>
      </c>
      <c r="G166">
        <v>0</v>
      </c>
      <c r="H166">
        <v>0</v>
      </c>
      <c r="I166">
        <v>0</v>
      </c>
      <c r="J166">
        <f t="shared" si="6"/>
        <v>4875</v>
      </c>
      <c r="K166">
        <f t="shared" si="7"/>
        <v>4095</v>
      </c>
      <c r="L166">
        <f t="shared" si="8"/>
        <v>4320</v>
      </c>
      <c r="M166">
        <v>15210</v>
      </c>
      <c r="N166">
        <v>15210</v>
      </c>
      <c r="O166">
        <v>15210</v>
      </c>
      <c r="P166" s="519">
        <v>0</v>
      </c>
      <c r="Q166" s="519">
        <v>0.2</v>
      </c>
      <c r="R166" s="519">
        <v>0.45</v>
      </c>
      <c r="S166" s="519">
        <v>0</v>
      </c>
      <c r="T166" s="519">
        <v>2775</v>
      </c>
      <c r="U166" s="519">
        <v>6243.75</v>
      </c>
      <c r="V166">
        <v>0</v>
      </c>
      <c r="W166">
        <v>0</v>
      </c>
      <c r="X166">
        <v>0</v>
      </c>
      <c r="Y166">
        <v>0</v>
      </c>
      <c r="Z166">
        <v>0</v>
      </c>
      <c r="AB166">
        <v>0</v>
      </c>
      <c r="AC166">
        <v>0</v>
      </c>
      <c r="AD166">
        <v>0</v>
      </c>
      <c r="AF166">
        <v>6</v>
      </c>
      <c r="AG166">
        <v>2</v>
      </c>
      <c r="AH166">
        <v>0</v>
      </c>
      <c r="AI166">
        <v>0</v>
      </c>
      <c r="AJ166">
        <v>1170</v>
      </c>
      <c r="AK166">
        <v>390</v>
      </c>
      <c r="AL166">
        <v>0</v>
      </c>
      <c r="AM166">
        <v>0</v>
      </c>
      <c r="AN166">
        <v>0</v>
      </c>
      <c r="AO166">
        <v>0</v>
      </c>
      <c r="AR166" t="s">
        <v>221</v>
      </c>
    </row>
    <row r="167" spans="1:44" x14ac:dyDescent="0.35">
      <c r="A167" t="s">
        <v>222</v>
      </c>
      <c r="B167" t="s">
        <v>67</v>
      </c>
      <c r="C167">
        <v>3359</v>
      </c>
      <c r="D167">
        <f>VLOOKUP($C167,'Summer 2023 School'!$B$2:$P$200,6,FALSE)</f>
        <v>21</v>
      </c>
      <c r="E167">
        <f>VLOOKUP($C167,'Autumn 2023 School'!$B$2:$J$197,6,FALSE)</f>
        <v>15</v>
      </c>
      <c r="F167">
        <f>VLOOKUP($C167,'Spring 2023 School'!$B$3:$G$202,6,FALSE)</f>
        <v>22</v>
      </c>
      <c r="G167">
        <v>0</v>
      </c>
      <c r="H167">
        <v>0</v>
      </c>
      <c r="I167">
        <v>0</v>
      </c>
      <c r="J167">
        <f t="shared" si="6"/>
        <v>4095</v>
      </c>
      <c r="K167">
        <f t="shared" si="7"/>
        <v>2925</v>
      </c>
      <c r="L167">
        <f t="shared" si="8"/>
        <v>3960</v>
      </c>
      <c r="M167">
        <v>10140</v>
      </c>
      <c r="N167">
        <v>10140</v>
      </c>
      <c r="O167">
        <v>10140</v>
      </c>
      <c r="P167" s="519">
        <v>0.2857142857142857</v>
      </c>
      <c r="Q167" s="519">
        <v>0.7142857142857143</v>
      </c>
      <c r="R167" s="519">
        <v>0.90476190476190477</v>
      </c>
      <c r="S167" s="519">
        <v>3805.7142857142853</v>
      </c>
      <c r="T167" s="519">
        <v>9514.2857142857138</v>
      </c>
      <c r="U167" s="519">
        <v>12051.428571428571</v>
      </c>
      <c r="V167">
        <v>0</v>
      </c>
      <c r="W167">
        <v>0</v>
      </c>
      <c r="X167">
        <v>0</v>
      </c>
      <c r="Y167">
        <v>0</v>
      </c>
      <c r="Z167">
        <v>0</v>
      </c>
      <c r="AB167">
        <v>8</v>
      </c>
      <c r="AC167">
        <v>0</v>
      </c>
      <c r="AD167">
        <v>0</v>
      </c>
      <c r="AF167">
        <v>1</v>
      </c>
      <c r="AG167">
        <v>0</v>
      </c>
      <c r="AH167">
        <v>0</v>
      </c>
      <c r="AI167">
        <v>0</v>
      </c>
      <c r="AJ167">
        <v>195</v>
      </c>
      <c r="AK167">
        <v>0</v>
      </c>
      <c r="AL167">
        <v>0</v>
      </c>
      <c r="AM167">
        <v>0</v>
      </c>
      <c r="AN167">
        <v>0</v>
      </c>
      <c r="AO167">
        <v>0</v>
      </c>
      <c r="AR167" t="s">
        <v>222</v>
      </c>
    </row>
    <row r="168" spans="1:44" x14ac:dyDescent="0.35">
      <c r="A168" t="s">
        <v>223</v>
      </c>
      <c r="B168" t="s">
        <v>67</v>
      </c>
      <c r="C168">
        <v>3361</v>
      </c>
      <c r="D168">
        <f>VLOOKUP($C168,'Summer 2023 School'!$B$2:$P$200,6,FALSE)</f>
        <v>20</v>
      </c>
      <c r="E168">
        <f>VLOOKUP($C168,'Autumn 2023 School'!$B$2:$J$197,6,FALSE)</f>
        <v>20</v>
      </c>
      <c r="F168">
        <f>VLOOKUP($C168,'Spring 2023 School'!$B$3:$G$202,6,FALSE)</f>
        <v>20</v>
      </c>
      <c r="G168">
        <v>0</v>
      </c>
      <c r="H168">
        <v>0</v>
      </c>
      <c r="I168">
        <v>0</v>
      </c>
      <c r="J168">
        <f t="shared" si="6"/>
        <v>3900</v>
      </c>
      <c r="K168">
        <f t="shared" si="7"/>
        <v>3900</v>
      </c>
      <c r="L168">
        <f t="shared" si="8"/>
        <v>3600</v>
      </c>
      <c r="M168">
        <v>10140</v>
      </c>
      <c r="N168">
        <v>10140</v>
      </c>
      <c r="O168">
        <v>10140</v>
      </c>
      <c r="P168" s="519">
        <v>0.1111111111111111</v>
      </c>
      <c r="Q168" s="519">
        <v>0.48148148148148145</v>
      </c>
      <c r="R168" s="519">
        <v>0.70370370370370372</v>
      </c>
      <c r="S168" s="519">
        <v>1375</v>
      </c>
      <c r="T168" s="519">
        <v>5958.333333333333</v>
      </c>
      <c r="U168" s="519">
        <v>8708.3333333333339</v>
      </c>
      <c r="V168">
        <v>7</v>
      </c>
      <c r="W168">
        <v>0</v>
      </c>
      <c r="X168">
        <v>0</v>
      </c>
      <c r="Y168">
        <v>0</v>
      </c>
      <c r="Z168">
        <v>0</v>
      </c>
      <c r="AB168">
        <v>12</v>
      </c>
      <c r="AC168">
        <v>0</v>
      </c>
      <c r="AD168">
        <v>0</v>
      </c>
      <c r="AF168">
        <v>8</v>
      </c>
      <c r="AG168">
        <v>9</v>
      </c>
      <c r="AH168">
        <v>8</v>
      </c>
      <c r="AI168">
        <v>0</v>
      </c>
      <c r="AJ168">
        <v>1560</v>
      </c>
      <c r="AK168">
        <v>1755</v>
      </c>
      <c r="AL168">
        <v>1440</v>
      </c>
      <c r="AM168">
        <v>0</v>
      </c>
      <c r="AN168">
        <v>0</v>
      </c>
      <c r="AO168">
        <v>0</v>
      </c>
      <c r="AR168" t="s">
        <v>223</v>
      </c>
    </row>
    <row r="169" spans="1:44" x14ac:dyDescent="0.35">
      <c r="A169" t="s">
        <v>224</v>
      </c>
      <c r="B169" t="s">
        <v>67</v>
      </c>
      <c r="C169">
        <v>3363</v>
      </c>
      <c r="D169">
        <f>VLOOKUP($C169,'Summer 2023 School'!$B$2:$P$200,6,FALSE)</f>
        <v>27</v>
      </c>
      <c r="E169">
        <f>VLOOKUP($C169,'Autumn 2023 School'!$B$2:$J$197,6,FALSE)</f>
        <v>17</v>
      </c>
      <c r="F169">
        <f>VLOOKUP($C169,'Spring 2023 School'!$B$3:$G$202,6,FALSE)</f>
        <v>25</v>
      </c>
      <c r="G169">
        <v>0</v>
      </c>
      <c r="H169">
        <v>0</v>
      </c>
      <c r="I169">
        <v>0</v>
      </c>
      <c r="J169">
        <f t="shared" si="6"/>
        <v>5265</v>
      </c>
      <c r="K169">
        <f t="shared" si="7"/>
        <v>3315</v>
      </c>
      <c r="L169">
        <f t="shared" si="8"/>
        <v>4500</v>
      </c>
      <c r="M169">
        <v>10140</v>
      </c>
      <c r="N169">
        <v>10140</v>
      </c>
      <c r="O169">
        <v>10140</v>
      </c>
      <c r="P169" s="519">
        <v>0.15384615384615385</v>
      </c>
      <c r="Q169" s="519">
        <v>0.15384615384615385</v>
      </c>
      <c r="R169" s="519">
        <v>0.38461538461538464</v>
      </c>
      <c r="S169" s="519">
        <v>2363.0769230769233</v>
      </c>
      <c r="T169" s="519">
        <v>2363.0769230769233</v>
      </c>
      <c r="U169" s="519">
        <v>5907.6923076923076</v>
      </c>
      <c r="V169">
        <v>10</v>
      </c>
      <c r="W169">
        <v>0</v>
      </c>
      <c r="X169">
        <v>0</v>
      </c>
      <c r="Y169">
        <v>0</v>
      </c>
      <c r="Z169">
        <v>0</v>
      </c>
      <c r="AB169">
        <v>5</v>
      </c>
      <c r="AC169">
        <v>0</v>
      </c>
      <c r="AD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R169" t="s">
        <v>224</v>
      </c>
    </row>
    <row r="170" spans="1:44" x14ac:dyDescent="0.35">
      <c r="A170" t="s">
        <v>225</v>
      </c>
      <c r="B170" t="s">
        <v>64</v>
      </c>
      <c r="C170">
        <v>3366</v>
      </c>
      <c r="D170">
        <f>VLOOKUP($C170,'Summer 2023 School'!$B$2:$P$200,6,FALSE)</f>
        <v>12</v>
      </c>
      <c r="E170">
        <f>VLOOKUP($C170,'Autumn 2023 School'!$B$2:$J$197,6,FALSE)</f>
        <v>8</v>
      </c>
      <c r="F170">
        <f>VLOOKUP($C170,'Spring 2023 School'!$B$3:$G$202,6,FALSE)</f>
        <v>9</v>
      </c>
      <c r="G170">
        <v>0</v>
      </c>
      <c r="H170">
        <v>0</v>
      </c>
      <c r="I170">
        <v>0</v>
      </c>
      <c r="J170">
        <f t="shared" si="6"/>
        <v>2340</v>
      </c>
      <c r="K170">
        <f t="shared" si="7"/>
        <v>1560</v>
      </c>
      <c r="L170">
        <f t="shared" si="8"/>
        <v>1620</v>
      </c>
      <c r="M170">
        <v>10140</v>
      </c>
      <c r="N170">
        <v>10140</v>
      </c>
      <c r="O170">
        <v>10140</v>
      </c>
      <c r="P170" s="519">
        <v>0.61538461538461542</v>
      </c>
      <c r="Q170" s="519">
        <v>0.84615384615384615</v>
      </c>
      <c r="R170" s="519">
        <v>0.84615384615384615</v>
      </c>
      <c r="S170" s="519">
        <v>3775.3846153846157</v>
      </c>
      <c r="T170" s="519">
        <v>5191.1538461538457</v>
      </c>
      <c r="U170" s="519">
        <v>5191.1538461538457</v>
      </c>
      <c r="V170">
        <v>0</v>
      </c>
      <c r="W170">
        <v>0</v>
      </c>
      <c r="X170">
        <v>0</v>
      </c>
      <c r="Y170">
        <v>0</v>
      </c>
      <c r="Z170">
        <v>0</v>
      </c>
      <c r="AB170">
        <v>13</v>
      </c>
      <c r="AC170">
        <v>0</v>
      </c>
      <c r="AD170">
        <v>0</v>
      </c>
      <c r="AF170">
        <v>0.4</v>
      </c>
      <c r="AG170">
        <v>0</v>
      </c>
      <c r="AH170">
        <v>0</v>
      </c>
      <c r="AI170">
        <v>0</v>
      </c>
      <c r="AJ170">
        <v>78</v>
      </c>
      <c r="AK170">
        <v>0</v>
      </c>
      <c r="AL170">
        <v>0</v>
      </c>
      <c r="AM170">
        <v>0</v>
      </c>
      <c r="AN170">
        <v>0</v>
      </c>
      <c r="AO170">
        <v>0</v>
      </c>
      <c r="AR170" t="s">
        <v>225</v>
      </c>
    </row>
    <row r="171" spans="1:44" x14ac:dyDescent="0.35">
      <c r="A171" t="s">
        <v>226</v>
      </c>
      <c r="B171" t="s">
        <v>67</v>
      </c>
      <c r="C171">
        <v>3367</v>
      </c>
      <c r="D171">
        <f>VLOOKUP($C171,'Summer 2023 School'!$B$2:$P$200,6,FALSE)</f>
        <v>26</v>
      </c>
      <c r="E171">
        <f>VLOOKUP($C171,'Autumn 2023 School'!$B$2:$J$197,6,FALSE)</f>
        <v>25</v>
      </c>
      <c r="F171">
        <f>VLOOKUP($C171,'Spring 2023 School'!$B$3:$G$202,6,FALSE)</f>
        <v>24</v>
      </c>
      <c r="G171">
        <v>0</v>
      </c>
      <c r="H171">
        <v>0</v>
      </c>
      <c r="I171">
        <v>0</v>
      </c>
      <c r="J171">
        <f t="shared" si="6"/>
        <v>5070</v>
      </c>
      <c r="K171">
        <f t="shared" si="7"/>
        <v>4875</v>
      </c>
      <c r="L171">
        <f t="shared" si="8"/>
        <v>4320</v>
      </c>
      <c r="M171">
        <v>10140</v>
      </c>
      <c r="N171">
        <v>10140</v>
      </c>
      <c r="O171">
        <v>10140</v>
      </c>
      <c r="P171" s="519">
        <v>0.52</v>
      </c>
      <c r="Q171" s="519">
        <v>0.52</v>
      </c>
      <c r="R171" s="519">
        <v>0.68</v>
      </c>
      <c r="S171" s="519">
        <v>7402.2</v>
      </c>
      <c r="T171" s="519">
        <v>7402.2</v>
      </c>
      <c r="U171" s="519">
        <v>9679.8000000000011</v>
      </c>
      <c r="V171">
        <v>11</v>
      </c>
      <c r="W171">
        <v>0</v>
      </c>
      <c r="X171">
        <v>0</v>
      </c>
      <c r="Y171">
        <v>0</v>
      </c>
      <c r="Z171">
        <v>0</v>
      </c>
      <c r="AB171">
        <v>8</v>
      </c>
      <c r="AC171">
        <v>0</v>
      </c>
      <c r="AD171">
        <v>0</v>
      </c>
      <c r="AF171">
        <v>12</v>
      </c>
      <c r="AG171">
        <v>10</v>
      </c>
      <c r="AH171">
        <v>11</v>
      </c>
      <c r="AI171">
        <v>0</v>
      </c>
      <c r="AJ171">
        <v>2340</v>
      </c>
      <c r="AK171">
        <v>1950</v>
      </c>
      <c r="AL171">
        <v>1980</v>
      </c>
      <c r="AM171">
        <v>0</v>
      </c>
      <c r="AN171">
        <v>0</v>
      </c>
      <c r="AO171">
        <v>0</v>
      </c>
      <c r="AR171" t="s">
        <v>226</v>
      </c>
    </row>
    <row r="172" spans="1:44" x14ac:dyDescent="0.35">
      <c r="A172" t="s">
        <v>227</v>
      </c>
      <c r="B172" t="s">
        <v>67</v>
      </c>
      <c r="C172">
        <v>3372</v>
      </c>
      <c r="D172">
        <f>VLOOKUP($C172,'Summer 2023 School'!$B$2:$P$200,6,FALSE)</f>
        <v>58</v>
      </c>
      <c r="E172">
        <f>VLOOKUP($C172,'Autumn 2023 School'!$B$2:$J$197,6,FALSE)</f>
        <v>48</v>
      </c>
      <c r="F172">
        <f>VLOOKUP($C172,'Spring 2023 School'!$B$3:$G$202,6,FALSE)</f>
        <v>60</v>
      </c>
      <c r="G172">
        <v>0</v>
      </c>
      <c r="H172">
        <v>0</v>
      </c>
      <c r="I172">
        <v>0</v>
      </c>
      <c r="J172">
        <f t="shared" si="6"/>
        <v>11310</v>
      </c>
      <c r="K172">
        <f t="shared" si="7"/>
        <v>9360</v>
      </c>
      <c r="L172">
        <f t="shared" si="8"/>
        <v>10800</v>
      </c>
      <c r="M172">
        <v>25350</v>
      </c>
      <c r="N172">
        <v>25350</v>
      </c>
      <c r="O172">
        <v>25350</v>
      </c>
      <c r="P172" s="519">
        <v>0.11764705882352941</v>
      </c>
      <c r="Q172" s="519">
        <v>0.27450980392156865</v>
      </c>
      <c r="R172" s="519">
        <v>0.82352941176470584</v>
      </c>
      <c r="S172" s="519">
        <v>3859.4117647058824</v>
      </c>
      <c r="T172" s="519">
        <v>9005.2941176470595</v>
      </c>
      <c r="U172" s="519">
        <v>27015.882352941175</v>
      </c>
      <c r="V172">
        <v>42</v>
      </c>
      <c r="W172">
        <v>0</v>
      </c>
      <c r="X172">
        <v>0</v>
      </c>
      <c r="Y172">
        <v>0</v>
      </c>
      <c r="Z172">
        <v>0</v>
      </c>
      <c r="AB172">
        <v>56</v>
      </c>
      <c r="AC172">
        <v>0</v>
      </c>
      <c r="AD172">
        <v>0</v>
      </c>
      <c r="AF172">
        <v>6</v>
      </c>
      <c r="AG172">
        <v>6</v>
      </c>
      <c r="AH172">
        <v>11</v>
      </c>
      <c r="AI172">
        <v>0</v>
      </c>
      <c r="AJ172">
        <v>1170</v>
      </c>
      <c r="AK172">
        <v>1170</v>
      </c>
      <c r="AL172">
        <v>1980</v>
      </c>
      <c r="AM172">
        <v>0</v>
      </c>
      <c r="AN172">
        <v>0</v>
      </c>
      <c r="AO172">
        <v>0</v>
      </c>
      <c r="AR172" t="s">
        <v>227</v>
      </c>
    </row>
    <row r="173" spans="1:44" x14ac:dyDescent="0.35">
      <c r="A173" t="s">
        <v>228</v>
      </c>
      <c r="B173" t="s">
        <v>67</v>
      </c>
      <c r="C173">
        <v>3377</v>
      </c>
      <c r="D173">
        <f>VLOOKUP($C173,'Summer 2023 School'!$B$2:$P$200,6,FALSE)</f>
        <v>20</v>
      </c>
      <c r="E173">
        <f>VLOOKUP($C173,'Autumn 2023 School'!$B$2:$J$197,6,FALSE)</f>
        <v>17</v>
      </c>
      <c r="F173">
        <f>VLOOKUP($C173,'Spring 2023 School'!$B$3:$G$202,6,FALSE)</f>
        <v>16</v>
      </c>
      <c r="G173">
        <v>0</v>
      </c>
      <c r="H173">
        <v>0</v>
      </c>
      <c r="I173">
        <v>0</v>
      </c>
      <c r="J173">
        <f t="shared" si="6"/>
        <v>3900</v>
      </c>
      <c r="K173">
        <f t="shared" si="7"/>
        <v>3315</v>
      </c>
      <c r="L173">
        <f t="shared" si="8"/>
        <v>2880</v>
      </c>
      <c r="M173">
        <v>11700</v>
      </c>
      <c r="N173">
        <v>11700</v>
      </c>
      <c r="O173">
        <v>11700</v>
      </c>
      <c r="P173" s="519">
        <v>0.47619047619047616</v>
      </c>
      <c r="Q173" s="519">
        <v>0.8571428571428571</v>
      </c>
      <c r="R173" s="519">
        <v>0.90476190476190477</v>
      </c>
      <c r="S173" s="519">
        <v>4550</v>
      </c>
      <c r="T173" s="519">
        <v>8190</v>
      </c>
      <c r="U173" s="519">
        <v>8645</v>
      </c>
      <c r="V173">
        <v>0</v>
      </c>
      <c r="W173">
        <v>0</v>
      </c>
      <c r="X173">
        <v>0</v>
      </c>
      <c r="Y173">
        <v>0</v>
      </c>
      <c r="Z173">
        <v>0</v>
      </c>
      <c r="AB173">
        <v>17</v>
      </c>
      <c r="AC173">
        <v>0</v>
      </c>
      <c r="AD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R173" t="s">
        <v>228</v>
      </c>
    </row>
    <row r="174" spans="1:44" x14ac:dyDescent="0.35">
      <c r="A174" t="s">
        <v>229</v>
      </c>
      <c r="B174" t="s">
        <v>67</v>
      </c>
      <c r="C174">
        <v>3386</v>
      </c>
      <c r="D174">
        <f>VLOOKUP($C174,'Summer 2023 School'!$B$2:$P$200,6,FALSE)</f>
        <v>27</v>
      </c>
      <c r="E174">
        <f>VLOOKUP($C174,'Autumn 2023 School'!$B$2:$J$197,6,FALSE)</f>
        <v>27</v>
      </c>
      <c r="F174">
        <f>VLOOKUP($C174,'Spring 2023 School'!$B$3:$G$202,6,FALSE)</f>
        <v>27</v>
      </c>
      <c r="G174">
        <v>0</v>
      </c>
      <c r="H174">
        <v>0</v>
      </c>
      <c r="I174">
        <v>0</v>
      </c>
      <c r="J174">
        <f t="shared" si="6"/>
        <v>5265</v>
      </c>
      <c r="K174">
        <f t="shared" si="7"/>
        <v>5265</v>
      </c>
      <c r="L174">
        <f t="shared" si="8"/>
        <v>4860</v>
      </c>
      <c r="M174">
        <v>10140</v>
      </c>
      <c r="N174">
        <v>10140</v>
      </c>
      <c r="O174">
        <v>10140</v>
      </c>
      <c r="P174" s="519">
        <v>0.11428571428571428</v>
      </c>
      <c r="Q174" s="519">
        <v>0.65714285714285714</v>
      </c>
      <c r="R174" s="519">
        <v>0.8</v>
      </c>
      <c r="S174" s="519">
        <v>1741.7142857142856</v>
      </c>
      <c r="T174" s="519">
        <v>10014.857142857143</v>
      </c>
      <c r="U174" s="519">
        <v>12192</v>
      </c>
      <c r="V174">
        <v>8</v>
      </c>
      <c r="W174">
        <v>0</v>
      </c>
      <c r="X174">
        <v>0</v>
      </c>
      <c r="Y174">
        <v>0</v>
      </c>
      <c r="Z174">
        <v>0</v>
      </c>
      <c r="AB174">
        <v>11</v>
      </c>
      <c r="AC174">
        <v>0</v>
      </c>
      <c r="AD174">
        <v>0</v>
      </c>
      <c r="AF174">
        <v>7</v>
      </c>
      <c r="AG174">
        <v>1</v>
      </c>
      <c r="AH174">
        <v>2</v>
      </c>
      <c r="AI174">
        <v>0</v>
      </c>
      <c r="AJ174">
        <v>1365</v>
      </c>
      <c r="AK174">
        <v>195</v>
      </c>
      <c r="AL174">
        <v>360</v>
      </c>
      <c r="AM174">
        <v>0</v>
      </c>
      <c r="AN174">
        <v>0</v>
      </c>
      <c r="AO174">
        <v>0</v>
      </c>
      <c r="AR174" t="s">
        <v>229</v>
      </c>
    </row>
    <row r="175" spans="1:44" x14ac:dyDescent="0.35">
      <c r="A175" t="s">
        <v>230</v>
      </c>
      <c r="B175" t="s">
        <v>67</v>
      </c>
      <c r="C175">
        <v>3406</v>
      </c>
      <c r="D175">
        <f>VLOOKUP($C175,'Summer 2023 School'!$B$2:$P$200,6,FALSE)</f>
        <v>26</v>
      </c>
      <c r="E175">
        <f>VLOOKUP($C175,'Autumn 2023 School'!$B$2:$J$197,6,FALSE)</f>
        <v>22</v>
      </c>
      <c r="F175">
        <f>VLOOKUP($C175,'Spring 2023 School'!$B$3:$G$202,6,FALSE)</f>
        <v>25</v>
      </c>
      <c r="G175">
        <v>0</v>
      </c>
      <c r="H175">
        <v>0</v>
      </c>
      <c r="I175">
        <v>0</v>
      </c>
      <c r="J175">
        <f t="shared" si="6"/>
        <v>5070</v>
      </c>
      <c r="K175">
        <f t="shared" si="7"/>
        <v>4290</v>
      </c>
      <c r="L175">
        <f t="shared" si="8"/>
        <v>4500</v>
      </c>
      <c r="M175">
        <v>10140</v>
      </c>
      <c r="N175">
        <v>10140</v>
      </c>
      <c r="O175">
        <v>10140</v>
      </c>
      <c r="P175" s="519">
        <v>0</v>
      </c>
      <c r="Q175" s="519">
        <v>0.45454545454545453</v>
      </c>
      <c r="R175" s="519">
        <v>0.81818181818181823</v>
      </c>
      <c r="S175" s="519">
        <v>0</v>
      </c>
      <c r="T175" s="519">
        <v>6088.6363636363631</v>
      </c>
      <c r="U175" s="519">
        <v>10959.545454545456</v>
      </c>
      <c r="V175">
        <v>11</v>
      </c>
      <c r="W175">
        <v>0</v>
      </c>
      <c r="X175">
        <v>2</v>
      </c>
      <c r="Y175">
        <v>1</v>
      </c>
      <c r="Z175">
        <v>0</v>
      </c>
      <c r="AB175">
        <v>10</v>
      </c>
      <c r="AC175">
        <v>0</v>
      </c>
      <c r="AD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390</v>
      </c>
      <c r="AO175">
        <v>180</v>
      </c>
      <c r="AR175" t="s">
        <v>230</v>
      </c>
    </row>
    <row r="176" spans="1:44" x14ac:dyDescent="0.35">
      <c r="A176" t="s">
        <v>231</v>
      </c>
      <c r="B176" t="s">
        <v>67</v>
      </c>
      <c r="C176">
        <v>3411</v>
      </c>
      <c r="D176">
        <f>VLOOKUP($C176,'Summer 2023 School'!$B$2:$P$200,6,FALSE)</f>
        <v>26</v>
      </c>
      <c r="E176">
        <f>VLOOKUP($C176,'Autumn 2023 School'!$B$2:$J$197,6,FALSE)</f>
        <v>22</v>
      </c>
      <c r="F176">
        <f>VLOOKUP($C176,'Spring 2023 School'!$B$3:$G$202,6,FALSE)</f>
        <v>26</v>
      </c>
      <c r="G176">
        <v>0</v>
      </c>
      <c r="H176">
        <v>0</v>
      </c>
      <c r="I176">
        <v>0</v>
      </c>
      <c r="J176">
        <f t="shared" si="6"/>
        <v>5070</v>
      </c>
      <c r="K176">
        <f t="shared" si="7"/>
        <v>4290</v>
      </c>
      <c r="L176">
        <f t="shared" si="8"/>
        <v>4680</v>
      </c>
      <c r="M176">
        <v>10140</v>
      </c>
      <c r="N176">
        <v>10140</v>
      </c>
      <c r="O176">
        <v>10140</v>
      </c>
      <c r="P176" s="519">
        <v>0.63157894736842102</v>
      </c>
      <c r="Q176" s="519">
        <v>0.89473684210526316</v>
      </c>
      <c r="R176" s="519">
        <v>0.89473684210526316</v>
      </c>
      <c r="S176" s="519">
        <v>9416.8421052631566</v>
      </c>
      <c r="T176" s="519">
        <v>13340.526315789473</v>
      </c>
      <c r="U176" s="519">
        <v>13340.526315789473</v>
      </c>
      <c r="V176">
        <v>12</v>
      </c>
      <c r="W176">
        <v>0</v>
      </c>
      <c r="X176">
        <v>0</v>
      </c>
      <c r="Y176">
        <v>0</v>
      </c>
      <c r="Z176">
        <v>0</v>
      </c>
      <c r="AB176">
        <v>25</v>
      </c>
      <c r="AC176">
        <v>0</v>
      </c>
      <c r="AD176">
        <v>0</v>
      </c>
      <c r="AF176">
        <v>5</v>
      </c>
      <c r="AG176">
        <v>0</v>
      </c>
      <c r="AH176">
        <v>0</v>
      </c>
      <c r="AI176">
        <v>0</v>
      </c>
      <c r="AJ176">
        <v>975</v>
      </c>
      <c r="AK176">
        <v>0</v>
      </c>
      <c r="AL176">
        <v>0</v>
      </c>
      <c r="AM176">
        <v>0</v>
      </c>
      <c r="AN176">
        <v>0</v>
      </c>
      <c r="AO176">
        <v>0</v>
      </c>
      <c r="AR176" t="s">
        <v>231</v>
      </c>
    </row>
    <row r="177" spans="1:44" x14ac:dyDescent="0.35">
      <c r="A177" t="s">
        <v>232</v>
      </c>
      <c r="B177" t="s">
        <v>64</v>
      </c>
      <c r="C177">
        <v>3412</v>
      </c>
      <c r="D177">
        <f>VLOOKUP($C177,'Summer 2023 School'!$B$2:$P$200,6,FALSE)</f>
        <v>52</v>
      </c>
      <c r="E177">
        <f>VLOOKUP($C177,'Autumn 2023 School'!$B$2:$J$197,6,FALSE)</f>
        <v>49</v>
      </c>
      <c r="F177">
        <f>VLOOKUP($C177,'Spring 2023 School'!$B$3:$G$202,6,FALSE)</f>
        <v>51</v>
      </c>
      <c r="G177">
        <v>0</v>
      </c>
      <c r="H177">
        <v>0</v>
      </c>
      <c r="I177">
        <v>0</v>
      </c>
      <c r="J177">
        <f t="shared" si="6"/>
        <v>10140</v>
      </c>
      <c r="K177">
        <f t="shared" si="7"/>
        <v>9555</v>
      </c>
      <c r="L177">
        <f t="shared" si="8"/>
        <v>9180</v>
      </c>
      <c r="M177">
        <v>15210</v>
      </c>
      <c r="N177">
        <v>15210</v>
      </c>
      <c r="O177">
        <v>15210</v>
      </c>
      <c r="P177" s="519">
        <v>0.33333333333333331</v>
      </c>
      <c r="Q177" s="519">
        <v>0.75</v>
      </c>
      <c r="R177" s="519">
        <v>0.8</v>
      </c>
      <c r="S177" s="519">
        <v>10880</v>
      </c>
      <c r="T177" s="519">
        <v>24480</v>
      </c>
      <c r="U177" s="519">
        <v>26112</v>
      </c>
      <c r="V177">
        <v>31</v>
      </c>
      <c r="W177">
        <v>0</v>
      </c>
      <c r="X177">
        <v>0</v>
      </c>
      <c r="Y177">
        <v>0</v>
      </c>
      <c r="Z177">
        <v>0</v>
      </c>
      <c r="AB177">
        <v>24</v>
      </c>
      <c r="AC177">
        <v>0</v>
      </c>
      <c r="AD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R177" t="s">
        <v>232</v>
      </c>
    </row>
    <row r="178" spans="1:44" x14ac:dyDescent="0.35">
      <c r="A178" t="s">
        <v>233</v>
      </c>
      <c r="B178" t="s">
        <v>64</v>
      </c>
      <c r="C178">
        <v>2181</v>
      </c>
      <c r="D178">
        <f>VLOOKUP($C178,'Summer 2023 School'!$B$2:$P$200,6,FALSE)</f>
        <v>22</v>
      </c>
      <c r="E178">
        <f>VLOOKUP($C178,'Autumn 2023 School'!$B$2:$J$197,6,FALSE)</f>
        <v>23</v>
      </c>
      <c r="F178">
        <f>VLOOKUP($C178,'Spring 2023 School'!$B$3:$G$202,6,FALSE)</f>
        <v>18</v>
      </c>
      <c r="G178">
        <v>0</v>
      </c>
      <c r="H178">
        <v>0</v>
      </c>
      <c r="I178">
        <v>0</v>
      </c>
      <c r="J178">
        <f t="shared" si="6"/>
        <v>4290</v>
      </c>
      <c r="K178">
        <f t="shared" si="7"/>
        <v>4485</v>
      </c>
      <c r="L178">
        <f t="shared" si="8"/>
        <v>3240</v>
      </c>
      <c r="M178">
        <v>10140</v>
      </c>
      <c r="N178">
        <v>10140</v>
      </c>
      <c r="O178">
        <v>10140</v>
      </c>
      <c r="P178" s="519">
        <v>0</v>
      </c>
      <c r="Q178" s="519">
        <v>5.5555555555555552E-2</v>
      </c>
      <c r="R178" s="519">
        <v>0.61111111111111116</v>
      </c>
      <c r="S178" s="519">
        <v>0</v>
      </c>
      <c r="T178" s="519">
        <v>674.16666666666663</v>
      </c>
      <c r="U178" s="519">
        <v>7415.8333333333339</v>
      </c>
      <c r="V178">
        <v>8</v>
      </c>
      <c r="W178">
        <v>0</v>
      </c>
      <c r="X178">
        <v>0</v>
      </c>
      <c r="Y178">
        <v>0</v>
      </c>
      <c r="Z178">
        <v>0</v>
      </c>
      <c r="AB178">
        <v>5</v>
      </c>
      <c r="AC178">
        <v>0</v>
      </c>
      <c r="AD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R178" t="s">
        <v>233</v>
      </c>
    </row>
    <row r="179" spans="1:44" x14ac:dyDescent="0.35">
      <c r="A179" t="s">
        <v>234</v>
      </c>
      <c r="B179" t="s">
        <v>67</v>
      </c>
      <c r="C179">
        <v>3428</v>
      </c>
      <c r="D179">
        <f>VLOOKUP($C179,'Summer 2023 School'!$B$2:$P$200,6,FALSE)</f>
        <v>32</v>
      </c>
      <c r="E179">
        <f>VLOOKUP($C179,'Autumn 2023 School'!$B$2:$J$197,6,FALSE)</f>
        <v>25</v>
      </c>
      <c r="F179">
        <f>VLOOKUP($C179,'Spring 2023 School'!$B$3:$G$202,6,FALSE)</f>
        <v>30</v>
      </c>
      <c r="G179">
        <v>0</v>
      </c>
      <c r="H179">
        <v>0</v>
      </c>
      <c r="I179">
        <v>0</v>
      </c>
      <c r="J179">
        <f t="shared" si="6"/>
        <v>6240</v>
      </c>
      <c r="K179">
        <f t="shared" si="7"/>
        <v>4875</v>
      </c>
      <c r="L179">
        <f t="shared" si="8"/>
        <v>5400</v>
      </c>
      <c r="M179">
        <v>10140</v>
      </c>
      <c r="N179">
        <v>10140</v>
      </c>
      <c r="O179">
        <v>10140</v>
      </c>
      <c r="P179" s="519">
        <v>5.4054054054054057E-2</v>
      </c>
      <c r="Q179" s="519">
        <v>0.13513513513513514</v>
      </c>
      <c r="R179" s="519">
        <v>0.1891891891891892</v>
      </c>
      <c r="S179" s="519">
        <v>1097.8378378378379</v>
      </c>
      <c r="T179" s="519">
        <v>2744.5945945945946</v>
      </c>
      <c r="U179" s="519">
        <v>3842.4324324324325</v>
      </c>
      <c r="V179">
        <v>1</v>
      </c>
      <c r="W179">
        <v>0</v>
      </c>
      <c r="X179">
        <v>0</v>
      </c>
      <c r="Y179">
        <v>0</v>
      </c>
      <c r="Z179">
        <v>0</v>
      </c>
      <c r="AB179">
        <v>16</v>
      </c>
      <c r="AC179">
        <v>0</v>
      </c>
      <c r="AD179">
        <v>0</v>
      </c>
      <c r="AF179">
        <v>11</v>
      </c>
      <c r="AG179">
        <v>14</v>
      </c>
      <c r="AH179">
        <v>12</v>
      </c>
      <c r="AI179">
        <v>0</v>
      </c>
      <c r="AJ179">
        <v>2145</v>
      </c>
      <c r="AK179">
        <v>2730</v>
      </c>
      <c r="AL179">
        <v>2160</v>
      </c>
      <c r="AM179">
        <v>0</v>
      </c>
      <c r="AN179">
        <v>0</v>
      </c>
      <c r="AO179">
        <v>0</v>
      </c>
      <c r="AR179" t="s">
        <v>234</v>
      </c>
    </row>
    <row r="180" spans="1:44" x14ac:dyDescent="0.35">
      <c r="A180" t="s">
        <v>235</v>
      </c>
      <c r="B180" t="s">
        <v>67</v>
      </c>
      <c r="C180">
        <v>3431</v>
      </c>
      <c r="D180">
        <f>VLOOKUP($C180,'Summer 2023 School'!$B$2:$P$200,6,FALSE)</f>
        <v>41</v>
      </c>
      <c r="E180">
        <f>VLOOKUP($C180,'Autumn 2023 School'!$B$2:$J$197,6,FALSE)</f>
        <v>36</v>
      </c>
      <c r="F180">
        <f>VLOOKUP($C180,'Spring 2023 School'!$B$3:$G$202,6,FALSE)</f>
        <v>40</v>
      </c>
      <c r="G180">
        <v>0</v>
      </c>
      <c r="H180">
        <v>0</v>
      </c>
      <c r="I180">
        <v>0</v>
      </c>
      <c r="J180">
        <f t="shared" si="6"/>
        <v>7995</v>
      </c>
      <c r="K180">
        <f t="shared" si="7"/>
        <v>7020</v>
      </c>
      <c r="L180">
        <f t="shared" si="8"/>
        <v>7200</v>
      </c>
      <c r="M180">
        <v>10140</v>
      </c>
      <c r="N180">
        <v>10140</v>
      </c>
      <c r="O180">
        <v>10140</v>
      </c>
      <c r="P180" s="519">
        <v>6.3829787234042548E-2</v>
      </c>
      <c r="Q180" s="519">
        <v>0.10638297872340426</v>
      </c>
      <c r="R180" s="519">
        <v>0.1276595744680851</v>
      </c>
      <c r="S180" s="519">
        <v>1588.4042553191489</v>
      </c>
      <c r="T180" s="519">
        <v>2647.3404255319151</v>
      </c>
      <c r="U180" s="519">
        <v>3176.8085106382978</v>
      </c>
      <c r="V180">
        <v>0</v>
      </c>
      <c r="W180">
        <v>0</v>
      </c>
      <c r="X180">
        <v>0</v>
      </c>
      <c r="Y180">
        <v>0</v>
      </c>
      <c r="Z180">
        <v>0</v>
      </c>
      <c r="AB180">
        <v>4</v>
      </c>
      <c r="AC180">
        <v>0</v>
      </c>
      <c r="AD180">
        <v>0</v>
      </c>
      <c r="AF180">
        <v>18</v>
      </c>
      <c r="AG180">
        <v>16</v>
      </c>
      <c r="AH180">
        <v>20</v>
      </c>
      <c r="AI180">
        <v>0</v>
      </c>
      <c r="AJ180">
        <v>3510</v>
      </c>
      <c r="AK180">
        <v>3120</v>
      </c>
      <c r="AL180">
        <v>3600</v>
      </c>
      <c r="AM180">
        <v>0</v>
      </c>
      <c r="AN180">
        <v>0</v>
      </c>
      <c r="AO180">
        <v>0</v>
      </c>
      <c r="AR180" t="s">
        <v>235</v>
      </c>
    </row>
    <row r="181" spans="1:44" x14ac:dyDescent="0.35">
      <c r="A181" t="s">
        <v>236</v>
      </c>
      <c r="B181" t="s">
        <v>67</v>
      </c>
      <c r="C181">
        <v>3432</v>
      </c>
      <c r="D181">
        <f>VLOOKUP($C181,'Summer 2023 School'!$B$2:$P$200,6,FALSE)</f>
        <v>88</v>
      </c>
      <c r="E181">
        <f>VLOOKUP($C181,'Autumn 2023 School'!$B$2:$J$197,6,FALSE)</f>
        <v>67</v>
      </c>
      <c r="F181">
        <f>VLOOKUP($C181,'Spring 2023 School'!$B$3:$G$202,6,FALSE)</f>
        <v>67</v>
      </c>
      <c r="G181">
        <v>0</v>
      </c>
      <c r="H181">
        <v>0</v>
      </c>
      <c r="I181">
        <v>0</v>
      </c>
      <c r="J181">
        <f t="shared" si="6"/>
        <v>17160</v>
      </c>
      <c r="K181">
        <f t="shared" si="7"/>
        <v>13065</v>
      </c>
      <c r="L181">
        <f t="shared" si="8"/>
        <v>12060</v>
      </c>
      <c r="M181">
        <v>23400</v>
      </c>
      <c r="N181">
        <v>23400</v>
      </c>
      <c r="O181">
        <v>23400</v>
      </c>
      <c r="P181" s="519">
        <v>0.28378378378378377</v>
      </c>
      <c r="Q181" s="519">
        <v>0.8783783783783784</v>
      </c>
      <c r="R181" s="519">
        <v>0.93243243243243246</v>
      </c>
      <c r="S181" s="519">
        <v>12748.986486486487</v>
      </c>
      <c r="T181" s="519">
        <v>39461.148648648646</v>
      </c>
      <c r="U181" s="519">
        <v>41889.527027027027</v>
      </c>
      <c r="V181">
        <v>1</v>
      </c>
      <c r="W181">
        <v>0</v>
      </c>
      <c r="X181">
        <v>0</v>
      </c>
      <c r="Y181">
        <v>0</v>
      </c>
      <c r="Z181">
        <v>0</v>
      </c>
      <c r="AB181">
        <v>31</v>
      </c>
      <c r="AC181">
        <v>0</v>
      </c>
      <c r="AD181">
        <v>0</v>
      </c>
      <c r="AF181">
        <v>6</v>
      </c>
      <c r="AG181">
        <v>4</v>
      </c>
      <c r="AH181">
        <v>7</v>
      </c>
      <c r="AI181">
        <v>0</v>
      </c>
      <c r="AJ181">
        <v>1170</v>
      </c>
      <c r="AK181">
        <v>780</v>
      </c>
      <c r="AL181">
        <v>1260</v>
      </c>
      <c r="AM181">
        <v>0</v>
      </c>
      <c r="AN181">
        <v>0</v>
      </c>
      <c r="AO181">
        <v>0</v>
      </c>
      <c r="AR181" t="s">
        <v>236</v>
      </c>
    </row>
    <row r="182" spans="1:44" x14ac:dyDescent="0.35">
      <c r="A182" t="s">
        <v>237</v>
      </c>
      <c r="B182" t="s">
        <v>64</v>
      </c>
      <c r="C182">
        <v>3433</v>
      </c>
      <c r="D182">
        <f>VLOOKUP($C182,'Summer 2023 School'!$B$2:$P$200,6,FALSE)</f>
        <v>25</v>
      </c>
      <c r="E182">
        <f>VLOOKUP($C182,'Autumn 2023 School'!$B$2:$J$197,6,FALSE)</f>
        <v>25</v>
      </c>
      <c r="F182">
        <f>VLOOKUP($C182,'Spring 2023 School'!$B$3:$G$202,6,FALSE)</f>
        <v>26</v>
      </c>
      <c r="G182">
        <v>0</v>
      </c>
      <c r="H182">
        <v>0</v>
      </c>
      <c r="I182">
        <v>0</v>
      </c>
      <c r="J182">
        <f t="shared" si="6"/>
        <v>4875</v>
      </c>
      <c r="K182">
        <f t="shared" si="7"/>
        <v>4875</v>
      </c>
      <c r="L182">
        <f t="shared" si="8"/>
        <v>4680</v>
      </c>
      <c r="M182">
        <v>39130.000000000007</v>
      </c>
      <c r="N182">
        <v>39130.000000000007</v>
      </c>
      <c r="O182">
        <v>39130.000000000007</v>
      </c>
      <c r="P182" s="519">
        <v>0.32432432432432434</v>
      </c>
      <c r="Q182" s="519">
        <v>0.54054054054054057</v>
      </c>
      <c r="R182" s="519">
        <v>0.78378378378378377</v>
      </c>
      <c r="S182" s="519">
        <v>5925.4054054054059</v>
      </c>
      <c r="T182" s="519">
        <v>9875.6756756756768</v>
      </c>
      <c r="U182" s="519">
        <v>14319.72972972973</v>
      </c>
      <c r="V182">
        <v>0</v>
      </c>
      <c r="W182">
        <v>0</v>
      </c>
      <c r="X182">
        <v>0</v>
      </c>
      <c r="Y182">
        <v>0</v>
      </c>
      <c r="Z182">
        <v>0</v>
      </c>
      <c r="AB182">
        <v>9</v>
      </c>
      <c r="AC182">
        <v>0</v>
      </c>
      <c r="AD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R182" t="s">
        <v>237</v>
      </c>
    </row>
    <row r="183" spans="1:44" x14ac:dyDescent="0.35">
      <c r="A183" t="s">
        <v>239</v>
      </c>
      <c r="B183" t="s">
        <v>64</v>
      </c>
      <c r="C183">
        <v>5201</v>
      </c>
      <c r="D183">
        <f>VLOOKUP($C183,'Summer 2023 School'!$B$2:$P$200,6,FALSE)</f>
        <v>21</v>
      </c>
      <c r="E183">
        <f>VLOOKUP($C183,'Autumn 2023 School'!$B$2:$J$197,6,FALSE)</f>
        <v>27</v>
      </c>
      <c r="F183">
        <f>VLOOKUP($C183,'Spring 2023 School'!$B$3:$G$202,6,FALSE)</f>
        <v>21</v>
      </c>
      <c r="G183">
        <v>0</v>
      </c>
      <c r="H183">
        <v>0</v>
      </c>
      <c r="I183">
        <v>0</v>
      </c>
      <c r="J183">
        <f t="shared" si="6"/>
        <v>4095</v>
      </c>
      <c r="K183">
        <f t="shared" si="7"/>
        <v>5265</v>
      </c>
      <c r="L183">
        <f t="shared" si="8"/>
        <v>3780</v>
      </c>
      <c r="M183">
        <v>10140</v>
      </c>
      <c r="N183">
        <v>10140</v>
      </c>
      <c r="O183">
        <v>10140</v>
      </c>
      <c r="P183" s="519">
        <v>2.1276595744680851E-2</v>
      </c>
      <c r="Q183" s="519">
        <v>2.1276595744680851E-2</v>
      </c>
      <c r="R183" s="519">
        <v>2.1276595744680851E-2</v>
      </c>
      <c r="S183" s="519">
        <v>464.68085106382978</v>
      </c>
      <c r="T183" s="519">
        <v>464.68085106382978</v>
      </c>
      <c r="U183" s="519">
        <v>464.68085106382978</v>
      </c>
      <c r="V183">
        <v>0</v>
      </c>
      <c r="W183">
        <v>0</v>
      </c>
      <c r="X183">
        <v>0</v>
      </c>
      <c r="Y183">
        <v>0</v>
      </c>
      <c r="Z183">
        <v>0</v>
      </c>
      <c r="AB183">
        <v>1</v>
      </c>
      <c r="AC183">
        <v>0</v>
      </c>
      <c r="AD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R183" t="s">
        <v>239</v>
      </c>
    </row>
    <row r="184" spans="1:44" x14ac:dyDescent="0.35">
      <c r="A184" t="s">
        <v>240</v>
      </c>
      <c r="B184" t="s">
        <v>67</v>
      </c>
      <c r="C184">
        <v>5203</v>
      </c>
      <c r="D184">
        <f>VLOOKUP($C184,'Summer 2023 School'!$B$2:$P$200,6,FALSE)</f>
        <v>51</v>
      </c>
      <c r="E184">
        <f>VLOOKUP($C184,'Autumn 2023 School'!$B$2:$J$197,6,FALSE)</f>
        <v>41</v>
      </c>
      <c r="F184">
        <f>VLOOKUP($C184,'Spring 2023 School'!$B$3:$G$202,6,FALSE)</f>
        <v>50</v>
      </c>
      <c r="G184">
        <v>0</v>
      </c>
      <c r="H184">
        <v>0</v>
      </c>
      <c r="I184">
        <v>0</v>
      </c>
      <c r="J184">
        <f t="shared" si="6"/>
        <v>9945</v>
      </c>
      <c r="K184">
        <f t="shared" si="7"/>
        <v>7995</v>
      </c>
      <c r="L184">
        <f t="shared" si="8"/>
        <v>9000</v>
      </c>
      <c r="M184">
        <v>20280</v>
      </c>
      <c r="N184">
        <v>20280</v>
      </c>
      <c r="O184">
        <v>20280</v>
      </c>
      <c r="P184" s="519">
        <v>0</v>
      </c>
      <c r="Q184" s="519">
        <v>0</v>
      </c>
      <c r="R184" s="519">
        <v>0</v>
      </c>
      <c r="S184" s="519">
        <v>0</v>
      </c>
      <c r="T184" s="519">
        <v>0</v>
      </c>
      <c r="U184" s="519">
        <v>0</v>
      </c>
      <c r="V184">
        <v>2</v>
      </c>
      <c r="W184">
        <v>0</v>
      </c>
      <c r="X184">
        <v>0</v>
      </c>
      <c r="Y184">
        <v>0</v>
      </c>
      <c r="Z184">
        <v>0</v>
      </c>
      <c r="AB184">
        <v>4</v>
      </c>
      <c r="AC184">
        <v>0</v>
      </c>
      <c r="AD184">
        <v>0</v>
      </c>
      <c r="AF184">
        <v>42</v>
      </c>
      <c r="AG184">
        <v>40</v>
      </c>
      <c r="AH184">
        <v>43</v>
      </c>
      <c r="AI184">
        <v>0</v>
      </c>
      <c r="AJ184">
        <v>8190</v>
      </c>
      <c r="AK184">
        <v>7800</v>
      </c>
      <c r="AL184">
        <v>7740</v>
      </c>
      <c r="AM184">
        <v>0</v>
      </c>
      <c r="AN184">
        <v>0</v>
      </c>
      <c r="AO184">
        <v>0</v>
      </c>
      <c r="AR184" t="s">
        <v>240</v>
      </c>
    </row>
    <row r="185" spans="1:44" x14ac:dyDescent="0.35">
      <c r="A185" t="s">
        <v>241</v>
      </c>
      <c r="B185" t="s">
        <v>64</v>
      </c>
      <c r="C185">
        <v>2162</v>
      </c>
      <c r="D185">
        <f>VLOOKUP($C185,'Summer 2023 School'!$B$2:$P$200,6,FALSE)</f>
        <v>25</v>
      </c>
      <c r="E185">
        <f>VLOOKUP($C185,'Autumn 2023 School'!$B$2:$J$197,6,FALSE)</f>
        <v>16</v>
      </c>
      <c r="F185">
        <f>VLOOKUP($C185,'Spring 2023 School'!$B$3:$G$202,6,FALSE)</f>
        <v>24</v>
      </c>
      <c r="G185">
        <v>0</v>
      </c>
      <c r="H185">
        <v>0</v>
      </c>
      <c r="I185">
        <v>0</v>
      </c>
      <c r="J185">
        <f t="shared" si="6"/>
        <v>4875</v>
      </c>
      <c r="K185">
        <f t="shared" si="7"/>
        <v>3120</v>
      </c>
      <c r="L185">
        <f t="shared" si="8"/>
        <v>4320</v>
      </c>
      <c r="M185">
        <v>25350</v>
      </c>
      <c r="N185">
        <v>25350</v>
      </c>
      <c r="O185">
        <v>25350</v>
      </c>
      <c r="P185" s="519">
        <v>3.125E-2</v>
      </c>
      <c r="Q185" s="519">
        <v>0.71875</v>
      </c>
      <c r="R185" s="519">
        <v>0.875</v>
      </c>
      <c r="S185" s="519">
        <v>487.5</v>
      </c>
      <c r="T185" s="519">
        <v>11212.5</v>
      </c>
      <c r="U185" s="519">
        <v>13650</v>
      </c>
      <c r="V185">
        <v>0</v>
      </c>
      <c r="W185">
        <v>0</v>
      </c>
      <c r="X185">
        <v>1</v>
      </c>
      <c r="Y185">
        <v>0</v>
      </c>
      <c r="Z185">
        <v>0</v>
      </c>
      <c r="AB185">
        <v>0</v>
      </c>
      <c r="AC185">
        <v>0</v>
      </c>
      <c r="AD185">
        <v>0</v>
      </c>
      <c r="AF185">
        <v>5</v>
      </c>
      <c r="AG185">
        <v>0</v>
      </c>
      <c r="AH185">
        <v>0</v>
      </c>
      <c r="AI185">
        <v>0</v>
      </c>
      <c r="AJ185">
        <v>975</v>
      </c>
      <c r="AK185">
        <v>0</v>
      </c>
      <c r="AL185">
        <v>0</v>
      </c>
      <c r="AM185">
        <v>0</v>
      </c>
      <c r="AN185">
        <v>195</v>
      </c>
      <c r="AO185">
        <v>0</v>
      </c>
      <c r="AR185" t="s">
        <v>241</v>
      </c>
    </row>
    <row r="186" spans="1:44" x14ac:dyDescent="0.35">
      <c r="A186" t="s">
        <v>242</v>
      </c>
      <c r="B186" t="s">
        <v>64</v>
      </c>
      <c r="C186">
        <v>5205</v>
      </c>
      <c r="D186">
        <f>VLOOKUP($C186,'Summer 2023 School'!$B$2:$P$200,6,FALSE)</f>
        <v>21</v>
      </c>
      <c r="E186">
        <f>VLOOKUP($C186,'Autumn 2023 School'!$B$2:$J$197,6,FALSE)</f>
        <v>23</v>
      </c>
      <c r="F186">
        <f>VLOOKUP($C186,'Spring 2023 School'!$B$3:$G$202,6,FALSE)</f>
        <v>20</v>
      </c>
      <c r="G186">
        <v>0</v>
      </c>
      <c r="H186">
        <v>0</v>
      </c>
      <c r="I186">
        <v>0</v>
      </c>
      <c r="J186">
        <f t="shared" si="6"/>
        <v>4095</v>
      </c>
      <c r="K186">
        <f t="shared" si="7"/>
        <v>4485</v>
      </c>
      <c r="L186">
        <f t="shared" si="8"/>
        <v>3600</v>
      </c>
      <c r="M186">
        <v>10140</v>
      </c>
      <c r="N186">
        <v>10140</v>
      </c>
      <c r="O186">
        <v>10140</v>
      </c>
      <c r="P186" s="519">
        <v>7.6923076923076927E-2</v>
      </c>
      <c r="Q186" s="519">
        <v>0.19230769230769232</v>
      </c>
      <c r="R186" s="519">
        <v>0.26923076923076922</v>
      </c>
      <c r="S186" s="519">
        <v>951.92307692307702</v>
      </c>
      <c r="T186" s="519">
        <v>2379.8076923076924</v>
      </c>
      <c r="U186" s="519">
        <v>3331.7307692307691</v>
      </c>
      <c r="V186">
        <v>4</v>
      </c>
      <c r="W186">
        <v>0</v>
      </c>
      <c r="X186">
        <v>0</v>
      </c>
      <c r="Y186">
        <v>0</v>
      </c>
      <c r="Z186">
        <v>0</v>
      </c>
      <c r="AB186">
        <v>0</v>
      </c>
      <c r="AC186">
        <v>0</v>
      </c>
      <c r="AD186">
        <v>0</v>
      </c>
      <c r="AF186">
        <v>18</v>
      </c>
      <c r="AG186">
        <v>9</v>
      </c>
      <c r="AH186">
        <v>12.2</v>
      </c>
      <c r="AI186">
        <v>0</v>
      </c>
      <c r="AJ186">
        <v>3510</v>
      </c>
      <c r="AK186">
        <v>1755</v>
      </c>
      <c r="AL186">
        <v>2196</v>
      </c>
      <c r="AM186">
        <v>0</v>
      </c>
      <c r="AN186">
        <v>0</v>
      </c>
      <c r="AO186">
        <v>0</v>
      </c>
      <c r="AR186" t="s">
        <v>242</v>
      </c>
    </row>
    <row r="187" spans="1:44" x14ac:dyDescent="0.35">
      <c r="A187" t="s">
        <v>244</v>
      </c>
      <c r="B187" t="s">
        <v>64</v>
      </c>
      <c r="C187">
        <v>4019</v>
      </c>
      <c r="D187">
        <f>VLOOKUP($C187,'Summer 2023 School'!$B$2:$P$200,6,FALSE)</f>
        <v>89</v>
      </c>
      <c r="E187">
        <f>VLOOKUP($C187,'Autumn 2023 School'!$B$2:$J$197,6,FALSE)</f>
        <v>49</v>
      </c>
      <c r="F187">
        <f>VLOOKUP($C187,'Spring 2023 School'!$B$3:$G$202,6,FALSE)</f>
        <v>79</v>
      </c>
      <c r="G187">
        <v>0</v>
      </c>
      <c r="H187">
        <v>0</v>
      </c>
      <c r="I187">
        <v>0</v>
      </c>
      <c r="J187">
        <f t="shared" si="6"/>
        <v>17355</v>
      </c>
      <c r="K187">
        <f t="shared" si="7"/>
        <v>9555</v>
      </c>
      <c r="L187">
        <f t="shared" si="8"/>
        <v>14220</v>
      </c>
      <c r="M187">
        <v>20280</v>
      </c>
      <c r="N187">
        <v>20280</v>
      </c>
      <c r="O187">
        <v>20280</v>
      </c>
      <c r="P187" s="519">
        <v>0</v>
      </c>
      <c r="Q187" s="519">
        <v>2.8169014084507043E-2</v>
      </c>
      <c r="R187" s="519">
        <v>0.76056338028169013</v>
      </c>
      <c r="S187" s="519">
        <v>0</v>
      </c>
      <c r="T187" s="519">
        <v>1260</v>
      </c>
      <c r="U187" s="519">
        <v>34020</v>
      </c>
      <c r="V187">
        <v>24</v>
      </c>
      <c r="W187">
        <v>0</v>
      </c>
      <c r="X187">
        <v>0</v>
      </c>
      <c r="Y187">
        <v>0</v>
      </c>
      <c r="Z187">
        <v>0</v>
      </c>
      <c r="AB187">
        <v>0</v>
      </c>
      <c r="AC187">
        <v>0</v>
      </c>
      <c r="AD187">
        <v>0</v>
      </c>
      <c r="AF187">
        <v>0</v>
      </c>
      <c r="AG187">
        <v>1</v>
      </c>
      <c r="AH187">
        <v>5</v>
      </c>
      <c r="AI187">
        <v>0</v>
      </c>
      <c r="AJ187">
        <v>0</v>
      </c>
      <c r="AK187">
        <v>195</v>
      </c>
      <c r="AL187">
        <v>900</v>
      </c>
      <c r="AM187">
        <v>0</v>
      </c>
      <c r="AN187">
        <v>0</v>
      </c>
      <c r="AO187">
        <v>0</v>
      </c>
      <c r="AR187" t="s">
        <v>244</v>
      </c>
    </row>
    <row r="188" spans="1:44" x14ac:dyDescent="0.35">
      <c r="A188" t="s">
        <v>147</v>
      </c>
      <c r="B188" s="224" t="s">
        <v>67</v>
      </c>
      <c r="C188">
        <v>4038</v>
      </c>
      <c r="D188">
        <f>VLOOKUP($C188,'Summer 2023 School'!$B$2:$P$200,6,FALSE)</f>
        <v>143</v>
      </c>
      <c r="E188">
        <f>VLOOKUP($C188,'Autumn 2023 School'!$B$2:$J$197,6,FALSE)</f>
        <v>93</v>
      </c>
      <c r="F188">
        <f>VLOOKUP($C188,'Spring 2023 School'!$B$3:$G$202,6,FALSE)</f>
        <v>126</v>
      </c>
      <c r="G188">
        <v>0</v>
      </c>
      <c r="H188">
        <v>0</v>
      </c>
      <c r="I188">
        <v>0</v>
      </c>
      <c r="J188">
        <f t="shared" si="6"/>
        <v>27885</v>
      </c>
      <c r="K188">
        <f t="shared" si="7"/>
        <v>18135</v>
      </c>
      <c r="L188">
        <f t="shared" si="8"/>
        <v>22680</v>
      </c>
    </row>
    <row r="189" spans="1:44" x14ac:dyDescent="0.35">
      <c r="A189" t="s">
        <v>245</v>
      </c>
      <c r="B189" t="s">
        <v>64</v>
      </c>
      <c r="C189">
        <v>2075</v>
      </c>
      <c r="D189">
        <f>VLOOKUP($C189,'Summer 2023 School'!$B$2:$P$200,6,FALSE)</f>
        <v>31</v>
      </c>
      <c r="E189">
        <f>VLOOKUP($C189,'Autumn 2023 School'!$B$2:$J$197,6,FALSE)</f>
        <v>16</v>
      </c>
      <c r="F189">
        <f>VLOOKUP($C189,'Spring 2023 School'!$B$3:$G$202,6,FALSE)</f>
        <v>26</v>
      </c>
      <c r="G189">
        <v>0</v>
      </c>
      <c r="H189">
        <v>0</v>
      </c>
      <c r="I189">
        <v>0</v>
      </c>
      <c r="J189">
        <f t="shared" si="6"/>
        <v>6045</v>
      </c>
      <c r="K189">
        <f t="shared" si="7"/>
        <v>3120</v>
      </c>
      <c r="L189">
        <f t="shared" si="8"/>
        <v>4680</v>
      </c>
      <c r="M189">
        <v>19500</v>
      </c>
      <c r="N189">
        <v>19500</v>
      </c>
      <c r="O189">
        <v>19500</v>
      </c>
      <c r="P189" s="519">
        <v>7.4999999999999997E-2</v>
      </c>
      <c r="Q189" s="519">
        <v>0.55000000000000004</v>
      </c>
      <c r="R189" s="519">
        <v>0.97499999999999998</v>
      </c>
      <c r="S189" s="519">
        <v>1571.625</v>
      </c>
      <c r="T189" s="519">
        <v>11525.250000000002</v>
      </c>
      <c r="U189" s="519">
        <v>20431.125</v>
      </c>
      <c r="V189">
        <v>0</v>
      </c>
      <c r="W189">
        <v>0</v>
      </c>
      <c r="X189">
        <v>0</v>
      </c>
      <c r="Y189">
        <v>0</v>
      </c>
      <c r="Z189">
        <v>0</v>
      </c>
      <c r="AB189">
        <v>0</v>
      </c>
      <c r="AC189">
        <v>0</v>
      </c>
      <c r="AD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R189" t="s">
        <v>245</v>
      </c>
    </row>
    <row r="190" spans="1:44" x14ac:dyDescent="0.35">
      <c r="A190" t="s">
        <v>246</v>
      </c>
      <c r="B190" t="s">
        <v>67</v>
      </c>
      <c r="C190">
        <v>2191</v>
      </c>
      <c r="D190">
        <f>VLOOKUP($C190,'Summer 2023 School'!$B$2:$P$200,6,FALSE)</f>
        <v>25</v>
      </c>
      <c r="E190">
        <f>VLOOKUP($C190,'Autumn 2023 School'!$B$2:$J$197,6,FALSE)</f>
        <v>18</v>
      </c>
      <c r="F190">
        <f>VLOOKUP($C190,'Spring 2023 School'!$B$3:$G$202,6,FALSE)</f>
        <v>21</v>
      </c>
      <c r="G190">
        <v>0</v>
      </c>
      <c r="H190">
        <v>0</v>
      </c>
      <c r="I190">
        <v>0</v>
      </c>
      <c r="J190">
        <f t="shared" si="6"/>
        <v>4875</v>
      </c>
      <c r="K190">
        <f t="shared" si="7"/>
        <v>3510</v>
      </c>
      <c r="L190">
        <f t="shared" si="8"/>
        <v>3780</v>
      </c>
      <c r="M190">
        <v>11700</v>
      </c>
      <c r="N190">
        <v>11700</v>
      </c>
      <c r="O190">
        <v>11700</v>
      </c>
      <c r="P190" s="519">
        <v>0.44</v>
      </c>
      <c r="Q190" s="519">
        <v>0.48</v>
      </c>
      <c r="R190" s="519">
        <v>0.76</v>
      </c>
      <c r="S190" s="519">
        <v>5181</v>
      </c>
      <c r="T190" s="519">
        <v>5652</v>
      </c>
      <c r="U190" s="519">
        <v>8949</v>
      </c>
      <c r="V190">
        <v>6</v>
      </c>
      <c r="W190">
        <v>0</v>
      </c>
      <c r="X190">
        <v>0</v>
      </c>
      <c r="Y190">
        <v>0</v>
      </c>
      <c r="Z190">
        <v>0</v>
      </c>
      <c r="AB190">
        <v>12</v>
      </c>
      <c r="AC190">
        <v>0</v>
      </c>
      <c r="AD190">
        <v>0</v>
      </c>
      <c r="AF190">
        <v>4</v>
      </c>
      <c r="AG190">
        <v>2</v>
      </c>
      <c r="AH190">
        <v>4</v>
      </c>
      <c r="AI190">
        <v>0</v>
      </c>
      <c r="AJ190">
        <v>780</v>
      </c>
      <c r="AK190">
        <v>390</v>
      </c>
      <c r="AL190">
        <v>720</v>
      </c>
      <c r="AM190">
        <v>0</v>
      </c>
      <c r="AN190">
        <v>0</v>
      </c>
      <c r="AO190">
        <v>0</v>
      </c>
      <c r="AR190" t="s">
        <v>246</v>
      </c>
    </row>
    <row r="191" spans="1:44" x14ac:dyDescent="0.35">
      <c r="A191" t="s">
        <v>247</v>
      </c>
      <c r="B191" t="s">
        <v>64</v>
      </c>
      <c r="C191">
        <v>2078</v>
      </c>
      <c r="D191">
        <f>VLOOKUP($C191,'Summer 2023 School'!$B$2:$P$200,6,FALSE)</f>
        <v>31</v>
      </c>
      <c r="E191">
        <f>VLOOKUP($C191,'Autumn 2023 School'!$B$2:$J$197,6,FALSE)</f>
        <v>27</v>
      </c>
      <c r="F191">
        <f>VLOOKUP($C191,'Spring 2023 School'!$B$3:$G$202,6,FALSE)</f>
        <v>34</v>
      </c>
      <c r="G191">
        <v>0</v>
      </c>
      <c r="H191">
        <v>0</v>
      </c>
      <c r="I191">
        <v>0</v>
      </c>
      <c r="J191">
        <f t="shared" si="6"/>
        <v>6045</v>
      </c>
      <c r="K191">
        <f t="shared" si="7"/>
        <v>5265</v>
      </c>
      <c r="L191">
        <f t="shared" si="8"/>
        <v>6120</v>
      </c>
      <c r="M191">
        <v>8190</v>
      </c>
      <c r="N191">
        <v>8190</v>
      </c>
      <c r="O191">
        <v>8190</v>
      </c>
      <c r="P191" s="519">
        <v>5.8823529411764705E-2</v>
      </c>
      <c r="Q191" s="519">
        <v>8.8235294117647065E-2</v>
      </c>
      <c r="R191" s="519">
        <v>0.5</v>
      </c>
      <c r="S191" s="519">
        <v>1096.7647058823529</v>
      </c>
      <c r="T191" s="519">
        <v>1645.1470588235295</v>
      </c>
      <c r="U191" s="519">
        <v>9322.5</v>
      </c>
      <c r="V191">
        <v>1</v>
      </c>
      <c r="W191">
        <v>0</v>
      </c>
      <c r="X191">
        <v>0</v>
      </c>
      <c r="Y191">
        <v>0</v>
      </c>
      <c r="AB191">
        <v>0</v>
      </c>
      <c r="AC191">
        <v>0</v>
      </c>
      <c r="AD191">
        <v>0</v>
      </c>
      <c r="AF191">
        <v>3.6</v>
      </c>
      <c r="AG191">
        <v>8.0666666666666664</v>
      </c>
      <c r="AH191">
        <v>8.4</v>
      </c>
      <c r="AI191">
        <v>0</v>
      </c>
      <c r="AJ191">
        <v>702</v>
      </c>
      <c r="AK191">
        <v>1573</v>
      </c>
      <c r="AL191">
        <v>1512</v>
      </c>
      <c r="AM191">
        <v>0</v>
      </c>
      <c r="AN191">
        <v>0</v>
      </c>
      <c r="AO191">
        <v>0</v>
      </c>
      <c r="AR191" t="s">
        <v>247</v>
      </c>
    </row>
    <row r="192" spans="1:44" x14ac:dyDescent="0.35">
      <c r="A192" t="s">
        <v>249</v>
      </c>
      <c r="B192" t="s">
        <v>67</v>
      </c>
      <c r="C192">
        <v>2185</v>
      </c>
      <c r="D192">
        <f>VLOOKUP($C192,'Summer 2023 School'!$B$2:$P$200,6,FALSE)</f>
        <v>41</v>
      </c>
      <c r="E192">
        <f>VLOOKUP($C192,'Autumn 2023 School'!$B$2:$J$197,6,FALSE)</f>
        <v>39</v>
      </c>
      <c r="F192">
        <f>VLOOKUP($C192,'Spring 2023 School'!$B$3:$G$202,6,FALSE)</f>
        <v>41</v>
      </c>
      <c r="G192">
        <v>0</v>
      </c>
      <c r="H192">
        <v>0</v>
      </c>
      <c r="I192">
        <v>0</v>
      </c>
      <c r="J192">
        <f t="shared" si="6"/>
        <v>7995</v>
      </c>
      <c r="K192">
        <f t="shared" si="7"/>
        <v>7605</v>
      </c>
      <c r="L192">
        <f t="shared" si="8"/>
        <v>7380</v>
      </c>
      <c r="M192">
        <v>10140</v>
      </c>
      <c r="N192">
        <v>10140</v>
      </c>
      <c r="O192">
        <v>10140</v>
      </c>
      <c r="P192" s="519">
        <v>0</v>
      </c>
      <c r="Q192" s="519">
        <v>4.878048780487805E-2</v>
      </c>
      <c r="R192" s="519">
        <v>7.3170731707317069E-2</v>
      </c>
      <c r="S192" s="519">
        <v>0</v>
      </c>
      <c r="T192" s="519">
        <v>1168.5365853658536</v>
      </c>
      <c r="U192" s="519">
        <v>1752.8048780487804</v>
      </c>
      <c r="V192">
        <v>0</v>
      </c>
      <c r="W192">
        <v>0</v>
      </c>
      <c r="X192">
        <v>0</v>
      </c>
      <c r="Y192">
        <v>0</v>
      </c>
      <c r="AB192">
        <v>9</v>
      </c>
      <c r="AC192">
        <v>0</v>
      </c>
      <c r="AD192">
        <v>0</v>
      </c>
      <c r="AF192">
        <v>10</v>
      </c>
      <c r="AG192">
        <v>7</v>
      </c>
      <c r="AH192">
        <v>8</v>
      </c>
      <c r="AI192">
        <v>0</v>
      </c>
      <c r="AJ192">
        <v>1950</v>
      </c>
      <c r="AK192">
        <v>1365</v>
      </c>
      <c r="AL192">
        <v>1440</v>
      </c>
      <c r="AM192">
        <v>0</v>
      </c>
      <c r="AN192">
        <v>0</v>
      </c>
      <c r="AO192">
        <v>0</v>
      </c>
      <c r="AR192" t="s">
        <v>249</v>
      </c>
    </row>
    <row r="193" spans="1:12" x14ac:dyDescent="0.35">
      <c r="A193" t="s">
        <v>326</v>
      </c>
      <c r="B193" s="223" t="s">
        <v>67</v>
      </c>
      <c r="C193">
        <v>7004</v>
      </c>
      <c r="D193">
        <f>VLOOKUP($C193,'Summer 2023 School'!$B$2:$P$200,6,FALSE)</f>
        <v>3</v>
      </c>
      <c r="E193">
        <f>VLOOKUP($C193,'Autumn 2023 School'!$B$2:$J$197,6,FALSE)</f>
        <v>1</v>
      </c>
      <c r="F193">
        <f>VLOOKUP($C193,'Spring 2023 School'!$B$3:$G$202,6,FALSE)</f>
        <v>2</v>
      </c>
      <c r="G193">
        <v>0</v>
      </c>
      <c r="H193">
        <v>0</v>
      </c>
      <c r="I193">
        <v>0</v>
      </c>
      <c r="J193">
        <f t="shared" si="6"/>
        <v>585</v>
      </c>
      <c r="K193">
        <f t="shared" si="7"/>
        <v>195</v>
      </c>
      <c r="L193">
        <f t="shared" si="8"/>
        <v>360</v>
      </c>
    </row>
    <row r="194" spans="1:12" x14ac:dyDescent="0.35">
      <c r="A194" t="s">
        <v>327</v>
      </c>
      <c r="B194" s="223" t="s">
        <v>67</v>
      </c>
      <c r="C194">
        <v>7009</v>
      </c>
      <c r="D194">
        <f>VLOOKUP($C194,'Summer 2023 School'!$B$2:$P$200,6,FALSE)</f>
        <v>5</v>
      </c>
      <c r="E194">
        <f>VLOOKUP($C194,'Autumn 2023 School'!$B$2:$J$197,6,FALSE)</f>
        <v>6</v>
      </c>
      <c r="F194">
        <f>VLOOKUP($C194,'Spring 2023 School'!$B$3:$G$202,6,FALSE)</f>
        <v>5</v>
      </c>
      <c r="G194">
        <v>0</v>
      </c>
      <c r="H194">
        <v>0</v>
      </c>
      <c r="I194">
        <v>0</v>
      </c>
      <c r="J194">
        <f t="shared" si="6"/>
        <v>975</v>
      </c>
      <c r="K194">
        <f t="shared" si="7"/>
        <v>1170</v>
      </c>
      <c r="L194">
        <f t="shared" si="8"/>
        <v>900</v>
      </c>
    </row>
    <row r="195" spans="1:12" x14ac:dyDescent="0.35">
      <c r="A195" t="s">
        <v>328</v>
      </c>
      <c r="B195" s="223" t="s">
        <v>67</v>
      </c>
      <c r="C195">
        <v>7012</v>
      </c>
      <c r="D195">
        <f>VLOOKUP($C195,'Summer 2023 School'!$B$2:$P$200,6,FALSE)</f>
        <v>5</v>
      </c>
      <c r="E195">
        <f>VLOOKUP($C195,'Autumn 2023 School'!$B$2:$J$197,6,FALSE)</f>
        <v>1</v>
      </c>
      <c r="F195">
        <f>VLOOKUP($C195,'Spring 2023 School'!$B$3:$G$202,6,FALSE)</f>
        <v>5</v>
      </c>
      <c r="G195">
        <v>0</v>
      </c>
      <c r="H195">
        <v>0</v>
      </c>
      <c r="I195">
        <v>0</v>
      </c>
      <c r="J195">
        <f t="shared" ref="J195:J200" si="9">D195*15*13</f>
        <v>975</v>
      </c>
      <c r="K195">
        <f t="shared" ref="K195:K200" si="10">E195*15*13</f>
        <v>195</v>
      </c>
      <c r="L195">
        <f t="shared" ref="L195:L200" si="11">F195*15*12</f>
        <v>900</v>
      </c>
    </row>
    <row r="196" spans="1:12" x14ac:dyDescent="0.35">
      <c r="A196" t="s">
        <v>329</v>
      </c>
      <c r="B196" s="224" t="s">
        <v>64</v>
      </c>
      <c r="C196">
        <v>7013</v>
      </c>
      <c r="D196">
        <f>VLOOKUP($C196,'Summer 2023 School'!$B$2:$P$200,6,FALSE)</f>
        <v>1</v>
      </c>
      <c r="E196" t="e">
        <f>VLOOKUP($C196,'Autumn 2023 School'!$B$2:$J$197,6,FALSE)</f>
        <v>#N/A</v>
      </c>
      <c r="F196" t="e">
        <f>VLOOKUP($C196,'Spring 2023 School'!$B$3:$G$202,6,FALSE)</f>
        <v>#N/A</v>
      </c>
      <c r="G196">
        <v>0</v>
      </c>
      <c r="H196">
        <v>0</v>
      </c>
      <c r="I196">
        <v>0</v>
      </c>
      <c r="J196">
        <f t="shared" si="9"/>
        <v>195</v>
      </c>
      <c r="K196" t="e">
        <f t="shared" si="10"/>
        <v>#N/A</v>
      </c>
      <c r="L196" t="e">
        <f t="shared" si="11"/>
        <v>#N/A</v>
      </c>
    </row>
    <row r="197" spans="1:12" x14ac:dyDescent="0.35">
      <c r="A197" t="s">
        <v>331</v>
      </c>
      <c r="B197" s="223" t="s">
        <v>67</v>
      </c>
      <c r="C197">
        <v>7031</v>
      </c>
      <c r="D197">
        <f>VLOOKUP($C197,'Summer 2023 School'!$B$2:$P$200,6,FALSE)</f>
        <v>6</v>
      </c>
      <c r="E197">
        <f>VLOOKUP($C197,'Autumn 2023 School'!$B$2:$J$197,6,FALSE)</f>
        <v>4</v>
      </c>
      <c r="F197">
        <f>VLOOKUP($C197,'Spring 2023 School'!$B$3:$G$202,6,FALSE)</f>
        <v>5</v>
      </c>
      <c r="G197">
        <v>0</v>
      </c>
      <c r="H197">
        <v>0</v>
      </c>
      <c r="I197">
        <v>0</v>
      </c>
      <c r="J197">
        <f t="shared" si="9"/>
        <v>1170</v>
      </c>
      <c r="K197">
        <f t="shared" si="10"/>
        <v>780</v>
      </c>
      <c r="L197">
        <f t="shared" si="11"/>
        <v>900</v>
      </c>
    </row>
    <row r="198" spans="1:12" x14ac:dyDescent="0.35">
      <c r="A198" t="s">
        <v>332</v>
      </c>
      <c r="B198" s="223" t="s">
        <v>67</v>
      </c>
      <c r="C198">
        <v>7034</v>
      </c>
      <c r="D198">
        <f>VLOOKUP($C198,'Summer 2023 School'!$B$2:$P$200,6,FALSE)</f>
        <v>2</v>
      </c>
      <c r="E198">
        <f>VLOOKUP($C198,'Autumn 2023 School'!$B$2:$J$197,6,FALSE)</f>
        <v>1</v>
      </c>
      <c r="F198">
        <f>VLOOKUP($C198,'Spring 2023 School'!$B$3:$G$202,6,FALSE)</f>
        <v>2</v>
      </c>
      <c r="G198">
        <v>0</v>
      </c>
      <c r="H198">
        <v>0</v>
      </c>
      <c r="I198">
        <v>0</v>
      </c>
      <c r="J198">
        <f t="shared" si="9"/>
        <v>390</v>
      </c>
      <c r="K198">
        <f t="shared" si="10"/>
        <v>195</v>
      </c>
      <c r="L198">
        <f t="shared" si="11"/>
        <v>360</v>
      </c>
    </row>
    <row r="199" spans="1:12" x14ac:dyDescent="0.35">
      <c r="A199" t="s">
        <v>337</v>
      </c>
      <c r="B199" s="223" t="s">
        <v>67</v>
      </c>
      <c r="C199">
        <v>7045</v>
      </c>
      <c r="D199">
        <f>VLOOKUP($C199,'Summer 2023 School'!$B$2:$P$200,6,FALSE)</f>
        <v>1</v>
      </c>
      <c r="E199" t="e">
        <f>VLOOKUP($C199,'Autumn 2023 School'!$B$2:$J$197,6,FALSE)</f>
        <v>#N/A</v>
      </c>
      <c r="F199">
        <f>VLOOKUP($C199,'Spring 2023 School'!$B$3:$G$202,6,FALSE)</f>
        <v>1</v>
      </c>
      <c r="G199">
        <v>0</v>
      </c>
      <c r="H199">
        <v>0</v>
      </c>
      <c r="I199">
        <v>0</v>
      </c>
      <c r="J199">
        <f t="shared" si="9"/>
        <v>195</v>
      </c>
      <c r="K199" t="e">
        <f t="shared" si="10"/>
        <v>#N/A</v>
      </c>
      <c r="L199">
        <f t="shared" si="11"/>
        <v>180</v>
      </c>
    </row>
    <row r="200" spans="1:12" x14ac:dyDescent="0.35">
      <c r="A200" t="s">
        <v>336</v>
      </c>
      <c r="B200" s="223" t="s">
        <v>67</v>
      </c>
      <c r="C200">
        <v>7052</v>
      </c>
      <c r="D200">
        <f>VLOOKUP($C200,'Summer 2023 School'!$B$2:$P$200,6,FALSE)</f>
        <v>1</v>
      </c>
      <c r="E200" t="e">
        <f>VLOOKUP($C200,'Autumn 2023 School'!$B$2:$J$197,6,FALSE)</f>
        <v>#N/A</v>
      </c>
      <c r="F200">
        <f>VLOOKUP($C200,'Spring 2023 School'!$B$3:$G$202,6,FALSE)</f>
        <v>1</v>
      </c>
      <c r="G200">
        <v>0</v>
      </c>
      <c r="H200">
        <v>0</v>
      </c>
      <c r="I200">
        <v>0</v>
      </c>
      <c r="J200">
        <f t="shared" si="9"/>
        <v>195</v>
      </c>
      <c r="K200" t="e">
        <f t="shared" si="10"/>
        <v>#N/A</v>
      </c>
      <c r="L200">
        <f t="shared" si="11"/>
        <v>180</v>
      </c>
    </row>
    <row r="201" spans="1:12" x14ac:dyDescent="0.35">
      <c r="A201" t="s">
        <v>1198</v>
      </c>
      <c r="B201" s="223" t="s">
        <v>67</v>
      </c>
      <c r="C201">
        <v>2048</v>
      </c>
      <c r="D201">
        <f>VLOOKUP($C201,'Summer 2023 School'!$B$2:$P$200,6,FALSE)</f>
        <v>15</v>
      </c>
    </row>
    <row r="202" spans="1:12" x14ac:dyDescent="0.35">
      <c r="D202" s="231"/>
    </row>
    <row r="763" spans="3:41" x14ac:dyDescent="0.35">
      <c r="D763">
        <v>0</v>
      </c>
      <c r="E763">
        <v>0</v>
      </c>
      <c r="F763" t="e">
        <v>#REF!</v>
      </c>
      <c r="G763">
        <v>0</v>
      </c>
      <c r="H763">
        <v>0</v>
      </c>
      <c r="I763">
        <v>0</v>
      </c>
      <c r="J763">
        <v>0</v>
      </c>
      <c r="K763">
        <v>0</v>
      </c>
      <c r="L763" t="e">
        <v>#REF!</v>
      </c>
      <c r="M763">
        <v>0</v>
      </c>
      <c r="N763">
        <v>0</v>
      </c>
      <c r="O763">
        <v>0</v>
      </c>
      <c r="P763" s="519" t="e">
        <v>#REF!</v>
      </c>
      <c r="Q763" s="519" t="e">
        <v>#REF!</v>
      </c>
      <c r="R763" s="519" t="e">
        <v>#REF!</v>
      </c>
      <c r="S763" s="519" t="e">
        <v>#REF!</v>
      </c>
      <c r="T763" s="519" t="e">
        <v>#REF!</v>
      </c>
      <c r="U763" s="519" t="e">
        <v>#REF!</v>
      </c>
      <c r="V763" t="e">
        <v>#REF!</v>
      </c>
      <c r="W763" t="e">
        <v>#REF!</v>
      </c>
      <c r="X763" t="e">
        <v>#REF!</v>
      </c>
      <c r="Y763" t="e">
        <v>#REF!</v>
      </c>
      <c r="Z763">
        <v>0</v>
      </c>
      <c r="AB763" t="e">
        <v>#REF!</v>
      </c>
      <c r="AC763" t="e">
        <v>#REF!</v>
      </c>
      <c r="AD763" t="e">
        <v>#REF!</v>
      </c>
      <c r="AF763" t="e">
        <v>#REF!</v>
      </c>
      <c r="AG763" t="e">
        <v>#REF!</v>
      </c>
      <c r="AH763" t="e">
        <v>#REF!</v>
      </c>
      <c r="AI763" t="e">
        <v>#REF!</v>
      </c>
      <c r="AJ763" t="e">
        <v>#REF!</v>
      </c>
      <c r="AK763" t="e">
        <v>#REF!</v>
      </c>
      <c r="AL763" t="e">
        <v>#REF!</v>
      </c>
      <c r="AM763" t="e">
        <v>#REF!</v>
      </c>
      <c r="AN763" t="e">
        <v>#REF!</v>
      </c>
      <c r="AO763" t="e">
        <v>#REF!</v>
      </c>
    </row>
    <row r="768" spans="3:41" x14ac:dyDescent="0.35">
      <c r="C768">
        <v>1</v>
      </c>
      <c r="D768">
        <v>2</v>
      </c>
      <c r="E768">
        <v>3</v>
      </c>
      <c r="F768">
        <v>4</v>
      </c>
      <c r="G768">
        <v>5</v>
      </c>
      <c r="H768">
        <v>6</v>
      </c>
      <c r="I768">
        <v>7</v>
      </c>
      <c r="J768">
        <v>8</v>
      </c>
      <c r="K768">
        <v>9</v>
      </c>
      <c r="L768">
        <v>10</v>
      </c>
      <c r="M768">
        <v>11</v>
      </c>
      <c r="N768">
        <v>12</v>
      </c>
      <c r="O768">
        <v>13</v>
      </c>
      <c r="P768" s="519">
        <v>14</v>
      </c>
      <c r="Q768" s="519">
        <v>15</v>
      </c>
      <c r="R768" s="519">
        <v>16</v>
      </c>
      <c r="S768" s="519">
        <v>17</v>
      </c>
      <c r="T768" s="519">
        <v>18</v>
      </c>
      <c r="U768" s="519">
        <v>19</v>
      </c>
      <c r="V768">
        <v>20</v>
      </c>
      <c r="W768">
        <v>21</v>
      </c>
      <c r="X768">
        <v>22</v>
      </c>
      <c r="Y768">
        <v>23</v>
      </c>
      <c r="Z768">
        <v>24</v>
      </c>
      <c r="AA768">
        <v>25</v>
      </c>
      <c r="AB768">
        <v>26</v>
      </c>
      <c r="AC768">
        <v>27</v>
      </c>
      <c r="AD768">
        <v>28</v>
      </c>
      <c r="AE768">
        <v>29</v>
      </c>
      <c r="AF768">
        <v>30</v>
      </c>
      <c r="AG768">
        <v>31</v>
      </c>
      <c r="AH768">
        <v>32</v>
      </c>
      <c r="AI768">
        <v>33</v>
      </c>
    </row>
    <row r="769" spans="1:41" x14ac:dyDescent="0.35">
      <c r="A769" t="s">
        <v>0</v>
      </c>
      <c r="B769" t="s">
        <v>1</v>
      </c>
      <c r="C769" t="s">
        <v>2</v>
      </c>
      <c r="D769" t="s">
        <v>3</v>
      </c>
      <c r="E769" t="s">
        <v>4</v>
      </c>
      <c r="F769" t="s">
        <v>5</v>
      </c>
      <c r="G769" t="s">
        <v>6</v>
      </c>
      <c r="H769" t="s">
        <v>7</v>
      </c>
      <c r="I769" t="s">
        <v>8</v>
      </c>
      <c r="J769" t="s">
        <v>9</v>
      </c>
      <c r="K769" t="s">
        <v>10</v>
      </c>
      <c r="L769" t="s">
        <v>11</v>
      </c>
      <c r="M769" t="s">
        <v>12</v>
      </c>
      <c r="N769" t="s">
        <v>13</v>
      </c>
      <c r="O769" t="s">
        <v>14</v>
      </c>
      <c r="P769" s="519" t="s">
        <v>15</v>
      </c>
      <c r="Q769" s="519" t="s">
        <v>16</v>
      </c>
      <c r="R769" s="519" t="s">
        <v>17</v>
      </c>
      <c r="S769" s="519" t="s">
        <v>18</v>
      </c>
      <c r="T769" s="519" t="s">
        <v>19</v>
      </c>
      <c r="U769" s="519" t="s">
        <v>20</v>
      </c>
      <c r="V769" t="s">
        <v>21</v>
      </c>
      <c r="W769" t="s">
        <v>22</v>
      </c>
      <c r="X769" t="s">
        <v>23</v>
      </c>
      <c r="Y769" t="s">
        <v>24</v>
      </c>
      <c r="Z769" t="s">
        <v>25</v>
      </c>
      <c r="AA769" t="s">
        <v>26</v>
      </c>
      <c r="AB769" t="s">
        <v>27</v>
      </c>
      <c r="AC769" t="s">
        <v>28</v>
      </c>
      <c r="AD769" t="s">
        <v>29</v>
      </c>
      <c r="AE769" t="s">
        <v>30</v>
      </c>
    </row>
    <row r="770" spans="1:41" x14ac:dyDescent="0.35">
      <c r="A770" t="b">
        <v>1</v>
      </c>
      <c r="B770" t="b">
        <v>1</v>
      </c>
      <c r="C770" t="b">
        <v>1</v>
      </c>
      <c r="D770" t="b">
        <v>1</v>
      </c>
      <c r="E770" t="b">
        <v>1</v>
      </c>
      <c r="F770" t="b">
        <v>1</v>
      </c>
      <c r="G770" t="b">
        <v>1</v>
      </c>
      <c r="H770" t="b">
        <v>1</v>
      </c>
      <c r="I770" t="b">
        <v>1</v>
      </c>
      <c r="J770" t="b">
        <v>1</v>
      </c>
      <c r="K770" t="b">
        <v>1</v>
      </c>
      <c r="L770" t="b">
        <v>1</v>
      </c>
      <c r="M770" t="b">
        <v>1</v>
      </c>
      <c r="N770" t="b">
        <v>1</v>
      </c>
      <c r="O770" t="b">
        <v>1</v>
      </c>
      <c r="P770" s="519" t="b">
        <v>1</v>
      </c>
      <c r="Q770" s="519" t="b">
        <v>1</v>
      </c>
      <c r="R770" s="519" t="b">
        <v>1</v>
      </c>
      <c r="S770" s="519" t="b">
        <v>1</v>
      </c>
      <c r="T770" s="519" t="b">
        <v>1</v>
      </c>
      <c r="U770" s="519" t="b">
        <v>1</v>
      </c>
      <c r="V770" t="b">
        <v>1</v>
      </c>
      <c r="W770" t="b">
        <v>1</v>
      </c>
      <c r="X770" t="b">
        <v>1</v>
      </c>
      <c r="Y770" t="b">
        <v>1</v>
      </c>
      <c r="Z770" t="b">
        <v>1</v>
      </c>
      <c r="AA770" t="b">
        <v>1</v>
      </c>
      <c r="AB770" t="b">
        <v>1</v>
      </c>
      <c r="AC770" t="b">
        <v>1</v>
      </c>
      <c r="AD770" t="b">
        <v>1</v>
      </c>
      <c r="AE770" t="b">
        <v>1</v>
      </c>
    </row>
    <row r="774" spans="1:41" x14ac:dyDescent="0.35">
      <c r="D774">
        <v>9236</v>
      </c>
      <c r="E774">
        <v>8026</v>
      </c>
      <c r="F774" t="e">
        <v>#REF!</v>
      </c>
      <c r="G774">
        <v>0</v>
      </c>
      <c r="H774">
        <v>0</v>
      </c>
      <c r="I774">
        <v>0</v>
      </c>
      <c r="J774">
        <v>1801020</v>
      </c>
      <c r="K774">
        <v>1565070</v>
      </c>
      <c r="L774" t="e">
        <v>#REF!</v>
      </c>
      <c r="M774">
        <v>3822910</v>
      </c>
      <c r="N774">
        <v>3802630</v>
      </c>
      <c r="O774">
        <v>3510120</v>
      </c>
      <c r="P774" s="519" t="e">
        <v>#REF!</v>
      </c>
      <c r="Q774" s="519" t="e">
        <v>#REF!</v>
      </c>
      <c r="R774" s="519" t="e">
        <v>#REF!</v>
      </c>
      <c r="S774" s="519" t="e">
        <v>#REF!</v>
      </c>
      <c r="T774" s="519" t="e">
        <v>#REF!</v>
      </c>
      <c r="U774" s="519" t="e">
        <v>#REF!</v>
      </c>
      <c r="V774" t="e">
        <v>#REF!</v>
      </c>
      <c r="W774" t="e">
        <v>#REF!</v>
      </c>
      <c r="X774" t="e">
        <v>#REF!</v>
      </c>
      <c r="Y774" t="e">
        <v>#REF!</v>
      </c>
      <c r="AA774">
        <v>0</v>
      </c>
      <c r="AB774" t="e">
        <v>#REF!</v>
      </c>
      <c r="AC774" t="e">
        <v>#REF!</v>
      </c>
      <c r="AD774" t="e">
        <v>#REF!</v>
      </c>
      <c r="AE774">
        <v>134626.38</v>
      </c>
      <c r="AF774" t="e">
        <v>#REF!</v>
      </c>
      <c r="AG774" t="e">
        <v>#REF!</v>
      </c>
      <c r="AH774" t="e">
        <v>#REF!</v>
      </c>
      <c r="AI774" t="e">
        <v>#REF!</v>
      </c>
      <c r="AJ774" t="e">
        <v>#REF!</v>
      </c>
      <c r="AK774" t="e">
        <v>#REF!</v>
      </c>
      <c r="AL774" t="e">
        <v>#REF!</v>
      </c>
      <c r="AM774" t="e">
        <v>#REF!</v>
      </c>
      <c r="AN774" t="e">
        <v>#REF!</v>
      </c>
      <c r="AO774" t="e">
        <v>#REF!</v>
      </c>
    </row>
    <row r="775" spans="1:41" x14ac:dyDescent="0.35">
      <c r="D775">
        <v>0</v>
      </c>
      <c r="E775">
        <v>0</v>
      </c>
      <c r="F775" t="e">
        <v>#REF!</v>
      </c>
      <c r="J775">
        <v>0</v>
      </c>
      <c r="K775">
        <v>0</v>
      </c>
      <c r="L775" t="e">
        <v>#REF!</v>
      </c>
    </row>
    <row r="776" spans="1:41" x14ac:dyDescent="0.35">
      <c r="V776" t="e">
        <v>#REF!</v>
      </c>
      <c r="W776" t="e">
        <v>#REF!</v>
      </c>
      <c r="X776" t="e">
        <v>#REF!</v>
      </c>
      <c r="Y776" t="e">
        <v>#REF!</v>
      </c>
      <c r="AB776" t="e">
        <v>#REF!</v>
      </c>
      <c r="AC776" t="e">
        <v>#REF!</v>
      </c>
      <c r="AD776" t="e">
        <v>#REF!</v>
      </c>
      <c r="AF776" t="e">
        <v>#REF!</v>
      </c>
      <c r="AG776" t="e">
        <v>#REF!</v>
      </c>
      <c r="AH776" t="e">
        <v>#REF!</v>
      </c>
      <c r="AJ776" t="e">
        <v>#REF!</v>
      </c>
      <c r="AK776" t="e">
        <v>#REF!</v>
      </c>
      <c r="AL776" t="e">
        <v>#REF!</v>
      </c>
      <c r="AM776" t="e">
        <v>#REF!</v>
      </c>
      <c r="AN776" t="e">
        <v>#REF!</v>
      </c>
      <c r="AO776" t="e">
        <v>#REF!</v>
      </c>
    </row>
  </sheetData>
  <pageMargins left="0.7" right="0.7" top="0.75" bottom="0.75" header="0.3" footer="0.3"/>
  <pageSetup paperSize="9" orientation="portrait" horizontalDpi="300" verticalDpi="300" r:id="rId1"/>
  <headerFooter>
    <oddFooter>&amp;C_x000D_&amp;1#&amp;"Calibri"&amp;10&amp;K000000 OFFICIAL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905845-E002-4DAF-BCDD-2DA9099BE3B6}">
  <dimension ref="A1:AG512"/>
  <sheetViews>
    <sheetView workbookViewId="0">
      <pane xSplit="3" ySplit="1" topLeftCell="D2" activePane="bottomRight" state="frozen"/>
      <selection pane="topRight" activeCell="C1" sqref="C1"/>
      <selection pane="bottomLeft" activeCell="A2" sqref="A2"/>
      <selection pane="bottomRight" activeCell="S3" sqref="S3"/>
    </sheetView>
  </sheetViews>
  <sheetFormatPr defaultRowHeight="14.5" x14ac:dyDescent="0.35"/>
  <cols>
    <col min="2" max="2" width="10.36328125" bestFit="1" customWidth="1"/>
    <col min="3" max="3" width="20.54296875" customWidth="1"/>
    <col min="4" max="6" width="7.08984375" style="231" customWidth="1"/>
    <col min="7" max="7" width="8.54296875" style="232" customWidth="1"/>
    <col min="8" max="9" width="7.08984375" customWidth="1"/>
    <col min="10" max="10" width="7.08984375" style="234" customWidth="1"/>
    <col min="11" max="13" width="8.54296875" style="231" customWidth="1"/>
    <col min="14" max="14" width="10" style="232" customWidth="1"/>
    <col min="15" max="15" width="10.08984375" customWidth="1"/>
    <col min="16" max="16" width="9.54296875" customWidth="1"/>
    <col min="17" max="17" width="10" style="234" customWidth="1"/>
    <col min="18" max="19" width="8.90625" style="231"/>
    <col min="20" max="20" width="8.90625" style="233"/>
    <col min="21" max="22" width="8.90625" style="231"/>
    <col min="23" max="23" width="8.90625" style="233"/>
    <col min="24" max="25" width="8.90625" style="231"/>
    <col min="26" max="26" width="8.90625" style="233"/>
    <col min="27" max="28" width="8.90625" style="231"/>
    <col min="29" max="29" width="8.90625" style="233"/>
    <col min="30" max="30" width="8.90625" style="231"/>
    <col min="32" max="32" width="8.90625" style="235"/>
  </cols>
  <sheetData>
    <row r="1" spans="1:33" s="225" customFormat="1" ht="43.5" x14ac:dyDescent="0.35">
      <c r="B1" s="225" t="s">
        <v>338</v>
      </c>
      <c r="C1" s="225" t="s">
        <v>339</v>
      </c>
      <c r="D1" s="226" t="s">
        <v>340</v>
      </c>
      <c r="E1" s="226" t="s">
        <v>341</v>
      </c>
      <c r="F1" s="226" t="s">
        <v>342</v>
      </c>
      <c r="G1" s="227" t="s">
        <v>343</v>
      </c>
      <c r="H1" s="226" t="s">
        <v>344</v>
      </c>
      <c r="I1" s="226" t="s">
        <v>345</v>
      </c>
      <c r="J1" s="227" t="s">
        <v>346</v>
      </c>
      <c r="K1" s="226" t="s">
        <v>347</v>
      </c>
      <c r="L1" s="226" t="s">
        <v>348</v>
      </c>
      <c r="M1" s="226" t="s">
        <v>349</v>
      </c>
      <c r="N1" s="227" t="s">
        <v>350</v>
      </c>
      <c r="O1" s="226" t="s">
        <v>351</v>
      </c>
      <c r="P1" s="226" t="s">
        <v>352</v>
      </c>
      <c r="Q1" s="227" t="s">
        <v>353</v>
      </c>
      <c r="R1" s="228">
        <v>0.05</v>
      </c>
      <c r="S1" s="228" t="s">
        <v>354</v>
      </c>
      <c r="T1" s="229" t="s">
        <v>355</v>
      </c>
      <c r="U1" s="228">
        <v>0.1</v>
      </c>
      <c r="V1" s="228" t="s">
        <v>356</v>
      </c>
      <c r="W1" s="229" t="s">
        <v>357</v>
      </c>
      <c r="X1" s="228">
        <v>0.2</v>
      </c>
      <c r="Y1" s="228" t="s">
        <v>358</v>
      </c>
      <c r="Z1" s="229" t="s">
        <v>359</v>
      </c>
      <c r="AA1" s="226" t="s">
        <v>360</v>
      </c>
      <c r="AB1" s="226" t="s">
        <v>361</v>
      </c>
      <c r="AC1" s="230" t="s">
        <v>362</v>
      </c>
      <c r="AD1" s="226" t="s">
        <v>363</v>
      </c>
      <c r="AE1" s="226" t="s">
        <v>364</v>
      </c>
      <c r="AF1" s="230" t="s">
        <v>365</v>
      </c>
    </row>
    <row r="2" spans="1:33" x14ac:dyDescent="0.35">
      <c r="A2">
        <v>70</v>
      </c>
      <c r="B2">
        <v>70</v>
      </c>
      <c r="C2" t="s">
        <v>366</v>
      </c>
      <c r="D2" s="231">
        <v>1</v>
      </c>
      <c r="E2" s="231">
        <v>0</v>
      </c>
      <c r="F2" s="231">
        <v>0</v>
      </c>
      <c r="G2" s="231">
        <v>0</v>
      </c>
      <c r="H2" s="231">
        <v>0</v>
      </c>
      <c r="I2" s="231">
        <v>0</v>
      </c>
      <c r="J2" s="231">
        <v>0</v>
      </c>
      <c r="K2" s="231">
        <v>15</v>
      </c>
      <c r="L2" s="231">
        <v>0</v>
      </c>
      <c r="M2" s="231">
        <v>0</v>
      </c>
      <c r="N2" s="231">
        <v>0</v>
      </c>
      <c r="O2" s="231">
        <v>0</v>
      </c>
      <c r="P2" s="231">
        <v>0</v>
      </c>
      <c r="Q2" s="231">
        <v>0</v>
      </c>
      <c r="R2" s="231">
        <v>0</v>
      </c>
      <c r="S2" s="231">
        <v>0</v>
      </c>
      <c r="T2" s="231">
        <v>0</v>
      </c>
      <c r="U2" s="231">
        <v>0</v>
      </c>
      <c r="V2" s="231">
        <v>0</v>
      </c>
      <c r="W2" s="231">
        <v>0</v>
      </c>
      <c r="X2" s="231">
        <v>0</v>
      </c>
      <c r="Y2" s="231">
        <v>0</v>
      </c>
      <c r="Z2" s="231">
        <v>0</v>
      </c>
      <c r="AA2" s="231">
        <v>0</v>
      </c>
      <c r="AB2" s="231">
        <v>0</v>
      </c>
      <c r="AC2" s="231">
        <v>0</v>
      </c>
      <c r="AD2" s="231">
        <v>0</v>
      </c>
      <c r="AE2" s="231">
        <v>0</v>
      </c>
      <c r="AF2" s="231">
        <v>0</v>
      </c>
      <c r="AG2">
        <v>0</v>
      </c>
    </row>
    <row r="3" spans="1:33" x14ac:dyDescent="0.35">
      <c r="A3">
        <v>105</v>
      </c>
      <c r="B3">
        <v>105</v>
      </c>
      <c r="C3" t="s">
        <v>367</v>
      </c>
      <c r="D3" s="231">
        <v>0</v>
      </c>
      <c r="E3" s="231">
        <v>1</v>
      </c>
      <c r="F3" s="231">
        <v>0</v>
      </c>
      <c r="G3" s="231">
        <v>1</v>
      </c>
      <c r="H3" s="231">
        <v>0</v>
      </c>
      <c r="I3" s="231">
        <v>0</v>
      </c>
      <c r="J3" s="231">
        <v>0</v>
      </c>
      <c r="K3" s="231">
        <v>0</v>
      </c>
      <c r="L3" s="231">
        <v>15</v>
      </c>
      <c r="M3" s="231">
        <v>0</v>
      </c>
      <c r="N3" s="231">
        <v>15</v>
      </c>
      <c r="O3" s="231">
        <v>0</v>
      </c>
      <c r="P3" s="231">
        <v>0</v>
      </c>
      <c r="Q3" s="231">
        <v>0</v>
      </c>
      <c r="R3" s="231">
        <v>1</v>
      </c>
      <c r="S3" s="231">
        <v>15</v>
      </c>
      <c r="T3" s="231">
        <v>0</v>
      </c>
      <c r="U3" s="231">
        <v>0</v>
      </c>
      <c r="V3" s="231">
        <v>0</v>
      </c>
      <c r="W3" s="231">
        <v>0</v>
      </c>
      <c r="X3" s="231">
        <v>0</v>
      </c>
      <c r="Y3" s="231">
        <v>0</v>
      </c>
      <c r="Z3" s="231">
        <v>0</v>
      </c>
      <c r="AA3" s="231">
        <v>0</v>
      </c>
      <c r="AB3" s="231">
        <v>0</v>
      </c>
      <c r="AC3" s="231">
        <v>0</v>
      </c>
      <c r="AD3" s="231">
        <v>0</v>
      </c>
      <c r="AE3" s="231">
        <v>0</v>
      </c>
      <c r="AF3" s="231">
        <v>0</v>
      </c>
      <c r="AG3">
        <v>0</v>
      </c>
    </row>
    <row r="4" spans="1:33" x14ac:dyDescent="0.35">
      <c r="A4">
        <v>117</v>
      </c>
      <c r="B4">
        <v>117</v>
      </c>
      <c r="C4" t="s">
        <v>368</v>
      </c>
      <c r="D4" s="231">
        <v>0</v>
      </c>
      <c r="E4" s="231">
        <v>0</v>
      </c>
      <c r="F4" s="231">
        <v>1</v>
      </c>
      <c r="G4" s="231">
        <v>1</v>
      </c>
      <c r="H4" s="231">
        <v>0</v>
      </c>
      <c r="I4" s="231">
        <v>0</v>
      </c>
      <c r="J4" s="231">
        <v>0</v>
      </c>
      <c r="K4" s="231">
        <v>0</v>
      </c>
      <c r="L4" s="231">
        <v>0</v>
      </c>
      <c r="M4" s="231">
        <v>15</v>
      </c>
      <c r="N4" s="231">
        <v>15</v>
      </c>
      <c r="O4" s="231">
        <v>0</v>
      </c>
      <c r="P4" s="231">
        <v>0</v>
      </c>
      <c r="Q4" s="231">
        <v>0</v>
      </c>
      <c r="R4" s="231">
        <v>0</v>
      </c>
      <c r="S4" s="231">
        <v>0</v>
      </c>
      <c r="T4" s="231">
        <v>0</v>
      </c>
      <c r="U4" s="231">
        <v>0</v>
      </c>
      <c r="V4" s="231">
        <v>0</v>
      </c>
      <c r="W4" s="231">
        <v>0</v>
      </c>
      <c r="X4" s="231">
        <v>0</v>
      </c>
      <c r="Y4" s="231">
        <v>0</v>
      </c>
      <c r="Z4" s="231">
        <v>0</v>
      </c>
      <c r="AA4" s="231">
        <v>0</v>
      </c>
      <c r="AB4" s="231">
        <v>0</v>
      </c>
      <c r="AC4" s="231">
        <v>0</v>
      </c>
      <c r="AD4" s="231">
        <v>0</v>
      </c>
      <c r="AE4" s="231">
        <v>0</v>
      </c>
      <c r="AF4" s="231">
        <v>0</v>
      </c>
      <c r="AG4">
        <v>0</v>
      </c>
    </row>
    <row r="5" spans="1:33" x14ac:dyDescent="0.35">
      <c r="A5">
        <v>183</v>
      </c>
      <c r="B5">
        <v>183</v>
      </c>
      <c r="C5" t="s">
        <v>370</v>
      </c>
      <c r="D5" s="231">
        <v>0</v>
      </c>
      <c r="E5" s="231">
        <v>0</v>
      </c>
      <c r="F5" s="231">
        <v>1</v>
      </c>
      <c r="G5" s="231">
        <v>1</v>
      </c>
      <c r="H5" s="231">
        <v>0</v>
      </c>
      <c r="I5" s="231">
        <v>1</v>
      </c>
      <c r="J5" s="231">
        <v>1</v>
      </c>
      <c r="K5" s="231">
        <v>0</v>
      </c>
      <c r="L5" s="231">
        <v>0</v>
      </c>
      <c r="M5" s="231">
        <v>15</v>
      </c>
      <c r="N5" s="231">
        <v>15</v>
      </c>
      <c r="O5" s="231">
        <v>0</v>
      </c>
      <c r="P5" s="231">
        <v>15</v>
      </c>
      <c r="Q5" s="231">
        <v>15</v>
      </c>
      <c r="R5" s="231">
        <v>0</v>
      </c>
      <c r="S5" s="231">
        <v>0</v>
      </c>
      <c r="T5" s="231">
        <v>0</v>
      </c>
      <c r="U5" s="231">
        <v>1</v>
      </c>
      <c r="V5" s="231">
        <v>15</v>
      </c>
      <c r="W5" s="231">
        <v>15</v>
      </c>
      <c r="X5" s="231">
        <v>0</v>
      </c>
      <c r="Y5" s="231">
        <v>0</v>
      </c>
      <c r="Z5" s="231">
        <v>0</v>
      </c>
      <c r="AA5" s="231">
        <v>0</v>
      </c>
      <c r="AB5" s="231">
        <v>0</v>
      </c>
      <c r="AC5" s="231">
        <v>0</v>
      </c>
      <c r="AD5" s="231">
        <v>0</v>
      </c>
      <c r="AE5" s="231">
        <v>0</v>
      </c>
      <c r="AF5" s="231">
        <v>0</v>
      </c>
      <c r="AG5">
        <v>0</v>
      </c>
    </row>
    <row r="6" spans="1:33" x14ac:dyDescent="0.35">
      <c r="A6">
        <v>196</v>
      </c>
      <c r="B6">
        <v>196</v>
      </c>
      <c r="C6" t="s">
        <v>371</v>
      </c>
      <c r="D6" s="231">
        <v>1</v>
      </c>
      <c r="E6" s="231">
        <v>1</v>
      </c>
      <c r="F6" s="231">
        <v>2</v>
      </c>
      <c r="G6" s="231">
        <v>3</v>
      </c>
      <c r="H6" s="231">
        <v>1</v>
      </c>
      <c r="I6" s="231">
        <v>1</v>
      </c>
      <c r="J6" s="231">
        <v>2</v>
      </c>
      <c r="K6" s="231">
        <v>15</v>
      </c>
      <c r="L6" s="231">
        <v>0</v>
      </c>
      <c r="M6" s="231">
        <v>30</v>
      </c>
      <c r="N6" s="231">
        <v>30</v>
      </c>
      <c r="O6" s="231">
        <v>15</v>
      </c>
      <c r="P6" s="231">
        <v>15</v>
      </c>
      <c r="Q6" s="231">
        <v>30</v>
      </c>
      <c r="R6" s="231">
        <v>0</v>
      </c>
      <c r="S6" s="231">
        <v>0</v>
      </c>
      <c r="T6" s="231">
        <v>0</v>
      </c>
      <c r="U6" s="231">
        <v>1</v>
      </c>
      <c r="V6" s="231">
        <v>15</v>
      </c>
      <c r="W6" s="231">
        <v>0</v>
      </c>
      <c r="X6" s="231">
        <v>0</v>
      </c>
      <c r="Y6" s="231">
        <v>0</v>
      </c>
      <c r="Z6" s="231">
        <v>0</v>
      </c>
      <c r="AA6" s="231">
        <v>0</v>
      </c>
      <c r="AB6" s="231">
        <v>0</v>
      </c>
      <c r="AC6" s="231">
        <v>0</v>
      </c>
      <c r="AD6" s="231">
        <v>0</v>
      </c>
      <c r="AE6" s="231">
        <v>0</v>
      </c>
      <c r="AF6" s="231">
        <v>0</v>
      </c>
      <c r="AG6">
        <v>0</v>
      </c>
    </row>
    <row r="7" spans="1:33" x14ac:dyDescent="0.35">
      <c r="A7">
        <v>228</v>
      </c>
      <c r="B7">
        <v>228</v>
      </c>
      <c r="C7" t="s">
        <v>372</v>
      </c>
      <c r="D7" s="231">
        <v>0</v>
      </c>
      <c r="E7" s="231">
        <v>0</v>
      </c>
      <c r="F7" s="231">
        <v>1</v>
      </c>
      <c r="G7" s="231">
        <v>1</v>
      </c>
      <c r="H7" s="231">
        <v>0</v>
      </c>
      <c r="I7" s="231">
        <v>1</v>
      </c>
      <c r="J7" s="231">
        <v>1</v>
      </c>
      <c r="K7" s="231">
        <v>0</v>
      </c>
      <c r="L7" s="231">
        <v>0</v>
      </c>
      <c r="M7" s="231">
        <v>0</v>
      </c>
      <c r="N7" s="231">
        <v>0</v>
      </c>
      <c r="O7" s="231">
        <v>0</v>
      </c>
      <c r="P7" s="231">
        <v>15</v>
      </c>
      <c r="Q7" s="231">
        <v>15</v>
      </c>
      <c r="R7" s="231">
        <v>0</v>
      </c>
      <c r="S7" s="231">
        <v>0</v>
      </c>
      <c r="T7" s="231">
        <v>0</v>
      </c>
      <c r="U7" s="231">
        <v>0</v>
      </c>
      <c r="V7" s="231">
        <v>0</v>
      </c>
      <c r="W7" s="231">
        <v>0</v>
      </c>
      <c r="X7" s="231">
        <v>0</v>
      </c>
      <c r="Y7" s="231">
        <v>0</v>
      </c>
      <c r="Z7" s="231">
        <v>0</v>
      </c>
      <c r="AA7" s="231">
        <v>0</v>
      </c>
      <c r="AB7" s="231">
        <v>0</v>
      </c>
      <c r="AC7" s="231">
        <v>0</v>
      </c>
      <c r="AD7" s="231">
        <v>0</v>
      </c>
      <c r="AE7" s="231">
        <v>0</v>
      </c>
      <c r="AF7" s="231">
        <v>0</v>
      </c>
      <c r="AG7">
        <v>0</v>
      </c>
    </row>
    <row r="8" spans="1:33" x14ac:dyDescent="0.35">
      <c r="A8">
        <v>235</v>
      </c>
      <c r="B8">
        <v>235</v>
      </c>
      <c r="C8" t="s">
        <v>1212</v>
      </c>
      <c r="D8" s="231">
        <v>0</v>
      </c>
      <c r="E8" s="231">
        <v>1</v>
      </c>
      <c r="F8" s="231">
        <v>0</v>
      </c>
      <c r="G8" s="231">
        <v>1</v>
      </c>
      <c r="H8" s="231">
        <v>1</v>
      </c>
      <c r="I8" s="231">
        <v>0</v>
      </c>
      <c r="J8" s="231">
        <v>1</v>
      </c>
      <c r="K8" s="231">
        <v>0</v>
      </c>
      <c r="L8" s="231">
        <v>15</v>
      </c>
      <c r="M8" s="231">
        <v>0</v>
      </c>
      <c r="N8" s="231">
        <v>15</v>
      </c>
      <c r="O8" s="231">
        <v>15</v>
      </c>
      <c r="P8" s="231">
        <v>0</v>
      </c>
      <c r="Q8" s="231">
        <v>15</v>
      </c>
      <c r="R8" s="231">
        <v>0</v>
      </c>
      <c r="S8" s="231">
        <v>0</v>
      </c>
      <c r="T8" s="231">
        <v>0</v>
      </c>
      <c r="U8" s="231">
        <v>0</v>
      </c>
      <c r="V8" s="231">
        <v>0</v>
      </c>
      <c r="W8" s="231">
        <v>0</v>
      </c>
      <c r="X8" s="231">
        <v>0</v>
      </c>
      <c r="Y8" s="231">
        <v>0</v>
      </c>
      <c r="Z8" s="231">
        <v>0</v>
      </c>
      <c r="AA8" s="231">
        <v>0</v>
      </c>
      <c r="AB8" s="231">
        <v>0</v>
      </c>
      <c r="AC8" s="231">
        <v>0</v>
      </c>
      <c r="AD8" s="231">
        <v>0</v>
      </c>
      <c r="AE8" s="231">
        <v>0</v>
      </c>
      <c r="AF8" s="231">
        <v>0</v>
      </c>
      <c r="AG8">
        <v>0</v>
      </c>
    </row>
    <row r="9" spans="1:33" x14ac:dyDescent="0.35">
      <c r="A9">
        <v>273</v>
      </c>
      <c r="B9">
        <v>273</v>
      </c>
      <c r="C9" t="s">
        <v>373</v>
      </c>
      <c r="D9" s="231">
        <v>0</v>
      </c>
      <c r="E9" s="231">
        <v>3</v>
      </c>
      <c r="F9" s="231">
        <v>1</v>
      </c>
      <c r="G9" s="231">
        <v>4</v>
      </c>
      <c r="H9" s="231">
        <v>3</v>
      </c>
      <c r="I9" s="231">
        <v>1</v>
      </c>
      <c r="J9" s="231">
        <v>4</v>
      </c>
      <c r="K9" s="231">
        <v>0</v>
      </c>
      <c r="L9" s="231">
        <v>45</v>
      </c>
      <c r="M9" s="231">
        <v>15</v>
      </c>
      <c r="N9" s="231">
        <v>60</v>
      </c>
      <c r="O9" s="231">
        <v>33</v>
      </c>
      <c r="P9" s="231">
        <v>11.25</v>
      </c>
      <c r="Q9" s="231">
        <v>44.25</v>
      </c>
      <c r="R9" s="231">
        <v>0</v>
      </c>
      <c r="S9" s="231">
        <v>0</v>
      </c>
      <c r="T9" s="231">
        <v>0</v>
      </c>
      <c r="U9" s="231">
        <v>0</v>
      </c>
      <c r="V9" s="231">
        <v>0</v>
      </c>
      <c r="W9" s="231">
        <v>0</v>
      </c>
      <c r="X9" s="231">
        <v>0</v>
      </c>
      <c r="Y9" s="231">
        <v>0</v>
      </c>
      <c r="Z9" s="231">
        <v>0</v>
      </c>
      <c r="AA9" s="231">
        <v>0</v>
      </c>
      <c r="AB9" s="231">
        <v>0</v>
      </c>
      <c r="AC9" s="231">
        <v>0</v>
      </c>
      <c r="AD9" s="231">
        <v>0</v>
      </c>
      <c r="AE9" s="231">
        <v>0</v>
      </c>
      <c r="AF9" s="231">
        <v>0</v>
      </c>
      <c r="AG9">
        <v>0</v>
      </c>
    </row>
    <row r="10" spans="1:33" x14ac:dyDescent="0.35">
      <c r="A10">
        <v>281</v>
      </c>
      <c r="B10">
        <v>302</v>
      </c>
      <c r="C10" t="s">
        <v>374</v>
      </c>
      <c r="D10" s="231">
        <v>1</v>
      </c>
      <c r="E10" s="231">
        <v>2</v>
      </c>
      <c r="F10" s="231">
        <v>0</v>
      </c>
      <c r="G10" s="231">
        <v>2</v>
      </c>
      <c r="H10" s="231">
        <v>0</v>
      </c>
      <c r="I10" s="231">
        <v>0</v>
      </c>
      <c r="J10" s="231">
        <v>0</v>
      </c>
      <c r="K10" s="231">
        <v>15</v>
      </c>
      <c r="L10" s="231">
        <v>30</v>
      </c>
      <c r="M10" s="231">
        <v>0</v>
      </c>
      <c r="N10" s="231">
        <v>30</v>
      </c>
      <c r="O10" s="231">
        <v>0</v>
      </c>
      <c r="P10" s="231">
        <v>0</v>
      </c>
      <c r="Q10" s="231">
        <v>0</v>
      </c>
      <c r="R10" s="231">
        <v>1</v>
      </c>
      <c r="S10" s="231">
        <v>15</v>
      </c>
      <c r="T10" s="231">
        <v>0</v>
      </c>
      <c r="U10" s="231">
        <v>0</v>
      </c>
      <c r="V10" s="231">
        <v>0</v>
      </c>
      <c r="W10" s="231">
        <v>0</v>
      </c>
      <c r="X10" s="231">
        <v>0</v>
      </c>
      <c r="Y10" s="231">
        <v>0</v>
      </c>
      <c r="Z10" s="231">
        <v>0</v>
      </c>
      <c r="AA10" s="231">
        <v>0</v>
      </c>
      <c r="AB10" s="231">
        <v>0</v>
      </c>
      <c r="AC10" s="231">
        <v>0</v>
      </c>
      <c r="AD10" s="231">
        <v>0</v>
      </c>
      <c r="AE10" s="231">
        <v>0</v>
      </c>
      <c r="AF10" s="231">
        <v>0</v>
      </c>
      <c r="AG10">
        <v>0</v>
      </c>
    </row>
    <row r="11" spans="1:33" x14ac:dyDescent="0.35">
      <c r="A11">
        <v>302</v>
      </c>
      <c r="B11">
        <v>316</v>
      </c>
      <c r="C11" t="s">
        <v>375</v>
      </c>
      <c r="D11" s="231">
        <v>0</v>
      </c>
      <c r="E11" s="231">
        <v>1</v>
      </c>
      <c r="F11" s="231">
        <v>1</v>
      </c>
      <c r="G11" s="231">
        <v>2</v>
      </c>
      <c r="H11" s="231">
        <v>1</v>
      </c>
      <c r="I11" s="231">
        <v>1</v>
      </c>
      <c r="J11" s="231">
        <v>2</v>
      </c>
      <c r="K11" s="231">
        <v>0</v>
      </c>
      <c r="L11" s="231">
        <v>0</v>
      </c>
      <c r="M11" s="231">
        <v>0</v>
      </c>
      <c r="N11" s="231">
        <v>0</v>
      </c>
      <c r="O11" s="231">
        <v>15</v>
      </c>
      <c r="P11" s="231">
        <v>15</v>
      </c>
      <c r="Q11" s="231">
        <v>30</v>
      </c>
      <c r="R11" s="231">
        <v>0</v>
      </c>
      <c r="S11" s="231">
        <v>0</v>
      </c>
      <c r="T11" s="231">
        <v>0</v>
      </c>
      <c r="U11" s="231">
        <v>0</v>
      </c>
      <c r="V11" s="231">
        <v>0</v>
      </c>
      <c r="W11" s="231">
        <v>0</v>
      </c>
      <c r="X11" s="231">
        <v>0</v>
      </c>
      <c r="Y11" s="231">
        <v>0</v>
      </c>
      <c r="Z11" s="231">
        <v>0</v>
      </c>
      <c r="AA11" s="231">
        <v>0</v>
      </c>
      <c r="AB11" s="231">
        <v>0</v>
      </c>
      <c r="AC11" s="231">
        <v>0</v>
      </c>
      <c r="AD11" s="231">
        <v>0</v>
      </c>
      <c r="AE11" s="231">
        <v>0</v>
      </c>
      <c r="AF11" s="231">
        <v>0</v>
      </c>
      <c r="AG11">
        <v>0</v>
      </c>
    </row>
    <row r="12" spans="1:33" x14ac:dyDescent="0.35">
      <c r="A12">
        <v>316</v>
      </c>
      <c r="B12">
        <v>459</v>
      </c>
      <c r="C12" t="s">
        <v>376</v>
      </c>
      <c r="D12" s="231">
        <v>0</v>
      </c>
      <c r="E12" s="231">
        <v>1</v>
      </c>
      <c r="F12" s="231">
        <v>0</v>
      </c>
      <c r="G12" s="231">
        <v>1</v>
      </c>
      <c r="H12" s="231">
        <v>1</v>
      </c>
      <c r="I12" s="231">
        <v>0</v>
      </c>
      <c r="J12" s="231">
        <v>1</v>
      </c>
      <c r="K12" s="231">
        <v>0</v>
      </c>
      <c r="L12" s="231">
        <v>15</v>
      </c>
      <c r="M12" s="231">
        <v>0</v>
      </c>
      <c r="N12" s="231">
        <v>15</v>
      </c>
      <c r="O12" s="231">
        <v>15</v>
      </c>
      <c r="P12" s="231">
        <v>0</v>
      </c>
      <c r="Q12" s="231">
        <v>15</v>
      </c>
      <c r="R12" s="231">
        <v>0</v>
      </c>
      <c r="S12" s="231">
        <v>0</v>
      </c>
      <c r="T12" s="231">
        <v>0</v>
      </c>
      <c r="U12" s="231">
        <v>0</v>
      </c>
      <c r="V12" s="231">
        <v>0</v>
      </c>
      <c r="W12" s="231">
        <v>0</v>
      </c>
      <c r="X12" s="231">
        <v>0</v>
      </c>
      <c r="Y12" s="231">
        <v>0</v>
      </c>
      <c r="Z12" s="231">
        <v>0</v>
      </c>
      <c r="AA12" s="231">
        <v>0</v>
      </c>
      <c r="AB12" s="231">
        <v>0</v>
      </c>
      <c r="AC12" s="231">
        <v>0</v>
      </c>
      <c r="AD12" s="231">
        <v>0</v>
      </c>
      <c r="AE12" s="231">
        <v>0</v>
      </c>
      <c r="AF12" s="231">
        <v>0</v>
      </c>
      <c r="AG12">
        <v>0</v>
      </c>
    </row>
    <row r="13" spans="1:33" x14ac:dyDescent="0.35">
      <c r="A13">
        <v>459</v>
      </c>
      <c r="B13">
        <v>463</v>
      </c>
      <c r="C13" t="s">
        <v>377</v>
      </c>
      <c r="D13" s="231">
        <v>1</v>
      </c>
      <c r="E13" s="231">
        <v>3</v>
      </c>
      <c r="F13" s="231">
        <v>2</v>
      </c>
      <c r="G13" s="231">
        <v>5</v>
      </c>
      <c r="H13" s="231">
        <v>2</v>
      </c>
      <c r="I13" s="231">
        <v>0</v>
      </c>
      <c r="J13" s="231">
        <v>2</v>
      </c>
      <c r="K13" s="231">
        <v>15</v>
      </c>
      <c r="L13" s="231">
        <v>45</v>
      </c>
      <c r="M13" s="231">
        <v>30</v>
      </c>
      <c r="N13" s="231">
        <v>75</v>
      </c>
      <c r="O13" s="231">
        <v>30</v>
      </c>
      <c r="P13" s="231">
        <v>0</v>
      </c>
      <c r="Q13" s="231">
        <v>30</v>
      </c>
      <c r="R13" s="231">
        <v>2</v>
      </c>
      <c r="S13" s="231">
        <v>30</v>
      </c>
      <c r="T13" s="231">
        <v>0</v>
      </c>
      <c r="U13" s="231">
        <v>1</v>
      </c>
      <c r="V13" s="231">
        <v>15</v>
      </c>
      <c r="W13" s="231">
        <v>0</v>
      </c>
      <c r="X13" s="231">
        <v>1</v>
      </c>
      <c r="Y13" s="231">
        <v>15</v>
      </c>
      <c r="Z13" s="231">
        <v>15</v>
      </c>
      <c r="AA13" s="231">
        <v>1</v>
      </c>
      <c r="AB13" s="231">
        <v>15</v>
      </c>
      <c r="AC13" s="231">
        <v>0</v>
      </c>
      <c r="AD13" s="231">
        <v>1</v>
      </c>
      <c r="AE13" s="231">
        <v>15</v>
      </c>
      <c r="AF13" s="231">
        <v>0</v>
      </c>
      <c r="AG13">
        <v>0</v>
      </c>
    </row>
    <row r="14" spans="1:33" x14ac:dyDescent="0.35">
      <c r="A14">
        <v>463</v>
      </c>
      <c r="B14">
        <v>486</v>
      </c>
      <c r="C14" t="s">
        <v>794</v>
      </c>
      <c r="D14" s="231">
        <v>1</v>
      </c>
      <c r="E14" s="231">
        <v>0</v>
      </c>
      <c r="F14" s="231">
        <v>0</v>
      </c>
      <c r="G14" s="231">
        <v>0</v>
      </c>
      <c r="H14" s="231">
        <v>0</v>
      </c>
      <c r="I14" s="231">
        <v>0</v>
      </c>
      <c r="J14" s="231">
        <v>0</v>
      </c>
      <c r="K14" s="231">
        <v>15</v>
      </c>
      <c r="L14" s="231">
        <v>0</v>
      </c>
      <c r="M14" s="231">
        <v>0</v>
      </c>
      <c r="N14" s="231">
        <v>0</v>
      </c>
      <c r="O14" s="231">
        <v>0</v>
      </c>
      <c r="P14" s="231">
        <v>0</v>
      </c>
      <c r="Q14" s="231">
        <v>0</v>
      </c>
      <c r="R14" s="231">
        <v>0</v>
      </c>
      <c r="S14" s="231">
        <v>0</v>
      </c>
      <c r="T14" s="231">
        <v>0</v>
      </c>
      <c r="U14" s="231">
        <v>0</v>
      </c>
      <c r="V14" s="231">
        <v>0</v>
      </c>
      <c r="W14" s="231">
        <v>0</v>
      </c>
      <c r="X14" s="231">
        <v>0</v>
      </c>
      <c r="Y14" s="231">
        <v>0</v>
      </c>
      <c r="Z14" s="231">
        <v>0</v>
      </c>
      <c r="AA14" s="231">
        <v>0</v>
      </c>
      <c r="AB14" s="231">
        <v>0</v>
      </c>
      <c r="AC14" s="231">
        <v>0</v>
      </c>
      <c r="AD14" s="231">
        <v>0</v>
      </c>
      <c r="AE14" s="231">
        <v>0</v>
      </c>
      <c r="AF14" s="231">
        <v>0</v>
      </c>
      <c r="AG14">
        <v>0</v>
      </c>
    </row>
    <row r="15" spans="1:33" x14ac:dyDescent="0.35">
      <c r="A15">
        <v>486</v>
      </c>
      <c r="B15">
        <v>502</v>
      </c>
      <c r="C15" t="s">
        <v>378</v>
      </c>
      <c r="D15" s="231">
        <v>0</v>
      </c>
      <c r="E15" s="231">
        <v>1</v>
      </c>
      <c r="F15" s="231">
        <v>0</v>
      </c>
      <c r="G15" s="231">
        <v>1</v>
      </c>
      <c r="H15" s="231">
        <v>1</v>
      </c>
      <c r="I15" s="231">
        <v>0</v>
      </c>
      <c r="J15" s="231">
        <v>1</v>
      </c>
      <c r="K15" s="231">
        <v>0</v>
      </c>
      <c r="L15" s="231">
        <v>15</v>
      </c>
      <c r="M15" s="231">
        <v>0</v>
      </c>
      <c r="N15" s="231">
        <v>15</v>
      </c>
      <c r="O15" s="231">
        <v>15</v>
      </c>
      <c r="P15" s="231">
        <v>0</v>
      </c>
      <c r="Q15" s="231">
        <v>15</v>
      </c>
      <c r="R15" s="231">
        <v>1</v>
      </c>
      <c r="S15" s="231">
        <v>15</v>
      </c>
      <c r="T15" s="231">
        <v>15</v>
      </c>
      <c r="U15" s="231">
        <v>0</v>
      </c>
      <c r="V15" s="231">
        <v>0</v>
      </c>
      <c r="W15" s="231">
        <v>0</v>
      </c>
      <c r="X15" s="231">
        <v>0</v>
      </c>
      <c r="Y15" s="231">
        <v>0</v>
      </c>
      <c r="Z15" s="231">
        <v>0</v>
      </c>
      <c r="AA15" s="231">
        <v>0</v>
      </c>
      <c r="AB15" s="231">
        <v>0</v>
      </c>
      <c r="AC15" s="231">
        <v>0</v>
      </c>
      <c r="AD15" s="231">
        <v>0</v>
      </c>
      <c r="AE15" s="231">
        <v>0</v>
      </c>
      <c r="AF15" s="231">
        <v>0</v>
      </c>
      <c r="AG15">
        <v>0</v>
      </c>
    </row>
    <row r="16" spans="1:33" x14ac:dyDescent="0.35">
      <c r="A16">
        <v>489</v>
      </c>
      <c r="B16">
        <v>549</v>
      </c>
      <c r="C16" t="s">
        <v>810</v>
      </c>
      <c r="D16" s="231">
        <v>0</v>
      </c>
      <c r="E16" s="231">
        <v>1</v>
      </c>
      <c r="F16" s="231">
        <v>0</v>
      </c>
      <c r="G16" s="231">
        <v>1</v>
      </c>
      <c r="H16" s="231">
        <v>0</v>
      </c>
      <c r="I16" s="231">
        <v>0</v>
      </c>
      <c r="J16" s="231">
        <v>0</v>
      </c>
      <c r="K16" s="231">
        <v>0</v>
      </c>
      <c r="L16" s="231">
        <v>15</v>
      </c>
      <c r="M16" s="231">
        <v>0</v>
      </c>
      <c r="N16" s="231">
        <v>15</v>
      </c>
      <c r="O16" s="231">
        <v>0</v>
      </c>
      <c r="P16" s="231">
        <v>0</v>
      </c>
      <c r="Q16" s="231">
        <v>0</v>
      </c>
      <c r="R16" s="231">
        <v>0</v>
      </c>
      <c r="S16" s="231">
        <v>0</v>
      </c>
      <c r="T16" s="231">
        <v>0</v>
      </c>
      <c r="U16" s="231">
        <v>0</v>
      </c>
      <c r="V16" s="231">
        <v>0</v>
      </c>
      <c r="W16" s="231">
        <v>0</v>
      </c>
      <c r="X16" s="231">
        <v>0</v>
      </c>
      <c r="Y16" s="231">
        <v>0</v>
      </c>
      <c r="Z16" s="231">
        <v>0</v>
      </c>
      <c r="AA16" s="231">
        <v>0</v>
      </c>
      <c r="AB16" s="231">
        <v>0</v>
      </c>
      <c r="AC16" s="231">
        <v>0</v>
      </c>
      <c r="AD16" s="231">
        <v>0</v>
      </c>
      <c r="AE16" s="231">
        <v>0</v>
      </c>
      <c r="AF16" s="231">
        <v>0</v>
      </c>
      <c r="AG16">
        <v>0</v>
      </c>
    </row>
    <row r="17" spans="1:33" x14ac:dyDescent="0.35">
      <c r="A17">
        <v>502</v>
      </c>
      <c r="B17">
        <v>559</v>
      </c>
      <c r="C17" t="s">
        <v>379</v>
      </c>
      <c r="D17" s="231">
        <v>0</v>
      </c>
      <c r="E17" s="231">
        <v>0</v>
      </c>
      <c r="F17" s="231">
        <v>1</v>
      </c>
      <c r="G17" s="231">
        <v>1</v>
      </c>
      <c r="H17" s="231">
        <v>0</v>
      </c>
      <c r="I17" s="231">
        <v>1</v>
      </c>
      <c r="J17" s="231">
        <v>1</v>
      </c>
      <c r="K17" s="231">
        <v>0</v>
      </c>
      <c r="L17" s="231">
        <v>0</v>
      </c>
      <c r="M17" s="231">
        <v>15</v>
      </c>
      <c r="N17" s="231">
        <v>15</v>
      </c>
      <c r="O17" s="231">
        <v>0</v>
      </c>
      <c r="P17" s="231">
        <v>15</v>
      </c>
      <c r="Q17" s="231">
        <v>15</v>
      </c>
      <c r="R17" s="231">
        <v>0</v>
      </c>
      <c r="S17" s="231">
        <v>0</v>
      </c>
      <c r="T17" s="231">
        <v>0</v>
      </c>
      <c r="U17" s="231">
        <v>0</v>
      </c>
      <c r="V17" s="231">
        <v>0</v>
      </c>
      <c r="W17" s="231">
        <v>0</v>
      </c>
      <c r="X17" s="231">
        <v>1</v>
      </c>
      <c r="Y17" s="231">
        <v>15</v>
      </c>
      <c r="Z17" s="231">
        <v>15</v>
      </c>
      <c r="AA17" s="231">
        <v>0</v>
      </c>
      <c r="AB17" s="231">
        <v>0</v>
      </c>
      <c r="AC17" s="231">
        <v>0</v>
      </c>
      <c r="AD17" s="231">
        <v>0</v>
      </c>
      <c r="AE17" s="231">
        <v>0</v>
      </c>
      <c r="AF17" s="231">
        <v>0</v>
      </c>
      <c r="AG17">
        <v>0</v>
      </c>
    </row>
    <row r="18" spans="1:33" x14ac:dyDescent="0.35">
      <c r="A18">
        <v>549</v>
      </c>
      <c r="B18">
        <v>668</v>
      </c>
      <c r="C18" t="s">
        <v>811</v>
      </c>
      <c r="D18" s="231">
        <v>0</v>
      </c>
      <c r="E18" s="231">
        <v>2</v>
      </c>
      <c r="F18" s="231">
        <v>0</v>
      </c>
      <c r="G18" s="231">
        <v>2</v>
      </c>
      <c r="H18" s="231">
        <v>2</v>
      </c>
      <c r="I18" s="231">
        <v>0</v>
      </c>
      <c r="J18" s="231">
        <v>2</v>
      </c>
      <c r="K18" s="231">
        <v>0</v>
      </c>
      <c r="L18" s="231">
        <v>30</v>
      </c>
      <c r="M18" s="231">
        <v>0</v>
      </c>
      <c r="N18" s="231">
        <v>30</v>
      </c>
      <c r="O18" s="231">
        <v>30</v>
      </c>
      <c r="P18" s="231">
        <v>0</v>
      </c>
      <c r="Q18" s="231">
        <v>30</v>
      </c>
      <c r="R18" s="231">
        <v>0</v>
      </c>
      <c r="S18" s="231">
        <v>0</v>
      </c>
      <c r="T18" s="231">
        <v>0</v>
      </c>
      <c r="U18" s="231">
        <v>0</v>
      </c>
      <c r="V18" s="231">
        <v>0</v>
      </c>
      <c r="W18" s="231">
        <v>0</v>
      </c>
      <c r="X18" s="231">
        <v>0</v>
      </c>
      <c r="Y18" s="231">
        <v>0</v>
      </c>
      <c r="Z18" s="231">
        <v>0</v>
      </c>
      <c r="AA18" s="231">
        <v>0</v>
      </c>
      <c r="AB18" s="231">
        <v>0</v>
      </c>
      <c r="AC18" s="231">
        <v>0</v>
      </c>
      <c r="AD18" s="231">
        <v>0</v>
      </c>
      <c r="AE18" s="231">
        <v>0</v>
      </c>
      <c r="AF18" s="231">
        <v>0</v>
      </c>
      <c r="AG18">
        <v>0</v>
      </c>
    </row>
    <row r="19" spans="1:33" x14ac:dyDescent="0.35">
      <c r="A19">
        <v>559</v>
      </c>
      <c r="B19">
        <v>739</v>
      </c>
      <c r="C19" t="s">
        <v>812</v>
      </c>
      <c r="D19" s="231">
        <v>1</v>
      </c>
      <c r="E19" s="231">
        <v>1</v>
      </c>
      <c r="F19" s="231">
        <v>0</v>
      </c>
      <c r="G19" s="231">
        <v>1</v>
      </c>
      <c r="H19" s="231">
        <v>0</v>
      </c>
      <c r="I19" s="231">
        <v>0</v>
      </c>
      <c r="J19" s="231">
        <v>0</v>
      </c>
      <c r="K19" s="231">
        <v>15</v>
      </c>
      <c r="L19" s="231">
        <v>15</v>
      </c>
      <c r="M19" s="231">
        <v>0</v>
      </c>
      <c r="N19" s="231">
        <v>15</v>
      </c>
      <c r="O19" s="231">
        <v>0</v>
      </c>
      <c r="P19" s="231">
        <v>0</v>
      </c>
      <c r="Q19" s="231">
        <v>0</v>
      </c>
      <c r="R19" s="231">
        <v>1</v>
      </c>
      <c r="S19" s="231">
        <v>15</v>
      </c>
      <c r="T19" s="231">
        <v>0</v>
      </c>
      <c r="U19" s="231">
        <v>0</v>
      </c>
      <c r="V19" s="231">
        <v>0</v>
      </c>
      <c r="W19" s="231">
        <v>0</v>
      </c>
      <c r="X19" s="231">
        <v>0</v>
      </c>
      <c r="Y19" s="231">
        <v>0</v>
      </c>
      <c r="Z19" s="231">
        <v>0</v>
      </c>
      <c r="AA19" s="231">
        <v>0</v>
      </c>
      <c r="AB19" s="231">
        <v>0</v>
      </c>
      <c r="AC19" s="231">
        <v>0</v>
      </c>
      <c r="AD19" s="231">
        <v>0</v>
      </c>
      <c r="AE19" s="231">
        <v>0</v>
      </c>
      <c r="AF19" s="231">
        <v>0</v>
      </c>
      <c r="AG19">
        <v>0</v>
      </c>
    </row>
    <row r="20" spans="1:33" x14ac:dyDescent="0.35">
      <c r="A20">
        <v>668</v>
      </c>
      <c r="B20">
        <v>770</v>
      </c>
      <c r="C20" t="s">
        <v>380</v>
      </c>
      <c r="D20" s="231">
        <v>0</v>
      </c>
      <c r="E20" s="231">
        <v>2</v>
      </c>
      <c r="F20" s="231">
        <v>0</v>
      </c>
      <c r="G20" s="231">
        <v>2</v>
      </c>
      <c r="H20" s="231">
        <v>0</v>
      </c>
      <c r="I20" s="231">
        <v>0</v>
      </c>
      <c r="J20" s="231">
        <v>0</v>
      </c>
      <c r="K20" s="231">
        <v>0</v>
      </c>
      <c r="L20" s="231">
        <v>30</v>
      </c>
      <c r="M20" s="231">
        <v>0</v>
      </c>
      <c r="N20" s="231">
        <v>30</v>
      </c>
      <c r="O20" s="231">
        <v>0</v>
      </c>
      <c r="P20" s="231">
        <v>0</v>
      </c>
      <c r="Q20" s="231">
        <v>0</v>
      </c>
      <c r="R20" s="231">
        <v>0</v>
      </c>
      <c r="S20" s="231">
        <v>0</v>
      </c>
      <c r="T20" s="231">
        <v>0</v>
      </c>
      <c r="U20" s="231">
        <v>0</v>
      </c>
      <c r="V20" s="231">
        <v>0</v>
      </c>
      <c r="W20" s="231">
        <v>0</v>
      </c>
      <c r="X20" s="231">
        <v>0</v>
      </c>
      <c r="Y20" s="231">
        <v>0</v>
      </c>
      <c r="Z20" s="231">
        <v>0</v>
      </c>
      <c r="AA20" s="231">
        <v>0</v>
      </c>
      <c r="AB20" s="231">
        <v>0</v>
      </c>
      <c r="AC20" s="231">
        <v>0</v>
      </c>
      <c r="AD20" s="231">
        <v>0</v>
      </c>
      <c r="AE20" s="231">
        <v>0</v>
      </c>
      <c r="AF20" s="231">
        <v>0</v>
      </c>
      <c r="AG20">
        <v>0</v>
      </c>
    </row>
    <row r="21" spans="1:33" x14ac:dyDescent="0.35">
      <c r="A21">
        <v>739</v>
      </c>
      <c r="B21">
        <v>811</v>
      </c>
      <c r="C21" t="s">
        <v>381</v>
      </c>
      <c r="D21" s="231">
        <v>1</v>
      </c>
      <c r="E21" s="231">
        <v>2</v>
      </c>
      <c r="F21" s="231">
        <v>0</v>
      </c>
      <c r="G21" s="231">
        <v>2</v>
      </c>
      <c r="H21" s="231">
        <v>1</v>
      </c>
      <c r="I21" s="231">
        <v>0</v>
      </c>
      <c r="J21" s="231">
        <v>1</v>
      </c>
      <c r="K21" s="231">
        <v>15</v>
      </c>
      <c r="L21" s="231">
        <v>30</v>
      </c>
      <c r="M21" s="231">
        <v>0</v>
      </c>
      <c r="N21" s="231">
        <v>30</v>
      </c>
      <c r="O21" s="231">
        <v>15</v>
      </c>
      <c r="P21" s="231">
        <v>0</v>
      </c>
      <c r="Q21" s="231">
        <v>15</v>
      </c>
      <c r="R21" s="231">
        <v>2</v>
      </c>
      <c r="S21" s="231">
        <v>30</v>
      </c>
      <c r="T21" s="231">
        <v>15</v>
      </c>
      <c r="U21" s="231">
        <v>0</v>
      </c>
      <c r="V21" s="231">
        <v>0</v>
      </c>
      <c r="W21" s="231">
        <v>0</v>
      </c>
      <c r="X21" s="231">
        <v>0</v>
      </c>
      <c r="Y21" s="231">
        <v>0</v>
      </c>
      <c r="Z21" s="231">
        <v>0</v>
      </c>
      <c r="AA21" s="231">
        <v>0</v>
      </c>
      <c r="AB21" s="231">
        <v>0</v>
      </c>
      <c r="AC21" s="231">
        <v>0</v>
      </c>
      <c r="AD21" s="231">
        <v>0</v>
      </c>
      <c r="AE21" s="231">
        <v>0</v>
      </c>
      <c r="AF21" s="231">
        <v>0</v>
      </c>
      <c r="AG21">
        <v>0</v>
      </c>
    </row>
    <row r="22" spans="1:33" x14ac:dyDescent="0.35">
      <c r="A22">
        <v>770</v>
      </c>
      <c r="B22">
        <v>820</v>
      </c>
      <c r="C22" t="s">
        <v>382</v>
      </c>
      <c r="D22" s="231">
        <v>0</v>
      </c>
      <c r="E22" s="231">
        <v>1</v>
      </c>
      <c r="F22" s="231">
        <v>0</v>
      </c>
      <c r="G22" s="231">
        <v>1</v>
      </c>
      <c r="H22" s="231">
        <v>1</v>
      </c>
      <c r="I22" s="231">
        <v>0</v>
      </c>
      <c r="J22" s="231">
        <v>1</v>
      </c>
      <c r="K22" s="231">
        <v>0</v>
      </c>
      <c r="L22" s="231">
        <v>15</v>
      </c>
      <c r="M22" s="231">
        <v>0</v>
      </c>
      <c r="N22" s="231">
        <v>15</v>
      </c>
      <c r="O22" s="231">
        <v>15</v>
      </c>
      <c r="P22" s="231">
        <v>0</v>
      </c>
      <c r="Q22" s="231">
        <v>15</v>
      </c>
      <c r="R22" s="231">
        <v>0</v>
      </c>
      <c r="S22" s="231">
        <v>0</v>
      </c>
      <c r="T22" s="231">
        <v>0</v>
      </c>
      <c r="U22" s="231">
        <v>0</v>
      </c>
      <c r="V22" s="231">
        <v>0</v>
      </c>
      <c r="W22" s="231">
        <v>0</v>
      </c>
      <c r="X22" s="231">
        <v>0</v>
      </c>
      <c r="Y22" s="231">
        <v>0</v>
      </c>
      <c r="Z22" s="231">
        <v>0</v>
      </c>
      <c r="AA22" s="231">
        <v>0</v>
      </c>
      <c r="AB22" s="231">
        <v>0</v>
      </c>
      <c r="AC22" s="231">
        <v>0</v>
      </c>
      <c r="AD22" s="231">
        <v>0</v>
      </c>
      <c r="AE22" s="231">
        <v>0</v>
      </c>
      <c r="AF22" s="231">
        <v>0</v>
      </c>
      <c r="AG22">
        <v>0</v>
      </c>
    </row>
    <row r="23" spans="1:33" x14ac:dyDescent="0.35">
      <c r="A23">
        <v>811</v>
      </c>
      <c r="B23">
        <v>861</v>
      </c>
      <c r="C23" t="s">
        <v>795</v>
      </c>
      <c r="D23" s="231">
        <v>1</v>
      </c>
      <c r="E23" s="231">
        <v>0</v>
      </c>
      <c r="F23" s="231">
        <v>0</v>
      </c>
      <c r="G23" s="231">
        <v>0</v>
      </c>
      <c r="H23" s="231">
        <v>0</v>
      </c>
      <c r="I23" s="231">
        <v>0</v>
      </c>
      <c r="J23" s="231">
        <v>0</v>
      </c>
      <c r="K23" s="231">
        <v>15</v>
      </c>
      <c r="L23" s="231">
        <v>0</v>
      </c>
      <c r="M23" s="231">
        <v>0</v>
      </c>
      <c r="N23" s="231">
        <v>0</v>
      </c>
      <c r="O23" s="231">
        <v>0</v>
      </c>
      <c r="P23" s="231">
        <v>0</v>
      </c>
      <c r="Q23" s="231">
        <v>0</v>
      </c>
      <c r="R23" s="231">
        <v>0</v>
      </c>
      <c r="S23" s="231">
        <v>0</v>
      </c>
      <c r="T23" s="231">
        <v>0</v>
      </c>
      <c r="U23" s="231">
        <v>0</v>
      </c>
      <c r="V23" s="231">
        <v>0</v>
      </c>
      <c r="W23" s="231">
        <v>0</v>
      </c>
      <c r="X23" s="231">
        <v>0</v>
      </c>
      <c r="Y23" s="231">
        <v>0</v>
      </c>
      <c r="Z23" s="231">
        <v>0</v>
      </c>
      <c r="AA23" s="231">
        <v>0</v>
      </c>
      <c r="AB23" s="231">
        <v>0</v>
      </c>
      <c r="AC23" s="231">
        <v>0</v>
      </c>
      <c r="AD23" s="231">
        <v>0</v>
      </c>
      <c r="AE23" s="231">
        <v>0</v>
      </c>
      <c r="AF23" s="231">
        <v>0</v>
      </c>
      <c r="AG23">
        <v>0</v>
      </c>
    </row>
    <row r="24" spans="1:33" x14ac:dyDescent="0.35">
      <c r="A24">
        <v>820</v>
      </c>
      <c r="B24">
        <v>865</v>
      </c>
      <c r="C24" t="s">
        <v>383</v>
      </c>
      <c r="D24" s="231">
        <v>1</v>
      </c>
      <c r="E24" s="231">
        <v>1</v>
      </c>
      <c r="F24" s="231">
        <v>2</v>
      </c>
      <c r="G24" s="231">
        <v>3</v>
      </c>
      <c r="H24" s="231">
        <v>1</v>
      </c>
      <c r="I24" s="231">
        <v>2</v>
      </c>
      <c r="J24" s="231">
        <v>3</v>
      </c>
      <c r="K24" s="231">
        <v>15</v>
      </c>
      <c r="L24" s="231">
        <v>15</v>
      </c>
      <c r="M24" s="231">
        <v>30</v>
      </c>
      <c r="N24" s="231">
        <v>45</v>
      </c>
      <c r="O24" s="231">
        <v>15</v>
      </c>
      <c r="P24" s="231">
        <v>30</v>
      </c>
      <c r="Q24" s="231">
        <v>45</v>
      </c>
      <c r="R24" s="231">
        <v>0</v>
      </c>
      <c r="S24" s="231">
        <v>0</v>
      </c>
      <c r="T24" s="231">
        <v>0</v>
      </c>
      <c r="U24" s="231">
        <v>0</v>
      </c>
      <c r="V24" s="231">
        <v>0</v>
      </c>
      <c r="W24" s="231">
        <v>0</v>
      </c>
      <c r="X24" s="231">
        <v>1</v>
      </c>
      <c r="Y24" s="231">
        <v>15</v>
      </c>
      <c r="Z24" s="231">
        <v>15</v>
      </c>
      <c r="AA24" s="231">
        <v>0</v>
      </c>
      <c r="AB24" s="231">
        <v>0</v>
      </c>
      <c r="AC24" s="231">
        <v>0</v>
      </c>
      <c r="AD24" s="231">
        <v>0</v>
      </c>
      <c r="AE24" s="231">
        <v>0</v>
      </c>
      <c r="AF24" s="231">
        <v>0</v>
      </c>
      <c r="AG24">
        <v>0</v>
      </c>
    </row>
    <row r="25" spans="1:33" x14ac:dyDescent="0.35">
      <c r="A25">
        <v>865</v>
      </c>
      <c r="B25">
        <v>908</v>
      </c>
      <c r="C25" t="s">
        <v>384</v>
      </c>
      <c r="D25" s="231">
        <v>1</v>
      </c>
      <c r="E25" s="231">
        <v>4</v>
      </c>
      <c r="F25" s="231">
        <v>0</v>
      </c>
      <c r="G25" s="231">
        <v>4</v>
      </c>
      <c r="H25" s="231">
        <v>2</v>
      </c>
      <c r="I25" s="231">
        <v>0</v>
      </c>
      <c r="J25" s="231">
        <v>2</v>
      </c>
      <c r="K25" s="231">
        <v>15</v>
      </c>
      <c r="L25" s="231">
        <v>60</v>
      </c>
      <c r="M25" s="231">
        <v>0</v>
      </c>
      <c r="N25" s="231">
        <v>60</v>
      </c>
      <c r="O25" s="231">
        <v>30</v>
      </c>
      <c r="P25" s="231">
        <v>0</v>
      </c>
      <c r="Q25" s="231">
        <v>30</v>
      </c>
      <c r="R25" s="231">
        <v>0</v>
      </c>
      <c r="S25" s="231">
        <v>0</v>
      </c>
      <c r="T25" s="231">
        <v>0</v>
      </c>
      <c r="U25" s="231">
        <v>0</v>
      </c>
      <c r="V25" s="231">
        <v>0</v>
      </c>
      <c r="W25" s="231">
        <v>0</v>
      </c>
      <c r="X25" s="231">
        <v>1</v>
      </c>
      <c r="Y25" s="231">
        <v>15</v>
      </c>
      <c r="Z25" s="231">
        <v>15</v>
      </c>
      <c r="AA25" s="231">
        <v>0</v>
      </c>
      <c r="AB25" s="231">
        <v>0</v>
      </c>
      <c r="AC25" s="231">
        <v>0</v>
      </c>
      <c r="AD25" s="231">
        <v>0</v>
      </c>
      <c r="AE25" s="231">
        <v>0</v>
      </c>
      <c r="AF25" s="231">
        <v>0</v>
      </c>
      <c r="AG25">
        <v>0</v>
      </c>
    </row>
    <row r="26" spans="1:33" x14ac:dyDescent="0.35">
      <c r="A26">
        <v>908</v>
      </c>
      <c r="B26">
        <v>1058</v>
      </c>
      <c r="C26" t="s">
        <v>1258</v>
      </c>
      <c r="D26" s="231">
        <v>0</v>
      </c>
      <c r="E26" s="231">
        <v>1</v>
      </c>
      <c r="F26" s="231">
        <v>0</v>
      </c>
      <c r="G26" s="231">
        <v>1</v>
      </c>
      <c r="H26" s="231">
        <v>1</v>
      </c>
      <c r="I26" s="231">
        <v>0</v>
      </c>
      <c r="J26" s="231">
        <v>1</v>
      </c>
      <c r="K26" s="231">
        <v>0</v>
      </c>
      <c r="L26" s="231">
        <v>15</v>
      </c>
      <c r="M26" s="231">
        <v>0</v>
      </c>
      <c r="N26" s="231">
        <v>15</v>
      </c>
      <c r="O26" s="231">
        <v>15</v>
      </c>
      <c r="P26" s="231">
        <v>0</v>
      </c>
      <c r="Q26" s="231">
        <v>15</v>
      </c>
      <c r="R26" s="231">
        <v>0</v>
      </c>
      <c r="S26" s="231">
        <v>0</v>
      </c>
      <c r="T26" s="231">
        <v>0</v>
      </c>
      <c r="U26" s="231">
        <v>0</v>
      </c>
      <c r="V26" s="231">
        <v>0</v>
      </c>
      <c r="W26" s="231">
        <v>0</v>
      </c>
      <c r="X26" s="231">
        <v>0</v>
      </c>
      <c r="Y26" s="231">
        <v>0</v>
      </c>
      <c r="Z26" s="231">
        <v>0</v>
      </c>
      <c r="AA26" s="231">
        <v>0</v>
      </c>
      <c r="AB26" s="231">
        <v>0</v>
      </c>
      <c r="AC26" s="231">
        <v>0</v>
      </c>
      <c r="AD26" s="231">
        <v>0</v>
      </c>
      <c r="AE26" s="231">
        <v>0</v>
      </c>
      <c r="AF26" s="231">
        <v>0</v>
      </c>
      <c r="AG26">
        <v>0</v>
      </c>
    </row>
    <row r="27" spans="1:33" x14ac:dyDescent="0.35">
      <c r="A27">
        <v>1058</v>
      </c>
      <c r="B27">
        <v>1059</v>
      </c>
      <c r="C27" t="s">
        <v>386</v>
      </c>
      <c r="D27" s="231">
        <v>0</v>
      </c>
      <c r="E27" s="231">
        <v>5</v>
      </c>
      <c r="F27" s="231">
        <v>0</v>
      </c>
      <c r="G27" s="231">
        <v>5</v>
      </c>
      <c r="H27" s="231">
        <v>5</v>
      </c>
      <c r="I27" s="231">
        <v>0</v>
      </c>
      <c r="J27" s="231">
        <v>5</v>
      </c>
      <c r="K27" s="231">
        <v>0</v>
      </c>
      <c r="L27" s="231">
        <v>60</v>
      </c>
      <c r="M27" s="231">
        <v>0</v>
      </c>
      <c r="N27" s="231">
        <v>60</v>
      </c>
      <c r="O27" s="231">
        <v>75</v>
      </c>
      <c r="P27" s="231">
        <v>0</v>
      </c>
      <c r="Q27" s="231">
        <v>75</v>
      </c>
      <c r="R27" s="231">
        <v>1</v>
      </c>
      <c r="S27" s="231">
        <v>15</v>
      </c>
      <c r="T27" s="231">
        <v>15</v>
      </c>
      <c r="U27" s="231">
        <v>0</v>
      </c>
      <c r="V27" s="231">
        <v>0</v>
      </c>
      <c r="W27" s="231">
        <v>0</v>
      </c>
      <c r="X27" s="231">
        <v>2</v>
      </c>
      <c r="Y27" s="231">
        <v>30</v>
      </c>
      <c r="Z27" s="231">
        <v>30</v>
      </c>
      <c r="AA27" s="231">
        <v>0</v>
      </c>
      <c r="AB27" s="231">
        <v>0</v>
      </c>
      <c r="AC27" s="231">
        <v>0</v>
      </c>
      <c r="AD27" s="231">
        <v>0</v>
      </c>
      <c r="AE27" s="231">
        <v>0</v>
      </c>
      <c r="AF27" s="231">
        <v>0</v>
      </c>
      <c r="AG27">
        <v>0</v>
      </c>
    </row>
    <row r="28" spans="1:33" x14ac:dyDescent="0.35">
      <c r="A28">
        <v>1059</v>
      </c>
      <c r="B28">
        <v>1093</v>
      </c>
      <c r="C28" t="s">
        <v>387</v>
      </c>
      <c r="D28" s="231">
        <v>0</v>
      </c>
      <c r="E28" s="231">
        <v>2</v>
      </c>
      <c r="F28" s="231">
        <v>0</v>
      </c>
      <c r="G28" s="231">
        <v>2</v>
      </c>
      <c r="H28" s="231">
        <v>1</v>
      </c>
      <c r="I28" s="231">
        <v>0</v>
      </c>
      <c r="J28" s="231">
        <v>1</v>
      </c>
      <c r="K28" s="231">
        <v>0</v>
      </c>
      <c r="L28" s="231">
        <v>30</v>
      </c>
      <c r="M28" s="231">
        <v>0</v>
      </c>
      <c r="N28" s="231">
        <v>30</v>
      </c>
      <c r="O28" s="231">
        <v>15</v>
      </c>
      <c r="P28" s="231">
        <v>0</v>
      </c>
      <c r="Q28" s="231">
        <v>15</v>
      </c>
      <c r="R28" s="231">
        <v>0</v>
      </c>
      <c r="S28" s="231">
        <v>0</v>
      </c>
      <c r="T28" s="231">
        <v>0</v>
      </c>
      <c r="U28" s="231">
        <v>0</v>
      </c>
      <c r="V28" s="231">
        <v>0</v>
      </c>
      <c r="W28" s="231">
        <v>0</v>
      </c>
      <c r="X28" s="231">
        <v>0</v>
      </c>
      <c r="Y28" s="231">
        <v>0</v>
      </c>
      <c r="Z28" s="231">
        <v>0</v>
      </c>
      <c r="AA28" s="231">
        <v>0</v>
      </c>
      <c r="AB28" s="231">
        <v>0</v>
      </c>
      <c r="AC28" s="231">
        <v>0</v>
      </c>
      <c r="AD28" s="231">
        <v>0</v>
      </c>
      <c r="AE28" s="231">
        <v>0</v>
      </c>
      <c r="AF28" s="231">
        <v>0</v>
      </c>
      <c r="AG28">
        <v>0</v>
      </c>
    </row>
    <row r="29" spans="1:33" x14ac:dyDescent="0.35">
      <c r="A29">
        <v>1093</v>
      </c>
      <c r="B29">
        <v>1111</v>
      </c>
      <c r="C29" t="s">
        <v>796</v>
      </c>
      <c r="D29" s="231">
        <v>0</v>
      </c>
      <c r="E29" s="231">
        <v>3</v>
      </c>
      <c r="F29" s="231">
        <v>0</v>
      </c>
      <c r="G29" s="231">
        <v>3</v>
      </c>
      <c r="H29" s="231">
        <v>2</v>
      </c>
      <c r="I29" s="231">
        <v>0</v>
      </c>
      <c r="J29" s="231">
        <v>2</v>
      </c>
      <c r="K29" s="231">
        <v>0</v>
      </c>
      <c r="L29" s="231">
        <v>30</v>
      </c>
      <c r="M29" s="231">
        <v>0</v>
      </c>
      <c r="N29" s="231">
        <v>30</v>
      </c>
      <c r="O29" s="231">
        <v>30</v>
      </c>
      <c r="P29" s="231">
        <v>0</v>
      </c>
      <c r="Q29" s="231">
        <v>30</v>
      </c>
      <c r="R29" s="231">
        <v>0</v>
      </c>
      <c r="S29" s="231">
        <v>0</v>
      </c>
      <c r="T29" s="231">
        <v>0</v>
      </c>
      <c r="U29" s="231">
        <v>0</v>
      </c>
      <c r="V29" s="231">
        <v>0</v>
      </c>
      <c r="W29" s="231">
        <v>0</v>
      </c>
      <c r="X29" s="231">
        <v>1</v>
      </c>
      <c r="Y29" s="231">
        <v>0</v>
      </c>
      <c r="Z29" s="231">
        <v>15</v>
      </c>
      <c r="AA29" s="231">
        <v>0</v>
      </c>
      <c r="AB29" s="231">
        <v>0</v>
      </c>
      <c r="AC29" s="231">
        <v>0</v>
      </c>
      <c r="AD29" s="231">
        <v>0</v>
      </c>
      <c r="AE29" s="231">
        <v>0</v>
      </c>
      <c r="AF29" s="231">
        <v>0</v>
      </c>
      <c r="AG29">
        <v>0</v>
      </c>
    </row>
    <row r="30" spans="1:33" x14ac:dyDescent="0.35">
      <c r="A30">
        <v>1111</v>
      </c>
      <c r="B30">
        <v>1305</v>
      </c>
      <c r="C30" t="s">
        <v>1214</v>
      </c>
      <c r="D30" s="231">
        <v>0</v>
      </c>
      <c r="E30" s="231">
        <v>2</v>
      </c>
      <c r="F30" s="231">
        <v>0</v>
      </c>
      <c r="G30" s="231">
        <v>2</v>
      </c>
      <c r="H30" s="231">
        <v>1</v>
      </c>
      <c r="I30" s="231">
        <v>0</v>
      </c>
      <c r="J30" s="231">
        <v>1</v>
      </c>
      <c r="K30" s="231">
        <v>0</v>
      </c>
      <c r="L30" s="231">
        <v>30</v>
      </c>
      <c r="M30" s="231">
        <v>0</v>
      </c>
      <c r="N30" s="231">
        <v>30</v>
      </c>
      <c r="O30" s="231">
        <v>15</v>
      </c>
      <c r="P30" s="231">
        <v>0</v>
      </c>
      <c r="Q30" s="231">
        <v>15</v>
      </c>
      <c r="R30" s="231">
        <v>0</v>
      </c>
      <c r="S30" s="231">
        <v>0</v>
      </c>
      <c r="T30" s="231">
        <v>0</v>
      </c>
      <c r="U30" s="231">
        <v>1</v>
      </c>
      <c r="V30" s="231">
        <v>15</v>
      </c>
      <c r="W30" s="231">
        <v>15</v>
      </c>
      <c r="X30" s="231">
        <v>0</v>
      </c>
      <c r="Y30" s="231">
        <v>0</v>
      </c>
      <c r="Z30" s="231">
        <v>0</v>
      </c>
      <c r="AA30" s="231">
        <v>0</v>
      </c>
      <c r="AB30" s="231">
        <v>0</v>
      </c>
      <c r="AC30" s="231">
        <v>0</v>
      </c>
      <c r="AD30" s="231">
        <v>0</v>
      </c>
      <c r="AE30" s="231">
        <v>0</v>
      </c>
      <c r="AF30" s="231">
        <v>0</v>
      </c>
      <c r="AG30">
        <v>0</v>
      </c>
    </row>
    <row r="31" spans="1:33" x14ac:dyDescent="0.35">
      <c r="A31">
        <v>1305</v>
      </c>
      <c r="B31">
        <v>1386</v>
      </c>
      <c r="C31" t="s">
        <v>388</v>
      </c>
      <c r="D31" s="231">
        <v>2</v>
      </c>
      <c r="E31" s="231">
        <v>2</v>
      </c>
      <c r="F31" s="231">
        <v>0</v>
      </c>
      <c r="G31" s="231">
        <v>2</v>
      </c>
      <c r="H31" s="231">
        <v>2</v>
      </c>
      <c r="I31" s="231">
        <v>0</v>
      </c>
      <c r="J31" s="231">
        <v>2</v>
      </c>
      <c r="K31" s="231">
        <v>30</v>
      </c>
      <c r="L31" s="231">
        <v>30</v>
      </c>
      <c r="M31" s="231">
        <v>0</v>
      </c>
      <c r="N31" s="231">
        <v>30</v>
      </c>
      <c r="O31" s="231">
        <v>30</v>
      </c>
      <c r="P31" s="231">
        <v>0</v>
      </c>
      <c r="Q31" s="231">
        <v>30</v>
      </c>
      <c r="R31" s="231">
        <v>0</v>
      </c>
      <c r="S31" s="231">
        <v>0</v>
      </c>
      <c r="T31" s="231">
        <v>0</v>
      </c>
      <c r="U31" s="231">
        <v>0</v>
      </c>
      <c r="V31" s="231">
        <v>0</v>
      </c>
      <c r="W31" s="231">
        <v>0</v>
      </c>
      <c r="X31" s="231">
        <v>0</v>
      </c>
      <c r="Y31" s="231">
        <v>0</v>
      </c>
      <c r="Z31" s="231">
        <v>0</v>
      </c>
      <c r="AA31" s="231">
        <v>0</v>
      </c>
      <c r="AB31" s="231">
        <v>0</v>
      </c>
      <c r="AC31" s="231">
        <v>0</v>
      </c>
      <c r="AD31" s="231">
        <v>0</v>
      </c>
      <c r="AE31" s="231">
        <v>0</v>
      </c>
      <c r="AF31" s="231">
        <v>0</v>
      </c>
      <c r="AG31">
        <v>0</v>
      </c>
    </row>
    <row r="32" spans="1:33" x14ac:dyDescent="0.35">
      <c r="A32">
        <v>1386</v>
      </c>
      <c r="B32">
        <v>1440</v>
      </c>
      <c r="C32" t="s">
        <v>389</v>
      </c>
      <c r="D32" s="231">
        <v>0</v>
      </c>
      <c r="E32" s="231">
        <v>3</v>
      </c>
      <c r="F32" s="231">
        <v>0</v>
      </c>
      <c r="G32" s="231">
        <v>3</v>
      </c>
      <c r="H32" s="231">
        <v>3</v>
      </c>
      <c r="I32" s="231">
        <v>0</v>
      </c>
      <c r="J32" s="231">
        <v>3</v>
      </c>
      <c r="K32" s="231">
        <v>0</v>
      </c>
      <c r="L32" s="231">
        <v>45</v>
      </c>
      <c r="M32" s="231">
        <v>0</v>
      </c>
      <c r="N32" s="231">
        <v>45</v>
      </c>
      <c r="O32" s="231">
        <v>45</v>
      </c>
      <c r="P32" s="231">
        <v>0</v>
      </c>
      <c r="Q32" s="231">
        <v>45</v>
      </c>
      <c r="R32" s="231">
        <v>0</v>
      </c>
      <c r="S32" s="231">
        <v>0</v>
      </c>
      <c r="T32" s="231">
        <v>0</v>
      </c>
      <c r="U32" s="231">
        <v>0</v>
      </c>
      <c r="V32" s="231">
        <v>0</v>
      </c>
      <c r="W32" s="231">
        <v>0</v>
      </c>
      <c r="X32" s="231">
        <v>2</v>
      </c>
      <c r="Y32" s="231">
        <v>30</v>
      </c>
      <c r="Z32" s="231">
        <v>30</v>
      </c>
      <c r="AA32" s="231">
        <v>0</v>
      </c>
      <c r="AB32" s="231">
        <v>0</v>
      </c>
      <c r="AC32" s="231">
        <v>0</v>
      </c>
      <c r="AD32" s="231">
        <v>0</v>
      </c>
      <c r="AE32" s="231">
        <v>0</v>
      </c>
      <c r="AF32" s="231">
        <v>0</v>
      </c>
      <c r="AG32">
        <v>0</v>
      </c>
    </row>
    <row r="33" spans="1:33" x14ac:dyDescent="0.35">
      <c r="A33">
        <v>1440</v>
      </c>
      <c r="B33">
        <v>1467</v>
      </c>
      <c r="C33" t="s">
        <v>813</v>
      </c>
      <c r="D33" s="231">
        <v>0</v>
      </c>
      <c r="E33" s="231">
        <v>3</v>
      </c>
      <c r="F33" s="231">
        <v>0</v>
      </c>
      <c r="G33" s="231">
        <v>3</v>
      </c>
      <c r="H33" s="231">
        <v>3</v>
      </c>
      <c r="I33" s="231">
        <v>0</v>
      </c>
      <c r="J33" s="231">
        <v>3</v>
      </c>
      <c r="K33" s="231">
        <v>0</v>
      </c>
      <c r="L33" s="231">
        <v>30</v>
      </c>
      <c r="M33" s="231">
        <v>0</v>
      </c>
      <c r="N33" s="231">
        <v>30</v>
      </c>
      <c r="O33" s="231">
        <v>40</v>
      </c>
      <c r="P33" s="231">
        <v>0</v>
      </c>
      <c r="Q33" s="231">
        <v>40</v>
      </c>
      <c r="R33" s="231">
        <v>0</v>
      </c>
      <c r="S33" s="231">
        <v>0</v>
      </c>
      <c r="T33" s="231">
        <v>0</v>
      </c>
      <c r="U33" s="231">
        <v>0</v>
      </c>
      <c r="V33" s="231">
        <v>0</v>
      </c>
      <c r="W33" s="231">
        <v>0</v>
      </c>
      <c r="X33" s="231">
        <v>1</v>
      </c>
      <c r="Y33" s="231">
        <v>15</v>
      </c>
      <c r="Z33" s="231">
        <v>15</v>
      </c>
      <c r="AA33" s="231">
        <v>0</v>
      </c>
      <c r="AB33" s="231">
        <v>0</v>
      </c>
      <c r="AC33" s="231">
        <v>0</v>
      </c>
      <c r="AD33" s="231">
        <v>0</v>
      </c>
      <c r="AE33" s="231">
        <v>0</v>
      </c>
      <c r="AF33" s="231">
        <v>0</v>
      </c>
      <c r="AG33">
        <v>0</v>
      </c>
    </row>
    <row r="34" spans="1:33" x14ac:dyDescent="0.35">
      <c r="A34">
        <v>1467</v>
      </c>
      <c r="B34">
        <v>1507</v>
      </c>
      <c r="C34" t="s">
        <v>390</v>
      </c>
      <c r="D34" s="231">
        <v>0</v>
      </c>
      <c r="E34" s="231">
        <v>4</v>
      </c>
      <c r="F34" s="231">
        <v>1</v>
      </c>
      <c r="G34" s="231">
        <v>5</v>
      </c>
      <c r="H34" s="231">
        <v>2</v>
      </c>
      <c r="I34" s="231">
        <v>0</v>
      </c>
      <c r="J34" s="231">
        <v>2</v>
      </c>
      <c r="K34" s="231">
        <v>0</v>
      </c>
      <c r="L34" s="231">
        <v>60</v>
      </c>
      <c r="M34" s="231">
        <v>15</v>
      </c>
      <c r="N34" s="231">
        <v>75</v>
      </c>
      <c r="O34" s="231">
        <v>30</v>
      </c>
      <c r="P34" s="231">
        <v>0</v>
      </c>
      <c r="Q34" s="231">
        <v>30</v>
      </c>
      <c r="R34" s="231">
        <v>0</v>
      </c>
      <c r="S34" s="231">
        <v>0</v>
      </c>
      <c r="T34" s="231">
        <v>0</v>
      </c>
      <c r="U34" s="231">
        <v>0</v>
      </c>
      <c r="V34" s="231">
        <v>0</v>
      </c>
      <c r="W34" s="231">
        <v>0</v>
      </c>
      <c r="X34" s="231">
        <v>0</v>
      </c>
      <c r="Y34" s="231">
        <v>0</v>
      </c>
      <c r="Z34" s="231">
        <v>0</v>
      </c>
      <c r="AA34" s="231">
        <v>0</v>
      </c>
      <c r="AB34" s="231">
        <v>0</v>
      </c>
      <c r="AC34" s="231">
        <v>0</v>
      </c>
      <c r="AD34" s="231">
        <v>0</v>
      </c>
      <c r="AE34" s="231">
        <v>0</v>
      </c>
      <c r="AF34" s="231">
        <v>0</v>
      </c>
      <c r="AG34">
        <v>0</v>
      </c>
    </row>
    <row r="35" spans="1:33" x14ac:dyDescent="0.35">
      <c r="A35">
        <v>1598</v>
      </c>
      <c r="B35">
        <v>1598</v>
      </c>
      <c r="C35" t="s">
        <v>391</v>
      </c>
      <c r="D35" s="231">
        <v>0</v>
      </c>
      <c r="E35" s="231">
        <v>0</v>
      </c>
      <c r="F35" s="231">
        <v>1</v>
      </c>
      <c r="G35" s="231">
        <v>1</v>
      </c>
      <c r="H35" s="231">
        <v>0</v>
      </c>
      <c r="I35" s="231">
        <v>1</v>
      </c>
      <c r="J35" s="231">
        <v>1</v>
      </c>
      <c r="K35" s="231">
        <v>0</v>
      </c>
      <c r="L35" s="231">
        <v>0</v>
      </c>
      <c r="M35" s="231">
        <v>15</v>
      </c>
      <c r="N35" s="231">
        <v>15</v>
      </c>
      <c r="O35" s="231">
        <v>0</v>
      </c>
      <c r="P35" s="231">
        <v>15</v>
      </c>
      <c r="Q35" s="231">
        <v>15</v>
      </c>
      <c r="R35" s="231">
        <v>0</v>
      </c>
      <c r="S35" s="231">
        <v>0</v>
      </c>
      <c r="T35" s="231">
        <v>0</v>
      </c>
      <c r="U35" s="231">
        <v>0</v>
      </c>
      <c r="V35" s="231">
        <v>0</v>
      </c>
      <c r="W35" s="231">
        <v>0</v>
      </c>
      <c r="X35" s="231">
        <v>0</v>
      </c>
      <c r="Y35" s="231">
        <v>0</v>
      </c>
      <c r="Z35" s="231">
        <v>0</v>
      </c>
      <c r="AA35" s="231">
        <v>0</v>
      </c>
      <c r="AB35" s="231">
        <v>0</v>
      </c>
      <c r="AC35" s="231">
        <v>0</v>
      </c>
      <c r="AD35" s="231">
        <v>0</v>
      </c>
      <c r="AE35" s="231">
        <v>0</v>
      </c>
      <c r="AF35" s="231">
        <v>0</v>
      </c>
      <c r="AG35">
        <v>0</v>
      </c>
    </row>
    <row r="36" spans="1:33" x14ac:dyDescent="0.35">
      <c r="A36">
        <v>1718</v>
      </c>
      <c r="B36">
        <v>1718</v>
      </c>
      <c r="C36" t="s">
        <v>392</v>
      </c>
      <c r="D36" s="231">
        <v>0</v>
      </c>
      <c r="E36" s="231">
        <v>1</v>
      </c>
      <c r="F36" s="231">
        <v>0</v>
      </c>
      <c r="G36" s="231">
        <v>1</v>
      </c>
      <c r="H36" s="231">
        <v>1</v>
      </c>
      <c r="I36" s="231">
        <v>0</v>
      </c>
      <c r="J36" s="231">
        <v>1</v>
      </c>
      <c r="K36" s="231">
        <v>0</v>
      </c>
      <c r="L36" s="231">
        <v>15</v>
      </c>
      <c r="M36" s="231">
        <v>0</v>
      </c>
      <c r="N36" s="231">
        <v>15</v>
      </c>
      <c r="O36" s="231">
        <v>15</v>
      </c>
      <c r="P36" s="231">
        <v>0</v>
      </c>
      <c r="Q36" s="231">
        <v>15</v>
      </c>
      <c r="R36" s="231">
        <v>0</v>
      </c>
      <c r="S36" s="231">
        <v>0</v>
      </c>
      <c r="T36" s="231">
        <v>0</v>
      </c>
      <c r="U36" s="231">
        <v>0</v>
      </c>
      <c r="V36" s="231">
        <v>0</v>
      </c>
      <c r="W36" s="231">
        <v>0</v>
      </c>
      <c r="X36" s="231">
        <v>0</v>
      </c>
      <c r="Y36" s="231">
        <v>0</v>
      </c>
      <c r="Z36" s="231">
        <v>0</v>
      </c>
      <c r="AA36" s="231">
        <v>0</v>
      </c>
      <c r="AB36" s="231">
        <v>0</v>
      </c>
      <c r="AC36" s="231">
        <v>0</v>
      </c>
      <c r="AD36" s="231">
        <v>0</v>
      </c>
      <c r="AE36" s="231">
        <v>0</v>
      </c>
      <c r="AF36" s="231">
        <v>0</v>
      </c>
      <c r="AG36">
        <v>0</v>
      </c>
    </row>
    <row r="37" spans="1:33" x14ac:dyDescent="0.35">
      <c r="A37">
        <v>1720</v>
      </c>
      <c r="B37">
        <v>1720</v>
      </c>
      <c r="C37" t="s">
        <v>393</v>
      </c>
      <c r="D37" s="231">
        <v>0</v>
      </c>
      <c r="E37" s="231">
        <v>0</v>
      </c>
      <c r="F37" s="231">
        <v>1</v>
      </c>
      <c r="G37" s="231">
        <v>1</v>
      </c>
      <c r="H37" s="231">
        <v>0</v>
      </c>
      <c r="I37" s="231">
        <v>1</v>
      </c>
      <c r="J37" s="231">
        <v>1</v>
      </c>
      <c r="K37" s="231">
        <v>0</v>
      </c>
      <c r="L37" s="231">
        <v>0</v>
      </c>
      <c r="M37" s="231">
        <v>0</v>
      </c>
      <c r="N37" s="231">
        <v>0</v>
      </c>
      <c r="O37" s="231">
        <v>0</v>
      </c>
      <c r="P37" s="231">
        <v>15</v>
      </c>
      <c r="Q37" s="231">
        <v>15</v>
      </c>
      <c r="R37" s="231">
        <v>0</v>
      </c>
      <c r="S37" s="231">
        <v>0</v>
      </c>
      <c r="T37" s="231">
        <v>0</v>
      </c>
      <c r="U37" s="231">
        <v>0</v>
      </c>
      <c r="V37" s="231">
        <v>0</v>
      </c>
      <c r="W37" s="231">
        <v>0</v>
      </c>
      <c r="X37" s="231">
        <v>0</v>
      </c>
      <c r="Y37" s="231">
        <v>0</v>
      </c>
      <c r="Z37" s="231">
        <v>0</v>
      </c>
      <c r="AA37" s="231">
        <v>0</v>
      </c>
      <c r="AB37" s="231">
        <v>0</v>
      </c>
      <c r="AC37" s="231">
        <v>0</v>
      </c>
      <c r="AD37" s="231">
        <v>0</v>
      </c>
      <c r="AE37" s="231">
        <v>0</v>
      </c>
      <c r="AF37" s="231">
        <v>0</v>
      </c>
      <c r="AG37">
        <v>0</v>
      </c>
    </row>
    <row r="38" spans="1:33" x14ac:dyDescent="0.35">
      <c r="A38">
        <v>1750</v>
      </c>
      <c r="B38">
        <v>1750</v>
      </c>
      <c r="C38" t="s">
        <v>394</v>
      </c>
      <c r="D38" s="231">
        <v>0</v>
      </c>
      <c r="E38" s="231">
        <v>0</v>
      </c>
      <c r="F38" s="231">
        <v>1</v>
      </c>
      <c r="G38" s="231">
        <v>1</v>
      </c>
      <c r="H38" s="231">
        <v>0</v>
      </c>
      <c r="I38" s="231">
        <v>0</v>
      </c>
      <c r="J38" s="231">
        <v>0</v>
      </c>
      <c r="K38" s="231">
        <v>0</v>
      </c>
      <c r="L38" s="231">
        <v>0</v>
      </c>
      <c r="M38" s="231">
        <v>15</v>
      </c>
      <c r="N38" s="231">
        <v>15</v>
      </c>
      <c r="O38" s="231">
        <v>0</v>
      </c>
      <c r="P38" s="231">
        <v>0</v>
      </c>
      <c r="Q38" s="231">
        <v>0</v>
      </c>
      <c r="R38" s="231">
        <v>0</v>
      </c>
      <c r="S38" s="231">
        <v>0</v>
      </c>
      <c r="T38" s="231">
        <v>0</v>
      </c>
      <c r="U38" s="231">
        <v>0</v>
      </c>
      <c r="V38" s="231">
        <v>0</v>
      </c>
      <c r="W38" s="231">
        <v>0</v>
      </c>
      <c r="X38" s="231">
        <v>0</v>
      </c>
      <c r="Y38" s="231">
        <v>0</v>
      </c>
      <c r="Z38" s="231">
        <v>0</v>
      </c>
      <c r="AA38" s="231">
        <v>0</v>
      </c>
      <c r="AB38" s="231">
        <v>0</v>
      </c>
      <c r="AC38" s="231">
        <v>0</v>
      </c>
      <c r="AD38" s="231">
        <v>0</v>
      </c>
      <c r="AE38" s="231">
        <v>0</v>
      </c>
      <c r="AF38" s="231">
        <v>0</v>
      </c>
      <c r="AG38">
        <v>0</v>
      </c>
    </row>
    <row r="39" spans="1:33" x14ac:dyDescent="0.35">
      <c r="A39">
        <v>1811</v>
      </c>
      <c r="B39">
        <v>1869</v>
      </c>
      <c r="C39" t="s">
        <v>1297</v>
      </c>
      <c r="D39" s="231">
        <v>0</v>
      </c>
      <c r="E39" s="231">
        <v>3</v>
      </c>
      <c r="F39" s="231">
        <v>0</v>
      </c>
      <c r="G39" s="231">
        <v>3</v>
      </c>
      <c r="H39" s="231">
        <v>3</v>
      </c>
      <c r="I39" s="231">
        <v>0</v>
      </c>
      <c r="J39" s="231">
        <v>3</v>
      </c>
      <c r="K39" s="231">
        <v>0</v>
      </c>
      <c r="L39" s="231">
        <v>15</v>
      </c>
      <c r="M39" s="231">
        <v>0</v>
      </c>
      <c r="N39" s="231">
        <v>15</v>
      </c>
      <c r="O39" s="231">
        <v>45</v>
      </c>
      <c r="P39" s="231">
        <v>0</v>
      </c>
      <c r="Q39" s="231">
        <v>45</v>
      </c>
      <c r="R39" s="231">
        <v>0</v>
      </c>
      <c r="S39" s="231">
        <v>0</v>
      </c>
      <c r="T39" s="231">
        <v>0</v>
      </c>
      <c r="U39" s="231">
        <v>0</v>
      </c>
      <c r="V39" s="231">
        <v>0</v>
      </c>
      <c r="W39" s="231">
        <v>0</v>
      </c>
      <c r="X39" s="231">
        <v>0</v>
      </c>
      <c r="Y39" s="231">
        <v>0</v>
      </c>
      <c r="Z39" s="231">
        <v>0</v>
      </c>
      <c r="AA39" s="231">
        <v>0</v>
      </c>
      <c r="AB39" s="231">
        <v>0</v>
      </c>
      <c r="AC39" s="231">
        <v>0</v>
      </c>
      <c r="AD39" s="231">
        <v>0</v>
      </c>
      <c r="AE39" s="231">
        <v>0</v>
      </c>
      <c r="AF39" s="231">
        <v>0</v>
      </c>
      <c r="AG39">
        <v>0</v>
      </c>
    </row>
    <row r="40" spans="1:33" x14ac:dyDescent="0.35">
      <c r="A40">
        <v>1874</v>
      </c>
      <c r="B40">
        <v>1874</v>
      </c>
      <c r="C40" t="s">
        <v>395</v>
      </c>
      <c r="D40" s="231">
        <v>0</v>
      </c>
      <c r="E40" s="231">
        <v>1</v>
      </c>
      <c r="F40" s="231">
        <v>0</v>
      </c>
      <c r="G40" s="231">
        <v>1</v>
      </c>
      <c r="H40" s="231">
        <v>0</v>
      </c>
      <c r="I40" s="231">
        <v>0</v>
      </c>
      <c r="J40" s="231">
        <v>0</v>
      </c>
      <c r="K40" s="231">
        <v>0</v>
      </c>
      <c r="L40" s="231">
        <v>15</v>
      </c>
      <c r="M40" s="231">
        <v>0</v>
      </c>
      <c r="N40" s="231">
        <v>15</v>
      </c>
      <c r="O40" s="231">
        <v>0</v>
      </c>
      <c r="P40" s="231">
        <v>0</v>
      </c>
      <c r="Q40" s="231">
        <v>0</v>
      </c>
      <c r="R40" s="231">
        <v>0</v>
      </c>
      <c r="S40" s="231">
        <v>0</v>
      </c>
      <c r="T40" s="231">
        <v>0</v>
      </c>
      <c r="U40" s="231">
        <v>0</v>
      </c>
      <c r="V40" s="231">
        <v>0</v>
      </c>
      <c r="W40" s="231">
        <v>0</v>
      </c>
      <c r="X40" s="231">
        <v>0</v>
      </c>
      <c r="Y40" s="231">
        <v>0</v>
      </c>
      <c r="Z40" s="231">
        <v>0</v>
      </c>
      <c r="AA40" s="231">
        <v>0</v>
      </c>
      <c r="AB40" s="231">
        <v>0</v>
      </c>
      <c r="AC40" s="231">
        <v>0</v>
      </c>
      <c r="AD40" s="231">
        <v>0</v>
      </c>
      <c r="AE40" s="231">
        <v>0</v>
      </c>
      <c r="AF40" s="231">
        <v>0</v>
      </c>
      <c r="AG40">
        <v>0</v>
      </c>
    </row>
    <row r="41" spans="1:33" x14ac:dyDescent="0.35">
      <c r="A41">
        <v>1996</v>
      </c>
      <c r="B41">
        <v>1996</v>
      </c>
      <c r="C41" t="s">
        <v>1216</v>
      </c>
      <c r="D41" s="231">
        <v>0</v>
      </c>
      <c r="E41" s="231">
        <v>1</v>
      </c>
      <c r="F41" s="231">
        <v>0</v>
      </c>
      <c r="G41" s="231">
        <v>1</v>
      </c>
      <c r="H41" s="231">
        <v>1</v>
      </c>
      <c r="I41" s="231">
        <v>0</v>
      </c>
      <c r="J41" s="231">
        <v>1</v>
      </c>
      <c r="K41" s="231">
        <v>0</v>
      </c>
      <c r="L41" s="231">
        <v>15</v>
      </c>
      <c r="M41" s="231">
        <v>0</v>
      </c>
      <c r="N41" s="231">
        <v>15</v>
      </c>
      <c r="O41" s="231">
        <v>15</v>
      </c>
      <c r="P41" s="231">
        <v>0</v>
      </c>
      <c r="Q41" s="231">
        <v>15</v>
      </c>
      <c r="R41" s="231">
        <v>0</v>
      </c>
      <c r="S41" s="231">
        <v>0</v>
      </c>
      <c r="T41" s="231">
        <v>0</v>
      </c>
      <c r="U41" s="231">
        <v>0</v>
      </c>
      <c r="V41" s="231">
        <v>0</v>
      </c>
      <c r="W41" s="231">
        <v>0</v>
      </c>
      <c r="X41" s="231">
        <v>0</v>
      </c>
      <c r="Y41" s="231">
        <v>0</v>
      </c>
      <c r="Z41" s="231">
        <v>0</v>
      </c>
      <c r="AA41" s="231">
        <v>0</v>
      </c>
      <c r="AB41" s="231">
        <v>0</v>
      </c>
      <c r="AC41" s="231">
        <v>0</v>
      </c>
      <c r="AD41" s="231">
        <v>0</v>
      </c>
      <c r="AE41" s="231">
        <v>0</v>
      </c>
      <c r="AF41" s="231">
        <v>0</v>
      </c>
      <c r="AG41">
        <v>0</v>
      </c>
    </row>
    <row r="42" spans="1:33" x14ac:dyDescent="0.35">
      <c r="A42">
        <v>2000</v>
      </c>
      <c r="B42">
        <v>2032</v>
      </c>
      <c r="C42" t="s">
        <v>396</v>
      </c>
      <c r="D42" s="231">
        <v>0</v>
      </c>
      <c r="E42" s="231">
        <v>1</v>
      </c>
      <c r="F42" s="231">
        <v>0</v>
      </c>
      <c r="G42" s="231">
        <v>1</v>
      </c>
      <c r="H42" s="231">
        <v>1</v>
      </c>
      <c r="I42" s="231">
        <v>0</v>
      </c>
      <c r="J42" s="231">
        <v>1</v>
      </c>
      <c r="K42" s="231">
        <v>0</v>
      </c>
      <c r="L42" s="231">
        <v>15</v>
      </c>
      <c r="M42" s="231">
        <v>0</v>
      </c>
      <c r="N42" s="231">
        <v>15</v>
      </c>
      <c r="O42" s="231">
        <v>15</v>
      </c>
      <c r="P42" s="231">
        <v>0</v>
      </c>
      <c r="Q42" s="231">
        <v>15</v>
      </c>
      <c r="R42" s="231">
        <v>0</v>
      </c>
      <c r="S42" s="231">
        <v>0</v>
      </c>
      <c r="T42" s="231">
        <v>0</v>
      </c>
      <c r="U42" s="231">
        <v>0</v>
      </c>
      <c r="V42" s="231">
        <v>0</v>
      </c>
      <c r="W42" s="231">
        <v>0</v>
      </c>
      <c r="X42" s="231">
        <v>0</v>
      </c>
      <c r="Y42" s="231">
        <v>0</v>
      </c>
      <c r="Z42" s="231">
        <v>0</v>
      </c>
      <c r="AA42" s="231">
        <v>0</v>
      </c>
      <c r="AB42" s="231">
        <v>0</v>
      </c>
      <c r="AC42" s="231">
        <v>0</v>
      </c>
      <c r="AD42" s="231">
        <v>0</v>
      </c>
      <c r="AE42" s="231">
        <v>0</v>
      </c>
      <c r="AF42" s="231">
        <v>0</v>
      </c>
      <c r="AG42">
        <v>0</v>
      </c>
    </row>
    <row r="43" spans="1:33" x14ac:dyDescent="0.35">
      <c r="A43">
        <v>2038</v>
      </c>
      <c r="B43">
        <v>2038</v>
      </c>
      <c r="C43" t="s">
        <v>397</v>
      </c>
      <c r="D43" s="231">
        <v>0</v>
      </c>
      <c r="E43" s="231">
        <v>1</v>
      </c>
      <c r="F43" s="231">
        <v>0</v>
      </c>
      <c r="G43" s="231">
        <v>1</v>
      </c>
      <c r="H43" s="231">
        <v>1</v>
      </c>
      <c r="I43" s="231">
        <v>0</v>
      </c>
      <c r="J43" s="231">
        <v>1</v>
      </c>
      <c r="K43" s="231">
        <v>0</v>
      </c>
      <c r="L43" s="231">
        <v>0</v>
      </c>
      <c r="M43" s="231">
        <v>0</v>
      </c>
      <c r="N43" s="231">
        <v>0</v>
      </c>
      <c r="O43" s="231">
        <v>15</v>
      </c>
      <c r="P43" s="231">
        <v>0</v>
      </c>
      <c r="Q43" s="231">
        <v>15</v>
      </c>
      <c r="R43" s="231">
        <v>0</v>
      </c>
      <c r="S43" s="231">
        <v>0</v>
      </c>
      <c r="T43" s="231">
        <v>0</v>
      </c>
      <c r="U43" s="231">
        <v>0</v>
      </c>
      <c r="V43" s="231">
        <v>0</v>
      </c>
      <c r="W43" s="231">
        <v>0</v>
      </c>
      <c r="X43" s="231">
        <v>0</v>
      </c>
      <c r="Y43" s="231">
        <v>0</v>
      </c>
      <c r="Z43" s="231">
        <v>0</v>
      </c>
      <c r="AA43" s="231">
        <v>0</v>
      </c>
      <c r="AB43" s="231">
        <v>0</v>
      </c>
      <c r="AC43" s="231">
        <v>0</v>
      </c>
      <c r="AD43" s="231">
        <v>0</v>
      </c>
      <c r="AE43" s="231">
        <v>0</v>
      </c>
      <c r="AF43" s="231">
        <v>0</v>
      </c>
      <c r="AG43">
        <v>0</v>
      </c>
    </row>
    <row r="44" spans="1:33" x14ac:dyDescent="0.35">
      <c r="A44">
        <v>2058</v>
      </c>
      <c r="B44">
        <v>2058</v>
      </c>
      <c r="C44" t="s">
        <v>398</v>
      </c>
      <c r="D44" s="231">
        <v>0</v>
      </c>
      <c r="E44" s="231">
        <v>0</v>
      </c>
      <c r="F44" s="231">
        <v>1</v>
      </c>
      <c r="G44" s="231">
        <v>1</v>
      </c>
      <c r="H44" s="231">
        <v>0</v>
      </c>
      <c r="I44" s="231">
        <v>1</v>
      </c>
      <c r="J44" s="231">
        <v>1</v>
      </c>
      <c r="K44" s="231">
        <v>0</v>
      </c>
      <c r="L44" s="231">
        <v>0</v>
      </c>
      <c r="M44" s="231">
        <v>0</v>
      </c>
      <c r="N44" s="231">
        <v>0</v>
      </c>
      <c r="O44" s="231">
        <v>0</v>
      </c>
      <c r="P44" s="231">
        <v>15</v>
      </c>
      <c r="Q44" s="231">
        <v>15</v>
      </c>
      <c r="R44" s="231">
        <v>0</v>
      </c>
      <c r="S44" s="231">
        <v>0</v>
      </c>
      <c r="T44" s="231">
        <v>0</v>
      </c>
      <c r="U44" s="231">
        <v>0</v>
      </c>
      <c r="V44" s="231">
        <v>0</v>
      </c>
      <c r="W44" s="231">
        <v>0</v>
      </c>
      <c r="X44" s="231">
        <v>1</v>
      </c>
      <c r="Y44" s="231">
        <v>0</v>
      </c>
      <c r="Z44" s="231">
        <v>15</v>
      </c>
      <c r="AA44" s="231">
        <v>0</v>
      </c>
      <c r="AB44" s="231">
        <v>0</v>
      </c>
      <c r="AC44" s="231">
        <v>0</v>
      </c>
      <c r="AD44" s="231">
        <v>0</v>
      </c>
      <c r="AE44" s="231">
        <v>0</v>
      </c>
      <c r="AF44" s="231">
        <v>0</v>
      </c>
      <c r="AG44">
        <v>0</v>
      </c>
    </row>
    <row r="45" spans="1:33" x14ac:dyDescent="0.35">
      <c r="A45">
        <v>2086</v>
      </c>
      <c r="B45">
        <v>2086</v>
      </c>
      <c r="C45" t="s">
        <v>797</v>
      </c>
      <c r="D45" s="231">
        <v>0</v>
      </c>
      <c r="E45" s="231">
        <v>1</v>
      </c>
      <c r="F45" s="231">
        <v>0</v>
      </c>
      <c r="G45" s="231">
        <v>1</v>
      </c>
      <c r="H45" s="231">
        <v>1</v>
      </c>
      <c r="I45" s="231">
        <v>0</v>
      </c>
      <c r="J45" s="231">
        <v>1</v>
      </c>
      <c r="K45" s="231">
        <v>0</v>
      </c>
      <c r="L45" s="231">
        <v>0</v>
      </c>
      <c r="M45" s="231">
        <v>0</v>
      </c>
      <c r="N45" s="231">
        <v>0</v>
      </c>
      <c r="O45" s="231">
        <v>8</v>
      </c>
      <c r="P45" s="231">
        <v>0</v>
      </c>
      <c r="Q45" s="231">
        <v>8</v>
      </c>
      <c r="R45" s="231">
        <v>0</v>
      </c>
      <c r="S45" s="231">
        <v>0</v>
      </c>
      <c r="T45" s="231">
        <v>0</v>
      </c>
      <c r="U45" s="231">
        <v>0</v>
      </c>
      <c r="V45" s="231">
        <v>0</v>
      </c>
      <c r="W45" s="231">
        <v>0</v>
      </c>
      <c r="X45" s="231">
        <v>0</v>
      </c>
      <c r="Y45" s="231">
        <v>0</v>
      </c>
      <c r="Z45" s="231">
        <v>0</v>
      </c>
      <c r="AA45" s="231">
        <v>0</v>
      </c>
      <c r="AB45" s="231">
        <v>0</v>
      </c>
      <c r="AC45" s="231">
        <v>0</v>
      </c>
      <c r="AD45" s="231">
        <v>0</v>
      </c>
      <c r="AE45" s="231">
        <v>0</v>
      </c>
      <c r="AF45" s="231">
        <v>0</v>
      </c>
      <c r="AG45">
        <v>0</v>
      </c>
    </row>
    <row r="46" spans="1:33" x14ac:dyDescent="0.35">
      <c r="A46">
        <v>2101</v>
      </c>
      <c r="B46">
        <v>2101</v>
      </c>
      <c r="C46" t="s">
        <v>814</v>
      </c>
      <c r="D46" s="231">
        <v>2</v>
      </c>
      <c r="E46" s="231">
        <v>1</v>
      </c>
      <c r="F46" s="231">
        <v>0</v>
      </c>
      <c r="G46" s="231">
        <v>1</v>
      </c>
      <c r="H46" s="231">
        <v>1</v>
      </c>
      <c r="I46" s="231">
        <v>0</v>
      </c>
      <c r="J46" s="231">
        <v>1</v>
      </c>
      <c r="K46" s="231">
        <v>30</v>
      </c>
      <c r="L46" s="231">
        <v>15</v>
      </c>
      <c r="M46" s="231">
        <v>0</v>
      </c>
      <c r="N46" s="231">
        <v>15</v>
      </c>
      <c r="O46" s="231">
        <v>15</v>
      </c>
      <c r="P46" s="231">
        <v>0</v>
      </c>
      <c r="Q46" s="231">
        <v>15</v>
      </c>
      <c r="R46" s="231">
        <v>0</v>
      </c>
      <c r="S46" s="231">
        <v>0</v>
      </c>
      <c r="T46" s="231">
        <v>0</v>
      </c>
      <c r="U46" s="231">
        <v>0</v>
      </c>
      <c r="V46" s="231">
        <v>0</v>
      </c>
      <c r="W46" s="231">
        <v>0</v>
      </c>
      <c r="X46" s="231">
        <v>0</v>
      </c>
      <c r="Y46" s="231">
        <v>0</v>
      </c>
      <c r="Z46" s="231">
        <v>0</v>
      </c>
      <c r="AA46" s="231">
        <v>0</v>
      </c>
      <c r="AB46" s="231">
        <v>0</v>
      </c>
      <c r="AC46" s="231">
        <v>0</v>
      </c>
      <c r="AD46" s="231">
        <v>0</v>
      </c>
      <c r="AE46" s="231">
        <v>0</v>
      </c>
      <c r="AF46" s="231">
        <v>0</v>
      </c>
      <c r="AG46">
        <v>0</v>
      </c>
    </row>
    <row r="47" spans="1:33" x14ac:dyDescent="0.35">
      <c r="A47">
        <v>2132</v>
      </c>
      <c r="B47">
        <v>2132</v>
      </c>
      <c r="C47" t="s">
        <v>798</v>
      </c>
      <c r="D47" s="231">
        <v>0</v>
      </c>
      <c r="E47" s="231">
        <v>2</v>
      </c>
      <c r="F47" s="231">
        <v>0</v>
      </c>
      <c r="G47" s="231">
        <v>2</v>
      </c>
      <c r="H47" s="231">
        <v>2</v>
      </c>
      <c r="I47" s="231">
        <v>0</v>
      </c>
      <c r="J47" s="231">
        <v>2</v>
      </c>
      <c r="K47" s="231">
        <v>0</v>
      </c>
      <c r="L47" s="231">
        <v>15</v>
      </c>
      <c r="M47" s="231">
        <v>0</v>
      </c>
      <c r="N47" s="231">
        <v>15</v>
      </c>
      <c r="O47" s="231">
        <v>30</v>
      </c>
      <c r="P47" s="231">
        <v>0</v>
      </c>
      <c r="Q47" s="231">
        <v>30</v>
      </c>
      <c r="R47" s="231">
        <v>0</v>
      </c>
      <c r="S47" s="231">
        <v>0</v>
      </c>
      <c r="T47" s="231">
        <v>0</v>
      </c>
      <c r="U47" s="231">
        <v>0</v>
      </c>
      <c r="V47" s="231">
        <v>0</v>
      </c>
      <c r="W47" s="231">
        <v>0</v>
      </c>
      <c r="X47" s="231">
        <v>0</v>
      </c>
      <c r="Y47" s="231">
        <v>0</v>
      </c>
      <c r="Z47" s="231">
        <v>0</v>
      </c>
      <c r="AA47" s="231">
        <v>0</v>
      </c>
      <c r="AB47" s="231">
        <v>0</v>
      </c>
      <c r="AC47" s="231">
        <v>0</v>
      </c>
      <c r="AD47" s="231">
        <v>0</v>
      </c>
      <c r="AE47" s="231">
        <v>0</v>
      </c>
      <c r="AF47" s="231">
        <v>0</v>
      </c>
      <c r="AG47">
        <v>0</v>
      </c>
    </row>
    <row r="48" spans="1:33" x14ac:dyDescent="0.35">
      <c r="A48">
        <v>2139</v>
      </c>
      <c r="B48">
        <v>2139</v>
      </c>
      <c r="C48" t="s">
        <v>399</v>
      </c>
      <c r="D48" s="231">
        <v>0</v>
      </c>
      <c r="E48" s="231">
        <v>2</v>
      </c>
      <c r="F48" s="231">
        <v>1</v>
      </c>
      <c r="G48" s="231">
        <v>3</v>
      </c>
      <c r="H48" s="231">
        <v>2</v>
      </c>
      <c r="I48" s="231">
        <v>1</v>
      </c>
      <c r="J48" s="231">
        <v>3</v>
      </c>
      <c r="K48" s="231">
        <v>0</v>
      </c>
      <c r="L48" s="231">
        <v>0</v>
      </c>
      <c r="M48" s="231">
        <v>0</v>
      </c>
      <c r="N48" s="231">
        <v>0</v>
      </c>
      <c r="O48" s="231">
        <v>30</v>
      </c>
      <c r="P48" s="231">
        <v>15</v>
      </c>
      <c r="Q48" s="231">
        <v>45</v>
      </c>
      <c r="R48" s="231">
        <v>0</v>
      </c>
      <c r="S48" s="231">
        <v>0</v>
      </c>
      <c r="T48" s="231">
        <v>0</v>
      </c>
      <c r="U48" s="231">
        <v>0</v>
      </c>
      <c r="V48" s="231">
        <v>0</v>
      </c>
      <c r="W48" s="231">
        <v>0</v>
      </c>
      <c r="X48" s="231">
        <v>0</v>
      </c>
      <c r="Y48" s="231">
        <v>0</v>
      </c>
      <c r="Z48" s="231">
        <v>0</v>
      </c>
      <c r="AA48" s="231">
        <v>0</v>
      </c>
      <c r="AB48" s="231">
        <v>0</v>
      </c>
      <c r="AC48" s="231">
        <v>0</v>
      </c>
      <c r="AD48" s="231">
        <v>0</v>
      </c>
      <c r="AE48" s="231">
        <v>0</v>
      </c>
      <c r="AF48" s="231">
        <v>0</v>
      </c>
      <c r="AG48">
        <v>0</v>
      </c>
    </row>
    <row r="49" spans="1:33" x14ac:dyDescent="0.35">
      <c r="A49">
        <v>2143</v>
      </c>
      <c r="B49">
        <v>2143</v>
      </c>
      <c r="C49" t="s">
        <v>400</v>
      </c>
      <c r="D49" s="231">
        <v>0</v>
      </c>
      <c r="E49" s="231">
        <v>2</v>
      </c>
      <c r="F49" s="231">
        <v>0</v>
      </c>
      <c r="G49" s="231">
        <v>2</v>
      </c>
      <c r="H49" s="231">
        <v>1</v>
      </c>
      <c r="I49" s="231">
        <v>0</v>
      </c>
      <c r="J49" s="231">
        <v>1</v>
      </c>
      <c r="K49" s="231">
        <v>0</v>
      </c>
      <c r="L49" s="231">
        <v>30</v>
      </c>
      <c r="M49" s="231">
        <v>0</v>
      </c>
      <c r="N49" s="231">
        <v>30</v>
      </c>
      <c r="O49" s="231">
        <v>15</v>
      </c>
      <c r="P49" s="231">
        <v>0</v>
      </c>
      <c r="Q49" s="231">
        <v>15</v>
      </c>
      <c r="R49" s="231">
        <v>0</v>
      </c>
      <c r="S49" s="231">
        <v>0</v>
      </c>
      <c r="T49" s="231">
        <v>0</v>
      </c>
      <c r="U49" s="231">
        <v>1</v>
      </c>
      <c r="V49" s="231">
        <v>15</v>
      </c>
      <c r="W49" s="231">
        <v>0</v>
      </c>
      <c r="X49" s="231">
        <v>0</v>
      </c>
      <c r="Y49" s="231">
        <v>0</v>
      </c>
      <c r="Z49" s="231">
        <v>0</v>
      </c>
      <c r="AA49" s="231">
        <v>0</v>
      </c>
      <c r="AB49" s="231">
        <v>0</v>
      </c>
      <c r="AC49" s="231">
        <v>0</v>
      </c>
      <c r="AD49" s="231">
        <v>0</v>
      </c>
      <c r="AE49" s="231">
        <v>0</v>
      </c>
      <c r="AF49" s="231">
        <v>0</v>
      </c>
      <c r="AG49">
        <v>0</v>
      </c>
    </row>
    <row r="50" spans="1:33" x14ac:dyDescent="0.35">
      <c r="A50">
        <v>2233</v>
      </c>
      <c r="B50">
        <v>2233</v>
      </c>
      <c r="C50" t="s">
        <v>401</v>
      </c>
      <c r="D50" s="231">
        <v>0</v>
      </c>
      <c r="E50" s="231">
        <v>1</v>
      </c>
      <c r="F50" s="231">
        <v>1</v>
      </c>
      <c r="G50" s="231">
        <v>2</v>
      </c>
      <c r="H50" s="231">
        <v>1</v>
      </c>
      <c r="I50" s="231">
        <v>0</v>
      </c>
      <c r="J50" s="231">
        <v>1</v>
      </c>
      <c r="K50" s="231">
        <v>0</v>
      </c>
      <c r="L50" s="231">
        <v>15</v>
      </c>
      <c r="M50" s="231">
        <v>15</v>
      </c>
      <c r="N50" s="231">
        <v>30</v>
      </c>
      <c r="O50" s="231">
        <v>15</v>
      </c>
      <c r="P50" s="231">
        <v>0</v>
      </c>
      <c r="Q50" s="231">
        <v>15</v>
      </c>
      <c r="R50" s="231">
        <v>1</v>
      </c>
      <c r="S50" s="231">
        <v>15</v>
      </c>
      <c r="T50" s="231">
        <v>0</v>
      </c>
      <c r="U50" s="231">
        <v>0</v>
      </c>
      <c r="V50" s="231">
        <v>0</v>
      </c>
      <c r="W50" s="231">
        <v>0</v>
      </c>
      <c r="X50" s="231">
        <v>1</v>
      </c>
      <c r="Y50" s="231">
        <v>15</v>
      </c>
      <c r="Z50" s="231">
        <v>15</v>
      </c>
      <c r="AA50" s="231">
        <v>0</v>
      </c>
      <c r="AB50" s="231">
        <v>0</v>
      </c>
      <c r="AC50" s="231">
        <v>0</v>
      </c>
      <c r="AD50" s="231">
        <v>0</v>
      </c>
      <c r="AE50" s="231">
        <v>0</v>
      </c>
      <c r="AF50" s="231">
        <v>0</v>
      </c>
      <c r="AG50">
        <v>0</v>
      </c>
    </row>
    <row r="51" spans="1:33" x14ac:dyDescent="0.35">
      <c r="A51">
        <v>2262</v>
      </c>
      <c r="B51">
        <v>2262</v>
      </c>
      <c r="C51" t="s">
        <v>402</v>
      </c>
      <c r="D51" s="231">
        <v>1</v>
      </c>
      <c r="E51" s="231">
        <v>8</v>
      </c>
      <c r="F51" s="231">
        <v>10</v>
      </c>
      <c r="G51" s="231">
        <v>18</v>
      </c>
      <c r="H51" s="231">
        <v>7</v>
      </c>
      <c r="I51" s="231">
        <v>4</v>
      </c>
      <c r="J51" s="231">
        <v>11</v>
      </c>
      <c r="K51" s="231">
        <v>15</v>
      </c>
      <c r="L51" s="231">
        <v>120</v>
      </c>
      <c r="M51" s="231">
        <v>150</v>
      </c>
      <c r="N51" s="231">
        <v>270</v>
      </c>
      <c r="O51" s="231">
        <v>105</v>
      </c>
      <c r="P51" s="231">
        <v>60</v>
      </c>
      <c r="Q51" s="231">
        <v>165</v>
      </c>
      <c r="R51" s="231">
        <v>1</v>
      </c>
      <c r="S51" s="231">
        <v>15</v>
      </c>
      <c r="T51" s="231">
        <v>0</v>
      </c>
      <c r="U51" s="231">
        <v>1</v>
      </c>
      <c r="V51" s="231">
        <v>15</v>
      </c>
      <c r="W51" s="231">
        <v>15</v>
      </c>
      <c r="X51" s="231">
        <v>9</v>
      </c>
      <c r="Y51" s="231">
        <v>135</v>
      </c>
      <c r="Z51" s="231">
        <v>90</v>
      </c>
      <c r="AA51" s="231">
        <v>0</v>
      </c>
      <c r="AB51" s="231">
        <v>0</v>
      </c>
      <c r="AC51" s="231">
        <v>0</v>
      </c>
      <c r="AD51" s="231">
        <v>0</v>
      </c>
      <c r="AE51" s="231">
        <v>0</v>
      </c>
      <c r="AF51" s="231">
        <v>0</v>
      </c>
      <c r="AG51">
        <v>0</v>
      </c>
    </row>
    <row r="52" spans="1:33" x14ac:dyDescent="0.35">
      <c r="A52">
        <v>2274</v>
      </c>
      <c r="B52">
        <v>2274</v>
      </c>
      <c r="C52" t="s">
        <v>403</v>
      </c>
      <c r="D52" s="231">
        <v>0</v>
      </c>
      <c r="E52" s="231">
        <v>2</v>
      </c>
      <c r="F52" s="231">
        <v>0</v>
      </c>
      <c r="G52" s="231">
        <v>2</v>
      </c>
      <c r="H52" s="231">
        <v>1</v>
      </c>
      <c r="I52" s="231">
        <v>0</v>
      </c>
      <c r="J52" s="231">
        <v>1</v>
      </c>
      <c r="K52" s="231">
        <v>0</v>
      </c>
      <c r="L52" s="231">
        <v>30</v>
      </c>
      <c r="M52" s="231">
        <v>0</v>
      </c>
      <c r="N52" s="231">
        <v>30</v>
      </c>
      <c r="O52" s="231">
        <v>15</v>
      </c>
      <c r="P52" s="231">
        <v>0</v>
      </c>
      <c r="Q52" s="231">
        <v>15</v>
      </c>
      <c r="R52" s="231">
        <v>0</v>
      </c>
      <c r="S52" s="231">
        <v>0</v>
      </c>
      <c r="T52" s="231">
        <v>0</v>
      </c>
      <c r="U52" s="231">
        <v>0</v>
      </c>
      <c r="V52" s="231">
        <v>0</v>
      </c>
      <c r="W52" s="231">
        <v>0</v>
      </c>
      <c r="X52" s="231">
        <v>0</v>
      </c>
      <c r="Y52" s="231">
        <v>0</v>
      </c>
      <c r="Z52" s="231">
        <v>0</v>
      </c>
      <c r="AA52" s="231">
        <v>0</v>
      </c>
      <c r="AB52" s="231">
        <v>0</v>
      </c>
      <c r="AC52" s="231">
        <v>0</v>
      </c>
      <c r="AD52" s="231">
        <v>0</v>
      </c>
      <c r="AE52" s="231">
        <v>0</v>
      </c>
      <c r="AF52" s="231">
        <v>0</v>
      </c>
      <c r="AG52">
        <v>0</v>
      </c>
    </row>
    <row r="53" spans="1:33" x14ac:dyDescent="0.35">
      <c r="A53">
        <v>2276</v>
      </c>
      <c r="B53">
        <v>2276</v>
      </c>
      <c r="C53" t="s">
        <v>1218</v>
      </c>
      <c r="D53" s="231">
        <v>0</v>
      </c>
      <c r="E53" s="231">
        <v>1</v>
      </c>
      <c r="F53" s="231">
        <v>0</v>
      </c>
      <c r="G53" s="231">
        <v>1</v>
      </c>
      <c r="H53" s="231">
        <v>1</v>
      </c>
      <c r="I53" s="231">
        <v>0</v>
      </c>
      <c r="J53" s="231">
        <v>1</v>
      </c>
      <c r="K53" s="231">
        <v>0</v>
      </c>
      <c r="L53" s="231">
        <v>15</v>
      </c>
      <c r="M53" s="231">
        <v>0</v>
      </c>
      <c r="N53" s="231">
        <v>15</v>
      </c>
      <c r="O53" s="231">
        <v>15</v>
      </c>
      <c r="P53" s="231">
        <v>0</v>
      </c>
      <c r="Q53" s="231">
        <v>15</v>
      </c>
      <c r="R53" s="231">
        <v>0</v>
      </c>
      <c r="S53" s="231">
        <v>0</v>
      </c>
      <c r="T53" s="231">
        <v>0</v>
      </c>
      <c r="U53" s="231">
        <v>1</v>
      </c>
      <c r="V53" s="231">
        <v>15</v>
      </c>
      <c r="W53" s="231">
        <v>15</v>
      </c>
      <c r="X53" s="231">
        <v>0</v>
      </c>
      <c r="Y53" s="231">
        <v>0</v>
      </c>
      <c r="Z53" s="231">
        <v>0</v>
      </c>
      <c r="AA53" s="231">
        <v>0</v>
      </c>
      <c r="AB53" s="231">
        <v>0</v>
      </c>
      <c r="AC53" s="231">
        <v>0</v>
      </c>
      <c r="AD53" s="231">
        <v>0</v>
      </c>
      <c r="AE53" s="231">
        <v>0</v>
      </c>
      <c r="AF53" s="231">
        <v>0</v>
      </c>
      <c r="AG53">
        <v>0</v>
      </c>
    </row>
    <row r="54" spans="1:33" x14ac:dyDescent="0.35">
      <c r="A54">
        <v>2353</v>
      </c>
      <c r="B54">
        <v>2353</v>
      </c>
      <c r="C54" t="s">
        <v>404</v>
      </c>
      <c r="D54" s="231">
        <v>0</v>
      </c>
      <c r="E54" s="231">
        <v>2</v>
      </c>
      <c r="F54" s="231">
        <v>0</v>
      </c>
      <c r="G54" s="231">
        <v>2</v>
      </c>
      <c r="H54" s="231">
        <v>1</v>
      </c>
      <c r="I54" s="231">
        <v>0</v>
      </c>
      <c r="J54" s="231">
        <v>1</v>
      </c>
      <c r="K54" s="231">
        <v>0</v>
      </c>
      <c r="L54" s="231">
        <v>15</v>
      </c>
      <c r="M54" s="231">
        <v>0</v>
      </c>
      <c r="N54" s="231">
        <v>15</v>
      </c>
      <c r="O54" s="231">
        <v>15</v>
      </c>
      <c r="P54" s="231">
        <v>0</v>
      </c>
      <c r="Q54" s="231">
        <v>15</v>
      </c>
      <c r="R54" s="231">
        <v>1</v>
      </c>
      <c r="S54" s="231">
        <v>0</v>
      </c>
      <c r="T54" s="231">
        <v>15</v>
      </c>
      <c r="U54" s="231">
        <v>0</v>
      </c>
      <c r="V54" s="231">
        <v>0</v>
      </c>
      <c r="W54" s="231">
        <v>0</v>
      </c>
      <c r="X54" s="231">
        <v>0</v>
      </c>
      <c r="Y54" s="231">
        <v>0</v>
      </c>
      <c r="Z54" s="231">
        <v>0</v>
      </c>
      <c r="AA54" s="231">
        <v>0</v>
      </c>
      <c r="AB54" s="231">
        <v>0</v>
      </c>
      <c r="AC54" s="231">
        <v>0</v>
      </c>
      <c r="AD54" s="231">
        <v>0</v>
      </c>
      <c r="AE54" s="231">
        <v>0</v>
      </c>
      <c r="AF54" s="231">
        <v>0</v>
      </c>
      <c r="AG54">
        <v>0</v>
      </c>
    </row>
    <row r="55" spans="1:33" x14ac:dyDescent="0.35">
      <c r="A55">
        <v>2575</v>
      </c>
      <c r="B55">
        <v>2575</v>
      </c>
      <c r="C55" t="s">
        <v>405</v>
      </c>
      <c r="D55" s="231">
        <v>11</v>
      </c>
      <c r="E55" s="231">
        <v>20</v>
      </c>
      <c r="F55" s="231">
        <v>6</v>
      </c>
      <c r="G55" s="231">
        <v>26</v>
      </c>
      <c r="H55" s="231">
        <v>3</v>
      </c>
      <c r="I55" s="231">
        <v>1</v>
      </c>
      <c r="J55" s="231">
        <v>4</v>
      </c>
      <c r="K55" s="231">
        <v>165</v>
      </c>
      <c r="L55" s="231">
        <v>300</v>
      </c>
      <c r="M55" s="231">
        <v>90</v>
      </c>
      <c r="N55" s="231">
        <v>390</v>
      </c>
      <c r="O55" s="231">
        <v>45</v>
      </c>
      <c r="P55" s="231">
        <v>15</v>
      </c>
      <c r="Q55" s="231">
        <v>60</v>
      </c>
      <c r="R55" s="231">
        <v>2</v>
      </c>
      <c r="S55" s="231">
        <v>30</v>
      </c>
      <c r="T55" s="231">
        <v>0</v>
      </c>
      <c r="U55" s="231">
        <v>0</v>
      </c>
      <c r="V55" s="231">
        <v>0</v>
      </c>
      <c r="W55" s="231">
        <v>0</v>
      </c>
      <c r="X55" s="231">
        <v>3</v>
      </c>
      <c r="Y55" s="231">
        <v>45</v>
      </c>
      <c r="Z55" s="231">
        <v>15</v>
      </c>
      <c r="AA55" s="231">
        <v>4</v>
      </c>
      <c r="AB55" s="231">
        <v>60</v>
      </c>
      <c r="AC55" s="231">
        <v>0</v>
      </c>
      <c r="AD55" s="231">
        <v>0</v>
      </c>
      <c r="AE55" s="231">
        <v>0</v>
      </c>
      <c r="AF55" s="231">
        <v>0</v>
      </c>
      <c r="AG55">
        <v>0</v>
      </c>
    </row>
    <row r="56" spans="1:33" x14ac:dyDescent="0.35">
      <c r="A56">
        <v>2580</v>
      </c>
      <c r="B56">
        <v>2580</v>
      </c>
      <c r="C56" t="s">
        <v>406</v>
      </c>
      <c r="D56" s="231">
        <v>14</v>
      </c>
      <c r="E56" s="231">
        <v>33</v>
      </c>
      <c r="F56" s="231">
        <v>11</v>
      </c>
      <c r="G56" s="231">
        <v>44</v>
      </c>
      <c r="H56" s="231">
        <v>20</v>
      </c>
      <c r="I56" s="231">
        <v>8</v>
      </c>
      <c r="J56" s="231">
        <v>28</v>
      </c>
      <c r="K56" s="231">
        <v>210</v>
      </c>
      <c r="L56" s="231">
        <v>480</v>
      </c>
      <c r="M56" s="231">
        <v>150</v>
      </c>
      <c r="N56" s="231">
        <v>630</v>
      </c>
      <c r="O56" s="231">
        <v>292.5</v>
      </c>
      <c r="P56" s="231">
        <v>120</v>
      </c>
      <c r="Q56" s="231">
        <v>412.5</v>
      </c>
      <c r="R56" s="231">
        <v>3</v>
      </c>
      <c r="S56" s="231">
        <v>45</v>
      </c>
      <c r="T56" s="231">
        <v>15</v>
      </c>
      <c r="U56" s="231">
        <v>4</v>
      </c>
      <c r="V56" s="231">
        <v>60</v>
      </c>
      <c r="W56" s="231">
        <v>52.5</v>
      </c>
      <c r="X56" s="231">
        <v>11</v>
      </c>
      <c r="Y56" s="231">
        <v>165</v>
      </c>
      <c r="Z56" s="231">
        <v>90</v>
      </c>
      <c r="AA56" s="231">
        <v>1</v>
      </c>
      <c r="AB56" s="231">
        <v>15</v>
      </c>
      <c r="AC56" s="231">
        <v>0</v>
      </c>
      <c r="AD56" s="231">
        <v>0</v>
      </c>
      <c r="AE56" s="231">
        <v>0</v>
      </c>
      <c r="AF56" s="231">
        <v>0</v>
      </c>
      <c r="AG56">
        <v>0</v>
      </c>
    </row>
    <row r="57" spans="1:33" x14ac:dyDescent="0.35">
      <c r="A57">
        <v>2596</v>
      </c>
      <c r="B57">
        <v>2596</v>
      </c>
      <c r="C57" t="s">
        <v>1260</v>
      </c>
      <c r="D57" s="231">
        <v>1</v>
      </c>
      <c r="E57" s="231">
        <v>33</v>
      </c>
      <c r="F57" s="231">
        <v>15</v>
      </c>
      <c r="G57" s="231">
        <v>48</v>
      </c>
      <c r="H57" s="231">
        <v>27</v>
      </c>
      <c r="I57" s="231">
        <v>12</v>
      </c>
      <c r="J57" s="231">
        <v>39</v>
      </c>
      <c r="K57" s="231">
        <v>15</v>
      </c>
      <c r="L57" s="231">
        <v>480</v>
      </c>
      <c r="M57" s="231">
        <v>210</v>
      </c>
      <c r="N57" s="231">
        <v>690</v>
      </c>
      <c r="O57" s="231">
        <v>370</v>
      </c>
      <c r="P57" s="231">
        <v>175</v>
      </c>
      <c r="Q57" s="231">
        <v>545</v>
      </c>
      <c r="R57" s="231">
        <v>2</v>
      </c>
      <c r="S57" s="231">
        <v>30</v>
      </c>
      <c r="T57" s="231">
        <v>30</v>
      </c>
      <c r="U57" s="231">
        <v>2</v>
      </c>
      <c r="V57" s="231">
        <v>30</v>
      </c>
      <c r="W57" s="231">
        <v>30</v>
      </c>
      <c r="X57" s="231">
        <v>4</v>
      </c>
      <c r="Y57" s="231">
        <v>60</v>
      </c>
      <c r="Z57" s="231">
        <v>35</v>
      </c>
      <c r="AA57" s="231">
        <v>0</v>
      </c>
      <c r="AB57" s="231">
        <v>0</v>
      </c>
      <c r="AC57" s="231">
        <v>0</v>
      </c>
      <c r="AD57" s="231">
        <v>0</v>
      </c>
      <c r="AE57" s="231">
        <v>0</v>
      </c>
      <c r="AF57" s="231">
        <v>0</v>
      </c>
      <c r="AG57">
        <v>0</v>
      </c>
    </row>
    <row r="58" spans="1:33" x14ac:dyDescent="0.35">
      <c r="A58">
        <v>2599</v>
      </c>
      <c r="B58">
        <v>2599</v>
      </c>
      <c r="C58" t="s">
        <v>407</v>
      </c>
      <c r="D58" s="231">
        <v>24</v>
      </c>
      <c r="E58" s="231">
        <v>31</v>
      </c>
      <c r="F58" s="231">
        <v>12</v>
      </c>
      <c r="G58" s="231">
        <v>43</v>
      </c>
      <c r="H58" s="231">
        <v>8</v>
      </c>
      <c r="I58" s="231">
        <v>1</v>
      </c>
      <c r="J58" s="231">
        <v>9</v>
      </c>
      <c r="K58" s="231">
        <v>360</v>
      </c>
      <c r="L58" s="231">
        <v>465</v>
      </c>
      <c r="M58" s="231">
        <v>180</v>
      </c>
      <c r="N58" s="231">
        <v>645</v>
      </c>
      <c r="O58" s="231">
        <v>120</v>
      </c>
      <c r="P58" s="231">
        <v>15</v>
      </c>
      <c r="Q58" s="231">
        <v>135</v>
      </c>
      <c r="R58" s="231">
        <v>0</v>
      </c>
      <c r="S58" s="231">
        <v>0</v>
      </c>
      <c r="T58" s="231">
        <v>0</v>
      </c>
      <c r="U58" s="231">
        <v>7</v>
      </c>
      <c r="V58" s="231">
        <v>105</v>
      </c>
      <c r="W58" s="231">
        <v>15</v>
      </c>
      <c r="X58" s="231">
        <v>20</v>
      </c>
      <c r="Y58" s="231">
        <v>300</v>
      </c>
      <c r="Z58" s="231">
        <v>90</v>
      </c>
      <c r="AA58" s="231">
        <v>0</v>
      </c>
      <c r="AB58" s="231">
        <v>0</v>
      </c>
      <c r="AC58" s="231">
        <v>0</v>
      </c>
      <c r="AD58" s="231">
        <v>0</v>
      </c>
      <c r="AE58" s="231">
        <v>0</v>
      </c>
      <c r="AF58" s="231">
        <v>0</v>
      </c>
      <c r="AG58">
        <v>0</v>
      </c>
    </row>
    <row r="59" spans="1:33" x14ac:dyDescent="0.35">
      <c r="A59">
        <v>2600</v>
      </c>
      <c r="B59">
        <v>2600</v>
      </c>
      <c r="C59" t="s">
        <v>408</v>
      </c>
      <c r="D59" s="231">
        <v>2</v>
      </c>
      <c r="E59" s="231">
        <v>4</v>
      </c>
      <c r="F59" s="231">
        <v>0</v>
      </c>
      <c r="G59" s="231">
        <v>4</v>
      </c>
      <c r="H59" s="231">
        <v>0</v>
      </c>
      <c r="I59" s="231">
        <v>0</v>
      </c>
      <c r="J59" s="231">
        <v>0</v>
      </c>
      <c r="K59" s="231">
        <v>28</v>
      </c>
      <c r="L59" s="231">
        <v>42</v>
      </c>
      <c r="M59" s="231">
        <v>0</v>
      </c>
      <c r="N59" s="231">
        <v>42</v>
      </c>
      <c r="O59" s="231">
        <v>0</v>
      </c>
      <c r="P59" s="231">
        <v>0</v>
      </c>
      <c r="Q59" s="231">
        <v>0</v>
      </c>
      <c r="R59" s="231">
        <v>0</v>
      </c>
      <c r="S59" s="231">
        <v>0</v>
      </c>
      <c r="T59" s="231">
        <v>0</v>
      </c>
      <c r="U59" s="231">
        <v>1</v>
      </c>
      <c r="V59" s="231">
        <v>15</v>
      </c>
      <c r="W59" s="231">
        <v>0</v>
      </c>
      <c r="X59" s="231">
        <v>3</v>
      </c>
      <c r="Y59" s="231">
        <v>27</v>
      </c>
      <c r="Z59" s="231">
        <v>0</v>
      </c>
      <c r="AA59" s="231">
        <v>0</v>
      </c>
      <c r="AB59" s="231">
        <v>0</v>
      </c>
      <c r="AC59" s="231">
        <v>0</v>
      </c>
      <c r="AD59" s="231">
        <v>0</v>
      </c>
      <c r="AE59" s="231">
        <v>0</v>
      </c>
      <c r="AF59" s="231">
        <v>0</v>
      </c>
      <c r="AG59">
        <v>0</v>
      </c>
    </row>
    <row r="60" spans="1:33" x14ac:dyDescent="0.35">
      <c r="A60">
        <v>2601</v>
      </c>
      <c r="B60">
        <v>2601</v>
      </c>
      <c r="C60" t="s">
        <v>409</v>
      </c>
      <c r="D60" s="231">
        <v>1</v>
      </c>
      <c r="E60" s="231">
        <v>14</v>
      </c>
      <c r="F60" s="231">
        <v>3</v>
      </c>
      <c r="G60" s="231">
        <v>17</v>
      </c>
      <c r="H60" s="231">
        <v>8</v>
      </c>
      <c r="I60" s="231">
        <v>1</v>
      </c>
      <c r="J60" s="231">
        <v>9</v>
      </c>
      <c r="K60" s="231">
        <v>15</v>
      </c>
      <c r="L60" s="231">
        <v>207</v>
      </c>
      <c r="M60" s="231">
        <v>45</v>
      </c>
      <c r="N60" s="231">
        <v>252</v>
      </c>
      <c r="O60" s="231">
        <v>110</v>
      </c>
      <c r="P60" s="231">
        <v>15</v>
      </c>
      <c r="Q60" s="231">
        <v>125</v>
      </c>
      <c r="R60" s="231">
        <v>0</v>
      </c>
      <c r="S60" s="231">
        <v>0</v>
      </c>
      <c r="T60" s="231">
        <v>0</v>
      </c>
      <c r="U60" s="231">
        <v>0</v>
      </c>
      <c r="V60" s="231">
        <v>0</v>
      </c>
      <c r="W60" s="231">
        <v>0</v>
      </c>
      <c r="X60" s="231">
        <v>2</v>
      </c>
      <c r="Y60" s="231">
        <v>27</v>
      </c>
      <c r="Z60" s="231">
        <v>15</v>
      </c>
      <c r="AA60" s="231">
        <v>0</v>
      </c>
      <c r="AB60" s="231">
        <v>0</v>
      </c>
      <c r="AC60" s="231">
        <v>0</v>
      </c>
      <c r="AD60" s="231">
        <v>0</v>
      </c>
      <c r="AE60" s="231">
        <v>0</v>
      </c>
      <c r="AF60" s="231">
        <v>0</v>
      </c>
      <c r="AG60">
        <v>0</v>
      </c>
    </row>
    <row r="61" spans="1:33" x14ac:dyDescent="0.35">
      <c r="A61">
        <v>2603</v>
      </c>
      <c r="B61">
        <v>2603</v>
      </c>
      <c r="C61" t="s">
        <v>410</v>
      </c>
      <c r="D61" s="231">
        <v>0</v>
      </c>
      <c r="E61" s="231">
        <v>32</v>
      </c>
      <c r="F61" s="231">
        <v>7</v>
      </c>
      <c r="G61" s="231">
        <v>39</v>
      </c>
      <c r="H61" s="231">
        <v>25</v>
      </c>
      <c r="I61" s="231">
        <v>4</v>
      </c>
      <c r="J61" s="231">
        <v>29</v>
      </c>
      <c r="K61" s="231">
        <v>0</v>
      </c>
      <c r="L61" s="231">
        <v>471</v>
      </c>
      <c r="M61" s="231">
        <v>105</v>
      </c>
      <c r="N61" s="231">
        <v>576</v>
      </c>
      <c r="O61" s="231">
        <v>349.25</v>
      </c>
      <c r="P61" s="231">
        <v>60</v>
      </c>
      <c r="Q61" s="231">
        <v>409.25</v>
      </c>
      <c r="R61" s="231">
        <v>0</v>
      </c>
      <c r="S61" s="231">
        <v>0</v>
      </c>
      <c r="T61" s="231">
        <v>0</v>
      </c>
      <c r="U61" s="231">
        <v>0</v>
      </c>
      <c r="V61" s="231">
        <v>0</v>
      </c>
      <c r="W61" s="231">
        <v>0</v>
      </c>
      <c r="X61" s="231">
        <v>0</v>
      </c>
      <c r="Y61" s="231">
        <v>0</v>
      </c>
      <c r="Z61" s="231">
        <v>0</v>
      </c>
      <c r="AA61" s="231">
        <v>2</v>
      </c>
      <c r="AB61" s="231">
        <v>30</v>
      </c>
      <c r="AC61" s="231">
        <v>0</v>
      </c>
      <c r="AD61" s="231">
        <v>2</v>
      </c>
      <c r="AE61" s="231">
        <v>30</v>
      </c>
      <c r="AF61" s="231">
        <v>0</v>
      </c>
      <c r="AG61">
        <v>0</v>
      </c>
    </row>
    <row r="62" spans="1:33" x14ac:dyDescent="0.35">
      <c r="A62">
        <v>2611</v>
      </c>
      <c r="B62">
        <v>2611</v>
      </c>
      <c r="C62" t="s">
        <v>411</v>
      </c>
      <c r="D62" s="231">
        <v>3</v>
      </c>
      <c r="E62" s="231">
        <v>6</v>
      </c>
      <c r="F62" s="231">
        <v>0</v>
      </c>
      <c r="G62" s="231">
        <v>6</v>
      </c>
      <c r="H62" s="231">
        <v>0</v>
      </c>
      <c r="I62" s="231">
        <v>0</v>
      </c>
      <c r="J62" s="231">
        <v>0</v>
      </c>
      <c r="K62" s="231">
        <v>42</v>
      </c>
      <c r="L62" s="231">
        <v>90</v>
      </c>
      <c r="M62" s="231">
        <v>0</v>
      </c>
      <c r="N62" s="231">
        <v>90</v>
      </c>
      <c r="O62" s="231">
        <v>0</v>
      </c>
      <c r="P62" s="231">
        <v>0</v>
      </c>
      <c r="Q62" s="231">
        <v>0</v>
      </c>
      <c r="R62" s="231">
        <v>1</v>
      </c>
      <c r="S62" s="231">
        <v>15</v>
      </c>
      <c r="T62" s="231">
        <v>0</v>
      </c>
      <c r="U62" s="231">
        <v>3</v>
      </c>
      <c r="V62" s="231">
        <v>45</v>
      </c>
      <c r="W62" s="231">
        <v>0</v>
      </c>
      <c r="X62" s="231">
        <v>1</v>
      </c>
      <c r="Y62" s="231">
        <v>15</v>
      </c>
      <c r="Z62" s="231">
        <v>0</v>
      </c>
      <c r="AA62" s="231">
        <v>3</v>
      </c>
      <c r="AB62" s="231">
        <v>45</v>
      </c>
      <c r="AC62" s="231">
        <v>0</v>
      </c>
      <c r="AD62" s="231">
        <v>0</v>
      </c>
      <c r="AE62" s="231">
        <v>0</v>
      </c>
      <c r="AF62" s="231">
        <v>0</v>
      </c>
      <c r="AG62">
        <v>0</v>
      </c>
    </row>
    <row r="63" spans="1:33" x14ac:dyDescent="0.35">
      <c r="A63">
        <v>2614</v>
      </c>
      <c r="B63">
        <v>2614</v>
      </c>
      <c r="C63" t="s">
        <v>412</v>
      </c>
      <c r="D63" s="231">
        <v>18</v>
      </c>
      <c r="E63" s="231">
        <v>30</v>
      </c>
      <c r="F63" s="231">
        <v>11</v>
      </c>
      <c r="G63" s="231">
        <v>41</v>
      </c>
      <c r="H63" s="231">
        <v>16</v>
      </c>
      <c r="I63" s="231">
        <v>3</v>
      </c>
      <c r="J63" s="231">
        <v>19</v>
      </c>
      <c r="K63" s="231">
        <v>270</v>
      </c>
      <c r="L63" s="231">
        <v>450</v>
      </c>
      <c r="M63" s="231">
        <v>165</v>
      </c>
      <c r="N63" s="231">
        <v>615</v>
      </c>
      <c r="O63" s="231">
        <v>240</v>
      </c>
      <c r="P63" s="231">
        <v>45</v>
      </c>
      <c r="Q63" s="231">
        <v>285</v>
      </c>
      <c r="R63" s="231">
        <v>13</v>
      </c>
      <c r="S63" s="231">
        <v>195</v>
      </c>
      <c r="T63" s="231">
        <v>75</v>
      </c>
      <c r="U63" s="231">
        <v>14</v>
      </c>
      <c r="V63" s="231">
        <v>210</v>
      </c>
      <c r="W63" s="231">
        <v>105</v>
      </c>
      <c r="X63" s="231">
        <v>6</v>
      </c>
      <c r="Y63" s="231">
        <v>90</v>
      </c>
      <c r="Z63" s="231">
        <v>45</v>
      </c>
      <c r="AA63" s="231">
        <v>14</v>
      </c>
      <c r="AB63" s="231">
        <v>210</v>
      </c>
      <c r="AC63" s="231">
        <v>45</v>
      </c>
      <c r="AD63" s="231">
        <v>14</v>
      </c>
      <c r="AE63" s="231">
        <v>210</v>
      </c>
      <c r="AF63" s="231">
        <v>45</v>
      </c>
      <c r="AG63">
        <v>1</v>
      </c>
    </row>
    <row r="64" spans="1:33" x14ac:dyDescent="0.35">
      <c r="A64">
        <v>2619</v>
      </c>
      <c r="B64">
        <v>2619</v>
      </c>
      <c r="C64" t="s">
        <v>413</v>
      </c>
      <c r="D64" s="231">
        <v>3</v>
      </c>
      <c r="E64" s="231">
        <v>16</v>
      </c>
      <c r="F64" s="231">
        <v>11</v>
      </c>
      <c r="G64" s="231">
        <v>27</v>
      </c>
      <c r="H64" s="231">
        <v>10</v>
      </c>
      <c r="I64" s="231">
        <v>6</v>
      </c>
      <c r="J64" s="231">
        <v>16</v>
      </c>
      <c r="K64" s="231">
        <v>39</v>
      </c>
      <c r="L64" s="231">
        <v>234</v>
      </c>
      <c r="M64" s="231">
        <v>162</v>
      </c>
      <c r="N64" s="231">
        <v>396</v>
      </c>
      <c r="O64" s="231">
        <v>95</v>
      </c>
      <c r="P64" s="231">
        <v>60</v>
      </c>
      <c r="Q64" s="231">
        <v>155</v>
      </c>
      <c r="R64" s="231">
        <v>3</v>
      </c>
      <c r="S64" s="231">
        <v>45</v>
      </c>
      <c r="T64" s="231">
        <v>15</v>
      </c>
      <c r="U64" s="231">
        <v>2</v>
      </c>
      <c r="V64" s="231">
        <v>30</v>
      </c>
      <c r="W64" s="231">
        <v>15</v>
      </c>
      <c r="X64" s="231">
        <v>2</v>
      </c>
      <c r="Y64" s="231">
        <v>27</v>
      </c>
      <c r="Z64" s="231">
        <v>15</v>
      </c>
      <c r="AA64" s="231">
        <v>0</v>
      </c>
      <c r="AB64" s="231">
        <v>0</v>
      </c>
      <c r="AC64" s="231">
        <v>0</v>
      </c>
      <c r="AD64" s="231">
        <v>0</v>
      </c>
      <c r="AE64" s="231">
        <v>0</v>
      </c>
      <c r="AF64" s="231">
        <v>0</v>
      </c>
      <c r="AG64">
        <v>0</v>
      </c>
    </row>
    <row r="65" spans="1:33" x14ac:dyDescent="0.35">
      <c r="A65">
        <v>2633</v>
      </c>
      <c r="B65">
        <v>2633</v>
      </c>
      <c r="C65" t="s">
        <v>414</v>
      </c>
      <c r="D65" s="231">
        <v>3</v>
      </c>
      <c r="E65" s="231">
        <v>16</v>
      </c>
      <c r="F65" s="231">
        <v>3</v>
      </c>
      <c r="G65" s="231">
        <v>19</v>
      </c>
      <c r="H65" s="231">
        <v>6</v>
      </c>
      <c r="I65" s="231">
        <v>2</v>
      </c>
      <c r="J65" s="231">
        <v>8</v>
      </c>
      <c r="K65" s="231">
        <v>45</v>
      </c>
      <c r="L65" s="231">
        <v>236</v>
      </c>
      <c r="M65" s="231">
        <v>45</v>
      </c>
      <c r="N65" s="231">
        <v>281</v>
      </c>
      <c r="O65" s="231">
        <v>84</v>
      </c>
      <c r="P65" s="231">
        <v>30</v>
      </c>
      <c r="Q65" s="231">
        <v>114</v>
      </c>
      <c r="R65" s="231">
        <v>2</v>
      </c>
      <c r="S65" s="231">
        <v>30</v>
      </c>
      <c r="T65" s="231">
        <v>0</v>
      </c>
      <c r="U65" s="231">
        <v>1</v>
      </c>
      <c r="V65" s="231">
        <v>15</v>
      </c>
      <c r="W65" s="231">
        <v>0</v>
      </c>
      <c r="X65" s="231">
        <v>5</v>
      </c>
      <c r="Y65" s="231">
        <v>72</v>
      </c>
      <c r="Z65" s="231">
        <v>9</v>
      </c>
      <c r="AA65" s="231">
        <v>0</v>
      </c>
      <c r="AB65" s="231">
        <v>0</v>
      </c>
      <c r="AC65" s="231">
        <v>0</v>
      </c>
      <c r="AD65" s="231">
        <v>0</v>
      </c>
      <c r="AE65" s="231">
        <v>0</v>
      </c>
      <c r="AF65" s="231">
        <v>0</v>
      </c>
      <c r="AG65">
        <v>0</v>
      </c>
    </row>
    <row r="66" spans="1:33" x14ac:dyDescent="0.35">
      <c r="A66">
        <v>2637</v>
      </c>
      <c r="B66">
        <v>2637</v>
      </c>
      <c r="C66" t="s">
        <v>415</v>
      </c>
      <c r="D66" s="231">
        <v>2</v>
      </c>
      <c r="E66" s="231">
        <v>33</v>
      </c>
      <c r="F66" s="231">
        <v>13</v>
      </c>
      <c r="G66" s="231">
        <v>46</v>
      </c>
      <c r="H66" s="231">
        <v>20</v>
      </c>
      <c r="I66" s="231">
        <v>10</v>
      </c>
      <c r="J66" s="231">
        <v>30</v>
      </c>
      <c r="K66" s="231">
        <v>30</v>
      </c>
      <c r="L66" s="231">
        <v>495</v>
      </c>
      <c r="M66" s="231">
        <v>195</v>
      </c>
      <c r="N66" s="231">
        <v>690</v>
      </c>
      <c r="O66" s="231">
        <v>300</v>
      </c>
      <c r="P66" s="231">
        <v>150</v>
      </c>
      <c r="Q66" s="231">
        <v>450</v>
      </c>
      <c r="R66" s="231">
        <v>2</v>
      </c>
      <c r="S66" s="231">
        <v>30</v>
      </c>
      <c r="T66" s="231">
        <v>30</v>
      </c>
      <c r="U66" s="231">
        <v>3</v>
      </c>
      <c r="V66" s="231">
        <v>45</v>
      </c>
      <c r="W66" s="231">
        <v>30</v>
      </c>
      <c r="X66" s="231">
        <v>5</v>
      </c>
      <c r="Y66" s="231">
        <v>75</v>
      </c>
      <c r="Z66" s="231">
        <v>60</v>
      </c>
      <c r="AA66" s="231">
        <v>0</v>
      </c>
      <c r="AB66" s="231">
        <v>0</v>
      </c>
      <c r="AC66" s="231">
        <v>0</v>
      </c>
      <c r="AD66" s="231">
        <v>0</v>
      </c>
      <c r="AE66" s="231">
        <v>0</v>
      </c>
      <c r="AF66" s="231">
        <v>0</v>
      </c>
      <c r="AG66">
        <v>0</v>
      </c>
    </row>
    <row r="67" spans="1:33" x14ac:dyDescent="0.35">
      <c r="A67">
        <v>2669</v>
      </c>
      <c r="B67">
        <v>2669</v>
      </c>
      <c r="C67" t="s">
        <v>416</v>
      </c>
      <c r="D67" s="231">
        <v>1</v>
      </c>
      <c r="E67" s="231">
        <v>16</v>
      </c>
      <c r="F67" s="231">
        <v>4</v>
      </c>
      <c r="G67" s="231">
        <v>20</v>
      </c>
      <c r="H67" s="231">
        <v>4</v>
      </c>
      <c r="I67" s="231">
        <v>1</v>
      </c>
      <c r="J67" s="231">
        <v>5</v>
      </c>
      <c r="K67" s="231">
        <v>15</v>
      </c>
      <c r="L67" s="231">
        <v>240</v>
      </c>
      <c r="M67" s="231">
        <v>40</v>
      </c>
      <c r="N67" s="231">
        <v>280</v>
      </c>
      <c r="O67" s="231">
        <v>30</v>
      </c>
      <c r="P67" s="231">
        <v>10</v>
      </c>
      <c r="Q67" s="231">
        <v>40</v>
      </c>
      <c r="R67" s="231">
        <v>0</v>
      </c>
      <c r="S67" s="231">
        <v>0</v>
      </c>
      <c r="T67" s="231">
        <v>0</v>
      </c>
      <c r="U67" s="231">
        <v>1</v>
      </c>
      <c r="V67" s="231">
        <v>15</v>
      </c>
      <c r="W67" s="231">
        <v>0</v>
      </c>
      <c r="X67" s="231">
        <v>2</v>
      </c>
      <c r="Y67" s="231">
        <v>25</v>
      </c>
      <c r="Z67" s="231">
        <v>10</v>
      </c>
      <c r="AA67" s="231">
        <v>3</v>
      </c>
      <c r="AB67" s="231">
        <v>45</v>
      </c>
      <c r="AC67" s="231">
        <v>0</v>
      </c>
      <c r="AD67" s="231">
        <v>3</v>
      </c>
      <c r="AE67" s="231">
        <v>45</v>
      </c>
      <c r="AF67" s="231">
        <v>0</v>
      </c>
      <c r="AG67">
        <v>0</v>
      </c>
    </row>
    <row r="68" spans="1:33" x14ac:dyDescent="0.35">
      <c r="A68">
        <v>2684</v>
      </c>
      <c r="B68">
        <v>2684</v>
      </c>
      <c r="C68" t="s">
        <v>417</v>
      </c>
      <c r="D68" s="231">
        <v>11</v>
      </c>
      <c r="E68" s="231">
        <v>14</v>
      </c>
      <c r="F68" s="231">
        <v>9</v>
      </c>
      <c r="G68" s="231">
        <v>23</v>
      </c>
      <c r="H68" s="231">
        <v>1</v>
      </c>
      <c r="I68" s="231">
        <v>2</v>
      </c>
      <c r="J68" s="231">
        <v>3</v>
      </c>
      <c r="K68" s="231">
        <v>165</v>
      </c>
      <c r="L68" s="231">
        <v>210</v>
      </c>
      <c r="M68" s="231">
        <v>135</v>
      </c>
      <c r="N68" s="231">
        <v>345</v>
      </c>
      <c r="O68" s="231">
        <v>15</v>
      </c>
      <c r="P68" s="231">
        <v>30</v>
      </c>
      <c r="Q68" s="231">
        <v>45</v>
      </c>
      <c r="R68" s="231">
        <v>1</v>
      </c>
      <c r="S68" s="231">
        <v>15</v>
      </c>
      <c r="T68" s="231">
        <v>0</v>
      </c>
      <c r="U68" s="231">
        <v>3</v>
      </c>
      <c r="V68" s="231">
        <v>45</v>
      </c>
      <c r="W68" s="231">
        <v>0</v>
      </c>
      <c r="X68" s="231">
        <v>17</v>
      </c>
      <c r="Y68" s="231">
        <v>255</v>
      </c>
      <c r="Z68" s="231">
        <v>45</v>
      </c>
      <c r="AA68" s="231">
        <v>7</v>
      </c>
      <c r="AB68" s="231">
        <v>105</v>
      </c>
      <c r="AC68" s="231">
        <v>0</v>
      </c>
      <c r="AD68" s="231">
        <v>0</v>
      </c>
      <c r="AE68" s="231">
        <v>0</v>
      </c>
      <c r="AF68" s="231">
        <v>0</v>
      </c>
      <c r="AG68">
        <v>1</v>
      </c>
    </row>
    <row r="69" spans="1:33" x14ac:dyDescent="0.35">
      <c r="A69">
        <v>2686</v>
      </c>
      <c r="B69">
        <v>2686</v>
      </c>
      <c r="C69" t="s">
        <v>418</v>
      </c>
      <c r="D69" s="231">
        <v>0</v>
      </c>
      <c r="E69" s="231">
        <v>26</v>
      </c>
      <c r="F69" s="231">
        <v>14</v>
      </c>
      <c r="G69" s="231">
        <v>40</v>
      </c>
      <c r="H69" s="231">
        <v>7</v>
      </c>
      <c r="I69" s="231">
        <v>4</v>
      </c>
      <c r="J69" s="231">
        <v>11</v>
      </c>
      <c r="K69" s="231">
        <v>0</v>
      </c>
      <c r="L69" s="231">
        <v>390</v>
      </c>
      <c r="M69" s="231">
        <v>201</v>
      </c>
      <c r="N69" s="231">
        <v>591</v>
      </c>
      <c r="O69" s="231">
        <v>100</v>
      </c>
      <c r="P69" s="231">
        <v>60</v>
      </c>
      <c r="Q69" s="231">
        <v>160</v>
      </c>
      <c r="R69" s="231">
        <v>2</v>
      </c>
      <c r="S69" s="231">
        <v>30</v>
      </c>
      <c r="T69" s="231">
        <v>0</v>
      </c>
      <c r="U69" s="231">
        <v>10</v>
      </c>
      <c r="V69" s="231">
        <v>150</v>
      </c>
      <c r="W69" s="231">
        <v>0</v>
      </c>
      <c r="X69" s="231">
        <v>2</v>
      </c>
      <c r="Y69" s="231">
        <v>30</v>
      </c>
      <c r="Z69" s="231">
        <v>15</v>
      </c>
      <c r="AA69" s="231">
        <v>10</v>
      </c>
      <c r="AB69" s="231">
        <v>150</v>
      </c>
      <c r="AC69" s="231">
        <v>0</v>
      </c>
      <c r="AD69" s="231">
        <v>0</v>
      </c>
      <c r="AE69" s="231">
        <v>0</v>
      </c>
      <c r="AF69" s="231">
        <v>0</v>
      </c>
      <c r="AG69">
        <v>2</v>
      </c>
    </row>
    <row r="70" spans="1:33" x14ac:dyDescent="0.35">
      <c r="A70">
        <v>2689</v>
      </c>
      <c r="B70">
        <v>2689</v>
      </c>
      <c r="C70" t="s">
        <v>419</v>
      </c>
      <c r="D70" s="231">
        <v>3</v>
      </c>
      <c r="E70" s="231">
        <v>11</v>
      </c>
      <c r="F70" s="231">
        <v>5</v>
      </c>
      <c r="G70" s="231">
        <v>16</v>
      </c>
      <c r="H70" s="231">
        <v>1</v>
      </c>
      <c r="I70" s="231">
        <v>1</v>
      </c>
      <c r="J70" s="231">
        <v>2</v>
      </c>
      <c r="K70" s="231">
        <v>45</v>
      </c>
      <c r="L70" s="231">
        <v>165</v>
      </c>
      <c r="M70" s="231">
        <v>75</v>
      </c>
      <c r="N70" s="231">
        <v>240</v>
      </c>
      <c r="O70" s="231">
        <v>15</v>
      </c>
      <c r="P70" s="231">
        <v>15</v>
      </c>
      <c r="Q70" s="231">
        <v>30</v>
      </c>
      <c r="R70" s="231">
        <v>4</v>
      </c>
      <c r="S70" s="231">
        <v>60</v>
      </c>
      <c r="T70" s="231">
        <v>15</v>
      </c>
      <c r="U70" s="231">
        <v>0</v>
      </c>
      <c r="V70" s="231">
        <v>0</v>
      </c>
      <c r="W70" s="231">
        <v>0</v>
      </c>
      <c r="X70" s="231">
        <v>0</v>
      </c>
      <c r="Y70" s="231">
        <v>0</v>
      </c>
      <c r="Z70" s="231">
        <v>0</v>
      </c>
      <c r="AA70" s="231">
        <v>4</v>
      </c>
      <c r="AB70" s="231">
        <v>60</v>
      </c>
      <c r="AC70" s="231">
        <v>0</v>
      </c>
      <c r="AD70" s="231">
        <v>4</v>
      </c>
      <c r="AE70" s="231">
        <v>60</v>
      </c>
      <c r="AF70" s="231">
        <v>0</v>
      </c>
      <c r="AG70">
        <v>1</v>
      </c>
    </row>
    <row r="71" spans="1:33" x14ac:dyDescent="0.35">
      <c r="A71">
        <v>2705</v>
      </c>
      <c r="B71">
        <v>2705</v>
      </c>
      <c r="C71" t="s">
        <v>420</v>
      </c>
      <c r="D71" s="231">
        <v>18</v>
      </c>
      <c r="E71" s="231">
        <v>51</v>
      </c>
      <c r="F71" s="231">
        <v>13</v>
      </c>
      <c r="G71" s="231">
        <v>64</v>
      </c>
      <c r="H71" s="231">
        <v>0</v>
      </c>
      <c r="I71" s="231">
        <v>0</v>
      </c>
      <c r="J71" s="231">
        <v>0</v>
      </c>
      <c r="K71" s="231">
        <v>270</v>
      </c>
      <c r="L71" s="231">
        <v>765</v>
      </c>
      <c r="M71" s="231">
        <v>195</v>
      </c>
      <c r="N71" s="231">
        <v>960</v>
      </c>
      <c r="O71" s="231">
        <v>0</v>
      </c>
      <c r="P71" s="231">
        <v>0</v>
      </c>
      <c r="Q71" s="231">
        <v>0</v>
      </c>
      <c r="R71" s="231">
        <v>0</v>
      </c>
      <c r="S71" s="231">
        <v>0</v>
      </c>
      <c r="T71" s="231">
        <v>0</v>
      </c>
      <c r="U71" s="231">
        <v>2</v>
      </c>
      <c r="V71" s="231">
        <v>30</v>
      </c>
      <c r="W71" s="231">
        <v>0</v>
      </c>
      <c r="X71" s="231">
        <v>28</v>
      </c>
      <c r="Y71" s="231">
        <v>420</v>
      </c>
      <c r="Z71" s="231">
        <v>0</v>
      </c>
      <c r="AA71" s="231">
        <v>24</v>
      </c>
      <c r="AB71" s="231">
        <v>360</v>
      </c>
      <c r="AC71" s="231">
        <v>0</v>
      </c>
      <c r="AD71" s="231">
        <v>0</v>
      </c>
      <c r="AE71" s="231">
        <v>0</v>
      </c>
      <c r="AF71" s="231">
        <v>0</v>
      </c>
      <c r="AG71">
        <v>0</v>
      </c>
    </row>
    <row r="72" spans="1:33" x14ac:dyDescent="0.35">
      <c r="A72">
        <v>2708</v>
      </c>
      <c r="B72">
        <v>2708</v>
      </c>
      <c r="C72" t="s">
        <v>421</v>
      </c>
      <c r="D72" s="231">
        <v>1</v>
      </c>
      <c r="E72" s="231">
        <v>8</v>
      </c>
      <c r="F72" s="231">
        <v>3</v>
      </c>
      <c r="G72" s="231">
        <v>11</v>
      </c>
      <c r="H72" s="231">
        <v>1</v>
      </c>
      <c r="I72" s="231">
        <v>2</v>
      </c>
      <c r="J72" s="231">
        <v>3</v>
      </c>
      <c r="K72" s="231">
        <v>15</v>
      </c>
      <c r="L72" s="231">
        <v>111.75</v>
      </c>
      <c r="M72" s="231">
        <v>45</v>
      </c>
      <c r="N72" s="231">
        <v>156.75</v>
      </c>
      <c r="O72" s="231">
        <v>10.75</v>
      </c>
      <c r="P72" s="231">
        <v>21.5</v>
      </c>
      <c r="Q72" s="231">
        <v>32.25</v>
      </c>
      <c r="R72" s="231">
        <v>1</v>
      </c>
      <c r="S72" s="231">
        <v>15</v>
      </c>
      <c r="T72" s="231">
        <v>0</v>
      </c>
      <c r="U72" s="231">
        <v>1</v>
      </c>
      <c r="V72" s="231">
        <v>15</v>
      </c>
      <c r="W72" s="231">
        <v>0</v>
      </c>
      <c r="X72" s="231">
        <v>1</v>
      </c>
      <c r="Y72" s="231">
        <v>15</v>
      </c>
      <c r="Z72" s="231">
        <v>10.75</v>
      </c>
      <c r="AA72" s="231">
        <v>3</v>
      </c>
      <c r="AB72" s="231">
        <v>45</v>
      </c>
      <c r="AC72" s="231">
        <v>0</v>
      </c>
      <c r="AD72" s="231">
        <v>0</v>
      </c>
      <c r="AE72" s="231">
        <v>0</v>
      </c>
      <c r="AF72" s="231">
        <v>0</v>
      </c>
      <c r="AG72">
        <v>0</v>
      </c>
    </row>
    <row r="73" spans="1:33" x14ac:dyDescent="0.35">
      <c r="A73">
        <v>2717</v>
      </c>
      <c r="B73">
        <v>2717</v>
      </c>
      <c r="C73" t="s">
        <v>422</v>
      </c>
      <c r="D73" s="231">
        <v>4</v>
      </c>
      <c r="E73" s="231">
        <v>15</v>
      </c>
      <c r="F73" s="231">
        <v>1</v>
      </c>
      <c r="G73" s="231">
        <v>16</v>
      </c>
      <c r="H73" s="231">
        <v>8</v>
      </c>
      <c r="I73" s="231">
        <v>1</v>
      </c>
      <c r="J73" s="231">
        <v>9</v>
      </c>
      <c r="K73" s="231">
        <v>38</v>
      </c>
      <c r="L73" s="231">
        <v>194</v>
      </c>
      <c r="M73" s="231">
        <v>15</v>
      </c>
      <c r="N73" s="231">
        <v>209</v>
      </c>
      <c r="O73" s="231">
        <v>81.5</v>
      </c>
      <c r="P73" s="231">
        <v>9</v>
      </c>
      <c r="Q73" s="231">
        <v>90.5</v>
      </c>
      <c r="R73" s="231">
        <v>1</v>
      </c>
      <c r="S73" s="231">
        <v>11.5</v>
      </c>
      <c r="T73" s="231">
        <v>0</v>
      </c>
      <c r="U73" s="231">
        <v>0</v>
      </c>
      <c r="V73" s="231">
        <v>0</v>
      </c>
      <c r="W73" s="231">
        <v>0</v>
      </c>
      <c r="X73" s="231">
        <v>1</v>
      </c>
      <c r="Y73" s="231">
        <v>15</v>
      </c>
      <c r="Z73" s="231">
        <v>14</v>
      </c>
      <c r="AA73" s="231">
        <v>1</v>
      </c>
      <c r="AB73" s="231">
        <v>15</v>
      </c>
      <c r="AC73" s="231">
        <v>0</v>
      </c>
      <c r="AD73" s="231">
        <v>0</v>
      </c>
      <c r="AE73" s="231">
        <v>0</v>
      </c>
      <c r="AF73" s="231">
        <v>0</v>
      </c>
      <c r="AG73">
        <v>0</v>
      </c>
    </row>
    <row r="74" spans="1:33" x14ac:dyDescent="0.35">
      <c r="A74">
        <v>2728</v>
      </c>
      <c r="B74">
        <v>2728</v>
      </c>
      <c r="C74" t="s">
        <v>423</v>
      </c>
      <c r="D74" s="231">
        <v>1</v>
      </c>
      <c r="E74" s="231">
        <v>26</v>
      </c>
      <c r="F74" s="231">
        <v>6</v>
      </c>
      <c r="G74" s="231">
        <v>32</v>
      </c>
      <c r="H74" s="231">
        <v>4</v>
      </c>
      <c r="I74" s="231">
        <v>1</v>
      </c>
      <c r="J74" s="231">
        <v>5</v>
      </c>
      <c r="K74" s="231">
        <v>9</v>
      </c>
      <c r="L74" s="231">
        <v>355.5</v>
      </c>
      <c r="M74" s="231">
        <v>86</v>
      </c>
      <c r="N74" s="231">
        <v>441.5</v>
      </c>
      <c r="O74" s="231">
        <v>24</v>
      </c>
      <c r="P74" s="231">
        <v>7.5</v>
      </c>
      <c r="Q74" s="231">
        <v>31.5</v>
      </c>
      <c r="R74" s="231">
        <v>0</v>
      </c>
      <c r="S74" s="231">
        <v>0</v>
      </c>
      <c r="T74" s="231">
        <v>0</v>
      </c>
      <c r="U74" s="231">
        <v>0</v>
      </c>
      <c r="V74" s="231">
        <v>0</v>
      </c>
      <c r="W74" s="231">
        <v>0</v>
      </c>
      <c r="X74" s="231">
        <v>0</v>
      </c>
      <c r="Y74" s="231">
        <v>0</v>
      </c>
      <c r="Z74" s="231">
        <v>0</v>
      </c>
      <c r="AA74" s="231">
        <v>1</v>
      </c>
      <c r="AB74" s="231">
        <v>15</v>
      </c>
      <c r="AC74" s="231">
        <v>0</v>
      </c>
      <c r="AD74" s="231">
        <v>0</v>
      </c>
      <c r="AE74" s="231">
        <v>0</v>
      </c>
      <c r="AF74" s="231">
        <v>0</v>
      </c>
      <c r="AG74">
        <v>0</v>
      </c>
    </row>
    <row r="75" spans="1:33" x14ac:dyDescent="0.35">
      <c r="A75">
        <v>2732</v>
      </c>
      <c r="B75">
        <v>2732</v>
      </c>
      <c r="C75" t="s">
        <v>424</v>
      </c>
      <c r="D75" s="231">
        <v>2</v>
      </c>
      <c r="E75" s="231">
        <v>19</v>
      </c>
      <c r="F75" s="231">
        <v>13</v>
      </c>
      <c r="G75" s="231">
        <v>32</v>
      </c>
      <c r="H75" s="231">
        <v>6</v>
      </c>
      <c r="I75" s="231">
        <v>5</v>
      </c>
      <c r="J75" s="231">
        <v>11</v>
      </c>
      <c r="K75" s="231">
        <v>30</v>
      </c>
      <c r="L75" s="231">
        <v>274</v>
      </c>
      <c r="M75" s="231">
        <v>150</v>
      </c>
      <c r="N75" s="231">
        <v>424</v>
      </c>
      <c r="O75" s="231">
        <v>73.75</v>
      </c>
      <c r="P75" s="231">
        <v>48.5</v>
      </c>
      <c r="Q75" s="231">
        <v>122.25</v>
      </c>
      <c r="R75" s="231">
        <v>0</v>
      </c>
      <c r="S75" s="231">
        <v>0</v>
      </c>
      <c r="T75" s="231">
        <v>0</v>
      </c>
      <c r="U75" s="231">
        <v>0</v>
      </c>
      <c r="V75" s="231">
        <v>0</v>
      </c>
      <c r="W75" s="231">
        <v>0</v>
      </c>
      <c r="X75" s="231">
        <v>0</v>
      </c>
      <c r="Y75" s="231">
        <v>0</v>
      </c>
      <c r="Z75" s="231">
        <v>0</v>
      </c>
      <c r="AA75" s="231">
        <v>4</v>
      </c>
      <c r="AB75" s="231">
        <v>60</v>
      </c>
      <c r="AC75" s="231">
        <v>15</v>
      </c>
      <c r="AD75" s="231">
        <v>4</v>
      </c>
      <c r="AE75" s="231">
        <v>60</v>
      </c>
      <c r="AF75" s="231">
        <v>15</v>
      </c>
      <c r="AG75">
        <v>1</v>
      </c>
    </row>
    <row r="76" spans="1:33" x14ac:dyDescent="0.35">
      <c r="A76">
        <v>2746</v>
      </c>
      <c r="B76">
        <v>2746</v>
      </c>
      <c r="C76" t="s">
        <v>425</v>
      </c>
      <c r="D76" s="231">
        <v>3</v>
      </c>
      <c r="E76" s="231">
        <v>24</v>
      </c>
      <c r="F76" s="231">
        <v>9</v>
      </c>
      <c r="G76" s="231">
        <v>33</v>
      </c>
      <c r="H76" s="231">
        <v>17</v>
      </c>
      <c r="I76" s="231">
        <v>9</v>
      </c>
      <c r="J76" s="231">
        <v>26</v>
      </c>
      <c r="K76" s="231">
        <v>42</v>
      </c>
      <c r="L76" s="231">
        <v>330</v>
      </c>
      <c r="M76" s="231">
        <v>135</v>
      </c>
      <c r="N76" s="231">
        <v>465</v>
      </c>
      <c r="O76" s="231">
        <v>147</v>
      </c>
      <c r="P76" s="231">
        <v>75</v>
      </c>
      <c r="Q76" s="231">
        <v>222</v>
      </c>
      <c r="R76" s="231">
        <v>4</v>
      </c>
      <c r="S76" s="231">
        <v>57</v>
      </c>
      <c r="T76" s="231">
        <v>12</v>
      </c>
      <c r="U76" s="231">
        <v>4</v>
      </c>
      <c r="V76" s="231">
        <v>57</v>
      </c>
      <c r="W76" s="231">
        <v>21</v>
      </c>
      <c r="X76" s="231">
        <v>0</v>
      </c>
      <c r="Y76" s="231">
        <v>0</v>
      </c>
      <c r="Z76" s="231">
        <v>0</v>
      </c>
      <c r="AA76" s="231">
        <v>0</v>
      </c>
      <c r="AB76" s="231">
        <v>0</v>
      </c>
      <c r="AC76" s="231">
        <v>0</v>
      </c>
      <c r="AD76" s="231">
        <v>0</v>
      </c>
      <c r="AE76" s="231">
        <v>0</v>
      </c>
      <c r="AF76" s="231">
        <v>0</v>
      </c>
      <c r="AG76">
        <v>0</v>
      </c>
    </row>
    <row r="77" spans="1:33" x14ac:dyDescent="0.35">
      <c r="A77">
        <v>2748</v>
      </c>
      <c r="B77">
        <v>2748</v>
      </c>
      <c r="C77" t="s">
        <v>426</v>
      </c>
      <c r="D77" s="231">
        <v>7</v>
      </c>
      <c r="E77" s="231">
        <v>14</v>
      </c>
      <c r="F77" s="231">
        <v>8</v>
      </c>
      <c r="G77" s="231">
        <v>22</v>
      </c>
      <c r="H77" s="231">
        <v>7</v>
      </c>
      <c r="I77" s="231">
        <v>1</v>
      </c>
      <c r="J77" s="231">
        <v>8</v>
      </c>
      <c r="K77" s="231">
        <v>105</v>
      </c>
      <c r="L77" s="231">
        <v>201</v>
      </c>
      <c r="M77" s="231">
        <v>120</v>
      </c>
      <c r="N77" s="231">
        <v>321</v>
      </c>
      <c r="O77" s="231">
        <v>105</v>
      </c>
      <c r="P77" s="231">
        <v>15</v>
      </c>
      <c r="Q77" s="231">
        <v>120</v>
      </c>
      <c r="R77" s="231">
        <v>6</v>
      </c>
      <c r="S77" s="231">
        <v>87</v>
      </c>
      <c r="T77" s="231">
        <v>15</v>
      </c>
      <c r="U77" s="231">
        <v>2</v>
      </c>
      <c r="V77" s="231">
        <v>30</v>
      </c>
      <c r="W77" s="231">
        <v>15</v>
      </c>
      <c r="X77" s="231">
        <v>8</v>
      </c>
      <c r="Y77" s="231">
        <v>114</v>
      </c>
      <c r="Z77" s="231">
        <v>45</v>
      </c>
      <c r="AA77" s="231">
        <v>2</v>
      </c>
      <c r="AB77" s="231">
        <v>30</v>
      </c>
      <c r="AC77" s="231">
        <v>0</v>
      </c>
      <c r="AD77" s="231">
        <v>0</v>
      </c>
      <c r="AE77" s="231">
        <v>0</v>
      </c>
      <c r="AF77" s="231">
        <v>0</v>
      </c>
      <c r="AG77">
        <v>0</v>
      </c>
    </row>
    <row r="78" spans="1:33" x14ac:dyDescent="0.35">
      <c r="A78">
        <v>2752</v>
      </c>
      <c r="B78">
        <v>2752</v>
      </c>
      <c r="C78" t="s">
        <v>427</v>
      </c>
      <c r="D78" s="231">
        <v>2</v>
      </c>
      <c r="E78" s="231">
        <v>23</v>
      </c>
      <c r="F78" s="231">
        <v>5</v>
      </c>
      <c r="G78" s="231">
        <v>28</v>
      </c>
      <c r="H78" s="231">
        <v>14</v>
      </c>
      <c r="I78" s="231">
        <v>4</v>
      </c>
      <c r="J78" s="231">
        <v>18</v>
      </c>
      <c r="K78" s="231">
        <v>30</v>
      </c>
      <c r="L78" s="231">
        <v>335</v>
      </c>
      <c r="M78" s="231">
        <v>75</v>
      </c>
      <c r="N78" s="231">
        <v>410</v>
      </c>
      <c r="O78" s="231">
        <v>153.09</v>
      </c>
      <c r="P78" s="231">
        <v>38.729999999999997</v>
      </c>
      <c r="Q78" s="231">
        <v>191.82</v>
      </c>
      <c r="R78" s="231">
        <v>1</v>
      </c>
      <c r="S78" s="231">
        <v>15</v>
      </c>
      <c r="T78" s="231">
        <v>0</v>
      </c>
      <c r="U78" s="231">
        <v>0</v>
      </c>
      <c r="V78" s="231">
        <v>0</v>
      </c>
      <c r="W78" s="231">
        <v>0</v>
      </c>
      <c r="X78" s="231">
        <v>0</v>
      </c>
      <c r="Y78" s="231">
        <v>0</v>
      </c>
      <c r="Z78" s="231">
        <v>0</v>
      </c>
      <c r="AA78" s="231">
        <v>1</v>
      </c>
      <c r="AB78" s="231">
        <v>15</v>
      </c>
      <c r="AC78" s="231">
        <v>0</v>
      </c>
      <c r="AD78" s="231">
        <v>0</v>
      </c>
      <c r="AE78" s="231">
        <v>0</v>
      </c>
      <c r="AF78" s="231">
        <v>0</v>
      </c>
      <c r="AG78">
        <v>0</v>
      </c>
    </row>
    <row r="79" spans="1:33" x14ac:dyDescent="0.35">
      <c r="A79">
        <v>2755</v>
      </c>
      <c r="B79">
        <v>2755</v>
      </c>
      <c r="C79" t="s">
        <v>428</v>
      </c>
      <c r="D79" s="231">
        <v>15</v>
      </c>
      <c r="E79" s="231">
        <v>51</v>
      </c>
      <c r="F79" s="231">
        <v>13</v>
      </c>
      <c r="G79" s="231">
        <v>64</v>
      </c>
      <c r="H79" s="231">
        <v>25</v>
      </c>
      <c r="I79" s="231">
        <v>5</v>
      </c>
      <c r="J79" s="231">
        <v>30</v>
      </c>
      <c r="K79" s="231">
        <v>225</v>
      </c>
      <c r="L79" s="231">
        <v>765</v>
      </c>
      <c r="M79" s="231">
        <v>195</v>
      </c>
      <c r="N79" s="231">
        <v>960</v>
      </c>
      <c r="O79" s="231">
        <v>375</v>
      </c>
      <c r="P79" s="231">
        <v>75</v>
      </c>
      <c r="Q79" s="231">
        <v>450</v>
      </c>
      <c r="R79" s="231">
        <v>29</v>
      </c>
      <c r="S79" s="231">
        <v>435</v>
      </c>
      <c r="T79" s="231">
        <v>165</v>
      </c>
      <c r="U79" s="231">
        <v>6</v>
      </c>
      <c r="V79" s="231">
        <v>90</v>
      </c>
      <c r="W79" s="231">
        <v>30</v>
      </c>
      <c r="X79" s="231">
        <v>2</v>
      </c>
      <c r="Y79" s="231">
        <v>30</v>
      </c>
      <c r="Z79" s="231">
        <v>30</v>
      </c>
      <c r="AA79" s="231">
        <v>11</v>
      </c>
      <c r="AB79" s="231">
        <v>165</v>
      </c>
      <c r="AC79" s="231">
        <v>45</v>
      </c>
      <c r="AD79" s="231">
        <v>11</v>
      </c>
      <c r="AE79" s="231">
        <v>165</v>
      </c>
      <c r="AF79" s="231">
        <v>45</v>
      </c>
      <c r="AG79">
        <v>0</v>
      </c>
    </row>
    <row r="80" spans="1:33" x14ac:dyDescent="0.35">
      <c r="A80">
        <v>2756</v>
      </c>
      <c r="B80">
        <v>2756</v>
      </c>
      <c r="C80" t="s">
        <v>429</v>
      </c>
      <c r="D80" s="231">
        <v>22</v>
      </c>
      <c r="E80" s="231">
        <v>24</v>
      </c>
      <c r="F80" s="231">
        <v>7</v>
      </c>
      <c r="G80" s="231">
        <v>31</v>
      </c>
      <c r="H80" s="231">
        <v>12</v>
      </c>
      <c r="I80" s="231">
        <v>3</v>
      </c>
      <c r="J80" s="231">
        <v>15</v>
      </c>
      <c r="K80" s="231">
        <v>330</v>
      </c>
      <c r="L80" s="231">
        <v>360</v>
      </c>
      <c r="M80" s="231">
        <v>105</v>
      </c>
      <c r="N80" s="231">
        <v>465</v>
      </c>
      <c r="O80" s="231">
        <v>180</v>
      </c>
      <c r="P80" s="231">
        <v>45</v>
      </c>
      <c r="Q80" s="231">
        <v>225</v>
      </c>
      <c r="R80" s="231">
        <v>10</v>
      </c>
      <c r="S80" s="231">
        <v>150</v>
      </c>
      <c r="T80" s="231">
        <v>60</v>
      </c>
      <c r="U80" s="231">
        <v>3</v>
      </c>
      <c r="V80" s="231">
        <v>45</v>
      </c>
      <c r="W80" s="231">
        <v>30</v>
      </c>
      <c r="X80" s="231">
        <v>8</v>
      </c>
      <c r="Y80" s="231">
        <v>120</v>
      </c>
      <c r="Z80" s="231">
        <v>30</v>
      </c>
      <c r="AA80" s="231">
        <v>6</v>
      </c>
      <c r="AB80" s="231">
        <v>90</v>
      </c>
      <c r="AC80" s="231">
        <v>0</v>
      </c>
      <c r="AD80" s="231">
        <v>3</v>
      </c>
      <c r="AE80" s="231">
        <v>45</v>
      </c>
      <c r="AF80" s="231">
        <v>0</v>
      </c>
      <c r="AG80">
        <v>0</v>
      </c>
    </row>
    <row r="81" spans="1:33" x14ac:dyDescent="0.35">
      <c r="A81">
        <v>2759</v>
      </c>
      <c r="B81">
        <v>2759</v>
      </c>
      <c r="C81" t="s">
        <v>430</v>
      </c>
      <c r="D81" s="231">
        <v>13</v>
      </c>
      <c r="E81" s="231">
        <v>25</v>
      </c>
      <c r="F81" s="231">
        <v>9</v>
      </c>
      <c r="G81" s="231">
        <v>34</v>
      </c>
      <c r="H81" s="231">
        <v>21</v>
      </c>
      <c r="I81" s="231">
        <v>9</v>
      </c>
      <c r="J81" s="231">
        <v>30</v>
      </c>
      <c r="K81" s="231">
        <v>195</v>
      </c>
      <c r="L81" s="231">
        <v>375</v>
      </c>
      <c r="M81" s="231">
        <v>135</v>
      </c>
      <c r="N81" s="231">
        <v>510</v>
      </c>
      <c r="O81" s="231">
        <v>315</v>
      </c>
      <c r="P81" s="231">
        <v>135</v>
      </c>
      <c r="Q81" s="231">
        <v>450</v>
      </c>
      <c r="R81" s="231">
        <v>4</v>
      </c>
      <c r="S81" s="231">
        <v>60</v>
      </c>
      <c r="T81" s="231">
        <v>45</v>
      </c>
      <c r="U81" s="231">
        <v>2</v>
      </c>
      <c r="V81" s="231">
        <v>30</v>
      </c>
      <c r="W81" s="231">
        <v>30</v>
      </c>
      <c r="X81" s="231">
        <v>1</v>
      </c>
      <c r="Y81" s="231">
        <v>15</v>
      </c>
      <c r="Z81" s="231">
        <v>15</v>
      </c>
      <c r="AA81" s="231">
        <v>0</v>
      </c>
      <c r="AB81" s="231">
        <v>0</v>
      </c>
      <c r="AC81" s="231">
        <v>0</v>
      </c>
      <c r="AD81" s="231">
        <v>0</v>
      </c>
      <c r="AE81" s="231">
        <v>0</v>
      </c>
      <c r="AF81" s="231">
        <v>0</v>
      </c>
      <c r="AG81">
        <v>0</v>
      </c>
    </row>
    <row r="82" spans="1:33" x14ac:dyDescent="0.35">
      <c r="A82">
        <v>2760</v>
      </c>
      <c r="B82">
        <v>2760</v>
      </c>
      <c r="C82" t="s">
        <v>431</v>
      </c>
      <c r="D82" s="231">
        <v>13</v>
      </c>
      <c r="E82" s="231">
        <v>29</v>
      </c>
      <c r="F82" s="231">
        <v>8</v>
      </c>
      <c r="G82" s="231">
        <v>37</v>
      </c>
      <c r="H82" s="231">
        <v>20</v>
      </c>
      <c r="I82" s="231">
        <v>6</v>
      </c>
      <c r="J82" s="231">
        <v>26</v>
      </c>
      <c r="K82" s="231">
        <v>195</v>
      </c>
      <c r="L82" s="231">
        <v>435</v>
      </c>
      <c r="M82" s="231">
        <v>120</v>
      </c>
      <c r="N82" s="231">
        <v>555</v>
      </c>
      <c r="O82" s="231">
        <v>300</v>
      </c>
      <c r="P82" s="231">
        <v>90</v>
      </c>
      <c r="Q82" s="231">
        <v>390</v>
      </c>
      <c r="R82" s="231">
        <v>7</v>
      </c>
      <c r="S82" s="231">
        <v>105</v>
      </c>
      <c r="T82" s="231">
        <v>75</v>
      </c>
      <c r="U82" s="231">
        <v>7</v>
      </c>
      <c r="V82" s="231">
        <v>105</v>
      </c>
      <c r="W82" s="231">
        <v>75</v>
      </c>
      <c r="X82" s="231">
        <v>7</v>
      </c>
      <c r="Y82" s="231">
        <v>105</v>
      </c>
      <c r="Z82" s="231">
        <v>60</v>
      </c>
      <c r="AA82" s="231">
        <v>1</v>
      </c>
      <c r="AB82" s="231">
        <v>15</v>
      </c>
      <c r="AC82" s="231">
        <v>0</v>
      </c>
      <c r="AD82" s="231">
        <v>1</v>
      </c>
      <c r="AE82" s="231">
        <v>15</v>
      </c>
      <c r="AF82" s="231">
        <v>0</v>
      </c>
      <c r="AG82">
        <v>0</v>
      </c>
    </row>
    <row r="83" spans="1:33" x14ac:dyDescent="0.35">
      <c r="A83">
        <v>2761</v>
      </c>
      <c r="B83">
        <v>2761</v>
      </c>
      <c r="C83" t="s">
        <v>432</v>
      </c>
      <c r="D83" s="231">
        <v>13</v>
      </c>
      <c r="E83" s="231">
        <v>23</v>
      </c>
      <c r="F83" s="231">
        <v>9</v>
      </c>
      <c r="G83" s="231">
        <v>32</v>
      </c>
      <c r="H83" s="231">
        <v>12</v>
      </c>
      <c r="I83" s="231">
        <v>6</v>
      </c>
      <c r="J83" s="231">
        <v>18</v>
      </c>
      <c r="K83" s="231">
        <v>195</v>
      </c>
      <c r="L83" s="231">
        <v>330</v>
      </c>
      <c r="M83" s="231">
        <v>135</v>
      </c>
      <c r="N83" s="231">
        <v>465</v>
      </c>
      <c r="O83" s="231">
        <v>180</v>
      </c>
      <c r="P83" s="231">
        <v>90</v>
      </c>
      <c r="Q83" s="231">
        <v>270</v>
      </c>
      <c r="R83" s="231">
        <v>7</v>
      </c>
      <c r="S83" s="231">
        <v>105</v>
      </c>
      <c r="T83" s="231">
        <v>30</v>
      </c>
      <c r="U83" s="231">
        <v>7</v>
      </c>
      <c r="V83" s="231">
        <v>90</v>
      </c>
      <c r="W83" s="231">
        <v>75</v>
      </c>
      <c r="X83" s="231">
        <v>5</v>
      </c>
      <c r="Y83" s="231">
        <v>75</v>
      </c>
      <c r="Z83" s="231">
        <v>45</v>
      </c>
      <c r="AA83" s="231">
        <v>1</v>
      </c>
      <c r="AB83" s="231">
        <v>15</v>
      </c>
      <c r="AC83" s="231">
        <v>0</v>
      </c>
      <c r="AD83" s="231">
        <v>1</v>
      </c>
      <c r="AE83" s="231">
        <v>15</v>
      </c>
      <c r="AF83" s="231">
        <v>0</v>
      </c>
      <c r="AG83">
        <v>0</v>
      </c>
    </row>
    <row r="84" spans="1:33" x14ac:dyDescent="0.35">
      <c r="A84">
        <v>2763</v>
      </c>
      <c r="B84">
        <v>2763</v>
      </c>
      <c r="C84" t="s">
        <v>433</v>
      </c>
      <c r="D84" s="231">
        <v>3</v>
      </c>
      <c r="E84" s="231">
        <v>26</v>
      </c>
      <c r="F84" s="231">
        <v>6</v>
      </c>
      <c r="G84" s="231">
        <v>32</v>
      </c>
      <c r="H84" s="231">
        <v>15</v>
      </c>
      <c r="I84" s="231">
        <v>4</v>
      </c>
      <c r="J84" s="231">
        <v>19</v>
      </c>
      <c r="K84" s="231">
        <v>45</v>
      </c>
      <c r="L84" s="231">
        <v>375</v>
      </c>
      <c r="M84" s="231">
        <v>90</v>
      </c>
      <c r="N84" s="231">
        <v>465</v>
      </c>
      <c r="O84" s="231">
        <v>222</v>
      </c>
      <c r="P84" s="231">
        <v>60</v>
      </c>
      <c r="Q84" s="231">
        <v>282</v>
      </c>
      <c r="R84" s="231">
        <v>5</v>
      </c>
      <c r="S84" s="231">
        <v>75</v>
      </c>
      <c r="T84" s="231">
        <v>15</v>
      </c>
      <c r="U84" s="231">
        <v>1</v>
      </c>
      <c r="V84" s="231">
        <v>15</v>
      </c>
      <c r="W84" s="231">
        <v>0</v>
      </c>
      <c r="X84" s="231">
        <v>3</v>
      </c>
      <c r="Y84" s="231">
        <v>45</v>
      </c>
      <c r="Z84" s="231">
        <v>30</v>
      </c>
      <c r="AA84" s="231">
        <v>0</v>
      </c>
      <c r="AB84" s="231">
        <v>0</v>
      </c>
      <c r="AC84" s="231">
        <v>0</v>
      </c>
      <c r="AD84" s="231">
        <v>0</v>
      </c>
      <c r="AE84" s="231">
        <v>0</v>
      </c>
      <c r="AF84" s="231">
        <v>0</v>
      </c>
      <c r="AG84">
        <v>0</v>
      </c>
    </row>
    <row r="85" spans="1:33" x14ac:dyDescent="0.35">
      <c r="A85">
        <v>2769</v>
      </c>
      <c r="B85">
        <v>2769</v>
      </c>
      <c r="C85" t="s">
        <v>434</v>
      </c>
      <c r="D85" s="231">
        <v>12</v>
      </c>
      <c r="E85" s="231">
        <v>46</v>
      </c>
      <c r="F85" s="231">
        <v>19</v>
      </c>
      <c r="G85" s="231">
        <v>65</v>
      </c>
      <c r="H85" s="231">
        <v>30</v>
      </c>
      <c r="I85" s="231">
        <v>12</v>
      </c>
      <c r="J85" s="231">
        <v>42</v>
      </c>
      <c r="K85" s="231">
        <v>180</v>
      </c>
      <c r="L85" s="231">
        <v>675</v>
      </c>
      <c r="M85" s="231">
        <v>285</v>
      </c>
      <c r="N85" s="231">
        <v>960</v>
      </c>
      <c r="O85" s="231">
        <v>450</v>
      </c>
      <c r="P85" s="231">
        <v>180</v>
      </c>
      <c r="Q85" s="231">
        <v>630</v>
      </c>
      <c r="R85" s="231">
        <v>1</v>
      </c>
      <c r="S85" s="231">
        <v>15</v>
      </c>
      <c r="T85" s="231">
        <v>0</v>
      </c>
      <c r="U85" s="231">
        <v>3</v>
      </c>
      <c r="V85" s="231">
        <v>45</v>
      </c>
      <c r="W85" s="231">
        <v>30</v>
      </c>
      <c r="X85" s="231">
        <v>7</v>
      </c>
      <c r="Y85" s="231">
        <v>105</v>
      </c>
      <c r="Z85" s="231">
        <v>75</v>
      </c>
      <c r="AA85" s="231">
        <v>0</v>
      </c>
      <c r="AB85" s="231">
        <v>0</v>
      </c>
      <c r="AC85" s="231">
        <v>0</v>
      </c>
      <c r="AD85" s="231">
        <v>0</v>
      </c>
      <c r="AE85" s="231">
        <v>0</v>
      </c>
      <c r="AF85" s="231">
        <v>0</v>
      </c>
      <c r="AG85">
        <v>2</v>
      </c>
    </row>
    <row r="86" spans="1:33" x14ac:dyDescent="0.35">
      <c r="A86">
        <v>2785</v>
      </c>
      <c r="B86">
        <v>2785</v>
      </c>
      <c r="C86" t="s">
        <v>435</v>
      </c>
      <c r="D86" s="231">
        <v>22</v>
      </c>
      <c r="E86" s="231">
        <v>73</v>
      </c>
      <c r="F86" s="231">
        <v>19</v>
      </c>
      <c r="G86" s="231">
        <v>92</v>
      </c>
      <c r="H86" s="231">
        <v>33</v>
      </c>
      <c r="I86" s="231">
        <v>9</v>
      </c>
      <c r="J86" s="231">
        <v>42</v>
      </c>
      <c r="K86" s="231">
        <v>330</v>
      </c>
      <c r="L86" s="231">
        <v>1095</v>
      </c>
      <c r="M86" s="231">
        <v>285</v>
      </c>
      <c r="N86" s="231">
        <v>1380</v>
      </c>
      <c r="O86" s="231">
        <v>495</v>
      </c>
      <c r="P86" s="231">
        <v>135</v>
      </c>
      <c r="Q86" s="231">
        <v>630</v>
      </c>
      <c r="R86" s="231">
        <v>3</v>
      </c>
      <c r="S86" s="231">
        <v>45</v>
      </c>
      <c r="T86" s="231">
        <v>0</v>
      </c>
      <c r="U86" s="231">
        <v>9</v>
      </c>
      <c r="V86" s="231">
        <v>135</v>
      </c>
      <c r="W86" s="231">
        <v>45</v>
      </c>
      <c r="X86" s="231">
        <v>12</v>
      </c>
      <c r="Y86" s="231">
        <v>180</v>
      </c>
      <c r="Z86" s="231">
        <v>60</v>
      </c>
      <c r="AA86" s="231">
        <v>6</v>
      </c>
      <c r="AB86" s="231">
        <v>90</v>
      </c>
      <c r="AC86" s="231">
        <v>0</v>
      </c>
      <c r="AD86" s="231">
        <v>3</v>
      </c>
      <c r="AE86" s="231">
        <v>45</v>
      </c>
      <c r="AF86" s="231">
        <v>0</v>
      </c>
      <c r="AG86">
        <v>0</v>
      </c>
    </row>
    <row r="87" spans="1:33" x14ac:dyDescent="0.35">
      <c r="A87">
        <v>2786</v>
      </c>
      <c r="B87">
        <v>2786</v>
      </c>
      <c r="C87" t="s">
        <v>436</v>
      </c>
      <c r="D87" s="231">
        <v>5</v>
      </c>
      <c r="E87" s="231">
        <v>16</v>
      </c>
      <c r="F87" s="231">
        <v>9</v>
      </c>
      <c r="G87" s="231">
        <v>25</v>
      </c>
      <c r="H87" s="231">
        <v>7</v>
      </c>
      <c r="I87" s="231">
        <v>7</v>
      </c>
      <c r="J87" s="231">
        <v>14</v>
      </c>
      <c r="K87" s="231">
        <v>75</v>
      </c>
      <c r="L87" s="231">
        <v>240</v>
      </c>
      <c r="M87" s="231">
        <v>135</v>
      </c>
      <c r="N87" s="231">
        <v>375</v>
      </c>
      <c r="O87" s="231">
        <v>105</v>
      </c>
      <c r="P87" s="231">
        <v>105</v>
      </c>
      <c r="Q87" s="231">
        <v>210</v>
      </c>
      <c r="R87" s="231">
        <v>2</v>
      </c>
      <c r="S87" s="231">
        <v>30</v>
      </c>
      <c r="T87" s="231">
        <v>15</v>
      </c>
      <c r="U87" s="231">
        <v>2</v>
      </c>
      <c r="V87" s="231">
        <v>30</v>
      </c>
      <c r="W87" s="231">
        <v>0</v>
      </c>
      <c r="X87" s="231">
        <v>5</v>
      </c>
      <c r="Y87" s="231">
        <v>75</v>
      </c>
      <c r="Z87" s="231">
        <v>30</v>
      </c>
      <c r="AA87" s="231">
        <v>2</v>
      </c>
      <c r="AB87" s="231">
        <v>30</v>
      </c>
      <c r="AC87" s="231">
        <v>15</v>
      </c>
      <c r="AD87" s="231">
        <v>1</v>
      </c>
      <c r="AE87" s="231">
        <v>15</v>
      </c>
      <c r="AF87" s="231">
        <v>0</v>
      </c>
      <c r="AG87">
        <v>0</v>
      </c>
    </row>
    <row r="88" spans="1:33" x14ac:dyDescent="0.35">
      <c r="A88">
        <v>2804</v>
      </c>
      <c r="B88">
        <v>2804</v>
      </c>
      <c r="C88" t="s">
        <v>437</v>
      </c>
      <c r="D88" s="231">
        <v>12</v>
      </c>
      <c r="E88" s="231">
        <v>12</v>
      </c>
      <c r="F88" s="231">
        <v>10</v>
      </c>
      <c r="G88" s="231">
        <v>22</v>
      </c>
      <c r="H88" s="231">
        <v>2</v>
      </c>
      <c r="I88" s="231">
        <v>3</v>
      </c>
      <c r="J88" s="231">
        <v>5</v>
      </c>
      <c r="K88" s="231">
        <v>180</v>
      </c>
      <c r="L88" s="231">
        <v>180</v>
      </c>
      <c r="M88" s="231">
        <v>150</v>
      </c>
      <c r="N88" s="231">
        <v>330</v>
      </c>
      <c r="O88" s="231">
        <v>30</v>
      </c>
      <c r="P88" s="231">
        <v>45</v>
      </c>
      <c r="Q88" s="231">
        <v>75</v>
      </c>
      <c r="R88" s="231">
        <v>4</v>
      </c>
      <c r="S88" s="231">
        <v>60</v>
      </c>
      <c r="T88" s="231">
        <v>0</v>
      </c>
      <c r="U88" s="231">
        <v>4</v>
      </c>
      <c r="V88" s="231">
        <v>60</v>
      </c>
      <c r="W88" s="231">
        <v>15</v>
      </c>
      <c r="X88" s="231">
        <v>3</v>
      </c>
      <c r="Y88" s="231">
        <v>45</v>
      </c>
      <c r="Z88" s="231">
        <v>30</v>
      </c>
      <c r="AA88" s="231">
        <v>11</v>
      </c>
      <c r="AB88" s="231">
        <v>165</v>
      </c>
      <c r="AC88" s="231">
        <v>0</v>
      </c>
      <c r="AD88" s="231">
        <v>11</v>
      </c>
      <c r="AE88" s="231">
        <v>165</v>
      </c>
      <c r="AF88" s="231">
        <v>0</v>
      </c>
      <c r="AG88">
        <v>0</v>
      </c>
    </row>
    <row r="89" spans="1:33" x14ac:dyDescent="0.35">
      <c r="A89">
        <v>2810</v>
      </c>
      <c r="B89">
        <v>2810</v>
      </c>
      <c r="C89" t="s">
        <v>438</v>
      </c>
      <c r="D89" s="231">
        <v>3</v>
      </c>
      <c r="E89" s="231">
        <v>26</v>
      </c>
      <c r="F89" s="231">
        <v>6</v>
      </c>
      <c r="G89" s="231">
        <v>32</v>
      </c>
      <c r="H89" s="231">
        <v>18</v>
      </c>
      <c r="I89" s="231">
        <v>3</v>
      </c>
      <c r="J89" s="231">
        <v>21</v>
      </c>
      <c r="K89" s="231">
        <v>40</v>
      </c>
      <c r="L89" s="231">
        <v>371</v>
      </c>
      <c r="M89" s="231">
        <v>90</v>
      </c>
      <c r="N89" s="231">
        <v>461</v>
      </c>
      <c r="O89" s="231">
        <v>220</v>
      </c>
      <c r="P89" s="231">
        <v>45</v>
      </c>
      <c r="Q89" s="231">
        <v>265</v>
      </c>
      <c r="R89" s="231">
        <v>2</v>
      </c>
      <c r="S89" s="231">
        <v>30</v>
      </c>
      <c r="T89" s="231">
        <v>15</v>
      </c>
      <c r="U89" s="231">
        <v>5</v>
      </c>
      <c r="V89" s="231">
        <v>66</v>
      </c>
      <c r="W89" s="231">
        <v>45</v>
      </c>
      <c r="X89" s="231">
        <v>1</v>
      </c>
      <c r="Y89" s="231">
        <v>15</v>
      </c>
      <c r="Z89" s="231">
        <v>0</v>
      </c>
      <c r="AA89" s="231">
        <v>0</v>
      </c>
      <c r="AB89" s="231">
        <v>0</v>
      </c>
      <c r="AC89" s="231">
        <v>0</v>
      </c>
      <c r="AD89" s="231">
        <v>0</v>
      </c>
      <c r="AE89" s="231">
        <v>0</v>
      </c>
      <c r="AF89" s="231">
        <v>0</v>
      </c>
      <c r="AG89">
        <v>0</v>
      </c>
    </row>
    <row r="90" spans="1:33" x14ac:dyDescent="0.35">
      <c r="A90">
        <v>2814</v>
      </c>
      <c r="B90">
        <v>2814</v>
      </c>
      <c r="C90" t="s">
        <v>439</v>
      </c>
      <c r="D90" s="231">
        <v>15</v>
      </c>
      <c r="E90" s="231">
        <v>16</v>
      </c>
      <c r="F90" s="231">
        <v>6</v>
      </c>
      <c r="G90" s="231">
        <v>22</v>
      </c>
      <c r="H90" s="231">
        <v>4</v>
      </c>
      <c r="I90" s="231">
        <v>0</v>
      </c>
      <c r="J90" s="231">
        <v>4</v>
      </c>
      <c r="K90" s="231">
        <v>225</v>
      </c>
      <c r="L90" s="231">
        <v>240</v>
      </c>
      <c r="M90" s="231">
        <v>90</v>
      </c>
      <c r="N90" s="231">
        <v>330</v>
      </c>
      <c r="O90" s="231">
        <v>60</v>
      </c>
      <c r="P90" s="231">
        <v>0</v>
      </c>
      <c r="Q90" s="231">
        <v>60</v>
      </c>
      <c r="R90" s="231">
        <v>0</v>
      </c>
      <c r="S90" s="231">
        <v>0</v>
      </c>
      <c r="T90" s="231">
        <v>0</v>
      </c>
      <c r="U90" s="231">
        <v>10</v>
      </c>
      <c r="V90" s="231">
        <v>150</v>
      </c>
      <c r="W90" s="231">
        <v>30</v>
      </c>
      <c r="X90" s="231">
        <v>11</v>
      </c>
      <c r="Y90" s="231">
        <v>165</v>
      </c>
      <c r="Z90" s="231">
        <v>15</v>
      </c>
      <c r="AA90" s="231">
        <v>6</v>
      </c>
      <c r="AB90" s="231">
        <v>90</v>
      </c>
      <c r="AC90" s="231">
        <v>0</v>
      </c>
      <c r="AD90" s="231">
        <v>3</v>
      </c>
      <c r="AE90" s="231">
        <v>45</v>
      </c>
      <c r="AF90" s="231">
        <v>0</v>
      </c>
      <c r="AG90">
        <v>0</v>
      </c>
    </row>
    <row r="91" spans="1:33" x14ac:dyDescent="0.35">
      <c r="A91">
        <v>2817</v>
      </c>
      <c r="B91">
        <v>2816</v>
      </c>
      <c r="C91" t="s">
        <v>1298</v>
      </c>
      <c r="D91" s="231">
        <v>10</v>
      </c>
      <c r="E91" s="231">
        <v>22</v>
      </c>
      <c r="F91" s="231">
        <v>4</v>
      </c>
      <c r="G91" s="231">
        <v>26</v>
      </c>
      <c r="H91" s="231">
        <v>14</v>
      </c>
      <c r="I91" s="231">
        <v>4</v>
      </c>
      <c r="J91" s="231">
        <v>18</v>
      </c>
      <c r="K91" s="231">
        <v>150</v>
      </c>
      <c r="L91" s="231">
        <v>330</v>
      </c>
      <c r="M91" s="231">
        <v>60</v>
      </c>
      <c r="N91" s="231">
        <v>390</v>
      </c>
      <c r="O91" s="231">
        <v>210</v>
      </c>
      <c r="P91" s="231">
        <v>60</v>
      </c>
      <c r="Q91" s="231">
        <v>270</v>
      </c>
      <c r="R91" s="231">
        <v>0</v>
      </c>
      <c r="S91" s="231">
        <v>0</v>
      </c>
      <c r="T91" s="231">
        <v>0</v>
      </c>
      <c r="U91" s="231">
        <v>1</v>
      </c>
      <c r="V91" s="231">
        <v>15</v>
      </c>
      <c r="W91" s="231">
        <v>15</v>
      </c>
      <c r="X91" s="231">
        <v>0</v>
      </c>
      <c r="Y91" s="231">
        <v>0</v>
      </c>
      <c r="Z91" s="231">
        <v>0</v>
      </c>
      <c r="AA91" s="231">
        <v>1</v>
      </c>
      <c r="AB91" s="231">
        <v>15</v>
      </c>
      <c r="AC91" s="231">
        <v>0</v>
      </c>
      <c r="AD91" s="231">
        <v>0</v>
      </c>
      <c r="AE91" s="231">
        <v>0</v>
      </c>
      <c r="AF91" s="231">
        <v>0</v>
      </c>
      <c r="AG91">
        <v>0</v>
      </c>
    </row>
    <row r="92" spans="1:33" x14ac:dyDescent="0.35">
      <c r="A92">
        <v>2821</v>
      </c>
      <c r="B92">
        <v>2817</v>
      </c>
      <c r="C92" t="s">
        <v>440</v>
      </c>
      <c r="D92" s="231">
        <v>2</v>
      </c>
      <c r="E92" s="231">
        <v>17</v>
      </c>
      <c r="F92" s="231">
        <v>1</v>
      </c>
      <c r="G92" s="231">
        <v>18</v>
      </c>
      <c r="H92" s="231">
        <v>13</v>
      </c>
      <c r="I92" s="231">
        <v>1</v>
      </c>
      <c r="J92" s="231">
        <v>14</v>
      </c>
      <c r="K92" s="231">
        <v>30</v>
      </c>
      <c r="L92" s="231">
        <v>255</v>
      </c>
      <c r="M92" s="231">
        <v>15</v>
      </c>
      <c r="N92" s="231">
        <v>270</v>
      </c>
      <c r="O92" s="231">
        <v>195</v>
      </c>
      <c r="P92" s="231">
        <v>15</v>
      </c>
      <c r="Q92" s="231">
        <v>210</v>
      </c>
      <c r="R92" s="231">
        <v>0</v>
      </c>
      <c r="S92" s="231">
        <v>0</v>
      </c>
      <c r="T92" s="231">
        <v>0</v>
      </c>
      <c r="U92" s="231">
        <v>0</v>
      </c>
      <c r="V92" s="231">
        <v>0</v>
      </c>
      <c r="W92" s="231">
        <v>0</v>
      </c>
      <c r="X92" s="231">
        <v>0</v>
      </c>
      <c r="Y92" s="231">
        <v>0</v>
      </c>
      <c r="Z92" s="231">
        <v>0</v>
      </c>
      <c r="AA92" s="231">
        <v>0</v>
      </c>
      <c r="AB92" s="231">
        <v>0</v>
      </c>
      <c r="AC92" s="231">
        <v>0</v>
      </c>
      <c r="AD92" s="231">
        <v>0</v>
      </c>
      <c r="AE92" s="231">
        <v>0</v>
      </c>
      <c r="AF92" s="231">
        <v>0</v>
      </c>
      <c r="AG92">
        <v>0</v>
      </c>
    </row>
    <row r="93" spans="1:33" x14ac:dyDescent="0.35">
      <c r="A93">
        <v>2833</v>
      </c>
      <c r="B93">
        <v>2821</v>
      </c>
      <c r="C93" t="s">
        <v>441</v>
      </c>
      <c r="D93" s="231">
        <v>7</v>
      </c>
      <c r="E93" s="231">
        <v>19</v>
      </c>
      <c r="F93" s="231">
        <v>3</v>
      </c>
      <c r="G93" s="231">
        <v>22</v>
      </c>
      <c r="H93" s="231">
        <v>8</v>
      </c>
      <c r="I93" s="231">
        <v>2</v>
      </c>
      <c r="J93" s="231">
        <v>10</v>
      </c>
      <c r="K93" s="231">
        <v>105</v>
      </c>
      <c r="L93" s="231">
        <v>285</v>
      </c>
      <c r="M93" s="231">
        <v>45</v>
      </c>
      <c r="N93" s="231">
        <v>330</v>
      </c>
      <c r="O93" s="231">
        <v>120</v>
      </c>
      <c r="P93" s="231">
        <v>30</v>
      </c>
      <c r="Q93" s="231">
        <v>150</v>
      </c>
      <c r="R93" s="231">
        <v>6</v>
      </c>
      <c r="S93" s="231">
        <v>90</v>
      </c>
      <c r="T93" s="231">
        <v>60</v>
      </c>
      <c r="U93" s="231">
        <v>6</v>
      </c>
      <c r="V93" s="231">
        <v>90</v>
      </c>
      <c r="W93" s="231">
        <v>45</v>
      </c>
      <c r="X93" s="231">
        <v>5</v>
      </c>
      <c r="Y93" s="231">
        <v>75</v>
      </c>
      <c r="Z93" s="231">
        <v>15</v>
      </c>
      <c r="AA93" s="231">
        <v>3</v>
      </c>
      <c r="AB93" s="231">
        <v>45</v>
      </c>
      <c r="AC93" s="231">
        <v>15</v>
      </c>
      <c r="AD93" s="231">
        <v>0</v>
      </c>
      <c r="AE93" s="231">
        <v>0</v>
      </c>
      <c r="AF93" s="231">
        <v>0</v>
      </c>
      <c r="AG93">
        <v>1</v>
      </c>
    </row>
    <row r="94" spans="1:33" x14ac:dyDescent="0.35">
      <c r="A94">
        <v>2837</v>
      </c>
      <c r="B94">
        <v>2822</v>
      </c>
      <c r="C94" t="s">
        <v>1299</v>
      </c>
      <c r="D94" s="231">
        <v>5</v>
      </c>
      <c r="E94" s="231">
        <v>17</v>
      </c>
      <c r="F94" s="231">
        <v>2</v>
      </c>
      <c r="G94" s="231">
        <v>19</v>
      </c>
      <c r="H94" s="231">
        <v>4</v>
      </c>
      <c r="I94" s="231">
        <v>0</v>
      </c>
      <c r="J94" s="231">
        <v>4</v>
      </c>
      <c r="K94" s="231">
        <v>75</v>
      </c>
      <c r="L94" s="231">
        <v>255</v>
      </c>
      <c r="M94" s="231">
        <v>30</v>
      </c>
      <c r="N94" s="231">
        <v>285</v>
      </c>
      <c r="O94" s="231">
        <v>60</v>
      </c>
      <c r="P94" s="231">
        <v>0</v>
      </c>
      <c r="Q94" s="231">
        <v>60</v>
      </c>
      <c r="R94" s="231">
        <v>1</v>
      </c>
      <c r="S94" s="231">
        <v>15</v>
      </c>
      <c r="T94" s="231">
        <v>0</v>
      </c>
      <c r="U94" s="231">
        <v>4</v>
      </c>
      <c r="V94" s="231">
        <v>60</v>
      </c>
      <c r="W94" s="231">
        <v>30</v>
      </c>
      <c r="X94" s="231">
        <v>1</v>
      </c>
      <c r="Y94" s="231">
        <v>15</v>
      </c>
      <c r="Z94" s="231">
        <v>0</v>
      </c>
      <c r="AA94" s="231">
        <v>2</v>
      </c>
      <c r="AB94" s="231">
        <v>30</v>
      </c>
      <c r="AC94" s="231">
        <v>0</v>
      </c>
      <c r="AD94" s="231">
        <v>0</v>
      </c>
      <c r="AE94" s="231">
        <v>0</v>
      </c>
      <c r="AF94" s="231">
        <v>0</v>
      </c>
      <c r="AG94">
        <v>0</v>
      </c>
    </row>
    <row r="95" spans="1:33" x14ac:dyDescent="0.35">
      <c r="A95">
        <v>2839</v>
      </c>
      <c r="B95">
        <v>2833</v>
      </c>
      <c r="C95" t="s">
        <v>443</v>
      </c>
      <c r="D95" s="231">
        <v>13</v>
      </c>
      <c r="E95" s="231">
        <v>43</v>
      </c>
      <c r="F95" s="231">
        <v>11</v>
      </c>
      <c r="G95" s="231">
        <v>54</v>
      </c>
      <c r="H95" s="231">
        <v>11</v>
      </c>
      <c r="I95" s="231">
        <v>2</v>
      </c>
      <c r="J95" s="231">
        <v>13</v>
      </c>
      <c r="K95" s="231">
        <v>195</v>
      </c>
      <c r="L95" s="231">
        <v>645</v>
      </c>
      <c r="M95" s="231">
        <v>165</v>
      </c>
      <c r="N95" s="231">
        <v>810</v>
      </c>
      <c r="O95" s="231">
        <v>165</v>
      </c>
      <c r="P95" s="231">
        <v>30</v>
      </c>
      <c r="Q95" s="231">
        <v>195</v>
      </c>
      <c r="R95" s="231">
        <v>6</v>
      </c>
      <c r="S95" s="231">
        <v>90</v>
      </c>
      <c r="T95" s="231">
        <v>15</v>
      </c>
      <c r="U95" s="231">
        <v>4</v>
      </c>
      <c r="V95" s="231">
        <v>60</v>
      </c>
      <c r="W95" s="231">
        <v>15</v>
      </c>
      <c r="X95" s="231">
        <v>4</v>
      </c>
      <c r="Y95" s="231">
        <v>60</v>
      </c>
      <c r="Z95" s="231">
        <v>0</v>
      </c>
      <c r="AA95" s="231">
        <v>14</v>
      </c>
      <c r="AB95" s="231">
        <v>210</v>
      </c>
      <c r="AC95" s="231">
        <v>30</v>
      </c>
      <c r="AD95" s="231">
        <v>12</v>
      </c>
      <c r="AE95" s="231">
        <v>180</v>
      </c>
      <c r="AF95" s="231">
        <v>30</v>
      </c>
      <c r="AG95">
        <v>0</v>
      </c>
    </row>
    <row r="96" spans="1:33" x14ac:dyDescent="0.35">
      <c r="A96">
        <v>2845</v>
      </c>
      <c r="B96">
        <v>2837</v>
      </c>
      <c r="C96" t="s">
        <v>444</v>
      </c>
      <c r="D96" s="231">
        <v>13</v>
      </c>
      <c r="E96" s="231">
        <v>27</v>
      </c>
      <c r="F96" s="231">
        <v>9</v>
      </c>
      <c r="G96" s="231">
        <v>36</v>
      </c>
      <c r="H96" s="231">
        <v>18</v>
      </c>
      <c r="I96" s="231">
        <v>6</v>
      </c>
      <c r="J96" s="231">
        <v>24</v>
      </c>
      <c r="K96" s="231">
        <v>195</v>
      </c>
      <c r="L96" s="231">
        <v>405</v>
      </c>
      <c r="M96" s="231">
        <v>135</v>
      </c>
      <c r="N96" s="231">
        <v>540</v>
      </c>
      <c r="O96" s="231">
        <v>270</v>
      </c>
      <c r="P96" s="231">
        <v>90</v>
      </c>
      <c r="Q96" s="231">
        <v>360</v>
      </c>
      <c r="R96" s="231">
        <v>9</v>
      </c>
      <c r="S96" s="231">
        <v>135</v>
      </c>
      <c r="T96" s="231">
        <v>105</v>
      </c>
      <c r="U96" s="231">
        <v>6</v>
      </c>
      <c r="V96" s="231">
        <v>90</v>
      </c>
      <c r="W96" s="231">
        <v>45</v>
      </c>
      <c r="X96" s="231">
        <v>5</v>
      </c>
      <c r="Y96" s="231">
        <v>75</v>
      </c>
      <c r="Z96" s="231">
        <v>60</v>
      </c>
      <c r="AA96" s="231">
        <v>0</v>
      </c>
      <c r="AB96" s="231">
        <v>0</v>
      </c>
      <c r="AC96" s="231">
        <v>0</v>
      </c>
      <c r="AD96" s="231">
        <v>0</v>
      </c>
      <c r="AE96" s="231">
        <v>0</v>
      </c>
      <c r="AF96" s="231">
        <v>0</v>
      </c>
      <c r="AG96">
        <v>1</v>
      </c>
    </row>
    <row r="97" spans="1:33" x14ac:dyDescent="0.35">
      <c r="A97">
        <v>2847</v>
      </c>
      <c r="B97">
        <v>2839</v>
      </c>
      <c r="C97" t="s">
        <v>445</v>
      </c>
      <c r="D97" s="231">
        <v>9</v>
      </c>
      <c r="E97" s="231">
        <v>17</v>
      </c>
      <c r="F97" s="231">
        <v>9</v>
      </c>
      <c r="G97" s="231">
        <v>26</v>
      </c>
      <c r="H97" s="231">
        <v>7</v>
      </c>
      <c r="I97" s="231">
        <v>5</v>
      </c>
      <c r="J97" s="231">
        <v>12</v>
      </c>
      <c r="K97" s="231">
        <v>135</v>
      </c>
      <c r="L97" s="231">
        <v>255</v>
      </c>
      <c r="M97" s="231">
        <v>135</v>
      </c>
      <c r="N97" s="231">
        <v>390</v>
      </c>
      <c r="O97" s="231">
        <v>105</v>
      </c>
      <c r="P97" s="231">
        <v>75</v>
      </c>
      <c r="Q97" s="231">
        <v>180</v>
      </c>
      <c r="R97" s="231">
        <v>10</v>
      </c>
      <c r="S97" s="231">
        <v>150</v>
      </c>
      <c r="T97" s="231">
        <v>105</v>
      </c>
      <c r="U97" s="231">
        <v>3</v>
      </c>
      <c r="V97" s="231">
        <v>45</v>
      </c>
      <c r="W97" s="231">
        <v>30</v>
      </c>
      <c r="X97" s="231">
        <v>6</v>
      </c>
      <c r="Y97" s="231">
        <v>90</v>
      </c>
      <c r="Z97" s="231">
        <v>15</v>
      </c>
      <c r="AA97" s="231">
        <v>4</v>
      </c>
      <c r="AB97" s="231">
        <v>60</v>
      </c>
      <c r="AC97" s="231">
        <v>0</v>
      </c>
      <c r="AD97" s="231">
        <v>0</v>
      </c>
      <c r="AE97" s="231">
        <v>0</v>
      </c>
      <c r="AF97" s="231">
        <v>0</v>
      </c>
      <c r="AG97">
        <v>0</v>
      </c>
    </row>
    <row r="98" spans="1:33" x14ac:dyDescent="0.35">
      <c r="A98">
        <v>2849</v>
      </c>
      <c r="B98">
        <v>2845</v>
      </c>
      <c r="C98" t="s">
        <v>446</v>
      </c>
      <c r="D98" s="231">
        <v>0</v>
      </c>
      <c r="E98" s="231">
        <v>25</v>
      </c>
      <c r="F98" s="231">
        <v>10</v>
      </c>
      <c r="G98" s="231">
        <v>35</v>
      </c>
      <c r="H98" s="231">
        <v>18</v>
      </c>
      <c r="I98" s="231">
        <v>10</v>
      </c>
      <c r="J98" s="231">
        <v>28</v>
      </c>
      <c r="K98" s="231">
        <v>0</v>
      </c>
      <c r="L98" s="231">
        <v>375</v>
      </c>
      <c r="M98" s="231">
        <v>150</v>
      </c>
      <c r="N98" s="231">
        <v>525</v>
      </c>
      <c r="O98" s="231">
        <v>258</v>
      </c>
      <c r="P98" s="231">
        <v>136</v>
      </c>
      <c r="Q98" s="231">
        <v>394</v>
      </c>
      <c r="R98" s="231">
        <v>0</v>
      </c>
      <c r="S98" s="231">
        <v>0</v>
      </c>
      <c r="T98" s="231">
        <v>0</v>
      </c>
      <c r="U98" s="231">
        <v>0</v>
      </c>
      <c r="V98" s="231">
        <v>0</v>
      </c>
      <c r="W98" s="231">
        <v>0</v>
      </c>
      <c r="X98" s="231">
        <v>0</v>
      </c>
      <c r="Y98" s="231">
        <v>0</v>
      </c>
      <c r="Z98" s="231">
        <v>0</v>
      </c>
      <c r="AA98" s="231">
        <v>0</v>
      </c>
      <c r="AB98" s="231">
        <v>0</v>
      </c>
      <c r="AC98" s="231">
        <v>0</v>
      </c>
      <c r="AD98" s="231">
        <v>0</v>
      </c>
      <c r="AE98" s="231">
        <v>0</v>
      </c>
      <c r="AF98" s="231">
        <v>0</v>
      </c>
      <c r="AG98">
        <v>0</v>
      </c>
    </row>
    <row r="99" spans="1:33" x14ac:dyDescent="0.35">
      <c r="A99">
        <v>2855</v>
      </c>
      <c r="B99">
        <v>2847</v>
      </c>
      <c r="C99" t="s">
        <v>447</v>
      </c>
      <c r="D99" s="231">
        <v>1</v>
      </c>
      <c r="E99" s="231">
        <v>29</v>
      </c>
      <c r="F99" s="231">
        <v>9</v>
      </c>
      <c r="G99" s="231">
        <v>38</v>
      </c>
      <c r="H99" s="231">
        <v>21</v>
      </c>
      <c r="I99" s="231">
        <v>5</v>
      </c>
      <c r="J99" s="231">
        <v>26</v>
      </c>
      <c r="K99" s="231">
        <v>15</v>
      </c>
      <c r="L99" s="231">
        <v>435</v>
      </c>
      <c r="M99" s="231">
        <v>135</v>
      </c>
      <c r="N99" s="231">
        <v>570</v>
      </c>
      <c r="O99" s="231">
        <v>315</v>
      </c>
      <c r="P99" s="231">
        <v>75</v>
      </c>
      <c r="Q99" s="231">
        <v>390</v>
      </c>
      <c r="R99" s="231">
        <v>2</v>
      </c>
      <c r="S99" s="231">
        <v>30</v>
      </c>
      <c r="T99" s="231">
        <v>15</v>
      </c>
      <c r="U99" s="231">
        <v>1</v>
      </c>
      <c r="V99" s="231">
        <v>15</v>
      </c>
      <c r="W99" s="231">
        <v>0</v>
      </c>
      <c r="X99" s="231">
        <v>2</v>
      </c>
      <c r="Y99" s="231">
        <v>30</v>
      </c>
      <c r="Z99" s="231">
        <v>30</v>
      </c>
      <c r="AA99" s="231">
        <v>0</v>
      </c>
      <c r="AB99" s="231">
        <v>0</v>
      </c>
      <c r="AC99" s="231">
        <v>0</v>
      </c>
      <c r="AD99" s="231">
        <v>0</v>
      </c>
      <c r="AE99" s="231">
        <v>0</v>
      </c>
      <c r="AF99" s="231">
        <v>0</v>
      </c>
      <c r="AG99">
        <v>0</v>
      </c>
    </row>
    <row r="100" spans="1:33" x14ac:dyDescent="0.35">
      <c r="A100">
        <v>2864</v>
      </c>
      <c r="B100">
        <v>2849</v>
      </c>
      <c r="C100" t="s">
        <v>448</v>
      </c>
      <c r="D100" s="231">
        <v>8</v>
      </c>
      <c r="E100" s="231">
        <v>26</v>
      </c>
      <c r="F100" s="231">
        <v>13</v>
      </c>
      <c r="G100" s="231">
        <v>39</v>
      </c>
      <c r="H100" s="231">
        <v>18</v>
      </c>
      <c r="I100" s="231">
        <v>12</v>
      </c>
      <c r="J100" s="231">
        <v>30</v>
      </c>
      <c r="K100" s="231">
        <v>120</v>
      </c>
      <c r="L100" s="231">
        <v>390</v>
      </c>
      <c r="M100" s="231">
        <v>195</v>
      </c>
      <c r="N100" s="231">
        <v>585</v>
      </c>
      <c r="O100" s="231">
        <v>270</v>
      </c>
      <c r="P100" s="231">
        <v>180</v>
      </c>
      <c r="Q100" s="231">
        <v>450</v>
      </c>
      <c r="R100" s="231">
        <v>4</v>
      </c>
      <c r="S100" s="231">
        <v>60</v>
      </c>
      <c r="T100" s="231">
        <v>60</v>
      </c>
      <c r="U100" s="231">
        <v>4</v>
      </c>
      <c r="V100" s="231">
        <v>60</v>
      </c>
      <c r="W100" s="231">
        <v>30</v>
      </c>
      <c r="X100" s="231">
        <v>6</v>
      </c>
      <c r="Y100" s="231">
        <v>90</v>
      </c>
      <c r="Z100" s="231">
        <v>60</v>
      </c>
      <c r="AA100" s="231">
        <v>0</v>
      </c>
      <c r="AB100" s="231">
        <v>0</v>
      </c>
      <c r="AC100" s="231">
        <v>0</v>
      </c>
      <c r="AD100" s="231">
        <v>0</v>
      </c>
      <c r="AE100" s="231">
        <v>0</v>
      </c>
      <c r="AF100" s="231">
        <v>0</v>
      </c>
      <c r="AG100">
        <v>0</v>
      </c>
    </row>
    <row r="101" spans="1:33" x14ac:dyDescent="0.35">
      <c r="A101">
        <v>2865</v>
      </c>
      <c r="B101">
        <v>2855</v>
      </c>
      <c r="C101" t="s">
        <v>449</v>
      </c>
      <c r="D101" s="231">
        <v>9</v>
      </c>
      <c r="E101" s="231">
        <v>27</v>
      </c>
      <c r="F101" s="231">
        <v>13</v>
      </c>
      <c r="G101" s="231">
        <v>40</v>
      </c>
      <c r="H101" s="231">
        <v>2</v>
      </c>
      <c r="I101" s="231">
        <v>2</v>
      </c>
      <c r="J101" s="231">
        <v>4</v>
      </c>
      <c r="K101" s="231">
        <v>135</v>
      </c>
      <c r="L101" s="231">
        <v>390</v>
      </c>
      <c r="M101" s="231">
        <v>195</v>
      </c>
      <c r="N101" s="231">
        <v>585</v>
      </c>
      <c r="O101" s="231">
        <v>27</v>
      </c>
      <c r="P101" s="231">
        <v>30</v>
      </c>
      <c r="Q101" s="231">
        <v>57</v>
      </c>
      <c r="R101" s="231">
        <v>11</v>
      </c>
      <c r="S101" s="231">
        <v>150</v>
      </c>
      <c r="T101" s="231">
        <v>42</v>
      </c>
      <c r="U101" s="231">
        <v>19</v>
      </c>
      <c r="V101" s="231">
        <v>285</v>
      </c>
      <c r="W101" s="231">
        <v>15</v>
      </c>
      <c r="X101" s="231">
        <v>2</v>
      </c>
      <c r="Y101" s="231">
        <v>30</v>
      </c>
      <c r="Z101" s="231">
        <v>0</v>
      </c>
      <c r="AA101" s="231">
        <v>19</v>
      </c>
      <c r="AB101" s="231">
        <v>285</v>
      </c>
      <c r="AC101" s="231">
        <v>0</v>
      </c>
      <c r="AD101" s="231">
        <v>20</v>
      </c>
      <c r="AE101" s="231">
        <v>300</v>
      </c>
      <c r="AF101" s="231">
        <v>0</v>
      </c>
      <c r="AG101">
        <v>1</v>
      </c>
    </row>
    <row r="102" spans="1:33" x14ac:dyDescent="0.35">
      <c r="A102">
        <v>2866</v>
      </c>
      <c r="B102">
        <v>2864</v>
      </c>
      <c r="C102" t="s">
        <v>450</v>
      </c>
      <c r="D102" s="231">
        <v>3</v>
      </c>
      <c r="E102" s="231">
        <v>13</v>
      </c>
      <c r="F102" s="231">
        <v>5</v>
      </c>
      <c r="G102" s="231">
        <v>18</v>
      </c>
      <c r="H102" s="231">
        <v>6</v>
      </c>
      <c r="I102" s="231">
        <v>2</v>
      </c>
      <c r="J102" s="231">
        <v>8</v>
      </c>
      <c r="K102" s="231">
        <v>45</v>
      </c>
      <c r="L102" s="231">
        <v>195</v>
      </c>
      <c r="M102" s="231">
        <v>75</v>
      </c>
      <c r="N102" s="231">
        <v>270</v>
      </c>
      <c r="O102" s="231">
        <v>90</v>
      </c>
      <c r="P102" s="231">
        <v>30</v>
      </c>
      <c r="Q102" s="231">
        <v>120</v>
      </c>
      <c r="R102" s="231">
        <v>7</v>
      </c>
      <c r="S102" s="231">
        <v>105</v>
      </c>
      <c r="T102" s="231">
        <v>45</v>
      </c>
      <c r="U102" s="231">
        <v>1</v>
      </c>
      <c r="V102" s="231">
        <v>15</v>
      </c>
      <c r="W102" s="231">
        <v>0</v>
      </c>
      <c r="X102" s="231">
        <v>0</v>
      </c>
      <c r="Y102" s="231">
        <v>0</v>
      </c>
      <c r="Z102" s="231">
        <v>0</v>
      </c>
      <c r="AA102" s="231">
        <v>0</v>
      </c>
      <c r="AB102" s="231">
        <v>0</v>
      </c>
      <c r="AC102" s="231">
        <v>0</v>
      </c>
      <c r="AD102" s="231">
        <v>0</v>
      </c>
      <c r="AE102" s="231">
        <v>0</v>
      </c>
      <c r="AF102" s="231">
        <v>0</v>
      </c>
      <c r="AG102">
        <v>0</v>
      </c>
    </row>
    <row r="103" spans="1:33" x14ac:dyDescent="0.35">
      <c r="A103">
        <v>2868</v>
      </c>
      <c r="B103">
        <v>2865</v>
      </c>
      <c r="C103" t="s">
        <v>451</v>
      </c>
      <c r="D103" s="231">
        <v>3</v>
      </c>
      <c r="E103" s="231">
        <v>24</v>
      </c>
      <c r="F103" s="231">
        <v>7</v>
      </c>
      <c r="G103" s="231">
        <v>31</v>
      </c>
      <c r="H103" s="231">
        <v>9</v>
      </c>
      <c r="I103" s="231">
        <v>3</v>
      </c>
      <c r="J103" s="231">
        <v>12</v>
      </c>
      <c r="K103" s="231">
        <v>39</v>
      </c>
      <c r="L103" s="231">
        <v>348</v>
      </c>
      <c r="M103" s="231">
        <v>105</v>
      </c>
      <c r="N103" s="231">
        <v>453</v>
      </c>
      <c r="O103" s="231">
        <v>123</v>
      </c>
      <c r="P103" s="231">
        <v>45</v>
      </c>
      <c r="Q103" s="231">
        <v>168</v>
      </c>
      <c r="R103" s="231">
        <v>9</v>
      </c>
      <c r="S103" s="231">
        <v>135</v>
      </c>
      <c r="T103" s="231">
        <v>39</v>
      </c>
      <c r="U103" s="231">
        <v>4</v>
      </c>
      <c r="V103" s="231">
        <v>60</v>
      </c>
      <c r="W103" s="231">
        <v>15</v>
      </c>
      <c r="X103" s="231">
        <v>3</v>
      </c>
      <c r="Y103" s="231">
        <v>45</v>
      </c>
      <c r="Z103" s="231">
        <v>24</v>
      </c>
      <c r="AA103" s="231">
        <v>7</v>
      </c>
      <c r="AB103" s="231">
        <v>105</v>
      </c>
      <c r="AC103" s="231">
        <v>0</v>
      </c>
      <c r="AD103" s="231">
        <v>0</v>
      </c>
      <c r="AE103" s="231">
        <v>0</v>
      </c>
      <c r="AF103" s="231">
        <v>0</v>
      </c>
      <c r="AG103">
        <v>0</v>
      </c>
    </row>
    <row r="104" spans="1:33" x14ac:dyDescent="0.35">
      <c r="A104">
        <v>2872</v>
      </c>
      <c r="B104">
        <v>2866</v>
      </c>
      <c r="C104" t="s">
        <v>452</v>
      </c>
      <c r="D104" s="231">
        <v>11</v>
      </c>
      <c r="E104" s="231">
        <v>19</v>
      </c>
      <c r="F104" s="231">
        <v>7</v>
      </c>
      <c r="G104" s="231">
        <v>26</v>
      </c>
      <c r="H104" s="231">
        <v>8</v>
      </c>
      <c r="I104" s="231">
        <v>3</v>
      </c>
      <c r="J104" s="231">
        <v>11</v>
      </c>
      <c r="K104" s="231">
        <v>165</v>
      </c>
      <c r="L104" s="231">
        <v>270</v>
      </c>
      <c r="M104" s="231">
        <v>105</v>
      </c>
      <c r="N104" s="231">
        <v>375</v>
      </c>
      <c r="O104" s="231">
        <v>120</v>
      </c>
      <c r="P104" s="231">
        <v>45</v>
      </c>
      <c r="Q104" s="231">
        <v>165</v>
      </c>
      <c r="R104" s="231">
        <v>5</v>
      </c>
      <c r="S104" s="231">
        <v>75</v>
      </c>
      <c r="T104" s="231">
        <v>30</v>
      </c>
      <c r="U104" s="231">
        <v>0</v>
      </c>
      <c r="V104" s="231">
        <v>0</v>
      </c>
      <c r="W104" s="231">
        <v>0</v>
      </c>
      <c r="X104" s="231">
        <v>2</v>
      </c>
      <c r="Y104" s="231">
        <v>30</v>
      </c>
      <c r="Z104" s="231">
        <v>0</v>
      </c>
      <c r="AA104" s="231">
        <v>2</v>
      </c>
      <c r="AB104" s="231">
        <v>30</v>
      </c>
      <c r="AC104" s="231">
        <v>0</v>
      </c>
      <c r="AD104" s="231">
        <v>2</v>
      </c>
      <c r="AE104" s="231">
        <v>30</v>
      </c>
      <c r="AF104" s="231">
        <v>0</v>
      </c>
      <c r="AG104">
        <v>0</v>
      </c>
    </row>
    <row r="105" spans="1:33" x14ac:dyDescent="0.35">
      <c r="A105">
        <v>2878</v>
      </c>
      <c r="B105">
        <v>2868</v>
      </c>
      <c r="C105" t="s">
        <v>453</v>
      </c>
      <c r="D105" s="231">
        <v>6</v>
      </c>
      <c r="E105" s="231">
        <v>19</v>
      </c>
      <c r="F105" s="231">
        <v>6</v>
      </c>
      <c r="G105" s="231">
        <v>25</v>
      </c>
      <c r="H105" s="231">
        <v>11</v>
      </c>
      <c r="I105" s="231">
        <v>5</v>
      </c>
      <c r="J105" s="231">
        <v>16</v>
      </c>
      <c r="K105" s="231">
        <v>90</v>
      </c>
      <c r="L105" s="231">
        <v>270</v>
      </c>
      <c r="M105" s="231">
        <v>90</v>
      </c>
      <c r="N105" s="231">
        <v>360</v>
      </c>
      <c r="O105" s="231">
        <v>94</v>
      </c>
      <c r="P105" s="231">
        <v>51</v>
      </c>
      <c r="Q105" s="231">
        <v>145</v>
      </c>
      <c r="R105" s="231">
        <v>2</v>
      </c>
      <c r="S105" s="231">
        <v>30</v>
      </c>
      <c r="T105" s="231">
        <v>3</v>
      </c>
      <c r="U105" s="231">
        <v>2</v>
      </c>
      <c r="V105" s="231">
        <v>30</v>
      </c>
      <c r="W105" s="231">
        <v>18</v>
      </c>
      <c r="X105" s="231">
        <v>3</v>
      </c>
      <c r="Y105" s="231">
        <v>45</v>
      </c>
      <c r="Z105" s="231">
        <v>13</v>
      </c>
      <c r="AA105" s="231">
        <v>0</v>
      </c>
      <c r="AB105" s="231">
        <v>0</v>
      </c>
      <c r="AC105" s="231">
        <v>0</v>
      </c>
      <c r="AD105" s="231">
        <v>0</v>
      </c>
      <c r="AE105" s="231">
        <v>0</v>
      </c>
      <c r="AF105" s="231">
        <v>0</v>
      </c>
      <c r="AG105">
        <v>0</v>
      </c>
    </row>
    <row r="106" spans="1:33" x14ac:dyDescent="0.35">
      <c r="A106">
        <v>2880</v>
      </c>
      <c r="B106">
        <v>2872</v>
      </c>
      <c r="C106" t="s">
        <v>454</v>
      </c>
      <c r="D106" s="231">
        <v>5</v>
      </c>
      <c r="E106" s="231">
        <v>25</v>
      </c>
      <c r="F106" s="231">
        <v>9</v>
      </c>
      <c r="G106" s="231">
        <v>34</v>
      </c>
      <c r="H106" s="231">
        <v>24</v>
      </c>
      <c r="I106" s="231">
        <v>6</v>
      </c>
      <c r="J106" s="231">
        <v>30</v>
      </c>
      <c r="K106" s="231">
        <v>75</v>
      </c>
      <c r="L106" s="231">
        <v>375</v>
      </c>
      <c r="M106" s="231">
        <v>135</v>
      </c>
      <c r="N106" s="231">
        <v>510</v>
      </c>
      <c r="O106" s="231">
        <v>360</v>
      </c>
      <c r="P106" s="231">
        <v>90</v>
      </c>
      <c r="Q106" s="231">
        <v>450</v>
      </c>
      <c r="R106" s="231">
        <v>1</v>
      </c>
      <c r="S106" s="231">
        <v>15</v>
      </c>
      <c r="T106" s="231">
        <v>0</v>
      </c>
      <c r="U106" s="231">
        <v>1</v>
      </c>
      <c r="V106" s="231">
        <v>15</v>
      </c>
      <c r="W106" s="231">
        <v>15</v>
      </c>
      <c r="X106" s="231">
        <v>0</v>
      </c>
      <c r="Y106" s="231">
        <v>0</v>
      </c>
      <c r="Z106" s="231">
        <v>0</v>
      </c>
      <c r="AA106" s="231">
        <v>0</v>
      </c>
      <c r="AB106" s="231">
        <v>0</v>
      </c>
      <c r="AC106" s="231">
        <v>0</v>
      </c>
      <c r="AD106" s="231">
        <v>0</v>
      </c>
      <c r="AE106" s="231">
        <v>0</v>
      </c>
      <c r="AF106" s="231">
        <v>0</v>
      </c>
      <c r="AG106">
        <v>0</v>
      </c>
    </row>
    <row r="107" spans="1:33" x14ac:dyDescent="0.35">
      <c r="A107">
        <v>2881</v>
      </c>
      <c r="B107">
        <v>2878</v>
      </c>
      <c r="C107" t="s">
        <v>455</v>
      </c>
      <c r="D107" s="231">
        <v>19</v>
      </c>
      <c r="E107" s="231">
        <v>30</v>
      </c>
      <c r="F107" s="231">
        <v>7</v>
      </c>
      <c r="G107" s="231">
        <v>37</v>
      </c>
      <c r="H107" s="231">
        <v>4</v>
      </c>
      <c r="I107" s="231">
        <v>3</v>
      </c>
      <c r="J107" s="231">
        <v>7</v>
      </c>
      <c r="K107" s="231">
        <v>285</v>
      </c>
      <c r="L107" s="231">
        <v>450</v>
      </c>
      <c r="M107" s="231">
        <v>105</v>
      </c>
      <c r="N107" s="231">
        <v>555</v>
      </c>
      <c r="O107" s="231">
        <v>60</v>
      </c>
      <c r="P107" s="231">
        <v>45</v>
      </c>
      <c r="Q107" s="231">
        <v>105</v>
      </c>
      <c r="R107" s="231">
        <v>5</v>
      </c>
      <c r="S107" s="231">
        <v>75</v>
      </c>
      <c r="T107" s="231">
        <v>15</v>
      </c>
      <c r="U107" s="231">
        <v>1</v>
      </c>
      <c r="V107" s="231">
        <v>15</v>
      </c>
      <c r="W107" s="231">
        <v>0</v>
      </c>
      <c r="X107" s="231">
        <v>9</v>
      </c>
      <c r="Y107" s="231">
        <v>135</v>
      </c>
      <c r="Z107" s="231">
        <v>45</v>
      </c>
      <c r="AA107" s="231">
        <v>6</v>
      </c>
      <c r="AB107" s="231">
        <v>90</v>
      </c>
      <c r="AC107" s="231">
        <v>0</v>
      </c>
      <c r="AD107" s="231">
        <v>5</v>
      </c>
      <c r="AE107" s="231">
        <v>75</v>
      </c>
      <c r="AF107" s="231">
        <v>0</v>
      </c>
      <c r="AG107">
        <v>0</v>
      </c>
    </row>
    <row r="108" spans="1:33" x14ac:dyDescent="0.35">
      <c r="A108">
        <v>2883</v>
      </c>
      <c r="B108">
        <v>2880</v>
      </c>
      <c r="C108" t="s">
        <v>456</v>
      </c>
      <c r="D108" s="231">
        <v>3</v>
      </c>
      <c r="E108" s="231">
        <v>21</v>
      </c>
      <c r="F108" s="231">
        <v>5</v>
      </c>
      <c r="G108" s="231">
        <v>26</v>
      </c>
      <c r="H108" s="231">
        <v>4</v>
      </c>
      <c r="I108" s="231">
        <v>1</v>
      </c>
      <c r="J108" s="231">
        <v>5</v>
      </c>
      <c r="K108" s="231">
        <v>45</v>
      </c>
      <c r="L108" s="231">
        <v>315</v>
      </c>
      <c r="M108" s="231">
        <v>75</v>
      </c>
      <c r="N108" s="231">
        <v>390</v>
      </c>
      <c r="O108" s="231">
        <v>60</v>
      </c>
      <c r="P108" s="231">
        <v>15</v>
      </c>
      <c r="Q108" s="231">
        <v>75</v>
      </c>
      <c r="R108" s="231">
        <v>1</v>
      </c>
      <c r="S108" s="231">
        <v>15</v>
      </c>
      <c r="T108" s="231">
        <v>0</v>
      </c>
      <c r="U108" s="231">
        <v>2</v>
      </c>
      <c r="V108" s="231">
        <v>30</v>
      </c>
      <c r="W108" s="231">
        <v>30</v>
      </c>
      <c r="X108" s="231">
        <v>10</v>
      </c>
      <c r="Y108" s="231">
        <v>150</v>
      </c>
      <c r="Z108" s="231">
        <v>15</v>
      </c>
      <c r="AA108" s="231">
        <v>7</v>
      </c>
      <c r="AB108" s="231">
        <v>105</v>
      </c>
      <c r="AC108" s="231">
        <v>15</v>
      </c>
      <c r="AD108" s="231">
        <v>3</v>
      </c>
      <c r="AE108" s="231">
        <v>45</v>
      </c>
      <c r="AF108" s="231">
        <v>15</v>
      </c>
      <c r="AG108">
        <v>0</v>
      </c>
    </row>
    <row r="109" spans="1:33" x14ac:dyDescent="0.35">
      <c r="A109">
        <v>2900</v>
      </c>
      <c r="B109">
        <v>2881</v>
      </c>
      <c r="C109" t="s">
        <v>457</v>
      </c>
      <c r="D109" s="231">
        <v>13</v>
      </c>
      <c r="E109" s="231">
        <v>34</v>
      </c>
      <c r="F109" s="231">
        <v>8</v>
      </c>
      <c r="G109" s="231">
        <v>42</v>
      </c>
      <c r="H109" s="231">
        <v>18</v>
      </c>
      <c r="I109" s="231">
        <v>5</v>
      </c>
      <c r="J109" s="231">
        <v>23</v>
      </c>
      <c r="K109" s="231">
        <v>195</v>
      </c>
      <c r="L109" s="231">
        <v>510</v>
      </c>
      <c r="M109" s="231">
        <v>120</v>
      </c>
      <c r="N109" s="231">
        <v>630</v>
      </c>
      <c r="O109" s="231">
        <v>270</v>
      </c>
      <c r="P109" s="231">
        <v>75</v>
      </c>
      <c r="Q109" s="231">
        <v>345</v>
      </c>
      <c r="R109" s="231">
        <v>7</v>
      </c>
      <c r="S109" s="231">
        <v>105</v>
      </c>
      <c r="T109" s="231">
        <v>60</v>
      </c>
      <c r="U109" s="231">
        <v>11</v>
      </c>
      <c r="V109" s="231">
        <v>165</v>
      </c>
      <c r="W109" s="231">
        <v>75</v>
      </c>
      <c r="X109" s="231">
        <v>3</v>
      </c>
      <c r="Y109" s="231">
        <v>45</v>
      </c>
      <c r="Z109" s="231">
        <v>0</v>
      </c>
      <c r="AA109" s="231">
        <v>1</v>
      </c>
      <c r="AB109" s="231">
        <v>15</v>
      </c>
      <c r="AC109" s="231">
        <v>15</v>
      </c>
      <c r="AD109" s="231">
        <v>0</v>
      </c>
      <c r="AE109" s="231">
        <v>0</v>
      </c>
      <c r="AF109" s="231">
        <v>0</v>
      </c>
      <c r="AG109">
        <v>0</v>
      </c>
    </row>
    <row r="110" spans="1:33" x14ac:dyDescent="0.35">
      <c r="A110">
        <v>2902</v>
      </c>
      <c r="B110">
        <v>2882</v>
      </c>
      <c r="C110" t="s">
        <v>442</v>
      </c>
      <c r="D110" s="231">
        <v>1</v>
      </c>
      <c r="E110" s="231">
        <v>0</v>
      </c>
      <c r="F110" s="231">
        <v>0</v>
      </c>
      <c r="G110" s="231">
        <v>0</v>
      </c>
      <c r="H110" s="231">
        <v>0</v>
      </c>
      <c r="I110" s="231">
        <v>0</v>
      </c>
      <c r="J110" s="231">
        <v>0</v>
      </c>
      <c r="K110" s="231">
        <v>12</v>
      </c>
      <c r="L110" s="231">
        <v>0</v>
      </c>
      <c r="M110" s="231">
        <v>0</v>
      </c>
      <c r="N110" s="231">
        <v>0</v>
      </c>
      <c r="O110" s="231">
        <v>0</v>
      </c>
      <c r="P110" s="231">
        <v>0</v>
      </c>
      <c r="Q110" s="231">
        <v>0</v>
      </c>
      <c r="R110" s="231">
        <v>0</v>
      </c>
      <c r="S110" s="231">
        <v>0</v>
      </c>
      <c r="T110" s="231">
        <v>0</v>
      </c>
      <c r="U110" s="231">
        <v>0</v>
      </c>
      <c r="V110" s="231">
        <v>0</v>
      </c>
      <c r="W110" s="231">
        <v>0</v>
      </c>
      <c r="X110" s="231">
        <v>0</v>
      </c>
      <c r="Y110" s="231">
        <v>0</v>
      </c>
      <c r="Z110" s="231">
        <v>0</v>
      </c>
      <c r="AA110" s="231">
        <v>0</v>
      </c>
      <c r="AB110" s="231">
        <v>0</v>
      </c>
      <c r="AC110" s="231">
        <v>0</v>
      </c>
      <c r="AD110" s="231">
        <v>0</v>
      </c>
      <c r="AE110" s="231">
        <v>0</v>
      </c>
      <c r="AF110" s="231">
        <v>0</v>
      </c>
      <c r="AG110">
        <v>0</v>
      </c>
    </row>
    <row r="111" spans="1:33" x14ac:dyDescent="0.35">
      <c r="A111">
        <v>2903</v>
      </c>
      <c r="B111">
        <v>2883</v>
      </c>
      <c r="C111" t="s">
        <v>458</v>
      </c>
      <c r="D111" s="231">
        <v>1</v>
      </c>
      <c r="E111" s="231">
        <v>30</v>
      </c>
      <c r="F111" s="231">
        <v>22</v>
      </c>
      <c r="G111" s="231">
        <v>52</v>
      </c>
      <c r="H111" s="231">
        <v>0</v>
      </c>
      <c r="I111" s="231">
        <v>0</v>
      </c>
      <c r="J111" s="231">
        <v>0</v>
      </c>
      <c r="K111" s="231">
        <v>15</v>
      </c>
      <c r="L111" s="231">
        <v>432.5</v>
      </c>
      <c r="M111" s="231">
        <v>330</v>
      </c>
      <c r="N111" s="231">
        <v>762.5</v>
      </c>
      <c r="O111" s="231">
        <v>0</v>
      </c>
      <c r="P111" s="231">
        <v>0</v>
      </c>
      <c r="Q111" s="231">
        <v>0</v>
      </c>
      <c r="R111" s="231">
        <v>0</v>
      </c>
      <c r="S111" s="231">
        <v>0</v>
      </c>
      <c r="T111" s="231">
        <v>0</v>
      </c>
      <c r="U111" s="231">
        <v>0</v>
      </c>
      <c r="V111" s="231">
        <v>0</v>
      </c>
      <c r="W111" s="231">
        <v>0</v>
      </c>
      <c r="X111" s="231">
        <v>6</v>
      </c>
      <c r="Y111" s="231">
        <v>90</v>
      </c>
      <c r="Z111" s="231">
        <v>0</v>
      </c>
      <c r="AA111" s="231">
        <v>0</v>
      </c>
      <c r="AB111" s="231">
        <v>0</v>
      </c>
      <c r="AC111" s="231">
        <v>0</v>
      </c>
      <c r="AD111" s="231">
        <v>0</v>
      </c>
      <c r="AE111" s="231">
        <v>0</v>
      </c>
      <c r="AF111" s="231">
        <v>0</v>
      </c>
      <c r="AG111">
        <v>0</v>
      </c>
    </row>
    <row r="112" spans="1:33" x14ac:dyDescent="0.35">
      <c r="A112">
        <v>2904</v>
      </c>
      <c r="B112">
        <v>2900</v>
      </c>
      <c r="C112" t="s">
        <v>459</v>
      </c>
      <c r="D112" s="231">
        <v>19</v>
      </c>
      <c r="E112" s="231">
        <v>23</v>
      </c>
      <c r="F112" s="231">
        <v>8</v>
      </c>
      <c r="G112" s="231">
        <v>31</v>
      </c>
      <c r="H112" s="231">
        <v>12</v>
      </c>
      <c r="I112" s="231">
        <v>6</v>
      </c>
      <c r="J112" s="231">
        <v>18</v>
      </c>
      <c r="K112" s="231">
        <v>285</v>
      </c>
      <c r="L112" s="231">
        <v>345</v>
      </c>
      <c r="M112" s="231">
        <v>120</v>
      </c>
      <c r="N112" s="231">
        <v>465</v>
      </c>
      <c r="O112" s="231">
        <v>180</v>
      </c>
      <c r="P112" s="231">
        <v>90</v>
      </c>
      <c r="Q112" s="231">
        <v>270</v>
      </c>
      <c r="R112" s="231">
        <v>2</v>
      </c>
      <c r="S112" s="231">
        <v>30</v>
      </c>
      <c r="T112" s="231">
        <v>0</v>
      </c>
      <c r="U112" s="231">
        <v>6</v>
      </c>
      <c r="V112" s="231">
        <v>90</v>
      </c>
      <c r="W112" s="231">
        <v>75</v>
      </c>
      <c r="X112" s="231">
        <v>12</v>
      </c>
      <c r="Y112" s="231">
        <v>180</v>
      </c>
      <c r="Z112" s="231">
        <v>105</v>
      </c>
      <c r="AA112" s="231">
        <v>7</v>
      </c>
      <c r="AB112" s="231">
        <v>105</v>
      </c>
      <c r="AC112" s="231">
        <v>0</v>
      </c>
      <c r="AD112" s="231">
        <v>7</v>
      </c>
      <c r="AE112" s="231">
        <v>105</v>
      </c>
      <c r="AF112" s="231">
        <v>0</v>
      </c>
      <c r="AG112">
        <v>0</v>
      </c>
    </row>
    <row r="113" spans="1:33" x14ac:dyDescent="0.35">
      <c r="A113">
        <v>2906</v>
      </c>
      <c r="B113">
        <v>2902</v>
      </c>
      <c r="C113" t="s">
        <v>460</v>
      </c>
      <c r="D113" s="231">
        <v>5</v>
      </c>
      <c r="E113" s="231">
        <v>24</v>
      </c>
      <c r="F113" s="231">
        <v>5</v>
      </c>
      <c r="G113" s="231">
        <v>29</v>
      </c>
      <c r="H113" s="231">
        <v>18</v>
      </c>
      <c r="I113" s="231">
        <v>5</v>
      </c>
      <c r="J113" s="231">
        <v>23</v>
      </c>
      <c r="K113" s="231">
        <v>65</v>
      </c>
      <c r="L113" s="231">
        <v>339</v>
      </c>
      <c r="M113" s="231">
        <v>75</v>
      </c>
      <c r="N113" s="231">
        <v>414</v>
      </c>
      <c r="O113" s="231">
        <v>240</v>
      </c>
      <c r="P113" s="231">
        <v>75</v>
      </c>
      <c r="Q113" s="231">
        <v>315</v>
      </c>
      <c r="R113" s="231">
        <v>3</v>
      </c>
      <c r="S113" s="231">
        <v>45</v>
      </c>
      <c r="T113" s="231">
        <v>30</v>
      </c>
      <c r="U113" s="231">
        <v>3</v>
      </c>
      <c r="V113" s="231">
        <v>45</v>
      </c>
      <c r="W113" s="231">
        <v>30</v>
      </c>
      <c r="X113" s="231">
        <v>8</v>
      </c>
      <c r="Y113" s="231">
        <v>114</v>
      </c>
      <c r="Z113" s="231">
        <v>50</v>
      </c>
      <c r="AA113" s="231">
        <v>1</v>
      </c>
      <c r="AB113" s="231">
        <v>15</v>
      </c>
      <c r="AC113" s="231">
        <v>15</v>
      </c>
      <c r="AD113" s="231">
        <v>1</v>
      </c>
      <c r="AE113" s="231">
        <v>15</v>
      </c>
      <c r="AF113" s="231">
        <v>15</v>
      </c>
      <c r="AG113">
        <v>0</v>
      </c>
    </row>
    <row r="114" spans="1:33" x14ac:dyDescent="0.35">
      <c r="A114">
        <v>2909</v>
      </c>
      <c r="B114">
        <v>2903</v>
      </c>
      <c r="C114" t="s">
        <v>461</v>
      </c>
      <c r="D114" s="231">
        <v>0</v>
      </c>
      <c r="E114" s="231">
        <v>16</v>
      </c>
      <c r="F114" s="231">
        <v>5</v>
      </c>
      <c r="G114" s="231">
        <v>21</v>
      </c>
      <c r="H114" s="231">
        <v>11</v>
      </c>
      <c r="I114" s="231">
        <v>5</v>
      </c>
      <c r="J114" s="231">
        <v>16</v>
      </c>
      <c r="K114" s="231">
        <v>0</v>
      </c>
      <c r="L114" s="231">
        <v>240</v>
      </c>
      <c r="M114" s="231">
        <v>75</v>
      </c>
      <c r="N114" s="231">
        <v>315</v>
      </c>
      <c r="O114" s="231">
        <v>165</v>
      </c>
      <c r="P114" s="231">
        <v>75</v>
      </c>
      <c r="Q114" s="231">
        <v>240</v>
      </c>
      <c r="R114" s="231">
        <v>1</v>
      </c>
      <c r="S114" s="231">
        <v>15</v>
      </c>
      <c r="T114" s="231">
        <v>15</v>
      </c>
      <c r="U114" s="231">
        <v>0</v>
      </c>
      <c r="V114" s="231">
        <v>0</v>
      </c>
      <c r="W114" s="231">
        <v>0</v>
      </c>
      <c r="X114" s="231">
        <v>3</v>
      </c>
      <c r="Y114" s="231">
        <v>45</v>
      </c>
      <c r="Z114" s="231">
        <v>45</v>
      </c>
      <c r="AA114" s="231">
        <v>0</v>
      </c>
      <c r="AB114" s="231">
        <v>0</v>
      </c>
      <c r="AC114" s="231">
        <v>0</v>
      </c>
      <c r="AD114" s="231">
        <v>0</v>
      </c>
      <c r="AE114" s="231">
        <v>0</v>
      </c>
      <c r="AF114" s="231">
        <v>0</v>
      </c>
      <c r="AG114">
        <v>0</v>
      </c>
    </row>
    <row r="115" spans="1:33" x14ac:dyDescent="0.35">
      <c r="A115">
        <v>2910</v>
      </c>
      <c r="B115">
        <v>2904</v>
      </c>
      <c r="C115" t="s">
        <v>462</v>
      </c>
      <c r="D115" s="231">
        <v>5</v>
      </c>
      <c r="E115" s="231">
        <v>22</v>
      </c>
      <c r="F115" s="231">
        <v>7</v>
      </c>
      <c r="G115" s="231">
        <v>29</v>
      </c>
      <c r="H115" s="231">
        <v>11</v>
      </c>
      <c r="I115" s="231">
        <v>2</v>
      </c>
      <c r="J115" s="231">
        <v>13</v>
      </c>
      <c r="K115" s="231">
        <v>75</v>
      </c>
      <c r="L115" s="231">
        <v>330</v>
      </c>
      <c r="M115" s="231">
        <v>105</v>
      </c>
      <c r="N115" s="231">
        <v>435</v>
      </c>
      <c r="O115" s="231">
        <v>165</v>
      </c>
      <c r="P115" s="231">
        <v>30</v>
      </c>
      <c r="Q115" s="231">
        <v>195</v>
      </c>
      <c r="R115" s="231">
        <v>8</v>
      </c>
      <c r="S115" s="231">
        <v>120</v>
      </c>
      <c r="T115" s="231">
        <v>45</v>
      </c>
      <c r="U115" s="231">
        <v>3</v>
      </c>
      <c r="V115" s="231">
        <v>45</v>
      </c>
      <c r="W115" s="231">
        <v>30</v>
      </c>
      <c r="X115" s="231">
        <v>8</v>
      </c>
      <c r="Y115" s="231">
        <v>120</v>
      </c>
      <c r="Z115" s="231">
        <v>60</v>
      </c>
      <c r="AA115" s="231">
        <v>11</v>
      </c>
      <c r="AB115" s="231">
        <v>165</v>
      </c>
      <c r="AC115" s="231">
        <v>30</v>
      </c>
      <c r="AD115" s="231">
        <v>9</v>
      </c>
      <c r="AE115" s="231">
        <v>135</v>
      </c>
      <c r="AF115" s="231">
        <v>30</v>
      </c>
      <c r="AG115">
        <v>0</v>
      </c>
    </row>
    <row r="116" spans="1:33" x14ac:dyDescent="0.35">
      <c r="A116">
        <v>2912</v>
      </c>
      <c r="B116">
        <v>2906</v>
      </c>
      <c r="C116" t="s">
        <v>463</v>
      </c>
      <c r="D116" s="231">
        <v>5</v>
      </c>
      <c r="E116" s="231">
        <v>13</v>
      </c>
      <c r="F116" s="231">
        <v>1</v>
      </c>
      <c r="G116" s="231">
        <v>14</v>
      </c>
      <c r="H116" s="231">
        <v>12</v>
      </c>
      <c r="I116" s="231">
        <v>1</v>
      </c>
      <c r="J116" s="231">
        <v>13</v>
      </c>
      <c r="K116" s="231">
        <v>75</v>
      </c>
      <c r="L116" s="231">
        <v>195</v>
      </c>
      <c r="M116" s="231">
        <v>15</v>
      </c>
      <c r="N116" s="231">
        <v>210</v>
      </c>
      <c r="O116" s="231">
        <v>180</v>
      </c>
      <c r="P116" s="231">
        <v>15</v>
      </c>
      <c r="Q116" s="231">
        <v>195</v>
      </c>
      <c r="R116" s="231">
        <v>4</v>
      </c>
      <c r="S116" s="231">
        <v>60</v>
      </c>
      <c r="T116" s="231">
        <v>60</v>
      </c>
      <c r="U116" s="231">
        <v>4</v>
      </c>
      <c r="V116" s="231">
        <v>60</v>
      </c>
      <c r="W116" s="231">
        <v>45</v>
      </c>
      <c r="X116" s="231">
        <v>2</v>
      </c>
      <c r="Y116" s="231">
        <v>30</v>
      </c>
      <c r="Z116" s="231">
        <v>30</v>
      </c>
      <c r="AA116" s="231">
        <v>0</v>
      </c>
      <c r="AB116" s="231">
        <v>0</v>
      </c>
      <c r="AC116" s="231">
        <v>0</v>
      </c>
      <c r="AD116" s="231">
        <v>0</v>
      </c>
      <c r="AE116" s="231">
        <v>0</v>
      </c>
      <c r="AF116" s="231">
        <v>0</v>
      </c>
      <c r="AG116">
        <v>0</v>
      </c>
    </row>
    <row r="117" spans="1:33" x14ac:dyDescent="0.35">
      <c r="A117">
        <v>2924</v>
      </c>
      <c r="B117">
        <v>2909</v>
      </c>
      <c r="C117" t="s">
        <v>464</v>
      </c>
      <c r="D117" s="231">
        <v>8</v>
      </c>
      <c r="E117" s="231">
        <v>21</v>
      </c>
      <c r="F117" s="231">
        <v>5</v>
      </c>
      <c r="G117" s="231">
        <v>26</v>
      </c>
      <c r="H117" s="231">
        <v>17</v>
      </c>
      <c r="I117" s="231">
        <v>4</v>
      </c>
      <c r="J117" s="231">
        <v>21</v>
      </c>
      <c r="K117" s="231">
        <v>113.28</v>
      </c>
      <c r="L117" s="231">
        <v>312.10000000000002</v>
      </c>
      <c r="M117" s="231">
        <v>74.710000000000008</v>
      </c>
      <c r="N117" s="231">
        <v>386.81000000000006</v>
      </c>
      <c r="O117" s="231">
        <v>208.35999999999999</v>
      </c>
      <c r="P117" s="231">
        <v>47.63</v>
      </c>
      <c r="Q117" s="231">
        <v>255.98999999999998</v>
      </c>
      <c r="R117" s="231">
        <v>7</v>
      </c>
      <c r="S117" s="231">
        <v>102.1</v>
      </c>
      <c r="T117" s="231">
        <v>39.68</v>
      </c>
      <c r="U117" s="231">
        <v>2</v>
      </c>
      <c r="V117" s="231">
        <v>30</v>
      </c>
      <c r="W117" s="231">
        <v>25.38</v>
      </c>
      <c r="X117" s="231">
        <v>1</v>
      </c>
      <c r="Y117" s="231">
        <v>15</v>
      </c>
      <c r="Z117" s="231">
        <v>12.86</v>
      </c>
      <c r="AA117" s="231">
        <v>0</v>
      </c>
      <c r="AB117" s="231">
        <v>0</v>
      </c>
      <c r="AC117" s="231">
        <v>0</v>
      </c>
      <c r="AD117" s="231">
        <v>0</v>
      </c>
      <c r="AE117" s="231">
        <v>0</v>
      </c>
      <c r="AF117" s="231">
        <v>0</v>
      </c>
      <c r="AG117">
        <v>0</v>
      </c>
    </row>
    <row r="118" spans="1:33" x14ac:dyDescent="0.35">
      <c r="A118">
        <v>2955</v>
      </c>
      <c r="B118">
        <v>2910</v>
      </c>
      <c r="C118" t="s">
        <v>465</v>
      </c>
      <c r="D118" s="231">
        <v>12</v>
      </c>
      <c r="E118" s="231">
        <v>35</v>
      </c>
      <c r="F118" s="231">
        <v>11</v>
      </c>
      <c r="G118" s="231">
        <v>46</v>
      </c>
      <c r="H118" s="231">
        <v>11</v>
      </c>
      <c r="I118" s="231">
        <v>3</v>
      </c>
      <c r="J118" s="231">
        <v>14</v>
      </c>
      <c r="K118" s="231">
        <v>180</v>
      </c>
      <c r="L118" s="231">
        <v>525</v>
      </c>
      <c r="M118" s="231">
        <v>165</v>
      </c>
      <c r="N118" s="231">
        <v>690</v>
      </c>
      <c r="O118" s="231">
        <v>165</v>
      </c>
      <c r="P118" s="231">
        <v>45</v>
      </c>
      <c r="Q118" s="231">
        <v>210</v>
      </c>
      <c r="R118" s="231">
        <v>24</v>
      </c>
      <c r="S118" s="231">
        <v>360</v>
      </c>
      <c r="T118" s="231">
        <v>105</v>
      </c>
      <c r="U118" s="231">
        <v>10</v>
      </c>
      <c r="V118" s="231">
        <v>150</v>
      </c>
      <c r="W118" s="231">
        <v>30</v>
      </c>
      <c r="X118" s="231">
        <v>8</v>
      </c>
      <c r="Y118" s="231">
        <v>120</v>
      </c>
      <c r="Z118" s="231">
        <v>60</v>
      </c>
      <c r="AA118" s="231">
        <v>12</v>
      </c>
      <c r="AB118" s="231">
        <v>180</v>
      </c>
      <c r="AC118" s="231">
        <v>15</v>
      </c>
      <c r="AD118" s="231">
        <v>12</v>
      </c>
      <c r="AE118" s="231">
        <v>180</v>
      </c>
      <c r="AF118" s="231">
        <v>15</v>
      </c>
      <c r="AG118">
        <v>0</v>
      </c>
    </row>
    <row r="119" spans="1:33" x14ac:dyDescent="0.35">
      <c r="A119">
        <v>2968</v>
      </c>
      <c r="B119">
        <v>2912</v>
      </c>
      <c r="C119" t="s">
        <v>466</v>
      </c>
      <c r="D119" s="231">
        <v>0</v>
      </c>
      <c r="E119" s="231">
        <v>34</v>
      </c>
      <c r="F119" s="231">
        <v>35</v>
      </c>
      <c r="G119" s="231">
        <v>69</v>
      </c>
      <c r="H119" s="231">
        <v>8</v>
      </c>
      <c r="I119" s="231">
        <v>4</v>
      </c>
      <c r="J119" s="231">
        <v>12</v>
      </c>
      <c r="K119" s="231">
        <v>0</v>
      </c>
      <c r="L119" s="231">
        <v>510</v>
      </c>
      <c r="M119" s="231">
        <v>525</v>
      </c>
      <c r="N119" s="231">
        <v>1035</v>
      </c>
      <c r="O119" s="231">
        <v>120</v>
      </c>
      <c r="P119" s="231">
        <v>60</v>
      </c>
      <c r="Q119" s="231">
        <v>180</v>
      </c>
      <c r="R119" s="231">
        <v>0</v>
      </c>
      <c r="S119" s="231">
        <v>0</v>
      </c>
      <c r="T119" s="231">
        <v>0</v>
      </c>
      <c r="U119" s="231">
        <v>1</v>
      </c>
      <c r="V119" s="231">
        <v>15</v>
      </c>
      <c r="W119" s="231">
        <v>0</v>
      </c>
      <c r="X119" s="231">
        <v>4</v>
      </c>
      <c r="Y119" s="231">
        <v>60</v>
      </c>
      <c r="Z119" s="231">
        <v>0</v>
      </c>
      <c r="AA119" s="231">
        <v>0</v>
      </c>
      <c r="AB119" s="231">
        <v>0</v>
      </c>
      <c r="AC119" s="231">
        <v>0</v>
      </c>
      <c r="AD119" s="231">
        <v>0</v>
      </c>
      <c r="AE119" s="231">
        <v>0</v>
      </c>
      <c r="AF119" s="231">
        <v>0</v>
      </c>
      <c r="AG119">
        <v>0</v>
      </c>
    </row>
    <row r="120" spans="1:33" x14ac:dyDescent="0.35">
      <c r="A120">
        <v>3004</v>
      </c>
      <c r="B120">
        <v>2924</v>
      </c>
      <c r="C120" t="s">
        <v>467</v>
      </c>
      <c r="D120" s="231">
        <v>14</v>
      </c>
      <c r="E120" s="231">
        <v>13</v>
      </c>
      <c r="F120" s="231">
        <v>7</v>
      </c>
      <c r="G120" s="231">
        <v>20</v>
      </c>
      <c r="H120" s="231">
        <v>4</v>
      </c>
      <c r="I120" s="231">
        <v>1</v>
      </c>
      <c r="J120" s="231">
        <v>5</v>
      </c>
      <c r="K120" s="231">
        <v>210</v>
      </c>
      <c r="L120" s="231">
        <v>195</v>
      </c>
      <c r="M120" s="231">
        <v>105</v>
      </c>
      <c r="N120" s="231">
        <v>300</v>
      </c>
      <c r="O120" s="231">
        <v>60</v>
      </c>
      <c r="P120" s="231">
        <v>5</v>
      </c>
      <c r="Q120" s="231">
        <v>65</v>
      </c>
      <c r="R120" s="231">
        <v>10</v>
      </c>
      <c r="S120" s="231">
        <v>150</v>
      </c>
      <c r="T120" s="231">
        <v>30</v>
      </c>
      <c r="U120" s="231">
        <v>2</v>
      </c>
      <c r="V120" s="231">
        <v>30</v>
      </c>
      <c r="W120" s="231">
        <v>0</v>
      </c>
      <c r="X120" s="231">
        <v>1</v>
      </c>
      <c r="Y120" s="231">
        <v>15</v>
      </c>
      <c r="Z120" s="231">
        <v>0</v>
      </c>
      <c r="AA120" s="231">
        <v>12</v>
      </c>
      <c r="AB120" s="231">
        <v>180</v>
      </c>
      <c r="AC120" s="231">
        <v>0</v>
      </c>
      <c r="AD120" s="231">
        <v>12</v>
      </c>
      <c r="AE120" s="231">
        <v>180</v>
      </c>
      <c r="AF120" s="231">
        <v>0</v>
      </c>
      <c r="AG120">
        <v>1</v>
      </c>
    </row>
    <row r="121" spans="1:33" x14ac:dyDescent="0.35">
      <c r="A121">
        <v>3027</v>
      </c>
      <c r="B121">
        <v>2955</v>
      </c>
      <c r="C121" t="s">
        <v>468</v>
      </c>
      <c r="D121" s="231">
        <v>2</v>
      </c>
      <c r="E121" s="231">
        <v>9</v>
      </c>
      <c r="F121" s="231">
        <v>1</v>
      </c>
      <c r="G121" s="231">
        <v>10</v>
      </c>
      <c r="H121" s="231">
        <v>3</v>
      </c>
      <c r="I121" s="231">
        <v>0</v>
      </c>
      <c r="J121" s="231">
        <v>3</v>
      </c>
      <c r="K121" s="231">
        <v>30</v>
      </c>
      <c r="L121" s="231">
        <v>120</v>
      </c>
      <c r="M121" s="231">
        <v>15</v>
      </c>
      <c r="N121" s="231">
        <v>135</v>
      </c>
      <c r="O121" s="231">
        <v>45</v>
      </c>
      <c r="P121" s="231">
        <v>0</v>
      </c>
      <c r="Q121" s="231">
        <v>45</v>
      </c>
      <c r="R121" s="231">
        <v>5</v>
      </c>
      <c r="S121" s="231">
        <v>75</v>
      </c>
      <c r="T121" s="231">
        <v>30</v>
      </c>
      <c r="U121" s="231">
        <v>1</v>
      </c>
      <c r="V121" s="231">
        <v>15</v>
      </c>
      <c r="W121" s="231">
        <v>0</v>
      </c>
      <c r="X121" s="231">
        <v>1</v>
      </c>
      <c r="Y121" s="231">
        <v>0</v>
      </c>
      <c r="Z121" s="231">
        <v>15</v>
      </c>
      <c r="AA121" s="231">
        <v>1</v>
      </c>
      <c r="AB121" s="231">
        <v>15</v>
      </c>
      <c r="AC121" s="231">
        <v>0</v>
      </c>
      <c r="AD121" s="231">
        <v>1</v>
      </c>
      <c r="AE121" s="231">
        <v>15</v>
      </c>
      <c r="AF121" s="231">
        <v>0</v>
      </c>
      <c r="AG121">
        <v>0</v>
      </c>
    </row>
    <row r="122" spans="1:33" x14ac:dyDescent="0.35">
      <c r="A122">
        <v>3042</v>
      </c>
      <c r="B122">
        <v>2968</v>
      </c>
      <c r="C122" t="s">
        <v>469</v>
      </c>
      <c r="D122" s="231">
        <v>2</v>
      </c>
      <c r="E122" s="231">
        <v>32</v>
      </c>
      <c r="F122" s="231">
        <v>9</v>
      </c>
      <c r="G122" s="231">
        <v>41</v>
      </c>
      <c r="H122" s="231">
        <v>25</v>
      </c>
      <c r="I122" s="231">
        <v>8</v>
      </c>
      <c r="J122" s="231">
        <v>33</v>
      </c>
      <c r="K122" s="231">
        <v>30</v>
      </c>
      <c r="L122" s="231">
        <v>480</v>
      </c>
      <c r="M122" s="231">
        <v>135</v>
      </c>
      <c r="N122" s="231">
        <v>615</v>
      </c>
      <c r="O122" s="231">
        <v>375</v>
      </c>
      <c r="P122" s="231">
        <v>120</v>
      </c>
      <c r="Q122" s="231">
        <v>495</v>
      </c>
      <c r="R122" s="231">
        <v>6</v>
      </c>
      <c r="S122" s="231">
        <v>90</v>
      </c>
      <c r="T122" s="231">
        <v>45</v>
      </c>
      <c r="U122" s="231">
        <v>3</v>
      </c>
      <c r="V122" s="231">
        <v>45</v>
      </c>
      <c r="W122" s="231">
        <v>15</v>
      </c>
      <c r="X122" s="231">
        <v>1</v>
      </c>
      <c r="Y122" s="231">
        <v>15</v>
      </c>
      <c r="Z122" s="231">
        <v>15</v>
      </c>
      <c r="AA122" s="231">
        <v>0</v>
      </c>
      <c r="AB122" s="231">
        <v>0</v>
      </c>
      <c r="AC122" s="231">
        <v>0</v>
      </c>
      <c r="AD122" s="231">
        <v>0</v>
      </c>
      <c r="AE122" s="231">
        <v>0</v>
      </c>
      <c r="AF122" s="231">
        <v>0</v>
      </c>
      <c r="AG122">
        <v>0</v>
      </c>
    </row>
    <row r="123" spans="1:33" x14ac:dyDescent="0.35">
      <c r="A123">
        <v>3059</v>
      </c>
      <c r="B123">
        <v>3004</v>
      </c>
      <c r="C123" t="s">
        <v>470</v>
      </c>
      <c r="D123" s="231">
        <v>5</v>
      </c>
      <c r="E123" s="231">
        <v>20</v>
      </c>
      <c r="F123" s="231">
        <v>1</v>
      </c>
      <c r="G123" s="231">
        <v>21</v>
      </c>
      <c r="H123" s="231">
        <v>7</v>
      </c>
      <c r="I123" s="231">
        <v>0</v>
      </c>
      <c r="J123" s="231">
        <v>7</v>
      </c>
      <c r="K123" s="231">
        <v>75</v>
      </c>
      <c r="L123" s="231">
        <v>300</v>
      </c>
      <c r="M123" s="231">
        <v>15</v>
      </c>
      <c r="N123" s="231">
        <v>315</v>
      </c>
      <c r="O123" s="231">
        <v>105</v>
      </c>
      <c r="P123" s="231">
        <v>0</v>
      </c>
      <c r="Q123" s="231">
        <v>105</v>
      </c>
      <c r="R123" s="231">
        <v>2</v>
      </c>
      <c r="S123" s="231">
        <v>30</v>
      </c>
      <c r="T123" s="231">
        <v>15</v>
      </c>
      <c r="U123" s="231">
        <v>0</v>
      </c>
      <c r="V123" s="231">
        <v>0</v>
      </c>
      <c r="W123" s="231">
        <v>0</v>
      </c>
      <c r="X123" s="231">
        <v>0</v>
      </c>
      <c r="Y123" s="231">
        <v>0</v>
      </c>
      <c r="Z123" s="231">
        <v>0</v>
      </c>
      <c r="AA123" s="231">
        <v>0</v>
      </c>
      <c r="AB123" s="231">
        <v>0</v>
      </c>
      <c r="AC123" s="231">
        <v>0</v>
      </c>
      <c r="AD123" s="231">
        <v>0</v>
      </c>
      <c r="AE123" s="231">
        <v>0</v>
      </c>
      <c r="AF123" s="231">
        <v>0</v>
      </c>
      <c r="AG123">
        <v>0</v>
      </c>
    </row>
    <row r="124" spans="1:33" x14ac:dyDescent="0.35">
      <c r="A124">
        <v>3065</v>
      </c>
      <c r="B124">
        <v>3027</v>
      </c>
      <c r="C124" t="s">
        <v>471</v>
      </c>
      <c r="D124" s="231">
        <v>19</v>
      </c>
      <c r="E124" s="231">
        <v>49</v>
      </c>
      <c r="F124" s="231">
        <v>12</v>
      </c>
      <c r="G124" s="231">
        <v>61</v>
      </c>
      <c r="H124" s="231">
        <v>20</v>
      </c>
      <c r="I124" s="231">
        <v>5</v>
      </c>
      <c r="J124" s="231">
        <v>25</v>
      </c>
      <c r="K124" s="231">
        <v>283.5</v>
      </c>
      <c r="L124" s="231">
        <v>735</v>
      </c>
      <c r="M124" s="231">
        <v>180</v>
      </c>
      <c r="N124" s="231">
        <v>915</v>
      </c>
      <c r="O124" s="231">
        <v>287.5</v>
      </c>
      <c r="P124" s="231">
        <v>75</v>
      </c>
      <c r="Q124" s="231">
        <v>362.5</v>
      </c>
      <c r="R124" s="231">
        <v>18</v>
      </c>
      <c r="S124" s="231">
        <v>270</v>
      </c>
      <c r="T124" s="231">
        <v>75</v>
      </c>
      <c r="U124" s="231">
        <v>5</v>
      </c>
      <c r="V124" s="231">
        <v>75</v>
      </c>
      <c r="W124" s="231">
        <v>30</v>
      </c>
      <c r="X124" s="231">
        <v>7</v>
      </c>
      <c r="Y124" s="231">
        <v>105</v>
      </c>
      <c r="Z124" s="231">
        <v>45</v>
      </c>
      <c r="AA124" s="231">
        <v>16</v>
      </c>
      <c r="AB124" s="231">
        <v>240</v>
      </c>
      <c r="AC124" s="231">
        <v>15</v>
      </c>
      <c r="AD124" s="231">
        <v>16</v>
      </c>
      <c r="AE124" s="231">
        <v>240</v>
      </c>
      <c r="AF124" s="231">
        <v>15</v>
      </c>
      <c r="AG124">
        <v>0</v>
      </c>
    </row>
    <row r="125" spans="1:33" x14ac:dyDescent="0.35">
      <c r="A125">
        <v>3086</v>
      </c>
      <c r="B125">
        <v>3042</v>
      </c>
      <c r="C125" t="s">
        <v>472</v>
      </c>
      <c r="D125" s="231">
        <v>6</v>
      </c>
      <c r="E125" s="231">
        <v>45</v>
      </c>
      <c r="F125" s="231">
        <v>17</v>
      </c>
      <c r="G125" s="231">
        <v>62</v>
      </c>
      <c r="H125" s="231">
        <v>16</v>
      </c>
      <c r="I125" s="231">
        <v>9</v>
      </c>
      <c r="J125" s="231">
        <v>25</v>
      </c>
      <c r="K125" s="231">
        <v>87.5</v>
      </c>
      <c r="L125" s="231">
        <v>667.5</v>
      </c>
      <c r="M125" s="231">
        <v>252.5</v>
      </c>
      <c r="N125" s="231">
        <v>920</v>
      </c>
      <c r="O125" s="231">
        <v>203.5</v>
      </c>
      <c r="P125" s="231">
        <v>125</v>
      </c>
      <c r="Q125" s="231">
        <v>328.5</v>
      </c>
      <c r="R125" s="231">
        <v>0</v>
      </c>
      <c r="S125" s="231">
        <v>0</v>
      </c>
      <c r="T125" s="231">
        <v>0</v>
      </c>
      <c r="U125" s="231">
        <v>0</v>
      </c>
      <c r="V125" s="231">
        <v>0</v>
      </c>
      <c r="W125" s="231">
        <v>0</v>
      </c>
      <c r="X125" s="231">
        <v>21</v>
      </c>
      <c r="Y125" s="231">
        <v>310</v>
      </c>
      <c r="Z125" s="231">
        <v>73.75</v>
      </c>
      <c r="AA125" s="231">
        <v>20</v>
      </c>
      <c r="AB125" s="231">
        <v>295</v>
      </c>
      <c r="AC125" s="231">
        <v>40</v>
      </c>
      <c r="AD125" s="231">
        <v>12</v>
      </c>
      <c r="AE125" s="231">
        <v>175</v>
      </c>
      <c r="AF125" s="231">
        <v>40</v>
      </c>
      <c r="AG125">
        <v>0</v>
      </c>
    </row>
    <row r="126" spans="1:33" x14ac:dyDescent="0.35">
      <c r="A126">
        <v>3092</v>
      </c>
      <c r="B126">
        <v>3059</v>
      </c>
      <c r="C126" t="s">
        <v>473</v>
      </c>
      <c r="D126" s="231">
        <v>0</v>
      </c>
      <c r="E126" s="231">
        <v>12</v>
      </c>
      <c r="F126" s="231">
        <v>0</v>
      </c>
      <c r="G126" s="231">
        <v>12</v>
      </c>
      <c r="H126" s="231">
        <v>7</v>
      </c>
      <c r="I126" s="231">
        <v>0</v>
      </c>
      <c r="J126" s="231">
        <v>7</v>
      </c>
      <c r="K126" s="231">
        <v>0</v>
      </c>
      <c r="L126" s="231">
        <v>180</v>
      </c>
      <c r="M126" s="231">
        <v>0</v>
      </c>
      <c r="N126" s="231">
        <v>180</v>
      </c>
      <c r="O126" s="231">
        <v>105</v>
      </c>
      <c r="P126" s="231">
        <v>0</v>
      </c>
      <c r="Q126" s="231">
        <v>105</v>
      </c>
      <c r="R126" s="231">
        <v>1</v>
      </c>
      <c r="S126" s="231">
        <v>15</v>
      </c>
      <c r="T126" s="231">
        <v>15</v>
      </c>
      <c r="U126" s="231">
        <v>0</v>
      </c>
      <c r="V126" s="231">
        <v>0</v>
      </c>
      <c r="W126" s="231">
        <v>0</v>
      </c>
      <c r="X126" s="231">
        <v>2</v>
      </c>
      <c r="Y126" s="231">
        <v>30</v>
      </c>
      <c r="Z126" s="231">
        <v>15</v>
      </c>
      <c r="AA126" s="231">
        <v>0</v>
      </c>
      <c r="AB126" s="231">
        <v>0</v>
      </c>
      <c r="AC126" s="231">
        <v>0</v>
      </c>
      <c r="AD126" s="231">
        <v>0</v>
      </c>
      <c r="AE126" s="231">
        <v>0</v>
      </c>
      <c r="AF126" s="231">
        <v>0</v>
      </c>
      <c r="AG126">
        <v>0</v>
      </c>
    </row>
    <row r="127" spans="1:33" x14ac:dyDescent="0.35">
      <c r="A127">
        <v>3114</v>
      </c>
      <c r="B127">
        <v>3065</v>
      </c>
      <c r="C127" t="s">
        <v>474</v>
      </c>
      <c r="D127" s="231">
        <v>26</v>
      </c>
      <c r="E127" s="231">
        <v>31</v>
      </c>
      <c r="F127" s="231">
        <v>11</v>
      </c>
      <c r="G127" s="231">
        <v>42</v>
      </c>
      <c r="H127" s="231">
        <v>13</v>
      </c>
      <c r="I127" s="231">
        <v>4</v>
      </c>
      <c r="J127" s="231">
        <v>17</v>
      </c>
      <c r="K127" s="231">
        <v>390</v>
      </c>
      <c r="L127" s="231">
        <v>465</v>
      </c>
      <c r="M127" s="231">
        <v>165</v>
      </c>
      <c r="N127" s="231">
        <v>630</v>
      </c>
      <c r="O127" s="231">
        <v>195</v>
      </c>
      <c r="P127" s="231">
        <v>60</v>
      </c>
      <c r="Q127" s="231">
        <v>255</v>
      </c>
      <c r="R127" s="231">
        <v>24</v>
      </c>
      <c r="S127" s="231">
        <v>360</v>
      </c>
      <c r="T127" s="231">
        <v>75</v>
      </c>
      <c r="U127" s="231">
        <v>2</v>
      </c>
      <c r="V127" s="231">
        <v>30</v>
      </c>
      <c r="W127" s="231">
        <v>15</v>
      </c>
      <c r="X127" s="231">
        <v>5</v>
      </c>
      <c r="Y127" s="231">
        <v>75</v>
      </c>
      <c r="Z127" s="231">
        <v>45</v>
      </c>
      <c r="AA127" s="231">
        <v>17</v>
      </c>
      <c r="AB127" s="231">
        <v>255</v>
      </c>
      <c r="AC127" s="231">
        <v>15</v>
      </c>
      <c r="AD127" s="231">
        <v>16</v>
      </c>
      <c r="AE127" s="231">
        <v>240</v>
      </c>
      <c r="AF127" s="231">
        <v>15</v>
      </c>
      <c r="AG127">
        <v>2</v>
      </c>
    </row>
    <row r="128" spans="1:33" x14ac:dyDescent="0.35">
      <c r="A128">
        <v>3149</v>
      </c>
      <c r="B128">
        <v>3086</v>
      </c>
      <c r="C128" t="s">
        <v>475</v>
      </c>
      <c r="D128" s="231">
        <v>14</v>
      </c>
      <c r="E128" s="231">
        <v>20</v>
      </c>
      <c r="F128" s="231">
        <v>7</v>
      </c>
      <c r="G128" s="231">
        <v>27</v>
      </c>
      <c r="H128" s="231">
        <v>3</v>
      </c>
      <c r="I128" s="231">
        <v>3</v>
      </c>
      <c r="J128" s="231">
        <v>6</v>
      </c>
      <c r="K128" s="231">
        <v>198</v>
      </c>
      <c r="L128" s="231">
        <v>281</v>
      </c>
      <c r="M128" s="231">
        <v>105</v>
      </c>
      <c r="N128" s="231">
        <v>386</v>
      </c>
      <c r="O128" s="231">
        <v>45</v>
      </c>
      <c r="P128" s="231">
        <v>45</v>
      </c>
      <c r="Q128" s="231">
        <v>90</v>
      </c>
      <c r="R128" s="231">
        <v>11</v>
      </c>
      <c r="S128" s="231">
        <v>165</v>
      </c>
      <c r="T128" s="231">
        <v>45</v>
      </c>
      <c r="U128" s="231">
        <v>2</v>
      </c>
      <c r="V128" s="231">
        <v>30</v>
      </c>
      <c r="W128" s="231">
        <v>0</v>
      </c>
      <c r="X128" s="231">
        <v>7</v>
      </c>
      <c r="Y128" s="231">
        <v>86</v>
      </c>
      <c r="Z128" s="231">
        <v>15</v>
      </c>
      <c r="AA128" s="231">
        <v>5</v>
      </c>
      <c r="AB128" s="231">
        <v>75</v>
      </c>
      <c r="AC128" s="231">
        <v>15</v>
      </c>
      <c r="AD128" s="231">
        <v>0</v>
      </c>
      <c r="AE128" s="231">
        <v>0</v>
      </c>
      <c r="AF128" s="231">
        <v>0</v>
      </c>
      <c r="AG128">
        <v>0</v>
      </c>
    </row>
    <row r="129" spans="1:33" x14ac:dyDescent="0.35">
      <c r="A129">
        <v>3169</v>
      </c>
      <c r="B129">
        <v>3092</v>
      </c>
      <c r="C129" t="s">
        <v>476</v>
      </c>
      <c r="D129" s="231">
        <v>0</v>
      </c>
      <c r="E129" s="231">
        <v>7</v>
      </c>
      <c r="F129" s="231">
        <v>15</v>
      </c>
      <c r="G129" s="231">
        <v>22</v>
      </c>
      <c r="H129" s="231">
        <v>3</v>
      </c>
      <c r="I129" s="231">
        <v>4</v>
      </c>
      <c r="J129" s="231">
        <v>7</v>
      </c>
      <c r="K129" s="231">
        <v>0</v>
      </c>
      <c r="L129" s="231">
        <v>96</v>
      </c>
      <c r="M129" s="231">
        <v>225</v>
      </c>
      <c r="N129" s="231">
        <v>321</v>
      </c>
      <c r="O129" s="231">
        <v>45</v>
      </c>
      <c r="P129" s="231">
        <v>60</v>
      </c>
      <c r="Q129" s="231">
        <v>105</v>
      </c>
      <c r="R129" s="231">
        <v>2</v>
      </c>
      <c r="S129" s="231">
        <v>30</v>
      </c>
      <c r="T129" s="231">
        <v>0</v>
      </c>
      <c r="U129" s="231">
        <v>0</v>
      </c>
      <c r="V129" s="231">
        <v>0</v>
      </c>
      <c r="W129" s="231">
        <v>0</v>
      </c>
      <c r="X129" s="231">
        <v>4</v>
      </c>
      <c r="Y129" s="231">
        <v>60</v>
      </c>
      <c r="Z129" s="231">
        <v>30</v>
      </c>
      <c r="AA129" s="231">
        <v>1</v>
      </c>
      <c r="AB129" s="231">
        <v>15</v>
      </c>
      <c r="AC129" s="231">
        <v>0</v>
      </c>
      <c r="AD129" s="231">
        <v>0</v>
      </c>
      <c r="AE129" s="231">
        <v>0</v>
      </c>
      <c r="AF129" s="231">
        <v>0</v>
      </c>
      <c r="AG129">
        <v>0</v>
      </c>
    </row>
    <row r="130" spans="1:33" x14ac:dyDescent="0.35">
      <c r="A130">
        <v>3226</v>
      </c>
      <c r="B130">
        <v>3114</v>
      </c>
      <c r="C130" t="s">
        <v>477</v>
      </c>
      <c r="D130" s="231">
        <v>2</v>
      </c>
      <c r="E130" s="231">
        <v>26</v>
      </c>
      <c r="F130" s="231">
        <v>9</v>
      </c>
      <c r="G130" s="231">
        <v>35</v>
      </c>
      <c r="H130" s="231">
        <v>16</v>
      </c>
      <c r="I130" s="231">
        <v>7</v>
      </c>
      <c r="J130" s="231">
        <v>23</v>
      </c>
      <c r="K130" s="231">
        <v>30</v>
      </c>
      <c r="L130" s="231">
        <v>345</v>
      </c>
      <c r="M130" s="231">
        <v>135</v>
      </c>
      <c r="N130" s="231">
        <v>480</v>
      </c>
      <c r="O130" s="231">
        <v>183</v>
      </c>
      <c r="P130" s="231">
        <v>99</v>
      </c>
      <c r="Q130" s="231">
        <v>282</v>
      </c>
      <c r="R130" s="231">
        <v>0</v>
      </c>
      <c r="S130" s="231">
        <v>0</v>
      </c>
      <c r="T130" s="231">
        <v>0</v>
      </c>
      <c r="U130" s="231">
        <v>0</v>
      </c>
      <c r="V130" s="231">
        <v>0</v>
      </c>
      <c r="W130" s="231">
        <v>0</v>
      </c>
      <c r="X130" s="231">
        <v>0</v>
      </c>
      <c r="Y130" s="231">
        <v>0</v>
      </c>
      <c r="Z130" s="231">
        <v>0</v>
      </c>
      <c r="AA130" s="231">
        <v>0</v>
      </c>
      <c r="AB130" s="231">
        <v>0</v>
      </c>
      <c r="AC130" s="231">
        <v>0</v>
      </c>
      <c r="AD130" s="231">
        <v>0</v>
      </c>
      <c r="AE130" s="231">
        <v>0</v>
      </c>
      <c r="AF130" s="231">
        <v>0</v>
      </c>
      <c r="AG130">
        <v>0</v>
      </c>
    </row>
    <row r="131" spans="1:33" x14ac:dyDescent="0.35">
      <c r="A131">
        <v>3248</v>
      </c>
      <c r="B131">
        <v>3149</v>
      </c>
      <c r="C131" t="s">
        <v>478</v>
      </c>
      <c r="D131" s="231">
        <v>0</v>
      </c>
      <c r="E131" s="231">
        <v>19</v>
      </c>
      <c r="F131" s="231">
        <v>33</v>
      </c>
      <c r="G131" s="231">
        <v>52</v>
      </c>
      <c r="H131" s="231">
        <v>0</v>
      </c>
      <c r="I131" s="231">
        <v>0</v>
      </c>
      <c r="J131" s="231">
        <v>0</v>
      </c>
      <c r="K131" s="231">
        <v>0</v>
      </c>
      <c r="L131" s="231">
        <v>241</v>
      </c>
      <c r="M131" s="231">
        <v>488</v>
      </c>
      <c r="N131" s="231">
        <v>729</v>
      </c>
      <c r="O131" s="231">
        <v>0</v>
      </c>
      <c r="P131" s="231">
        <v>0</v>
      </c>
      <c r="Q131" s="231">
        <v>0</v>
      </c>
      <c r="R131" s="231">
        <v>5</v>
      </c>
      <c r="S131" s="231">
        <v>70</v>
      </c>
      <c r="T131" s="231">
        <v>0</v>
      </c>
      <c r="U131" s="231">
        <v>3</v>
      </c>
      <c r="V131" s="231">
        <v>36</v>
      </c>
      <c r="W131" s="231">
        <v>0</v>
      </c>
      <c r="X131" s="231">
        <v>4</v>
      </c>
      <c r="Y131" s="231">
        <v>60</v>
      </c>
      <c r="Z131" s="231">
        <v>0</v>
      </c>
      <c r="AA131" s="231">
        <v>0</v>
      </c>
      <c r="AB131" s="231">
        <v>0</v>
      </c>
      <c r="AC131" s="231">
        <v>0</v>
      </c>
      <c r="AD131" s="231">
        <v>0</v>
      </c>
      <c r="AE131" s="231">
        <v>0</v>
      </c>
      <c r="AF131" s="231">
        <v>0</v>
      </c>
      <c r="AG131">
        <v>0</v>
      </c>
    </row>
    <row r="132" spans="1:33" x14ac:dyDescent="0.35">
      <c r="A132">
        <v>3258</v>
      </c>
      <c r="B132">
        <v>3169</v>
      </c>
      <c r="C132" t="s">
        <v>479</v>
      </c>
      <c r="D132" s="231">
        <v>0</v>
      </c>
      <c r="E132" s="231">
        <v>43</v>
      </c>
      <c r="F132" s="231">
        <v>62</v>
      </c>
      <c r="G132" s="231">
        <v>105</v>
      </c>
      <c r="H132" s="231">
        <v>0</v>
      </c>
      <c r="I132" s="231">
        <v>0</v>
      </c>
      <c r="J132" s="231">
        <v>0</v>
      </c>
      <c r="K132" s="231">
        <v>0</v>
      </c>
      <c r="L132" s="231">
        <v>551.85</v>
      </c>
      <c r="M132" s="231">
        <v>901.74</v>
      </c>
      <c r="N132" s="231">
        <v>1453.5900000000001</v>
      </c>
      <c r="O132" s="231">
        <v>0</v>
      </c>
      <c r="P132" s="231">
        <v>0</v>
      </c>
      <c r="Q132" s="231">
        <v>0</v>
      </c>
      <c r="R132" s="231">
        <v>4</v>
      </c>
      <c r="S132" s="231">
        <v>60</v>
      </c>
      <c r="T132" s="231">
        <v>0</v>
      </c>
      <c r="U132" s="231">
        <v>2</v>
      </c>
      <c r="V132" s="231">
        <v>24</v>
      </c>
      <c r="W132" s="231">
        <v>0</v>
      </c>
      <c r="X132" s="231">
        <v>7</v>
      </c>
      <c r="Y132" s="231">
        <v>99</v>
      </c>
      <c r="Z132" s="231">
        <v>0</v>
      </c>
      <c r="AA132" s="231">
        <v>0</v>
      </c>
      <c r="AB132" s="231">
        <v>0</v>
      </c>
      <c r="AC132" s="231">
        <v>0</v>
      </c>
      <c r="AD132" s="231">
        <v>0</v>
      </c>
      <c r="AE132" s="231">
        <v>0</v>
      </c>
      <c r="AF132" s="231">
        <v>0</v>
      </c>
      <c r="AG132">
        <v>0</v>
      </c>
    </row>
    <row r="133" spans="1:33" x14ac:dyDescent="0.35">
      <c r="A133">
        <v>3261</v>
      </c>
      <c r="B133">
        <v>3226</v>
      </c>
      <c r="C133" t="s">
        <v>480</v>
      </c>
      <c r="D133" s="231">
        <v>3</v>
      </c>
      <c r="E133" s="231">
        <v>13</v>
      </c>
      <c r="F133" s="231">
        <v>7</v>
      </c>
      <c r="G133" s="231">
        <v>20</v>
      </c>
      <c r="H133" s="231">
        <v>4</v>
      </c>
      <c r="I133" s="231">
        <v>4</v>
      </c>
      <c r="J133" s="231">
        <v>8</v>
      </c>
      <c r="K133" s="231">
        <v>45</v>
      </c>
      <c r="L133" s="231">
        <v>195</v>
      </c>
      <c r="M133" s="231">
        <v>105</v>
      </c>
      <c r="N133" s="231">
        <v>300</v>
      </c>
      <c r="O133" s="231">
        <v>48</v>
      </c>
      <c r="P133" s="231">
        <v>54</v>
      </c>
      <c r="Q133" s="231">
        <v>102</v>
      </c>
      <c r="R133" s="231">
        <v>2</v>
      </c>
      <c r="S133" s="231">
        <v>30</v>
      </c>
      <c r="T133" s="231">
        <v>15</v>
      </c>
      <c r="U133" s="231">
        <v>2</v>
      </c>
      <c r="V133" s="231">
        <v>30</v>
      </c>
      <c r="W133" s="231">
        <v>15</v>
      </c>
      <c r="X133" s="231">
        <v>8</v>
      </c>
      <c r="Y133" s="231">
        <v>120</v>
      </c>
      <c r="Z133" s="231">
        <v>24</v>
      </c>
      <c r="AA133" s="231">
        <v>0</v>
      </c>
      <c r="AB133" s="231">
        <v>0</v>
      </c>
      <c r="AC133" s="231">
        <v>0</v>
      </c>
      <c r="AD133" s="231">
        <v>0</v>
      </c>
      <c r="AE133" s="231">
        <v>0</v>
      </c>
      <c r="AF133" s="231">
        <v>0</v>
      </c>
      <c r="AG133">
        <v>0</v>
      </c>
    </row>
    <row r="134" spans="1:33" x14ac:dyDescent="0.35">
      <c r="A134">
        <v>3265</v>
      </c>
      <c r="B134">
        <v>3258</v>
      </c>
      <c r="C134" t="s">
        <v>481</v>
      </c>
      <c r="D134" s="231">
        <v>12</v>
      </c>
      <c r="E134" s="231">
        <v>21</v>
      </c>
      <c r="F134" s="231">
        <v>5</v>
      </c>
      <c r="G134" s="231">
        <v>26</v>
      </c>
      <c r="H134" s="231">
        <v>9</v>
      </c>
      <c r="I134" s="231">
        <v>1</v>
      </c>
      <c r="J134" s="231">
        <v>10</v>
      </c>
      <c r="K134" s="231">
        <v>180</v>
      </c>
      <c r="L134" s="231">
        <v>315</v>
      </c>
      <c r="M134" s="231">
        <v>75</v>
      </c>
      <c r="N134" s="231">
        <v>390</v>
      </c>
      <c r="O134" s="231">
        <v>135</v>
      </c>
      <c r="P134" s="231">
        <v>15</v>
      </c>
      <c r="Q134" s="231">
        <v>150</v>
      </c>
      <c r="R134" s="231">
        <v>8</v>
      </c>
      <c r="S134" s="231">
        <v>120</v>
      </c>
      <c r="T134" s="231">
        <v>60</v>
      </c>
      <c r="U134" s="231">
        <v>8</v>
      </c>
      <c r="V134" s="231">
        <v>120</v>
      </c>
      <c r="W134" s="231">
        <v>30</v>
      </c>
      <c r="X134" s="231">
        <v>4</v>
      </c>
      <c r="Y134" s="231">
        <v>60</v>
      </c>
      <c r="Z134" s="231">
        <v>15</v>
      </c>
      <c r="AA134" s="231">
        <v>1</v>
      </c>
      <c r="AB134" s="231">
        <v>15</v>
      </c>
      <c r="AC134" s="231">
        <v>0</v>
      </c>
      <c r="AD134" s="231">
        <v>1</v>
      </c>
      <c r="AE134" s="231">
        <v>15</v>
      </c>
      <c r="AF134" s="231">
        <v>0</v>
      </c>
      <c r="AG134">
        <v>0</v>
      </c>
    </row>
    <row r="135" spans="1:33" x14ac:dyDescent="0.35">
      <c r="A135">
        <v>3270</v>
      </c>
      <c r="B135">
        <v>3261</v>
      </c>
      <c r="C135" t="s">
        <v>482</v>
      </c>
      <c r="D135" s="231">
        <v>17</v>
      </c>
      <c r="E135" s="231">
        <v>30</v>
      </c>
      <c r="F135" s="231">
        <v>8</v>
      </c>
      <c r="G135" s="231">
        <v>38</v>
      </c>
      <c r="H135" s="231">
        <v>9</v>
      </c>
      <c r="I135" s="231">
        <v>3</v>
      </c>
      <c r="J135" s="231">
        <v>12</v>
      </c>
      <c r="K135" s="231">
        <v>255</v>
      </c>
      <c r="L135" s="231">
        <v>450</v>
      </c>
      <c r="M135" s="231">
        <v>120</v>
      </c>
      <c r="N135" s="231">
        <v>570</v>
      </c>
      <c r="O135" s="231">
        <v>135</v>
      </c>
      <c r="P135" s="231">
        <v>45</v>
      </c>
      <c r="Q135" s="231">
        <v>180</v>
      </c>
      <c r="R135" s="231">
        <v>17</v>
      </c>
      <c r="S135" s="231">
        <v>255</v>
      </c>
      <c r="T135" s="231">
        <v>60</v>
      </c>
      <c r="U135" s="231">
        <v>5</v>
      </c>
      <c r="V135" s="231">
        <v>75</v>
      </c>
      <c r="W135" s="231">
        <v>15</v>
      </c>
      <c r="X135" s="231">
        <v>2</v>
      </c>
      <c r="Y135" s="231">
        <v>30</v>
      </c>
      <c r="Z135" s="231">
        <v>0</v>
      </c>
      <c r="AA135" s="231">
        <v>0</v>
      </c>
      <c r="AB135" s="231">
        <v>0</v>
      </c>
      <c r="AC135" s="231">
        <v>0</v>
      </c>
      <c r="AD135" s="231">
        <v>0</v>
      </c>
      <c r="AE135" s="231">
        <v>0</v>
      </c>
      <c r="AF135" s="231">
        <v>0</v>
      </c>
      <c r="AG135">
        <v>0</v>
      </c>
    </row>
    <row r="136" spans="1:33" x14ac:dyDescent="0.35">
      <c r="A136">
        <v>3278</v>
      </c>
      <c r="B136">
        <v>3265</v>
      </c>
      <c r="C136" t="s">
        <v>483</v>
      </c>
      <c r="D136" s="231">
        <v>18</v>
      </c>
      <c r="E136" s="231">
        <v>16</v>
      </c>
      <c r="F136" s="231">
        <v>4</v>
      </c>
      <c r="G136" s="231">
        <v>20</v>
      </c>
      <c r="H136" s="231">
        <v>2</v>
      </c>
      <c r="I136" s="231">
        <v>0</v>
      </c>
      <c r="J136" s="231">
        <v>2</v>
      </c>
      <c r="K136" s="231">
        <v>270</v>
      </c>
      <c r="L136" s="231">
        <v>240</v>
      </c>
      <c r="M136" s="231">
        <v>60</v>
      </c>
      <c r="N136" s="231">
        <v>300</v>
      </c>
      <c r="O136" s="231">
        <v>30</v>
      </c>
      <c r="P136" s="231">
        <v>0</v>
      </c>
      <c r="Q136" s="231">
        <v>30</v>
      </c>
      <c r="R136" s="231">
        <v>1</v>
      </c>
      <c r="S136" s="231">
        <v>15</v>
      </c>
      <c r="T136" s="231">
        <v>15</v>
      </c>
      <c r="U136" s="231">
        <v>3</v>
      </c>
      <c r="V136" s="231">
        <v>45</v>
      </c>
      <c r="W136" s="231">
        <v>0</v>
      </c>
      <c r="X136" s="231">
        <v>14</v>
      </c>
      <c r="Y136" s="231">
        <v>210</v>
      </c>
      <c r="Z136" s="231">
        <v>0</v>
      </c>
      <c r="AA136" s="231">
        <v>0</v>
      </c>
      <c r="AB136" s="231">
        <v>0</v>
      </c>
      <c r="AC136" s="231">
        <v>0</v>
      </c>
      <c r="AD136" s="231">
        <v>0</v>
      </c>
      <c r="AE136" s="231">
        <v>0</v>
      </c>
      <c r="AF136" s="231">
        <v>0</v>
      </c>
      <c r="AG136">
        <v>1</v>
      </c>
    </row>
    <row r="137" spans="1:33" x14ac:dyDescent="0.35">
      <c r="A137">
        <v>3338</v>
      </c>
      <c r="B137">
        <v>3270</v>
      </c>
      <c r="C137" t="s">
        <v>484</v>
      </c>
      <c r="D137" s="231">
        <v>1</v>
      </c>
      <c r="E137" s="231">
        <v>27</v>
      </c>
      <c r="F137" s="231">
        <v>15</v>
      </c>
      <c r="G137" s="231">
        <v>42</v>
      </c>
      <c r="H137" s="231">
        <v>0</v>
      </c>
      <c r="I137" s="231">
        <v>0</v>
      </c>
      <c r="J137" s="231">
        <v>0</v>
      </c>
      <c r="K137" s="231">
        <v>15</v>
      </c>
      <c r="L137" s="231">
        <v>402</v>
      </c>
      <c r="M137" s="231">
        <v>225</v>
      </c>
      <c r="N137" s="231">
        <v>627</v>
      </c>
      <c r="O137" s="231">
        <v>0</v>
      </c>
      <c r="P137" s="231">
        <v>0</v>
      </c>
      <c r="Q137" s="231">
        <v>0</v>
      </c>
      <c r="R137" s="231">
        <v>3</v>
      </c>
      <c r="S137" s="231">
        <v>45</v>
      </c>
      <c r="T137" s="231">
        <v>0</v>
      </c>
      <c r="U137" s="231">
        <v>5</v>
      </c>
      <c r="V137" s="231">
        <v>75</v>
      </c>
      <c r="W137" s="231">
        <v>0</v>
      </c>
      <c r="X137" s="231">
        <v>3</v>
      </c>
      <c r="Y137" s="231">
        <v>45</v>
      </c>
      <c r="Z137" s="231">
        <v>0</v>
      </c>
      <c r="AA137" s="231">
        <v>0</v>
      </c>
      <c r="AB137" s="231">
        <v>0</v>
      </c>
      <c r="AC137" s="231">
        <v>0</v>
      </c>
      <c r="AD137" s="231">
        <v>0</v>
      </c>
      <c r="AE137" s="231">
        <v>0</v>
      </c>
      <c r="AF137" s="231">
        <v>0</v>
      </c>
      <c r="AG137">
        <v>0</v>
      </c>
    </row>
    <row r="138" spans="1:33" x14ac:dyDescent="0.35">
      <c r="A138">
        <v>3351</v>
      </c>
      <c r="B138">
        <v>3278</v>
      </c>
      <c r="C138" t="s">
        <v>485</v>
      </c>
      <c r="D138" s="231">
        <v>13</v>
      </c>
      <c r="E138" s="231">
        <v>50</v>
      </c>
      <c r="F138" s="231">
        <v>15</v>
      </c>
      <c r="G138" s="231">
        <v>65</v>
      </c>
      <c r="H138" s="231">
        <v>23</v>
      </c>
      <c r="I138" s="231">
        <v>6</v>
      </c>
      <c r="J138" s="231">
        <v>29</v>
      </c>
      <c r="K138" s="231">
        <v>195</v>
      </c>
      <c r="L138" s="231">
        <v>750</v>
      </c>
      <c r="M138" s="231">
        <v>225</v>
      </c>
      <c r="N138" s="231">
        <v>975</v>
      </c>
      <c r="O138" s="231">
        <v>325</v>
      </c>
      <c r="P138" s="231">
        <v>90</v>
      </c>
      <c r="Q138" s="231">
        <v>415</v>
      </c>
      <c r="R138" s="231">
        <v>10</v>
      </c>
      <c r="S138" s="231">
        <v>150</v>
      </c>
      <c r="T138" s="231">
        <v>45</v>
      </c>
      <c r="U138" s="231">
        <v>9</v>
      </c>
      <c r="V138" s="231">
        <v>135</v>
      </c>
      <c r="W138" s="231">
        <v>30</v>
      </c>
      <c r="X138" s="231">
        <v>30</v>
      </c>
      <c r="Y138" s="231">
        <v>450</v>
      </c>
      <c r="Z138" s="231">
        <v>155</v>
      </c>
      <c r="AA138" s="231">
        <v>0</v>
      </c>
      <c r="AB138" s="231">
        <v>0</v>
      </c>
      <c r="AC138" s="231">
        <v>0</v>
      </c>
      <c r="AD138" s="231">
        <v>0</v>
      </c>
      <c r="AE138" s="231">
        <v>0</v>
      </c>
      <c r="AF138" s="231">
        <v>0</v>
      </c>
      <c r="AG138">
        <v>0</v>
      </c>
    </row>
    <row r="139" spans="1:33" x14ac:dyDescent="0.35">
      <c r="A139">
        <v>3379</v>
      </c>
      <c r="B139">
        <v>3338</v>
      </c>
      <c r="C139" t="s">
        <v>486</v>
      </c>
      <c r="D139" s="231">
        <v>11</v>
      </c>
      <c r="E139" s="231">
        <v>24</v>
      </c>
      <c r="F139" s="231">
        <v>5</v>
      </c>
      <c r="G139" s="231">
        <v>29</v>
      </c>
      <c r="H139" s="231">
        <v>5</v>
      </c>
      <c r="I139" s="231">
        <v>1</v>
      </c>
      <c r="J139" s="231">
        <v>6</v>
      </c>
      <c r="K139" s="231">
        <v>165</v>
      </c>
      <c r="L139" s="231">
        <v>360</v>
      </c>
      <c r="M139" s="231">
        <v>75</v>
      </c>
      <c r="N139" s="231">
        <v>435</v>
      </c>
      <c r="O139" s="231">
        <v>75</v>
      </c>
      <c r="P139" s="231">
        <v>15</v>
      </c>
      <c r="Q139" s="231">
        <v>90</v>
      </c>
      <c r="R139" s="231">
        <v>0</v>
      </c>
      <c r="S139" s="231">
        <v>0</v>
      </c>
      <c r="T139" s="231">
        <v>0</v>
      </c>
      <c r="U139" s="231">
        <v>1</v>
      </c>
      <c r="V139" s="231">
        <v>15</v>
      </c>
      <c r="W139" s="231">
        <v>0</v>
      </c>
      <c r="X139" s="231">
        <v>2</v>
      </c>
      <c r="Y139" s="231">
        <v>30</v>
      </c>
      <c r="Z139" s="231">
        <v>15</v>
      </c>
      <c r="AA139" s="231">
        <v>3</v>
      </c>
      <c r="AB139" s="231">
        <v>45</v>
      </c>
      <c r="AC139" s="231">
        <v>0</v>
      </c>
      <c r="AD139" s="231">
        <v>0</v>
      </c>
      <c r="AE139" s="231">
        <v>0</v>
      </c>
      <c r="AF139" s="231">
        <v>0</v>
      </c>
      <c r="AG139">
        <v>0</v>
      </c>
    </row>
    <row r="140" spans="1:33" x14ac:dyDescent="0.35">
      <c r="A140">
        <v>3384</v>
      </c>
      <c r="B140">
        <v>3351</v>
      </c>
      <c r="C140" t="s">
        <v>487</v>
      </c>
      <c r="D140" s="231">
        <v>1</v>
      </c>
      <c r="E140" s="231">
        <v>0</v>
      </c>
      <c r="F140" s="231">
        <v>0</v>
      </c>
      <c r="G140" s="231">
        <v>0</v>
      </c>
      <c r="H140" s="231">
        <v>0</v>
      </c>
      <c r="I140" s="231">
        <v>0</v>
      </c>
      <c r="J140" s="231">
        <v>0</v>
      </c>
      <c r="K140" s="231">
        <v>15</v>
      </c>
      <c r="L140" s="231">
        <v>0</v>
      </c>
      <c r="M140" s="231">
        <v>0</v>
      </c>
      <c r="N140" s="231">
        <v>0</v>
      </c>
      <c r="O140" s="231">
        <v>0</v>
      </c>
      <c r="P140" s="231">
        <v>0</v>
      </c>
      <c r="Q140" s="231">
        <v>0</v>
      </c>
      <c r="R140" s="231">
        <v>0</v>
      </c>
      <c r="S140" s="231">
        <v>0</v>
      </c>
      <c r="T140" s="231">
        <v>0</v>
      </c>
      <c r="U140" s="231">
        <v>0</v>
      </c>
      <c r="V140" s="231">
        <v>0</v>
      </c>
      <c r="W140" s="231">
        <v>0</v>
      </c>
      <c r="X140" s="231">
        <v>0</v>
      </c>
      <c r="Y140" s="231">
        <v>0</v>
      </c>
      <c r="Z140" s="231">
        <v>0</v>
      </c>
      <c r="AA140" s="231">
        <v>0</v>
      </c>
      <c r="AB140" s="231">
        <v>0</v>
      </c>
      <c r="AC140" s="231">
        <v>0</v>
      </c>
      <c r="AD140" s="231">
        <v>0</v>
      </c>
      <c r="AE140" s="231">
        <v>0</v>
      </c>
      <c r="AF140" s="231">
        <v>0</v>
      </c>
      <c r="AG140">
        <v>0</v>
      </c>
    </row>
    <row r="141" spans="1:33" x14ac:dyDescent="0.35">
      <c r="A141">
        <v>3420</v>
      </c>
      <c r="B141">
        <v>3379</v>
      </c>
      <c r="C141" t="s">
        <v>488</v>
      </c>
      <c r="D141" s="231">
        <v>4</v>
      </c>
      <c r="E141" s="231">
        <v>17</v>
      </c>
      <c r="F141" s="231">
        <v>3</v>
      </c>
      <c r="G141" s="231">
        <v>20</v>
      </c>
      <c r="H141" s="231">
        <v>5</v>
      </c>
      <c r="I141" s="231">
        <v>0</v>
      </c>
      <c r="J141" s="231">
        <v>5</v>
      </c>
      <c r="K141" s="231">
        <v>60</v>
      </c>
      <c r="L141" s="231">
        <v>252</v>
      </c>
      <c r="M141" s="231">
        <v>45</v>
      </c>
      <c r="N141" s="231">
        <v>297</v>
      </c>
      <c r="O141" s="231">
        <v>68</v>
      </c>
      <c r="P141" s="231">
        <v>0</v>
      </c>
      <c r="Q141" s="231">
        <v>68</v>
      </c>
      <c r="R141" s="231">
        <v>0</v>
      </c>
      <c r="S141" s="231">
        <v>0</v>
      </c>
      <c r="T141" s="231">
        <v>0</v>
      </c>
      <c r="U141" s="231">
        <v>3</v>
      </c>
      <c r="V141" s="231">
        <v>45</v>
      </c>
      <c r="W141" s="231">
        <v>8</v>
      </c>
      <c r="X141" s="231">
        <v>5</v>
      </c>
      <c r="Y141" s="231">
        <v>75</v>
      </c>
      <c r="Z141" s="231">
        <v>0</v>
      </c>
      <c r="AA141" s="231">
        <v>0</v>
      </c>
      <c r="AB141" s="231">
        <v>0</v>
      </c>
      <c r="AC141" s="231">
        <v>0</v>
      </c>
      <c r="AD141" s="231">
        <v>0</v>
      </c>
      <c r="AE141" s="231">
        <v>0</v>
      </c>
      <c r="AF141" s="231">
        <v>0</v>
      </c>
      <c r="AG141">
        <v>0</v>
      </c>
    </row>
    <row r="142" spans="1:33" x14ac:dyDescent="0.35">
      <c r="A142">
        <v>3426</v>
      </c>
      <c r="B142">
        <v>3384</v>
      </c>
      <c r="C142" t="s">
        <v>489</v>
      </c>
      <c r="D142" s="231">
        <v>14</v>
      </c>
      <c r="E142" s="231">
        <v>18</v>
      </c>
      <c r="F142" s="231">
        <v>8</v>
      </c>
      <c r="G142" s="231">
        <v>26</v>
      </c>
      <c r="H142" s="231">
        <v>4</v>
      </c>
      <c r="I142" s="231">
        <v>2</v>
      </c>
      <c r="J142" s="231">
        <v>6</v>
      </c>
      <c r="K142" s="231">
        <v>210</v>
      </c>
      <c r="L142" s="231">
        <v>270</v>
      </c>
      <c r="M142" s="231">
        <v>120</v>
      </c>
      <c r="N142" s="231">
        <v>390</v>
      </c>
      <c r="O142" s="231">
        <v>60</v>
      </c>
      <c r="P142" s="231">
        <v>30</v>
      </c>
      <c r="Q142" s="231">
        <v>90</v>
      </c>
      <c r="R142" s="231">
        <v>7</v>
      </c>
      <c r="S142" s="231">
        <v>105</v>
      </c>
      <c r="T142" s="231">
        <v>15</v>
      </c>
      <c r="U142" s="231">
        <v>3</v>
      </c>
      <c r="V142" s="231">
        <v>45</v>
      </c>
      <c r="W142" s="231">
        <v>15</v>
      </c>
      <c r="X142" s="231">
        <v>8</v>
      </c>
      <c r="Y142" s="231">
        <v>120</v>
      </c>
      <c r="Z142" s="231">
        <v>30</v>
      </c>
      <c r="AA142" s="231">
        <v>5</v>
      </c>
      <c r="AB142" s="231">
        <v>75</v>
      </c>
      <c r="AC142" s="231">
        <v>0</v>
      </c>
      <c r="AD142" s="231">
        <v>0</v>
      </c>
      <c r="AE142" s="231">
        <v>0</v>
      </c>
      <c r="AF142" s="231">
        <v>0</v>
      </c>
      <c r="AG142">
        <v>0</v>
      </c>
    </row>
    <row r="143" spans="1:33" x14ac:dyDescent="0.35">
      <c r="A143">
        <v>3451</v>
      </c>
      <c r="B143">
        <v>3420</v>
      </c>
      <c r="C143" t="s">
        <v>490</v>
      </c>
      <c r="D143" s="231">
        <v>9</v>
      </c>
      <c r="E143" s="231">
        <v>26</v>
      </c>
      <c r="F143" s="231">
        <v>14</v>
      </c>
      <c r="G143" s="231">
        <v>40</v>
      </c>
      <c r="H143" s="231">
        <v>17</v>
      </c>
      <c r="I143" s="231">
        <v>12</v>
      </c>
      <c r="J143" s="231">
        <v>29</v>
      </c>
      <c r="K143" s="231">
        <v>135</v>
      </c>
      <c r="L143" s="231">
        <v>375</v>
      </c>
      <c r="M143" s="231">
        <v>195</v>
      </c>
      <c r="N143" s="231">
        <v>570</v>
      </c>
      <c r="O143" s="231">
        <v>255</v>
      </c>
      <c r="P143" s="231">
        <v>180</v>
      </c>
      <c r="Q143" s="231">
        <v>435</v>
      </c>
      <c r="R143" s="231">
        <v>0</v>
      </c>
      <c r="S143" s="231">
        <v>0</v>
      </c>
      <c r="T143" s="231">
        <v>0</v>
      </c>
      <c r="U143" s="231">
        <v>1</v>
      </c>
      <c r="V143" s="231">
        <v>15</v>
      </c>
      <c r="W143" s="231">
        <v>0</v>
      </c>
      <c r="X143" s="231">
        <v>0</v>
      </c>
      <c r="Y143" s="231">
        <v>0</v>
      </c>
      <c r="Z143" s="231">
        <v>0</v>
      </c>
      <c r="AA143" s="231">
        <v>0</v>
      </c>
      <c r="AB143" s="231">
        <v>0</v>
      </c>
      <c r="AC143" s="231">
        <v>0</v>
      </c>
      <c r="AD143" s="231">
        <v>0</v>
      </c>
      <c r="AE143" s="231">
        <v>0</v>
      </c>
      <c r="AF143" s="231">
        <v>0</v>
      </c>
      <c r="AG143">
        <v>0</v>
      </c>
    </row>
    <row r="144" spans="1:33" x14ac:dyDescent="0.35">
      <c r="A144">
        <v>3461</v>
      </c>
      <c r="B144">
        <v>3426</v>
      </c>
      <c r="C144" t="s">
        <v>491</v>
      </c>
      <c r="D144" s="231">
        <v>11</v>
      </c>
      <c r="E144" s="231">
        <v>34</v>
      </c>
      <c r="F144" s="231">
        <v>10</v>
      </c>
      <c r="G144" s="231">
        <v>44</v>
      </c>
      <c r="H144" s="231">
        <v>21</v>
      </c>
      <c r="I144" s="231">
        <v>5</v>
      </c>
      <c r="J144" s="231">
        <v>26</v>
      </c>
      <c r="K144" s="231">
        <v>165</v>
      </c>
      <c r="L144" s="231">
        <v>482</v>
      </c>
      <c r="M144" s="231">
        <v>144</v>
      </c>
      <c r="N144" s="231">
        <v>626</v>
      </c>
      <c r="O144" s="231">
        <v>275</v>
      </c>
      <c r="P144" s="231">
        <v>75</v>
      </c>
      <c r="Q144" s="231">
        <v>350</v>
      </c>
      <c r="R144" s="231">
        <v>4</v>
      </c>
      <c r="S144" s="231">
        <v>60</v>
      </c>
      <c r="T144" s="231">
        <v>15</v>
      </c>
      <c r="U144" s="231">
        <v>9</v>
      </c>
      <c r="V144" s="231">
        <v>135</v>
      </c>
      <c r="W144" s="231">
        <v>90</v>
      </c>
      <c r="X144" s="231">
        <v>4</v>
      </c>
      <c r="Y144" s="231">
        <v>51</v>
      </c>
      <c r="Z144" s="231">
        <v>30</v>
      </c>
      <c r="AA144" s="231">
        <v>0</v>
      </c>
      <c r="AB144" s="231">
        <v>0</v>
      </c>
      <c r="AC144" s="231">
        <v>0</v>
      </c>
      <c r="AD144" s="231">
        <v>0</v>
      </c>
      <c r="AE144" s="231">
        <v>0</v>
      </c>
      <c r="AF144" s="231">
        <v>0</v>
      </c>
      <c r="AG144">
        <v>1</v>
      </c>
    </row>
    <row r="145" spans="1:33" x14ac:dyDescent="0.35">
      <c r="A145">
        <v>3465</v>
      </c>
      <c r="B145">
        <v>3451</v>
      </c>
      <c r="C145" t="s">
        <v>492</v>
      </c>
      <c r="D145" s="231">
        <v>12</v>
      </c>
      <c r="E145" s="231">
        <v>13</v>
      </c>
      <c r="F145" s="231">
        <v>13</v>
      </c>
      <c r="G145" s="231">
        <v>26</v>
      </c>
      <c r="H145" s="231">
        <v>6</v>
      </c>
      <c r="I145" s="231">
        <v>7</v>
      </c>
      <c r="J145" s="231">
        <v>13</v>
      </c>
      <c r="K145" s="231">
        <v>180</v>
      </c>
      <c r="L145" s="231">
        <v>195</v>
      </c>
      <c r="M145" s="231">
        <v>195</v>
      </c>
      <c r="N145" s="231">
        <v>390</v>
      </c>
      <c r="O145" s="231">
        <v>90</v>
      </c>
      <c r="P145" s="231">
        <v>105</v>
      </c>
      <c r="Q145" s="231">
        <v>195</v>
      </c>
      <c r="R145" s="231">
        <v>17</v>
      </c>
      <c r="S145" s="231">
        <v>255</v>
      </c>
      <c r="T145" s="231">
        <v>135</v>
      </c>
      <c r="U145" s="231">
        <v>5</v>
      </c>
      <c r="V145" s="231">
        <v>75</v>
      </c>
      <c r="W145" s="231">
        <v>15</v>
      </c>
      <c r="X145" s="231">
        <v>0</v>
      </c>
      <c r="Y145" s="231">
        <v>0</v>
      </c>
      <c r="Z145" s="231">
        <v>0</v>
      </c>
      <c r="AA145" s="231">
        <v>11</v>
      </c>
      <c r="AB145" s="231">
        <v>165</v>
      </c>
      <c r="AC145" s="231">
        <v>15</v>
      </c>
      <c r="AD145" s="231">
        <v>11</v>
      </c>
      <c r="AE145" s="231">
        <v>165</v>
      </c>
      <c r="AF145" s="231">
        <v>15</v>
      </c>
      <c r="AG145">
        <v>0</v>
      </c>
    </row>
    <row r="146" spans="1:33" x14ac:dyDescent="0.35">
      <c r="A146">
        <v>3530</v>
      </c>
      <c r="B146">
        <v>3461</v>
      </c>
      <c r="C146" t="s">
        <v>493</v>
      </c>
      <c r="D146" s="231">
        <v>13</v>
      </c>
      <c r="E146" s="231">
        <v>19</v>
      </c>
      <c r="F146" s="231">
        <v>8</v>
      </c>
      <c r="G146" s="231">
        <v>27</v>
      </c>
      <c r="H146" s="231">
        <v>13</v>
      </c>
      <c r="I146" s="231">
        <v>2</v>
      </c>
      <c r="J146" s="231">
        <v>15</v>
      </c>
      <c r="K146" s="231">
        <v>195</v>
      </c>
      <c r="L146" s="231">
        <v>285</v>
      </c>
      <c r="M146" s="231">
        <v>120</v>
      </c>
      <c r="N146" s="231">
        <v>405</v>
      </c>
      <c r="O146" s="231">
        <v>195</v>
      </c>
      <c r="P146" s="231">
        <v>30</v>
      </c>
      <c r="Q146" s="231">
        <v>225</v>
      </c>
      <c r="R146" s="231">
        <v>5</v>
      </c>
      <c r="S146" s="231">
        <v>75</v>
      </c>
      <c r="T146" s="231">
        <v>60</v>
      </c>
      <c r="U146" s="231">
        <v>4</v>
      </c>
      <c r="V146" s="231">
        <v>60</v>
      </c>
      <c r="W146" s="231">
        <v>45</v>
      </c>
      <c r="X146" s="231">
        <v>6</v>
      </c>
      <c r="Y146" s="231">
        <v>90</v>
      </c>
      <c r="Z146" s="231">
        <v>45</v>
      </c>
      <c r="AA146" s="231">
        <v>1</v>
      </c>
      <c r="AB146" s="231">
        <v>15</v>
      </c>
      <c r="AC146" s="231">
        <v>0</v>
      </c>
      <c r="AD146" s="231">
        <v>0</v>
      </c>
      <c r="AE146" s="231">
        <v>0</v>
      </c>
      <c r="AF146" s="231">
        <v>0</v>
      </c>
      <c r="AG146">
        <v>0</v>
      </c>
    </row>
    <row r="147" spans="1:33" x14ac:dyDescent="0.35">
      <c r="A147">
        <v>3538</v>
      </c>
      <c r="B147">
        <v>3465</v>
      </c>
      <c r="C147" t="s">
        <v>494</v>
      </c>
      <c r="D147" s="231">
        <v>6</v>
      </c>
      <c r="E147" s="231">
        <v>5</v>
      </c>
      <c r="F147" s="231">
        <v>1</v>
      </c>
      <c r="G147" s="231">
        <v>6</v>
      </c>
      <c r="H147" s="231">
        <v>0</v>
      </c>
      <c r="I147" s="231">
        <v>0</v>
      </c>
      <c r="J147" s="231">
        <v>0</v>
      </c>
      <c r="K147" s="231">
        <v>90</v>
      </c>
      <c r="L147" s="231">
        <v>75</v>
      </c>
      <c r="M147" s="231">
        <v>15</v>
      </c>
      <c r="N147" s="231">
        <v>90</v>
      </c>
      <c r="O147" s="231">
        <v>0</v>
      </c>
      <c r="P147" s="231">
        <v>0</v>
      </c>
      <c r="Q147" s="231">
        <v>0</v>
      </c>
      <c r="R147" s="231">
        <v>1</v>
      </c>
      <c r="S147" s="231">
        <v>15</v>
      </c>
      <c r="T147" s="231">
        <v>0</v>
      </c>
      <c r="U147" s="231">
        <v>2</v>
      </c>
      <c r="V147" s="231">
        <v>30</v>
      </c>
      <c r="W147" s="231">
        <v>0</v>
      </c>
      <c r="X147" s="231">
        <v>0</v>
      </c>
      <c r="Y147" s="231">
        <v>0</v>
      </c>
      <c r="Z147" s="231">
        <v>0</v>
      </c>
      <c r="AA147" s="231">
        <v>5</v>
      </c>
      <c r="AB147" s="231">
        <v>75</v>
      </c>
      <c r="AC147" s="231">
        <v>0</v>
      </c>
      <c r="AD147" s="231">
        <v>0</v>
      </c>
      <c r="AE147" s="231">
        <v>0</v>
      </c>
      <c r="AF147" s="231">
        <v>0</v>
      </c>
      <c r="AG147">
        <v>1</v>
      </c>
    </row>
    <row r="148" spans="1:33" x14ac:dyDescent="0.35">
      <c r="A148">
        <v>3542</v>
      </c>
      <c r="B148">
        <v>3530</v>
      </c>
      <c r="C148" t="s">
        <v>495</v>
      </c>
      <c r="D148" s="231">
        <v>5</v>
      </c>
      <c r="E148" s="231">
        <v>12</v>
      </c>
      <c r="F148" s="231">
        <v>7</v>
      </c>
      <c r="G148" s="231">
        <v>19</v>
      </c>
      <c r="H148" s="231">
        <v>3</v>
      </c>
      <c r="I148" s="231">
        <v>2</v>
      </c>
      <c r="J148" s="231">
        <v>5</v>
      </c>
      <c r="K148" s="231">
        <v>75</v>
      </c>
      <c r="L148" s="231">
        <v>180</v>
      </c>
      <c r="M148" s="231">
        <v>105</v>
      </c>
      <c r="N148" s="231">
        <v>285</v>
      </c>
      <c r="O148" s="231">
        <v>45</v>
      </c>
      <c r="P148" s="231">
        <v>30</v>
      </c>
      <c r="Q148" s="231">
        <v>75</v>
      </c>
      <c r="R148" s="231">
        <v>6</v>
      </c>
      <c r="S148" s="231">
        <v>90</v>
      </c>
      <c r="T148" s="231">
        <v>15</v>
      </c>
      <c r="U148" s="231">
        <v>2</v>
      </c>
      <c r="V148" s="231">
        <v>30</v>
      </c>
      <c r="W148" s="231">
        <v>0</v>
      </c>
      <c r="X148" s="231">
        <v>3</v>
      </c>
      <c r="Y148" s="231">
        <v>45</v>
      </c>
      <c r="Z148" s="231">
        <v>15</v>
      </c>
      <c r="AA148" s="231">
        <v>0</v>
      </c>
      <c r="AB148" s="231">
        <v>0</v>
      </c>
      <c r="AC148" s="231">
        <v>0</v>
      </c>
      <c r="AD148" s="231">
        <v>0</v>
      </c>
      <c r="AE148" s="231">
        <v>0</v>
      </c>
      <c r="AF148" s="231">
        <v>0</v>
      </c>
      <c r="AG148">
        <v>0</v>
      </c>
    </row>
    <row r="149" spans="1:33" x14ac:dyDescent="0.35">
      <c r="A149">
        <v>3543</v>
      </c>
      <c r="B149">
        <v>3532</v>
      </c>
      <c r="C149" t="s">
        <v>496</v>
      </c>
      <c r="D149" s="231">
        <v>9</v>
      </c>
      <c r="E149" s="231">
        <v>19</v>
      </c>
      <c r="F149" s="231">
        <v>13</v>
      </c>
      <c r="G149" s="231">
        <v>32</v>
      </c>
      <c r="H149" s="231">
        <v>4</v>
      </c>
      <c r="I149" s="231">
        <v>4</v>
      </c>
      <c r="J149" s="231">
        <v>8</v>
      </c>
      <c r="K149" s="231">
        <v>135</v>
      </c>
      <c r="L149" s="231">
        <v>235</v>
      </c>
      <c r="M149" s="231">
        <v>150</v>
      </c>
      <c r="N149" s="231">
        <v>385</v>
      </c>
      <c r="O149" s="231">
        <v>35</v>
      </c>
      <c r="P149" s="231">
        <v>50</v>
      </c>
      <c r="Q149" s="231">
        <v>85</v>
      </c>
      <c r="R149" s="231">
        <v>13</v>
      </c>
      <c r="S149" s="231">
        <v>150</v>
      </c>
      <c r="T149" s="231">
        <v>10</v>
      </c>
      <c r="U149" s="231">
        <v>14</v>
      </c>
      <c r="V149" s="231">
        <v>165</v>
      </c>
      <c r="W149" s="231">
        <v>35</v>
      </c>
      <c r="X149" s="231">
        <v>0</v>
      </c>
      <c r="Y149" s="231">
        <v>0</v>
      </c>
      <c r="Z149" s="231">
        <v>0</v>
      </c>
      <c r="AA149" s="231">
        <v>4</v>
      </c>
      <c r="AB149" s="231">
        <v>45</v>
      </c>
      <c r="AC149" s="231">
        <v>10</v>
      </c>
      <c r="AD149" s="231">
        <v>4</v>
      </c>
      <c r="AE149" s="231">
        <v>45</v>
      </c>
      <c r="AF149" s="231">
        <v>10</v>
      </c>
      <c r="AG149">
        <v>0</v>
      </c>
    </row>
    <row r="150" spans="1:33" x14ac:dyDescent="0.35">
      <c r="A150">
        <v>3588</v>
      </c>
      <c r="B150">
        <v>3538</v>
      </c>
      <c r="C150" t="s">
        <v>497</v>
      </c>
      <c r="D150" s="231">
        <v>10</v>
      </c>
      <c r="E150" s="231">
        <v>29</v>
      </c>
      <c r="F150" s="231">
        <v>10</v>
      </c>
      <c r="G150" s="231">
        <v>39</v>
      </c>
      <c r="H150" s="231">
        <v>21</v>
      </c>
      <c r="I150" s="231">
        <v>6</v>
      </c>
      <c r="J150" s="231">
        <v>27</v>
      </c>
      <c r="K150" s="231">
        <v>150</v>
      </c>
      <c r="L150" s="231">
        <v>435</v>
      </c>
      <c r="M150" s="231">
        <v>150</v>
      </c>
      <c r="N150" s="231">
        <v>585</v>
      </c>
      <c r="O150" s="231">
        <v>315</v>
      </c>
      <c r="P150" s="231">
        <v>90</v>
      </c>
      <c r="Q150" s="231">
        <v>405</v>
      </c>
      <c r="R150" s="231">
        <v>0</v>
      </c>
      <c r="S150" s="231">
        <v>0</v>
      </c>
      <c r="T150" s="231">
        <v>0</v>
      </c>
      <c r="U150" s="231">
        <v>3</v>
      </c>
      <c r="V150" s="231">
        <v>45</v>
      </c>
      <c r="W150" s="231">
        <v>45</v>
      </c>
      <c r="X150" s="231">
        <v>3</v>
      </c>
      <c r="Y150" s="231">
        <v>45</v>
      </c>
      <c r="Z150" s="231">
        <v>30</v>
      </c>
      <c r="AA150" s="231">
        <v>1</v>
      </c>
      <c r="AB150" s="231">
        <v>15</v>
      </c>
      <c r="AC150" s="231">
        <v>0</v>
      </c>
      <c r="AD150" s="231">
        <v>0</v>
      </c>
      <c r="AE150" s="231">
        <v>0</v>
      </c>
      <c r="AF150" s="231">
        <v>0</v>
      </c>
      <c r="AG150">
        <v>0</v>
      </c>
    </row>
    <row r="151" spans="1:33" x14ac:dyDescent="0.35">
      <c r="A151">
        <v>3592</v>
      </c>
      <c r="B151">
        <v>3542</v>
      </c>
      <c r="C151" t="s">
        <v>498</v>
      </c>
      <c r="D151" s="231">
        <v>10</v>
      </c>
      <c r="E151" s="231">
        <v>18</v>
      </c>
      <c r="F151" s="231">
        <v>9</v>
      </c>
      <c r="G151" s="231">
        <v>27</v>
      </c>
      <c r="H151" s="231">
        <v>11</v>
      </c>
      <c r="I151" s="231">
        <v>9</v>
      </c>
      <c r="J151" s="231">
        <v>20</v>
      </c>
      <c r="K151" s="231">
        <v>150</v>
      </c>
      <c r="L151" s="231">
        <v>270</v>
      </c>
      <c r="M151" s="231">
        <v>135</v>
      </c>
      <c r="N151" s="231">
        <v>405</v>
      </c>
      <c r="O151" s="231">
        <v>165</v>
      </c>
      <c r="P151" s="231">
        <v>135</v>
      </c>
      <c r="Q151" s="231">
        <v>300</v>
      </c>
      <c r="R151" s="231">
        <v>3</v>
      </c>
      <c r="S151" s="231">
        <v>45</v>
      </c>
      <c r="T151" s="231">
        <v>0</v>
      </c>
      <c r="U151" s="231">
        <v>5</v>
      </c>
      <c r="V151" s="231">
        <v>75</v>
      </c>
      <c r="W151" s="231">
        <v>60</v>
      </c>
      <c r="X151" s="231">
        <v>2</v>
      </c>
      <c r="Y151" s="231">
        <v>30</v>
      </c>
      <c r="Z151" s="231">
        <v>15</v>
      </c>
      <c r="AA151" s="231">
        <v>0</v>
      </c>
      <c r="AB151" s="231">
        <v>0</v>
      </c>
      <c r="AC151" s="231">
        <v>0</v>
      </c>
      <c r="AD151" s="231">
        <v>0</v>
      </c>
      <c r="AE151" s="231">
        <v>0</v>
      </c>
      <c r="AF151" s="231">
        <v>0</v>
      </c>
      <c r="AG151">
        <v>0</v>
      </c>
    </row>
    <row r="152" spans="1:33" x14ac:dyDescent="0.35">
      <c r="A152">
        <v>3595</v>
      </c>
      <c r="B152">
        <v>3543</v>
      </c>
      <c r="C152" t="s">
        <v>499</v>
      </c>
      <c r="D152" s="231">
        <v>16</v>
      </c>
      <c r="E152" s="231">
        <v>18</v>
      </c>
      <c r="F152" s="231">
        <v>12</v>
      </c>
      <c r="G152" s="231">
        <v>30</v>
      </c>
      <c r="H152" s="231">
        <v>5</v>
      </c>
      <c r="I152" s="231">
        <v>4</v>
      </c>
      <c r="J152" s="231">
        <v>9</v>
      </c>
      <c r="K152" s="231">
        <v>240</v>
      </c>
      <c r="L152" s="231">
        <v>270</v>
      </c>
      <c r="M152" s="231">
        <v>165</v>
      </c>
      <c r="N152" s="231">
        <v>435</v>
      </c>
      <c r="O152" s="231">
        <v>75</v>
      </c>
      <c r="P152" s="231">
        <v>60</v>
      </c>
      <c r="Q152" s="231">
        <v>135</v>
      </c>
      <c r="R152" s="231">
        <v>10</v>
      </c>
      <c r="S152" s="231">
        <v>150</v>
      </c>
      <c r="T152" s="231">
        <v>45</v>
      </c>
      <c r="U152" s="231">
        <v>2</v>
      </c>
      <c r="V152" s="231">
        <v>30</v>
      </c>
      <c r="W152" s="231">
        <v>0</v>
      </c>
      <c r="X152" s="231">
        <v>3</v>
      </c>
      <c r="Y152" s="231">
        <v>45</v>
      </c>
      <c r="Z152" s="231">
        <v>0</v>
      </c>
      <c r="AA152" s="231">
        <v>14</v>
      </c>
      <c r="AB152" s="231">
        <v>210</v>
      </c>
      <c r="AC152" s="231">
        <v>0</v>
      </c>
      <c r="AD152" s="231">
        <v>13</v>
      </c>
      <c r="AE152" s="231">
        <v>195</v>
      </c>
      <c r="AF152" s="231">
        <v>0</v>
      </c>
      <c r="AG152">
        <v>0</v>
      </c>
    </row>
    <row r="153" spans="1:33" x14ac:dyDescent="0.35">
      <c r="A153">
        <v>3603</v>
      </c>
      <c r="B153">
        <v>3588</v>
      </c>
      <c r="C153" t="s">
        <v>500</v>
      </c>
      <c r="D153" s="231">
        <v>0</v>
      </c>
      <c r="E153" s="231">
        <v>14</v>
      </c>
      <c r="F153" s="231">
        <v>5</v>
      </c>
      <c r="G153" s="231">
        <v>19</v>
      </c>
      <c r="H153" s="231">
        <v>4</v>
      </c>
      <c r="I153" s="231">
        <v>1</v>
      </c>
      <c r="J153" s="231">
        <v>5</v>
      </c>
      <c r="K153" s="231">
        <v>0</v>
      </c>
      <c r="L153" s="231">
        <v>210</v>
      </c>
      <c r="M153" s="231">
        <v>75</v>
      </c>
      <c r="N153" s="231">
        <v>285</v>
      </c>
      <c r="O153" s="231">
        <v>60</v>
      </c>
      <c r="P153" s="231">
        <v>15</v>
      </c>
      <c r="Q153" s="231">
        <v>75</v>
      </c>
      <c r="R153" s="231">
        <v>7</v>
      </c>
      <c r="S153" s="231">
        <v>105</v>
      </c>
      <c r="T153" s="231">
        <v>45</v>
      </c>
      <c r="U153" s="231">
        <v>5</v>
      </c>
      <c r="V153" s="231">
        <v>75</v>
      </c>
      <c r="W153" s="231">
        <v>0</v>
      </c>
      <c r="X153" s="231">
        <v>3</v>
      </c>
      <c r="Y153" s="231">
        <v>45</v>
      </c>
      <c r="Z153" s="231">
        <v>15</v>
      </c>
      <c r="AA153" s="231">
        <v>0</v>
      </c>
      <c r="AB153" s="231">
        <v>0</v>
      </c>
      <c r="AC153" s="231">
        <v>0</v>
      </c>
      <c r="AD153" s="231">
        <v>0</v>
      </c>
      <c r="AE153" s="231">
        <v>0</v>
      </c>
      <c r="AF153" s="231">
        <v>0</v>
      </c>
      <c r="AG153">
        <v>0</v>
      </c>
    </row>
    <row r="154" spans="1:33" x14ac:dyDescent="0.35">
      <c r="A154">
        <v>3607</v>
      </c>
      <c r="B154">
        <v>3592</v>
      </c>
      <c r="C154" t="s">
        <v>501</v>
      </c>
      <c r="D154" s="231">
        <v>4</v>
      </c>
      <c r="E154" s="231">
        <v>17</v>
      </c>
      <c r="F154" s="231">
        <v>6</v>
      </c>
      <c r="G154" s="231">
        <v>23</v>
      </c>
      <c r="H154" s="231">
        <v>9</v>
      </c>
      <c r="I154" s="231">
        <v>6</v>
      </c>
      <c r="J154" s="231">
        <v>15</v>
      </c>
      <c r="K154" s="231">
        <v>60</v>
      </c>
      <c r="L154" s="231">
        <v>255</v>
      </c>
      <c r="M154" s="231">
        <v>90</v>
      </c>
      <c r="N154" s="231">
        <v>345</v>
      </c>
      <c r="O154" s="231">
        <v>135</v>
      </c>
      <c r="P154" s="231">
        <v>90</v>
      </c>
      <c r="Q154" s="231">
        <v>225</v>
      </c>
      <c r="R154" s="231">
        <v>7</v>
      </c>
      <c r="S154" s="231">
        <v>105</v>
      </c>
      <c r="T154" s="231">
        <v>75</v>
      </c>
      <c r="U154" s="231">
        <v>4</v>
      </c>
      <c r="V154" s="231">
        <v>60</v>
      </c>
      <c r="W154" s="231">
        <v>30</v>
      </c>
      <c r="X154" s="231">
        <v>4</v>
      </c>
      <c r="Y154" s="231">
        <v>60</v>
      </c>
      <c r="Z154" s="231">
        <v>30</v>
      </c>
      <c r="AA154" s="231">
        <v>3</v>
      </c>
      <c r="AB154" s="231">
        <v>45</v>
      </c>
      <c r="AC154" s="231">
        <v>0</v>
      </c>
      <c r="AD154" s="231">
        <v>3</v>
      </c>
      <c r="AE154" s="231">
        <v>45</v>
      </c>
      <c r="AF154" s="231">
        <v>0</v>
      </c>
      <c r="AG154">
        <v>0</v>
      </c>
    </row>
    <row r="155" spans="1:33" x14ac:dyDescent="0.35">
      <c r="A155">
        <v>3622</v>
      </c>
      <c r="B155">
        <v>3595</v>
      </c>
      <c r="C155" t="s">
        <v>502</v>
      </c>
      <c r="D155" s="231">
        <v>12</v>
      </c>
      <c r="E155" s="231">
        <v>33</v>
      </c>
      <c r="F155" s="231">
        <v>6</v>
      </c>
      <c r="G155" s="231">
        <v>39</v>
      </c>
      <c r="H155" s="231">
        <v>13</v>
      </c>
      <c r="I155" s="231">
        <v>2</v>
      </c>
      <c r="J155" s="231">
        <v>15</v>
      </c>
      <c r="K155" s="231">
        <v>180</v>
      </c>
      <c r="L155" s="231">
        <v>495</v>
      </c>
      <c r="M155" s="231">
        <v>90</v>
      </c>
      <c r="N155" s="231">
        <v>585</v>
      </c>
      <c r="O155" s="231">
        <v>189</v>
      </c>
      <c r="P155" s="231">
        <v>25</v>
      </c>
      <c r="Q155" s="231">
        <v>214</v>
      </c>
      <c r="R155" s="231">
        <v>1</v>
      </c>
      <c r="S155" s="231">
        <v>15</v>
      </c>
      <c r="T155" s="231">
        <v>0</v>
      </c>
      <c r="U155" s="231">
        <v>3</v>
      </c>
      <c r="V155" s="231">
        <v>45</v>
      </c>
      <c r="W155" s="231">
        <v>0</v>
      </c>
      <c r="X155" s="231">
        <v>6</v>
      </c>
      <c r="Y155" s="231">
        <v>90</v>
      </c>
      <c r="Z155" s="231">
        <v>30</v>
      </c>
      <c r="AA155" s="231">
        <v>1</v>
      </c>
      <c r="AB155" s="231">
        <v>15</v>
      </c>
      <c r="AC155" s="231">
        <v>0</v>
      </c>
      <c r="AD155" s="231">
        <v>1</v>
      </c>
      <c r="AE155" s="231">
        <v>15</v>
      </c>
      <c r="AF155" s="231">
        <v>0</v>
      </c>
      <c r="AG155">
        <v>0</v>
      </c>
    </row>
    <row r="156" spans="1:33" x14ac:dyDescent="0.35">
      <c r="A156">
        <v>3636</v>
      </c>
      <c r="B156">
        <v>3603</v>
      </c>
      <c r="C156" t="s">
        <v>503</v>
      </c>
      <c r="D156" s="231">
        <v>18</v>
      </c>
      <c r="E156" s="231">
        <v>15</v>
      </c>
      <c r="F156" s="231">
        <v>4</v>
      </c>
      <c r="G156" s="231">
        <v>19</v>
      </c>
      <c r="H156" s="231">
        <v>4</v>
      </c>
      <c r="I156" s="231">
        <v>1</v>
      </c>
      <c r="J156" s="231">
        <v>5</v>
      </c>
      <c r="K156" s="231">
        <v>270</v>
      </c>
      <c r="L156" s="231">
        <v>225</v>
      </c>
      <c r="M156" s="231">
        <v>60</v>
      </c>
      <c r="N156" s="231">
        <v>285</v>
      </c>
      <c r="O156" s="231">
        <v>60</v>
      </c>
      <c r="P156" s="231">
        <v>15</v>
      </c>
      <c r="Q156" s="231">
        <v>75</v>
      </c>
      <c r="R156" s="231">
        <v>1</v>
      </c>
      <c r="S156" s="231">
        <v>15</v>
      </c>
      <c r="T156" s="231">
        <v>0</v>
      </c>
      <c r="U156" s="231">
        <v>14</v>
      </c>
      <c r="V156" s="231">
        <v>210</v>
      </c>
      <c r="W156" s="231">
        <v>75</v>
      </c>
      <c r="X156" s="231">
        <v>1</v>
      </c>
      <c r="Y156" s="231">
        <v>15</v>
      </c>
      <c r="Z156" s="231">
        <v>0</v>
      </c>
      <c r="AA156" s="231">
        <v>4</v>
      </c>
      <c r="AB156" s="231">
        <v>60</v>
      </c>
      <c r="AC156" s="231">
        <v>0</v>
      </c>
      <c r="AD156" s="231">
        <v>4</v>
      </c>
      <c r="AE156" s="231">
        <v>60</v>
      </c>
      <c r="AF156" s="231">
        <v>0</v>
      </c>
      <c r="AG156">
        <v>1</v>
      </c>
    </row>
    <row r="157" spans="1:33" x14ac:dyDescent="0.35">
      <c r="A157">
        <v>3657</v>
      </c>
      <c r="B157">
        <v>3607</v>
      </c>
      <c r="C157" t="s">
        <v>504</v>
      </c>
      <c r="D157" s="231">
        <v>11</v>
      </c>
      <c r="E157" s="231">
        <v>13</v>
      </c>
      <c r="F157" s="231">
        <v>5</v>
      </c>
      <c r="G157" s="231">
        <v>18</v>
      </c>
      <c r="H157" s="231">
        <v>5</v>
      </c>
      <c r="I157" s="231">
        <v>1</v>
      </c>
      <c r="J157" s="231">
        <v>6</v>
      </c>
      <c r="K157" s="231">
        <v>165</v>
      </c>
      <c r="L157" s="231">
        <v>195</v>
      </c>
      <c r="M157" s="231">
        <v>75</v>
      </c>
      <c r="N157" s="231">
        <v>270</v>
      </c>
      <c r="O157" s="231">
        <v>75</v>
      </c>
      <c r="P157" s="231">
        <v>15</v>
      </c>
      <c r="Q157" s="231">
        <v>90</v>
      </c>
      <c r="R157" s="231">
        <v>10</v>
      </c>
      <c r="S157" s="231">
        <v>150</v>
      </c>
      <c r="T157" s="231">
        <v>15</v>
      </c>
      <c r="U157" s="231">
        <v>3</v>
      </c>
      <c r="V157" s="231">
        <v>45</v>
      </c>
      <c r="W157" s="231">
        <v>15</v>
      </c>
      <c r="X157" s="231">
        <v>0</v>
      </c>
      <c r="Y157" s="231">
        <v>0</v>
      </c>
      <c r="Z157" s="231">
        <v>0</v>
      </c>
      <c r="AA157" s="231">
        <v>0</v>
      </c>
      <c r="AB157" s="231">
        <v>0</v>
      </c>
      <c r="AC157" s="231">
        <v>0</v>
      </c>
      <c r="AD157" s="231">
        <v>0</v>
      </c>
      <c r="AE157" s="231">
        <v>0</v>
      </c>
      <c r="AF157" s="231">
        <v>0</v>
      </c>
      <c r="AG157">
        <v>0</v>
      </c>
    </row>
    <row r="158" spans="1:33" x14ac:dyDescent="0.35">
      <c r="A158">
        <v>3661</v>
      </c>
      <c r="B158">
        <v>3622</v>
      </c>
      <c r="C158" t="s">
        <v>505</v>
      </c>
      <c r="D158" s="231">
        <v>16</v>
      </c>
      <c r="E158" s="231">
        <v>25</v>
      </c>
      <c r="F158" s="231">
        <v>6</v>
      </c>
      <c r="G158" s="231">
        <v>31</v>
      </c>
      <c r="H158" s="231">
        <v>8</v>
      </c>
      <c r="I158" s="231">
        <v>2</v>
      </c>
      <c r="J158" s="231">
        <v>10</v>
      </c>
      <c r="K158" s="231">
        <v>240</v>
      </c>
      <c r="L158" s="231">
        <v>375</v>
      </c>
      <c r="M158" s="231">
        <v>90</v>
      </c>
      <c r="N158" s="231">
        <v>465</v>
      </c>
      <c r="O158" s="231">
        <v>120</v>
      </c>
      <c r="P158" s="231">
        <v>30</v>
      </c>
      <c r="Q158" s="231">
        <v>150</v>
      </c>
      <c r="R158" s="231">
        <v>0</v>
      </c>
      <c r="S158" s="231">
        <v>0</v>
      </c>
      <c r="T158" s="231">
        <v>0</v>
      </c>
      <c r="U158" s="231">
        <v>4</v>
      </c>
      <c r="V158" s="231">
        <v>60</v>
      </c>
      <c r="W158" s="231">
        <v>0</v>
      </c>
      <c r="X158" s="231">
        <v>8</v>
      </c>
      <c r="Y158" s="231">
        <v>120</v>
      </c>
      <c r="Z158" s="231">
        <v>30</v>
      </c>
      <c r="AA158" s="231">
        <v>9</v>
      </c>
      <c r="AB158" s="231">
        <v>135</v>
      </c>
      <c r="AC158" s="231">
        <v>0</v>
      </c>
      <c r="AD158" s="231">
        <v>9</v>
      </c>
      <c r="AE158" s="231">
        <v>135</v>
      </c>
      <c r="AF158" s="231">
        <v>0</v>
      </c>
      <c r="AG158">
        <v>0</v>
      </c>
    </row>
    <row r="159" spans="1:33" x14ac:dyDescent="0.35">
      <c r="A159">
        <v>3717</v>
      </c>
      <c r="B159">
        <v>3636</v>
      </c>
      <c r="C159" t="s">
        <v>506</v>
      </c>
      <c r="D159" s="231">
        <v>13</v>
      </c>
      <c r="E159" s="231">
        <v>4</v>
      </c>
      <c r="F159" s="231">
        <v>3</v>
      </c>
      <c r="G159" s="231">
        <v>7</v>
      </c>
      <c r="H159" s="231">
        <v>0</v>
      </c>
      <c r="I159" s="231">
        <v>2</v>
      </c>
      <c r="J159" s="231">
        <v>2</v>
      </c>
      <c r="K159" s="231">
        <v>195</v>
      </c>
      <c r="L159" s="231">
        <v>60</v>
      </c>
      <c r="M159" s="231">
        <v>30</v>
      </c>
      <c r="N159" s="231">
        <v>90</v>
      </c>
      <c r="O159" s="231">
        <v>0</v>
      </c>
      <c r="P159" s="231">
        <v>30</v>
      </c>
      <c r="Q159" s="231">
        <v>30</v>
      </c>
      <c r="R159" s="231">
        <v>5</v>
      </c>
      <c r="S159" s="231">
        <v>75</v>
      </c>
      <c r="T159" s="231">
        <v>15</v>
      </c>
      <c r="U159" s="231">
        <v>1</v>
      </c>
      <c r="V159" s="231">
        <v>0</v>
      </c>
      <c r="W159" s="231">
        <v>15</v>
      </c>
      <c r="X159" s="231">
        <v>1</v>
      </c>
      <c r="Y159" s="231">
        <v>15</v>
      </c>
      <c r="Z159" s="231">
        <v>0</v>
      </c>
      <c r="AA159" s="231">
        <v>3</v>
      </c>
      <c r="AB159" s="231">
        <v>45</v>
      </c>
      <c r="AC159" s="231">
        <v>0</v>
      </c>
      <c r="AD159" s="231">
        <v>3</v>
      </c>
      <c r="AE159" s="231">
        <v>45</v>
      </c>
      <c r="AF159" s="231">
        <v>0</v>
      </c>
      <c r="AG159">
        <v>0</v>
      </c>
    </row>
    <row r="160" spans="1:33" x14ac:dyDescent="0.35">
      <c r="A160">
        <v>3944</v>
      </c>
      <c r="B160">
        <v>3654</v>
      </c>
      <c r="C160" t="s">
        <v>507</v>
      </c>
      <c r="D160" s="231">
        <v>3</v>
      </c>
      <c r="E160" s="231">
        <v>18</v>
      </c>
      <c r="F160" s="231">
        <v>7</v>
      </c>
      <c r="G160" s="231">
        <v>25</v>
      </c>
      <c r="H160" s="231">
        <v>10</v>
      </c>
      <c r="I160" s="231">
        <v>6</v>
      </c>
      <c r="J160" s="231">
        <v>16</v>
      </c>
      <c r="K160" s="231">
        <v>45</v>
      </c>
      <c r="L160" s="231">
        <v>210</v>
      </c>
      <c r="M160" s="231">
        <v>75</v>
      </c>
      <c r="N160" s="231">
        <v>285</v>
      </c>
      <c r="O160" s="231">
        <v>150</v>
      </c>
      <c r="P160" s="231">
        <v>90</v>
      </c>
      <c r="Q160" s="231">
        <v>240</v>
      </c>
      <c r="R160" s="231">
        <v>2</v>
      </c>
      <c r="S160" s="231">
        <v>30</v>
      </c>
      <c r="T160" s="231">
        <v>30</v>
      </c>
      <c r="U160" s="231">
        <v>1</v>
      </c>
      <c r="V160" s="231">
        <v>15</v>
      </c>
      <c r="W160" s="231">
        <v>15</v>
      </c>
      <c r="X160" s="231">
        <v>12</v>
      </c>
      <c r="Y160" s="231">
        <v>120</v>
      </c>
      <c r="Z160" s="231">
        <v>90</v>
      </c>
      <c r="AA160" s="231">
        <v>2</v>
      </c>
      <c r="AB160" s="231">
        <v>30</v>
      </c>
      <c r="AC160" s="231">
        <v>0</v>
      </c>
      <c r="AD160" s="231">
        <v>4</v>
      </c>
      <c r="AE160" s="231">
        <v>60</v>
      </c>
      <c r="AF160" s="231">
        <v>0</v>
      </c>
      <c r="AG160">
        <v>0</v>
      </c>
    </row>
    <row r="161" spans="1:33" x14ac:dyDescent="0.35">
      <c r="A161">
        <v>4073</v>
      </c>
      <c r="B161">
        <v>3657</v>
      </c>
      <c r="C161" t="s">
        <v>508</v>
      </c>
      <c r="D161" s="231">
        <v>4</v>
      </c>
      <c r="E161" s="231">
        <v>17</v>
      </c>
      <c r="F161" s="231">
        <v>9</v>
      </c>
      <c r="G161" s="231">
        <v>26</v>
      </c>
      <c r="H161" s="231">
        <v>10</v>
      </c>
      <c r="I161" s="231">
        <v>6</v>
      </c>
      <c r="J161" s="231">
        <v>16</v>
      </c>
      <c r="K161" s="231">
        <v>60</v>
      </c>
      <c r="L161" s="231">
        <v>240</v>
      </c>
      <c r="M161" s="231">
        <v>120</v>
      </c>
      <c r="N161" s="231">
        <v>360</v>
      </c>
      <c r="O161" s="231">
        <v>150</v>
      </c>
      <c r="P161" s="231">
        <v>90</v>
      </c>
      <c r="Q161" s="231">
        <v>240</v>
      </c>
      <c r="R161" s="231">
        <v>2</v>
      </c>
      <c r="S161" s="231">
        <v>30</v>
      </c>
      <c r="T161" s="231">
        <v>15</v>
      </c>
      <c r="U161" s="231">
        <v>3</v>
      </c>
      <c r="V161" s="231">
        <v>45</v>
      </c>
      <c r="W161" s="231">
        <v>15</v>
      </c>
      <c r="X161" s="231">
        <v>4</v>
      </c>
      <c r="Y161" s="231">
        <v>60</v>
      </c>
      <c r="Z161" s="231">
        <v>15</v>
      </c>
      <c r="AA161" s="231">
        <v>0</v>
      </c>
      <c r="AB161" s="231">
        <v>0</v>
      </c>
      <c r="AC161" s="231">
        <v>0</v>
      </c>
      <c r="AD161" s="231">
        <v>0</v>
      </c>
      <c r="AE161" s="231">
        <v>0</v>
      </c>
      <c r="AF161" s="231">
        <v>0</v>
      </c>
      <c r="AG161">
        <v>1</v>
      </c>
    </row>
    <row r="162" spans="1:33" x14ac:dyDescent="0.35">
      <c r="A162">
        <v>4152</v>
      </c>
      <c r="B162">
        <v>3661</v>
      </c>
      <c r="C162" t="s">
        <v>509</v>
      </c>
      <c r="D162" s="231">
        <v>8</v>
      </c>
      <c r="E162" s="231">
        <v>10</v>
      </c>
      <c r="F162" s="231">
        <v>1</v>
      </c>
      <c r="G162" s="231">
        <v>11</v>
      </c>
      <c r="H162" s="231">
        <v>8</v>
      </c>
      <c r="I162" s="231">
        <v>1</v>
      </c>
      <c r="J162" s="231">
        <v>9</v>
      </c>
      <c r="K162" s="231">
        <v>119</v>
      </c>
      <c r="L162" s="231">
        <v>150</v>
      </c>
      <c r="M162" s="231">
        <v>15</v>
      </c>
      <c r="N162" s="231">
        <v>165</v>
      </c>
      <c r="O162" s="231">
        <v>117</v>
      </c>
      <c r="P162" s="231">
        <v>15</v>
      </c>
      <c r="Q162" s="231">
        <v>132</v>
      </c>
      <c r="R162" s="231">
        <v>4</v>
      </c>
      <c r="S162" s="231">
        <v>60</v>
      </c>
      <c r="T162" s="231">
        <v>60</v>
      </c>
      <c r="U162" s="231">
        <v>0</v>
      </c>
      <c r="V162" s="231">
        <v>0</v>
      </c>
      <c r="W162" s="231">
        <v>0</v>
      </c>
      <c r="X162" s="231">
        <v>3</v>
      </c>
      <c r="Y162" s="231">
        <v>45</v>
      </c>
      <c r="Z162" s="231">
        <v>15</v>
      </c>
      <c r="AA162" s="231">
        <v>2</v>
      </c>
      <c r="AB162" s="231">
        <v>30</v>
      </c>
      <c r="AC162" s="231">
        <v>0</v>
      </c>
      <c r="AD162" s="231">
        <v>2</v>
      </c>
      <c r="AE162" s="231">
        <v>30</v>
      </c>
      <c r="AF162" s="231">
        <v>0</v>
      </c>
      <c r="AG162">
        <v>0</v>
      </c>
    </row>
    <row r="163" spans="1:33" x14ac:dyDescent="0.35">
      <c r="A163">
        <v>4286</v>
      </c>
      <c r="B163">
        <v>3717</v>
      </c>
      <c r="C163" t="s">
        <v>510</v>
      </c>
      <c r="D163" s="231">
        <v>0</v>
      </c>
      <c r="E163" s="231">
        <v>37</v>
      </c>
      <c r="F163" s="231">
        <v>14</v>
      </c>
      <c r="G163" s="231">
        <v>51</v>
      </c>
      <c r="H163" s="231">
        <v>31</v>
      </c>
      <c r="I163" s="231">
        <v>12</v>
      </c>
      <c r="J163" s="231">
        <v>43</v>
      </c>
      <c r="K163" s="231">
        <v>0</v>
      </c>
      <c r="L163" s="231">
        <v>555</v>
      </c>
      <c r="M163" s="231">
        <v>210</v>
      </c>
      <c r="N163" s="231">
        <v>765</v>
      </c>
      <c r="O163" s="231">
        <v>465</v>
      </c>
      <c r="P163" s="231">
        <v>180</v>
      </c>
      <c r="Q163" s="231">
        <v>645</v>
      </c>
      <c r="R163" s="231">
        <v>1</v>
      </c>
      <c r="S163" s="231">
        <v>15</v>
      </c>
      <c r="T163" s="231">
        <v>15</v>
      </c>
      <c r="U163" s="231">
        <v>0</v>
      </c>
      <c r="V163" s="231">
        <v>0</v>
      </c>
      <c r="W163" s="231">
        <v>0</v>
      </c>
      <c r="X163" s="231">
        <v>0</v>
      </c>
      <c r="Y163" s="231">
        <v>0</v>
      </c>
      <c r="Z163" s="231">
        <v>0</v>
      </c>
      <c r="AA163" s="231">
        <v>0</v>
      </c>
      <c r="AB163" s="231">
        <v>0</v>
      </c>
      <c r="AC163" s="231">
        <v>0</v>
      </c>
      <c r="AD163" s="231">
        <v>0</v>
      </c>
      <c r="AE163" s="231">
        <v>0</v>
      </c>
      <c r="AF163" s="231">
        <v>0</v>
      </c>
      <c r="AG163">
        <v>0</v>
      </c>
    </row>
    <row r="164" spans="1:33" x14ac:dyDescent="0.35">
      <c r="A164">
        <v>4322</v>
      </c>
      <c r="B164">
        <v>3944</v>
      </c>
      <c r="C164" t="s">
        <v>511</v>
      </c>
      <c r="D164" s="231">
        <v>0</v>
      </c>
      <c r="E164" s="231">
        <v>3</v>
      </c>
      <c r="F164" s="231">
        <v>2</v>
      </c>
      <c r="G164" s="231">
        <v>5</v>
      </c>
      <c r="H164" s="231">
        <v>2</v>
      </c>
      <c r="I164" s="231">
        <v>0</v>
      </c>
      <c r="J164" s="231">
        <v>2</v>
      </c>
      <c r="K164" s="231">
        <v>0</v>
      </c>
      <c r="L164" s="231">
        <v>45</v>
      </c>
      <c r="M164" s="231">
        <v>30</v>
      </c>
      <c r="N164" s="231">
        <v>75</v>
      </c>
      <c r="O164" s="231">
        <v>30</v>
      </c>
      <c r="P164" s="231">
        <v>0</v>
      </c>
      <c r="Q164" s="231">
        <v>30</v>
      </c>
      <c r="R164" s="231">
        <v>1</v>
      </c>
      <c r="S164" s="231">
        <v>15</v>
      </c>
      <c r="T164" s="231">
        <v>0</v>
      </c>
      <c r="U164" s="231">
        <v>0</v>
      </c>
      <c r="V164" s="231">
        <v>0</v>
      </c>
      <c r="W164" s="231">
        <v>0</v>
      </c>
      <c r="X164" s="231">
        <v>1</v>
      </c>
      <c r="Y164" s="231">
        <v>15</v>
      </c>
      <c r="Z164" s="231">
        <v>0</v>
      </c>
      <c r="AA164" s="231">
        <v>0</v>
      </c>
      <c r="AB164" s="231">
        <v>0</v>
      </c>
      <c r="AC164" s="231">
        <v>0</v>
      </c>
      <c r="AD164" s="231">
        <v>0</v>
      </c>
      <c r="AE164" s="231">
        <v>0</v>
      </c>
      <c r="AF164" s="231">
        <v>0</v>
      </c>
      <c r="AG164">
        <v>0</v>
      </c>
    </row>
    <row r="165" spans="1:33" x14ac:dyDescent="0.35">
      <c r="A165">
        <v>4524</v>
      </c>
      <c r="B165">
        <v>4073</v>
      </c>
      <c r="C165" t="s">
        <v>512</v>
      </c>
      <c r="D165" s="231">
        <v>0</v>
      </c>
      <c r="E165" s="231">
        <v>42</v>
      </c>
      <c r="F165" s="231">
        <v>79</v>
      </c>
      <c r="G165" s="231">
        <v>121</v>
      </c>
      <c r="H165" s="231">
        <v>0</v>
      </c>
      <c r="I165" s="231">
        <v>0</v>
      </c>
      <c r="J165" s="231">
        <v>0</v>
      </c>
      <c r="K165" s="231">
        <v>0</v>
      </c>
      <c r="L165" s="231">
        <v>630</v>
      </c>
      <c r="M165" s="231">
        <v>1185</v>
      </c>
      <c r="N165" s="231">
        <v>1815</v>
      </c>
      <c r="O165" s="231">
        <v>0</v>
      </c>
      <c r="P165" s="231">
        <v>0</v>
      </c>
      <c r="Q165" s="231">
        <v>0</v>
      </c>
      <c r="R165" s="231">
        <v>2</v>
      </c>
      <c r="S165" s="231">
        <v>30</v>
      </c>
      <c r="T165" s="231">
        <v>0</v>
      </c>
      <c r="U165" s="231">
        <v>5</v>
      </c>
      <c r="V165" s="231">
        <v>75</v>
      </c>
      <c r="W165" s="231">
        <v>0</v>
      </c>
      <c r="X165" s="231">
        <v>7</v>
      </c>
      <c r="Y165" s="231">
        <v>105</v>
      </c>
      <c r="Z165" s="231">
        <v>0</v>
      </c>
      <c r="AA165" s="231">
        <v>0</v>
      </c>
      <c r="AB165" s="231">
        <v>0</v>
      </c>
      <c r="AC165" s="231">
        <v>0</v>
      </c>
      <c r="AD165" s="231">
        <v>0</v>
      </c>
      <c r="AE165" s="231">
        <v>0</v>
      </c>
      <c r="AF165" s="231">
        <v>0</v>
      </c>
      <c r="AG165">
        <v>0</v>
      </c>
    </row>
    <row r="166" spans="1:33" x14ac:dyDescent="0.35">
      <c r="A166">
        <v>4525</v>
      </c>
      <c r="B166">
        <v>4152</v>
      </c>
      <c r="C166" t="s">
        <v>513</v>
      </c>
      <c r="D166" s="231">
        <v>19</v>
      </c>
      <c r="E166" s="231">
        <v>30</v>
      </c>
      <c r="F166" s="231">
        <v>10</v>
      </c>
      <c r="G166" s="231">
        <v>40</v>
      </c>
      <c r="H166" s="231">
        <v>11</v>
      </c>
      <c r="I166" s="231">
        <v>4</v>
      </c>
      <c r="J166" s="231">
        <v>15</v>
      </c>
      <c r="K166" s="231">
        <v>279</v>
      </c>
      <c r="L166" s="231">
        <v>450</v>
      </c>
      <c r="M166" s="231">
        <v>150</v>
      </c>
      <c r="N166" s="231">
        <v>600</v>
      </c>
      <c r="O166" s="231">
        <v>165</v>
      </c>
      <c r="P166" s="231">
        <v>60</v>
      </c>
      <c r="Q166" s="231">
        <v>225</v>
      </c>
      <c r="R166" s="231">
        <v>15</v>
      </c>
      <c r="S166" s="231">
        <v>225</v>
      </c>
      <c r="T166" s="231">
        <v>45</v>
      </c>
      <c r="U166" s="231">
        <v>1</v>
      </c>
      <c r="V166" s="231">
        <v>15</v>
      </c>
      <c r="W166" s="231">
        <v>0</v>
      </c>
      <c r="X166" s="231">
        <v>3</v>
      </c>
      <c r="Y166" s="231">
        <v>45</v>
      </c>
      <c r="Z166" s="231">
        <v>30</v>
      </c>
      <c r="AA166" s="231">
        <v>13</v>
      </c>
      <c r="AB166" s="231">
        <v>195</v>
      </c>
      <c r="AC166" s="231">
        <v>45</v>
      </c>
      <c r="AD166" s="231">
        <v>9</v>
      </c>
      <c r="AE166" s="231">
        <v>135</v>
      </c>
      <c r="AF166" s="231">
        <v>45</v>
      </c>
      <c r="AG166">
        <v>0</v>
      </c>
    </row>
    <row r="167" spans="1:33" x14ac:dyDescent="0.35">
      <c r="A167">
        <v>4550</v>
      </c>
      <c r="B167">
        <v>4286</v>
      </c>
      <c r="C167" t="s">
        <v>514</v>
      </c>
      <c r="D167" s="231">
        <v>1</v>
      </c>
      <c r="E167" s="231">
        <v>3</v>
      </c>
      <c r="F167" s="231">
        <v>1</v>
      </c>
      <c r="G167" s="231">
        <v>4</v>
      </c>
      <c r="H167" s="231">
        <v>0</v>
      </c>
      <c r="I167" s="231">
        <v>0</v>
      </c>
      <c r="J167" s="231">
        <v>0</v>
      </c>
      <c r="K167" s="231">
        <v>15</v>
      </c>
      <c r="L167" s="231">
        <v>45</v>
      </c>
      <c r="M167" s="231">
        <v>15</v>
      </c>
      <c r="N167" s="231">
        <v>60</v>
      </c>
      <c r="O167" s="231">
        <v>0</v>
      </c>
      <c r="P167" s="231">
        <v>0</v>
      </c>
      <c r="Q167" s="231">
        <v>0</v>
      </c>
      <c r="R167" s="231">
        <v>4</v>
      </c>
      <c r="S167" s="231">
        <v>60</v>
      </c>
      <c r="T167" s="231">
        <v>0</v>
      </c>
      <c r="U167" s="231">
        <v>0</v>
      </c>
      <c r="V167" s="231">
        <v>0</v>
      </c>
      <c r="W167" s="231">
        <v>0</v>
      </c>
      <c r="X167" s="231">
        <v>0</v>
      </c>
      <c r="Y167" s="231">
        <v>0</v>
      </c>
      <c r="Z167" s="231">
        <v>0</v>
      </c>
      <c r="AA167" s="231">
        <v>4</v>
      </c>
      <c r="AB167" s="231">
        <v>60</v>
      </c>
      <c r="AC167" s="231">
        <v>0</v>
      </c>
      <c r="AD167" s="231">
        <v>0</v>
      </c>
      <c r="AE167" s="231">
        <v>0</v>
      </c>
      <c r="AF167" s="231">
        <v>0</v>
      </c>
      <c r="AG167">
        <v>0</v>
      </c>
    </row>
    <row r="168" spans="1:33" x14ac:dyDescent="0.35">
      <c r="A168">
        <v>4617</v>
      </c>
      <c r="B168">
        <v>4322</v>
      </c>
      <c r="C168" t="s">
        <v>515</v>
      </c>
      <c r="D168" s="231">
        <v>0</v>
      </c>
      <c r="E168" s="231">
        <v>11</v>
      </c>
      <c r="F168" s="231">
        <v>4</v>
      </c>
      <c r="G168" s="231">
        <v>15</v>
      </c>
      <c r="H168" s="231">
        <v>4</v>
      </c>
      <c r="I168" s="231">
        <v>3</v>
      </c>
      <c r="J168" s="231">
        <v>7</v>
      </c>
      <c r="K168" s="231">
        <v>0</v>
      </c>
      <c r="L168" s="231">
        <v>165</v>
      </c>
      <c r="M168" s="231">
        <v>60</v>
      </c>
      <c r="N168" s="231">
        <v>225</v>
      </c>
      <c r="O168" s="231">
        <v>60</v>
      </c>
      <c r="P168" s="231">
        <v>45</v>
      </c>
      <c r="Q168" s="231">
        <v>105</v>
      </c>
      <c r="R168" s="231">
        <v>1</v>
      </c>
      <c r="S168" s="231">
        <v>15</v>
      </c>
      <c r="T168" s="231">
        <v>15</v>
      </c>
      <c r="U168" s="231">
        <v>2</v>
      </c>
      <c r="V168" s="231">
        <v>30</v>
      </c>
      <c r="W168" s="231">
        <v>15</v>
      </c>
      <c r="X168" s="231">
        <v>5</v>
      </c>
      <c r="Y168" s="231">
        <v>75</v>
      </c>
      <c r="Z168" s="231">
        <v>15</v>
      </c>
      <c r="AA168" s="231">
        <v>1</v>
      </c>
      <c r="AB168" s="231">
        <v>15</v>
      </c>
      <c r="AC168" s="231">
        <v>0</v>
      </c>
      <c r="AD168" s="231">
        <v>0</v>
      </c>
      <c r="AE168" s="231">
        <v>0</v>
      </c>
      <c r="AF168" s="231">
        <v>0</v>
      </c>
      <c r="AG168">
        <v>0</v>
      </c>
    </row>
    <row r="169" spans="1:33" x14ac:dyDescent="0.35">
      <c r="A169">
        <v>4624</v>
      </c>
      <c r="B169">
        <v>4524</v>
      </c>
      <c r="C169" t="s">
        <v>516</v>
      </c>
      <c r="D169" s="231">
        <v>0</v>
      </c>
      <c r="E169" s="231">
        <v>2</v>
      </c>
      <c r="F169" s="231">
        <v>0</v>
      </c>
      <c r="G169" s="231">
        <v>2</v>
      </c>
      <c r="H169" s="231">
        <v>2</v>
      </c>
      <c r="I169" s="231">
        <v>0</v>
      </c>
      <c r="J169" s="231">
        <v>2</v>
      </c>
      <c r="K169" s="231">
        <v>0</v>
      </c>
      <c r="L169" s="231">
        <v>15</v>
      </c>
      <c r="M169" s="231">
        <v>0</v>
      </c>
      <c r="N169" s="231">
        <v>15</v>
      </c>
      <c r="O169" s="231">
        <v>30</v>
      </c>
      <c r="P169" s="231">
        <v>0</v>
      </c>
      <c r="Q169" s="231">
        <v>30</v>
      </c>
      <c r="R169" s="231">
        <v>1</v>
      </c>
      <c r="S169" s="231">
        <v>15</v>
      </c>
      <c r="T169" s="231">
        <v>15</v>
      </c>
      <c r="U169" s="231">
        <v>0</v>
      </c>
      <c r="V169" s="231">
        <v>0</v>
      </c>
      <c r="W169" s="231">
        <v>0</v>
      </c>
      <c r="X169" s="231">
        <v>0</v>
      </c>
      <c r="Y169" s="231">
        <v>0</v>
      </c>
      <c r="Z169" s="231">
        <v>0</v>
      </c>
      <c r="AA169" s="231">
        <v>0</v>
      </c>
      <c r="AB169" s="231">
        <v>0</v>
      </c>
      <c r="AC169" s="231">
        <v>0</v>
      </c>
      <c r="AD169" s="231">
        <v>0</v>
      </c>
      <c r="AE169" s="231">
        <v>0</v>
      </c>
      <c r="AF169" s="231">
        <v>0</v>
      </c>
      <c r="AG169">
        <v>0</v>
      </c>
    </row>
    <row r="170" spans="1:33" x14ac:dyDescent="0.35">
      <c r="A170">
        <v>4656</v>
      </c>
      <c r="B170">
        <v>4525</v>
      </c>
      <c r="C170" t="s">
        <v>1283</v>
      </c>
      <c r="D170" s="231">
        <v>0</v>
      </c>
      <c r="E170" s="231">
        <v>1</v>
      </c>
      <c r="F170" s="231">
        <v>0</v>
      </c>
      <c r="G170" s="231">
        <v>1</v>
      </c>
      <c r="H170" s="231">
        <v>1</v>
      </c>
      <c r="I170" s="231">
        <v>0</v>
      </c>
      <c r="J170" s="231">
        <v>1</v>
      </c>
      <c r="K170" s="231">
        <v>0</v>
      </c>
      <c r="L170" s="231">
        <v>15</v>
      </c>
      <c r="M170" s="231">
        <v>0</v>
      </c>
      <c r="N170" s="231">
        <v>15</v>
      </c>
      <c r="O170" s="231">
        <v>15</v>
      </c>
      <c r="P170" s="231">
        <v>0</v>
      </c>
      <c r="Q170" s="231">
        <v>15</v>
      </c>
      <c r="R170" s="231">
        <v>0</v>
      </c>
      <c r="S170" s="231">
        <v>0</v>
      </c>
      <c r="T170" s="231">
        <v>0</v>
      </c>
      <c r="U170" s="231">
        <v>0</v>
      </c>
      <c r="V170" s="231">
        <v>0</v>
      </c>
      <c r="W170" s="231">
        <v>0</v>
      </c>
      <c r="X170" s="231">
        <v>0</v>
      </c>
      <c r="Y170" s="231">
        <v>0</v>
      </c>
      <c r="Z170" s="231">
        <v>0</v>
      </c>
      <c r="AA170" s="231">
        <v>0</v>
      </c>
      <c r="AB170" s="231">
        <v>0</v>
      </c>
      <c r="AC170" s="231">
        <v>0</v>
      </c>
      <c r="AD170" s="231">
        <v>0</v>
      </c>
      <c r="AE170" s="231">
        <v>0</v>
      </c>
      <c r="AF170" s="231">
        <v>0</v>
      </c>
      <c r="AG170">
        <v>0</v>
      </c>
    </row>
    <row r="171" spans="1:33" x14ac:dyDescent="0.35">
      <c r="A171">
        <v>4664</v>
      </c>
      <c r="B171">
        <v>4550</v>
      </c>
      <c r="C171" t="s">
        <v>517</v>
      </c>
      <c r="D171" s="231">
        <v>1</v>
      </c>
      <c r="E171" s="231">
        <v>1</v>
      </c>
      <c r="F171" s="231">
        <v>0</v>
      </c>
      <c r="G171" s="231">
        <v>1</v>
      </c>
      <c r="H171" s="231">
        <v>1</v>
      </c>
      <c r="I171" s="231">
        <v>0</v>
      </c>
      <c r="J171" s="231">
        <v>1</v>
      </c>
      <c r="K171" s="231">
        <v>15</v>
      </c>
      <c r="L171" s="231">
        <v>0</v>
      </c>
      <c r="M171" s="231">
        <v>0</v>
      </c>
      <c r="N171" s="231">
        <v>0</v>
      </c>
      <c r="O171" s="231">
        <v>12</v>
      </c>
      <c r="P171" s="231">
        <v>0</v>
      </c>
      <c r="Q171" s="231">
        <v>12</v>
      </c>
      <c r="R171" s="231">
        <v>0</v>
      </c>
      <c r="S171" s="231">
        <v>0</v>
      </c>
      <c r="T171" s="231">
        <v>0</v>
      </c>
      <c r="U171" s="231">
        <v>1</v>
      </c>
      <c r="V171" s="231">
        <v>0</v>
      </c>
      <c r="W171" s="231">
        <v>12</v>
      </c>
      <c r="X171" s="231">
        <v>0</v>
      </c>
      <c r="Y171" s="231">
        <v>0</v>
      </c>
      <c r="Z171" s="231">
        <v>0</v>
      </c>
      <c r="AA171" s="231">
        <v>0</v>
      </c>
      <c r="AB171" s="231">
        <v>0</v>
      </c>
      <c r="AC171" s="231">
        <v>0</v>
      </c>
      <c r="AD171" s="231">
        <v>0</v>
      </c>
      <c r="AE171" s="231">
        <v>0</v>
      </c>
      <c r="AF171" s="231">
        <v>0</v>
      </c>
      <c r="AG171">
        <v>0</v>
      </c>
    </row>
    <row r="172" spans="1:33" x14ac:dyDescent="0.35">
      <c r="A172">
        <v>4668</v>
      </c>
      <c r="B172">
        <v>4617</v>
      </c>
      <c r="C172" t="s">
        <v>518</v>
      </c>
      <c r="D172" s="231">
        <v>3</v>
      </c>
      <c r="E172" s="231">
        <v>7</v>
      </c>
      <c r="F172" s="231">
        <v>3</v>
      </c>
      <c r="G172" s="231">
        <v>10</v>
      </c>
      <c r="H172" s="231">
        <v>0</v>
      </c>
      <c r="I172" s="231">
        <v>0</v>
      </c>
      <c r="J172" s="231">
        <v>0</v>
      </c>
      <c r="K172" s="231">
        <v>45</v>
      </c>
      <c r="L172" s="231">
        <v>105</v>
      </c>
      <c r="M172" s="231">
        <v>45</v>
      </c>
      <c r="N172" s="231">
        <v>150</v>
      </c>
      <c r="O172" s="231">
        <v>0</v>
      </c>
      <c r="P172" s="231">
        <v>0</v>
      </c>
      <c r="Q172" s="231">
        <v>0</v>
      </c>
      <c r="R172" s="231">
        <v>1</v>
      </c>
      <c r="S172" s="231">
        <v>15</v>
      </c>
      <c r="T172" s="231">
        <v>0</v>
      </c>
      <c r="U172" s="231">
        <v>8</v>
      </c>
      <c r="V172" s="231">
        <v>120</v>
      </c>
      <c r="W172" s="231">
        <v>0</v>
      </c>
      <c r="X172" s="231">
        <v>0</v>
      </c>
      <c r="Y172" s="231">
        <v>0</v>
      </c>
      <c r="Z172" s="231">
        <v>0</v>
      </c>
      <c r="AA172" s="231">
        <v>0</v>
      </c>
      <c r="AB172" s="231">
        <v>0</v>
      </c>
      <c r="AC172" s="231">
        <v>0</v>
      </c>
      <c r="AD172" s="231">
        <v>0</v>
      </c>
      <c r="AE172" s="231">
        <v>0</v>
      </c>
      <c r="AF172" s="231">
        <v>0</v>
      </c>
      <c r="AG172">
        <v>0</v>
      </c>
    </row>
    <row r="173" spans="1:33" x14ac:dyDescent="0.35">
      <c r="A173">
        <v>4669</v>
      </c>
      <c r="B173">
        <v>4624</v>
      </c>
      <c r="C173" t="s">
        <v>519</v>
      </c>
      <c r="D173" s="231">
        <v>6</v>
      </c>
      <c r="E173" s="231">
        <v>4</v>
      </c>
      <c r="F173" s="231">
        <v>0</v>
      </c>
      <c r="G173" s="231">
        <v>4</v>
      </c>
      <c r="H173" s="231">
        <v>2</v>
      </c>
      <c r="I173" s="231">
        <v>0</v>
      </c>
      <c r="J173" s="231">
        <v>2</v>
      </c>
      <c r="K173" s="231">
        <v>90</v>
      </c>
      <c r="L173" s="231">
        <v>60</v>
      </c>
      <c r="M173" s="231">
        <v>0</v>
      </c>
      <c r="N173" s="231">
        <v>60</v>
      </c>
      <c r="O173" s="231">
        <v>30</v>
      </c>
      <c r="P173" s="231">
        <v>0</v>
      </c>
      <c r="Q173" s="231">
        <v>30</v>
      </c>
      <c r="R173" s="231">
        <v>0</v>
      </c>
      <c r="S173" s="231">
        <v>0</v>
      </c>
      <c r="T173" s="231">
        <v>0</v>
      </c>
      <c r="U173" s="231">
        <v>1</v>
      </c>
      <c r="V173" s="231">
        <v>15</v>
      </c>
      <c r="W173" s="231">
        <v>0</v>
      </c>
      <c r="X173" s="231">
        <v>2</v>
      </c>
      <c r="Y173" s="231">
        <v>30</v>
      </c>
      <c r="Z173" s="231">
        <v>15</v>
      </c>
      <c r="AA173" s="231">
        <v>0</v>
      </c>
      <c r="AB173" s="231">
        <v>0</v>
      </c>
      <c r="AC173" s="231">
        <v>0</v>
      </c>
      <c r="AD173" s="231">
        <v>0</v>
      </c>
      <c r="AE173" s="231">
        <v>0</v>
      </c>
      <c r="AF173" s="231">
        <v>0</v>
      </c>
      <c r="AG173">
        <v>1</v>
      </c>
    </row>
    <row r="174" spans="1:33" x14ac:dyDescent="0.35">
      <c r="A174">
        <v>4710</v>
      </c>
      <c r="B174">
        <v>4656</v>
      </c>
      <c r="C174" t="s">
        <v>520</v>
      </c>
      <c r="D174" s="231">
        <v>0</v>
      </c>
      <c r="E174" s="231">
        <v>2</v>
      </c>
      <c r="F174" s="231">
        <v>1</v>
      </c>
      <c r="G174" s="231">
        <v>3</v>
      </c>
      <c r="H174" s="231">
        <v>0</v>
      </c>
      <c r="I174" s="231">
        <v>0</v>
      </c>
      <c r="J174" s="231">
        <v>0</v>
      </c>
      <c r="K174" s="231">
        <v>0</v>
      </c>
      <c r="L174" s="231">
        <v>30</v>
      </c>
      <c r="M174" s="231">
        <v>15</v>
      </c>
      <c r="N174" s="231">
        <v>45</v>
      </c>
      <c r="O174" s="231">
        <v>0</v>
      </c>
      <c r="P174" s="231">
        <v>0</v>
      </c>
      <c r="Q174" s="231">
        <v>0</v>
      </c>
      <c r="R174" s="231">
        <v>1</v>
      </c>
      <c r="S174" s="231">
        <v>15</v>
      </c>
      <c r="T174" s="231">
        <v>0</v>
      </c>
      <c r="U174" s="231">
        <v>1</v>
      </c>
      <c r="V174" s="231">
        <v>15</v>
      </c>
      <c r="W174" s="231">
        <v>0</v>
      </c>
      <c r="X174" s="231">
        <v>1</v>
      </c>
      <c r="Y174" s="231">
        <v>15</v>
      </c>
      <c r="Z174" s="231">
        <v>0</v>
      </c>
      <c r="AA174" s="231">
        <v>0</v>
      </c>
      <c r="AB174" s="231">
        <v>0</v>
      </c>
      <c r="AC174" s="231">
        <v>0</v>
      </c>
      <c r="AD174" s="231">
        <v>0</v>
      </c>
      <c r="AE174" s="231">
        <v>0</v>
      </c>
      <c r="AF174" s="231">
        <v>0</v>
      </c>
      <c r="AG174">
        <v>0</v>
      </c>
    </row>
    <row r="175" spans="1:33" x14ac:dyDescent="0.35">
      <c r="A175">
        <v>4712</v>
      </c>
      <c r="B175">
        <v>4664</v>
      </c>
      <c r="C175" t="s">
        <v>521</v>
      </c>
      <c r="D175" s="231">
        <v>3</v>
      </c>
      <c r="E175" s="231">
        <v>0</v>
      </c>
      <c r="F175" s="231">
        <v>0</v>
      </c>
      <c r="G175" s="231">
        <v>0</v>
      </c>
      <c r="H175" s="231">
        <v>0</v>
      </c>
      <c r="I175" s="231">
        <v>0</v>
      </c>
      <c r="J175" s="231">
        <v>0</v>
      </c>
      <c r="K175" s="231">
        <v>45</v>
      </c>
      <c r="L175" s="231">
        <v>0</v>
      </c>
      <c r="M175" s="231">
        <v>0</v>
      </c>
      <c r="N175" s="231">
        <v>0</v>
      </c>
      <c r="O175" s="231">
        <v>0</v>
      </c>
      <c r="P175" s="231">
        <v>0</v>
      </c>
      <c r="Q175" s="231">
        <v>0</v>
      </c>
      <c r="R175" s="231">
        <v>0</v>
      </c>
      <c r="S175" s="231">
        <v>0</v>
      </c>
      <c r="T175" s="231">
        <v>0</v>
      </c>
      <c r="U175" s="231">
        <v>0</v>
      </c>
      <c r="V175" s="231">
        <v>0</v>
      </c>
      <c r="W175" s="231">
        <v>0</v>
      </c>
      <c r="X175" s="231">
        <v>0</v>
      </c>
      <c r="Y175" s="231">
        <v>0</v>
      </c>
      <c r="Z175" s="231">
        <v>0</v>
      </c>
      <c r="AA175" s="231">
        <v>0</v>
      </c>
      <c r="AB175" s="231">
        <v>0</v>
      </c>
      <c r="AC175" s="231">
        <v>0</v>
      </c>
      <c r="AD175" s="231">
        <v>0</v>
      </c>
      <c r="AE175" s="231">
        <v>0</v>
      </c>
      <c r="AF175" s="231">
        <v>0</v>
      </c>
      <c r="AG175">
        <v>0</v>
      </c>
    </row>
    <row r="176" spans="1:33" x14ac:dyDescent="0.35">
      <c r="A176">
        <v>4716</v>
      </c>
      <c r="B176">
        <v>4668</v>
      </c>
      <c r="C176" t="s">
        <v>522</v>
      </c>
      <c r="D176" s="231">
        <v>0</v>
      </c>
      <c r="E176" s="231">
        <v>23</v>
      </c>
      <c r="F176" s="231">
        <v>4</v>
      </c>
      <c r="G176" s="231">
        <v>27</v>
      </c>
      <c r="H176" s="231">
        <v>15</v>
      </c>
      <c r="I176" s="231">
        <v>4</v>
      </c>
      <c r="J176" s="231">
        <v>19</v>
      </c>
      <c r="K176" s="231">
        <v>0</v>
      </c>
      <c r="L176" s="231">
        <v>336</v>
      </c>
      <c r="M176" s="231">
        <v>60</v>
      </c>
      <c r="N176" s="231">
        <v>396</v>
      </c>
      <c r="O176" s="231">
        <v>201</v>
      </c>
      <c r="P176" s="231">
        <v>52</v>
      </c>
      <c r="Q176" s="231">
        <v>253</v>
      </c>
      <c r="R176" s="231">
        <v>0</v>
      </c>
      <c r="S176" s="231">
        <v>0</v>
      </c>
      <c r="T176" s="231">
        <v>0</v>
      </c>
      <c r="U176" s="231">
        <v>1</v>
      </c>
      <c r="V176" s="231">
        <v>15</v>
      </c>
      <c r="W176" s="231">
        <v>15</v>
      </c>
      <c r="X176" s="231">
        <v>1</v>
      </c>
      <c r="Y176" s="231">
        <v>15</v>
      </c>
      <c r="Z176" s="231">
        <v>15</v>
      </c>
      <c r="AA176" s="231">
        <v>0</v>
      </c>
      <c r="AB176" s="231">
        <v>0</v>
      </c>
      <c r="AC176" s="231">
        <v>0</v>
      </c>
      <c r="AD176" s="231">
        <v>0</v>
      </c>
      <c r="AE176" s="231">
        <v>0</v>
      </c>
      <c r="AF176" s="231">
        <v>0</v>
      </c>
      <c r="AG176">
        <v>0</v>
      </c>
    </row>
    <row r="177" spans="1:33" x14ac:dyDescent="0.35">
      <c r="A177">
        <v>4721</v>
      </c>
      <c r="B177">
        <v>4669</v>
      </c>
      <c r="C177" t="s">
        <v>523</v>
      </c>
      <c r="D177" s="231">
        <v>0</v>
      </c>
      <c r="E177" s="231">
        <v>1</v>
      </c>
      <c r="F177" s="231">
        <v>1</v>
      </c>
      <c r="G177" s="231">
        <v>2</v>
      </c>
      <c r="H177" s="231">
        <v>1</v>
      </c>
      <c r="I177" s="231">
        <v>1</v>
      </c>
      <c r="J177" s="231">
        <v>2</v>
      </c>
      <c r="K177" s="231">
        <v>0</v>
      </c>
      <c r="L177" s="231">
        <v>0</v>
      </c>
      <c r="M177" s="231">
        <v>0</v>
      </c>
      <c r="N177" s="231">
        <v>0</v>
      </c>
      <c r="O177" s="231">
        <v>15</v>
      </c>
      <c r="P177" s="231">
        <v>15</v>
      </c>
      <c r="Q177" s="231">
        <v>30</v>
      </c>
      <c r="R177" s="231">
        <v>0</v>
      </c>
      <c r="S177" s="231">
        <v>0</v>
      </c>
      <c r="T177" s="231">
        <v>0</v>
      </c>
      <c r="U177" s="231">
        <v>0</v>
      </c>
      <c r="V177" s="231">
        <v>0</v>
      </c>
      <c r="W177" s="231">
        <v>0</v>
      </c>
      <c r="X177" s="231">
        <v>0</v>
      </c>
      <c r="Y177" s="231">
        <v>0</v>
      </c>
      <c r="Z177" s="231">
        <v>0</v>
      </c>
      <c r="AA177" s="231">
        <v>0</v>
      </c>
      <c r="AB177" s="231">
        <v>0</v>
      </c>
      <c r="AC177" s="231">
        <v>0</v>
      </c>
      <c r="AD177" s="231">
        <v>0</v>
      </c>
      <c r="AE177" s="231">
        <v>0</v>
      </c>
      <c r="AF177" s="231">
        <v>0</v>
      </c>
      <c r="AG177">
        <v>0</v>
      </c>
    </row>
    <row r="178" spans="1:33" x14ac:dyDescent="0.35">
      <c r="A178">
        <v>4778</v>
      </c>
      <c r="B178">
        <v>4710</v>
      </c>
      <c r="C178" t="s">
        <v>524</v>
      </c>
      <c r="D178" s="231">
        <v>2</v>
      </c>
      <c r="E178" s="231">
        <v>37</v>
      </c>
      <c r="F178" s="231">
        <v>21</v>
      </c>
      <c r="G178" s="231">
        <v>58</v>
      </c>
      <c r="H178" s="231">
        <v>28</v>
      </c>
      <c r="I178" s="231">
        <v>14</v>
      </c>
      <c r="J178" s="231">
        <v>42</v>
      </c>
      <c r="K178" s="231">
        <v>30</v>
      </c>
      <c r="L178" s="231">
        <v>555</v>
      </c>
      <c r="M178" s="231">
        <v>315</v>
      </c>
      <c r="N178" s="231">
        <v>870</v>
      </c>
      <c r="O178" s="231">
        <v>420</v>
      </c>
      <c r="P178" s="231">
        <v>210</v>
      </c>
      <c r="Q178" s="231">
        <v>630</v>
      </c>
      <c r="R178" s="231">
        <v>8</v>
      </c>
      <c r="S178" s="231">
        <v>120</v>
      </c>
      <c r="T178" s="231">
        <v>60</v>
      </c>
      <c r="U178" s="231">
        <v>4</v>
      </c>
      <c r="V178" s="231">
        <v>60</v>
      </c>
      <c r="W178" s="231">
        <v>30</v>
      </c>
      <c r="X178" s="231">
        <v>6</v>
      </c>
      <c r="Y178" s="231">
        <v>90</v>
      </c>
      <c r="Z178" s="231">
        <v>45</v>
      </c>
      <c r="AA178" s="231">
        <v>0</v>
      </c>
      <c r="AB178" s="231">
        <v>0</v>
      </c>
      <c r="AC178" s="231">
        <v>0</v>
      </c>
      <c r="AD178" s="231">
        <v>0</v>
      </c>
      <c r="AE178" s="231">
        <v>0</v>
      </c>
      <c r="AF178" s="231">
        <v>0</v>
      </c>
      <c r="AG178">
        <v>0</v>
      </c>
    </row>
    <row r="179" spans="1:33" x14ac:dyDescent="0.35">
      <c r="A179">
        <v>4786</v>
      </c>
      <c r="B179">
        <v>4712</v>
      </c>
      <c r="C179" t="s">
        <v>525</v>
      </c>
      <c r="D179" s="231">
        <v>0</v>
      </c>
      <c r="E179" s="231">
        <v>19</v>
      </c>
      <c r="F179" s="231">
        <v>21</v>
      </c>
      <c r="G179" s="231">
        <v>40</v>
      </c>
      <c r="H179" s="231">
        <v>0</v>
      </c>
      <c r="I179" s="231">
        <v>5</v>
      </c>
      <c r="J179" s="231">
        <v>5</v>
      </c>
      <c r="K179" s="231">
        <v>0</v>
      </c>
      <c r="L179" s="231">
        <v>283.5</v>
      </c>
      <c r="M179" s="231">
        <v>313.5</v>
      </c>
      <c r="N179" s="231">
        <v>597</v>
      </c>
      <c r="O179" s="231">
        <v>0</v>
      </c>
      <c r="P179" s="231">
        <v>75</v>
      </c>
      <c r="Q179" s="231">
        <v>75</v>
      </c>
      <c r="R179" s="231">
        <v>0</v>
      </c>
      <c r="S179" s="231">
        <v>0</v>
      </c>
      <c r="T179" s="231">
        <v>0</v>
      </c>
      <c r="U179" s="231">
        <v>7</v>
      </c>
      <c r="V179" s="231">
        <v>105</v>
      </c>
      <c r="W179" s="231">
        <v>0</v>
      </c>
      <c r="X179" s="231">
        <v>20</v>
      </c>
      <c r="Y179" s="231">
        <v>300</v>
      </c>
      <c r="Z179" s="231">
        <v>30</v>
      </c>
      <c r="AA179" s="231">
        <v>0</v>
      </c>
      <c r="AB179" s="231">
        <v>0</v>
      </c>
      <c r="AC179" s="231">
        <v>0</v>
      </c>
      <c r="AD179" s="231">
        <v>0</v>
      </c>
      <c r="AE179" s="231">
        <v>0</v>
      </c>
      <c r="AF179" s="231">
        <v>0</v>
      </c>
      <c r="AG179">
        <v>0</v>
      </c>
    </row>
    <row r="180" spans="1:33" x14ac:dyDescent="0.35">
      <c r="A180">
        <v>4795</v>
      </c>
      <c r="B180">
        <v>4716</v>
      </c>
      <c r="C180" t="s">
        <v>526</v>
      </c>
      <c r="D180" s="231">
        <v>3</v>
      </c>
      <c r="E180" s="231">
        <v>22</v>
      </c>
      <c r="F180" s="231">
        <v>15</v>
      </c>
      <c r="G180" s="231">
        <v>37</v>
      </c>
      <c r="H180" s="231">
        <v>11</v>
      </c>
      <c r="I180" s="231">
        <v>10</v>
      </c>
      <c r="J180" s="231">
        <v>21</v>
      </c>
      <c r="K180" s="231">
        <v>45</v>
      </c>
      <c r="L180" s="231">
        <v>330</v>
      </c>
      <c r="M180" s="231">
        <v>225</v>
      </c>
      <c r="N180" s="231">
        <v>555</v>
      </c>
      <c r="O180" s="231">
        <v>165</v>
      </c>
      <c r="P180" s="231">
        <v>150</v>
      </c>
      <c r="Q180" s="231">
        <v>315</v>
      </c>
      <c r="R180" s="231">
        <v>1</v>
      </c>
      <c r="S180" s="231">
        <v>15</v>
      </c>
      <c r="T180" s="231">
        <v>15</v>
      </c>
      <c r="U180" s="231">
        <v>1</v>
      </c>
      <c r="V180" s="231">
        <v>15</v>
      </c>
      <c r="W180" s="231">
        <v>15</v>
      </c>
      <c r="X180" s="231">
        <v>14</v>
      </c>
      <c r="Y180" s="231">
        <v>210</v>
      </c>
      <c r="Z180" s="231">
        <v>135</v>
      </c>
      <c r="AA180" s="231">
        <v>0</v>
      </c>
      <c r="AB180" s="231">
        <v>0</v>
      </c>
      <c r="AC180" s="231">
        <v>0</v>
      </c>
      <c r="AD180" s="231">
        <v>0</v>
      </c>
      <c r="AE180" s="231">
        <v>0</v>
      </c>
      <c r="AF180" s="231">
        <v>0</v>
      </c>
      <c r="AG180">
        <v>0</v>
      </c>
    </row>
    <row r="181" spans="1:33" x14ac:dyDescent="0.35">
      <c r="A181">
        <v>4807</v>
      </c>
      <c r="B181">
        <v>4721</v>
      </c>
      <c r="C181" t="s">
        <v>527</v>
      </c>
      <c r="D181" s="231">
        <v>0</v>
      </c>
      <c r="E181" s="231">
        <v>5</v>
      </c>
      <c r="F181" s="231">
        <v>4</v>
      </c>
      <c r="G181" s="231">
        <v>9</v>
      </c>
      <c r="H181" s="231">
        <v>1</v>
      </c>
      <c r="I181" s="231">
        <v>2</v>
      </c>
      <c r="J181" s="231">
        <v>3</v>
      </c>
      <c r="K181" s="231">
        <v>0</v>
      </c>
      <c r="L181" s="231">
        <v>75</v>
      </c>
      <c r="M181" s="231">
        <v>60</v>
      </c>
      <c r="N181" s="231">
        <v>135</v>
      </c>
      <c r="O181" s="231">
        <v>15</v>
      </c>
      <c r="P181" s="231">
        <v>30</v>
      </c>
      <c r="Q181" s="231">
        <v>45</v>
      </c>
      <c r="R181" s="231">
        <v>3</v>
      </c>
      <c r="S181" s="231">
        <v>45</v>
      </c>
      <c r="T181" s="231">
        <v>0</v>
      </c>
      <c r="U181" s="231">
        <v>2</v>
      </c>
      <c r="V181" s="231">
        <v>30</v>
      </c>
      <c r="W181" s="231">
        <v>15</v>
      </c>
      <c r="X181" s="231">
        <v>0</v>
      </c>
      <c r="Y181" s="231">
        <v>0</v>
      </c>
      <c r="Z181" s="231">
        <v>0</v>
      </c>
      <c r="AA181" s="231">
        <v>0</v>
      </c>
      <c r="AB181" s="231">
        <v>0</v>
      </c>
      <c r="AC181" s="231">
        <v>0</v>
      </c>
      <c r="AD181" s="231">
        <v>0</v>
      </c>
      <c r="AE181" s="231">
        <v>0</v>
      </c>
      <c r="AF181" s="231">
        <v>0</v>
      </c>
      <c r="AG181">
        <v>0</v>
      </c>
    </row>
    <row r="182" spans="1:33" x14ac:dyDescent="0.35">
      <c r="A182">
        <v>4819</v>
      </c>
      <c r="B182">
        <v>4778</v>
      </c>
      <c r="C182" t="s">
        <v>528</v>
      </c>
      <c r="D182" s="231">
        <v>11</v>
      </c>
      <c r="E182" s="231">
        <v>11</v>
      </c>
      <c r="F182" s="231">
        <v>5</v>
      </c>
      <c r="G182" s="231">
        <v>16</v>
      </c>
      <c r="H182" s="231">
        <v>0</v>
      </c>
      <c r="I182" s="231">
        <v>0</v>
      </c>
      <c r="J182" s="231">
        <v>0</v>
      </c>
      <c r="K182" s="231">
        <v>165</v>
      </c>
      <c r="L182" s="231">
        <v>165</v>
      </c>
      <c r="M182" s="231">
        <v>75</v>
      </c>
      <c r="N182" s="231">
        <v>240</v>
      </c>
      <c r="O182" s="231">
        <v>0</v>
      </c>
      <c r="P182" s="231">
        <v>0</v>
      </c>
      <c r="Q182" s="231">
        <v>0</v>
      </c>
      <c r="R182" s="231">
        <v>0</v>
      </c>
      <c r="S182" s="231">
        <v>0</v>
      </c>
      <c r="T182" s="231">
        <v>0</v>
      </c>
      <c r="U182" s="231">
        <v>0</v>
      </c>
      <c r="V182" s="231">
        <v>0</v>
      </c>
      <c r="W182" s="231">
        <v>0</v>
      </c>
      <c r="X182" s="231">
        <v>13</v>
      </c>
      <c r="Y182" s="231">
        <v>195</v>
      </c>
      <c r="Z182" s="231">
        <v>0</v>
      </c>
      <c r="AA182" s="231">
        <v>9</v>
      </c>
      <c r="AB182" s="231">
        <v>135</v>
      </c>
      <c r="AC182" s="231">
        <v>0</v>
      </c>
      <c r="AD182" s="231">
        <v>8</v>
      </c>
      <c r="AE182" s="231">
        <v>120</v>
      </c>
      <c r="AF182" s="231">
        <v>0</v>
      </c>
      <c r="AG182">
        <v>0</v>
      </c>
    </row>
    <row r="183" spans="1:33" x14ac:dyDescent="0.35">
      <c r="A183">
        <v>4857</v>
      </c>
      <c r="B183">
        <v>4786</v>
      </c>
      <c r="C183" t="s">
        <v>529</v>
      </c>
      <c r="D183" s="231">
        <v>1</v>
      </c>
      <c r="E183" s="231">
        <v>2</v>
      </c>
      <c r="F183" s="231">
        <v>1</v>
      </c>
      <c r="G183" s="231">
        <v>3</v>
      </c>
      <c r="H183" s="231">
        <v>0</v>
      </c>
      <c r="I183" s="231">
        <v>1</v>
      </c>
      <c r="J183" s="231">
        <v>1</v>
      </c>
      <c r="K183" s="231">
        <v>15</v>
      </c>
      <c r="L183" s="231">
        <v>30</v>
      </c>
      <c r="M183" s="231">
        <v>15</v>
      </c>
      <c r="N183" s="231">
        <v>45</v>
      </c>
      <c r="O183" s="231">
        <v>0</v>
      </c>
      <c r="P183" s="231">
        <v>15</v>
      </c>
      <c r="Q183" s="231">
        <v>15</v>
      </c>
      <c r="R183" s="231">
        <v>0</v>
      </c>
      <c r="S183" s="231">
        <v>0</v>
      </c>
      <c r="T183" s="231">
        <v>0</v>
      </c>
      <c r="U183" s="231">
        <v>0</v>
      </c>
      <c r="V183" s="231">
        <v>0</v>
      </c>
      <c r="W183" s="231">
        <v>0</v>
      </c>
      <c r="X183" s="231">
        <v>0</v>
      </c>
      <c r="Y183" s="231">
        <v>0</v>
      </c>
      <c r="Z183" s="231">
        <v>0</v>
      </c>
      <c r="AA183" s="231">
        <v>0</v>
      </c>
      <c r="AB183" s="231">
        <v>0</v>
      </c>
      <c r="AC183" s="231">
        <v>0</v>
      </c>
      <c r="AD183" s="231">
        <v>0</v>
      </c>
      <c r="AE183" s="231">
        <v>0</v>
      </c>
      <c r="AF183" s="231">
        <v>0</v>
      </c>
      <c r="AG183">
        <v>0</v>
      </c>
    </row>
    <row r="184" spans="1:33" x14ac:dyDescent="0.35">
      <c r="A184">
        <v>4864</v>
      </c>
      <c r="B184">
        <v>4795</v>
      </c>
      <c r="C184" t="s">
        <v>530</v>
      </c>
      <c r="D184" s="231">
        <v>1</v>
      </c>
      <c r="E184" s="231">
        <v>26</v>
      </c>
      <c r="F184" s="231">
        <v>15</v>
      </c>
      <c r="G184" s="231">
        <v>41</v>
      </c>
      <c r="H184" s="231">
        <v>15</v>
      </c>
      <c r="I184" s="231">
        <v>8</v>
      </c>
      <c r="J184" s="231">
        <v>23</v>
      </c>
      <c r="K184" s="231">
        <v>15</v>
      </c>
      <c r="L184" s="231">
        <v>378</v>
      </c>
      <c r="M184" s="231">
        <v>225</v>
      </c>
      <c r="N184" s="231">
        <v>603</v>
      </c>
      <c r="O184" s="231">
        <v>126.25</v>
      </c>
      <c r="P184" s="231">
        <v>81.5</v>
      </c>
      <c r="Q184" s="231">
        <v>207.75</v>
      </c>
      <c r="R184" s="231">
        <v>0</v>
      </c>
      <c r="S184" s="231">
        <v>0</v>
      </c>
      <c r="T184" s="231">
        <v>0</v>
      </c>
      <c r="U184" s="231">
        <v>0</v>
      </c>
      <c r="V184" s="231">
        <v>0</v>
      </c>
      <c r="W184" s="231">
        <v>0</v>
      </c>
      <c r="X184" s="231">
        <v>0</v>
      </c>
      <c r="Y184" s="231">
        <v>0</v>
      </c>
      <c r="Z184" s="231">
        <v>0</v>
      </c>
      <c r="AA184" s="231">
        <v>0</v>
      </c>
      <c r="AB184" s="231">
        <v>0</v>
      </c>
      <c r="AC184" s="231">
        <v>0</v>
      </c>
      <c r="AD184" s="231">
        <v>0</v>
      </c>
      <c r="AE184" s="231">
        <v>0</v>
      </c>
      <c r="AF184" s="231">
        <v>0</v>
      </c>
      <c r="AG184">
        <v>0</v>
      </c>
    </row>
    <row r="185" spans="1:33" x14ac:dyDescent="0.35">
      <c r="A185">
        <v>4927</v>
      </c>
      <c r="B185">
        <v>4807</v>
      </c>
      <c r="C185" t="s">
        <v>531</v>
      </c>
      <c r="D185" s="231">
        <v>4</v>
      </c>
      <c r="E185" s="231">
        <v>22</v>
      </c>
      <c r="F185" s="231">
        <v>6</v>
      </c>
      <c r="G185" s="231">
        <v>28</v>
      </c>
      <c r="H185" s="231">
        <v>15</v>
      </c>
      <c r="I185" s="231">
        <v>4</v>
      </c>
      <c r="J185" s="231">
        <v>19</v>
      </c>
      <c r="K185" s="231">
        <v>60</v>
      </c>
      <c r="L185" s="231">
        <v>330</v>
      </c>
      <c r="M185" s="231">
        <v>90</v>
      </c>
      <c r="N185" s="231">
        <v>420</v>
      </c>
      <c r="O185" s="231">
        <v>225</v>
      </c>
      <c r="P185" s="231">
        <v>60</v>
      </c>
      <c r="Q185" s="231">
        <v>285</v>
      </c>
      <c r="R185" s="231">
        <v>1</v>
      </c>
      <c r="S185" s="231">
        <v>15</v>
      </c>
      <c r="T185" s="231">
        <v>0</v>
      </c>
      <c r="U185" s="231">
        <v>1</v>
      </c>
      <c r="V185" s="231">
        <v>15</v>
      </c>
      <c r="W185" s="231">
        <v>15</v>
      </c>
      <c r="X185" s="231">
        <v>5</v>
      </c>
      <c r="Y185" s="231">
        <v>75</v>
      </c>
      <c r="Z185" s="231">
        <v>30</v>
      </c>
      <c r="AA185" s="231">
        <v>1</v>
      </c>
      <c r="AB185" s="231">
        <v>15</v>
      </c>
      <c r="AC185" s="231">
        <v>0</v>
      </c>
      <c r="AD185" s="231">
        <v>1</v>
      </c>
      <c r="AE185" s="231">
        <v>15</v>
      </c>
      <c r="AF185" s="231">
        <v>0</v>
      </c>
      <c r="AG185">
        <v>1</v>
      </c>
    </row>
    <row r="186" spans="1:33" x14ac:dyDescent="0.35">
      <c r="A186">
        <v>4930</v>
      </c>
      <c r="B186">
        <v>4819</v>
      </c>
      <c r="C186" t="s">
        <v>532</v>
      </c>
      <c r="D186" s="231">
        <v>34</v>
      </c>
      <c r="E186" s="231">
        <v>49</v>
      </c>
      <c r="F186" s="231">
        <v>14</v>
      </c>
      <c r="G186" s="231">
        <v>63</v>
      </c>
      <c r="H186" s="231">
        <v>17</v>
      </c>
      <c r="I186" s="231">
        <v>6</v>
      </c>
      <c r="J186" s="231">
        <v>23</v>
      </c>
      <c r="K186" s="231">
        <v>510</v>
      </c>
      <c r="L186" s="231">
        <v>735</v>
      </c>
      <c r="M186" s="231">
        <v>210</v>
      </c>
      <c r="N186" s="231">
        <v>945</v>
      </c>
      <c r="O186" s="231">
        <v>255</v>
      </c>
      <c r="P186" s="231">
        <v>90</v>
      </c>
      <c r="Q186" s="231">
        <v>345</v>
      </c>
      <c r="R186" s="231">
        <v>22</v>
      </c>
      <c r="S186" s="231">
        <v>330</v>
      </c>
      <c r="T186" s="231">
        <v>60</v>
      </c>
      <c r="U186" s="231">
        <v>19</v>
      </c>
      <c r="V186" s="231">
        <v>285</v>
      </c>
      <c r="W186" s="231">
        <v>105</v>
      </c>
      <c r="X186" s="231">
        <v>9</v>
      </c>
      <c r="Y186" s="231">
        <v>135</v>
      </c>
      <c r="Z186" s="231">
        <v>75</v>
      </c>
      <c r="AA186" s="231">
        <v>21</v>
      </c>
      <c r="AB186" s="231">
        <v>315</v>
      </c>
      <c r="AC186" s="231">
        <v>60</v>
      </c>
      <c r="AD186" s="231">
        <v>19</v>
      </c>
      <c r="AE186" s="231">
        <v>285</v>
      </c>
      <c r="AF186" s="231">
        <v>60</v>
      </c>
      <c r="AG186">
        <v>3</v>
      </c>
    </row>
    <row r="187" spans="1:33" x14ac:dyDescent="0.35">
      <c r="A187">
        <v>4933</v>
      </c>
      <c r="B187">
        <v>4857</v>
      </c>
      <c r="C187" t="s">
        <v>1220</v>
      </c>
      <c r="D187" s="231">
        <v>1</v>
      </c>
      <c r="E187" s="231">
        <v>0</v>
      </c>
      <c r="F187" s="231">
        <v>0</v>
      </c>
      <c r="G187" s="231">
        <v>0</v>
      </c>
      <c r="H187" s="231">
        <v>0</v>
      </c>
      <c r="I187" s="231">
        <v>0</v>
      </c>
      <c r="J187" s="231">
        <v>0</v>
      </c>
      <c r="K187" s="231">
        <v>15</v>
      </c>
      <c r="L187" s="231">
        <v>0</v>
      </c>
      <c r="M187" s="231">
        <v>0</v>
      </c>
      <c r="N187" s="231">
        <v>0</v>
      </c>
      <c r="O187" s="231">
        <v>0</v>
      </c>
      <c r="P187" s="231">
        <v>0</v>
      </c>
      <c r="Q187" s="231">
        <v>0</v>
      </c>
      <c r="R187" s="231">
        <v>0</v>
      </c>
      <c r="S187" s="231">
        <v>0</v>
      </c>
      <c r="T187" s="231">
        <v>0</v>
      </c>
      <c r="U187" s="231">
        <v>0</v>
      </c>
      <c r="V187" s="231">
        <v>0</v>
      </c>
      <c r="W187" s="231">
        <v>0</v>
      </c>
      <c r="X187" s="231">
        <v>0</v>
      </c>
      <c r="Y187" s="231">
        <v>0</v>
      </c>
      <c r="Z187" s="231">
        <v>0</v>
      </c>
      <c r="AA187" s="231">
        <v>0</v>
      </c>
      <c r="AB187" s="231">
        <v>0</v>
      </c>
      <c r="AC187" s="231">
        <v>0</v>
      </c>
      <c r="AD187" s="231">
        <v>0</v>
      </c>
      <c r="AE187" s="231">
        <v>0</v>
      </c>
      <c r="AF187" s="231">
        <v>0</v>
      </c>
      <c r="AG187">
        <v>0</v>
      </c>
    </row>
    <row r="188" spans="1:33" x14ac:dyDescent="0.35">
      <c r="A188">
        <v>4936</v>
      </c>
      <c r="B188">
        <v>4864</v>
      </c>
      <c r="C188" t="s">
        <v>533</v>
      </c>
      <c r="D188" s="231">
        <v>14</v>
      </c>
      <c r="E188" s="231">
        <v>31</v>
      </c>
      <c r="F188" s="231">
        <v>10</v>
      </c>
      <c r="G188" s="231">
        <v>41</v>
      </c>
      <c r="H188" s="231">
        <v>8</v>
      </c>
      <c r="I188" s="231">
        <v>3</v>
      </c>
      <c r="J188" s="231">
        <v>11</v>
      </c>
      <c r="K188" s="231">
        <v>210</v>
      </c>
      <c r="L188" s="231">
        <v>465</v>
      </c>
      <c r="M188" s="231">
        <v>150</v>
      </c>
      <c r="N188" s="231">
        <v>615</v>
      </c>
      <c r="O188" s="231">
        <v>120</v>
      </c>
      <c r="P188" s="231">
        <v>45</v>
      </c>
      <c r="Q188" s="231">
        <v>165</v>
      </c>
      <c r="R188" s="231">
        <v>18</v>
      </c>
      <c r="S188" s="231">
        <v>270</v>
      </c>
      <c r="T188" s="231">
        <v>60</v>
      </c>
      <c r="U188" s="231">
        <v>8</v>
      </c>
      <c r="V188" s="231">
        <v>120</v>
      </c>
      <c r="W188" s="231">
        <v>15</v>
      </c>
      <c r="X188" s="231">
        <v>3</v>
      </c>
      <c r="Y188" s="231">
        <v>45</v>
      </c>
      <c r="Z188" s="231">
        <v>30</v>
      </c>
      <c r="AA188" s="231">
        <v>25</v>
      </c>
      <c r="AB188" s="231">
        <v>375</v>
      </c>
      <c r="AC188" s="231">
        <v>45</v>
      </c>
      <c r="AD188" s="231">
        <v>16</v>
      </c>
      <c r="AE188" s="231">
        <v>240</v>
      </c>
      <c r="AF188" s="231">
        <v>45</v>
      </c>
      <c r="AG188">
        <v>1</v>
      </c>
    </row>
    <row r="189" spans="1:33" x14ac:dyDescent="0.35">
      <c r="A189">
        <v>5201</v>
      </c>
      <c r="B189">
        <v>4927</v>
      </c>
      <c r="C189" t="s">
        <v>534</v>
      </c>
      <c r="D189" s="231">
        <v>6</v>
      </c>
      <c r="E189" s="231">
        <v>16</v>
      </c>
      <c r="F189" s="231">
        <v>8</v>
      </c>
      <c r="G189" s="231">
        <v>24</v>
      </c>
      <c r="H189" s="231">
        <v>12</v>
      </c>
      <c r="I189" s="231">
        <v>4</v>
      </c>
      <c r="J189" s="231">
        <v>16</v>
      </c>
      <c r="K189" s="231">
        <v>90</v>
      </c>
      <c r="L189" s="231">
        <v>240</v>
      </c>
      <c r="M189" s="231">
        <v>120</v>
      </c>
      <c r="N189" s="231">
        <v>360</v>
      </c>
      <c r="O189" s="231">
        <v>167.36</v>
      </c>
      <c r="P189" s="231">
        <v>56.84</v>
      </c>
      <c r="Q189" s="231">
        <v>224.20000000000002</v>
      </c>
      <c r="R189" s="231">
        <v>3</v>
      </c>
      <c r="S189" s="231">
        <v>45</v>
      </c>
      <c r="T189" s="231">
        <v>15</v>
      </c>
      <c r="U189" s="231">
        <v>1</v>
      </c>
      <c r="V189" s="231">
        <v>15</v>
      </c>
      <c r="W189" s="231">
        <v>15</v>
      </c>
      <c r="X189" s="231">
        <v>2</v>
      </c>
      <c r="Y189" s="231">
        <v>30</v>
      </c>
      <c r="Z189" s="231">
        <v>15</v>
      </c>
      <c r="AA189" s="231">
        <v>4</v>
      </c>
      <c r="AB189" s="231">
        <v>60</v>
      </c>
      <c r="AC189" s="231">
        <v>0</v>
      </c>
      <c r="AD189" s="231">
        <v>0</v>
      </c>
      <c r="AE189" s="231">
        <v>0</v>
      </c>
      <c r="AF189" s="231">
        <v>0</v>
      </c>
      <c r="AG189">
        <v>0</v>
      </c>
    </row>
    <row r="190" spans="1:33" x14ac:dyDescent="0.35">
      <c r="A190">
        <v>5347</v>
      </c>
      <c r="B190">
        <v>4930</v>
      </c>
      <c r="C190" t="s">
        <v>535</v>
      </c>
      <c r="D190" s="231">
        <v>13</v>
      </c>
      <c r="E190" s="231">
        <v>11</v>
      </c>
      <c r="F190" s="231">
        <v>8</v>
      </c>
      <c r="G190" s="231">
        <v>19</v>
      </c>
      <c r="H190" s="231">
        <v>3</v>
      </c>
      <c r="I190" s="231">
        <v>1</v>
      </c>
      <c r="J190" s="231">
        <v>4</v>
      </c>
      <c r="K190" s="231">
        <v>195</v>
      </c>
      <c r="L190" s="231">
        <v>165</v>
      </c>
      <c r="M190" s="231">
        <v>120</v>
      </c>
      <c r="N190" s="231">
        <v>285</v>
      </c>
      <c r="O190" s="231">
        <v>45</v>
      </c>
      <c r="P190" s="231">
        <v>15</v>
      </c>
      <c r="Q190" s="231">
        <v>60</v>
      </c>
      <c r="R190" s="231">
        <v>2</v>
      </c>
      <c r="S190" s="231">
        <v>30</v>
      </c>
      <c r="T190" s="231">
        <v>15</v>
      </c>
      <c r="U190" s="231">
        <v>2</v>
      </c>
      <c r="V190" s="231">
        <v>30</v>
      </c>
      <c r="W190" s="231">
        <v>0</v>
      </c>
      <c r="X190" s="231">
        <v>12</v>
      </c>
      <c r="Y190" s="231">
        <v>180</v>
      </c>
      <c r="Z190" s="231">
        <v>45</v>
      </c>
      <c r="AA190" s="231">
        <v>3</v>
      </c>
      <c r="AB190" s="231">
        <v>45</v>
      </c>
      <c r="AC190" s="231">
        <v>15</v>
      </c>
      <c r="AD190" s="231">
        <v>2</v>
      </c>
      <c r="AE190" s="231">
        <v>30</v>
      </c>
      <c r="AF190" s="231">
        <v>0</v>
      </c>
      <c r="AG190">
        <v>0</v>
      </c>
    </row>
    <row r="191" spans="1:33" x14ac:dyDescent="0.35">
      <c r="A191">
        <v>5352</v>
      </c>
      <c r="B191">
        <v>4933</v>
      </c>
      <c r="C191" t="s">
        <v>536</v>
      </c>
      <c r="D191" s="231">
        <v>32</v>
      </c>
      <c r="E191" s="231">
        <v>50</v>
      </c>
      <c r="F191" s="231">
        <v>12</v>
      </c>
      <c r="G191" s="231">
        <v>62</v>
      </c>
      <c r="H191" s="231">
        <v>12</v>
      </c>
      <c r="I191" s="231">
        <v>2</v>
      </c>
      <c r="J191" s="231">
        <v>14</v>
      </c>
      <c r="K191" s="231">
        <v>480</v>
      </c>
      <c r="L191" s="231">
        <v>750</v>
      </c>
      <c r="M191" s="231">
        <v>180</v>
      </c>
      <c r="N191" s="231">
        <v>930</v>
      </c>
      <c r="O191" s="231">
        <v>180</v>
      </c>
      <c r="P191" s="231">
        <v>30</v>
      </c>
      <c r="Q191" s="231">
        <v>210</v>
      </c>
      <c r="R191" s="231">
        <v>1</v>
      </c>
      <c r="S191" s="231">
        <v>15</v>
      </c>
      <c r="T191" s="231">
        <v>0</v>
      </c>
      <c r="U191" s="231">
        <v>14</v>
      </c>
      <c r="V191" s="231">
        <v>210</v>
      </c>
      <c r="W191" s="231">
        <v>15</v>
      </c>
      <c r="X191" s="231">
        <v>33</v>
      </c>
      <c r="Y191" s="231">
        <v>495</v>
      </c>
      <c r="Z191" s="231">
        <v>120</v>
      </c>
      <c r="AA191" s="231">
        <v>11</v>
      </c>
      <c r="AB191" s="231">
        <v>165</v>
      </c>
      <c r="AC191" s="231">
        <v>0</v>
      </c>
      <c r="AD191" s="231">
        <v>3</v>
      </c>
      <c r="AE191" s="231">
        <v>45</v>
      </c>
      <c r="AF191" s="231">
        <v>0</v>
      </c>
      <c r="AG191">
        <v>0</v>
      </c>
    </row>
    <row r="192" spans="1:33" x14ac:dyDescent="0.35">
      <c r="A192">
        <v>5389</v>
      </c>
      <c r="B192">
        <v>4936</v>
      </c>
      <c r="C192" t="s">
        <v>537</v>
      </c>
      <c r="D192" s="231">
        <v>3</v>
      </c>
      <c r="E192" s="231">
        <v>17</v>
      </c>
      <c r="F192" s="231">
        <v>2</v>
      </c>
      <c r="G192" s="231">
        <v>19</v>
      </c>
      <c r="H192" s="231">
        <v>15</v>
      </c>
      <c r="I192" s="231">
        <v>2</v>
      </c>
      <c r="J192" s="231">
        <v>17</v>
      </c>
      <c r="K192" s="231">
        <v>45</v>
      </c>
      <c r="L192" s="231">
        <v>255</v>
      </c>
      <c r="M192" s="231">
        <v>30</v>
      </c>
      <c r="N192" s="231">
        <v>285</v>
      </c>
      <c r="O192" s="231">
        <v>215.8</v>
      </c>
      <c r="P192" s="231">
        <v>30</v>
      </c>
      <c r="Q192" s="231">
        <v>245.8</v>
      </c>
      <c r="R192" s="231">
        <v>1</v>
      </c>
      <c r="S192" s="231">
        <v>15</v>
      </c>
      <c r="T192" s="231">
        <v>15</v>
      </c>
      <c r="U192" s="231">
        <v>1</v>
      </c>
      <c r="V192" s="231">
        <v>15</v>
      </c>
      <c r="W192" s="231">
        <v>15</v>
      </c>
      <c r="X192" s="231">
        <v>0</v>
      </c>
      <c r="Y192" s="231">
        <v>0</v>
      </c>
      <c r="Z192" s="231">
        <v>0</v>
      </c>
      <c r="AA192" s="231">
        <v>0</v>
      </c>
      <c r="AB192" s="231">
        <v>0</v>
      </c>
      <c r="AC192" s="231">
        <v>0</v>
      </c>
      <c r="AD192" s="231">
        <v>0</v>
      </c>
      <c r="AE192" s="231">
        <v>0</v>
      </c>
      <c r="AF192" s="231">
        <v>0</v>
      </c>
      <c r="AG192">
        <v>0</v>
      </c>
    </row>
    <row r="193" spans="1:33" x14ac:dyDescent="0.35">
      <c r="A193">
        <v>5425</v>
      </c>
      <c r="B193">
        <v>5201</v>
      </c>
      <c r="C193" t="s">
        <v>538</v>
      </c>
      <c r="D193" s="231">
        <v>8</v>
      </c>
      <c r="E193" s="231">
        <v>17</v>
      </c>
      <c r="F193" s="231">
        <v>2</v>
      </c>
      <c r="G193" s="231">
        <v>19</v>
      </c>
      <c r="H193" s="231">
        <v>8</v>
      </c>
      <c r="I193" s="231">
        <v>1</v>
      </c>
      <c r="J193" s="231">
        <v>9</v>
      </c>
      <c r="K193" s="231">
        <v>120</v>
      </c>
      <c r="L193" s="231">
        <v>202.5</v>
      </c>
      <c r="M193" s="231">
        <v>15</v>
      </c>
      <c r="N193" s="231">
        <v>217.5</v>
      </c>
      <c r="O193" s="231">
        <v>60</v>
      </c>
      <c r="P193" s="231">
        <v>11</v>
      </c>
      <c r="Q193" s="231">
        <v>71</v>
      </c>
      <c r="R193" s="231">
        <v>0</v>
      </c>
      <c r="S193" s="231">
        <v>0</v>
      </c>
      <c r="T193" s="231">
        <v>0</v>
      </c>
      <c r="U193" s="231">
        <v>3</v>
      </c>
      <c r="V193" s="231">
        <v>45</v>
      </c>
      <c r="W193" s="231">
        <v>0</v>
      </c>
      <c r="X193" s="231">
        <v>1</v>
      </c>
      <c r="Y193" s="231">
        <v>7.5</v>
      </c>
      <c r="Z193" s="231">
        <v>0</v>
      </c>
      <c r="AA193" s="231">
        <v>0</v>
      </c>
      <c r="AB193" s="231">
        <v>0</v>
      </c>
      <c r="AC193" s="231">
        <v>0</v>
      </c>
      <c r="AD193" s="231">
        <v>0</v>
      </c>
      <c r="AE193" s="231">
        <v>0</v>
      </c>
      <c r="AF193" s="231">
        <v>0</v>
      </c>
      <c r="AG193">
        <v>0</v>
      </c>
    </row>
    <row r="194" spans="1:33" x14ac:dyDescent="0.35">
      <c r="A194">
        <v>5446</v>
      </c>
      <c r="B194">
        <v>5352</v>
      </c>
      <c r="C194" t="s">
        <v>540</v>
      </c>
      <c r="D194" s="231">
        <v>1</v>
      </c>
      <c r="E194" s="231">
        <v>1</v>
      </c>
      <c r="F194" s="231">
        <v>2</v>
      </c>
      <c r="G194" s="231">
        <v>3</v>
      </c>
      <c r="H194" s="231">
        <v>0</v>
      </c>
      <c r="I194" s="231">
        <v>1</v>
      </c>
      <c r="J194" s="231">
        <v>1</v>
      </c>
      <c r="K194" s="231">
        <v>15</v>
      </c>
      <c r="L194" s="231">
        <v>15</v>
      </c>
      <c r="M194" s="231">
        <v>15</v>
      </c>
      <c r="N194" s="231">
        <v>30</v>
      </c>
      <c r="O194" s="231">
        <v>0</v>
      </c>
      <c r="P194" s="231">
        <v>15</v>
      </c>
      <c r="Q194" s="231">
        <v>15</v>
      </c>
      <c r="R194" s="231">
        <v>0</v>
      </c>
      <c r="S194" s="231">
        <v>0</v>
      </c>
      <c r="T194" s="231">
        <v>0</v>
      </c>
      <c r="U194" s="231">
        <v>0</v>
      </c>
      <c r="V194" s="231">
        <v>0</v>
      </c>
      <c r="W194" s="231">
        <v>0</v>
      </c>
      <c r="X194" s="231">
        <v>1</v>
      </c>
      <c r="Y194" s="231">
        <v>15</v>
      </c>
      <c r="Z194" s="231">
        <v>0</v>
      </c>
      <c r="AA194" s="231">
        <v>0</v>
      </c>
      <c r="AB194" s="231">
        <v>0</v>
      </c>
      <c r="AC194" s="231">
        <v>0</v>
      </c>
      <c r="AD194" s="231">
        <v>0</v>
      </c>
      <c r="AE194" s="231">
        <v>0</v>
      </c>
      <c r="AF194" s="231">
        <v>0</v>
      </c>
      <c r="AG194">
        <v>0</v>
      </c>
    </row>
    <row r="195" spans="1:33" x14ac:dyDescent="0.35">
      <c r="A195">
        <v>5483</v>
      </c>
      <c r="B195">
        <v>5425</v>
      </c>
      <c r="C195" t="s">
        <v>544</v>
      </c>
      <c r="D195" s="231">
        <v>0</v>
      </c>
      <c r="E195" s="231">
        <v>10</v>
      </c>
      <c r="F195" s="231">
        <v>8</v>
      </c>
      <c r="G195" s="231">
        <v>18</v>
      </c>
      <c r="H195" s="231">
        <v>7</v>
      </c>
      <c r="I195" s="231">
        <v>3</v>
      </c>
      <c r="J195" s="231">
        <v>10</v>
      </c>
      <c r="K195" s="231">
        <v>0</v>
      </c>
      <c r="L195" s="231">
        <v>150</v>
      </c>
      <c r="M195" s="231">
        <v>120</v>
      </c>
      <c r="N195" s="231">
        <v>270</v>
      </c>
      <c r="O195" s="231">
        <v>105</v>
      </c>
      <c r="P195" s="231">
        <v>45</v>
      </c>
      <c r="Q195" s="231">
        <v>150</v>
      </c>
      <c r="R195" s="231">
        <v>1</v>
      </c>
      <c r="S195" s="231">
        <v>15</v>
      </c>
      <c r="T195" s="231">
        <v>0</v>
      </c>
      <c r="U195" s="231">
        <v>1</v>
      </c>
      <c r="V195" s="231">
        <v>15</v>
      </c>
      <c r="W195" s="231">
        <v>15</v>
      </c>
      <c r="X195" s="231">
        <v>2</v>
      </c>
      <c r="Y195" s="231">
        <v>30</v>
      </c>
      <c r="Z195" s="231">
        <v>30</v>
      </c>
      <c r="AA195" s="231">
        <v>0</v>
      </c>
      <c r="AB195" s="231">
        <v>0</v>
      </c>
      <c r="AC195" s="231">
        <v>0</v>
      </c>
      <c r="AD195" s="231">
        <v>0</v>
      </c>
      <c r="AE195" s="231">
        <v>0</v>
      </c>
      <c r="AF195" s="231">
        <v>0</v>
      </c>
      <c r="AG195">
        <v>0</v>
      </c>
    </row>
    <row r="196" spans="1:33" x14ac:dyDescent="0.35">
      <c r="A196">
        <v>5487</v>
      </c>
      <c r="B196">
        <v>5446</v>
      </c>
      <c r="C196" t="s">
        <v>545</v>
      </c>
      <c r="D196" s="231">
        <v>2</v>
      </c>
      <c r="E196" s="231">
        <v>20</v>
      </c>
      <c r="F196" s="231">
        <v>6</v>
      </c>
      <c r="G196" s="231">
        <v>26</v>
      </c>
      <c r="H196" s="231">
        <v>6</v>
      </c>
      <c r="I196" s="231">
        <v>2</v>
      </c>
      <c r="J196" s="231">
        <v>8</v>
      </c>
      <c r="K196" s="231">
        <v>30</v>
      </c>
      <c r="L196" s="231">
        <v>300</v>
      </c>
      <c r="M196" s="231">
        <v>90</v>
      </c>
      <c r="N196" s="231">
        <v>390</v>
      </c>
      <c r="O196" s="231">
        <v>90</v>
      </c>
      <c r="P196" s="231">
        <v>24</v>
      </c>
      <c r="Q196" s="231">
        <v>114</v>
      </c>
      <c r="R196" s="231">
        <v>2</v>
      </c>
      <c r="S196" s="231">
        <v>30</v>
      </c>
      <c r="T196" s="231">
        <v>0</v>
      </c>
      <c r="U196" s="231">
        <v>1</v>
      </c>
      <c r="V196" s="231">
        <v>15</v>
      </c>
      <c r="W196" s="231">
        <v>0</v>
      </c>
      <c r="X196" s="231">
        <v>1</v>
      </c>
      <c r="Y196" s="231">
        <v>15</v>
      </c>
      <c r="Z196" s="231">
        <v>15</v>
      </c>
      <c r="AA196" s="231">
        <v>5</v>
      </c>
      <c r="AB196" s="231">
        <v>75</v>
      </c>
      <c r="AC196" s="231">
        <v>0</v>
      </c>
      <c r="AD196" s="231">
        <v>0</v>
      </c>
      <c r="AE196" s="231">
        <v>0</v>
      </c>
      <c r="AF196" s="231">
        <v>0</v>
      </c>
      <c r="AG196">
        <v>1</v>
      </c>
    </row>
    <row r="197" spans="1:33" x14ac:dyDescent="0.35">
      <c r="A197">
        <v>5500</v>
      </c>
      <c r="B197">
        <v>5483</v>
      </c>
      <c r="C197" t="s">
        <v>546</v>
      </c>
      <c r="D197" s="231">
        <v>0</v>
      </c>
      <c r="E197" s="231">
        <v>3</v>
      </c>
      <c r="F197" s="231">
        <v>2</v>
      </c>
      <c r="G197" s="231">
        <v>5</v>
      </c>
      <c r="H197" s="231">
        <v>3</v>
      </c>
      <c r="I197" s="231">
        <v>2</v>
      </c>
      <c r="J197" s="231">
        <v>5</v>
      </c>
      <c r="K197" s="231">
        <v>0</v>
      </c>
      <c r="L197" s="231">
        <v>0</v>
      </c>
      <c r="M197" s="231">
        <v>0</v>
      </c>
      <c r="N197" s="231">
        <v>0</v>
      </c>
      <c r="O197" s="231">
        <v>45</v>
      </c>
      <c r="P197" s="231">
        <v>30</v>
      </c>
      <c r="Q197" s="231">
        <v>75</v>
      </c>
      <c r="R197" s="231">
        <v>0</v>
      </c>
      <c r="S197" s="231">
        <v>0</v>
      </c>
      <c r="T197" s="231">
        <v>0</v>
      </c>
      <c r="U197" s="231">
        <v>0</v>
      </c>
      <c r="V197" s="231">
        <v>0</v>
      </c>
      <c r="W197" s="231">
        <v>0</v>
      </c>
      <c r="X197" s="231">
        <v>0</v>
      </c>
      <c r="Y197" s="231">
        <v>0</v>
      </c>
      <c r="Z197" s="231">
        <v>0</v>
      </c>
      <c r="AA197" s="231">
        <v>0</v>
      </c>
      <c r="AB197" s="231">
        <v>0</v>
      </c>
      <c r="AC197" s="231">
        <v>0</v>
      </c>
      <c r="AD197" s="231">
        <v>0</v>
      </c>
      <c r="AE197" s="231">
        <v>0</v>
      </c>
      <c r="AF197" s="231">
        <v>0</v>
      </c>
      <c r="AG197">
        <v>0</v>
      </c>
    </row>
    <row r="198" spans="1:33" x14ac:dyDescent="0.35">
      <c r="A198">
        <v>5530</v>
      </c>
      <c r="B198">
        <v>5487</v>
      </c>
      <c r="C198" t="s">
        <v>547</v>
      </c>
      <c r="D198" s="231">
        <v>0</v>
      </c>
      <c r="E198" s="231">
        <v>0</v>
      </c>
      <c r="F198" s="231">
        <v>1</v>
      </c>
      <c r="G198" s="231">
        <v>1</v>
      </c>
      <c r="H198" s="231">
        <v>0</v>
      </c>
      <c r="I198" s="231">
        <v>0</v>
      </c>
      <c r="J198" s="231">
        <v>0</v>
      </c>
      <c r="K198" s="231">
        <v>0</v>
      </c>
      <c r="L198" s="231">
        <v>0</v>
      </c>
      <c r="M198" s="231">
        <v>15</v>
      </c>
      <c r="N198" s="231">
        <v>15</v>
      </c>
      <c r="O198" s="231">
        <v>0</v>
      </c>
      <c r="P198" s="231">
        <v>0</v>
      </c>
      <c r="Q198" s="231">
        <v>0</v>
      </c>
      <c r="R198" s="231">
        <v>1</v>
      </c>
      <c r="S198" s="231">
        <v>15</v>
      </c>
      <c r="T198" s="231">
        <v>0</v>
      </c>
      <c r="U198" s="231">
        <v>0</v>
      </c>
      <c r="V198" s="231">
        <v>0</v>
      </c>
      <c r="W198" s="231">
        <v>0</v>
      </c>
      <c r="X198" s="231">
        <v>0</v>
      </c>
      <c r="Y198" s="231">
        <v>0</v>
      </c>
      <c r="Z198" s="231">
        <v>0</v>
      </c>
      <c r="AA198" s="231">
        <v>0</v>
      </c>
      <c r="AB198" s="231">
        <v>0</v>
      </c>
      <c r="AC198" s="231">
        <v>0</v>
      </c>
      <c r="AD198" s="231">
        <v>0</v>
      </c>
      <c r="AE198" s="231">
        <v>0</v>
      </c>
      <c r="AF198" s="231">
        <v>0</v>
      </c>
      <c r="AG198">
        <v>0</v>
      </c>
    </row>
    <row r="199" spans="1:33" x14ac:dyDescent="0.35">
      <c r="A199">
        <v>5559</v>
      </c>
      <c r="B199">
        <v>5500</v>
      </c>
      <c r="C199" t="s">
        <v>548</v>
      </c>
      <c r="D199" s="231">
        <v>0</v>
      </c>
      <c r="E199" s="231">
        <v>4</v>
      </c>
      <c r="F199" s="231">
        <v>0</v>
      </c>
      <c r="G199" s="231">
        <v>4</v>
      </c>
      <c r="H199" s="231">
        <v>4</v>
      </c>
      <c r="I199" s="231">
        <v>0</v>
      </c>
      <c r="J199" s="231">
        <v>4</v>
      </c>
      <c r="K199" s="231">
        <v>0</v>
      </c>
      <c r="L199" s="231">
        <v>60</v>
      </c>
      <c r="M199" s="231">
        <v>0</v>
      </c>
      <c r="N199" s="231">
        <v>60</v>
      </c>
      <c r="O199" s="231">
        <v>48</v>
      </c>
      <c r="P199" s="231">
        <v>0</v>
      </c>
      <c r="Q199" s="231">
        <v>48</v>
      </c>
      <c r="R199" s="231">
        <v>0</v>
      </c>
      <c r="S199" s="231">
        <v>0</v>
      </c>
      <c r="T199" s="231">
        <v>0</v>
      </c>
      <c r="U199" s="231">
        <v>0</v>
      </c>
      <c r="V199" s="231">
        <v>0</v>
      </c>
      <c r="W199" s="231">
        <v>0</v>
      </c>
      <c r="X199" s="231">
        <v>0</v>
      </c>
      <c r="Y199" s="231">
        <v>0</v>
      </c>
      <c r="Z199" s="231">
        <v>0</v>
      </c>
      <c r="AA199" s="231">
        <v>0</v>
      </c>
      <c r="AB199" s="231">
        <v>0</v>
      </c>
      <c r="AC199" s="231">
        <v>0</v>
      </c>
      <c r="AD199" s="231">
        <v>0</v>
      </c>
      <c r="AE199" s="231">
        <v>0</v>
      </c>
      <c r="AF199" s="231">
        <v>0</v>
      </c>
      <c r="AG199">
        <v>0</v>
      </c>
    </row>
    <row r="200" spans="1:33" x14ac:dyDescent="0.35">
      <c r="A200">
        <v>5574</v>
      </c>
      <c r="B200">
        <v>5530</v>
      </c>
      <c r="C200" t="s">
        <v>549</v>
      </c>
      <c r="D200" s="231">
        <v>12</v>
      </c>
      <c r="E200" s="231">
        <v>12</v>
      </c>
      <c r="F200" s="231">
        <v>6</v>
      </c>
      <c r="G200" s="231">
        <v>18</v>
      </c>
      <c r="H200" s="231">
        <v>8</v>
      </c>
      <c r="I200" s="231">
        <v>4</v>
      </c>
      <c r="J200" s="231">
        <v>12</v>
      </c>
      <c r="K200" s="231">
        <v>180</v>
      </c>
      <c r="L200" s="231">
        <v>165</v>
      </c>
      <c r="M200" s="231">
        <v>90</v>
      </c>
      <c r="N200" s="231">
        <v>255</v>
      </c>
      <c r="O200" s="231">
        <v>120</v>
      </c>
      <c r="P200" s="231">
        <v>60</v>
      </c>
      <c r="Q200" s="231">
        <v>180</v>
      </c>
      <c r="R200" s="231">
        <v>15</v>
      </c>
      <c r="S200" s="231">
        <v>210</v>
      </c>
      <c r="T200" s="231">
        <v>135</v>
      </c>
      <c r="U200" s="231">
        <v>3</v>
      </c>
      <c r="V200" s="231">
        <v>45</v>
      </c>
      <c r="W200" s="231">
        <v>45</v>
      </c>
      <c r="X200" s="231">
        <v>0</v>
      </c>
      <c r="Y200" s="231">
        <v>0</v>
      </c>
      <c r="Z200" s="231">
        <v>0</v>
      </c>
      <c r="AA200" s="231">
        <v>10</v>
      </c>
      <c r="AB200" s="231">
        <v>135</v>
      </c>
      <c r="AC200" s="231">
        <v>75</v>
      </c>
      <c r="AD200" s="231">
        <v>10</v>
      </c>
      <c r="AE200" s="231">
        <v>135</v>
      </c>
      <c r="AF200" s="231">
        <v>75</v>
      </c>
      <c r="AG200">
        <v>1</v>
      </c>
    </row>
    <row r="201" spans="1:33" x14ac:dyDescent="0.35">
      <c r="A201">
        <v>5586</v>
      </c>
      <c r="B201">
        <v>5559</v>
      </c>
      <c r="C201" t="s">
        <v>550</v>
      </c>
      <c r="D201" s="231">
        <v>0</v>
      </c>
      <c r="E201" s="231">
        <v>12</v>
      </c>
      <c r="F201" s="231">
        <v>3</v>
      </c>
      <c r="G201" s="231">
        <v>15</v>
      </c>
      <c r="H201" s="231">
        <v>8</v>
      </c>
      <c r="I201" s="231">
        <v>2</v>
      </c>
      <c r="J201" s="231">
        <v>10</v>
      </c>
      <c r="K201" s="231">
        <v>0</v>
      </c>
      <c r="L201" s="231">
        <v>180</v>
      </c>
      <c r="M201" s="231">
        <v>45</v>
      </c>
      <c r="N201" s="231">
        <v>225</v>
      </c>
      <c r="O201" s="231">
        <v>120</v>
      </c>
      <c r="P201" s="231">
        <v>30</v>
      </c>
      <c r="Q201" s="231">
        <v>150</v>
      </c>
      <c r="R201" s="231">
        <v>0</v>
      </c>
      <c r="S201" s="231">
        <v>0</v>
      </c>
      <c r="T201" s="231">
        <v>0</v>
      </c>
      <c r="U201" s="231">
        <v>0</v>
      </c>
      <c r="V201" s="231">
        <v>0</v>
      </c>
      <c r="W201" s="231">
        <v>0</v>
      </c>
      <c r="X201" s="231">
        <v>2</v>
      </c>
      <c r="Y201" s="231">
        <v>30</v>
      </c>
      <c r="Z201" s="231">
        <v>0</v>
      </c>
      <c r="AA201" s="231">
        <v>0</v>
      </c>
      <c r="AB201" s="231">
        <v>0</v>
      </c>
      <c r="AC201" s="231">
        <v>0</v>
      </c>
      <c r="AD201" s="231">
        <v>0</v>
      </c>
      <c r="AE201" s="231">
        <v>0</v>
      </c>
      <c r="AF201" s="231">
        <v>0</v>
      </c>
      <c r="AG201">
        <v>0</v>
      </c>
    </row>
    <row r="202" spans="1:33" x14ac:dyDescent="0.35">
      <c r="A202">
        <v>5596</v>
      </c>
      <c r="B202">
        <v>5574</v>
      </c>
      <c r="C202" t="s">
        <v>551</v>
      </c>
      <c r="D202" s="231">
        <v>4</v>
      </c>
      <c r="E202" s="231">
        <v>16</v>
      </c>
      <c r="F202" s="231">
        <v>5</v>
      </c>
      <c r="G202" s="231">
        <v>21</v>
      </c>
      <c r="H202" s="231">
        <v>10</v>
      </c>
      <c r="I202" s="231">
        <v>4</v>
      </c>
      <c r="J202" s="231">
        <v>14</v>
      </c>
      <c r="K202" s="231">
        <v>60</v>
      </c>
      <c r="L202" s="231">
        <v>240</v>
      </c>
      <c r="M202" s="231">
        <v>75</v>
      </c>
      <c r="N202" s="231">
        <v>315</v>
      </c>
      <c r="O202" s="231">
        <v>150</v>
      </c>
      <c r="P202" s="231">
        <v>60</v>
      </c>
      <c r="Q202" s="231">
        <v>210</v>
      </c>
      <c r="R202" s="231">
        <v>5</v>
      </c>
      <c r="S202" s="231">
        <v>75</v>
      </c>
      <c r="T202" s="231">
        <v>60</v>
      </c>
      <c r="U202" s="231">
        <v>3</v>
      </c>
      <c r="V202" s="231">
        <v>45</v>
      </c>
      <c r="W202" s="231">
        <v>15</v>
      </c>
      <c r="X202" s="231">
        <v>2</v>
      </c>
      <c r="Y202" s="231">
        <v>30</v>
      </c>
      <c r="Z202" s="231">
        <v>15</v>
      </c>
      <c r="AA202" s="231">
        <v>1</v>
      </c>
      <c r="AB202" s="231">
        <v>15</v>
      </c>
      <c r="AC202" s="231">
        <v>0</v>
      </c>
      <c r="AD202" s="231">
        <v>0</v>
      </c>
      <c r="AE202" s="231">
        <v>0</v>
      </c>
      <c r="AF202" s="231">
        <v>0</v>
      </c>
      <c r="AG202">
        <v>0</v>
      </c>
    </row>
    <row r="203" spans="1:33" x14ac:dyDescent="0.35">
      <c r="A203">
        <v>5616</v>
      </c>
      <c r="B203">
        <v>5586</v>
      </c>
      <c r="C203" t="s">
        <v>552</v>
      </c>
      <c r="D203" s="231">
        <v>0</v>
      </c>
      <c r="E203" s="231">
        <v>23</v>
      </c>
      <c r="F203" s="231">
        <v>7</v>
      </c>
      <c r="G203" s="231">
        <v>30</v>
      </c>
      <c r="H203" s="231">
        <v>13</v>
      </c>
      <c r="I203" s="231">
        <v>4</v>
      </c>
      <c r="J203" s="231">
        <v>17</v>
      </c>
      <c r="K203" s="231">
        <v>0</v>
      </c>
      <c r="L203" s="231">
        <v>330</v>
      </c>
      <c r="M203" s="231">
        <v>105</v>
      </c>
      <c r="N203" s="231">
        <v>435</v>
      </c>
      <c r="O203" s="231">
        <v>171</v>
      </c>
      <c r="P203" s="231">
        <v>60</v>
      </c>
      <c r="Q203" s="231">
        <v>231</v>
      </c>
      <c r="R203" s="231">
        <v>2</v>
      </c>
      <c r="S203" s="231">
        <v>30</v>
      </c>
      <c r="T203" s="231">
        <v>15</v>
      </c>
      <c r="U203" s="231">
        <v>2</v>
      </c>
      <c r="V203" s="231">
        <v>30</v>
      </c>
      <c r="W203" s="231">
        <v>0</v>
      </c>
      <c r="X203" s="231">
        <v>5</v>
      </c>
      <c r="Y203" s="231">
        <v>75</v>
      </c>
      <c r="Z203" s="231">
        <v>45</v>
      </c>
      <c r="AA203" s="231">
        <v>3</v>
      </c>
      <c r="AB203" s="231">
        <v>45</v>
      </c>
      <c r="AC203" s="231">
        <v>0</v>
      </c>
      <c r="AD203" s="231">
        <v>3</v>
      </c>
      <c r="AE203" s="231">
        <v>45</v>
      </c>
      <c r="AF203" s="231">
        <v>0</v>
      </c>
      <c r="AG203">
        <v>0</v>
      </c>
    </row>
    <row r="204" spans="1:33" x14ac:dyDescent="0.35">
      <c r="A204">
        <v>5620</v>
      </c>
      <c r="B204">
        <v>5596</v>
      </c>
      <c r="C204" t="s">
        <v>553</v>
      </c>
      <c r="D204" s="231">
        <v>1</v>
      </c>
      <c r="E204" s="231">
        <v>25</v>
      </c>
      <c r="F204" s="231">
        <v>5</v>
      </c>
      <c r="G204" s="231">
        <v>30</v>
      </c>
      <c r="H204" s="231">
        <v>25</v>
      </c>
      <c r="I204" s="231">
        <v>3</v>
      </c>
      <c r="J204" s="231">
        <v>28</v>
      </c>
      <c r="K204" s="231">
        <v>15</v>
      </c>
      <c r="L204" s="231">
        <v>375</v>
      </c>
      <c r="M204" s="231">
        <v>75</v>
      </c>
      <c r="N204" s="231">
        <v>450</v>
      </c>
      <c r="O204" s="231">
        <v>375</v>
      </c>
      <c r="P204" s="231">
        <v>45</v>
      </c>
      <c r="Q204" s="231">
        <v>420</v>
      </c>
      <c r="R204" s="231">
        <v>0</v>
      </c>
      <c r="S204" s="231">
        <v>0</v>
      </c>
      <c r="T204" s="231">
        <v>0</v>
      </c>
      <c r="U204" s="231">
        <v>0</v>
      </c>
      <c r="V204" s="231">
        <v>0</v>
      </c>
      <c r="W204" s="231">
        <v>0</v>
      </c>
      <c r="X204" s="231">
        <v>0</v>
      </c>
      <c r="Y204" s="231">
        <v>0</v>
      </c>
      <c r="Z204" s="231">
        <v>0</v>
      </c>
      <c r="AA204" s="231">
        <v>0</v>
      </c>
      <c r="AB204" s="231">
        <v>0</v>
      </c>
      <c r="AC204" s="231">
        <v>0</v>
      </c>
      <c r="AD204" s="231">
        <v>0</v>
      </c>
      <c r="AE204" s="231">
        <v>0</v>
      </c>
      <c r="AF204" s="231">
        <v>0</v>
      </c>
      <c r="AG204">
        <v>0</v>
      </c>
    </row>
    <row r="205" spans="1:33" x14ac:dyDescent="0.35">
      <c r="A205">
        <v>5624</v>
      </c>
      <c r="B205">
        <v>5616</v>
      </c>
      <c r="C205" t="s">
        <v>554</v>
      </c>
      <c r="D205" s="231">
        <v>0</v>
      </c>
      <c r="E205" s="231">
        <v>0</v>
      </c>
      <c r="F205" s="231">
        <v>1</v>
      </c>
      <c r="G205" s="231">
        <v>1</v>
      </c>
      <c r="H205" s="231">
        <v>0</v>
      </c>
      <c r="I205" s="231">
        <v>1</v>
      </c>
      <c r="J205" s="231">
        <v>1</v>
      </c>
      <c r="K205" s="231">
        <v>0</v>
      </c>
      <c r="L205" s="231">
        <v>0</v>
      </c>
      <c r="M205" s="231">
        <v>15</v>
      </c>
      <c r="N205" s="231">
        <v>15</v>
      </c>
      <c r="O205" s="231">
        <v>0</v>
      </c>
      <c r="P205" s="231">
        <v>15</v>
      </c>
      <c r="Q205" s="231">
        <v>15</v>
      </c>
      <c r="R205" s="231">
        <v>1</v>
      </c>
      <c r="S205" s="231">
        <v>15</v>
      </c>
      <c r="T205" s="231">
        <v>15</v>
      </c>
      <c r="U205" s="231">
        <v>0</v>
      </c>
      <c r="V205" s="231">
        <v>0</v>
      </c>
      <c r="W205" s="231">
        <v>0</v>
      </c>
      <c r="X205" s="231">
        <v>0</v>
      </c>
      <c r="Y205" s="231">
        <v>0</v>
      </c>
      <c r="Z205" s="231">
        <v>0</v>
      </c>
      <c r="AA205" s="231">
        <v>0</v>
      </c>
      <c r="AB205" s="231">
        <v>0</v>
      </c>
      <c r="AC205" s="231">
        <v>0</v>
      </c>
      <c r="AD205" s="231">
        <v>0</v>
      </c>
      <c r="AE205" s="231">
        <v>0</v>
      </c>
      <c r="AF205" s="231">
        <v>0</v>
      </c>
      <c r="AG205">
        <v>0</v>
      </c>
    </row>
    <row r="206" spans="1:33" x14ac:dyDescent="0.35">
      <c r="A206">
        <v>5628</v>
      </c>
      <c r="B206">
        <v>5620</v>
      </c>
      <c r="C206" t="s">
        <v>815</v>
      </c>
      <c r="D206" s="231">
        <v>0</v>
      </c>
      <c r="E206" s="231">
        <v>3</v>
      </c>
      <c r="F206" s="231">
        <v>0</v>
      </c>
      <c r="G206" s="231">
        <v>3</v>
      </c>
      <c r="H206" s="231">
        <v>3</v>
      </c>
      <c r="I206" s="231">
        <v>0</v>
      </c>
      <c r="J206" s="231">
        <v>3</v>
      </c>
      <c r="K206" s="231">
        <v>0</v>
      </c>
      <c r="L206" s="231">
        <v>30</v>
      </c>
      <c r="M206" s="231">
        <v>0</v>
      </c>
      <c r="N206" s="231">
        <v>30</v>
      </c>
      <c r="O206" s="231">
        <v>45</v>
      </c>
      <c r="P206" s="231">
        <v>0</v>
      </c>
      <c r="Q206" s="231">
        <v>45</v>
      </c>
      <c r="R206" s="231">
        <v>1</v>
      </c>
      <c r="S206" s="231">
        <v>15</v>
      </c>
      <c r="T206" s="231">
        <v>15</v>
      </c>
      <c r="U206" s="231">
        <v>0</v>
      </c>
      <c r="V206" s="231">
        <v>0</v>
      </c>
      <c r="W206" s="231">
        <v>0</v>
      </c>
      <c r="X206" s="231">
        <v>0</v>
      </c>
      <c r="Y206" s="231">
        <v>0</v>
      </c>
      <c r="Z206" s="231">
        <v>0</v>
      </c>
      <c r="AA206" s="231">
        <v>0</v>
      </c>
      <c r="AB206" s="231">
        <v>0</v>
      </c>
      <c r="AC206" s="231">
        <v>0</v>
      </c>
      <c r="AD206" s="231">
        <v>0</v>
      </c>
      <c r="AE206" s="231">
        <v>0</v>
      </c>
      <c r="AF206" s="231">
        <v>0</v>
      </c>
      <c r="AG206">
        <v>0</v>
      </c>
    </row>
    <row r="207" spans="1:33" x14ac:dyDescent="0.35">
      <c r="A207">
        <v>5709</v>
      </c>
      <c r="B207">
        <v>5624</v>
      </c>
      <c r="C207" t="s">
        <v>555</v>
      </c>
      <c r="D207" s="231">
        <v>14</v>
      </c>
      <c r="E207" s="231">
        <v>25</v>
      </c>
      <c r="F207" s="231">
        <v>6</v>
      </c>
      <c r="G207" s="231">
        <v>31</v>
      </c>
      <c r="H207" s="231">
        <v>11</v>
      </c>
      <c r="I207" s="231">
        <v>1</v>
      </c>
      <c r="J207" s="231">
        <v>12</v>
      </c>
      <c r="K207" s="231">
        <v>210</v>
      </c>
      <c r="L207" s="231">
        <v>375</v>
      </c>
      <c r="M207" s="231">
        <v>90</v>
      </c>
      <c r="N207" s="231">
        <v>465</v>
      </c>
      <c r="O207" s="231">
        <v>165</v>
      </c>
      <c r="P207" s="231">
        <v>15</v>
      </c>
      <c r="Q207" s="231">
        <v>180</v>
      </c>
      <c r="R207" s="231">
        <v>0</v>
      </c>
      <c r="S207" s="231">
        <v>0</v>
      </c>
      <c r="T207" s="231">
        <v>0</v>
      </c>
      <c r="U207" s="231">
        <v>6</v>
      </c>
      <c r="V207" s="231">
        <v>90</v>
      </c>
      <c r="W207" s="231">
        <v>60</v>
      </c>
      <c r="X207" s="231">
        <v>6</v>
      </c>
      <c r="Y207" s="231">
        <v>90</v>
      </c>
      <c r="Z207" s="231">
        <v>45</v>
      </c>
      <c r="AA207" s="231">
        <v>0</v>
      </c>
      <c r="AB207" s="231">
        <v>0</v>
      </c>
      <c r="AC207" s="231">
        <v>0</v>
      </c>
      <c r="AD207" s="231">
        <v>0</v>
      </c>
      <c r="AE207" s="231">
        <v>0</v>
      </c>
      <c r="AF207" s="231">
        <v>0</v>
      </c>
      <c r="AG207">
        <v>0</v>
      </c>
    </row>
    <row r="208" spans="1:33" x14ac:dyDescent="0.35">
      <c r="A208">
        <v>5714</v>
      </c>
      <c r="B208">
        <v>5628</v>
      </c>
      <c r="C208" t="s">
        <v>1266</v>
      </c>
      <c r="D208" s="231">
        <v>10</v>
      </c>
      <c r="E208" s="231">
        <v>12</v>
      </c>
      <c r="F208" s="231">
        <v>8</v>
      </c>
      <c r="G208" s="231">
        <v>20</v>
      </c>
      <c r="H208" s="231">
        <v>0</v>
      </c>
      <c r="I208" s="231">
        <v>0</v>
      </c>
      <c r="J208" s="231">
        <v>0</v>
      </c>
      <c r="K208" s="231">
        <v>150</v>
      </c>
      <c r="L208" s="231">
        <v>180</v>
      </c>
      <c r="M208" s="231">
        <v>120</v>
      </c>
      <c r="N208" s="231">
        <v>300</v>
      </c>
      <c r="O208" s="231">
        <v>0</v>
      </c>
      <c r="P208" s="231">
        <v>0</v>
      </c>
      <c r="Q208" s="231">
        <v>0</v>
      </c>
      <c r="R208" s="231">
        <v>3</v>
      </c>
      <c r="S208" s="231">
        <v>45</v>
      </c>
      <c r="T208" s="231">
        <v>0</v>
      </c>
      <c r="U208" s="231">
        <v>5</v>
      </c>
      <c r="V208" s="231">
        <v>75</v>
      </c>
      <c r="W208" s="231">
        <v>0</v>
      </c>
      <c r="X208" s="231">
        <v>7</v>
      </c>
      <c r="Y208" s="231">
        <v>105</v>
      </c>
      <c r="Z208" s="231">
        <v>0</v>
      </c>
      <c r="AA208" s="231">
        <v>14</v>
      </c>
      <c r="AB208" s="231">
        <v>210</v>
      </c>
      <c r="AC208" s="231">
        <v>0</v>
      </c>
      <c r="AD208" s="231">
        <v>13</v>
      </c>
      <c r="AE208" s="231">
        <v>195</v>
      </c>
      <c r="AF208" s="231">
        <v>0</v>
      </c>
      <c r="AG208">
        <v>0</v>
      </c>
    </row>
    <row r="209" spans="1:33" x14ac:dyDescent="0.35">
      <c r="A209">
        <v>5730</v>
      </c>
      <c r="B209">
        <v>5709</v>
      </c>
      <c r="C209" t="s">
        <v>556</v>
      </c>
      <c r="D209" s="231">
        <v>0</v>
      </c>
      <c r="E209" s="231">
        <v>1</v>
      </c>
      <c r="F209" s="231">
        <v>0</v>
      </c>
      <c r="G209" s="231">
        <v>1</v>
      </c>
      <c r="H209" s="231">
        <v>0</v>
      </c>
      <c r="I209" s="231">
        <v>0</v>
      </c>
      <c r="J209" s="231">
        <v>0</v>
      </c>
      <c r="K209" s="231">
        <v>0</v>
      </c>
      <c r="L209" s="231">
        <v>15</v>
      </c>
      <c r="M209" s="231">
        <v>0</v>
      </c>
      <c r="N209" s="231">
        <v>15</v>
      </c>
      <c r="O209" s="231">
        <v>0</v>
      </c>
      <c r="P209" s="231">
        <v>0</v>
      </c>
      <c r="Q209" s="231">
        <v>0</v>
      </c>
      <c r="R209" s="231">
        <v>0</v>
      </c>
      <c r="S209" s="231">
        <v>0</v>
      </c>
      <c r="T209" s="231">
        <v>0</v>
      </c>
      <c r="U209" s="231">
        <v>0</v>
      </c>
      <c r="V209" s="231">
        <v>0</v>
      </c>
      <c r="W209" s="231">
        <v>0</v>
      </c>
      <c r="X209" s="231">
        <v>0</v>
      </c>
      <c r="Y209" s="231">
        <v>0</v>
      </c>
      <c r="Z209" s="231">
        <v>0</v>
      </c>
      <c r="AA209" s="231">
        <v>0</v>
      </c>
      <c r="AB209" s="231">
        <v>0</v>
      </c>
      <c r="AC209" s="231">
        <v>0</v>
      </c>
      <c r="AD209" s="231">
        <v>0</v>
      </c>
      <c r="AE209" s="231">
        <v>0</v>
      </c>
      <c r="AF209" s="231">
        <v>0</v>
      </c>
      <c r="AG209">
        <v>0</v>
      </c>
    </row>
    <row r="210" spans="1:33" x14ac:dyDescent="0.35">
      <c r="A210">
        <v>5737</v>
      </c>
      <c r="B210">
        <v>5714</v>
      </c>
      <c r="C210" t="s">
        <v>816</v>
      </c>
      <c r="D210" s="231">
        <v>1</v>
      </c>
      <c r="E210" s="231">
        <v>1</v>
      </c>
      <c r="F210" s="231">
        <v>0</v>
      </c>
      <c r="G210" s="231">
        <v>1</v>
      </c>
      <c r="H210" s="231">
        <v>1</v>
      </c>
      <c r="I210" s="231">
        <v>0</v>
      </c>
      <c r="J210" s="231">
        <v>1</v>
      </c>
      <c r="K210" s="231">
        <v>15</v>
      </c>
      <c r="L210" s="231">
        <v>15</v>
      </c>
      <c r="M210" s="231">
        <v>0</v>
      </c>
      <c r="N210" s="231">
        <v>15</v>
      </c>
      <c r="O210" s="231">
        <v>15</v>
      </c>
      <c r="P210" s="231">
        <v>0</v>
      </c>
      <c r="Q210" s="231">
        <v>15</v>
      </c>
      <c r="R210" s="231">
        <v>0</v>
      </c>
      <c r="S210" s="231">
        <v>0</v>
      </c>
      <c r="T210" s="231">
        <v>0</v>
      </c>
      <c r="U210" s="231">
        <v>0</v>
      </c>
      <c r="V210" s="231">
        <v>0</v>
      </c>
      <c r="W210" s="231">
        <v>0</v>
      </c>
      <c r="X210" s="231">
        <v>1</v>
      </c>
      <c r="Y210" s="231">
        <v>15</v>
      </c>
      <c r="Z210" s="231">
        <v>15</v>
      </c>
      <c r="AA210" s="231">
        <v>0</v>
      </c>
      <c r="AB210" s="231">
        <v>0</v>
      </c>
      <c r="AC210" s="231">
        <v>0</v>
      </c>
      <c r="AD210" s="231">
        <v>0</v>
      </c>
      <c r="AE210" s="231">
        <v>0</v>
      </c>
      <c r="AF210" s="231">
        <v>0</v>
      </c>
      <c r="AG210">
        <v>0</v>
      </c>
    </row>
    <row r="211" spans="1:33" x14ac:dyDescent="0.35">
      <c r="A211">
        <v>5738</v>
      </c>
      <c r="B211">
        <v>5730</v>
      </c>
      <c r="C211" t="s">
        <v>557</v>
      </c>
      <c r="D211" s="231">
        <v>0</v>
      </c>
      <c r="E211" s="231">
        <v>1</v>
      </c>
      <c r="F211" s="231">
        <v>0</v>
      </c>
      <c r="G211" s="231">
        <v>1</v>
      </c>
      <c r="H211" s="231">
        <v>0</v>
      </c>
      <c r="I211" s="231">
        <v>0</v>
      </c>
      <c r="J211" s="231">
        <v>0</v>
      </c>
      <c r="K211" s="231">
        <v>0</v>
      </c>
      <c r="L211" s="231">
        <v>15</v>
      </c>
      <c r="M211" s="231">
        <v>0</v>
      </c>
      <c r="N211" s="231">
        <v>15</v>
      </c>
      <c r="O211" s="231">
        <v>0</v>
      </c>
      <c r="P211" s="231">
        <v>0</v>
      </c>
      <c r="Q211" s="231">
        <v>0</v>
      </c>
      <c r="R211" s="231">
        <v>0</v>
      </c>
      <c r="S211" s="231">
        <v>0</v>
      </c>
      <c r="T211" s="231">
        <v>0</v>
      </c>
      <c r="U211" s="231">
        <v>0</v>
      </c>
      <c r="V211" s="231">
        <v>0</v>
      </c>
      <c r="W211" s="231">
        <v>0</v>
      </c>
      <c r="X211" s="231">
        <v>0</v>
      </c>
      <c r="Y211" s="231">
        <v>0</v>
      </c>
      <c r="Z211" s="231">
        <v>0</v>
      </c>
      <c r="AA211" s="231">
        <v>0</v>
      </c>
      <c r="AB211" s="231">
        <v>0</v>
      </c>
      <c r="AC211" s="231">
        <v>0</v>
      </c>
      <c r="AD211" s="231">
        <v>0</v>
      </c>
      <c r="AE211" s="231">
        <v>0</v>
      </c>
      <c r="AF211" s="231">
        <v>0</v>
      </c>
      <c r="AG211">
        <v>0</v>
      </c>
    </row>
    <row r="212" spans="1:33" x14ac:dyDescent="0.35">
      <c r="A212">
        <v>5760</v>
      </c>
      <c r="B212">
        <v>5737</v>
      </c>
      <c r="C212" t="s">
        <v>558</v>
      </c>
      <c r="D212" s="231">
        <v>27</v>
      </c>
      <c r="E212" s="231">
        <v>11</v>
      </c>
      <c r="F212" s="231">
        <v>1</v>
      </c>
      <c r="G212" s="231">
        <v>12</v>
      </c>
      <c r="H212" s="231">
        <v>1</v>
      </c>
      <c r="I212" s="231">
        <v>0</v>
      </c>
      <c r="J212" s="231">
        <v>1</v>
      </c>
      <c r="K212" s="231">
        <v>405</v>
      </c>
      <c r="L212" s="231">
        <v>165</v>
      </c>
      <c r="M212" s="231">
        <v>15</v>
      </c>
      <c r="N212" s="231">
        <v>180</v>
      </c>
      <c r="O212" s="231">
        <v>15</v>
      </c>
      <c r="P212" s="231">
        <v>0</v>
      </c>
      <c r="Q212" s="231">
        <v>15</v>
      </c>
      <c r="R212" s="231">
        <v>1</v>
      </c>
      <c r="S212" s="231">
        <v>15</v>
      </c>
      <c r="T212" s="231">
        <v>0</v>
      </c>
      <c r="U212" s="231">
        <v>2</v>
      </c>
      <c r="V212" s="231">
        <v>30</v>
      </c>
      <c r="W212" s="231">
        <v>15</v>
      </c>
      <c r="X212" s="231">
        <v>6</v>
      </c>
      <c r="Y212" s="231">
        <v>90</v>
      </c>
      <c r="Z212" s="231">
        <v>0</v>
      </c>
      <c r="AA212" s="231">
        <v>2</v>
      </c>
      <c r="AB212" s="231">
        <v>30</v>
      </c>
      <c r="AC212" s="231">
        <v>0</v>
      </c>
      <c r="AD212" s="231">
        <v>0</v>
      </c>
      <c r="AE212" s="231">
        <v>0</v>
      </c>
      <c r="AF212" s="231">
        <v>0</v>
      </c>
      <c r="AG212">
        <v>0</v>
      </c>
    </row>
    <row r="213" spans="1:33" x14ac:dyDescent="0.35">
      <c r="A213">
        <v>5763</v>
      </c>
      <c r="B213">
        <v>5738</v>
      </c>
      <c r="C213" t="s">
        <v>1267</v>
      </c>
      <c r="D213" s="231">
        <v>1</v>
      </c>
      <c r="E213" s="231">
        <v>0</v>
      </c>
      <c r="F213" s="231">
        <v>1</v>
      </c>
      <c r="G213" s="231">
        <v>1</v>
      </c>
      <c r="H213" s="231">
        <v>0</v>
      </c>
      <c r="I213" s="231">
        <v>1</v>
      </c>
      <c r="J213" s="231">
        <v>1</v>
      </c>
      <c r="K213" s="231">
        <v>15</v>
      </c>
      <c r="L213" s="231">
        <v>0</v>
      </c>
      <c r="M213" s="231">
        <v>0</v>
      </c>
      <c r="N213" s="231">
        <v>0</v>
      </c>
      <c r="O213" s="231">
        <v>0</v>
      </c>
      <c r="P213" s="231">
        <v>15</v>
      </c>
      <c r="Q213" s="231">
        <v>15</v>
      </c>
      <c r="R213" s="231">
        <v>0</v>
      </c>
      <c r="S213" s="231">
        <v>0</v>
      </c>
      <c r="T213" s="231">
        <v>0</v>
      </c>
      <c r="U213" s="231">
        <v>0</v>
      </c>
      <c r="V213" s="231">
        <v>0</v>
      </c>
      <c r="W213" s="231">
        <v>0</v>
      </c>
      <c r="X213" s="231">
        <v>0</v>
      </c>
      <c r="Y213" s="231">
        <v>0</v>
      </c>
      <c r="Z213" s="231">
        <v>0</v>
      </c>
      <c r="AA213" s="231">
        <v>0</v>
      </c>
      <c r="AB213" s="231">
        <v>0</v>
      </c>
      <c r="AC213" s="231">
        <v>0</v>
      </c>
      <c r="AD213" s="231">
        <v>0</v>
      </c>
      <c r="AE213" s="231">
        <v>0</v>
      </c>
      <c r="AF213" s="231">
        <v>0</v>
      </c>
      <c r="AG213">
        <v>0</v>
      </c>
    </row>
    <row r="214" spans="1:33" x14ac:dyDescent="0.35">
      <c r="A214">
        <v>5768</v>
      </c>
      <c r="B214">
        <v>5760</v>
      </c>
      <c r="C214" t="s">
        <v>559</v>
      </c>
      <c r="D214" s="231">
        <v>1</v>
      </c>
      <c r="E214" s="231">
        <v>29</v>
      </c>
      <c r="F214" s="231">
        <v>9</v>
      </c>
      <c r="G214" s="231">
        <v>38</v>
      </c>
      <c r="H214" s="231">
        <v>24</v>
      </c>
      <c r="I214" s="231">
        <v>6</v>
      </c>
      <c r="J214" s="231">
        <v>30</v>
      </c>
      <c r="K214" s="231">
        <v>15</v>
      </c>
      <c r="L214" s="231">
        <v>415.8</v>
      </c>
      <c r="M214" s="231">
        <v>122.4</v>
      </c>
      <c r="N214" s="231">
        <v>538.20000000000005</v>
      </c>
      <c r="O214" s="231">
        <v>161.30000000000001</v>
      </c>
      <c r="P214" s="231">
        <v>46.8</v>
      </c>
      <c r="Q214" s="231">
        <v>208.10000000000002</v>
      </c>
      <c r="R214" s="231">
        <v>2</v>
      </c>
      <c r="S214" s="231">
        <v>30</v>
      </c>
      <c r="T214" s="231">
        <v>10</v>
      </c>
      <c r="U214" s="231">
        <v>1</v>
      </c>
      <c r="V214" s="231">
        <v>15</v>
      </c>
      <c r="W214" s="231">
        <v>7.8</v>
      </c>
      <c r="X214" s="231">
        <v>7</v>
      </c>
      <c r="Y214" s="231">
        <v>97.4</v>
      </c>
      <c r="Z214" s="231">
        <v>27.1</v>
      </c>
      <c r="AA214" s="231">
        <v>0</v>
      </c>
      <c r="AB214" s="231">
        <v>0</v>
      </c>
      <c r="AC214" s="231">
        <v>0</v>
      </c>
      <c r="AD214" s="231">
        <v>0</v>
      </c>
      <c r="AE214" s="231">
        <v>0</v>
      </c>
      <c r="AF214" s="231">
        <v>0</v>
      </c>
      <c r="AG214">
        <v>0</v>
      </c>
    </row>
    <row r="215" spans="1:33" x14ac:dyDescent="0.35">
      <c r="A215">
        <v>5770</v>
      </c>
      <c r="B215">
        <v>5763</v>
      </c>
      <c r="C215" t="s">
        <v>560</v>
      </c>
      <c r="D215" s="231">
        <v>2</v>
      </c>
      <c r="E215" s="231">
        <v>18</v>
      </c>
      <c r="F215" s="231">
        <v>5</v>
      </c>
      <c r="G215" s="231">
        <v>23</v>
      </c>
      <c r="H215" s="231">
        <v>13</v>
      </c>
      <c r="I215" s="231">
        <v>5</v>
      </c>
      <c r="J215" s="231">
        <v>18</v>
      </c>
      <c r="K215" s="231">
        <v>30</v>
      </c>
      <c r="L215" s="231">
        <v>270</v>
      </c>
      <c r="M215" s="231">
        <v>75</v>
      </c>
      <c r="N215" s="231">
        <v>345</v>
      </c>
      <c r="O215" s="231">
        <v>182.60000000000002</v>
      </c>
      <c r="P215" s="231">
        <v>75</v>
      </c>
      <c r="Q215" s="231">
        <v>257.60000000000002</v>
      </c>
      <c r="R215" s="231">
        <v>2</v>
      </c>
      <c r="S215" s="231">
        <v>30</v>
      </c>
      <c r="T215" s="231">
        <v>15</v>
      </c>
      <c r="U215" s="231">
        <v>2</v>
      </c>
      <c r="V215" s="231">
        <v>30</v>
      </c>
      <c r="W215" s="231">
        <v>30</v>
      </c>
      <c r="X215" s="231">
        <v>2</v>
      </c>
      <c r="Y215" s="231">
        <v>30</v>
      </c>
      <c r="Z215" s="231">
        <v>15</v>
      </c>
      <c r="AA215" s="231">
        <v>0</v>
      </c>
      <c r="AB215" s="231">
        <v>0</v>
      </c>
      <c r="AC215" s="231">
        <v>0</v>
      </c>
      <c r="AD215" s="231">
        <v>0</v>
      </c>
      <c r="AE215" s="231">
        <v>0</v>
      </c>
      <c r="AF215" s="231">
        <v>0</v>
      </c>
      <c r="AG215">
        <v>0</v>
      </c>
    </row>
    <row r="216" spans="1:33" x14ac:dyDescent="0.35">
      <c r="A216">
        <v>5774</v>
      </c>
      <c r="B216">
        <v>5768</v>
      </c>
      <c r="C216" t="s">
        <v>561</v>
      </c>
      <c r="D216" s="231">
        <v>0</v>
      </c>
      <c r="E216" s="231">
        <v>0</v>
      </c>
      <c r="F216" s="231">
        <v>1</v>
      </c>
      <c r="G216" s="231">
        <v>1</v>
      </c>
      <c r="H216" s="231">
        <v>0</v>
      </c>
      <c r="I216" s="231">
        <v>1</v>
      </c>
      <c r="J216" s="231">
        <v>1</v>
      </c>
      <c r="K216" s="231">
        <v>0</v>
      </c>
      <c r="L216" s="231">
        <v>0</v>
      </c>
      <c r="M216" s="231">
        <v>0</v>
      </c>
      <c r="N216" s="231">
        <v>0</v>
      </c>
      <c r="O216" s="231">
        <v>0</v>
      </c>
      <c r="P216" s="231">
        <v>3</v>
      </c>
      <c r="Q216" s="231">
        <v>3</v>
      </c>
      <c r="R216" s="231">
        <v>0</v>
      </c>
      <c r="S216" s="231">
        <v>0</v>
      </c>
      <c r="T216" s="231">
        <v>0</v>
      </c>
      <c r="U216" s="231">
        <v>0</v>
      </c>
      <c r="V216" s="231">
        <v>0</v>
      </c>
      <c r="W216" s="231">
        <v>0</v>
      </c>
      <c r="X216" s="231">
        <v>0</v>
      </c>
      <c r="Y216" s="231">
        <v>0</v>
      </c>
      <c r="Z216" s="231">
        <v>0</v>
      </c>
      <c r="AA216" s="231">
        <v>0</v>
      </c>
      <c r="AB216" s="231">
        <v>0</v>
      </c>
      <c r="AC216" s="231">
        <v>0</v>
      </c>
      <c r="AD216" s="231">
        <v>0</v>
      </c>
      <c r="AE216" s="231">
        <v>0</v>
      </c>
      <c r="AF216" s="231">
        <v>0</v>
      </c>
      <c r="AG216">
        <v>0</v>
      </c>
    </row>
    <row r="217" spans="1:33" x14ac:dyDescent="0.35">
      <c r="A217">
        <v>5820</v>
      </c>
      <c r="B217">
        <v>5770</v>
      </c>
      <c r="C217" t="s">
        <v>562</v>
      </c>
      <c r="D217" s="231">
        <v>0</v>
      </c>
      <c r="E217" s="231">
        <v>0</v>
      </c>
      <c r="F217" s="231">
        <v>1</v>
      </c>
      <c r="G217" s="231">
        <v>1</v>
      </c>
      <c r="H217" s="231">
        <v>0</v>
      </c>
      <c r="I217" s="231">
        <v>1</v>
      </c>
      <c r="J217" s="231">
        <v>1</v>
      </c>
      <c r="K217" s="231">
        <v>0</v>
      </c>
      <c r="L217" s="231">
        <v>0</v>
      </c>
      <c r="M217" s="231">
        <v>0</v>
      </c>
      <c r="N217" s="231">
        <v>0</v>
      </c>
      <c r="O217" s="231">
        <v>0</v>
      </c>
      <c r="P217" s="231">
        <v>15</v>
      </c>
      <c r="Q217" s="231">
        <v>15</v>
      </c>
      <c r="R217" s="231">
        <v>0</v>
      </c>
      <c r="S217" s="231">
        <v>0</v>
      </c>
      <c r="T217" s="231">
        <v>0</v>
      </c>
      <c r="U217" s="231">
        <v>0</v>
      </c>
      <c r="V217" s="231">
        <v>0</v>
      </c>
      <c r="W217" s="231">
        <v>0</v>
      </c>
      <c r="X217" s="231">
        <v>0</v>
      </c>
      <c r="Y217" s="231">
        <v>0</v>
      </c>
      <c r="Z217" s="231">
        <v>0</v>
      </c>
      <c r="AA217" s="231">
        <v>0</v>
      </c>
      <c r="AB217" s="231">
        <v>0</v>
      </c>
      <c r="AC217" s="231">
        <v>0</v>
      </c>
      <c r="AD217" s="231">
        <v>0</v>
      </c>
      <c r="AE217" s="231">
        <v>0</v>
      </c>
      <c r="AF217" s="231">
        <v>0</v>
      </c>
      <c r="AG217">
        <v>0</v>
      </c>
    </row>
    <row r="218" spans="1:33" x14ac:dyDescent="0.35">
      <c r="A218">
        <v>5846</v>
      </c>
      <c r="B218">
        <v>5774</v>
      </c>
      <c r="C218" t="s">
        <v>563</v>
      </c>
      <c r="D218" s="231">
        <v>0</v>
      </c>
      <c r="E218" s="231">
        <v>2</v>
      </c>
      <c r="F218" s="231">
        <v>2</v>
      </c>
      <c r="G218" s="231">
        <v>4</v>
      </c>
      <c r="H218" s="231">
        <v>2</v>
      </c>
      <c r="I218" s="231">
        <v>1</v>
      </c>
      <c r="J218" s="231">
        <v>3</v>
      </c>
      <c r="K218" s="231">
        <v>0</v>
      </c>
      <c r="L218" s="231">
        <v>30</v>
      </c>
      <c r="M218" s="231">
        <v>30</v>
      </c>
      <c r="N218" s="231">
        <v>60</v>
      </c>
      <c r="O218" s="231">
        <v>30</v>
      </c>
      <c r="P218" s="231">
        <v>15</v>
      </c>
      <c r="Q218" s="231">
        <v>45</v>
      </c>
      <c r="R218" s="231">
        <v>0</v>
      </c>
      <c r="S218" s="231">
        <v>0</v>
      </c>
      <c r="T218" s="231">
        <v>0</v>
      </c>
      <c r="U218" s="231">
        <v>0</v>
      </c>
      <c r="V218" s="231">
        <v>0</v>
      </c>
      <c r="W218" s="231">
        <v>0</v>
      </c>
      <c r="X218" s="231">
        <v>0</v>
      </c>
      <c r="Y218" s="231">
        <v>0</v>
      </c>
      <c r="Z218" s="231">
        <v>0</v>
      </c>
      <c r="AA218" s="231">
        <v>0</v>
      </c>
      <c r="AB218" s="231">
        <v>0</v>
      </c>
      <c r="AC218" s="231">
        <v>0</v>
      </c>
      <c r="AD218" s="231">
        <v>0</v>
      </c>
      <c r="AE218" s="231">
        <v>0</v>
      </c>
      <c r="AF218" s="231">
        <v>0</v>
      </c>
      <c r="AG218">
        <v>0</v>
      </c>
    </row>
    <row r="219" spans="1:33" x14ac:dyDescent="0.35">
      <c r="A219">
        <v>5850</v>
      </c>
      <c r="B219">
        <v>5846</v>
      </c>
      <c r="C219" t="s">
        <v>565</v>
      </c>
      <c r="D219" s="231">
        <v>10</v>
      </c>
      <c r="E219" s="231">
        <v>17</v>
      </c>
      <c r="F219" s="231">
        <v>3</v>
      </c>
      <c r="G219" s="231">
        <v>20</v>
      </c>
      <c r="H219" s="231">
        <v>10</v>
      </c>
      <c r="I219" s="231">
        <v>0</v>
      </c>
      <c r="J219" s="231">
        <v>10</v>
      </c>
      <c r="K219" s="231">
        <v>150</v>
      </c>
      <c r="L219" s="231">
        <v>255</v>
      </c>
      <c r="M219" s="231">
        <v>45</v>
      </c>
      <c r="N219" s="231">
        <v>300</v>
      </c>
      <c r="O219" s="231">
        <v>150</v>
      </c>
      <c r="P219" s="231">
        <v>0</v>
      </c>
      <c r="Q219" s="231">
        <v>150</v>
      </c>
      <c r="R219" s="231">
        <v>0</v>
      </c>
      <c r="S219" s="231">
        <v>0</v>
      </c>
      <c r="T219" s="231">
        <v>0</v>
      </c>
      <c r="U219" s="231">
        <v>4</v>
      </c>
      <c r="V219" s="231">
        <v>60</v>
      </c>
      <c r="W219" s="231">
        <v>60</v>
      </c>
      <c r="X219" s="231">
        <v>4</v>
      </c>
      <c r="Y219" s="231">
        <v>60</v>
      </c>
      <c r="Z219" s="231">
        <v>30</v>
      </c>
      <c r="AA219" s="231">
        <v>1</v>
      </c>
      <c r="AB219" s="231">
        <v>15</v>
      </c>
      <c r="AC219" s="231">
        <v>0</v>
      </c>
      <c r="AD219" s="231">
        <v>0</v>
      </c>
      <c r="AE219" s="231">
        <v>0</v>
      </c>
      <c r="AF219" s="231">
        <v>0</v>
      </c>
      <c r="AG219">
        <v>0</v>
      </c>
    </row>
    <row r="220" spans="1:33" x14ac:dyDescent="0.35">
      <c r="A220">
        <v>5852</v>
      </c>
      <c r="B220">
        <v>5850</v>
      </c>
      <c r="C220" t="s">
        <v>566</v>
      </c>
      <c r="D220" s="231">
        <v>14</v>
      </c>
      <c r="E220" s="231">
        <v>19</v>
      </c>
      <c r="F220" s="231">
        <v>10</v>
      </c>
      <c r="G220" s="231">
        <v>29</v>
      </c>
      <c r="H220" s="231">
        <v>5</v>
      </c>
      <c r="I220" s="231">
        <v>1</v>
      </c>
      <c r="J220" s="231">
        <v>6</v>
      </c>
      <c r="K220" s="231">
        <v>210</v>
      </c>
      <c r="L220" s="231">
        <v>285</v>
      </c>
      <c r="M220" s="231">
        <v>150</v>
      </c>
      <c r="N220" s="231">
        <v>435</v>
      </c>
      <c r="O220" s="231">
        <v>75</v>
      </c>
      <c r="P220" s="231">
        <v>15</v>
      </c>
      <c r="Q220" s="231">
        <v>90</v>
      </c>
      <c r="R220" s="231">
        <v>4</v>
      </c>
      <c r="S220" s="231">
        <v>60</v>
      </c>
      <c r="T220" s="231">
        <v>15</v>
      </c>
      <c r="U220" s="231">
        <v>2</v>
      </c>
      <c r="V220" s="231">
        <v>30</v>
      </c>
      <c r="W220" s="231">
        <v>0</v>
      </c>
      <c r="X220" s="231">
        <v>15</v>
      </c>
      <c r="Y220" s="231">
        <v>225</v>
      </c>
      <c r="Z220" s="231">
        <v>60</v>
      </c>
      <c r="AA220" s="231">
        <v>5</v>
      </c>
      <c r="AB220" s="231">
        <v>75</v>
      </c>
      <c r="AC220" s="231">
        <v>0</v>
      </c>
      <c r="AD220" s="231">
        <v>2</v>
      </c>
      <c r="AE220" s="231">
        <v>30</v>
      </c>
      <c r="AF220" s="231">
        <v>0</v>
      </c>
      <c r="AG220">
        <v>0</v>
      </c>
    </row>
    <row r="221" spans="1:33" x14ac:dyDescent="0.35">
      <c r="A221">
        <v>5855</v>
      </c>
      <c r="B221">
        <v>5852</v>
      </c>
      <c r="C221" t="s">
        <v>567</v>
      </c>
      <c r="D221" s="231">
        <v>1</v>
      </c>
      <c r="E221" s="231">
        <v>3</v>
      </c>
      <c r="F221" s="231">
        <v>0</v>
      </c>
      <c r="G221" s="231">
        <v>3</v>
      </c>
      <c r="H221" s="231">
        <v>1</v>
      </c>
      <c r="I221" s="231">
        <v>0</v>
      </c>
      <c r="J221" s="231">
        <v>1</v>
      </c>
      <c r="K221" s="231">
        <v>15</v>
      </c>
      <c r="L221" s="231">
        <v>45</v>
      </c>
      <c r="M221" s="231">
        <v>0</v>
      </c>
      <c r="N221" s="231">
        <v>45</v>
      </c>
      <c r="O221" s="231">
        <v>5</v>
      </c>
      <c r="P221" s="231">
        <v>0</v>
      </c>
      <c r="Q221" s="231">
        <v>5</v>
      </c>
      <c r="R221" s="231">
        <v>1</v>
      </c>
      <c r="S221" s="231">
        <v>15</v>
      </c>
      <c r="T221" s="231">
        <v>0</v>
      </c>
      <c r="U221" s="231">
        <v>1</v>
      </c>
      <c r="V221" s="231">
        <v>15</v>
      </c>
      <c r="W221" s="231">
        <v>0</v>
      </c>
      <c r="X221" s="231">
        <v>0</v>
      </c>
      <c r="Y221" s="231">
        <v>0</v>
      </c>
      <c r="Z221" s="231">
        <v>0</v>
      </c>
      <c r="AA221" s="231">
        <v>0</v>
      </c>
      <c r="AB221" s="231">
        <v>0</v>
      </c>
      <c r="AC221" s="231">
        <v>0</v>
      </c>
      <c r="AD221" s="231">
        <v>0</v>
      </c>
      <c r="AE221" s="231">
        <v>0</v>
      </c>
      <c r="AF221" s="231">
        <v>0</v>
      </c>
      <c r="AG221">
        <v>0</v>
      </c>
    </row>
    <row r="222" spans="1:33" x14ac:dyDescent="0.35">
      <c r="A222">
        <v>5886</v>
      </c>
      <c r="B222">
        <v>5855</v>
      </c>
      <c r="C222" t="s">
        <v>568</v>
      </c>
      <c r="D222" s="231">
        <v>0</v>
      </c>
      <c r="E222" s="231">
        <v>3</v>
      </c>
      <c r="F222" s="231">
        <v>1</v>
      </c>
      <c r="G222" s="231">
        <v>4</v>
      </c>
      <c r="H222" s="231">
        <v>2</v>
      </c>
      <c r="I222" s="231">
        <v>1</v>
      </c>
      <c r="J222" s="231">
        <v>3</v>
      </c>
      <c r="K222" s="231">
        <v>0</v>
      </c>
      <c r="L222" s="231">
        <v>45</v>
      </c>
      <c r="M222" s="231">
        <v>15</v>
      </c>
      <c r="N222" s="231">
        <v>60</v>
      </c>
      <c r="O222" s="231">
        <v>30</v>
      </c>
      <c r="P222" s="231">
        <v>15</v>
      </c>
      <c r="Q222" s="231">
        <v>45</v>
      </c>
      <c r="R222" s="231">
        <v>0</v>
      </c>
      <c r="S222" s="231">
        <v>0</v>
      </c>
      <c r="T222" s="231">
        <v>0</v>
      </c>
      <c r="U222" s="231">
        <v>2</v>
      </c>
      <c r="V222" s="231">
        <v>30</v>
      </c>
      <c r="W222" s="231">
        <v>15</v>
      </c>
      <c r="X222" s="231">
        <v>0</v>
      </c>
      <c r="Y222" s="231">
        <v>0</v>
      </c>
      <c r="Z222" s="231">
        <v>0</v>
      </c>
      <c r="AA222" s="231">
        <v>0</v>
      </c>
      <c r="AB222" s="231">
        <v>0</v>
      </c>
      <c r="AC222" s="231">
        <v>0</v>
      </c>
      <c r="AD222" s="231">
        <v>0</v>
      </c>
      <c r="AE222" s="231">
        <v>0</v>
      </c>
      <c r="AF222" s="231">
        <v>0</v>
      </c>
      <c r="AG222">
        <v>0</v>
      </c>
    </row>
    <row r="223" spans="1:33" x14ac:dyDescent="0.35">
      <c r="A223">
        <v>5887</v>
      </c>
      <c r="B223">
        <v>5886</v>
      </c>
      <c r="C223" t="s">
        <v>569</v>
      </c>
      <c r="D223" s="231">
        <v>0</v>
      </c>
      <c r="E223" s="231">
        <v>1</v>
      </c>
      <c r="F223" s="231">
        <v>0</v>
      </c>
      <c r="G223" s="231">
        <v>1</v>
      </c>
      <c r="H223" s="231">
        <v>1</v>
      </c>
      <c r="I223" s="231">
        <v>0</v>
      </c>
      <c r="J223" s="231">
        <v>1</v>
      </c>
      <c r="K223" s="231">
        <v>0</v>
      </c>
      <c r="L223" s="231">
        <v>0</v>
      </c>
      <c r="M223" s="231">
        <v>0</v>
      </c>
      <c r="N223" s="231">
        <v>0</v>
      </c>
      <c r="O223" s="231">
        <v>15</v>
      </c>
      <c r="P223" s="231">
        <v>0</v>
      </c>
      <c r="Q223" s="231">
        <v>15</v>
      </c>
      <c r="R223" s="231">
        <v>0</v>
      </c>
      <c r="S223" s="231">
        <v>0</v>
      </c>
      <c r="T223" s="231">
        <v>0</v>
      </c>
      <c r="U223" s="231">
        <v>0</v>
      </c>
      <c r="V223" s="231">
        <v>0</v>
      </c>
      <c r="W223" s="231">
        <v>0</v>
      </c>
      <c r="X223" s="231">
        <v>0</v>
      </c>
      <c r="Y223" s="231">
        <v>0</v>
      </c>
      <c r="Z223" s="231">
        <v>0</v>
      </c>
      <c r="AA223" s="231">
        <v>0</v>
      </c>
      <c r="AB223" s="231">
        <v>0</v>
      </c>
      <c r="AC223" s="231">
        <v>0</v>
      </c>
      <c r="AD223" s="231">
        <v>0</v>
      </c>
      <c r="AE223" s="231">
        <v>0</v>
      </c>
      <c r="AF223" s="231">
        <v>0</v>
      </c>
      <c r="AG223">
        <v>0</v>
      </c>
    </row>
    <row r="224" spans="1:33" x14ac:dyDescent="0.35">
      <c r="A224">
        <v>5907</v>
      </c>
      <c r="B224">
        <v>5887</v>
      </c>
      <c r="C224" t="s">
        <v>570</v>
      </c>
      <c r="D224" s="231">
        <v>21</v>
      </c>
      <c r="E224" s="231">
        <v>36</v>
      </c>
      <c r="F224" s="231">
        <v>8</v>
      </c>
      <c r="G224" s="231">
        <v>44</v>
      </c>
      <c r="H224" s="231">
        <v>9</v>
      </c>
      <c r="I224" s="231">
        <v>2</v>
      </c>
      <c r="J224" s="231">
        <v>11</v>
      </c>
      <c r="K224" s="231">
        <v>315</v>
      </c>
      <c r="L224" s="231">
        <v>540</v>
      </c>
      <c r="M224" s="231">
        <v>120</v>
      </c>
      <c r="N224" s="231">
        <v>660</v>
      </c>
      <c r="O224" s="231">
        <v>135</v>
      </c>
      <c r="P224" s="231">
        <v>30</v>
      </c>
      <c r="Q224" s="231">
        <v>165</v>
      </c>
      <c r="R224" s="231">
        <v>0</v>
      </c>
      <c r="S224" s="231">
        <v>0</v>
      </c>
      <c r="T224" s="231">
        <v>0</v>
      </c>
      <c r="U224" s="231">
        <v>0</v>
      </c>
      <c r="V224" s="231">
        <v>0</v>
      </c>
      <c r="W224" s="231">
        <v>0</v>
      </c>
      <c r="X224" s="231">
        <v>6</v>
      </c>
      <c r="Y224" s="231">
        <v>90</v>
      </c>
      <c r="Z224" s="231">
        <v>15</v>
      </c>
      <c r="AA224" s="231">
        <v>0</v>
      </c>
      <c r="AB224" s="231">
        <v>0</v>
      </c>
      <c r="AC224" s="231">
        <v>0</v>
      </c>
      <c r="AD224" s="231">
        <v>0</v>
      </c>
      <c r="AE224" s="231">
        <v>0</v>
      </c>
      <c r="AF224" s="231">
        <v>0</v>
      </c>
      <c r="AG224">
        <v>0</v>
      </c>
    </row>
    <row r="225" spans="1:33" x14ac:dyDescent="0.35">
      <c r="A225">
        <v>5917</v>
      </c>
      <c r="B225">
        <v>5907</v>
      </c>
      <c r="C225" t="s">
        <v>571</v>
      </c>
      <c r="D225" s="231">
        <v>1</v>
      </c>
      <c r="E225" s="231">
        <v>2</v>
      </c>
      <c r="F225" s="231">
        <v>1</v>
      </c>
      <c r="G225" s="231">
        <v>3</v>
      </c>
      <c r="H225" s="231">
        <v>0</v>
      </c>
      <c r="I225" s="231">
        <v>0</v>
      </c>
      <c r="J225" s="231">
        <v>0</v>
      </c>
      <c r="K225" s="231">
        <v>15</v>
      </c>
      <c r="L225" s="231">
        <v>30</v>
      </c>
      <c r="M225" s="231">
        <v>15</v>
      </c>
      <c r="N225" s="231">
        <v>45</v>
      </c>
      <c r="O225" s="231">
        <v>0</v>
      </c>
      <c r="P225" s="231">
        <v>0</v>
      </c>
      <c r="Q225" s="231">
        <v>0</v>
      </c>
      <c r="R225" s="231">
        <v>2</v>
      </c>
      <c r="S225" s="231">
        <v>30</v>
      </c>
      <c r="T225" s="231">
        <v>0</v>
      </c>
      <c r="U225" s="231">
        <v>0</v>
      </c>
      <c r="V225" s="231">
        <v>0</v>
      </c>
      <c r="W225" s="231">
        <v>0</v>
      </c>
      <c r="X225" s="231">
        <v>1</v>
      </c>
      <c r="Y225" s="231">
        <v>15</v>
      </c>
      <c r="Z225" s="231">
        <v>0</v>
      </c>
      <c r="AA225" s="231">
        <v>0</v>
      </c>
      <c r="AB225" s="231">
        <v>0</v>
      </c>
      <c r="AC225" s="231">
        <v>0</v>
      </c>
      <c r="AD225" s="231">
        <v>0</v>
      </c>
      <c r="AE225" s="231">
        <v>0</v>
      </c>
      <c r="AF225" s="231">
        <v>0</v>
      </c>
      <c r="AG225">
        <v>0</v>
      </c>
    </row>
    <row r="226" spans="1:33" x14ac:dyDescent="0.35">
      <c r="A226">
        <v>5928</v>
      </c>
      <c r="B226">
        <v>5917</v>
      </c>
      <c r="C226" t="s">
        <v>572</v>
      </c>
      <c r="D226" s="231">
        <v>18</v>
      </c>
      <c r="E226" s="231">
        <v>26</v>
      </c>
      <c r="F226" s="231">
        <v>3</v>
      </c>
      <c r="G226" s="231">
        <v>29</v>
      </c>
      <c r="H226" s="231">
        <v>0</v>
      </c>
      <c r="I226" s="231">
        <v>0</v>
      </c>
      <c r="J226" s="231">
        <v>0</v>
      </c>
      <c r="K226" s="231">
        <v>270</v>
      </c>
      <c r="L226" s="231">
        <v>390</v>
      </c>
      <c r="M226" s="231">
        <v>45</v>
      </c>
      <c r="N226" s="231">
        <v>435</v>
      </c>
      <c r="O226" s="231">
        <v>0</v>
      </c>
      <c r="P226" s="231">
        <v>0</v>
      </c>
      <c r="Q226" s="231">
        <v>0</v>
      </c>
      <c r="R226" s="231">
        <v>0</v>
      </c>
      <c r="S226" s="231">
        <v>0</v>
      </c>
      <c r="T226" s="231">
        <v>0</v>
      </c>
      <c r="U226" s="231">
        <v>3</v>
      </c>
      <c r="V226" s="231">
        <v>45</v>
      </c>
      <c r="W226" s="231">
        <v>0</v>
      </c>
      <c r="X226" s="231">
        <v>24</v>
      </c>
      <c r="Y226" s="231">
        <v>360</v>
      </c>
      <c r="Z226" s="231">
        <v>0</v>
      </c>
      <c r="AA226" s="231">
        <v>2</v>
      </c>
      <c r="AB226" s="231">
        <v>30</v>
      </c>
      <c r="AC226" s="231">
        <v>0</v>
      </c>
      <c r="AD226" s="231">
        <v>0</v>
      </c>
      <c r="AE226" s="231">
        <v>0</v>
      </c>
      <c r="AF226" s="231">
        <v>0</v>
      </c>
      <c r="AG226">
        <v>0</v>
      </c>
    </row>
    <row r="227" spans="1:33" x14ac:dyDescent="0.35">
      <c r="A227">
        <v>5934</v>
      </c>
      <c r="B227">
        <v>5928</v>
      </c>
      <c r="C227" t="s">
        <v>799</v>
      </c>
      <c r="D227" s="231">
        <v>0</v>
      </c>
      <c r="E227" s="231">
        <v>1</v>
      </c>
      <c r="F227" s="231">
        <v>0</v>
      </c>
      <c r="G227" s="231">
        <v>1</v>
      </c>
      <c r="H227" s="231">
        <v>1</v>
      </c>
      <c r="I227" s="231">
        <v>0</v>
      </c>
      <c r="J227" s="231">
        <v>1</v>
      </c>
      <c r="K227" s="231">
        <v>0</v>
      </c>
      <c r="L227" s="231">
        <v>15</v>
      </c>
      <c r="M227" s="231">
        <v>0</v>
      </c>
      <c r="N227" s="231">
        <v>15</v>
      </c>
      <c r="O227" s="231">
        <v>15</v>
      </c>
      <c r="P227" s="231">
        <v>0</v>
      </c>
      <c r="Q227" s="231">
        <v>15</v>
      </c>
      <c r="R227" s="231">
        <v>0</v>
      </c>
      <c r="S227" s="231">
        <v>0</v>
      </c>
      <c r="T227" s="231">
        <v>0</v>
      </c>
      <c r="U227" s="231">
        <v>0</v>
      </c>
      <c r="V227" s="231">
        <v>0</v>
      </c>
      <c r="W227" s="231">
        <v>0</v>
      </c>
      <c r="X227" s="231">
        <v>0</v>
      </c>
      <c r="Y227" s="231">
        <v>0</v>
      </c>
      <c r="Z227" s="231">
        <v>0</v>
      </c>
      <c r="AA227" s="231">
        <v>0</v>
      </c>
      <c r="AB227" s="231">
        <v>0</v>
      </c>
      <c r="AC227" s="231">
        <v>0</v>
      </c>
      <c r="AD227" s="231">
        <v>0</v>
      </c>
      <c r="AE227" s="231">
        <v>0</v>
      </c>
      <c r="AF227" s="231">
        <v>0</v>
      </c>
      <c r="AG227">
        <v>0</v>
      </c>
    </row>
    <row r="228" spans="1:33" x14ac:dyDescent="0.35">
      <c r="A228">
        <v>5939</v>
      </c>
      <c r="B228">
        <v>5934</v>
      </c>
      <c r="C228" t="s">
        <v>573</v>
      </c>
      <c r="D228" s="231">
        <v>20</v>
      </c>
      <c r="E228" s="231">
        <v>31</v>
      </c>
      <c r="F228" s="231">
        <v>11</v>
      </c>
      <c r="G228" s="231">
        <v>42</v>
      </c>
      <c r="H228" s="231">
        <v>9</v>
      </c>
      <c r="I228" s="231">
        <v>3</v>
      </c>
      <c r="J228" s="231">
        <v>12</v>
      </c>
      <c r="K228" s="231">
        <v>300</v>
      </c>
      <c r="L228" s="231">
        <v>465</v>
      </c>
      <c r="M228" s="231">
        <v>165</v>
      </c>
      <c r="N228" s="231">
        <v>630</v>
      </c>
      <c r="O228" s="231">
        <v>135</v>
      </c>
      <c r="P228" s="231">
        <v>45</v>
      </c>
      <c r="Q228" s="231">
        <v>180</v>
      </c>
      <c r="R228" s="231">
        <v>4</v>
      </c>
      <c r="S228" s="231">
        <v>60</v>
      </c>
      <c r="T228" s="231">
        <v>30</v>
      </c>
      <c r="U228" s="231">
        <v>2</v>
      </c>
      <c r="V228" s="231">
        <v>30</v>
      </c>
      <c r="W228" s="231">
        <v>0</v>
      </c>
      <c r="X228" s="231">
        <v>9</v>
      </c>
      <c r="Y228" s="231">
        <v>135</v>
      </c>
      <c r="Z228" s="231">
        <v>75</v>
      </c>
      <c r="AA228" s="231">
        <v>0</v>
      </c>
      <c r="AB228" s="231">
        <v>0</v>
      </c>
      <c r="AC228" s="231">
        <v>0</v>
      </c>
      <c r="AD228" s="231">
        <v>0</v>
      </c>
      <c r="AE228" s="231">
        <v>0</v>
      </c>
      <c r="AF228" s="231">
        <v>0</v>
      </c>
      <c r="AG228">
        <v>0</v>
      </c>
    </row>
    <row r="229" spans="1:33" x14ac:dyDescent="0.35">
      <c r="A229">
        <v>5943</v>
      </c>
      <c r="B229">
        <v>5939</v>
      </c>
      <c r="C229" t="s">
        <v>817</v>
      </c>
      <c r="D229" s="231">
        <v>0</v>
      </c>
      <c r="E229" s="231">
        <v>1</v>
      </c>
      <c r="F229" s="231">
        <v>0</v>
      </c>
      <c r="G229" s="231">
        <v>1</v>
      </c>
      <c r="H229" s="231">
        <v>1</v>
      </c>
      <c r="I229" s="231">
        <v>0</v>
      </c>
      <c r="J229" s="231">
        <v>1</v>
      </c>
      <c r="K229" s="231">
        <v>0</v>
      </c>
      <c r="L229" s="231">
        <v>0</v>
      </c>
      <c r="M229" s="231">
        <v>0</v>
      </c>
      <c r="N229" s="231">
        <v>0</v>
      </c>
      <c r="O229" s="231">
        <v>7</v>
      </c>
      <c r="P229" s="231">
        <v>0</v>
      </c>
      <c r="Q229" s="231">
        <v>7</v>
      </c>
      <c r="R229" s="231">
        <v>0</v>
      </c>
      <c r="S229" s="231">
        <v>0</v>
      </c>
      <c r="T229" s="231">
        <v>0</v>
      </c>
      <c r="U229" s="231">
        <v>0</v>
      </c>
      <c r="V229" s="231">
        <v>0</v>
      </c>
      <c r="W229" s="231">
        <v>0</v>
      </c>
      <c r="X229" s="231">
        <v>0</v>
      </c>
      <c r="Y229" s="231">
        <v>0</v>
      </c>
      <c r="Z229" s="231">
        <v>0</v>
      </c>
      <c r="AA229" s="231">
        <v>0</v>
      </c>
      <c r="AB229" s="231">
        <v>0</v>
      </c>
      <c r="AC229" s="231">
        <v>0</v>
      </c>
      <c r="AD229" s="231">
        <v>0</v>
      </c>
      <c r="AE229" s="231">
        <v>0</v>
      </c>
      <c r="AF229" s="231">
        <v>0</v>
      </c>
      <c r="AG229">
        <v>0</v>
      </c>
    </row>
    <row r="230" spans="1:33" x14ac:dyDescent="0.35">
      <c r="A230">
        <v>5949</v>
      </c>
      <c r="B230">
        <v>5943</v>
      </c>
      <c r="C230" t="s">
        <v>574</v>
      </c>
      <c r="D230" s="231">
        <v>0</v>
      </c>
      <c r="E230" s="231">
        <v>1</v>
      </c>
      <c r="F230" s="231">
        <v>0</v>
      </c>
      <c r="G230" s="231">
        <v>1</v>
      </c>
      <c r="H230" s="231">
        <v>0</v>
      </c>
      <c r="I230" s="231">
        <v>0</v>
      </c>
      <c r="J230" s="231">
        <v>0</v>
      </c>
      <c r="K230" s="231">
        <v>0</v>
      </c>
      <c r="L230" s="231">
        <v>15</v>
      </c>
      <c r="M230" s="231">
        <v>0</v>
      </c>
      <c r="N230" s="231">
        <v>15</v>
      </c>
      <c r="O230" s="231">
        <v>0</v>
      </c>
      <c r="P230" s="231">
        <v>0</v>
      </c>
      <c r="Q230" s="231">
        <v>0</v>
      </c>
      <c r="R230" s="231">
        <v>0</v>
      </c>
      <c r="S230" s="231">
        <v>0</v>
      </c>
      <c r="T230" s="231">
        <v>0</v>
      </c>
      <c r="U230" s="231">
        <v>0</v>
      </c>
      <c r="V230" s="231">
        <v>0</v>
      </c>
      <c r="W230" s="231">
        <v>0</v>
      </c>
      <c r="X230" s="231">
        <v>0</v>
      </c>
      <c r="Y230" s="231">
        <v>0</v>
      </c>
      <c r="Z230" s="231">
        <v>0</v>
      </c>
      <c r="AA230" s="231">
        <v>0</v>
      </c>
      <c r="AB230" s="231">
        <v>0</v>
      </c>
      <c r="AC230" s="231">
        <v>0</v>
      </c>
      <c r="AD230" s="231">
        <v>0</v>
      </c>
      <c r="AE230" s="231">
        <v>0</v>
      </c>
      <c r="AF230" s="231">
        <v>0</v>
      </c>
      <c r="AG230">
        <v>0</v>
      </c>
    </row>
    <row r="231" spans="1:33" x14ac:dyDescent="0.35">
      <c r="A231">
        <v>5995</v>
      </c>
      <c r="B231">
        <v>5949</v>
      </c>
      <c r="C231" t="s">
        <v>575</v>
      </c>
      <c r="D231" s="231">
        <v>3</v>
      </c>
      <c r="E231" s="231">
        <v>15</v>
      </c>
      <c r="F231" s="231">
        <v>3</v>
      </c>
      <c r="G231" s="231">
        <v>18</v>
      </c>
      <c r="H231" s="231">
        <v>4</v>
      </c>
      <c r="I231" s="231">
        <v>2</v>
      </c>
      <c r="J231" s="231">
        <v>6</v>
      </c>
      <c r="K231" s="231">
        <v>45</v>
      </c>
      <c r="L231" s="231">
        <v>207</v>
      </c>
      <c r="M231" s="231">
        <v>45</v>
      </c>
      <c r="N231" s="231">
        <v>252</v>
      </c>
      <c r="O231" s="231">
        <v>57</v>
      </c>
      <c r="P231" s="231">
        <v>30</v>
      </c>
      <c r="Q231" s="231">
        <v>87</v>
      </c>
      <c r="R231" s="231">
        <v>1</v>
      </c>
      <c r="S231" s="231">
        <v>15</v>
      </c>
      <c r="T231" s="231">
        <v>0</v>
      </c>
      <c r="U231" s="231">
        <v>0</v>
      </c>
      <c r="V231" s="231">
        <v>0</v>
      </c>
      <c r="W231" s="231">
        <v>0</v>
      </c>
      <c r="X231" s="231">
        <v>0</v>
      </c>
      <c r="Y231" s="231">
        <v>0</v>
      </c>
      <c r="Z231" s="231">
        <v>0</v>
      </c>
      <c r="AA231" s="231">
        <v>3</v>
      </c>
      <c r="AB231" s="231">
        <v>45</v>
      </c>
      <c r="AC231" s="231">
        <v>30</v>
      </c>
      <c r="AD231" s="231">
        <v>0</v>
      </c>
      <c r="AE231" s="231">
        <v>0</v>
      </c>
      <c r="AF231" s="231">
        <v>0</v>
      </c>
      <c r="AG231">
        <v>0</v>
      </c>
    </row>
    <row r="232" spans="1:33" x14ac:dyDescent="0.35">
      <c r="A232">
        <v>6015</v>
      </c>
      <c r="B232">
        <v>5995</v>
      </c>
      <c r="C232" t="s">
        <v>576</v>
      </c>
      <c r="D232" s="231">
        <v>0</v>
      </c>
      <c r="E232" s="231">
        <v>2</v>
      </c>
      <c r="F232" s="231">
        <v>1</v>
      </c>
      <c r="G232" s="231">
        <v>3</v>
      </c>
      <c r="H232" s="231">
        <v>1</v>
      </c>
      <c r="I232" s="231">
        <v>1</v>
      </c>
      <c r="J232" s="231">
        <v>2</v>
      </c>
      <c r="K232" s="231">
        <v>0</v>
      </c>
      <c r="L232" s="231">
        <v>30</v>
      </c>
      <c r="M232" s="231">
        <v>15</v>
      </c>
      <c r="N232" s="231">
        <v>45</v>
      </c>
      <c r="O232" s="231">
        <v>15</v>
      </c>
      <c r="P232" s="231">
        <v>15</v>
      </c>
      <c r="Q232" s="231">
        <v>30</v>
      </c>
      <c r="R232" s="231">
        <v>1</v>
      </c>
      <c r="S232" s="231">
        <v>15</v>
      </c>
      <c r="T232" s="231">
        <v>15</v>
      </c>
      <c r="U232" s="231">
        <v>0</v>
      </c>
      <c r="V232" s="231">
        <v>0</v>
      </c>
      <c r="W232" s="231">
        <v>0</v>
      </c>
      <c r="X232" s="231">
        <v>0</v>
      </c>
      <c r="Y232" s="231">
        <v>0</v>
      </c>
      <c r="Z232" s="231">
        <v>0</v>
      </c>
      <c r="AA232" s="231">
        <v>0</v>
      </c>
      <c r="AB232" s="231">
        <v>0</v>
      </c>
      <c r="AC232" s="231">
        <v>0</v>
      </c>
      <c r="AD232" s="231">
        <v>0</v>
      </c>
      <c r="AE232" s="231">
        <v>0</v>
      </c>
      <c r="AF232" s="231">
        <v>0</v>
      </c>
      <c r="AG232">
        <v>0</v>
      </c>
    </row>
    <row r="233" spans="1:33" x14ac:dyDescent="0.35">
      <c r="A233">
        <v>6082</v>
      </c>
      <c r="B233">
        <v>6015</v>
      </c>
      <c r="C233" t="s">
        <v>577</v>
      </c>
      <c r="D233" s="231">
        <v>3</v>
      </c>
      <c r="E233" s="231">
        <v>20</v>
      </c>
      <c r="F233" s="231">
        <v>6</v>
      </c>
      <c r="G233" s="231">
        <v>26</v>
      </c>
      <c r="H233" s="231">
        <v>13</v>
      </c>
      <c r="I233" s="231">
        <v>4</v>
      </c>
      <c r="J233" s="231">
        <v>17</v>
      </c>
      <c r="K233" s="231">
        <v>43.42</v>
      </c>
      <c r="L233" s="231">
        <v>296.84000000000003</v>
      </c>
      <c r="M233" s="231">
        <v>89.63</v>
      </c>
      <c r="N233" s="231">
        <v>386.47</v>
      </c>
      <c r="O233" s="231">
        <v>175.44</v>
      </c>
      <c r="P233" s="231">
        <v>43.339999999999996</v>
      </c>
      <c r="Q233" s="231">
        <v>218.78</v>
      </c>
      <c r="R233" s="231">
        <v>0</v>
      </c>
      <c r="S233" s="231">
        <v>0</v>
      </c>
      <c r="T233" s="231">
        <v>0</v>
      </c>
      <c r="U233" s="231">
        <v>0</v>
      </c>
      <c r="V233" s="231">
        <v>0</v>
      </c>
      <c r="W233" s="231">
        <v>0</v>
      </c>
      <c r="X233" s="231">
        <v>0</v>
      </c>
      <c r="Y233" s="231">
        <v>0</v>
      </c>
      <c r="Z233" s="231">
        <v>0</v>
      </c>
      <c r="AA233" s="231">
        <v>0</v>
      </c>
      <c r="AB233" s="231">
        <v>0</v>
      </c>
      <c r="AC233" s="231">
        <v>0</v>
      </c>
      <c r="AD233" s="231">
        <v>0</v>
      </c>
      <c r="AE233" s="231">
        <v>0</v>
      </c>
      <c r="AF233" s="231">
        <v>0</v>
      </c>
      <c r="AG233">
        <v>0</v>
      </c>
    </row>
    <row r="234" spans="1:33" x14ac:dyDescent="0.35">
      <c r="A234">
        <v>6088</v>
      </c>
      <c r="B234">
        <v>6082</v>
      </c>
      <c r="C234" t="s">
        <v>579</v>
      </c>
      <c r="D234" s="231">
        <v>0</v>
      </c>
      <c r="E234" s="231">
        <v>1</v>
      </c>
      <c r="F234" s="231">
        <v>0</v>
      </c>
      <c r="G234" s="231">
        <v>1</v>
      </c>
      <c r="H234" s="231">
        <v>1</v>
      </c>
      <c r="I234" s="231">
        <v>0</v>
      </c>
      <c r="J234" s="231">
        <v>1</v>
      </c>
      <c r="K234" s="231">
        <v>0</v>
      </c>
      <c r="L234" s="231">
        <v>15</v>
      </c>
      <c r="M234" s="231">
        <v>0</v>
      </c>
      <c r="N234" s="231">
        <v>15</v>
      </c>
      <c r="O234" s="231">
        <v>15</v>
      </c>
      <c r="P234" s="231">
        <v>0</v>
      </c>
      <c r="Q234" s="231">
        <v>15</v>
      </c>
      <c r="R234" s="231">
        <v>0</v>
      </c>
      <c r="S234" s="231">
        <v>0</v>
      </c>
      <c r="T234" s="231">
        <v>0</v>
      </c>
      <c r="U234" s="231">
        <v>0</v>
      </c>
      <c r="V234" s="231">
        <v>0</v>
      </c>
      <c r="W234" s="231">
        <v>0</v>
      </c>
      <c r="X234" s="231">
        <v>0</v>
      </c>
      <c r="Y234" s="231">
        <v>0</v>
      </c>
      <c r="Z234" s="231">
        <v>0</v>
      </c>
      <c r="AA234" s="231">
        <v>0</v>
      </c>
      <c r="AB234" s="231">
        <v>0</v>
      </c>
      <c r="AC234" s="231">
        <v>0</v>
      </c>
      <c r="AD234" s="231">
        <v>0</v>
      </c>
      <c r="AE234" s="231">
        <v>0</v>
      </c>
      <c r="AF234" s="231">
        <v>0</v>
      </c>
      <c r="AG234">
        <v>0</v>
      </c>
    </row>
    <row r="235" spans="1:33" x14ac:dyDescent="0.35">
      <c r="A235">
        <v>6137</v>
      </c>
      <c r="B235">
        <v>6088</v>
      </c>
      <c r="C235" t="s">
        <v>580</v>
      </c>
      <c r="D235" s="231">
        <v>0</v>
      </c>
      <c r="E235" s="231">
        <v>2</v>
      </c>
      <c r="F235" s="231">
        <v>0</v>
      </c>
      <c r="G235" s="231">
        <v>2</v>
      </c>
      <c r="H235" s="231">
        <v>2</v>
      </c>
      <c r="I235" s="231">
        <v>0</v>
      </c>
      <c r="J235" s="231">
        <v>2</v>
      </c>
      <c r="K235" s="231">
        <v>0</v>
      </c>
      <c r="L235" s="231">
        <v>0</v>
      </c>
      <c r="M235" s="231">
        <v>0</v>
      </c>
      <c r="N235" s="231">
        <v>0</v>
      </c>
      <c r="O235" s="231">
        <v>30</v>
      </c>
      <c r="P235" s="231">
        <v>0</v>
      </c>
      <c r="Q235" s="231">
        <v>30</v>
      </c>
      <c r="R235" s="231">
        <v>0</v>
      </c>
      <c r="S235" s="231">
        <v>0</v>
      </c>
      <c r="T235" s="231">
        <v>0</v>
      </c>
      <c r="U235" s="231">
        <v>0</v>
      </c>
      <c r="V235" s="231">
        <v>0</v>
      </c>
      <c r="W235" s="231">
        <v>0</v>
      </c>
      <c r="X235" s="231">
        <v>1</v>
      </c>
      <c r="Y235" s="231">
        <v>0</v>
      </c>
      <c r="Z235" s="231">
        <v>15</v>
      </c>
      <c r="AA235" s="231">
        <v>0</v>
      </c>
      <c r="AB235" s="231">
        <v>0</v>
      </c>
      <c r="AC235" s="231">
        <v>0</v>
      </c>
      <c r="AD235" s="231">
        <v>0</v>
      </c>
      <c r="AE235" s="231">
        <v>0</v>
      </c>
      <c r="AF235" s="231">
        <v>0</v>
      </c>
      <c r="AG235">
        <v>0</v>
      </c>
    </row>
    <row r="236" spans="1:33" x14ac:dyDescent="0.35">
      <c r="A236">
        <v>6169</v>
      </c>
      <c r="B236">
        <v>6097</v>
      </c>
      <c r="C236" t="s">
        <v>581</v>
      </c>
      <c r="D236" s="231">
        <v>0</v>
      </c>
      <c r="E236" s="231">
        <v>1</v>
      </c>
      <c r="F236" s="231">
        <v>0</v>
      </c>
      <c r="G236" s="231">
        <v>1</v>
      </c>
      <c r="H236" s="231">
        <v>1</v>
      </c>
      <c r="I236" s="231">
        <v>0</v>
      </c>
      <c r="J236" s="231">
        <v>1</v>
      </c>
      <c r="K236" s="231">
        <v>0</v>
      </c>
      <c r="L236" s="231">
        <v>0</v>
      </c>
      <c r="M236" s="231">
        <v>0</v>
      </c>
      <c r="N236" s="231">
        <v>0</v>
      </c>
      <c r="O236" s="231">
        <v>10</v>
      </c>
      <c r="P236" s="231">
        <v>0</v>
      </c>
      <c r="Q236" s="231">
        <v>10</v>
      </c>
      <c r="R236" s="231">
        <v>0</v>
      </c>
      <c r="S236" s="231">
        <v>0</v>
      </c>
      <c r="T236" s="231">
        <v>0</v>
      </c>
      <c r="U236" s="231">
        <v>0</v>
      </c>
      <c r="V236" s="231">
        <v>0</v>
      </c>
      <c r="W236" s="231">
        <v>0</v>
      </c>
      <c r="X236" s="231">
        <v>0</v>
      </c>
      <c r="Y236" s="231">
        <v>0</v>
      </c>
      <c r="Z236" s="231">
        <v>0</v>
      </c>
      <c r="AA236" s="231">
        <v>0</v>
      </c>
      <c r="AB236" s="231">
        <v>0</v>
      </c>
      <c r="AC236" s="231">
        <v>0</v>
      </c>
      <c r="AD236" s="231">
        <v>0</v>
      </c>
      <c r="AE236" s="231">
        <v>0</v>
      </c>
      <c r="AF236" s="231">
        <v>0</v>
      </c>
      <c r="AG236">
        <v>0</v>
      </c>
    </row>
    <row r="237" spans="1:33" x14ac:dyDescent="0.35">
      <c r="A237">
        <v>6173</v>
      </c>
      <c r="B237">
        <v>6137</v>
      </c>
      <c r="C237" t="s">
        <v>583</v>
      </c>
      <c r="D237" s="231">
        <v>19</v>
      </c>
      <c r="E237" s="231">
        <v>35</v>
      </c>
      <c r="F237" s="231">
        <v>16</v>
      </c>
      <c r="G237" s="231">
        <v>51</v>
      </c>
      <c r="H237" s="231">
        <v>16</v>
      </c>
      <c r="I237" s="231">
        <v>11</v>
      </c>
      <c r="J237" s="231">
        <v>27</v>
      </c>
      <c r="K237" s="231">
        <v>285</v>
      </c>
      <c r="L237" s="231">
        <v>510</v>
      </c>
      <c r="M237" s="231">
        <v>240</v>
      </c>
      <c r="N237" s="231">
        <v>750</v>
      </c>
      <c r="O237" s="231">
        <v>230</v>
      </c>
      <c r="P237" s="231">
        <v>155</v>
      </c>
      <c r="Q237" s="231">
        <v>385</v>
      </c>
      <c r="R237" s="231">
        <v>10</v>
      </c>
      <c r="S237" s="231">
        <v>150</v>
      </c>
      <c r="T237" s="231">
        <v>30</v>
      </c>
      <c r="U237" s="231">
        <v>2</v>
      </c>
      <c r="V237" s="231">
        <v>30</v>
      </c>
      <c r="W237" s="231">
        <v>15</v>
      </c>
      <c r="X237" s="231">
        <v>6</v>
      </c>
      <c r="Y237" s="231">
        <v>90</v>
      </c>
      <c r="Z237" s="231">
        <v>50</v>
      </c>
      <c r="AA237" s="231">
        <v>16</v>
      </c>
      <c r="AB237" s="231">
        <v>240</v>
      </c>
      <c r="AC237" s="231">
        <v>35</v>
      </c>
      <c r="AD237" s="231">
        <v>9</v>
      </c>
      <c r="AE237" s="231">
        <v>135</v>
      </c>
      <c r="AF237" s="231">
        <v>5</v>
      </c>
      <c r="AG237">
        <v>1</v>
      </c>
    </row>
    <row r="238" spans="1:33" x14ac:dyDescent="0.35">
      <c r="A238">
        <v>6175</v>
      </c>
      <c r="B238">
        <v>6169</v>
      </c>
      <c r="C238" t="s">
        <v>584</v>
      </c>
      <c r="D238" s="231">
        <v>14</v>
      </c>
      <c r="E238" s="231">
        <v>23</v>
      </c>
      <c r="F238" s="231">
        <v>12</v>
      </c>
      <c r="G238" s="231">
        <v>35</v>
      </c>
      <c r="H238" s="231">
        <v>6</v>
      </c>
      <c r="I238" s="231">
        <v>1</v>
      </c>
      <c r="J238" s="231">
        <v>7</v>
      </c>
      <c r="K238" s="231">
        <v>196.5</v>
      </c>
      <c r="L238" s="231">
        <v>342</v>
      </c>
      <c r="M238" s="231">
        <v>174</v>
      </c>
      <c r="N238" s="231">
        <v>516</v>
      </c>
      <c r="O238" s="231">
        <v>90</v>
      </c>
      <c r="P238" s="231">
        <v>15</v>
      </c>
      <c r="Q238" s="231">
        <v>105</v>
      </c>
      <c r="R238" s="231">
        <v>0</v>
      </c>
      <c r="S238" s="231">
        <v>0</v>
      </c>
      <c r="T238" s="231">
        <v>0</v>
      </c>
      <c r="U238" s="231">
        <v>3</v>
      </c>
      <c r="V238" s="231">
        <v>45</v>
      </c>
      <c r="W238" s="231">
        <v>15</v>
      </c>
      <c r="X238" s="231">
        <v>26</v>
      </c>
      <c r="Y238" s="231">
        <v>387</v>
      </c>
      <c r="Z238" s="231">
        <v>90</v>
      </c>
      <c r="AA238" s="231">
        <v>2</v>
      </c>
      <c r="AB238" s="231">
        <v>30</v>
      </c>
      <c r="AC238" s="231">
        <v>0</v>
      </c>
      <c r="AD238" s="231">
        <v>0</v>
      </c>
      <c r="AE238" s="231">
        <v>0</v>
      </c>
      <c r="AF238" s="231">
        <v>0</v>
      </c>
      <c r="AG238">
        <v>0</v>
      </c>
    </row>
    <row r="239" spans="1:33" x14ac:dyDescent="0.35">
      <c r="A239">
        <v>6183</v>
      </c>
      <c r="B239">
        <v>6173</v>
      </c>
      <c r="C239" t="s">
        <v>585</v>
      </c>
      <c r="D239" s="231">
        <v>16</v>
      </c>
      <c r="E239" s="231">
        <v>19</v>
      </c>
      <c r="F239" s="231">
        <v>3</v>
      </c>
      <c r="G239" s="231">
        <v>22</v>
      </c>
      <c r="H239" s="231">
        <v>4</v>
      </c>
      <c r="I239" s="231">
        <v>0</v>
      </c>
      <c r="J239" s="231">
        <v>4</v>
      </c>
      <c r="K239" s="231">
        <v>240</v>
      </c>
      <c r="L239" s="231">
        <v>285</v>
      </c>
      <c r="M239" s="231">
        <v>45</v>
      </c>
      <c r="N239" s="231">
        <v>330</v>
      </c>
      <c r="O239" s="231">
        <v>60</v>
      </c>
      <c r="P239" s="231">
        <v>0</v>
      </c>
      <c r="Q239" s="231">
        <v>60</v>
      </c>
      <c r="R239" s="231">
        <v>8</v>
      </c>
      <c r="S239" s="231">
        <v>120</v>
      </c>
      <c r="T239" s="231">
        <v>0</v>
      </c>
      <c r="U239" s="231">
        <v>7</v>
      </c>
      <c r="V239" s="231">
        <v>105</v>
      </c>
      <c r="W239" s="231">
        <v>30</v>
      </c>
      <c r="X239" s="231">
        <v>1</v>
      </c>
      <c r="Y239" s="231">
        <v>15</v>
      </c>
      <c r="Z239" s="231">
        <v>0</v>
      </c>
      <c r="AA239" s="231">
        <v>13</v>
      </c>
      <c r="AB239" s="231">
        <v>195</v>
      </c>
      <c r="AC239" s="231">
        <v>0</v>
      </c>
      <c r="AD239" s="231">
        <v>7</v>
      </c>
      <c r="AE239" s="231">
        <v>105</v>
      </c>
      <c r="AF239" s="231">
        <v>0</v>
      </c>
      <c r="AG239">
        <v>0</v>
      </c>
    </row>
    <row r="240" spans="1:33" x14ac:dyDescent="0.35">
      <c r="A240">
        <v>6195</v>
      </c>
      <c r="B240">
        <v>6175</v>
      </c>
      <c r="C240" t="s">
        <v>586</v>
      </c>
      <c r="D240" s="231">
        <v>17</v>
      </c>
      <c r="E240" s="231">
        <v>31</v>
      </c>
      <c r="F240" s="231">
        <v>16</v>
      </c>
      <c r="G240" s="231">
        <v>47</v>
      </c>
      <c r="H240" s="231">
        <v>8</v>
      </c>
      <c r="I240" s="231">
        <v>3</v>
      </c>
      <c r="J240" s="231">
        <v>11</v>
      </c>
      <c r="K240" s="231">
        <v>255</v>
      </c>
      <c r="L240" s="231">
        <v>456</v>
      </c>
      <c r="M240" s="231">
        <v>240</v>
      </c>
      <c r="N240" s="231">
        <v>696</v>
      </c>
      <c r="O240" s="231">
        <v>114</v>
      </c>
      <c r="P240" s="231">
        <v>45</v>
      </c>
      <c r="Q240" s="231">
        <v>159</v>
      </c>
      <c r="R240" s="231">
        <v>9</v>
      </c>
      <c r="S240" s="231">
        <v>135</v>
      </c>
      <c r="T240" s="231">
        <v>30</v>
      </c>
      <c r="U240" s="231">
        <v>27</v>
      </c>
      <c r="V240" s="231">
        <v>399</v>
      </c>
      <c r="W240" s="231">
        <v>75</v>
      </c>
      <c r="X240" s="231">
        <v>0</v>
      </c>
      <c r="Y240" s="231">
        <v>0</v>
      </c>
      <c r="Z240" s="231">
        <v>0</v>
      </c>
      <c r="AA240" s="231">
        <v>30</v>
      </c>
      <c r="AB240" s="231">
        <v>444</v>
      </c>
      <c r="AC240" s="231">
        <v>15</v>
      </c>
      <c r="AD240" s="231">
        <v>26</v>
      </c>
      <c r="AE240" s="231">
        <v>390</v>
      </c>
      <c r="AF240" s="231">
        <v>0</v>
      </c>
      <c r="AG240">
        <v>0</v>
      </c>
    </row>
    <row r="241" spans="1:33" x14ac:dyDescent="0.35">
      <c r="A241">
        <v>6217</v>
      </c>
      <c r="B241">
        <v>6183</v>
      </c>
      <c r="C241" t="s">
        <v>587</v>
      </c>
      <c r="D241" s="231">
        <v>1</v>
      </c>
      <c r="E241" s="231">
        <v>9</v>
      </c>
      <c r="F241" s="231">
        <v>3</v>
      </c>
      <c r="G241" s="231">
        <v>12</v>
      </c>
      <c r="H241" s="231">
        <v>4</v>
      </c>
      <c r="I241" s="231">
        <v>1</v>
      </c>
      <c r="J241" s="231">
        <v>5</v>
      </c>
      <c r="K241" s="231">
        <v>15</v>
      </c>
      <c r="L241" s="231">
        <v>135</v>
      </c>
      <c r="M241" s="231">
        <v>45</v>
      </c>
      <c r="N241" s="231">
        <v>180</v>
      </c>
      <c r="O241" s="231">
        <v>60</v>
      </c>
      <c r="P241" s="231">
        <v>15</v>
      </c>
      <c r="Q241" s="231">
        <v>75</v>
      </c>
      <c r="R241" s="231">
        <v>0</v>
      </c>
      <c r="S241" s="231">
        <v>0</v>
      </c>
      <c r="T241" s="231">
        <v>0</v>
      </c>
      <c r="U241" s="231">
        <v>0</v>
      </c>
      <c r="V241" s="231">
        <v>0</v>
      </c>
      <c r="W241" s="231">
        <v>0</v>
      </c>
      <c r="X241" s="231">
        <v>1</v>
      </c>
      <c r="Y241" s="231">
        <v>15</v>
      </c>
      <c r="Z241" s="231">
        <v>0</v>
      </c>
      <c r="AA241" s="231">
        <v>0</v>
      </c>
      <c r="AB241" s="231">
        <v>0</v>
      </c>
      <c r="AC241" s="231">
        <v>0</v>
      </c>
      <c r="AD241" s="231">
        <v>0</v>
      </c>
      <c r="AE241" s="231">
        <v>0</v>
      </c>
      <c r="AF241" s="231">
        <v>0</v>
      </c>
      <c r="AG241">
        <v>0</v>
      </c>
    </row>
    <row r="242" spans="1:33" x14ac:dyDescent="0.35">
      <c r="A242">
        <v>6229</v>
      </c>
      <c r="B242">
        <v>6195</v>
      </c>
      <c r="C242" t="s">
        <v>588</v>
      </c>
      <c r="D242" s="231">
        <v>33</v>
      </c>
      <c r="E242" s="231">
        <v>72</v>
      </c>
      <c r="F242" s="231">
        <v>24</v>
      </c>
      <c r="G242" s="231">
        <v>96</v>
      </c>
      <c r="H242" s="231">
        <v>12</v>
      </c>
      <c r="I242" s="231">
        <v>2</v>
      </c>
      <c r="J242" s="231">
        <v>14</v>
      </c>
      <c r="K242" s="231">
        <v>495</v>
      </c>
      <c r="L242" s="231">
        <v>1080</v>
      </c>
      <c r="M242" s="231">
        <v>360</v>
      </c>
      <c r="N242" s="231">
        <v>1440</v>
      </c>
      <c r="O242" s="231">
        <v>180</v>
      </c>
      <c r="P242" s="231">
        <v>15</v>
      </c>
      <c r="Q242" s="231">
        <v>195</v>
      </c>
      <c r="R242" s="231">
        <v>7</v>
      </c>
      <c r="S242" s="231">
        <v>105</v>
      </c>
      <c r="T242" s="231">
        <v>30</v>
      </c>
      <c r="U242" s="231">
        <v>41</v>
      </c>
      <c r="V242" s="231">
        <v>615</v>
      </c>
      <c r="W242" s="231">
        <v>60</v>
      </c>
      <c r="X242" s="231">
        <v>36</v>
      </c>
      <c r="Y242" s="231">
        <v>540</v>
      </c>
      <c r="Z242" s="231">
        <v>90</v>
      </c>
      <c r="AA242" s="231">
        <v>14</v>
      </c>
      <c r="AB242" s="231">
        <v>210</v>
      </c>
      <c r="AC242" s="231">
        <v>0</v>
      </c>
      <c r="AD242" s="231">
        <v>8</v>
      </c>
      <c r="AE242" s="231">
        <v>120</v>
      </c>
      <c r="AF242" s="231">
        <v>0</v>
      </c>
      <c r="AG242">
        <v>2</v>
      </c>
    </row>
    <row r="243" spans="1:33" x14ac:dyDescent="0.35">
      <c r="A243">
        <v>6243</v>
      </c>
      <c r="B243">
        <v>6217</v>
      </c>
      <c r="C243" t="s">
        <v>589</v>
      </c>
      <c r="D243" s="231">
        <v>0</v>
      </c>
      <c r="E243" s="231">
        <v>12</v>
      </c>
      <c r="F243" s="231">
        <v>4</v>
      </c>
      <c r="G243" s="231">
        <v>16</v>
      </c>
      <c r="H243" s="231">
        <v>0</v>
      </c>
      <c r="I243" s="231">
        <v>0</v>
      </c>
      <c r="J243" s="231">
        <v>0</v>
      </c>
      <c r="K243" s="231">
        <v>0</v>
      </c>
      <c r="L243" s="231">
        <v>180</v>
      </c>
      <c r="M243" s="231">
        <v>60</v>
      </c>
      <c r="N243" s="231">
        <v>240</v>
      </c>
      <c r="O243" s="231">
        <v>0</v>
      </c>
      <c r="P243" s="231">
        <v>0</v>
      </c>
      <c r="Q243" s="231">
        <v>0</v>
      </c>
      <c r="R243" s="231">
        <v>1</v>
      </c>
      <c r="S243" s="231">
        <v>15</v>
      </c>
      <c r="T243" s="231">
        <v>0</v>
      </c>
      <c r="U243" s="231">
        <v>5</v>
      </c>
      <c r="V243" s="231">
        <v>75</v>
      </c>
      <c r="W243" s="231">
        <v>0</v>
      </c>
      <c r="X243" s="231">
        <v>10</v>
      </c>
      <c r="Y243" s="231">
        <v>150</v>
      </c>
      <c r="Z243" s="231">
        <v>0</v>
      </c>
      <c r="AA243" s="231">
        <v>3</v>
      </c>
      <c r="AB243" s="231">
        <v>45</v>
      </c>
      <c r="AC243" s="231">
        <v>0</v>
      </c>
      <c r="AD243" s="231">
        <v>0</v>
      </c>
      <c r="AE243" s="231">
        <v>0</v>
      </c>
      <c r="AF243" s="231">
        <v>0</v>
      </c>
      <c r="AG243">
        <v>0</v>
      </c>
    </row>
    <row r="244" spans="1:33" x14ac:dyDescent="0.35">
      <c r="A244">
        <v>6293</v>
      </c>
      <c r="B244">
        <v>6229</v>
      </c>
      <c r="C244" t="s">
        <v>590</v>
      </c>
      <c r="D244" s="231">
        <v>6</v>
      </c>
      <c r="E244" s="231">
        <v>21</v>
      </c>
      <c r="F244" s="231">
        <v>7</v>
      </c>
      <c r="G244" s="231">
        <v>28</v>
      </c>
      <c r="H244" s="231">
        <v>11</v>
      </c>
      <c r="I244" s="231">
        <v>4</v>
      </c>
      <c r="J244" s="231">
        <v>15</v>
      </c>
      <c r="K244" s="231">
        <v>90</v>
      </c>
      <c r="L244" s="231">
        <v>315</v>
      </c>
      <c r="M244" s="231">
        <v>105</v>
      </c>
      <c r="N244" s="231">
        <v>420</v>
      </c>
      <c r="O244" s="231">
        <v>165</v>
      </c>
      <c r="P244" s="231">
        <v>60</v>
      </c>
      <c r="Q244" s="231">
        <v>225</v>
      </c>
      <c r="R244" s="231">
        <v>7</v>
      </c>
      <c r="S244" s="231">
        <v>105</v>
      </c>
      <c r="T244" s="231">
        <v>60</v>
      </c>
      <c r="U244" s="231">
        <v>5</v>
      </c>
      <c r="V244" s="231">
        <v>75</v>
      </c>
      <c r="W244" s="231">
        <v>45</v>
      </c>
      <c r="X244" s="231">
        <v>4</v>
      </c>
      <c r="Y244" s="231">
        <v>60</v>
      </c>
      <c r="Z244" s="231">
        <v>30</v>
      </c>
      <c r="AA244" s="231">
        <v>0</v>
      </c>
      <c r="AB244" s="231">
        <v>0</v>
      </c>
      <c r="AC244" s="231">
        <v>0</v>
      </c>
      <c r="AD244" s="231">
        <v>0</v>
      </c>
      <c r="AE244" s="231">
        <v>0</v>
      </c>
      <c r="AF244" s="231">
        <v>0</v>
      </c>
      <c r="AG244">
        <v>0</v>
      </c>
    </row>
    <row r="245" spans="1:33" x14ac:dyDescent="0.35">
      <c r="A245">
        <v>6323</v>
      </c>
      <c r="B245">
        <v>6243</v>
      </c>
      <c r="C245" t="s">
        <v>591</v>
      </c>
      <c r="D245" s="231">
        <v>16</v>
      </c>
      <c r="E245" s="231">
        <v>37</v>
      </c>
      <c r="F245" s="231">
        <v>9</v>
      </c>
      <c r="G245" s="231">
        <v>46</v>
      </c>
      <c r="H245" s="231">
        <v>26</v>
      </c>
      <c r="I245" s="231">
        <v>9</v>
      </c>
      <c r="J245" s="231">
        <v>35</v>
      </c>
      <c r="K245" s="231">
        <v>240</v>
      </c>
      <c r="L245" s="231">
        <v>555</v>
      </c>
      <c r="M245" s="231">
        <v>135</v>
      </c>
      <c r="N245" s="231">
        <v>690</v>
      </c>
      <c r="O245" s="231">
        <v>390</v>
      </c>
      <c r="P245" s="231">
        <v>135</v>
      </c>
      <c r="Q245" s="231">
        <v>525</v>
      </c>
      <c r="R245" s="231">
        <v>10</v>
      </c>
      <c r="S245" s="231">
        <v>150</v>
      </c>
      <c r="T245" s="231">
        <v>105</v>
      </c>
      <c r="U245" s="231">
        <v>4</v>
      </c>
      <c r="V245" s="231">
        <v>60</v>
      </c>
      <c r="W245" s="231">
        <v>45</v>
      </c>
      <c r="X245" s="231">
        <v>15</v>
      </c>
      <c r="Y245" s="231">
        <v>225</v>
      </c>
      <c r="Z245" s="231">
        <v>180</v>
      </c>
      <c r="AA245" s="231">
        <v>6</v>
      </c>
      <c r="AB245" s="231">
        <v>90</v>
      </c>
      <c r="AC245" s="231">
        <v>0</v>
      </c>
      <c r="AD245" s="231">
        <v>6</v>
      </c>
      <c r="AE245" s="231">
        <v>90</v>
      </c>
      <c r="AF245" s="231">
        <v>0</v>
      </c>
      <c r="AG245">
        <v>0</v>
      </c>
    </row>
    <row r="246" spans="1:33" x14ac:dyDescent="0.35">
      <c r="A246">
        <v>6340</v>
      </c>
      <c r="B246">
        <v>6293</v>
      </c>
      <c r="C246" t="s">
        <v>592</v>
      </c>
      <c r="D246" s="231">
        <v>6</v>
      </c>
      <c r="E246" s="231">
        <v>22</v>
      </c>
      <c r="F246" s="231">
        <v>8</v>
      </c>
      <c r="G246" s="231">
        <v>30</v>
      </c>
      <c r="H246" s="231">
        <v>5</v>
      </c>
      <c r="I246" s="231">
        <v>6</v>
      </c>
      <c r="J246" s="231">
        <v>11</v>
      </c>
      <c r="K246" s="231">
        <v>90</v>
      </c>
      <c r="L246" s="231">
        <v>315</v>
      </c>
      <c r="M246" s="231">
        <v>105</v>
      </c>
      <c r="N246" s="231">
        <v>420</v>
      </c>
      <c r="O246" s="231">
        <v>73</v>
      </c>
      <c r="P246" s="231">
        <v>87</v>
      </c>
      <c r="Q246" s="231">
        <v>160</v>
      </c>
      <c r="R246" s="231">
        <v>14</v>
      </c>
      <c r="S246" s="231">
        <v>180</v>
      </c>
      <c r="T246" s="231">
        <v>55</v>
      </c>
      <c r="U246" s="231">
        <v>3</v>
      </c>
      <c r="V246" s="231">
        <v>45</v>
      </c>
      <c r="W246" s="231">
        <v>0</v>
      </c>
      <c r="X246" s="231">
        <v>4</v>
      </c>
      <c r="Y246" s="231">
        <v>60</v>
      </c>
      <c r="Z246" s="231">
        <v>45</v>
      </c>
      <c r="AA246" s="231">
        <v>7</v>
      </c>
      <c r="AB246" s="231">
        <v>105</v>
      </c>
      <c r="AC246" s="231">
        <v>0</v>
      </c>
      <c r="AD246" s="231">
        <v>6</v>
      </c>
      <c r="AE246" s="231">
        <v>90</v>
      </c>
      <c r="AF246" s="231">
        <v>0</v>
      </c>
      <c r="AG246">
        <v>0</v>
      </c>
    </row>
    <row r="247" spans="1:33" x14ac:dyDescent="0.35">
      <c r="A247">
        <v>6341</v>
      </c>
      <c r="B247">
        <v>6323</v>
      </c>
      <c r="C247" t="s">
        <v>593</v>
      </c>
      <c r="D247" s="231">
        <v>1</v>
      </c>
      <c r="E247" s="231">
        <v>1</v>
      </c>
      <c r="F247" s="231">
        <v>1</v>
      </c>
      <c r="G247" s="231">
        <v>2</v>
      </c>
      <c r="H247" s="231">
        <v>1</v>
      </c>
      <c r="I247" s="231">
        <v>1</v>
      </c>
      <c r="J247" s="231">
        <v>2</v>
      </c>
      <c r="K247" s="231">
        <v>15</v>
      </c>
      <c r="L247" s="231">
        <v>15</v>
      </c>
      <c r="M247" s="231">
        <v>0</v>
      </c>
      <c r="N247" s="231">
        <v>15</v>
      </c>
      <c r="O247" s="231">
        <v>15</v>
      </c>
      <c r="P247" s="231">
        <v>15</v>
      </c>
      <c r="Q247" s="231">
        <v>30</v>
      </c>
      <c r="R247" s="231">
        <v>0</v>
      </c>
      <c r="S247" s="231">
        <v>0</v>
      </c>
      <c r="T247" s="231">
        <v>0</v>
      </c>
      <c r="U247" s="231">
        <v>0</v>
      </c>
      <c r="V247" s="231">
        <v>0</v>
      </c>
      <c r="W247" s="231">
        <v>0</v>
      </c>
      <c r="X247" s="231">
        <v>0</v>
      </c>
      <c r="Y247" s="231">
        <v>0</v>
      </c>
      <c r="Z247" s="231">
        <v>0</v>
      </c>
      <c r="AA247" s="231">
        <v>0</v>
      </c>
      <c r="AB247" s="231">
        <v>0</v>
      </c>
      <c r="AC247" s="231">
        <v>0</v>
      </c>
      <c r="AD247" s="231">
        <v>0</v>
      </c>
      <c r="AE247" s="231">
        <v>0</v>
      </c>
      <c r="AF247" s="231">
        <v>0</v>
      </c>
      <c r="AG247">
        <v>0</v>
      </c>
    </row>
    <row r="248" spans="1:33" x14ac:dyDescent="0.35">
      <c r="A248">
        <v>6342</v>
      </c>
      <c r="B248">
        <v>6340</v>
      </c>
      <c r="C248" t="s">
        <v>594</v>
      </c>
      <c r="D248" s="231">
        <v>23</v>
      </c>
      <c r="E248" s="231">
        <v>71</v>
      </c>
      <c r="F248" s="231">
        <v>35</v>
      </c>
      <c r="G248" s="231">
        <v>106</v>
      </c>
      <c r="H248" s="231">
        <v>5</v>
      </c>
      <c r="I248" s="231">
        <v>3</v>
      </c>
      <c r="J248" s="231">
        <v>8</v>
      </c>
      <c r="K248" s="231">
        <v>345</v>
      </c>
      <c r="L248" s="231">
        <v>1065</v>
      </c>
      <c r="M248" s="231">
        <v>525</v>
      </c>
      <c r="N248" s="231">
        <v>1590</v>
      </c>
      <c r="O248" s="231">
        <v>75</v>
      </c>
      <c r="P248" s="231">
        <v>45</v>
      </c>
      <c r="Q248" s="231">
        <v>120</v>
      </c>
      <c r="R248" s="231">
        <v>8</v>
      </c>
      <c r="S248" s="231">
        <v>120</v>
      </c>
      <c r="T248" s="231">
        <v>15</v>
      </c>
      <c r="U248" s="231">
        <v>12</v>
      </c>
      <c r="V248" s="231">
        <v>180</v>
      </c>
      <c r="W248" s="231">
        <v>15</v>
      </c>
      <c r="X248" s="231">
        <v>69</v>
      </c>
      <c r="Y248" s="231">
        <v>1035</v>
      </c>
      <c r="Z248" s="231">
        <v>15</v>
      </c>
      <c r="AA248" s="231">
        <v>23</v>
      </c>
      <c r="AB248" s="231">
        <v>345</v>
      </c>
      <c r="AC248" s="231">
        <v>0</v>
      </c>
      <c r="AD248" s="231">
        <v>0</v>
      </c>
      <c r="AE248" s="231">
        <v>0</v>
      </c>
      <c r="AF248" s="231">
        <v>0</v>
      </c>
      <c r="AG248">
        <v>0</v>
      </c>
    </row>
    <row r="249" spans="1:33" x14ac:dyDescent="0.35">
      <c r="A249">
        <v>6344</v>
      </c>
      <c r="B249">
        <v>6341</v>
      </c>
      <c r="C249" t="s">
        <v>595</v>
      </c>
      <c r="D249" s="231">
        <v>48</v>
      </c>
      <c r="E249" s="231">
        <v>87</v>
      </c>
      <c r="F249" s="231">
        <v>51</v>
      </c>
      <c r="G249" s="231">
        <v>138</v>
      </c>
      <c r="H249" s="231">
        <v>26</v>
      </c>
      <c r="I249" s="231">
        <v>16</v>
      </c>
      <c r="J249" s="231">
        <v>42</v>
      </c>
      <c r="K249" s="231">
        <v>720</v>
      </c>
      <c r="L249" s="231">
        <v>1305</v>
      </c>
      <c r="M249" s="231">
        <v>765</v>
      </c>
      <c r="N249" s="231">
        <v>2070</v>
      </c>
      <c r="O249" s="231">
        <v>390</v>
      </c>
      <c r="P249" s="231">
        <v>240</v>
      </c>
      <c r="Q249" s="231">
        <v>630</v>
      </c>
      <c r="R249" s="231">
        <v>11</v>
      </c>
      <c r="S249" s="231">
        <v>165</v>
      </c>
      <c r="T249" s="231">
        <v>45</v>
      </c>
      <c r="U249" s="231">
        <v>20</v>
      </c>
      <c r="V249" s="231">
        <v>300</v>
      </c>
      <c r="W249" s="231">
        <v>135</v>
      </c>
      <c r="X249" s="231">
        <v>53</v>
      </c>
      <c r="Y249" s="231">
        <v>795</v>
      </c>
      <c r="Z249" s="231">
        <v>105</v>
      </c>
      <c r="AA249" s="231">
        <v>39</v>
      </c>
      <c r="AB249" s="231">
        <v>585</v>
      </c>
      <c r="AC249" s="231">
        <v>75</v>
      </c>
      <c r="AD249" s="231">
        <v>0</v>
      </c>
      <c r="AE249" s="231">
        <v>0</v>
      </c>
      <c r="AF249" s="231">
        <v>0</v>
      </c>
      <c r="AG249">
        <v>0</v>
      </c>
    </row>
    <row r="250" spans="1:33" x14ac:dyDescent="0.35">
      <c r="A250">
        <v>6353</v>
      </c>
      <c r="B250">
        <v>6342</v>
      </c>
      <c r="C250" t="s">
        <v>596</v>
      </c>
      <c r="D250" s="231">
        <v>28</v>
      </c>
      <c r="E250" s="231">
        <v>46</v>
      </c>
      <c r="F250" s="231">
        <v>13</v>
      </c>
      <c r="G250" s="231">
        <v>59</v>
      </c>
      <c r="H250" s="231">
        <v>7</v>
      </c>
      <c r="I250" s="231">
        <v>2</v>
      </c>
      <c r="J250" s="231">
        <v>9</v>
      </c>
      <c r="K250" s="231">
        <v>420</v>
      </c>
      <c r="L250" s="231">
        <v>690</v>
      </c>
      <c r="M250" s="231">
        <v>195</v>
      </c>
      <c r="N250" s="231">
        <v>885</v>
      </c>
      <c r="O250" s="231">
        <v>105</v>
      </c>
      <c r="P250" s="231">
        <v>30</v>
      </c>
      <c r="Q250" s="231">
        <v>135</v>
      </c>
      <c r="R250" s="231">
        <v>5</v>
      </c>
      <c r="S250" s="231">
        <v>75</v>
      </c>
      <c r="T250" s="231">
        <v>15</v>
      </c>
      <c r="U250" s="231">
        <v>4</v>
      </c>
      <c r="V250" s="231">
        <v>60</v>
      </c>
      <c r="W250" s="231">
        <v>15</v>
      </c>
      <c r="X250" s="231">
        <v>37</v>
      </c>
      <c r="Y250" s="231">
        <v>555</v>
      </c>
      <c r="Z250" s="231">
        <v>75</v>
      </c>
      <c r="AA250" s="231">
        <v>15</v>
      </c>
      <c r="AB250" s="231">
        <v>225</v>
      </c>
      <c r="AC250" s="231">
        <v>15</v>
      </c>
      <c r="AD250" s="231">
        <v>0</v>
      </c>
      <c r="AE250" s="231">
        <v>0</v>
      </c>
      <c r="AF250" s="231">
        <v>0</v>
      </c>
      <c r="AG250">
        <v>0</v>
      </c>
    </row>
    <row r="251" spans="1:33" x14ac:dyDescent="0.35">
      <c r="A251">
        <v>6363</v>
      </c>
      <c r="B251">
        <v>6344</v>
      </c>
      <c r="C251" t="s">
        <v>597</v>
      </c>
      <c r="D251" s="231">
        <v>21</v>
      </c>
      <c r="E251" s="231">
        <v>71</v>
      </c>
      <c r="F251" s="231">
        <v>24</v>
      </c>
      <c r="G251" s="231">
        <v>95</v>
      </c>
      <c r="H251" s="231">
        <v>20</v>
      </c>
      <c r="I251" s="231">
        <v>9</v>
      </c>
      <c r="J251" s="231">
        <v>29</v>
      </c>
      <c r="K251" s="231">
        <v>315</v>
      </c>
      <c r="L251" s="231">
        <v>1065</v>
      </c>
      <c r="M251" s="231">
        <v>360</v>
      </c>
      <c r="N251" s="231">
        <v>1425</v>
      </c>
      <c r="O251" s="231">
        <v>300</v>
      </c>
      <c r="P251" s="231">
        <v>135</v>
      </c>
      <c r="Q251" s="231">
        <v>435</v>
      </c>
      <c r="R251" s="231">
        <v>4</v>
      </c>
      <c r="S251" s="231">
        <v>60</v>
      </c>
      <c r="T251" s="231">
        <v>30</v>
      </c>
      <c r="U251" s="231">
        <v>6</v>
      </c>
      <c r="V251" s="231">
        <v>90</v>
      </c>
      <c r="W251" s="231">
        <v>45</v>
      </c>
      <c r="X251" s="231">
        <v>44</v>
      </c>
      <c r="Y251" s="231">
        <v>660</v>
      </c>
      <c r="Z251" s="231">
        <v>195</v>
      </c>
      <c r="AA251" s="231">
        <v>24</v>
      </c>
      <c r="AB251" s="231">
        <v>360</v>
      </c>
      <c r="AC251" s="231">
        <v>75</v>
      </c>
      <c r="AD251" s="231">
        <v>0</v>
      </c>
      <c r="AE251" s="231">
        <v>0</v>
      </c>
      <c r="AF251" s="231">
        <v>0</v>
      </c>
      <c r="AG251">
        <v>0</v>
      </c>
    </row>
    <row r="252" spans="1:33" x14ac:dyDescent="0.35">
      <c r="A252">
        <v>6380</v>
      </c>
      <c r="B252">
        <v>6353</v>
      </c>
      <c r="C252" t="s">
        <v>598</v>
      </c>
      <c r="D252" s="231">
        <v>30</v>
      </c>
      <c r="E252" s="231">
        <v>48</v>
      </c>
      <c r="F252" s="231">
        <v>17</v>
      </c>
      <c r="G252" s="231">
        <v>65</v>
      </c>
      <c r="H252" s="231">
        <v>16</v>
      </c>
      <c r="I252" s="231">
        <v>7</v>
      </c>
      <c r="J252" s="231">
        <v>23</v>
      </c>
      <c r="K252" s="231">
        <v>450</v>
      </c>
      <c r="L252" s="231">
        <v>720</v>
      </c>
      <c r="M252" s="231">
        <v>255</v>
      </c>
      <c r="N252" s="231">
        <v>975</v>
      </c>
      <c r="O252" s="231">
        <v>240</v>
      </c>
      <c r="P252" s="231">
        <v>105</v>
      </c>
      <c r="Q252" s="231">
        <v>345</v>
      </c>
      <c r="R252" s="231">
        <v>2</v>
      </c>
      <c r="S252" s="231">
        <v>30</v>
      </c>
      <c r="T252" s="231">
        <v>0</v>
      </c>
      <c r="U252" s="231">
        <v>9</v>
      </c>
      <c r="V252" s="231">
        <v>135</v>
      </c>
      <c r="W252" s="231">
        <v>60</v>
      </c>
      <c r="X252" s="231">
        <v>35</v>
      </c>
      <c r="Y252" s="231">
        <v>525</v>
      </c>
      <c r="Z252" s="231">
        <v>210</v>
      </c>
      <c r="AA252" s="231">
        <v>22</v>
      </c>
      <c r="AB252" s="231">
        <v>330</v>
      </c>
      <c r="AC252" s="231">
        <v>75</v>
      </c>
      <c r="AD252" s="231">
        <v>22</v>
      </c>
      <c r="AE252" s="231">
        <v>330</v>
      </c>
      <c r="AF252" s="231">
        <v>75</v>
      </c>
      <c r="AG252">
        <v>1</v>
      </c>
    </row>
    <row r="253" spans="1:33" x14ac:dyDescent="0.35">
      <c r="A253">
        <v>6389</v>
      </c>
      <c r="B253">
        <v>6363</v>
      </c>
      <c r="C253" t="s">
        <v>599</v>
      </c>
      <c r="D253" s="231">
        <v>10</v>
      </c>
      <c r="E253" s="231">
        <v>16</v>
      </c>
      <c r="F253" s="231">
        <v>5</v>
      </c>
      <c r="G253" s="231">
        <v>21</v>
      </c>
      <c r="H253" s="231">
        <v>5</v>
      </c>
      <c r="I253" s="231">
        <v>1</v>
      </c>
      <c r="J253" s="231">
        <v>6</v>
      </c>
      <c r="K253" s="231">
        <v>150</v>
      </c>
      <c r="L253" s="231">
        <v>240</v>
      </c>
      <c r="M253" s="231">
        <v>75</v>
      </c>
      <c r="N253" s="231">
        <v>315</v>
      </c>
      <c r="O253" s="231">
        <v>75</v>
      </c>
      <c r="P253" s="231">
        <v>15</v>
      </c>
      <c r="Q253" s="231">
        <v>90</v>
      </c>
      <c r="R253" s="231">
        <v>1</v>
      </c>
      <c r="S253" s="231">
        <v>15</v>
      </c>
      <c r="T253" s="231">
        <v>15</v>
      </c>
      <c r="U253" s="231">
        <v>7</v>
      </c>
      <c r="V253" s="231">
        <v>105</v>
      </c>
      <c r="W253" s="231">
        <v>30</v>
      </c>
      <c r="X253" s="231">
        <v>11</v>
      </c>
      <c r="Y253" s="231">
        <v>165</v>
      </c>
      <c r="Z253" s="231">
        <v>30</v>
      </c>
      <c r="AA253" s="231">
        <v>0</v>
      </c>
      <c r="AB253" s="231">
        <v>0</v>
      </c>
      <c r="AC253" s="231">
        <v>0</v>
      </c>
      <c r="AD253" s="231">
        <v>0</v>
      </c>
      <c r="AE253" s="231">
        <v>0</v>
      </c>
      <c r="AF253" s="231">
        <v>0</v>
      </c>
      <c r="AG253">
        <v>0</v>
      </c>
    </row>
    <row r="254" spans="1:33" x14ac:dyDescent="0.35">
      <c r="A254">
        <v>6397</v>
      </c>
      <c r="B254">
        <v>6389</v>
      </c>
      <c r="C254" t="s">
        <v>601</v>
      </c>
      <c r="D254" s="231">
        <v>1</v>
      </c>
      <c r="E254" s="231">
        <v>1</v>
      </c>
      <c r="F254" s="231">
        <v>1</v>
      </c>
      <c r="G254" s="231">
        <v>2</v>
      </c>
      <c r="H254" s="231">
        <v>1</v>
      </c>
      <c r="I254" s="231">
        <v>1</v>
      </c>
      <c r="J254" s="231">
        <v>2</v>
      </c>
      <c r="K254" s="231">
        <v>15</v>
      </c>
      <c r="L254" s="231">
        <v>15</v>
      </c>
      <c r="M254" s="231">
        <v>15</v>
      </c>
      <c r="N254" s="231">
        <v>30</v>
      </c>
      <c r="O254" s="231">
        <v>15</v>
      </c>
      <c r="P254" s="231">
        <v>15</v>
      </c>
      <c r="Q254" s="231">
        <v>30</v>
      </c>
      <c r="R254" s="231">
        <v>0</v>
      </c>
      <c r="S254" s="231">
        <v>0</v>
      </c>
      <c r="T254" s="231">
        <v>0</v>
      </c>
      <c r="U254" s="231">
        <v>0</v>
      </c>
      <c r="V254" s="231">
        <v>0</v>
      </c>
      <c r="W254" s="231">
        <v>0</v>
      </c>
      <c r="X254" s="231">
        <v>0</v>
      </c>
      <c r="Y254" s="231">
        <v>0</v>
      </c>
      <c r="Z254" s="231">
        <v>0</v>
      </c>
      <c r="AA254" s="231">
        <v>0</v>
      </c>
      <c r="AB254" s="231">
        <v>0</v>
      </c>
      <c r="AC254" s="231">
        <v>0</v>
      </c>
      <c r="AD254" s="231">
        <v>0</v>
      </c>
      <c r="AE254" s="231">
        <v>0</v>
      </c>
      <c r="AF254" s="231">
        <v>0</v>
      </c>
      <c r="AG254">
        <v>0</v>
      </c>
    </row>
    <row r="255" spans="1:33" x14ac:dyDescent="0.35">
      <c r="A255">
        <v>6416</v>
      </c>
      <c r="B255">
        <v>6397</v>
      </c>
      <c r="C255" t="s">
        <v>602</v>
      </c>
      <c r="D255" s="231">
        <v>6</v>
      </c>
      <c r="E255" s="231">
        <v>11</v>
      </c>
      <c r="F255" s="231">
        <v>6</v>
      </c>
      <c r="G255" s="231">
        <v>17</v>
      </c>
      <c r="H255" s="231">
        <v>2</v>
      </c>
      <c r="I255" s="231">
        <v>2</v>
      </c>
      <c r="J255" s="231">
        <v>4</v>
      </c>
      <c r="K255" s="231">
        <v>90</v>
      </c>
      <c r="L255" s="231">
        <v>165</v>
      </c>
      <c r="M255" s="231">
        <v>90</v>
      </c>
      <c r="N255" s="231">
        <v>255</v>
      </c>
      <c r="O255" s="231">
        <v>30</v>
      </c>
      <c r="P255" s="231">
        <v>30</v>
      </c>
      <c r="Q255" s="231">
        <v>60</v>
      </c>
      <c r="R255" s="231">
        <v>1</v>
      </c>
      <c r="S255" s="231">
        <v>15</v>
      </c>
      <c r="T255" s="231">
        <v>15</v>
      </c>
      <c r="U255" s="231">
        <v>7</v>
      </c>
      <c r="V255" s="231">
        <v>105</v>
      </c>
      <c r="W255" s="231">
        <v>45</v>
      </c>
      <c r="X255" s="231">
        <v>5</v>
      </c>
      <c r="Y255" s="231">
        <v>75</v>
      </c>
      <c r="Z255" s="231">
        <v>0</v>
      </c>
      <c r="AA255" s="231">
        <v>6</v>
      </c>
      <c r="AB255" s="231">
        <v>90</v>
      </c>
      <c r="AC255" s="231">
        <v>45</v>
      </c>
      <c r="AD255" s="231">
        <v>6</v>
      </c>
      <c r="AE255" s="231">
        <v>90</v>
      </c>
      <c r="AF255" s="231">
        <v>45</v>
      </c>
      <c r="AG255">
        <v>0</v>
      </c>
    </row>
    <row r="256" spans="1:33" x14ac:dyDescent="0.35">
      <c r="A256">
        <v>6424</v>
      </c>
      <c r="B256">
        <v>6424</v>
      </c>
      <c r="C256" t="s">
        <v>603</v>
      </c>
      <c r="D256" s="231">
        <v>0</v>
      </c>
      <c r="E256" s="231">
        <v>1</v>
      </c>
      <c r="F256" s="231">
        <v>0</v>
      </c>
      <c r="G256" s="231">
        <v>1</v>
      </c>
      <c r="H256" s="231">
        <v>1</v>
      </c>
      <c r="I256" s="231">
        <v>0</v>
      </c>
      <c r="J256" s="231">
        <v>1</v>
      </c>
      <c r="K256" s="231">
        <v>0</v>
      </c>
      <c r="L256" s="231">
        <v>15</v>
      </c>
      <c r="M256" s="231">
        <v>0</v>
      </c>
      <c r="N256" s="231">
        <v>15</v>
      </c>
      <c r="O256" s="231">
        <v>15</v>
      </c>
      <c r="P256" s="231">
        <v>0</v>
      </c>
      <c r="Q256" s="231">
        <v>15</v>
      </c>
      <c r="R256" s="231">
        <v>1</v>
      </c>
      <c r="S256" s="231">
        <v>15</v>
      </c>
      <c r="T256" s="231">
        <v>15</v>
      </c>
      <c r="U256" s="231">
        <v>0</v>
      </c>
      <c r="V256" s="231">
        <v>0</v>
      </c>
      <c r="W256" s="231">
        <v>0</v>
      </c>
      <c r="X256" s="231">
        <v>0</v>
      </c>
      <c r="Y256" s="231">
        <v>0</v>
      </c>
      <c r="Z256" s="231">
        <v>0</v>
      </c>
      <c r="AA256" s="231">
        <v>0</v>
      </c>
      <c r="AB256" s="231">
        <v>0</v>
      </c>
      <c r="AC256" s="231">
        <v>0</v>
      </c>
      <c r="AD256" s="231">
        <v>0</v>
      </c>
      <c r="AE256" s="231">
        <v>0</v>
      </c>
      <c r="AF256" s="231">
        <v>0</v>
      </c>
      <c r="AG256">
        <v>0</v>
      </c>
    </row>
    <row r="257" spans="1:33" x14ac:dyDescent="0.35">
      <c r="A257">
        <v>6436</v>
      </c>
      <c r="B257">
        <v>6436</v>
      </c>
      <c r="C257" t="s">
        <v>604</v>
      </c>
      <c r="D257" s="231">
        <v>13</v>
      </c>
      <c r="E257" s="231">
        <v>10</v>
      </c>
      <c r="F257" s="231">
        <v>7</v>
      </c>
      <c r="G257" s="231">
        <v>17</v>
      </c>
      <c r="H257" s="231">
        <v>3</v>
      </c>
      <c r="I257" s="231">
        <v>2</v>
      </c>
      <c r="J257" s="231">
        <v>5</v>
      </c>
      <c r="K257" s="231">
        <v>195</v>
      </c>
      <c r="L257" s="231">
        <v>150</v>
      </c>
      <c r="M257" s="231">
        <v>105</v>
      </c>
      <c r="N257" s="231">
        <v>255</v>
      </c>
      <c r="O257" s="231">
        <v>45</v>
      </c>
      <c r="P257" s="231">
        <v>30</v>
      </c>
      <c r="Q257" s="231">
        <v>75</v>
      </c>
      <c r="R257" s="231">
        <v>1</v>
      </c>
      <c r="S257" s="231">
        <v>15</v>
      </c>
      <c r="T257" s="231">
        <v>0</v>
      </c>
      <c r="U257" s="231">
        <v>10</v>
      </c>
      <c r="V257" s="231">
        <v>150</v>
      </c>
      <c r="W257" s="231">
        <v>30</v>
      </c>
      <c r="X257" s="231">
        <v>0</v>
      </c>
      <c r="Y257" s="231">
        <v>0</v>
      </c>
      <c r="Z257" s="231">
        <v>0</v>
      </c>
      <c r="AA257" s="231">
        <v>0</v>
      </c>
      <c r="AB257" s="231">
        <v>0</v>
      </c>
      <c r="AC257" s="231">
        <v>0</v>
      </c>
      <c r="AD257" s="231">
        <v>0</v>
      </c>
      <c r="AE257" s="231">
        <v>0</v>
      </c>
      <c r="AF257" s="231">
        <v>0</v>
      </c>
      <c r="AG257">
        <v>1</v>
      </c>
    </row>
    <row r="258" spans="1:33" x14ac:dyDescent="0.35">
      <c r="A258">
        <v>6455</v>
      </c>
      <c r="B258">
        <v>6455</v>
      </c>
      <c r="C258" t="s">
        <v>605</v>
      </c>
      <c r="D258" s="231">
        <v>0</v>
      </c>
      <c r="E258" s="231">
        <v>1</v>
      </c>
      <c r="F258" s="231">
        <v>0</v>
      </c>
      <c r="G258" s="231">
        <v>1</v>
      </c>
      <c r="H258" s="231">
        <v>0</v>
      </c>
      <c r="I258" s="231">
        <v>0</v>
      </c>
      <c r="J258" s="231">
        <v>0</v>
      </c>
      <c r="K258" s="231">
        <v>0</v>
      </c>
      <c r="L258" s="231">
        <v>15</v>
      </c>
      <c r="M258" s="231">
        <v>0</v>
      </c>
      <c r="N258" s="231">
        <v>15</v>
      </c>
      <c r="O258" s="231">
        <v>0</v>
      </c>
      <c r="P258" s="231">
        <v>0</v>
      </c>
      <c r="Q258" s="231">
        <v>0</v>
      </c>
      <c r="R258" s="231">
        <v>0</v>
      </c>
      <c r="S258" s="231">
        <v>0</v>
      </c>
      <c r="T258" s="231">
        <v>0</v>
      </c>
      <c r="U258" s="231">
        <v>1</v>
      </c>
      <c r="V258" s="231">
        <v>15</v>
      </c>
      <c r="W258" s="231">
        <v>0</v>
      </c>
      <c r="X258" s="231">
        <v>0</v>
      </c>
      <c r="Y258" s="231">
        <v>0</v>
      </c>
      <c r="Z258" s="231">
        <v>0</v>
      </c>
      <c r="AA258" s="231">
        <v>1</v>
      </c>
      <c r="AB258" s="231">
        <v>15</v>
      </c>
      <c r="AC258" s="231">
        <v>0</v>
      </c>
      <c r="AD258" s="231">
        <v>1</v>
      </c>
      <c r="AE258" s="231">
        <v>15</v>
      </c>
      <c r="AF258" s="231">
        <v>0</v>
      </c>
      <c r="AG258">
        <v>0</v>
      </c>
    </row>
    <row r="259" spans="1:33" x14ac:dyDescent="0.35">
      <c r="A259">
        <v>6461</v>
      </c>
      <c r="B259">
        <v>6461</v>
      </c>
      <c r="C259" t="s">
        <v>606</v>
      </c>
      <c r="D259" s="231">
        <v>0</v>
      </c>
      <c r="E259" s="231">
        <v>2</v>
      </c>
      <c r="F259" s="231">
        <v>1</v>
      </c>
      <c r="G259" s="231">
        <v>3</v>
      </c>
      <c r="H259" s="231">
        <v>2</v>
      </c>
      <c r="I259" s="231">
        <v>1</v>
      </c>
      <c r="J259" s="231">
        <v>3</v>
      </c>
      <c r="K259" s="231">
        <v>0</v>
      </c>
      <c r="L259" s="231">
        <v>30</v>
      </c>
      <c r="M259" s="231">
        <v>15</v>
      </c>
      <c r="N259" s="231">
        <v>45</v>
      </c>
      <c r="O259" s="231">
        <v>30</v>
      </c>
      <c r="P259" s="231">
        <v>15</v>
      </c>
      <c r="Q259" s="231">
        <v>45</v>
      </c>
      <c r="R259" s="231">
        <v>0</v>
      </c>
      <c r="S259" s="231">
        <v>0</v>
      </c>
      <c r="T259" s="231">
        <v>0</v>
      </c>
      <c r="U259" s="231">
        <v>0</v>
      </c>
      <c r="V259" s="231">
        <v>0</v>
      </c>
      <c r="W259" s="231">
        <v>0</v>
      </c>
      <c r="X259" s="231">
        <v>0</v>
      </c>
      <c r="Y259" s="231">
        <v>0</v>
      </c>
      <c r="Z259" s="231">
        <v>0</v>
      </c>
      <c r="AA259" s="231">
        <v>0</v>
      </c>
      <c r="AB259" s="231">
        <v>0</v>
      </c>
      <c r="AC259" s="231">
        <v>0</v>
      </c>
      <c r="AD259" s="231">
        <v>0</v>
      </c>
      <c r="AE259" s="231">
        <v>0</v>
      </c>
      <c r="AF259" s="231">
        <v>0</v>
      </c>
      <c r="AG259">
        <v>0</v>
      </c>
    </row>
    <row r="260" spans="1:33" x14ac:dyDescent="0.35">
      <c r="A260">
        <v>6493</v>
      </c>
      <c r="B260">
        <v>6493</v>
      </c>
      <c r="C260" t="s">
        <v>607</v>
      </c>
      <c r="D260" s="231">
        <v>16</v>
      </c>
      <c r="E260" s="231">
        <v>10</v>
      </c>
      <c r="F260" s="231">
        <v>9</v>
      </c>
      <c r="G260" s="231">
        <v>19</v>
      </c>
      <c r="H260" s="231">
        <v>1</v>
      </c>
      <c r="I260" s="231">
        <v>1</v>
      </c>
      <c r="J260" s="231">
        <v>2</v>
      </c>
      <c r="K260" s="231">
        <v>240</v>
      </c>
      <c r="L260" s="231">
        <v>150</v>
      </c>
      <c r="M260" s="231">
        <v>135</v>
      </c>
      <c r="N260" s="231">
        <v>285</v>
      </c>
      <c r="O260" s="231">
        <v>15</v>
      </c>
      <c r="P260" s="231">
        <v>15</v>
      </c>
      <c r="Q260" s="231">
        <v>30</v>
      </c>
      <c r="R260" s="231">
        <v>2</v>
      </c>
      <c r="S260" s="231">
        <v>30</v>
      </c>
      <c r="T260" s="231">
        <v>0</v>
      </c>
      <c r="U260" s="231">
        <v>0</v>
      </c>
      <c r="V260" s="231">
        <v>0</v>
      </c>
      <c r="W260" s="231">
        <v>0</v>
      </c>
      <c r="X260" s="231">
        <v>15</v>
      </c>
      <c r="Y260" s="231">
        <v>225</v>
      </c>
      <c r="Z260" s="231">
        <v>30</v>
      </c>
      <c r="AA260" s="231">
        <v>3</v>
      </c>
      <c r="AB260" s="231">
        <v>45</v>
      </c>
      <c r="AC260" s="231">
        <v>0</v>
      </c>
      <c r="AD260" s="231">
        <v>0</v>
      </c>
      <c r="AE260" s="231">
        <v>0</v>
      </c>
      <c r="AF260" s="231">
        <v>0</v>
      </c>
      <c r="AG260">
        <v>0</v>
      </c>
    </row>
    <row r="261" spans="1:33" x14ac:dyDescent="0.35">
      <c r="A261">
        <v>6514</v>
      </c>
      <c r="B261">
        <v>6514</v>
      </c>
      <c r="C261" t="s">
        <v>608</v>
      </c>
      <c r="D261" s="231">
        <v>1</v>
      </c>
      <c r="E261" s="231">
        <v>1</v>
      </c>
      <c r="F261" s="231">
        <v>0</v>
      </c>
      <c r="G261" s="231">
        <v>1</v>
      </c>
      <c r="H261" s="231">
        <v>1</v>
      </c>
      <c r="I261" s="231">
        <v>0</v>
      </c>
      <c r="J261" s="231">
        <v>1</v>
      </c>
      <c r="K261" s="231">
        <v>15</v>
      </c>
      <c r="L261" s="231">
        <v>15</v>
      </c>
      <c r="M261" s="231">
        <v>0</v>
      </c>
      <c r="N261" s="231">
        <v>15</v>
      </c>
      <c r="O261" s="231">
        <v>15</v>
      </c>
      <c r="P261" s="231">
        <v>0</v>
      </c>
      <c r="Q261" s="231">
        <v>15</v>
      </c>
      <c r="R261" s="231">
        <v>1</v>
      </c>
      <c r="S261" s="231">
        <v>15</v>
      </c>
      <c r="T261" s="231">
        <v>15</v>
      </c>
      <c r="U261" s="231">
        <v>0</v>
      </c>
      <c r="V261" s="231">
        <v>0</v>
      </c>
      <c r="W261" s="231">
        <v>0</v>
      </c>
      <c r="X261" s="231">
        <v>0</v>
      </c>
      <c r="Y261" s="231">
        <v>0</v>
      </c>
      <c r="Z261" s="231">
        <v>0</v>
      </c>
      <c r="AA261" s="231">
        <v>0</v>
      </c>
      <c r="AB261" s="231">
        <v>0</v>
      </c>
      <c r="AC261" s="231">
        <v>0</v>
      </c>
      <c r="AD261" s="231">
        <v>0</v>
      </c>
      <c r="AE261" s="231">
        <v>0</v>
      </c>
      <c r="AF261" s="231">
        <v>0</v>
      </c>
      <c r="AG261">
        <v>0</v>
      </c>
    </row>
    <row r="262" spans="1:33" x14ac:dyDescent="0.35">
      <c r="A262">
        <v>6519</v>
      </c>
      <c r="B262">
        <v>6519</v>
      </c>
      <c r="C262" t="s">
        <v>609</v>
      </c>
      <c r="D262" s="231">
        <v>6</v>
      </c>
      <c r="E262" s="231">
        <v>8</v>
      </c>
      <c r="F262" s="231">
        <v>0</v>
      </c>
      <c r="G262" s="231">
        <v>8</v>
      </c>
      <c r="H262" s="231">
        <v>0</v>
      </c>
      <c r="I262" s="231">
        <v>0</v>
      </c>
      <c r="J262" s="231">
        <v>0</v>
      </c>
      <c r="K262" s="231">
        <v>90</v>
      </c>
      <c r="L262" s="231">
        <v>120</v>
      </c>
      <c r="M262" s="231">
        <v>0</v>
      </c>
      <c r="N262" s="231">
        <v>120</v>
      </c>
      <c r="O262" s="231">
        <v>0</v>
      </c>
      <c r="P262" s="231">
        <v>0</v>
      </c>
      <c r="Q262" s="231">
        <v>0</v>
      </c>
      <c r="R262" s="231">
        <v>7</v>
      </c>
      <c r="S262" s="231">
        <v>105</v>
      </c>
      <c r="T262" s="231">
        <v>0</v>
      </c>
      <c r="U262" s="231">
        <v>0</v>
      </c>
      <c r="V262" s="231">
        <v>0</v>
      </c>
      <c r="W262" s="231">
        <v>0</v>
      </c>
      <c r="X262" s="231">
        <v>1</v>
      </c>
      <c r="Y262" s="231">
        <v>15</v>
      </c>
      <c r="Z262" s="231">
        <v>0</v>
      </c>
      <c r="AA262" s="231">
        <v>6</v>
      </c>
      <c r="AB262" s="231">
        <v>90</v>
      </c>
      <c r="AC262" s="231">
        <v>0</v>
      </c>
      <c r="AD262" s="231">
        <v>6</v>
      </c>
      <c r="AE262" s="231">
        <v>90</v>
      </c>
      <c r="AF262" s="231">
        <v>0</v>
      </c>
      <c r="AG262">
        <v>0</v>
      </c>
    </row>
    <row r="263" spans="1:33" x14ac:dyDescent="0.35">
      <c r="A263">
        <v>6520</v>
      </c>
      <c r="B263">
        <v>6520</v>
      </c>
      <c r="C263" t="s">
        <v>610</v>
      </c>
      <c r="D263" s="231">
        <v>7</v>
      </c>
      <c r="E263" s="231">
        <v>17</v>
      </c>
      <c r="F263" s="231">
        <v>4</v>
      </c>
      <c r="G263" s="231">
        <v>21</v>
      </c>
      <c r="H263" s="231">
        <v>6</v>
      </c>
      <c r="I263" s="231">
        <v>1</v>
      </c>
      <c r="J263" s="231">
        <v>7</v>
      </c>
      <c r="K263" s="231">
        <v>105</v>
      </c>
      <c r="L263" s="231">
        <v>255</v>
      </c>
      <c r="M263" s="231">
        <v>60</v>
      </c>
      <c r="N263" s="231">
        <v>315</v>
      </c>
      <c r="O263" s="231">
        <v>90</v>
      </c>
      <c r="P263" s="231">
        <v>15</v>
      </c>
      <c r="Q263" s="231">
        <v>105</v>
      </c>
      <c r="R263" s="231">
        <v>9</v>
      </c>
      <c r="S263" s="231">
        <v>135</v>
      </c>
      <c r="T263" s="231">
        <v>30</v>
      </c>
      <c r="U263" s="231">
        <v>5</v>
      </c>
      <c r="V263" s="231">
        <v>75</v>
      </c>
      <c r="W263" s="231">
        <v>0</v>
      </c>
      <c r="X263" s="231">
        <v>2</v>
      </c>
      <c r="Y263" s="231">
        <v>30</v>
      </c>
      <c r="Z263" s="231">
        <v>15</v>
      </c>
      <c r="AA263" s="231">
        <v>9</v>
      </c>
      <c r="AB263" s="231">
        <v>135</v>
      </c>
      <c r="AC263" s="231">
        <v>0</v>
      </c>
      <c r="AD263" s="231">
        <v>9</v>
      </c>
      <c r="AE263" s="231">
        <v>135</v>
      </c>
      <c r="AF263" s="231">
        <v>0</v>
      </c>
      <c r="AG263">
        <v>0</v>
      </c>
    </row>
    <row r="264" spans="1:33" x14ac:dyDescent="0.35">
      <c r="A264">
        <v>6538</v>
      </c>
      <c r="B264">
        <v>6538</v>
      </c>
      <c r="C264" t="s">
        <v>611</v>
      </c>
      <c r="D264" s="231">
        <v>8</v>
      </c>
      <c r="E264" s="231">
        <v>9</v>
      </c>
      <c r="F264" s="231">
        <v>0</v>
      </c>
      <c r="G264" s="231">
        <v>9</v>
      </c>
      <c r="H264" s="231">
        <v>1</v>
      </c>
      <c r="I264" s="231">
        <v>0</v>
      </c>
      <c r="J264" s="231">
        <v>1</v>
      </c>
      <c r="K264" s="231">
        <v>120</v>
      </c>
      <c r="L264" s="231">
        <v>135</v>
      </c>
      <c r="M264" s="231">
        <v>0</v>
      </c>
      <c r="N264" s="231">
        <v>135</v>
      </c>
      <c r="O264" s="231">
        <v>15</v>
      </c>
      <c r="P264" s="231">
        <v>0</v>
      </c>
      <c r="Q264" s="231">
        <v>15</v>
      </c>
      <c r="R264" s="231">
        <v>4</v>
      </c>
      <c r="S264" s="231">
        <v>60</v>
      </c>
      <c r="T264" s="231">
        <v>15</v>
      </c>
      <c r="U264" s="231">
        <v>4</v>
      </c>
      <c r="V264" s="231">
        <v>60</v>
      </c>
      <c r="W264" s="231">
        <v>0</v>
      </c>
      <c r="X264" s="231">
        <v>1</v>
      </c>
      <c r="Y264" s="231">
        <v>15</v>
      </c>
      <c r="Z264" s="231">
        <v>0</v>
      </c>
      <c r="AA264" s="231">
        <v>0</v>
      </c>
      <c r="AB264" s="231">
        <v>0</v>
      </c>
      <c r="AC264" s="231">
        <v>0</v>
      </c>
      <c r="AD264" s="231">
        <v>0</v>
      </c>
      <c r="AE264" s="231">
        <v>0</v>
      </c>
      <c r="AF264" s="231">
        <v>0</v>
      </c>
      <c r="AG264">
        <v>0</v>
      </c>
    </row>
    <row r="265" spans="1:33" x14ac:dyDescent="0.35">
      <c r="A265">
        <v>6554</v>
      </c>
      <c r="B265">
        <v>6554</v>
      </c>
      <c r="C265" t="s">
        <v>612</v>
      </c>
      <c r="D265" s="231">
        <v>9</v>
      </c>
      <c r="E265" s="231">
        <v>34</v>
      </c>
      <c r="F265" s="231">
        <v>11</v>
      </c>
      <c r="G265" s="231">
        <v>45</v>
      </c>
      <c r="H265" s="231">
        <v>16</v>
      </c>
      <c r="I265" s="231">
        <v>7</v>
      </c>
      <c r="J265" s="231">
        <v>23</v>
      </c>
      <c r="K265" s="231">
        <v>135</v>
      </c>
      <c r="L265" s="231">
        <v>510</v>
      </c>
      <c r="M265" s="231">
        <v>165</v>
      </c>
      <c r="N265" s="231">
        <v>675</v>
      </c>
      <c r="O265" s="231">
        <v>237</v>
      </c>
      <c r="P265" s="231">
        <v>105</v>
      </c>
      <c r="Q265" s="231">
        <v>342</v>
      </c>
      <c r="R265" s="231">
        <v>0</v>
      </c>
      <c r="S265" s="231">
        <v>0</v>
      </c>
      <c r="T265" s="231">
        <v>0</v>
      </c>
      <c r="U265" s="231">
        <v>7</v>
      </c>
      <c r="V265" s="231">
        <v>105</v>
      </c>
      <c r="W265" s="231">
        <v>15</v>
      </c>
      <c r="X265" s="231">
        <v>4</v>
      </c>
      <c r="Y265" s="231">
        <v>60</v>
      </c>
      <c r="Z265" s="231">
        <v>42</v>
      </c>
      <c r="AA265" s="231">
        <v>0</v>
      </c>
      <c r="AB265" s="231">
        <v>0</v>
      </c>
      <c r="AC265" s="231">
        <v>0</v>
      </c>
      <c r="AD265" s="231">
        <v>0</v>
      </c>
      <c r="AE265" s="231">
        <v>0</v>
      </c>
      <c r="AF265" s="231">
        <v>0</v>
      </c>
      <c r="AG265">
        <v>0</v>
      </c>
    </row>
    <row r="266" spans="1:33" x14ac:dyDescent="0.35">
      <c r="A266">
        <v>6569</v>
      </c>
      <c r="B266">
        <v>6569</v>
      </c>
      <c r="C266" t="s">
        <v>613</v>
      </c>
      <c r="D266" s="231">
        <v>5</v>
      </c>
      <c r="E266" s="231">
        <v>18</v>
      </c>
      <c r="F266" s="231">
        <v>12</v>
      </c>
      <c r="G266" s="231">
        <v>30</v>
      </c>
      <c r="H266" s="231">
        <v>13</v>
      </c>
      <c r="I266" s="231">
        <v>8</v>
      </c>
      <c r="J266" s="231">
        <v>21</v>
      </c>
      <c r="K266" s="231">
        <v>75</v>
      </c>
      <c r="L266" s="231">
        <v>255</v>
      </c>
      <c r="M266" s="231">
        <v>165</v>
      </c>
      <c r="N266" s="231">
        <v>420</v>
      </c>
      <c r="O266" s="231">
        <v>178</v>
      </c>
      <c r="P266" s="231">
        <v>114</v>
      </c>
      <c r="Q266" s="231">
        <v>292</v>
      </c>
      <c r="R266" s="231">
        <v>0</v>
      </c>
      <c r="S266" s="231">
        <v>0</v>
      </c>
      <c r="T266" s="231">
        <v>0</v>
      </c>
      <c r="U266" s="231">
        <v>0</v>
      </c>
      <c r="V266" s="231">
        <v>0</v>
      </c>
      <c r="W266" s="231">
        <v>0</v>
      </c>
      <c r="X266" s="231">
        <v>2</v>
      </c>
      <c r="Y266" s="231">
        <v>15</v>
      </c>
      <c r="Z266" s="231">
        <v>25</v>
      </c>
      <c r="AA266" s="231">
        <v>2</v>
      </c>
      <c r="AB266" s="231">
        <v>30</v>
      </c>
      <c r="AC266" s="231">
        <v>0</v>
      </c>
      <c r="AD266" s="231">
        <v>2</v>
      </c>
      <c r="AE266" s="231">
        <v>30</v>
      </c>
      <c r="AF266" s="231">
        <v>0</v>
      </c>
      <c r="AG266">
        <v>0</v>
      </c>
    </row>
    <row r="267" spans="1:33" x14ac:dyDescent="0.35">
      <c r="A267">
        <v>6580</v>
      </c>
      <c r="B267">
        <v>6580</v>
      </c>
      <c r="C267" t="s">
        <v>614</v>
      </c>
      <c r="D267" s="231">
        <v>6</v>
      </c>
      <c r="E267" s="231">
        <v>26</v>
      </c>
      <c r="F267" s="231">
        <v>8</v>
      </c>
      <c r="G267" s="231">
        <v>34</v>
      </c>
      <c r="H267" s="231">
        <v>19</v>
      </c>
      <c r="I267" s="231">
        <v>6</v>
      </c>
      <c r="J267" s="231">
        <v>25</v>
      </c>
      <c r="K267" s="231">
        <v>82.5</v>
      </c>
      <c r="L267" s="231">
        <v>390</v>
      </c>
      <c r="M267" s="231">
        <v>120</v>
      </c>
      <c r="N267" s="231">
        <v>510</v>
      </c>
      <c r="O267" s="231">
        <v>276</v>
      </c>
      <c r="P267" s="231">
        <v>87</v>
      </c>
      <c r="Q267" s="231">
        <v>363</v>
      </c>
      <c r="R267" s="231">
        <v>4</v>
      </c>
      <c r="S267" s="231">
        <v>60</v>
      </c>
      <c r="T267" s="231">
        <v>42</v>
      </c>
      <c r="U267" s="231">
        <v>0</v>
      </c>
      <c r="V267" s="231">
        <v>0</v>
      </c>
      <c r="W267" s="231">
        <v>0</v>
      </c>
      <c r="X267" s="231">
        <v>2</v>
      </c>
      <c r="Y267" s="231">
        <v>30</v>
      </c>
      <c r="Z267" s="231">
        <v>15</v>
      </c>
      <c r="AA267" s="231">
        <v>0</v>
      </c>
      <c r="AB267" s="231">
        <v>0</v>
      </c>
      <c r="AC267" s="231">
        <v>0</v>
      </c>
      <c r="AD267" s="231">
        <v>0</v>
      </c>
      <c r="AE267" s="231">
        <v>0</v>
      </c>
      <c r="AF267" s="231">
        <v>0</v>
      </c>
      <c r="AG267">
        <v>0</v>
      </c>
    </row>
    <row r="268" spans="1:33" x14ac:dyDescent="0.35">
      <c r="A268">
        <v>6589</v>
      </c>
      <c r="B268">
        <v>6589</v>
      </c>
      <c r="C268" t="s">
        <v>615</v>
      </c>
      <c r="D268" s="231">
        <v>0</v>
      </c>
      <c r="E268" s="231">
        <v>2</v>
      </c>
      <c r="F268" s="231">
        <v>0</v>
      </c>
      <c r="G268" s="231">
        <v>2</v>
      </c>
      <c r="H268" s="231">
        <v>2</v>
      </c>
      <c r="I268" s="231">
        <v>0</v>
      </c>
      <c r="J268" s="231">
        <v>2</v>
      </c>
      <c r="K268" s="231">
        <v>0</v>
      </c>
      <c r="L268" s="231">
        <v>30</v>
      </c>
      <c r="M268" s="231">
        <v>0</v>
      </c>
      <c r="N268" s="231">
        <v>30</v>
      </c>
      <c r="O268" s="231">
        <v>30</v>
      </c>
      <c r="P268" s="231">
        <v>0</v>
      </c>
      <c r="Q268" s="231">
        <v>30</v>
      </c>
      <c r="R268" s="231">
        <v>1</v>
      </c>
      <c r="S268" s="231">
        <v>15</v>
      </c>
      <c r="T268" s="231">
        <v>15</v>
      </c>
      <c r="U268" s="231">
        <v>0</v>
      </c>
      <c r="V268" s="231">
        <v>0</v>
      </c>
      <c r="W268" s="231">
        <v>0</v>
      </c>
      <c r="X268" s="231">
        <v>0</v>
      </c>
      <c r="Y268" s="231">
        <v>0</v>
      </c>
      <c r="Z268" s="231">
        <v>0</v>
      </c>
      <c r="AA268" s="231">
        <v>0</v>
      </c>
      <c r="AB268" s="231">
        <v>0</v>
      </c>
      <c r="AC268" s="231">
        <v>0</v>
      </c>
      <c r="AD268" s="231">
        <v>0</v>
      </c>
      <c r="AE268" s="231">
        <v>0</v>
      </c>
      <c r="AF268" s="231">
        <v>0</v>
      </c>
      <c r="AG268">
        <v>0</v>
      </c>
    </row>
    <row r="269" spans="1:33" x14ac:dyDescent="0.35">
      <c r="A269">
        <v>6605</v>
      </c>
      <c r="B269">
        <v>6605</v>
      </c>
      <c r="C269" t="s">
        <v>616</v>
      </c>
      <c r="D269" s="231">
        <v>4</v>
      </c>
      <c r="E269" s="231">
        <v>20</v>
      </c>
      <c r="F269" s="231">
        <v>9</v>
      </c>
      <c r="G269" s="231">
        <v>29</v>
      </c>
      <c r="H269" s="231">
        <v>7</v>
      </c>
      <c r="I269" s="231">
        <v>6</v>
      </c>
      <c r="J269" s="231">
        <v>13</v>
      </c>
      <c r="K269" s="231">
        <v>60</v>
      </c>
      <c r="L269" s="231">
        <v>300</v>
      </c>
      <c r="M269" s="231">
        <v>135</v>
      </c>
      <c r="N269" s="231">
        <v>435</v>
      </c>
      <c r="O269" s="231">
        <v>105</v>
      </c>
      <c r="P269" s="231">
        <v>90</v>
      </c>
      <c r="Q269" s="231">
        <v>195</v>
      </c>
      <c r="R269" s="231">
        <v>5</v>
      </c>
      <c r="S269" s="231">
        <v>75</v>
      </c>
      <c r="T269" s="231">
        <v>30</v>
      </c>
      <c r="U269" s="231">
        <v>3</v>
      </c>
      <c r="V269" s="231">
        <v>45</v>
      </c>
      <c r="W269" s="231">
        <v>0</v>
      </c>
      <c r="X269" s="231">
        <v>5</v>
      </c>
      <c r="Y269" s="231">
        <v>75</v>
      </c>
      <c r="Z269" s="231">
        <v>45</v>
      </c>
      <c r="AA269" s="231">
        <v>0</v>
      </c>
      <c r="AB269" s="231">
        <v>0</v>
      </c>
      <c r="AC269" s="231">
        <v>0</v>
      </c>
      <c r="AD269" s="231">
        <v>0</v>
      </c>
      <c r="AE269" s="231">
        <v>0</v>
      </c>
      <c r="AF269" s="231">
        <v>0</v>
      </c>
      <c r="AG269">
        <v>0</v>
      </c>
    </row>
    <row r="270" spans="1:33" x14ac:dyDescent="0.35">
      <c r="A270">
        <v>6611</v>
      </c>
      <c r="B270">
        <v>6606</v>
      </c>
      <c r="C270" t="s">
        <v>1300</v>
      </c>
      <c r="D270" s="231">
        <v>3</v>
      </c>
      <c r="E270" s="231">
        <v>11</v>
      </c>
      <c r="F270" s="231">
        <v>5</v>
      </c>
      <c r="G270" s="231">
        <v>16</v>
      </c>
      <c r="H270" s="231">
        <v>6</v>
      </c>
      <c r="I270" s="231">
        <v>4</v>
      </c>
      <c r="J270" s="231">
        <v>10</v>
      </c>
      <c r="K270" s="231">
        <v>45</v>
      </c>
      <c r="L270" s="231">
        <v>165</v>
      </c>
      <c r="M270" s="231">
        <v>60</v>
      </c>
      <c r="N270" s="231">
        <v>225</v>
      </c>
      <c r="O270" s="231">
        <v>90</v>
      </c>
      <c r="P270" s="231">
        <v>60</v>
      </c>
      <c r="Q270" s="231">
        <v>150</v>
      </c>
      <c r="R270" s="231">
        <v>1</v>
      </c>
      <c r="S270" s="231">
        <v>15</v>
      </c>
      <c r="T270" s="231">
        <v>0</v>
      </c>
      <c r="U270" s="231">
        <v>0</v>
      </c>
      <c r="V270" s="231">
        <v>0</v>
      </c>
      <c r="W270" s="231">
        <v>0</v>
      </c>
      <c r="X270" s="231">
        <v>1</v>
      </c>
      <c r="Y270" s="231">
        <v>15</v>
      </c>
      <c r="Z270" s="231">
        <v>0</v>
      </c>
      <c r="AA270" s="231">
        <v>0</v>
      </c>
      <c r="AB270" s="231">
        <v>0</v>
      </c>
      <c r="AC270" s="231">
        <v>0</v>
      </c>
      <c r="AD270" s="231">
        <v>0</v>
      </c>
      <c r="AE270" s="231">
        <v>0</v>
      </c>
      <c r="AF270" s="231">
        <v>0</v>
      </c>
      <c r="AG270">
        <v>0</v>
      </c>
    </row>
    <row r="271" spans="1:33" x14ac:dyDescent="0.35">
      <c r="A271">
        <v>6631</v>
      </c>
      <c r="B271">
        <v>6611</v>
      </c>
      <c r="C271" t="s">
        <v>618</v>
      </c>
      <c r="D271" s="231">
        <v>5</v>
      </c>
      <c r="E271" s="231">
        <v>3</v>
      </c>
      <c r="F271" s="231">
        <v>1</v>
      </c>
      <c r="G271" s="231">
        <v>4</v>
      </c>
      <c r="H271" s="231">
        <v>0</v>
      </c>
      <c r="I271" s="231">
        <v>0</v>
      </c>
      <c r="J271" s="231">
        <v>0</v>
      </c>
      <c r="K271" s="231">
        <v>75</v>
      </c>
      <c r="L271" s="231">
        <v>45</v>
      </c>
      <c r="M271" s="231">
        <v>15</v>
      </c>
      <c r="N271" s="231">
        <v>60</v>
      </c>
      <c r="O271" s="231">
        <v>0</v>
      </c>
      <c r="P271" s="231">
        <v>0</v>
      </c>
      <c r="Q271" s="231">
        <v>0</v>
      </c>
      <c r="R271" s="231">
        <v>1</v>
      </c>
      <c r="S271" s="231">
        <v>15</v>
      </c>
      <c r="T271" s="231">
        <v>0</v>
      </c>
      <c r="U271" s="231">
        <v>1</v>
      </c>
      <c r="V271" s="231">
        <v>15</v>
      </c>
      <c r="W271" s="231">
        <v>0</v>
      </c>
      <c r="X271" s="231">
        <v>0</v>
      </c>
      <c r="Y271" s="231">
        <v>0</v>
      </c>
      <c r="Z271" s="231">
        <v>0</v>
      </c>
      <c r="AA271" s="231">
        <v>0</v>
      </c>
      <c r="AB271" s="231">
        <v>0</v>
      </c>
      <c r="AC271" s="231">
        <v>0</v>
      </c>
      <c r="AD271" s="231">
        <v>0</v>
      </c>
      <c r="AE271" s="231">
        <v>0</v>
      </c>
      <c r="AF271" s="231">
        <v>0</v>
      </c>
      <c r="AG271">
        <v>0</v>
      </c>
    </row>
    <row r="272" spans="1:33" x14ac:dyDescent="0.35">
      <c r="A272">
        <v>6647</v>
      </c>
      <c r="B272">
        <v>6631</v>
      </c>
      <c r="C272" t="s">
        <v>619</v>
      </c>
      <c r="D272" s="231">
        <v>2</v>
      </c>
      <c r="E272" s="231">
        <v>5</v>
      </c>
      <c r="F272" s="231">
        <v>0</v>
      </c>
      <c r="G272" s="231">
        <v>5</v>
      </c>
      <c r="H272" s="231">
        <v>2</v>
      </c>
      <c r="I272" s="231">
        <v>0</v>
      </c>
      <c r="J272" s="231">
        <v>2</v>
      </c>
      <c r="K272" s="231">
        <v>30</v>
      </c>
      <c r="L272" s="231">
        <v>45</v>
      </c>
      <c r="M272" s="231">
        <v>0</v>
      </c>
      <c r="N272" s="231">
        <v>45</v>
      </c>
      <c r="O272" s="231">
        <v>30</v>
      </c>
      <c r="P272" s="231">
        <v>0</v>
      </c>
      <c r="Q272" s="231">
        <v>30</v>
      </c>
      <c r="R272" s="231">
        <v>1</v>
      </c>
      <c r="S272" s="231">
        <v>0</v>
      </c>
      <c r="T272" s="231">
        <v>15</v>
      </c>
      <c r="U272" s="231">
        <v>0</v>
      </c>
      <c r="V272" s="231">
        <v>0</v>
      </c>
      <c r="W272" s="231">
        <v>0</v>
      </c>
      <c r="X272" s="231">
        <v>0</v>
      </c>
      <c r="Y272" s="231">
        <v>0</v>
      </c>
      <c r="Z272" s="231">
        <v>0</v>
      </c>
      <c r="AA272" s="231">
        <v>0</v>
      </c>
      <c r="AB272" s="231">
        <v>0</v>
      </c>
      <c r="AC272" s="231">
        <v>0</v>
      </c>
      <c r="AD272" s="231">
        <v>0</v>
      </c>
      <c r="AE272" s="231">
        <v>0</v>
      </c>
      <c r="AF272" s="231">
        <v>0</v>
      </c>
      <c r="AG272">
        <v>0</v>
      </c>
    </row>
    <row r="273" spans="1:33" x14ac:dyDescent="0.35">
      <c r="A273">
        <v>6648</v>
      </c>
      <c r="B273">
        <v>6647</v>
      </c>
      <c r="C273" t="s">
        <v>620</v>
      </c>
      <c r="D273" s="231">
        <v>19</v>
      </c>
      <c r="E273" s="231">
        <v>32</v>
      </c>
      <c r="F273" s="231">
        <v>6</v>
      </c>
      <c r="G273" s="231">
        <v>38</v>
      </c>
      <c r="H273" s="231">
        <v>13</v>
      </c>
      <c r="I273" s="231">
        <v>3</v>
      </c>
      <c r="J273" s="231">
        <v>16</v>
      </c>
      <c r="K273" s="231">
        <v>285</v>
      </c>
      <c r="L273" s="231">
        <v>480</v>
      </c>
      <c r="M273" s="231">
        <v>90</v>
      </c>
      <c r="N273" s="231">
        <v>570</v>
      </c>
      <c r="O273" s="231">
        <v>195</v>
      </c>
      <c r="P273" s="231">
        <v>45</v>
      </c>
      <c r="Q273" s="231">
        <v>240</v>
      </c>
      <c r="R273" s="231">
        <v>9</v>
      </c>
      <c r="S273" s="231">
        <v>135</v>
      </c>
      <c r="T273" s="231">
        <v>30</v>
      </c>
      <c r="U273" s="231">
        <v>2</v>
      </c>
      <c r="V273" s="231">
        <v>30</v>
      </c>
      <c r="W273" s="231">
        <v>30</v>
      </c>
      <c r="X273" s="231">
        <v>4</v>
      </c>
      <c r="Y273" s="231">
        <v>60</v>
      </c>
      <c r="Z273" s="231">
        <v>0</v>
      </c>
      <c r="AA273" s="231">
        <v>14</v>
      </c>
      <c r="AB273" s="231">
        <v>210</v>
      </c>
      <c r="AC273" s="231">
        <v>0</v>
      </c>
      <c r="AD273" s="231">
        <v>15</v>
      </c>
      <c r="AE273" s="231">
        <v>225</v>
      </c>
      <c r="AF273" s="231">
        <v>15</v>
      </c>
      <c r="AG273">
        <v>5</v>
      </c>
    </row>
    <row r="274" spans="1:33" x14ac:dyDescent="0.35">
      <c r="A274">
        <v>6651</v>
      </c>
      <c r="B274">
        <v>6648</v>
      </c>
      <c r="C274" t="s">
        <v>621</v>
      </c>
      <c r="D274" s="231">
        <v>43</v>
      </c>
      <c r="E274" s="231">
        <v>28</v>
      </c>
      <c r="F274" s="231">
        <v>6</v>
      </c>
      <c r="G274" s="231">
        <v>34</v>
      </c>
      <c r="H274" s="231">
        <v>2</v>
      </c>
      <c r="I274" s="231">
        <v>1</v>
      </c>
      <c r="J274" s="231">
        <v>3</v>
      </c>
      <c r="K274" s="231">
        <v>645</v>
      </c>
      <c r="L274" s="231">
        <v>420</v>
      </c>
      <c r="M274" s="231">
        <v>90</v>
      </c>
      <c r="N274" s="231">
        <v>510</v>
      </c>
      <c r="O274" s="231">
        <v>30</v>
      </c>
      <c r="P274" s="231">
        <v>15</v>
      </c>
      <c r="Q274" s="231">
        <v>45</v>
      </c>
      <c r="R274" s="231">
        <v>3</v>
      </c>
      <c r="S274" s="231">
        <v>45</v>
      </c>
      <c r="T274" s="231">
        <v>0</v>
      </c>
      <c r="U274" s="231">
        <v>21</v>
      </c>
      <c r="V274" s="231">
        <v>315</v>
      </c>
      <c r="W274" s="231">
        <v>15</v>
      </c>
      <c r="X274" s="231">
        <v>5</v>
      </c>
      <c r="Y274" s="231">
        <v>75</v>
      </c>
      <c r="Z274" s="231">
        <v>15</v>
      </c>
      <c r="AA274" s="231">
        <v>11</v>
      </c>
      <c r="AB274" s="231">
        <v>165</v>
      </c>
      <c r="AC274" s="231">
        <v>0</v>
      </c>
      <c r="AD274" s="231">
        <v>11</v>
      </c>
      <c r="AE274" s="231">
        <v>165</v>
      </c>
      <c r="AF274" s="231">
        <v>0</v>
      </c>
      <c r="AG274">
        <v>0</v>
      </c>
    </row>
    <row r="275" spans="1:33" x14ac:dyDescent="0.35">
      <c r="A275">
        <v>6659</v>
      </c>
      <c r="B275">
        <v>6651</v>
      </c>
      <c r="C275" t="s">
        <v>622</v>
      </c>
      <c r="D275" s="231">
        <v>0</v>
      </c>
      <c r="E275" s="231">
        <v>3</v>
      </c>
      <c r="F275" s="231">
        <v>2</v>
      </c>
      <c r="G275" s="231">
        <v>5</v>
      </c>
      <c r="H275" s="231">
        <v>3</v>
      </c>
      <c r="I275" s="231">
        <v>1</v>
      </c>
      <c r="J275" s="231">
        <v>4</v>
      </c>
      <c r="K275" s="231">
        <v>0</v>
      </c>
      <c r="L275" s="231">
        <v>45</v>
      </c>
      <c r="M275" s="231">
        <v>30</v>
      </c>
      <c r="N275" s="231">
        <v>75</v>
      </c>
      <c r="O275" s="231">
        <v>45</v>
      </c>
      <c r="P275" s="231">
        <v>15</v>
      </c>
      <c r="Q275" s="231">
        <v>60</v>
      </c>
      <c r="R275" s="231">
        <v>4</v>
      </c>
      <c r="S275" s="231">
        <v>60</v>
      </c>
      <c r="T275" s="231">
        <v>45</v>
      </c>
      <c r="U275" s="231">
        <v>0</v>
      </c>
      <c r="V275" s="231">
        <v>0</v>
      </c>
      <c r="W275" s="231">
        <v>0</v>
      </c>
      <c r="X275" s="231">
        <v>0</v>
      </c>
      <c r="Y275" s="231">
        <v>0</v>
      </c>
      <c r="Z275" s="231">
        <v>0</v>
      </c>
      <c r="AA275" s="231">
        <v>0</v>
      </c>
      <c r="AB275" s="231">
        <v>0</v>
      </c>
      <c r="AC275" s="231">
        <v>0</v>
      </c>
      <c r="AD275" s="231">
        <v>0</v>
      </c>
      <c r="AE275" s="231">
        <v>0</v>
      </c>
      <c r="AF275" s="231">
        <v>0</v>
      </c>
      <c r="AG275">
        <v>0</v>
      </c>
    </row>
    <row r="276" spans="1:33" x14ac:dyDescent="0.35">
      <c r="A276">
        <v>6664</v>
      </c>
      <c r="B276">
        <v>6659</v>
      </c>
      <c r="C276" t="s">
        <v>623</v>
      </c>
      <c r="D276" s="231">
        <v>36</v>
      </c>
      <c r="E276" s="231">
        <v>16</v>
      </c>
      <c r="F276" s="231">
        <v>4</v>
      </c>
      <c r="G276" s="231">
        <v>20</v>
      </c>
      <c r="H276" s="231">
        <v>3</v>
      </c>
      <c r="I276" s="231">
        <v>0</v>
      </c>
      <c r="J276" s="231">
        <v>3</v>
      </c>
      <c r="K276" s="231">
        <v>540</v>
      </c>
      <c r="L276" s="231">
        <v>240</v>
      </c>
      <c r="M276" s="231">
        <v>60</v>
      </c>
      <c r="N276" s="231">
        <v>300</v>
      </c>
      <c r="O276" s="231">
        <v>45</v>
      </c>
      <c r="P276" s="231">
        <v>0</v>
      </c>
      <c r="Q276" s="231">
        <v>45</v>
      </c>
      <c r="R276" s="231">
        <v>1</v>
      </c>
      <c r="S276" s="231">
        <v>15</v>
      </c>
      <c r="T276" s="231">
        <v>0</v>
      </c>
      <c r="U276" s="231">
        <v>10</v>
      </c>
      <c r="V276" s="231">
        <v>150</v>
      </c>
      <c r="W276" s="231">
        <v>15</v>
      </c>
      <c r="X276" s="231">
        <v>7</v>
      </c>
      <c r="Y276" s="231">
        <v>105</v>
      </c>
      <c r="Z276" s="231">
        <v>0</v>
      </c>
      <c r="AA276" s="231">
        <v>3</v>
      </c>
      <c r="AB276" s="231">
        <v>45</v>
      </c>
      <c r="AC276" s="231">
        <v>0</v>
      </c>
      <c r="AD276" s="231">
        <v>0</v>
      </c>
      <c r="AE276" s="231">
        <v>0</v>
      </c>
      <c r="AF276" s="231">
        <v>0</v>
      </c>
      <c r="AG276">
        <v>3</v>
      </c>
    </row>
    <row r="277" spans="1:33" x14ac:dyDescent="0.35">
      <c r="A277">
        <v>6668</v>
      </c>
      <c r="B277">
        <v>6664</v>
      </c>
      <c r="C277" t="s">
        <v>624</v>
      </c>
      <c r="D277" s="231">
        <v>12</v>
      </c>
      <c r="E277" s="231">
        <v>19</v>
      </c>
      <c r="F277" s="231">
        <v>5</v>
      </c>
      <c r="G277" s="231">
        <v>24</v>
      </c>
      <c r="H277" s="231">
        <v>9</v>
      </c>
      <c r="I277" s="231">
        <v>3</v>
      </c>
      <c r="J277" s="231">
        <v>12</v>
      </c>
      <c r="K277" s="231">
        <v>177.2</v>
      </c>
      <c r="L277" s="231">
        <v>285</v>
      </c>
      <c r="M277" s="231">
        <v>73.599999999999994</v>
      </c>
      <c r="N277" s="231">
        <v>358.6</v>
      </c>
      <c r="O277" s="231">
        <v>131.9</v>
      </c>
      <c r="P277" s="231">
        <v>45</v>
      </c>
      <c r="Q277" s="231">
        <v>176.9</v>
      </c>
      <c r="R277" s="231">
        <v>10</v>
      </c>
      <c r="S277" s="231">
        <v>150</v>
      </c>
      <c r="T277" s="231">
        <v>71.900000000000006</v>
      </c>
      <c r="U277" s="231">
        <v>0</v>
      </c>
      <c r="V277" s="231">
        <v>0</v>
      </c>
      <c r="W277" s="231">
        <v>0</v>
      </c>
      <c r="X277" s="231">
        <v>4</v>
      </c>
      <c r="Y277" s="231">
        <v>60</v>
      </c>
      <c r="Z277" s="231">
        <v>30</v>
      </c>
      <c r="AA277" s="231">
        <v>0</v>
      </c>
      <c r="AB277" s="231">
        <v>0</v>
      </c>
      <c r="AC277" s="231">
        <v>0</v>
      </c>
      <c r="AD277" s="231">
        <v>0</v>
      </c>
      <c r="AE277" s="231">
        <v>0</v>
      </c>
      <c r="AF277" s="231">
        <v>0</v>
      </c>
      <c r="AG277">
        <v>0</v>
      </c>
    </row>
    <row r="278" spans="1:33" x14ac:dyDescent="0.35">
      <c r="A278">
        <v>6678</v>
      </c>
      <c r="B278">
        <v>6668</v>
      </c>
      <c r="C278" t="s">
        <v>819</v>
      </c>
      <c r="D278" s="231">
        <v>5</v>
      </c>
      <c r="E278" s="231">
        <v>1</v>
      </c>
      <c r="F278" s="231">
        <v>0</v>
      </c>
      <c r="G278" s="231">
        <v>1</v>
      </c>
      <c r="H278" s="231">
        <v>0</v>
      </c>
      <c r="I278" s="231">
        <v>0</v>
      </c>
      <c r="J278" s="231">
        <v>0</v>
      </c>
      <c r="K278" s="231">
        <v>75</v>
      </c>
      <c r="L278" s="231">
        <v>15</v>
      </c>
      <c r="M278" s="231">
        <v>0</v>
      </c>
      <c r="N278" s="231">
        <v>15</v>
      </c>
      <c r="O278" s="231">
        <v>0</v>
      </c>
      <c r="P278" s="231">
        <v>0</v>
      </c>
      <c r="Q278" s="231">
        <v>0</v>
      </c>
      <c r="R278" s="231">
        <v>1</v>
      </c>
      <c r="S278" s="231">
        <v>15</v>
      </c>
      <c r="T278" s="231">
        <v>0</v>
      </c>
      <c r="U278" s="231">
        <v>0</v>
      </c>
      <c r="V278" s="231">
        <v>0</v>
      </c>
      <c r="W278" s="231">
        <v>0</v>
      </c>
      <c r="X278" s="231">
        <v>0</v>
      </c>
      <c r="Y278" s="231">
        <v>0</v>
      </c>
      <c r="Z278" s="231">
        <v>0</v>
      </c>
      <c r="AA278" s="231">
        <v>0</v>
      </c>
      <c r="AB278" s="231">
        <v>0</v>
      </c>
      <c r="AC278" s="231">
        <v>0</v>
      </c>
      <c r="AD278" s="231">
        <v>0</v>
      </c>
      <c r="AE278" s="231">
        <v>0</v>
      </c>
      <c r="AF278" s="231">
        <v>0</v>
      </c>
      <c r="AG278">
        <v>0</v>
      </c>
    </row>
    <row r="279" spans="1:33" x14ac:dyDescent="0.35">
      <c r="A279">
        <v>6707</v>
      </c>
      <c r="B279">
        <v>6678</v>
      </c>
      <c r="C279" t="s">
        <v>625</v>
      </c>
      <c r="D279" s="231">
        <v>5</v>
      </c>
      <c r="E279" s="231">
        <v>15</v>
      </c>
      <c r="F279" s="231">
        <v>9</v>
      </c>
      <c r="G279" s="231">
        <v>24</v>
      </c>
      <c r="H279" s="231">
        <v>7</v>
      </c>
      <c r="I279" s="231">
        <v>3</v>
      </c>
      <c r="J279" s="231">
        <v>10</v>
      </c>
      <c r="K279" s="231">
        <v>75</v>
      </c>
      <c r="L279" s="231">
        <v>224</v>
      </c>
      <c r="M279" s="231">
        <v>135</v>
      </c>
      <c r="N279" s="231">
        <v>359</v>
      </c>
      <c r="O279" s="231">
        <v>105</v>
      </c>
      <c r="P279" s="231">
        <v>45</v>
      </c>
      <c r="Q279" s="231">
        <v>150</v>
      </c>
      <c r="R279" s="231">
        <v>0</v>
      </c>
      <c r="S279" s="231">
        <v>0</v>
      </c>
      <c r="T279" s="231">
        <v>0</v>
      </c>
      <c r="U279" s="231">
        <v>3</v>
      </c>
      <c r="V279" s="231">
        <v>45</v>
      </c>
      <c r="W279" s="231">
        <v>15</v>
      </c>
      <c r="X279" s="231">
        <v>0</v>
      </c>
      <c r="Y279" s="231">
        <v>0</v>
      </c>
      <c r="Z279" s="231">
        <v>0</v>
      </c>
      <c r="AA279" s="231">
        <v>1</v>
      </c>
      <c r="AB279" s="231">
        <v>15</v>
      </c>
      <c r="AC279" s="231">
        <v>15</v>
      </c>
      <c r="AD279" s="231">
        <v>1</v>
      </c>
      <c r="AE279" s="231">
        <v>15</v>
      </c>
      <c r="AF279" s="231">
        <v>15</v>
      </c>
      <c r="AG279">
        <v>5</v>
      </c>
    </row>
    <row r="280" spans="1:33" x14ac:dyDescent="0.35">
      <c r="A280">
        <v>6711</v>
      </c>
      <c r="B280">
        <v>6707</v>
      </c>
      <c r="C280" t="s">
        <v>626</v>
      </c>
      <c r="D280" s="231">
        <v>12</v>
      </c>
      <c r="E280" s="231">
        <v>17</v>
      </c>
      <c r="F280" s="231">
        <v>5</v>
      </c>
      <c r="G280" s="231">
        <v>22</v>
      </c>
      <c r="H280" s="231">
        <v>1</v>
      </c>
      <c r="I280" s="231">
        <v>0</v>
      </c>
      <c r="J280" s="231">
        <v>1</v>
      </c>
      <c r="K280" s="231">
        <v>180</v>
      </c>
      <c r="L280" s="231">
        <v>255</v>
      </c>
      <c r="M280" s="231">
        <v>75</v>
      </c>
      <c r="N280" s="231">
        <v>330</v>
      </c>
      <c r="O280" s="231">
        <v>15</v>
      </c>
      <c r="P280" s="231">
        <v>0</v>
      </c>
      <c r="Q280" s="231">
        <v>15</v>
      </c>
      <c r="R280" s="231">
        <v>0</v>
      </c>
      <c r="S280" s="231">
        <v>0</v>
      </c>
      <c r="T280" s="231">
        <v>0</v>
      </c>
      <c r="U280" s="231">
        <v>9</v>
      </c>
      <c r="V280" s="231">
        <v>135</v>
      </c>
      <c r="W280" s="231">
        <v>15</v>
      </c>
      <c r="X280" s="231">
        <v>11</v>
      </c>
      <c r="Y280" s="231">
        <v>165</v>
      </c>
      <c r="Z280" s="231">
        <v>0</v>
      </c>
      <c r="AA280" s="231">
        <v>5</v>
      </c>
      <c r="AB280" s="231">
        <v>75</v>
      </c>
      <c r="AC280" s="231">
        <v>0</v>
      </c>
      <c r="AD280" s="231">
        <v>0</v>
      </c>
      <c r="AE280" s="231">
        <v>0</v>
      </c>
      <c r="AF280" s="231">
        <v>0</v>
      </c>
      <c r="AG280">
        <v>0</v>
      </c>
    </row>
    <row r="281" spans="1:33" x14ac:dyDescent="0.35">
      <c r="A281">
        <v>6718</v>
      </c>
      <c r="B281">
        <v>6711</v>
      </c>
      <c r="C281" t="s">
        <v>627</v>
      </c>
      <c r="D281" s="231">
        <v>0</v>
      </c>
      <c r="E281" s="231">
        <v>25</v>
      </c>
      <c r="F281" s="231">
        <v>3</v>
      </c>
      <c r="G281" s="231">
        <v>28</v>
      </c>
      <c r="H281" s="231">
        <v>18</v>
      </c>
      <c r="I281" s="231">
        <v>3</v>
      </c>
      <c r="J281" s="231">
        <v>21</v>
      </c>
      <c r="K281" s="231">
        <v>0</v>
      </c>
      <c r="L281" s="231">
        <v>370</v>
      </c>
      <c r="M281" s="231">
        <v>45</v>
      </c>
      <c r="N281" s="231">
        <v>415</v>
      </c>
      <c r="O281" s="231">
        <v>260</v>
      </c>
      <c r="P281" s="231">
        <v>45</v>
      </c>
      <c r="Q281" s="231">
        <v>305</v>
      </c>
      <c r="R281" s="231">
        <v>2</v>
      </c>
      <c r="S281" s="231">
        <v>30</v>
      </c>
      <c r="T281" s="231">
        <v>15</v>
      </c>
      <c r="U281" s="231">
        <v>1</v>
      </c>
      <c r="V281" s="231">
        <v>15</v>
      </c>
      <c r="W281" s="231">
        <v>5</v>
      </c>
      <c r="X281" s="231">
        <v>2</v>
      </c>
      <c r="Y281" s="231">
        <v>25</v>
      </c>
      <c r="Z281" s="231">
        <v>15</v>
      </c>
      <c r="AA281" s="231">
        <v>0</v>
      </c>
      <c r="AB281" s="231">
        <v>0</v>
      </c>
      <c r="AC281" s="231">
        <v>0</v>
      </c>
      <c r="AD281" s="231">
        <v>0</v>
      </c>
      <c r="AE281" s="231">
        <v>0</v>
      </c>
      <c r="AF281" s="231">
        <v>0</v>
      </c>
      <c r="AG281">
        <v>0</v>
      </c>
    </row>
    <row r="282" spans="1:33" x14ac:dyDescent="0.35">
      <c r="A282">
        <v>6719</v>
      </c>
      <c r="B282">
        <v>6718</v>
      </c>
      <c r="C282" t="s">
        <v>628</v>
      </c>
      <c r="D282" s="231">
        <v>8</v>
      </c>
      <c r="E282" s="231">
        <v>6</v>
      </c>
      <c r="F282" s="231">
        <v>2</v>
      </c>
      <c r="G282" s="231">
        <v>8</v>
      </c>
      <c r="H282" s="231">
        <v>1</v>
      </c>
      <c r="I282" s="231">
        <v>1</v>
      </c>
      <c r="J282" s="231">
        <v>2</v>
      </c>
      <c r="K282" s="231">
        <v>120</v>
      </c>
      <c r="L282" s="231">
        <v>90</v>
      </c>
      <c r="M282" s="231">
        <v>30</v>
      </c>
      <c r="N282" s="231">
        <v>120</v>
      </c>
      <c r="O282" s="231">
        <v>15</v>
      </c>
      <c r="P282" s="231">
        <v>15</v>
      </c>
      <c r="Q282" s="231">
        <v>30</v>
      </c>
      <c r="R282" s="231">
        <v>0</v>
      </c>
      <c r="S282" s="231">
        <v>0</v>
      </c>
      <c r="T282" s="231">
        <v>0</v>
      </c>
      <c r="U282" s="231">
        <v>0</v>
      </c>
      <c r="V282" s="231">
        <v>0</v>
      </c>
      <c r="W282" s="231">
        <v>0</v>
      </c>
      <c r="X282" s="231">
        <v>0</v>
      </c>
      <c r="Y282" s="231">
        <v>0</v>
      </c>
      <c r="Z282" s="231">
        <v>0</v>
      </c>
      <c r="AA282" s="231">
        <v>2</v>
      </c>
      <c r="AB282" s="231">
        <v>30</v>
      </c>
      <c r="AC282" s="231">
        <v>0</v>
      </c>
      <c r="AD282" s="231">
        <v>2</v>
      </c>
      <c r="AE282" s="231">
        <v>30</v>
      </c>
      <c r="AF282" s="231">
        <v>0</v>
      </c>
      <c r="AG282">
        <v>0</v>
      </c>
    </row>
    <row r="283" spans="1:33" x14ac:dyDescent="0.35">
      <c r="A283">
        <v>6726</v>
      </c>
      <c r="B283">
        <v>6719</v>
      </c>
      <c r="C283" t="s">
        <v>629</v>
      </c>
      <c r="D283" s="231">
        <v>21</v>
      </c>
      <c r="E283" s="231">
        <v>35</v>
      </c>
      <c r="F283" s="231">
        <v>10</v>
      </c>
      <c r="G283" s="231">
        <v>45</v>
      </c>
      <c r="H283" s="231">
        <v>10</v>
      </c>
      <c r="I283" s="231">
        <v>4</v>
      </c>
      <c r="J283" s="231">
        <v>14</v>
      </c>
      <c r="K283" s="231">
        <v>315</v>
      </c>
      <c r="L283" s="231">
        <v>525</v>
      </c>
      <c r="M283" s="231">
        <v>150</v>
      </c>
      <c r="N283" s="231">
        <v>675</v>
      </c>
      <c r="O283" s="231">
        <v>150</v>
      </c>
      <c r="P283" s="231">
        <v>60</v>
      </c>
      <c r="Q283" s="231">
        <v>210</v>
      </c>
      <c r="R283" s="231">
        <v>9</v>
      </c>
      <c r="S283" s="231">
        <v>135</v>
      </c>
      <c r="T283" s="231">
        <v>15</v>
      </c>
      <c r="U283" s="231">
        <v>3</v>
      </c>
      <c r="V283" s="231">
        <v>45</v>
      </c>
      <c r="W283" s="231">
        <v>15</v>
      </c>
      <c r="X283" s="231">
        <v>21</v>
      </c>
      <c r="Y283" s="231">
        <v>315</v>
      </c>
      <c r="Z283" s="231">
        <v>75</v>
      </c>
      <c r="AA283" s="231">
        <v>10</v>
      </c>
      <c r="AB283" s="231">
        <v>150</v>
      </c>
      <c r="AC283" s="231">
        <v>30</v>
      </c>
      <c r="AD283" s="231">
        <v>10</v>
      </c>
      <c r="AE283" s="231">
        <v>150</v>
      </c>
      <c r="AF283" s="231">
        <v>30</v>
      </c>
      <c r="AG283">
        <v>0</v>
      </c>
    </row>
    <row r="284" spans="1:33" x14ac:dyDescent="0.35">
      <c r="A284">
        <v>6744</v>
      </c>
      <c r="B284">
        <v>6726</v>
      </c>
      <c r="C284" t="s">
        <v>800</v>
      </c>
      <c r="D284" s="231">
        <v>1</v>
      </c>
      <c r="E284" s="231">
        <v>0</v>
      </c>
      <c r="F284" s="231">
        <v>0</v>
      </c>
      <c r="G284" s="231">
        <v>0</v>
      </c>
      <c r="H284" s="231">
        <v>0</v>
      </c>
      <c r="I284" s="231">
        <v>0</v>
      </c>
      <c r="J284" s="231">
        <v>0</v>
      </c>
      <c r="K284" s="231">
        <v>15</v>
      </c>
      <c r="L284" s="231">
        <v>0</v>
      </c>
      <c r="M284" s="231">
        <v>0</v>
      </c>
      <c r="N284" s="231">
        <v>0</v>
      </c>
      <c r="O284" s="231">
        <v>0</v>
      </c>
      <c r="P284" s="231">
        <v>0</v>
      </c>
      <c r="Q284" s="231">
        <v>0</v>
      </c>
      <c r="R284" s="231">
        <v>0</v>
      </c>
      <c r="S284" s="231">
        <v>0</v>
      </c>
      <c r="T284" s="231">
        <v>0</v>
      </c>
      <c r="U284" s="231">
        <v>0</v>
      </c>
      <c r="V284" s="231">
        <v>0</v>
      </c>
      <c r="W284" s="231">
        <v>0</v>
      </c>
      <c r="X284" s="231">
        <v>0</v>
      </c>
      <c r="Y284" s="231">
        <v>0</v>
      </c>
      <c r="Z284" s="231">
        <v>0</v>
      </c>
      <c r="AA284" s="231">
        <v>0</v>
      </c>
      <c r="AB284" s="231">
        <v>0</v>
      </c>
      <c r="AC284" s="231">
        <v>0</v>
      </c>
      <c r="AD284" s="231">
        <v>0</v>
      </c>
      <c r="AE284" s="231">
        <v>0</v>
      </c>
      <c r="AF284" s="231">
        <v>0</v>
      </c>
      <c r="AG284">
        <v>0</v>
      </c>
    </row>
    <row r="285" spans="1:33" x14ac:dyDescent="0.35">
      <c r="A285">
        <v>6747</v>
      </c>
      <c r="B285">
        <v>6744</v>
      </c>
      <c r="C285" t="s">
        <v>630</v>
      </c>
      <c r="D285" s="231">
        <v>6</v>
      </c>
      <c r="E285" s="231">
        <v>6</v>
      </c>
      <c r="F285" s="231">
        <v>5</v>
      </c>
      <c r="G285" s="231">
        <v>11</v>
      </c>
      <c r="H285" s="231">
        <v>2</v>
      </c>
      <c r="I285" s="231">
        <v>3</v>
      </c>
      <c r="J285" s="231">
        <v>5</v>
      </c>
      <c r="K285" s="231">
        <v>90</v>
      </c>
      <c r="L285" s="231">
        <v>90</v>
      </c>
      <c r="M285" s="231">
        <v>75</v>
      </c>
      <c r="N285" s="231">
        <v>165</v>
      </c>
      <c r="O285" s="231">
        <v>30</v>
      </c>
      <c r="P285" s="231">
        <v>45</v>
      </c>
      <c r="Q285" s="231">
        <v>75</v>
      </c>
      <c r="R285" s="231">
        <v>4</v>
      </c>
      <c r="S285" s="231">
        <v>60</v>
      </c>
      <c r="T285" s="231">
        <v>15</v>
      </c>
      <c r="U285" s="231">
        <v>0</v>
      </c>
      <c r="V285" s="231">
        <v>0</v>
      </c>
      <c r="W285" s="231">
        <v>0</v>
      </c>
      <c r="X285" s="231">
        <v>0</v>
      </c>
      <c r="Y285" s="231">
        <v>0</v>
      </c>
      <c r="Z285" s="231">
        <v>0</v>
      </c>
      <c r="AA285" s="231">
        <v>4</v>
      </c>
      <c r="AB285" s="231">
        <v>60</v>
      </c>
      <c r="AC285" s="231">
        <v>0</v>
      </c>
      <c r="AD285" s="231">
        <v>3</v>
      </c>
      <c r="AE285" s="231">
        <v>45</v>
      </c>
      <c r="AF285" s="231">
        <v>0</v>
      </c>
      <c r="AG285">
        <v>0</v>
      </c>
    </row>
    <row r="286" spans="1:33" x14ac:dyDescent="0.35">
      <c r="A286">
        <v>6779</v>
      </c>
      <c r="B286">
        <v>6779</v>
      </c>
      <c r="C286" t="s">
        <v>631</v>
      </c>
      <c r="D286" s="231">
        <v>0</v>
      </c>
      <c r="E286" s="231">
        <v>43</v>
      </c>
      <c r="F286" s="231">
        <v>10</v>
      </c>
      <c r="G286" s="231">
        <v>53</v>
      </c>
      <c r="H286" s="231">
        <v>37</v>
      </c>
      <c r="I286" s="231">
        <v>8</v>
      </c>
      <c r="J286" s="231">
        <v>45</v>
      </c>
      <c r="K286" s="231">
        <v>0</v>
      </c>
      <c r="L286" s="231">
        <v>639</v>
      </c>
      <c r="M286" s="231">
        <v>135</v>
      </c>
      <c r="N286" s="231">
        <v>774</v>
      </c>
      <c r="O286" s="231">
        <v>555</v>
      </c>
      <c r="P286" s="231">
        <v>120</v>
      </c>
      <c r="Q286" s="231">
        <v>675</v>
      </c>
      <c r="R286" s="231">
        <v>0</v>
      </c>
      <c r="S286" s="231">
        <v>0</v>
      </c>
      <c r="T286" s="231">
        <v>0</v>
      </c>
      <c r="U286" s="231">
        <v>0</v>
      </c>
      <c r="V286" s="231">
        <v>0</v>
      </c>
      <c r="W286" s="231">
        <v>0</v>
      </c>
      <c r="X286" s="231">
        <v>4</v>
      </c>
      <c r="Y286" s="231">
        <v>60</v>
      </c>
      <c r="Z286" s="231">
        <v>60</v>
      </c>
      <c r="AA286" s="231">
        <v>0</v>
      </c>
      <c r="AB286" s="231">
        <v>0</v>
      </c>
      <c r="AC286" s="231">
        <v>0</v>
      </c>
      <c r="AD286" s="231">
        <v>0</v>
      </c>
      <c r="AE286" s="231">
        <v>0</v>
      </c>
      <c r="AF286" s="231">
        <v>0</v>
      </c>
      <c r="AG286">
        <v>0</v>
      </c>
    </row>
    <row r="287" spans="1:33" x14ac:dyDescent="0.35">
      <c r="A287">
        <v>6785</v>
      </c>
      <c r="B287">
        <v>6785</v>
      </c>
      <c r="C287" t="s">
        <v>632</v>
      </c>
      <c r="D287" s="231">
        <v>8</v>
      </c>
      <c r="E287" s="231">
        <v>6</v>
      </c>
      <c r="F287" s="231">
        <v>0</v>
      </c>
      <c r="G287" s="231">
        <v>6</v>
      </c>
      <c r="H287" s="231">
        <v>1</v>
      </c>
      <c r="I287" s="231">
        <v>0</v>
      </c>
      <c r="J287" s="231">
        <v>1</v>
      </c>
      <c r="K287" s="231">
        <v>120</v>
      </c>
      <c r="L287" s="231">
        <v>90</v>
      </c>
      <c r="M287" s="231">
        <v>0</v>
      </c>
      <c r="N287" s="231">
        <v>90</v>
      </c>
      <c r="O287" s="231">
        <v>15</v>
      </c>
      <c r="P287" s="231">
        <v>0</v>
      </c>
      <c r="Q287" s="231">
        <v>15</v>
      </c>
      <c r="R287" s="231">
        <v>2</v>
      </c>
      <c r="S287" s="231">
        <v>30</v>
      </c>
      <c r="T287" s="231">
        <v>0</v>
      </c>
      <c r="U287" s="231">
        <v>2</v>
      </c>
      <c r="V287" s="231">
        <v>30</v>
      </c>
      <c r="W287" s="231">
        <v>15</v>
      </c>
      <c r="X287" s="231">
        <v>1</v>
      </c>
      <c r="Y287" s="231">
        <v>15</v>
      </c>
      <c r="Z287" s="231">
        <v>0</v>
      </c>
      <c r="AA287" s="231">
        <v>1</v>
      </c>
      <c r="AB287" s="231">
        <v>15</v>
      </c>
      <c r="AC287" s="231">
        <v>0</v>
      </c>
      <c r="AD287" s="231">
        <v>1</v>
      </c>
      <c r="AE287" s="231">
        <v>15</v>
      </c>
      <c r="AF287" s="231">
        <v>0</v>
      </c>
      <c r="AG287">
        <v>0</v>
      </c>
    </row>
    <row r="288" spans="1:33" x14ac:dyDescent="0.35">
      <c r="A288">
        <v>6796</v>
      </c>
      <c r="B288">
        <v>6796</v>
      </c>
      <c r="C288" t="s">
        <v>633</v>
      </c>
      <c r="D288" s="231">
        <v>7</v>
      </c>
      <c r="E288" s="231">
        <v>10</v>
      </c>
      <c r="F288" s="231">
        <v>2</v>
      </c>
      <c r="G288" s="231">
        <v>12</v>
      </c>
      <c r="H288" s="231">
        <v>1</v>
      </c>
      <c r="I288" s="231">
        <v>0</v>
      </c>
      <c r="J288" s="231">
        <v>1</v>
      </c>
      <c r="K288" s="231">
        <v>105</v>
      </c>
      <c r="L288" s="231">
        <v>150</v>
      </c>
      <c r="M288" s="231">
        <v>30</v>
      </c>
      <c r="N288" s="231">
        <v>180</v>
      </c>
      <c r="O288" s="231">
        <v>15</v>
      </c>
      <c r="P288" s="231">
        <v>0</v>
      </c>
      <c r="Q288" s="231">
        <v>15</v>
      </c>
      <c r="R288" s="231">
        <v>0</v>
      </c>
      <c r="S288" s="231">
        <v>0</v>
      </c>
      <c r="T288" s="231">
        <v>0</v>
      </c>
      <c r="U288" s="231">
        <v>3</v>
      </c>
      <c r="V288" s="231">
        <v>45</v>
      </c>
      <c r="W288" s="231">
        <v>0</v>
      </c>
      <c r="X288" s="231">
        <v>8</v>
      </c>
      <c r="Y288" s="231">
        <v>120</v>
      </c>
      <c r="Z288" s="231">
        <v>15</v>
      </c>
      <c r="AA288" s="231">
        <v>3</v>
      </c>
      <c r="AB288" s="231">
        <v>45</v>
      </c>
      <c r="AC288" s="231">
        <v>0</v>
      </c>
      <c r="AD288" s="231">
        <v>3</v>
      </c>
      <c r="AE288" s="231">
        <v>45</v>
      </c>
      <c r="AF288" s="231">
        <v>0</v>
      </c>
      <c r="AG288">
        <v>0</v>
      </c>
    </row>
    <row r="289" spans="1:33" x14ac:dyDescent="0.35">
      <c r="A289">
        <v>6807</v>
      </c>
      <c r="B289">
        <v>6807</v>
      </c>
      <c r="C289" t="s">
        <v>634</v>
      </c>
      <c r="D289" s="231">
        <v>8</v>
      </c>
      <c r="E289" s="231">
        <v>3</v>
      </c>
      <c r="F289" s="231">
        <v>2</v>
      </c>
      <c r="G289" s="231">
        <v>5</v>
      </c>
      <c r="H289" s="231">
        <v>0</v>
      </c>
      <c r="I289" s="231">
        <v>0</v>
      </c>
      <c r="J289" s="231">
        <v>0</v>
      </c>
      <c r="K289" s="231">
        <v>120</v>
      </c>
      <c r="L289" s="231">
        <v>45</v>
      </c>
      <c r="M289" s="231">
        <v>30</v>
      </c>
      <c r="N289" s="231">
        <v>75</v>
      </c>
      <c r="O289" s="231">
        <v>0</v>
      </c>
      <c r="P289" s="231">
        <v>0</v>
      </c>
      <c r="Q289" s="231">
        <v>0</v>
      </c>
      <c r="R289" s="231">
        <v>4</v>
      </c>
      <c r="S289" s="231">
        <v>60</v>
      </c>
      <c r="T289" s="231">
        <v>0</v>
      </c>
      <c r="U289" s="231">
        <v>1</v>
      </c>
      <c r="V289" s="231">
        <v>15</v>
      </c>
      <c r="W289" s="231">
        <v>0</v>
      </c>
      <c r="X289" s="231">
        <v>0</v>
      </c>
      <c r="Y289" s="231">
        <v>0</v>
      </c>
      <c r="Z289" s="231">
        <v>0</v>
      </c>
      <c r="AA289" s="231">
        <v>4</v>
      </c>
      <c r="AB289" s="231">
        <v>60</v>
      </c>
      <c r="AC289" s="231">
        <v>0</v>
      </c>
      <c r="AD289" s="231">
        <v>0</v>
      </c>
      <c r="AE289" s="231">
        <v>0</v>
      </c>
      <c r="AF289" s="231">
        <v>0</v>
      </c>
      <c r="AG289">
        <v>0</v>
      </c>
    </row>
    <row r="290" spans="1:33" x14ac:dyDescent="0.35">
      <c r="A290">
        <v>6808</v>
      </c>
      <c r="B290">
        <v>6808</v>
      </c>
      <c r="C290" t="s">
        <v>635</v>
      </c>
      <c r="D290" s="231">
        <v>4</v>
      </c>
      <c r="E290" s="231">
        <v>14</v>
      </c>
      <c r="F290" s="231">
        <v>3</v>
      </c>
      <c r="G290" s="231">
        <v>17</v>
      </c>
      <c r="H290" s="231">
        <v>4</v>
      </c>
      <c r="I290" s="231">
        <v>0</v>
      </c>
      <c r="J290" s="231">
        <v>4</v>
      </c>
      <c r="K290" s="231">
        <v>60</v>
      </c>
      <c r="L290" s="231">
        <v>210</v>
      </c>
      <c r="M290" s="231">
        <v>45</v>
      </c>
      <c r="N290" s="231">
        <v>255</v>
      </c>
      <c r="O290" s="231">
        <v>60</v>
      </c>
      <c r="P290" s="231">
        <v>0</v>
      </c>
      <c r="Q290" s="231">
        <v>60</v>
      </c>
      <c r="R290" s="231">
        <v>12</v>
      </c>
      <c r="S290" s="231">
        <v>180</v>
      </c>
      <c r="T290" s="231">
        <v>30</v>
      </c>
      <c r="U290" s="231">
        <v>1</v>
      </c>
      <c r="V290" s="231">
        <v>15</v>
      </c>
      <c r="W290" s="231">
        <v>0</v>
      </c>
      <c r="X290" s="231">
        <v>0</v>
      </c>
      <c r="Y290" s="231">
        <v>0</v>
      </c>
      <c r="Z290" s="231">
        <v>0</v>
      </c>
      <c r="AA290" s="231">
        <v>0</v>
      </c>
      <c r="AB290" s="231">
        <v>0</v>
      </c>
      <c r="AC290" s="231">
        <v>0</v>
      </c>
      <c r="AD290" s="231">
        <v>0</v>
      </c>
      <c r="AE290" s="231">
        <v>0</v>
      </c>
      <c r="AF290" s="231">
        <v>0</v>
      </c>
      <c r="AG290">
        <v>0</v>
      </c>
    </row>
    <row r="291" spans="1:33" x14ac:dyDescent="0.35">
      <c r="A291">
        <v>6817</v>
      </c>
      <c r="B291">
        <v>6817</v>
      </c>
      <c r="C291" t="s">
        <v>636</v>
      </c>
      <c r="D291" s="231">
        <v>12</v>
      </c>
      <c r="E291" s="231">
        <v>22</v>
      </c>
      <c r="F291" s="231">
        <v>11</v>
      </c>
      <c r="G291" s="231">
        <v>33</v>
      </c>
      <c r="H291" s="231">
        <v>8</v>
      </c>
      <c r="I291" s="231">
        <v>4</v>
      </c>
      <c r="J291" s="231">
        <v>12</v>
      </c>
      <c r="K291" s="231">
        <v>180</v>
      </c>
      <c r="L291" s="231">
        <v>330</v>
      </c>
      <c r="M291" s="231">
        <v>165</v>
      </c>
      <c r="N291" s="231">
        <v>495</v>
      </c>
      <c r="O291" s="231">
        <v>120</v>
      </c>
      <c r="P291" s="231">
        <v>54</v>
      </c>
      <c r="Q291" s="231">
        <v>174</v>
      </c>
      <c r="R291" s="231">
        <v>11</v>
      </c>
      <c r="S291" s="231">
        <v>165</v>
      </c>
      <c r="T291" s="231">
        <v>30</v>
      </c>
      <c r="U291" s="231">
        <v>16</v>
      </c>
      <c r="V291" s="231">
        <v>240</v>
      </c>
      <c r="W291" s="231">
        <v>84</v>
      </c>
      <c r="X291" s="231">
        <v>1</v>
      </c>
      <c r="Y291" s="231">
        <v>15</v>
      </c>
      <c r="Z291" s="231">
        <v>15</v>
      </c>
      <c r="AA291" s="231">
        <v>13</v>
      </c>
      <c r="AB291" s="231">
        <v>195</v>
      </c>
      <c r="AC291" s="231">
        <v>0</v>
      </c>
      <c r="AD291" s="231">
        <v>8</v>
      </c>
      <c r="AE291" s="231">
        <v>120</v>
      </c>
      <c r="AF291" s="231">
        <v>0</v>
      </c>
      <c r="AG291">
        <v>1</v>
      </c>
    </row>
    <row r="292" spans="1:33" x14ac:dyDescent="0.35">
      <c r="A292">
        <v>6830</v>
      </c>
      <c r="B292">
        <v>6830</v>
      </c>
      <c r="C292" t="s">
        <v>637</v>
      </c>
      <c r="D292" s="231">
        <v>15</v>
      </c>
      <c r="E292" s="231">
        <v>17</v>
      </c>
      <c r="F292" s="231">
        <v>7</v>
      </c>
      <c r="G292" s="231">
        <v>24</v>
      </c>
      <c r="H292" s="231">
        <v>1</v>
      </c>
      <c r="I292" s="231">
        <v>1</v>
      </c>
      <c r="J292" s="231">
        <v>2</v>
      </c>
      <c r="K292" s="231">
        <v>225</v>
      </c>
      <c r="L292" s="231">
        <v>255</v>
      </c>
      <c r="M292" s="231">
        <v>105</v>
      </c>
      <c r="N292" s="231">
        <v>360</v>
      </c>
      <c r="O292" s="231">
        <v>15</v>
      </c>
      <c r="P292" s="231">
        <v>15</v>
      </c>
      <c r="Q292" s="231">
        <v>30</v>
      </c>
      <c r="R292" s="231">
        <v>3</v>
      </c>
      <c r="S292" s="231">
        <v>45</v>
      </c>
      <c r="T292" s="231">
        <v>15</v>
      </c>
      <c r="U292" s="231">
        <v>3</v>
      </c>
      <c r="V292" s="231">
        <v>45</v>
      </c>
      <c r="W292" s="231">
        <v>15</v>
      </c>
      <c r="X292" s="231">
        <v>12</v>
      </c>
      <c r="Y292" s="231">
        <v>180</v>
      </c>
      <c r="Z292" s="231">
        <v>0</v>
      </c>
      <c r="AA292" s="231">
        <v>3</v>
      </c>
      <c r="AB292" s="231">
        <v>45</v>
      </c>
      <c r="AC292" s="231">
        <v>0</v>
      </c>
      <c r="AD292" s="231">
        <v>0</v>
      </c>
      <c r="AE292" s="231">
        <v>0</v>
      </c>
      <c r="AF292" s="231">
        <v>0</v>
      </c>
      <c r="AG292">
        <v>0</v>
      </c>
    </row>
    <row r="293" spans="1:33" x14ac:dyDescent="0.35">
      <c r="A293">
        <v>6833</v>
      </c>
      <c r="B293">
        <v>6833</v>
      </c>
      <c r="C293" t="s">
        <v>638</v>
      </c>
      <c r="D293" s="231">
        <v>19</v>
      </c>
      <c r="E293" s="231">
        <v>18</v>
      </c>
      <c r="F293" s="231">
        <v>3</v>
      </c>
      <c r="G293" s="231">
        <v>21</v>
      </c>
      <c r="H293" s="231">
        <v>3</v>
      </c>
      <c r="I293" s="231">
        <v>0</v>
      </c>
      <c r="J293" s="231">
        <v>3</v>
      </c>
      <c r="K293" s="231">
        <v>285</v>
      </c>
      <c r="L293" s="231">
        <v>260</v>
      </c>
      <c r="M293" s="231">
        <v>45</v>
      </c>
      <c r="N293" s="231">
        <v>305</v>
      </c>
      <c r="O293" s="231">
        <v>45</v>
      </c>
      <c r="P293" s="231">
        <v>0</v>
      </c>
      <c r="Q293" s="231">
        <v>45</v>
      </c>
      <c r="R293" s="231">
        <v>2</v>
      </c>
      <c r="S293" s="231">
        <v>30</v>
      </c>
      <c r="T293" s="231">
        <v>0</v>
      </c>
      <c r="U293" s="231">
        <v>7</v>
      </c>
      <c r="V293" s="231">
        <v>105</v>
      </c>
      <c r="W293" s="231">
        <v>15</v>
      </c>
      <c r="X293" s="231">
        <v>11</v>
      </c>
      <c r="Y293" s="231">
        <v>165</v>
      </c>
      <c r="Z293" s="231">
        <v>15</v>
      </c>
      <c r="AA293" s="231">
        <v>1</v>
      </c>
      <c r="AB293" s="231">
        <v>15</v>
      </c>
      <c r="AC293" s="231">
        <v>0</v>
      </c>
      <c r="AD293" s="231">
        <v>0</v>
      </c>
      <c r="AE293" s="231">
        <v>0</v>
      </c>
      <c r="AF293" s="231">
        <v>0</v>
      </c>
      <c r="AG293">
        <v>0</v>
      </c>
    </row>
    <row r="294" spans="1:33" x14ac:dyDescent="0.35">
      <c r="A294">
        <v>6850</v>
      </c>
      <c r="B294">
        <v>6850</v>
      </c>
      <c r="C294" t="s">
        <v>639</v>
      </c>
      <c r="D294" s="231">
        <v>15</v>
      </c>
      <c r="E294" s="231">
        <v>30</v>
      </c>
      <c r="F294" s="231">
        <v>20</v>
      </c>
      <c r="G294" s="231">
        <v>50</v>
      </c>
      <c r="H294" s="231">
        <v>16</v>
      </c>
      <c r="I294" s="231">
        <v>13</v>
      </c>
      <c r="J294" s="231">
        <v>29</v>
      </c>
      <c r="K294" s="231">
        <v>225</v>
      </c>
      <c r="L294" s="231">
        <v>450</v>
      </c>
      <c r="M294" s="231">
        <v>300</v>
      </c>
      <c r="N294" s="231">
        <v>750</v>
      </c>
      <c r="O294" s="231">
        <v>240</v>
      </c>
      <c r="P294" s="231">
        <v>195</v>
      </c>
      <c r="Q294" s="231">
        <v>435</v>
      </c>
      <c r="R294" s="231">
        <v>7</v>
      </c>
      <c r="S294" s="231">
        <v>105</v>
      </c>
      <c r="T294" s="231">
        <v>75</v>
      </c>
      <c r="U294" s="231">
        <v>13</v>
      </c>
      <c r="V294" s="231">
        <v>195</v>
      </c>
      <c r="W294" s="231">
        <v>60</v>
      </c>
      <c r="X294" s="231">
        <v>7</v>
      </c>
      <c r="Y294" s="231">
        <v>105</v>
      </c>
      <c r="Z294" s="231">
        <v>60</v>
      </c>
      <c r="AA294" s="231">
        <v>4</v>
      </c>
      <c r="AB294" s="231">
        <v>60</v>
      </c>
      <c r="AC294" s="231">
        <v>30</v>
      </c>
      <c r="AD294" s="231">
        <v>4</v>
      </c>
      <c r="AE294" s="231">
        <v>60</v>
      </c>
      <c r="AF294" s="231">
        <v>30</v>
      </c>
      <c r="AG294">
        <v>0</v>
      </c>
    </row>
    <row r="295" spans="1:33" x14ac:dyDescent="0.35">
      <c r="A295">
        <v>6861</v>
      </c>
      <c r="B295">
        <v>6861</v>
      </c>
      <c r="C295" t="s">
        <v>640</v>
      </c>
      <c r="D295" s="231">
        <v>0</v>
      </c>
      <c r="E295" s="231">
        <v>1</v>
      </c>
      <c r="F295" s="231">
        <v>0</v>
      </c>
      <c r="G295" s="231">
        <v>1</v>
      </c>
      <c r="H295" s="231">
        <v>0</v>
      </c>
      <c r="I295" s="231">
        <v>0</v>
      </c>
      <c r="J295" s="231">
        <v>0</v>
      </c>
      <c r="K295" s="231">
        <v>0</v>
      </c>
      <c r="L295" s="231">
        <v>15</v>
      </c>
      <c r="M295" s="231">
        <v>0</v>
      </c>
      <c r="N295" s="231">
        <v>15</v>
      </c>
      <c r="O295" s="231">
        <v>0</v>
      </c>
      <c r="P295" s="231">
        <v>0</v>
      </c>
      <c r="Q295" s="231">
        <v>0</v>
      </c>
      <c r="R295" s="231">
        <v>1</v>
      </c>
      <c r="S295" s="231">
        <v>15</v>
      </c>
      <c r="T295" s="231">
        <v>0</v>
      </c>
      <c r="U295" s="231">
        <v>0</v>
      </c>
      <c r="V295" s="231">
        <v>0</v>
      </c>
      <c r="W295" s="231">
        <v>0</v>
      </c>
      <c r="X295" s="231">
        <v>0</v>
      </c>
      <c r="Y295" s="231">
        <v>0</v>
      </c>
      <c r="Z295" s="231">
        <v>0</v>
      </c>
      <c r="AA295" s="231">
        <v>0</v>
      </c>
      <c r="AB295" s="231">
        <v>0</v>
      </c>
      <c r="AC295" s="231">
        <v>0</v>
      </c>
      <c r="AD295" s="231">
        <v>0</v>
      </c>
      <c r="AE295" s="231">
        <v>0</v>
      </c>
      <c r="AF295" s="231">
        <v>0</v>
      </c>
      <c r="AG295">
        <v>0</v>
      </c>
    </row>
    <row r="296" spans="1:33" x14ac:dyDescent="0.35">
      <c r="A296">
        <v>6887</v>
      </c>
      <c r="B296">
        <v>6887</v>
      </c>
      <c r="C296" t="s">
        <v>641</v>
      </c>
      <c r="D296" s="231">
        <v>1</v>
      </c>
      <c r="E296" s="231">
        <v>13</v>
      </c>
      <c r="F296" s="231">
        <v>6</v>
      </c>
      <c r="G296" s="231">
        <v>19</v>
      </c>
      <c r="H296" s="231">
        <v>5</v>
      </c>
      <c r="I296" s="231">
        <v>4</v>
      </c>
      <c r="J296" s="231">
        <v>9</v>
      </c>
      <c r="K296" s="231">
        <v>15</v>
      </c>
      <c r="L296" s="231">
        <v>195</v>
      </c>
      <c r="M296" s="231">
        <v>90</v>
      </c>
      <c r="N296" s="231">
        <v>285</v>
      </c>
      <c r="O296" s="231">
        <v>75</v>
      </c>
      <c r="P296" s="231">
        <v>60</v>
      </c>
      <c r="Q296" s="231">
        <v>135</v>
      </c>
      <c r="R296" s="231">
        <v>0</v>
      </c>
      <c r="S296" s="231">
        <v>0</v>
      </c>
      <c r="T296" s="231">
        <v>0</v>
      </c>
      <c r="U296" s="231">
        <v>0</v>
      </c>
      <c r="V296" s="231">
        <v>0</v>
      </c>
      <c r="W296" s="231">
        <v>0</v>
      </c>
      <c r="X296" s="231">
        <v>1</v>
      </c>
      <c r="Y296" s="231">
        <v>15</v>
      </c>
      <c r="Z296" s="231">
        <v>15</v>
      </c>
      <c r="AA296" s="231">
        <v>0</v>
      </c>
      <c r="AB296" s="231">
        <v>0</v>
      </c>
      <c r="AC296" s="231">
        <v>0</v>
      </c>
      <c r="AD296" s="231">
        <v>0</v>
      </c>
      <c r="AE296" s="231">
        <v>0</v>
      </c>
      <c r="AF296" s="231">
        <v>0</v>
      </c>
      <c r="AG296">
        <v>0</v>
      </c>
    </row>
    <row r="297" spans="1:33" x14ac:dyDescent="0.35">
      <c r="A297">
        <v>6905</v>
      </c>
      <c r="B297">
        <v>6905</v>
      </c>
      <c r="C297" t="s">
        <v>642</v>
      </c>
      <c r="D297" s="231">
        <v>20</v>
      </c>
      <c r="E297" s="231">
        <v>6</v>
      </c>
      <c r="F297" s="231">
        <v>2</v>
      </c>
      <c r="G297" s="231">
        <v>8</v>
      </c>
      <c r="H297" s="231">
        <v>1</v>
      </c>
      <c r="I297" s="231">
        <v>0</v>
      </c>
      <c r="J297" s="231">
        <v>1</v>
      </c>
      <c r="K297" s="231">
        <v>300</v>
      </c>
      <c r="L297" s="231">
        <v>90</v>
      </c>
      <c r="M297" s="231">
        <v>30</v>
      </c>
      <c r="N297" s="231">
        <v>120</v>
      </c>
      <c r="O297" s="231">
        <v>15</v>
      </c>
      <c r="P297" s="231">
        <v>0</v>
      </c>
      <c r="Q297" s="231">
        <v>15</v>
      </c>
      <c r="R297" s="231">
        <v>0</v>
      </c>
      <c r="S297" s="231">
        <v>0</v>
      </c>
      <c r="T297" s="231">
        <v>0</v>
      </c>
      <c r="U297" s="231">
        <v>0</v>
      </c>
      <c r="V297" s="231">
        <v>0</v>
      </c>
      <c r="W297" s="231">
        <v>0</v>
      </c>
      <c r="X297" s="231">
        <v>8</v>
      </c>
      <c r="Y297" s="231">
        <v>120</v>
      </c>
      <c r="Z297" s="231">
        <v>15</v>
      </c>
      <c r="AA297" s="231">
        <v>1</v>
      </c>
      <c r="AB297" s="231">
        <v>15</v>
      </c>
      <c r="AC297" s="231">
        <v>0</v>
      </c>
      <c r="AD297" s="231">
        <v>1</v>
      </c>
      <c r="AE297" s="231">
        <v>15</v>
      </c>
      <c r="AF297" s="231">
        <v>0</v>
      </c>
      <c r="AG297">
        <v>0</v>
      </c>
    </row>
    <row r="298" spans="1:33" x14ac:dyDescent="0.35">
      <c r="A298">
        <v>6909</v>
      </c>
      <c r="B298">
        <v>6909</v>
      </c>
      <c r="C298" t="s">
        <v>643</v>
      </c>
      <c r="D298" s="231">
        <v>18</v>
      </c>
      <c r="E298" s="231">
        <v>16</v>
      </c>
      <c r="F298" s="231">
        <v>4</v>
      </c>
      <c r="G298" s="231">
        <v>20</v>
      </c>
      <c r="H298" s="231">
        <v>2</v>
      </c>
      <c r="I298" s="231">
        <v>0</v>
      </c>
      <c r="J298" s="231">
        <v>2</v>
      </c>
      <c r="K298" s="231">
        <v>270</v>
      </c>
      <c r="L298" s="231">
        <v>240</v>
      </c>
      <c r="M298" s="231">
        <v>60</v>
      </c>
      <c r="N298" s="231">
        <v>300</v>
      </c>
      <c r="O298" s="231">
        <v>30</v>
      </c>
      <c r="P298" s="231">
        <v>0</v>
      </c>
      <c r="Q298" s="231">
        <v>30</v>
      </c>
      <c r="R298" s="231">
        <v>10</v>
      </c>
      <c r="S298" s="231">
        <v>150</v>
      </c>
      <c r="T298" s="231">
        <v>30</v>
      </c>
      <c r="U298" s="231">
        <v>5</v>
      </c>
      <c r="V298" s="231">
        <v>75</v>
      </c>
      <c r="W298" s="231">
        <v>0</v>
      </c>
      <c r="X298" s="231">
        <v>5</v>
      </c>
      <c r="Y298" s="231">
        <v>75</v>
      </c>
      <c r="Z298" s="231">
        <v>0</v>
      </c>
      <c r="AA298" s="231">
        <v>7</v>
      </c>
      <c r="AB298" s="231">
        <v>105</v>
      </c>
      <c r="AC298" s="231">
        <v>0</v>
      </c>
      <c r="AD298" s="231">
        <v>7</v>
      </c>
      <c r="AE298" s="231">
        <v>105</v>
      </c>
      <c r="AF298" s="231">
        <v>0</v>
      </c>
      <c r="AG298">
        <v>0</v>
      </c>
    </row>
    <row r="299" spans="1:33" x14ac:dyDescent="0.35">
      <c r="A299">
        <v>6918</v>
      </c>
      <c r="B299">
        <v>6918</v>
      </c>
      <c r="C299" t="s">
        <v>644</v>
      </c>
      <c r="D299" s="231">
        <v>1</v>
      </c>
      <c r="E299" s="231">
        <v>3</v>
      </c>
      <c r="F299" s="231">
        <v>0</v>
      </c>
      <c r="G299" s="231">
        <v>3</v>
      </c>
      <c r="H299" s="231">
        <v>0</v>
      </c>
      <c r="I299" s="231">
        <v>0</v>
      </c>
      <c r="J299" s="231">
        <v>0</v>
      </c>
      <c r="K299" s="231">
        <v>15</v>
      </c>
      <c r="L299" s="231">
        <v>45</v>
      </c>
      <c r="M299" s="231">
        <v>0</v>
      </c>
      <c r="N299" s="231">
        <v>45</v>
      </c>
      <c r="O299" s="231">
        <v>0</v>
      </c>
      <c r="P299" s="231">
        <v>0</v>
      </c>
      <c r="Q299" s="231">
        <v>0</v>
      </c>
      <c r="R299" s="231">
        <v>0</v>
      </c>
      <c r="S299" s="231">
        <v>0</v>
      </c>
      <c r="T299" s="231">
        <v>0</v>
      </c>
      <c r="U299" s="231">
        <v>2</v>
      </c>
      <c r="V299" s="231">
        <v>30</v>
      </c>
      <c r="W299" s="231">
        <v>0</v>
      </c>
      <c r="X299" s="231">
        <v>1</v>
      </c>
      <c r="Y299" s="231">
        <v>15</v>
      </c>
      <c r="Z299" s="231">
        <v>0</v>
      </c>
      <c r="AA299" s="231">
        <v>1</v>
      </c>
      <c r="AB299" s="231">
        <v>15</v>
      </c>
      <c r="AC299" s="231">
        <v>0</v>
      </c>
      <c r="AD299" s="231">
        <v>0</v>
      </c>
      <c r="AE299" s="231">
        <v>0</v>
      </c>
      <c r="AF299" s="231">
        <v>0</v>
      </c>
      <c r="AG299">
        <v>0</v>
      </c>
    </row>
    <row r="300" spans="1:33" x14ac:dyDescent="0.35">
      <c r="A300">
        <v>6925</v>
      </c>
      <c r="B300">
        <v>6925</v>
      </c>
      <c r="C300" t="s">
        <v>645</v>
      </c>
      <c r="D300" s="231">
        <v>0</v>
      </c>
      <c r="E300" s="231">
        <v>2</v>
      </c>
      <c r="F300" s="231">
        <v>1</v>
      </c>
      <c r="G300" s="231">
        <v>3</v>
      </c>
      <c r="H300" s="231">
        <v>2</v>
      </c>
      <c r="I300" s="231">
        <v>1</v>
      </c>
      <c r="J300" s="231">
        <v>3</v>
      </c>
      <c r="K300" s="231">
        <v>0</v>
      </c>
      <c r="L300" s="231">
        <v>15</v>
      </c>
      <c r="M300" s="231">
        <v>0</v>
      </c>
      <c r="N300" s="231">
        <v>15</v>
      </c>
      <c r="O300" s="231">
        <v>30</v>
      </c>
      <c r="P300" s="231">
        <v>15</v>
      </c>
      <c r="Q300" s="231">
        <v>45</v>
      </c>
      <c r="R300" s="231">
        <v>0</v>
      </c>
      <c r="S300" s="231">
        <v>0</v>
      </c>
      <c r="T300" s="231">
        <v>0</v>
      </c>
      <c r="U300" s="231">
        <v>1</v>
      </c>
      <c r="V300" s="231">
        <v>0</v>
      </c>
      <c r="W300" s="231">
        <v>15</v>
      </c>
      <c r="X300" s="231">
        <v>0</v>
      </c>
      <c r="Y300" s="231">
        <v>0</v>
      </c>
      <c r="Z300" s="231">
        <v>0</v>
      </c>
      <c r="AA300" s="231">
        <v>0</v>
      </c>
      <c r="AB300" s="231">
        <v>0</v>
      </c>
      <c r="AC300" s="231">
        <v>0</v>
      </c>
      <c r="AD300" s="231">
        <v>0</v>
      </c>
      <c r="AE300" s="231">
        <v>0</v>
      </c>
      <c r="AF300" s="231">
        <v>0</v>
      </c>
      <c r="AG300">
        <v>0</v>
      </c>
    </row>
    <row r="301" spans="1:33" x14ac:dyDescent="0.35">
      <c r="A301">
        <v>6930</v>
      </c>
      <c r="B301">
        <v>6930</v>
      </c>
      <c r="C301" t="s">
        <v>646</v>
      </c>
      <c r="D301" s="231">
        <v>6</v>
      </c>
      <c r="E301" s="231">
        <v>30</v>
      </c>
      <c r="F301" s="231">
        <v>7</v>
      </c>
      <c r="G301" s="231">
        <v>37</v>
      </c>
      <c r="H301" s="231">
        <v>24</v>
      </c>
      <c r="I301" s="231">
        <v>6</v>
      </c>
      <c r="J301" s="231">
        <v>30</v>
      </c>
      <c r="K301" s="231">
        <v>90</v>
      </c>
      <c r="L301" s="231">
        <v>450</v>
      </c>
      <c r="M301" s="231">
        <v>102</v>
      </c>
      <c r="N301" s="231">
        <v>552</v>
      </c>
      <c r="O301" s="231">
        <v>360</v>
      </c>
      <c r="P301" s="231">
        <v>85</v>
      </c>
      <c r="Q301" s="231">
        <v>445</v>
      </c>
      <c r="R301" s="231">
        <v>0</v>
      </c>
      <c r="S301" s="231">
        <v>0</v>
      </c>
      <c r="T301" s="231">
        <v>0</v>
      </c>
      <c r="U301" s="231">
        <v>0</v>
      </c>
      <c r="V301" s="231">
        <v>0</v>
      </c>
      <c r="W301" s="231">
        <v>0</v>
      </c>
      <c r="X301" s="231">
        <v>1</v>
      </c>
      <c r="Y301" s="231">
        <v>15</v>
      </c>
      <c r="Z301" s="231">
        <v>15</v>
      </c>
      <c r="AA301" s="231">
        <v>0</v>
      </c>
      <c r="AB301" s="231">
        <v>0</v>
      </c>
      <c r="AC301" s="231">
        <v>0</v>
      </c>
      <c r="AD301" s="231">
        <v>0</v>
      </c>
      <c r="AE301" s="231">
        <v>0</v>
      </c>
      <c r="AF301" s="231">
        <v>0</v>
      </c>
      <c r="AG301">
        <v>0</v>
      </c>
    </row>
    <row r="302" spans="1:33" x14ac:dyDescent="0.35">
      <c r="A302">
        <v>6937</v>
      </c>
      <c r="B302">
        <v>6937</v>
      </c>
      <c r="C302" t="s">
        <v>602</v>
      </c>
      <c r="D302" s="231">
        <v>12</v>
      </c>
      <c r="E302" s="231">
        <v>29</v>
      </c>
      <c r="F302" s="231">
        <v>5</v>
      </c>
      <c r="G302" s="231">
        <v>34</v>
      </c>
      <c r="H302" s="231">
        <v>10</v>
      </c>
      <c r="I302" s="231">
        <v>2</v>
      </c>
      <c r="J302" s="231">
        <v>12</v>
      </c>
      <c r="K302" s="231">
        <v>180</v>
      </c>
      <c r="L302" s="231">
        <v>435</v>
      </c>
      <c r="M302" s="231">
        <v>75</v>
      </c>
      <c r="N302" s="231">
        <v>510</v>
      </c>
      <c r="O302" s="231">
        <v>150</v>
      </c>
      <c r="P302" s="231">
        <v>30</v>
      </c>
      <c r="Q302" s="231">
        <v>180</v>
      </c>
      <c r="R302" s="231">
        <v>9</v>
      </c>
      <c r="S302" s="231">
        <v>135</v>
      </c>
      <c r="T302" s="231">
        <v>30</v>
      </c>
      <c r="U302" s="231">
        <v>4</v>
      </c>
      <c r="V302" s="231">
        <v>60</v>
      </c>
      <c r="W302" s="231">
        <v>30</v>
      </c>
      <c r="X302" s="231">
        <v>17</v>
      </c>
      <c r="Y302" s="231">
        <v>255</v>
      </c>
      <c r="Z302" s="231">
        <v>75</v>
      </c>
      <c r="AA302" s="231">
        <v>4</v>
      </c>
      <c r="AB302" s="231">
        <v>60</v>
      </c>
      <c r="AC302" s="231">
        <v>0</v>
      </c>
      <c r="AD302" s="231">
        <v>4</v>
      </c>
      <c r="AE302" s="231">
        <v>60</v>
      </c>
      <c r="AF302" s="231">
        <v>0</v>
      </c>
      <c r="AG302">
        <v>0</v>
      </c>
    </row>
    <row r="303" spans="1:33" x14ac:dyDescent="0.35">
      <c r="A303">
        <v>6966</v>
      </c>
      <c r="B303">
        <v>6966</v>
      </c>
      <c r="C303" t="s">
        <v>647</v>
      </c>
      <c r="D303" s="231">
        <v>1</v>
      </c>
      <c r="E303" s="231">
        <v>0</v>
      </c>
      <c r="F303" s="231">
        <v>0</v>
      </c>
      <c r="G303" s="231">
        <v>0</v>
      </c>
      <c r="H303" s="231">
        <v>0</v>
      </c>
      <c r="I303" s="231">
        <v>0</v>
      </c>
      <c r="J303" s="231">
        <v>0</v>
      </c>
      <c r="K303" s="231">
        <v>15</v>
      </c>
      <c r="L303" s="231">
        <v>0</v>
      </c>
      <c r="M303" s="231">
        <v>0</v>
      </c>
      <c r="N303" s="231">
        <v>0</v>
      </c>
      <c r="O303" s="231">
        <v>0</v>
      </c>
      <c r="P303" s="231">
        <v>0</v>
      </c>
      <c r="Q303" s="231">
        <v>0</v>
      </c>
      <c r="R303" s="231">
        <v>0</v>
      </c>
      <c r="S303" s="231">
        <v>0</v>
      </c>
      <c r="T303" s="231">
        <v>0</v>
      </c>
      <c r="U303" s="231">
        <v>0</v>
      </c>
      <c r="V303" s="231">
        <v>0</v>
      </c>
      <c r="W303" s="231">
        <v>0</v>
      </c>
      <c r="X303" s="231">
        <v>0</v>
      </c>
      <c r="Y303" s="231">
        <v>0</v>
      </c>
      <c r="Z303" s="231">
        <v>0</v>
      </c>
      <c r="AA303" s="231">
        <v>0</v>
      </c>
      <c r="AB303" s="231">
        <v>0</v>
      </c>
      <c r="AC303" s="231">
        <v>0</v>
      </c>
      <c r="AD303" s="231">
        <v>0</v>
      </c>
      <c r="AE303" s="231">
        <v>0</v>
      </c>
      <c r="AF303" s="231">
        <v>0</v>
      </c>
      <c r="AG303">
        <v>0</v>
      </c>
    </row>
    <row r="304" spans="1:33" x14ac:dyDescent="0.35">
      <c r="A304">
        <v>6974</v>
      </c>
      <c r="B304">
        <v>6974</v>
      </c>
      <c r="C304" t="s">
        <v>648</v>
      </c>
      <c r="D304" s="231">
        <v>45</v>
      </c>
      <c r="E304" s="231">
        <v>52</v>
      </c>
      <c r="F304" s="231">
        <v>20</v>
      </c>
      <c r="G304" s="231">
        <v>72</v>
      </c>
      <c r="H304" s="231">
        <v>17</v>
      </c>
      <c r="I304" s="231">
        <v>7</v>
      </c>
      <c r="J304" s="231">
        <v>24</v>
      </c>
      <c r="K304" s="231">
        <v>675</v>
      </c>
      <c r="L304" s="231">
        <v>780</v>
      </c>
      <c r="M304" s="231">
        <v>300</v>
      </c>
      <c r="N304" s="231">
        <v>1080</v>
      </c>
      <c r="O304" s="231">
        <v>255</v>
      </c>
      <c r="P304" s="231">
        <v>105</v>
      </c>
      <c r="Q304" s="231">
        <v>360</v>
      </c>
      <c r="R304" s="231">
        <v>22</v>
      </c>
      <c r="S304" s="231">
        <v>330</v>
      </c>
      <c r="T304" s="231">
        <v>90</v>
      </c>
      <c r="U304" s="231">
        <v>36</v>
      </c>
      <c r="V304" s="231">
        <v>540</v>
      </c>
      <c r="W304" s="231">
        <v>180</v>
      </c>
      <c r="X304" s="231">
        <v>6</v>
      </c>
      <c r="Y304" s="231">
        <v>90</v>
      </c>
      <c r="Z304" s="231">
        <v>15</v>
      </c>
      <c r="AA304" s="231">
        <v>35</v>
      </c>
      <c r="AB304" s="231">
        <v>525</v>
      </c>
      <c r="AC304" s="231">
        <v>90</v>
      </c>
      <c r="AD304" s="231">
        <v>23</v>
      </c>
      <c r="AE304" s="231">
        <v>345</v>
      </c>
      <c r="AF304" s="231">
        <v>90</v>
      </c>
      <c r="AG304">
        <v>2</v>
      </c>
    </row>
    <row r="305" spans="1:33" x14ac:dyDescent="0.35">
      <c r="A305">
        <v>6978</v>
      </c>
      <c r="B305">
        <v>6978</v>
      </c>
      <c r="C305" t="s">
        <v>1284</v>
      </c>
      <c r="D305" s="231">
        <v>0</v>
      </c>
      <c r="E305" s="231">
        <v>1</v>
      </c>
      <c r="F305" s="231">
        <v>0</v>
      </c>
      <c r="G305" s="231">
        <v>1</v>
      </c>
      <c r="H305" s="231">
        <v>1</v>
      </c>
      <c r="I305" s="231">
        <v>0</v>
      </c>
      <c r="J305" s="231">
        <v>1</v>
      </c>
      <c r="K305" s="231">
        <v>0</v>
      </c>
      <c r="L305" s="231">
        <v>15</v>
      </c>
      <c r="M305" s="231">
        <v>0</v>
      </c>
      <c r="N305" s="231">
        <v>15</v>
      </c>
      <c r="O305" s="231">
        <v>15</v>
      </c>
      <c r="P305" s="231">
        <v>0</v>
      </c>
      <c r="Q305" s="231">
        <v>15</v>
      </c>
      <c r="R305" s="231">
        <v>0</v>
      </c>
      <c r="S305" s="231">
        <v>0</v>
      </c>
      <c r="T305" s="231">
        <v>0</v>
      </c>
      <c r="U305" s="231">
        <v>0</v>
      </c>
      <c r="V305" s="231">
        <v>0</v>
      </c>
      <c r="W305" s="231">
        <v>0</v>
      </c>
      <c r="X305" s="231">
        <v>1</v>
      </c>
      <c r="Y305" s="231">
        <v>15</v>
      </c>
      <c r="Z305" s="231">
        <v>15</v>
      </c>
      <c r="AA305" s="231">
        <v>0</v>
      </c>
      <c r="AB305" s="231">
        <v>0</v>
      </c>
      <c r="AC305" s="231">
        <v>0</v>
      </c>
      <c r="AD305" s="231">
        <v>0</v>
      </c>
      <c r="AE305" s="231">
        <v>0</v>
      </c>
      <c r="AF305" s="231">
        <v>0</v>
      </c>
      <c r="AG305">
        <v>0</v>
      </c>
    </row>
    <row r="306" spans="1:33" x14ac:dyDescent="0.35">
      <c r="A306">
        <v>6994</v>
      </c>
      <c r="B306">
        <v>6994</v>
      </c>
      <c r="C306" t="s">
        <v>649</v>
      </c>
      <c r="D306" s="231">
        <v>0</v>
      </c>
      <c r="E306" s="231">
        <v>1</v>
      </c>
      <c r="F306" s="231">
        <v>1</v>
      </c>
      <c r="G306" s="231">
        <v>2</v>
      </c>
      <c r="H306" s="231">
        <v>1</v>
      </c>
      <c r="I306" s="231">
        <v>1</v>
      </c>
      <c r="J306" s="231">
        <v>2</v>
      </c>
      <c r="K306" s="231">
        <v>0</v>
      </c>
      <c r="L306" s="231">
        <v>15</v>
      </c>
      <c r="M306" s="231">
        <v>0</v>
      </c>
      <c r="N306" s="231">
        <v>15</v>
      </c>
      <c r="O306" s="231">
        <v>15</v>
      </c>
      <c r="P306" s="231">
        <v>10</v>
      </c>
      <c r="Q306" s="231">
        <v>25</v>
      </c>
      <c r="R306" s="231">
        <v>0</v>
      </c>
      <c r="S306" s="231">
        <v>0</v>
      </c>
      <c r="T306" s="231">
        <v>0</v>
      </c>
      <c r="U306" s="231">
        <v>0</v>
      </c>
      <c r="V306" s="231">
        <v>0</v>
      </c>
      <c r="W306" s="231">
        <v>0</v>
      </c>
      <c r="X306" s="231">
        <v>1</v>
      </c>
      <c r="Y306" s="231">
        <v>0</v>
      </c>
      <c r="Z306" s="231">
        <v>10</v>
      </c>
      <c r="AA306" s="231">
        <v>1</v>
      </c>
      <c r="AB306" s="231">
        <v>0</v>
      </c>
      <c r="AC306" s="231">
        <v>10</v>
      </c>
      <c r="AD306" s="231">
        <v>1</v>
      </c>
      <c r="AE306" s="231">
        <v>0</v>
      </c>
      <c r="AF306" s="231">
        <v>10</v>
      </c>
      <c r="AG306">
        <v>0</v>
      </c>
    </row>
    <row r="307" spans="1:33" x14ac:dyDescent="0.35">
      <c r="A307">
        <v>6997</v>
      </c>
      <c r="B307">
        <v>6997</v>
      </c>
      <c r="C307" t="s">
        <v>1285</v>
      </c>
      <c r="D307" s="231">
        <v>0</v>
      </c>
      <c r="E307" s="231">
        <v>2</v>
      </c>
      <c r="F307" s="231">
        <v>0</v>
      </c>
      <c r="G307" s="231">
        <v>2</v>
      </c>
      <c r="H307" s="231">
        <v>2</v>
      </c>
      <c r="I307" s="231">
        <v>0</v>
      </c>
      <c r="J307" s="231">
        <v>2</v>
      </c>
      <c r="K307" s="231">
        <v>0</v>
      </c>
      <c r="L307" s="231">
        <v>30</v>
      </c>
      <c r="M307" s="231">
        <v>0</v>
      </c>
      <c r="N307" s="231">
        <v>30</v>
      </c>
      <c r="O307" s="231">
        <v>30</v>
      </c>
      <c r="P307" s="231">
        <v>0</v>
      </c>
      <c r="Q307" s="231">
        <v>30</v>
      </c>
      <c r="R307" s="231">
        <v>0</v>
      </c>
      <c r="S307" s="231">
        <v>0</v>
      </c>
      <c r="T307" s="231">
        <v>0</v>
      </c>
      <c r="U307" s="231">
        <v>0</v>
      </c>
      <c r="V307" s="231">
        <v>0</v>
      </c>
      <c r="W307" s="231">
        <v>0</v>
      </c>
      <c r="X307" s="231">
        <v>0</v>
      </c>
      <c r="Y307" s="231">
        <v>0</v>
      </c>
      <c r="Z307" s="231">
        <v>0</v>
      </c>
      <c r="AA307" s="231">
        <v>0</v>
      </c>
      <c r="AB307" s="231">
        <v>0</v>
      </c>
      <c r="AC307" s="231">
        <v>0</v>
      </c>
      <c r="AD307" s="231">
        <v>0</v>
      </c>
      <c r="AE307" s="231">
        <v>0</v>
      </c>
      <c r="AF307" s="231">
        <v>0</v>
      </c>
      <c r="AG307">
        <v>0</v>
      </c>
    </row>
    <row r="308" spans="1:33" x14ac:dyDescent="0.35">
      <c r="A308">
        <v>6998</v>
      </c>
      <c r="B308">
        <v>6998</v>
      </c>
      <c r="C308" t="s">
        <v>650</v>
      </c>
      <c r="D308" s="231">
        <v>11</v>
      </c>
      <c r="E308" s="231">
        <v>28</v>
      </c>
      <c r="F308" s="231">
        <v>6</v>
      </c>
      <c r="G308" s="231">
        <v>34</v>
      </c>
      <c r="H308" s="231">
        <v>3</v>
      </c>
      <c r="I308" s="231">
        <v>0</v>
      </c>
      <c r="J308" s="231">
        <v>3</v>
      </c>
      <c r="K308" s="231">
        <v>165</v>
      </c>
      <c r="L308" s="231">
        <v>420</v>
      </c>
      <c r="M308" s="231">
        <v>90</v>
      </c>
      <c r="N308" s="231">
        <v>510</v>
      </c>
      <c r="O308" s="231">
        <v>45</v>
      </c>
      <c r="P308" s="231">
        <v>0</v>
      </c>
      <c r="Q308" s="231">
        <v>45</v>
      </c>
      <c r="R308" s="231">
        <v>0</v>
      </c>
      <c r="S308" s="231">
        <v>0</v>
      </c>
      <c r="T308" s="231">
        <v>0</v>
      </c>
      <c r="U308" s="231">
        <v>7</v>
      </c>
      <c r="V308" s="231">
        <v>105</v>
      </c>
      <c r="W308" s="231">
        <v>15</v>
      </c>
      <c r="X308" s="231">
        <v>23</v>
      </c>
      <c r="Y308" s="231">
        <v>345</v>
      </c>
      <c r="Z308" s="231">
        <v>15</v>
      </c>
      <c r="AA308" s="231">
        <v>5</v>
      </c>
      <c r="AB308" s="231">
        <v>75</v>
      </c>
      <c r="AC308" s="231">
        <v>0</v>
      </c>
      <c r="AD308" s="231">
        <v>0</v>
      </c>
      <c r="AE308" s="231">
        <v>0</v>
      </c>
      <c r="AF308" s="231">
        <v>0</v>
      </c>
      <c r="AG308">
        <v>0</v>
      </c>
    </row>
    <row r="309" spans="1:33" x14ac:dyDescent="0.35">
      <c r="A309">
        <v>7007</v>
      </c>
      <c r="B309">
        <v>7007</v>
      </c>
      <c r="C309" t="s">
        <v>651</v>
      </c>
      <c r="D309" s="231">
        <v>20</v>
      </c>
      <c r="E309" s="231">
        <v>19</v>
      </c>
      <c r="F309" s="231">
        <v>3</v>
      </c>
      <c r="G309" s="231">
        <v>22</v>
      </c>
      <c r="H309" s="231">
        <v>7</v>
      </c>
      <c r="I309" s="231">
        <v>1</v>
      </c>
      <c r="J309" s="231">
        <v>8</v>
      </c>
      <c r="K309" s="231">
        <v>300</v>
      </c>
      <c r="L309" s="231">
        <v>270</v>
      </c>
      <c r="M309" s="231">
        <v>45</v>
      </c>
      <c r="N309" s="231">
        <v>315</v>
      </c>
      <c r="O309" s="231">
        <v>105</v>
      </c>
      <c r="P309" s="231">
        <v>15</v>
      </c>
      <c r="Q309" s="231">
        <v>120</v>
      </c>
      <c r="R309" s="231">
        <v>7</v>
      </c>
      <c r="S309" s="231">
        <v>105</v>
      </c>
      <c r="T309" s="231">
        <v>30</v>
      </c>
      <c r="U309" s="231">
        <v>10</v>
      </c>
      <c r="V309" s="231">
        <v>150</v>
      </c>
      <c r="W309" s="231">
        <v>15</v>
      </c>
      <c r="X309" s="231">
        <v>0</v>
      </c>
      <c r="Y309" s="231">
        <v>0</v>
      </c>
      <c r="Z309" s="231">
        <v>0</v>
      </c>
      <c r="AA309" s="231">
        <v>11</v>
      </c>
      <c r="AB309" s="231">
        <v>165</v>
      </c>
      <c r="AC309" s="231">
        <v>15</v>
      </c>
      <c r="AD309" s="231">
        <v>9</v>
      </c>
      <c r="AE309" s="231">
        <v>135</v>
      </c>
      <c r="AF309" s="231">
        <v>15</v>
      </c>
      <c r="AG309">
        <v>0</v>
      </c>
    </row>
    <row r="310" spans="1:33" x14ac:dyDescent="0.35">
      <c r="A310">
        <v>7008</v>
      </c>
      <c r="B310">
        <v>7008</v>
      </c>
      <c r="C310" t="s">
        <v>652</v>
      </c>
      <c r="D310" s="231">
        <v>1</v>
      </c>
      <c r="E310" s="231">
        <v>15</v>
      </c>
      <c r="F310" s="231">
        <v>4</v>
      </c>
      <c r="G310" s="231">
        <v>19</v>
      </c>
      <c r="H310" s="231">
        <v>0</v>
      </c>
      <c r="I310" s="231">
        <v>1</v>
      </c>
      <c r="J310" s="231">
        <v>1</v>
      </c>
      <c r="K310" s="231">
        <v>15</v>
      </c>
      <c r="L310" s="231">
        <v>225</v>
      </c>
      <c r="M310" s="231">
        <v>60</v>
      </c>
      <c r="N310" s="231">
        <v>285</v>
      </c>
      <c r="O310" s="231">
        <v>0</v>
      </c>
      <c r="P310" s="231">
        <v>15</v>
      </c>
      <c r="Q310" s="231">
        <v>15</v>
      </c>
      <c r="R310" s="231">
        <v>1</v>
      </c>
      <c r="S310" s="231">
        <v>15</v>
      </c>
      <c r="T310" s="231">
        <v>0</v>
      </c>
      <c r="U310" s="231">
        <v>10</v>
      </c>
      <c r="V310" s="231">
        <v>150</v>
      </c>
      <c r="W310" s="231">
        <v>0</v>
      </c>
      <c r="X310" s="231">
        <v>2</v>
      </c>
      <c r="Y310" s="231">
        <v>30</v>
      </c>
      <c r="Z310" s="231">
        <v>15</v>
      </c>
      <c r="AA310" s="231">
        <v>5</v>
      </c>
      <c r="AB310" s="231">
        <v>75</v>
      </c>
      <c r="AC310" s="231">
        <v>0</v>
      </c>
      <c r="AD310" s="231">
        <v>0</v>
      </c>
      <c r="AE310" s="231">
        <v>0</v>
      </c>
      <c r="AF310" s="231">
        <v>0</v>
      </c>
      <c r="AG310">
        <v>0</v>
      </c>
    </row>
    <row r="311" spans="1:33" x14ac:dyDescent="0.35">
      <c r="A311">
        <v>7018</v>
      </c>
      <c r="B311">
        <v>7018</v>
      </c>
      <c r="C311" t="s">
        <v>653</v>
      </c>
      <c r="D311" s="231">
        <v>15</v>
      </c>
      <c r="E311" s="231">
        <v>13</v>
      </c>
      <c r="F311" s="231">
        <v>2</v>
      </c>
      <c r="G311" s="231">
        <v>15</v>
      </c>
      <c r="H311" s="231">
        <v>2</v>
      </c>
      <c r="I311" s="231">
        <v>0</v>
      </c>
      <c r="J311" s="231">
        <v>2</v>
      </c>
      <c r="K311" s="231">
        <v>225</v>
      </c>
      <c r="L311" s="231">
        <v>195</v>
      </c>
      <c r="M311" s="231">
        <v>30</v>
      </c>
      <c r="N311" s="231">
        <v>225</v>
      </c>
      <c r="O311" s="231">
        <v>30</v>
      </c>
      <c r="P311" s="231">
        <v>0</v>
      </c>
      <c r="Q311" s="231">
        <v>30</v>
      </c>
      <c r="R311" s="231">
        <v>14</v>
      </c>
      <c r="S311" s="231">
        <v>210</v>
      </c>
      <c r="T311" s="231">
        <v>30</v>
      </c>
      <c r="U311" s="231">
        <v>0</v>
      </c>
      <c r="V311" s="231">
        <v>0</v>
      </c>
      <c r="W311" s="231">
        <v>0</v>
      </c>
      <c r="X311" s="231">
        <v>1</v>
      </c>
      <c r="Y311" s="231">
        <v>15</v>
      </c>
      <c r="Z311" s="231">
        <v>0</v>
      </c>
      <c r="AA311" s="231">
        <v>3</v>
      </c>
      <c r="AB311" s="231">
        <v>45</v>
      </c>
      <c r="AC311" s="231">
        <v>0</v>
      </c>
      <c r="AD311" s="231">
        <v>0</v>
      </c>
      <c r="AE311" s="231">
        <v>0</v>
      </c>
      <c r="AF311" s="231">
        <v>0</v>
      </c>
      <c r="AG311">
        <v>0</v>
      </c>
    </row>
    <row r="312" spans="1:33" x14ac:dyDescent="0.35">
      <c r="A312">
        <v>7027</v>
      </c>
      <c r="B312">
        <v>7027</v>
      </c>
      <c r="C312" t="s">
        <v>654</v>
      </c>
      <c r="D312" s="231">
        <v>9</v>
      </c>
      <c r="E312" s="231">
        <v>21</v>
      </c>
      <c r="F312" s="231">
        <v>6</v>
      </c>
      <c r="G312" s="231">
        <v>27</v>
      </c>
      <c r="H312" s="231">
        <v>6</v>
      </c>
      <c r="I312" s="231">
        <v>1</v>
      </c>
      <c r="J312" s="231">
        <v>7</v>
      </c>
      <c r="K312" s="231">
        <v>135</v>
      </c>
      <c r="L312" s="231">
        <v>315</v>
      </c>
      <c r="M312" s="231">
        <v>90</v>
      </c>
      <c r="N312" s="231">
        <v>405</v>
      </c>
      <c r="O312" s="231">
        <v>90</v>
      </c>
      <c r="P312" s="231">
        <v>15</v>
      </c>
      <c r="Q312" s="231">
        <v>105</v>
      </c>
      <c r="R312" s="231">
        <v>2</v>
      </c>
      <c r="S312" s="231">
        <v>30</v>
      </c>
      <c r="T312" s="231">
        <v>15</v>
      </c>
      <c r="U312" s="231">
        <v>8</v>
      </c>
      <c r="V312" s="231">
        <v>120</v>
      </c>
      <c r="W312" s="231">
        <v>30</v>
      </c>
      <c r="X312" s="231">
        <v>6</v>
      </c>
      <c r="Y312" s="231">
        <v>90</v>
      </c>
      <c r="Z312" s="231">
        <v>30</v>
      </c>
      <c r="AA312" s="231">
        <v>6</v>
      </c>
      <c r="AB312" s="231">
        <v>90</v>
      </c>
      <c r="AC312" s="231">
        <v>0</v>
      </c>
      <c r="AD312" s="231">
        <v>6</v>
      </c>
      <c r="AE312" s="231">
        <v>90</v>
      </c>
      <c r="AF312" s="231">
        <v>0</v>
      </c>
      <c r="AG312">
        <v>0</v>
      </c>
    </row>
    <row r="313" spans="1:33" x14ac:dyDescent="0.35">
      <c r="A313">
        <v>7067</v>
      </c>
      <c r="B313">
        <v>7067</v>
      </c>
      <c r="C313" t="s">
        <v>655</v>
      </c>
      <c r="D313" s="231">
        <v>1</v>
      </c>
      <c r="E313" s="231">
        <v>1</v>
      </c>
      <c r="F313" s="231">
        <v>0</v>
      </c>
      <c r="G313" s="231">
        <v>1</v>
      </c>
      <c r="H313" s="231">
        <v>1</v>
      </c>
      <c r="I313" s="231">
        <v>0</v>
      </c>
      <c r="J313" s="231">
        <v>1</v>
      </c>
      <c r="K313" s="231">
        <v>15</v>
      </c>
      <c r="L313" s="231">
        <v>0</v>
      </c>
      <c r="M313" s="231">
        <v>0</v>
      </c>
      <c r="N313" s="231">
        <v>0</v>
      </c>
      <c r="O313" s="231">
        <v>15</v>
      </c>
      <c r="P313" s="231">
        <v>0</v>
      </c>
      <c r="Q313" s="231">
        <v>15</v>
      </c>
      <c r="R313" s="231">
        <v>0</v>
      </c>
      <c r="S313" s="231">
        <v>0</v>
      </c>
      <c r="T313" s="231">
        <v>0</v>
      </c>
      <c r="U313" s="231">
        <v>0</v>
      </c>
      <c r="V313" s="231">
        <v>0</v>
      </c>
      <c r="W313" s="231">
        <v>0</v>
      </c>
      <c r="X313" s="231">
        <v>1</v>
      </c>
      <c r="Y313" s="231">
        <v>0</v>
      </c>
      <c r="Z313" s="231">
        <v>15</v>
      </c>
      <c r="AA313" s="231">
        <v>0</v>
      </c>
      <c r="AB313" s="231">
        <v>0</v>
      </c>
      <c r="AC313" s="231">
        <v>0</v>
      </c>
      <c r="AD313" s="231">
        <v>0</v>
      </c>
      <c r="AE313" s="231">
        <v>0</v>
      </c>
      <c r="AF313" s="231">
        <v>0</v>
      </c>
      <c r="AG313">
        <v>0</v>
      </c>
    </row>
    <row r="314" spans="1:33" x14ac:dyDescent="0.35">
      <c r="A314">
        <v>50403</v>
      </c>
      <c r="B314">
        <v>50403</v>
      </c>
      <c r="C314" t="s">
        <v>656</v>
      </c>
      <c r="D314" s="231">
        <v>23</v>
      </c>
      <c r="E314" s="231">
        <v>27</v>
      </c>
      <c r="F314" s="231">
        <v>14</v>
      </c>
      <c r="G314" s="231">
        <v>41</v>
      </c>
      <c r="H314" s="231">
        <v>5</v>
      </c>
      <c r="I314" s="231">
        <v>2</v>
      </c>
      <c r="J314" s="231">
        <v>7</v>
      </c>
      <c r="K314" s="231">
        <v>345</v>
      </c>
      <c r="L314" s="231">
        <v>405</v>
      </c>
      <c r="M314" s="231">
        <v>210</v>
      </c>
      <c r="N314" s="231">
        <v>615</v>
      </c>
      <c r="O314" s="231">
        <v>75</v>
      </c>
      <c r="P314" s="231">
        <v>30</v>
      </c>
      <c r="Q314" s="231">
        <v>105</v>
      </c>
      <c r="R314" s="231">
        <v>2</v>
      </c>
      <c r="S314" s="231">
        <v>30</v>
      </c>
      <c r="T314" s="231">
        <v>0</v>
      </c>
      <c r="U314" s="231">
        <v>4</v>
      </c>
      <c r="V314" s="231">
        <v>60</v>
      </c>
      <c r="W314" s="231">
        <v>15</v>
      </c>
      <c r="X314" s="231">
        <v>29</v>
      </c>
      <c r="Y314" s="231">
        <v>435</v>
      </c>
      <c r="Z314" s="231">
        <v>60</v>
      </c>
      <c r="AA314" s="231">
        <v>11</v>
      </c>
      <c r="AB314" s="231">
        <v>165</v>
      </c>
      <c r="AC314" s="231">
        <v>30</v>
      </c>
      <c r="AD314" s="231">
        <v>0</v>
      </c>
      <c r="AE314" s="231">
        <v>0</v>
      </c>
      <c r="AF314" s="231">
        <v>0</v>
      </c>
      <c r="AG314">
        <v>0</v>
      </c>
    </row>
    <row r="315" spans="1:33" x14ac:dyDescent="0.35">
      <c r="A315">
        <v>50405</v>
      </c>
      <c r="B315">
        <v>50405</v>
      </c>
      <c r="C315" t="s">
        <v>657</v>
      </c>
      <c r="D315" s="231">
        <v>2</v>
      </c>
      <c r="E315" s="231">
        <v>14</v>
      </c>
      <c r="F315" s="231">
        <v>4</v>
      </c>
      <c r="G315" s="231">
        <v>18</v>
      </c>
      <c r="H315" s="231">
        <v>4</v>
      </c>
      <c r="I315" s="231">
        <v>2</v>
      </c>
      <c r="J315" s="231">
        <v>6</v>
      </c>
      <c r="K315" s="231">
        <v>30</v>
      </c>
      <c r="L315" s="231">
        <v>210</v>
      </c>
      <c r="M315" s="231">
        <v>60</v>
      </c>
      <c r="N315" s="231">
        <v>270</v>
      </c>
      <c r="O315" s="231">
        <v>60</v>
      </c>
      <c r="P315" s="231">
        <v>30</v>
      </c>
      <c r="Q315" s="231">
        <v>90</v>
      </c>
      <c r="R315" s="231">
        <v>2</v>
      </c>
      <c r="S315" s="231">
        <v>30</v>
      </c>
      <c r="T315" s="231">
        <v>0</v>
      </c>
      <c r="U315" s="231">
        <v>3</v>
      </c>
      <c r="V315" s="231">
        <v>45</v>
      </c>
      <c r="W315" s="231">
        <v>15</v>
      </c>
      <c r="X315" s="231">
        <v>1</v>
      </c>
      <c r="Y315" s="231">
        <v>15</v>
      </c>
      <c r="Z315" s="231">
        <v>15</v>
      </c>
      <c r="AA315" s="231">
        <v>0</v>
      </c>
      <c r="AB315" s="231">
        <v>0</v>
      </c>
      <c r="AC315" s="231">
        <v>0</v>
      </c>
      <c r="AD315" s="231">
        <v>0</v>
      </c>
      <c r="AE315" s="231">
        <v>0</v>
      </c>
      <c r="AF315" s="231">
        <v>0</v>
      </c>
      <c r="AG315">
        <v>0</v>
      </c>
    </row>
    <row r="316" spans="1:33" x14ac:dyDescent="0.35">
      <c r="A316">
        <v>50413</v>
      </c>
      <c r="B316">
        <v>50413</v>
      </c>
      <c r="C316" t="s">
        <v>658</v>
      </c>
      <c r="D316" s="231">
        <v>0</v>
      </c>
      <c r="E316" s="231">
        <v>1</v>
      </c>
      <c r="F316" s="231">
        <v>1</v>
      </c>
      <c r="G316" s="231">
        <v>2</v>
      </c>
      <c r="H316" s="231">
        <v>0</v>
      </c>
      <c r="I316" s="231">
        <v>1</v>
      </c>
      <c r="J316" s="231">
        <v>1</v>
      </c>
      <c r="K316" s="231">
        <v>0</v>
      </c>
      <c r="L316" s="231">
        <v>15</v>
      </c>
      <c r="M316" s="231">
        <v>15</v>
      </c>
      <c r="N316" s="231">
        <v>30</v>
      </c>
      <c r="O316" s="231">
        <v>0</v>
      </c>
      <c r="P316" s="231">
        <v>15</v>
      </c>
      <c r="Q316" s="231">
        <v>15</v>
      </c>
      <c r="R316" s="231">
        <v>0</v>
      </c>
      <c r="S316" s="231">
        <v>0</v>
      </c>
      <c r="T316" s="231">
        <v>0</v>
      </c>
      <c r="U316" s="231">
        <v>0</v>
      </c>
      <c r="V316" s="231">
        <v>0</v>
      </c>
      <c r="W316" s="231">
        <v>0</v>
      </c>
      <c r="X316" s="231">
        <v>2</v>
      </c>
      <c r="Y316" s="231">
        <v>30</v>
      </c>
      <c r="Z316" s="231">
        <v>15</v>
      </c>
      <c r="AA316" s="231">
        <v>0</v>
      </c>
      <c r="AB316" s="231">
        <v>0</v>
      </c>
      <c r="AC316" s="231">
        <v>0</v>
      </c>
      <c r="AD316" s="231">
        <v>0</v>
      </c>
      <c r="AE316" s="231">
        <v>0</v>
      </c>
      <c r="AF316" s="231">
        <v>0</v>
      </c>
      <c r="AG316">
        <v>0</v>
      </c>
    </row>
    <row r="317" spans="1:33" x14ac:dyDescent="0.35">
      <c r="A317">
        <v>50416</v>
      </c>
      <c r="B317">
        <v>50416</v>
      </c>
      <c r="C317" t="s">
        <v>659</v>
      </c>
      <c r="D317" s="231">
        <v>11</v>
      </c>
      <c r="E317" s="231">
        <v>25</v>
      </c>
      <c r="F317" s="231">
        <v>9</v>
      </c>
      <c r="G317" s="231">
        <v>34</v>
      </c>
      <c r="H317" s="231">
        <v>8</v>
      </c>
      <c r="I317" s="231">
        <v>5</v>
      </c>
      <c r="J317" s="231">
        <v>13</v>
      </c>
      <c r="K317" s="231">
        <v>165</v>
      </c>
      <c r="L317" s="231">
        <v>375</v>
      </c>
      <c r="M317" s="231">
        <v>135</v>
      </c>
      <c r="N317" s="231">
        <v>510</v>
      </c>
      <c r="O317" s="231">
        <v>120</v>
      </c>
      <c r="P317" s="231">
        <v>75</v>
      </c>
      <c r="Q317" s="231">
        <v>195</v>
      </c>
      <c r="R317" s="231">
        <v>5</v>
      </c>
      <c r="S317" s="231">
        <v>75</v>
      </c>
      <c r="T317" s="231">
        <v>30</v>
      </c>
      <c r="U317" s="231">
        <v>5</v>
      </c>
      <c r="V317" s="231">
        <v>75</v>
      </c>
      <c r="W317" s="231">
        <v>0</v>
      </c>
      <c r="X317" s="231">
        <v>0</v>
      </c>
      <c r="Y317" s="231">
        <v>0</v>
      </c>
      <c r="Z317" s="231">
        <v>0</v>
      </c>
      <c r="AA317" s="231">
        <v>0</v>
      </c>
      <c r="AB317" s="231">
        <v>0</v>
      </c>
      <c r="AC317" s="231">
        <v>0</v>
      </c>
      <c r="AD317" s="231">
        <v>0</v>
      </c>
      <c r="AE317" s="231">
        <v>0</v>
      </c>
      <c r="AF317" s="231">
        <v>0</v>
      </c>
      <c r="AG317">
        <v>0</v>
      </c>
    </row>
    <row r="318" spans="1:33" x14ac:dyDescent="0.35">
      <c r="A318">
        <v>50428</v>
      </c>
      <c r="B318">
        <v>50428</v>
      </c>
      <c r="C318" t="s">
        <v>660</v>
      </c>
      <c r="D318" s="231">
        <v>0</v>
      </c>
      <c r="E318" s="231">
        <v>21</v>
      </c>
      <c r="F318" s="231">
        <v>4</v>
      </c>
      <c r="G318" s="231">
        <v>25</v>
      </c>
      <c r="H318" s="231">
        <v>14</v>
      </c>
      <c r="I318" s="231">
        <v>4</v>
      </c>
      <c r="J318" s="231">
        <v>18</v>
      </c>
      <c r="K318" s="231">
        <v>0</v>
      </c>
      <c r="L318" s="231">
        <v>315</v>
      </c>
      <c r="M318" s="231">
        <v>60</v>
      </c>
      <c r="N318" s="231">
        <v>375</v>
      </c>
      <c r="O318" s="231">
        <v>198</v>
      </c>
      <c r="P318" s="231">
        <v>58</v>
      </c>
      <c r="Q318" s="231">
        <v>256</v>
      </c>
      <c r="R318" s="231">
        <v>0</v>
      </c>
      <c r="S318" s="231">
        <v>0</v>
      </c>
      <c r="T318" s="231">
        <v>0</v>
      </c>
      <c r="U318" s="231">
        <v>1</v>
      </c>
      <c r="V318" s="231">
        <v>15</v>
      </c>
      <c r="W318" s="231">
        <v>15</v>
      </c>
      <c r="X318" s="231">
        <v>4</v>
      </c>
      <c r="Y318" s="231">
        <v>60</v>
      </c>
      <c r="Z318" s="231">
        <v>45</v>
      </c>
      <c r="AA318" s="231">
        <v>0</v>
      </c>
      <c r="AB318" s="231">
        <v>0</v>
      </c>
      <c r="AC318" s="231">
        <v>0</v>
      </c>
      <c r="AD318" s="231">
        <v>0</v>
      </c>
      <c r="AE318" s="231">
        <v>0</v>
      </c>
      <c r="AF318" s="231">
        <v>0</v>
      </c>
      <c r="AG318">
        <v>0</v>
      </c>
    </row>
    <row r="319" spans="1:33" x14ac:dyDescent="0.35">
      <c r="A319">
        <v>50429</v>
      </c>
      <c r="B319">
        <v>50429</v>
      </c>
      <c r="C319" t="s">
        <v>661</v>
      </c>
      <c r="D319" s="231">
        <v>8</v>
      </c>
      <c r="E319" s="231">
        <v>20</v>
      </c>
      <c r="F319" s="231">
        <v>9</v>
      </c>
      <c r="G319" s="231">
        <v>29</v>
      </c>
      <c r="H319" s="231">
        <v>8</v>
      </c>
      <c r="I319" s="231">
        <v>8</v>
      </c>
      <c r="J319" s="231">
        <v>16</v>
      </c>
      <c r="K319" s="231">
        <v>120</v>
      </c>
      <c r="L319" s="231">
        <v>285</v>
      </c>
      <c r="M319" s="231">
        <v>135</v>
      </c>
      <c r="N319" s="231">
        <v>420</v>
      </c>
      <c r="O319" s="231">
        <v>116</v>
      </c>
      <c r="P319" s="231">
        <v>120</v>
      </c>
      <c r="Q319" s="231">
        <v>236</v>
      </c>
      <c r="R319" s="231">
        <v>2</v>
      </c>
      <c r="S319" s="231">
        <v>30</v>
      </c>
      <c r="T319" s="231">
        <v>0</v>
      </c>
      <c r="U319" s="231">
        <v>2</v>
      </c>
      <c r="V319" s="231">
        <v>30</v>
      </c>
      <c r="W319" s="231">
        <v>28</v>
      </c>
      <c r="X319" s="231">
        <v>3</v>
      </c>
      <c r="Y319" s="231">
        <v>45</v>
      </c>
      <c r="Z319" s="231">
        <v>0</v>
      </c>
      <c r="AA319" s="231">
        <v>7</v>
      </c>
      <c r="AB319" s="231">
        <v>105</v>
      </c>
      <c r="AC319" s="231">
        <v>13</v>
      </c>
      <c r="AD319" s="231">
        <v>4</v>
      </c>
      <c r="AE319" s="231">
        <v>60</v>
      </c>
      <c r="AF319" s="231">
        <v>0</v>
      </c>
      <c r="AG319">
        <v>0</v>
      </c>
    </row>
    <row r="320" spans="1:33" x14ac:dyDescent="0.35">
      <c r="A320">
        <v>50439</v>
      </c>
      <c r="B320">
        <v>50439</v>
      </c>
      <c r="C320" t="s">
        <v>662</v>
      </c>
      <c r="D320" s="231">
        <v>12</v>
      </c>
      <c r="E320" s="231">
        <v>14</v>
      </c>
      <c r="F320" s="231">
        <v>5</v>
      </c>
      <c r="G320" s="231">
        <v>19</v>
      </c>
      <c r="H320" s="231">
        <v>3</v>
      </c>
      <c r="I320" s="231">
        <v>1</v>
      </c>
      <c r="J320" s="231">
        <v>4</v>
      </c>
      <c r="K320" s="231">
        <v>180</v>
      </c>
      <c r="L320" s="231">
        <v>210</v>
      </c>
      <c r="M320" s="231">
        <v>75</v>
      </c>
      <c r="N320" s="231">
        <v>285</v>
      </c>
      <c r="O320" s="231">
        <v>45</v>
      </c>
      <c r="P320" s="231">
        <v>15</v>
      </c>
      <c r="Q320" s="231">
        <v>60</v>
      </c>
      <c r="R320" s="231">
        <v>2</v>
      </c>
      <c r="S320" s="231">
        <v>30</v>
      </c>
      <c r="T320" s="231">
        <v>15</v>
      </c>
      <c r="U320" s="231">
        <v>1</v>
      </c>
      <c r="V320" s="231">
        <v>15</v>
      </c>
      <c r="W320" s="231">
        <v>15</v>
      </c>
      <c r="X320" s="231">
        <v>16</v>
      </c>
      <c r="Y320" s="231">
        <v>240</v>
      </c>
      <c r="Z320" s="231">
        <v>30</v>
      </c>
      <c r="AA320" s="231">
        <v>9</v>
      </c>
      <c r="AB320" s="231">
        <v>135</v>
      </c>
      <c r="AC320" s="231">
        <v>15</v>
      </c>
      <c r="AD320" s="231">
        <v>7</v>
      </c>
      <c r="AE320" s="231">
        <v>105</v>
      </c>
      <c r="AF320" s="231">
        <v>15</v>
      </c>
      <c r="AG320">
        <v>0</v>
      </c>
    </row>
    <row r="321" spans="1:33" x14ac:dyDescent="0.35">
      <c r="A321">
        <v>50442</v>
      </c>
      <c r="B321">
        <v>50442</v>
      </c>
      <c r="C321" t="s">
        <v>663</v>
      </c>
      <c r="D321" s="231">
        <v>9</v>
      </c>
      <c r="E321" s="231">
        <v>11</v>
      </c>
      <c r="F321" s="231">
        <v>4</v>
      </c>
      <c r="G321" s="231">
        <v>15</v>
      </c>
      <c r="H321" s="231">
        <v>0</v>
      </c>
      <c r="I321" s="231">
        <v>0</v>
      </c>
      <c r="J321" s="231">
        <v>0</v>
      </c>
      <c r="K321" s="231">
        <v>135</v>
      </c>
      <c r="L321" s="231">
        <v>165</v>
      </c>
      <c r="M321" s="231">
        <v>60</v>
      </c>
      <c r="N321" s="231">
        <v>225</v>
      </c>
      <c r="O321" s="231">
        <v>0</v>
      </c>
      <c r="P321" s="231">
        <v>0</v>
      </c>
      <c r="Q321" s="231">
        <v>0</v>
      </c>
      <c r="R321" s="231">
        <v>1</v>
      </c>
      <c r="S321" s="231">
        <v>15</v>
      </c>
      <c r="T321" s="231">
        <v>0</v>
      </c>
      <c r="U321" s="231">
        <v>1</v>
      </c>
      <c r="V321" s="231">
        <v>15</v>
      </c>
      <c r="W321" s="231">
        <v>0</v>
      </c>
      <c r="X321" s="231">
        <v>5</v>
      </c>
      <c r="Y321" s="231">
        <v>75</v>
      </c>
      <c r="Z321" s="231">
        <v>0</v>
      </c>
      <c r="AA321" s="231">
        <v>0</v>
      </c>
      <c r="AB321" s="231">
        <v>0</v>
      </c>
      <c r="AC321" s="231">
        <v>0</v>
      </c>
      <c r="AD321" s="231">
        <v>0</v>
      </c>
      <c r="AE321" s="231">
        <v>0</v>
      </c>
      <c r="AF321" s="231">
        <v>0</v>
      </c>
      <c r="AG321">
        <v>0</v>
      </c>
    </row>
    <row r="322" spans="1:33" x14ac:dyDescent="0.35">
      <c r="A322">
        <v>50443</v>
      </c>
      <c r="B322">
        <v>50443</v>
      </c>
      <c r="C322" t="s">
        <v>664</v>
      </c>
      <c r="D322" s="231">
        <v>22</v>
      </c>
      <c r="E322" s="231">
        <v>20</v>
      </c>
      <c r="F322" s="231">
        <v>6</v>
      </c>
      <c r="G322" s="231">
        <v>26</v>
      </c>
      <c r="H322" s="231">
        <v>0</v>
      </c>
      <c r="I322" s="231">
        <v>0</v>
      </c>
      <c r="J322" s="231">
        <v>0</v>
      </c>
      <c r="K322" s="231">
        <v>330</v>
      </c>
      <c r="L322" s="231">
        <v>300</v>
      </c>
      <c r="M322" s="231">
        <v>90</v>
      </c>
      <c r="N322" s="231">
        <v>390</v>
      </c>
      <c r="O322" s="231">
        <v>0</v>
      </c>
      <c r="P322" s="231">
        <v>0</v>
      </c>
      <c r="Q322" s="231">
        <v>0</v>
      </c>
      <c r="R322" s="231">
        <v>7</v>
      </c>
      <c r="S322" s="231">
        <v>105</v>
      </c>
      <c r="T322" s="231">
        <v>0</v>
      </c>
      <c r="U322" s="231">
        <v>12</v>
      </c>
      <c r="V322" s="231">
        <v>180</v>
      </c>
      <c r="W322" s="231">
        <v>0</v>
      </c>
      <c r="X322" s="231">
        <v>7</v>
      </c>
      <c r="Y322" s="231">
        <v>105</v>
      </c>
      <c r="Z322" s="231">
        <v>0</v>
      </c>
      <c r="AA322" s="231">
        <v>15</v>
      </c>
      <c r="AB322" s="231">
        <v>225</v>
      </c>
      <c r="AC322" s="231">
        <v>0</v>
      </c>
      <c r="AD322" s="231">
        <v>0</v>
      </c>
      <c r="AE322" s="231">
        <v>0</v>
      </c>
      <c r="AF322" s="231">
        <v>0</v>
      </c>
      <c r="AG322">
        <v>3</v>
      </c>
    </row>
    <row r="323" spans="1:33" x14ac:dyDescent="0.35">
      <c r="A323">
        <v>50452</v>
      </c>
      <c r="B323">
        <v>50452</v>
      </c>
      <c r="C323" t="s">
        <v>665</v>
      </c>
      <c r="D323" s="231">
        <v>14</v>
      </c>
      <c r="E323" s="231">
        <v>17</v>
      </c>
      <c r="F323" s="231">
        <v>3</v>
      </c>
      <c r="G323" s="231">
        <v>20</v>
      </c>
      <c r="H323" s="231">
        <v>4</v>
      </c>
      <c r="I323" s="231">
        <v>2</v>
      </c>
      <c r="J323" s="231">
        <v>6</v>
      </c>
      <c r="K323" s="231">
        <v>210</v>
      </c>
      <c r="L323" s="231">
        <v>255</v>
      </c>
      <c r="M323" s="231">
        <v>45</v>
      </c>
      <c r="N323" s="231">
        <v>300</v>
      </c>
      <c r="O323" s="231">
        <v>60</v>
      </c>
      <c r="P323" s="231">
        <v>30</v>
      </c>
      <c r="Q323" s="231">
        <v>90</v>
      </c>
      <c r="R323" s="231">
        <v>9</v>
      </c>
      <c r="S323" s="231">
        <v>135</v>
      </c>
      <c r="T323" s="231">
        <v>15</v>
      </c>
      <c r="U323" s="231">
        <v>0</v>
      </c>
      <c r="V323" s="231">
        <v>0</v>
      </c>
      <c r="W323" s="231">
        <v>0</v>
      </c>
      <c r="X323" s="231">
        <v>0</v>
      </c>
      <c r="Y323" s="231">
        <v>0</v>
      </c>
      <c r="Z323" s="231">
        <v>0</v>
      </c>
      <c r="AA323" s="231">
        <v>2</v>
      </c>
      <c r="AB323" s="231">
        <v>30</v>
      </c>
      <c r="AC323" s="231">
        <v>0</v>
      </c>
      <c r="AD323" s="231">
        <v>0</v>
      </c>
      <c r="AE323" s="231">
        <v>0</v>
      </c>
      <c r="AF323" s="231">
        <v>0</v>
      </c>
      <c r="AG323">
        <v>0</v>
      </c>
    </row>
    <row r="324" spans="1:33" x14ac:dyDescent="0.35">
      <c r="A324">
        <v>50460</v>
      </c>
      <c r="B324">
        <v>50460</v>
      </c>
      <c r="C324" t="s">
        <v>666</v>
      </c>
      <c r="D324" s="231">
        <v>0</v>
      </c>
      <c r="E324" s="231">
        <v>1</v>
      </c>
      <c r="F324" s="231">
        <v>0</v>
      </c>
      <c r="G324" s="231">
        <v>1</v>
      </c>
      <c r="H324" s="231">
        <v>1</v>
      </c>
      <c r="I324" s="231">
        <v>0</v>
      </c>
      <c r="J324" s="231">
        <v>1</v>
      </c>
      <c r="K324" s="231">
        <v>0</v>
      </c>
      <c r="L324" s="231">
        <v>15</v>
      </c>
      <c r="M324" s="231">
        <v>0</v>
      </c>
      <c r="N324" s="231">
        <v>15</v>
      </c>
      <c r="O324" s="231">
        <v>15</v>
      </c>
      <c r="P324" s="231">
        <v>0</v>
      </c>
      <c r="Q324" s="231">
        <v>15</v>
      </c>
      <c r="R324" s="231">
        <v>0</v>
      </c>
      <c r="S324" s="231">
        <v>0</v>
      </c>
      <c r="T324" s="231">
        <v>0</v>
      </c>
      <c r="U324" s="231">
        <v>0</v>
      </c>
      <c r="V324" s="231">
        <v>0</v>
      </c>
      <c r="W324" s="231">
        <v>0</v>
      </c>
      <c r="X324" s="231">
        <v>0</v>
      </c>
      <c r="Y324" s="231">
        <v>0</v>
      </c>
      <c r="Z324" s="231">
        <v>0</v>
      </c>
      <c r="AA324" s="231">
        <v>0</v>
      </c>
      <c r="AB324" s="231">
        <v>0</v>
      </c>
      <c r="AC324" s="231">
        <v>0</v>
      </c>
      <c r="AD324" s="231">
        <v>0</v>
      </c>
      <c r="AE324" s="231">
        <v>0</v>
      </c>
      <c r="AF324" s="231">
        <v>0</v>
      </c>
      <c r="AG324">
        <v>0</v>
      </c>
    </row>
    <row r="325" spans="1:33" x14ac:dyDescent="0.35">
      <c r="A325">
        <v>50467</v>
      </c>
      <c r="B325">
        <v>50467</v>
      </c>
      <c r="C325" t="s">
        <v>667</v>
      </c>
      <c r="D325" s="231">
        <v>13</v>
      </c>
      <c r="E325" s="231">
        <v>19</v>
      </c>
      <c r="F325" s="231">
        <v>10</v>
      </c>
      <c r="G325" s="231">
        <v>29</v>
      </c>
      <c r="H325" s="231">
        <v>4</v>
      </c>
      <c r="I325" s="231">
        <v>1</v>
      </c>
      <c r="J325" s="231">
        <v>5</v>
      </c>
      <c r="K325" s="231">
        <v>195</v>
      </c>
      <c r="L325" s="231">
        <v>285</v>
      </c>
      <c r="M325" s="231">
        <v>150</v>
      </c>
      <c r="N325" s="231">
        <v>435</v>
      </c>
      <c r="O325" s="231">
        <v>60</v>
      </c>
      <c r="P325" s="231">
        <v>15</v>
      </c>
      <c r="Q325" s="231">
        <v>75</v>
      </c>
      <c r="R325" s="231">
        <v>19</v>
      </c>
      <c r="S325" s="231">
        <v>285</v>
      </c>
      <c r="T325" s="231">
        <v>30</v>
      </c>
      <c r="U325" s="231">
        <v>6</v>
      </c>
      <c r="V325" s="231">
        <v>90</v>
      </c>
      <c r="W325" s="231">
        <v>30</v>
      </c>
      <c r="X325" s="231">
        <v>2</v>
      </c>
      <c r="Y325" s="231">
        <v>30</v>
      </c>
      <c r="Z325" s="231">
        <v>15</v>
      </c>
      <c r="AA325" s="231">
        <v>11</v>
      </c>
      <c r="AB325" s="231">
        <v>165</v>
      </c>
      <c r="AC325" s="231">
        <v>0</v>
      </c>
      <c r="AD325" s="231">
        <v>11</v>
      </c>
      <c r="AE325" s="231">
        <v>165</v>
      </c>
      <c r="AF325" s="231">
        <v>0</v>
      </c>
      <c r="AG325">
        <v>0</v>
      </c>
    </row>
    <row r="326" spans="1:33" x14ac:dyDescent="0.35">
      <c r="A326">
        <v>50469</v>
      </c>
      <c r="B326">
        <v>50469</v>
      </c>
      <c r="C326" t="s">
        <v>668</v>
      </c>
      <c r="D326" s="231">
        <v>12</v>
      </c>
      <c r="E326" s="231">
        <v>18</v>
      </c>
      <c r="F326" s="231">
        <v>13</v>
      </c>
      <c r="G326" s="231">
        <v>31</v>
      </c>
      <c r="H326" s="231">
        <v>0</v>
      </c>
      <c r="I326" s="231">
        <v>1</v>
      </c>
      <c r="J326" s="231">
        <v>1</v>
      </c>
      <c r="K326" s="231">
        <v>180</v>
      </c>
      <c r="L326" s="231">
        <v>270</v>
      </c>
      <c r="M326" s="231">
        <v>195</v>
      </c>
      <c r="N326" s="231">
        <v>465</v>
      </c>
      <c r="O326" s="231">
        <v>0</v>
      </c>
      <c r="P326" s="231">
        <v>15</v>
      </c>
      <c r="Q326" s="231">
        <v>15</v>
      </c>
      <c r="R326" s="231">
        <v>0</v>
      </c>
      <c r="S326" s="231">
        <v>0</v>
      </c>
      <c r="T326" s="231">
        <v>0</v>
      </c>
      <c r="U326" s="231">
        <v>6</v>
      </c>
      <c r="V326" s="231">
        <v>90</v>
      </c>
      <c r="W326" s="231">
        <v>0</v>
      </c>
      <c r="X326" s="231">
        <v>25</v>
      </c>
      <c r="Y326" s="231">
        <v>375</v>
      </c>
      <c r="Z326" s="231">
        <v>15</v>
      </c>
      <c r="AA326" s="231">
        <v>1</v>
      </c>
      <c r="AB326" s="231">
        <v>15</v>
      </c>
      <c r="AC326" s="231">
        <v>0</v>
      </c>
      <c r="AD326" s="231">
        <v>0</v>
      </c>
      <c r="AE326" s="231">
        <v>0</v>
      </c>
      <c r="AF326" s="231">
        <v>0</v>
      </c>
      <c r="AG326">
        <v>0</v>
      </c>
    </row>
    <row r="327" spans="1:33" x14ac:dyDescent="0.35">
      <c r="A327">
        <v>50471</v>
      </c>
      <c r="B327">
        <v>50471</v>
      </c>
      <c r="C327" t="s">
        <v>669</v>
      </c>
      <c r="D327" s="231">
        <v>0</v>
      </c>
      <c r="E327" s="231">
        <v>1</v>
      </c>
      <c r="F327" s="231">
        <v>0</v>
      </c>
      <c r="G327" s="231">
        <v>1</v>
      </c>
      <c r="H327" s="231">
        <v>0</v>
      </c>
      <c r="I327" s="231">
        <v>0</v>
      </c>
      <c r="J327" s="231">
        <v>0</v>
      </c>
      <c r="K327" s="231">
        <v>0</v>
      </c>
      <c r="L327" s="231">
        <v>15</v>
      </c>
      <c r="M327" s="231">
        <v>0</v>
      </c>
      <c r="N327" s="231">
        <v>15</v>
      </c>
      <c r="O327" s="231">
        <v>0</v>
      </c>
      <c r="P327" s="231">
        <v>0</v>
      </c>
      <c r="Q327" s="231">
        <v>0</v>
      </c>
      <c r="R327" s="231">
        <v>0</v>
      </c>
      <c r="S327" s="231">
        <v>0</v>
      </c>
      <c r="T327" s="231">
        <v>0</v>
      </c>
      <c r="U327" s="231">
        <v>0</v>
      </c>
      <c r="V327" s="231">
        <v>0</v>
      </c>
      <c r="W327" s="231">
        <v>0</v>
      </c>
      <c r="X327" s="231">
        <v>0</v>
      </c>
      <c r="Y327" s="231">
        <v>0</v>
      </c>
      <c r="Z327" s="231">
        <v>0</v>
      </c>
      <c r="AA327" s="231">
        <v>0</v>
      </c>
      <c r="AB327" s="231">
        <v>0</v>
      </c>
      <c r="AC327" s="231">
        <v>0</v>
      </c>
      <c r="AD327" s="231">
        <v>0</v>
      </c>
      <c r="AE327" s="231">
        <v>0</v>
      </c>
      <c r="AF327" s="231">
        <v>0</v>
      </c>
      <c r="AG327">
        <v>0</v>
      </c>
    </row>
    <row r="328" spans="1:33" x14ac:dyDescent="0.35">
      <c r="A328">
        <v>50472</v>
      </c>
      <c r="B328">
        <v>50472</v>
      </c>
      <c r="C328" t="s">
        <v>670</v>
      </c>
      <c r="D328" s="231">
        <v>3</v>
      </c>
      <c r="E328" s="231">
        <v>10</v>
      </c>
      <c r="F328" s="231">
        <v>1</v>
      </c>
      <c r="G328" s="231">
        <v>11</v>
      </c>
      <c r="H328" s="231">
        <v>0</v>
      </c>
      <c r="I328" s="231">
        <v>0</v>
      </c>
      <c r="J328" s="231">
        <v>0</v>
      </c>
      <c r="K328" s="231">
        <v>45</v>
      </c>
      <c r="L328" s="231">
        <v>150</v>
      </c>
      <c r="M328" s="231">
        <v>15</v>
      </c>
      <c r="N328" s="231">
        <v>165</v>
      </c>
      <c r="O328" s="231">
        <v>0</v>
      </c>
      <c r="P328" s="231">
        <v>0</v>
      </c>
      <c r="Q328" s="231">
        <v>0</v>
      </c>
      <c r="R328" s="231">
        <v>0</v>
      </c>
      <c r="S328" s="231">
        <v>0</v>
      </c>
      <c r="T328" s="231">
        <v>0</v>
      </c>
      <c r="U328" s="231">
        <v>0</v>
      </c>
      <c r="V328" s="231">
        <v>0</v>
      </c>
      <c r="W328" s="231">
        <v>0</v>
      </c>
      <c r="X328" s="231">
        <v>4</v>
      </c>
      <c r="Y328" s="231">
        <v>60</v>
      </c>
      <c r="Z328" s="231">
        <v>0</v>
      </c>
      <c r="AA328" s="231">
        <v>1</v>
      </c>
      <c r="AB328" s="231">
        <v>15</v>
      </c>
      <c r="AC328" s="231">
        <v>0</v>
      </c>
      <c r="AD328" s="231">
        <v>0</v>
      </c>
      <c r="AE328" s="231">
        <v>0</v>
      </c>
      <c r="AF328" s="231">
        <v>0</v>
      </c>
      <c r="AG328">
        <v>0</v>
      </c>
    </row>
    <row r="329" spans="1:33" x14ac:dyDescent="0.35">
      <c r="A329">
        <v>50480</v>
      </c>
      <c r="B329">
        <v>50480</v>
      </c>
      <c r="C329" t="s">
        <v>671</v>
      </c>
      <c r="D329" s="231">
        <v>4</v>
      </c>
      <c r="E329" s="231">
        <v>6</v>
      </c>
      <c r="F329" s="231">
        <v>4</v>
      </c>
      <c r="G329" s="231">
        <v>10</v>
      </c>
      <c r="H329" s="231">
        <v>0</v>
      </c>
      <c r="I329" s="231">
        <v>0</v>
      </c>
      <c r="J329" s="231">
        <v>0</v>
      </c>
      <c r="K329" s="231">
        <v>60</v>
      </c>
      <c r="L329" s="231">
        <v>90</v>
      </c>
      <c r="M329" s="231">
        <v>60</v>
      </c>
      <c r="N329" s="231">
        <v>150</v>
      </c>
      <c r="O329" s="231">
        <v>0</v>
      </c>
      <c r="P329" s="231">
        <v>0</v>
      </c>
      <c r="Q329" s="231">
        <v>0</v>
      </c>
      <c r="R329" s="231">
        <v>0</v>
      </c>
      <c r="S329" s="231">
        <v>0</v>
      </c>
      <c r="T329" s="231">
        <v>0</v>
      </c>
      <c r="U329" s="231">
        <v>5</v>
      </c>
      <c r="V329" s="231">
        <v>75</v>
      </c>
      <c r="W329" s="231">
        <v>0</v>
      </c>
      <c r="X329" s="231">
        <v>0</v>
      </c>
      <c r="Y329" s="231">
        <v>0</v>
      </c>
      <c r="Z329" s="231">
        <v>0</v>
      </c>
      <c r="AA329" s="231">
        <v>5</v>
      </c>
      <c r="AB329" s="231">
        <v>75</v>
      </c>
      <c r="AC329" s="231">
        <v>0</v>
      </c>
      <c r="AD329" s="231">
        <v>5</v>
      </c>
      <c r="AE329" s="231">
        <v>75</v>
      </c>
      <c r="AF329" s="231">
        <v>0</v>
      </c>
      <c r="AG329">
        <v>0</v>
      </c>
    </row>
    <row r="330" spans="1:33" x14ac:dyDescent="0.35">
      <c r="A330">
        <v>50481</v>
      </c>
      <c r="B330">
        <v>50481</v>
      </c>
      <c r="C330" t="s">
        <v>672</v>
      </c>
      <c r="D330" s="231">
        <v>14</v>
      </c>
      <c r="E330" s="231">
        <v>40</v>
      </c>
      <c r="F330" s="231">
        <v>11</v>
      </c>
      <c r="G330" s="231">
        <v>51</v>
      </c>
      <c r="H330" s="231">
        <v>27</v>
      </c>
      <c r="I330" s="231">
        <v>9</v>
      </c>
      <c r="J330" s="231">
        <v>36</v>
      </c>
      <c r="K330" s="231">
        <v>210</v>
      </c>
      <c r="L330" s="231">
        <v>600</v>
      </c>
      <c r="M330" s="231">
        <v>165</v>
      </c>
      <c r="N330" s="231">
        <v>765</v>
      </c>
      <c r="O330" s="231">
        <v>390</v>
      </c>
      <c r="P330" s="231">
        <v>135</v>
      </c>
      <c r="Q330" s="231">
        <v>525</v>
      </c>
      <c r="R330" s="231">
        <v>3</v>
      </c>
      <c r="S330" s="231">
        <v>45</v>
      </c>
      <c r="T330" s="231">
        <v>15</v>
      </c>
      <c r="U330" s="231">
        <v>0</v>
      </c>
      <c r="V330" s="231">
        <v>0</v>
      </c>
      <c r="W330" s="231">
        <v>0</v>
      </c>
      <c r="X330" s="231">
        <v>2</v>
      </c>
      <c r="Y330" s="231">
        <v>30</v>
      </c>
      <c r="Z330" s="231">
        <v>15</v>
      </c>
      <c r="AA330" s="231">
        <v>4</v>
      </c>
      <c r="AB330" s="231">
        <v>60</v>
      </c>
      <c r="AC330" s="231">
        <v>0</v>
      </c>
      <c r="AD330" s="231">
        <v>0</v>
      </c>
      <c r="AE330" s="231">
        <v>0</v>
      </c>
      <c r="AF330" s="231">
        <v>0</v>
      </c>
      <c r="AG330">
        <v>1</v>
      </c>
    </row>
    <row r="331" spans="1:33" x14ac:dyDescent="0.35">
      <c r="A331">
        <v>50495</v>
      </c>
      <c r="B331">
        <v>50495</v>
      </c>
      <c r="C331" t="s">
        <v>673</v>
      </c>
      <c r="D331" s="231">
        <v>3</v>
      </c>
      <c r="E331" s="231">
        <v>17</v>
      </c>
      <c r="F331" s="231">
        <v>9</v>
      </c>
      <c r="G331" s="231">
        <v>26</v>
      </c>
      <c r="H331" s="231">
        <v>12</v>
      </c>
      <c r="I331" s="231">
        <v>8</v>
      </c>
      <c r="J331" s="231">
        <v>20</v>
      </c>
      <c r="K331" s="231">
        <v>45</v>
      </c>
      <c r="L331" s="231">
        <v>255</v>
      </c>
      <c r="M331" s="231">
        <v>135</v>
      </c>
      <c r="N331" s="231">
        <v>390</v>
      </c>
      <c r="O331" s="231">
        <v>180</v>
      </c>
      <c r="P331" s="231">
        <v>120</v>
      </c>
      <c r="Q331" s="231">
        <v>300</v>
      </c>
      <c r="R331" s="231">
        <v>0</v>
      </c>
      <c r="S331" s="231">
        <v>0</v>
      </c>
      <c r="T331" s="231">
        <v>0</v>
      </c>
      <c r="U331" s="231">
        <v>0</v>
      </c>
      <c r="V331" s="231">
        <v>0</v>
      </c>
      <c r="W331" s="231">
        <v>0</v>
      </c>
      <c r="X331" s="231">
        <v>0</v>
      </c>
      <c r="Y331" s="231">
        <v>0</v>
      </c>
      <c r="Z331" s="231">
        <v>0</v>
      </c>
      <c r="AA331" s="231">
        <v>0</v>
      </c>
      <c r="AB331" s="231">
        <v>0</v>
      </c>
      <c r="AC331" s="231">
        <v>0</v>
      </c>
      <c r="AD331" s="231">
        <v>0</v>
      </c>
      <c r="AE331" s="231">
        <v>0</v>
      </c>
      <c r="AF331" s="231">
        <v>0</v>
      </c>
      <c r="AG331">
        <v>0</v>
      </c>
    </row>
    <row r="332" spans="1:33" x14ac:dyDescent="0.35">
      <c r="A332">
        <v>50506</v>
      </c>
      <c r="B332">
        <v>50506</v>
      </c>
      <c r="C332" t="s">
        <v>674</v>
      </c>
      <c r="D332" s="231">
        <v>0</v>
      </c>
      <c r="E332" s="231">
        <v>1</v>
      </c>
      <c r="F332" s="231">
        <v>0</v>
      </c>
      <c r="G332" s="231">
        <v>1</v>
      </c>
      <c r="H332" s="231">
        <v>0</v>
      </c>
      <c r="I332" s="231">
        <v>0</v>
      </c>
      <c r="J332" s="231">
        <v>0</v>
      </c>
      <c r="K332" s="231">
        <v>0</v>
      </c>
      <c r="L332" s="231">
        <v>12</v>
      </c>
      <c r="M332" s="231">
        <v>0</v>
      </c>
      <c r="N332" s="231">
        <v>12</v>
      </c>
      <c r="O332" s="231">
        <v>0</v>
      </c>
      <c r="P332" s="231">
        <v>0</v>
      </c>
      <c r="Q332" s="231">
        <v>0</v>
      </c>
      <c r="R332" s="231">
        <v>0</v>
      </c>
      <c r="S332" s="231">
        <v>0</v>
      </c>
      <c r="T332" s="231">
        <v>0</v>
      </c>
      <c r="U332" s="231">
        <v>0</v>
      </c>
      <c r="V332" s="231">
        <v>0</v>
      </c>
      <c r="W332" s="231">
        <v>0</v>
      </c>
      <c r="X332" s="231">
        <v>0</v>
      </c>
      <c r="Y332" s="231">
        <v>0</v>
      </c>
      <c r="Z332" s="231">
        <v>0</v>
      </c>
      <c r="AA332" s="231">
        <v>0</v>
      </c>
      <c r="AB332" s="231">
        <v>0</v>
      </c>
      <c r="AC332" s="231">
        <v>0</v>
      </c>
      <c r="AD332" s="231">
        <v>0</v>
      </c>
      <c r="AE332" s="231">
        <v>0</v>
      </c>
      <c r="AF332" s="231">
        <v>0</v>
      </c>
      <c r="AG332">
        <v>0</v>
      </c>
    </row>
    <row r="333" spans="1:33" x14ac:dyDescent="0.35">
      <c r="A333">
        <v>50512</v>
      </c>
      <c r="B333">
        <v>50512</v>
      </c>
      <c r="C333" t="s">
        <v>675</v>
      </c>
      <c r="D333" s="231">
        <v>30</v>
      </c>
      <c r="E333" s="231">
        <v>38</v>
      </c>
      <c r="F333" s="231">
        <v>15</v>
      </c>
      <c r="G333" s="231">
        <v>53</v>
      </c>
      <c r="H333" s="231">
        <v>22</v>
      </c>
      <c r="I333" s="231">
        <v>7</v>
      </c>
      <c r="J333" s="231">
        <v>29</v>
      </c>
      <c r="K333" s="231">
        <v>450</v>
      </c>
      <c r="L333" s="231">
        <v>570</v>
      </c>
      <c r="M333" s="231">
        <v>210</v>
      </c>
      <c r="N333" s="231">
        <v>780</v>
      </c>
      <c r="O333" s="231">
        <v>330</v>
      </c>
      <c r="P333" s="231">
        <v>105</v>
      </c>
      <c r="Q333" s="231">
        <v>435</v>
      </c>
      <c r="R333" s="231">
        <v>0</v>
      </c>
      <c r="S333" s="231">
        <v>0</v>
      </c>
      <c r="T333" s="231">
        <v>0</v>
      </c>
      <c r="U333" s="231">
        <v>0</v>
      </c>
      <c r="V333" s="231">
        <v>0</v>
      </c>
      <c r="W333" s="231">
        <v>0</v>
      </c>
      <c r="X333" s="231">
        <v>1</v>
      </c>
      <c r="Y333" s="231">
        <v>15</v>
      </c>
      <c r="Z333" s="231">
        <v>15</v>
      </c>
      <c r="AA333" s="231">
        <v>0</v>
      </c>
      <c r="AB333" s="231">
        <v>0</v>
      </c>
      <c r="AC333" s="231">
        <v>0</v>
      </c>
      <c r="AD333" s="231">
        <v>0</v>
      </c>
      <c r="AE333" s="231">
        <v>0</v>
      </c>
      <c r="AF333" s="231">
        <v>0</v>
      </c>
      <c r="AG333">
        <v>0</v>
      </c>
    </row>
    <row r="334" spans="1:33" x14ac:dyDescent="0.35">
      <c r="A334">
        <v>50514</v>
      </c>
      <c r="B334">
        <v>50514</v>
      </c>
      <c r="C334" t="s">
        <v>1270</v>
      </c>
      <c r="D334" s="231">
        <v>0</v>
      </c>
      <c r="E334" s="231">
        <v>1</v>
      </c>
      <c r="F334" s="231">
        <v>0</v>
      </c>
      <c r="G334" s="231">
        <v>1</v>
      </c>
      <c r="H334" s="231">
        <v>0</v>
      </c>
      <c r="I334" s="231">
        <v>0</v>
      </c>
      <c r="J334" s="231">
        <v>0</v>
      </c>
      <c r="K334" s="231">
        <v>0</v>
      </c>
      <c r="L334" s="231">
        <v>15</v>
      </c>
      <c r="M334" s="231">
        <v>0</v>
      </c>
      <c r="N334" s="231">
        <v>15</v>
      </c>
      <c r="O334" s="231">
        <v>0</v>
      </c>
      <c r="P334" s="231">
        <v>0</v>
      </c>
      <c r="Q334" s="231">
        <v>0</v>
      </c>
      <c r="R334" s="231">
        <v>0</v>
      </c>
      <c r="S334" s="231">
        <v>0</v>
      </c>
      <c r="T334" s="231">
        <v>0</v>
      </c>
      <c r="U334" s="231">
        <v>0</v>
      </c>
      <c r="V334" s="231">
        <v>0</v>
      </c>
      <c r="W334" s="231">
        <v>0</v>
      </c>
      <c r="X334" s="231">
        <v>0</v>
      </c>
      <c r="Y334" s="231">
        <v>0</v>
      </c>
      <c r="Z334" s="231">
        <v>0</v>
      </c>
      <c r="AA334" s="231">
        <v>0</v>
      </c>
      <c r="AB334" s="231">
        <v>0</v>
      </c>
      <c r="AC334" s="231">
        <v>0</v>
      </c>
      <c r="AD334" s="231">
        <v>0</v>
      </c>
      <c r="AE334" s="231">
        <v>0</v>
      </c>
      <c r="AF334" s="231">
        <v>0</v>
      </c>
      <c r="AG334">
        <v>0</v>
      </c>
    </row>
    <row r="335" spans="1:33" x14ac:dyDescent="0.35">
      <c r="A335">
        <v>50524</v>
      </c>
      <c r="B335">
        <v>50524</v>
      </c>
      <c r="C335" t="s">
        <v>676</v>
      </c>
      <c r="D335" s="231">
        <v>1</v>
      </c>
      <c r="E335" s="231">
        <v>2</v>
      </c>
      <c r="F335" s="231">
        <v>1</v>
      </c>
      <c r="G335" s="231">
        <v>3</v>
      </c>
      <c r="H335" s="231">
        <v>1</v>
      </c>
      <c r="I335" s="231">
        <v>1</v>
      </c>
      <c r="J335" s="231">
        <v>2</v>
      </c>
      <c r="K335" s="231">
        <v>15</v>
      </c>
      <c r="L335" s="231">
        <v>30</v>
      </c>
      <c r="M335" s="231">
        <v>0</v>
      </c>
      <c r="N335" s="231">
        <v>30</v>
      </c>
      <c r="O335" s="231">
        <v>15</v>
      </c>
      <c r="P335" s="231">
        <v>15</v>
      </c>
      <c r="Q335" s="231">
        <v>30</v>
      </c>
      <c r="R335" s="231">
        <v>1</v>
      </c>
      <c r="S335" s="231">
        <v>15</v>
      </c>
      <c r="T335" s="231">
        <v>15</v>
      </c>
      <c r="U335" s="231">
        <v>0</v>
      </c>
      <c r="V335" s="231">
        <v>0</v>
      </c>
      <c r="W335" s="231">
        <v>0</v>
      </c>
      <c r="X335" s="231">
        <v>1</v>
      </c>
      <c r="Y335" s="231">
        <v>0</v>
      </c>
      <c r="Z335" s="231">
        <v>15</v>
      </c>
      <c r="AA335" s="231">
        <v>0</v>
      </c>
      <c r="AB335" s="231">
        <v>0</v>
      </c>
      <c r="AC335" s="231">
        <v>0</v>
      </c>
      <c r="AD335" s="231">
        <v>0</v>
      </c>
      <c r="AE335" s="231">
        <v>0</v>
      </c>
      <c r="AF335" s="231">
        <v>0</v>
      </c>
      <c r="AG335">
        <v>0</v>
      </c>
    </row>
    <row r="336" spans="1:33" x14ac:dyDescent="0.35">
      <c r="A336">
        <v>50528</v>
      </c>
      <c r="B336">
        <v>50528</v>
      </c>
      <c r="C336" t="s">
        <v>677</v>
      </c>
      <c r="D336" s="231">
        <v>4</v>
      </c>
      <c r="E336" s="231">
        <v>17</v>
      </c>
      <c r="F336" s="231">
        <v>2</v>
      </c>
      <c r="G336" s="231">
        <v>19</v>
      </c>
      <c r="H336" s="231">
        <v>16</v>
      </c>
      <c r="I336" s="231">
        <v>2</v>
      </c>
      <c r="J336" s="231">
        <v>18</v>
      </c>
      <c r="K336" s="231">
        <v>60</v>
      </c>
      <c r="L336" s="231">
        <v>255</v>
      </c>
      <c r="M336" s="231">
        <v>30</v>
      </c>
      <c r="N336" s="231">
        <v>285</v>
      </c>
      <c r="O336" s="231">
        <v>240</v>
      </c>
      <c r="P336" s="231">
        <v>30</v>
      </c>
      <c r="Q336" s="231">
        <v>270</v>
      </c>
      <c r="R336" s="231">
        <v>1</v>
      </c>
      <c r="S336" s="231">
        <v>15</v>
      </c>
      <c r="T336" s="231">
        <v>15</v>
      </c>
      <c r="U336" s="231">
        <v>0</v>
      </c>
      <c r="V336" s="231">
        <v>0</v>
      </c>
      <c r="W336" s="231">
        <v>0</v>
      </c>
      <c r="X336" s="231">
        <v>1</v>
      </c>
      <c r="Y336" s="231">
        <v>15</v>
      </c>
      <c r="Z336" s="231">
        <v>15</v>
      </c>
      <c r="AA336" s="231">
        <v>0</v>
      </c>
      <c r="AB336" s="231">
        <v>0</v>
      </c>
      <c r="AC336" s="231">
        <v>0</v>
      </c>
      <c r="AD336" s="231">
        <v>0</v>
      </c>
      <c r="AE336" s="231">
        <v>0</v>
      </c>
      <c r="AF336" s="231">
        <v>0</v>
      </c>
      <c r="AG336">
        <v>0</v>
      </c>
    </row>
    <row r="337" spans="1:33" x14ac:dyDescent="0.35">
      <c r="A337">
        <v>50532</v>
      </c>
      <c r="B337">
        <v>50532</v>
      </c>
      <c r="C337" t="s">
        <v>678</v>
      </c>
      <c r="D337" s="231">
        <v>0</v>
      </c>
      <c r="E337" s="231">
        <v>1</v>
      </c>
      <c r="F337" s="231">
        <v>1</v>
      </c>
      <c r="G337" s="231">
        <v>2</v>
      </c>
      <c r="H337" s="231">
        <v>1</v>
      </c>
      <c r="I337" s="231">
        <v>1</v>
      </c>
      <c r="J337" s="231">
        <v>2</v>
      </c>
      <c r="K337" s="231">
        <v>0</v>
      </c>
      <c r="L337" s="231">
        <v>15</v>
      </c>
      <c r="M337" s="231">
        <v>15</v>
      </c>
      <c r="N337" s="231">
        <v>30</v>
      </c>
      <c r="O337" s="231">
        <v>15</v>
      </c>
      <c r="P337" s="231">
        <v>15</v>
      </c>
      <c r="Q337" s="231">
        <v>30</v>
      </c>
      <c r="R337" s="231">
        <v>0</v>
      </c>
      <c r="S337" s="231">
        <v>0</v>
      </c>
      <c r="T337" s="231">
        <v>0</v>
      </c>
      <c r="U337" s="231">
        <v>0</v>
      </c>
      <c r="V337" s="231">
        <v>0</v>
      </c>
      <c r="W337" s="231">
        <v>0</v>
      </c>
      <c r="X337" s="231">
        <v>1</v>
      </c>
      <c r="Y337" s="231">
        <v>15</v>
      </c>
      <c r="Z337" s="231">
        <v>15</v>
      </c>
      <c r="AA337" s="231">
        <v>0</v>
      </c>
      <c r="AB337" s="231">
        <v>0</v>
      </c>
      <c r="AC337" s="231">
        <v>0</v>
      </c>
      <c r="AD337" s="231">
        <v>0</v>
      </c>
      <c r="AE337" s="231">
        <v>0</v>
      </c>
      <c r="AF337" s="231">
        <v>0</v>
      </c>
      <c r="AG337">
        <v>0</v>
      </c>
    </row>
    <row r="338" spans="1:33" x14ac:dyDescent="0.35">
      <c r="A338">
        <v>50546</v>
      </c>
      <c r="B338">
        <v>50546</v>
      </c>
      <c r="C338" t="s">
        <v>679</v>
      </c>
      <c r="D338" s="231">
        <v>24</v>
      </c>
      <c r="E338" s="231">
        <v>22</v>
      </c>
      <c r="F338" s="231">
        <v>3</v>
      </c>
      <c r="G338" s="231">
        <v>25</v>
      </c>
      <c r="H338" s="231">
        <v>10</v>
      </c>
      <c r="I338" s="231">
        <v>1</v>
      </c>
      <c r="J338" s="231">
        <v>11</v>
      </c>
      <c r="K338" s="231">
        <v>360</v>
      </c>
      <c r="L338" s="231">
        <v>315</v>
      </c>
      <c r="M338" s="231">
        <v>45</v>
      </c>
      <c r="N338" s="231">
        <v>360</v>
      </c>
      <c r="O338" s="231">
        <v>145</v>
      </c>
      <c r="P338" s="231">
        <v>15</v>
      </c>
      <c r="Q338" s="231">
        <v>160</v>
      </c>
      <c r="R338" s="231">
        <v>2</v>
      </c>
      <c r="S338" s="231">
        <v>30</v>
      </c>
      <c r="T338" s="231">
        <v>15</v>
      </c>
      <c r="U338" s="231">
        <v>8</v>
      </c>
      <c r="V338" s="231">
        <v>120</v>
      </c>
      <c r="W338" s="231">
        <v>15</v>
      </c>
      <c r="X338" s="231">
        <v>2</v>
      </c>
      <c r="Y338" s="231">
        <v>30</v>
      </c>
      <c r="Z338" s="231">
        <v>15</v>
      </c>
      <c r="AA338" s="231">
        <v>0</v>
      </c>
      <c r="AB338" s="231">
        <v>0</v>
      </c>
      <c r="AC338" s="231">
        <v>0</v>
      </c>
      <c r="AD338" s="231">
        <v>0</v>
      </c>
      <c r="AE338" s="231">
        <v>0</v>
      </c>
      <c r="AF338" s="231">
        <v>0</v>
      </c>
      <c r="AG338">
        <v>2</v>
      </c>
    </row>
    <row r="339" spans="1:33" x14ac:dyDescent="0.35">
      <c r="A339">
        <v>50572</v>
      </c>
      <c r="B339">
        <v>50572</v>
      </c>
      <c r="C339" t="s">
        <v>662</v>
      </c>
      <c r="D339" s="231">
        <v>22</v>
      </c>
      <c r="E339" s="231">
        <v>24</v>
      </c>
      <c r="F339" s="231">
        <v>8</v>
      </c>
      <c r="G339" s="231">
        <v>32</v>
      </c>
      <c r="H339" s="231">
        <v>1</v>
      </c>
      <c r="I339" s="231">
        <v>0</v>
      </c>
      <c r="J339" s="231">
        <v>1</v>
      </c>
      <c r="K339" s="231">
        <v>330</v>
      </c>
      <c r="L339" s="231">
        <v>360</v>
      </c>
      <c r="M339" s="231">
        <v>120</v>
      </c>
      <c r="N339" s="231">
        <v>480</v>
      </c>
      <c r="O339" s="231">
        <v>15</v>
      </c>
      <c r="P339" s="231">
        <v>0</v>
      </c>
      <c r="Q339" s="231">
        <v>15</v>
      </c>
      <c r="R339" s="231">
        <v>0</v>
      </c>
      <c r="S339" s="231">
        <v>0</v>
      </c>
      <c r="T339" s="231">
        <v>0</v>
      </c>
      <c r="U339" s="231">
        <v>5</v>
      </c>
      <c r="V339" s="231">
        <v>75</v>
      </c>
      <c r="W339" s="231">
        <v>0</v>
      </c>
      <c r="X339" s="231">
        <v>25</v>
      </c>
      <c r="Y339" s="231">
        <v>375</v>
      </c>
      <c r="Z339" s="231">
        <v>0</v>
      </c>
      <c r="AA339" s="231">
        <v>12</v>
      </c>
      <c r="AB339" s="231">
        <v>180</v>
      </c>
      <c r="AC339" s="231">
        <v>0</v>
      </c>
      <c r="AD339" s="231">
        <v>1</v>
      </c>
      <c r="AE339" s="231">
        <v>15</v>
      </c>
      <c r="AF339" s="231">
        <v>0</v>
      </c>
      <c r="AG339">
        <v>0</v>
      </c>
    </row>
    <row r="340" spans="1:33" x14ac:dyDescent="0.35">
      <c r="A340">
        <v>50593</v>
      </c>
      <c r="B340">
        <v>50593</v>
      </c>
      <c r="C340" t="s">
        <v>820</v>
      </c>
      <c r="D340" s="231">
        <v>0</v>
      </c>
      <c r="E340" s="231">
        <v>1</v>
      </c>
      <c r="F340" s="231">
        <v>0</v>
      </c>
      <c r="G340" s="231">
        <v>1</v>
      </c>
      <c r="H340" s="231">
        <v>1</v>
      </c>
      <c r="I340" s="231">
        <v>0</v>
      </c>
      <c r="J340" s="231">
        <v>1</v>
      </c>
      <c r="K340" s="231">
        <v>0</v>
      </c>
      <c r="L340" s="231">
        <v>15</v>
      </c>
      <c r="M340" s="231">
        <v>0</v>
      </c>
      <c r="N340" s="231">
        <v>15</v>
      </c>
      <c r="O340" s="231">
        <v>15</v>
      </c>
      <c r="P340" s="231">
        <v>0</v>
      </c>
      <c r="Q340" s="231">
        <v>15</v>
      </c>
      <c r="R340" s="231">
        <v>0</v>
      </c>
      <c r="S340" s="231">
        <v>0</v>
      </c>
      <c r="T340" s="231">
        <v>0</v>
      </c>
      <c r="U340" s="231">
        <v>0</v>
      </c>
      <c r="V340" s="231">
        <v>0</v>
      </c>
      <c r="W340" s="231">
        <v>0</v>
      </c>
      <c r="X340" s="231">
        <v>0</v>
      </c>
      <c r="Y340" s="231">
        <v>0</v>
      </c>
      <c r="Z340" s="231">
        <v>0</v>
      </c>
      <c r="AA340" s="231">
        <v>0</v>
      </c>
      <c r="AB340" s="231">
        <v>0</v>
      </c>
      <c r="AC340" s="231">
        <v>0</v>
      </c>
      <c r="AD340" s="231">
        <v>0</v>
      </c>
      <c r="AE340" s="231">
        <v>0</v>
      </c>
      <c r="AF340" s="231">
        <v>0</v>
      </c>
      <c r="AG340">
        <v>0</v>
      </c>
    </row>
    <row r="341" spans="1:33" x14ac:dyDescent="0.35">
      <c r="A341">
        <v>51135</v>
      </c>
      <c r="B341">
        <v>51135</v>
      </c>
      <c r="C341" t="s">
        <v>1272</v>
      </c>
      <c r="D341" s="231">
        <v>17</v>
      </c>
      <c r="E341" s="231">
        <v>34</v>
      </c>
      <c r="F341" s="231">
        <v>17</v>
      </c>
      <c r="G341" s="231">
        <v>51</v>
      </c>
      <c r="H341" s="231">
        <v>14</v>
      </c>
      <c r="I341" s="231">
        <v>12</v>
      </c>
      <c r="J341" s="231">
        <v>26</v>
      </c>
      <c r="K341" s="231">
        <v>255</v>
      </c>
      <c r="L341" s="231">
        <v>508.5</v>
      </c>
      <c r="M341" s="231">
        <v>255</v>
      </c>
      <c r="N341" s="231">
        <v>763.5</v>
      </c>
      <c r="O341" s="231">
        <v>182</v>
      </c>
      <c r="P341" s="231">
        <v>168</v>
      </c>
      <c r="Q341" s="231">
        <v>350</v>
      </c>
      <c r="R341" s="231">
        <v>15</v>
      </c>
      <c r="S341" s="231">
        <v>223.5</v>
      </c>
      <c r="T341" s="231">
        <v>81</v>
      </c>
      <c r="U341" s="231">
        <v>6</v>
      </c>
      <c r="V341" s="231">
        <v>90</v>
      </c>
      <c r="W341" s="231">
        <v>60</v>
      </c>
      <c r="X341" s="231">
        <v>6</v>
      </c>
      <c r="Y341" s="231">
        <v>90</v>
      </c>
      <c r="Z341" s="231">
        <v>30</v>
      </c>
      <c r="AA341" s="231">
        <v>0</v>
      </c>
      <c r="AB341" s="231">
        <v>0</v>
      </c>
      <c r="AC341" s="231">
        <v>0</v>
      </c>
      <c r="AD341" s="231">
        <v>0</v>
      </c>
      <c r="AE341" s="231">
        <v>0</v>
      </c>
      <c r="AF341" s="231">
        <v>0</v>
      </c>
      <c r="AG341">
        <v>0</v>
      </c>
    </row>
    <row r="342" spans="1:33" x14ac:dyDescent="0.35">
      <c r="A342">
        <v>51136</v>
      </c>
      <c r="B342">
        <v>51136</v>
      </c>
      <c r="C342" t="s">
        <v>1273</v>
      </c>
      <c r="D342" s="231">
        <v>27</v>
      </c>
      <c r="E342" s="231">
        <v>28</v>
      </c>
      <c r="F342" s="231">
        <v>10</v>
      </c>
      <c r="G342" s="231">
        <v>38</v>
      </c>
      <c r="H342" s="231">
        <v>11</v>
      </c>
      <c r="I342" s="231">
        <v>3</v>
      </c>
      <c r="J342" s="231">
        <v>14</v>
      </c>
      <c r="K342" s="231">
        <v>402</v>
      </c>
      <c r="L342" s="231">
        <v>409</v>
      </c>
      <c r="M342" s="231">
        <v>142.5</v>
      </c>
      <c r="N342" s="231">
        <v>551.5</v>
      </c>
      <c r="O342" s="231">
        <v>96.37</v>
      </c>
      <c r="P342" s="231">
        <v>33</v>
      </c>
      <c r="Q342" s="231">
        <v>129.37</v>
      </c>
      <c r="R342" s="231">
        <v>10</v>
      </c>
      <c r="S342" s="231">
        <v>146</v>
      </c>
      <c r="T342" s="231">
        <v>15</v>
      </c>
      <c r="U342" s="231">
        <v>8</v>
      </c>
      <c r="V342" s="231">
        <v>120</v>
      </c>
      <c r="W342" s="231">
        <v>18</v>
      </c>
      <c r="X342" s="231">
        <v>6</v>
      </c>
      <c r="Y342" s="231">
        <v>86</v>
      </c>
      <c r="Z342" s="231">
        <v>27.369999999999997</v>
      </c>
      <c r="AA342" s="231">
        <v>0</v>
      </c>
      <c r="AB342" s="231">
        <v>0</v>
      </c>
      <c r="AC342" s="231">
        <v>0</v>
      </c>
      <c r="AD342" s="231">
        <v>0</v>
      </c>
      <c r="AE342" s="231">
        <v>0</v>
      </c>
      <c r="AF342" s="231">
        <v>0</v>
      </c>
      <c r="AG342">
        <v>0</v>
      </c>
    </row>
    <row r="343" spans="1:33" x14ac:dyDescent="0.35">
      <c r="A343">
        <v>51137</v>
      </c>
      <c r="B343">
        <v>51137</v>
      </c>
      <c r="C343" t="s">
        <v>680</v>
      </c>
      <c r="D343" s="231">
        <v>9</v>
      </c>
      <c r="E343" s="231">
        <v>51</v>
      </c>
      <c r="F343" s="231">
        <v>22</v>
      </c>
      <c r="G343" s="231">
        <v>73</v>
      </c>
      <c r="H343" s="231">
        <v>40</v>
      </c>
      <c r="I343" s="231">
        <v>18</v>
      </c>
      <c r="J343" s="231">
        <v>58</v>
      </c>
      <c r="K343" s="231">
        <v>131</v>
      </c>
      <c r="L343" s="231">
        <v>735</v>
      </c>
      <c r="M343" s="231">
        <v>315</v>
      </c>
      <c r="N343" s="231">
        <v>1050</v>
      </c>
      <c r="O343" s="231">
        <v>477</v>
      </c>
      <c r="P343" s="231">
        <v>258</v>
      </c>
      <c r="Q343" s="231">
        <v>735</v>
      </c>
      <c r="R343" s="231">
        <v>1</v>
      </c>
      <c r="S343" s="231">
        <v>15</v>
      </c>
      <c r="T343" s="231">
        <v>0</v>
      </c>
      <c r="U343" s="231">
        <v>0</v>
      </c>
      <c r="V343" s="231">
        <v>0</v>
      </c>
      <c r="W343" s="231">
        <v>0</v>
      </c>
      <c r="X343" s="231">
        <v>3</v>
      </c>
      <c r="Y343" s="231">
        <v>45</v>
      </c>
      <c r="Z343" s="231">
        <v>45</v>
      </c>
      <c r="AA343" s="231">
        <v>0</v>
      </c>
      <c r="AB343" s="231">
        <v>0</v>
      </c>
      <c r="AC343" s="231">
        <v>0</v>
      </c>
      <c r="AD343" s="231">
        <v>0</v>
      </c>
      <c r="AE343" s="231">
        <v>0</v>
      </c>
      <c r="AF343" s="231">
        <v>0</v>
      </c>
      <c r="AG343">
        <v>4</v>
      </c>
    </row>
    <row r="344" spans="1:33" x14ac:dyDescent="0.35">
      <c r="A344">
        <v>51139</v>
      </c>
      <c r="B344">
        <v>51139</v>
      </c>
      <c r="C344" t="s">
        <v>681</v>
      </c>
      <c r="D344" s="231">
        <v>21</v>
      </c>
      <c r="E344" s="231">
        <v>32</v>
      </c>
      <c r="F344" s="231">
        <v>12</v>
      </c>
      <c r="G344" s="231">
        <v>44</v>
      </c>
      <c r="H344" s="231">
        <v>10</v>
      </c>
      <c r="I344" s="231">
        <v>2</v>
      </c>
      <c r="J344" s="231">
        <v>12</v>
      </c>
      <c r="K344" s="231">
        <v>306</v>
      </c>
      <c r="L344" s="231">
        <v>480</v>
      </c>
      <c r="M344" s="231">
        <v>180</v>
      </c>
      <c r="N344" s="231">
        <v>660</v>
      </c>
      <c r="O344" s="231">
        <v>150</v>
      </c>
      <c r="P344" s="231">
        <v>30</v>
      </c>
      <c r="Q344" s="231">
        <v>180</v>
      </c>
      <c r="R344" s="231">
        <v>7</v>
      </c>
      <c r="S344" s="231">
        <v>105</v>
      </c>
      <c r="T344" s="231">
        <v>30</v>
      </c>
      <c r="U344" s="231">
        <v>11</v>
      </c>
      <c r="V344" s="231">
        <v>165</v>
      </c>
      <c r="W344" s="231">
        <v>15</v>
      </c>
      <c r="X344" s="231">
        <v>8</v>
      </c>
      <c r="Y344" s="231">
        <v>120</v>
      </c>
      <c r="Z344" s="231">
        <v>30</v>
      </c>
      <c r="AA344" s="231">
        <v>13</v>
      </c>
      <c r="AB344" s="231">
        <v>195</v>
      </c>
      <c r="AC344" s="231">
        <v>0</v>
      </c>
      <c r="AD344" s="231">
        <v>0</v>
      </c>
      <c r="AE344" s="231">
        <v>0</v>
      </c>
      <c r="AF344" s="231">
        <v>0</v>
      </c>
      <c r="AG344">
        <v>0</v>
      </c>
    </row>
    <row r="345" spans="1:33" x14ac:dyDescent="0.35">
      <c r="A345">
        <v>51144</v>
      </c>
      <c r="B345">
        <v>51144</v>
      </c>
      <c r="C345" t="s">
        <v>682</v>
      </c>
      <c r="D345" s="231">
        <v>7</v>
      </c>
      <c r="E345" s="231">
        <v>12</v>
      </c>
      <c r="F345" s="231">
        <v>2</v>
      </c>
      <c r="G345" s="231">
        <v>14</v>
      </c>
      <c r="H345" s="231">
        <v>7</v>
      </c>
      <c r="I345" s="231">
        <v>2</v>
      </c>
      <c r="J345" s="231">
        <v>9</v>
      </c>
      <c r="K345" s="231">
        <v>105</v>
      </c>
      <c r="L345" s="231">
        <v>180</v>
      </c>
      <c r="M345" s="231">
        <v>30</v>
      </c>
      <c r="N345" s="231">
        <v>210</v>
      </c>
      <c r="O345" s="231">
        <v>105</v>
      </c>
      <c r="P345" s="231">
        <v>30</v>
      </c>
      <c r="Q345" s="231">
        <v>135</v>
      </c>
      <c r="R345" s="231">
        <v>0</v>
      </c>
      <c r="S345" s="231">
        <v>0</v>
      </c>
      <c r="T345" s="231">
        <v>0</v>
      </c>
      <c r="U345" s="231">
        <v>3</v>
      </c>
      <c r="V345" s="231">
        <v>45</v>
      </c>
      <c r="W345" s="231">
        <v>15</v>
      </c>
      <c r="X345" s="231">
        <v>2</v>
      </c>
      <c r="Y345" s="231">
        <v>30</v>
      </c>
      <c r="Z345" s="231">
        <v>30</v>
      </c>
      <c r="AA345" s="231">
        <v>0</v>
      </c>
      <c r="AB345" s="231">
        <v>0</v>
      </c>
      <c r="AC345" s="231">
        <v>0</v>
      </c>
      <c r="AD345" s="231">
        <v>0</v>
      </c>
      <c r="AE345" s="231">
        <v>0</v>
      </c>
      <c r="AF345" s="231">
        <v>0</v>
      </c>
      <c r="AG345">
        <v>0</v>
      </c>
    </row>
    <row r="346" spans="1:33" x14ac:dyDescent="0.35">
      <c r="A346">
        <v>51175</v>
      </c>
      <c r="B346">
        <v>51175</v>
      </c>
      <c r="C346" t="s">
        <v>683</v>
      </c>
      <c r="D346" s="231">
        <v>5</v>
      </c>
      <c r="E346" s="231">
        <v>9</v>
      </c>
      <c r="F346" s="231">
        <v>5</v>
      </c>
      <c r="G346" s="231">
        <v>14</v>
      </c>
      <c r="H346" s="231">
        <v>1</v>
      </c>
      <c r="I346" s="231">
        <v>2</v>
      </c>
      <c r="J346" s="231">
        <v>3</v>
      </c>
      <c r="K346" s="231">
        <v>75</v>
      </c>
      <c r="L346" s="231">
        <v>135</v>
      </c>
      <c r="M346" s="231">
        <v>75</v>
      </c>
      <c r="N346" s="231">
        <v>210</v>
      </c>
      <c r="O346" s="231">
        <v>15</v>
      </c>
      <c r="P346" s="231">
        <v>30</v>
      </c>
      <c r="Q346" s="231">
        <v>45</v>
      </c>
      <c r="R346" s="231">
        <v>2</v>
      </c>
      <c r="S346" s="231">
        <v>30</v>
      </c>
      <c r="T346" s="231">
        <v>0</v>
      </c>
      <c r="U346" s="231">
        <v>1</v>
      </c>
      <c r="V346" s="231">
        <v>15</v>
      </c>
      <c r="W346" s="231">
        <v>0</v>
      </c>
      <c r="X346" s="231">
        <v>3</v>
      </c>
      <c r="Y346" s="231">
        <v>45</v>
      </c>
      <c r="Z346" s="231">
        <v>15</v>
      </c>
      <c r="AA346" s="231">
        <v>1</v>
      </c>
      <c r="AB346" s="231">
        <v>15</v>
      </c>
      <c r="AC346" s="231">
        <v>0</v>
      </c>
      <c r="AD346" s="231">
        <v>0</v>
      </c>
      <c r="AE346" s="231">
        <v>0</v>
      </c>
      <c r="AF346" s="231">
        <v>0</v>
      </c>
      <c r="AG346">
        <v>0</v>
      </c>
    </row>
    <row r="347" spans="1:33" x14ac:dyDescent="0.35">
      <c r="A347">
        <v>51188</v>
      </c>
      <c r="B347">
        <v>51188</v>
      </c>
      <c r="C347" t="s">
        <v>684</v>
      </c>
      <c r="D347" s="231">
        <v>2</v>
      </c>
      <c r="E347" s="231">
        <v>1</v>
      </c>
      <c r="F347" s="231">
        <v>3</v>
      </c>
      <c r="G347" s="231">
        <v>4</v>
      </c>
      <c r="H347" s="231">
        <v>1</v>
      </c>
      <c r="I347" s="231">
        <v>3</v>
      </c>
      <c r="J347" s="231">
        <v>4</v>
      </c>
      <c r="K347" s="231">
        <v>30</v>
      </c>
      <c r="L347" s="231">
        <v>0</v>
      </c>
      <c r="M347" s="231">
        <v>45</v>
      </c>
      <c r="N347" s="231">
        <v>45</v>
      </c>
      <c r="O347" s="231">
        <v>15</v>
      </c>
      <c r="P347" s="231">
        <v>45</v>
      </c>
      <c r="Q347" s="231">
        <v>60</v>
      </c>
      <c r="R347" s="231">
        <v>0</v>
      </c>
      <c r="S347" s="231">
        <v>0</v>
      </c>
      <c r="T347" s="231">
        <v>0</v>
      </c>
      <c r="U347" s="231">
        <v>3</v>
      </c>
      <c r="V347" s="231">
        <v>30</v>
      </c>
      <c r="W347" s="231">
        <v>45</v>
      </c>
      <c r="X347" s="231">
        <v>1</v>
      </c>
      <c r="Y347" s="231">
        <v>15</v>
      </c>
      <c r="Z347" s="231">
        <v>15</v>
      </c>
      <c r="AA347" s="231">
        <v>2</v>
      </c>
      <c r="AB347" s="231">
        <v>30</v>
      </c>
      <c r="AC347" s="231">
        <v>30</v>
      </c>
      <c r="AD347" s="231">
        <v>0</v>
      </c>
      <c r="AE347" s="231">
        <v>0</v>
      </c>
      <c r="AF347" s="231">
        <v>0</v>
      </c>
      <c r="AG347">
        <v>0</v>
      </c>
    </row>
    <row r="348" spans="1:33" x14ac:dyDescent="0.35">
      <c r="A348">
        <v>51210</v>
      </c>
      <c r="B348">
        <v>51210</v>
      </c>
      <c r="C348" t="s">
        <v>685</v>
      </c>
      <c r="D348" s="231">
        <v>18</v>
      </c>
      <c r="E348" s="231">
        <v>16</v>
      </c>
      <c r="F348" s="231">
        <v>4</v>
      </c>
      <c r="G348" s="231">
        <v>20</v>
      </c>
      <c r="H348" s="231">
        <v>3</v>
      </c>
      <c r="I348" s="231">
        <v>0</v>
      </c>
      <c r="J348" s="231">
        <v>3</v>
      </c>
      <c r="K348" s="231">
        <v>270</v>
      </c>
      <c r="L348" s="231">
        <v>240</v>
      </c>
      <c r="M348" s="231">
        <v>60</v>
      </c>
      <c r="N348" s="231">
        <v>300</v>
      </c>
      <c r="O348" s="231">
        <v>45</v>
      </c>
      <c r="P348" s="231">
        <v>0</v>
      </c>
      <c r="Q348" s="231">
        <v>45</v>
      </c>
      <c r="R348" s="231">
        <v>4</v>
      </c>
      <c r="S348" s="231">
        <v>60</v>
      </c>
      <c r="T348" s="231">
        <v>0</v>
      </c>
      <c r="U348" s="231">
        <v>4</v>
      </c>
      <c r="V348" s="231">
        <v>60</v>
      </c>
      <c r="W348" s="231">
        <v>30</v>
      </c>
      <c r="X348" s="231">
        <v>6</v>
      </c>
      <c r="Y348" s="231">
        <v>90</v>
      </c>
      <c r="Z348" s="231">
        <v>15</v>
      </c>
      <c r="AA348" s="231">
        <v>6</v>
      </c>
      <c r="AB348" s="231">
        <v>90</v>
      </c>
      <c r="AC348" s="231">
        <v>15</v>
      </c>
      <c r="AD348" s="231">
        <v>5</v>
      </c>
      <c r="AE348" s="231">
        <v>75</v>
      </c>
      <c r="AF348" s="231">
        <v>15</v>
      </c>
      <c r="AG348">
        <v>0</v>
      </c>
    </row>
    <row r="349" spans="1:33" x14ac:dyDescent="0.35">
      <c r="A349">
        <v>51224</v>
      </c>
      <c r="B349">
        <v>51224</v>
      </c>
      <c r="C349" t="s">
        <v>431</v>
      </c>
      <c r="D349" s="231">
        <v>0</v>
      </c>
      <c r="E349" s="231">
        <v>27</v>
      </c>
      <c r="F349" s="231">
        <v>12</v>
      </c>
      <c r="G349" s="231">
        <v>39</v>
      </c>
      <c r="H349" s="231">
        <v>24</v>
      </c>
      <c r="I349" s="231">
        <v>8</v>
      </c>
      <c r="J349" s="231">
        <v>32</v>
      </c>
      <c r="K349" s="231">
        <v>0</v>
      </c>
      <c r="L349" s="231">
        <v>405</v>
      </c>
      <c r="M349" s="231">
        <v>180</v>
      </c>
      <c r="N349" s="231">
        <v>585</v>
      </c>
      <c r="O349" s="231">
        <v>360</v>
      </c>
      <c r="P349" s="231">
        <v>120</v>
      </c>
      <c r="Q349" s="231">
        <v>480</v>
      </c>
      <c r="R349" s="231">
        <v>0</v>
      </c>
      <c r="S349" s="231">
        <v>0</v>
      </c>
      <c r="T349" s="231">
        <v>0</v>
      </c>
      <c r="U349" s="231">
        <v>0</v>
      </c>
      <c r="V349" s="231">
        <v>0</v>
      </c>
      <c r="W349" s="231">
        <v>0</v>
      </c>
      <c r="X349" s="231">
        <v>0</v>
      </c>
      <c r="Y349" s="231">
        <v>0</v>
      </c>
      <c r="Z349" s="231">
        <v>0</v>
      </c>
      <c r="AA349" s="231">
        <v>0</v>
      </c>
      <c r="AB349" s="231">
        <v>0</v>
      </c>
      <c r="AC349" s="231">
        <v>0</v>
      </c>
      <c r="AD349" s="231">
        <v>0</v>
      </c>
      <c r="AE349" s="231">
        <v>0</v>
      </c>
      <c r="AF349" s="231">
        <v>0</v>
      </c>
      <c r="AG349">
        <v>0</v>
      </c>
    </row>
    <row r="350" spans="1:33" x14ac:dyDescent="0.35">
      <c r="A350">
        <v>51240</v>
      </c>
      <c r="B350">
        <v>51240</v>
      </c>
      <c r="C350" t="s">
        <v>686</v>
      </c>
      <c r="D350" s="231">
        <v>1</v>
      </c>
      <c r="E350" s="231">
        <v>0</v>
      </c>
      <c r="F350" s="231">
        <v>0</v>
      </c>
      <c r="G350" s="231">
        <v>0</v>
      </c>
      <c r="H350" s="231">
        <v>0</v>
      </c>
      <c r="I350" s="231">
        <v>0</v>
      </c>
      <c r="J350" s="231">
        <v>0</v>
      </c>
      <c r="K350" s="231">
        <v>15</v>
      </c>
      <c r="L350" s="231">
        <v>0</v>
      </c>
      <c r="M350" s="231">
        <v>0</v>
      </c>
      <c r="N350" s="231">
        <v>0</v>
      </c>
      <c r="O350" s="231">
        <v>0</v>
      </c>
      <c r="P350" s="231">
        <v>0</v>
      </c>
      <c r="Q350" s="231">
        <v>0</v>
      </c>
      <c r="R350" s="231">
        <v>0</v>
      </c>
      <c r="S350" s="231">
        <v>0</v>
      </c>
      <c r="T350" s="231">
        <v>0</v>
      </c>
      <c r="U350" s="231">
        <v>0</v>
      </c>
      <c r="V350" s="231">
        <v>0</v>
      </c>
      <c r="W350" s="231">
        <v>0</v>
      </c>
      <c r="X350" s="231">
        <v>0</v>
      </c>
      <c r="Y350" s="231">
        <v>0</v>
      </c>
      <c r="Z350" s="231">
        <v>0</v>
      </c>
      <c r="AA350" s="231">
        <v>0</v>
      </c>
      <c r="AB350" s="231">
        <v>0</v>
      </c>
      <c r="AC350" s="231">
        <v>0</v>
      </c>
      <c r="AD350" s="231">
        <v>0</v>
      </c>
      <c r="AE350" s="231">
        <v>0</v>
      </c>
      <c r="AF350" s="231">
        <v>0</v>
      </c>
      <c r="AG350">
        <v>0</v>
      </c>
    </row>
    <row r="351" spans="1:33" x14ac:dyDescent="0.35">
      <c r="A351">
        <v>51261</v>
      </c>
      <c r="B351">
        <v>51261</v>
      </c>
      <c r="C351" t="s">
        <v>687</v>
      </c>
      <c r="D351" s="231">
        <v>11</v>
      </c>
      <c r="E351" s="231">
        <v>17</v>
      </c>
      <c r="F351" s="231">
        <v>12</v>
      </c>
      <c r="G351" s="231">
        <v>29</v>
      </c>
      <c r="H351" s="231">
        <v>6</v>
      </c>
      <c r="I351" s="231">
        <v>5</v>
      </c>
      <c r="J351" s="231">
        <v>11</v>
      </c>
      <c r="K351" s="231">
        <v>165</v>
      </c>
      <c r="L351" s="231">
        <v>255</v>
      </c>
      <c r="M351" s="231">
        <v>180</v>
      </c>
      <c r="N351" s="231">
        <v>435</v>
      </c>
      <c r="O351" s="231">
        <v>90</v>
      </c>
      <c r="P351" s="231">
        <v>75</v>
      </c>
      <c r="Q351" s="231">
        <v>165</v>
      </c>
      <c r="R351" s="231">
        <v>10</v>
      </c>
      <c r="S351" s="231">
        <v>150</v>
      </c>
      <c r="T351" s="231">
        <v>45</v>
      </c>
      <c r="U351" s="231">
        <v>1</v>
      </c>
      <c r="V351" s="231">
        <v>15</v>
      </c>
      <c r="W351" s="231">
        <v>15</v>
      </c>
      <c r="X351" s="231">
        <v>1</v>
      </c>
      <c r="Y351" s="231">
        <v>15</v>
      </c>
      <c r="Z351" s="231">
        <v>0</v>
      </c>
      <c r="AA351" s="231">
        <v>3</v>
      </c>
      <c r="AB351" s="231">
        <v>45</v>
      </c>
      <c r="AC351" s="231">
        <v>0</v>
      </c>
      <c r="AD351" s="231">
        <v>0</v>
      </c>
      <c r="AE351" s="231">
        <v>0</v>
      </c>
      <c r="AF351" s="231">
        <v>0</v>
      </c>
      <c r="AG351">
        <v>0</v>
      </c>
    </row>
    <row r="352" spans="1:33" x14ac:dyDescent="0.35">
      <c r="A352">
        <v>51272</v>
      </c>
      <c r="B352">
        <v>51272</v>
      </c>
      <c r="C352" t="s">
        <v>688</v>
      </c>
      <c r="D352" s="231">
        <v>17</v>
      </c>
      <c r="E352" s="231">
        <v>51</v>
      </c>
      <c r="F352" s="231">
        <v>9</v>
      </c>
      <c r="G352" s="231">
        <v>60</v>
      </c>
      <c r="H352" s="231">
        <v>14</v>
      </c>
      <c r="I352" s="231">
        <v>4</v>
      </c>
      <c r="J352" s="231">
        <v>18</v>
      </c>
      <c r="K352" s="231">
        <v>255</v>
      </c>
      <c r="L352" s="231">
        <v>750</v>
      </c>
      <c r="M352" s="231">
        <v>135</v>
      </c>
      <c r="N352" s="231">
        <v>885</v>
      </c>
      <c r="O352" s="231">
        <v>210</v>
      </c>
      <c r="P352" s="231">
        <v>60</v>
      </c>
      <c r="Q352" s="231">
        <v>270</v>
      </c>
      <c r="R352" s="231">
        <v>0</v>
      </c>
      <c r="S352" s="231">
        <v>0</v>
      </c>
      <c r="T352" s="231">
        <v>0</v>
      </c>
      <c r="U352" s="231">
        <v>15</v>
      </c>
      <c r="V352" s="231">
        <v>225</v>
      </c>
      <c r="W352" s="231">
        <v>60</v>
      </c>
      <c r="X352" s="231">
        <v>15</v>
      </c>
      <c r="Y352" s="231">
        <v>225</v>
      </c>
      <c r="Z352" s="231">
        <v>75</v>
      </c>
      <c r="AA352" s="231">
        <v>14</v>
      </c>
      <c r="AB352" s="231">
        <v>210</v>
      </c>
      <c r="AC352" s="231">
        <v>15</v>
      </c>
      <c r="AD352" s="231">
        <v>10</v>
      </c>
      <c r="AE352" s="231">
        <v>150</v>
      </c>
      <c r="AF352" s="231">
        <v>30</v>
      </c>
      <c r="AG352">
        <v>1</v>
      </c>
    </row>
    <row r="353" spans="1:33" x14ac:dyDescent="0.35">
      <c r="A353">
        <v>51330</v>
      </c>
      <c r="B353">
        <v>51309</v>
      </c>
      <c r="C353" t="s">
        <v>1301</v>
      </c>
      <c r="D353" s="231">
        <v>9</v>
      </c>
      <c r="E353" s="231">
        <v>7</v>
      </c>
      <c r="F353" s="231">
        <v>2</v>
      </c>
      <c r="G353" s="231">
        <v>9</v>
      </c>
      <c r="H353" s="231">
        <v>2</v>
      </c>
      <c r="I353" s="231">
        <v>1</v>
      </c>
      <c r="J353" s="231">
        <v>3</v>
      </c>
      <c r="K353" s="231">
        <v>135</v>
      </c>
      <c r="L353" s="231">
        <v>105</v>
      </c>
      <c r="M353" s="231">
        <v>15</v>
      </c>
      <c r="N353" s="231">
        <v>120</v>
      </c>
      <c r="O353" s="231">
        <v>30</v>
      </c>
      <c r="P353" s="231">
        <v>15</v>
      </c>
      <c r="Q353" s="231">
        <v>45</v>
      </c>
      <c r="R353" s="231">
        <v>5</v>
      </c>
      <c r="S353" s="231">
        <v>60</v>
      </c>
      <c r="T353" s="231">
        <v>30</v>
      </c>
      <c r="U353" s="231">
        <v>3</v>
      </c>
      <c r="V353" s="231">
        <v>45</v>
      </c>
      <c r="W353" s="231">
        <v>0</v>
      </c>
      <c r="X353" s="231">
        <v>0</v>
      </c>
      <c r="Y353" s="231">
        <v>0</v>
      </c>
      <c r="Z353" s="231">
        <v>0</v>
      </c>
      <c r="AA353" s="231">
        <v>4</v>
      </c>
      <c r="AB353" s="231">
        <v>60</v>
      </c>
      <c r="AC353" s="231">
        <v>15</v>
      </c>
      <c r="AD353" s="231">
        <v>0</v>
      </c>
      <c r="AE353" s="231">
        <v>0</v>
      </c>
      <c r="AF353" s="231">
        <v>0</v>
      </c>
      <c r="AG353">
        <v>0</v>
      </c>
    </row>
    <row r="354" spans="1:33" x14ac:dyDescent="0.35">
      <c r="A354">
        <v>51340</v>
      </c>
      <c r="B354">
        <v>51330</v>
      </c>
      <c r="C354" t="s">
        <v>689</v>
      </c>
      <c r="D354" s="231">
        <v>0</v>
      </c>
      <c r="E354" s="231">
        <v>1</v>
      </c>
      <c r="F354" s="231">
        <v>2</v>
      </c>
      <c r="G354" s="231">
        <v>3</v>
      </c>
      <c r="H354" s="231">
        <v>0</v>
      </c>
      <c r="I354" s="231">
        <v>2</v>
      </c>
      <c r="J354" s="231">
        <v>2</v>
      </c>
      <c r="K354" s="231">
        <v>0</v>
      </c>
      <c r="L354" s="231">
        <v>15</v>
      </c>
      <c r="M354" s="231">
        <v>15</v>
      </c>
      <c r="N354" s="231">
        <v>30</v>
      </c>
      <c r="O354" s="231">
        <v>0</v>
      </c>
      <c r="P354" s="231">
        <v>30</v>
      </c>
      <c r="Q354" s="231">
        <v>30</v>
      </c>
      <c r="R354" s="231">
        <v>0</v>
      </c>
      <c r="S354" s="231">
        <v>0</v>
      </c>
      <c r="T354" s="231">
        <v>0</v>
      </c>
      <c r="U354" s="231">
        <v>0</v>
      </c>
      <c r="V354" s="231">
        <v>0</v>
      </c>
      <c r="W354" s="231">
        <v>0</v>
      </c>
      <c r="X354" s="231">
        <v>0</v>
      </c>
      <c r="Y354" s="231">
        <v>0</v>
      </c>
      <c r="Z354" s="231">
        <v>0</v>
      </c>
      <c r="AA354" s="231">
        <v>0</v>
      </c>
      <c r="AB354" s="231">
        <v>0</v>
      </c>
      <c r="AC354" s="231">
        <v>0</v>
      </c>
      <c r="AD354" s="231">
        <v>0</v>
      </c>
      <c r="AE354" s="231">
        <v>0</v>
      </c>
      <c r="AF354" s="231">
        <v>0</v>
      </c>
      <c r="AG354">
        <v>0</v>
      </c>
    </row>
    <row r="355" spans="1:33" x14ac:dyDescent="0.35">
      <c r="A355">
        <v>51346</v>
      </c>
      <c r="B355">
        <v>51340</v>
      </c>
      <c r="C355" t="s">
        <v>690</v>
      </c>
      <c r="D355" s="231">
        <v>7</v>
      </c>
      <c r="E355" s="231">
        <v>11</v>
      </c>
      <c r="F355" s="231">
        <v>7</v>
      </c>
      <c r="G355" s="231">
        <v>18</v>
      </c>
      <c r="H355" s="231">
        <v>6</v>
      </c>
      <c r="I355" s="231">
        <v>1</v>
      </c>
      <c r="J355" s="231">
        <v>7</v>
      </c>
      <c r="K355" s="231">
        <v>105</v>
      </c>
      <c r="L355" s="231">
        <v>165</v>
      </c>
      <c r="M355" s="231">
        <v>105</v>
      </c>
      <c r="N355" s="231">
        <v>270</v>
      </c>
      <c r="O355" s="231">
        <v>90</v>
      </c>
      <c r="P355" s="231">
        <v>15</v>
      </c>
      <c r="Q355" s="231">
        <v>105</v>
      </c>
      <c r="R355" s="231">
        <v>0</v>
      </c>
      <c r="S355" s="231">
        <v>0</v>
      </c>
      <c r="T355" s="231">
        <v>0</v>
      </c>
      <c r="U355" s="231">
        <v>0</v>
      </c>
      <c r="V355" s="231">
        <v>0</v>
      </c>
      <c r="W355" s="231">
        <v>0</v>
      </c>
      <c r="X355" s="231">
        <v>13</v>
      </c>
      <c r="Y355" s="231">
        <v>195</v>
      </c>
      <c r="Z355" s="231">
        <v>60</v>
      </c>
      <c r="AA355" s="231">
        <v>0</v>
      </c>
      <c r="AB355" s="231">
        <v>0</v>
      </c>
      <c r="AC355" s="231">
        <v>0</v>
      </c>
      <c r="AD355" s="231">
        <v>0</v>
      </c>
      <c r="AE355" s="231">
        <v>0</v>
      </c>
      <c r="AF355" s="231">
        <v>0</v>
      </c>
      <c r="AG355">
        <v>0</v>
      </c>
    </row>
    <row r="356" spans="1:33" x14ac:dyDescent="0.35">
      <c r="A356">
        <v>51347</v>
      </c>
      <c r="B356">
        <v>51346</v>
      </c>
      <c r="C356" t="s">
        <v>691</v>
      </c>
      <c r="D356" s="231">
        <v>16</v>
      </c>
      <c r="E356" s="231">
        <v>33</v>
      </c>
      <c r="F356" s="231">
        <v>11</v>
      </c>
      <c r="G356" s="231">
        <v>44</v>
      </c>
      <c r="H356" s="231">
        <v>13</v>
      </c>
      <c r="I356" s="231">
        <v>5</v>
      </c>
      <c r="J356" s="231">
        <v>18</v>
      </c>
      <c r="K356" s="231">
        <v>240</v>
      </c>
      <c r="L356" s="231">
        <v>495</v>
      </c>
      <c r="M356" s="231">
        <v>162</v>
      </c>
      <c r="N356" s="231">
        <v>657</v>
      </c>
      <c r="O356" s="231">
        <v>195</v>
      </c>
      <c r="P356" s="231">
        <v>75</v>
      </c>
      <c r="Q356" s="231">
        <v>270</v>
      </c>
      <c r="R356" s="231">
        <v>9</v>
      </c>
      <c r="S356" s="231">
        <v>135</v>
      </c>
      <c r="T356" s="231">
        <v>30</v>
      </c>
      <c r="U356" s="231">
        <v>16</v>
      </c>
      <c r="V356" s="231">
        <v>240</v>
      </c>
      <c r="W356" s="231">
        <v>75</v>
      </c>
      <c r="X356" s="231">
        <v>10</v>
      </c>
      <c r="Y356" s="231">
        <v>147</v>
      </c>
      <c r="Z356" s="231">
        <v>75</v>
      </c>
      <c r="AA356" s="231">
        <v>14</v>
      </c>
      <c r="AB356" s="231">
        <v>210</v>
      </c>
      <c r="AC356" s="231">
        <v>0</v>
      </c>
      <c r="AD356" s="231">
        <v>13</v>
      </c>
      <c r="AE356" s="231">
        <v>195</v>
      </c>
      <c r="AF356" s="231">
        <v>0</v>
      </c>
      <c r="AG356">
        <v>1</v>
      </c>
    </row>
    <row r="357" spans="1:33" x14ac:dyDescent="0.35">
      <c r="A357">
        <v>51357</v>
      </c>
      <c r="B357">
        <v>51347</v>
      </c>
      <c r="C357" t="s">
        <v>692</v>
      </c>
      <c r="D357" s="231">
        <v>0</v>
      </c>
      <c r="E357" s="231">
        <v>1</v>
      </c>
      <c r="F357" s="231">
        <v>2</v>
      </c>
      <c r="G357" s="231">
        <v>3</v>
      </c>
      <c r="H357" s="231">
        <v>1</v>
      </c>
      <c r="I357" s="231">
        <v>1</v>
      </c>
      <c r="J357" s="231">
        <v>2</v>
      </c>
      <c r="K357" s="231">
        <v>0</v>
      </c>
      <c r="L357" s="231">
        <v>15</v>
      </c>
      <c r="M357" s="231">
        <v>30</v>
      </c>
      <c r="N357" s="231">
        <v>45</v>
      </c>
      <c r="O357" s="231">
        <v>15</v>
      </c>
      <c r="P357" s="231">
        <v>15</v>
      </c>
      <c r="Q357" s="231">
        <v>30</v>
      </c>
      <c r="R357" s="231">
        <v>1</v>
      </c>
      <c r="S357" s="231">
        <v>15</v>
      </c>
      <c r="T357" s="231">
        <v>15</v>
      </c>
      <c r="U357" s="231">
        <v>0</v>
      </c>
      <c r="V357" s="231">
        <v>0</v>
      </c>
      <c r="W357" s="231">
        <v>0</v>
      </c>
      <c r="X357" s="231">
        <v>1</v>
      </c>
      <c r="Y357" s="231">
        <v>15</v>
      </c>
      <c r="Z357" s="231">
        <v>15</v>
      </c>
      <c r="AA357" s="231">
        <v>0</v>
      </c>
      <c r="AB357" s="231">
        <v>0</v>
      </c>
      <c r="AC357" s="231">
        <v>0</v>
      </c>
      <c r="AD357" s="231">
        <v>0</v>
      </c>
      <c r="AE357" s="231">
        <v>0</v>
      </c>
      <c r="AF357" s="231">
        <v>0</v>
      </c>
      <c r="AG357">
        <v>0</v>
      </c>
    </row>
    <row r="358" spans="1:33" x14ac:dyDescent="0.35">
      <c r="A358">
        <v>51363</v>
      </c>
      <c r="B358">
        <v>51357</v>
      </c>
      <c r="C358" t="s">
        <v>693</v>
      </c>
      <c r="D358" s="231">
        <v>15</v>
      </c>
      <c r="E358" s="231">
        <v>26</v>
      </c>
      <c r="F358" s="231">
        <v>9</v>
      </c>
      <c r="G358" s="231">
        <v>35</v>
      </c>
      <c r="H358" s="231">
        <v>12</v>
      </c>
      <c r="I358" s="231">
        <v>1</v>
      </c>
      <c r="J358" s="231">
        <v>13</v>
      </c>
      <c r="K358" s="231">
        <v>225</v>
      </c>
      <c r="L358" s="231">
        <v>390</v>
      </c>
      <c r="M358" s="231">
        <v>135</v>
      </c>
      <c r="N358" s="231">
        <v>525</v>
      </c>
      <c r="O358" s="231">
        <v>180</v>
      </c>
      <c r="P358" s="231">
        <v>15</v>
      </c>
      <c r="Q358" s="231">
        <v>195</v>
      </c>
      <c r="R358" s="231">
        <v>10</v>
      </c>
      <c r="S358" s="231">
        <v>150</v>
      </c>
      <c r="T358" s="231">
        <v>60</v>
      </c>
      <c r="U358" s="231">
        <v>11</v>
      </c>
      <c r="V358" s="231">
        <v>165</v>
      </c>
      <c r="W358" s="231">
        <v>30</v>
      </c>
      <c r="X358" s="231">
        <v>8</v>
      </c>
      <c r="Y358" s="231">
        <v>120</v>
      </c>
      <c r="Z358" s="231">
        <v>30</v>
      </c>
      <c r="AA358" s="231">
        <v>0</v>
      </c>
      <c r="AB358" s="231">
        <v>0</v>
      </c>
      <c r="AC358" s="231">
        <v>0</v>
      </c>
      <c r="AD358" s="231">
        <v>0</v>
      </c>
      <c r="AE358" s="231">
        <v>0</v>
      </c>
      <c r="AF358" s="231">
        <v>0</v>
      </c>
      <c r="AG358">
        <v>0</v>
      </c>
    </row>
    <row r="359" spans="1:33" x14ac:dyDescent="0.35">
      <c r="A359">
        <v>51383</v>
      </c>
      <c r="B359">
        <v>51363</v>
      </c>
      <c r="C359" t="s">
        <v>694</v>
      </c>
      <c r="D359" s="231">
        <v>6</v>
      </c>
      <c r="E359" s="231">
        <v>2</v>
      </c>
      <c r="F359" s="231">
        <v>1</v>
      </c>
      <c r="G359" s="231">
        <v>3</v>
      </c>
      <c r="H359" s="231">
        <v>0</v>
      </c>
      <c r="I359" s="231">
        <v>1</v>
      </c>
      <c r="J359" s="231">
        <v>1</v>
      </c>
      <c r="K359" s="231">
        <v>90</v>
      </c>
      <c r="L359" s="231">
        <v>30</v>
      </c>
      <c r="M359" s="231">
        <v>15</v>
      </c>
      <c r="N359" s="231">
        <v>45</v>
      </c>
      <c r="O359" s="231">
        <v>0</v>
      </c>
      <c r="P359" s="231">
        <v>15</v>
      </c>
      <c r="Q359" s="231">
        <v>15</v>
      </c>
      <c r="R359" s="231">
        <v>1</v>
      </c>
      <c r="S359" s="231">
        <v>15</v>
      </c>
      <c r="T359" s="231">
        <v>15</v>
      </c>
      <c r="U359" s="231">
        <v>0</v>
      </c>
      <c r="V359" s="231">
        <v>0</v>
      </c>
      <c r="W359" s="231">
        <v>0</v>
      </c>
      <c r="X359" s="231">
        <v>0</v>
      </c>
      <c r="Y359" s="231">
        <v>0</v>
      </c>
      <c r="Z359" s="231">
        <v>0</v>
      </c>
      <c r="AA359" s="231">
        <v>2</v>
      </c>
      <c r="AB359" s="231">
        <v>30</v>
      </c>
      <c r="AC359" s="231">
        <v>15</v>
      </c>
      <c r="AD359" s="231">
        <v>0</v>
      </c>
      <c r="AE359" s="231">
        <v>0</v>
      </c>
      <c r="AF359" s="231">
        <v>0</v>
      </c>
      <c r="AG359">
        <v>0</v>
      </c>
    </row>
    <row r="360" spans="1:33" x14ac:dyDescent="0.35">
      <c r="A360">
        <v>51418</v>
      </c>
      <c r="B360">
        <v>51383</v>
      </c>
      <c r="C360" t="s">
        <v>695</v>
      </c>
      <c r="D360" s="231">
        <v>1</v>
      </c>
      <c r="E360" s="231">
        <v>11</v>
      </c>
      <c r="F360" s="231">
        <v>1</v>
      </c>
      <c r="G360" s="231">
        <v>12</v>
      </c>
      <c r="H360" s="231">
        <v>8</v>
      </c>
      <c r="I360" s="231">
        <v>1</v>
      </c>
      <c r="J360" s="231">
        <v>9</v>
      </c>
      <c r="K360" s="231">
        <v>15</v>
      </c>
      <c r="L360" s="231">
        <v>165</v>
      </c>
      <c r="M360" s="231">
        <v>15</v>
      </c>
      <c r="N360" s="231">
        <v>180</v>
      </c>
      <c r="O360" s="231">
        <v>114.74000000000001</v>
      </c>
      <c r="P360" s="231">
        <v>15</v>
      </c>
      <c r="Q360" s="231">
        <v>129.74</v>
      </c>
      <c r="R360" s="231">
        <v>0</v>
      </c>
      <c r="S360" s="231">
        <v>0</v>
      </c>
      <c r="T360" s="231">
        <v>0</v>
      </c>
      <c r="U360" s="231">
        <v>0</v>
      </c>
      <c r="V360" s="231">
        <v>0</v>
      </c>
      <c r="W360" s="231">
        <v>0</v>
      </c>
      <c r="X360" s="231">
        <v>1</v>
      </c>
      <c r="Y360" s="231">
        <v>15</v>
      </c>
      <c r="Z360" s="231">
        <v>15</v>
      </c>
      <c r="AA360" s="231">
        <v>0</v>
      </c>
      <c r="AB360" s="231">
        <v>0</v>
      </c>
      <c r="AC360" s="231">
        <v>0</v>
      </c>
      <c r="AD360" s="231">
        <v>0</v>
      </c>
      <c r="AE360" s="231">
        <v>0</v>
      </c>
      <c r="AF360" s="231">
        <v>0</v>
      </c>
      <c r="AG360">
        <v>0</v>
      </c>
    </row>
    <row r="361" spans="1:33" x14ac:dyDescent="0.35">
      <c r="A361">
        <v>51426</v>
      </c>
      <c r="B361">
        <v>51418</v>
      </c>
      <c r="C361" t="s">
        <v>696</v>
      </c>
      <c r="D361" s="231">
        <v>1</v>
      </c>
      <c r="E361" s="231">
        <v>16</v>
      </c>
      <c r="F361" s="231">
        <v>3</v>
      </c>
      <c r="G361" s="231">
        <v>19</v>
      </c>
      <c r="H361" s="231">
        <v>1</v>
      </c>
      <c r="I361" s="231">
        <v>0</v>
      </c>
      <c r="J361" s="231">
        <v>1</v>
      </c>
      <c r="K361" s="231">
        <v>15</v>
      </c>
      <c r="L361" s="231">
        <v>240</v>
      </c>
      <c r="M361" s="231">
        <v>45</v>
      </c>
      <c r="N361" s="231">
        <v>285</v>
      </c>
      <c r="O361" s="231">
        <v>15</v>
      </c>
      <c r="P361" s="231">
        <v>0</v>
      </c>
      <c r="Q361" s="231">
        <v>15</v>
      </c>
      <c r="R361" s="231">
        <v>1</v>
      </c>
      <c r="S361" s="231">
        <v>15</v>
      </c>
      <c r="T361" s="231">
        <v>15</v>
      </c>
      <c r="U361" s="231">
        <v>1</v>
      </c>
      <c r="V361" s="231">
        <v>15</v>
      </c>
      <c r="W361" s="231">
        <v>0</v>
      </c>
      <c r="X361" s="231">
        <v>8</v>
      </c>
      <c r="Y361" s="231">
        <v>120</v>
      </c>
      <c r="Z361" s="231">
        <v>0</v>
      </c>
      <c r="AA361" s="231">
        <v>0</v>
      </c>
      <c r="AB361" s="231">
        <v>0</v>
      </c>
      <c r="AC361" s="231">
        <v>0</v>
      </c>
      <c r="AD361" s="231">
        <v>0</v>
      </c>
      <c r="AE361" s="231">
        <v>0</v>
      </c>
      <c r="AF361" s="231">
        <v>0</v>
      </c>
      <c r="AG361">
        <v>0</v>
      </c>
    </row>
    <row r="362" spans="1:33" x14ac:dyDescent="0.35">
      <c r="A362">
        <v>51430</v>
      </c>
      <c r="B362">
        <v>51426</v>
      </c>
      <c r="C362" t="s">
        <v>697</v>
      </c>
      <c r="D362" s="231">
        <v>9</v>
      </c>
      <c r="E362" s="231">
        <v>15</v>
      </c>
      <c r="F362" s="231">
        <v>8</v>
      </c>
      <c r="G362" s="231">
        <v>23</v>
      </c>
      <c r="H362" s="231">
        <v>5</v>
      </c>
      <c r="I362" s="231">
        <v>5</v>
      </c>
      <c r="J362" s="231">
        <v>10</v>
      </c>
      <c r="K362" s="231">
        <v>135</v>
      </c>
      <c r="L362" s="231">
        <v>225</v>
      </c>
      <c r="M362" s="231">
        <v>120</v>
      </c>
      <c r="N362" s="231">
        <v>345</v>
      </c>
      <c r="O362" s="231">
        <v>75</v>
      </c>
      <c r="P362" s="231">
        <v>75</v>
      </c>
      <c r="Q362" s="231">
        <v>150</v>
      </c>
      <c r="R362" s="231">
        <v>5</v>
      </c>
      <c r="S362" s="231">
        <v>75</v>
      </c>
      <c r="T362" s="231">
        <v>15</v>
      </c>
      <c r="U362" s="231">
        <v>5</v>
      </c>
      <c r="V362" s="231">
        <v>75</v>
      </c>
      <c r="W362" s="231">
        <v>45</v>
      </c>
      <c r="X362" s="231">
        <v>7</v>
      </c>
      <c r="Y362" s="231">
        <v>105</v>
      </c>
      <c r="Z362" s="231">
        <v>45</v>
      </c>
      <c r="AA362" s="231">
        <v>2</v>
      </c>
      <c r="AB362" s="231">
        <v>30</v>
      </c>
      <c r="AC362" s="231">
        <v>0</v>
      </c>
      <c r="AD362" s="231">
        <v>0</v>
      </c>
      <c r="AE362" s="231">
        <v>0</v>
      </c>
      <c r="AF362" s="231">
        <v>0</v>
      </c>
      <c r="AG362">
        <v>0</v>
      </c>
    </row>
    <row r="363" spans="1:33" x14ac:dyDescent="0.35">
      <c r="A363">
        <v>51434</v>
      </c>
      <c r="B363">
        <v>51430</v>
      </c>
      <c r="C363" t="s">
        <v>1222</v>
      </c>
      <c r="D363" s="231">
        <v>0</v>
      </c>
      <c r="E363" s="231">
        <v>2</v>
      </c>
      <c r="F363" s="231">
        <v>0</v>
      </c>
      <c r="G363" s="231">
        <v>2</v>
      </c>
      <c r="H363" s="231">
        <v>2</v>
      </c>
      <c r="I363" s="231">
        <v>0</v>
      </c>
      <c r="J363" s="231">
        <v>2</v>
      </c>
      <c r="K363" s="231">
        <v>0</v>
      </c>
      <c r="L363" s="231">
        <v>15</v>
      </c>
      <c r="M363" s="231">
        <v>0</v>
      </c>
      <c r="N363" s="231">
        <v>15</v>
      </c>
      <c r="O363" s="231">
        <v>30</v>
      </c>
      <c r="P363" s="231">
        <v>0</v>
      </c>
      <c r="Q363" s="231">
        <v>30</v>
      </c>
      <c r="R363" s="231">
        <v>0</v>
      </c>
      <c r="S363" s="231">
        <v>0</v>
      </c>
      <c r="T363" s="231">
        <v>0</v>
      </c>
      <c r="U363" s="231">
        <v>0</v>
      </c>
      <c r="V363" s="231">
        <v>0</v>
      </c>
      <c r="W363" s="231">
        <v>0</v>
      </c>
      <c r="X363" s="231">
        <v>0</v>
      </c>
      <c r="Y363" s="231">
        <v>0</v>
      </c>
      <c r="Z363" s="231">
        <v>0</v>
      </c>
      <c r="AA363" s="231">
        <v>0</v>
      </c>
      <c r="AB363" s="231">
        <v>0</v>
      </c>
      <c r="AC363" s="231">
        <v>0</v>
      </c>
      <c r="AD363" s="231">
        <v>0</v>
      </c>
      <c r="AE363" s="231">
        <v>0</v>
      </c>
      <c r="AF363" s="231">
        <v>0</v>
      </c>
      <c r="AG363">
        <v>0</v>
      </c>
    </row>
    <row r="364" spans="1:33" x14ac:dyDescent="0.35">
      <c r="A364">
        <v>51438</v>
      </c>
      <c r="B364">
        <v>51434</v>
      </c>
      <c r="C364" t="s">
        <v>698</v>
      </c>
      <c r="D364" s="231">
        <v>18</v>
      </c>
      <c r="E364" s="231">
        <v>39</v>
      </c>
      <c r="F364" s="231">
        <v>8</v>
      </c>
      <c r="G364" s="231">
        <v>47</v>
      </c>
      <c r="H364" s="231">
        <v>11</v>
      </c>
      <c r="I364" s="231">
        <v>2</v>
      </c>
      <c r="J364" s="231">
        <v>13</v>
      </c>
      <c r="K364" s="231">
        <v>270</v>
      </c>
      <c r="L364" s="231">
        <v>585</v>
      </c>
      <c r="M364" s="231">
        <v>120</v>
      </c>
      <c r="N364" s="231">
        <v>705</v>
      </c>
      <c r="O364" s="231">
        <v>165</v>
      </c>
      <c r="P364" s="231">
        <v>30</v>
      </c>
      <c r="Q364" s="231">
        <v>195</v>
      </c>
      <c r="R364" s="231">
        <v>18</v>
      </c>
      <c r="S364" s="231">
        <v>270</v>
      </c>
      <c r="T364" s="231">
        <v>45</v>
      </c>
      <c r="U364" s="231">
        <v>14</v>
      </c>
      <c r="V364" s="231">
        <v>210</v>
      </c>
      <c r="W364" s="231">
        <v>45</v>
      </c>
      <c r="X364" s="231">
        <v>11</v>
      </c>
      <c r="Y364" s="231">
        <v>165</v>
      </c>
      <c r="Z364" s="231">
        <v>75</v>
      </c>
      <c r="AA364" s="231">
        <v>7</v>
      </c>
      <c r="AB364" s="231">
        <v>105</v>
      </c>
      <c r="AC364" s="231">
        <v>0</v>
      </c>
      <c r="AD364" s="231">
        <v>0</v>
      </c>
      <c r="AE364" s="231">
        <v>0</v>
      </c>
      <c r="AF364" s="231">
        <v>0</v>
      </c>
      <c r="AG364">
        <v>0</v>
      </c>
    </row>
    <row r="365" spans="1:33" x14ac:dyDescent="0.35">
      <c r="A365">
        <v>51444</v>
      </c>
      <c r="B365">
        <v>51438</v>
      </c>
      <c r="C365" t="s">
        <v>699</v>
      </c>
      <c r="D365" s="231">
        <v>2</v>
      </c>
      <c r="E365" s="231">
        <v>1</v>
      </c>
      <c r="F365" s="231">
        <v>0</v>
      </c>
      <c r="G365" s="231">
        <v>1</v>
      </c>
      <c r="H365" s="231">
        <v>0</v>
      </c>
      <c r="I365" s="231">
        <v>0</v>
      </c>
      <c r="J365" s="231">
        <v>0</v>
      </c>
      <c r="K365" s="231">
        <v>30</v>
      </c>
      <c r="L365" s="231">
        <v>15</v>
      </c>
      <c r="M365" s="231">
        <v>0</v>
      </c>
      <c r="N365" s="231">
        <v>15</v>
      </c>
      <c r="O365" s="231">
        <v>0</v>
      </c>
      <c r="P365" s="231">
        <v>0</v>
      </c>
      <c r="Q365" s="231">
        <v>0</v>
      </c>
      <c r="R365" s="231">
        <v>1</v>
      </c>
      <c r="S365" s="231">
        <v>15</v>
      </c>
      <c r="T365" s="231">
        <v>0</v>
      </c>
      <c r="U365" s="231">
        <v>0</v>
      </c>
      <c r="V365" s="231">
        <v>0</v>
      </c>
      <c r="W365" s="231">
        <v>0</v>
      </c>
      <c r="X365" s="231">
        <v>0</v>
      </c>
      <c r="Y365" s="231">
        <v>0</v>
      </c>
      <c r="Z365" s="231">
        <v>0</v>
      </c>
      <c r="AA365" s="231">
        <v>0</v>
      </c>
      <c r="AB365" s="231">
        <v>0</v>
      </c>
      <c r="AC365" s="231">
        <v>0</v>
      </c>
      <c r="AD365" s="231">
        <v>0</v>
      </c>
      <c r="AE365" s="231">
        <v>0</v>
      </c>
      <c r="AF365" s="231">
        <v>0</v>
      </c>
      <c r="AG365">
        <v>0</v>
      </c>
    </row>
    <row r="366" spans="1:33" x14ac:dyDescent="0.35">
      <c r="A366">
        <v>51451</v>
      </c>
      <c r="B366">
        <v>51444</v>
      </c>
      <c r="C366" t="s">
        <v>700</v>
      </c>
      <c r="D366" s="231">
        <v>16</v>
      </c>
      <c r="E366" s="231">
        <v>16</v>
      </c>
      <c r="F366" s="231">
        <v>2</v>
      </c>
      <c r="G366" s="231">
        <v>18</v>
      </c>
      <c r="H366" s="231">
        <v>1</v>
      </c>
      <c r="I366" s="231">
        <v>0</v>
      </c>
      <c r="J366" s="231">
        <v>1</v>
      </c>
      <c r="K366" s="231">
        <v>240</v>
      </c>
      <c r="L366" s="231">
        <v>240</v>
      </c>
      <c r="M366" s="231">
        <v>30</v>
      </c>
      <c r="N366" s="231">
        <v>270</v>
      </c>
      <c r="O366" s="231">
        <v>15</v>
      </c>
      <c r="P366" s="231">
        <v>0</v>
      </c>
      <c r="Q366" s="231">
        <v>15</v>
      </c>
      <c r="R366" s="231">
        <v>4</v>
      </c>
      <c r="S366" s="231">
        <v>60</v>
      </c>
      <c r="T366" s="231">
        <v>15</v>
      </c>
      <c r="U366" s="231">
        <v>2</v>
      </c>
      <c r="V366" s="231">
        <v>30</v>
      </c>
      <c r="W366" s="231">
        <v>0</v>
      </c>
      <c r="X366" s="231">
        <v>12</v>
      </c>
      <c r="Y366" s="231">
        <v>180</v>
      </c>
      <c r="Z366" s="231">
        <v>0</v>
      </c>
      <c r="AA366" s="231">
        <v>2</v>
      </c>
      <c r="AB366" s="231">
        <v>30</v>
      </c>
      <c r="AC366" s="231">
        <v>0</v>
      </c>
      <c r="AD366" s="231">
        <v>2</v>
      </c>
      <c r="AE366" s="231">
        <v>30</v>
      </c>
      <c r="AF366" s="231">
        <v>0</v>
      </c>
      <c r="AG366">
        <v>0</v>
      </c>
    </row>
    <row r="367" spans="1:33" x14ac:dyDescent="0.35">
      <c r="A367">
        <v>51467</v>
      </c>
      <c r="B367">
        <v>51451</v>
      </c>
      <c r="C367" t="s">
        <v>701</v>
      </c>
      <c r="D367" s="231">
        <v>31</v>
      </c>
      <c r="E367" s="231">
        <v>49</v>
      </c>
      <c r="F367" s="231">
        <v>17</v>
      </c>
      <c r="G367" s="231">
        <v>66</v>
      </c>
      <c r="H367" s="231">
        <v>18</v>
      </c>
      <c r="I367" s="231">
        <v>4</v>
      </c>
      <c r="J367" s="231">
        <v>22</v>
      </c>
      <c r="K367" s="231">
        <v>465</v>
      </c>
      <c r="L367" s="231">
        <v>735</v>
      </c>
      <c r="M367" s="231">
        <v>255</v>
      </c>
      <c r="N367" s="231">
        <v>990</v>
      </c>
      <c r="O367" s="231">
        <v>270</v>
      </c>
      <c r="P367" s="231">
        <v>60</v>
      </c>
      <c r="Q367" s="231">
        <v>330</v>
      </c>
      <c r="R367" s="231">
        <v>1</v>
      </c>
      <c r="S367" s="231">
        <v>15</v>
      </c>
      <c r="T367" s="231">
        <v>0</v>
      </c>
      <c r="U367" s="231">
        <v>22</v>
      </c>
      <c r="V367" s="231">
        <v>330</v>
      </c>
      <c r="W367" s="231">
        <v>90</v>
      </c>
      <c r="X367" s="231">
        <v>27</v>
      </c>
      <c r="Y367" s="231">
        <v>405</v>
      </c>
      <c r="Z367" s="231">
        <v>90</v>
      </c>
      <c r="AA367" s="231">
        <v>16</v>
      </c>
      <c r="AB367" s="231">
        <v>240</v>
      </c>
      <c r="AC367" s="231">
        <v>30</v>
      </c>
      <c r="AD367" s="231">
        <v>4</v>
      </c>
      <c r="AE367" s="231">
        <v>60</v>
      </c>
      <c r="AF367" s="231">
        <v>30</v>
      </c>
      <c r="AG367">
        <v>0</v>
      </c>
    </row>
    <row r="368" spans="1:33" x14ac:dyDescent="0.35">
      <c r="A368">
        <v>51468</v>
      </c>
      <c r="B368">
        <v>51467</v>
      </c>
      <c r="C368" t="s">
        <v>431</v>
      </c>
      <c r="D368" s="231">
        <v>12</v>
      </c>
      <c r="E368" s="231">
        <v>42</v>
      </c>
      <c r="F368" s="231">
        <v>14</v>
      </c>
      <c r="G368" s="231">
        <v>56</v>
      </c>
      <c r="H368" s="231">
        <v>20</v>
      </c>
      <c r="I368" s="231">
        <v>6</v>
      </c>
      <c r="J368" s="231">
        <v>26</v>
      </c>
      <c r="K368" s="231">
        <v>180</v>
      </c>
      <c r="L368" s="231">
        <v>615</v>
      </c>
      <c r="M368" s="231">
        <v>210</v>
      </c>
      <c r="N368" s="231">
        <v>825</v>
      </c>
      <c r="O368" s="231">
        <v>300</v>
      </c>
      <c r="P368" s="231">
        <v>90</v>
      </c>
      <c r="Q368" s="231">
        <v>390</v>
      </c>
      <c r="R368" s="231">
        <v>9</v>
      </c>
      <c r="S368" s="231">
        <v>135</v>
      </c>
      <c r="T368" s="231">
        <v>60</v>
      </c>
      <c r="U368" s="231">
        <v>9</v>
      </c>
      <c r="V368" s="231">
        <v>135</v>
      </c>
      <c r="W368" s="231">
        <v>60</v>
      </c>
      <c r="X368" s="231">
        <v>4</v>
      </c>
      <c r="Y368" s="231">
        <v>60</v>
      </c>
      <c r="Z368" s="231">
        <v>0</v>
      </c>
      <c r="AA368" s="231">
        <v>7</v>
      </c>
      <c r="AB368" s="231">
        <v>105</v>
      </c>
      <c r="AC368" s="231">
        <v>0</v>
      </c>
      <c r="AD368" s="231">
        <v>0</v>
      </c>
      <c r="AE368" s="231">
        <v>0</v>
      </c>
      <c r="AF368" s="231">
        <v>0</v>
      </c>
      <c r="AG368">
        <v>0</v>
      </c>
    </row>
    <row r="369" spans="1:33" x14ac:dyDescent="0.35">
      <c r="A369">
        <v>51485</v>
      </c>
      <c r="B369">
        <v>51468</v>
      </c>
      <c r="C369" t="s">
        <v>702</v>
      </c>
      <c r="D369" s="231">
        <v>12</v>
      </c>
      <c r="E369" s="231">
        <v>20</v>
      </c>
      <c r="F369" s="231">
        <v>8</v>
      </c>
      <c r="G369" s="231">
        <v>28</v>
      </c>
      <c r="H369" s="231">
        <v>3</v>
      </c>
      <c r="I369" s="231">
        <v>1</v>
      </c>
      <c r="J369" s="231">
        <v>4</v>
      </c>
      <c r="K369" s="231">
        <v>180</v>
      </c>
      <c r="L369" s="231">
        <v>300</v>
      </c>
      <c r="M369" s="231">
        <v>120</v>
      </c>
      <c r="N369" s="231">
        <v>420</v>
      </c>
      <c r="O369" s="231">
        <v>45</v>
      </c>
      <c r="P369" s="231">
        <v>15</v>
      </c>
      <c r="Q369" s="231">
        <v>60</v>
      </c>
      <c r="R369" s="231">
        <v>7</v>
      </c>
      <c r="S369" s="231">
        <v>105</v>
      </c>
      <c r="T369" s="231">
        <v>0</v>
      </c>
      <c r="U369" s="231">
        <v>12</v>
      </c>
      <c r="V369" s="231">
        <v>180</v>
      </c>
      <c r="W369" s="231">
        <v>45</v>
      </c>
      <c r="X369" s="231">
        <v>5</v>
      </c>
      <c r="Y369" s="231">
        <v>75</v>
      </c>
      <c r="Z369" s="231">
        <v>15</v>
      </c>
      <c r="AA369" s="231">
        <v>7</v>
      </c>
      <c r="AB369" s="231">
        <v>105</v>
      </c>
      <c r="AC369" s="231">
        <v>15</v>
      </c>
      <c r="AD369" s="231">
        <v>0</v>
      </c>
      <c r="AE369" s="231">
        <v>0</v>
      </c>
      <c r="AF369" s="231">
        <v>0</v>
      </c>
      <c r="AG369">
        <v>0</v>
      </c>
    </row>
    <row r="370" spans="1:33" x14ac:dyDescent="0.35">
      <c r="A370">
        <v>51494</v>
      </c>
      <c r="B370">
        <v>51471</v>
      </c>
      <c r="C370" t="s">
        <v>703</v>
      </c>
      <c r="D370" s="231">
        <v>14</v>
      </c>
      <c r="E370" s="231">
        <v>14</v>
      </c>
      <c r="F370" s="231">
        <v>3</v>
      </c>
      <c r="G370" s="231">
        <v>17</v>
      </c>
      <c r="H370" s="231">
        <v>5</v>
      </c>
      <c r="I370" s="231">
        <v>3</v>
      </c>
      <c r="J370" s="231">
        <v>8</v>
      </c>
      <c r="K370" s="231">
        <v>210</v>
      </c>
      <c r="L370" s="231">
        <v>207</v>
      </c>
      <c r="M370" s="231">
        <v>45</v>
      </c>
      <c r="N370" s="231">
        <v>252</v>
      </c>
      <c r="O370" s="231">
        <v>63</v>
      </c>
      <c r="P370" s="231">
        <v>45</v>
      </c>
      <c r="Q370" s="231">
        <v>108</v>
      </c>
      <c r="R370" s="231">
        <v>10</v>
      </c>
      <c r="S370" s="231">
        <v>150</v>
      </c>
      <c r="T370" s="231">
        <v>60</v>
      </c>
      <c r="U370" s="231">
        <v>1</v>
      </c>
      <c r="V370" s="231">
        <v>15</v>
      </c>
      <c r="W370" s="231">
        <v>15</v>
      </c>
      <c r="X370" s="231">
        <v>0</v>
      </c>
      <c r="Y370" s="231">
        <v>0</v>
      </c>
      <c r="Z370" s="231">
        <v>0</v>
      </c>
      <c r="AA370" s="231">
        <v>6</v>
      </c>
      <c r="AB370" s="231">
        <v>90</v>
      </c>
      <c r="AC370" s="231">
        <v>15</v>
      </c>
      <c r="AD370" s="231">
        <v>6</v>
      </c>
      <c r="AE370" s="231">
        <v>90</v>
      </c>
      <c r="AF370" s="231">
        <v>15</v>
      </c>
      <c r="AG370">
        <v>0</v>
      </c>
    </row>
    <row r="371" spans="1:33" x14ac:dyDescent="0.35">
      <c r="A371">
        <v>51524</v>
      </c>
      <c r="B371">
        <v>51485</v>
      </c>
      <c r="C371" t="s">
        <v>704</v>
      </c>
      <c r="D371" s="231">
        <v>7</v>
      </c>
      <c r="E371" s="231">
        <v>5</v>
      </c>
      <c r="F371" s="231">
        <v>3</v>
      </c>
      <c r="G371" s="231">
        <v>8</v>
      </c>
      <c r="H371" s="231">
        <v>0</v>
      </c>
      <c r="I371" s="231">
        <v>0</v>
      </c>
      <c r="J371" s="231">
        <v>0</v>
      </c>
      <c r="K371" s="231">
        <v>105</v>
      </c>
      <c r="L371" s="231">
        <v>75</v>
      </c>
      <c r="M371" s="231">
        <v>45</v>
      </c>
      <c r="N371" s="231">
        <v>120</v>
      </c>
      <c r="O371" s="231">
        <v>0</v>
      </c>
      <c r="P371" s="231">
        <v>0</v>
      </c>
      <c r="Q371" s="231">
        <v>0</v>
      </c>
      <c r="R371" s="231">
        <v>0</v>
      </c>
      <c r="S371" s="231">
        <v>0</v>
      </c>
      <c r="T371" s="231">
        <v>0</v>
      </c>
      <c r="U371" s="231">
        <v>5</v>
      </c>
      <c r="V371" s="231">
        <v>75</v>
      </c>
      <c r="W371" s="231">
        <v>0</v>
      </c>
      <c r="X371" s="231">
        <v>3</v>
      </c>
      <c r="Y371" s="231">
        <v>45</v>
      </c>
      <c r="Z371" s="231">
        <v>0</v>
      </c>
      <c r="AA371" s="231">
        <v>2</v>
      </c>
      <c r="AB371" s="231">
        <v>30</v>
      </c>
      <c r="AC371" s="231">
        <v>0</v>
      </c>
      <c r="AD371" s="231">
        <v>0</v>
      </c>
      <c r="AE371" s="231">
        <v>0</v>
      </c>
      <c r="AF371" s="231">
        <v>0</v>
      </c>
      <c r="AG371">
        <v>0</v>
      </c>
    </row>
    <row r="372" spans="1:33" x14ac:dyDescent="0.35">
      <c r="A372">
        <v>51533</v>
      </c>
      <c r="B372">
        <v>51494</v>
      </c>
      <c r="C372" t="s">
        <v>705</v>
      </c>
      <c r="D372" s="231">
        <v>0</v>
      </c>
      <c r="E372" s="231">
        <v>1</v>
      </c>
      <c r="F372" s="231">
        <v>1</v>
      </c>
      <c r="G372" s="231">
        <v>2</v>
      </c>
      <c r="H372" s="231">
        <v>1</v>
      </c>
      <c r="I372" s="231">
        <v>1</v>
      </c>
      <c r="J372" s="231">
        <v>2</v>
      </c>
      <c r="K372" s="231">
        <v>0</v>
      </c>
      <c r="L372" s="231">
        <v>15</v>
      </c>
      <c r="M372" s="231">
        <v>15</v>
      </c>
      <c r="N372" s="231">
        <v>30</v>
      </c>
      <c r="O372" s="231">
        <v>15</v>
      </c>
      <c r="P372" s="231">
        <v>15</v>
      </c>
      <c r="Q372" s="231">
        <v>30</v>
      </c>
      <c r="R372" s="231">
        <v>1</v>
      </c>
      <c r="S372" s="231">
        <v>15</v>
      </c>
      <c r="T372" s="231">
        <v>15</v>
      </c>
      <c r="U372" s="231">
        <v>0</v>
      </c>
      <c r="V372" s="231">
        <v>0</v>
      </c>
      <c r="W372" s="231">
        <v>0</v>
      </c>
      <c r="X372" s="231">
        <v>0</v>
      </c>
      <c r="Y372" s="231">
        <v>0</v>
      </c>
      <c r="Z372" s="231">
        <v>0</v>
      </c>
      <c r="AA372" s="231">
        <v>0</v>
      </c>
      <c r="AB372" s="231">
        <v>0</v>
      </c>
      <c r="AC372" s="231">
        <v>0</v>
      </c>
      <c r="AD372" s="231">
        <v>0</v>
      </c>
      <c r="AE372" s="231">
        <v>0</v>
      </c>
      <c r="AF372" s="231">
        <v>0</v>
      </c>
      <c r="AG372">
        <v>0</v>
      </c>
    </row>
    <row r="373" spans="1:33" x14ac:dyDescent="0.35">
      <c r="A373">
        <v>51550</v>
      </c>
      <c r="B373">
        <v>51524</v>
      </c>
      <c r="C373" t="s">
        <v>706</v>
      </c>
      <c r="D373" s="231">
        <v>4</v>
      </c>
      <c r="E373" s="231">
        <v>11</v>
      </c>
      <c r="F373" s="231">
        <v>5</v>
      </c>
      <c r="G373" s="231">
        <v>16</v>
      </c>
      <c r="H373" s="231">
        <v>9</v>
      </c>
      <c r="I373" s="231">
        <v>3</v>
      </c>
      <c r="J373" s="231">
        <v>12</v>
      </c>
      <c r="K373" s="231">
        <v>60</v>
      </c>
      <c r="L373" s="231">
        <v>165</v>
      </c>
      <c r="M373" s="231">
        <v>75</v>
      </c>
      <c r="N373" s="231">
        <v>240</v>
      </c>
      <c r="O373" s="231">
        <v>135</v>
      </c>
      <c r="P373" s="231">
        <v>45</v>
      </c>
      <c r="Q373" s="231">
        <v>180</v>
      </c>
      <c r="R373" s="231">
        <v>0</v>
      </c>
      <c r="S373" s="231">
        <v>0</v>
      </c>
      <c r="T373" s="231">
        <v>0</v>
      </c>
      <c r="U373" s="231">
        <v>0</v>
      </c>
      <c r="V373" s="231">
        <v>0</v>
      </c>
      <c r="W373" s="231">
        <v>0</v>
      </c>
      <c r="X373" s="231">
        <v>1</v>
      </c>
      <c r="Y373" s="231">
        <v>15</v>
      </c>
      <c r="Z373" s="231">
        <v>0</v>
      </c>
      <c r="AA373" s="231">
        <v>2</v>
      </c>
      <c r="AB373" s="231">
        <v>30</v>
      </c>
      <c r="AC373" s="231">
        <v>0</v>
      </c>
      <c r="AD373" s="231">
        <v>2</v>
      </c>
      <c r="AE373" s="231">
        <v>30</v>
      </c>
      <c r="AF373" s="231">
        <v>0</v>
      </c>
      <c r="AG373">
        <v>0</v>
      </c>
    </row>
    <row r="374" spans="1:33" x14ac:dyDescent="0.35">
      <c r="A374">
        <v>51554</v>
      </c>
      <c r="B374">
        <v>51550</v>
      </c>
      <c r="C374" t="s">
        <v>708</v>
      </c>
      <c r="D374" s="231">
        <v>0</v>
      </c>
      <c r="E374" s="231">
        <v>1</v>
      </c>
      <c r="F374" s="231">
        <v>1</v>
      </c>
      <c r="G374" s="231">
        <v>2</v>
      </c>
      <c r="H374" s="231">
        <v>1</v>
      </c>
      <c r="I374" s="231">
        <v>1</v>
      </c>
      <c r="J374" s="231">
        <v>2</v>
      </c>
      <c r="K374" s="231">
        <v>0</v>
      </c>
      <c r="L374" s="231">
        <v>15</v>
      </c>
      <c r="M374" s="231">
        <v>0</v>
      </c>
      <c r="N374" s="231">
        <v>15</v>
      </c>
      <c r="O374" s="231">
        <v>15</v>
      </c>
      <c r="P374" s="231">
        <v>15</v>
      </c>
      <c r="Q374" s="231">
        <v>30</v>
      </c>
      <c r="R374" s="231">
        <v>0</v>
      </c>
      <c r="S374" s="231">
        <v>0</v>
      </c>
      <c r="T374" s="231">
        <v>0</v>
      </c>
      <c r="U374" s="231">
        <v>0</v>
      </c>
      <c r="V374" s="231">
        <v>0</v>
      </c>
      <c r="W374" s="231">
        <v>0</v>
      </c>
      <c r="X374" s="231">
        <v>0</v>
      </c>
      <c r="Y374" s="231">
        <v>0</v>
      </c>
      <c r="Z374" s="231">
        <v>0</v>
      </c>
      <c r="AA374" s="231">
        <v>0</v>
      </c>
      <c r="AB374" s="231">
        <v>0</v>
      </c>
      <c r="AC374" s="231">
        <v>0</v>
      </c>
      <c r="AD374" s="231">
        <v>0</v>
      </c>
      <c r="AE374" s="231">
        <v>0</v>
      </c>
      <c r="AF374" s="231">
        <v>0</v>
      </c>
      <c r="AG374">
        <v>0</v>
      </c>
    </row>
    <row r="375" spans="1:33" x14ac:dyDescent="0.35">
      <c r="A375">
        <v>51565</v>
      </c>
      <c r="B375">
        <v>51554</v>
      </c>
      <c r="C375" t="s">
        <v>709</v>
      </c>
      <c r="D375" s="231">
        <v>18</v>
      </c>
      <c r="E375" s="231">
        <v>12</v>
      </c>
      <c r="F375" s="231">
        <v>6</v>
      </c>
      <c r="G375" s="231">
        <v>18</v>
      </c>
      <c r="H375" s="231">
        <v>1</v>
      </c>
      <c r="I375" s="231">
        <v>0</v>
      </c>
      <c r="J375" s="231">
        <v>1</v>
      </c>
      <c r="K375" s="231">
        <v>270</v>
      </c>
      <c r="L375" s="231">
        <v>180</v>
      </c>
      <c r="M375" s="231">
        <v>90</v>
      </c>
      <c r="N375" s="231">
        <v>270</v>
      </c>
      <c r="O375" s="231">
        <v>15</v>
      </c>
      <c r="P375" s="231">
        <v>0</v>
      </c>
      <c r="Q375" s="231">
        <v>15</v>
      </c>
      <c r="R375" s="231">
        <v>6</v>
      </c>
      <c r="S375" s="231">
        <v>90</v>
      </c>
      <c r="T375" s="231">
        <v>15</v>
      </c>
      <c r="U375" s="231">
        <v>9</v>
      </c>
      <c r="V375" s="231">
        <v>135</v>
      </c>
      <c r="W375" s="231">
        <v>0</v>
      </c>
      <c r="X375" s="231">
        <v>3</v>
      </c>
      <c r="Y375" s="231">
        <v>45</v>
      </c>
      <c r="Z375" s="231">
        <v>0</v>
      </c>
      <c r="AA375" s="231">
        <v>0</v>
      </c>
      <c r="AB375" s="231">
        <v>0</v>
      </c>
      <c r="AC375" s="231">
        <v>0</v>
      </c>
      <c r="AD375" s="231">
        <v>0</v>
      </c>
      <c r="AE375" s="231">
        <v>0</v>
      </c>
      <c r="AF375" s="231">
        <v>0</v>
      </c>
      <c r="AG375">
        <v>0</v>
      </c>
    </row>
    <row r="376" spans="1:33" x14ac:dyDescent="0.35">
      <c r="A376">
        <v>51573</v>
      </c>
      <c r="B376">
        <v>51565</v>
      </c>
      <c r="C376" t="s">
        <v>710</v>
      </c>
      <c r="D376" s="231">
        <v>0</v>
      </c>
      <c r="E376" s="231">
        <v>4</v>
      </c>
      <c r="F376" s="231">
        <v>5</v>
      </c>
      <c r="G376" s="231">
        <v>9</v>
      </c>
      <c r="H376" s="231">
        <v>0</v>
      </c>
      <c r="I376" s="231">
        <v>0</v>
      </c>
      <c r="J376" s="231">
        <v>0</v>
      </c>
      <c r="K376" s="231">
        <v>0</v>
      </c>
      <c r="L376" s="231">
        <v>35</v>
      </c>
      <c r="M376" s="231">
        <v>65</v>
      </c>
      <c r="N376" s="231">
        <v>100</v>
      </c>
      <c r="O376" s="231">
        <v>0</v>
      </c>
      <c r="P376" s="231">
        <v>0</v>
      </c>
      <c r="Q376" s="231">
        <v>0</v>
      </c>
      <c r="R376" s="231">
        <v>0</v>
      </c>
      <c r="S376" s="231">
        <v>0</v>
      </c>
      <c r="T376" s="231">
        <v>0</v>
      </c>
      <c r="U376" s="231">
        <v>0</v>
      </c>
      <c r="V376" s="231">
        <v>0</v>
      </c>
      <c r="W376" s="231">
        <v>0</v>
      </c>
      <c r="X376" s="231">
        <v>2</v>
      </c>
      <c r="Y376" s="231">
        <v>20</v>
      </c>
      <c r="Z376" s="231">
        <v>0</v>
      </c>
      <c r="AA376" s="231">
        <v>0</v>
      </c>
      <c r="AB376" s="231">
        <v>0</v>
      </c>
      <c r="AC376" s="231">
        <v>0</v>
      </c>
      <c r="AD376" s="231">
        <v>0</v>
      </c>
      <c r="AE376" s="231">
        <v>0</v>
      </c>
      <c r="AF376" s="231">
        <v>0</v>
      </c>
      <c r="AG376">
        <v>0</v>
      </c>
    </row>
    <row r="377" spans="1:33" x14ac:dyDescent="0.35">
      <c r="A377">
        <v>51595</v>
      </c>
      <c r="B377">
        <v>51573</v>
      </c>
      <c r="C377" t="s">
        <v>711</v>
      </c>
      <c r="D377" s="231">
        <v>5</v>
      </c>
      <c r="E377" s="231">
        <v>17</v>
      </c>
      <c r="F377" s="231">
        <v>6</v>
      </c>
      <c r="G377" s="231">
        <v>23</v>
      </c>
      <c r="H377" s="231">
        <v>7</v>
      </c>
      <c r="I377" s="231">
        <v>4</v>
      </c>
      <c r="J377" s="231">
        <v>11</v>
      </c>
      <c r="K377" s="231">
        <v>75</v>
      </c>
      <c r="L377" s="231">
        <v>255</v>
      </c>
      <c r="M377" s="231">
        <v>90</v>
      </c>
      <c r="N377" s="231">
        <v>345</v>
      </c>
      <c r="O377" s="231">
        <v>105</v>
      </c>
      <c r="P377" s="231">
        <v>60</v>
      </c>
      <c r="Q377" s="231">
        <v>165</v>
      </c>
      <c r="R377" s="231">
        <v>4</v>
      </c>
      <c r="S377" s="231">
        <v>60</v>
      </c>
      <c r="T377" s="231">
        <v>45</v>
      </c>
      <c r="U377" s="231">
        <v>5</v>
      </c>
      <c r="V377" s="231">
        <v>75</v>
      </c>
      <c r="W377" s="231">
        <v>15</v>
      </c>
      <c r="X377" s="231">
        <v>8</v>
      </c>
      <c r="Y377" s="231">
        <v>120</v>
      </c>
      <c r="Z377" s="231">
        <v>60</v>
      </c>
      <c r="AA377" s="231">
        <v>7</v>
      </c>
      <c r="AB377" s="231">
        <v>105</v>
      </c>
      <c r="AC377" s="231">
        <v>0</v>
      </c>
      <c r="AD377" s="231">
        <v>7</v>
      </c>
      <c r="AE377" s="231">
        <v>105</v>
      </c>
      <c r="AF377" s="231">
        <v>0</v>
      </c>
      <c r="AG377">
        <v>0</v>
      </c>
    </row>
    <row r="378" spans="1:33" x14ac:dyDescent="0.35">
      <c r="A378">
        <v>51614</v>
      </c>
      <c r="B378">
        <v>51595</v>
      </c>
      <c r="C378" t="s">
        <v>712</v>
      </c>
      <c r="D378" s="231">
        <v>17</v>
      </c>
      <c r="E378" s="231">
        <v>23</v>
      </c>
      <c r="F378" s="231">
        <v>7</v>
      </c>
      <c r="G378" s="231">
        <v>30</v>
      </c>
      <c r="H378" s="231">
        <v>3</v>
      </c>
      <c r="I378" s="231">
        <v>0</v>
      </c>
      <c r="J378" s="231">
        <v>3</v>
      </c>
      <c r="K378" s="231">
        <v>255</v>
      </c>
      <c r="L378" s="231">
        <v>345</v>
      </c>
      <c r="M378" s="231">
        <v>105</v>
      </c>
      <c r="N378" s="231">
        <v>450</v>
      </c>
      <c r="O378" s="231">
        <v>45</v>
      </c>
      <c r="P378" s="231">
        <v>0</v>
      </c>
      <c r="Q378" s="231">
        <v>45</v>
      </c>
      <c r="R378" s="231">
        <v>1</v>
      </c>
      <c r="S378" s="231">
        <v>15</v>
      </c>
      <c r="T378" s="231">
        <v>0</v>
      </c>
      <c r="U378" s="231">
        <v>7</v>
      </c>
      <c r="V378" s="231">
        <v>105</v>
      </c>
      <c r="W378" s="231">
        <v>0</v>
      </c>
      <c r="X378" s="231">
        <v>21</v>
      </c>
      <c r="Y378" s="231">
        <v>315</v>
      </c>
      <c r="Z378" s="231">
        <v>30</v>
      </c>
      <c r="AA378" s="231">
        <v>9</v>
      </c>
      <c r="AB378" s="231">
        <v>135</v>
      </c>
      <c r="AC378" s="231">
        <v>0</v>
      </c>
      <c r="AD378" s="231">
        <v>0</v>
      </c>
      <c r="AE378" s="231">
        <v>0</v>
      </c>
      <c r="AF378" s="231">
        <v>0</v>
      </c>
      <c r="AG378">
        <v>0</v>
      </c>
    </row>
    <row r="379" spans="1:33" x14ac:dyDescent="0.35">
      <c r="A379">
        <v>51616</v>
      </c>
      <c r="B379">
        <v>51614</v>
      </c>
      <c r="C379" t="s">
        <v>713</v>
      </c>
      <c r="D379" s="231">
        <v>28</v>
      </c>
      <c r="E379" s="231">
        <v>33</v>
      </c>
      <c r="F379" s="231">
        <v>11</v>
      </c>
      <c r="G379" s="231">
        <v>44</v>
      </c>
      <c r="H379" s="231">
        <v>4</v>
      </c>
      <c r="I379" s="231">
        <v>4</v>
      </c>
      <c r="J379" s="231">
        <v>8</v>
      </c>
      <c r="K379" s="231">
        <v>420</v>
      </c>
      <c r="L379" s="231">
        <v>489</v>
      </c>
      <c r="M379" s="231">
        <v>165</v>
      </c>
      <c r="N379" s="231">
        <v>654</v>
      </c>
      <c r="O379" s="231">
        <v>49.5</v>
      </c>
      <c r="P379" s="231">
        <v>60</v>
      </c>
      <c r="Q379" s="231">
        <v>109.5</v>
      </c>
      <c r="R379" s="231">
        <v>17</v>
      </c>
      <c r="S379" s="231">
        <v>255</v>
      </c>
      <c r="T379" s="231">
        <v>15</v>
      </c>
      <c r="U379" s="231">
        <v>3</v>
      </c>
      <c r="V379" s="231">
        <v>45</v>
      </c>
      <c r="W379" s="231">
        <v>0</v>
      </c>
      <c r="X379" s="231">
        <v>12</v>
      </c>
      <c r="Y379" s="231">
        <v>177</v>
      </c>
      <c r="Z379" s="231">
        <v>49.5</v>
      </c>
      <c r="AA379" s="231">
        <v>24</v>
      </c>
      <c r="AB379" s="231">
        <v>360</v>
      </c>
      <c r="AC379" s="231">
        <v>30</v>
      </c>
      <c r="AD379" s="231">
        <v>24</v>
      </c>
      <c r="AE379" s="231">
        <v>360</v>
      </c>
      <c r="AF379" s="231">
        <v>30</v>
      </c>
      <c r="AG379">
        <v>0</v>
      </c>
    </row>
    <row r="380" spans="1:33" x14ac:dyDescent="0.35">
      <c r="A380">
        <v>51629</v>
      </c>
      <c r="B380">
        <v>51616</v>
      </c>
      <c r="C380" t="s">
        <v>714</v>
      </c>
      <c r="D380" s="231">
        <v>15</v>
      </c>
      <c r="E380" s="231">
        <v>21</v>
      </c>
      <c r="F380" s="231">
        <v>5</v>
      </c>
      <c r="G380" s="231">
        <v>26</v>
      </c>
      <c r="H380" s="231">
        <v>3</v>
      </c>
      <c r="I380" s="231">
        <v>2</v>
      </c>
      <c r="J380" s="231">
        <v>5</v>
      </c>
      <c r="K380" s="231">
        <v>225</v>
      </c>
      <c r="L380" s="231">
        <v>315</v>
      </c>
      <c r="M380" s="231">
        <v>75</v>
      </c>
      <c r="N380" s="231">
        <v>390</v>
      </c>
      <c r="O380" s="231">
        <v>45</v>
      </c>
      <c r="P380" s="231">
        <v>30</v>
      </c>
      <c r="Q380" s="231">
        <v>75</v>
      </c>
      <c r="R380" s="231">
        <v>9</v>
      </c>
      <c r="S380" s="231">
        <v>135</v>
      </c>
      <c r="T380" s="231">
        <v>0</v>
      </c>
      <c r="U380" s="231">
        <v>11</v>
      </c>
      <c r="V380" s="231">
        <v>165</v>
      </c>
      <c r="W380" s="231">
        <v>15</v>
      </c>
      <c r="X380" s="231">
        <v>4</v>
      </c>
      <c r="Y380" s="231">
        <v>60</v>
      </c>
      <c r="Z380" s="231">
        <v>30</v>
      </c>
      <c r="AA380" s="231">
        <v>8</v>
      </c>
      <c r="AB380" s="231">
        <v>120</v>
      </c>
      <c r="AC380" s="231">
        <v>15</v>
      </c>
      <c r="AD380" s="231">
        <v>0</v>
      </c>
      <c r="AE380" s="231">
        <v>0</v>
      </c>
      <c r="AF380" s="231">
        <v>0</v>
      </c>
      <c r="AG380">
        <v>1</v>
      </c>
    </row>
    <row r="381" spans="1:33" x14ac:dyDescent="0.35">
      <c r="A381">
        <v>51635</v>
      </c>
      <c r="B381">
        <v>51629</v>
      </c>
      <c r="C381" t="s">
        <v>715</v>
      </c>
      <c r="D381" s="231">
        <v>3</v>
      </c>
      <c r="E381" s="231">
        <v>13</v>
      </c>
      <c r="F381" s="231">
        <v>17</v>
      </c>
      <c r="G381" s="231">
        <v>30</v>
      </c>
      <c r="H381" s="231">
        <v>1</v>
      </c>
      <c r="I381" s="231">
        <v>0</v>
      </c>
      <c r="J381" s="231">
        <v>1</v>
      </c>
      <c r="K381" s="231">
        <v>45</v>
      </c>
      <c r="L381" s="231">
        <v>195</v>
      </c>
      <c r="M381" s="231">
        <v>255</v>
      </c>
      <c r="N381" s="231">
        <v>450</v>
      </c>
      <c r="O381" s="231">
        <v>0</v>
      </c>
      <c r="P381" s="231">
        <v>0</v>
      </c>
      <c r="Q381" s="231">
        <v>0</v>
      </c>
      <c r="R381" s="231">
        <v>3</v>
      </c>
      <c r="S381" s="231">
        <v>45</v>
      </c>
      <c r="T381" s="231">
        <v>0</v>
      </c>
      <c r="U381" s="231">
        <v>4</v>
      </c>
      <c r="V381" s="231">
        <v>60</v>
      </c>
      <c r="W381" s="231">
        <v>0</v>
      </c>
      <c r="X381" s="231">
        <v>7</v>
      </c>
      <c r="Y381" s="231">
        <v>105</v>
      </c>
      <c r="Z381" s="231">
        <v>0</v>
      </c>
      <c r="AA381" s="231">
        <v>5</v>
      </c>
      <c r="AB381" s="231">
        <v>75</v>
      </c>
      <c r="AC381" s="231">
        <v>0</v>
      </c>
      <c r="AD381" s="231">
        <v>5</v>
      </c>
      <c r="AE381" s="231">
        <v>75</v>
      </c>
      <c r="AF381" s="231">
        <v>0</v>
      </c>
      <c r="AG381">
        <v>0</v>
      </c>
    </row>
    <row r="382" spans="1:33" x14ac:dyDescent="0.35">
      <c r="A382">
        <v>51636</v>
      </c>
      <c r="B382">
        <v>51635</v>
      </c>
      <c r="C382" t="s">
        <v>716</v>
      </c>
      <c r="D382" s="231">
        <v>15</v>
      </c>
      <c r="E382" s="231">
        <v>23</v>
      </c>
      <c r="F382" s="231">
        <v>10</v>
      </c>
      <c r="G382" s="231">
        <v>33</v>
      </c>
      <c r="H382" s="231">
        <v>8</v>
      </c>
      <c r="I382" s="231">
        <v>6</v>
      </c>
      <c r="J382" s="231">
        <v>14</v>
      </c>
      <c r="K382" s="231">
        <v>225</v>
      </c>
      <c r="L382" s="231">
        <v>345</v>
      </c>
      <c r="M382" s="231">
        <v>120</v>
      </c>
      <c r="N382" s="231">
        <v>465</v>
      </c>
      <c r="O382" s="231">
        <v>120</v>
      </c>
      <c r="P382" s="231">
        <v>90</v>
      </c>
      <c r="Q382" s="231">
        <v>210</v>
      </c>
      <c r="R382" s="231">
        <v>0</v>
      </c>
      <c r="S382" s="231">
        <v>0</v>
      </c>
      <c r="T382" s="231">
        <v>0</v>
      </c>
      <c r="U382" s="231">
        <v>0</v>
      </c>
      <c r="V382" s="231">
        <v>0</v>
      </c>
      <c r="W382" s="231">
        <v>0</v>
      </c>
      <c r="X382" s="231">
        <v>7</v>
      </c>
      <c r="Y382" s="231">
        <v>105</v>
      </c>
      <c r="Z382" s="231">
        <v>45</v>
      </c>
      <c r="AA382" s="231">
        <v>0</v>
      </c>
      <c r="AB382" s="231">
        <v>0</v>
      </c>
      <c r="AC382" s="231">
        <v>0</v>
      </c>
      <c r="AD382" s="231">
        <v>0</v>
      </c>
      <c r="AE382" s="231">
        <v>0</v>
      </c>
      <c r="AF382" s="231">
        <v>0</v>
      </c>
      <c r="AG382">
        <v>0</v>
      </c>
    </row>
    <row r="383" spans="1:33" x14ac:dyDescent="0.35">
      <c r="A383">
        <v>51642</v>
      </c>
      <c r="B383">
        <v>51636</v>
      </c>
      <c r="C383" t="s">
        <v>717</v>
      </c>
      <c r="D383" s="231">
        <v>1</v>
      </c>
      <c r="E383" s="231">
        <v>20</v>
      </c>
      <c r="F383" s="231">
        <v>3</v>
      </c>
      <c r="G383" s="231">
        <v>23</v>
      </c>
      <c r="H383" s="231">
        <v>15</v>
      </c>
      <c r="I383" s="231">
        <v>2</v>
      </c>
      <c r="J383" s="231">
        <v>17</v>
      </c>
      <c r="K383" s="231">
        <v>15</v>
      </c>
      <c r="L383" s="231">
        <v>298.68</v>
      </c>
      <c r="M383" s="231">
        <v>45</v>
      </c>
      <c r="N383" s="231">
        <v>343.68</v>
      </c>
      <c r="O383" s="231">
        <v>225</v>
      </c>
      <c r="P383" s="231">
        <v>30</v>
      </c>
      <c r="Q383" s="231">
        <v>255</v>
      </c>
      <c r="R383" s="231">
        <v>2</v>
      </c>
      <c r="S383" s="231">
        <v>30</v>
      </c>
      <c r="T383" s="231">
        <v>0</v>
      </c>
      <c r="U383" s="231">
        <v>1</v>
      </c>
      <c r="V383" s="231">
        <v>15</v>
      </c>
      <c r="W383" s="231">
        <v>15</v>
      </c>
      <c r="X383" s="231">
        <v>1</v>
      </c>
      <c r="Y383" s="231">
        <v>15</v>
      </c>
      <c r="Z383" s="231">
        <v>15</v>
      </c>
      <c r="AA383" s="231">
        <v>0</v>
      </c>
      <c r="AB383" s="231">
        <v>0</v>
      </c>
      <c r="AC383" s="231">
        <v>0</v>
      </c>
      <c r="AD383" s="231">
        <v>1</v>
      </c>
      <c r="AE383" s="231">
        <v>15</v>
      </c>
      <c r="AF383" s="231">
        <v>0</v>
      </c>
      <c r="AG383">
        <v>0</v>
      </c>
    </row>
    <row r="384" spans="1:33" x14ac:dyDescent="0.35">
      <c r="A384">
        <v>51650</v>
      </c>
      <c r="B384">
        <v>51642</v>
      </c>
      <c r="C384" t="s">
        <v>718</v>
      </c>
      <c r="D384" s="231">
        <v>0</v>
      </c>
      <c r="E384" s="231">
        <v>2</v>
      </c>
      <c r="F384" s="231">
        <v>0</v>
      </c>
      <c r="G384" s="231">
        <v>2</v>
      </c>
      <c r="H384" s="231">
        <v>2</v>
      </c>
      <c r="I384" s="231">
        <v>0</v>
      </c>
      <c r="J384" s="231">
        <v>2</v>
      </c>
      <c r="K384" s="231">
        <v>0</v>
      </c>
      <c r="L384" s="231">
        <v>30</v>
      </c>
      <c r="M384" s="231">
        <v>0</v>
      </c>
      <c r="N384" s="231">
        <v>30</v>
      </c>
      <c r="O384" s="231">
        <v>30</v>
      </c>
      <c r="P384" s="231">
        <v>0</v>
      </c>
      <c r="Q384" s="231">
        <v>30</v>
      </c>
      <c r="R384" s="231">
        <v>0</v>
      </c>
      <c r="S384" s="231">
        <v>0</v>
      </c>
      <c r="T384" s="231">
        <v>0</v>
      </c>
      <c r="U384" s="231">
        <v>0</v>
      </c>
      <c r="V384" s="231">
        <v>0</v>
      </c>
      <c r="W384" s="231">
        <v>0</v>
      </c>
      <c r="X384" s="231">
        <v>2</v>
      </c>
      <c r="Y384" s="231">
        <v>30</v>
      </c>
      <c r="Z384" s="231">
        <v>30</v>
      </c>
      <c r="AA384" s="231">
        <v>0</v>
      </c>
      <c r="AB384" s="231">
        <v>0</v>
      </c>
      <c r="AC384" s="231">
        <v>0</v>
      </c>
      <c r="AD384" s="231">
        <v>0</v>
      </c>
      <c r="AE384" s="231">
        <v>0</v>
      </c>
      <c r="AF384" s="231">
        <v>0</v>
      </c>
      <c r="AG384">
        <v>0</v>
      </c>
    </row>
    <row r="385" spans="1:33" x14ac:dyDescent="0.35">
      <c r="A385">
        <v>51698</v>
      </c>
      <c r="B385">
        <v>51650</v>
      </c>
      <c r="C385" t="s">
        <v>719</v>
      </c>
      <c r="D385" s="231">
        <v>3</v>
      </c>
      <c r="E385" s="231">
        <v>13</v>
      </c>
      <c r="F385" s="231">
        <v>4</v>
      </c>
      <c r="G385" s="231">
        <v>17</v>
      </c>
      <c r="H385" s="231">
        <v>2</v>
      </c>
      <c r="I385" s="231">
        <v>1</v>
      </c>
      <c r="J385" s="231">
        <v>3</v>
      </c>
      <c r="K385" s="231">
        <v>45</v>
      </c>
      <c r="L385" s="231">
        <v>186</v>
      </c>
      <c r="M385" s="231">
        <v>60</v>
      </c>
      <c r="N385" s="231">
        <v>246</v>
      </c>
      <c r="O385" s="231">
        <v>30</v>
      </c>
      <c r="P385" s="231">
        <v>15</v>
      </c>
      <c r="Q385" s="231">
        <v>45</v>
      </c>
      <c r="R385" s="231">
        <v>0</v>
      </c>
      <c r="S385" s="231">
        <v>0</v>
      </c>
      <c r="T385" s="231">
        <v>0</v>
      </c>
      <c r="U385" s="231">
        <v>8</v>
      </c>
      <c r="V385" s="231">
        <v>111</v>
      </c>
      <c r="W385" s="231">
        <v>0</v>
      </c>
      <c r="X385" s="231">
        <v>4</v>
      </c>
      <c r="Y385" s="231">
        <v>60</v>
      </c>
      <c r="Z385" s="231">
        <v>30</v>
      </c>
      <c r="AA385" s="231">
        <v>7</v>
      </c>
      <c r="AB385" s="231">
        <v>105</v>
      </c>
      <c r="AC385" s="231">
        <v>0</v>
      </c>
      <c r="AD385" s="231">
        <v>0</v>
      </c>
      <c r="AE385" s="231">
        <v>0</v>
      </c>
      <c r="AF385" s="231">
        <v>0</v>
      </c>
      <c r="AG385">
        <v>0</v>
      </c>
    </row>
    <row r="386" spans="1:33" x14ac:dyDescent="0.35">
      <c r="A386">
        <v>51702</v>
      </c>
      <c r="B386">
        <v>51659</v>
      </c>
      <c r="C386" t="s">
        <v>1302</v>
      </c>
      <c r="D386" s="231">
        <v>14</v>
      </c>
      <c r="E386" s="231">
        <v>17</v>
      </c>
      <c r="F386" s="231">
        <v>13</v>
      </c>
      <c r="G386" s="231">
        <v>30</v>
      </c>
      <c r="H386" s="231">
        <v>1</v>
      </c>
      <c r="I386" s="231">
        <v>0</v>
      </c>
      <c r="J386" s="231">
        <v>1</v>
      </c>
      <c r="K386" s="231">
        <v>210</v>
      </c>
      <c r="L386" s="231">
        <v>255</v>
      </c>
      <c r="M386" s="231">
        <v>195</v>
      </c>
      <c r="N386" s="231">
        <v>450</v>
      </c>
      <c r="O386" s="231">
        <v>15</v>
      </c>
      <c r="P386" s="231">
        <v>0</v>
      </c>
      <c r="Q386" s="231">
        <v>15</v>
      </c>
      <c r="R386" s="231">
        <v>3</v>
      </c>
      <c r="S386" s="231">
        <v>45</v>
      </c>
      <c r="T386" s="231">
        <v>15</v>
      </c>
      <c r="U386" s="231">
        <v>2</v>
      </c>
      <c r="V386" s="231">
        <v>30</v>
      </c>
      <c r="W386" s="231">
        <v>0</v>
      </c>
      <c r="X386" s="231">
        <v>17</v>
      </c>
      <c r="Y386" s="231">
        <v>255</v>
      </c>
      <c r="Z386" s="231">
        <v>0</v>
      </c>
      <c r="AA386" s="231">
        <v>0</v>
      </c>
      <c r="AB386" s="231">
        <v>0</v>
      </c>
      <c r="AC386" s="231">
        <v>0</v>
      </c>
      <c r="AD386" s="231">
        <v>0</v>
      </c>
      <c r="AE386" s="231">
        <v>0</v>
      </c>
      <c r="AF386" s="231">
        <v>0</v>
      </c>
      <c r="AG386">
        <v>0</v>
      </c>
    </row>
    <row r="387" spans="1:33" x14ac:dyDescent="0.35">
      <c r="A387">
        <v>51735</v>
      </c>
      <c r="B387">
        <v>51698</v>
      </c>
      <c r="C387" t="s">
        <v>720</v>
      </c>
      <c r="D387" s="231">
        <v>11</v>
      </c>
      <c r="E387" s="231">
        <v>21</v>
      </c>
      <c r="F387" s="231">
        <v>6</v>
      </c>
      <c r="G387" s="231">
        <v>27</v>
      </c>
      <c r="H387" s="231">
        <v>4</v>
      </c>
      <c r="I387" s="231">
        <v>0</v>
      </c>
      <c r="J387" s="231">
        <v>4</v>
      </c>
      <c r="K387" s="231">
        <v>165</v>
      </c>
      <c r="L387" s="231">
        <v>315</v>
      </c>
      <c r="M387" s="231">
        <v>90</v>
      </c>
      <c r="N387" s="231">
        <v>405</v>
      </c>
      <c r="O387" s="231">
        <v>60</v>
      </c>
      <c r="P387" s="231">
        <v>0</v>
      </c>
      <c r="Q387" s="231">
        <v>60</v>
      </c>
      <c r="R387" s="231">
        <v>1</v>
      </c>
      <c r="S387" s="231">
        <v>15</v>
      </c>
      <c r="T387" s="231">
        <v>0</v>
      </c>
      <c r="U387" s="231">
        <v>0</v>
      </c>
      <c r="V387" s="231">
        <v>0</v>
      </c>
      <c r="W387" s="231">
        <v>0</v>
      </c>
      <c r="X387" s="231">
        <v>1</v>
      </c>
      <c r="Y387" s="231">
        <v>15</v>
      </c>
      <c r="Z387" s="231">
        <v>0</v>
      </c>
      <c r="AA387" s="231">
        <v>0</v>
      </c>
      <c r="AB387" s="231">
        <v>0</v>
      </c>
      <c r="AC387" s="231">
        <v>0</v>
      </c>
      <c r="AD387" s="231">
        <v>0</v>
      </c>
      <c r="AE387" s="231">
        <v>0</v>
      </c>
      <c r="AF387" s="231">
        <v>0</v>
      </c>
      <c r="AG387">
        <v>0</v>
      </c>
    </row>
    <row r="388" spans="1:33" x14ac:dyDescent="0.35">
      <c r="A388">
        <v>51750</v>
      </c>
      <c r="B388">
        <v>51702</v>
      </c>
      <c r="C388" t="s">
        <v>721</v>
      </c>
      <c r="D388" s="231">
        <v>0</v>
      </c>
      <c r="E388" s="231">
        <v>0</v>
      </c>
      <c r="F388" s="231">
        <v>1</v>
      </c>
      <c r="G388" s="231">
        <v>1</v>
      </c>
      <c r="H388" s="231">
        <v>0</v>
      </c>
      <c r="I388" s="231">
        <v>1</v>
      </c>
      <c r="J388" s="231">
        <v>1</v>
      </c>
      <c r="K388" s="231">
        <v>0</v>
      </c>
      <c r="L388" s="231">
        <v>0</v>
      </c>
      <c r="M388" s="231">
        <v>15</v>
      </c>
      <c r="N388" s="231">
        <v>15</v>
      </c>
      <c r="O388" s="231">
        <v>0</v>
      </c>
      <c r="P388" s="231">
        <v>15</v>
      </c>
      <c r="Q388" s="231">
        <v>15</v>
      </c>
      <c r="R388" s="231">
        <v>0</v>
      </c>
      <c r="S388" s="231">
        <v>0</v>
      </c>
      <c r="T388" s="231">
        <v>0</v>
      </c>
      <c r="U388" s="231">
        <v>0</v>
      </c>
      <c r="V388" s="231">
        <v>0</v>
      </c>
      <c r="W388" s="231">
        <v>0</v>
      </c>
      <c r="X388" s="231">
        <v>0</v>
      </c>
      <c r="Y388" s="231">
        <v>0</v>
      </c>
      <c r="Z388" s="231">
        <v>0</v>
      </c>
      <c r="AA388" s="231">
        <v>0</v>
      </c>
      <c r="AB388" s="231">
        <v>0</v>
      </c>
      <c r="AC388" s="231">
        <v>0</v>
      </c>
      <c r="AD388" s="231">
        <v>0</v>
      </c>
      <c r="AE388" s="231">
        <v>0</v>
      </c>
      <c r="AF388" s="231">
        <v>0</v>
      </c>
      <c r="AG388">
        <v>0</v>
      </c>
    </row>
    <row r="389" spans="1:33" x14ac:dyDescent="0.35">
      <c r="A389">
        <v>51756</v>
      </c>
      <c r="B389">
        <v>51735</v>
      </c>
      <c r="C389" t="s">
        <v>1286</v>
      </c>
      <c r="D389" s="231">
        <v>0</v>
      </c>
      <c r="E389" s="231">
        <v>2</v>
      </c>
      <c r="F389" s="231">
        <v>0</v>
      </c>
      <c r="G389" s="231">
        <v>2</v>
      </c>
      <c r="H389" s="231">
        <v>1</v>
      </c>
      <c r="I389" s="231">
        <v>0</v>
      </c>
      <c r="J389" s="231">
        <v>1</v>
      </c>
      <c r="K389" s="231">
        <v>0</v>
      </c>
      <c r="L389" s="231">
        <v>30</v>
      </c>
      <c r="M389" s="231">
        <v>0</v>
      </c>
      <c r="N389" s="231">
        <v>30</v>
      </c>
      <c r="O389" s="231">
        <v>15</v>
      </c>
      <c r="P389" s="231">
        <v>0</v>
      </c>
      <c r="Q389" s="231">
        <v>15</v>
      </c>
      <c r="R389" s="231">
        <v>1</v>
      </c>
      <c r="S389" s="231">
        <v>15</v>
      </c>
      <c r="T389" s="231">
        <v>0</v>
      </c>
      <c r="U389" s="231">
        <v>0</v>
      </c>
      <c r="V389" s="231">
        <v>0</v>
      </c>
      <c r="W389" s="231">
        <v>0</v>
      </c>
      <c r="X389" s="231">
        <v>0</v>
      </c>
      <c r="Y389" s="231">
        <v>0</v>
      </c>
      <c r="Z389" s="231">
        <v>0</v>
      </c>
      <c r="AA389" s="231">
        <v>0</v>
      </c>
      <c r="AB389" s="231">
        <v>0</v>
      </c>
      <c r="AC389" s="231">
        <v>0</v>
      </c>
      <c r="AD389" s="231">
        <v>0</v>
      </c>
      <c r="AE389" s="231">
        <v>0</v>
      </c>
      <c r="AF389" s="231">
        <v>0</v>
      </c>
      <c r="AG389">
        <v>0</v>
      </c>
    </row>
    <row r="390" spans="1:33" x14ac:dyDescent="0.35">
      <c r="A390">
        <v>51768</v>
      </c>
      <c r="B390">
        <v>51750</v>
      </c>
      <c r="C390" t="s">
        <v>722</v>
      </c>
      <c r="D390" s="231">
        <v>37</v>
      </c>
      <c r="E390" s="231">
        <v>47</v>
      </c>
      <c r="F390" s="231">
        <v>9</v>
      </c>
      <c r="G390" s="231">
        <v>56</v>
      </c>
      <c r="H390" s="231">
        <v>30</v>
      </c>
      <c r="I390" s="231">
        <v>3</v>
      </c>
      <c r="J390" s="231">
        <v>33</v>
      </c>
      <c r="K390" s="231">
        <v>555</v>
      </c>
      <c r="L390" s="231">
        <v>705</v>
      </c>
      <c r="M390" s="231">
        <v>135</v>
      </c>
      <c r="N390" s="231">
        <v>840</v>
      </c>
      <c r="O390" s="231">
        <v>450</v>
      </c>
      <c r="P390" s="231">
        <v>45</v>
      </c>
      <c r="Q390" s="231">
        <v>495</v>
      </c>
      <c r="R390" s="231">
        <v>17</v>
      </c>
      <c r="S390" s="231">
        <v>255</v>
      </c>
      <c r="T390" s="231">
        <v>120</v>
      </c>
      <c r="U390" s="231">
        <v>25</v>
      </c>
      <c r="V390" s="231">
        <v>375</v>
      </c>
      <c r="W390" s="231">
        <v>210</v>
      </c>
      <c r="X390" s="231">
        <v>5</v>
      </c>
      <c r="Y390" s="231">
        <v>75</v>
      </c>
      <c r="Z390" s="231">
        <v>60</v>
      </c>
      <c r="AA390" s="231">
        <v>14</v>
      </c>
      <c r="AB390" s="231">
        <v>210</v>
      </c>
      <c r="AC390" s="231">
        <v>45</v>
      </c>
      <c r="AD390" s="231">
        <v>10</v>
      </c>
      <c r="AE390" s="231">
        <v>150</v>
      </c>
      <c r="AF390" s="231">
        <v>30</v>
      </c>
      <c r="AG390">
        <v>0</v>
      </c>
    </row>
    <row r="391" spans="1:33" x14ac:dyDescent="0.35">
      <c r="A391">
        <v>51769</v>
      </c>
      <c r="B391">
        <v>51756</v>
      </c>
      <c r="C391" t="s">
        <v>723</v>
      </c>
      <c r="D391" s="231">
        <v>3</v>
      </c>
      <c r="E391" s="231">
        <v>10</v>
      </c>
      <c r="F391" s="231">
        <v>3</v>
      </c>
      <c r="G391" s="231">
        <v>13</v>
      </c>
      <c r="H391" s="231">
        <v>7</v>
      </c>
      <c r="I391" s="231">
        <v>1</v>
      </c>
      <c r="J391" s="231">
        <v>8</v>
      </c>
      <c r="K391" s="231">
        <v>45</v>
      </c>
      <c r="L391" s="231">
        <v>150</v>
      </c>
      <c r="M391" s="231">
        <v>45</v>
      </c>
      <c r="N391" s="231">
        <v>195</v>
      </c>
      <c r="O391" s="231">
        <v>105</v>
      </c>
      <c r="P391" s="231">
        <v>15</v>
      </c>
      <c r="Q391" s="231">
        <v>120</v>
      </c>
      <c r="R391" s="231">
        <v>6</v>
      </c>
      <c r="S391" s="231">
        <v>90</v>
      </c>
      <c r="T391" s="231">
        <v>45</v>
      </c>
      <c r="U391" s="231">
        <v>4</v>
      </c>
      <c r="V391" s="231">
        <v>60</v>
      </c>
      <c r="W391" s="231">
        <v>30</v>
      </c>
      <c r="X391" s="231">
        <v>0</v>
      </c>
      <c r="Y391" s="231">
        <v>0</v>
      </c>
      <c r="Z391" s="231">
        <v>0</v>
      </c>
      <c r="AA391" s="231">
        <v>0</v>
      </c>
      <c r="AB391" s="231">
        <v>0</v>
      </c>
      <c r="AC391" s="231">
        <v>0</v>
      </c>
      <c r="AD391" s="231">
        <v>0</v>
      </c>
      <c r="AE391" s="231">
        <v>0</v>
      </c>
      <c r="AF391" s="231">
        <v>0</v>
      </c>
      <c r="AG391">
        <v>0</v>
      </c>
    </row>
    <row r="392" spans="1:33" x14ac:dyDescent="0.35">
      <c r="A392">
        <v>51771</v>
      </c>
      <c r="B392">
        <v>51768</v>
      </c>
      <c r="C392" t="s">
        <v>724</v>
      </c>
      <c r="D392" s="231">
        <v>6</v>
      </c>
      <c r="E392" s="231">
        <v>25</v>
      </c>
      <c r="F392" s="231">
        <v>11</v>
      </c>
      <c r="G392" s="231">
        <v>36</v>
      </c>
      <c r="H392" s="231">
        <v>10</v>
      </c>
      <c r="I392" s="231">
        <v>7</v>
      </c>
      <c r="J392" s="231">
        <v>17</v>
      </c>
      <c r="K392" s="231">
        <v>86.25</v>
      </c>
      <c r="L392" s="231">
        <v>358.76000000000005</v>
      </c>
      <c r="M392" s="231">
        <v>160.93</v>
      </c>
      <c r="N392" s="231">
        <v>519.69000000000005</v>
      </c>
      <c r="O392" s="231">
        <v>109.03</v>
      </c>
      <c r="P392" s="231">
        <v>87.48</v>
      </c>
      <c r="Q392" s="231">
        <v>196.51</v>
      </c>
      <c r="R392" s="231">
        <v>1</v>
      </c>
      <c r="S392" s="231">
        <v>15</v>
      </c>
      <c r="T392" s="231">
        <v>0</v>
      </c>
      <c r="U392" s="231">
        <v>5</v>
      </c>
      <c r="V392" s="231">
        <v>71.25</v>
      </c>
      <c r="W392" s="231">
        <v>17.8</v>
      </c>
      <c r="X392" s="231">
        <v>3</v>
      </c>
      <c r="Y392" s="231">
        <v>45</v>
      </c>
      <c r="Z392" s="231">
        <v>6.87</v>
      </c>
      <c r="AA392" s="231">
        <v>0</v>
      </c>
      <c r="AB392" s="231">
        <v>0</v>
      </c>
      <c r="AC392" s="231">
        <v>0</v>
      </c>
      <c r="AD392" s="231">
        <v>0</v>
      </c>
      <c r="AE392" s="231">
        <v>0</v>
      </c>
      <c r="AF392" s="231">
        <v>0</v>
      </c>
      <c r="AG392">
        <v>1</v>
      </c>
    </row>
    <row r="393" spans="1:33" x14ac:dyDescent="0.35">
      <c r="A393">
        <v>51772</v>
      </c>
      <c r="B393">
        <v>51769</v>
      </c>
      <c r="C393" t="s">
        <v>725</v>
      </c>
      <c r="D393" s="231">
        <v>6</v>
      </c>
      <c r="E393" s="231">
        <v>7</v>
      </c>
      <c r="F393" s="231">
        <v>3</v>
      </c>
      <c r="G393" s="231">
        <v>10</v>
      </c>
      <c r="H393" s="231">
        <v>1</v>
      </c>
      <c r="I393" s="231">
        <v>1</v>
      </c>
      <c r="J393" s="231">
        <v>2</v>
      </c>
      <c r="K393" s="231">
        <v>90</v>
      </c>
      <c r="L393" s="231">
        <v>105</v>
      </c>
      <c r="M393" s="231">
        <v>45</v>
      </c>
      <c r="N393" s="231">
        <v>150</v>
      </c>
      <c r="O393" s="231">
        <v>15</v>
      </c>
      <c r="P393" s="231">
        <v>15</v>
      </c>
      <c r="Q393" s="231">
        <v>30</v>
      </c>
      <c r="R393" s="231">
        <v>0</v>
      </c>
      <c r="S393" s="231">
        <v>0</v>
      </c>
      <c r="T393" s="231">
        <v>0</v>
      </c>
      <c r="U393" s="231">
        <v>3</v>
      </c>
      <c r="V393" s="231">
        <v>45</v>
      </c>
      <c r="W393" s="231">
        <v>15</v>
      </c>
      <c r="X393" s="231">
        <v>7</v>
      </c>
      <c r="Y393" s="231">
        <v>105</v>
      </c>
      <c r="Z393" s="231">
        <v>15</v>
      </c>
      <c r="AA393" s="231">
        <v>0</v>
      </c>
      <c r="AB393" s="231">
        <v>0</v>
      </c>
      <c r="AC393" s="231">
        <v>0</v>
      </c>
      <c r="AD393" s="231">
        <v>0</v>
      </c>
      <c r="AE393" s="231">
        <v>0</v>
      </c>
      <c r="AF393" s="231">
        <v>0</v>
      </c>
      <c r="AG393">
        <v>0</v>
      </c>
    </row>
    <row r="394" spans="1:33" x14ac:dyDescent="0.35">
      <c r="A394">
        <v>51781</v>
      </c>
      <c r="B394">
        <v>51771</v>
      </c>
      <c r="C394" t="s">
        <v>726</v>
      </c>
      <c r="D394" s="231">
        <v>19</v>
      </c>
      <c r="E394" s="231">
        <v>39</v>
      </c>
      <c r="F394" s="231">
        <v>14</v>
      </c>
      <c r="G394" s="231">
        <v>53</v>
      </c>
      <c r="H394" s="231">
        <v>9</v>
      </c>
      <c r="I394" s="231">
        <v>0</v>
      </c>
      <c r="J394" s="231">
        <v>9</v>
      </c>
      <c r="K394" s="231">
        <v>285</v>
      </c>
      <c r="L394" s="231">
        <v>585</v>
      </c>
      <c r="M394" s="231">
        <v>210</v>
      </c>
      <c r="N394" s="231">
        <v>795</v>
      </c>
      <c r="O394" s="231">
        <v>135</v>
      </c>
      <c r="P394" s="231">
        <v>0</v>
      </c>
      <c r="Q394" s="231">
        <v>135</v>
      </c>
      <c r="R394" s="231">
        <v>22</v>
      </c>
      <c r="S394" s="231">
        <v>330</v>
      </c>
      <c r="T394" s="231">
        <v>45</v>
      </c>
      <c r="U394" s="231">
        <v>24</v>
      </c>
      <c r="V394" s="231">
        <v>360</v>
      </c>
      <c r="W394" s="231">
        <v>45</v>
      </c>
      <c r="X394" s="231">
        <v>4</v>
      </c>
      <c r="Y394" s="231">
        <v>60</v>
      </c>
      <c r="Z394" s="231">
        <v>30</v>
      </c>
      <c r="AA394" s="231">
        <v>10</v>
      </c>
      <c r="AB394" s="231">
        <v>150</v>
      </c>
      <c r="AC394" s="231">
        <v>15</v>
      </c>
      <c r="AD394" s="231">
        <v>10</v>
      </c>
      <c r="AE394" s="231">
        <v>150</v>
      </c>
      <c r="AF394" s="231">
        <v>15</v>
      </c>
      <c r="AG394">
        <v>0</v>
      </c>
    </row>
    <row r="395" spans="1:33" x14ac:dyDescent="0.35">
      <c r="A395">
        <v>51790</v>
      </c>
      <c r="B395">
        <v>51781</v>
      </c>
      <c r="C395" t="s">
        <v>728</v>
      </c>
      <c r="D395" s="231">
        <v>10</v>
      </c>
      <c r="E395" s="231">
        <v>47</v>
      </c>
      <c r="F395" s="231">
        <v>15</v>
      </c>
      <c r="G395" s="231">
        <v>62</v>
      </c>
      <c r="H395" s="231">
        <v>34</v>
      </c>
      <c r="I395" s="231">
        <v>11</v>
      </c>
      <c r="J395" s="231">
        <v>45</v>
      </c>
      <c r="K395" s="231">
        <v>135</v>
      </c>
      <c r="L395" s="231">
        <v>690</v>
      </c>
      <c r="M395" s="231">
        <v>210</v>
      </c>
      <c r="N395" s="231">
        <v>900</v>
      </c>
      <c r="O395" s="231">
        <v>465.28</v>
      </c>
      <c r="P395" s="231">
        <v>153.95999999999998</v>
      </c>
      <c r="Q395" s="231">
        <v>619.24</v>
      </c>
      <c r="R395" s="231">
        <v>8</v>
      </c>
      <c r="S395" s="231">
        <v>115</v>
      </c>
      <c r="T395" s="231">
        <v>62.64</v>
      </c>
      <c r="U395" s="231">
        <v>5</v>
      </c>
      <c r="V395" s="231">
        <v>75</v>
      </c>
      <c r="W395" s="231">
        <v>26.32</v>
      </c>
      <c r="X395" s="231">
        <v>9</v>
      </c>
      <c r="Y395" s="231">
        <v>135</v>
      </c>
      <c r="Z395" s="231">
        <v>101.32</v>
      </c>
      <c r="AA395" s="231">
        <v>5</v>
      </c>
      <c r="AB395" s="231">
        <v>65</v>
      </c>
      <c r="AC395" s="231">
        <v>0</v>
      </c>
      <c r="AD395" s="231">
        <v>0</v>
      </c>
      <c r="AE395" s="231">
        <v>0</v>
      </c>
      <c r="AF395" s="231">
        <v>0</v>
      </c>
      <c r="AG395">
        <v>0</v>
      </c>
    </row>
    <row r="396" spans="1:33" x14ac:dyDescent="0.35">
      <c r="A396">
        <v>51791</v>
      </c>
      <c r="B396">
        <v>51790</v>
      </c>
      <c r="C396" t="s">
        <v>729</v>
      </c>
      <c r="D396" s="231">
        <v>0</v>
      </c>
      <c r="E396" s="231">
        <v>3</v>
      </c>
      <c r="F396" s="231">
        <v>0</v>
      </c>
      <c r="G396" s="231">
        <v>3</v>
      </c>
      <c r="H396" s="231">
        <v>3</v>
      </c>
      <c r="I396" s="231">
        <v>0</v>
      </c>
      <c r="J396" s="231">
        <v>3</v>
      </c>
      <c r="K396" s="231">
        <v>0</v>
      </c>
      <c r="L396" s="231">
        <v>0</v>
      </c>
      <c r="M396" s="231">
        <v>0</v>
      </c>
      <c r="N396" s="231">
        <v>0</v>
      </c>
      <c r="O396" s="231">
        <v>45</v>
      </c>
      <c r="P396" s="231">
        <v>0</v>
      </c>
      <c r="Q396" s="231">
        <v>45</v>
      </c>
      <c r="R396" s="231">
        <v>0</v>
      </c>
      <c r="S396" s="231">
        <v>0</v>
      </c>
      <c r="T396" s="231">
        <v>0</v>
      </c>
      <c r="U396" s="231">
        <v>0</v>
      </c>
      <c r="V396" s="231">
        <v>0</v>
      </c>
      <c r="W396" s="231">
        <v>0</v>
      </c>
      <c r="X396" s="231">
        <v>0</v>
      </c>
      <c r="Y396" s="231">
        <v>0</v>
      </c>
      <c r="Z396" s="231">
        <v>0</v>
      </c>
      <c r="AA396" s="231">
        <v>0</v>
      </c>
      <c r="AB396" s="231">
        <v>0</v>
      </c>
      <c r="AC396" s="231">
        <v>0</v>
      </c>
      <c r="AD396" s="231">
        <v>0</v>
      </c>
      <c r="AE396" s="231">
        <v>0</v>
      </c>
      <c r="AF396" s="231">
        <v>0</v>
      </c>
      <c r="AG396">
        <v>0</v>
      </c>
    </row>
    <row r="397" spans="1:33" x14ac:dyDescent="0.35">
      <c r="A397">
        <v>51865</v>
      </c>
      <c r="B397">
        <v>51791</v>
      </c>
      <c r="C397" t="s">
        <v>730</v>
      </c>
      <c r="D397" s="231">
        <v>0</v>
      </c>
      <c r="E397" s="231">
        <v>23</v>
      </c>
      <c r="F397" s="231">
        <v>8</v>
      </c>
      <c r="G397" s="231">
        <v>31</v>
      </c>
      <c r="H397" s="231">
        <v>15</v>
      </c>
      <c r="I397" s="231">
        <v>6</v>
      </c>
      <c r="J397" s="231">
        <v>21</v>
      </c>
      <c r="K397" s="231">
        <v>0</v>
      </c>
      <c r="L397" s="231">
        <v>345</v>
      </c>
      <c r="M397" s="231">
        <v>120</v>
      </c>
      <c r="N397" s="231">
        <v>465</v>
      </c>
      <c r="O397" s="231">
        <v>225</v>
      </c>
      <c r="P397" s="231">
        <v>90</v>
      </c>
      <c r="Q397" s="231">
        <v>315</v>
      </c>
      <c r="R397" s="231">
        <v>0</v>
      </c>
      <c r="S397" s="231">
        <v>0</v>
      </c>
      <c r="T397" s="231">
        <v>0</v>
      </c>
      <c r="U397" s="231">
        <v>2</v>
      </c>
      <c r="V397" s="231">
        <v>30</v>
      </c>
      <c r="W397" s="231">
        <v>30</v>
      </c>
      <c r="X397" s="231">
        <v>2</v>
      </c>
      <c r="Y397" s="231">
        <v>30</v>
      </c>
      <c r="Z397" s="231">
        <v>15</v>
      </c>
      <c r="AA397" s="231">
        <v>1</v>
      </c>
      <c r="AB397" s="231">
        <v>15</v>
      </c>
      <c r="AC397" s="231">
        <v>15</v>
      </c>
      <c r="AD397" s="231">
        <v>0</v>
      </c>
      <c r="AE397" s="231">
        <v>0</v>
      </c>
      <c r="AF397" s="231">
        <v>0</v>
      </c>
      <c r="AG397">
        <v>0</v>
      </c>
    </row>
    <row r="398" spans="1:33" x14ac:dyDescent="0.35">
      <c r="A398">
        <v>51866</v>
      </c>
      <c r="B398">
        <v>51865</v>
      </c>
      <c r="C398" t="s">
        <v>731</v>
      </c>
      <c r="D398" s="231">
        <v>0</v>
      </c>
      <c r="E398" s="231">
        <v>1</v>
      </c>
      <c r="F398" s="231">
        <v>1</v>
      </c>
      <c r="G398" s="231">
        <v>2</v>
      </c>
      <c r="H398" s="231">
        <v>1</v>
      </c>
      <c r="I398" s="231">
        <v>0</v>
      </c>
      <c r="J398" s="231">
        <v>1</v>
      </c>
      <c r="K398" s="231">
        <v>0</v>
      </c>
      <c r="L398" s="231">
        <v>15</v>
      </c>
      <c r="M398" s="231">
        <v>15</v>
      </c>
      <c r="N398" s="231">
        <v>30</v>
      </c>
      <c r="O398" s="231">
        <v>15</v>
      </c>
      <c r="P398" s="231">
        <v>0</v>
      </c>
      <c r="Q398" s="231">
        <v>15</v>
      </c>
      <c r="R398" s="231">
        <v>0</v>
      </c>
      <c r="S398" s="231">
        <v>0</v>
      </c>
      <c r="T398" s="231">
        <v>0</v>
      </c>
      <c r="U398" s="231">
        <v>0</v>
      </c>
      <c r="V398" s="231">
        <v>0</v>
      </c>
      <c r="W398" s="231">
        <v>0</v>
      </c>
      <c r="X398" s="231">
        <v>0</v>
      </c>
      <c r="Y398" s="231">
        <v>0</v>
      </c>
      <c r="Z398" s="231">
        <v>0</v>
      </c>
      <c r="AA398" s="231">
        <v>0</v>
      </c>
      <c r="AB398" s="231">
        <v>0</v>
      </c>
      <c r="AC398" s="231">
        <v>0</v>
      </c>
      <c r="AD398" s="231">
        <v>0</v>
      </c>
      <c r="AE398" s="231">
        <v>0</v>
      </c>
      <c r="AF398" s="231">
        <v>0</v>
      </c>
      <c r="AG398">
        <v>0</v>
      </c>
    </row>
    <row r="399" spans="1:33" x14ac:dyDescent="0.35">
      <c r="A399">
        <v>51887</v>
      </c>
      <c r="B399">
        <v>51866</v>
      </c>
      <c r="C399" t="s">
        <v>821</v>
      </c>
      <c r="D399" s="231">
        <v>1</v>
      </c>
      <c r="E399" s="231">
        <v>2</v>
      </c>
      <c r="F399" s="231">
        <v>0</v>
      </c>
      <c r="G399" s="231">
        <v>2</v>
      </c>
      <c r="H399" s="231">
        <v>2</v>
      </c>
      <c r="I399" s="231">
        <v>0</v>
      </c>
      <c r="J399" s="231">
        <v>2</v>
      </c>
      <c r="K399" s="231">
        <v>15</v>
      </c>
      <c r="L399" s="231">
        <v>30</v>
      </c>
      <c r="M399" s="231">
        <v>0</v>
      </c>
      <c r="N399" s="231">
        <v>30</v>
      </c>
      <c r="O399" s="231">
        <v>30</v>
      </c>
      <c r="P399" s="231">
        <v>0</v>
      </c>
      <c r="Q399" s="231">
        <v>30</v>
      </c>
      <c r="R399" s="231">
        <v>0</v>
      </c>
      <c r="S399" s="231">
        <v>0</v>
      </c>
      <c r="T399" s="231">
        <v>0</v>
      </c>
      <c r="U399" s="231">
        <v>1</v>
      </c>
      <c r="V399" s="231">
        <v>15</v>
      </c>
      <c r="W399" s="231">
        <v>15</v>
      </c>
      <c r="X399" s="231">
        <v>0</v>
      </c>
      <c r="Y399" s="231">
        <v>0</v>
      </c>
      <c r="Z399" s="231">
        <v>0</v>
      </c>
      <c r="AA399" s="231">
        <v>0</v>
      </c>
      <c r="AB399" s="231">
        <v>0</v>
      </c>
      <c r="AC399" s="231">
        <v>0</v>
      </c>
      <c r="AD399" s="231">
        <v>0</v>
      </c>
      <c r="AE399" s="231">
        <v>0</v>
      </c>
      <c r="AF399" s="231">
        <v>0</v>
      </c>
      <c r="AG399">
        <v>0</v>
      </c>
    </row>
    <row r="400" spans="1:33" x14ac:dyDescent="0.35">
      <c r="A400">
        <v>51977</v>
      </c>
      <c r="B400">
        <v>51887</v>
      </c>
      <c r="C400" t="s">
        <v>733</v>
      </c>
      <c r="D400" s="231">
        <v>0</v>
      </c>
      <c r="E400" s="231">
        <v>1</v>
      </c>
      <c r="F400" s="231">
        <v>0</v>
      </c>
      <c r="G400" s="231">
        <v>1</v>
      </c>
      <c r="H400" s="231">
        <v>1</v>
      </c>
      <c r="I400" s="231">
        <v>0</v>
      </c>
      <c r="J400" s="231">
        <v>1</v>
      </c>
      <c r="K400" s="231">
        <v>0</v>
      </c>
      <c r="L400" s="231">
        <v>15</v>
      </c>
      <c r="M400" s="231">
        <v>0</v>
      </c>
      <c r="N400" s="231">
        <v>15</v>
      </c>
      <c r="O400" s="231">
        <v>15</v>
      </c>
      <c r="P400" s="231">
        <v>0</v>
      </c>
      <c r="Q400" s="231">
        <v>15</v>
      </c>
      <c r="R400" s="231">
        <v>0</v>
      </c>
      <c r="S400" s="231">
        <v>0</v>
      </c>
      <c r="T400" s="231">
        <v>0</v>
      </c>
      <c r="U400" s="231">
        <v>0</v>
      </c>
      <c r="V400" s="231">
        <v>0</v>
      </c>
      <c r="W400" s="231">
        <v>0</v>
      </c>
      <c r="X400" s="231">
        <v>0</v>
      </c>
      <c r="Y400" s="231">
        <v>0</v>
      </c>
      <c r="Z400" s="231">
        <v>0</v>
      </c>
      <c r="AA400" s="231">
        <v>0</v>
      </c>
      <c r="AB400" s="231">
        <v>0</v>
      </c>
      <c r="AC400" s="231">
        <v>0</v>
      </c>
      <c r="AD400" s="231">
        <v>0</v>
      </c>
      <c r="AE400" s="231">
        <v>0</v>
      </c>
      <c r="AF400" s="231">
        <v>0</v>
      </c>
      <c r="AG400">
        <v>0</v>
      </c>
    </row>
    <row r="401" spans="1:33" x14ac:dyDescent="0.35">
      <c r="A401">
        <v>51981</v>
      </c>
      <c r="B401">
        <v>51977</v>
      </c>
      <c r="C401" t="s">
        <v>734</v>
      </c>
      <c r="D401" s="231">
        <v>3</v>
      </c>
      <c r="E401" s="231">
        <v>1</v>
      </c>
      <c r="F401" s="231">
        <v>0</v>
      </c>
      <c r="G401" s="231">
        <v>1</v>
      </c>
      <c r="H401" s="231">
        <v>0</v>
      </c>
      <c r="I401" s="231">
        <v>0</v>
      </c>
      <c r="J401" s="231">
        <v>0</v>
      </c>
      <c r="K401" s="231">
        <v>45</v>
      </c>
      <c r="L401" s="231">
        <v>15</v>
      </c>
      <c r="M401" s="231">
        <v>0</v>
      </c>
      <c r="N401" s="231">
        <v>15</v>
      </c>
      <c r="O401" s="231">
        <v>0</v>
      </c>
      <c r="P401" s="231">
        <v>0</v>
      </c>
      <c r="Q401" s="231">
        <v>0</v>
      </c>
      <c r="R401" s="231">
        <v>1</v>
      </c>
      <c r="S401" s="231">
        <v>15</v>
      </c>
      <c r="T401" s="231">
        <v>0</v>
      </c>
      <c r="U401" s="231">
        <v>0</v>
      </c>
      <c r="V401" s="231">
        <v>0</v>
      </c>
      <c r="W401" s="231">
        <v>0</v>
      </c>
      <c r="X401" s="231">
        <v>0</v>
      </c>
      <c r="Y401" s="231">
        <v>0</v>
      </c>
      <c r="Z401" s="231">
        <v>0</v>
      </c>
      <c r="AA401" s="231">
        <v>0</v>
      </c>
      <c r="AB401" s="231">
        <v>0</v>
      </c>
      <c r="AC401" s="231">
        <v>0</v>
      </c>
      <c r="AD401" s="231">
        <v>0</v>
      </c>
      <c r="AE401" s="231">
        <v>0</v>
      </c>
      <c r="AF401" s="231">
        <v>0</v>
      </c>
      <c r="AG401">
        <v>0</v>
      </c>
    </row>
    <row r="402" spans="1:33" x14ac:dyDescent="0.35">
      <c r="A402">
        <v>51989</v>
      </c>
      <c r="B402">
        <v>51981</v>
      </c>
      <c r="C402" t="s">
        <v>735</v>
      </c>
      <c r="D402" s="231">
        <v>22</v>
      </c>
      <c r="E402" s="231">
        <v>28</v>
      </c>
      <c r="F402" s="231">
        <v>1</v>
      </c>
      <c r="G402" s="231">
        <v>29</v>
      </c>
      <c r="H402" s="231">
        <v>2</v>
      </c>
      <c r="I402" s="231">
        <v>0</v>
      </c>
      <c r="J402" s="231">
        <v>2</v>
      </c>
      <c r="K402" s="231">
        <v>330</v>
      </c>
      <c r="L402" s="231">
        <v>420</v>
      </c>
      <c r="M402" s="231">
        <v>15</v>
      </c>
      <c r="N402" s="231">
        <v>435</v>
      </c>
      <c r="O402" s="231">
        <v>30</v>
      </c>
      <c r="P402" s="231">
        <v>0</v>
      </c>
      <c r="Q402" s="231">
        <v>30</v>
      </c>
      <c r="R402" s="231">
        <v>12</v>
      </c>
      <c r="S402" s="231">
        <v>180</v>
      </c>
      <c r="T402" s="231">
        <v>0</v>
      </c>
      <c r="U402" s="231">
        <v>8</v>
      </c>
      <c r="V402" s="231">
        <v>120</v>
      </c>
      <c r="W402" s="231">
        <v>15</v>
      </c>
      <c r="X402" s="231">
        <v>6</v>
      </c>
      <c r="Y402" s="231">
        <v>90</v>
      </c>
      <c r="Z402" s="231">
        <v>15</v>
      </c>
      <c r="AA402" s="231">
        <v>10</v>
      </c>
      <c r="AB402" s="231">
        <v>150</v>
      </c>
      <c r="AC402" s="231">
        <v>0</v>
      </c>
      <c r="AD402" s="231">
        <v>0</v>
      </c>
      <c r="AE402" s="231">
        <v>0</v>
      </c>
      <c r="AF402" s="231">
        <v>0</v>
      </c>
      <c r="AG402">
        <v>0</v>
      </c>
    </row>
    <row r="403" spans="1:33" x14ac:dyDescent="0.35">
      <c r="A403">
        <v>51994</v>
      </c>
      <c r="B403">
        <v>51989</v>
      </c>
      <c r="C403" t="s">
        <v>736</v>
      </c>
      <c r="D403" s="231">
        <v>2</v>
      </c>
      <c r="E403" s="231">
        <v>4</v>
      </c>
      <c r="F403" s="231">
        <v>1</v>
      </c>
      <c r="G403" s="231">
        <v>5</v>
      </c>
      <c r="H403" s="231">
        <v>1</v>
      </c>
      <c r="I403" s="231">
        <v>1</v>
      </c>
      <c r="J403" s="231">
        <v>2</v>
      </c>
      <c r="K403" s="231">
        <v>30</v>
      </c>
      <c r="L403" s="231">
        <v>60</v>
      </c>
      <c r="M403" s="231">
        <v>15</v>
      </c>
      <c r="N403" s="231">
        <v>75</v>
      </c>
      <c r="O403" s="231">
        <v>15</v>
      </c>
      <c r="P403" s="231">
        <v>15</v>
      </c>
      <c r="Q403" s="231">
        <v>30</v>
      </c>
      <c r="R403" s="231">
        <v>0</v>
      </c>
      <c r="S403" s="231">
        <v>0</v>
      </c>
      <c r="T403" s="231">
        <v>0</v>
      </c>
      <c r="U403" s="231">
        <v>1</v>
      </c>
      <c r="V403" s="231">
        <v>15</v>
      </c>
      <c r="W403" s="231">
        <v>0</v>
      </c>
      <c r="X403" s="231">
        <v>1</v>
      </c>
      <c r="Y403" s="231">
        <v>15</v>
      </c>
      <c r="Z403" s="231">
        <v>15</v>
      </c>
      <c r="AA403" s="231">
        <v>0</v>
      </c>
      <c r="AB403" s="231">
        <v>0</v>
      </c>
      <c r="AC403" s="231">
        <v>0</v>
      </c>
      <c r="AD403" s="231">
        <v>0</v>
      </c>
      <c r="AE403" s="231">
        <v>0</v>
      </c>
      <c r="AF403" s="231">
        <v>0</v>
      </c>
      <c r="AG403">
        <v>0</v>
      </c>
    </row>
    <row r="404" spans="1:33" x14ac:dyDescent="0.35">
      <c r="A404">
        <v>51999</v>
      </c>
      <c r="B404">
        <v>51994</v>
      </c>
      <c r="C404" t="s">
        <v>822</v>
      </c>
      <c r="D404" s="231">
        <v>1</v>
      </c>
      <c r="E404" s="231">
        <v>0</v>
      </c>
      <c r="F404" s="231">
        <v>0</v>
      </c>
      <c r="G404" s="231">
        <v>0</v>
      </c>
      <c r="H404" s="231">
        <v>0</v>
      </c>
      <c r="I404" s="231">
        <v>0</v>
      </c>
      <c r="J404" s="231">
        <v>0</v>
      </c>
      <c r="K404" s="231">
        <v>15</v>
      </c>
      <c r="L404" s="231">
        <v>0</v>
      </c>
      <c r="M404" s="231">
        <v>0</v>
      </c>
      <c r="N404" s="231">
        <v>0</v>
      </c>
      <c r="O404" s="231">
        <v>0</v>
      </c>
      <c r="P404" s="231">
        <v>0</v>
      </c>
      <c r="Q404" s="231">
        <v>0</v>
      </c>
      <c r="R404" s="231">
        <v>0</v>
      </c>
      <c r="S404" s="231">
        <v>0</v>
      </c>
      <c r="T404" s="231">
        <v>0</v>
      </c>
      <c r="U404" s="231">
        <v>0</v>
      </c>
      <c r="V404" s="231">
        <v>0</v>
      </c>
      <c r="W404" s="231">
        <v>0</v>
      </c>
      <c r="X404" s="231">
        <v>0</v>
      </c>
      <c r="Y404" s="231">
        <v>0</v>
      </c>
      <c r="Z404" s="231">
        <v>0</v>
      </c>
      <c r="AA404" s="231">
        <v>0</v>
      </c>
      <c r="AB404" s="231">
        <v>0</v>
      </c>
      <c r="AC404" s="231">
        <v>0</v>
      </c>
      <c r="AD404" s="231">
        <v>0</v>
      </c>
      <c r="AE404" s="231">
        <v>0</v>
      </c>
      <c r="AF404" s="231">
        <v>0</v>
      </c>
      <c r="AG404">
        <v>0</v>
      </c>
    </row>
    <row r="405" spans="1:33" x14ac:dyDescent="0.35">
      <c r="A405">
        <v>52016</v>
      </c>
      <c r="B405">
        <v>51999</v>
      </c>
      <c r="C405" t="s">
        <v>737</v>
      </c>
      <c r="D405" s="231">
        <v>4</v>
      </c>
      <c r="E405" s="231">
        <v>25</v>
      </c>
      <c r="F405" s="231">
        <v>8</v>
      </c>
      <c r="G405" s="231">
        <v>33</v>
      </c>
      <c r="H405" s="231">
        <v>11</v>
      </c>
      <c r="I405" s="231">
        <v>4</v>
      </c>
      <c r="J405" s="231">
        <v>15</v>
      </c>
      <c r="K405" s="231">
        <v>60</v>
      </c>
      <c r="L405" s="231">
        <v>375</v>
      </c>
      <c r="M405" s="231">
        <v>120</v>
      </c>
      <c r="N405" s="231">
        <v>495</v>
      </c>
      <c r="O405" s="231">
        <v>165</v>
      </c>
      <c r="P405" s="231">
        <v>60</v>
      </c>
      <c r="Q405" s="231">
        <v>225</v>
      </c>
      <c r="R405" s="231">
        <v>7</v>
      </c>
      <c r="S405" s="231">
        <v>105</v>
      </c>
      <c r="T405" s="231">
        <v>30</v>
      </c>
      <c r="U405" s="231">
        <v>1</v>
      </c>
      <c r="V405" s="231">
        <v>15</v>
      </c>
      <c r="W405" s="231">
        <v>0</v>
      </c>
      <c r="X405" s="231">
        <v>2</v>
      </c>
      <c r="Y405" s="231">
        <v>30</v>
      </c>
      <c r="Z405" s="231">
        <v>15</v>
      </c>
      <c r="AA405" s="231">
        <v>10</v>
      </c>
      <c r="AB405" s="231">
        <v>150</v>
      </c>
      <c r="AC405" s="231">
        <v>15</v>
      </c>
      <c r="AD405" s="231">
        <v>10</v>
      </c>
      <c r="AE405" s="231">
        <v>150</v>
      </c>
      <c r="AF405" s="231">
        <v>15</v>
      </c>
      <c r="AG405">
        <v>0</v>
      </c>
    </row>
    <row r="406" spans="1:33" x14ac:dyDescent="0.35">
      <c r="A406">
        <v>52071</v>
      </c>
      <c r="B406">
        <v>52016</v>
      </c>
      <c r="C406" t="s">
        <v>738</v>
      </c>
      <c r="D406" s="231">
        <v>23</v>
      </c>
      <c r="E406" s="231">
        <v>27</v>
      </c>
      <c r="F406" s="231">
        <v>6</v>
      </c>
      <c r="G406" s="231">
        <v>33</v>
      </c>
      <c r="H406" s="231">
        <v>0</v>
      </c>
      <c r="I406" s="231">
        <v>0</v>
      </c>
      <c r="J406" s="231">
        <v>0</v>
      </c>
      <c r="K406" s="231">
        <v>345</v>
      </c>
      <c r="L406" s="231">
        <v>405</v>
      </c>
      <c r="M406" s="231">
        <v>90</v>
      </c>
      <c r="N406" s="231">
        <v>495</v>
      </c>
      <c r="O406" s="231">
        <v>0</v>
      </c>
      <c r="P406" s="231">
        <v>0</v>
      </c>
      <c r="Q406" s="231">
        <v>0</v>
      </c>
      <c r="R406" s="231">
        <v>21</v>
      </c>
      <c r="S406" s="231">
        <v>315</v>
      </c>
      <c r="T406" s="231">
        <v>0</v>
      </c>
      <c r="U406" s="231">
        <v>6</v>
      </c>
      <c r="V406" s="231">
        <v>90</v>
      </c>
      <c r="W406" s="231">
        <v>0</v>
      </c>
      <c r="X406" s="231">
        <v>6</v>
      </c>
      <c r="Y406" s="231">
        <v>90</v>
      </c>
      <c r="Z406" s="231">
        <v>0</v>
      </c>
      <c r="AA406" s="231">
        <v>7</v>
      </c>
      <c r="AB406" s="231">
        <v>105</v>
      </c>
      <c r="AC406" s="231">
        <v>0</v>
      </c>
      <c r="AD406" s="231">
        <v>7</v>
      </c>
      <c r="AE406" s="231">
        <v>105</v>
      </c>
      <c r="AF406" s="231">
        <v>0</v>
      </c>
      <c r="AG406">
        <v>0</v>
      </c>
    </row>
    <row r="407" spans="1:33" x14ac:dyDescent="0.35">
      <c r="A407">
        <v>52089</v>
      </c>
      <c r="B407">
        <v>52071</v>
      </c>
      <c r="C407" t="s">
        <v>739</v>
      </c>
      <c r="D407" s="231">
        <v>0</v>
      </c>
      <c r="E407" s="231">
        <v>18</v>
      </c>
      <c r="F407" s="231">
        <v>14</v>
      </c>
      <c r="G407" s="231">
        <v>32</v>
      </c>
      <c r="H407" s="231">
        <v>16</v>
      </c>
      <c r="I407" s="231">
        <v>10</v>
      </c>
      <c r="J407" s="231">
        <v>26</v>
      </c>
      <c r="K407" s="231">
        <v>0</v>
      </c>
      <c r="L407" s="231">
        <v>255</v>
      </c>
      <c r="M407" s="231">
        <v>210</v>
      </c>
      <c r="N407" s="231">
        <v>465</v>
      </c>
      <c r="O407" s="231">
        <v>235.5</v>
      </c>
      <c r="P407" s="231">
        <v>150</v>
      </c>
      <c r="Q407" s="231">
        <v>385.5</v>
      </c>
      <c r="R407" s="231">
        <v>3</v>
      </c>
      <c r="S407" s="231">
        <v>45</v>
      </c>
      <c r="T407" s="231">
        <v>30</v>
      </c>
      <c r="U407" s="231">
        <v>1</v>
      </c>
      <c r="V407" s="231">
        <v>15</v>
      </c>
      <c r="W407" s="231">
        <v>15</v>
      </c>
      <c r="X407" s="231">
        <v>2</v>
      </c>
      <c r="Y407" s="231">
        <v>30</v>
      </c>
      <c r="Z407" s="231">
        <v>0</v>
      </c>
      <c r="AA407" s="231">
        <v>0</v>
      </c>
      <c r="AB407" s="231">
        <v>0</v>
      </c>
      <c r="AC407" s="231">
        <v>0</v>
      </c>
      <c r="AD407" s="231">
        <v>0</v>
      </c>
      <c r="AE407" s="231">
        <v>0</v>
      </c>
      <c r="AF407" s="231">
        <v>0</v>
      </c>
      <c r="AG407">
        <v>0</v>
      </c>
    </row>
    <row r="408" spans="1:33" x14ac:dyDescent="0.35">
      <c r="A408">
        <v>52092</v>
      </c>
      <c r="B408">
        <v>52089</v>
      </c>
      <c r="C408" t="s">
        <v>740</v>
      </c>
      <c r="D408" s="231">
        <v>9</v>
      </c>
      <c r="E408" s="231">
        <v>20</v>
      </c>
      <c r="F408" s="231">
        <v>5</v>
      </c>
      <c r="G408" s="231">
        <v>25</v>
      </c>
      <c r="H408" s="231">
        <v>5</v>
      </c>
      <c r="I408" s="231">
        <v>1</v>
      </c>
      <c r="J408" s="231">
        <v>6</v>
      </c>
      <c r="K408" s="231">
        <v>135</v>
      </c>
      <c r="L408" s="231">
        <v>300</v>
      </c>
      <c r="M408" s="231">
        <v>75</v>
      </c>
      <c r="N408" s="231">
        <v>375</v>
      </c>
      <c r="O408" s="231">
        <v>75</v>
      </c>
      <c r="P408" s="231">
        <v>15</v>
      </c>
      <c r="Q408" s="231">
        <v>90</v>
      </c>
      <c r="R408" s="231">
        <v>4</v>
      </c>
      <c r="S408" s="231">
        <v>60</v>
      </c>
      <c r="T408" s="231">
        <v>15</v>
      </c>
      <c r="U408" s="231">
        <v>4</v>
      </c>
      <c r="V408" s="231">
        <v>60</v>
      </c>
      <c r="W408" s="231">
        <v>30</v>
      </c>
      <c r="X408" s="231">
        <v>17</v>
      </c>
      <c r="Y408" s="231">
        <v>255</v>
      </c>
      <c r="Z408" s="231">
        <v>45</v>
      </c>
      <c r="AA408" s="231">
        <v>8</v>
      </c>
      <c r="AB408" s="231">
        <v>120</v>
      </c>
      <c r="AC408" s="231">
        <v>15</v>
      </c>
      <c r="AD408" s="231">
        <v>0</v>
      </c>
      <c r="AE408" s="231">
        <v>0</v>
      </c>
      <c r="AF408" s="231">
        <v>0</v>
      </c>
      <c r="AG408">
        <v>0</v>
      </c>
    </row>
    <row r="409" spans="1:33" x14ac:dyDescent="0.35">
      <c r="A409">
        <v>52095</v>
      </c>
      <c r="B409">
        <v>52092</v>
      </c>
      <c r="C409" t="s">
        <v>741</v>
      </c>
      <c r="D409" s="231">
        <v>11</v>
      </c>
      <c r="E409" s="231">
        <v>9</v>
      </c>
      <c r="F409" s="231">
        <v>0</v>
      </c>
      <c r="G409" s="231">
        <v>9</v>
      </c>
      <c r="H409" s="231">
        <v>1</v>
      </c>
      <c r="I409" s="231">
        <v>0</v>
      </c>
      <c r="J409" s="231">
        <v>1</v>
      </c>
      <c r="K409" s="231">
        <v>165</v>
      </c>
      <c r="L409" s="231">
        <v>135</v>
      </c>
      <c r="M409" s="231">
        <v>0</v>
      </c>
      <c r="N409" s="231">
        <v>135</v>
      </c>
      <c r="O409" s="231">
        <v>15</v>
      </c>
      <c r="P409" s="231">
        <v>0</v>
      </c>
      <c r="Q409" s="231">
        <v>15</v>
      </c>
      <c r="R409" s="231">
        <v>3</v>
      </c>
      <c r="S409" s="231">
        <v>45</v>
      </c>
      <c r="T409" s="231">
        <v>0</v>
      </c>
      <c r="U409" s="231">
        <v>4</v>
      </c>
      <c r="V409" s="231">
        <v>60</v>
      </c>
      <c r="W409" s="231">
        <v>0</v>
      </c>
      <c r="X409" s="231">
        <v>1</v>
      </c>
      <c r="Y409" s="231">
        <v>15</v>
      </c>
      <c r="Z409" s="231">
        <v>0</v>
      </c>
      <c r="AA409" s="231">
        <v>1</v>
      </c>
      <c r="AB409" s="231">
        <v>15</v>
      </c>
      <c r="AC409" s="231">
        <v>0</v>
      </c>
      <c r="AD409" s="231">
        <v>1</v>
      </c>
      <c r="AE409" s="231">
        <v>15</v>
      </c>
      <c r="AF409" s="231">
        <v>0</v>
      </c>
      <c r="AG409">
        <v>0</v>
      </c>
    </row>
    <row r="410" spans="1:33" x14ac:dyDescent="0.35">
      <c r="A410">
        <v>52096</v>
      </c>
      <c r="B410">
        <v>52095</v>
      </c>
      <c r="C410" t="s">
        <v>1274</v>
      </c>
      <c r="D410" s="231">
        <v>1</v>
      </c>
      <c r="E410" s="231">
        <v>10</v>
      </c>
      <c r="F410" s="231">
        <v>1</v>
      </c>
      <c r="G410" s="231">
        <v>11</v>
      </c>
      <c r="H410" s="231">
        <v>1</v>
      </c>
      <c r="I410" s="231">
        <v>0</v>
      </c>
      <c r="J410" s="231">
        <v>1</v>
      </c>
      <c r="K410" s="231">
        <v>15</v>
      </c>
      <c r="L410" s="231">
        <v>150</v>
      </c>
      <c r="M410" s="231">
        <v>15</v>
      </c>
      <c r="N410" s="231">
        <v>165</v>
      </c>
      <c r="O410" s="231">
        <v>15</v>
      </c>
      <c r="P410" s="231">
        <v>0</v>
      </c>
      <c r="Q410" s="231">
        <v>15</v>
      </c>
      <c r="R410" s="231">
        <v>1</v>
      </c>
      <c r="S410" s="231">
        <v>15</v>
      </c>
      <c r="T410" s="231">
        <v>15</v>
      </c>
      <c r="U410" s="231">
        <v>0</v>
      </c>
      <c r="V410" s="231">
        <v>0</v>
      </c>
      <c r="W410" s="231">
        <v>0</v>
      </c>
      <c r="X410" s="231">
        <v>2</v>
      </c>
      <c r="Y410" s="231">
        <v>30</v>
      </c>
      <c r="Z410" s="231">
        <v>0</v>
      </c>
      <c r="AA410" s="231">
        <v>0</v>
      </c>
      <c r="AB410" s="231">
        <v>0</v>
      </c>
      <c r="AC410" s="231">
        <v>0</v>
      </c>
      <c r="AD410" s="231">
        <v>0</v>
      </c>
      <c r="AE410" s="231">
        <v>0</v>
      </c>
      <c r="AF410" s="231">
        <v>0</v>
      </c>
      <c r="AG410">
        <v>0</v>
      </c>
    </row>
    <row r="411" spans="1:33" x14ac:dyDescent="0.35">
      <c r="A411">
        <v>52107</v>
      </c>
      <c r="B411">
        <v>52096</v>
      </c>
      <c r="C411" t="s">
        <v>742</v>
      </c>
      <c r="D411" s="231">
        <v>3</v>
      </c>
      <c r="E411" s="231">
        <v>16</v>
      </c>
      <c r="F411" s="231">
        <v>5</v>
      </c>
      <c r="G411" s="231">
        <v>21</v>
      </c>
      <c r="H411" s="231">
        <v>3</v>
      </c>
      <c r="I411" s="231">
        <v>1</v>
      </c>
      <c r="J411" s="231">
        <v>4</v>
      </c>
      <c r="K411" s="231">
        <v>38</v>
      </c>
      <c r="L411" s="231">
        <v>240</v>
      </c>
      <c r="M411" s="231">
        <v>75</v>
      </c>
      <c r="N411" s="231">
        <v>315</v>
      </c>
      <c r="O411" s="231">
        <v>15</v>
      </c>
      <c r="P411" s="231">
        <v>5</v>
      </c>
      <c r="Q411" s="231">
        <v>20</v>
      </c>
      <c r="R411" s="231">
        <v>1</v>
      </c>
      <c r="S411" s="231">
        <v>15</v>
      </c>
      <c r="T411" s="231">
        <v>0</v>
      </c>
      <c r="U411" s="231">
        <v>3</v>
      </c>
      <c r="V411" s="231">
        <v>45</v>
      </c>
      <c r="W411" s="231">
        <v>5</v>
      </c>
      <c r="X411" s="231">
        <v>3</v>
      </c>
      <c r="Y411" s="231">
        <v>45</v>
      </c>
      <c r="Z411" s="231">
        <v>0</v>
      </c>
      <c r="AA411" s="231">
        <v>5</v>
      </c>
      <c r="AB411" s="231">
        <v>75</v>
      </c>
      <c r="AC411" s="231">
        <v>0</v>
      </c>
      <c r="AD411" s="231">
        <v>0</v>
      </c>
      <c r="AE411" s="231">
        <v>0</v>
      </c>
      <c r="AF411" s="231">
        <v>0</v>
      </c>
      <c r="AG411">
        <v>0</v>
      </c>
    </row>
    <row r="412" spans="1:33" x14ac:dyDescent="0.35">
      <c r="A412">
        <v>52108</v>
      </c>
      <c r="B412">
        <v>52107</v>
      </c>
      <c r="C412" t="s">
        <v>743</v>
      </c>
      <c r="D412" s="231">
        <v>0</v>
      </c>
      <c r="E412" s="231">
        <v>21</v>
      </c>
      <c r="F412" s="231">
        <v>4</v>
      </c>
      <c r="G412" s="231">
        <v>25</v>
      </c>
      <c r="H412" s="231">
        <v>3</v>
      </c>
      <c r="I412" s="231">
        <v>0</v>
      </c>
      <c r="J412" s="231">
        <v>3</v>
      </c>
      <c r="K412" s="231">
        <v>0</v>
      </c>
      <c r="L412" s="231">
        <v>315</v>
      </c>
      <c r="M412" s="231">
        <v>60</v>
      </c>
      <c r="N412" s="231">
        <v>375</v>
      </c>
      <c r="O412" s="231">
        <v>45</v>
      </c>
      <c r="P412" s="231">
        <v>0</v>
      </c>
      <c r="Q412" s="231">
        <v>45</v>
      </c>
      <c r="R412" s="231">
        <v>0</v>
      </c>
      <c r="S412" s="231">
        <v>0</v>
      </c>
      <c r="T412" s="231">
        <v>0</v>
      </c>
      <c r="U412" s="231">
        <v>9</v>
      </c>
      <c r="V412" s="231">
        <v>135</v>
      </c>
      <c r="W412" s="231">
        <v>15</v>
      </c>
      <c r="X412" s="231">
        <v>16</v>
      </c>
      <c r="Y412" s="231">
        <v>240</v>
      </c>
      <c r="Z412" s="231">
        <v>30</v>
      </c>
      <c r="AA412" s="231">
        <v>0</v>
      </c>
      <c r="AB412" s="231">
        <v>0</v>
      </c>
      <c r="AC412" s="231">
        <v>0</v>
      </c>
      <c r="AD412" s="231">
        <v>0</v>
      </c>
      <c r="AE412" s="231">
        <v>0</v>
      </c>
      <c r="AF412" s="231">
        <v>0</v>
      </c>
      <c r="AG412">
        <v>0</v>
      </c>
    </row>
    <row r="413" spans="1:33" x14ac:dyDescent="0.35">
      <c r="A413">
        <v>52109</v>
      </c>
      <c r="B413">
        <v>52108</v>
      </c>
      <c r="C413" t="s">
        <v>744</v>
      </c>
      <c r="D413" s="231">
        <v>20</v>
      </c>
      <c r="E413" s="231">
        <v>16</v>
      </c>
      <c r="F413" s="231">
        <v>3</v>
      </c>
      <c r="G413" s="231">
        <v>19</v>
      </c>
      <c r="H413" s="231">
        <v>2</v>
      </c>
      <c r="I413" s="231">
        <v>2</v>
      </c>
      <c r="J413" s="231">
        <v>4</v>
      </c>
      <c r="K413" s="231">
        <v>300</v>
      </c>
      <c r="L413" s="231">
        <v>240</v>
      </c>
      <c r="M413" s="231">
        <v>45</v>
      </c>
      <c r="N413" s="231">
        <v>285</v>
      </c>
      <c r="O413" s="231">
        <v>30</v>
      </c>
      <c r="P413" s="231">
        <v>30</v>
      </c>
      <c r="Q413" s="231">
        <v>60</v>
      </c>
      <c r="R413" s="231">
        <v>4</v>
      </c>
      <c r="S413" s="231">
        <v>60</v>
      </c>
      <c r="T413" s="231">
        <v>15</v>
      </c>
      <c r="U413" s="231">
        <v>2</v>
      </c>
      <c r="V413" s="231">
        <v>30</v>
      </c>
      <c r="W413" s="231">
        <v>0</v>
      </c>
      <c r="X413" s="231">
        <v>0</v>
      </c>
      <c r="Y413" s="231">
        <v>0</v>
      </c>
      <c r="Z413" s="231">
        <v>0</v>
      </c>
      <c r="AA413" s="231">
        <v>4</v>
      </c>
      <c r="AB413" s="231">
        <v>60</v>
      </c>
      <c r="AC413" s="231">
        <v>0</v>
      </c>
      <c r="AD413" s="231">
        <v>0</v>
      </c>
      <c r="AE413" s="231">
        <v>0</v>
      </c>
      <c r="AF413" s="231">
        <v>0</v>
      </c>
      <c r="AG413">
        <v>0</v>
      </c>
    </row>
    <row r="414" spans="1:33" x14ac:dyDescent="0.35">
      <c r="A414">
        <v>52110</v>
      </c>
      <c r="B414">
        <v>52109</v>
      </c>
      <c r="C414" t="s">
        <v>744</v>
      </c>
      <c r="D414" s="231">
        <v>19</v>
      </c>
      <c r="E414" s="231">
        <v>17</v>
      </c>
      <c r="F414" s="231">
        <v>4</v>
      </c>
      <c r="G414" s="231">
        <v>21</v>
      </c>
      <c r="H414" s="231">
        <v>1</v>
      </c>
      <c r="I414" s="231">
        <v>1</v>
      </c>
      <c r="J414" s="231">
        <v>2</v>
      </c>
      <c r="K414" s="231">
        <v>285</v>
      </c>
      <c r="L414" s="231">
        <v>255</v>
      </c>
      <c r="M414" s="231">
        <v>60</v>
      </c>
      <c r="N414" s="231">
        <v>315</v>
      </c>
      <c r="O414" s="231">
        <v>15</v>
      </c>
      <c r="P414" s="231">
        <v>15</v>
      </c>
      <c r="Q414" s="231">
        <v>30</v>
      </c>
      <c r="R414" s="231">
        <v>1</v>
      </c>
      <c r="S414" s="231">
        <v>15</v>
      </c>
      <c r="T414" s="231">
        <v>0</v>
      </c>
      <c r="U414" s="231">
        <v>2</v>
      </c>
      <c r="V414" s="231">
        <v>30</v>
      </c>
      <c r="W414" s="231">
        <v>0</v>
      </c>
      <c r="X414" s="231">
        <v>14</v>
      </c>
      <c r="Y414" s="231">
        <v>210</v>
      </c>
      <c r="Z414" s="231">
        <v>30</v>
      </c>
      <c r="AA414" s="231">
        <v>5</v>
      </c>
      <c r="AB414" s="231">
        <v>75</v>
      </c>
      <c r="AC414" s="231">
        <v>0</v>
      </c>
      <c r="AD414" s="231">
        <v>4</v>
      </c>
      <c r="AE414" s="231">
        <v>60</v>
      </c>
      <c r="AF414" s="231">
        <v>0</v>
      </c>
      <c r="AG414">
        <v>2</v>
      </c>
    </row>
    <row r="415" spans="1:33" x14ac:dyDescent="0.35">
      <c r="A415">
        <v>52124</v>
      </c>
      <c r="B415">
        <v>52110</v>
      </c>
      <c r="C415" t="s">
        <v>744</v>
      </c>
      <c r="D415" s="231">
        <v>3</v>
      </c>
      <c r="E415" s="231">
        <v>13</v>
      </c>
      <c r="F415" s="231">
        <v>4</v>
      </c>
      <c r="G415" s="231">
        <v>17</v>
      </c>
      <c r="H415" s="231">
        <v>4</v>
      </c>
      <c r="I415" s="231">
        <v>2</v>
      </c>
      <c r="J415" s="231">
        <v>6</v>
      </c>
      <c r="K415" s="231">
        <v>45</v>
      </c>
      <c r="L415" s="231">
        <v>195</v>
      </c>
      <c r="M415" s="231">
        <v>60</v>
      </c>
      <c r="N415" s="231">
        <v>255</v>
      </c>
      <c r="O415" s="231">
        <v>60</v>
      </c>
      <c r="P415" s="231">
        <v>30</v>
      </c>
      <c r="Q415" s="231">
        <v>90</v>
      </c>
      <c r="R415" s="231">
        <v>1</v>
      </c>
      <c r="S415" s="231">
        <v>15</v>
      </c>
      <c r="T415" s="231">
        <v>0</v>
      </c>
      <c r="U415" s="231">
        <v>1</v>
      </c>
      <c r="V415" s="231">
        <v>15</v>
      </c>
      <c r="W415" s="231">
        <v>0</v>
      </c>
      <c r="X415" s="231">
        <v>6</v>
      </c>
      <c r="Y415" s="231">
        <v>90</v>
      </c>
      <c r="Z415" s="231">
        <v>60</v>
      </c>
      <c r="AA415" s="231">
        <v>1</v>
      </c>
      <c r="AB415" s="231">
        <v>15</v>
      </c>
      <c r="AC415" s="231">
        <v>0</v>
      </c>
      <c r="AD415" s="231">
        <v>1</v>
      </c>
      <c r="AE415" s="231">
        <v>15</v>
      </c>
      <c r="AF415" s="231">
        <v>0</v>
      </c>
      <c r="AG415">
        <v>0</v>
      </c>
    </row>
    <row r="416" spans="1:33" x14ac:dyDescent="0.35">
      <c r="A416">
        <v>52127</v>
      </c>
      <c r="B416">
        <v>52124</v>
      </c>
      <c r="C416" t="s">
        <v>745</v>
      </c>
      <c r="D416" s="231">
        <v>10</v>
      </c>
      <c r="E416" s="231">
        <v>46</v>
      </c>
      <c r="F416" s="231">
        <v>15</v>
      </c>
      <c r="G416" s="231">
        <v>61</v>
      </c>
      <c r="H416" s="231">
        <v>0</v>
      </c>
      <c r="I416" s="231">
        <v>0</v>
      </c>
      <c r="J416" s="231">
        <v>0</v>
      </c>
      <c r="K416" s="231">
        <v>150</v>
      </c>
      <c r="L416" s="231">
        <v>690</v>
      </c>
      <c r="M416" s="231">
        <v>225</v>
      </c>
      <c r="N416" s="231">
        <v>915</v>
      </c>
      <c r="O416" s="231">
        <v>0</v>
      </c>
      <c r="P416" s="231">
        <v>0</v>
      </c>
      <c r="Q416" s="231">
        <v>0</v>
      </c>
      <c r="R416" s="231">
        <v>1</v>
      </c>
      <c r="S416" s="231">
        <v>15</v>
      </c>
      <c r="T416" s="231">
        <v>0</v>
      </c>
      <c r="U416" s="231">
        <v>2</v>
      </c>
      <c r="V416" s="231">
        <v>30</v>
      </c>
      <c r="W416" s="231">
        <v>0</v>
      </c>
      <c r="X416" s="231">
        <v>48</v>
      </c>
      <c r="Y416" s="231">
        <v>720</v>
      </c>
      <c r="Z416" s="231">
        <v>0</v>
      </c>
      <c r="AA416" s="231">
        <v>18</v>
      </c>
      <c r="AB416" s="231">
        <v>270</v>
      </c>
      <c r="AC416" s="231">
        <v>0</v>
      </c>
      <c r="AD416" s="231">
        <v>0</v>
      </c>
      <c r="AE416" s="231">
        <v>0</v>
      </c>
      <c r="AF416" s="231">
        <v>0</v>
      </c>
      <c r="AG416">
        <v>1</v>
      </c>
    </row>
    <row r="417" spans="1:33" x14ac:dyDescent="0.35">
      <c r="A417">
        <v>52128</v>
      </c>
      <c r="B417">
        <v>52127</v>
      </c>
      <c r="C417" t="s">
        <v>746</v>
      </c>
      <c r="D417" s="231">
        <v>13</v>
      </c>
      <c r="E417" s="231">
        <v>21</v>
      </c>
      <c r="F417" s="231">
        <v>8</v>
      </c>
      <c r="G417" s="231">
        <v>29</v>
      </c>
      <c r="H417" s="231">
        <v>0</v>
      </c>
      <c r="I417" s="231">
        <v>0</v>
      </c>
      <c r="J417" s="231">
        <v>0</v>
      </c>
      <c r="K417" s="231">
        <v>195</v>
      </c>
      <c r="L417" s="231">
        <v>315</v>
      </c>
      <c r="M417" s="231">
        <v>120</v>
      </c>
      <c r="N417" s="231">
        <v>435</v>
      </c>
      <c r="O417" s="231">
        <v>0</v>
      </c>
      <c r="P417" s="231">
        <v>0</v>
      </c>
      <c r="Q417" s="231">
        <v>0</v>
      </c>
      <c r="R417" s="231">
        <v>24</v>
      </c>
      <c r="S417" s="231">
        <v>360</v>
      </c>
      <c r="T417" s="231">
        <v>0</v>
      </c>
      <c r="U417" s="231">
        <v>2</v>
      </c>
      <c r="V417" s="231">
        <v>30</v>
      </c>
      <c r="W417" s="231">
        <v>0</v>
      </c>
      <c r="X417" s="231">
        <v>2</v>
      </c>
      <c r="Y417" s="231">
        <v>30</v>
      </c>
      <c r="Z417" s="231">
        <v>0</v>
      </c>
      <c r="AA417" s="231">
        <v>0</v>
      </c>
      <c r="AB417" s="231">
        <v>0</v>
      </c>
      <c r="AC417" s="231">
        <v>0</v>
      </c>
      <c r="AD417" s="231">
        <v>0</v>
      </c>
      <c r="AE417" s="231">
        <v>0</v>
      </c>
      <c r="AF417" s="231">
        <v>0</v>
      </c>
      <c r="AG417">
        <v>0</v>
      </c>
    </row>
    <row r="418" spans="1:33" x14ac:dyDescent="0.35">
      <c r="A418">
        <v>52133</v>
      </c>
      <c r="B418">
        <v>52128</v>
      </c>
      <c r="C418" t="s">
        <v>747</v>
      </c>
      <c r="D418" s="231">
        <v>10</v>
      </c>
      <c r="E418" s="231">
        <v>6</v>
      </c>
      <c r="F418" s="231">
        <v>1</v>
      </c>
      <c r="G418" s="231">
        <v>7</v>
      </c>
      <c r="H418" s="231">
        <v>1</v>
      </c>
      <c r="I418" s="231">
        <v>0</v>
      </c>
      <c r="J418" s="231">
        <v>1</v>
      </c>
      <c r="K418" s="231">
        <v>150</v>
      </c>
      <c r="L418" s="231">
        <v>90</v>
      </c>
      <c r="M418" s="231">
        <v>15</v>
      </c>
      <c r="N418" s="231">
        <v>105</v>
      </c>
      <c r="O418" s="231">
        <v>9</v>
      </c>
      <c r="P418" s="231">
        <v>0</v>
      </c>
      <c r="Q418" s="231">
        <v>9</v>
      </c>
      <c r="R418" s="231">
        <v>1</v>
      </c>
      <c r="S418" s="231">
        <v>15</v>
      </c>
      <c r="T418" s="231">
        <v>0</v>
      </c>
      <c r="U418" s="231">
        <v>0</v>
      </c>
      <c r="V418" s="231">
        <v>0</v>
      </c>
      <c r="W418" s="231">
        <v>0</v>
      </c>
      <c r="X418" s="231">
        <v>4</v>
      </c>
      <c r="Y418" s="231">
        <v>60</v>
      </c>
      <c r="Z418" s="231">
        <v>9</v>
      </c>
      <c r="AA418" s="231">
        <v>1</v>
      </c>
      <c r="AB418" s="231">
        <v>15</v>
      </c>
      <c r="AC418" s="231">
        <v>0</v>
      </c>
      <c r="AD418" s="231">
        <v>1</v>
      </c>
      <c r="AE418" s="231">
        <v>15</v>
      </c>
      <c r="AF418" s="231">
        <v>0</v>
      </c>
      <c r="AG418">
        <v>0</v>
      </c>
    </row>
    <row r="419" spans="1:33" x14ac:dyDescent="0.35">
      <c r="A419">
        <v>52137</v>
      </c>
      <c r="B419">
        <v>52133</v>
      </c>
      <c r="C419" t="s">
        <v>748</v>
      </c>
      <c r="D419" s="231">
        <v>1</v>
      </c>
      <c r="E419" s="231">
        <v>1</v>
      </c>
      <c r="F419" s="231">
        <v>0</v>
      </c>
      <c r="G419" s="231">
        <v>1</v>
      </c>
      <c r="H419" s="231">
        <v>0</v>
      </c>
      <c r="I419" s="231">
        <v>0</v>
      </c>
      <c r="J419" s="231">
        <v>0</v>
      </c>
      <c r="K419" s="231">
        <v>15</v>
      </c>
      <c r="L419" s="231">
        <v>15</v>
      </c>
      <c r="M419" s="231">
        <v>0</v>
      </c>
      <c r="N419" s="231">
        <v>15</v>
      </c>
      <c r="O419" s="231">
        <v>0</v>
      </c>
      <c r="P419" s="231">
        <v>0</v>
      </c>
      <c r="Q419" s="231">
        <v>0</v>
      </c>
      <c r="R419" s="231">
        <v>0</v>
      </c>
      <c r="S419" s="231">
        <v>0</v>
      </c>
      <c r="T419" s="231">
        <v>0</v>
      </c>
      <c r="U419" s="231">
        <v>0</v>
      </c>
      <c r="V419" s="231">
        <v>0</v>
      </c>
      <c r="W419" s="231">
        <v>0</v>
      </c>
      <c r="X419" s="231">
        <v>0</v>
      </c>
      <c r="Y419" s="231">
        <v>0</v>
      </c>
      <c r="Z419" s="231">
        <v>0</v>
      </c>
      <c r="AA419" s="231">
        <v>0</v>
      </c>
      <c r="AB419" s="231">
        <v>0</v>
      </c>
      <c r="AC419" s="231">
        <v>0</v>
      </c>
      <c r="AD419" s="231">
        <v>0</v>
      </c>
      <c r="AE419" s="231">
        <v>0</v>
      </c>
      <c r="AF419" s="231">
        <v>0</v>
      </c>
      <c r="AG419">
        <v>0</v>
      </c>
    </row>
    <row r="420" spans="1:33" x14ac:dyDescent="0.35">
      <c r="A420">
        <v>52139</v>
      </c>
      <c r="B420">
        <v>52137</v>
      </c>
      <c r="C420" t="s">
        <v>749</v>
      </c>
      <c r="D420" s="231">
        <v>3</v>
      </c>
      <c r="E420" s="231">
        <v>32</v>
      </c>
      <c r="F420" s="231">
        <v>5</v>
      </c>
      <c r="G420" s="231">
        <v>37</v>
      </c>
      <c r="H420" s="231">
        <v>27</v>
      </c>
      <c r="I420" s="231">
        <v>4</v>
      </c>
      <c r="J420" s="231">
        <v>31</v>
      </c>
      <c r="K420" s="231">
        <v>45</v>
      </c>
      <c r="L420" s="231">
        <v>480</v>
      </c>
      <c r="M420" s="231">
        <v>75</v>
      </c>
      <c r="N420" s="231">
        <v>555</v>
      </c>
      <c r="O420" s="231">
        <v>398.8</v>
      </c>
      <c r="P420" s="231">
        <v>56.9</v>
      </c>
      <c r="Q420" s="231">
        <v>455.7</v>
      </c>
      <c r="R420" s="231">
        <v>0</v>
      </c>
      <c r="S420" s="231">
        <v>0</v>
      </c>
      <c r="T420" s="231">
        <v>0</v>
      </c>
      <c r="U420" s="231">
        <v>1</v>
      </c>
      <c r="V420" s="231">
        <v>15</v>
      </c>
      <c r="W420" s="231">
        <v>15</v>
      </c>
      <c r="X420" s="231">
        <v>1</v>
      </c>
      <c r="Y420" s="231">
        <v>15</v>
      </c>
      <c r="Z420" s="231">
        <v>0</v>
      </c>
      <c r="AA420" s="231">
        <v>0</v>
      </c>
      <c r="AB420" s="231">
        <v>0</v>
      </c>
      <c r="AC420" s="231">
        <v>0</v>
      </c>
      <c r="AD420" s="231">
        <v>0</v>
      </c>
      <c r="AE420" s="231">
        <v>0</v>
      </c>
      <c r="AF420" s="231">
        <v>0</v>
      </c>
      <c r="AG420">
        <v>0</v>
      </c>
    </row>
    <row r="421" spans="1:33" x14ac:dyDescent="0.35">
      <c r="A421">
        <v>52149</v>
      </c>
      <c r="B421">
        <v>52139</v>
      </c>
      <c r="C421" t="s">
        <v>750</v>
      </c>
      <c r="D421" s="231">
        <v>0</v>
      </c>
      <c r="E421" s="231">
        <v>1</v>
      </c>
      <c r="F421" s="231">
        <v>0</v>
      </c>
      <c r="G421" s="231">
        <v>1</v>
      </c>
      <c r="H421" s="231">
        <v>0</v>
      </c>
      <c r="I421" s="231">
        <v>0</v>
      </c>
      <c r="J421" s="231">
        <v>0</v>
      </c>
      <c r="K421" s="231">
        <v>0</v>
      </c>
      <c r="L421" s="231">
        <v>15</v>
      </c>
      <c r="M421" s="231">
        <v>0</v>
      </c>
      <c r="N421" s="231">
        <v>15</v>
      </c>
      <c r="O421" s="231">
        <v>0</v>
      </c>
      <c r="P421" s="231">
        <v>0</v>
      </c>
      <c r="Q421" s="231">
        <v>0</v>
      </c>
      <c r="R421" s="231">
        <v>0</v>
      </c>
      <c r="S421" s="231">
        <v>0</v>
      </c>
      <c r="T421" s="231">
        <v>0</v>
      </c>
      <c r="U421" s="231">
        <v>0</v>
      </c>
      <c r="V421" s="231">
        <v>0</v>
      </c>
      <c r="W421" s="231">
        <v>0</v>
      </c>
      <c r="X421" s="231">
        <v>1</v>
      </c>
      <c r="Y421" s="231">
        <v>15</v>
      </c>
      <c r="Z421" s="231">
        <v>0</v>
      </c>
      <c r="AA421" s="231">
        <v>0</v>
      </c>
      <c r="AB421" s="231">
        <v>0</v>
      </c>
      <c r="AC421" s="231">
        <v>0</v>
      </c>
      <c r="AD421" s="231">
        <v>0</v>
      </c>
      <c r="AE421" s="231">
        <v>0</v>
      </c>
      <c r="AF421" s="231">
        <v>0</v>
      </c>
      <c r="AG421">
        <v>0</v>
      </c>
    </row>
    <row r="422" spans="1:33" x14ac:dyDescent="0.35">
      <c r="A422">
        <v>52151</v>
      </c>
      <c r="B422">
        <v>52149</v>
      </c>
      <c r="C422" t="s">
        <v>431</v>
      </c>
      <c r="D422" s="231">
        <v>1</v>
      </c>
      <c r="E422" s="231">
        <v>49</v>
      </c>
      <c r="F422" s="231">
        <v>19</v>
      </c>
      <c r="G422" s="231">
        <v>68</v>
      </c>
      <c r="H422" s="231">
        <v>44</v>
      </c>
      <c r="I422" s="231">
        <v>17</v>
      </c>
      <c r="J422" s="231">
        <v>61</v>
      </c>
      <c r="K422" s="231">
        <v>15</v>
      </c>
      <c r="L422" s="231">
        <v>735</v>
      </c>
      <c r="M422" s="231">
        <v>270</v>
      </c>
      <c r="N422" s="231">
        <v>1005</v>
      </c>
      <c r="O422" s="231">
        <v>660</v>
      </c>
      <c r="P422" s="231">
        <v>255</v>
      </c>
      <c r="Q422" s="231">
        <v>915</v>
      </c>
      <c r="R422" s="231">
        <v>5</v>
      </c>
      <c r="S422" s="231">
        <v>60</v>
      </c>
      <c r="T422" s="231">
        <v>60</v>
      </c>
      <c r="U422" s="231">
        <v>0</v>
      </c>
      <c r="V422" s="231">
        <v>0</v>
      </c>
      <c r="W422" s="231">
        <v>0</v>
      </c>
      <c r="X422" s="231">
        <v>2</v>
      </c>
      <c r="Y422" s="231">
        <v>30</v>
      </c>
      <c r="Z422" s="231">
        <v>30</v>
      </c>
      <c r="AA422" s="231">
        <v>0</v>
      </c>
      <c r="AB422" s="231">
        <v>0</v>
      </c>
      <c r="AC422" s="231">
        <v>0</v>
      </c>
      <c r="AD422" s="231">
        <v>0</v>
      </c>
      <c r="AE422" s="231">
        <v>0</v>
      </c>
      <c r="AF422" s="231">
        <v>0</v>
      </c>
      <c r="AG422">
        <v>0</v>
      </c>
    </row>
    <row r="423" spans="1:33" x14ac:dyDescent="0.35">
      <c r="A423">
        <v>52164</v>
      </c>
      <c r="B423">
        <v>52151</v>
      </c>
      <c r="C423" t="s">
        <v>751</v>
      </c>
      <c r="D423" s="231">
        <v>13</v>
      </c>
      <c r="E423" s="231">
        <v>26</v>
      </c>
      <c r="F423" s="231">
        <v>6</v>
      </c>
      <c r="G423" s="231">
        <v>32</v>
      </c>
      <c r="H423" s="231">
        <v>6</v>
      </c>
      <c r="I423" s="231">
        <v>1</v>
      </c>
      <c r="J423" s="231">
        <v>7</v>
      </c>
      <c r="K423" s="231">
        <v>195</v>
      </c>
      <c r="L423" s="231">
        <v>390</v>
      </c>
      <c r="M423" s="231">
        <v>90</v>
      </c>
      <c r="N423" s="231">
        <v>480</v>
      </c>
      <c r="O423" s="231">
        <v>90</v>
      </c>
      <c r="P423" s="231">
        <v>15</v>
      </c>
      <c r="Q423" s="231">
        <v>105</v>
      </c>
      <c r="R423" s="231">
        <v>2</v>
      </c>
      <c r="S423" s="231">
        <v>30</v>
      </c>
      <c r="T423" s="231">
        <v>0</v>
      </c>
      <c r="U423" s="231">
        <v>3</v>
      </c>
      <c r="V423" s="231">
        <v>45</v>
      </c>
      <c r="W423" s="231">
        <v>30</v>
      </c>
      <c r="X423" s="231">
        <v>25</v>
      </c>
      <c r="Y423" s="231">
        <v>375</v>
      </c>
      <c r="Z423" s="231">
        <v>60</v>
      </c>
      <c r="AA423" s="231">
        <v>4</v>
      </c>
      <c r="AB423" s="231">
        <v>60</v>
      </c>
      <c r="AC423" s="231">
        <v>0</v>
      </c>
      <c r="AD423" s="231">
        <v>0</v>
      </c>
      <c r="AE423" s="231">
        <v>0</v>
      </c>
      <c r="AF423" s="231">
        <v>0</v>
      </c>
      <c r="AG423">
        <v>0</v>
      </c>
    </row>
    <row r="424" spans="1:33" x14ac:dyDescent="0.35">
      <c r="A424">
        <v>52203</v>
      </c>
      <c r="B424">
        <v>52164</v>
      </c>
      <c r="C424" t="s">
        <v>752</v>
      </c>
      <c r="D424" s="231">
        <v>0</v>
      </c>
      <c r="E424" s="231">
        <v>1</v>
      </c>
      <c r="F424" s="231">
        <v>0</v>
      </c>
      <c r="G424" s="231">
        <v>1</v>
      </c>
      <c r="H424" s="231">
        <v>1</v>
      </c>
      <c r="I424" s="231">
        <v>0</v>
      </c>
      <c r="J424" s="231">
        <v>1</v>
      </c>
      <c r="K424" s="231">
        <v>0</v>
      </c>
      <c r="L424" s="231">
        <v>0</v>
      </c>
      <c r="M424" s="231">
        <v>0</v>
      </c>
      <c r="N424" s="231">
        <v>0</v>
      </c>
      <c r="O424" s="231">
        <v>15</v>
      </c>
      <c r="P424" s="231">
        <v>0</v>
      </c>
      <c r="Q424" s="231">
        <v>15</v>
      </c>
      <c r="R424" s="231">
        <v>0</v>
      </c>
      <c r="S424" s="231">
        <v>0</v>
      </c>
      <c r="T424" s="231">
        <v>0</v>
      </c>
      <c r="U424" s="231">
        <v>0</v>
      </c>
      <c r="V424" s="231">
        <v>0</v>
      </c>
      <c r="W424" s="231">
        <v>0</v>
      </c>
      <c r="X424" s="231">
        <v>0</v>
      </c>
      <c r="Y424" s="231">
        <v>0</v>
      </c>
      <c r="Z424" s="231">
        <v>0</v>
      </c>
      <c r="AA424" s="231">
        <v>0</v>
      </c>
      <c r="AB424" s="231">
        <v>0</v>
      </c>
      <c r="AC424" s="231">
        <v>0</v>
      </c>
      <c r="AD424" s="231">
        <v>0</v>
      </c>
      <c r="AE424" s="231">
        <v>0</v>
      </c>
      <c r="AF424" s="231">
        <v>0</v>
      </c>
      <c r="AG424">
        <v>0</v>
      </c>
    </row>
    <row r="425" spans="1:33" x14ac:dyDescent="0.35">
      <c r="A425">
        <v>52227</v>
      </c>
      <c r="B425">
        <v>52203</v>
      </c>
      <c r="C425" t="s">
        <v>753</v>
      </c>
      <c r="D425" s="231">
        <v>0</v>
      </c>
      <c r="E425" s="231">
        <v>1</v>
      </c>
      <c r="F425" s="231">
        <v>0</v>
      </c>
      <c r="G425" s="231">
        <v>1</v>
      </c>
      <c r="H425" s="231">
        <v>1</v>
      </c>
      <c r="I425" s="231">
        <v>0</v>
      </c>
      <c r="J425" s="231">
        <v>1</v>
      </c>
      <c r="K425" s="231">
        <v>0</v>
      </c>
      <c r="L425" s="231">
        <v>1</v>
      </c>
      <c r="M425" s="231">
        <v>0</v>
      </c>
      <c r="N425" s="231">
        <v>1</v>
      </c>
      <c r="O425" s="231">
        <v>15</v>
      </c>
      <c r="P425" s="231">
        <v>0</v>
      </c>
      <c r="Q425" s="231">
        <v>15</v>
      </c>
      <c r="R425" s="231">
        <v>1</v>
      </c>
      <c r="S425" s="231">
        <v>1</v>
      </c>
      <c r="T425" s="231">
        <v>15</v>
      </c>
      <c r="U425" s="231">
        <v>0</v>
      </c>
      <c r="V425" s="231">
        <v>0</v>
      </c>
      <c r="W425" s="231">
        <v>0</v>
      </c>
      <c r="X425" s="231">
        <v>0</v>
      </c>
      <c r="Y425" s="231">
        <v>0</v>
      </c>
      <c r="Z425" s="231">
        <v>0</v>
      </c>
      <c r="AA425" s="231">
        <v>0</v>
      </c>
      <c r="AB425" s="231">
        <v>0</v>
      </c>
      <c r="AC425" s="231">
        <v>0</v>
      </c>
      <c r="AD425" s="231">
        <v>0</v>
      </c>
      <c r="AE425" s="231">
        <v>0</v>
      </c>
      <c r="AF425" s="231">
        <v>0</v>
      </c>
      <c r="AG425">
        <v>0</v>
      </c>
    </row>
    <row r="426" spans="1:33" x14ac:dyDescent="0.35">
      <c r="A426">
        <v>52282</v>
      </c>
      <c r="B426">
        <v>52227</v>
      </c>
      <c r="C426" t="s">
        <v>685</v>
      </c>
      <c r="D426" s="231">
        <v>15</v>
      </c>
      <c r="E426" s="231">
        <v>29</v>
      </c>
      <c r="F426" s="231">
        <v>4</v>
      </c>
      <c r="G426" s="231">
        <v>33</v>
      </c>
      <c r="H426" s="231">
        <v>15</v>
      </c>
      <c r="I426" s="231">
        <v>2</v>
      </c>
      <c r="J426" s="231">
        <v>17</v>
      </c>
      <c r="K426" s="231">
        <v>225</v>
      </c>
      <c r="L426" s="231">
        <v>435</v>
      </c>
      <c r="M426" s="231">
        <v>60</v>
      </c>
      <c r="N426" s="231">
        <v>495</v>
      </c>
      <c r="O426" s="231">
        <v>225</v>
      </c>
      <c r="P426" s="231">
        <v>30</v>
      </c>
      <c r="Q426" s="231">
        <v>255</v>
      </c>
      <c r="R426" s="231">
        <v>4</v>
      </c>
      <c r="S426" s="231">
        <v>60</v>
      </c>
      <c r="T426" s="231">
        <v>45</v>
      </c>
      <c r="U426" s="231">
        <v>1</v>
      </c>
      <c r="V426" s="231">
        <v>15</v>
      </c>
      <c r="W426" s="231">
        <v>15</v>
      </c>
      <c r="X426" s="231">
        <v>6</v>
      </c>
      <c r="Y426" s="231">
        <v>90</v>
      </c>
      <c r="Z426" s="231">
        <v>30</v>
      </c>
      <c r="AA426" s="231">
        <v>7</v>
      </c>
      <c r="AB426" s="231">
        <v>105</v>
      </c>
      <c r="AC426" s="231">
        <v>0</v>
      </c>
      <c r="AD426" s="231">
        <v>7</v>
      </c>
      <c r="AE426" s="231">
        <v>105</v>
      </c>
      <c r="AF426" s="231">
        <v>0</v>
      </c>
      <c r="AG426">
        <v>0</v>
      </c>
    </row>
    <row r="427" spans="1:33" x14ac:dyDescent="0.35">
      <c r="A427">
        <v>52285</v>
      </c>
      <c r="B427">
        <v>52285</v>
      </c>
      <c r="C427" t="s">
        <v>755</v>
      </c>
      <c r="D427" s="231">
        <v>4</v>
      </c>
      <c r="E427" s="231">
        <v>37</v>
      </c>
      <c r="F427" s="231">
        <v>11</v>
      </c>
      <c r="G427" s="231">
        <v>48</v>
      </c>
      <c r="H427" s="231">
        <v>23</v>
      </c>
      <c r="I427" s="231">
        <v>9</v>
      </c>
      <c r="J427" s="231">
        <v>32</v>
      </c>
      <c r="K427" s="231">
        <v>60</v>
      </c>
      <c r="L427" s="231">
        <v>550</v>
      </c>
      <c r="M427" s="231">
        <v>165</v>
      </c>
      <c r="N427" s="231">
        <v>715</v>
      </c>
      <c r="O427" s="231">
        <v>304</v>
      </c>
      <c r="P427" s="231">
        <v>135</v>
      </c>
      <c r="Q427" s="231">
        <v>439</v>
      </c>
      <c r="R427" s="231">
        <v>11</v>
      </c>
      <c r="S427" s="231">
        <v>160</v>
      </c>
      <c r="T427" s="231">
        <v>50</v>
      </c>
      <c r="U427" s="231">
        <v>0</v>
      </c>
      <c r="V427" s="231">
        <v>0</v>
      </c>
      <c r="W427" s="231">
        <v>0</v>
      </c>
      <c r="X427" s="231">
        <v>4</v>
      </c>
      <c r="Y427" s="231">
        <v>60</v>
      </c>
      <c r="Z427" s="231">
        <v>15</v>
      </c>
      <c r="AA427" s="231">
        <v>1</v>
      </c>
      <c r="AB427" s="231">
        <v>15</v>
      </c>
      <c r="AC427" s="231">
        <v>0</v>
      </c>
      <c r="AD427" s="231">
        <v>0</v>
      </c>
      <c r="AE427" s="231">
        <v>0</v>
      </c>
      <c r="AF427" s="231">
        <v>0</v>
      </c>
      <c r="AG427">
        <v>0</v>
      </c>
    </row>
    <row r="428" spans="1:33" x14ac:dyDescent="0.35">
      <c r="A428">
        <v>52292</v>
      </c>
      <c r="B428">
        <v>52292</v>
      </c>
      <c r="C428" t="s">
        <v>1225</v>
      </c>
      <c r="D428" s="231">
        <v>0</v>
      </c>
      <c r="E428" s="231">
        <v>1</v>
      </c>
      <c r="F428" s="231">
        <v>0</v>
      </c>
      <c r="G428" s="231">
        <v>1</v>
      </c>
      <c r="H428" s="231">
        <v>0</v>
      </c>
      <c r="I428" s="231">
        <v>0</v>
      </c>
      <c r="J428" s="231">
        <v>0</v>
      </c>
      <c r="K428" s="231">
        <v>0</v>
      </c>
      <c r="L428" s="231">
        <v>15</v>
      </c>
      <c r="M428" s="231">
        <v>0</v>
      </c>
      <c r="N428" s="231">
        <v>15</v>
      </c>
      <c r="O428" s="231">
        <v>0</v>
      </c>
      <c r="P428" s="231">
        <v>0</v>
      </c>
      <c r="Q428" s="231">
        <v>0</v>
      </c>
      <c r="R428" s="231">
        <v>0</v>
      </c>
      <c r="S428" s="231">
        <v>0</v>
      </c>
      <c r="T428" s="231">
        <v>0</v>
      </c>
      <c r="U428" s="231">
        <v>1</v>
      </c>
      <c r="V428" s="231">
        <v>15</v>
      </c>
      <c r="W428" s="231">
        <v>0</v>
      </c>
      <c r="X428" s="231">
        <v>0</v>
      </c>
      <c r="Y428" s="231">
        <v>0</v>
      </c>
      <c r="Z428" s="231">
        <v>0</v>
      </c>
      <c r="AA428" s="231">
        <v>0</v>
      </c>
      <c r="AB428" s="231">
        <v>0</v>
      </c>
      <c r="AC428" s="231">
        <v>0</v>
      </c>
      <c r="AD428" s="231">
        <v>0</v>
      </c>
      <c r="AE428" s="231">
        <v>0</v>
      </c>
      <c r="AF428" s="231">
        <v>0</v>
      </c>
      <c r="AG428">
        <v>0</v>
      </c>
    </row>
    <row r="429" spans="1:33" x14ac:dyDescent="0.35">
      <c r="A429">
        <v>52303</v>
      </c>
      <c r="B429">
        <v>52303</v>
      </c>
      <c r="C429" t="s">
        <v>756</v>
      </c>
      <c r="D429" s="231">
        <v>10</v>
      </c>
      <c r="E429" s="231">
        <v>19</v>
      </c>
      <c r="F429" s="231">
        <v>7</v>
      </c>
      <c r="G429" s="231">
        <v>26</v>
      </c>
      <c r="H429" s="231">
        <v>8</v>
      </c>
      <c r="I429" s="231">
        <v>5</v>
      </c>
      <c r="J429" s="231">
        <v>13</v>
      </c>
      <c r="K429" s="231">
        <v>150</v>
      </c>
      <c r="L429" s="231">
        <v>285</v>
      </c>
      <c r="M429" s="231">
        <v>105</v>
      </c>
      <c r="N429" s="231">
        <v>390</v>
      </c>
      <c r="O429" s="231">
        <v>120</v>
      </c>
      <c r="P429" s="231">
        <v>75</v>
      </c>
      <c r="Q429" s="231">
        <v>195</v>
      </c>
      <c r="R429" s="231">
        <v>1</v>
      </c>
      <c r="S429" s="231">
        <v>15</v>
      </c>
      <c r="T429" s="231">
        <v>15</v>
      </c>
      <c r="U429" s="231">
        <v>9</v>
      </c>
      <c r="V429" s="231">
        <v>135</v>
      </c>
      <c r="W429" s="231">
        <v>45</v>
      </c>
      <c r="X429" s="231">
        <v>10</v>
      </c>
      <c r="Y429" s="231">
        <v>150</v>
      </c>
      <c r="Z429" s="231">
        <v>90</v>
      </c>
      <c r="AA429" s="231">
        <v>3</v>
      </c>
      <c r="AB429" s="231">
        <v>45</v>
      </c>
      <c r="AC429" s="231">
        <v>0</v>
      </c>
      <c r="AD429" s="231">
        <v>3</v>
      </c>
      <c r="AE429" s="231">
        <v>45</v>
      </c>
      <c r="AF429" s="231">
        <v>0</v>
      </c>
      <c r="AG429">
        <v>3</v>
      </c>
    </row>
    <row r="430" spans="1:33" x14ac:dyDescent="0.35">
      <c r="A430">
        <v>52324</v>
      </c>
      <c r="B430">
        <v>52324</v>
      </c>
      <c r="C430" t="s">
        <v>757</v>
      </c>
      <c r="D430" s="231">
        <v>10</v>
      </c>
      <c r="E430" s="231">
        <v>22</v>
      </c>
      <c r="F430" s="231">
        <v>8</v>
      </c>
      <c r="G430" s="231">
        <v>30</v>
      </c>
      <c r="H430" s="231">
        <v>5</v>
      </c>
      <c r="I430" s="231">
        <v>2</v>
      </c>
      <c r="J430" s="231">
        <v>7</v>
      </c>
      <c r="K430" s="231">
        <v>150</v>
      </c>
      <c r="L430" s="231">
        <v>330</v>
      </c>
      <c r="M430" s="231">
        <v>120</v>
      </c>
      <c r="N430" s="231">
        <v>450</v>
      </c>
      <c r="O430" s="231">
        <v>75</v>
      </c>
      <c r="P430" s="231">
        <v>30</v>
      </c>
      <c r="Q430" s="231">
        <v>105</v>
      </c>
      <c r="R430" s="231">
        <v>1</v>
      </c>
      <c r="S430" s="231">
        <v>15</v>
      </c>
      <c r="T430" s="231">
        <v>0</v>
      </c>
      <c r="U430" s="231">
        <v>0</v>
      </c>
      <c r="V430" s="231">
        <v>0</v>
      </c>
      <c r="W430" s="231">
        <v>0</v>
      </c>
      <c r="X430" s="231">
        <v>28</v>
      </c>
      <c r="Y430" s="231">
        <v>420</v>
      </c>
      <c r="Z430" s="231">
        <v>90</v>
      </c>
      <c r="AA430" s="231">
        <v>6</v>
      </c>
      <c r="AB430" s="231">
        <v>90</v>
      </c>
      <c r="AC430" s="231">
        <v>0</v>
      </c>
      <c r="AD430" s="231">
        <v>0</v>
      </c>
      <c r="AE430" s="231">
        <v>0</v>
      </c>
      <c r="AF430" s="231">
        <v>0</v>
      </c>
      <c r="AG430">
        <v>0</v>
      </c>
    </row>
    <row r="431" spans="1:33" x14ac:dyDescent="0.35">
      <c r="A431">
        <v>52330</v>
      </c>
      <c r="B431">
        <v>52330</v>
      </c>
      <c r="C431" t="s">
        <v>758</v>
      </c>
      <c r="D431" s="231">
        <v>13</v>
      </c>
      <c r="E431" s="231">
        <v>15</v>
      </c>
      <c r="F431" s="231">
        <v>9</v>
      </c>
      <c r="G431" s="231">
        <v>24</v>
      </c>
      <c r="H431" s="231">
        <v>6</v>
      </c>
      <c r="I431" s="231">
        <v>2</v>
      </c>
      <c r="J431" s="231">
        <v>8</v>
      </c>
      <c r="K431" s="231">
        <v>195</v>
      </c>
      <c r="L431" s="231">
        <v>225</v>
      </c>
      <c r="M431" s="231">
        <v>135</v>
      </c>
      <c r="N431" s="231">
        <v>360</v>
      </c>
      <c r="O431" s="231">
        <v>90</v>
      </c>
      <c r="P431" s="231">
        <v>30</v>
      </c>
      <c r="Q431" s="231">
        <v>120</v>
      </c>
      <c r="R431" s="231">
        <v>16</v>
      </c>
      <c r="S431" s="231">
        <v>240</v>
      </c>
      <c r="T431" s="231">
        <v>75</v>
      </c>
      <c r="U431" s="231">
        <v>2</v>
      </c>
      <c r="V431" s="231">
        <v>30</v>
      </c>
      <c r="W431" s="231">
        <v>15</v>
      </c>
      <c r="X431" s="231">
        <v>4</v>
      </c>
      <c r="Y431" s="231">
        <v>60</v>
      </c>
      <c r="Z431" s="231">
        <v>30</v>
      </c>
      <c r="AA431" s="231">
        <v>6</v>
      </c>
      <c r="AB431" s="231">
        <v>90</v>
      </c>
      <c r="AC431" s="231">
        <v>0</v>
      </c>
      <c r="AD431" s="231">
        <v>0</v>
      </c>
      <c r="AE431" s="231">
        <v>0</v>
      </c>
      <c r="AF431" s="231">
        <v>0</v>
      </c>
      <c r="AG431">
        <v>1</v>
      </c>
    </row>
    <row r="432" spans="1:33" x14ac:dyDescent="0.35">
      <c r="A432">
        <v>52334</v>
      </c>
      <c r="B432">
        <v>52334</v>
      </c>
      <c r="C432" t="s">
        <v>759</v>
      </c>
      <c r="D432" s="231">
        <v>8</v>
      </c>
      <c r="E432" s="231">
        <v>17</v>
      </c>
      <c r="F432" s="231">
        <v>4</v>
      </c>
      <c r="G432" s="231">
        <v>21</v>
      </c>
      <c r="H432" s="231">
        <v>3</v>
      </c>
      <c r="I432" s="231">
        <v>0</v>
      </c>
      <c r="J432" s="231">
        <v>3</v>
      </c>
      <c r="K432" s="231">
        <v>120</v>
      </c>
      <c r="L432" s="231">
        <v>255</v>
      </c>
      <c r="M432" s="231">
        <v>60</v>
      </c>
      <c r="N432" s="231">
        <v>315</v>
      </c>
      <c r="O432" s="231">
        <v>45</v>
      </c>
      <c r="P432" s="231">
        <v>0</v>
      </c>
      <c r="Q432" s="231">
        <v>45</v>
      </c>
      <c r="R432" s="231">
        <v>2</v>
      </c>
      <c r="S432" s="231">
        <v>30</v>
      </c>
      <c r="T432" s="231">
        <v>15</v>
      </c>
      <c r="U432" s="231">
        <v>12</v>
      </c>
      <c r="V432" s="231">
        <v>180</v>
      </c>
      <c r="W432" s="231">
        <v>15</v>
      </c>
      <c r="X432" s="231">
        <v>4</v>
      </c>
      <c r="Y432" s="231">
        <v>60</v>
      </c>
      <c r="Z432" s="231">
        <v>0</v>
      </c>
      <c r="AA432" s="231">
        <v>8</v>
      </c>
      <c r="AB432" s="231">
        <v>120</v>
      </c>
      <c r="AC432" s="231">
        <v>0</v>
      </c>
      <c r="AD432" s="231">
        <v>8</v>
      </c>
      <c r="AE432" s="231">
        <v>120</v>
      </c>
      <c r="AF432" s="231">
        <v>0</v>
      </c>
      <c r="AG432">
        <v>0</v>
      </c>
    </row>
    <row r="433" spans="1:33" x14ac:dyDescent="0.35">
      <c r="A433">
        <v>52357</v>
      </c>
      <c r="B433">
        <v>52357</v>
      </c>
      <c r="C433" t="s">
        <v>801</v>
      </c>
      <c r="D433" s="231">
        <v>0</v>
      </c>
      <c r="E433" s="231">
        <v>1</v>
      </c>
      <c r="F433" s="231">
        <v>0</v>
      </c>
      <c r="G433" s="231">
        <v>1</v>
      </c>
      <c r="H433" s="231">
        <v>1</v>
      </c>
      <c r="I433" s="231">
        <v>0</v>
      </c>
      <c r="J433" s="231">
        <v>1</v>
      </c>
      <c r="K433" s="231">
        <v>0</v>
      </c>
      <c r="L433" s="231">
        <v>15</v>
      </c>
      <c r="M433" s="231">
        <v>0</v>
      </c>
      <c r="N433" s="231">
        <v>15</v>
      </c>
      <c r="O433" s="231">
        <v>15</v>
      </c>
      <c r="P433" s="231">
        <v>0</v>
      </c>
      <c r="Q433" s="231">
        <v>15</v>
      </c>
      <c r="R433" s="231">
        <v>0</v>
      </c>
      <c r="S433" s="231">
        <v>0</v>
      </c>
      <c r="T433" s="231">
        <v>0</v>
      </c>
      <c r="U433" s="231">
        <v>1</v>
      </c>
      <c r="V433" s="231">
        <v>15</v>
      </c>
      <c r="W433" s="231">
        <v>15</v>
      </c>
      <c r="X433" s="231">
        <v>0</v>
      </c>
      <c r="Y433" s="231">
        <v>0</v>
      </c>
      <c r="Z433" s="231">
        <v>0</v>
      </c>
      <c r="AA433" s="231">
        <v>0</v>
      </c>
      <c r="AB433" s="231">
        <v>0</v>
      </c>
      <c r="AC433" s="231">
        <v>0</v>
      </c>
      <c r="AD433" s="231">
        <v>0</v>
      </c>
      <c r="AE433" s="231">
        <v>0</v>
      </c>
      <c r="AF433" s="231">
        <v>0</v>
      </c>
      <c r="AG433">
        <v>0</v>
      </c>
    </row>
    <row r="434" spans="1:33" x14ac:dyDescent="0.35">
      <c r="A434">
        <v>52365</v>
      </c>
      <c r="B434">
        <v>52365</v>
      </c>
      <c r="C434" t="s">
        <v>760</v>
      </c>
      <c r="D434" s="231">
        <v>28</v>
      </c>
      <c r="E434" s="231">
        <v>29</v>
      </c>
      <c r="F434" s="231">
        <v>7</v>
      </c>
      <c r="G434" s="231">
        <v>36</v>
      </c>
      <c r="H434" s="231">
        <v>8</v>
      </c>
      <c r="I434" s="231">
        <v>1</v>
      </c>
      <c r="J434" s="231">
        <v>9</v>
      </c>
      <c r="K434" s="231">
        <v>420</v>
      </c>
      <c r="L434" s="231">
        <v>435</v>
      </c>
      <c r="M434" s="231">
        <v>105</v>
      </c>
      <c r="N434" s="231">
        <v>540</v>
      </c>
      <c r="O434" s="231">
        <v>120</v>
      </c>
      <c r="P434" s="231">
        <v>15</v>
      </c>
      <c r="Q434" s="231">
        <v>135</v>
      </c>
      <c r="R434" s="231">
        <v>8</v>
      </c>
      <c r="S434" s="231">
        <v>120</v>
      </c>
      <c r="T434" s="231">
        <v>15</v>
      </c>
      <c r="U434" s="231">
        <v>7</v>
      </c>
      <c r="V434" s="231">
        <v>105</v>
      </c>
      <c r="W434" s="231">
        <v>15</v>
      </c>
      <c r="X434" s="231">
        <v>13</v>
      </c>
      <c r="Y434" s="231">
        <v>195</v>
      </c>
      <c r="Z434" s="231">
        <v>75</v>
      </c>
      <c r="AA434" s="231">
        <v>0</v>
      </c>
      <c r="AB434" s="231">
        <v>0</v>
      </c>
      <c r="AC434" s="231">
        <v>0</v>
      </c>
      <c r="AD434" s="231">
        <v>0</v>
      </c>
      <c r="AE434" s="231">
        <v>0</v>
      </c>
      <c r="AF434" s="231">
        <v>0</v>
      </c>
      <c r="AG434">
        <v>0</v>
      </c>
    </row>
    <row r="435" spans="1:33" x14ac:dyDescent="0.35">
      <c r="A435">
        <v>52384</v>
      </c>
      <c r="B435">
        <v>52384</v>
      </c>
      <c r="C435" t="s">
        <v>621</v>
      </c>
      <c r="D435" s="231">
        <v>36</v>
      </c>
      <c r="E435" s="231">
        <v>38</v>
      </c>
      <c r="F435" s="231">
        <v>17</v>
      </c>
      <c r="G435" s="231">
        <v>55</v>
      </c>
      <c r="H435" s="231">
        <v>5</v>
      </c>
      <c r="I435" s="231">
        <v>2</v>
      </c>
      <c r="J435" s="231">
        <v>7</v>
      </c>
      <c r="K435" s="231">
        <v>540</v>
      </c>
      <c r="L435" s="231">
        <v>555</v>
      </c>
      <c r="M435" s="231">
        <v>255</v>
      </c>
      <c r="N435" s="231">
        <v>810</v>
      </c>
      <c r="O435" s="231">
        <v>75</v>
      </c>
      <c r="P435" s="231">
        <v>30</v>
      </c>
      <c r="Q435" s="231">
        <v>105</v>
      </c>
      <c r="R435" s="231">
        <v>19</v>
      </c>
      <c r="S435" s="231">
        <v>285</v>
      </c>
      <c r="T435" s="231">
        <v>15</v>
      </c>
      <c r="U435" s="231">
        <v>6</v>
      </c>
      <c r="V435" s="231">
        <v>90</v>
      </c>
      <c r="W435" s="231">
        <v>0</v>
      </c>
      <c r="X435" s="231">
        <v>15</v>
      </c>
      <c r="Y435" s="231">
        <v>210</v>
      </c>
      <c r="Z435" s="231">
        <v>60</v>
      </c>
      <c r="AA435" s="231">
        <v>3</v>
      </c>
      <c r="AB435" s="231">
        <v>45</v>
      </c>
      <c r="AC435" s="231">
        <v>0</v>
      </c>
      <c r="AD435" s="231">
        <v>3</v>
      </c>
      <c r="AE435" s="231">
        <v>45</v>
      </c>
      <c r="AF435" s="231">
        <v>0</v>
      </c>
      <c r="AG435">
        <v>0</v>
      </c>
    </row>
    <row r="436" spans="1:33" x14ac:dyDescent="0.35">
      <c r="A436">
        <v>52393</v>
      </c>
      <c r="B436">
        <v>52393</v>
      </c>
      <c r="C436" t="s">
        <v>761</v>
      </c>
      <c r="D436" s="231">
        <v>14</v>
      </c>
      <c r="E436" s="231">
        <v>17</v>
      </c>
      <c r="F436" s="231">
        <v>7</v>
      </c>
      <c r="G436" s="231">
        <v>24</v>
      </c>
      <c r="H436" s="231">
        <v>0</v>
      </c>
      <c r="I436" s="231">
        <v>0</v>
      </c>
      <c r="J436" s="231">
        <v>0</v>
      </c>
      <c r="K436" s="231">
        <v>210</v>
      </c>
      <c r="L436" s="231">
        <v>255</v>
      </c>
      <c r="M436" s="231">
        <v>105</v>
      </c>
      <c r="N436" s="231">
        <v>360</v>
      </c>
      <c r="O436" s="231">
        <v>0</v>
      </c>
      <c r="P436" s="231">
        <v>0</v>
      </c>
      <c r="Q436" s="231">
        <v>0</v>
      </c>
      <c r="R436" s="231">
        <v>2</v>
      </c>
      <c r="S436" s="231">
        <v>30</v>
      </c>
      <c r="T436" s="231">
        <v>0</v>
      </c>
      <c r="U436" s="231">
        <v>2</v>
      </c>
      <c r="V436" s="231">
        <v>30</v>
      </c>
      <c r="W436" s="231">
        <v>0</v>
      </c>
      <c r="X436" s="231">
        <v>14</v>
      </c>
      <c r="Y436" s="231">
        <v>210</v>
      </c>
      <c r="Z436" s="231">
        <v>0</v>
      </c>
      <c r="AA436" s="231">
        <v>1</v>
      </c>
      <c r="AB436" s="231">
        <v>15</v>
      </c>
      <c r="AC436" s="231">
        <v>0</v>
      </c>
      <c r="AD436" s="231">
        <v>1</v>
      </c>
      <c r="AE436" s="231">
        <v>15</v>
      </c>
      <c r="AF436" s="231">
        <v>0</v>
      </c>
      <c r="AG436">
        <v>0</v>
      </c>
    </row>
    <row r="437" spans="1:33" x14ac:dyDescent="0.35">
      <c r="A437">
        <v>52394</v>
      </c>
      <c r="B437">
        <v>52394</v>
      </c>
      <c r="C437" t="s">
        <v>802</v>
      </c>
      <c r="D437" s="231">
        <v>0</v>
      </c>
      <c r="E437" s="231">
        <v>1</v>
      </c>
      <c r="F437" s="231">
        <v>0</v>
      </c>
      <c r="G437" s="231">
        <v>1</v>
      </c>
      <c r="H437" s="231">
        <v>1</v>
      </c>
      <c r="I437" s="231">
        <v>0</v>
      </c>
      <c r="J437" s="231">
        <v>1</v>
      </c>
      <c r="K437" s="231">
        <v>0</v>
      </c>
      <c r="L437" s="231">
        <v>15</v>
      </c>
      <c r="M437" s="231">
        <v>0</v>
      </c>
      <c r="N437" s="231">
        <v>15</v>
      </c>
      <c r="O437" s="231">
        <v>3</v>
      </c>
      <c r="P437" s="231">
        <v>0</v>
      </c>
      <c r="Q437" s="231">
        <v>3</v>
      </c>
      <c r="R437" s="231">
        <v>0</v>
      </c>
      <c r="S437" s="231">
        <v>0</v>
      </c>
      <c r="T437" s="231">
        <v>0</v>
      </c>
      <c r="U437" s="231">
        <v>0</v>
      </c>
      <c r="V437" s="231">
        <v>0</v>
      </c>
      <c r="W437" s="231">
        <v>0</v>
      </c>
      <c r="X437" s="231">
        <v>0</v>
      </c>
      <c r="Y437" s="231">
        <v>0</v>
      </c>
      <c r="Z437" s="231">
        <v>0</v>
      </c>
      <c r="AA437" s="231">
        <v>0</v>
      </c>
      <c r="AB437" s="231">
        <v>0</v>
      </c>
      <c r="AC437" s="231">
        <v>0</v>
      </c>
      <c r="AD437" s="231">
        <v>0</v>
      </c>
      <c r="AE437" s="231">
        <v>0</v>
      </c>
      <c r="AF437" s="231">
        <v>0</v>
      </c>
      <c r="AG437">
        <v>0</v>
      </c>
    </row>
    <row r="438" spans="1:33" x14ac:dyDescent="0.35">
      <c r="A438">
        <v>52401</v>
      </c>
      <c r="B438">
        <v>52401</v>
      </c>
      <c r="C438" t="s">
        <v>762</v>
      </c>
      <c r="D438" s="231">
        <v>0</v>
      </c>
      <c r="E438" s="231">
        <v>1</v>
      </c>
      <c r="F438" s="231">
        <v>0</v>
      </c>
      <c r="G438" s="231">
        <v>1</v>
      </c>
      <c r="H438" s="231">
        <v>0</v>
      </c>
      <c r="I438" s="231">
        <v>0</v>
      </c>
      <c r="J438" s="231">
        <v>0</v>
      </c>
      <c r="K438" s="231">
        <v>0</v>
      </c>
      <c r="L438" s="231">
        <v>15</v>
      </c>
      <c r="M438" s="231">
        <v>0</v>
      </c>
      <c r="N438" s="231">
        <v>15</v>
      </c>
      <c r="O438" s="231">
        <v>0</v>
      </c>
      <c r="P438" s="231">
        <v>0</v>
      </c>
      <c r="Q438" s="231">
        <v>0</v>
      </c>
      <c r="R438" s="231">
        <v>0</v>
      </c>
      <c r="S438" s="231">
        <v>0</v>
      </c>
      <c r="T438" s="231">
        <v>0</v>
      </c>
      <c r="U438" s="231">
        <v>0</v>
      </c>
      <c r="V438" s="231">
        <v>0</v>
      </c>
      <c r="W438" s="231">
        <v>0</v>
      </c>
      <c r="X438" s="231">
        <v>1</v>
      </c>
      <c r="Y438" s="231">
        <v>15</v>
      </c>
      <c r="Z438" s="231">
        <v>0</v>
      </c>
      <c r="AA438" s="231">
        <v>0</v>
      </c>
      <c r="AB438" s="231">
        <v>0</v>
      </c>
      <c r="AC438" s="231">
        <v>0</v>
      </c>
      <c r="AD438" s="231">
        <v>0</v>
      </c>
      <c r="AE438" s="231">
        <v>0</v>
      </c>
      <c r="AF438" s="231">
        <v>0</v>
      </c>
      <c r="AG438">
        <v>0</v>
      </c>
    </row>
    <row r="439" spans="1:33" x14ac:dyDescent="0.35">
      <c r="A439">
        <v>52409</v>
      </c>
      <c r="B439">
        <v>52419</v>
      </c>
      <c r="C439" t="s">
        <v>765</v>
      </c>
      <c r="D439" s="231">
        <v>11</v>
      </c>
      <c r="E439" s="231">
        <v>26</v>
      </c>
      <c r="F439" s="231">
        <v>11</v>
      </c>
      <c r="G439" s="231">
        <v>37</v>
      </c>
      <c r="H439" s="231">
        <v>8</v>
      </c>
      <c r="I439" s="231">
        <v>7</v>
      </c>
      <c r="J439" s="231">
        <v>15</v>
      </c>
      <c r="K439" s="231">
        <v>165</v>
      </c>
      <c r="L439" s="231">
        <v>390</v>
      </c>
      <c r="M439" s="231">
        <v>165</v>
      </c>
      <c r="N439" s="231">
        <v>555</v>
      </c>
      <c r="O439" s="231">
        <v>105</v>
      </c>
      <c r="P439" s="231">
        <v>105</v>
      </c>
      <c r="Q439" s="231">
        <v>210</v>
      </c>
      <c r="R439" s="231">
        <v>7</v>
      </c>
      <c r="S439" s="231">
        <v>105</v>
      </c>
      <c r="T439" s="231">
        <v>30</v>
      </c>
      <c r="U439" s="231">
        <v>6</v>
      </c>
      <c r="V439" s="231">
        <v>90</v>
      </c>
      <c r="W439" s="231">
        <v>45</v>
      </c>
      <c r="X439" s="231">
        <v>10</v>
      </c>
      <c r="Y439" s="231">
        <v>150</v>
      </c>
      <c r="Z439" s="231">
        <v>30</v>
      </c>
      <c r="AA439" s="231">
        <v>7</v>
      </c>
      <c r="AB439" s="231">
        <v>105</v>
      </c>
      <c r="AC439" s="231">
        <v>30</v>
      </c>
      <c r="AD439" s="231">
        <v>5</v>
      </c>
      <c r="AE439" s="231">
        <v>75</v>
      </c>
      <c r="AF439" s="231">
        <v>30</v>
      </c>
      <c r="AG439">
        <v>1</v>
      </c>
    </row>
    <row r="440" spans="1:33" x14ac:dyDescent="0.35">
      <c r="A440">
        <v>52411</v>
      </c>
      <c r="B440">
        <v>52428</v>
      </c>
      <c r="C440" t="s">
        <v>766</v>
      </c>
      <c r="D440" s="231">
        <v>1</v>
      </c>
      <c r="E440" s="231">
        <v>1</v>
      </c>
      <c r="F440" s="231">
        <v>0</v>
      </c>
      <c r="G440" s="231">
        <v>1</v>
      </c>
      <c r="H440" s="231">
        <v>1</v>
      </c>
      <c r="I440" s="231">
        <v>0</v>
      </c>
      <c r="J440" s="231">
        <v>1</v>
      </c>
      <c r="K440" s="231">
        <v>15</v>
      </c>
      <c r="L440" s="231">
        <v>0</v>
      </c>
      <c r="M440" s="231">
        <v>0</v>
      </c>
      <c r="N440" s="231">
        <v>0</v>
      </c>
      <c r="O440" s="231">
        <v>15</v>
      </c>
      <c r="P440" s="231">
        <v>0</v>
      </c>
      <c r="Q440" s="231">
        <v>15</v>
      </c>
      <c r="R440" s="231">
        <v>0</v>
      </c>
      <c r="S440" s="231">
        <v>0</v>
      </c>
      <c r="T440" s="231">
        <v>0</v>
      </c>
      <c r="U440" s="231">
        <v>0</v>
      </c>
      <c r="V440" s="231">
        <v>0</v>
      </c>
      <c r="W440" s="231">
        <v>0</v>
      </c>
      <c r="X440" s="231">
        <v>0</v>
      </c>
      <c r="Y440" s="231">
        <v>0</v>
      </c>
      <c r="Z440" s="231">
        <v>0</v>
      </c>
      <c r="AA440" s="231">
        <v>0</v>
      </c>
      <c r="AB440" s="231">
        <v>0</v>
      </c>
      <c r="AC440" s="231">
        <v>0</v>
      </c>
      <c r="AD440" s="231">
        <v>0</v>
      </c>
      <c r="AE440" s="231">
        <v>0</v>
      </c>
      <c r="AF440" s="231">
        <v>0</v>
      </c>
      <c r="AG440">
        <v>0</v>
      </c>
    </row>
    <row r="441" spans="1:33" x14ac:dyDescent="0.35">
      <c r="A441">
        <v>52419</v>
      </c>
      <c r="B441">
        <v>52429</v>
      </c>
      <c r="C441" t="s">
        <v>767</v>
      </c>
      <c r="D441" s="231">
        <v>1</v>
      </c>
      <c r="E441" s="231">
        <v>0</v>
      </c>
      <c r="F441" s="231">
        <v>1</v>
      </c>
      <c r="G441" s="231">
        <v>1</v>
      </c>
      <c r="H441" s="231">
        <v>0</v>
      </c>
      <c r="I441" s="231">
        <v>1</v>
      </c>
      <c r="J441" s="231">
        <v>1</v>
      </c>
      <c r="K441" s="231">
        <v>15</v>
      </c>
      <c r="L441" s="231">
        <v>0</v>
      </c>
      <c r="M441" s="231">
        <v>15</v>
      </c>
      <c r="N441" s="231">
        <v>15</v>
      </c>
      <c r="O441" s="231">
        <v>0</v>
      </c>
      <c r="P441" s="231">
        <v>15</v>
      </c>
      <c r="Q441" s="231">
        <v>15</v>
      </c>
      <c r="R441" s="231">
        <v>1</v>
      </c>
      <c r="S441" s="231">
        <v>15</v>
      </c>
      <c r="T441" s="231">
        <v>15</v>
      </c>
      <c r="U441" s="231">
        <v>0</v>
      </c>
      <c r="V441" s="231">
        <v>0</v>
      </c>
      <c r="W441" s="231">
        <v>0</v>
      </c>
      <c r="X441" s="231">
        <v>0</v>
      </c>
      <c r="Y441" s="231">
        <v>0</v>
      </c>
      <c r="Z441" s="231">
        <v>0</v>
      </c>
      <c r="AA441" s="231">
        <v>0</v>
      </c>
      <c r="AB441" s="231">
        <v>0</v>
      </c>
      <c r="AC441" s="231">
        <v>0</v>
      </c>
      <c r="AD441" s="231">
        <v>0</v>
      </c>
      <c r="AE441" s="231">
        <v>0</v>
      </c>
      <c r="AF441" s="231">
        <v>0</v>
      </c>
      <c r="AG441">
        <v>0</v>
      </c>
    </row>
    <row r="442" spans="1:33" x14ac:dyDescent="0.35">
      <c r="A442">
        <v>52428</v>
      </c>
      <c r="B442">
        <v>52444</v>
      </c>
      <c r="C442" t="s">
        <v>768</v>
      </c>
      <c r="D442" s="231">
        <v>14</v>
      </c>
      <c r="E442" s="231">
        <v>27</v>
      </c>
      <c r="F442" s="231">
        <v>15</v>
      </c>
      <c r="G442" s="231">
        <v>42</v>
      </c>
      <c r="H442" s="231">
        <v>9</v>
      </c>
      <c r="I442" s="231">
        <v>7</v>
      </c>
      <c r="J442" s="231">
        <v>16</v>
      </c>
      <c r="K442" s="231">
        <v>210</v>
      </c>
      <c r="L442" s="231">
        <v>405</v>
      </c>
      <c r="M442" s="231">
        <v>225</v>
      </c>
      <c r="N442" s="231">
        <v>630</v>
      </c>
      <c r="O442" s="231">
        <v>135</v>
      </c>
      <c r="P442" s="231">
        <v>105</v>
      </c>
      <c r="Q442" s="231">
        <v>240</v>
      </c>
      <c r="R442" s="231">
        <v>15</v>
      </c>
      <c r="S442" s="231">
        <v>225</v>
      </c>
      <c r="T442" s="231">
        <v>45</v>
      </c>
      <c r="U442" s="231">
        <v>5</v>
      </c>
      <c r="V442" s="231">
        <v>75</v>
      </c>
      <c r="W442" s="231">
        <v>15</v>
      </c>
      <c r="X442" s="231">
        <v>6</v>
      </c>
      <c r="Y442" s="231">
        <v>90</v>
      </c>
      <c r="Z442" s="231">
        <v>15</v>
      </c>
      <c r="AA442" s="231">
        <v>8</v>
      </c>
      <c r="AB442" s="231">
        <v>120</v>
      </c>
      <c r="AC442" s="231">
        <v>0</v>
      </c>
      <c r="AD442" s="231">
        <v>5</v>
      </c>
      <c r="AE442" s="231">
        <v>75</v>
      </c>
      <c r="AF442" s="231">
        <v>0</v>
      </c>
      <c r="AG442">
        <v>1</v>
      </c>
    </row>
    <row r="443" spans="1:33" x14ac:dyDescent="0.35">
      <c r="A443">
        <v>52429</v>
      </c>
      <c r="B443">
        <v>52469</v>
      </c>
      <c r="C443" t="s">
        <v>769</v>
      </c>
      <c r="D443" s="231">
        <v>10</v>
      </c>
      <c r="E443" s="231">
        <v>33</v>
      </c>
      <c r="F443" s="231">
        <v>5</v>
      </c>
      <c r="G443" s="231">
        <v>38</v>
      </c>
      <c r="H443" s="231">
        <v>19</v>
      </c>
      <c r="I443" s="231">
        <v>3</v>
      </c>
      <c r="J443" s="231">
        <v>22</v>
      </c>
      <c r="K443" s="231">
        <v>150</v>
      </c>
      <c r="L443" s="231">
        <v>495</v>
      </c>
      <c r="M443" s="231">
        <v>75</v>
      </c>
      <c r="N443" s="231">
        <v>570</v>
      </c>
      <c r="O443" s="231">
        <v>285</v>
      </c>
      <c r="P443" s="231">
        <v>45</v>
      </c>
      <c r="Q443" s="231">
        <v>330</v>
      </c>
      <c r="R443" s="231">
        <v>0</v>
      </c>
      <c r="S443" s="231">
        <v>0</v>
      </c>
      <c r="T443" s="231">
        <v>0</v>
      </c>
      <c r="U443" s="231">
        <v>5</v>
      </c>
      <c r="V443" s="231">
        <v>75</v>
      </c>
      <c r="W443" s="231">
        <v>45</v>
      </c>
      <c r="X443" s="231">
        <v>5</v>
      </c>
      <c r="Y443" s="231">
        <v>75</v>
      </c>
      <c r="Z443" s="231">
        <v>60</v>
      </c>
      <c r="AA443" s="231">
        <v>6</v>
      </c>
      <c r="AB443" s="231">
        <v>90</v>
      </c>
      <c r="AC443" s="231">
        <v>60</v>
      </c>
      <c r="AD443" s="231">
        <v>6</v>
      </c>
      <c r="AE443" s="231">
        <v>90</v>
      </c>
      <c r="AF443" s="231">
        <v>60</v>
      </c>
      <c r="AG443">
        <v>1</v>
      </c>
    </row>
    <row r="444" spans="1:33" x14ac:dyDescent="0.35">
      <c r="A444">
        <v>52444</v>
      </c>
      <c r="B444">
        <v>52472</v>
      </c>
      <c r="C444" t="s">
        <v>770</v>
      </c>
      <c r="D444" s="231">
        <v>0</v>
      </c>
      <c r="E444" s="231">
        <v>4</v>
      </c>
      <c r="F444" s="231">
        <v>0</v>
      </c>
      <c r="G444" s="231">
        <v>4</v>
      </c>
      <c r="H444" s="231">
        <v>2</v>
      </c>
      <c r="I444" s="231">
        <v>0</v>
      </c>
      <c r="J444" s="231">
        <v>2</v>
      </c>
      <c r="K444" s="231">
        <v>0</v>
      </c>
      <c r="L444" s="231">
        <v>45</v>
      </c>
      <c r="M444" s="231">
        <v>0</v>
      </c>
      <c r="N444" s="231">
        <v>45</v>
      </c>
      <c r="O444" s="231">
        <v>23</v>
      </c>
      <c r="P444" s="231">
        <v>0</v>
      </c>
      <c r="Q444" s="231">
        <v>23</v>
      </c>
      <c r="R444" s="231">
        <v>0</v>
      </c>
      <c r="S444" s="231">
        <v>0</v>
      </c>
      <c r="T444" s="231">
        <v>0</v>
      </c>
      <c r="U444" s="231">
        <v>3</v>
      </c>
      <c r="V444" s="231">
        <v>30</v>
      </c>
      <c r="W444" s="231">
        <v>8</v>
      </c>
      <c r="X444" s="231">
        <v>0</v>
      </c>
      <c r="Y444" s="231">
        <v>0</v>
      </c>
      <c r="Z444" s="231">
        <v>0</v>
      </c>
      <c r="AA444" s="231">
        <v>0</v>
      </c>
      <c r="AB444" s="231">
        <v>0</v>
      </c>
      <c r="AC444" s="231">
        <v>0</v>
      </c>
      <c r="AD444" s="231">
        <v>0</v>
      </c>
      <c r="AE444" s="231">
        <v>0</v>
      </c>
      <c r="AF444" s="231">
        <v>0</v>
      </c>
      <c r="AG444">
        <v>0</v>
      </c>
    </row>
    <row r="445" spans="1:33" x14ac:dyDescent="0.35">
      <c r="A445">
        <v>52446</v>
      </c>
      <c r="B445">
        <v>52483</v>
      </c>
      <c r="C445" t="s">
        <v>771</v>
      </c>
      <c r="D445" s="231">
        <v>4</v>
      </c>
      <c r="E445" s="231">
        <v>7</v>
      </c>
      <c r="F445" s="231">
        <v>1</v>
      </c>
      <c r="G445" s="231">
        <v>8</v>
      </c>
      <c r="H445" s="231">
        <v>0</v>
      </c>
      <c r="I445" s="231">
        <v>0</v>
      </c>
      <c r="J445" s="231">
        <v>0</v>
      </c>
      <c r="K445" s="231">
        <v>60</v>
      </c>
      <c r="L445" s="231">
        <v>105</v>
      </c>
      <c r="M445" s="231">
        <v>15</v>
      </c>
      <c r="N445" s="231">
        <v>120</v>
      </c>
      <c r="O445" s="231">
        <v>0</v>
      </c>
      <c r="P445" s="231">
        <v>0</v>
      </c>
      <c r="Q445" s="231">
        <v>0</v>
      </c>
      <c r="R445" s="231">
        <v>2</v>
      </c>
      <c r="S445" s="231">
        <v>30</v>
      </c>
      <c r="T445" s="231">
        <v>0</v>
      </c>
      <c r="U445" s="231">
        <v>5</v>
      </c>
      <c r="V445" s="231">
        <v>75</v>
      </c>
      <c r="W445" s="231">
        <v>0</v>
      </c>
      <c r="X445" s="231">
        <v>0</v>
      </c>
      <c r="Y445" s="231">
        <v>0</v>
      </c>
      <c r="Z445" s="231">
        <v>0</v>
      </c>
      <c r="AA445" s="231">
        <v>4</v>
      </c>
      <c r="AB445" s="231">
        <v>60</v>
      </c>
      <c r="AC445" s="231">
        <v>0</v>
      </c>
      <c r="AD445" s="231">
        <v>4</v>
      </c>
      <c r="AE445" s="231">
        <v>60</v>
      </c>
      <c r="AF445" s="231">
        <v>0</v>
      </c>
      <c r="AG445">
        <v>0</v>
      </c>
    </row>
    <row r="446" spans="1:33" x14ac:dyDescent="0.35">
      <c r="A446">
        <v>52469</v>
      </c>
      <c r="B446">
        <v>52485</v>
      </c>
      <c r="C446" t="s">
        <v>772</v>
      </c>
      <c r="D446" s="231">
        <v>6</v>
      </c>
      <c r="E446" s="231">
        <v>11</v>
      </c>
      <c r="F446" s="231">
        <v>6</v>
      </c>
      <c r="G446" s="231">
        <v>17</v>
      </c>
      <c r="H446" s="231">
        <v>2</v>
      </c>
      <c r="I446" s="231">
        <v>0</v>
      </c>
      <c r="J446" s="231">
        <v>2</v>
      </c>
      <c r="K446" s="231">
        <v>90</v>
      </c>
      <c r="L446" s="231">
        <v>165</v>
      </c>
      <c r="M446" s="231">
        <v>90</v>
      </c>
      <c r="N446" s="231">
        <v>255</v>
      </c>
      <c r="O446" s="231">
        <v>30</v>
      </c>
      <c r="P446" s="231">
        <v>0</v>
      </c>
      <c r="Q446" s="231">
        <v>30</v>
      </c>
      <c r="R446" s="231">
        <v>4</v>
      </c>
      <c r="S446" s="231">
        <v>60</v>
      </c>
      <c r="T446" s="231">
        <v>0</v>
      </c>
      <c r="U446" s="231">
        <v>6</v>
      </c>
      <c r="V446" s="231">
        <v>90</v>
      </c>
      <c r="W446" s="231">
        <v>15</v>
      </c>
      <c r="X446" s="231">
        <v>2</v>
      </c>
      <c r="Y446" s="231">
        <v>30</v>
      </c>
      <c r="Z446" s="231">
        <v>0</v>
      </c>
      <c r="AA446" s="231">
        <v>0</v>
      </c>
      <c r="AB446" s="231">
        <v>0</v>
      </c>
      <c r="AC446" s="231">
        <v>0</v>
      </c>
      <c r="AD446" s="231">
        <v>0</v>
      </c>
      <c r="AE446" s="231">
        <v>0</v>
      </c>
      <c r="AF446" s="231">
        <v>0</v>
      </c>
      <c r="AG446">
        <v>0</v>
      </c>
    </row>
    <row r="447" spans="1:33" x14ac:dyDescent="0.35">
      <c r="A447">
        <v>52472</v>
      </c>
      <c r="B447">
        <v>52489</v>
      </c>
      <c r="C447" t="s">
        <v>773</v>
      </c>
      <c r="D447" s="231">
        <v>8</v>
      </c>
      <c r="E447" s="231">
        <v>21</v>
      </c>
      <c r="F447" s="231">
        <v>4</v>
      </c>
      <c r="G447" s="231">
        <v>25</v>
      </c>
      <c r="H447" s="231">
        <v>1</v>
      </c>
      <c r="I447" s="231">
        <v>0</v>
      </c>
      <c r="J447" s="231">
        <v>1</v>
      </c>
      <c r="K447" s="231">
        <v>120</v>
      </c>
      <c r="L447" s="231">
        <v>300</v>
      </c>
      <c r="M447" s="231">
        <v>60</v>
      </c>
      <c r="N447" s="231">
        <v>360</v>
      </c>
      <c r="O447" s="231">
        <v>12</v>
      </c>
      <c r="P447" s="231">
        <v>0</v>
      </c>
      <c r="Q447" s="231">
        <v>12</v>
      </c>
      <c r="R447" s="231">
        <v>15</v>
      </c>
      <c r="S447" s="231">
        <v>225</v>
      </c>
      <c r="T447" s="231">
        <v>0</v>
      </c>
      <c r="U447" s="231">
        <v>3</v>
      </c>
      <c r="V447" s="231">
        <v>30</v>
      </c>
      <c r="W447" s="231">
        <v>12</v>
      </c>
      <c r="X447" s="231">
        <v>2</v>
      </c>
      <c r="Y447" s="231">
        <v>30</v>
      </c>
      <c r="Z447" s="231">
        <v>0</v>
      </c>
      <c r="AA447" s="231">
        <v>6</v>
      </c>
      <c r="AB447" s="231">
        <v>90</v>
      </c>
      <c r="AC447" s="231">
        <v>0</v>
      </c>
      <c r="AD447" s="231">
        <v>0</v>
      </c>
      <c r="AE447" s="231">
        <v>0</v>
      </c>
      <c r="AF447" s="231">
        <v>0</v>
      </c>
      <c r="AG447">
        <v>0</v>
      </c>
    </row>
    <row r="448" spans="1:33" x14ac:dyDescent="0.35">
      <c r="A448">
        <v>52483</v>
      </c>
      <c r="B448">
        <v>52494</v>
      </c>
      <c r="C448" t="s">
        <v>774</v>
      </c>
      <c r="D448" s="231">
        <v>1</v>
      </c>
      <c r="E448" s="231">
        <v>2</v>
      </c>
      <c r="F448" s="231">
        <v>2</v>
      </c>
      <c r="G448" s="231">
        <v>4</v>
      </c>
      <c r="H448" s="231">
        <v>1</v>
      </c>
      <c r="I448" s="231">
        <v>1</v>
      </c>
      <c r="J448" s="231">
        <v>2</v>
      </c>
      <c r="K448" s="231">
        <v>15</v>
      </c>
      <c r="L448" s="231">
        <v>15</v>
      </c>
      <c r="M448" s="231">
        <v>15</v>
      </c>
      <c r="N448" s="231">
        <v>30</v>
      </c>
      <c r="O448" s="231">
        <v>15</v>
      </c>
      <c r="P448" s="231">
        <v>15</v>
      </c>
      <c r="Q448" s="231">
        <v>30</v>
      </c>
      <c r="R448" s="231">
        <v>0</v>
      </c>
      <c r="S448" s="231">
        <v>0</v>
      </c>
      <c r="T448" s="231">
        <v>0</v>
      </c>
      <c r="U448" s="231">
        <v>0</v>
      </c>
      <c r="V448" s="231">
        <v>0</v>
      </c>
      <c r="W448" s="231">
        <v>0</v>
      </c>
      <c r="X448" s="231">
        <v>1</v>
      </c>
      <c r="Y448" s="231">
        <v>0</v>
      </c>
      <c r="Z448" s="231">
        <v>15</v>
      </c>
      <c r="AA448" s="231">
        <v>0</v>
      </c>
      <c r="AB448" s="231">
        <v>0</v>
      </c>
      <c r="AC448" s="231">
        <v>0</v>
      </c>
      <c r="AD448" s="231">
        <v>0</v>
      </c>
      <c r="AE448" s="231">
        <v>0</v>
      </c>
      <c r="AF448" s="231">
        <v>0</v>
      </c>
      <c r="AG448">
        <v>0</v>
      </c>
    </row>
    <row r="449" spans="1:33" x14ac:dyDescent="0.35">
      <c r="A449">
        <v>52485</v>
      </c>
      <c r="B449">
        <v>52507</v>
      </c>
      <c r="C449" t="s">
        <v>775</v>
      </c>
      <c r="D449" s="231">
        <v>0</v>
      </c>
      <c r="E449" s="231">
        <v>30</v>
      </c>
      <c r="F449" s="231">
        <v>5</v>
      </c>
      <c r="G449" s="231">
        <v>35</v>
      </c>
      <c r="H449" s="231">
        <v>20</v>
      </c>
      <c r="I449" s="231">
        <v>2</v>
      </c>
      <c r="J449" s="231">
        <v>22</v>
      </c>
      <c r="K449" s="231">
        <v>0</v>
      </c>
      <c r="L449" s="231">
        <v>450</v>
      </c>
      <c r="M449" s="231">
        <v>75</v>
      </c>
      <c r="N449" s="231">
        <v>525</v>
      </c>
      <c r="O449" s="231">
        <v>287.37</v>
      </c>
      <c r="P449" s="231">
        <v>30</v>
      </c>
      <c r="Q449" s="231">
        <v>317.37</v>
      </c>
      <c r="R449" s="231">
        <v>1</v>
      </c>
      <c r="S449" s="231">
        <v>15</v>
      </c>
      <c r="T449" s="231">
        <v>15</v>
      </c>
      <c r="U449" s="231">
        <v>1</v>
      </c>
      <c r="V449" s="231">
        <v>15</v>
      </c>
      <c r="W449" s="231">
        <v>15</v>
      </c>
      <c r="X449" s="231">
        <v>4</v>
      </c>
      <c r="Y449" s="231">
        <v>60</v>
      </c>
      <c r="Z449" s="231">
        <v>30</v>
      </c>
      <c r="AA449" s="231">
        <v>0</v>
      </c>
      <c r="AB449" s="231">
        <v>0</v>
      </c>
      <c r="AC449" s="231">
        <v>0</v>
      </c>
      <c r="AD449" s="231">
        <v>0</v>
      </c>
      <c r="AE449" s="231">
        <v>0</v>
      </c>
      <c r="AF449" s="231">
        <v>0</v>
      </c>
      <c r="AG449">
        <v>1</v>
      </c>
    </row>
    <row r="450" spans="1:33" x14ac:dyDescent="0.35">
      <c r="A450">
        <v>52489</v>
      </c>
      <c r="B450">
        <v>52508</v>
      </c>
      <c r="C450" t="s">
        <v>776</v>
      </c>
      <c r="D450" s="231">
        <v>13</v>
      </c>
      <c r="E450" s="231">
        <v>0</v>
      </c>
      <c r="F450" s="231">
        <v>1</v>
      </c>
      <c r="G450" s="231">
        <v>1</v>
      </c>
      <c r="H450" s="231">
        <v>0</v>
      </c>
      <c r="I450" s="231">
        <v>1</v>
      </c>
      <c r="J450" s="231">
        <v>1</v>
      </c>
      <c r="K450" s="231">
        <v>195</v>
      </c>
      <c r="L450" s="231">
        <v>0</v>
      </c>
      <c r="M450" s="231">
        <v>0</v>
      </c>
      <c r="N450" s="231">
        <v>0</v>
      </c>
      <c r="O450" s="231">
        <v>0</v>
      </c>
      <c r="P450" s="231">
        <v>15</v>
      </c>
      <c r="Q450" s="231">
        <v>15</v>
      </c>
      <c r="R450" s="231">
        <v>0</v>
      </c>
      <c r="S450" s="231">
        <v>0</v>
      </c>
      <c r="T450" s="231">
        <v>0</v>
      </c>
      <c r="U450" s="231">
        <v>0</v>
      </c>
      <c r="V450" s="231">
        <v>0</v>
      </c>
      <c r="W450" s="231">
        <v>0</v>
      </c>
      <c r="X450" s="231">
        <v>0</v>
      </c>
      <c r="Y450" s="231">
        <v>0</v>
      </c>
      <c r="Z450" s="231">
        <v>0</v>
      </c>
      <c r="AA450" s="231">
        <v>0</v>
      </c>
      <c r="AB450" s="231">
        <v>0</v>
      </c>
      <c r="AC450" s="231">
        <v>0</v>
      </c>
      <c r="AD450" s="231">
        <v>0</v>
      </c>
      <c r="AE450" s="231">
        <v>0</v>
      </c>
      <c r="AF450" s="231">
        <v>0</v>
      </c>
      <c r="AG450">
        <v>0</v>
      </c>
    </row>
    <row r="451" spans="1:33" x14ac:dyDescent="0.35">
      <c r="A451">
        <v>52494</v>
      </c>
      <c r="B451">
        <v>52516</v>
      </c>
      <c r="C451" t="s">
        <v>777</v>
      </c>
      <c r="D451" s="231">
        <v>14</v>
      </c>
      <c r="E451" s="231">
        <v>36</v>
      </c>
      <c r="F451" s="231">
        <v>8</v>
      </c>
      <c r="G451" s="231">
        <v>44</v>
      </c>
      <c r="H451" s="231">
        <v>10</v>
      </c>
      <c r="I451" s="231">
        <v>3</v>
      </c>
      <c r="J451" s="231">
        <v>13</v>
      </c>
      <c r="K451" s="231">
        <v>210</v>
      </c>
      <c r="L451" s="231">
        <v>540</v>
      </c>
      <c r="M451" s="231">
        <v>120</v>
      </c>
      <c r="N451" s="231">
        <v>660</v>
      </c>
      <c r="O451" s="231">
        <v>150</v>
      </c>
      <c r="P451" s="231">
        <v>45</v>
      </c>
      <c r="Q451" s="231">
        <v>195</v>
      </c>
      <c r="R451" s="231">
        <v>6</v>
      </c>
      <c r="S451" s="231">
        <v>90</v>
      </c>
      <c r="T451" s="231">
        <v>15</v>
      </c>
      <c r="U451" s="231">
        <v>4</v>
      </c>
      <c r="V451" s="231">
        <v>60</v>
      </c>
      <c r="W451" s="231">
        <v>0</v>
      </c>
      <c r="X451" s="231">
        <v>6</v>
      </c>
      <c r="Y451" s="231">
        <v>90</v>
      </c>
      <c r="Z451" s="231">
        <v>45</v>
      </c>
      <c r="AA451" s="231">
        <v>13</v>
      </c>
      <c r="AB451" s="231">
        <v>195</v>
      </c>
      <c r="AC451" s="231">
        <v>15</v>
      </c>
      <c r="AD451" s="231">
        <v>14</v>
      </c>
      <c r="AE451" s="231">
        <v>210</v>
      </c>
      <c r="AF451" s="231">
        <v>15</v>
      </c>
      <c r="AG451">
        <v>0</v>
      </c>
    </row>
    <row r="452" spans="1:33" x14ac:dyDescent="0.35">
      <c r="A452">
        <v>52507</v>
      </c>
      <c r="B452">
        <v>52518</v>
      </c>
      <c r="C452" t="s">
        <v>778</v>
      </c>
      <c r="D452" s="231">
        <v>5</v>
      </c>
      <c r="E452" s="231">
        <v>17</v>
      </c>
      <c r="F452" s="231">
        <v>8</v>
      </c>
      <c r="G452" s="231">
        <v>25</v>
      </c>
      <c r="H452" s="231">
        <v>6</v>
      </c>
      <c r="I452" s="231">
        <v>4</v>
      </c>
      <c r="J452" s="231">
        <v>10</v>
      </c>
      <c r="K452" s="231">
        <v>75</v>
      </c>
      <c r="L452" s="231">
        <v>255</v>
      </c>
      <c r="M452" s="231">
        <v>120</v>
      </c>
      <c r="N452" s="231">
        <v>375</v>
      </c>
      <c r="O452" s="231">
        <v>90</v>
      </c>
      <c r="P452" s="231">
        <v>60</v>
      </c>
      <c r="Q452" s="231">
        <v>150</v>
      </c>
      <c r="R452" s="231">
        <v>1</v>
      </c>
      <c r="S452" s="231">
        <v>15</v>
      </c>
      <c r="T452" s="231">
        <v>0</v>
      </c>
      <c r="U452" s="231">
        <v>0</v>
      </c>
      <c r="V452" s="231">
        <v>0</v>
      </c>
      <c r="W452" s="231">
        <v>0</v>
      </c>
      <c r="X452" s="231">
        <v>2</v>
      </c>
      <c r="Y452" s="231">
        <v>30</v>
      </c>
      <c r="Z452" s="231">
        <v>15</v>
      </c>
      <c r="AA452" s="231">
        <v>3</v>
      </c>
      <c r="AB452" s="231">
        <v>45</v>
      </c>
      <c r="AC452" s="231">
        <v>0</v>
      </c>
      <c r="AD452" s="231">
        <v>3</v>
      </c>
      <c r="AE452" s="231">
        <v>45</v>
      </c>
      <c r="AF452" s="231">
        <v>0</v>
      </c>
      <c r="AG452">
        <v>0</v>
      </c>
    </row>
    <row r="453" spans="1:33" x14ac:dyDescent="0.35">
      <c r="A453">
        <v>52508</v>
      </c>
      <c r="B453">
        <v>52520</v>
      </c>
      <c r="C453" t="s">
        <v>779</v>
      </c>
      <c r="D453" s="231">
        <v>3</v>
      </c>
      <c r="E453" s="231">
        <v>1</v>
      </c>
      <c r="F453" s="231">
        <v>0</v>
      </c>
      <c r="G453" s="231">
        <v>1</v>
      </c>
      <c r="H453" s="231">
        <v>0</v>
      </c>
      <c r="I453" s="231">
        <v>0</v>
      </c>
      <c r="J453" s="231">
        <v>0</v>
      </c>
      <c r="K453" s="231">
        <v>42</v>
      </c>
      <c r="L453" s="231">
        <v>15</v>
      </c>
      <c r="M453" s="231">
        <v>0</v>
      </c>
      <c r="N453" s="231">
        <v>15</v>
      </c>
      <c r="O453" s="231">
        <v>0</v>
      </c>
      <c r="P453" s="231">
        <v>0</v>
      </c>
      <c r="Q453" s="231">
        <v>0</v>
      </c>
      <c r="R453" s="231">
        <v>0</v>
      </c>
      <c r="S453" s="231">
        <v>0</v>
      </c>
      <c r="T453" s="231">
        <v>0</v>
      </c>
      <c r="U453" s="231">
        <v>0</v>
      </c>
      <c r="V453" s="231">
        <v>0</v>
      </c>
      <c r="W453" s="231">
        <v>0</v>
      </c>
      <c r="X453" s="231">
        <v>1</v>
      </c>
      <c r="Y453" s="231">
        <v>15</v>
      </c>
      <c r="Z453" s="231">
        <v>0</v>
      </c>
      <c r="AA453" s="231">
        <v>0</v>
      </c>
      <c r="AB453" s="231">
        <v>0</v>
      </c>
      <c r="AC453" s="231">
        <v>0</v>
      </c>
      <c r="AD453" s="231">
        <v>0</v>
      </c>
      <c r="AE453" s="231">
        <v>0</v>
      </c>
      <c r="AF453" s="231">
        <v>0</v>
      </c>
      <c r="AG453">
        <v>0</v>
      </c>
    </row>
    <row r="454" spans="1:33" x14ac:dyDescent="0.35">
      <c r="A454">
        <v>52516</v>
      </c>
      <c r="B454">
        <v>52530</v>
      </c>
      <c r="C454" t="s">
        <v>780</v>
      </c>
      <c r="D454" s="231">
        <v>10</v>
      </c>
      <c r="E454" s="231">
        <v>6</v>
      </c>
      <c r="F454" s="231">
        <v>2</v>
      </c>
      <c r="G454" s="231">
        <v>8</v>
      </c>
      <c r="H454" s="231">
        <v>1</v>
      </c>
      <c r="I454" s="231">
        <v>0</v>
      </c>
      <c r="J454" s="231">
        <v>1</v>
      </c>
      <c r="K454" s="231">
        <v>150</v>
      </c>
      <c r="L454" s="231">
        <v>90</v>
      </c>
      <c r="M454" s="231">
        <v>30</v>
      </c>
      <c r="N454" s="231">
        <v>120</v>
      </c>
      <c r="O454" s="231">
        <v>15</v>
      </c>
      <c r="P454" s="231">
        <v>0</v>
      </c>
      <c r="Q454" s="231">
        <v>15</v>
      </c>
      <c r="R454" s="231">
        <v>5</v>
      </c>
      <c r="S454" s="231">
        <v>75</v>
      </c>
      <c r="T454" s="231">
        <v>0</v>
      </c>
      <c r="U454" s="231">
        <v>2</v>
      </c>
      <c r="V454" s="231">
        <v>30</v>
      </c>
      <c r="W454" s="231">
        <v>0</v>
      </c>
      <c r="X454" s="231">
        <v>1</v>
      </c>
      <c r="Y454" s="231">
        <v>15</v>
      </c>
      <c r="Z454" s="231">
        <v>15</v>
      </c>
      <c r="AA454" s="231">
        <v>0</v>
      </c>
      <c r="AB454" s="231">
        <v>0</v>
      </c>
      <c r="AC454" s="231">
        <v>0</v>
      </c>
      <c r="AD454" s="231">
        <v>0</v>
      </c>
      <c r="AE454" s="231">
        <v>0</v>
      </c>
      <c r="AF454" s="231">
        <v>0</v>
      </c>
      <c r="AG454">
        <v>0</v>
      </c>
    </row>
    <row r="455" spans="1:33" x14ac:dyDescent="0.35">
      <c r="A455">
        <v>52518</v>
      </c>
      <c r="B455">
        <v>52547</v>
      </c>
      <c r="C455" t="s">
        <v>781</v>
      </c>
      <c r="D455" s="231">
        <v>4</v>
      </c>
      <c r="E455" s="231">
        <v>15</v>
      </c>
      <c r="F455" s="231">
        <v>5</v>
      </c>
      <c r="G455" s="231">
        <v>20</v>
      </c>
      <c r="H455" s="231">
        <v>8</v>
      </c>
      <c r="I455" s="231">
        <v>2</v>
      </c>
      <c r="J455" s="231">
        <v>10</v>
      </c>
      <c r="K455" s="231">
        <v>56</v>
      </c>
      <c r="L455" s="231">
        <v>197</v>
      </c>
      <c r="M455" s="231">
        <v>56</v>
      </c>
      <c r="N455" s="231">
        <v>253</v>
      </c>
      <c r="O455" s="231">
        <v>112</v>
      </c>
      <c r="P455" s="231">
        <v>22</v>
      </c>
      <c r="Q455" s="231">
        <v>134</v>
      </c>
      <c r="R455" s="231">
        <v>2</v>
      </c>
      <c r="S455" s="231">
        <v>30</v>
      </c>
      <c r="T455" s="231">
        <v>15</v>
      </c>
      <c r="U455" s="231">
        <v>0</v>
      </c>
      <c r="V455" s="231">
        <v>0</v>
      </c>
      <c r="W455" s="231">
        <v>0</v>
      </c>
      <c r="X455" s="231">
        <v>5</v>
      </c>
      <c r="Y455" s="231">
        <v>67</v>
      </c>
      <c r="Z455" s="231">
        <v>45</v>
      </c>
      <c r="AA455" s="231">
        <v>0</v>
      </c>
      <c r="AB455" s="231">
        <v>0</v>
      </c>
      <c r="AC455" s="231">
        <v>0</v>
      </c>
      <c r="AD455" s="231">
        <v>0</v>
      </c>
      <c r="AE455" s="231">
        <v>0</v>
      </c>
      <c r="AF455" s="231">
        <v>0</v>
      </c>
      <c r="AG455">
        <v>0</v>
      </c>
    </row>
    <row r="456" spans="1:33" x14ac:dyDescent="0.35">
      <c r="A456">
        <v>52520</v>
      </c>
      <c r="B456">
        <v>52551</v>
      </c>
      <c r="C456" t="s">
        <v>782</v>
      </c>
      <c r="D456" s="231">
        <v>2</v>
      </c>
      <c r="E456" s="231">
        <v>22</v>
      </c>
      <c r="F456" s="231">
        <v>1</v>
      </c>
      <c r="G456" s="231">
        <v>23</v>
      </c>
      <c r="H456" s="231">
        <v>12</v>
      </c>
      <c r="I456" s="231">
        <v>1</v>
      </c>
      <c r="J456" s="231">
        <v>13</v>
      </c>
      <c r="K456" s="231">
        <v>30</v>
      </c>
      <c r="L456" s="231">
        <v>315</v>
      </c>
      <c r="M456" s="231">
        <v>15</v>
      </c>
      <c r="N456" s="231">
        <v>330</v>
      </c>
      <c r="O456" s="231">
        <v>171</v>
      </c>
      <c r="P456" s="231">
        <v>15</v>
      </c>
      <c r="Q456" s="231">
        <v>186</v>
      </c>
      <c r="R456" s="231">
        <v>0</v>
      </c>
      <c r="S456" s="231">
        <v>0</v>
      </c>
      <c r="T456" s="231">
        <v>0</v>
      </c>
      <c r="U456" s="231">
        <v>0</v>
      </c>
      <c r="V456" s="231">
        <v>0</v>
      </c>
      <c r="W456" s="231">
        <v>0</v>
      </c>
      <c r="X456" s="231">
        <v>1</v>
      </c>
      <c r="Y456" s="231">
        <v>15</v>
      </c>
      <c r="Z456" s="231">
        <v>0</v>
      </c>
      <c r="AA456" s="231">
        <v>0</v>
      </c>
      <c r="AB456" s="231">
        <v>0</v>
      </c>
      <c r="AC456" s="231">
        <v>0</v>
      </c>
      <c r="AD456" s="231">
        <v>0</v>
      </c>
      <c r="AE456" s="231">
        <v>0</v>
      </c>
      <c r="AF456" s="231">
        <v>0</v>
      </c>
      <c r="AG456">
        <v>0</v>
      </c>
    </row>
    <row r="457" spans="1:33" x14ac:dyDescent="0.35">
      <c r="A457">
        <v>52530</v>
      </c>
      <c r="B457">
        <v>52553</v>
      </c>
      <c r="C457" t="s">
        <v>462</v>
      </c>
      <c r="D457" s="231">
        <v>3</v>
      </c>
      <c r="E457" s="231">
        <v>11</v>
      </c>
      <c r="F457" s="231">
        <v>4</v>
      </c>
      <c r="G457" s="231">
        <v>15</v>
      </c>
      <c r="H457" s="231">
        <v>2</v>
      </c>
      <c r="I457" s="231">
        <v>0</v>
      </c>
      <c r="J457" s="231">
        <v>2</v>
      </c>
      <c r="K457" s="231">
        <v>45</v>
      </c>
      <c r="L457" s="231">
        <v>165</v>
      </c>
      <c r="M457" s="231">
        <v>60</v>
      </c>
      <c r="N457" s="231">
        <v>225</v>
      </c>
      <c r="O457" s="231">
        <v>30</v>
      </c>
      <c r="P457" s="231">
        <v>0</v>
      </c>
      <c r="Q457" s="231">
        <v>30</v>
      </c>
      <c r="R457" s="231">
        <v>0</v>
      </c>
      <c r="S457" s="231">
        <v>0</v>
      </c>
      <c r="T457" s="231">
        <v>0</v>
      </c>
      <c r="U457" s="231">
        <v>0</v>
      </c>
      <c r="V457" s="231">
        <v>0</v>
      </c>
      <c r="W457" s="231">
        <v>0</v>
      </c>
      <c r="X457" s="231">
        <v>3</v>
      </c>
      <c r="Y457" s="231">
        <v>45</v>
      </c>
      <c r="Z457" s="231">
        <v>0</v>
      </c>
      <c r="AA457" s="231">
        <v>4</v>
      </c>
      <c r="AB457" s="231">
        <v>60</v>
      </c>
      <c r="AC457" s="231">
        <v>0</v>
      </c>
      <c r="AD457" s="231">
        <v>2</v>
      </c>
      <c r="AE457" s="231">
        <v>30</v>
      </c>
      <c r="AF457" s="231">
        <v>0</v>
      </c>
      <c r="AG457">
        <v>1</v>
      </c>
    </row>
    <row r="458" spans="1:33" x14ac:dyDescent="0.35">
      <c r="A458">
        <v>52547</v>
      </c>
      <c r="B458">
        <v>52558</v>
      </c>
      <c r="C458" t="s">
        <v>783</v>
      </c>
      <c r="D458" s="231">
        <v>0</v>
      </c>
      <c r="E458" s="231">
        <v>1</v>
      </c>
      <c r="F458" s="231">
        <v>0</v>
      </c>
      <c r="G458" s="231">
        <v>1</v>
      </c>
      <c r="H458" s="231">
        <v>1</v>
      </c>
      <c r="I458" s="231">
        <v>0</v>
      </c>
      <c r="J458" s="231">
        <v>1</v>
      </c>
      <c r="K458" s="231">
        <v>0</v>
      </c>
      <c r="L458" s="231">
        <v>15</v>
      </c>
      <c r="M458" s="231">
        <v>0</v>
      </c>
      <c r="N458" s="231">
        <v>15</v>
      </c>
      <c r="O458" s="231">
        <v>15</v>
      </c>
      <c r="P458" s="231">
        <v>0</v>
      </c>
      <c r="Q458" s="231">
        <v>15</v>
      </c>
      <c r="R458" s="231">
        <v>0</v>
      </c>
      <c r="S458" s="231">
        <v>0</v>
      </c>
      <c r="T458" s="231">
        <v>0</v>
      </c>
      <c r="U458" s="231">
        <v>0</v>
      </c>
      <c r="V458" s="231">
        <v>0</v>
      </c>
      <c r="W458" s="231">
        <v>0</v>
      </c>
      <c r="X458" s="231">
        <v>1</v>
      </c>
      <c r="Y458" s="231">
        <v>15</v>
      </c>
      <c r="Z458" s="231">
        <v>15</v>
      </c>
      <c r="AA458" s="231">
        <v>0</v>
      </c>
      <c r="AB458" s="231">
        <v>0</v>
      </c>
      <c r="AC458" s="231">
        <v>0</v>
      </c>
      <c r="AD458" s="231">
        <v>0</v>
      </c>
      <c r="AE458" s="231">
        <v>0</v>
      </c>
      <c r="AF458" s="231">
        <v>0</v>
      </c>
      <c r="AG458">
        <v>0</v>
      </c>
    </row>
    <row r="459" spans="1:33" x14ac:dyDescent="0.35">
      <c r="A459">
        <v>52551</v>
      </c>
      <c r="B459">
        <v>52562</v>
      </c>
      <c r="C459" t="s">
        <v>784</v>
      </c>
      <c r="D459" s="231">
        <v>8</v>
      </c>
      <c r="E459" s="231">
        <v>17</v>
      </c>
      <c r="F459" s="231">
        <v>3</v>
      </c>
      <c r="G459" s="231">
        <v>20</v>
      </c>
      <c r="H459" s="231">
        <v>9</v>
      </c>
      <c r="I459" s="231">
        <v>1</v>
      </c>
      <c r="J459" s="231">
        <v>10</v>
      </c>
      <c r="K459" s="231">
        <v>120</v>
      </c>
      <c r="L459" s="231">
        <v>255</v>
      </c>
      <c r="M459" s="231">
        <v>45</v>
      </c>
      <c r="N459" s="231">
        <v>300</v>
      </c>
      <c r="O459" s="231">
        <v>110</v>
      </c>
      <c r="P459" s="231">
        <v>5</v>
      </c>
      <c r="Q459" s="231">
        <v>115</v>
      </c>
      <c r="R459" s="231">
        <v>1</v>
      </c>
      <c r="S459" s="231">
        <v>15</v>
      </c>
      <c r="T459" s="231">
        <v>5</v>
      </c>
      <c r="U459" s="231">
        <v>0</v>
      </c>
      <c r="V459" s="231">
        <v>0</v>
      </c>
      <c r="W459" s="231">
        <v>0</v>
      </c>
      <c r="X459" s="231">
        <v>3</v>
      </c>
      <c r="Y459" s="231">
        <v>45</v>
      </c>
      <c r="Z459" s="231">
        <v>35</v>
      </c>
      <c r="AA459" s="231">
        <v>2</v>
      </c>
      <c r="AB459" s="231">
        <v>30</v>
      </c>
      <c r="AC459" s="231">
        <v>15</v>
      </c>
      <c r="AD459" s="231">
        <v>2</v>
      </c>
      <c r="AE459" s="231">
        <v>30</v>
      </c>
      <c r="AF459" s="231">
        <v>15</v>
      </c>
      <c r="AG459">
        <v>0</v>
      </c>
    </row>
    <row r="460" spans="1:33" x14ac:dyDescent="0.35">
      <c r="A460">
        <v>52553</v>
      </c>
      <c r="B460">
        <v>52564</v>
      </c>
      <c r="C460" t="s">
        <v>1303</v>
      </c>
      <c r="D460" s="231">
        <v>0</v>
      </c>
      <c r="E460" s="231">
        <v>1</v>
      </c>
      <c r="F460" s="231">
        <v>0</v>
      </c>
      <c r="G460" s="231">
        <v>1</v>
      </c>
      <c r="H460" s="231">
        <v>1</v>
      </c>
      <c r="I460" s="231">
        <v>0</v>
      </c>
      <c r="J460" s="231">
        <v>1</v>
      </c>
      <c r="K460" s="231">
        <v>0</v>
      </c>
      <c r="L460" s="231">
        <v>15</v>
      </c>
      <c r="M460" s="231">
        <v>0</v>
      </c>
      <c r="N460" s="231">
        <v>15</v>
      </c>
      <c r="O460" s="231">
        <v>13.5</v>
      </c>
      <c r="P460" s="231">
        <v>0</v>
      </c>
      <c r="Q460" s="231">
        <v>13.5</v>
      </c>
      <c r="R460" s="231">
        <v>0</v>
      </c>
      <c r="S460" s="231">
        <v>0</v>
      </c>
      <c r="T460" s="231">
        <v>0</v>
      </c>
      <c r="U460" s="231">
        <v>1</v>
      </c>
      <c r="V460" s="231">
        <v>15</v>
      </c>
      <c r="W460" s="231">
        <v>13.5</v>
      </c>
      <c r="X460" s="231">
        <v>0</v>
      </c>
      <c r="Y460" s="231">
        <v>0</v>
      </c>
      <c r="Z460" s="231">
        <v>0</v>
      </c>
      <c r="AA460" s="231">
        <v>0</v>
      </c>
      <c r="AB460" s="231">
        <v>0</v>
      </c>
      <c r="AC460" s="231">
        <v>0</v>
      </c>
      <c r="AD460" s="231">
        <v>0</v>
      </c>
      <c r="AE460" s="231">
        <v>0</v>
      </c>
      <c r="AF460" s="231">
        <v>0</v>
      </c>
      <c r="AG460">
        <v>0</v>
      </c>
    </row>
    <row r="461" spans="1:33" x14ac:dyDescent="0.35">
      <c r="A461">
        <v>52558</v>
      </c>
      <c r="B461">
        <v>52574</v>
      </c>
      <c r="C461" t="s">
        <v>785</v>
      </c>
      <c r="D461" s="231">
        <v>15</v>
      </c>
      <c r="E461" s="231">
        <v>10</v>
      </c>
      <c r="F461" s="231">
        <v>3</v>
      </c>
      <c r="G461" s="231">
        <v>13</v>
      </c>
      <c r="H461" s="231">
        <v>3</v>
      </c>
      <c r="I461" s="231">
        <v>2</v>
      </c>
      <c r="J461" s="231">
        <v>5</v>
      </c>
      <c r="K461" s="231">
        <v>225</v>
      </c>
      <c r="L461" s="231">
        <v>150</v>
      </c>
      <c r="M461" s="231">
        <v>45</v>
      </c>
      <c r="N461" s="231">
        <v>195</v>
      </c>
      <c r="O461" s="231">
        <v>45</v>
      </c>
      <c r="P461" s="231">
        <v>30</v>
      </c>
      <c r="Q461" s="231">
        <v>75</v>
      </c>
      <c r="R461" s="231">
        <v>1</v>
      </c>
      <c r="S461" s="231">
        <v>15</v>
      </c>
      <c r="T461" s="231">
        <v>0</v>
      </c>
      <c r="U461" s="231">
        <v>3</v>
      </c>
      <c r="V461" s="231">
        <v>45</v>
      </c>
      <c r="W461" s="231">
        <v>15</v>
      </c>
      <c r="X461" s="231">
        <v>5</v>
      </c>
      <c r="Y461" s="231">
        <v>75</v>
      </c>
      <c r="Z461" s="231">
        <v>15</v>
      </c>
      <c r="AA461" s="231">
        <v>5</v>
      </c>
      <c r="AB461" s="231">
        <v>75</v>
      </c>
      <c r="AC461" s="231">
        <v>0</v>
      </c>
      <c r="AD461" s="231">
        <v>4</v>
      </c>
      <c r="AE461" s="231">
        <v>60</v>
      </c>
      <c r="AF461" s="231">
        <v>0</v>
      </c>
      <c r="AG461">
        <v>0</v>
      </c>
    </row>
    <row r="462" spans="1:33" x14ac:dyDescent="0.35">
      <c r="A462">
        <v>52562</v>
      </c>
      <c r="B462">
        <v>52583</v>
      </c>
      <c r="C462" t="s">
        <v>786</v>
      </c>
      <c r="D462" s="231">
        <v>0</v>
      </c>
      <c r="E462" s="231">
        <v>2</v>
      </c>
      <c r="F462" s="231">
        <v>4</v>
      </c>
      <c r="G462" s="231">
        <v>6</v>
      </c>
      <c r="H462" s="231">
        <v>0</v>
      </c>
      <c r="I462" s="231">
        <v>2</v>
      </c>
      <c r="J462" s="231">
        <v>2</v>
      </c>
      <c r="K462" s="231">
        <v>0</v>
      </c>
      <c r="L462" s="231">
        <v>30</v>
      </c>
      <c r="M462" s="231">
        <v>60</v>
      </c>
      <c r="N462" s="231">
        <v>90</v>
      </c>
      <c r="O462" s="231">
        <v>0</v>
      </c>
      <c r="P462" s="231">
        <v>30</v>
      </c>
      <c r="Q462" s="231">
        <v>30</v>
      </c>
      <c r="R462" s="231">
        <v>2</v>
      </c>
      <c r="S462" s="231">
        <v>30</v>
      </c>
      <c r="T462" s="231">
        <v>15</v>
      </c>
      <c r="U462" s="231">
        <v>1</v>
      </c>
      <c r="V462" s="231">
        <v>15</v>
      </c>
      <c r="W462" s="231">
        <v>15</v>
      </c>
      <c r="X462" s="231">
        <v>1</v>
      </c>
      <c r="Y462" s="231">
        <v>15</v>
      </c>
      <c r="Z462" s="231">
        <v>0</v>
      </c>
      <c r="AA462" s="231">
        <v>0</v>
      </c>
      <c r="AB462" s="231">
        <v>0</v>
      </c>
      <c r="AC462" s="231">
        <v>0</v>
      </c>
      <c r="AD462" s="231">
        <v>0</v>
      </c>
      <c r="AE462" s="231">
        <v>0</v>
      </c>
      <c r="AF462" s="231">
        <v>0</v>
      </c>
      <c r="AG462">
        <v>0</v>
      </c>
    </row>
    <row r="463" spans="1:33" x14ac:dyDescent="0.35">
      <c r="A463">
        <v>52564</v>
      </c>
      <c r="B463">
        <v>52589</v>
      </c>
      <c r="C463" t="s">
        <v>787</v>
      </c>
      <c r="D463" s="231">
        <v>10</v>
      </c>
      <c r="E463" s="231">
        <v>12</v>
      </c>
      <c r="F463" s="231">
        <v>7</v>
      </c>
      <c r="G463" s="231">
        <v>19</v>
      </c>
      <c r="H463" s="231">
        <v>2</v>
      </c>
      <c r="I463" s="231">
        <v>1</v>
      </c>
      <c r="J463" s="231">
        <v>3</v>
      </c>
      <c r="K463" s="231">
        <v>150</v>
      </c>
      <c r="L463" s="231">
        <v>180</v>
      </c>
      <c r="M463" s="231">
        <v>105</v>
      </c>
      <c r="N463" s="231">
        <v>285</v>
      </c>
      <c r="O463" s="231">
        <v>30</v>
      </c>
      <c r="P463" s="231">
        <v>15</v>
      </c>
      <c r="Q463" s="231">
        <v>45</v>
      </c>
      <c r="R463" s="231">
        <v>0</v>
      </c>
      <c r="S463" s="231">
        <v>0</v>
      </c>
      <c r="T463" s="231">
        <v>0</v>
      </c>
      <c r="U463" s="231">
        <v>6</v>
      </c>
      <c r="V463" s="231">
        <v>90</v>
      </c>
      <c r="W463" s="231">
        <v>30</v>
      </c>
      <c r="X463" s="231">
        <v>12</v>
      </c>
      <c r="Y463" s="231">
        <v>180</v>
      </c>
      <c r="Z463" s="231">
        <v>15</v>
      </c>
      <c r="AA463" s="231">
        <v>4</v>
      </c>
      <c r="AB463" s="231">
        <v>60</v>
      </c>
      <c r="AC463" s="231">
        <v>0</v>
      </c>
      <c r="AD463" s="231">
        <v>0</v>
      </c>
      <c r="AE463" s="231">
        <v>0</v>
      </c>
      <c r="AF463" s="231">
        <v>0</v>
      </c>
      <c r="AG463">
        <v>0</v>
      </c>
    </row>
    <row r="464" spans="1:33" x14ac:dyDescent="0.35">
      <c r="A464">
        <v>52574</v>
      </c>
      <c r="B464">
        <v>52590</v>
      </c>
      <c r="C464" t="s">
        <v>804</v>
      </c>
      <c r="D464" s="231">
        <v>4</v>
      </c>
      <c r="E464" s="231">
        <v>4</v>
      </c>
      <c r="F464" s="231">
        <v>1</v>
      </c>
      <c r="G464" s="231">
        <v>5</v>
      </c>
      <c r="H464" s="231">
        <v>1</v>
      </c>
      <c r="I464" s="231">
        <v>0</v>
      </c>
      <c r="J464" s="231">
        <v>1</v>
      </c>
      <c r="K464" s="231">
        <v>60</v>
      </c>
      <c r="L464" s="231">
        <v>60</v>
      </c>
      <c r="M464" s="231">
        <v>15</v>
      </c>
      <c r="N464" s="231">
        <v>75</v>
      </c>
      <c r="O464" s="231">
        <v>15</v>
      </c>
      <c r="P464" s="231">
        <v>0</v>
      </c>
      <c r="Q464" s="231">
        <v>15</v>
      </c>
      <c r="R464" s="231">
        <v>0</v>
      </c>
      <c r="S464" s="231">
        <v>0</v>
      </c>
      <c r="T464" s="231">
        <v>0</v>
      </c>
      <c r="U464" s="231">
        <v>4</v>
      </c>
      <c r="V464" s="231">
        <v>60</v>
      </c>
      <c r="W464" s="231">
        <v>0</v>
      </c>
      <c r="X464" s="231">
        <v>0</v>
      </c>
      <c r="Y464" s="231">
        <v>0</v>
      </c>
      <c r="Z464" s="231">
        <v>0</v>
      </c>
      <c r="AA464" s="231">
        <v>0</v>
      </c>
      <c r="AB464" s="231">
        <v>0</v>
      </c>
      <c r="AC464" s="231">
        <v>0</v>
      </c>
      <c r="AD464" s="231">
        <v>0</v>
      </c>
      <c r="AE464" s="231">
        <v>0</v>
      </c>
      <c r="AF464" s="231">
        <v>0</v>
      </c>
      <c r="AG464">
        <v>0</v>
      </c>
    </row>
    <row r="465" spans="1:33" x14ac:dyDescent="0.35">
      <c r="A465">
        <v>52583</v>
      </c>
      <c r="B465">
        <v>52607</v>
      </c>
      <c r="C465" t="s">
        <v>788</v>
      </c>
      <c r="D465" s="231">
        <v>0</v>
      </c>
      <c r="E465" s="231">
        <v>1</v>
      </c>
      <c r="F465" s="231">
        <v>0</v>
      </c>
      <c r="G465" s="231">
        <v>1</v>
      </c>
      <c r="H465" s="231">
        <v>1</v>
      </c>
      <c r="I465" s="231">
        <v>0</v>
      </c>
      <c r="J465" s="231">
        <v>1</v>
      </c>
      <c r="K465" s="231">
        <v>0</v>
      </c>
      <c r="L465" s="231">
        <v>15</v>
      </c>
      <c r="M465" s="231">
        <v>0</v>
      </c>
      <c r="N465" s="231">
        <v>15</v>
      </c>
      <c r="O465" s="231">
        <v>15</v>
      </c>
      <c r="P465" s="231">
        <v>0</v>
      </c>
      <c r="Q465" s="231">
        <v>15</v>
      </c>
      <c r="R465" s="231">
        <v>0</v>
      </c>
      <c r="S465" s="231">
        <v>0</v>
      </c>
      <c r="T465" s="231">
        <v>0</v>
      </c>
      <c r="U465" s="231">
        <v>0</v>
      </c>
      <c r="V465" s="231">
        <v>0</v>
      </c>
      <c r="W465" s="231">
        <v>0</v>
      </c>
      <c r="X465" s="231">
        <v>0</v>
      </c>
      <c r="Y465" s="231">
        <v>0</v>
      </c>
      <c r="Z465" s="231">
        <v>0</v>
      </c>
      <c r="AA465" s="231">
        <v>0</v>
      </c>
      <c r="AB465" s="231">
        <v>0</v>
      </c>
      <c r="AC465" s="231">
        <v>0</v>
      </c>
      <c r="AD465" s="231">
        <v>0</v>
      </c>
      <c r="AE465" s="231">
        <v>0</v>
      </c>
      <c r="AF465" s="231">
        <v>0</v>
      </c>
      <c r="AG465">
        <v>0</v>
      </c>
    </row>
    <row r="466" spans="1:33" x14ac:dyDescent="0.35">
      <c r="A466">
        <v>52589</v>
      </c>
      <c r="B466">
        <v>52609</v>
      </c>
      <c r="C466" t="s">
        <v>789</v>
      </c>
      <c r="D466" s="231">
        <v>3</v>
      </c>
      <c r="E466" s="231">
        <v>22</v>
      </c>
      <c r="F466" s="231">
        <v>3</v>
      </c>
      <c r="G466" s="231">
        <v>25</v>
      </c>
      <c r="H466" s="231">
        <v>11</v>
      </c>
      <c r="I466" s="231">
        <v>0</v>
      </c>
      <c r="J466" s="231">
        <v>11</v>
      </c>
      <c r="K466" s="231">
        <v>45</v>
      </c>
      <c r="L466" s="231">
        <v>330</v>
      </c>
      <c r="M466" s="231">
        <v>45</v>
      </c>
      <c r="N466" s="231">
        <v>375</v>
      </c>
      <c r="O466" s="231">
        <v>135</v>
      </c>
      <c r="P466" s="231">
        <v>0</v>
      </c>
      <c r="Q466" s="231">
        <v>135</v>
      </c>
      <c r="R466" s="231">
        <v>0</v>
      </c>
      <c r="S466" s="231">
        <v>0</v>
      </c>
      <c r="T466" s="231">
        <v>0</v>
      </c>
      <c r="U466" s="231">
        <v>2</v>
      </c>
      <c r="V466" s="231">
        <v>30</v>
      </c>
      <c r="W466" s="231">
        <v>0</v>
      </c>
      <c r="X466" s="231">
        <v>1</v>
      </c>
      <c r="Y466" s="231">
        <v>15</v>
      </c>
      <c r="Z466" s="231">
        <v>0</v>
      </c>
      <c r="AA466" s="231">
        <v>0</v>
      </c>
      <c r="AB466" s="231">
        <v>0</v>
      </c>
      <c r="AC466" s="231">
        <v>0</v>
      </c>
      <c r="AD466" s="231">
        <v>0</v>
      </c>
      <c r="AE466" s="231">
        <v>0</v>
      </c>
      <c r="AF466" s="231">
        <v>0</v>
      </c>
      <c r="AG466">
        <v>0</v>
      </c>
    </row>
    <row r="467" spans="1:33" x14ac:dyDescent="0.35">
      <c r="A467">
        <v>52590</v>
      </c>
      <c r="B467">
        <v>52611</v>
      </c>
      <c r="C467" t="s">
        <v>790</v>
      </c>
      <c r="D467" s="231">
        <v>8</v>
      </c>
      <c r="E467" s="231">
        <v>16</v>
      </c>
      <c r="F467" s="231">
        <v>2</v>
      </c>
      <c r="G467" s="231">
        <v>18</v>
      </c>
      <c r="H467" s="231">
        <v>9</v>
      </c>
      <c r="I467" s="231">
        <v>0</v>
      </c>
      <c r="J467" s="231">
        <v>9</v>
      </c>
      <c r="K467" s="231">
        <v>120</v>
      </c>
      <c r="L467" s="231">
        <v>240</v>
      </c>
      <c r="M467" s="231">
        <v>30</v>
      </c>
      <c r="N467" s="231">
        <v>270</v>
      </c>
      <c r="O467" s="231">
        <v>135</v>
      </c>
      <c r="P467" s="231">
        <v>0</v>
      </c>
      <c r="Q467" s="231">
        <v>135</v>
      </c>
      <c r="R467" s="231">
        <v>2</v>
      </c>
      <c r="S467" s="231">
        <v>30</v>
      </c>
      <c r="T467" s="231">
        <v>0</v>
      </c>
      <c r="U467" s="231">
        <v>1</v>
      </c>
      <c r="V467" s="231">
        <v>15</v>
      </c>
      <c r="W467" s="231">
        <v>15</v>
      </c>
      <c r="X467" s="231">
        <v>3</v>
      </c>
      <c r="Y467" s="231">
        <v>45</v>
      </c>
      <c r="Z467" s="231">
        <v>45</v>
      </c>
      <c r="AA467" s="231">
        <v>2</v>
      </c>
      <c r="AB467" s="231">
        <v>30</v>
      </c>
      <c r="AC467" s="231">
        <v>0</v>
      </c>
      <c r="AD467" s="231">
        <v>1</v>
      </c>
      <c r="AE467" s="231">
        <v>15</v>
      </c>
      <c r="AF467" s="231">
        <v>0</v>
      </c>
      <c r="AG467">
        <v>0</v>
      </c>
    </row>
    <row r="468" spans="1:33" x14ac:dyDescent="0.35">
      <c r="A468">
        <v>52607</v>
      </c>
      <c r="B468">
        <v>52613</v>
      </c>
      <c r="C468" t="s">
        <v>791</v>
      </c>
      <c r="D468" s="231">
        <v>9</v>
      </c>
      <c r="E468" s="231">
        <v>9</v>
      </c>
      <c r="F468" s="231">
        <v>5</v>
      </c>
      <c r="G468" s="231">
        <v>14</v>
      </c>
      <c r="H468" s="231">
        <v>1</v>
      </c>
      <c r="I468" s="231">
        <v>0</v>
      </c>
      <c r="J468" s="231">
        <v>1</v>
      </c>
      <c r="K468" s="231">
        <v>135</v>
      </c>
      <c r="L468" s="231">
        <v>120</v>
      </c>
      <c r="M468" s="231">
        <v>75</v>
      </c>
      <c r="N468" s="231">
        <v>195</v>
      </c>
      <c r="O468" s="231">
        <v>15</v>
      </c>
      <c r="P468" s="231">
        <v>0</v>
      </c>
      <c r="Q468" s="231">
        <v>15</v>
      </c>
      <c r="R468" s="231">
        <v>7</v>
      </c>
      <c r="S468" s="231">
        <v>90</v>
      </c>
      <c r="T468" s="231">
        <v>15</v>
      </c>
      <c r="U468" s="231">
        <v>2</v>
      </c>
      <c r="V468" s="231">
        <v>30</v>
      </c>
      <c r="W468" s="231">
        <v>0</v>
      </c>
      <c r="X468" s="231">
        <v>1</v>
      </c>
      <c r="Y468" s="231">
        <v>15</v>
      </c>
      <c r="Z468" s="231">
        <v>0</v>
      </c>
      <c r="AA468" s="231">
        <v>4</v>
      </c>
      <c r="AB468" s="231">
        <v>60</v>
      </c>
      <c r="AC468" s="231">
        <v>0</v>
      </c>
      <c r="AD468" s="231">
        <v>0</v>
      </c>
      <c r="AE468" s="231">
        <v>0</v>
      </c>
      <c r="AF468" s="231">
        <v>0</v>
      </c>
      <c r="AG468">
        <v>2</v>
      </c>
    </row>
    <row r="469" spans="1:33" x14ac:dyDescent="0.35">
      <c r="A469">
        <v>52609</v>
      </c>
      <c r="B469">
        <v>52627</v>
      </c>
      <c r="C469" t="s">
        <v>582</v>
      </c>
      <c r="D469" s="231">
        <v>21</v>
      </c>
      <c r="E469" s="231">
        <v>11</v>
      </c>
      <c r="F469" s="231">
        <v>11</v>
      </c>
      <c r="G469" s="231">
        <v>22</v>
      </c>
      <c r="H469" s="231">
        <v>0</v>
      </c>
      <c r="I469" s="231">
        <v>1</v>
      </c>
      <c r="J469" s="231">
        <v>1</v>
      </c>
      <c r="K469" s="231">
        <v>315</v>
      </c>
      <c r="L469" s="231">
        <v>165</v>
      </c>
      <c r="M469" s="231">
        <v>165</v>
      </c>
      <c r="N469" s="231">
        <v>330</v>
      </c>
      <c r="O469" s="231">
        <v>0</v>
      </c>
      <c r="P469" s="231">
        <v>15</v>
      </c>
      <c r="Q469" s="231">
        <v>15</v>
      </c>
      <c r="R469" s="231">
        <v>1</v>
      </c>
      <c r="S469" s="231">
        <v>15</v>
      </c>
      <c r="T469" s="231">
        <v>0</v>
      </c>
      <c r="U469" s="231">
        <v>15</v>
      </c>
      <c r="V469" s="231">
        <v>225</v>
      </c>
      <c r="W469" s="231">
        <v>0</v>
      </c>
      <c r="X469" s="231">
        <v>5</v>
      </c>
      <c r="Y469" s="231">
        <v>75</v>
      </c>
      <c r="Z469" s="231">
        <v>15</v>
      </c>
      <c r="AA469" s="231">
        <v>0</v>
      </c>
      <c r="AB469" s="231">
        <v>0</v>
      </c>
      <c r="AC469" s="231">
        <v>0</v>
      </c>
      <c r="AD469" s="231">
        <v>0</v>
      </c>
      <c r="AE469" s="231">
        <v>0</v>
      </c>
      <c r="AF469" s="231">
        <v>0</v>
      </c>
      <c r="AG469">
        <v>0</v>
      </c>
    </row>
    <row r="470" spans="1:33" x14ac:dyDescent="0.35">
      <c r="A470">
        <v>52611</v>
      </c>
      <c r="B470">
        <v>52639</v>
      </c>
      <c r="C470" t="s">
        <v>1228</v>
      </c>
      <c r="D470" s="231">
        <v>3</v>
      </c>
      <c r="E470" s="231">
        <v>21</v>
      </c>
      <c r="F470" s="231">
        <v>5</v>
      </c>
      <c r="G470" s="231">
        <v>26</v>
      </c>
      <c r="H470" s="231">
        <v>15</v>
      </c>
      <c r="I470" s="231">
        <v>5</v>
      </c>
      <c r="J470" s="231">
        <v>20</v>
      </c>
      <c r="K470" s="231">
        <v>45</v>
      </c>
      <c r="L470" s="231">
        <v>315</v>
      </c>
      <c r="M470" s="231">
        <v>75</v>
      </c>
      <c r="N470" s="231">
        <v>390</v>
      </c>
      <c r="O470" s="231">
        <v>225</v>
      </c>
      <c r="P470" s="231">
        <v>75</v>
      </c>
      <c r="Q470" s="231">
        <v>300</v>
      </c>
      <c r="R470" s="231">
        <v>0</v>
      </c>
      <c r="S470" s="231">
        <v>0</v>
      </c>
      <c r="T470" s="231">
        <v>0</v>
      </c>
      <c r="U470" s="231">
        <v>0</v>
      </c>
      <c r="V470" s="231">
        <v>0</v>
      </c>
      <c r="W470" s="231">
        <v>0</v>
      </c>
      <c r="X470" s="231">
        <v>2</v>
      </c>
      <c r="Y470" s="231">
        <v>30</v>
      </c>
      <c r="Z470" s="231">
        <v>0</v>
      </c>
      <c r="AA470" s="231">
        <v>1</v>
      </c>
      <c r="AB470" s="231">
        <v>15</v>
      </c>
      <c r="AC470" s="231">
        <v>15</v>
      </c>
      <c r="AD470" s="231">
        <v>0</v>
      </c>
      <c r="AE470" s="231">
        <v>0</v>
      </c>
      <c r="AF470" s="231">
        <v>0</v>
      </c>
      <c r="AG470">
        <v>0</v>
      </c>
    </row>
    <row r="471" spans="1:33" x14ac:dyDescent="0.35">
      <c r="A471">
        <v>52613</v>
      </c>
      <c r="B471">
        <v>52641</v>
      </c>
      <c r="C471" t="s">
        <v>1228</v>
      </c>
      <c r="D471" s="231">
        <v>0</v>
      </c>
      <c r="E471" s="231">
        <v>29</v>
      </c>
      <c r="F471" s="231">
        <v>6</v>
      </c>
      <c r="G471" s="231">
        <v>35</v>
      </c>
      <c r="H471" s="231">
        <v>15</v>
      </c>
      <c r="I471" s="231">
        <v>4</v>
      </c>
      <c r="J471" s="231">
        <v>19</v>
      </c>
      <c r="K471" s="231">
        <v>0</v>
      </c>
      <c r="L471" s="231">
        <v>435</v>
      </c>
      <c r="M471" s="231">
        <v>90</v>
      </c>
      <c r="N471" s="231">
        <v>525</v>
      </c>
      <c r="O471" s="231">
        <v>225</v>
      </c>
      <c r="P471" s="231">
        <v>60</v>
      </c>
      <c r="Q471" s="231">
        <v>285</v>
      </c>
      <c r="R471" s="231">
        <v>5</v>
      </c>
      <c r="S471" s="231">
        <v>75</v>
      </c>
      <c r="T471" s="231">
        <v>30</v>
      </c>
      <c r="U471" s="231">
        <v>6</v>
      </c>
      <c r="V471" s="231">
        <v>90</v>
      </c>
      <c r="W471" s="231">
        <v>45</v>
      </c>
      <c r="X471" s="231">
        <v>6</v>
      </c>
      <c r="Y471" s="231">
        <v>90</v>
      </c>
      <c r="Z471" s="231">
        <v>75</v>
      </c>
      <c r="AA471" s="231">
        <v>0</v>
      </c>
      <c r="AB471" s="231">
        <v>0</v>
      </c>
      <c r="AC471" s="231">
        <v>0</v>
      </c>
      <c r="AD471" s="231">
        <v>0</v>
      </c>
      <c r="AE471" s="231">
        <v>0</v>
      </c>
      <c r="AF471" s="231">
        <v>0</v>
      </c>
      <c r="AG471">
        <v>0</v>
      </c>
    </row>
    <row r="472" spans="1:33" x14ac:dyDescent="0.35">
      <c r="A472">
        <v>52619</v>
      </c>
      <c r="B472">
        <v>52642</v>
      </c>
      <c r="C472" t="s">
        <v>1228</v>
      </c>
      <c r="D472" s="231">
        <v>0</v>
      </c>
      <c r="E472" s="231">
        <v>14</v>
      </c>
      <c r="F472" s="231">
        <v>7</v>
      </c>
      <c r="G472" s="231">
        <v>21</v>
      </c>
      <c r="H472" s="231">
        <v>7</v>
      </c>
      <c r="I472" s="231">
        <v>6</v>
      </c>
      <c r="J472" s="231">
        <v>13</v>
      </c>
      <c r="K472" s="231">
        <v>0</v>
      </c>
      <c r="L472" s="231">
        <v>210</v>
      </c>
      <c r="M472" s="231">
        <v>105</v>
      </c>
      <c r="N472" s="231">
        <v>315</v>
      </c>
      <c r="O472" s="231">
        <v>105</v>
      </c>
      <c r="P472" s="231">
        <v>90</v>
      </c>
      <c r="Q472" s="231">
        <v>195</v>
      </c>
      <c r="R472" s="231">
        <v>1</v>
      </c>
      <c r="S472" s="231">
        <v>15</v>
      </c>
      <c r="T472" s="231">
        <v>15</v>
      </c>
      <c r="U472" s="231">
        <v>2</v>
      </c>
      <c r="V472" s="231">
        <v>30</v>
      </c>
      <c r="W472" s="231">
        <v>15</v>
      </c>
      <c r="X472" s="231">
        <v>3</v>
      </c>
      <c r="Y472" s="231">
        <v>45</v>
      </c>
      <c r="Z472" s="231">
        <v>45</v>
      </c>
      <c r="AA472" s="231">
        <v>0</v>
      </c>
      <c r="AB472" s="231">
        <v>0</v>
      </c>
      <c r="AC472" s="231">
        <v>0</v>
      </c>
      <c r="AD472" s="231">
        <v>0</v>
      </c>
      <c r="AE472" s="231">
        <v>0</v>
      </c>
      <c r="AF472" s="231">
        <v>0</v>
      </c>
      <c r="AG472">
        <v>0</v>
      </c>
    </row>
    <row r="473" spans="1:33" x14ac:dyDescent="0.35">
      <c r="A473">
        <v>52625</v>
      </c>
      <c r="B473">
        <v>52657</v>
      </c>
      <c r="C473" t="s">
        <v>806</v>
      </c>
      <c r="D473" s="231">
        <v>16</v>
      </c>
      <c r="E473" s="231">
        <v>26</v>
      </c>
      <c r="F473" s="231">
        <v>10</v>
      </c>
      <c r="G473" s="231">
        <v>36</v>
      </c>
      <c r="H473" s="231">
        <v>19</v>
      </c>
      <c r="I473" s="231">
        <v>7</v>
      </c>
      <c r="J473" s="231">
        <v>26</v>
      </c>
      <c r="K473" s="231">
        <v>239</v>
      </c>
      <c r="L473" s="231">
        <v>360</v>
      </c>
      <c r="M473" s="231">
        <v>134</v>
      </c>
      <c r="N473" s="231">
        <v>494</v>
      </c>
      <c r="O473" s="231">
        <v>280</v>
      </c>
      <c r="P473" s="231">
        <v>100</v>
      </c>
      <c r="Q473" s="231">
        <v>380</v>
      </c>
      <c r="R473" s="231">
        <v>5</v>
      </c>
      <c r="S473" s="231">
        <v>75</v>
      </c>
      <c r="T473" s="231">
        <v>30</v>
      </c>
      <c r="U473" s="231">
        <v>0</v>
      </c>
      <c r="V473" s="231">
        <v>0</v>
      </c>
      <c r="W473" s="231">
        <v>0</v>
      </c>
      <c r="X473" s="231">
        <v>3</v>
      </c>
      <c r="Y473" s="231">
        <v>45</v>
      </c>
      <c r="Z473" s="231">
        <v>15</v>
      </c>
      <c r="AA473" s="231">
        <v>0</v>
      </c>
      <c r="AB473" s="231">
        <v>0</v>
      </c>
      <c r="AC473" s="231">
        <v>0</v>
      </c>
      <c r="AD473" s="231">
        <v>0</v>
      </c>
      <c r="AE473" s="231">
        <v>0</v>
      </c>
      <c r="AF473" s="231">
        <v>0</v>
      </c>
      <c r="AG473">
        <v>0</v>
      </c>
    </row>
    <row r="474" spans="1:33" x14ac:dyDescent="0.35">
      <c r="A474">
        <v>52626</v>
      </c>
      <c r="B474">
        <v>52659</v>
      </c>
      <c r="C474" t="s">
        <v>431</v>
      </c>
      <c r="D474" s="231">
        <v>2</v>
      </c>
      <c r="E474" s="231">
        <v>24</v>
      </c>
      <c r="F474" s="231">
        <v>5</v>
      </c>
      <c r="G474" s="231">
        <v>29</v>
      </c>
      <c r="H474" s="231">
        <v>21</v>
      </c>
      <c r="I474" s="231">
        <v>5</v>
      </c>
      <c r="J474" s="231">
        <v>26</v>
      </c>
      <c r="K474" s="231">
        <v>30</v>
      </c>
      <c r="L474" s="231">
        <v>360</v>
      </c>
      <c r="M474" s="231">
        <v>75</v>
      </c>
      <c r="N474" s="231">
        <v>435</v>
      </c>
      <c r="O474" s="231">
        <v>315</v>
      </c>
      <c r="P474" s="231">
        <v>75</v>
      </c>
      <c r="Q474" s="231">
        <v>390</v>
      </c>
      <c r="R474" s="231">
        <v>1</v>
      </c>
      <c r="S474" s="231">
        <v>15</v>
      </c>
      <c r="T474" s="231">
        <v>15</v>
      </c>
      <c r="U474" s="231">
        <v>1</v>
      </c>
      <c r="V474" s="231">
        <v>15</v>
      </c>
      <c r="W474" s="231">
        <v>15</v>
      </c>
      <c r="X474" s="231">
        <v>0</v>
      </c>
      <c r="Y474" s="231">
        <v>0</v>
      </c>
      <c r="Z474" s="231">
        <v>0</v>
      </c>
      <c r="AA474" s="231">
        <v>0</v>
      </c>
      <c r="AB474" s="231">
        <v>0</v>
      </c>
      <c r="AC474" s="231">
        <v>0</v>
      </c>
      <c r="AD474" s="231">
        <v>0</v>
      </c>
      <c r="AE474" s="231">
        <v>0</v>
      </c>
      <c r="AF474" s="231">
        <v>0</v>
      </c>
      <c r="AG474">
        <v>0</v>
      </c>
    </row>
    <row r="475" spans="1:33" x14ac:dyDescent="0.35">
      <c r="A475">
        <v>52627</v>
      </c>
      <c r="B475">
        <v>52661</v>
      </c>
      <c r="C475" t="s">
        <v>823</v>
      </c>
      <c r="D475" s="231">
        <v>0</v>
      </c>
      <c r="E475" s="231">
        <v>2</v>
      </c>
      <c r="F475" s="231">
        <v>0</v>
      </c>
      <c r="G475" s="231">
        <v>2</v>
      </c>
      <c r="H475" s="231">
        <v>2</v>
      </c>
      <c r="I475" s="231">
        <v>0</v>
      </c>
      <c r="J475" s="231">
        <v>2</v>
      </c>
      <c r="K475" s="231">
        <v>0</v>
      </c>
      <c r="L475" s="231">
        <v>0</v>
      </c>
      <c r="M475" s="231">
        <v>0</v>
      </c>
      <c r="N475" s="231">
        <v>0</v>
      </c>
      <c r="O475" s="231">
        <v>30</v>
      </c>
      <c r="P475" s="231">
        <v>0</v>
      </c>
      <c r="Q475" s="231">
        <v>30</v>
      </c>
      <c r="R475" s="231">
        <v>1</v>
      </c>
      <c r="S475" s="231">
        <v>0</v>
      </c>
      <c r="T475" s="231">
        <v>15</v>
      </c>
      <c r="U475" s="231">
        <v>0</v>
      </c>
      <c r="V475" s="231">
        <v>0</v>
      </c>
      <c r="W475" s="231">
        <v>0</v>
      </c>
      <c r="X475" s="231">
        <v>0</v>
      </c>
      <c r="Y475" s="231">
        <v>0</v>
      </c>
      <c r="Z475" s="231">
        <v>0</v>
      </c>
      <c r="AA475" s="231">
        <v>0</v>
      </c>
      <c r="AB475" s="231">
        <v>0</v>
      </c>
      <c r="AC475" s="231">
        <v>0</v>
      </c>
      <c r="AD475" s="231">
        <v>0</v>
      </c>
      <c r="AE475" s="231">
        <v>0</v>
      </c>
      <c r="AF475" s="231">
        <v>0</v>
      </c>
      <c r="AG475">
        <v>0</v>
      </c>
    </row>
    <row r="476" spans="1:33" x14ac:dyDescent="0.35">
      <c r="A476">
        <v>52639</v>
      </c>
      <c r="B476">
        <v>52680</v>
      </c>
      <c r="C476" t="s">
        <v>1229</v>
      </c>
      <c r="D476" s="231">
        <v>0</v>
      </c>
      <c r="E476" s="231">
        <v>1</v>
      </c>
      <c r="F476" s="231">
        <v>0</v>
      </c>
      <c r="G476" s="231">
        <v>1</v>
      </c>
      <c r="H476" s="231">
        <v>1</v>
      </c>
      <c r="I476" s="231">
        <v>0</v>
      </c>
      <c r="J476" s="231">
        <v>1</v>
      </c>
      <c r="K476" s="231">
        <v>0</v>
      </c>
      <c r="L476" s="231">
        <v>15</v>
      </c>
      <c r="M476" s="231">
        <v>0</v>
      </c>
      <c r="N476" s="231">
        <v>15</v>
      </c>
      <c r="O476" s="231">
        <v>15</v>
      </c>
      <c r="P476" s="231">
        <v>0</v>
      </c>
      <c r="Q476" s="231">
        <v>15</v>
      </c>
      <c r="R476" s="231">
        <v>0</v>
      </c>
      <c r="S476" s="231">
        <v>0</v>
      </c>
      <c r="T476" s="231">
        <v>0</v>
      </c>
      <c r="U476" s="231">
        <v>0</v>
      </c>
      <c r="V476" s="231">
        <v>0</v>
      </c>
      <c r="W476" s="231">
        <v>0</v>
      </c>
      <c r="X476" s="231">
        <v>0</v>
      </c>
      <c r="Y476" s="231">
        <v>0</v>
      </c>
      <c r="Z476" s="231">
        <v>0</v>
      </c>
      <c r="AA476" s="231">
        <v>0</v>
      </c>
      <c r="AB476" s="231">
        <v>0</v>
      </c>
      <c r="AC476" s="231">
        <v>0</v>
      </c>
      <c r="AD476" s="231">
        <v>0</v>
      </c>
      <c r="AE476" s="231">
        <v>0</v>
      </c>
      <c r="AF476" s="231">
        <v>0</v>
      </c>
      <c r="AG476">
        <v>0</v>
      </c>
    </row>
    <row r="477" spans="1:33" x14ac:dyDescent="0.35">
      <c r="A477">
        <v>52641</v>
      </c>
      <c r="B477">
        <v>52681</v>
      </c>
      <c r="C477" t="s">
        <v>824</v>
      </c>
      <c r="D477" s="231">
        <v>2</v>
      </c>
      <c r="E477" s="231">
        <v>0</v>
      </c>
      <c r="F477" s="231">
        <v>0</v>
      </c>
      <c r="G477" s="231">
        <v>0</v>
      </c>
      <c r="H477" s="231">
        <v>0</v>
      </c>
      <c r="I477" s="231">
        <v>0</v>
      </c>
      <c r="J477" s="231">
        <v>0</v>
      </c>
      <c r="K477" s="231">
        <v>30</v>
      </c>
      <c r="L477" s="231">
        <v>0</v>
      </c>
      <c r="M477" s="231">
        <v>0</v>
      </c>
      <c r="N477" s="231">
        <v>0</v>
      </c>
      <c r="O477" s="231">
        <v>0</v>
      </c>
      <c r="P477" s="231">
        <v>0</v>
      </c>
      <c r="Q477" s="231">
        <v>0</v>
      </c>
      <c r="R477" s="231">
        <v>0</v>
      </c>
      <c r="S477" s="231">
        <v>0</v>
      </c>
      <c r="T477" s="231">
        <v>0</v>
      </c>
      <c r="U477" s="231">
        <v>0</v>
      </c>
      <c r="V477" s="231">
        <v>0</v>
      </c>
      <c r="W477" s="231">
        <v>0</v>
      </c>
      <c r="X477" s="231">
        <v>0</v>
      </c>
      <c r="Y477" s="231">
        <v>0</v>
      </c>
      <c r="Z477" s="231">
        <v>0</v>
      </c>
      <c r="AA477" s="231">
        <v>0</v>
      </c>
      <c r="AB477" s="231">
        <v>0</v>
      </c>
      <c r="AC477" s="231">
        <v>0</v>
      </c>
      <c r="AD477" s="231">
        <v>0</v>
      </c>
      <c r="AE477" s="231">
        <v>0</v>
      </c>
      <c r="AF477" s="231">
        <v>0</v>
      </c>
      <c r="AG477">
        <v>0</v>
      </c>
    </row>
    <row r="478" spans="1:33" x14ac:dyDescent="0.35">
      <c r="A478">
        <v>52642</v>
      </c>
      <c r="B478">
        <v>52682</v>
      </c>
      <c r="C478" t="s">
        <v>807</v>
      </c>
      <c r="D478" s="231">
        <v>4</v>
      </c>
      <c r="E478" s="231">
        <v>21</v>
      </c>
      <c r="F478" s="231">
        <v>12</v>
      </c>
      <c r="G478" s="231">
        <v>33</v>
      </c>
      <c r="H478" s="231">
        <v>11</v>
      </c>
      <c r="I478" s="231">
        <v>5</v>
      </c>
      <c r="J478" s="231">
        <v>16</v>
      </c>
      <c r="K478" s="231">
        <v>57.68</v>
      </c>
      <c r="L478" s="231">
        <v>299</v>
      </c>
      <c r="M478" s="231">
        <v>179.66</v>
      </c>
      <c r="N478" s="231">
        <v>478.65999999999997</v>
      </c>
      <c r="O478" s="231">
        <v>145.37</v>
      </c>
      <c r="P478" s="231">
        <v>74.27</v>
      </c>
      <c r="Q478" s="231">
        <v>219.64</v>
      </c>
      <c r="R478" s="231">
        <v>1</v>
      </c>
      <c r="S478" s="231">
        <v>15</v>
      </c>
      <c r="T478" s="231">
        <v>0</v>
      </c>
      <c r="U478" s="231">
        <v>3</v>
      </c>
      <c r="V478" s="231">
        <v>45</v>
      </c>
      <c r="W478" s="231">
        <v>15</v>
      </c>
      <c r="X478" s="231">
        <v>9</v>
      </c>
      <c r="Y478" s="231">
        <v>135</v>
      </c>
      <c r="Z478" s="231">
        <v>72.27</v>
      </c>
      <c r="AA478" s="231">
        <v>0</v>
      </c>
      <c r="AB478" s="231">
        <v>0</v>
      </c>
      <c r="AC478" s="231">
        <v>0</v>
      </c>
      <c r="AD478" s="231">
        <v>0</v>
      </c>
      <c r="AE478" s="231">
        <v>0</v>
      </c>
      <c r="AF478" s="231">
        <v>0</v>
      </c>
      <c r="AG478">
        <v>0</v>
      </c>
    </row>
    <row r="479" spans="1:33" x14ac:dyDescent="0.35">
      <c r="A479">
        <v>52657</v>
      </c>
      <c r="B479">
        <v>52688</v>
      </c>
      <c r="C479" t="s">
        <v>808</v>
      </c>
      <c r="D479" s="231">
        <v>4</v>
      </c>
      <c r="E479" s="231">
        <v>14</v>
      </c>
      <c r="F479" s="231">
        <v>6</v>
      </c>
      <c r="G479" s="231">
        <v>20</v>
      </c>
      <c r="H479" s="231">
        <v>11</v>
      </c>
      <c r="I479" s="231">
        <v>2</v>
      </c>
      <c r="J479" s="231">
        <v>13</v>
      </c>
      <c r="K479" s="231">
        <v>54</v>
      </c>
      <c r="L479" s="231">
        <v>210</v>
      </c>
      <c r="M479" s="231">
        <v>90</v>
      </c>
      <c r="N479" s="231">
        <v>300</v>
      </c>
      <c r="O479" s="231">
        <v>165</v>
      </c>
      <c r="P479" s="231">
        <v>30</v>
      </c>
      <c r="Q479" s="231">
        <v>195</v>
      </c>
      <c r="R479" s="231">
        <v>0</v>
      </c>
      <c r="S479" s="231">
        <v>0</v>
      </c>
      <c r="T479" s="231">
        <v>0</v>
      </c>
      <c r="U479" s="231">
        <v>1</v>
      </c>
      <c r="V479" s="231">
        <v>15</v>
      </c>
      <c r="W479" s="231">
        <v>0</v>
      </c>
      <c r="X479" s="231">
        <v>2</v>
      </c>
      <c r="Y479" s="231">
        <v>30</v>
      </c>
      <c r="Z479" s="231">
        <v>15</v>
      </c>
      <c r="AA479" s="231">
        <v>0</v>
      </c>
      <c r="AB479" s="231">
        <v>0</v>
      </c>
      <c r="AC479" s="231">
        <v>0</v>
      </c>
      <c r="AD479" s="231">
        <v>0</v>
      </c>
      <c r="AE479" s="231">
        <v>0</v>
      </c>
      <c r="AF479" s="231">
        <v>0</v>
      </c>
      <c r="AG479">
        <v>0</v>
      </c>
    </row>
    <row r="480" spans="1:33" x14ac:dyDescent="0.35">
      <c r="A480">
        <v>52659</v>
      </c>
      <c r="B480">
        <v>52699</v>
      </c>
      <c r="C480" t="s">
        <v>1230</v>
      </c>
      <c r="D480" s="231">
        <v>0</v>
      </c>
      <c r="E480" s="231">
        <v>2</v>
      </c>
      <c r="F480" s="231">
        <v>0</v>
      </c>
      <c r="G480" s="231">
        <v>2</v>
      </c>
      <c r="H480" s="231">
        <v>1</v>
      </c>
      <c r="I480" s="231">
        <v>0</v>
      </c>
      <c r="J480" s="231">
        <v>1</v>
      </c>
      <c r="K480" s="231">
        <v>0</v>
      </c>
      <c r="L480" s="231">
        <v>30</v>
      </c>
      <c r="M480" s="231">
        <v>0</v>
      </c>
      <c r="N480" s="231">
        <v>30</v>
      </c>
      <c r="O480" s="231">
        <v>15</v>
      </c>
      <c r="P480" s="231">
        <v>0</v>
      </c>
      <c r="Q480" s="231">
        <v>15</v>
      </c>
      <c r="R480" s="231">
        <v>0</v>
      </c>
      <c r="S480" s="231">
        <v>0</v>
      </c>
      <c r="T480" s="231">
        <v>0</v>
      </c>
      <c r="U480" s="231">
        <v>1</v>
      </c>
      <c r="V480" s="231">
        <v>15</v>
      </c>
      <c r="W480" s="231">
        <v>0</v>
      </c>
      <c r="X480" s="231">
        <v>1</v>
      </c>
      <c r="Y480" s="231">
        <v>15</v>
      </c>
      <c r="Z480" s="231">
        <v>15</v>
      </c>
      <c r="AA480" s="231">
        <v>0</v>
      </c>
      <c r="AB480" s="231">
        <v>0</v>
      </c>
      <c r="AC480" s="231">
        <v>0</v>
      </c>
      <c r="AD480" s="231">
        <v>0</v>
      </c>
      <c r="AE480" s="231">
        <v>0</v>
      </c>
      <c r="AF480" s="231">
        <v>0</v>
      </c>
      <c r="AG480">
        <v>0</v>
      </c>
    </row>
    <row r="481" spans="1:33" x14ac:dyDescent="0.35">
      <c r="A481">
        <v>52661</v>
      </c>
      <c r="B481">
        <v>52705</v>
      </c>
      <c r="C481" t="s">
        <v>825</v>
      </c>
      <c r="D481" s="231">
        <v>15</v>
      </c>
      <c r="E481" s="231">
        <v>26</v>
      </c>
      <c r="F481" s="231">
        <v>12</v>
      </c>
      <c r="G481" s="231">
        <v>38</v>
      </c>
      <c r="H481" s="231">
        <v>9</v>
      </c>
      <c r="I481" s="231">
        <v>6</v>
      </c>
      <c r="J481" s="231">
        <v>15</v>
      </c>
      <c r="K481" s="231">
        <v>225</v>
      </c>
      <c r="L481" s="231">
        <v>385</v>
      </c>
      <c r="M481" s="231">
        <v>180</v>
      </c>
      <c r="N481" s="231">
        <v>565</v>
      </c>
      <c r="O481" s="231">
        <v>130</v>
      </c>
      <c r="P481" s="231">
        <v>90</v>
      </c>
      <c r="Q481" s="231">
        <v>220</v>
      </c>
      <c r="R481" s="231">
        <v>6</v>
      </c>
      <c r="S481" s="231">
        <v>90</v>
      </c>
      <c r="T481" s="231">
        <v>0</v>
      </c>
      <c r="U481" s="231">
        <v>5</v>
      </c>
      <c r="V481" s="231">
        <v>75</v>
      </c>
      <c r="W481" s="231">
        <v>30</v>
      </c>
      <c r="X481" s="231">
        <v>1</v>
      </c>
      <c r="Y481" s="231">
        <v>15</v>
      </c>
      <c r="Z481" s="231">
        <v>0</v>
      </c>
      <c r="AA481" s="231">
        <v>11</v>
      </c>
      <c r="AB481" s="231">
        <v>165</v>
      </c>
      <c r="AC481" s="231">
        <v>15</v>
      </c>
      <c r="AD481" s="231">
        <v>6</v>
      </c>
      <c r="AE481" s="231">
        <v>90</v>
      </c>
      <c r="AF481" s="231">
        <v>0</v>
      </c>
      <c r="AG481">
        <v>0</v>
      </c>
    </row>
    <row r="482" spans="1:33" x14ac:dyDescent="0.35">
      <c r="A482">
        <v>52680</v>
      </c>
      <c r="B482">
        <v>52709</v>
      </c>
      <c r="C482" t="s">
        <v>826</v>
      </c>
      <c r="D482" s="231">
        <v>9</v>
      </c>
      <c r="E482" s="231">
        <v>13</v>
      </c>
      <c r="F482" s="231">
        <v>7</v>
      </c>
      <c r="G482" s="231">
        <v>20</v>
      </c>
      <c r="H482" s="231">
        <v>4</v>
      </c>
      <c r="I482" s="231">
        <v>3</v>
      </c>
      <c r="J482" s="231">
        <v>7</v>
      </c>
      <c r="K482" s="231">
        <v>135</v>
      </c>
      <c r="L482" s="231">
        <v>180</v>
      </c>
      <c r="M482" s="231">
        <v>105</v>
      </c>
      <c r="N482" s="231">
        <v>285</v>
      </c>
      <c r="O482" s="231">
        <v>57.5</v>
      </c>
      <c r="P482" s="231">
        <v>45</v>
      </c>
      <c r="Q482" s="231">
        <v>102.5</v>
      </c>
      <c r="R482" s="231">
        <v>8</v>
      </c>
      <c r="S482" s="231">
        <v>120</v>
      </c>
      <c r="T482" s="231">
        <v>42.5</v>
      </c>
      <c r="U482" s="231">
        <v>0</v>
      </c>
      <c r="V482" s="231">
        <v>0</v>
      </c>
      <c r="W482" s="231">
        <v>0</v>
      </c>
      <c r="X482" s="231">
        <v>5</v>
      </c>
      <c r="Y482" s="231">
        <v>75</v>
      </c>
      <c r="Z482" s="231">
        <v>30</v>
      </c>
      <c r="AA482" s="231">
        <v>8</v>
      </c>
      <c r="AB482" s="231">
        <v>120</v>
      </c>
      <c r="AC482" s="231">
        <v>12.5</v>
      </c>
      <c r="AD482" s="231">
        <v>6</v>
      </c>
      <c r="AE482" s="231">
        <v>90</v>
      </c>
      <c r="AF482" s="231">
        <v>12.5</v>
      </c>
      <c r="AG482">
        <v>0</v>
      </c>
    </row>
    <row r="483" spans="1:33" x14ac:dyDescent="0.35">
      <c r="A483">
        <v>52681</v>
      </c>
      <c r="B483">
        <v>52713</v>
      </c>
      <c r="C483" t="s">
        <v>827</v>
      </c>
      <c r="D483" s="231">
        <v>1</v>
      </c>
      <c r="E483" s="231">
        <v>17</v>
      </c>
      <c r="F483" s="231">
        <v>7</v>
      </c>
      <c r="G483" s="231">
        <v>24</v>
      </c>
      <c r="H483" s="231">
        <v>14</v>
      </c>
      <c r="I483" s="231">
        <v>4</v>
      </c>
      <c r="J483" s="231">
        <v>18</v>
      </c>
      <c r="K483" s="231">
        <v>15</v>
      </c>
      <c r="L483" s="231">
        <v>252.6</v>
      </c>
      <c r="M483" s="231">
        <v>100</v>
      </c>
      <c r="N483" s="231">
        <v>352.6</v>
      </c>
      <c r="O483" s="231">
        <v>207.37</v>
      </c>
      <c r="P483" s="231">
        <v>46</v>
      </c>
      <c r="Q483" s="231">
        <v>253.37</v>
      </c>
      <c r="R483" s="231">
        <v>1</v>
      </c>
      <c r="S483" s="231">
        <v>10</v>
      </c>
      <c r="T483" s="231">
        <v>0</v>
      </c>
      <c r="U483" s="231">
        <v>0</v>
      </c>
      <c r="V483" s="231">
        <v>0</v>
      </c>
      <c r="W483" s="231">
        <v>0</v>
      </c>
      <c r="X483" s="231">
        <v>1</v>
      </c>
      <c r="Y483" s="231">
        <v>15</v>
      </c>
      <c r="Z483" s="231">
        <v>15</v>
      </c>
      <c r="AA483" s="231">
        <v>0</v>
      </c>
      <c r="AB483" s="231">
        <v>0</v>
      </c>
      <c r="AC483" s="231">
        <v>0</v>
      </c>
      <c r="AD483" s="231">
        <v>0</v>
      </c>
      <c r="AE483" s="231">
        <v>0</v>
      </c>
      <c r="AF483" s="231">
        <v>0</v>
      </c>
      <c r="AG483">
        <v>1</v>
      </c>
    </row>
    <row r="484" spans="1:33" x14ac:dyDescent="0.35">
      <c r="A484">
        <v>52682</v>
      </c>
      <c r="B484">
        <v>52716</v>
      </c>
      <c r="C484" t="s">
        <v>828</v>
      </c>
      <c r="D484" s="231">
        <v>1</v>
      </c>
      <c r="E484" s="231">
        <v>1</v>
      </c>
      <c r="F484" s="231">
        <v>2</v>
      </c>
      <c r="G484" s="231">
        <v>3</v>
      </c>
      <c r="H484" s="231">
        <v>1</v>
      </c>
      <c r="I484" s="231">
        <v>1</v>
      </c>
      <c r="J484" s="231">
        <v>2</v>
      </c>
      <c r="K484" s="231">
        <v>15</v>
      </c>
      <c r="L484" s="231">
        <v>15</v>
      </c>
      <c r="M484" s="231">
        <v>30</v>
      </c>
      <c r="N484" s="231">
        <v>45</v>
      </c>
      <c r="O484" s="231">
        <v>15</v>
      </c>
      <c r="P484" s="231">
        <v>15</v>
      </c>
      <c r="Q484" s="231">
        <v>30</v>
      </c>
      <c r="R484" s="231">
        <v>1</v>
      </c>
      <c r="S484" s="231">
        <v>15</v>
      </c>
      <c r="T484" s="231">
        <v>0</v>
      </c>
      <c r="U484" s="231">
        <v>0</v>
      </c>
      <c r="V484" s="231">
        <v>0</v>
      </c>
      <c r="W484" s="231">
        <v>0</v>
      </c>
      <c r="X484" s="231">
        <v>0</v>
      </c>
      <c r="Y484" s="231">
        <v>0</v>
      </c>
      <c r="Z484" s="231">
        <v>0</v>
      </c>
      <c r="AA484" s="231">
        <v>0</v>
      </c>
      <c r="AB484" s="231">
        <v>0</v>
      </c>
      <c r="AC484" s="231">
        <v>0</v>
      </c>
      <c r="AD484" s="231">
        <v>0</v>
      </c>
      <c r="AE484" s="231">
        <v>0</v>
      </c>
      <c r="AF484" s="231">
        <v>0</v>
      </c>
      <c r="AG484">
        <v>0</v>
      </c>
    </row>
    <row r="485" spans="1:33" x14ac:dyDescent="0.35">
      <c r="A485">
        <v>52688</v>
      </c>
      <c r="B485">
        <v>52723</v>
      </c>
      <c r="C485" t="s">
        <v>1232</v>
      </c>
      <c r="D485" s="231">
        <v>9</v>
      </c>
      <c r="E485" s="231">
        <v>0</v>
      </c>
      <c r="F485" s="231">
        <v>0</v>
      </c>
      <c r="G485" s="231">
        <v>0</v>
      </c>
      <c r="H485" s="231">
        <v>0</v>
      </c>
      <c r="I485" s="231">
        <v>0</v>
      </c>
      <c r="J485" s="231">
        <v>0</v>
      </c>
      <c r="K485" s="231">
        <v>135</v>
      </c>
      <c r="L485" s="231">
        <v>0</v>
      </c>
      <c r="M485" s="231">
        <v>0</v>
      </c>
      <c r="N485" s="231">
        <v>0</v>
      </c>
      <c r="O485" s="231">
        <v>0</v>
      </c>
      <c r="P485" s="231">
        <v>0</v>
      </c>
      <c r="Q485" s="231">
        <v>0</v>
      </c>
      <c r="R485" s="231">
        <v>0</v>
      </c>
      <c r="S485" s="231">
        <v>0</v>
      </c>
      <c r="T485" s="231">
        <v>0</v>
      </c>
      <c r="U485" s="231">
        <v>0</v>
      </c>
      <c r="V485" s="231">
        <v>0</v>
      </c>
      <c r="W485" s="231">
        <v>0</v>
      </c>
      <c r="X485" s="231">
        <v>0</v>
      </c>
      <c r="Y485" s="231">
        <v>0</v>
      </c>
      <c r="Z485" s="231">
        <v>0</v>
      </c>
      <c r="AA485" s="231">
        <v>0</v>
      </c>
      <c r="AB485" s="231">
        <v>0</v>
      </c>
      <c r="AC485" s="231">
        <v>0</v>
      </c>
      <c r="AD485" s="231">
        <v>0</v>
      </c>
      <c r="AE485" s="231">
        <v>0</v>
      </c>
      <c r="AF485" s="231">
        <v>0</v>
      </c>
      <c r="AG485">
        <v>0</v>
      </c>
    </row>
    <row r="486" spans="1:33" x14ac:dyDescent="0.35">
      <c r="A486">
        <v>52699</v>
      </c>
      <c r="B486">
        <v>52742</v>
      </c>
      <c r="C486" t="s">
        <v>1233</v>
      </c>
      <c r="D486" s="231">
        <v>13</v>
      </c>
      <c r="E486" s="231">
        <v>7</v>
      </c>
      <c r="F486" s="231">
        <v>1</v>
      </c>
      <c r="G486" s="232">
        <v>8</v>
      </c>
      <c r="H486">
        <v>0</v>
      </c>
      <c r="I486">
        <v>0</v>
      </c>
      <c r="J486" s="234">
        <v>0</v>
      </c>
      <c r="K486" s="231">
        <v>195</v>
      </c>
      <c r="L486" s="231">
        <v>105</v>
      </c>
      <c r="M486" s="231">
        <v>15</v>
      </c>
      <c r="N486" s="232">
        <v>120</v>
      </c>
      <c r="O486">
        <v>0</v>
      </c>
      <c r="P486">
        <v>0</v>
      </c>
      <c r="Q486" s="234">
        <v>0</v>
      </c>
      <c r="R486" s="231">
        <v>0</v>
      </c>
      <c r="S486" s="231">
        <v>0</v>
      </c>
      <c r="T486" s="233">
        <v>0</v>
      </c>
      <c r="U486" s="231">
        <v>3</v>
      </c>
      <c r="V486" s="231">
        <v>45</v>
      </c>
      <c r="W486" s="233">
        <v>0</v>
      </c>
      <c r="X486" s="231">
        <v>2</v>
      </c>
      <c r="Y486" s="231">
        <v>30</v>
      </c>
      <c r="Z486" s="233">
        <v>0</v>
      </c>
      <c r="AA486" s="231">
        <v>4</v>
      </c>
      <c r="AB486" s="231">
        <v>60</v>
      </c>
      <c r="AC486" s="233">
        <v>0</v>
      </c>
      <c r="AD486" s="231">
        <v>0</v>
      </c>
      <c r="AE486">
        <v>0</v>
      </c>
      <c r="AF486" s="235">
        <v>0</v>
      </c>
      <c r="AG486">
        <v>0</v>
      </c>
    </row>
    <row r="487" spans="1:33" x14ac:dyDescent="0.35">
      <c r="A487">
        <v>52705</v>
      </c>
      <c r="B487">
        <v>52745</v>
      </c>
      <c r="C487" t="s">
        <v>830</v>
      </c>
      <c r="D487" s="231">
        <v>17</v>
      </c>
      <c r="E487" s="231">
        <v>33</v>
      </c>
      <c r="F487" s="231">
        <v>4</v>
      </c>
      <c r="G487" s="232">
        <v>37</v>
      </c>
      <c r="H487">
        <v>10</v>
      </c>
      <c r="I487">
        <v>0</v>
      </c>
      <c r="J487" s="234">
        <v>10</v>
      </c>
      <c r="K487" s="231">
        <v>255</v>
      </c>
      <c r="L487" s="231">
        <v>480</v>
      </c>
      <c r="M487" s="231">
        <v>60</v>
      </c>
      <c r="N487" s="232">
        <v>540</v>
      </c>
      <c r="O487">
        <v>150</v>
      </c>
      <c r="P487">
        <v>0</v>
      </c>
      <c r="Q487" s="234">
        <v>150</v>
      </c>
      <c r="R487" s="231">
        <v>2</v>
      </c>
      <c r="S487" s="231">
        <v>30</v>
      </c>
      <c r="T487" s="233">
        <v>15</v>
      </c>
      <c r="U487" s="231">
        <v>6</v>
      </c>
      <c r="V487" s="231">
        <v>90</v>
      </c>
      <c r="W487" s="233">
        <v>30</v>
      </c>
      <c r="X487" s="231">
        <v>27</v>
      </c>
      <c r="Y487" s="231">
        <v>390</v>
      </c>
      <c r="Z487" s="233">
        <v>105</v>
      </c>
      <c r="AA487" s="231">
        <v>2</v>
      </c>
      <c r="AB487" s="231">
        <v>30</v>
      </c>
      <c r="AC487" s="233">
        <v>0</v>
      </c>
      <c r="AD487" s="231">
        <v>0</v>
      </c>
      <c r="AE487">
        <v>0</v>
      </c>
      <c r="AF487" s="235">
        <v>0</v>
      </c>
      <c r="AG487">
        <v>1</v>
      </c>
    </row>
    <row r="488" spans="1:33" x14ac:dyDescent="0.35">
      <c r="A488">
        <v>52709</v>
      </c>
      <c r="B488">
        <v>52747</v>
      </c>
      <c r="C488" t="s">
        <v>543</v>
      </c>
      <c r="D488" s="231">
        <v>18</v>
      </c>
      <c r="E488" s="231">
        <v>15</v>
      </c>
      <c r="F488" s="231">
        <v>5</v>
      </c>
      <c r="G488" s="232">
        <v>20</v>
      </c>
      <c r="H488">
        <v>1</v>
      </c>
      <c r="I488">
        <v>0</v>
      </c>
      <c r="J488" s="234">
        <v>1</v>
      </c>
      <c r="K488" s="231">
        <v>270</v>
      </c>
      <c r="L488" s="231">
        <v>225</v>
      </c>
      <c r="M488" s="231">
        <v>75</v>
      </c>
      <c r="N488" s="232">
        <v>300</v>
      </c>
      <c r="O488">
        <v>15</v>
      </c>
      <c r="P488">
        <v>0</v>
      </c>
      <c r="Q488" s="234">
        <v>15</v>
      </c>
      <c r="R488" s="231">
        <v>5</v>
      </c>
      <c r="S488" s="231">
        <v>75</v>
      </c>
      <c r="T488" s="233">
        <v>0</v>
      </c>
      <c r="U488" s="231">
        <v>7</v>
      </c>
      <c r="V488" s="231">
        <v>105</v>
      </c>
      <c r="W488" s="233">
        <v>0</v>
      </c>
      <c r="X488" s="231">
        <v>7</v>
      </c>
      <c r="Y488" s="231">
        <v>105</v>
      </c>
      <c r="Z488" s="233">
        <v>0</v>
      </c>
      <c r="AA488" s="231">
        <v>0</v>
      </c>
      <c r="AB488" s="231">
        <v>0</v>
      </c>
      <c r="AC488" s="233">
        <v>0</v>
      </c>
      <c r="AD488" s="231">
        <v>0</v>
      </c>
      <c r="AE488">
        <v>0</v>
      </c>
      <c r="AF488" s="235">
        <v>0</v>
      </c>
      <c r="AG488">
        <v>0</v>
      </c>
    </row>
    <row r="489" spans="1:33" x14ac:dyDescent="0.35">
      <c r="A489">
        <v>52713</v>
      </c>
      <c r="B489">
        <v>52751</v>
      </c>
      <c r="C489" t="s">
        <v>1234</v>
      </c>
      <c r="D489" s="231">
        <v>8</v>
      </c>
      <c r="E489" s="231">
        <v>2</v>
      </c>
      <c r="F489" s="231">
        <v>0</v>
      </c>
      <c r="G489" s="232">
        <v>2</v>
      </c>
      <c r="H489">
        <v>1</v>
      </c>
      <c r="I489">
        <v>0</v>
      </c>
      <c r="J489" s="234">
        <v>1</v>
      </c>
      <c r="K489" s="231">
        <v>120</v>
      </c>
      <c r="L489" s="231">
        <v>30</v>
      </c>
      <c r="M489" s="231">
        <v>0</v>
      </c>
      <c r="N489" s="232">
        <v>30</v>
      </c>
      <c r="O489">
        <v>15</v>
      </c>
      <c r="P489">
        <v>0</v>
      </c>
      <c r="Q489" s="234">
        <v>15</v>
      </c>
      <c r="R489" s="231">
        <v>0</v>
      </c>
      <c r="S489" s="231">
        <v>0</v>
      </c>
      <c r="T489" s="233">
        <v>0</v>
      </c>
      <c r="U489" s="231">
        <v>0</v>
      </c>
      <c r="V489" s="231">
        <v>0</v>
      </c>
      <c r="W489" s="233">
        <v>0</v>
      </c>
      <c r="X489" s="231">
        <v>0</v>
      </c>
      <c r="Y489" s="231">
        <v>0</v>
      </c>
      <c r="Z489" s="233">
        <v>0</v>
      </c>
      <c r="AA489" s="231">
        <v>0</v>
      </c>
      <c r="AB489" s="231">
        <v>0</v>
      </c>
      <c r="AC489" s="233">
        <v>0</v>
      </c>
      <c r="AD489" s="231">
        <v>0</v>
      </c>
      <c r="AE489">
        <v>0</v>
      </c>
      <c r="AF489" s="235">
        <v>0</v>
      </c>
      <c r="AG489">
        <v>0</v>
      </c>
    </row>
    <row r="490" spans="1:33" x14ac:dyDescent="0.35">
      <c r="A490">
        <v>52716</v>
      </c>
      <c r="B490">
        <v>52763</v>
      </c>
      <c r="C490" t="s">
        <v>1236</v>
      </c>
      <c r="D490" s="231">
        <v>2</v>
      </c>
      <c r="E490" s="231">
        <v>4</v>
      </c>
      <c r="F490" s="231">
        <v>0</v>
      </c>
      <c r="G490" s="232">
        <v>4</v>
      </c>
      <c r="H490">
        <v>1</v>
      </c>
      <c r="I490">
        <v>0</v>
      </c>
      <c r="J490" s="234">
        <v>1</v>
      </c>
      <c r="K490" s="231">
        <v>30</v>
      </c>
      <c r="L490" s="231">
        <v>60</v>
      </c>
      <c r="M490" s="231">
        <v>0</v>
      </c>
      <c r="N490" s="232">
        <v>60</v>
      </c>
      <c r="O490">
        <v>15</v>
      </c>
      <c r="P490">
        <v>0</v>
      </c>
      <c r="Q490" s="234">
        <v>15</v>
      </c>
      <c r="R490" s="231">
        <v>1</v>
      </c>
      <c r="S490" s="231">
        <v>15</v>
      </c>
      <c r="T490" s="233">
        <v>15</v>
      </c>
      <c r="U490" s="231">
        <v>0</v>
      </c>
      <c r="V490" s="231">
        <v>0</v>
      </c>
      <c r="W490" s="233">
        <v>0</v>
      </c>
      <c r="X490" s="231">
        <v>0</v>
      </c>
      <c r="Y490" s="231">
        <v>0</v>
      </c>
      <c r="Z490" s="233">
        <v>0</v>
      </c>
      <c r="AA490" s="231">
        <v>0</v>
      </c>
      <c r="AB490" s="231">
        <v>0</v>
      </c>
      <c r="AC490" s="233">
        <v>0</v>
      </c>
      <c r="AD490" s="231">
        <v>0</v>
      </c>
      <c r="AE490">
        <v>0</v>
      </c>
      <c r="AF490" s="235">
        <v>0</v>
      </c>
      <c r="AG490">
        <v>0</v>
      </c>
    </row>
    <row r="491" spans="1:33" x14ac:dyDescent="0.35">
      <c r="A491">
        <v>52723</v>
      </c>
      <c r="B491">
        <v>52775</v>
      </c>
      <c r="C491" t="s">
        <v>1237</v>
      </c>
      <c r="D491" s="231">
        <v>6</v>
      </c>
      <c r="E491" s="231">
        <v>30</v>
      </c>
      <c r="F491" s="231">
        <v>5</v>
      </c>
      <c r="G491" s="232">
        <v>35</v>
      </c>
      <c r="H491">
        <v>6</v>
      </c>
      <c r="I491">
        <v>2</v>
      </c>
      <c r="J491" s="234">
        <v>8</v>
      </c>
      <c r="K491" s="231">
        <v>90</v>
      </c>
      <c r="L491" s="231">
        <v>450</v>
      </c>
      <c r="M491" s="231">
        <v>75</v>
      </c>
      <c r="N491" s="232">
        <v>525</v>
      </c>
      <c r="O491">
        <v>90</v>
      </c>
      <c r="P491">
        <v>30</v>
      </c>
      <c r="Q491" s="234">
        <v>120</v>
      </c>
      <c r="R491" s="231">
        <v>1</v>
      </c>
      <c r="S491" s="231">
        <v>15</v>
      </c>
      <c r="T491" s="233">
        <v>0</v>
      </c>
      <c r="U491" s="231">
        <v>2</v>
      </c>
      <c r="V491" s="231">
        <v>30</v>
      </c>
      <c r="W491" s="233">
        <v>0</v>
      </c>
      <c r="X491" s="231">
        <v>7</v>
      </c>
      <c r="Y491" s="231">
        <v>105</v>
      </c>
      <c r="Z491" s="233">
        <v>0</v>
      </c>
      <c r="AA491" s="231">
        <v>0</v>
      </c>
      <c r="AB491" s="231">
        <v>0</v>
      </c>
      <c r="AC491" s="233">
        <v>0</v>
      </c>
      <c r="AD491" s="231">
        <v>0</v>
      </c>
      <c r="AE491">
        <v>0</v>
      </c>
      <c r="AF491" s="235">
        <v>0</v>
      </c>
      <c r="AG491">
        <v>0</v>
      </c>
    </row>
    <row r="492" spans="1:33" x14ac:dyDescent="0.35">
      <c r="A492">
        <v>52732</v>
      </c>
      <c r="B492">
        <v>52777</v>
      </c>
      <c r="C492" t="s">
        <v>831</v>
      </c>
      <c r="D492" s="231">
        <v>3</v>
      </c>
      <c r="E492" s="231">
        <v>3</v>
      </c>
      <c r="F492" s="231">
        <v>0</v>
      </c>
      <c r="G492" s="232">
        <v>3</v>
      </c>
      <c r="H492">
        <v>0</v>
      </c>
      <c r="I492">
        <v>0</v>
      </c>
      <c r="J492" s="234">
        <v>0</v>
      </c>
      <c r="K492" s="231">
        <v>45</v>
      </c>
      <c r="L492" s="231">
        <v>45</v>
      </c>
      <c r="M492" s="231">
        <v>0</v>
      </c>
      <c r="N492" s="232">
        <v>45</v>
      </c>
      <c r="O492">
        <v>0</v>
      </c>
      <c r="P492">
        <v>0</v>
      </c>
      <c r="Q492" s="234">
        <v>0</v>
      </c>
      <c r="R492" s="231">
        <v>0</v>
      </c>
      <c r="S492" s="231">
        <v>0</v>
      </c>
      <c r="T492" s="233">
        <v>0</v>
      </c>
      <c r="U492" s="231">
        <v>3</v>
      </c>
      <c r="V492" s="231">
        <v>45</v>
      </c>
      <c r="W492" s="233">
        <v>0</v>
      </c>
      <c r="X492" s="231">
        <v>0</v>
      </c>
      <c r="Y492" s="231">
        <v>0</v>
      </c>
      <c r="Z492" s="233">
        <v>0</v>
      </c>
      <c r="AA492" s="231">
        <v>0</v>
      </c>
      <c r="AB492" s="231">
        <v>0</v>
      </c>
      <c r="AC492" s="233">
        <v>0</v>
      </c>
      <c r="AD492" s="231">
        <v>0</v>
      </c>
      <c r="AE492">
        <v>0</v>
      </c>
      <c r="AF492" s="235">
        <v>0</v>
      </c>
      <c r="AG492">
        <v>0</v>
      </c>
    </row>
    <row r="493" spans="1:33" x14ac:dyDescent="0.35">
      <c r="A493">
        <v>52738</v>
      </c>
      <c r="B493">
        <v>52794</v>
      </c>
      <c r="C493" t="s">
        <v>1239</v>
      </c>
      <c r="D493" s="231">
        <v>8</v>
      </c>
      <c r="E493" s="231">
        <v>9</v>
      </c>
      <c r="F493" s="231">
        <v>0</v>
      </c>
      <c r="G493" s="232">
        <v>9</v>
      </c>
      <c r="H493">
        <v>2</v>
      </c>
      <c r="I493">
        <v>0</v>
      </c>
      <c r="J493" s="234">
        <v>2</v>
      </c>
      <c r="K493" s="231">
        <v>120</v>
      </c>
      <c r="L493" s="231">
        <v>135</v>
      </c>
      <c r="M493" s="231">
        <v>0</v>
      </c>
      <c r="N493" s="232">
        <v>135</v>
      </c>
      <c r="O493">
        <v>30</v>
      </c>
      <c r="P493">
        <v>0</v>
      </c>
      <c r="Q493" s="234">
        <v>30</v>
      </c>
      <c r="R493" s="231">
        <v>0</v>
      </c>
      <c r="S493" s="231">
        <v>0</v>
      </c>
      <c r="T493" s="233">
        <v>0</v>
      </c>
      <c r="U493" s="231">
        <v>5</v>
      </c>
      <c r="V493" s="231">
        <v>75</v>
      </c>
      <c r="W493" s="233">
        <v>30</v>
      </c>
      <c r="X493" s="231">
        <v>2</v>
      </c>
      <c r="Y493" s="231">
        <v>30</v>
      </c>
      <c r="Z493" s="233">
        <v>0</v>
      </c>
      <c r="AA493" s="231">
        <v>0</v>
      </c>
      <c r="AB493" s="231">
        <v>0</v>
      </c>
      <c r="AC493" s="233">
        <v>0</v>
      </c>
      <c r="AD493" s="231">
        <v>0</v>
      </c>
      <c r="AE493">
        <v>0</v>
      </c>
      <c r="AF493" s="235">
        <v>0</v>
      </c>
      <c r="AG493">
        <v>0</v>
      </c>
    </row>
    <row r="494" spans="1:33" x14ac:dyDescent="0.35">
      <c r="A494">
        <v>52742</v>
      </c>
      <c r="B494">
        <v>52802</v>
      </c>
      <c r="C494" t="s">
        <v>1241</v>
      </c>
      <c r="D494" s="231">
        <v>13</v>
      </c>
      <c r="E494" s="231">
        <v>9</v>
      </c>
      <c r="F494" s="231">
        <v>0</v>
      </c>
      <c r="G494" s="232">
        <v>9</v>
      </c>
      <c r="H494">
        <v>0</v>
      </c>
      <c r="I494">
        <v>0</v>
      </c>
      <c r="J494" s="234">
        <v>0</v>
      </c>
      <c r="K494" s="231">
        <v>195</v>
      </c>
      <c r="L494" s="231">
        <v>135</v>
      </c>
      <c r="M494" s="231">
        <v>0</v>
      </c>
      <c r="N494" s="232">
        <v>135</v>
      </c>
      <c r="O494">
        <v>0</v>
      </c>
      <c r="P494">
        <v>0</v>
      </c>
      <c r="Q494" s="234">
        <v>0</v>
      </c>
      <c r="R494" s="231">
        <v>3</v>
      </c>
      <c r="S494" s="231">
        <v>45</v>
      </c>
      <c r="T494" s="233">
        <v>0</v>
      </c>
      <c r="U494" s="231">
        <v>4</v>
      </c>
      <c r="V494" s="231">
        <v>60</v>
      </c>
      <c r="W494" s="233">
        <v>0</v>
      </c>
      <c r="X494" s="231">
        <v>2</v>
      </c>
      <c r="Y494" s="231">
        <v>30</v>
      </c>
      <c r="Z494" s="233">
        <v>0</v>
      </c>
      <c r="AA494" s="231">
        <v>0</v>
      </c>
      <c r="AB494" s="231">
        <v>0</v>
      </c>
      <c r="AC494" s="233">
        <v>0</v>
      </c>
      <c r="AD494" s="231">
        <v>0</v>
      </c>
      <c r="AE494">
        <v>0</v>
      </c>
      <c r="AF494" s="235">
        <v>0</v>
      </c>
      <c r="AG494">
        <v>1</v>
      </c>
    </row>
    <row r="495" spans="1:33" x14ac:dyDescent="0.35">
      <c r="A495">
        <v>52745</v>
      </c>
      <c r="B495">
        <v>52817</v>
      </c>
      <c r="C495" t="s">
        <v>1304</v>
      </c>
      <c r="D495" s="231">
        <v>2</v>
      </c>
      <c r="E495" s="231">
        <v>0</v>
      </c>
      <c r="F495" s="231">
        <v>0</v>
      </c>
      <c r="G495" s="232">
        <v>0</v>
      </c>
      <c r="H495">
        <v>0</v>
      </c>
      <c r="I495">
        <v>0</v>
      </c>
      <c r="J495" s="234">
        <v>0</v>
      </c>
      <c r="K495" s="231">
        <v>30</v>
      </c>
      <c r="L495" s="231">
        <v>0</v>
      </c>
      <c r="M495" s="231">
        <v>0</v>
      </c>
      <c r="N495" s="232">
        <v>0</v>
      </c>
      <c r="O495">
        <v>0</v>
      </c>
      <c r="P495">
        <v>0</v>
      </c>
      <c r="Q495" s="234">
        <v>0</v>
      </c>
      <c r="R495" s="231">
        <v>0</v>
      </c>
      <c r="S495" s="231">
        <v>0</v>
      </c>
      <c r="T495" s="233">
        <v>0</v>
      </c>
      <c r="U495" s="231">
        <v>0</v>
      </c>
      <c r="V495" s="231">
        <v>0</v>
      </c>
      <c r="W495" s="233">
        <v>0</v>
      </c>
      <c r="X495" s="231">
        <v>0</v>
      </c>
      <c r="Y495" s="231">
        <v>0</v>
      </c>
      <c r="Z495" s="233">
        <v>0</v>
      </c>
      <c r="AA495" s="231">
        <v>0</v>
      </c>
      <c r="AB495" s="231">
        <v>0</v>
      </c>
      <c r="AC495" s="233">
        <v>0</v>
      </c>
      <c r="AD495" s="231">
        <v>0</v>
      </c>
      <c r="AE495">
        <v>0</v>
      </c>
      <c r="AF495" s="235">
        <v>0</v>
      </c>
      <c r="AG495">
        <v>0</v>
      </c>
    </row>
    <row r="496" spans="1:33" x14ac:dyDescent="0.35">
      <c r="A496">
        <v>52747</v>
      </c>
      <c r="B496">
        <v>52821</v>
      </c>
      <c r="C496" t="s">
        <v>1243</v>
      </c>
      <c r="D496" s="231">
        <v>5</v>
      </c>
      <c r="E496" s="231">
        <v>1</v>
      </c>
      <c r="F496" s="231">
        <v>1</v>
      </c>
      <c r="G496" s="232">
        <v>2</v>
      </c>
      <c r="H496">
        <v>0</v>
      </c>
      <c r="I496">
        <v>0</v>
      </c>
      <c r="J496" s="234">
        <v>0</v>
      </c>
      <c r="K496" s="231">
        <v>75</v>
      </c>
      <c r="L496" s="231">
        <v>15</v>
      </c>
      <c r="M496" s="231">
        <v>15</v>
      </c>
      <c r="N496" s="232">
        <v>30</v>
      </c>
      <c r="O496">
        <v>0</v>
      </c>
      <c r="P496">
        <v>0</v>
      </c>
      <c r="Q496" s="234">
        <v>0</v>
      </c>
      <c r="R496" s="231">
        <v>2</v>
      </c>
      <c r="S496" s="231">
        <v>30</v>
      </c>
      <c r="T496" s="233">
        <v>0</v>
      </c>
      <c r="U496" s="231">
        <v>0</v>
      </c>
      <c r="V496" s="231">
        <v>0</v>
      </c>
      <c r="W496" s="233">
        <v>0</v>
      </c>
      <c r="X496" s="231">
        <v>0</v>
      </c>
      <c r="Y496" s="231">
        <v>0</v>
      </c>
      <c r="Z496" s="233">
        <v>0</v>
      </c>
      <c r="AA496" s="231">
        <v>0</v>
      </c>
      <c r="AB496" s="231">
        <v>0</v>
      </c>
      <c r="AC496" s="233">
        <v>0</v>
      </c>
      <c r="AD496" s="231">
        <v>0</v>
      </c>
      <c r="AE496">
        <v>0</v>
      </c>
      <c r="AF496" s="235">
        <v>0</v>
      </c>
      <c r="AG496">
        <v>0</v>
      </c>
    </row>
    <row r="497" spans="1:33" x14ac:dyDescent="0.35">
      <c r="A497">
        <v>52751</v>
      </c>
      <c r="B497">
        <v>52845</v>
      </c>
      <c r="C497" t="s">
        <v>1305</v>
      </c>
      <c r="D497" s="231">
        <v>1</v>
      </c>
      <c r="E497" s="231">
        <v>1</v>
      </c>
      <c r="F497" s="231">
        <v>0</v>
      </c>
      <c r="G497" s="232">
        <v>1</v>
      </c>
      <c r="H497">
        <v>0</v>
      </c>
      <c r="I497">
        <v>0</v>
      </c>
      <c r="J497" s="234">
        <v>0</v>
      </c>
      <c r="K497" s="231">
        <v>15</v>
      </c>
      <c r="L497" s="231">
        <v>15</v>
      </c>
      <c r="M497" s="231">
        <v>0</v>
      </c>
      <c r="N497" s="232">
        <v>15</v>
      </c>
      <c r="O497">
        <v>0</v>
      </c>
      <c r="P497">
        <v>0</v>
      </c>
      <c r="Q497" s="234">
        <v>0</v>
      </c>
      <c r="R497" s="231">
        <v>0</v>
      </c>
      <c r="S497" s="231">
        <v>0</v>
      </c>
      <c r="T497" s="233">
        <v>0</v>
      </c>
      <c r="U497" s="231">
        <v>0</v>
      </c>
      <c r="V497" s="231">
        <v>0</v>
      </c>
      <c r="W497" s="233">
        <v>0</v>
      </c>
      <c r="X497" s="231">
        <v>0</v>
      </c>
      <c r="Y497" s="231">
        <v>0</v>
      </c>
      <c r="Z497" s="233">
        <v>0</v>
      </c>
      <c r="AA497" s="231">
        <v>0</v>
      </c>
      <c r="AB497" s="231">
        <v>0</v>
      </c>
      <c r="AC497" s="233">
        <v>0</v>
      </c>
      <c r="AD497" s="231">
        <v>0</v>
      </c>
      <c r="AE497">
        <v>0</v>
      </c>
      <c r="AF497" s="235">
        <v>0</v>
      </c>
      <c r="AG497">
        <v>0</v>
      </c>
    </row>
    <row r="498" spans="1:33" x14ac:dyDescent="0.35">
      <c r="A498">
        <v>52752</v>
      </c>
    </row>
    <row r="499" spans="1:33" x14ac:dyDescent="0.35">
      <c r="A499">
        <v>52763</v>
      </c>
      <c r="D499" s="231">
        <f>SUM(D2:D498)</f>
        <v>3417</v>
      </c>
      <c r="E499" s="231">
        <f t="shared" ref="E499:AG499" si="0">SUM(E2:E498)</f>
        <v>7635</v>
      </c>
      <c r="F499" s="231">
        <f t="shared" si="0"/>
        <v>2774</v>
      </c>
      <c r="G499" s="231">
        <f t="shared" si="0"/>
        <v>10409</v>
      </c>
      <c r="H499" s="231">
        <f t="shared" si="0"/>
        <v>3091</v>
      </c>
      <c r="I499" s="231">
        <f t="shared" si="0"/>
        <v>1095</v>
      </c>
      <c r="J499" s="231">
        <f t="shared" si="0"/>
        <v>4186</v>
      </c>
      <c r="K499" s="231">
        <f t="shared" si="0"/>
        <v>51075.829999999994</v>
      </c>
      <c r="L499" s="231">
        <f t="shared" si="0"/>
        <v>112526.37999999999</v>
      </c>
      <c r="M499" s="231">
        <f t="shared" si="0"/>
        <v>40750.170000000006</v>
      </c>
      <c r="N499" s="231">
        <f t="shared" si="0"/>
        <v>153276.54999999999</v>
      </c>
      <c r="O499" s="231">
        <f t="shared" si="0"/>
        <v>44270.180000000008</v>
      </c>
      <c r="P499" s="231">
        <f t="shared" si="0"/>
        <v>15852.199999999999</v>
      </c>
      <c r="Q499" s="231">
        <f t="shared" si="0"/>
        <v>60122.38</v>
      </c>
      <c r="R499" s="231">
        <f t="shared" si="0"/>
        <v>1488</v>
      </c>
      <c r="S499" s="231">
        <f t="shared" si="0"/>
        <v>22073.1</v>
      </c>
      <c r="T499" s="231">
        <f t="shared" si="0"/>
        <v>6310.72</v>
      </c>
      <c r="U499" s="231">
        <f t="shared" si="0"/>
        <v>1409</v>
      </c>
      <c r="V499" s="231">
        <f t="shared" si="0"/>
        <v>20939.25</v>
      </c>
      <c r="W499" s="231">
        <f t="shared" si="0"/>
        <v>5692.3</v>
      </c>
      <c r="X499" s="231">
        <f t="shared" si="0"/>
        <v>2152</v>
      </c>
      <c r="Y499" s="231">
        <f t="shared" si="0"/>
        <v>31920.9</v>
      </c>
      <c r="Z499" s="231">
        <f t="shared" si="0"/>
        <v>8521.7899999999991</v>
      </c>
      <c r="AA499" s="231">
        <f t="shared" si="0"/>
        <v>1385</v>
      </c>
      <c r="AB499" s="231">
        <f t="shared" si="0"/>
        <v>20709</v>
      </c>
      <c r="AC499" s="231">
        <f t="shared" si="0"/>
        <v>1680.5</v>
      </c>
      <c r="AD499" s="231">
        <f t="shared" si="0"/>
        <v>779</v>
      </c>
      <c r="AE499" s="231">
        <f t="shared" si="0"/>
        <v>11635</v>
      </c>
      <c r="AF499" s="231">
        <f t="shared" si="0"/>
        <v>1187.5</v>
      </c>
      <c r="AG499" s="231">
        <f t="shared" si="0"/>
        <v>79</v>
      </c>
    </row>
    <row r="500" spans="1:33" x14ac:dyDescent="0.35">
      <c r="A500">
        <v>52775</v>
      </c>
      <c r="V500" s="231">
        <f>U499*15</f>
        <v>21135</v>
      </c>
    </row>
    <row r="501" spans="1:33" x14ac:dyDescent="0.35">
      <c r="A501">
        <v>52777</v>
      </c>
      <c r="V501" s="231">
        <f>V500-V499</f>
        <v>195.75</v>
      </c>
    </row>
    <row r="502" spans="1:33" x14ac:dyDescent="0.35">
      <c r="A502">
        <v>52794</v>
      </c>
    </row>
    <row r="503" spans="1:33" x14ac:dyDescent="0.35">
      <c r="A503">
        <v>52795</v>
      </c>
    </row>
    <row r="504" spans="1:33" x14ac:dyDescent="0.35">
      <c r="A504">
        <v>52802</v>
      </c>
    </row>
    <row r="505" spans="1:33" x14ac:dyDescent="0.35">
      <c r="A505">
        <v>52817</v>
      </c>
    </row>
    <row r="506" spans="1:33" x14ac:dyDescent="0.35">
      <c r="A506">
        <v>52821</v>
      </c>
    </row>
    <row r="507" spans="1:33" x14ac:dyDescent="0.35">
      <c r="A507">
        <v>52825</v>
      </c>
    </row>
    <row r="508" spans="1:33" x14ac:dyDescent="0.35">
      <c r="A508">
        <v>52831</v>
      </c>
    </row>
    <row r="509" spans="1:33" x14ac:dyDescent="0.35">
      <c r="A509">
        <v>52832</v>
      </c>
    </row>
    <row r="510" spans="1:33" x14ac:dyDescent="0.35">
      <c r="A510">
        <v>52833</v>
      </c>
    </row>
    <row r="511" spans="1:33" x14ac:dyDescent="0.35">
      <c r="A511">
        <v>52840</v>
      </c>
    </row>
    <row r="512" spans="1:33" x14ac:dyDescent="0.35">
      <c r="A512">
        <v>52845</v>
      </c>
    </row>
  </sheetData>
  <pageMargins left="0.7" right="0.7" top="0.75" bottom="0.75" header="0.3" footer="0.3"/>
  <pageSetup paperSize="9" orientation="portrait" horizontalDpi="300" verticalDpi="300" r:id="rId1"/>
  <headerFooter>
    <oddFooter>&amp;C_x000D_&amp;1#&amp;"Calibri"&amp;10&amp;K000000 OFFICIAL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E8639F-DF36-453C-90E9-6A3A7653D2BF}">
  <dimension ref="B1:AG514"/>
  <sheetViews>
    <sheetView workbookViewId="0">
      <pane xSplit="3" ySplit="1" topLeftCell="D440" activePane="bottomRight" state="frozen"/>
      <selection pane="topRight" activeCell="C1" sqref="C1"/>
      <selection pane="bottomLeft" activeCell="A2" sqref="A2"/>
      <selection pane="bottomRight" sqref="A1:A1048576"/>
    </sheetView>
  </sheetViews>
  <sheetFormatPr defaultRowHeight="14.5" x14ac:dyDescent="0.35"/>
  <cols>
    <col min="2" max="2" width="10.36328125" bestFit="1" customWidth="1"/>
    <col min="3" max="3" width="58.90625" bestFit="1" customWidth="1"/>
    <col min="4" max="6" width="7.08984375" style="231" customWidth="1"/>
    <col min="7" max="7" width="8.54296875" customWidth="1"/>
    <col min="8" max="10" width="7.08984375" customWidth="1"/>
    <col min="11" max="13" width="8.54296875" customWidth="1"/>
    <col min="14" max="14" width="10" customWidth="1"/>
    <col min="15" max="16" width="8.54296875" customWidth="1"/>
    <col min="17" max="17" width="10" customWidth="1"/>
  </cols>
  <sheetData>
    <row r="1" spans="2:33" s="225" customFormat="1" ht="43.5" x14ac:dyDescent="0.35">
      <c r="B1" s="225" t="s">
        <v>338</v>
      </c>
      <c r="C1" s="225" t="s">
        <v>339</v>
      </c>
      <c r="D1" s="226" t="s">
        <v>340</v>
      </c>
      <c r="E1" s="226" t="s">
        <v>341</v>
      </c>
      <c r="F1" s="226" t="s">
        <v>342</v>
      </c>
      <c r="G1" s="227" t="s">
        <v>343</v>
      </c>
      <c r="H1" s="226" t="s">
        <v>344</v>
      </c>
      <c r="I1" s="226" t="s">
        <v>345</v>
      </c>
      <c r="J1" s="227" t="s">
        <v>346</v>
      </c>
      <c r="K1" s="226" t="s">
        <v>347</v>
      </c>
      <c r="L1" s="226" t="s">
        <v>348</v>
      </c>
      <c r="M1" s="226" t="s">
        <v>349</v>
      </c>
      <c r="N1" s="227" t="s">
        <v>350</v>
      </c>
      <c r="O1" s="226" t="s">
        <v>351</v>
      </c>
      <c r="P1" s="226" t="s">
        <v>352</v>
      </c>
      <c r="Q1" s="227" t="s">
        <v>353</v>
      </c>
      <c r="R1" s="228">
        <v>0.05</v>
      </c>
      <c r="S1" s="228" t="s">
        <v>354</v>
      </c>
      <c r="T1" s="229" t="s">
        <v>355</v>
      </c>
      <c r="U1" s="228">
        <v>0.1</v>
      </c>
      <c r="V1" s="228" t="s">
        <v>356</v>
      </c>
      <c r="W1" s="229" t="s">
        <v>357</v>
      </c>
      <c r="X1" s="228">
        <v>0.2</v>
      </c>
      <c r="Y1" s="228" t="s">
        <v>358</v>
      </c>
      <c r="Z1" s="229" t="s">
        <v>359</v>
      </c>
      <c r="AA1" s="226" t="s">
        <v>360</v>
      </c>
      <c r="AB1" s="226" t="s">
        <v>361</v>
      </c>
      <c r="AC1" s="230" t="s">
        <v>362</v>
      </c>
      <c r="AD1" s="226" t="s">
        <v>363</v>
      </c>
      <c r="AE1" s="226" t="s">
        <v>364</v>
      </c>
      <c r="AF1" s="230" t="s">
        <v>365</v>
      </c>
    </row>
    <row r="2" spans="2:33" x14ac:dyDescent="0.35">
      <c r="B2">
        <v>70</v>
      </c>
      <c r="C2" t="s">
        <v>366</v>
      </c>
      <c r="D2" s="231">
        <v>1</v>
      </c>
      <c r="E2" s="231">
        <v>0</v>
      </c>
      <c r="F2" s="231">
        <v>0</v>
      </c>
      <c r="G2" s="232">
        <v>0</v>
      </c>
      <c r="H2" s="231">
        <v>0</v>
      </c>
      <c r="I2" s="231">
        <v>0</v>
      </c>
      <c r="J2" s="232">
        <v>0</v>
      </c>
      <c r="K2" s="231">
        <v>15</v>
      </c>
      <c r="L2" s="231">
        <v>0</v>
      </c>
      <c r="M2" s="231">
        <v>0</v>
      </c>
      <c r="N2" s="232">
        <v>0</v>
      </c>
      <c r="O2" s="231">
        <v>0</v>
      </c>
      <c r="P2" s="231">
        <v>0</v>
      </c>
      <c r="Q2" s="232">
        <v>0</v>
      </c>
      <c r="R2" s="231">
        <v>0</v>
      </c>
      <c r="S2" s="231">
        <v>0</v>
      </c>
      <c r="T2" s="233">
        <v>0</v>
      </c>
      <c r="U2" s="231">
        <v>0</v>
      </c>
      <c r="V2" s="231">
        <v>0</v>
      </c>
      <c r="W2" s="233">
        <v>0</v>
      </c>
      <c r="X2" s="231">
        <v>0</v>
      </c>
      <c r="Y2" s="231">
        <v>0</v>
      </c>
      <c r="Z2" s="233">
        <v>0</v>
      </c>
      <c r="AA2" s="231">
        <v>0</v>
      </c>
      <c r="AB2" s="231">
        <v>0</v>
      </c>
      <c r="AC2" s="233">
        <v>0</v>
      </c>
      <c r="AD2" s="231">
        <v>0</v>
      </c>
      <c r="AE2" s="231">
        <v>0</v>
      </c>
      <c r="AF2" s="233">
        <v>0</v>
      </c>
      <c r="AG2">
        <v>0</v>
      </c>
    </row>
    <row r="3" spans="2:33" x14ac:dyDescent="0.35">
      <c r="B3">
        <v>105</v>
      </c>
      <c r="C3" t="s">
        <v>367</v>
      </c>
      <c r="D3" s="231">
        <v>0</v>
      </c>
      <c r="E3" s="231">
        <v>0</v>
      </c>
      <c r="F3" s="231">
        <v>1</v>
      </c>
      <c r="G3" s="232">
        <v>1</v>
      </c>
      <c r="H3" s="231">
        <v>0</v>
      </c>
      <c r="I3" s="231">
        <v>0</v>
      </c>
      <c r="J3" s="232">
        <v>0</v>
      </c>
      <c r="K3" s="231">
        <v>0</v>
      </c>
      <c r="L3" s="231">
        <v>0</v>
      </c>
      <c r="M3" s="231">
        <v>15</v>
      </c>
      <c r="N3" s="232">
        <v>15</v>
      </c>
      <c r="O3" s="231">
        <v>0</v>
      </c>
      <c r="P3" s="231">
        <v>0</v>
      </c>
      <c r="Q3" s="232">
        <v>0</v>
      </c>
      <c r="R3" s="231">
        <v>1</v>
      </c>
      <c r="S3" s="231">
        <v>15</v>
      </c>
      <c r="T3" s="233">
        <v>0</v>
      </c>
      <c r="U3" s="231">
        <v>0</v>
      </c>
      <c r="V3" s="231">
        <v>0</v>
      </c>
      <c r="W3" s="233">
        <v>0</v>
      </c>
      <c r="X3" s="231">
        <v>0</v>
      </c>
      <c r="Y3" s="231">
        <v>0</v>
      </c>
      <c r="Z3" s="233">
        <v>0</v>
      </c>
      <c r="AA3" s="231">
        <v>0</v>
      </c>
      <c r="AB3" s="231">
        <v>0</v>
      </c>
      <c r="AC3" s="233">
        <v>0</v>
      </c>
      <c r="AD3" s="231">
        <v>0</v>
      </c>
      <c r="AE3" s="231">
        <v>0</v>
      </c>
      <c r="AF3" s="233">
        <v>0</v>
      </c>
      <c r="AG3">
        <v>0</v>
      </c>
    </row>
    <row r="4" spans="2:33" x14ac:dyDescent="0.35">
      <c r="B4">
        <v>117</v>
      </c>
      <c r="C4" t="s">
        <v>368</v>
      </c>
      <c r="D4" s="231">
        <v>0</v>
      </c>
      <c r="E4" s="231">
        <v>0</v>
      </c>
      <c r="F4" s="231">
        <v>1</v>
      </c>
      <c r="G4" s="232">
        <v>1</v>
      </c>
      <c r="H4" s="231">
        <v>0</v>
      </c>
      <c r="I4" s="231">
        <v>0</v>
      </c>
      <c r="J4" s="232">
        <v>0</v>
      </c>
      <c r="K4" s="231">
        <v>0</v>
      </c>
      <c r="L4" s="231">
        <v>0</v>
      </c>
      <c r="M4" s="231">
        <v>15</v>
      </c>
      <c r="N4" s="232">
        <v>15</v>
      </c>
      <c r="O4" s="231">
        <v>0</v>
      </c>
      <c r="P4" s="231">
        <v>0</v>
      </c>
      <c r="Q4" s="232">
        <v>0</v>
      </c>
      <c r="R4" s="231">
        <v>0</v>
      </c>
      <c r="S4" s="231">
        <v>0</v>
      </c>
      <c r="T4" s="233">
        <v>0</v>
      </c>
      <c r="U4" s="231">
        <v>0</v>
      </c>
      <c r="V4" s="231">
        <v>0</v>
      </c>
      <c r="W4" s="233">
        <v>0</v>
      </c>
      <c r="X4" s="231">
        <v>0</v>
      </c>
      <c r="Y4" s="231">
        <v>0</v>
      </c>
      <c r="Z4" s="233">
        <v>0</v>
      </c>
      <c r="AA4" s="231">
        <v>0</v>
      </c>
      <c r="AB4" s="231">
        <v>0</v>
      </c>
      <c r="AC4" s="233">
        <v>0</v>
      </c>
      <c r="AD4" s="231">
        <v>0</v>
      </c>
      <c r="AE4" s="231">
        <v>0</v>
      </c>
      <c r="AF4" s="233">
        <v>0</v>
      </c>
      <c r="AG4">
        <v>0</v>
      </c>
    </row>
    <row r="5" spans="2:33" x14ac:dyDescent="0.35">
      <c r="B5">
        <v>183</v>
      </c>
      <c r="C5" t="s">
        <v>370</v>
      </c>
      <c r="D5" s="231">
        <v>0</v>
      </c>
      <c r="E5" s="231">
        <v>0</v>
      </c>
      <c r="F5" s="231">
        <v>1</v>
      </c>
      <c r="G5" s="232">
        <v>1</v>
      </c>
      <c r="H5" s="231">
        <v>0</v>
      </c>
      <c r="I5" s="231">
        <v>1</v>
      </c>
      <c r="J5" s="232">
        <v>1</v>
      </c>
      <c r="K5" s="231">
        <v>0</v>
      </c>
      <c r="L5" s="231">
        <v>0</v>
      </c>
      <c r="M5" s="231">
        <v>15</v>
      </c>
      <c r="N5" s="232">
        <v>15</v>
      </c>
      <c r="O5" s="231">
        <v>0</v>
      </c>
      <c r="P5" s="231">
        <v>15</v>
      </c>
      <c r="Q5" s="232">
        <v>15</v>
      </c>
      <c r="R5" s="231">
        <v>0</v>
      </c>
      <c r="S5" s="231">
        <v>0</v>
      </c>
      <c r="T5" s="233">
        <v>0</v>
      </c>
      <c r="U5" s="231">
        <v>1</v>
      </c>
      <c r="V5" s="231">
        <v>15</v>
      </c>
      <c r="W5" s="233">
        <v>15</v>
      </c>
      <c r="X5" s="231">
        <v>0</v>
      </c>
      <c r="Y5" s="231">
        <v>0</v>
      </c>
      <c r="Z5" s="233">
        <v>0</v>
      </c>
      <c r="AA5" s="231">
        <v>0</v>
      </c>
      <c r="AB5" s="231">
        <v>0</v>
      </c>
      <c r="AC5" s="233">
        <v>0</v>
      </c>
      <c r="AD5" s="231">
        <v>0</v>
      </c>
      <c r="AE5" s="231">
        <v>0</v>
      </c>
      <c r="AF5" s="233">
        <v>0</v>
      </c>
      <c r="AG5">
        <v>0</v>
      </c>
    </row>
    <row r="6" spans="2:33" x14ac:dyDescent="0.35">
      <c r="B6">
        <v>196</v>
      </c>
      <c r="C6" t="s">
        <v>371</v>
      </c>
      <c r="D6" s="231">
        <v>2</v>
      </c>
      <c r="E6" s="231">
        <v>2</v>
      </c>
      <c r="F6" s="231">
        <v>2</v>
      </c>
      <c r="G6" s="232">
        <v>4</v>
      </c>
      <c r="H6" s="231">
        <v>0</v>
      </c>
      <c r="I6" s="231">
        <v>1</v>
      </c>
      <c r="J6" s="232">
        <v>1</v>
      </c>
      <c r="K6" s="231">
        <v>30</v>
      </c>
      <c r="L6" s="231">
        <v>30</v>
      </c>
      <c r="M6" s="231">
        <v>30</v>
      </c>
      <c r="N6" s="232">
        <v>60</v>
      </c>
      <c r="O6" s="231">
        <v>0</v>
      </c>
      <c r="P6" s="231">
        <v>15</v>
      </c>
      <c r="Q6" s="232">
        <v>15</v>
      </c>
      <c r="R6" s="231">
        <v>2</v>
      </c>
      <c r="S6" s="231">
        <v>30</v>
      </c>
      <c r="T6" s="233">
        <v>0</v>
      </c>
      <c r="U6" s="231">
        <v>2</v>
      </c>
      <c r="V6" s="231">
        <v>30</v>
      </c>
      <c r="W6" s="233">
        <v>0</v>
      </c>
      <c r="X6" s="231">
        <v>0</v>
      </c>
      <c r="Y6" s="231">
        <v>0</v>
      </c>
      <c r="Z6" s="233">
        <v>0</v>
      </c>
      <c r="AA6" s="231">
        <v>0</v>
      </c>
      <c r="AB6" s="231">
        <v>0</v>
      </c>
      <c r="AC6" s="233">
        <v>0</v>
      </c>
      <c r="AD6" s="231">
        <v>0</v>
      </c>
      <c r="AE6" s="231">
        <v>0</v>
      </c>
      <c r="AF6" s="233">
        <v>0</v>
      </c>
      <c r="AG6">
        <v>0</v>
      </c>
    </row>
    <row r="7" spans="2:33" x14ac:dyDescent="0.35">
      <c r="B7">
        <v>228</v>
      </c>
      <c r="C7" t="s">
        <v>372</v>
      </c>
      <c r="D7" s="231">
        <v>0</v>
      </c>
      <c r="E7" s="231">
        <v>0</v>
      </c>
      <c r="F7" s="231">
        <v>1</v>
      </c>
      <c r="G7" s="232">
        <v>1</v>
      </c>
      <c r="H7" s="231">
        <v>0</v>
      </c>
      <c r="I7" s="231">
        <v>1</v>
      </c>
      <c r="J7" s="232">
        <v>1</v>
      </c>
      <c r="K7" s="231">
        <v>0</v>
      </c>
      <c r="L7" s="231">
        <v>0</v>
      </c>
      <c r="M7" s="231">
        <v>0</v>
      </c>
      <c r="N7" s="232">
        <v>0</v>
      </c>
      <c r="O7" s="231">
        <v>0</v>
      </c>
      <c r="P7" s="231">
        <v>15</v>
      </c>
      <c r="Q7" s="232">
        <v>15</v>
      </c>
      <c r="R7" s="231">
        <v>0</v>
      </c>
      <c r="S7" s="231">
        <v>0</v>
      </c>
      <c r="T7" s="233">
        <v>0</v>
      </c>
      <c r="U7" s="231">
        <v>0</v>
      </c>
      <c r="V7" s="231">
        <v>0</v>
      </c>
      <c r="W7" s="233">
        <v>0</v>
      </c>
      <c r="X7" s="231">
        <v>0</v>
      </c>
      <c r="Y7" s="231">
        <v>0</v>
      </c>
      <c r="Z7" s="233">
        <v>0</v>
      </c>
      <c r="AA7" s="231">
        <v>0</v>
      </c>
      <c r="AB7" s="231">
        <v>0</v>
      </c>
      <c r="AC7" s="233">
        <v>0</v>
      </c>
      <c r="AD7" s="231">
        <v>0</v>
      </c>
      <c r="AE7" s="231">
        <v>0</v>
      </c>
      <c r="AF7" s="233">
        <v>0</v>
      </c>
      <c r="AG7">
        <v>0</v>
      </c>
    </row>
    <row r="8" spans="2:33" x14ac:dyDescent="0.35">
      <c r="B8">
        <v>235</v>
      </c>
      <c r="C8" t="s">
        <v>1212</v>
      </c>
      <c r="D8" s="231">
        <v>0</v>
      </c>
      <c r="E8" s="231">
        <v>1</v>
      </c>
      <c r="F8" s="231">
        <v>0</v>
      </c>
      <c r="G8" s="232">
        <v>1</v>
      </c>
      <c r="H8" s="231">
        <v>1</v>
      </c>
      <c r="I8" s="231">
        <v>0</v>
      </c>
      <c r="J8" s="232">
        <v>1</v>
      </c>
      <c r="K8" s="231">
        <v>0</v>
      </c>
      <c r="L8" s="231">
        <v>15</v>
      </c>
      <c r="M8" s="231">
        <v>0</v>
      </c>
      <c r="N8" s="232">
        <v>15</v>
      </c>
      <c r="O8" s="231">
        <v>15</v>
      </c>
      <c r="P8" s="231">
        <v>0</v>
      </c>
      <c r="Q8" s="232">
        <v>15</v>
      </c>
      <c r="R8" s="231">
        <v>0</v>
      </c>
      <c r="S8" s="231">
        <v>0</v>
      </c>
      <c r="T8" s="233">
        <v>0</v>
      </c>
      <c r="U8" s="231">
        <v>0</v>
      </c>
      <c r="V8" s="231">
        <v>0</v>
      </c>
      <c r="W8" s="233">
        <v>0</v>
      </c>
      <c r="X8" s="231">
        <v>0</v>
      </c>
      <c r="Y8" s="231">
        <v>0</v>
      </c>
      <c r="Z8" s="233">
        <v>0</v>
      </c>
      <c r="AA8" s="231">
        <v>0</v>
      </c>
      <c r="AB8" s="231">
        <v>0</v>
      </c>
      <c r="AC8" s="233">
        <v>0</v>
      </c>
      <c r="AD8" s="231">
        <v>0</v>
      </c>
      <c r="AE8" s="231">
        <v>0</v>
      </c>
      <c r="AF8" s="233">
        <v>0</v>
      </c>
      <c r="AG8">
        <v>0</v>
      </c>
    </row>
    <row r="9" spans="2:33" x14ac:dyDescent="0.35">
      <c r="B9">
        <v>273</v>
      </c>
      <c r="C9" t="s">
        <v>373</v>
      </c>
      <c r="D9" s="231">
        <v>0</v>
      </c>
      <c r="E9" s="231">
        <v>5</v>
      </c>
      <c r="F9" s="231">
        <v>1</v>
      </c>
      <c r="G9" s="232">
        <v>6</v>
      </c>
      <c r="H9" s="231">
        <v>5</v>
      </c>
      <c r="I9" s="231">
        <v>1</v>
      </c>
      <c r="J9" s="232">
        <v>6</v>
      </c>
      <c r="K9" s="231">
        <v>0</v>
      </c>
      <c r="L9" s="231">
        <v>75</v>
      </c>
      <c r="M9" s="231">
        <v>15</v>
      </c>
      <c r="N9" s="232">
        <v>90</v>
      </c>
      <c r="O9" s="231">
        <v>63</v>
      </c>
      <c r="P9" s="231">
        <v>11.25</v>
      </c>
      <c r="Q9" s="232">
        <v>74.25</v>
      </c>
      <c r="R9" s="231">
        <v>0</v>
      </c>
      <c r="S9" s="231">
        <v>0</v>
      </c>
      <c r="T9" s="233">
        <v>0</v>
      </c>
      <c r="U9" s="231">
        <v>0</v>
      </c>
      <c r="V9" s="231">
        <v>0</v>
      </c>
      <c r="W9" s="233">
        <v>0</v>
      </c>
      <c r="X9" s="231">
        <v>0</v>
      </c>
      <c r="Y9" s="231">
        <v>0</v>
      </c>
      <c r="Z9" s="233">
        <v>0</v>
      </c>
      <c r="AA9" s="231">
        <v>0</v>
      </c>
      <c r="AB9" s="231">
        <v>0</v>
      </c>
      <c r="AC9" s="233">
        <v>0</v>
      </c>
      <c r="AD9" s="231">
        <v>0</v>
      </c>
      <c r="AE9" s="231">
        <v>0</v>
      </c>
      <c r="AF9" s="233">
        <v>0</v>
      </c>
      <c r="AG9">
        <v>0</v>
      </c>
    </row>
    <row r="10" spans="2:33" x14ac:dyDescent="0.35">
      <c r="B10">
        <v>281</v>
      </c>
      <c r="C10" t="s">
        <v>793</v>
      </c>
      <c r="D10" s="231">
        <v>0</v>
      </c>
      <c r="E10" s="231">
        <v>1</v>
      </c>
      <c r="F10" s="231">
        <v>0</v>
      </c>
      <c r="G10" s="232">
        <v>1</v>
      </c>
      <c r="H10" s="231">
        <v>1</v>
      </c>
      <c r="I10" s="231">
        <v>0</v>
      </c>
      <c r="J10" s="232">
        <v>1</v>
      </c>
      <c r="K10" s="231">
        <v>0</v>
      </c>
      <c r="L10" s="231">
        <v>15</v>
      </c>
      <c r="M10" s="231">
        <v>0</v>
      </c>
      <c r="N10" s="232">
        <v>15</v>
      </c>
      <c r="O10" s="231">
        <v>15</v>
      </c>
      <c r="P10" s="231">
        <v>0</v>
      </c>
      <c r="Q10" s="232">
        <v>15</v>
      </c>
      <c r="R10" s="231">
        <v>0</v>
      </c>
      <c r="S10" s="231">
        <v>0</v>
      </c>
      <c r="T10" s="233">
        <v>0</v>
      </c>
      <c r="U10" s="231">
        <v>0</v>
      </c>
      <c r="V10" s="231">
        <v>0</v>
      </c>
      <c r="W10" s="233">
        <v>0</v>
      </c>
      <c r="X10" s="231">
        <v>0</v>
      </c>
      <c r="Y10" s="231">
        <v>0</v>
      </c>
      <c r="Z10" s="233">
        <v>0</v>
      </c>
      <c r="AA10" s="231">
        <v>0</v>
      </c>
      <c r="AB10" s="231">
        <v>0</v>
      </c>
      <c r="AC10" s="233">
        <v>0</v>
      </c>
      <c r="AD10" s="231">
        <v>0</v>
      </c>
      <c r="AE10" s="231">
        <v>0</v>
      </c>
      <c r="AF10" s="233">
        <v>0</v>
      </c>
      <c r="AG10">
        <v>0</v>
      </c>
    </row>
    <row r="11" spans="2:33" x14ac:dyDescent="0.35">
      <c r="B11">
        <v>302</v>
      </c>
      <c r="C11" t="s">
        <v>374</v>
      </c>
      <c r="D11" s="231">
        <v>1</v>
      </c>
      <c r="E11" s="231">
        <v>2</v>
      </c>
      <c r="F11" s="231">
        <v>0</v>
      </c>
      <c r="G11" s="232">
        <v>2</v>
      </c>
      <c r="H11" s="231">
        <v>0</v>
      </c>
      <c r="I11" s="231">
        <v>0</v>
      </c>
      <c r="J11" s="232">
        <v>0</v>
      </c>
      <c r="K11" s="231">
        <v>15</v>
      </c>
      <c r="L11" s="231">
        <v>30</v>
      </c>
      <c r="M11" s="231">
        <v>0</v>
      </c>
      <c r="N11" s="232">
        <v>30</v>
      </c>
      <c r="O11" s="231">
        <v>0</v>
      </c>
      <c r="P11" s="231">
        <v>0</v>
      </c>
      <c r="Q11" s="232">
        <v>0</v>
      </c>
      <c r="R11" s="231">
        <v>2</v>
      </c>
      <c r="S11" s="231">
        <v>30</v>
      </c>
      <c r="T11" s="233">
        <v>0</v>
      </c>
      <c r="U11" s="231">
        <v>0</v>
      </c>
      <c r="V11" s="231">
        <v>0</v>
      </c>
      <c r="W11" s="233">
        <v>0</v>
      </c>
      <c r="X11" s="231">
        <v>0</v>
      </c>
      <c r="Y11" s="231">
        <v>0</v>
      </c>
      <c r="Z11" s="233">
        <v>0</v>
      </c>
      <c r="AA11" s="231">
        <v>0</v>
      </c>
      <c r="AB11" s="231">
        <v>0</v>
      </c>
      <c r="AC11" s="233">
        <v>0</v>
      </c>
      <c r="AD11" s="231">
        <v>0</v>
      </c>
      <c r="AE11" s="231">
        <v>0</v>
      </c>
      <c r="AF11" s="233">
        <v>0</v>
      </c>
      <c r="AG11">
        <v>0</v>
      </c>
    </row>
    <row r="12" spans="2:33" x14ac:dyDescent="0.35">
      <c r="B12">
        <v>316</v>
      </c>
      <c r="C12" t="s">
        <v>375</v>
      </c>
      <c r="D12" s="231">
        <v>0</v>
      </c>
      <c r="E12" s="231">
        <v>1</v>
      </c>
      <c r="F12" s="231">
        <v>1</v>
      </c>
      <c r="G12" s="232">
        <v>2</v>
      </c>
      <c r="H12" s="231">
        <v>1</v>
      </c>
      <c r="I12" s="231">
        <v>1</v>
      </c>
      <c r="J12" s="232">
        <v>2</v>
      </c>
      <c r="K12" s="231">
        <v>0</v>
      </c>
      <c r="L12" s="231">
        <v>0</v>
      </c>
      <c r="M12" s="231">
        <v>0</v>
      </c>
      <c r="N12" s="232">
        <v>0</v>
      </c>
      <c r="O12" s="231">
        <v>15</v>
      </c>
      <c r="P12" s="231">
        <v>15</v>
      </c>
      <c r="Q12" s="232">
        <v>30</v>
      </c>
      <c r="R12" s="231">
        <v>0</v>
      </c>
      <c r="S12" s="231">
        <v>0</v>
      </c>
      <c r="T12" s="233">
        <v>0</v>
      </c>
      <c r="U12" s="231">
        <v>0</v>
      </c>
      <c r="V12" s="231">
        <v>0</v>
      </c>
      <c r="W12" s="233">
        <v>0</v>
      </c>
      <c r="X12" s="231">
        <v>0</v>
      </c>
      <c r="Y12" s="231">
        <v>0</v>
      </c>
      <c r="Z12" s="233">
        <v>0</v>
      </c>
      <c r="AA12" s="231">
        <v>0</v>
      </c>
      <c r="AB12" s="231">
        <v>0</v>
      </c>
      <c r="AC12" s="233">
        <v>0</v>
      </c>
      <c r="AD12" s="231">
        <v>0</v>
      </c>
      <c r="AE12" s="231">
        <v>0</v>
      </c>
      <c r="AF12" s="233">
        <v>0</v>
      </c>
      <c r="AG12">
        <v>0</v>
      </c>
    </row>
    <row r="13" spans="2:33" x14ac:dyDescent="0.35">
      <c r="B13">
        <v>459</v>
      </c>
      <c r="C13" t="s">
        <v>376</v>
      </c>
      <c r="D13" s="231">
        <v>0</v>
      </c>
      <c r="E13" s="231">
        <v>1</v>
      </c>
      <c r="F13" s="231">
        <v>0</v>
      </c>
      <c r="G13" s="232">
        <v>1</v>
      </c>
      <c r="H13" s="231">
        <v>1</v>
      </c>
      <c r="I13" s="231">
        <v>0</v>
      </c>
      <c r="J13" s="232">
        <v>1</v>
      </c>
      <c r="K13" s="231">
        <v>0</v>
      </c>
      <c r="L13" s="231">
        <v>15</v>
      </c>
      <c r="M13" s="231">
        <v>0</v>
      </c>
      <c r="N13" s="232">
        <v>15</v>
      </c>
      <c r="O13" s="231">
        <v>15</v>
      </c>
      <c r="P13" s="231">
        <v>0</v>
      </c>
      <c r="Q13" s="232">
        <v>15</v>
      </c>
      <c r="R13" s="231">
        <v>0</v>
      </c>
      <c r="S13" s="231">
        <v>0</v>
      </c>
      <c r="T13" s="233">
        <v>0</v>
      </c>
      <c r="U13" s="231">
        <v>0</v>
      </c>
      <c r="V13" s="231">
        <v>0</v>
      </c>
      <c r="W13" s="233">
        <v>0</v>
      </c>
      <c r="X13" s="231">
        <v>0</v>
      </c>
      <c r="Y13" s="231">
        <v>0</v>
      </c>
      <c r="Z13" s="233">
        <v>0</v>
      </c>
      <c r="AA13" s="231">
        <v>0</v>
      </c>
      <c r="AB13" s="231">
        <v>0</v>
      </c>
      <c r="AC13" s="233">
        <v>0</v>
      </c>
      <c r="AD13" s="231">
        <v>0</v>
      </c>
      <c r="AE13" s="231">
        <v>0</v>
      </c>
      <c r="AF13" s="233">
        <v>0</v>
      </c>
      <c r="AG13">
        <v>0</v>
      </c>
    </row>
    <row r="14" spans="2:33" x14ac:dyDescent="0.35">
      <c r="B14">
        <v>463</v>
      </c>
      <c r="C14" t="s">
        <v>377</v>
      </c>
      <c r="D14" s="231">
        <v>0</v>
      </c>
      <c r="E14" s="231">
        <v>4</v>
      </c>
      <c r="F14" s="231">
        <v>2</v>
      </c>
      <c r="G14" s="232">
        <v>6</v>
      </c>
      <c r="H14" s="231">
        <v>1</v>
      </c>
      <c r="I14" s="231">
        <v>0</v>
      </c>
      <c r="J14" s="232">
        <v>1</v>
      </c>
      <c r="K14" s="231">
        <v>0</v>
      </c>
      <c r="L14" s="231">
        <v>60</v>
      </c>
      <c r="M14" s="231">
        <v>30</v>
      </c>
      <c r="N14" s="232">
        <v>90</v>
      </c>
      <c r="O14" s="231">
        <v>15</v>
      </c>
      <c r="P14" s="231">
        <v>0</v>
      </c>
      <c r="Q14" s="232">
        <v>15</v>
      </c>
      <c r="R14" s="231">
        <v>2</v>
      </c>
      <c r="S14" s="231">
        <v>30</v>
      </c>
      <c r="T14" s="233">
        <v>0</v>
      </c>
      <c r="U14" s="231">
        <v>1</v>
      </c>
      <c r="V14" s="231">
        <v>15</v>
      </c>
      <c r="W14" s="233">
        <v>0</v>
      </c>
      <c r="X14" s="231">
        <v>1</v>
      </c>
      <c r="Y14" s="231">
        <v>15</v>
      </c>
      <c r="Z14" s="233">
        <v>0</v>
      </c>
      <c r="AA14" s="231">
        <v>1</v>
      </c>
      <c r="AB14" s="231">
        <v>15</v>
      </c>
      <c r="AC14" s="233">
        <v>0</v>
      </c>
      <c r="AD14" s="231">
        <v>1</v>
      </c>
      <c r="AE14" s="231">
        <v>15</v>
      </c>
      <c r="AF14" s="233">
        <v>0</v>
      </c>
      <c r="AG14">
        <v>0</v>
      </c>
    </row>
    <row r="15" spans="2:33" x14ac:dyDescent="0.35">
      <c r="B15">
        <v>486</v>
      </c>
      <c r="C15" t="s">
        <v>794</v>
      </c>
      <c r="D15" s="231">
        <v>0</v>
      </c>
      <c r="E15" s="231">
        <v>2</v>
      </c>
      <c r="F15" s="231">
        <v>0</v>
      </c>
      <c r="G15" s="232">
        <v>2</v>
      </c>
      <c r="H15" s="231">
        <v>1</v>
      </c>
      <c r="I15" s="231">
        <v>0</v>
      </c>
      <c r="J15" s="232">
        <v>1</v>
      </c>
      <c r="K15" s="231">
        <v>0</v>
      </c>
      <c r="L15" s="231">
        <v>30</v>
      </c>
      <c r="M15" s="231">
        <v>0</v>
      </c>
      <c r="N15" s="232">
        <v>30</v>
      </c>
      <c r="O15" s="231">
        <v>15</v>
      </c>
      <c r="P15" s="231">
        <v>0</v>
      </c>
      <c r="Q15" s="232">
        <v>15</v>
      </c>
      <c r="R15" s="231">
        <v>0</v>
      </c>
      <c r="S15" s="231">
        <v>0</v>
      </c>
      <c r="T15" s="233">
        <v>0</v>
      </c>
      <c r="U15" s="231">
        <v>0</v>
      </c>
      <c r="V15" s="231">
        <v>0</v>
      </c>
      <c r="W15" s="233">
        <v>0</v>
      </c>
      <c r="X15" s="231">
        <v>0</v>
      </c>
      <c r="Y15" s="231">
        <v>0</v>
      </c>
      <c r="Z15" s="233">
        <v>0</v>
      </c>
      <c r="AA15" s="231">
        <v>0</v>
      </c>
      <c r="AB15" s="231">
        <v>0</v>
      </c>
      <c r="AC15" s="233">
        <v>0</v>
      </c>
      <c r="AD15" s="231">
        <v>0</v>
      </c>
      <c r="AE15" s="231">
        <v>0</v>
      </c>
      <c r="AF15" s="233">
        <v>0</v>
      </c>
      <c r="AG15">
        <v>0</v>
      </c>
    </row>
    <row r="16" spans="2:33" x14ac:dyDescent="0.35">
      <c r="B16">
        <v>489</v>
      </c>
      <c r="C16" t="s">
        <v>1213</v>
      </c>
      <c r="D16" s="231">
        <v>0</v>
      </c>
      <c r="E16" s="231">
        <v>2</v>
      </c>
      <c r="F16" s="231">
        <v>0</v>
      </c>
      <c r="G16" s="232">
        <v>2</v>
      </c>
      <c r="H16" s="231">
        <v>2</v>
      </c>
      <c r="I16" s="231">
        <v>0</v>
      </c>
      <c r="J16" s="232">
        <v>2</v>
      </c>
      <c r="K16" s="231">
        <v>0</v>
      </c>
      <c r="L16" s="231">
        <v>30</v>
      </c>
      <c r="M16" s="231">
        <v>0</v>
      </c>
      <c r="N16" s="232">
        <v>30</v>
      </c>
      <c r="O16" s="231">
        <v>30</v>
      </c>
      <c r="P16" s="231">
        <v>0</v>
      </c>
      <c r="Q16" s="232">
        <v>30</v>
      </c>
      <c r="R16" s="231">
        <v>0</v>
      </c>
      <c r="S16" s="231">
        <v>0</v>
      </c>
      <c r="T16" s="233">
        <v>0</v>
      </c>
      <c r="U16" s="231">
        <v>0</v>
      </c>
      <c r="V16" s="231">
        <v>0</v>
      </c>
      <c r="W16" s="233">
        <v>0</v>
      </c>
      <c r="X16" s="231">
        <v>0</v>
      </c>
      <c r="Y16" s="231">
        <v>0</v>
      </c>
      <c r="Z16" s="233">
        <v>0</v>
      </c>
      <c r="AA16" s="231">
        <v>0</v>
      </c>
      <c r="AB16" s="231">
        <v>0</v>
      </c>
      <c r="AC16" s="233">
        <v>0</v>
      </c>
      <c r="AD16" s="231">
        <v>0</v>
      </c>
      <c r="AE16" s="231">
        <v>0</v>
      </c>
      <c r="AF16" s="233">
        <v>0</v>
      </c>
      <c r="AG16">
        <v>0</v>
      </c>
    </row>
    <row r="17" spans="2:33" x14ac:dyDescent="0.35">
      <c r="B17">
        <v>502</v>
      </c>
      <c r="C17" t="s">
        <v>378</v>
      </c>
      <c r="D17" s="231">
        <v>0</v>
      </c>
      <c r="E17" s="231">
        <v>2</v>
      </c>
      <c r="F17" s="231">
        <v>1</v>
      </c>
      <c r="G17" s="232">
        <v>3</v>
      </c>
      <c r="H17" s="231">
        <v>2</v>
      </c>
      <c r="I17" s="231">
        <v>1</v>
      </c>
      <c r="J17" s="232">
        <v>3</v>
      </c>
      <c r="K17" s="231">
        <v>0</v>
      </c>
      <c r="L17" s="231">
        <v>30</v>
      </c>
      <c r="M17" s="231">
        <v>15</v>
      </c>
      <c r="N17" s="232">
        <v>45</v>
      </c>
      <c r="O17" s="231">
        <v>30</v>
      </c>
      <c r="P17" s="231">
        <v>15</v>
      </c>
      <c r="Q17" s="232">
        <v>45</v>
      </c>
      <c r="R17" s="231">
        <v>2</v>
      </c>
      <c r="S17" s="231">
        <v>30</v>
      </c>
      <c r="T17" s="233">
        <v>30</v>
      </c>
      <c r="U17" s="231">
        <v>0</v>
      </c>
      <c r="V17" s="231">
        <v>0</v>
      </c>
      <c r="W17" s="233">
        <v>0</v>
      </c>
      <c r="X17" s="231">
        <v>0</v>
      </c>
      <c r="Y17" s="231">
        <v>0</v>
      </c>
      <c r="Z17" s="233">
        <v>0</v>
      </c>
      <c r="AA17" s="231">
        <v>0</v>
      </c>
      <c r="AB17" s="231">
        <v>0</v>
      </c>
      <c r="AC17" s="233">
        <v>0</v>
      </c>
      <c r="AD17" s="231">
        <v>0</v>
      </c>
      <c r="AE17" s="231">
        <v>0</v>
      </c>
      <c r="AF17" s="233">
        <v>0</v>
      </c>
      <c r="AG17">
        <v>0</v>
      </c>
    </row>
    <row r="18" spans="2:33" x14ac:dyDescent="0.35">
      <c r="B18">
        <v>549</v>
      </c>
      <c r="C18" t="s">
        <v>810</v>
      </c>
      <c r="D18" s="231">
        <v>0</v>
      </c>
      <c r="E18" s="231">
        <v>1</v>
      </c>
      <c r="F18" s="231">
        <v>0</v>
      </c>
      <c r="G18" s="232">
        <v>1</v>
      </c>
      <c r="H18" s="231">
        <v>1</v>
      </c>
      <c r="I18" s="231">
        <v>0</v>
      </c>
      <c r="J18" s="232">
        <v>1</v>
      </c>
      <c r="K18" s="231">
        <v>0</v>
      </c>
      <c r="L18" s="231">
        <v>15</v>
      </c>
      <c r="M18" s="231">
        <v>0</v>
      </c>
      <c r="N18" s="232">
        <v>15</v>
      </c>
      <c r="O18" s="231">
        <v>0</v>
      </c>
      <c r="P18" s="231">
        <v>0</v>
      </c>
      <c r="Q18" s="232">
        <v>0</v>
      </c>
      <c r="R18" s="231">
        <v>0</v>
      </c>
      <c r="S18" s="231">
        <v>0</v>
      </c>
      <c r="T18" s="233">
        <v>0</v>
      </c>
      <c r="U18" s="231">
        <v>0</v>
      </c>
      <c r="V18" s="231">
        <v>0</v>
      </c>
      <c r="W18" s="233">
        <v>0</v>
      </c>
      <c r="X18" s="231">
        <v>0</v>
      </c>
      <c r="Y18" s="231">
        <v>0</v>
      </c>
      <c r="Z18" s="233">
        <v>0</v>
      </c>
      <c r="AA18" s="231">
        <v>0</v>
      </c>
      <c r="AB18" s="231">
        <v>0</v>
      </c>
      <c r="AC18" s="233">
        <v>0</v>
      </c>
      <c r="AD18" s="231">
        <v>0</v>
      </c>
      <c r="AE18" s="231">
        <v>0</v>
      </c>
      <c r="AF18" s="233">
        <v>0</v>
      </c>
      <c r="AG18">
        <v>0</v>
      </c>
    </row>
    <row r="19" spans="2:33" x14ac:dyDescent="0.35">
      <c r="B19">
        <v>559</v>
      </c>
      <c r="C19" t="s">
        <v>379</v>
      </c>
      <c r="D19" s="231">
        <v>0</v>
      </c>
      <c r="E19" s="231">
        <v>0</v>
      </c>
      <c r="F19" s="231">
        <v>1</v>
      </c>
      <c r="G19" s="232">
        <v>1</v>
      </c>
      <c r="H19" s="231">
        <v>0</v>
      </c>
      <c r="I19" s="231">
        <v>1</v>
      </c>
      <c r="J19" s="232">
        <v>1</v>
      </c>
      <c r="K19" s="231">
        <v>0</v>
      </c>
      <c r="L19" s="231">
        <v>0</v>
      </c>
      <c r="M19" s="231">
        <v>15</v>
      </c>
      <c r="N19" s="232">
        <v>15</v>
      </c>
      <c r="O19" s="231">
        <v>0</v>
      </c>
      <c r="P19" s="231">
        <v>15</v>
      </c>
      <c r="Q19" s="232">
        <v>15</v>
      </c>
      <c r="R19" s="231">
        <v>0</v>
      </c>
      <c r="S19" s="231">
        <v>0</v>
      </c>
      <c r="T19" s="233">
        <v>0</v>
      </c>
      <c r="U19" s="231">
        <v>0</v>
      </c>
      <c r="V19" s="231">
        <v>0</v>
      </c>
      <c r="W19" s="233">
        <v>0</v>
      </c>
      <c r="X19" s="231">
        <v>1</v>
      </c>
      <c r="Y19" s="231">
        <v>15</v>
      </c>
      <c r="Z19" s="233">
        <v>15</v>
      </c>
      <c r="AA19" s="231">
        <v>0</v>
      </c>
      <c r="AB19" s="231">
        <v>0</v>
      </c>
      <c r="AC19" s="233">
        <v>0</v>
      </c>
      <c r="AD19" s="231">
        <v>0</v>
      </c>
      <c r="AE19" s="231">
        <v>0</v>
      </c>
      <c r="AF19" s="233">
        <v>0</v>
      </c>
      <c r="AG19">
        <v>0</v>
      </c>
    </row>
    <row r="20" spans="2:33" x14ac:dyDescent="0.35">
      <c r="B20">
        <v>668</v>
      </c>
      <c r="C20" t="s">
        <v>811</v>
      </c>
      <c r="D20" s="231">
        <v>0</v>
      </c>
      <c r="E20" s="231">
        <v>2</v>
      </c>
      <c r="F20" s="231">
        <v>0</v>
      </c>
      <c r="G20" s="232">
        <v>2</v>
      </c>
      <c r="H20" s="231">
        <v>2</v>
      </c>
      <c r="I20" s="231">
        <v>0</v>
      </c>
      <c r="J20" s="232">
        <v>2</v>
      </c>
      <c r="K20" s="231">
        <v>0</v>
      </c>
      <c r="L20" s="231">
        <v>30</v>
      </c>
      <c r="M20" s="231">
        <v>0</v>
      </c>
      <c r="N20" s="232">
        <v>30</v>
      </c>
      <c r="O20" s="231">
        <v>30</v>
      </c>
      <c r="P20" s="231">
        <v>0</v>
      </c>
      <c r="Q20" s="232">
        <v>30</v>
      </c>
      <c r="R20" s="231">
        <v>0</v>
      </c>
      <c r="S20" s="231">
        <v>0</v>
      </c>
      <c r="T20" s="233">
        <v>0</v>
      </c>
      <c r="U20" s="231">
        <v>0</v>
      </c>
      <c r="V20" s="231">
        <v>0</v>
      </c>
      <c r="W20" s="233">
        <v>0</v>
      </c>
      <c r="X20" s="231">
        <v>0</v>
      </c>
      <c r="Y20" s="231">
        <v>0</v>
      </c>
      <c r="Z20" s="233">
        <v>0</v>
      </c>
      <c r="AA20" s="231">
        <v>0</v>
      </c>
      <c r="AB20" s="231">
        <v>0</v>
      </c>
      <c r="AC20" s="233">
        <v>0</v>
      </c>
      <c r="AD20" s="231">
        <v>0</v>
      </c>
      <c r="AE20" s="231">
        <v>0</v>
      </c>
      <c r="AF20" s="233">
        <v>0</v>
      </c>
      <c r="AG20">
        <v>0</v>
      </c>
    </row>
    <row r="21" spans="2:33" x14ac:dyDescent="0.35">
      <c r="B21">
        <v>739</v>
      </c>
      <c r="C21" t="s">
        <v>812</v>
      </c>
      <c r="D21" s="231">
        <v>1</v>
      </c>
      <c r="E21" s="231">
        <v>1</v>
      </c>
      <c r="F21" s="231">
        <v>0</v>
      </c>
      <c r="G21" s="232">
        <v>1</v>
      </c>
      <c r="H21" s="231">
        <v>0</v>
      </c>
      <c r="I21" s="231">
        <v>0</v>
      </c>
      <c r="J21" s="232">
        <v>0</v>
      </c>
      <c r="K21" s="231">
        <v>15</v>
      </c>
      <c r="L21" s="231">
        <v>15</v>
      </c>
      <c r="M21" s="231">
        <v>0</v>
      </c>
      <c r="N21" s="232">
        <v>15</v>
      </c>
      <c r="O21" s="231">
        <v>0</v>
      </c>
      <c r="P21" s="231">
        <v>0</v>
      </c>
      <c r="Q21" s="232">
        <v>0</v>
      </c>
      <c r="R21" s="231">
        <v>2</v>
      </c>
      <c r="S21" s="231">
        <v>30</v>
      </c>
      <c r="T21" s="233">
        <v>0</v>
      </c>
      <c r="U21" s="231">
        <v>0</v>
      </c>
      <c r="V21" s="231">
        <v>0</v>
      </c>
      <c r="W21" s="233">
        <v>0</v>
      </c>
      <c r="X21" s="231">
        <v>0</v>
      </c>
      <c r="Y21" s="231">
        <v>0</v>
      </c>
      <c r="Z21" s="233">
        <v>0</v>
      </c>
      <c r="AA21" s="231">
        <v>0</v>
      </c>
      <c r="AB21" s="231">
        <v>0</v>
      </c>
      <c r="AC21" s="233">
        <v>0</v>
      </c>
      <c r="AD21" s="231">
        <v>0</v>
      </c>
      <c r="AE21" s="231">
        <v>0</v>
      </c>
      <c r="AF21" s="233">
        <v>0</v>
      </c>
      <c r="AG21">
        <v>0</v>
      </c>
    </row>
    <row r="22" spans="2:33" x14ac:dyDescent="0.35">
      <c r="B22">
        <v>770</v>
      </c>
      <c r="C22" t="s">
        <v>380</v>
      </c>
      <c r="D22" s="231">
        <v>0</v>
      </c>
      <c r="E22" s="231">
        <v>3</v>
      </c>
      <c r="F22" s="231">
        <v>0</v>
      </c>
      <c r="G22" s="232">
        <v>3</v>
      </c>
      <c r="H22" s="231">
        <v>0</v>
      </c>
      <c r="I22" s="231">
        <v>0</v>
      </c>
      <c r="J22" s="232">
        <v>0</v>
      </c>
      <c r="K22" s="231">
        <v>0</v>
      </c>
      <c r="L22" s="231">
        <v>45</v>
      </c>
      <c r="M22" s="231">
        <v>0</v>
      </c>
      <c r="N22" s="232">
        <v>45</v>
      </c>
      <c r="O22" s="231">
        <v>0</v>
      </c>
      <c r="P22" s="231">
        <v>0</v>
      </c>
      <c r="Q22" s="232">
        <v>0</v>
      </c>
      <c r="R22" s="231">
        <v>0</v>
      </c>
      <c r="S22" s="231">
        <v>0</v>
      </c>
      <c r="T22" s="233">
        <v>0</v>
      </c>
      <c r="U22" s="231">
        <v>0</v>
      </c>
      <c r="V22" s="231">
        <v>0</v>
      </c>
      <c r="W22" s="233">
        <v>0</v>
      </c>
      <c r="X22" s="231">
        <v>0</v>
      </c>
      <c r="Y22" s="231">
        <v>0</v>
      </c>
      <c r="Z22" s="233">
        <v>0</v>
      </c>
      <c r="AA22" s="231">
        <v>0</v>
      </c>
      <c r="AB22" s="231">
        <v>0</v>
      </c>
      <c r="AC22" s="233">
        <v>0</v>
      </c>
      <c r="AD22" s="231">
        <v>0</v>
      </c>
      <c r="AE22" s="231">
        <v>0</v>
      </c>
      <c r="AF22" s="233">
        <v>0</v>
      </c>
      <c r="AG22">
        <v>0</v>
      </c>
    </row>
    <row r="23" spans="2:33" x14ac:dyDescent="0.35">
      <c r="B23">
        <v>811</v>
      </c>
      <c r="C23" t="s">
        <v>381</v>
      </c>
      <c r="D23" s="231">
        <v>0</v>
      </c>
      <c r="E23" s="231">
        <v>3</v>
      </c>
      <c r="F23" s="231">
        <v>0</v>
      </c>
      <c r="G23" s="232">
        <v>3</v>
      </c>
      <c r="H23" s="231">
        <v>1</v>
      </c>
      <c r="I23" s="231">
        <v>0</v>
      </c>
      <c r="J23" s="232">
        <v>1</v>
      </c>
      <c r="K23" s="231">
        <v>0</v>
      </c>
      <c r="L23" s="231">
        <v>45</v>
      </c>
      <c r="M23" s="231">
        <v>0</v>
      </c>
      <c r="N23" s="232">
        <v>45</v>
      </c>
      <c r="O23" s="231">
        <v>15</v>
      </c>
      <c r="P23" s="231">
        <v>0</v>
      </c>
      <c r="Q23" s="232">
        <v>15</v>
      </c>
      <c r="R23" s="231">
        <v>2</v>
      </c>
      <c r="S23" s="231">
        <v>30</v>
      </c>
      <c r="T23" s="233">
        <v>15</v>
      </c>
      <c r="U23" s="231">
        <v>0</v>
      </c>
      <c r="V23" s="231">
        <v>0</v>
      </c>
      <c r="W23" s="233">
        <v>0</v>
      </c>
      <c r="X23" s="231">
        <v>1</v>
      </c>
      <c r="Y23" s="231">
        <v>15</v>
      </c>
      <c r="Z23" s="233">
        <v>0</v>
      </c>
      <c r="AA23" s="231">
        <v>0</v>
      </c>
      <c r="AB23" s="231">
        <v>0</v>
      </c>
      <c r="AC23" s="233">
        <v>0</v>
      </c>
      <c r="AD23" s="231">
        <v>0</v>
      </c>
      <c r="AE23" s="231">
        <v>0</v>
      </c>
      <c r="AF23" s="233">
        <v>0</v>
      </c>
      <c r="AG23">
        <v>0</v>
      </c>
    </row>
    <row r="24" spans="2:33" x14ac:dyDescent="0.35">
      <c r="B24">
        <v>820</v>
      </c>
      <c r="C24" t="s">
        <v>382</v>
      </c>
      <c r="D24" s="231">
        <v>0</v>
      </c>
      <c r="E24" s="231">
        <v>2</v>
      </c>
      <c r="F24" s="231">
        <v>1</v>
      </c>
      <c r="G24" s="232">
        <v>3</v>
      </c>
      <c r="H24" s="231">
        <v>1</v>
      </c>
      <c r="I24" s="231">
        <v>0</v>
      </c>
      <c r="J24" s="232">
        <v>1</v>
      </c>
      <c r="K24" s="231">
        <v>0</v>
      </c>
      <c r="L24" s="231">
        <v>30</v>
      </c>
      <c r="M24" s="231">
        <v>15</v>
      </c>
      <c r="N24" s="232">
        <v>45</v>
      </c>
      <c r="O24" s="231">
        <v>15</v>
      </c>
      <c r="P24" s="231">
        <v>0</v>
      </c>
      <c r="Q24" s="232">
        <v>15</v>
      </c>
      <c r="R24" s="231">
        <v>0</v>
      </c>
      <c r="S24" s="231">
        <v>0</v>
      </c>
      <c r="T24" s="233">
        <v>0</v>
      </c>
      <c r="U24" s="231">
        <v>0</v>
      </c>
      <c r="V24" s="231">
        <v>0</v>
      </c>
      <c r="W24" s="233">
        <v>0</v>
      </c>
      <c r="X24" s="231">
        <v>0</v>
      </c>
      <c r="Y24" s="231">
        <v>0</v>
      </c>
      <c r="Z24" s="233">
        <v>0</v>
      </c>
      <c r="AA24" s="231">
        <v>0</v>
      </c>
      <c r="AB24" s="231">
        <v>0</v>
      </c>
      <c r="AC24" s="233">
        <v>0</v>
      </c>
      <c r="AD24" s="231">
        <v>0</v>
      </c>
      <c r="AE24" s="231">
        <v>0</v>
      </c>
      <c r="AF24" s="233">
        <v>0</v>
      </c>
      <c r="AG24">
        <v>0</v>
      </c>
    </row>
    <row r="25" spans="2:33" x14ac:dyDescent="0.35">
      <c r="B25">
        <v>865</v>
      </c>
      <c r="C25" t="s">
        <v>383</v>
      </c>
      <c r="D25" s="231">
        <v>1</v>
      </c>
      <c r="E25" s="231">
        <v>1</v>
      </c>
      <c r="F25" s="231">
        <v>2</v>
      </c>
      <c r="G25" s="232">
        <v>3</v>
      </c>
      <c r="H25" s="231">
        <v>1</v>
      </c>
      <c r="I25" s="231">
        <v>2</v>
      </c>
      <c r="J25" s="232">
        <v>3</v>
      </c>
      <c r="K25" s="231">
        <v>15</v>
      </c>
      <c r="L25" s="231">
        <v>15</v>
      </c>
      <c r="M25" s="231">
        <v>30</v>
      </c>
      <c r="N25" s="232">
        <v>45</v>
      </c>
      <c r="O25" s="231">
        <v>15</v>
      </c>
      <c r="P25" s="231">
        <v>30</v>
      </c>
      <c r="Q25" s="232">
        <v>45</v>
      </c>
      <c r="R25" s="231">
        <v>1</v>
      </c>
      <c r="S25" s="231">
        <v>15</v>
      </c>
      <c r="T25" s="233">
        <v>0</v>
      </c>
      <c r="U25" s="231">
        <v>0</v>
      </c>
      <c r="V25" s="231">
        <v>0</v>
      </c>
      <c r="W25" s="233">
        <v>0</v>
      </c>
      <c r="X25" s="231">
        <v>1</v>
      </c>
      <c r="Y25" s="231">
        <v>15</v>
      </c>
      <c r="Z25" s="233">
        <v>15</v>
      </c>
      <c r="AA25" s="231">
        <v>0</v>
      </c>
      <c r="AB25" s="231">
        <v>0</v>
      </c>
      <c r="AC25" s="233">
        <v>0</v>
      </c>
      <c r="AD25" s="231">
        <v>0</v>
      </c>
      <c r="AE25" s="231">
        <v>0</v>
      </c>
      <c r="AF25" s="233">
        <v>0</v>
      </c>
      <c r="AG25">
        <v>0</v>
      </c>
    </row>
    <row r="26" spans="2:33" x14ac:dyDescent="0.35">
      <c r="B26">
        <v>908</v>
      </c>
      <c r="C26" t="s">
        <v>384</v>
      </c>
      <c r="D26" s="231">
        <v>1</v>
      </c>
      <c r="E26" s="231">
        <v>3</v>
      </c>
      <c r="F26" s="231">
        <v>1</v>
      </c>
      <c r="G26" s="232">
        <v>4</v>
      </c>
      <c r="H26" s="231">
        <v>2</v>
      </c>
      <c r="I26" s="231">
        <v>0</v>
      </c>
      <c r="J26" s="232">
        <v>2</v>
      </c>
      <c r="K26" s="231">
        <v>15</v>
      </c>
      <c r="L26" s="231">
        <v>45</v>
      </c>
      <c r="M26" s="231">
        <v>15</v>
      </c>
      <c r="N26" s="232">
        <v>60</v>
      </c>
      <c r="O26" s="231">
        <v>30</v>
      </c>
      <c r="P26" s="231">
        <v>0</v>
      </c>
      <c r="Q26" s="232">
        <v>30</v>
      </c>
      <c r="R26" s="231">
        <v>0</v>
      </c>
      <c r="S26" s="231">
        <v>0</v>
      </c>
      <c r="T26" s="233">
        <v>0</v>
      </c>
      <c r="U26" s="231">
        <v>0</v>
      </c>
      <c r="V26" s="231">
        <v>0</v>
      </c>
      <c r="W26" s="233">
        <v>0</v>
      </c>
      <c r="X26" s="231">
        <v>1</v>
      </c>
      <c r="Y26" s="231">
        <v>15</v>
      </c>
      <c r="Z26" s="233">
        <v>15</v>
      </c>
      <c r="AA26" s="231">
        <v>0</v>
      </c>
      <c r="AB26" s="231">
        <v>0</v>
      </c>
      <c r="AC26" s="233">
        <v>0</v>
      </c>
      <c r="AD26" s="231">
        <v>0</v>
      </c>
      <c r="AE26" s="231">
        <v>0</v>
      </c>
      <c r="AF26" s="233">
        <v>0</v>
      </c>
      <c r="AG26">
        <v>0</v>
      </c>
    </row>
    <row r="27" spans="2:33" x14ac:dyDescent="0.35">
      <c r="B27">
        <v>1058</v>
      </c>
      <c r="C27" t="s">
        <v>1258</v>
      </c>
      <c r="D27" s="231">
        <v>0</v>
      </c>
      <c r="E27" s="231">
        <v>1</v>
      </c>
      <c r="F27" s="231">
        <v>0</v>
      </c>
      <c r="G27" s="232">
        <v>1</v>
      </c>
      <c r="H27" s="231">
        <v>1</v>
      </c>
      <c r="I27" s="231">
        <v>0</v>
      </c>
      <c r="J27" s="232">
        <v>1</v>
      </c>
      <c r="K27" s="231">
        <v>0</v>
      </c>
      <c r="L27" s="231">
        <v>15</v>
      </c>
      <c r="M27" s="231">
        <v>0</v>
      </c>
      <c r="N27" s="232">
        <v>15</v>
      </c>
      <c r="O27" s="231">
        <v>15</v>
      </c>
      <c r="P27" s="231">
        <v>0</v>
      </c>
      <c r="Q27" s="232">
        <v>15</v>
      </c>
      <c r="R27" s="231">
        <v>0</v>
      </c>
      <c r="S27" s="231">
        <v>0</v>
      </c>
      <c r="T27" s="233">
        <v>0</v>
      </c>
      <c r="U27" s="231">
        <v>0</v>
      </c>
      <c r="V27" s="231">
        <v>0</v>
      </c>
      <c r="W27" s="233">
        <v>0</v>
      </c>
      <c r="X27" s="231">
        <v>0</v>
      </c>
      <c r="Y27" s="231">
        <v>0</v>
      </c>
      <c r="Z27" s="233">
        <v>0</v>
      </c>
      <c r="AA27" s="231">
        <v>0</v>
      </c>
      <c r="AB27" s="231">
        <v>0</v>
      </c>
      <c r="AC27" s="233">
        <v>0</v>
      </c>
      <c r="AD27" s="231">
        <v>0</v>
      </c>
      <c r="AE27" s="231">
        <v>0</v>
      </c>
      <c r="AF27" s="233">
        <v>0</v>
      </c>
      <c r="AG27">
        <v>0</v>
      </c>
    </row>
    <row r="28" spans="2:33" x14ac:dyDescent="0.35">
      <c r="B28">
        <v>1059</v>
      </c>
      <c r="C28" t="s">
        <v>386</v>
      </c>
      <c r="D28" s="231">
        <v>1</v>
      </c>
      <c r="E28" s="231">
        <v>4</v>
      </c>
      <c r="F28" s="231">
        <v>1</v>
      </c>
      <c r="G28" s="232">
        <v>5</v>
      </c>
      <c r="H28" s="231">
        <v>4</v>
      </c>
      <c r="I28" s="231">
        <v>1</v>
      </c>
      <c r="J28" s="232">
        <v>5</v>
      </c>
      <c r="K28" s="231">
        <v>15</v>
      </c>
      <c r="L28" s="231">
        <v>45</v>
      </c>
      <c r="M28" s="231">
        <v>15</v>
      </c>
      <c r="N28" s="232">
        <v>60</v>
      </c>
      <c r="O28" s="231">
        <v>60</v>
      </c>
      <c r="P28" s="231">
        <v>15</v>
      </c>
      <c r="Q28" s="232">
        <v>75</v>
      </c>
      <c r="R28" s="231">
        <v>1</v>
      </c>
      <c r="S28" s="231">
        <v>15</v>
      </c>
      <c r="T28" s="233">
        <v>15</v>
      </c>
      <c r="U28" s="231">
        <v>0</v>
      </c>
      <c r="V28" s="231">
        <v>0</v>
      </c>
      <c r="W28" s="233">
        <v>0</v>
      </c>
      <c r="X28" s="231">
        <v>2</v>
      </c>
      <c r="Y28" s="231">
        <v>30</v>
      </c>
      <c r="Z28" s="233">
        <v>30</v>
      </c>
      <c r="AA28" s="231">
        <v>0</v>
      </c>
      <c r="AB28" s="231">
        <v>0</v>
      </c>
      <c r="AC28" s="233">
        <v>0</v>
      </c>
      <c r="AD28" s="231">
        <v>0</v>
      </c>
      <c r="AE28" s="231">
        <v>0</v>
      </c>
      <c r="AF28" s="233">
        <v>0</v>
      </c>
      <c r="AG28">
        <v>0</v>
      </c>
    </row>
    <row r="29" spans="2:33" x14ac:dyDescent="0.35">
      <c r="B29">
        <v>1093</v>
      </c>
      <c r="C29" t="s">
        <v>387</v>
      </c>
      <c r="D29" s="231">
        <v>0</v>
      </c>
      <c r="E29" s="231">
        <v>0</v>
      </c>
      <c r="F29" s="231">
        <v>2</v>
      </c>
      <c r="G29" s="232">
        <v>2</v>
      </c>
      <c r="H29" s="231">
        <v>0</v>
      </c>
      <c r="I29" s="231">
        <v>1</v>
      </c>
      <c r="J29" s="232">
        <v>1</v>
      </c>
      <c r="K29" s="231">
        <v>0</v>
      </c>
      <c r="L29" s="231">
        <v>0</v>
      </c>
      <c r="M29" s="231">
        <v>30</v>
      </c>
      <c r="N29" s="232">
        <v>30</v>
      </c>
      <c r="O29" s="231">
        <v>0</v>
      </c>
      <c r="P29" s="231">
        <v>15</v>
      </c>
      <c r="Q29" s="232">
        <v>15</v>
      </c>
      <c r="R29" s="231">
        <v>0</v>
      </c>
      <c r="S29" s="231">
        <v>0</v>
      </c>
      <c r="T29" s="233">
        <v>0</v>
      </c>
      <c r="U29" s="231">
        <v>0</v>
      </c>
      <c r="V29" s="231">
        <v>0</v>
      </c>
      <c r="W29" s="233">
        <v>0</v>
      </c>
      <c r="X29" s="231">
        <v>0</v>
      </c>
      <c r="Y29" s="231">
        <v>0</v>
      </c>
      <c r="Z29" s="233">
        <v>0</v>
      </c>
      <c r="AA29" s="231">
        <v>0</v>
      </c>
      <c r="AB29" s="231">
        <v>0</v>
      </c>
      <c r="AC29" s="233">
        <v>0</v>
      </c>
      <c r="AD29" s="231">
        <v>0</v>
      </c>
      <c r="AE29" s="231">
        <v>0</v>
      </c>
      <c r="AF29" s="233">
        <v>0</v>
      </c>
      <c r="AG29">
        <v>0</v>
      </c>
    </row>
    <row r="30" spans="2:33" x14ac:dyDescent="0.35">
      <c r="B30">
        <v>1111</v>
      </c>
      <c r="C30" t="s">
        <v>796</v>
      </c>
      <c r="D30" s="231">
        <v>0</v>
      </c>
      <c r="E30" s="231">
        <v>2</v>
      </c>
      <c r="F30" s="231">
        <v>2</v>
      </c>
      <c r="G30" s="232">
        <v>4</v>
      </c>
      <c r="H30" s="231">
        <v>1</v>
      </c>
      <c r="I30" s="231">
        <v>1</v>
      </c>
      <c r="J30" s="232">
        <v>2</v>
      </c>
      <c r="K30" s="231">
        <v>0</v>
      </c>
      <c r="L30" s="231">
        <v>30</v>
      </c>
      <c r="M30" s="231">
        <v>15</v>
      </c>
      <c r="N30" s="232">
        <v>45</v>
      </c>
      <c r="O30" s="231">
        <v>15</v>
      </c>
      <c r="P30" s="231">
        <v>15</v>
      </c>
      <c r="Q30" s="232">
        <v>30</v>
      </c>
      <c r="R30" s="231">
        <v>1</v>
      </c>
      <c r="S30" s="231">
        <v>15</v>
      </c>
      <c r="T30" s="233">
        <v>0</v>
      </c>
      <c r="U30" s="231">
        <v>0</v>
      </c>
      <c r="V30" s="231">
        <v>0</v>
      </c>
      <c r="W30" s="233">
        <v>0</v>
      </c>
      <c r="X30" s="231">
        <v>1</v>
      </c>
      <c r="Y30" s="231">
        <v>0</v>
      </c>
      <c r="Z30" s="233">
        <v>15</v>
      </c>
      <c r="AA30" s="231">
        <v>0</v>
      </c>
      <c r="AB30" s="231">
        <v>0</v>
      </c>
      <c r="AC30" s="233">
        <v>0</v>
      </c>
      <c r="AD30" s="231">
        <v>0</v>
      </c>
      <c r="AE30" s="231">
        <v>0</v>
      </c>
      <c r="AF30" s="233">
        <v>0</v>
      </c>
      <c r="AG30">
        <v>0</v>
      </c>
    </row>
    <row r="31" spans="2:33" x14ac:dyDescent="0.35">
      <c r="B31">
        <v>1305</v>
      </c>
      <c r="C31" t="s">
        <v>1214</v>
      </c>
      <c r="D31" s="231">
        <v>0</v>
      </c>
      <c r="E31" s="231">
        <v>2</v>
      </c>
      <c r="F31" s="231">
        <v>0</v>
      </c>
      <c r="G31" s="232">
        <v>2</v>
      </c>
      <c r="H31" s="231">
        <v>1</v>
      </c>
      <c r="I31" s="231">
        <v>0</v>
      </c>
      <c r="J31" s="232">
        <v>1</v>
      </c>
      <c r="K31" s="231">
        <v>0</v>
      </c>
      <c r="L31" s="231">
        <v>30</v>
      </c>
      <c r="M31" s="231">
        <v>0</v>
      </c>
      <c r="N31" s="232">
        <v>30</v>
      </c>
      <c r="O31" s="231">
        <v>15</v>
      </c>
      <c r="P31" s="231">
        <v>0</v>
      </c>
      <c r="Q31" s="232">
        <v>15</v>
      </c>
      <c r="R31" s="231">
        <v>0</v>
      </c>
      <c r="S31" s="231">
        <v>0</v>
      </c>
      <c r="T31" s="233">
        <v>0</v>
      </c>
      <c r="U31" s="231">
        <v>1</v>
      </c>
      <c r="V31" s="231">
        <v>15</v>
      </c>
      <c r="W31" s="233">
        <v>15</v>
      </c>
      <c r="X31" s="231">
        <v>0</v>
      </c>
      <c r="Y31" s="231">
        <v>0</v>
      </c>
      <c r="Z31" s="233">
        <v>0</v>
      </c>
      <c r="AA31" s="231">
        <v>0</v>
      </c>
      <c r="AB31" s="231">
        <v>0</v>
      </c>
      <c r="AC31" s="233">
        <v>0</v>
      </c>
      <c r="AD31" s="231">
        <v>0</v>
      </c>
      <c r="AE31" s="231">
        <v>0</v>
      </c>
      <c r="AF31" s="233">
        <v>0</v>
      </c>
      <c r="AG31">
        <v>0</v>
      </c>
    </row>
    <row r="32" spans="2:33" x14ac:dyDescent="0.35">
      <c r="B32">
        <v>1386</v>
      </c>
      <c r="C32" t="s">
        <v>388</v>
      </c>
      <c r="D32" s="231">
        <v>2</v>
      </c>
      <c r="E32" s="231">
        <v>2</v>
      </c>
      <c r="F32" s="231">
        <v>0</v>
      </c>
      <c r="G32" s="232">
        <v>2</v>
      </c>
      <c r="H32" s="231">
        <v>2</v>
      </c>
      <c r="I32" s="231">
        <v>0</v>
      </c>
      <c r="J32" s="232">
        <v>2</v>
      </c>
      <c r="K32" s="231">
        <v>30</v>
      </c>
      <c r="L32" s="231">
        <v>30</v>
      </c>
      <c r="M32" s="231">
        <v>0</v>
      </c>
      <c r="N32" s="232">
        <v>30</v>
      </c>
      <c r="O32" s="231">
        <v>30</v>
      </c>
      <c r="P32" s="231">
        <v>0</v>
      </c>
      <c r="Q32" s="232">
        <v>30</v>
      </c>
      <c r="R32" s="231">
        <v>0</v>
      </c>
      <c r="S32" s="231">
        <v>0</v>
      </c>
      <c r="T32" s="233">
        <v>0</v>
      </c>
      <c r="U32" s="231">
        <v>0</v>
      </c>
      <c r="V32" s="231">
        <v>0</v>
      </c>
      <c r="W32" s="233">
        <v>0</v>
      </c>
      <c r="X32" s="231">
        <v>0</v>
      </c>
      <c r="Y32" s="231">
        <v>0</v>
      </c>
      <c r="Z32" s="233">
        <v>0</v>
      </c>
      <c r="AA32" s="231">
        <v>0</v>
      </c>
      <c r="AB32" s="231">
        <v>0</v>
      </c>
      <c r="AC32" s="233">
        <v>0</v>
      </c>
      <c r="AD32" s="231">
        <v>0</v>
      </c>
      <c r="AE32" s="231">
        <v>0</v>
      </c>
      <c r="AF32" s="233">
        <v>0</v>
      </c>
      <c r="AG32">
        <v>0</v>
      </c>
    </row>
    <row r="33" spans="2:33" x14ac:dyDescent="0.35">
      <c r="B33">
        <v>1440</v>
      </c>
      <c r="C33" t="s">
        <v>389</v>
      </c>
      <c r="D33" s="231">
        <v>0</v>
      </c>
      <c r="E33" s="231">
        <v>5</v>
      </c>
      <c r="F33" s="231">
        <v>0</v>
      </c>
      <c r="G33" s="232">
        <v>5</v>
      </c>
      <c r="H33" s="231">
        <v>5</v>
      </c>
      <c r="I33" s="231">
        <v>0</v>
      </c>
      <c r="J33" s="232">
        <v>5</v>
      </c>
      <c r="K33" s="231">
        <v>0</v>
      </c>
      <c r="L33" s="231">
        <v>75</v>
      </c>
      <c r="M33" s="231">
        <v>0</v>
      </c>
      <c r="N33" s="232">
        <v>75</v>
      </c>
      <c r="O33" s="231">
        <v>75</v>
      </c>
      <c r="P33" s="231">
        <v>0</v>
      </c>
      <c r="Q33" s="232">
        <v>75</v>
      </c>
      <c r="R33" s="231">
        <v>0</v>
      </c>
      <c r="S33" s="231">
        <v>0</v>
      </c>
      <c r="T33" s="233">
        <v>0</v>
      </c>
      <c r="U33" s="231">
        <v>0</v>
      </c>
      <c r="V33" s="231">
        <v>0</v>
      </c>
      <c r="W33" s="233">
        <v>0</v>
      </c>
      <c r="X33" s="231">
        <v>2</v>
      </c>
      <c r="Y33" s="231">
        <v>30</v>
      </c>
      <c r="Z33" s="233">
        <v>30</v>
      </c>
      <c r="AA33" s="231">
        <v>0</v>
      </c>
      <c r="AB33" s="231">
        <v>0</v>
      </c>
      <c r="AC33" s="233">
        <v>0</v>
      </c>
      <c r="AD33" s="231">
        <v>0</v>
      </c>
      <c r="AE33" s="231">
        <v>0</v>
      </c>
      <c r="AF33" s="233">
        <v>0</v>
      </c>
      <c r="AG33">
        <v>0</v>
      </c>
    </row>
    <row r="34" spans="2:33" x14ac:dyDescent="0.35">
      <c r="B34">
        <v>1467</v>
      </c>
      <c r="C34" t="s">
        <v>813</v>
      </c>
      <c r="D34" s="231">
        <v>0</v>
      </c>
      <c r="E34" s="231">
        <v>3</v>
      </c>
      <c r="F34" s="231">
        <v>0</v>
      </c>
      <c r="G34" s="232">
        <v>3</v>
      </c>
      <c r="H34" s="231">
        <v>3</v>
      </c>
      <c r="I34" s="231">
        <v>0</v>
      </c>
      <c r="J34" s="232">
        <v>3</v>
      </c>
      <c r="K34" s="231">
        <v>0</v>
      </c>
      <c r="L34" s="231">
        <v>30</v>
      </c>
      <c r="M34" s="231">
        <v>0</v>
      </c>
      <c r="N34" s="232">
        <v>30</v>
      </c>
      <c r="O34" s="231">
        <v>40</v>
      </c>
      <c r="P34" s="231">
        <v>0</v>
      </c>
      <c r="Q34" s="232">
        <v>40</v>
      </c>
      <c r="R34" s="231">
        <v>0</v>
      </c>
      <c r="S34" s="231">
        <v>0</v>
      </c>
      <c r="T34" s="233">
        <v>0</v>
      </c>
      <c r="U34" s="231">
        <v>0</v>
      </c>
      <c r="V34" s="231">
        <v>0</v>
      </c>
      <c r="W34" s="233">
        <v>0</v>
      </c>
      <c r="X34" s="231">
        <v>1</v>
      </c>
      <c r="Y34" s="231">
        <v>15</v>
      </c>
      <c r="Z34" s="233">
        <v>15</v>
      </c>
      <c r="AA34" s="231">
        <v>0</v>
      </c>
      <c r="AB34" s="231">
        <v>0</v>
      </c>
      <c r="AC34" s="233">
        <v>0</v>
      </c>
      <c r="AD34" s="231">
        <v>0</v>
      </c>
      <c r="AE34" s="231">
        <v>0</v>
      </c>
      <c r="AF34" s="233">
        <v>0</v>
      </c>
      <c r="AG34">
        <v>0</v>
      </c>
    </row>
    <row r="35" spans="2:33" x14ac:dyDescent="0.35">
      <c r="B35">
        <v>1598</v>
      </c>
      <c r="C35" t="s">
        <v>391</v>
      </c>
      <c r="D35" s="231">
        <v>0</v>
      </c>
      <c r="E35" s="231">
        <v>0</v>
      </c>
      <c r="F35" s="231">
        <v>1</v>
      </c>
      <c r="G35" s="232">
        <v>1</v>
      </c>
      <c r="H35" s="231">
        <v>0</v>
      </c>
      <c r="I35" s="231">
        <v>0</v>
      </c>
      <c r="J35" s="232">
        <v>0</v>
      </c>
      <c r="K35" s="231">
        <v>0</v>
      </c>
      <c r="L35" s="231">
        <v>0</v>
      </c>
      <c r="M35" s="231">
        <v>15</v>
      </c>
      <c r="N35" s="232">
        <v>15</v>
      </c>
      <c r="O35" s="231">
        <v>0</v>
      </c>
      <c r="P35" s="231">
        <v>0</v>
      </c>
      <c r="Q35" s="232">
        <v>0</v>
      </c>
      <c r="R35" s="231">
        <v>0</v>
      </c>
      <c r="S35" s="231">
        <v>0</v>
      </c>
      <c r="T35" s="233">
        <v>0</v>
      </c>
      <c r="U35" s="231">
        <v>0</v>
      </c>
      <c r="V35" s="231">
        <v>0</v>
      </c>
      <c r="W35" s="233">
        <v>0</v>
      </c>
      <c r="X35" s="231">
        <v>0</v>
      </c>
      <c r="Y35" s="231">
        <v>0</v>
      </c>
      <c r="Z35" s="233">
        <v>0</v>
      </c>
      <c r="AA35" s="231">
        <v>0</v>
      </c>
      <c r="AB35" s="231">
        <v>0</v>
      </c>
      <c r="AC35" s="233">
        <v>0</v>
      </c>
      <c r="AD35" s="231">
        <v>0</v>
      </c>
      <c r="AE35" s="231">
        <v>0</v>
      </c>
      <c r="AF35" s="233">
        <v>0</v>
      </c>
      <c r="AG35">
        <v>0</v>
      </c>
    </row>
    <row r="36" spans="2:33" x14ac:dyDescent="0.35">
      <c r="B36">
        <v>1718</v>
      </c>
      <c r="C36" t="s">
        <v>392</v>
      </c>
      <c r="D36" s="231">
        <v>0</v>
      </c>
      <c r="E36" s="231">
        <v>1</v>
      </c>
      <c r="F36" s="231">
        <v>0</v>
      </c>
      <c r="G36" s="232">
        <v>1</v>
      </c>
      <c r="H36" s="231">
        <v>1</v>
      </c>
      <c r="I36" s="231">
        <v>0</v>
      </c>
      <c r="J36" s="232">
        <v>1</v>
      </c>
      <c r="K36" s="231">
        <v>0</v>
      </c>
      <c r="L36" s="231">
        <v>15</v>
      </c>
      <c r="M36" s="231">
        <v>0</v>
      </c>
      <c r="N36" s="232">
        <v>15</v>
      </c>
      <c r="O36" s="231">
        <v>15</v>
      </c>
      <c r="P36" s="231">
        <v>0</v>
      </c>
      <c r="Q36" s="232">
        <v>15</v>
      </c>
      <c r="R36" s="231">
        <v>0</v>
      </c>
      <c r="S36" s="231">
        <v>0</v>
      </c>
      <c r="T36" s="233">
        <v>0</v>
      </c>
      <c r="U36" s="231">
        <v>0</v>
      </c>
      <c r="V36" s="231">
        <v>0</v>
      </c>
      <c r="W36" s="233">
        <v>0</v>
      </c>
      <c r="X36" s="231">
        <v>0</v>
      </c>
      <c r="Y36" s="231">
        <v>0</v>
      </c>
      <c r="Z36" s="233">
        <v>0</v>
      </c>
      <c r="AA36" s="231">
        <v>0</v>
      </c>
      <c r="AB36" s="231">
        <v>0</v>
      </c>
      <c r="AC36" s="233">
        <v>0</v>
      </c>
      <c r="AD36" s="231">
        <v>0</v>
      </c>
      <c r="AE36" s="231">
        <v>0</v>
      </c>
      <c r="AF36" s="233">
        <v>0</v>
      </c>
      <c r="AG36">
        <v>0</v>
      </c>
    </row>
    <row r="37" spans="2:33" x14ac:dyDescent="0.35">
      <c r="B37">
        <v>1720</v>
      </c>
      <c r="C37" t="s">
        <v>393</v>
      </c>
      <c r="D37" s="231">
        <v>0</v>
      </c>
      <c r="E37" s="231">
        <v>0</v>
      </c>
      <c r="F37" s="231">
        <v>1</v>
      </c>
      <c r="G37" s="232">
        <v>1</v>
      </c>
      <c r="H37" s="231">
        <v>0</v>
      </c>
      <c r="I37" s="231">
        <v>1</v>
      </c>
      <c r="J37" s="232">
        <v>1</v>
      </c>
      <c r="K37" s="231">
        <v>0</v>
      </c>
      <c r="L37" s="231">
        <v>0</v>
      </c>
      <c r="M37" s="231">
        <v>0</v>
      </c>
      <c r="N37" s="232">
        <v>0</v>
      </c>
      <c r="O37" s="231">
        <v>0</v>
      </c>
      <c r="P37" s="231">
        <v>15</v>
      </c>
      <c r="Q37" s="232">
        <v>15</v>
      </c>
      <c r="R37" s="231">
        <v>0</v>
      </c>
      <c r="S37" s="231">
        <v>0</v>
      </c>
      <c r="T37" s="233">
        <v>0</v>
      </c>
      <c r="U37" s="231">
        <v>0</v>
      </c>
      <c r="V37" s="231">
        <v>0</v>
      </c>
      <c r="W37" s="233">
        <v>0</v>
      </c>
      <c r="X37" s="231">
        <v>0</v>
      </c>
      <c r="Y37" s="231">
        <v>0</v>
      </c>
      <c r="Z37" s="233">
        <v>0</v>
      </c>
      <c r="AA37" s="231">
        <v>0</v>
      </c>
      <c r="AB37" s="231">
        <v>0</v>
      </c>
      <c r="AC37" s="233">
        <v>0</v>
      </c>
      <c r="AD37" s="231">
        <v>0</v>
      </c>
      <c r="AE37" s="231">
        <v>0</v>
      </c>
      <c r="AF37" s="233">
        <v>0</v>
      </c>
      <c r="AG37">
        <v>0</v>
      </c>
    </row>
    <row r="38" spans="2:33" x14ac:dyDescent="0.35">
      <c r="B38">
        <v>1750</v>
      </c>
      <c r="C38" t="s">
        <v>394</v>
      </c>
      <c r="D38" s="231">
        <v>0</v>
      </c>
      <c r="E38" s="231">
        <v>0</v>
      </c>
      <c r="F38" s="231">
        <v>1</v>
      </c>
      <c r="G38" s="232">
        <v>1</v>
      </c>
      <c r="H38" s="231">
        <v>0</v>
      </c>
      <c r="I38" s="231">
        <v>0</v>
      </c>
      <c r="J38" s="232">
        <v>0</v>
      </c>
      <c r="K38" s="231">
        <v>0</v>
      </c>
      <c r="L38" s="231">
        <v>0</v>
      </c>
      <c r="M38" s="231">
        <v>15</v>
      </c>
      <c r="N38" s="232">
        <v>15</v>
      </c>
      <c r="O38" s="231">
        <v>0</v>
      </c>
      <c r="P38" s="231">
        <v>0</v>
      </c>
      <c r="Q38" s="232">
        <v>0</v>
      </c>
      <c r="R38" s="231">
        <v>0</v>
      </c>
      <c r="S38" s="231">
        <v>0</v>
      </c>
      <c r="T38" s="233">
        <v>0</v>
      </c>
      <c r="U38" s="231">
        <v>0</v>
      </c>
      <c r="V38" s="231">
        <v>0</v>
      </c>
      <c r="W38" s="233">
        <v>0</v>
      </c>
      <c r="X38" s="231">
        <v>0</v>
      </c>
      <c r="Y38" s="231">
        <v>0</v>
      </c>
      <c r="Z38" s="233">
        <v>0</v>
      </c>
      <c r="AA38" s="231">
        <v>0</v>
      </c>
      <c r="AB38" s="231">
        <v>0</v>
      </c>
      <c r="AC38" s="233">
        <v>0</v>
      </c>
      <c r="AD38" s="231">
        <v>0</v>
      </c>
      <c r="AE38" s="231">
        <v>0</v>
      </c>
      <c r="AF38" s="233">
        <v>0</v>
      </c>
      <c r="AG38">
        <v>0</v>
      </c>
    </row>
    <row r="39" spans="2:33" x14ac:dyDescent="0.35">
      <c r="B39">
        <v>1811</v>
      </c>
      <c r="C39" t="s">
        <v>1215</v>
      </c>
      <c r="D39" s="231">
        <v>0</v>
      </c>
      <c r="E39" s="231">
        <v>2</v>
      </c>
      <c r="F39" s="231">
        <v>1</v>
      </c>
      <c r="G39" s="232">
        <v>3</v>
      </c>
      <c r="H39" s="231">
        <v>2</v>
      </c>
      <c r="I39" s="231">
        <v>1</v>
      </c>
      <c r="J39" s="232">
        <v>3</v>
      </c>
      <c r="K39" s="231">
        <v>0</v>
      </c>
      <c r="L39" s="231">
        <v>15</v>
      </c>
      <c r="M39" s="231">
        <v>0</v>
      </c>
      <c r="N39" s="232">
        <v>15</v>
      </c>
      <c r="O39" s="231">
        <v>30</v>
      </c>
      <c r="P39" s="231">
        <v>15</v>
      </c>
      <c r="Q39" s="232">
        <v>45</v>
      </c>
      <c r="R39" s="231">
        <v>0</v>
      </c>
      <c r="S39" s="231">
        <v>0</v>
      </c>
      <c r="T39" s="233">
        <v>0</v>
      </c>
      <c r="U39" s="231">
        <v>0</v>
      </c>
      <c r="V39" s="231">
        <v>0</v>
      </c>
      <c r="W39" s="233">
        <v>0</v>
      </c>
      <c r="X39" s="231">
        <v>0</v>
      </c>
      <c r="Y39" s="231">
        <v>0</v>
      </c>
      <c r="Z39" s="233">
        <v>0</v>
      </c>
      <c r="AA39" s="231">
        <v>0</v>
      </c>
      <c r="AB39" s="231">
        <v>0</v>
      </c>
      <c r="AC39" s="233">
        <v>0</v>
      </c>
      <c r="AD39" s="231">
        <v>0</v>
      </c>
      <c r="AE39" s="231">
        <v>0</v>
      </c>
      <c r="AF39" s="233">
        <v>0</v>
      </c>
      <c r="AG39">
        <v>0</v>
      </c>
    </row>
    <row r="40" spans="2:33" x14ac:dyDescent="0.35">
      <c r="B40">
        <v>1874</v>
      </c>
      <c r="C40" t="s">
        <v>395</v>
      </c>
      <c r="D40" s="231">
        <v>0</v>
      </c>
      <c r="E40" s="231">
        <v>1</v>
      </c>
      <c r="F40" s="231">
        <v>0</v>
      </c>
      <c r="G40" s="232">
        <v>1</v>
      </c>
      <c r="H40" s="231">
        <v>0</v>
      </c>
      <c r="I40" s="231">
        <v>0</v>
      </c>
      <c r="J40" s="232">
        <v>0</v>
      </c>
      <c r="K40" s="231">
        <v>0</v>
      </c>
      <c r="L40" s="231">
        <v>15</v>
      </c>
      <c r="M40" s="231">
        <v>0</v>
      </c>
      <c r="N40" s="232">
        <v>15</v>
      </c>
      <c r="O40" s="231">
        <v>0</v>
      </c>
      <c r="P40" s="231">
        <v>0</v>
      </c>
      <c r="Q40" s="232">
        <v>0</v>
      </c>
      <c r="R40" s="231">
        <v>0</v>
      </c>
      <c r="S40" s="231">
        <v>0</v>
      </c>
      <c r="T40" s="233">
        <v>0</v>
      </c>
      <c r="U40" s="231">
        <v>0</v>
      </c>
      <c r="V40" s="231">
        <v>0</v>
      </c>
      <c r="W40" s="233">
        <v>0</v>
      </c>
      <c r="X40" s="231">
        <v>0</v>
      </c>
      <c r="Y40" s="231">
        <v>0</v>
      </c>
      <c r="Z40" s="233">
        <v>0</v>
      </c>
      <c r="AA40" s="231">
        <v>0</v>
      </c>
      <c r="AB40" s="231">
        <v>0</v>
      </c>
      <c r="AC40" s="233">
        <v>0</v>
      </c>
      <c r="AD40" s="231">
        <v>0</v>
      </c>
      <c r="AE40" s="231">
        <v>0</v>
      </c>
      <c r="AF40" s="233">
        <v>0</v>
      </c>
      <c r="AG40">
        <v>0</v>
      </c>
    </row>
    <row r="41" spans="2:33" x14ac:dyDescent="0.35">
      <c r="B41">
        <v>1996</v>
      </c>
      <c r="C41" t="s">
        <v>1216</v>
      </c>
      <c r="D41" s="231">
        <v>0</v>
      </c>
      <c r="E41" s="231">
        <v>1</v>
      </c>
      <c r="F41" s="231">
        <v>0</v>
      </c>
      <c r="G41" s="232">
        <v>1</v>
      </c>
      <c r="H41" s="231">
        <v>1</v>
      </c>
      <c r="I41" s="231">
        <v>0</v>
      </c>
      <c r="J41" s="232">
        <v>1</v>
      </c>
      <c r="K41" s="231">
        <v>0</v>
      </c>
      <c r="L41" s="231">
        <v>15</v>
      </c>
      <c r="M41" s="231">
        <v>0</v>
      </c>
      <c r="N41" s="232">
        <v>15</v>
      </c>
      <c r="O41" s="231">
        <v>15</v>
      </c>
      <c r="P41" s="231">
        <v>0</v>
      </c>
      <c r="Q41" s="232">
        <v>15</v>
      </c>
      <c r="R41" s="231">
        <v>0</v>
      </c>
      <c r="S41" s="231">
        <v>0</v>
      </c>
      <c r="T41" s="233">
        <v>0</v>
      </c>
      <c r="U41" s="231">
        <v>0</v>
      </c>
      <c r="V41" s="231">
        <v>0</v>
      </c>
      <c r="W41" s="233">
        <v>0</v>
      </c>
      <c r="X41" s="231">
        <v>0</v>
      </c>
      <c r="Y41" s="231">
        <v>0</v>
      </c>
      <c r="Z41" s="233">
        <v>0</v>
      </c>
      <c r="AA41" s="231">
        <v>0</v>
      </c>
      <c r="AB41" s="231">
        <v>0</v>
      </c>
      <c r="AC41" s="233">
        <v>0</v>
      </c>
      <c r="AD41" s="231">
        <v>0</v>
      </c>
      <c r="AE41" s="231">
        <v>0</v>
      </c>
      <c r="AF41" s="233">
        <v>0</v>
      </c>
      <c r="AG41">
        <v>0</v>
      </c>
    </row>
    <row r="42" spans="2:33" x14ac:dyDescent="0.35">
      <c r="B42">
        <v>2000</v>
      </c>
      <c r="C42" t="s">
        <v>1217</v>
      </c>
      <c r="D42" s="231">
        <v>0</v>
      </c>
      <c r="E42" s="231">
        <v>1</v>
      </c>
      <c r="F42" s="231">
        <v>0</v>
      </c>
      <c r="G42" s="232">
        <v>1</v>
      </c>
      <c r="H42" s="231">
        <v>1</v>
      </c>
      <c r="I42" s="231">
        <v>0</v>
      </c>
      <c r="J42" s="232">
        <v>1</v>
      </c>
      <c r="K42" s="231">
        <v>0</v>
      </c>
      <c r="L42" s="231">
        <v>15</v>
      </c>
      <c r="M42" s="231">
        <v>0</v>
      </c>
      <c r="N42" s="232">
        <v>15</v>
      </c>
      <c r="O42" s="231">
        <v>15</v>
      </c>
      <c r="P42" s="231">
        <v>0</v>
      </c>
      <c r="Q42" s="232">
        <v>15</v>
      </c>
      <c r="R42" s="231">
        <v>0</v>
      </c>
      <c r="S42" s="231">
        <v>0</v>
      </c>
      <c r="T42" s="233">
        <v>0</v>
      </c>
      <c r="U42" s="231">
        <v>0</v>
      </c>
      <c r="V42" s="231">
        <v>0</v>
      </c>
      <c r="W42" s="233">
        <v>0</v>
      </c>
      <c r="X42" s="231">
        <v>0</v>
      </c>
      <c r="Y42" s="231">
        <v>0</v>
      </c>
      <c r="Z42" s="233">
        <v>0</v>
      </c>
      <c r="AA42" s="231">
        <v>0</v>
      </c>
      <c r="AB42" s="231">
        <v>0</v>
      </c>
      <c r="AC42" s="233">
        <v>0</v>
      </c>
      <c r="AD42" s="231">
        <v>0</v>
      </c>
      <c r="AE42" s="231">
        <v>0</v>
      </c>
      <c r="AF42" s="233">
        <v>0</v>
      </c>
      <c r="AG42">
        <v>0</v>
      </c>
    </row>
    <row r="43" spans="2:33" x14ac:dyDescent="0.35">
      <c r="B43">
        <v>2038</v>
      </c>
      <c r="C43" t="s">
        <v>397</v>
      </c>
      <c r="D43" s="231">
        <v>0</v>
      </c>
      <c r="E43" s="231">
        <v>4</v>
      </c>
      <c r="F43" s="231">
        <v>0</v>
      </c>
      <c r="G43" s="232">
        <v>4</v>
      </c>
      <c r="H43" s="231">
        <v>4</v>
      </c>
      <c r="I43" s="231">
        <v>0</v>
      </c>
      <c r="J43" s="232">
        <v>4</v>
      </c>
      <c r="K43" s="231">
        <v>0</v>
      </c>
      <c r="L43" s="231">
        <v>45</v>
      </c>
      <c r="M43" s="231">
        <v>0</v>
      </c>
      <c r="N43" s="232">
        <v>45</v>
      </c>
      <c r="O43" s="231">
        <v>57</v>
      </c>
      <c r="P43" s="231">
        <v>0</v>
      </c>
      <c r="Q43" s="232">
        <v>57</v>
      </c>
      <c r="R43" s="231">
        <v>0</v>
      </c>
      <c r="S43" s="231">
        <v>0</v>
      </c>
      <c r="T43" s="233">
        <v>0</v>
      </c>
      <c r="U43" s="231">
        <v>0</v>
      </c>
      <c r="V43" s="231">
        <v>0</v>
      </c>
      <c r="W43" s="233">
        <v>0</v>
      </c>
      <c r="X43" s="231">
        <v>0</v>
      </c>
      <c r="Y43" s="231">
        <v>0</v>
      </c>
      <c r="Z43" s="233">
        <v>0</v>
      </c>
      <c r="AA43" s="231">
        <v>0</v>
      </c>
      <c r="AB43" s="231">
        <v>0</v>
      </c>
      <c r="AC43" s="233">
        <v>0</v>
      </c>
      <c r="AD43" s="231">
        <v>0</v>
      </c>
      <c r="AE43" s="231">
        <v>0</v>
      </c>
      <c r="AF43" s="233">
        <v>0</v>
      </c>
      <c r="AG43">
        <v>0</v>
      </c>
    </row>
    <row r="44" spans="2:33" x14ac:dyDescent="0.35">
      <c r="B44">
        <v>2058</v>
      </c>
      <c r="C44" t="s">
        <v>398</v>
      </c>
      <c r="D44" s="231">
        <v>0</v>
      </c>
      <c r="E44" s="231">
        <v>0</v>
      </c>
      <c r="F44" s="231">
        <v>1</v>
      </c>
      <c r="G44" s="232">
        <v>1</v>
      </c>
      <c r="H44" s="231">
        <v>0</v>
      </c>
      <c r="I44" s="231">
        <v>1</v>
      </c>
      <c r="J44" s="232">
        <v>1</v>
      </c>
      <c r="K44" s="231">
        <v>0</v>
      </c>
      <c r="L44" s="231">
        <v>0</v>
      </c>
      <c r="M44" s="231">
        <v>0</v>
      </c>
      <c r="N44" s="232">
        <v>0</v>
      </c>
      <c r="O44" s="231">
        <v>0</v>
      </c>
      <c r="P44" s="231">
        <v>15</v>
      </c>
      <c r="Q44" s="232">
        <v>15</v>
      </c>
      <c r="R44" s="231">
        <v>0</v>
      </c>
      <c r="S44" s="231">
        <v>0</v>
      </c>
      <c r="T44" s="233">
        <v>0</v>
      </c>
      <c r="U44" s="231">
        <v>0</v>
      </c>
      <c r="V44" s="231">
        <v>0</v>
      </c>
      <c r="W44" s="233">
        <v>0</v>
      </c>
      <c r="X44" s="231">
        <v>1</v>
      </c>
      <c r="Y44" s="231">
        <v>0</v>
      </c>
      <c r="Z44" s="233">
        <v>15</v>
      </c>
      <c r="AA44" s="231">
        <v>0</v>
      </c>
      <c r="AB44" s="231">
        <v>0</v>
      </c>
      <c r="AC44" s="233">
        <v>0</v>
      </c>
      <c r="AD44" s="231">
        <v>0</v>
      </c>
      <c r="AE44" s="231">
        <v>0</v>
      </c>
      <c r="AF44" s="233">
        <v>0</v>
      </c>
      <c r="AG44">
        <v>0</v>
      </c>
    </row>
    <row r="45" spans="2:33" x14ac:dyDescent="0.35">
      <c r="B45">
        <v>2086</v>
      </c>
      <c r="C45" t="s">
        <v>797</v>
      </c>
      <c r="D45" s="231">
        <v>0</v>
      </c>
      <c r="E45" s="231">
        <v>0</v>
      </c>
      <c r="F45" s="231">
        <v>1</v>
      </c>
      <c r="G45" s="232">
        <v>1</v>
      </c>
      <c r="H45" s="231">
        <v>0</v>
      </c>
      <c r="I45" s="231">
        <v>1</v>
      </c>
      <c r="J45" s="232">
        <v>1</v>
      </c>
      <c r="K45" s="231">
        <v>0</v>
      </c>
      <c r="L45" s="231">
        <v>0</v>
      </c>
      <c r="M45" s="231">
        <v>0</v>
      </c>
      <c r="N45" s="232">
        <v>0</v>
      </c>
      <c r="O45" s="231">
        <v>0</v>
      </c>
      <c r="P45" s="231">
        <v>8</v>
      </c>
      <c r="Q45" s="232">
        <v>8</v>
      </c>
      <c r="R45" s="231">
        <v>0</v>
      </c>
      <c r="S45" s="231">
        <v>0</v>
      </c>
      <c r="T45" s="233">
        <v>0</v>
      </c>
      <c r="U45" s="231">
        <v>0</v>
      </c>
      <c r="V45" s="231">
        <v>0</v>
      </c>
      <c r="W45" s="233">
        <v>0</v>
      </c>
      <c r="X45" s="231">
        <v>0</v>
      </c>
      <c r="Y45" s="231">
        <v>0</v>
      </c>
      <c r="Z45" s="233">
        <v>0</v>
      </c>
      <c r="AA45" s="231">
        <v>0</v>
      </c>
      <c r="AB45" s="231">
        <v>0</v>
      </c>
      <c r="AC45" s="233">
        <v>0</v>
      </c>
      <c r="AD45" s="231">
        <v>0</v>
      </c>
      <c r="AE45" s="231">
        <v>0</v>
      </c>
      <c r="AF45" s="233">
        <v>0</v>
      </c>
      <c r="AG45">
        <v>0</v>
      </c>
    </row>
    <row r="46" spans="2:33" x14ac:dyDescent="0.35">
      <c r="B46">
        <v>2101</v>
      </c>
      <c r="C46" t="s">
        <v>814</v>
      </c>
      <c r="D46" s="231">
        <v>2</v>
      </c>
      <c r="E46" s="231">
        <v>1</v>
      </c>
      <c r="F46" s="231">
        <v>0</v>
      </c>
      <c r="G46" s="232">
        <v>1</v>
      </c>
      <c r="H46" s="231">
        <v>1</v>
      </c>
      <c r="I46" s="231">
        <v>0</v>
      </c>
      <c r="J46" s="232">
        <v>1</v>
      </c>
      <c r="K46" s="231">
        <v>30</v>
      </c>
      <c r="L46" s="231">
        <v>15</v>
      </c>
      <c r="M46" s="231">
        <v>0</v>
      </c>
      <c r="N46" s="232">
        <v>15</v>
      </c>
      <c r="O46" s="231">
        <v>15</v>
      </c>
      <c r="P46" s="231">
        <v>0</v>
      </c>
      <c r="Q46" s="232">
        <v>15</v>
      </c>
      <c r="R46" s="231">
        <v>0</v>
      </c>
      <c r="S46" s="231">
        <v>0</v>
      </c>
      <c r="T46" s="233">
        <v>0</v>
      </c>
      <c r="U46" s="231">
        <v>0</v>
      </c>
      <c r="V46" s="231">
        <v>0</v>
      </c>
      <c r="W46" s="233">
        <v>0</v>
      </c>
      <c r="X46" s="231">
        <v>0</v>
      </c>
      <c r="Y46" s="231">
        <v>0</v>
      </c>
      <c r="Z46" s="233">
        <v>0</v>
      </c>
      <c r="AA46" s="231">
        <v>0</v>
      </c>
      <c r="AB46" s="231">
        <v>0</v>
      </c>
      <c r="AC46" s="233">
        <v>0</v>
      </c>
      <c r="AD46" s="231">
        <v>0</v>
      </c>
      <c r="AE46" s="231">
        <v>0</v>
      </c>
      <c r="AF46" s="233">
        <v>0</v>
      </c>
      <c r="AG46">
        <v>0</v>
      </c>
    </row>
    <row r="47" spans="2:33" x14ac:dyDescent="0.35">
      <c r="B47">
        <v>2132</v>
      </c>
      <c r="C47" t="s">
        <v>798</v>
      </c>
      <c r="D47" s="231">
        <v>0</v>
      </c>
      <c r="E47" s="231">
        <v>2</v>
      </c>
      <c r="F47" s="231">
        <v>0</v>
      </c>
      <c r="G47" s="232">
        <v>2</v>
      </c>
      <c r="H47" s="231">
        <v>2</v>
      </c>
      <c r="I47" s="231">
        <v>0</v>
      </c>
      <c r="J47" s="232">
        <v>2</v>
      </c>
      <c r="K47" s="231">
        <v>0</v>
      </c>
      <c r="L47" s="231">
        <v>15</v>
      </c>
      <c r="M47" s="231">
        <v>0</v>
      </c>
      <c r="N47" s="232">
        <v>15</v>
      </c>
      <c r="O47" s="231">
        <v>30</v>
      </c>
      <c r="P47" s="231">
        <v>0</v>
      </c>
      <c r="Q47" s="232">
        <v>30</v>
      </c>
      <c r="R47" s="231">
        <v>0</v>
      </c>
      <c r="S47" s="231">
        <v>0</v>
      </c>
      <c r="T47" s="233">
        <v>0</v>
      </c>
      <c r="U47" s="231">
        <v>0</v>
      </c>
      <c r="V47" s="231">
        <v>0</v>
      </c>
      <c r="W47" s="233">
        <v>0</v>
      </c>
      <c r="X47" s="231">
        <v>0</v>
      </c>
      <c r="Y47" s="231">
        <v>0</v>
      </c>
      <c r="Z47" s="233">
        <v>0</v>
      </c>
      <c r="AA47" s="231">
        <v>0</v>
      </c>
      <c r="AB47" s="231">
        <v>0</v>
      </c>
      <c r="AC47" s="233">
        <v>0</v>
      </c>
      <c r="AD47" s="231">
        <v>0</v>
      </c>
      <c r="AE47" s="231">
        <v>0</v>
      </c>
      <c r="AF47" s="233">
        <v>0</v>
      </c>
      <c r="AG47">
        <v>0</v>
      </c>
    </row>
    <row r="48" spans="2:33" x14ac:dyDescent="0.35">
      <c r="B48">
        <v>2139</v>
      </c>
      <c r="C48" t="s">
        <v>399</v>
      </c>
      <c r="D48" s="231">
        <v>0</v>
      </c>
      <c r="E48" s="231">
        <v>2</v>
      </c>
      <c r="F48" s="231">
        <v>1</v>
      </c>
      <c r="G48" s="232">
        <v>3</v>
      </c>
      <c r="H48" s="231">
        <v>2</v>
      </c>
      <c r="I48" s="231">
        <v>1</v>
      </c>
      <c r="J48" s="232">
        <v>3</v>
      </c>
      <c r="K48" s="231">
        <v>0</v>
      </c>
      <c r="L48" s="231">
        <v>0</v>
      </c>
      <c r="M48" s="231">
        <v>0</v>
      </c>
      <c r="N48" s="232">
        <v>0</v>
      </c>
      <c r="O48" s="231">
        <v>30</v>
      </c>
      <c r="P48" s="231">
        <v>15</v>
      </c>
      <c r="Q48" s="232">
        <v>45</v>
      </c>
      <c r="R48" s="231">
        <v>0</v>
      </c>
      <c r="S48" s="231">
        <v>0</v>
      </c>
      <c r="T48" s="233">
        <v>0</v>
      </c>
      <c r="U48" s="231">
        <v>0</v>
      </c>
      <c r="V48" s="231">
        <v>0</v>
      </c>
      <c r="W48" s="233">
        <v>0</v>
      </c>
      <c r="X48" s="231">
        <v>0</v>
      </c>
      <c r="Y48" s="231">
        <v>0</v>
      </c>
      <c r="Z48" s="233">
        <v>0</v>
      </c>
      <c r="AA48" s="231">
        <v>0</v>
      </c>
      <c r="AB48" s="231">
        <v>0</v>
      </c>
      <c r="AC48" s="233">
        <v>0</v>
      </c>
      <c r="AD48" s="231">
        <v>0</v>
      </c>
      <c r="AE48" s="231">
        <v>0</v>
      </c>
      <c r="AF48" s="233">
        <v>0</v>
      </c>
      <c r="AG48">
        <v>0</v>
      </c>
    </row>
    <row r="49" spans="2:33" x14ac:dyDescent="0.35">
      <c r="B49">
        <v>2143</v>
      </c>
      <c r="C49" t="s">
        <v>400</v>
      </c>
      <c r="D49" s="231">
        <v>0</v>
      </c>
      <c r="E49" s="231">
        <v>1</v>
      </c>
      <c r="F49" s="231">
        <v>1</v>
      </c>
      <c r="G49" s="232">
        <v>2</v>
      </c>
      <c r="H49" s="231">
        <v>0</v>
      </c>
      <c r="I49" s="231">
        <v>1</v>
      </c>
      <c r="J49" s="232">
        <v>1</v>
      </c>
      <c r="K49" s="231">
        <v>0</v>
      </c>
      <c r="L49" s="231">
        <v>15</v>
      </c>
      <c r="M49" s="231">
        <v>15</v>
      </c>
      <c r="N49" s="232">
        <v>30</v>
      </c>
      <c r="O49" s="231">
        <v>0</v>
      </c>
      <c r="P49" s="231">
        <v>15</v>
      </c>
      <c r="Q49" s="232">
        <v>15</v>
      </c>
      <c r="R49" s="231">
        <v>0</v>
      </c>
      <c r="S49" s="231">
        <v>0</v>
      </c>
      <c r="T49" s="233">
        <v>0</v>
      </c>
      <c r="U49" s="231">
        <v>1</v>
      </c>
      <c r="V49" s="231">
        <v>15</v>
      </c>
      <c r="W49" s="233">
        <v>0</v>
      </c>
      <c r="X49" s="231">
        <v>0</v>
      </c>
      <c r="Y49" s="231">
        <v>0</v>
      </c>
      <c r="Z49" s="233">
        <v>0</v>
      </c>
      <c r="AA49" s="231">
        <v>0</v>
      </c>
      <c r="AB49" s="231">
        <v>0</v>
      </c>
      <c r="AC49" s="233">
        <v>0</v>
      </c>
      <c r="AD49" s="231">
        <v>0</v>
      </c>
      <c r="AE49" s="231">
        <v>0</v>
      </c>
      <c r="AF49" s="233">
        <v>0</v>
      </c>
      <c r="AG49">
        <v>0</v>
      </c>
    </row>
    <row r="50" spans="2:33" x14ac:dyDescent="0.35">
      <c r="B50">
        <v>2233</v>
      </c>
      <c r="C50" t="s">
        <v>401</v>
      </c>
      <c r="D50" s="231">
        <v>0</v>
      </c>
      <c r="E50" s="231">
        <v>1</v>
      </c>
      <c r="F50" s="231">
        <v>1</v>
      </c>
      <c r="G50" s="232">
        <v>2</v>
      </c>
      <c r="H50" s="231">
        <v>1</v>
      </c>
      <c r="I50" s="231">
        <v>1</v>
      </c>
      <c r="J50" s="232">
        <v>2</v>
      </c>
      <c r="K50" s="231">
        <v>0</v>
      </c>
      <c r="L50" s="231">
        <v>15</v>
      </c>
      <c r="M50" s="231">
        <v>0</v>
      </c>
      <c r="N50" s="232">
        <v>15</v>
      </c>
      <c r="O50" s="231">
        <v>15</v>
      </c>
      <c r="P50" s="231">
        <v>15</v>
      </c>
      <c r="Q50" s="232">
        <v>30</v>
      </c>
      <c r="R50" s="231">
        <v>1</v>
      </c>
      <c r="S50" s="231">
        <v>0</v>
      </c>
      <c r="T50" s="233">
        <v>15</v>
      </c>
      <c r="U50" s="231">
        <v>0</v>
      </c>
      <c r="V50" s="231">
        <v>0</v>
      </c>
      <c r="W50" s="233">
        <v>0</v>
      </c>
      <c r="X50" s="231">
        <v>1</v>
      </c>
      <c r="Y50" s="231">
        <v>15</v>
      </c>
      <c r="Z50" s="233">
        <v>15</v>
      </c>
      <c r="AA50" s="231">
        <v>0</v>
      </c>
      <c r="AB50" s="231">
        <v>0</v>
      </c>
      <c r="AC50" s="233">
        <v>0</v>
      </c>
      <c r="AD50" s="231">
        <v>0</v>
      </c>
      <c r="AE50" s="231">
        <v>0</v>
      </c>
      <c r="AF50" s="233">
        <v>0</v>
      </c>
      <c r="AG50">
        <v>0</v>
      </c>
    </row>
    <row r="51" spans="2:33" x14ac:dyDescent="0.35">
      <c r="B51">
        <v>2262</v>
      </c>
      <c r="C51" t="s">
        <v>402</v>
      </c>
      <c r="D51" s="231">
        <v>0</v>
      </c>
      <c r="E51" s="231">
        <v>8</v>
      </c>
      <c r="F51" s="231">
        <v>12</v>
      </c>
      <c r="G51" s="232">
        <v>20</v>
      </c>
      <c r="H51" s="231">
        <v>6</v>
      </c>
      <c r="I51" s="231">
        <v>6</v>
      </c>
      <c r="J51" s="232">
        <v>12</v>
      </c>
      <c r="K51" s="231">
        <v>0</v>
      </c>
      <c r="L51" s="231">
        <v>120</v>
      </c>
      <c r="M51" s="231">
        <v>180</v>
      </c>
      <c r="N51" s="232">
        <v>300</v>
      </c>
      <c r="O51" s="231">
        <v>90</v>
      </c>
      <c r="P51" s="231">
        <v>90</v>
      </c>
      <c r="Q51" s="232">
        <v>180</v>
      </c>
      <c r="R51" s="231">
        <v>1</v>
      </c>
      <c r="S51" s="231">
        <v>15</v>
      </c>
      <c r="T51" s="233">
        <v>0</v>
      </c>
      <c r="U51" s="231">
        <v>2</v>
      </c>
      <c r="V51" s="231">
        <v>30</v>
      </c>
      <c r="W51" s="233">
        <v>15</v>
      </c>
      <c r="X51" s="231">
        <v>10</v>
      </c>
      <c r="Y51" s="231">
        <v>150</v>
      </c>
      <c r="Z51" s="233">
        <v>90</v>
      </c>
      <c r="AA51" s="231">
        <v>0</v>
      </c>
      <c r="AB51" s="231">
        <v>0</v>
      </c>
      <c r="AC51" s="233">
        <v>0</v>
      </c>
      <c r="AD51" s="231">
        <v>0</v>
      </c>
      <c r="AE51" s="231">
        <v>0</v>
      </c>
      <c r="AF51" s="233">
        <v>0</v>
      </c>
      <c r="AG51">
        <v>0</v>
      </c>
    </row>
    <row r="52" spans="2:33" x14ac:dyDescent="0.35">
      <c r="B52">
        <v>2274</v>
      </c>
      <c r="C52" t="s">
        <v>1279</v>
      </c>
      <c r="D52" s="231">
        <v>0</v>
      </c>
      <c r="E52" s="231">
        <v>1</v>
      </c>
      <c r="F52" s="231">
        <v>1</v>
      </c>
      <c r="G52" s="232">
        <v>2</v>
      </c>
      <c r="H52" s="231">
        <v>0</v>
      </c>
      <c r="I52" s="231">
        <v>1</v>
      </c>
      <c r="J52" s="232">
        <v>1</v>
      </c>
      <c r="K52" s="231">
        <v>0</v>
      </c>
      <c r="L52" s="231">
        <v>15</v>
      </c>
      <c r="M52" s="231">
        <v>15</v>
      </c>
      <c r="N52" s="232">
        <v>30</v>
      </c>
      <c r="O52" s="231">
        <v>0</v>
      </c>
      <c r="P52" s="231">
        <v>15</v>
      </c>
      <c r="Q52" s="232">
        <v>15</v>
      </c>
      <c r="R52" s="231">
        <v>0</v>
      </c>
      <c r="S52" s="231">
        <v>0</v>
      </c>
      <c r="T52" s="233">
        <v>0</v>
      </c>
      <c r="U52" s="231">
        <v>0</v>
      </c>
      <c r="V52" s="231">
        <v>0</v>
      </c>
      <c r="W52" s="233">
        <v>0</v>
      </c>
      <c r="X52" s="231">
        <v>0</v>
      </c>
      <c r="Y52" s="231">
        <v>0</v>
      </c>
      <c r="Z52" s="233">
        <v>0</v>
      </c>
      <c r="AA52" s="231">
        <v>0</v>
      </c>
      <c r="AB52" s="231">
        <v>0</v>
      </c>
      <c r="AC52" s="233">
        <v>0</v>
      </c>
      <c r="AD52" s="231">
        <v>0</v>
      </c>
      <c r="AE52" s="231">
        <v>0</v>
      </c>
      <c r="AF52" s="233">
        <v>0</v>
      </c>
      <c r="AG52">
        <v>0</v>
      </c>
    </row>
    <row r="53" spans="2:33" x14ac:dyDescent="0.35">
      <c r="B53">
        <v>2276</v>
      </c>
      <c r="C53" t="s">
        <v>1218</v>
      </c>
      <c r="D53" s="231">
        <v>0</v>
      </c>
      <c r="E53" s="231">
        <v>1</v>
      </c>
      <c r="F53" s="231">
        <v>0</v>
      </c>
      <c r="G53" s="232">
        <v>1</v>
      </c>
      <c r="H53" s="231">
        <v>1</v>
      </c>
      <c r="I53" s="231">
        <v>0</v>
      </c>
      <c r="J53" s="232">
        <v>1</v>
      </c>
      <c r="K53" s="231">
        <v>0</v>
      </c>
      <c r="L53" s="231">
        <v>15</v>
      </c>
      <c r="M53" s="231">
        <v>0</v>
      </c>
      <c r="N53" s="232">
        <v>15</v>
      </c>
      <c r="O53" s="231">
        <v>15</v>
      </c>
      <c r="P53" s="231">
        <v>0</v>
      </c>
      <c r="Q53" s="232">
        <v>15</v>
      </c>
      <c r="R53" s="231">
        <v>0</v>
      </c>
      <c r="S53" s="231">
        <v>0</v>
      </c>
      <c r="T53" s="233">
        <v>0</v>
      </c>
      <c r="U53" s="231">
        <v>1</v>
      </c>
      <c r="V53" s="231">
        <v>15</v>
      </c>
      <c r="W53" s="233">
        <v>15</v>
      </c>
      <c r="X53" s="231">
        <v>0</v>
      </c>
      <c r="Y53" s="231">
        <v>0</v>
      </c>
      <c r="Z53" s="233">
        <v>0</v>
      </c>
      <c r="AA53" s="231">
        <v>0</v>
      </c>
      <c r="AB53" s="231">
        <v>0</v>
      </c>
      <c r="AC53" s="233">
        <v>0</v>
      </c>
      <c r="AD53" s="231">
        <v>0</v>
      </c>
      <c r="AE53" s="231">
        <v>0</v>
      </c>
      <c r="AF53" s="233">
        <v>0</v>
      </c>
      <c r="AG53">
        <v>0</v>
      </c>
    </row>
    <row r="54" spans="2:33" x14ac:dyDescent="0.35">
      <c r="B54">
        <v>2353</v>
      </c>
      <c r="C54" t="s">
        <v>404</v>
      </c>
      <c r="D54" s="231">
        <v>0</v>
      </c>
      <c r="E54" s="231">
        <v>2</v>
      </c>
      <c r="F54" s="231">
        <v>0</v>
      </c>
      <c r="G54" s="232">
        <v>2</v>
      </c>
      <c r="H54" s="231">
        <v>1</v>
      </c>
      <c r="I54" s="231">
        <v>0</v>
      </c>
      <c r="J54" s="232">
        <v>1</v>
      </c>
      <c r="K54" s="231">
        <v>0</v>
      </c>
      <c r="L54" s="231">
        <v>15</v>
      </c>
      <c r="M54" s="231">
        <v>0</v>
      </c>
      <c r="N54" s="232">
        <v>15</v>
      </c>
      <c r="O54" s="231">
        <v>15</v>
      </c>
      <c r="P54" s="231">
        <v>0</v>
      </c>
      <c r="Q54" s="232">
        <v>15</v>
      </c>
      <c r="R54" s="231">
        <v>1</v>
      </c>
      <c r="S54" s="231">
        <v>0</v>
      </c>
      <c r="T54" s="233">
        <v>15</v>
      </c>
      <c r="U54" s="231">
        <v>0</v>
      </c>
      <c r="V54" s="231">
        <v>0</v>
      </c>
      <c r="W54" s="233">
        <v>0</v>
      </c>
      <c r="X54" s="231">
        <v>0</v>
      </c>
      <c r="Y54" s="231">
        <v>0</v>
      </c>
      <c r="Z54" s="233">
        <v>0</v>
      </c>
      <c r="AA54" s="231">
        <v>0</v>
      </c>
      <c r="AB54" s="231">
        <v>0</v>
      </c>
      <c r="AC54" s="233">
        <v>0</v>
      </c>
      <c r="AD54" s="231">
        <v>0</v>
      </c>
      <c r="AE54" s="231">
        <v>0</v>
      </c>
      <c r="AF54" s="233">
        <v>0</v>
      </c>
      <c r="AG54">
        <v>0</v>
      </c>
    </row>
    <row r="55" spans="2:33" x14ac:dyDescent="0.35">
      <c r="B55">
        <v>2575</v>
      </c>
      <c r="C55" t="s">
        <v>405</v>
      </c>
      <c r="D55" s="231">
        <v>7</v>
      </c>
      <c r="E55" s="231">
        <v>21</v>
      </c>
      <c r="F55" s="231">
        <v>14</v>
      </c>
      <c r="G55" s="232">
        <v>35</v>
      </c>
      <c r="H55" s="231">
        <v>4</v>
      </c>
      <c r="I55" s="231">
        <v>2</v>
      </c>
      <c r="J55" s="232">
        <v>6</v>
      </c>
      <c r="K55" s="231">
        <v>105</v>
      </c>
      <c r="L55" s="231">
        <v>315</v>
      </c>
      <c r="M55" s="231">
        <v>210</v>
      </c>
      <c r="N55" s="232">
        <v>525</v>
      </c>
      <c r="O55" s="231">
        <v>60</v>
      </c>
      <c r="P55" s="231">
        <v>30</v>
      </c>
      <c r="Q55" s="232">
        <v>90</v>
      </c>
      <c r="R55" s="231">
        <v>2</v>
      </c>
      <c r="S55" s="231">
        <v>30</v>
      </c>
      <c r="T55" s="233">
        <v>15</v>
      </c>
      <c r="U55" s="231">
        <v>1</v>
      </c>
      <c r="V55" s="231">
        <v>15</v>
      </c>
      <c r="W55" s="233">
        <v>0</v>
      </c>
      <c r="X55" s="231">
        <v>4</v>
      </c>
      <c r="Y55" s="231">
        <v>60</v>
      </c>
      <c r="Z55" s="233">
        <v>15</v>
      </c>
      <c r="AA55" s="231">
        <v>7</v>
      </c>
      <c r="AB55" s="231">
        <v>105</v>
      </c>
      <c r="AC55" s="233">
        <v>0</v>
      </c>
      <c r="AD55" s="231">
        <v>0</v>
      </c>
      <c r="AE55" s="231">
        <v>0</v>
      </c>
      <c r="AF55" s="233">
        <v>0</v>
      </c>
      <c r="AG55">
        <v>1</v>
      </c>
    </row>
    <row r="56" spans="2:33" x14ac:dyDescent="0.35">
      <c r="B56">
        <v>2580</v>
      </c>
      <c r="C56" t="s">
        <v>1280</v>
      </c>
      <c r="D56" s="231">
        <v>14</v>
      </c>
      <c r="E56" s="231">
        <v>32</v>
      </c>
      <c r="F56" s="231">
        <v>18</v>
      </c>
      <c r="G56" s="232">
        <v>50</v>
      </c>
      <c r="H56" s="231">
        <v>18</v>
      </c>
      <c r="I56" s="231">
        <v>13</v>
      </c>
      <c r="J56" s="232">
        <v>31</v>
      </c>
      <c r="K56" s="231">
        <v>210</v>
      </c>
      <c r="L56" s="231">
        <v>480</v>
      </c>
      <c r="M56" s="231">
        <v>255</v>
      </c>
      <c r="N56" s="232">
        <v>735</v>
      </c>
      <c r="O56" s="231">
        <v>262.5</v>
      </c>
      <c r="P56" s="231">
        <v>195</v>
      </c>
      <c r="Q56" s="232">
        <v>457.5</v>
      </c>
      <c r="R56" s="231">
        <v>4</v>
      </c>
      <c r="S56" s="231">
        <v>60</v>
      </c>
      <c r="T56" s="233">
        <v>15</v>
      </c>
      <c r="U56" s="231">
        <v>7</v>
      </c>
      <c r="V56" s="231">
        <v>105</v>
      </c>
      <c r="W56" s="233">
        <v>67.5</v>
      </c>
      <c r="X56" s="231">
        <v>15</v>
      </c>
      <c r="Y56" s="231">
        <v>225</v>
      </c>
      <c r="Z56" s="233">
        <v>105</v>
      </c>
      <c r="AA56" s="231">
        <v>1</v>
      </c>
      <c r="AB56" s="231">
        <v>15</v>
      </c>
      <c r="AC56" s="233">
        <v>0</v>
      </c>
      <c r="AD56" s="231">
        <v>1</v>
      </c>
      <c r="AE56" s="231">
        <v>15</v>
      </c>
      <c r="AF56" s="233">
        <v>0</v>
      </c>
      <c r="AG56">
        <v>2</v>
      </c>
    </row>
    <row r="57" spans="2:33" x14ac:dyDescent="0.35">
      <c r="B57">
        <v>2596</v>
      </c>
      <c r="C57" t="s">
        <v>1260</v>
      </c>
      <c r="D57" s="231">
        <v>1</v>
      </c>
      <c r="E57" s="231">
        <v>40</v>
      </c>
      <c r="F57" s="231">
        <v>22</v>
      </c>
      <c r="G57" s="232">
        <v>62</v>
      </c>
      <c r="H57" s="231">
        <v>25</v>
      </c>
      <c r="I57" s="231">
        <v>17</v>
      </c>
      <c r="J57" s="232">
        <v>42</v>
      </c>
      <c r="K57" s="231">
        <v>15</v>
      </c>
      <c r="L57" s="231">
        <v>549</v>
      </c>
      <c r="M57" s="231">
        <v>330</v>
      </c>
      <c r="N57" s="232">
        <v>879</v>
      </c>
      <c r="O57" s="231">
        <v>340</v>
      </c>
      <c r="P57" s="231">
        <v>240</v>
      </c>
      <c r="Q57" s="232">
        <v>580</v>
      </c>
      <c r="R57" s="231">
        <v>1</v>
      </c>
      <c r="S57" s="231">
        <v>15</v>
      </c>
      <c r="T57" s="233">
        <v>15</v>
      </c>
      <c r="U57" s="231">
        <v>3</v>
      </c>
      <c r="V57" s="231">
        <v>45</v>
      </c>
      <c r="W57" s="233">
        <v>30</v>
      </c>
      <c r="X57" s="231">
        <v>5</v>
      </c>
      <c r="Y57" s="231">
        <v>69</v>
      </c>
      <c r="Z57" s="233">
        <v>40</v>
      </c>
      <c r="AA57" s="231">
        <v>0</v>
      </c>
      <c r="AB57" s="231">
        <v>0</v>
      </c>
      <c r="AC57" s="233">
        <v>0</v>
      </c>
      <c r="AD57" s="231">
        <v>0</v>
      </c>
      <c r="AE57" s="231">
        <v>0</v>
      </c>
      <c r="AF57" s="233">
        <v>0</v>
      </c>
      <c r="AG57">
        <v>0</v>
      </c>
    </row>
    <row r="58" spans="2:33" x14ac:dyDescent="0.35">
      <c r="B58">
        <v>2599</v>
      </c>
      <c r="C58" t="s">
        <v>407</v>
      </c>
      <c r="D58" s="231">
        <v>18</v>
      </c>
      <c r="E58" s="231">
        <v>45</v>
      </c>
      <c r="F58" s="231">
        <v>17</v>
      </c>
      <c r="G58" s="232">
        <v>62</v>
      </c>
      <c r="H58" s="231">
        <v>11</v>
      </c>
      <c r="I58" s="231">
        <v>3</v>
      </c>
      <c r="J58" s="232">
        <v>14</v>
      </c>
      <c r="K58" s="231">
        <v>270</v>
      </c>
      <c r="L58" s="231">
        <v>675</v>
      </c>
      <c r="M58" s="231">
        <v>255</v>
      </c>
      <c r="N58" s="232">
        <v>930</v>
      </c>
      <c r="O58" s="231">
        <v>165</v>
      </c>
      <c r="P58" s="231">
        <v>45</v>
      </c>
      <c r="Q58" s="232">
        <v>210</v>
      </c>
      <c r="R58" s="231">
        <v>0</v>
      </c>
      <c r="S58" s="231">
        <v>0</v>
      </c>
      <c r="T58" s="233">
        <v>0</v>
      </c>
      <c r="U58" s="231">
        <v>7</v>
      </c>
      <c r="V58" s="231">
        <v>105</v>
      </c>
      <c r="W58" s="233">
        <v>15</v>
      </c>
      <c r="X58" s="231">
        <v>46</v>
      </c>
      <c r="Y58" s="231">
        <v>690</v>
      </c>
      <c r="Z58" s="233">
        <v>135</v>
      </c>
      <c r="AA58" s="231">
        <v>0</v>
      </c>
      <c r="AB58" s="231">
        <v>0</v>
      </c>
      <c r="AC58" s="233">
        <v>0</v>
      </c>
      <c r="AD58" s="231">
        <v>0</v>
      </c>
      <c r="AE58" s="231">
        <v>0</v>
      </c>
      <c r="AF58" s="233">
        <v>0</v>
      </c>
      <c r="AG58">
        <v>0</v>
      </c>
    </row>
    <row r="59" spans="2:33" x14ac:dyDescent="0.35">
      <c r="B59">
        <v>2600</v>
      </c>
      <c r="C59" t="s">
        <v>408</v>
      </c>
      <c r="D59" s="231">
        <v>4</v>
      </c>
      <c r="E59" s="231">
        <v>4</v>
      </c>
      <c r="F59" s="231">
        <v>0</v>
      </c>
      <c r="G59" s="232">
        <v>4</v>
      </c>
      <c r="H59" s="231">
        <v>0</v>
      </c>
      <c r="I59" s="231">
        <v>0</v>
      </c>
      <c r="J59" s="232">
        <v>0</v>
      </c>
      <c r="K59" s="231">
        <v>37</v>
      </c>
      <c r="L59" s="231">
        <v>41.5</v>
      </c>
      <c r="M59" s="231">
        <v>0</v>
      </c>
      <c r="N59" s="232">
        <v>41.5</v>
      </c>
      <c r="O59" s="231">
        <v>0</v>
      </c>
      <c r="P59" s="231">
        <v>0</v>
      </c>
      <c r="Q59" s="232">
        <v>0</v>
      </c>
      <c r="R59" s="231">
        <v>0</v>
      </c>
      <c r="S59" s="231">
        <v>0</v>
      </c>
      <c r="T59" s="233">
        <v>0</v>
      </c>
      <c r="U59" s="231">
        <v>2</v>
      </c>
      <c r="V59" s="231">
        <v>30</v>
      </c>
      <c r="W59" s="233">
        <v>0</v>
      </c>
      <c r="X59" s="231">
        <v>4</v>
      </c>
      <c r="Y59" s="231">
        <v>30.5</v>
      </c>
      <c r="Z59" s="233">
        <v>0</v>
      </c>
      <c r="AA59" s="231">
        <v>0</v>
      </c>
      <c r="AB59" s="231">
        <v>0</v>
      </c>
      <c r="AC59" s="233">
        <v>0</v>
      </c>
      <c r="AD59" s="231">
        <v>0</v>
      </c>
      <c r="AE59" s="231">
        <v>0</v>
      </c>
      <c r="AF59" s="233">
        <v>0</v>
      </c>
      <c r="AG59">
        <v>0</v>
      </c>
    </row>
    <row r="60" spans="2:33" x14ac:dyDescent="0.35">
      <c r="B60">
        <v>2601</v>
      </c>
      <c r="C60" t="s">
        <v>409</v>
      </c>
      <c r="D60" s="231">
        <v>1</v>
      </c>
      <c r="E60" s="231">
        <v>15</v>
      </c>
      <c r="F60" s="231">
        <v>6</v>
      </c>
      <c r="G60" s="232">
        <v>21</v>
      </c>
      <c r="H60" s="231">
        <v>10</v>
      </c>
      <c r="I60" s="231">
        <v>3</v>
      </c>
      <c r="J60" s="232">
        <v>13</v>
      </c>
      <c r="K60" s="231">
        <v>15</v>
      </c>
      <c r="L60" s="231">
        <v>212</v>
      </c>
      <c r="M60" s="231">
        <v>90</v>
      </c>
      <c r="N60" s="232">
        <v>302</v>
      </c>
      <c r="O60" s="231">
        <v>120</v>
      </c>
      <c r="P60" s="231">
        <v>35</v>
      </c>
      <c r="Q60" s="232">
        <v>155</v>
      </c>
      <c r="R60" s="231">
        <v>0</v>
      </c>
      <c r="S60" s="231">
        <v>0</v>
      </c>
      <c r="T60" s="233">
        <v>0</v>
      </c>
      <c r="U60" s="231">
        <v>0</v>
      </c>
      <c r="V60" s="231">
        <v>0</v>
      </c>
      <c r="W60" s="233">
        <v>0</v>
      </c>
      <c r="X60" s="231">
        <v>4</v>
      </c>
      <c r="Y60" s="231">
        <v>47</v>
      </c>
      <c r="Z60" s="233">
        <v>25</v>
      </c>
      <c r="AA60" s="231">
        <v>0</v>
      </c>
      <c r="AB60" s="231">
        <v>0</v>
      </c>
      <c r="AC60" s="233">
        <v>0</v>
      </c>
      <c r="AD60" s="231">
        <v>0</v>
      </c>
      <c r="AE60" s="231">
        <v>0</v>
      </c>
      <c r="AF60" s="233">
        <v>0</v>
      </c>
      <c r="AG60">
        <v>0</v>
      </c>
    </row>
    <row r="61" spans="2:33" x14ac:dyDescent="0.35">
      <c r="B61">
        <v>2603</v>
      </c>
      <c r="C61" t="s">
        <v>410</v>
      </c>
      <c r="D61" s="231">
        <v>0</v>
      </c>
      <c r="E61" s="231">
        <v>31</v>
      </c>
      <c r="F61" s="231">
        <v>16</v>
      </c>
      <c r="G61" s="232">
        <v>47</v>
      </c>
      <c r="H61" s="231">
        <v>21</v>
      </c>
      <c r="I61" s="231">
        <v>11</v>
      </c>
      <c r="J61" s="232">
        <v>32</v>
      </c>
      <c r="K61" s="231">
        <v>0</v>
      </c>
      <c r="L61" s="231">
        <v>453</v>
      </c>
      <c r="M61" s="231">
        <v>240</v>
      </c>
      <c r="N61" s="232">
        <v>693</v>
      </c>
      <c r="O61" s="231">
        <v>292.25</v>
      </c>
      <c r="P61" s="231">
        <v>153</v>
      </c>
      <c r="Q61" s="232">
        <v>445.25</v>
      </c>
      <c r="R61" s="231">
        <v>0</v>
      </c>
      <c r="S61" s="231">
        <v>0</v>
      </c>
      <c r="T61" s="233">
        <v>0</v>
      </c>
      <c r="U61" s="231">
        <v>0</v>
      </c>
      <c r="V61" s="231">
        <v>0</v>
      </c>
      <c r="W61" s="233">
        <v>0</v>
      </c>
      <c r="X61" s="231">
        <v>0</v>
      </c>
      <c r="Y61" s="231">
        <v>0</v>
      </c>
      <c r="Z61" s="233">
        <v>0</v>
      </c>
      <c r="AA61" s="231">
        <v>2</v>
      </c>
      <c r="AB61" s="231">
        <v>30</v>
      </c>
      <c r="AC61" s="233">
        <v>0</v>
      </c>
      <c r="AD61" s="231">
        <v>2</v>
      </c>
      <c r="AE61" s="231">
        <v>30</v>
      </c>
      <c r="AF61" s="233">
        <v>0</v>
      </c>
      <c r="AG61">
        <v>1</v>
      </c>
    </row>
    <row r="62" spans="2:33" x14ac:dyDescent="0.35">
      <c r="B62">
        <v>2611</v>
      </c>
      <c r="C62" t="s">
        <v>411</v>
      </c>
      <c r="D62" s="231">
        <v>2</v>
      </c>
      <c r="E62" s="231">
        <v>9</v>
      </c>
      <c r="F62" s="231">
        <v>0</v>
      </c>
      <c r="G62" s="232">
        <v>9</v>
      </c>
      <c r="H62" s="231">
        <v>0</v>
      </c>
      <c r="I62" s="231">
        <v>0</v>
      </c>
      <c r="J62" s="232">
        <v>0</v>
      </c>
      <c r="K62" s="231">
        <v>30</v>
      </c>
      <c r="L62" s="231">
        <v>132</v>
      </c>
      <c r="M62" s="231">
        <v>0</v>
      </c>
      <c r="N62" s="232">
        <v>132</v>
      </c>
      <c r="O62" s="231">
        <v>0</v>
      </c>
      <c r="P62" s="231">
        <v>0</v>
      </c>
      <c r="Q62" s="232">
        <v>0</v>
      </c>
      <c r="R62" s="231">
        <v>1</v>
      </c>
      <c r="S62" s="231">
        <v>15</v>
      </c>
      <c r="T62" s="233">
        <v>0</v>
      </c>
      <c r="U62" s="231">
        <v>6</v>
      </c>
      <c r="V62" s="231">
        <v>87</v>
      </c>
      <c r="W62" s="233">
        <v>0</v>
      </c>
      <c r="X62" s="231">
        <v>1</v>
      </c>
      <c r="Y62" s="231">
        <v>15</v>
      </c>
      <c r="Z62" s="233">
        <v>0</v>
      </c>
      <c r="AA62" s="231">
        <v>4</v>
      </c>
      <c r="AB62" s="231">
        <v>60</v>
      </c>
      <c r="AC62" s="233">
        <v>0</v>
      </c>
      <c r="AD62" s="231">
        <v>0</v>
      </c>
      <c r="AE62" s="231">
        <v>0</v>
      </c>
      <c r="AF62" s="233">
        <v>0</v>
      </c>
      <c r="AG62">
        <v>0</v>
      </c>
    </row>
    <row r="63" spans="2:33" x14ac:dyDescent="0.35">
      <c r="B63">
        <v>2614</v>
      </c>
      <c r="C63" t="s">
        <v>412</v>
      </c>
      <c r="D63" s="231">
        <v>20</v>
      </c>
      <c r="E63" s="231">
        <v>34</v>
      </c>
      <c r="F63" s="231">
        <v>15</v>
      </c>
      <c r="G63" s="232">
        <v>49</v>
      </c>
      <c r="H63" s="231">
        <v>19</v>
      </c>
      <c r="I63" s="231">
        <v>5</v>
      </c>
      <c r="J63" s="232">
        <v>24</v>
      </c>
      <c r="K63" s="231">
        <v>300</v>
      </c>
      <c r="L63" s="231">
        <v>510</v>
      </c>
      <c r="M63" s="231">
        <v>225</v>
      </c>
      <c r="N63" s="232">
        <v>735</v>
      </c>
      <c r="O63" s="231">
        <v>285</v>
      </c>
      <c r="P63" s="231">
        <v>75</v>
      </c>
      <c r="Q63" s="232">
        <v>360</v>
      </c>
      <c r="R63" s="231">
        <v>18</v>
      </c>
      <c r="S63" s="231">
        <v>270</v>
      </c>
      <c r="T63" s="233">
        <v>90</v>
      </c>
      <c r="U63" s="231">
        <v>23</v>
      </c>
      <c r="V63" s="231">
        <v>345</v>
      </c>
      <c r="W63" s="233">
        <v>90</v>
      </c>
      <c r="X63" s="231">
        <v>12</v>
      </c>
      <c r="Y63" s="231">
        <v>180</v>
      </c>
      <c r="Z63" s="233">
        <v>60</v>
      </c>
      <c r="AA63" s="231">
        <v>19</v>
      </c>
      <c r="AB63" s="231">
        <v>285</v>
      </c>
      <c r="AC63" s="233">
        <v>75</v>
      </c>
      <c r="AD63" s="231">
        <v>19</v>
      </c>
      <c r="AE63" s="231">
        <v>285</v>
      </c>
      <c r="AF63" s="233">
        <v>75</v>
      </c>
      <c r="AG63">
        <v>1</v>
      </c>
    </row>
    <row r="64" spans="2:33" x14ac:dyDescent="0.35">
      <c r="B64">
        <v>2619</v>
      </c>
      <c r="C64" t="s">
        <v>413</v>
      </c>
      <c r="D64" s="231">
        <v>3</v>
      </c>
      <c r="E64" s="231">
        <v>14</v>
      </c>
      <c r="F64" s="231">
        <v>12</v>
      </c>
      <c r="G64" s="232">
        <v>26</v>
      </c>
      <c r="H64" s="231">
        <v>10</v>
      </c>
      <c r="I64" s="231">
        <v>8</v>
      </c>
      <c r="J64" s="232">
        <v>18</v>
      </c>
      <c r="K64" s="231">
        <v>39</v>
      </c>
      <c r="L64" s="231">
        <v>204</v>
      </c>
      <c r="M64" s="231">
        <v>180</v>
      </c>
      <c r="N64" s="232">
        <v>384</v>
      </c>
      <c r="O64" s="231">
        <v>97</v>
      </c>
      <c r="P64" s="231">
        <v>90</v>
      </c>
      <c r="Q64" s="232">
        <v>187</v>
      </c>
      <c r="R64" s="231">
        <v>3</v>
      </c>
      <c r="S64" s="231">
        <v>45</v>
      </c>
      <c r="T64" s="233">
        <v>15</v>
      </c>
      <c r="U64" s="231">
        <v>2</v>
      </c>
      <c r="V64" s="231">
        <v>30</v>
      </c>
      <c r="W64" s="233">
        <v>30</v>
      </c>
      <c r="X64" s="231">
        <v>1</v>
      </c>
      <c r="Y64" s="231">
        <v>15</v>
      </c>
      <c r="Z64" s="233">
        <v>15</v>
      </c>
      <c r="AA64" s="231">
        <v>0</v>
      </c>
      <c r="AB64" s="231">
        <v>0</v>
      </c>
      <c r="AC64" s="233">
        <v>0</v>
      </c>
      <c r="AD64" s="231">
        <v>0</v>
      </c>
      <c r="AE64" s="231">
        <v>0</v>
      </c>
      <c r="AF64" s="233">
        <v>0</v>
      </c>
      <c r="AG64">
        <v>0</v>
      </c>
    </row>
    <row r="65" spans="2:33" x14ac:dyDescent="0.35">
      <c r="B65">
        <v>2633</v>
      </c>
      <c r="C65" t="s">
        <v>414</v>
      </c>
      <c r="D65" s="231">
        <v>4</v>
      </c>
      <c r="E65" s="231">
        <v>14</v>
      </c>
      <c r="F65" s="231">
        <v>6</v>
      </c>
      <c r="G65" s="232">
        <v>20</v>
      </c>
      <c r="H65" s="231">
        <v>7</v>
      </c>
      <c r="I65" s="231">
        <v>4</v>
      </c>
      <c r="J65" s="232">
        <v>11</v>
      </c>
      <c r="K65" s="231">
        <v>57.5</v>
      </c>
      <c r="L65" s="231">
        <v>192</v>
      </c>
      <c r="M65" s="231">
        <v>90</v>
      </c>
      <c r="N65" s="232">
        <v>282</v>
      </c>
      <c r="O65" s="231">
        <v>81.5</v>
      </c>
      <c r="P65" s="231">
        <v>60</v>
      </c>
      <c r="Q65" s="232">
        <v>141.5</v>
      </c>
      <c r="R65" s="231">
        <v>2</v>
      </c>
      <c r="S65" s="231">
        <v>30</v>
      </c>
      <c r="T65" s="233">
        <v>0</v>
      </c>
      <c r="U65" s="231">
        <v>1</v>
      </c>
      <c r="V65" s="231">
        <v>15</v>
      </c>
      <c r="W65" s="233">
        <v>0</v>
      </c>
      <c r="X65" s="231">
        <v>5</v>
      </c>
      <c r="Y65" s="231">
        <v>72</v>
      </c>
      <c r="Z65" s="233">
        <v>9</v>
      </c>
      <c r="AA65" s="231">
        <v>0</v>
      </c>
      <c r="AB65" s="231">
        <v>0</v>
      </c>
      <c r="AC65" s="233">
        <v>0</v>
      </c>
      <c r="AD65" s="231">
        <v>0</v>
      </c>
      <c r="AE65" s="231">
        <v>0</v>
      </c>
      <c r="AF65" s="233">
        <v>0</v>
      </c>
      <c r="AG65">
        <v>0</v>
      </c>
    </row>
    <row r="66" spans="2:33" x14ac:dyDescent="0.35">
      <c r="B66">
        <v>2637</v>
      </c>
      <c r="C66" t="s">
        <v>415</v>
      </c>
      <c r="D66" s="231">
        <v>0</v>
      </c>
      <c r="E66" s="231">
        <v>37</v>
      </c>
      <c r="F66" s="231">
        <v>23</v>
      </c>
      <c r="G66" s="232">
        <v>60</v>
      </c>
      <c r="H66" s="231">
        <v>23</v>
      </c>
      <c r="I66" s="231">
        <v>15</v>
      </c>
      <c r="J66" s="232">
        <v>38</v>
      </c>
      <c r="K66" s="231">
        <v>0</v>
      </c>
      <c r="L66" s="231">
        <v>555</v>
      </c>
      <c r="M66" s="231">
        <v>345</v>
      </c>
      <c r="N66" s="232">
        <v>900</v>
      </c>
      <c r="O66" s="231">
        <v>345</v>
      </c>
      <c r="P66" s="231">
        <v>225</v>
      </c>
      <c r="Q66" s="232">
        <v>570</v>
      </c>
      <c r="R66" s="231">
        <v>3</v>
      </c>
      <c r="S66" s="231">
        <v>45</v>
      </c>
      <c r="T66" s="233">
        <v>30</v>
      </c>
      <c r="U66" s="231">
        <v>4</v>
      </c>
      <c r="V66" s="231">
        <v>60</v>
      </c>
      <c r="W66" s="233">
        <v>45</v>
      </c>
      <c r="X66" s="231">
        <v>6</v>
      </c>
      <c r="Y66" s="231">
        <v>90</v>
      </c>
      <c r="Z66" s="233">
        <v>60</v>
      </c>
      <c r="AA66" s="231">
        <v>0</v>
      </c>
      <c r="AB66" s="231">
        <v>0</v>
      </c>
      <c r="AC66" s="233">
        <v>0</v>
      </c>
      <c r="AD66" s="231">
        <v>0</v>
      </c>
      <c r="AE66" s="231">
        <v>0</v>
      </c>
      <c r="AF66" s="233">
        <v>0</v>
      </c>
      <c r="AG66">
        <v>0</v>
      </c>
    </row>
    <row r="67" spans="2:33" x14ac:dyDescent="0.35">
      <c r="B67">
        <v>2669</v>
      </c>
      <c r="C67" t="s">
        <v>416</v>
      </c>
      <c r="D67" s="231">
        <v>2</v>
      </c>
      <c r="E67" s="231">
        <v>17</v>
      </c>
      <c r="F67" s="231">
        <v>6</v>
      </c>
      <c r="G67" s="232">
        <v>23</v>
      </c>
      <c r="H67" s="231">
        <v>6</v>
      </c>
      <c r="I67" s="231">
        <v>1</v>
      </c>
      <c r="J67" s="232">
        <v>7</v>
      </c>
      <c r="K67" s="231">
        <v>30</v>
      </c>
      <c r="L67" s="231">
        <v>240</v>
      </c>
      <c r="M67" s="231">
        <v>70</v>
      </c>
      <c r="N67" s="232">
        <v>310</v>
      </c>
      <c r="O67" s="231">
        <v>60</v>
      </c>
      <c r="P67" s="231">
        <v>10</v>
      </c>
      <c r="Q67" s="232">
        <v>70</v>
      </c>
      <c r="R67" s="231">
        <v>0</v>
      </c>
      <c r="S67" s="231">
        <v>0</v>
      </c>
      <c r="T67" s="233">
        <v>0</v>
      </c>
      <c r="U67" s="231">
        <v>1</v>
      </c>
      <c r="V67" s="231">
        <v>15</v>
      </c>
      <c r="W67" s="233">
        <v>0</v>
      </c>
      <c r="X67" s="231">
        <v>2</v>
      </c>
      <c r="Y67" s="231">
        <v>25</v>
      </c>
      <c r="Z67" s="233">
        <v>10</v>
      </c>
      <c r="AA67" s="231">
        <v>3</v>
      </c>
      <c r="AB67" s="231">
        <v>45</v>
      </c>
      <c r="AC67" s="233">
        <v>0</v>
      </c>
      <c r="AD67" s="231">
        <v>3</v>
      </c>
      <c r="AE67" s="231">
        <v>45</v>
      </c>
      <c r="AF67" s="233">
        <v>0</v>
      </c>
      <c r="AG67">
        <v>0</v>
      </c>
    </row>
    <row r="68" spans="2:33" x14ac:dyDescent="0.35">
      <c r="B68">
        <v>2684</v>
      </c>
      <c r="C68" t="s">
        <v>417</v>
      </c>
      <c r="D68" s="231">
        <v>6</v>
      </c>
      <c r="E68" s="231">
        <v>20</v>
      </c>
      <c r="F68" s="231">
        <v>10</v>
      </c>
      <c r="G68" s="232">
        <v>30</v>
      </c>
      <c r="H68" s="231">
        <v>2</v>
      </c>
      <c r="I68" s="231">
        <v>2</v>
      </c>
      <c r="J68" s="232">
        <v>4</v>
      </c>
      <c r="K68" s="231">
        <v>90</v>
      </c>
      <c r="L68" s="231">
        <v>300</v>
      </c>
      <c r="M68" s="231">
        <v>150</v>
      </c>
      <c r="N68" s="232">
        <v>450</v>
      </c>
      <c r="O68" s="231">
        <v>30</v>
      </c>
      <c r="P68" s="231">
        <v>30</v>
      </c>
      <c r="Q68" s="232">
        <v>60</v>
      </c>
      <c r="R68" s="231">
        <v>1</v>
      </c>
      <c r="S68" s="231">
        <v>15</v>
      </c>
      <c r="T68" s="233">
        <v>0</v>
      </c>
      <c r="U68" s="231">
        <v>5</v>
      </c>
      <c r="V68" s="231">
        <v>75</v>
      </c>
      <c r="W68" s="233">
        <v>0</v>
      </c>
      <c r="X68" s="231">
        <v>27</v>
      </c>
      <c r="Y68" s="231">
        <v>405</v>
      </c>
      <c r="Z68" s="233">
        <v>60</v>
      </c>
      <c r="AA68" s="231">
        <v>9</v>
      </c>
      <c r="AB68" s="231">
        <v>135</v>
      </c>
      <c r="AC68" s="233">
        <v>0</v>
      </c>
      <c r="AD68" s="231">
        <v>0</v>
      </c>
      <c r="AE68" s="231">
        <v>0</v>
      </c>
      <c r="AF68" s="233">
        <v>0</v>
      </c>
      <c r="AG68">
        <v>5</v>
      </c>
    </row>
    <row r="69" spans="2:33" x14ac:dyDescent="0.35">
      <c r="B69">
        <v>2686</v>
      </c>
      <c r="C69" t="s">
        <v>418</v>
      </c>
      <c r="D69" s="231">
        <v>0</v>
      </c>
      <c r="E69" s="231">
        <v>25</v>
      </c>
      <c r="F69" s="231">
        <v>18</v>
      </c>
      <c r="G69" s="232">
        <v>43</v>
      </c>
      <c r="H69" s="231">
        <v>8</v>
      </c>
      <c r="I69" s="231">
        <v>5</v>
      </c>
      <c r="J69" s="232">
        <v>13</v>
      </c>
      <c r="K69" s="231">
        <v>0</v>
      </c>
      <c r="L69" s="231">
        <v>375</v>
      </c>
      <c r="M69" s="231">
        <v>261</v>
      </c>
      <c r="N69" s="232">
        <v>636</v>
      </c>
      <c r="O69" s="231">
        <v>116</v>
      </c>
      <c r="P69" s="231">
        <v>75</v>
      </c>
      <c r="Q69" s="232">
        <v>191</v>
      </c>
      <c r="R69" s="231">
        <v>2</v>
      </c>
      <c r="S69" s="231">
        <v>30</v>
      </c>
      <c r="T69" s="233">
        <v>0</v>
      </c>
      <c r="U69" s="231">
        <v>10</v>
      </c>
      <c r="V69" s="231">
        <v>150</v>
      </c>
      <c r="W69" s="233">
        <v>0</v>
      </c>
      <c r="X69" s="231">
        <v>3</v>
      </c>
      <c r="Y69" s="231">
        <v>45</v>
      </c>
      <c r="Z69" s="233">
        <v>30</v>
      </c>
      <c r="AA69" s="231">
        <v>11</v>
      </c>
      <c r="AB69" s="231">
        <v>165</v>
      </c>
      <c r="AC69" s="233">
        <v>0</v>
      </c>
      <c r="AD69" s="231">
        <v>0</v>
      </c>
      <c r="AE69" s="231">
        <v>0</v>
      </c>
      <c r="AF69" s="233">
        <v>0</v>
      </c>
      <c r="AG69">
        <v>0</v>
      </c>
    </row>
    <row r="70" spans="2:33" x14ac:dyDescent="0.35">
      <c r="B70">
        <v>2689</v>
      </c>
      <c r="C70" t="s">
        <v>419</v>
      </c>
      <c r="D70" s="231">
        <v>3</v>
      </c>
      <c r="E70" s="231">
        <v>15</v>
      </c>
      <c r="F70" s="231">
        <v>8</v>
      </c>
      <c r="G70" s="232">
        <v>23</v>
      </c>
      <c r="H70" s="231">
        <v>3</v>
      </c>
      <c r="I70" s="231">
        <v>3</v>
      </c>
      <c r="J70" s="232">
        <v>6</v>
      </c>
      <c r="K70" s="231">
        <v>45</v>
      </c>
      <c r="L70" s="231">
        <v>225</v>
      </c>
      <c r="M70" s="231">
        <v>105</v>
      </c>
      <c r="N70" s="232">
        <v>330</v>
      </c>
      <c r="O70" s="231">
        <v>45</v>
      </c>
      <c r="P70" s="231">
        <v>42</v>
      </c>
      <c r="Q70" s="232">
        <v>87</v>
      </c>
      <c r="R70" s="231">
        <v>5</v>
      </c>
      <c r="S70" s="231">
        <v>75</v>
      </c>
      <c r="T70" s="233">
        <v>30</v>
      </c>
      <c r="U70" s="231">
        <v>0</v>
      </c>
      <c r="V70" s="231">
        <v>0</v>
      </c>
      <c r="W70" s="233">
        <v>0</v>
      </c>
      <c r="X70" s="231">
        <v>1</v>
      </c>
      <c r="Y70" s="231">
        <v>15</v>
      </c>
      <c r="Z70" s="233">
        <v>0</v>
      </c>
      <c r="AA70" s="231">
        <v>6</v>
      </c>
      <c r="AB70" s="231">
        <v>90</v>
      </c>
      <c r="AC70" s="233">
        <v>0</v>
      </c>
      <c r="AD70" s="231">
        <v>6</v>
      </c>
      <c r="AE70" s="231">
        <v>90</v>
      </c>
      <c r="AF70" s="233">
        <v>0</v>
      </c>
      <c r="AG70">
        <v>2</v>
      </c>
    </row>
    <row r="71" spans="2:33" x14ac:dyDescent="0.35">
      <c r="B71">
        <v>2705</v>
      </c>
      <c r="C71" t="s">
        <v>420</v>
      </c>
      <c r="D71" s="231">
        <v>19</v>
      </c>
      <c r="E71" s="231">
        <v>48</v>
      </c>
      <c r="F71" s="231">
        <v>24</v>
      </c>
      <c r="G71" s="232">
        <v>72</v>
      </c>
      <c r="H71" s="231">
        <v>0</v>
      </c>
      <c r="I71" s="231">
        <v>0</v>
      </c>
      <c r="J71" s="232">
        <v>0</v>
      </c>
      <c r="K71" s="231">
        <v>285</v>
      </c>
      <c r="L71" s="231">
        <v>720</v>
      </c>
      <c r="M71" s="231">
        <v>360</v>
      </c>
      <c r="N71" s="232">
        <v>1080</v>
      </c>
      <c r="O71" s="231">
        <v>0</v>
      </c>
      <c r="P71" s="231">
        <v>0</v>
      </c>
      <c r="Q71" s="232">
        <v>0</v>
      </c>
      <c r="R71" s="231">
        <v>0</v>
      </c>
      <c r="S71" s="231">
        <v>0</v>
      </c>
      <c r="T71" s="233">
        <v>0</v>
      </c>
      <c r="U71" s="231">
        <v>2</v>
      </c>
      <c r="V71" s="231">
        <v>30</v>
      </c>
      <c r="W71" s="233">
        <v>0</v>
      </c>
      <c r="X71" s="231">
        <v>41</v>
      </c>
      <c r="Y71" s="231">
        <v>615</v>
      </c>
      <c r="Z71" s="233">
        <v>0</v>
      </c>
      <c r="AA71" s="231">
        <v>26</v>
      </c>
      <c r="AB71" s="231">
        <v>390</v>
      </c>
      <c r="AC71" s="233">
        <v>0</v>
      </c>
      <c r="AD71" s="231">
        <v>0</v>
      </c>
      <c r="AE71" s="231">
        <v>0</v>
      </c>
      <c r="AF71" s="233">
        <v>0</v>
      </c>
      <c r="AG71">
        <v>5</v>
      </c>
    </row>
    <row r="72" spans="2:33" x14ac:dyDescent="0.35">
      <c r="B72">
        <v>2708</v>
      </c>
      <c r="C72" t="s">
        <v>421</v>
      </c>
      <c r="D72" s="231">
        <v>2</v>
      </c>
      <c r="E72" s="231">
        <v>9</v>
      </c>
      <c r="F72" s="231">
        <v>6</v>
      </c>
      <c r="G72" s="232">
        <v>15</v>
      </c>
      <c r="H72" s="231">
        <v>2</v>
      </c>
      <c r="I72" s="231">
        <v>2</v>
      </c>
      <c r="J72" s="232">
        <v>4</v>
      </c>
      <c r="K72" s="231">
        <v>30</v>
      </c>
      <c r="L72" s="231">
        <v>126.25</v>
      </c>
      <c r="M72" s="231">
        <v>77.5</v>
      </c>
      <c r="N72" s="232">
        <v>203.75</v>
      </c>
      <c r="O72" s="231">
        <v>16.25</v>
      </c>
      <c r="P72" s="231">
        <v>21.5</v>
      </c>
      <c r="Q72" s="232">
        <v>37.75</v>
      </c>
      <c r="R72" s="231">
        <v>1</v>
      </c>
      <c r="S72" s="231">
        <v>15</v>
      </c>
      <c r="T72" s="233">
        <v>0</v>
      </c>
      <c r="U72" s="231">
        <v>1</v>
      </c>
      <c r="V72" s="231">
        <v>15</v>
      </c>
      <c r="W72" s="233">
        <v>0</v>
      </c>
      <c r="X72" s="231">
        <v>4</v>
      </c>
      <c r="Y72" s="231">
        <v>60</v>
      </c>
      <c r="Z72" s="233">
        <v>10.75</v>
      </c>
      <c r="AA72" s="231">
        <v>4</v>
      </c>
      <c r="AB72" s="231">
        <v>57</v>
      </c>
      <c r="AC72" s="233">
        <v>0</v>
      </c>
      <c r="AD72" s="231">
        <v>0</v>
      </c>
      <c r="AE72" s="231">
        <v>0</v>
      </c>
      <c r="AF72" s="233">
        <v>0</v>
      </c>
      <c r="AG72">
        <v>0</v>
      </c>
    </row>
    <row r="73" spans="2:33" x14ac:dyDescent="0.35">
      <c r="B73">
        <v>2717</v>
      </c>
      <c r="C73" t="s">
        <v>422</v>
      </c>
      <c r="D73" s="231">
        <v>3</v>
      </c>
      <c r="E73" s="231">
        <v>14</v>
      </c>
      <c r="F73" s="231">
        <v>6</v>
      </c>
      <c r="G73" s="232">
        <v>20</v>
      </c>
      <c r="H73" s="231">
        <v>6</v>
      </c>
      <c r="I73" s="231">
        <v>6</v>
      </c>
      <c r="J73" s="232">
        <v>12</v>
      </c>
      <c r="K73" s="231">
        <v>31.5</v>
      </c>
      <c r="L73" s="231">
        <v>197.5</v>
      </c>
      <c r="M73" s="231">
        <v>75</v>
      </c>
      <c r="N73" s="232">
        <v>272.5</v>
      </c>
      <c r="O73" s="231">
        <v>47</v>
      </c>
      <c r="P73" s="231">
        <v>59.5</v>
      </c>
      <c r="Q73" s="232">
        <v>106.5</v>
      </c>
      <c r="R73" s="231">
        <v>1</v>
      </c>
      <c r="S73" s="231">
        <v>11.5</v>
      </c>
      <c r="T73" s="233">
        <v>0</v>
      </c>
      <c r="U73" s="231">
        <v>0</v>
      </c>
      <c r="V73" s="231">
        <v>0</v>
      </c>
      <c r="W73" s="233">
        <v>0</v>
      </c>
      <c r="X73" s="231">
        <v>3</v>
      </c>
      <c r="Y73" s="231">
        <v>35</v>
      </c>
      <c r="Z73" s="233">
        <v>14</v>
      </c>
      <c r="AA73" s="231">
        <v>2</v>
      </c>
      <c r="AB73" s="231">
        <v>30</v>
      </c>
      <c r="AC73" s="233">
        <v>8</v>
      </c>
      <c r="AD73" s="231">
        <v>0</v>
      </c>
      <c r="AE73" s="231">
        <v>0</v>
      </c>
      <c r="AF73" s="233">
        <v>0</v>
      </c>
      <c r="AG73">
        <v>0</v>
      </c>
    </row>
    <row r="74" spans="2:33" x14ac:dyDescent="0.35">
      <c r="B74">
        <v>2728</v>
      </c>
      <c r="C74" t="s">
        <v>423</v>
      </c>
      <c r="D74" s="231">
        <v>2</v>
      </c>
      <c r="E74" s="231">
        <v>22</v>
      </c>
      <c r="F74" s="231">
        <v>15</v>
      </c>
      <c r="G74" s="232">
        <v>37</v>
      </c>
      <c r="H74" s="231">
        <v>2</v>
      </c>
      <c r="I74" s="231">
        <v>3</v>
      </c>
      <c r="J74" s="232">
        <v>5</v>
      </c>
      <c r="K74" s="231">
        <v>12</v>
      </c>
      <c r="L74" s="231">
        <v>300</v>
      </c>
      <c r="M74" s="231">
        <v>217</v>
      </c>
      <c r="N74" s="232">
        <v>517</v>
      </c>
      <c r="O74" s="231">
        <v>9</v>
      </c>
      <c r="P74" s="231">
        <v>16.5</v>
      </c>
      <c r="Q74" s="232">
        <v>25.5</v>
      </c>
      <c r="R74" s="231">
        <v>0</v>
      </c>
      <c r="S74" s="231">
        <v>0</v>
      </c>
      <c r="T74" s="233">
        <v>0</v>
      </c>
      <c r="U74" s="231">
        <v>0</v>
      </c>
      <c r="V74" s="231">
        <v>0</v>
      </c>
      <c r="W74" s="233">
        <v>0</v>
      </c>
      <c r="X74" s="231">
        <v>0</v>
      </c>
      <c r="Y74" s="231">
        <v>0</v>
      </c>
      <c r="Z74" s="233">
        <v>0</v>
      </c>
      <c r="AA74" s="231">
        <v>0</v>
      </c>
      <c r="AB74" s="231">
        <v>0</v>
      </c>
      <c r="AC74" s="233">
        <v>0</v>
      </c>
      <c r="AD74" s="231">
        <v>0</v>
      </c>
      <c r="AE74" s="231">
        <v>0</v>
      </c>
      <c r="AF74" s="233">
        <v>0</v>
      </c>
      <c r="AG74">
        <v>0</v>
      </c>
    </row>
    <row r="75" spans="2:33" x14ac:dyDescent="0.35">
      <c r="B75">
        <v>2732</v>
      </c>
      <c r="C75" t="s">
        <v>424</v>
      </c>
      <c r="D75" s="231">
        <v>2</v>
      </c>
      <c r="E75" s="231">
        <v>20</v>
      </c>
      <c r="F75" s="231">
        <v>17</v>
      </c>
      <c r="G75" s="232">
        <v>37</v>
      </c>
      <c r="H75" s="231">
        <v>4</v>
      </c>
      <c r="I75" s="231">
        <v>6</v>
      </c>
      <c r="J75" s="232">
        <v>10</v>
      </c>
      <c r="K75" s="231">
        <v>27</v>
      </c>
      <c r="L75" s="231">
        <v>280.75</v>
      </c>
      <c r="M75" s="231">
        <v>207.5</v>
      </c>
      <c r="N75" s="232">
        <v>488.25</v>
      </c>
      <c r="O75" s="231">
        <v>50</v>
      </c>
      <c r="P75" s="231">
        <v>63.5</v>
      </c>
      <c r="Q75" s="232">
        <v>113.5</v>
      </c>
      <c r="R75" s="231">
        <v>0</v>
      </c>
      <c r="S75" s="231">
        <v>0</v>
      </c>
      <c r="T75" s="233">
        <v>0</v>
      </c>
      <c r="U75" s="231">
        <v>0</v>
      </c>
      <c r="V75" s="231">
        <v>0</v>
      </c>
      <c r="W75" s="233">
        <v>0</v>
      </c>
      <c r="X75" s="231">
        <v>0</v>
      </c>
      <c r="Y75" s="231">
        <v>0</v>
      </c>
      <c r="Z75" s="233">
        <v>0</v>
      </c>
      <c r="AA75" s="231">
        <v>5</v>
      </c>
      <c r="AB75" s="231">
        <v>72</v>
      </c>
      <c r="AC75" s="233">
        <v>15</v>
      </c>
      <c r="AD75" s="231">
        <v>5</v>
      </c>
      <c r="AE75" s="231">
        <v>72</v>
      </c>
      <c r="AF75" s="233">
        <v>15</v>
      </c>
      <c r="AG75">
        <v>2</v>
      </c>
    </row>
    <row r="76" spans="2:33" x14ac:dyDescent="0.35">
      <c r="B76">
        <v>2746</v>
      </c>
      <c r="C76" t="s">
        <v>425</v>
      </c>
      <c r="D76" s="231">
        <v>4</v>
      </c>
      <c r="E76" s="231">
        <v>23</v>
      </c>
      <c r="F76" s="231">
        <v>14</v>
      </c>
      <c r="G76" s="232">
        <v>37</v>
      </c>
      <c r="H76" s="231">
        <v>16</v>
      </c>
      <c r="I76" s="231">
        <v>11</v>
      </c>
      <c r="J76" s="232">
        <v>27</v>
      </c>
      <c r="K76" s="231">
        <v>57</v>
      </c>
      <c r="L76" s="231">
        <v>306</v>
      </c>
      <c r="M76" s="231">
        <v>204</v>
      </c>
      <c r="N76" s="232">
        <v>510</v>
      </c>
      <c r="O76" s="231">
        <v>150</v>
      </c>
      <c r="P76" s="231">
        <v>87</v>
      </c>
      <c r="Q76" s="232">
        <v>237</v>
      </c>
      <c r="R76" s="231">
        <v>6</v>
      </c>
      <c r="S76" s="231">
        <v>84</v>
      </c>
      <c r="T76" s="233">
        <v>18</v>
      </c>
      <c r="U76" s="231">
        <v>5</v>
      </c>
      <c r="V76" s="231">
        <v>72</v>
      </c>
      <c r="W76" s="233">
        <v>30</v>
      </c>
      <c r="X76" s="231">
        <v>0</v>
      </c>
      <c r="Y76" s="231">
        <v>0</v>
      </c>
      <c r="Z76" s="233">
        <v>0</v>
      </c>
      <c r="AA76" s="231">
        <v>0</v>
      </c>
      <c r="AB76" s="231">
        <v>0</v>
      </c>
      <c r="AC76" s="233">
        <v>0</v>
      </c>
      <c r="AD76" s="231">
        <v>0</v>
      </c>
      <c r="AE76" s="231">
        <v>0</v>
      </c>
      <c r="AF76" s="233">
        <v>0</v>
      </c>
      <c r="AG76">
        <v>0</v>
      </c>
    </row>
    <row r="77" spans="2:33" x14ac:dyDescent="0.35">
      <c r="B77">
        <v>2748</v>
      </c>
      <c r="C77" t="s">
        <v>426</v>
      </c>
      <c r="D77" s="231">
        <v>6</v>
      </c>
      <c r="E77" s="231">
        <v>19</v>
      </c>
      <c r="F77" s="231">
        <v>9</v>
      </c>
      <c r="G77" s="232">
        <v>28</v>
      </c>
      <c r="H77" s="231">
        <v>13</v>
      </c>
      <c r="I77" s="231">
        <v>1</v>
      </c>
      <c r="J77" s="232">
        <v>14</v>
      </c>
      <c r="K77" s="231">
        <v>90</v>
      </c>
      <c r="L77" s="231">
        <v>285</v>
      </c>
      <c r="M77" s="231">
        <v>132</v>
      </c>
      <c r="N77" s="232">
        <v>417</v>
      </c>
      <c r="O77" s="231">
        <v>185</v>
      </c>
      <c r="P77" s="231">
        <v>15</v>
      </c>
      <c r="Q77" s="232">
        <v>200</v>
      </c>
      <c r="R77" s="231">
        <v>9</v>
      </c>
      <c r="S77" s="231">
        <v>132</v>
      </c>
      <c r="T77" s="233">
        <v>40</v>
      </c>
      <c r="U77" s="231">
        <v>6</v>
      </c>
      <c r="V77" s="231">
        <v>90</v>
      </c>
      <c r="W77" s="233">
        <v>25</v>
      </c>
      <c r="X77" s="231">
        <v>9</v>
      </c>
      <c r="Y77" s="231">
        <v>135</v>
      </c>
      <c r="Z77" s="233">
        <v>75</v>
      </c>
      <c r="AA77" s="231">
        <v>4</v>
      </c>
      <c r="AB77" s="231">
        <v>60</v>
      </c>
      <c r="AC77" s="233">
        <v>10</v>
      </c>
      <c r="AD77" s="231">
        <v>4</v>
      </c>
      <c r="AE77" s="231">
        <v>60</v>
      </c>
      <c r="AF77" s="233">
        <v>10</v>
      </c>
      <c r="AG77">
        <v>0</v>
      </c>
    </row>
    <row r="78" spans="2:33" x14ac:dyDescent="0.35">
      <c r="B78">
        <v>2752</v>
      </c>
      <c r="C78" t="s">
        <v>427</v>
      </c>
      <c r="D78" s="231">
        <v>3</v>
      </c>
      <c r="E78" s="231">
        <v>27</v>
      </c>
      <c r="F78" s="231">
        <v>9</v>
      </c>
      <c r="G78" s="232">
        <v>36</v>
      </c>
      <c r="H78" s="231">
        <v>16</v>
      </c>
      <c r="I78" s="231">
        <v>6</v>
      </c>
      <c r="J78" s="232">
        <v>22</v>
      </c>
      <c r="K78" s="231">
        <v>43.84</v>
      </c>
      <c r="L78" s="231">
        <v>388.26</v>
      </c>
      <c r="M78" s="231">
        <v>135</v>
      </c>
      <c r="N78" s="232">
        <v>523.26</v>
      </c>
      <c r="O78" s="231">
        <v>180.54000000000002</v>
      </c>
      <c r="P78" s="231">
        <v>64.02000000000001</v>
      </c>
      <c r="Q78" s="232">
        <v>244.56000000000003</v>
      </c>
      <c r="R78" s="231">
        <v>4</v>
      </c>
      <c r="S78" s="231">
        <v>51.92</v>
      </c>
      <c r="T78" s="233">
        <v>13.84</v>
      </c>
      <c r="U78" s="231">
        <v>0</v>
      </c>
      <c r="V78" s="231">
        <v>0</v>
      </c>
      <c r="W78" s="233">
        <v>0</v>
      </c>
      <c r="X78" s="231">
        <v>1</v>
      </c>
      <c r="Y78" s="231">
        <v>15</v>
      </c>
      <c r="Z78" s="233">
        <v>0</v>
      </c>
      <c r="AA78" s="231">
        <v>1</v>
      </c>
      <c r="AB78" s="231">
        <v>15</v>
      </c>
      <c r="AC78" s="233">
        <v>0</v>
      </c>
      <c r="AD78" s="231">
        <v>0</v>
      </c>
      <c r="AE78" s="231">
        <v>0</v>
      </c>
      <c r="AF78" s="233">
        <v>0</v>
      </c>
      <c r="AG78">
        <v>0</v>
      </c>
    </row>
    <row r="79" spans="2:33" x14ac:dyDescent="0.35">
      <c r="B79">
        <v>2755</v>
      </c>
      <c r="C79" t="s">
        <v>428</v>
      </c>
      <c r="D79" s="231">
        <v>23</v>
      </c>
      <c r="E79" s="231">
        <v>46</v>
      </c>
      <c r="F79" s="231">
        <v>23</v>
      </c>
      <c r="G79" s="232">
        <v>69</v>
      </c>
      <c r="H79" s="231">
        <v>25</v>
      </c>
      <c r="I79" s="231">
        <v>12</v>
      </c>
      <c r="J79" s="232">
        <v>37</v>
      </c>
      <c r="K79" s="231">
        <v>345</v>
      </c>
      <c r="L79" s="231">
        <v>690</v>
      </c>
      <c r="M79" s="231">
        <v>345</v>
      </c>
      <c r="N79" s="232">
        <v>1035</v>
      </c>
      <c r="O79" s="231">
        <v>375</v>
      </c>
      <c r="P79" s="231">
        <v>180</v>
      </c>
      <c r="Q79" s="232">
        <v>555</v>
      </c>
      <c r="R79" s="231">
        <v>44</v>
      </c>
      <c r="S79" s="231">
        <v>660</v>
      </c>
      <c r="T79" s="233">
        <v>210</v>
      </c>
      <c r="U79" s="231">
        <v>12</v>
      </c>
      <c r="V79" s="231">
        <v>180</v>
      </c>
      <c r="W79" s="233">
        <v>30</v>
      </c>
      <c r="X79" s="231">
        <v>5</v>
      </c>
      <c r="Y79" s="231">
        <v>75</v>
      </c>
      <c r="Z79" s="233">
        <v>30</v>
      </c>
      <c r="AA79" s="231">
        <v>15</v>
      </c>
      <c r="AB79" s="231">
        <v>225</v>
      </c>
      <c r="AC79" s="233">
        <v>45</v>
      </c>
      <c r="AD79" s="231">
        <v>15</v>
      </c>
      <c r="AE79" s="231">
        <v>225</v>
      </c>
      <c r="AF79" s="233">
        <v>45</v>
      </c>
      <c r="AG79">
        <v>3</v>
      </c>
    </row>
    <row r="80" spans="2:33" x14ac:dyDescent="0.35">
      <c r="B80">
        <v>2756</v>
      </c>
      <c r="C80" t="s">
        <v>429</v>
      </c>
      <c r="D80" s="231">
        <v>10</v>
      </c>
      <c r="E80" s="231">
        <v>26</v>
      </c>
      <c r="F80" s="231">
        <v>15</v>
      </c>
      <c r="G80" s="232">
        <v>41</v>
      </c>
      <c r="H80" s="231">
        <v>11</v>
      </c>
      <c r="I80" s="231">
        <v>7</v>
      </c>
      <c r="J80" s="232">
        <v>18</v>
      </c>
      <c r="K80" s="231">
        <v>150</v>
      </c>
      <c r="L80" s="231">
        <v>390</v>
      </c>
      <c r="M80" s="231">
        <v>225</v>
      </c>
      <c r="N80" s="232">
        <v>615</v>
      </c>
      <c r="O80" s="231">
        <v>165</v>
      </c>
      <c r="P80" s="231">
        <v>105</v>
      </c>
      <c r="Q80" s="232">
        <v>270</v>
      </c>
      <c r="R80" s="231">
        <v>18</v>
      </c>
      <c r="S80" s="231">
        <v>270</v>
      </c>
      <c r="T80" s="233">
        <v>45</v>
      </c>
      <c r="U80" s="231">
        <v>6</v>
      </c>
      <c r="V80" s="231">
        <v>90</v>
      </c>
      <c r="W80" s="233">
        <v>30</v>
      </c>
      <c r="X80" s="231">
        <v>11</v>
      </c>
      <c r="Y80" s="231">
        <v>165</v>
      </c>
      <c r="Z80" s="233">
        <v>60</v>
      </c>
      <c r="AA80" s="231">
        <v>8</v>
      </c>
      <c r="AB80" s="231">
        <v>120</v>
      </c>
      <c r="AC80" s="233">
        <v>0</v>
      </c>
      <c r="AD80" s="231">
        <v>3</v>
      </c>
      <c r="AE80" s="231">
        <v>45</v>
      </c>
      <c r="AF80" s="233">
        <v>0</v>
      </c>
      <c r="AG80">
        <v>0</v>
      </c>
    </row>
    <row r="81" spans="2:33" x14ac:dyDescent="0.35">
      <c r="B81">
        <v>2759</v>
      </c>
      <c r="C81" t="s">
        <v>430</v>
      </c>
      <c r="D81" s="231">
        <v>14</v>
      </c>
      <c r="E81" s="231">
        <v>28</v>
      </c>
      <c r="F81" s="231">
        <v>11</v>
      </c>
      <c r="G81" s="232">
        <v>39</v>
      </c>
      <c r="H81" s="231">
        <v>25</v>
      </c>
      <c r="I81" s="231">
        <v>10</v>
      </c>
      <c r="J81" s="232">
        <v>35</v>
      </c>
      <c r="K81" s="231">
        <v>210</v>
      </c>
      <c r="L81" s="231">
        <v>420</v>
      </c>
      <c r="M81" s="231">
        <v>165</v>
      </c>
      <c r="N81" s="232">
        <v>585</v>
      </c>
      <c r="O81" s="231">
        <v>375</v>
      </c>
      <c r="P81" s="231">
        <v>150</v>
      </c>
      <c r="Q81" s="232">
        <v>525</v>
      </c>
      <c r="R81" s="231">
        <v>4</v>
      </c>
      <c r="S81" s="231">
        <v>60</v>
      </c>
      <c r="T81" s="233">
        <v>45</v>
      </c>
      <c r="U81" s="231">
        <v>6</v>
      </c>
      <c r="V81" s="231">
        <v>90</v>
      </c>
      <c r="W81" s="233">
        <v>30</v>
      </c>
      <c r="X81" s="231">
        <v>2</v>
      </c>
      <c r="Y81" s="231">
        <v>30</v>
      </c>
      <c r="Z81" s="233">
        <v>15</v>
      </c>
      <c r="AA81" s="231">
        <v>0</v>
      </c>
      <c r="AB81" s="231">
        <v>0</v>
      </c>
      <c r="AC81" s="233">
        <v>0</v>
      </c>
      <c r="AD81" s="231">
        <v>0</v>
      </c>
      <c r="AE81" s="231">
        <v>0</v>
      </c>
      <c r="AF81" s="233">
        <v>0</v>
      </c>
      <c r="AG81">
        <v>0</v>
      </c>
    </row>
    <row r="82" spans="2:33" x14ac:dyDescent="0.35">
      <c r="B82">
        <v>2760</v>
      </c>
      <c r="C82" t="s">
        <v>431</v>
      </c>
      <c r="D82" s="231">
        <v>13</v>
      </c>
      <c r="E82" s="231">
        <v>31</v>
      </c>
      <c r="F82" s="231">
        <v>13</v>
      </c>
      <c r="G82" s="232">
        <v>44</v>
      </c>
      <c r="H82" s="231">
        <v>24</v>
      </c>
      <c r="I82" s="231">
        <v>7</v>
      </c>
      <c r="J82" s="232">
        <v>31</v>
      </c>
      <c r="K82" s="231">
        <v>195</v>
      </c>
      <c r="L82" s="231">
        <v>465</v>
      </c>
      <c r="M82" s="231">
        <v>195</v>
      </c>
      <c r="N82" s="232">
        <v>660</v>
      </c>
      <c r="O82" s="231">
        <v>360</v>
      </c>
      <c r="P82" s="231">
        <v>105</v>
      </c>
      <c r="Q82" s="232">
        <v>465</v>
      </c>
      <c r="R82" s="231">
        <v>13</v>
      </c>
      <c r="S82" s="231">
        <v>195</v>
      </c>
      <c r="T82" s="233">
        <v>90</v>
      </c>
      <c r="U82" s="231">
        <v>10</v>
      </c>
      <c r="V82" s="231">
        <v>150</v>
      </c>
      <c r="W82" s="233">
        <v>60</v>
      </c>
      <c r="X82" s="231">
        <v>11</v>
      </c>
      <c r="Y82" s="231">
        <v>165</v>
      </c>
      <c r="Z82" s="233">
        <v>75</v>
      </c>
      <c r="AA82" s="231">
        <v>1</v>
      </c>
      <c r="AB82" s="231">
        <v>15</v>
      </c>
      <c r="AC82" s="233">
        <v>0</v>
      </c>
      <c r="AD82" s="231">
        <v>1</v>
      </c>
      <c r="AE82" s="231">
        <v>15</v>
      </c>
      <c r="AF82" s="233">
        <v>0</v>
      </c>
      <c r="AG82">
        <v>0</v>
      </c>
    </row>
    <row r="83" spans="2:33" x14ac:dyDescent="0.35">
      <c r="B83">
        <v>2761</v>
      </c>
      <c r="C83" t="s">
        <v>432</v>
      </c>
      <c r="D83" s="231">
        <v>15</v>
      </c>
      <c r="E83" s="231">
        <v>17</v>
      </c>
      <c r="F83" s="231">
        <v>15</v>
      </c>
      <c r="G83" s="232">
        <v>32</v>
      </c>
      <c r="H83" s="231">
        <v>8</v>
      </c>
      <c r="I83" s="231">
        <v>9</v>
      </c>
      <c r="J83" s="232">
        <v>17</v>
      </c>
      <c r="K83" s="231">
        <v>225</v>
      </c>
      <c r="L83" s="231">
        <v>240</v>
      </c>
      <c r="M83" s="231">
        <v>225</v>
      </c>
      <c r="N83" s="232">
        <v>465</v>
      </c>
      <c r="O83" s="231">
        <v>120</v>
      </c>
      <c r="P83" s="231">
        <v>135</v>
      </c>
      <c r="Q83" s="232">
        <v>255</v>
      </c>
      <c r="R83" s="231">
        <v>7</v>
      </c>
      <c r="S83" s="231">
        <v>105</v>
      </c>
      <c r="T83" s="233">
        <v>30</v>
      </c>
      <c r="U83" s="231">
        <v>9</v>
      </c>
      <c r="V83" s="231">
        <v>120</v>
      </c>
      <c r="W83" s="233">
        <v>60</v>
      </c>
      <c r="X83" s="231">
        <v>8</v>
      </c>
      <c r="Y83" s="231">
        <v>120</v>
      </c>
      <c r="Z83" s="233">
        <v>45</v>
      </c>
      <c r="AA83" s="231">
        <v>2</v>
      </c>
      <c r="AB83" s="231">
        <v>30</v>
      </c>
      <c r="AC83" s="233">
        <v>0</v>
      </c>
      <c r="AD83" s="231">
        <v>2</v>
      </c>
      <c r="AE83" s="231">
        <v>30</v>
      </c>
      <c r="AF83" s="233">
        <v>0</v>
      </c>
      <c r="AG83">
        <v>2</v>
      </c>
    </row>
    <row r="84" spans="2:33" x14ac:dyDescent="0.35">
      <c r="B84">
        <v>2763</v>
      </c>
      <c r="C84" t="s">
        <v>433</v>
      </c>
      <c r="D84" s="231">
        <v>4</v>
      </c>
      <c r="E84" s="231">
        <v>28</v>
      </c>
      <c r="F84" s="231">
        <v>11</v>
      </c>
      <c r="G84" s="232">
        <v>39</v>
      </c>
      <c r="H84" s="231">
        <v>16</v>
      </c>
      <c r="I84" s="231">
        <v>7</v>
      </c>
      <c r="J84" s="232">
        <v>23</v>
      </c>
      <c r="K84" s="231">
        <v>60</v>
      </c>
      <c r="L84" s="231">
        <v>420</v>
      </c>
      <c r="M84" s="231">
        <v>150</v>
      </c>
      <c r="N84" s="232">
        <v>570</v>
      </c>
      <c r="O84" s="231">
        <v>240</v>
      </c>
      <c r="P84" s="231">
        <v>102</v>
      </c>
      <c r="Q84" s="232">
        <v>342</v>
      </c>
      <c r="R84" s="231">
        <v>4</v>
      </c>
      <c r="S84" s="231">
        <v>60</v>
      </c>
      <c r="T84" s="233">
        <v>45</v>
      </c>
      <c r="U84" s="231">
        <v>1</v>
      </c>
      <c r="V84" s="231">
        <v>15</v>
      </c>
      <c r="W84" s="233">
        <v>0</v>
      </c>
      <c r="X84" s="231">
        <v>5</v>
      </c>
      <c r="Y84" s="231">
        <v>75</v>
      </c>
      <c r="Z84" s="233">
        <v>30</v>
      </c>
      <c r="AA84" s="231">
        <v>0</v>
      </c>
      <c r="AB84" s="231">
        <v>0</v>
      </c>
      <c r="AC84" s="233">
        <v>0</v>
      </c>
      <c r="AD84" s="231">
        <v>0</v>
      </c>
      <c r="AE84" s="231">
        <v>0</v>
      </c>
      <c r="AF84" s="233">
        <v>0</v>
      </c>
      <c r="AG84">
        <v>0</v>
      </c>
    </row>
    <row r="85" spans="2:33" x14ac:dyDescent="0.35">
      <c r="B85">
        <v>2769</v>
      </c>
      <c r="C85" t="s">
        <v>434</v>
      </c>
      <c r="D85" s="231">
        <v>11</v>
      </c>
      <c r="E85" s="231">
        <v>43</v>
      </c>
      <c r="F85" s="231">
        <v>29</v>
      </c>
      <c r="G85" s="232">
        <v>72</v>
      </c>
      <c r="H85" s="231">
        <v>30</v>
      </c>
      <c r="I85" s="231">
        <v>19</v>
      </c>
      <c r="J85" s="232">
        <v>49</v>
      </c>
      <c r="K85" s="231">
        <v>165</v>
      </c>
      <c r="L85" s="231">
        <v>615</v>
      </c>
      <c r="M85" s="231">
        <v>435</v>
      </c>
      <c r="N85" s="232">
        <v>1050</v>
      </c>
      <c r="O85" s="231">
        <v>450</v>
      </c>
      <c r="P85" s="231">
        <v>285</v>
      </c>
      <c r="Q85" s="232">
        <v>735</v>
      </c>
      <c r="R85" s="231">
        <v>5</v>
      </c>
      <c r="S85" s="231">
        <v>75</v>
      </c>
      <c r="T85" s="233">
        <v>30</v>
      </c>
      <c r="U85" s="231">
        <v>4</v>
      </c>
      <c r="V85" s="231">
        <v>60</v>
      </c>
      <c r="W85" s="233">
        <v>45</v>
      </c>
      <c r="X85" s="231">
        <v>8</v>
      </c>
      <c r="Y85" s="231">
        <v>120</v>
      </c>
      <c r="Z85" s="233">
        <v>75</v>
      </c>
      <c r="AA85" s="231">
        <v>0</v>
      </c>
      <c r="AB85" s="231">
        <v>0</v>
      </c>
      <c r="AC85" s="233">
        <v>0</v>
      </c>
      <c r="AD85" s="231">
        <v>0</v>
      </c>
      <c r="AE85" s="231">
        <v>0</v>
      </c>
      <c r="AF85" s="233">
        <v>0</v>
      </c>
      <c r="AG85">
        <v>2</v>
      </c>
    </row>
    <row r="86" spans="2:33" x14ac:dyDescent="0.35">
      <c r="B86">
        <v>2785</v>
      </c>
      <c r="C86" t="s">
        <v>435</v>
      </c>
      <c r="D86" s="231">
        <v>18</v>
      </c>
      <c r="E86" s="231">
        <v>81</v>
      </c>
      <c r="F86" s="231">
        <v>28</v>
      </c>
      <c r="G86" s="232">
        <v>109</v>
      </c>
      <c r="H86" s="231">
        <v>34</v>
      </c>
      <c r="I86" s="231">
        <v>17</v>
      </c>
      <c r="J86" s="232">
        <v>51</v>
      </c>
      <c r="K86" s="231">
        <v>270</v>
      </c>
      <c r="L86" s="231">
        <v>1215</v>
      </c>
      <c r="M86" s="231">
        <v>420</v>
      </c>
      <c r="N86" s="232">
        <v>1635</v>
      </c>
      <c r="O86" s="231">
        <v>510</v>
      </c>
      <c r="P86" s="231">
        <v>255</v>
      </c>
      <c r="Q86" s="232">
        <v>765</v>
      </c>
      <c r="R86" s="231">
        <v>8</v>
      </c>
      <c r="S86" s="231">
        <v>120</v>
      </c>
      <c r="T86" s="233">
        <v>15</v>
      </c>
      <c r="U86" s="231">
        <v>9</v>
      </c>
      <c r="V86" s="231">
        <v>135</v>
      </c>
      <c r="W86" s="233">
        <v>45</v>
      </c>
      <c r="X86" s="231">
        <v>20</v>
      </c>
      <c r="Y86" s="231">
        <v>300</v>
      </c>
      <c r="Z86" s="233">
        <v>90</v>
      </c>
      <c r="AA86" s="231">
        <v>5</v>
      </c>
      <c r="AB86" s="231">
        <v>75</v>
      </c>
      <c r="AC86" s="233">
        <v>0</v>
      </c>
      <c r="AD86" s="231">
        <v>3</v>
      </c>
      <c r="AE86" s="231">
        <v>45</v>
      </c>
      <c r="AF86" s="233">
        <v>0</v>
      </c>
      <c r="AG86">
        <v>0</v>
      </c>
    </row>
    <row r="87" spans="2:33" x14ac:dyDescent="0.35">
      <c r="B87">
        <v>2786</v>
      </c>
      <c r="C87" t="s">
        <v>436</v>
      </c>
      <c r="D87" s="231">
        <v>8</v>
      </c>
      <c r="E87" s="231">
        <v>18</v>
      </c>
      <c r="F87" s="231">
        <v>14</v>
      </c>
      <c r="G87" s="232">
        <v>32</v>
      </c>
      <c r="H87" s="231">
        <v>5</v>
      </c>
      <c r="I87" s="231">
        <v>11</v>
      </c>
      <c r="J87" s="232">
        <v>16</v>
      </c>
      <c r="K87" s="231">
        <v>120</v>
      </c>
      <c r="L87" s="231">
        <v>270</v>
      </c>
      <c r="M87" s="231">
        <v>210</v>
      </c>
      <c r="N87" s="232">
        <v>480</v>
      </c>
      <c r="O87" s="231">
        <v>75</v>
      </c>
      <c r="P87" s="231">
        <v>165</v>
      </c>
      <c r="Q87" s="232">
        <v>240</v>
      </c>
      <c r="R87" s="231">
        <v>2</v>
      </c>
      <c r="S87" s="231">
        <v>30</v>
      </c>
      <c r="T87" s="233">
        <v>15</v>
      </c>
      <c r="U87" s="231">
        <v>2</v>
      </c>
      <c r="V87" s="231">
        <v>30</v>
      </c>
      <c r="W87" s="233">
        <v>0</v>
      </c>
      <c r="X87" s="231">
        <v>9</v>
      </c>
      <c r="Y87" s="231">
        <v>135</v>
      </c>
      <c r="Z87" s="233">
        <v>45</v>
      </c>
      <c r="AA87" s="231">
        <v>2</v>
      </c>
      <c r="AB87" s="231">
        <v>30</v>
      </c>
      <c r="AC87" s="233">
        <v>15</v>
      </c>
      <c r="AD87" s="231">
        <v>1</v>
      </c>
      <c r="AE87" s="231">
        <v>15</v>
      </c>
      <c r="AF87" s="233">
        <v>0</v>
      </c>
      <c r="AG87">
        <v>0</v>
      </c>
    </row>
    <row r="88" spans="2:33" x14ac:dyDescent="0.35">
      <c r="B88">
        <v>2804</v>
      </c>
      <c r="C88" t="s">
        <v>437</v>
      </c>
      <c r="D88" s="231">
        <v>8</v>
      </c>
      <c r="E88" s="231">
        <v>16</v>
      </c>
      <c r="F88" s="231">
        <v>11</v>
      </c>
      <c r="G88" s="232">
        <v>27</v>
      </c>
      <c r="H88" s="231">
        <v>4</v>
      </c>
      <c r="I88" s="231">
        <v>3</v>
      </c>
      <c r="J88" s="232">
        <v>7</v>
      </c>
      <c r="K88" s="231">
        <v>120</v>
      </c>
      <c r="L88" s="231">
        <v>240</v>
      </c>
      <c r="M88" s="231">
        <v>165</v>
      </c>
      <c r="N88" s="232">
        <v>405</v>
      </c>
      <c r="O88" s="231">
        <v>60</v>
      </c>
      <c r="P88" s="231">
        <v>45</v>
      </c>
      <c r="Q88" s="232">
        <v>105</v>
      </c>
      <c r="R88" s="231">
        <v>7</v>
      </c>
      <c r="S88" s="231">
        <v>105</v>
      </c>
      <c r="T88" s="233">
        <v>0</v>
      </c>
      <c r="U88" s="231">
        <v>7</v>
      </c>
      <c r="V88" s="231">
        <v>105</v>
      </c>
      <c r="W88" s="233">
        <v>30</v>
      </c>
      <c r="X88" s="231">
        <v>4</v>
      </c>
      <c r="Y88" s="231">
        <v>60</v>
      </c>
      <c r="Z88" s="233">
        <v>30</v>
      </c>
      <c r="AA88" s="231">
        <v>11</v>
      </c>
      <c r="AB88" s="231">
        <v>165</v>
      </c>
      <c r="AC88" s="233">
        <v>0</v>
      </c>
      <c r="AD88" s="231">
        <v>11</v>
      </c>
      <c r="AE88" s="231">
        <v>165</v>
      </c>
      <c r="AF88" s="233">
        <v>0</v>
      </c>
      <c r="AG88">
        <v>0</v>
      </c>
    </row>
    <row r="89" spans="2:33" x14ac:dyDescent="0.35">
      <c r="B89">
        <v>2810</v>
      </c>
      <c r="C89" t="s">
        <v>438</v>
      </c>
      <c r="D89" s="231">
        <v>2</v>
      </c>
      <c r="E89" s="231">
        <v>31</v>
      </c>
      <c r="F89" s="231">
        <v>9</v>
      </c>
      <c r="G89" s="232">
        <v>40</v>
      </c>
      <c r="H89" s="231">
        <v>22</v>
      </c>
      <c r="I89" s="231">
        <v>5</v>
      </c>
      <c r="J89" s="232">
        <v>27</v>
      </c>
      <c r="K89" s="231">
        <v>30</v>
      </c>
      <c r="L89" s="231">
        <v>439</v>
      </c>
      <c r="M89" s="231">
        <v>130</v>
      </c>
      <c r="N89" s="232">
        <v>569</v>
      </c>
      <c r="O89" s="231">
        <v>247</v>
      </c>
      <c r="P89" s="231">
        <v>55</v>
      </c>
      <c r="Q89" s="232">
        <v>302</v>
      </c>
      <c r="R89" s="231">
        <v>2</v>
      </c>
      <c r="S89" s="231">
        <v>30</v>
      </c>
      <c r="T89" s="233">
        <v>15</v>
      </c>
      <c r="U89" s="231">
        <v>7</v>
      </c>
      <c r="V89" s="231">
        <v>102</v>
      </c>
      <c r="W89" s="233">
        <v>45</v>
      </c>
      <c r="X89" s="231">
        <v>2</v>
      </c>
      <c r="Y89" s="231">
        <v>30</v>
      </c>
      <c r="Z89" s="233">
        <v>5</v>
      </c>
      <c r="AA89" s="231">
        <v>1</v>
      </c>
      <c r="AB89" s="231">
        <v>12</v>
      </c>
      <c r="AC89" s="233">
        <v>0</v>
      </c>
      <c r="AD89" s="231">
        <v>0</v>
      </c>
      <c r="AE89" s="231">
        <v>0</v>
      </c>
      <c r="AF89" s="233">
        <v>0</v>
      </c>
      <c r="AG89">
        <v>0</v>
      </c>
    </row>
    <row r="90" spans="2:33" x14ac:dyDescent="0.35">
      <c r="B90">
        <v>2814</v>
      </c>
      <c r="C90" t="s">
        <v>439</v>
      </c>
      <c r="D90" s="231">
        <v>10</v>
      </c>
      <c r="E90" s="231">
        <v>24</v>
      </c>
      <c r="F90" s="231">
        <v>7</v>
      </c>
      <c r="G90" s="232">
        <v>31</v>
      </c>
      <c r="H90" s="231">
        <v>5</v>
      </c>
      <c r="I90" s="231">
        <v>0</v>
      </c>
      <c r="J90" s="232">
        <v>5</v>
      </c>
      <c r="K90" s="231">
        <v>150</v>
      </c>
      <c r="L90" s="231">
        <v>360</v>
      </c>
      <c r="M90" s="231">
        <v>105</v>
      </c>
      <c r="N90" s="232">
        <v>465</v>
      </c>
      <c r="O90" s="231">
        <v>75</v>
      </c>
      <c r="P90" s="231">
        <v>0</v>
      </c>
      <c r="Q90" s="232">
        <v>75</v>
      </c>
      <c r="R90" s="231">
        <v>0</v>
      </c>
      <c r="S90" s="231">
        <v>0</v>
      </c>
      <c r="T90" s="233">
        <v>0</v>
      </c>
      <c r="U90" s="231">
        <v>14</v>
      </c>
      <c r="V90" s="231">
        <v>210</v>
      </c>
      <c r="W90" s="233">
        <v>45</v>
      </c>
      <c r="X90" s="231">
        <v>22</v>
      </c>
      <c r="Y90" s="231">
        <v>330</v>
      </c>
      <c r="Z90" s="233">
        <v>15</v>
      </c>
      <c r="AA90" s="231">
        <v>6</v>
      </c>
      <c r="AB90" s="231">
        <v>90</v>
      </c>
      <c r="AC90" s="233">
        <v>0</v>
      </c>
      <c r="AD90" s="231">
        <v>2</v>
      </c>
      <c r="AE90" s="231">
        <v>30</v>
      </c>
      <c r="AF90" s="233">
        <v>0</v>
      </c>
      <c r="AG90">
        <v>2</v>
      </c>
    </row>
    <row r="91" spans="2:33" x14ac:dyDescent="0.35">
      <c r="B91">
        <v>2817</v>
      </c>
      <c r="C91" t="s">
        <v>440</v>
      </c>
      <c r="D91" s="231">
        <v>3</v>
      </c>
      <c r="E91" s="231">
        <v>20</v>
      </c>
      <c r="F91" s="231">
        <v>2</v>
      </c>
      <c r="G91" s="232">
        <v>22</v>
      </c>
      <c r="H91" s="231">
        <v>15</v>
      </c>
      <c r="I91" s="231">
        <v>2</v>
      </c>
      <c r="J91" s="232">
        <v>17</v>
      </c>
      <c r="K91" s="231">
        <v>45</v>
      </c>
      <c r="L91" s="231">
        <v>300</v>
      </c>
      <c r="M91" s="231">
        <v>30</v>
      </c>
      <c r="N91" s="232">
        <v>330</v>
      </c>
      <c r="O91" s="231">
        <v>225</v>
      </c>
      <c r="P91" s="231">
        <v>28.740000000000002</v>
      </c>
      <c r="Q91" s="232">
        <v>253.74</v>
      </c>
      <c r="R91" s="231">
        <v>0</v>
      </c>
      <c r="S91" s="231">
        <v>0</v>
      </c>
      <c r="T91" s="233">
        <v>0</v>
      </c>
      <c r="U91" s="231">
        <v>1</v>
      </c>
      <c r="V91" s="231">
        <v>15</v>
      </c>
      <c r="W91" s="233">
        <v>0</v>
      </c>
      <c r="X91" s="231">
        <v>1</v>
      </c>
      <c r="Y91" s="231">
        <v>15</v>
      </c>
      <c r="Z91" s="233">
        <v>15</v>
      </c>
      <c r="AA91" s="231">
        <v>0</v>
      </c>
      <c r="AB91" s="231">
        <v>0</v>
      </c>
      <c r="AC91" s="233">
        <v>0</v>
      </c>
      <c r="AD91" s="231">
        <v>0</v>
      </c>
      <c r="AE91" s="231">
        <v>0</v>
      </c>
      <c r="AF91" s="233">
        <v>0</v>
      </c>
      <c r="AG91">
        <v>1</v>
      </c>
    </row>
    <row r="92" spans="2:33" x14ac:dyDescent="0.35">
      <c r="B92">
        <v>2821</v>
      </c>
      <c r="C92" t="s">
        <v>441</v>
      </c>
      <c r="D92" s="231">
        <v>9</v>
      </c>
      <c r="E92" s="231">
        <v>15</v>
      </c>
      <c r="F92" s="231">
        <v>10</v>
      </c>
      <c r="G92" s="232">
        <v>25</v>
      </c>
      <c r="H92" s="231">
        <v>4</v>
      </c>
      <c r="I92" s="231">
        <v>6</v>
      </c>
      <c r="J92" s="232">
        <v>10</v>
      </c>
      <c r="K92" s="231">
        <v>135</v>
      </c>
      <c r="L92" s="231">
        <v>225</v>
      </c>
      <c r="M92" s="231">
        <v>150</v>
      </c>
      <c r="N92" s="232">
        <v>375</v>
      </c>
      <c r="O92" s="231">
        <v>60</v>
      </c>
      <c r="P92" s="231">
        <v>90</v>
      </c>
      <c r="Q92" s="232">
        <v>150</v>
      </c>
      <c r="R92" s="231">
        <v>9</v>
      </c>
      <c r="S92" s="231">
        <v>135</v>
      </c>
      <c r="T92" s="233">
        <v>30</v>
      </c>
      <c r="U92" s="231">
        <v>8</v>
      </c>
      <c r="V92" s="231">
        <v>120</v>
      </c>
      <c r="W92" s="233">
        <v>60</v>
      </c>
      <c r="X92" s="231">
        <v>8</v>
      </c>
      <c r="Y92" s="231">
        <v>120</v>
      </c>
      <c r="Z92" s="233">
        <v>30</v>
      </c>
      <c r="AA92" s="231">
        <v>3</v>
      </c>
      <c r="AB92" s="231">
        <v>45</v>
      </c>
      <c r="AC92" s="233">
        <v>0</v>
      </c>
      <c r="AD92" s="231">
        <v>0</v>
      </c>
      <c r="AE92" s="231">
        <v>0</v>
      </c>
      <c r="AF92" s="233">
        <v>0</v>
      </c>
      <c r="AG92">
        <v>1</v>
      </c>
    </row>
    <row r="93" spans="2:33" x14ac:dyDescent="0.35">
      <c r="B93">
        <v>2833</v>
      </c>
      <c r="C93" t="s">
        <v>443</v>
      </c>
      <c r="D93" s="231">
        <v>17</v>
      </c>
      <c r="E93" s="231">
        <v>37</v>
      </c>
      <c r="F93" s="231">
        <v>20</v>
      </c>
      <c r="G93" s="232">
        <v>57</v>
      </c>
      <c r="H93" s="231">
        <v>8</v>
      </c>
      <c r="I93" s="231">
        <v>6</v>
      </c>
      <c r="J93" s="232">
        <v>14</v>
      </c>
      <c r="K93" s="231">
        <v>255</v>
      </c>
      <c r="L93" s="231">
        <v>555</v>
      </c>
      <c r="M93" s="231">
        <v>300</v>
      </c>
      <c r="N93" s="232">
        <v>855</v>
      </c>
      <c r="O93" s="231">
        <v>120</v>
      </c>
      <c r="P93" s="231">
        <v>90</v>
      </c>
      <c r="Q93" s="232">
        <v>210</v>
      </c>
      <c r="R93" s="231">
        <v>8</v>
      </c>
      <c r="S93" s="231">
        <v>120</v>
      </c>
      <c r="T93" s="233">
        <v>15</v>
      </c>
      <c r="U93" s="231">
        <v>9</v>
      </c>
      <c r="V93" s="231">
        <v>135</v>
      </c>
      <c r="W93" s="233">
        <v>15</v>
      </c>
      <c r="X93" s="231">
        <v>5</v>
      </c>
      <c r="Y93" s="231">
        <v>75</v>
      </c>
      <c r="Z93" s="233">
        <v>0</v>
      </c>
      <c r="AA93" s="231">
        <v>12</v>
      </c>
      <c r="AB93" s="231">
        <v>180</v>
      </c>
      <c r="AC93" s="233">
        <v>30</v>
      </c>
      <c r="AD93" s="231">
        <v>10</v>
      </c>
      <c r="AE93" s="231">
        <v>150</v>
      </c>
      <c r="AF93" s="233">
        <v>30</v>
      </c>
      <c r="AG93">
        <v>0</v>
      </c>
    </row>
    <row r="94" spans="2:33" x14ac:dyDescent="0.35">
      <c r="B94">
        <v>2837</v>
      </c>
      <c r="C94" t="s">
        <v>444</v>
      </c>
      <c r="D94" s="231">
        <v>11</v>
      </c>
      <c r="E94" s="231">
        <v>23</v>
      </c>
      <c r="F94" s="231">
        <v>18</v>
      </c>
      <c r="G94" s="232">
        <v>41</v>
      </c>
      <c r="H94" s="231">
        <v>14</v>
      </c>
      <c r="I94" s="231">
        <v>10</v>
      </c>
      <c r="J94" s="232">
        <v>24</v>
      </c>
      <c r="K94" s="231">
        <v>165</v>
      </c>
      <c r="L94" s="231">
        <v>345</v>
      </c>
      <c r="M94" s="231">
        <v>270</v>
      </c>
      <c r="N94" s="232">
        <v>615</v>
      </c>
      <c r="O94" s="231">
        <v>210</v>
      </c>
      <c r="P94" s="231">
        <v>150</v>
      </c>
      <c r="Q94" s="232">
        <v>360</v>
      </c>
      <c r="R94" s="231">
        <v>17</v>
      </c>
      <c r="S94" s="231">
        <v>255</v>
      </c>
      <c r="T94" s="233">
        <v>105</v>
      </c>
      <c r="U94" s="231">
        <v>7</v>
      </c>
      <c r="V94" s="231">
        <v>105</v>
      </c>
      <c r="W94" s="233">
        <v>30</v>
      </c>
      <c r="X94" s="231">
        <v>7</v>
      </c>
      <c r="Y94" s="231">
        <v>105</v>
      </c>
      <c r="Z94" s="233">
        <v>60</v>
      </c>
      <c r="AA94" s="231">
        <v>0</v>
      </c>
      <c r="AB94" s="231">
        <v>0</v>
      </c>
      <c r="AC94" s="233">
        <v>0</v>
      </c>
      <c r="AD94" s="231">
        <v>0</v>
      </c>
      <c r="AE94" s="231">
        <v>0</v>
      </c>
      <c r="AF94" s="233">
        <v>0</v>
      </c>
      <c r="AG94">
        <v>2</v>
      </c>
    </row>
    <row r="95" spans="2:33" x14ac:dyDescent="0.35">
      <c r="B95">
        <v>2839</v>
      </c>
      <c r="C95" t="s">
        <v>445</v>
      </c>
      <c r="D95" s="231">
        <v>9</v>
      </c>
      <c r="E95" s="231">
        <v>19</v>
      </c>
      <c r="F95" s="231">
        <v>12</v>
      </c>
      <c r="G95" s="232">
        <v>31</v>
      </c>
      <c r="H95" s="231">
        <v>6</v>
      </c>
      <c r="I95" s="231">
        <v>8</v>
      </c>
      <c r="J95" s="232">
        <v>14</v>
      </c>
      <c r="K95" s="231">
        <v>135</v>
      </c>
      <c r="L95" s="231">
        <v>285</v>
      </c>
      <c r="M95" s="231">
        <v>180</v>
      </c>
      <c r="N95" s="232">
        <v>465</v>
      </c>
      <c r="O95" s="231">
        <v>90</v>
      </c>
      <c r="P95" s="231">
        <v>120</v>
      </c>
      <c r="Q95" s="232">
        <v>210</v>
      </c>
      <c r="R95" s="231">
        <v>16</v>
      </c>
      <c r="S95" s="231">
        <v>240</v>
      </c>
      <c r="T95" s="233">
        <v>105</v>
      </c>
      <c r="U95" s="231">
        <v>6</v>
      </c>
      <c r="V95" s="231">
        <v>90</v>
      </c>
      <c r="W95" s="233">
        <v>30</v>
      </c>
      <c r="X95" s="231">
        <v>9</v>
      </c>
      <c r="Y95" s="231">
        <v>135</v>
      </c>
      <c r="Z95" s="233">
        <v>15</v>
      </c>
      <c r="AA95" s="231">
        <v>4</v>
      </c>
      <c r="AB95" s="231">
        <v>60</v>
      </c>
      <c r="AC95" s="233">
        <v>0</v>
      </c>
      <c r="AD95" s="231">
        <v>0</v>
      </c>
      <c r="AE95" s="231">
        <v>0</v>
      </c>
      <c r="AF95" s="233">
        <v>0</v>
      </c>
      <c r="AG95">
        <v>0</v>
      </c>
    </row>
    <row r="96" spans="2:33" x14ac:dyDescent="0.35">
      <c r="B96">
        <v>2845</v>
      </c>
      <c r="C96" t="s">
        <v>446</v>
      </c>
      <c r="D96" s="231">
        <v>0</v>
      </c>
      <c r="E96" s="231">
        <v>23</v>
      </c>
      <c r="F96" s="231">
        <v>19</v>
      </c>
      <c r="G96" s="232">
        <v>42</v>
      </c>
      <c r="H96" s="231">
        <v>17</v>
      </c>
      <c r="I96" s="231">
        <v>18</v>
      </c>
      <c r="J96" s="232">
        <v>35</v>
      </c>
      <c r="K96" s="231">
        <v>0</v>
      </c>
      <c r="L96" s="231">
        <v>345</v>
      </c>
      <c r="M96" s="231">
        <v>270</v>
      </c>
      <c r="N96" s="232">
        <v>615</v>
      </c>
      <c r="O96" s="231">
        <v>211</v>
      </c>
      <c r="P96" s="231">
        <v>253</v>
      </c>
      <c r="Q96" s="232">
        <v>464</v>
      </c>
      <c r="R96" s="231">
        <v>0</v>
      </c>
      <c r="S96" s="231">
        <v>0</v>
      </c>
      <c r="T96" s="233">
        <v>0</v>
      </c>
      <c r="U96" s="231">
        <v>0</v>
      </c>
      <c r="V96" s="231">
        <v>0</v>
      </c>
      <c r="W96" s="233">
        <v>0</v>
      </c>
      <c r="X96" s="231">
        <v>0</v>
      </c>
      <c r="Y96" s="231">
        <v>0</v>
      </c>
      <c r="Z96" s="233">
        <v>0</v>
      </c>
      <c r="AA96" s="231">
        <v>0</v>
      </c>
      <c r="AB96" s="231">
        <v>0</v>
      </c>
      <c r="AC96" s="233">
        <v>0</v>
      </c>
      <c r="AD96" s="231">
        <v>0</v>
      </c>
      <c r="AE96" s="231">
        <v>0</v>
      </c>
      <c r="AF96" s="233">
        <v>0</v>
      </c>
      <c r="AG96">
        <v>0</v>
      </c>
    </row>
    <row r="97" spans="2:33" x14ac:dyDescent="0.35">
      <c r="B97">
        <v>2847</v>
      </c>
      <c r="C97" t="s">
        <v>447</v>
      </c>
      <c r="D97" s="231">
        <v>3</v>
      </c>
      <c r="E97" s="231">
        <v>31</v>
      </c>
      <c r="F97" s="231">
        <v>17</v>
      </c>
      <c r="G97" s="232">
        <v>48</v>
      </c>
      <c r="H97" s="231">
        <v>23</v>
      </c>
      <c r="I97" s="231">
        <v>10</v>
      </c>
      <c r="J97" s="232">
        <v>33</v>
      </c>
      <c r="K97" s="231">
        <v>45</v>
      </c>
      <c r="L97" s="231">
        <v>465</v>
      </c>
      <c r="M97" s="231">
        <v>255</v>
      </c>
      <c r="N97" s="232">
        <v>720</v>
      </c>
      <c r="O97" s="231">
        <v>345</v>
      </c>
      <c r="P97" s="231">
        <v>136</v>
      </c>
      <c r="Q97" s="232">
        <v>481</v>
      </c>
      <c r="R97" s="231">
        <v>1</v>
      </c>
      <c r="S97" s="231">
        <v>15</v>
      </c>
      <c r="T97" s="233">
        <v>15</v>
      </c>
      <c r="U97" s="231">
        <v>1</v>
      </c>
      <c r="V97" s="231">
        <v>15</v>
      </c>
      <c r="W97" s="233">
        <v>0</v>
      </c>
      <c r="X97" s="231">
        <v>1</v>
      </c>
      <c r="Y97" s="231">
        <v>15</v>
      </c>
      <c r="Z97" s="233">
        <v>15</v>
      </c>
      <c r="AA97" s="231">
        <v>0</v>
      </c>
      <c r="AB97" s="231">
        <v>0</v>
      </c>
      <c r="AC97" s="233">
        <v>0</v>
      </c>
      <c r="AD97" s="231">
        <v>0</v>
      </c>
      <c r="AE97" s="231">
        <v>0</v>
      </c>
      <c r="AF97" s="233">
        <v>0</v>
      </c>
      <c r="AG97">
        <v>0</v>
      </c>
    </row>
    <row r="98" spans="2:33" x14ac:dyDescent="0.35">
      <c r="B98">
        <v>2849</v>
      </c>
      <c r="C98" t="s">
        <v>448</v>
      </c>
      <c r="D98" s="231">
        <v>9</v>
      </c>
      <c r="E98" s="231">
        <v>25</v>
      </c>
      <c r="F98" s="231">
        <v>20</v>
      </c>
      <c r="G98" s="232">
        <v>45</v>
      </c>
      <c r="H98" s="231">
        <v>18</v>
      </c>
      <c r="I98" s="231">
        <v>17</v>
      </c>
      <c r="J98" s="232">
        <v>35</v>
      </c>
      <c r="K98" s="231">
        <v>135</v>
      </c>
      <c r="L98" s="231">
        <v>375</v>
      </c>
      <c r="M98" s="231">
        <v>300</v>
      </c>
      <c r="N98" s="232">
        <v>675</v>
      </c>
      <c r="O98" s="231">
        <v>270</v>
      </c>
      <c r="P98" s="231">
        <v>255</v>
      </c>
      <c r="Q98" s="232">
        <v>525</v>
      </c>
      <c r="R98" s="231">
        <v>6</v>
      </c>
      <c r="S98" s="231">
        <v>90</v>
      </c>
      <c r="T98" s="233">
        <v>60</v>
      </c>
      <c r="U98" s="231">
        <v>9</v>
      </c>
      <c r="V98" s="231">
        <v>135</v>
      </c>
      <c r="W98" s="233">
        <v>75</v>
      </c>
      <c r="X98" s="231">
        <v>8</v>
      </c>
      <c r="Y98" s="231">
        <v>120</v>
      </c>
      <c r="Z98" s="233">
        <v>60</v>
      </c>
      <c r="AA98" s="231">
        <v>0</v>
      </c>
      <c r="AB98" s="231">
        <v>0</v>
      </c>
      <c r="AC98" s="233">
        <v>0</v>
      </c>
      <c r="AD98" s="231">
        <v>0</v>
      </c>
      <c r="AE98" s="231">
        <v>0</v>
      </c>
      <c r="AF98" s="233">
        <v>0</v>
      </c>
      <c r="AG98">
        <v>1</v>
      </c>
    </row>
    <row r="99" spans="2:33" x14ac:dyDescent="0.35">
      <c r="B99">
        <v>2855</v>
      </c>
      <c r="C99" t="s">
        <v>449</v>
      </c>
      <c r="D99" s="231">
        <v>11</v>
      </c>
      <c r="E99" s="231">
        <v>26</v>
      </c>
      <c r="F99" s="231">
        <v>21</v>
      </c>
      <c r="G99" s="232">
        <v>47</v>
      </c>
      <c r="H99" s="231">
        <v>1</v>
      </c>
      <c r="I99" s="231">
        <v>2</v>
      </c>
      <c r="J99" s="232">
        <v>3</v>
      </c>
      <c r="K99" s="231">
        <v>165</v>
      </c>
      <c r="L99" s="231">
        <v>380</v>
      </c>
      <c r="M99" s="231">
        <v>300</v>
      </c>
      <c r="N99" s="232">
        <v>680</v>
      </c>
      <c r="O99" s="231">
        <v>15</v>
      </c>
      <c r="P99" s="231">
        <v>27</v>
      </c>
      <c r="Q99" s="232">
        <v>42</v>
      </c>
      <c r="R99" s="231">
        <v>15</v>
      </c>
      <c r="S99" s="231">
        <v>210</v>
      </c>
      <c r="T99" s="233">
        <v>27</v>
      </c>
      <c r="U99" s="231">
        <v>26</v>
      </c>
      <c r="V99" s="231">
        <v>380</v>
      </c>
      <c r="W99" s="233">
        <v>15</v>
      </c>
      <c r="X99" s="231">
        <v>4</v>
      </c>
      <c r="Y99" s="231">
        <v>60</v>
      </c>
      <c r="Z99" s="233">
        <v>0</v>
      </c>
      <c r="AA99" s="231">
        <v>20</v>
      </c>
      <c r="AB99" s="231">
        <v>290</v>
      </c>
      <c r="AC99" s="233">
        <v>0</v>
      </c>
      <c r="AD99" s="231">
        <v>21</v>
      </c>
      <c r="AE99" s="231">
        <v>305</v>
      </c>
      <c r="AF99" s="233">
        <v>0</v>
      </c>
      <c r="AG99">
        <v>1</v>
      </c>
    </row>
    <row r="100" spans="2:33" x14ac:dyDescent="0.35">
      <c r="B100">
        <v>2864</v>
      </c>
      <c r="C100" t="s">
        <v>1281</v>
      </c>
      <c r="D100" s="231">
        <v>8</v>
      </c>
      <c r="E100" s="231">
        <v>11</v>
      </c>
      <c r="F100" s="231">
        <v>6</v>
      </c>
      <c r="G100" s="232">
        <v>17</v>
      </c>
      <c r="H100" s="231">
        <v>7</v>
      </c>
      <c r="I100" s="231">
        <v>5</v>
      </c>
      <c r="J100" s="232">
        <v>12</v>
      </c>
      <c r="K100" s="231">
        <v>120</v>
      </c>
      <c r="L100" s="231">
        <v>165</v>
      </c>
      <c r="M100" s="231">
        <v>90</v>
      </c>
      <c r="N100" s="232">
        <v>255</v>
      </c>
      <c r="O100" s="231">
        <v>105</v>
      </c>
      <c r="P100" s="231">
        <v>75</v>
      </c>
      <c r="Q100" s="232">
        <v>180</v>
      </c>
      <c r="R100" s="231">
        <v>10</v>
      </c>
      <c r="S100" s="231">
        <v>150</v>
      </c>
      <c r="T100" s="233">
        <v>75</v>
      </c>
      <c r="U100" s="231">
        <v>5</v>
      </c>
      <c r="V100" s="231">
        <v>75</v>
      </c>
      <c r="W100" s="233">
        <v>0</v>
      </c>
      <c r="X100" s="231">
        <v>1</v>
      </c>
      <c r="Y100" s="231">
        <v>15</v>
      </c>
      <c r="Z100" s="233">
        <v>15</v>
      </c>
      <c r="AA100" s="231">
        <v>0</v>
      </c>
      <c r="AB100" s="231">
        <v>0</v>
      </c>
      <c r="AC100" s="233">
        <v>0</v>
      </c>
      <c r="AD100" s="231">
        <v>0</v>
      </c>
      <c r="AE100" s="231">
        <v>0</v>
      </c>
      <c r="AF100" s="233">
        <v>0</v>
      </c>
      <c r="AG100">
        <v>0</v>
      </c>
    </row>
    <row r="101" spans="2:33" x14ac:dyDescent="0.35">
      <c r="B101">
        <v>2865</v>
      </c>
      <c r="C101" t="s">
        <v>451</v>
      </c>
      <c r="D101" s="231">
        <v>3</v>
      </c>
      <c r="E101" s="231">
        <v>30</v>
      </c>
      <c r="F101" s="231">
        <v>11</v>
      </c>
      <c r="G101" s="232">
        <v>41</v>
      </c>
      <c r="H101" s="231">
        <v>10</v>
      </c>
      <c r="I101" s="231">
        <v>5</v>
      </c>
      <c r="J101" s="232">
        <v>15</v>
      </c>
      <c r="K101" s="231">
        <v>42</v>
      </c>
      <c r="L101" s="231">
        <v>422.5</v>
      </c>
      <c r="M101" s="231">
        <v>162</v>
      </c>
      <c r="N101" s="232">
        <v>584.5</v>
      </c>
      <c r="O101" s="231">
        <v>123</v>
      </c>
      <c r="P101" s="231">
        <v>69</v>
      </c>
      <c r="Q101" s="232">
        <v>192</v>
      </c>
      <c r="R101" s="231">
        <v>12</v>
      </c>
      <c r="S101" s="231">
        <v>174</v>
      </c>
      <c r="T101" s="233">
        <v>48</v>
      </c>
      <c r="U101" s="231">
        <v>5</v>
      </c>
      <c r="V101" s="231">
        <v>72</v>
      </c>
      <c r="W101" s="233">
        <v>15</v>
      </c>
      <c r="X101" s="231">
        <v>3</v>
      </c>
      <c r="Y101" s="231">
        <v>45</v>
      </c>
      <c r="Z101" s="233">
        <v>24</v>
      </c>
      <c r="AA101" s="231">
        <v>8</v>
      </c>
      <c r="AB101" s="231">
        <v>120</v>
      </c>
      <c r="AC101" s="233">
        <v>0</v>
      </c>
      <c r="AD101" s="231">
        <v>0</v>
      </c>
      <c r="AE101" s="231">
        <v>0</v>
      </c>
      <c r="AF101" s="233">
        <v>0</v>
      </c>
      <c r="AG101">
        <v>0</v>
      </c>
    </row>
    <row r="102" spans="2:33" x14ac:dyDescent="0.35">
      <c r="B102">
        <v>2866</v>
      </c>
      <c r="C102" t="s">
        <v>452</v>
      </c>
      <c r="D102" s="231">
        <v>11</v>
      </c>
      <c r="E102" s="231">
        <v>20</v>
      </c>
      <c r="F102" s="231">
        <v>11</v>
      </c>
      <c r="G102" s="232">
        <v>31</v>
      </c>
      <c r="H102" s="231">
        <v>13</v>
      </c>
      <c r="I102" s="231">
        <v>5</v>
      </c>
      <c r="J102" s="232">
        <v>18</v>
      </c>
      <c r="K102" s="231">
        <v>165</v>
      </c>
      <c r="L102" s="231">
        <v>300</v>
      </c>
      <c r="M102" s="231">
        <v>165</v>
      </c>
      <c r="N102" s="232">
        <v>465</v>
      </c>
      <c r="O102" s="231">
        <v>195</v>
      </c>
      <c r="P102" s="231">
        <v>75</v>
      </c>
      <c r="Q102" s="232">
        <v>270</v>
      </c>
      <c r="R102" s="231">
        <v>9</v>
      </c>
      <c r="S102" s="231">
        <v>135</v>
      </c>
      <c r="T102" s="233">
        <v>45</v>
      </c>
      <c r="U102" s="231">
        <v>1</v>
      </c>
      <c r="V102" s="231">
        <v>15</v>
      </c>
      <c r="W102" s="233">
        <v>0</v>
      </c>
      <c r="X102" s="231">
        <v>3</v>
      </c>
      <c r="Y102" s="231">
        <v>45</v>
      </c>
      <c r="Z102" s="233">
        <v>15</v>
      </c>
      <c r="AA102" s="231">
        <v>2</v>
      </c>
      <c r="AB102" s="231">
        <v>30</v>
      </c>
      <c r="AC102" s="233">
        <v>0</v>
      </c>
      <c r="AD102" s="231">
        <v>2</v>
      </c>
      <c r="AE102" s="231">
        <v>30</v>
      </c>
      <c r="AF102" s="233">
        <v>0</v>
      </c>
      <c r="AG102">
        <v>0</v>
      </c>
    </row>
    <row r="103" spans="2:33" x14ac:dyDescent="0.35">
      <c r="B103">
        <v>2868</v>
      </c>
      <c r="C103" t="s">
        <v>453</v>
      </c>
      <c r="D103" s="231">
        <v>8</v>
      </c>
      <c r="E103" s="231">
        <v>16</v>
      </c>
      <c r="F103" s="231">
        <v>11</v>
      </c>
      <c r="G103" s="232">
        <v>27</v>
      </c>
      <c r="H103" s="231">
        <v>11</v>
      </c>
      <c r="I103" s="231">
        <v>8</v>
      </c>
      <c r="J103" s="232">
        <v>19</v>
      </c>
      <c r="K103" s="231">
        <v>120</v>
      </c>
      <c r="L103" s="231">
        <v>231</v>
      </c>
      <c r="M103" s="231">
        <v>162</v>
      </c>
      <c r="N103" s="232">
        <v>393</v>
      </c>
      <c r="O103" s="231">
        <v>100</v>
      </c>
      <c r="P103" s="231">
        <v>78</v>
      </c>
      <c r="Q103" s="232">
        <v>178</v>
      </c>
      <c r="R103" s="231">
        <v>5</v>
      </c>
      <c r="S103" s="231">
        <v>75</v>
      </c>
      <c r="T103" s="233">
        <v>9</v>
      </c>
      <c r="U103" s="231">
        <v>2</v>
      </c>
      <c r="V103" s="231">
        <v>30</v>
      </c>
      <c r="W103" s="233">
        <v>18</v>
      </c>
      <c r="X103" s="231">
        <v>4</v>
      </c>
      <c r="Y103" s="231">
        <v>60</v>
      </c>
      <c r="Z103" s="233">
        <v>13</v>
      </c>
      <c r="AA103" s="231">
        <v>0</v>
      </c>
      <c r="AB103" s="231">
        <v>0</v>
      </c>
      <c r="AC103" s="233">
        <v>0</v>
      </c>
      <c r="AD103" s="231">
        <v>0</v>
      </c>
      <c r="AE103" s="231">
        <v>0</v>
      </c>
      <c r="AF103" s="233">
        <v>0</v>
      </c>
      <c r="AG103">
        <v>1</v>
      </c>
    </row>
    <row r="104" spans="2:33" x14ac:dyDescent="0.35">
      <c r="B104">
        <v>2872</v>
      </c>
      <c r="C104" t="s">
        <v>454</v>
      </c>
      <c r="D104" s="231">
        <v>5</v>
      </c>
      <c r="E104" s="231">
        <v>25</v>
      </c>
      <c r="F104" s="231">
        <v>14</v>
      </c>
      <c r="G104" s="232">
        <v>39</v>
      </c>
      <c r="H104" s="231">
        <v>22</v>
      </c>
      <c r="I104" s="231">
        <v>11</v>
      </c>
      <c r="J104" s="232">
        <v>33</v>
      </c>
      <c r="K104" s="231">
        <v>75</v>
      </c>
      <c r="L104" s="231">
        <v>375</v>
      </c>
      <c r="M104" s="231">
        <v>210</v>
      </c>
      <c r="N104" s="232">
        <v>585</v>
      </c>
      <c r="O104" s="231">
        <v>330</v>
      </c>
      <c r="P104" s="231">
        <v>165</v>
      </c>
      <c r="Q104" s="232">
        <v>495</v>
      </c>
      <c r="R104" s="231">
        <v>1</v>
      </c>
      <c r="S104" s="231">
        <v>15</v>
      </c>
      <c r="T104" s="233">
        <v>0</v>
      </c>
      <c r="U104" s="231">
        <v>1</v>
      </c>
      <c r="V104" s="231">
        <v>15</v>
      </c>
      <c r="W104" s="233">
        <v>15</v>
      </c>
      <c r="X104" s="231">
        <v>0</v>
      </c>
      <c r="Y104" s="231">
        <v>0</v>
      </c>
      <c r="Z104" s="233">
        <v>0</v>
      </c>
      <c r="AA104" s="231">
        <v>0</v>
      </c>
      <c r="AB104" s="231">
        <v>0</v>
      </c>
      <c r="AC104" s="233">
        <v>0</v>
      </c>
      <c r="AD104" s="231">
        <v>0</v>
      </c>
      <c r="AE104" s="231">
        <v>0</v>
      </c>
      <c r="AF104" s="233">
        <v>0</v>
      </c>
      <c r="AG104">
        <v>0</v>
      </c>
    </row>
    <row r="105" spans="2:33" x14ac:dyDescent="0.35">
      <c r="B105">
        <v>2878</v>
      </c>
      <c r="C105" t="s">
        <v>455</v>
      </c>
      <c r="D105" s="231">
        <v>20</v>
      </c>
      <c r="E105" s="231">
        <v>30</v>
      </c>
      <c r="F105" s="231">
        <v>10</v>
      </c>
      <c r="G105" s="232">
        <v>40</v>
      </c>
      <c r="H105" s="231">
        <v>3</v>
      </c>
      <c r="I105" s="231">
        <v>5</v>
      </c>
      <c r="J105" s="232">
        <v>8</v>
      </c>
      <c r="K105" s="231">
        <v>300</v>
      </c>
      <c r="L105" s="231">
        <v>450</v>
      </c>
      <c r="M105" s="231">
        <v>150</v>
      </c>
      <c r="N105" s="232">
        <v>600</v>
      </c>
      <c r="O105" s="231">
        <v>45</v>
      </c>
      <c r="P105" s="231">
        <v>75</v>
      </c>
      <c r="Q105" s="232">
        <v>120</v>
      </c>
      <c r="R105" s="231">
        <v>11</v>
      </c>
      <c r="S105" s="231">
        <v>165</v>
      </c>
      <c r="T105" s="233">
        <v>15</v>
      </c>
      <c r="U105" s="231">
        <v>2</v>
      </c>
      <c r="V105" s="231">
        <v>30</v>
      </c>
      <c r="W105" s="233">
        <v>0</v>
      </c>
      <c r="X105" s="231">
        <v>10</v>
      </c>
      <c r="Y105" s="231">
        <v>150</v>
      </c>
      <c r="Z105" s="233">
        <v>45</v>
      </c>
      <c r="AA105" s="231">
        <v>10</v>
      </c>
      <c r="AB105" s="231">
        <v>150</v>
      </c>
      <c r="AC105" s="233">
        <v>0</v>
      </c>
      <c r="AD105" s="231">
        <v>7</v>
      </c>
      <c r="AE105" s="231">
        <v>105</v>
      </c>
      <c r="AF105" s="233">
        <v>0</v>
      </c>
      <c r="AG105">
        <v>0</v>
      </c>
    </row>
    <row r="106" spans="2:33" x14ac:dyDescent="0.35">
      <c r="B106">
        <v>2880</v>
      </c>
      <c r="C106" t="s">
        <v>456</v>
      </c>
      <c r="D106" s="231">
        <v>3</v>
      </c>
      <c r="E106" s="231">
        <v>21</v>
      </c>
      <c r="F106" s="231">
        <v>6</v>
      </c>
      <c r="G106" s="232">
        <v>27</v>
      </c>
      <c r="H106" s="231">
        <v>5</v>
      </c>
      <c r="I106" s="231">
        <v>2</v>
      </c>
      <c r="J106" s="232">
        <v>7</v>
      </c>
      <c r="K106" s="231">
        <v>45</v>
      </c>
      <c r="L106" s="231">
        <v>315</v>
      </c>
      <c r="M106" s="231">
        <v>90</v>
      </c>
      <c r="N106" s="232">
        <v>405</v>
      </c>
      <c r="O106" s="231">
        <v>75</v>
      </c>
      <c r="P106" s="231">
        <v>30</v>
      </c>
      <c r="Q106" s="232">
        <v>105</v>
      </c>
      <c r="R106" s="231">
        <v>1</v>
      </c>
      <c r="S106" s="231">
        <v>15</v>
      </c>
      <c r="T106" s="233">
        <v>0</v>
      </c>
      <c r="U106" s="231">
        <v>3</v>
      </c>
      <c r="V106" s="231">
        <v>45</v>
      </c>
      <c r="W106" s="233">
        <v>45</v>
      </c>
      <c r="X106" s="231">
        <v>12</v>
      </c>
      <c r="Y106" s="231">
        <v>180</v>
      </c>
      <c r="Z106" s="233">
        <v>30</v>
      </c>
      <c r="AA106" s="231">
        <v>11</v>
      </c>
      <c r="AB106" s="231">
        <v>165</v>
      </c>
      <c r="AC106" s="233">
        <v>30</v>
      </c>
      <c r="AD106" s="231">
        <v>6</v>
      </c>
      <c r="AE106" s="231">
        <v>90</v>
      </c>
      <c r="AF106" s="233">
        <v>30</v>
      </c>
      <c r="AG106">
        <v>0</v>
      </c>
    </row>
    <row r="107" spans="2:33" x14ac:dyDescent="0.35">
      <c r="B107">
        <v>2881</v>
      </c>
      <c r="C107" t="s">
        <v>457</v>
      </c>
      <c r="D107" s="231">
        <v>16</v>
      </c>
      <c r="E107" s="231">
        <v>32</v>
      </c>
      <c r="F107" s="231">
        <v>16</v>
      </c>
      <c r="G107" s="232">
        <v>48</v>
      </c>
      <c r="H107" s="231">
        <v>18</v>
      </c>
      <c r="I107" s="231">
        <v>11</v>
      </c>
      <c r="J107" s="232">
        <v>29</v>
      </c>
      <c r="K107" s="231">
        <v>240</v>
      </c>
      <c r="L107" s="231">
        <v>480</v>
      </c>
      <c r="M107" s="231">
        <v>240</v>
      </c>
      <c r="N107" s="232">
        <v>720</v>
      </c>
      <c r="O107" s="231">
        <v>270</v>
      </c>
      <c r="P107" s="231">
        <v>165</v>
      </c>
      <c r="Q107" s="232">
        <v>435</v>
      </c>
      <c r="R107" s="231">
        <v>12</v>
      </c>
      <c r="S107" s="231">
        <v>180</v>
      </c>
      <c r="T107" s="233">
        <v>75</v>
      </c>
      <c r="U107" s="231">
        <v>18</v>
      </c>
      <c r="V107" s="231">
        <v>270</v>
      </c>
      <c r="W107" s="233">
        <v>75</v>
      </c>
      <c r="X107" s="231">
        <v>4</v>
      </c>
      <c r="Y107" s="231">
        <v>60</v>
      </c>
      <c r="Z107" s="233">
        <v>0</v>
      </c>
      <c r="AA107" s="231">
        <v>1</v>
      </c>
      <c r="AB107" s="231">
        <v>15</v>
      </c>
      <c r="AC107" s="233">
        <v>15</v>
      </c>
      <c r="AD107" s="231">
        <v>0</v>
      </c>
      <c r="AE107" s="231">
        <v>0</v>
      </c>
      <c r="AF107" s="233">
        <v>0</v>
      </c>
      <c r="AG107">
        <v>0</v>
      </c>
    </row>
    <row r="108" spans="2:33" x14ac:dyDescent="0.35">
      <c r="B108">
        <v>2883</v>
      </c>
      <c r="C108" t="s">
        <v>458</v>
      </c>
      <c r="D108" s="231">
        <v>1</v>
      </c>
      <c r="E108" s="231">
        <v>26</v>
      </c>
      <c r="F108" s="231">
        <v>31</v>
      </c>
      <c r="G108" s="232">
        <v>57</v>
      </c>
      <c r="H108" s="231">
        <v>0</v>
      </c>
      <c r="I108" s="231">
        <v>0</v>
      </c>
      <c r="J108" s="232">
        <v>0</v>
      </c>
      <c r="K108" s="231">
        <v>15</v>
      </c>
      <c r="L108" s="231">
        <v>381</v>
      </c>
      <c r="M108" s="231">
        <v>465</v>
      </c>
      <c r="N108" s="232">
        <v>846</v>
      </c>
      <c r="O108" s="231">
        <v>0</v>
      </c>
      <c r="P108" s="231">
        <v>0</v>
      </c>
      <c r="Q108" s="232">
        <v>0</v>
      </c>
      <c r="R108" s="231">
        <v>0</v>
      </c>
      <c r="S108" s="231">
        <v>0</v>
      </c>
      <c r="T108" s="233">
        <v>0</v>
      </c>
      <c r="U108" s="231">
        <v>0</v>
      </c>
      <c r="V108" s="231">
        <v>0</v>
      </c>
      <c r="W108" s="233">
        <v>0</v>
      </c>
      <c r="X108" s="231">
        <v>7</v>
      </c>
      <c r="Y108" s="231">
        <v>105</v>
      </c>
      <c r="Z108" s="233">
        <v>0</v>
      </c>
      <c r="AA108" s="231">
        <v>0</v>
      </c>
      <c r="AB108" s="231">
        <v>0</v>
      </c>
      <c r="AC108" s="233">
        <v>0</v>
      </c>
      <c r="AD108" s="231">
        <v>0</v>
      </c>
      <c r="AE108" s="231">
        <v>0</v>
      </c>
      <c r="AF108" s="233">
        <v>0</v>
      </c>
      <c r="AG108">
        <v>0</v>
      </c>
    </row>
    <row r="109" spans="2:33" x14ac:dyDescent="0.35">
      <c r="B109">
        <v>2900</v>
      </c>
      <c r="C109" t="s">
        <v>459</v>
      </c>
      <c r="D109" s="231">
        <v>14</v>
      </c>
      <c r="E109" s="231">
        <v>23</v>
      </c>
      <c r="F109" s="231">
        <v>13</v>
      </c>
      <c r="G109" s="232">
        <v>36</v>
      </c>
      <c r="H109" s="231">
        <v>13</v>
      </c>
      <c r="I109" s="231">
        <v>9</v>
      </c>
      <c r="J109" s="232">
        <v>22</v>
      </c>
      <c r="K109" s="231">
        <v>210</v>
      </c>
      <c r="L109" s="231">
        <v>345</v>
      </c>
      <c r="M109" s="231">
        <v>195</v>
      </c>
      <c r="N109" s="232">
        <v>540</v>
      </c>
      <c r="O109" s="231">
        <v>195</v>
      </c>
      <c r="P109" s="231">
        <v>135</v>
      </c>
      <c r="Q109" s="232">
        <v>330</v>
      </c>
      <c r="R109" s="231">
        <v>9</v>
      </c>
      <c r="S109" s="231">
        <v>135</v>
      </c>
      <c r="T109" s="233">
        <v>15</v>
      </c>
      <c r="U109" s="231">
        <v>9</v>
      </c>
      <c r="V109" s="231">
        <v>135</v>
      </c>
      <c r="W109" s="233">
        <v>105</v>
      </c>
      <c r="X109" s="231">
        <v>17</v>
      </c>
      <c r="Y109" s="231">
        <v>255</v>
      </c>
      <c r="Z109" s="233">
        <v>105</v>
      </c>
      <c r="AA109" s="231">
        <v>7</v>
      </c>
      <c r="AB109" s="231">
        <v>105</v>
      </c>
      <c r="AC109" s="233">
        <v>0</v>
      </c>
      <c r="AD109" s="231">
        <v>7</v>
      </c>
      <c r="AE109" s="231">
        <v>105</v>
      </c>
      <c r="AF109" s="233">
        <v>0</v>
      </c>
      <c r="AG109">
        <v>1</v>
      </c>
    </row>
    <row r="110" spans="2:33" x14ac:dyDescent="0.35">
      <c r="B110">
        <v>2902</v>
      </c>
      <c r="C110" t="s">
        <v>460</v>
      </c>
      <c r="D110" s="231">
        <v>6</v>
      </c>
      <c r="E110" s="231">
        <v>22</v>
      </c>
      <c r="F110" s="231">
        <v>15</v>
      </c>
      <c r="G110" s="232">
        <v>37</v>
      </c>
      <c r="H110" s="231">
        <v>16</v>
      </c>
      <c r="I110" s="231">
        <v>14</v>
      </c>
      <c r="J110" s="232">
        <v>30</v>
      </c>
      <c r="K110" s="231">
        <v>90</v>
      </c>
      <c r="L110" s="231">
        <v>330</v>
      </c>
      <c r="M110" s="231">
        <v>204</v>
      </c>
      <c r="N110" s="232">
        <v>534</v>
      </c>
      <c r="O110" s="231">
        <v>210</v>
      </c>
      <c r="P110" s="231">
        <v>180</v>
      </c>
      <c r="Q110" s="232">
        <v>390</v>
      </c>
      <c r="R110" s="231">
        <v>5</v>
      </c>
      <c r="S110" s="231">
        <v>75</v>
      </c>
      <c r="T110" s="233">
        <v>30</v>
      </c>
      <c r="U110" s="231">
        <v>4</v>
      </c>
      <c r="V110" s="231">
        <v>60</v>
      </c>
      <c r="W110" s="233">
        <v>30</v>
      </c>
      <c r="X110" s="231">
        <v>12</v>
      </c>
      <c r="Y110" s="231">
        <v>174</v>
      </c>
      <c r="Z110" s="233">
        <v>55</v>
      </c>
      <c r="AA110" s="231">
        <v>1</v>
      </c>
      <c r="AB110" s="231">
        <v>15</v>
      </c>
      <c r="AC110" s="233">
        <v>15</v>
      </c>
      <c r="AD110" s="231">
        <v>1</v>
      </c>
      <c r="AE110" s="231">
        <v>15</v>
      </c>
      <c r="AF110" s="233">
        <v>15</v>
      </c>
      <c r="AG110">
        <v>0</v>
      </c>
    </row>
    <row r="111" spans="2:33" x14ac:dyDescent="0.35">
      <c r="B111">
        <v>2903</v>
      </c>
      <c r="C111" t="s">
        <v>461</v>
      </c>
      <c r="D111" s="231">
        <v>0</v>
      </c>
      <c r="E111" s="231">
        <v>13</v>
      </c>
      <c r="F111" s="231">
        <v>10</v>
      </c>
      <c r="G111" s="232">
        <v>23</v>
      </c>
      <c r="H111" s="231">
        <v>9</v>
      </c>
      <c r="I111" s="231">
        <v>9</v>
      </c>
      <c r="J111" s="232">
        <v>18</v>
      </c>
      <c r="K111" s="231">
        <v>0</v>
      </c>
      <c r="L111" s="231">
        <v>195</v>
      </c>
      <c r="M111" s="231">
        <v>150</v>
      </c>
      <c r="N111" s="232">
        <v>345</v>
      </c>
      <c r="O111" s="231">
        <v>135</v>
      </c>
      <c r="P111" s="231">
        <v>135</v>
      </c>
      <c r="Q111" s="232">
        <v>270</v>
      </c>
      <c r="R111" s="231">
        <v>1</v>
      </c>
      <c r="S111" s="231">
        <v>15</v>
      </c>
      <c r="T111" s="233">
        <v>15</v>
      </c>
      <c r="U111" s="231">
        <v>0</v>
      </c>
      <c r="V111" s="231">
        <v>0</v>
      </c>
      <c r="W111" s="233">
        <v>0</v>
      </c>
      <c r="X111" s="231">
        <v>3</v>
      </c>
      <c r="Y111" s="231">
        <v>45</v>
      </c>
      <c r="Z111" s="233">
        <v>45</v>
      </c>
      <c r="AA111" s="231">
        <v>0</v>
      </c>
      <c r="AB111" s="231">
        <v>0</v>
      </c>
      <c r="AC111" s="233">
        <v>0</v>
      </c>
      <c r="AD111" s="231">
        <v>0</v>
      </c>
      <c r="AE111" s="231">
        <v>0</v>
      </c>
      <c r="AF111" s="233">
        <v>0</v>
      </c>
      <c r="AG111">
        <v>0</v>
      </c>
    </row>
    <row r="112" spans="2:33" x14ac:dyDescent="0.35">
      <c r="B112">
        <v>2904</v>
      </c>
      <c r="C112" t="s">
        <v>462</v>
      </c>
      <c r="D112" s="231">
        <v>6</v>
      </c>
      <c r="E112" s="231">
        <v>23</v>
      </c>
      <c r="F112" s="231">
        <v>9</v>
      </c>
      <c r="G112" s="232">
        <v>32</v>
      </c>
      <c r="H112" s="231">
        <v>14</v>
      </c>
      <c r="I112" s="231">
        <v>2</v>
      </c>
      <c r="J112" s="232">
        <v>16</v>
      </c>
      <c r="K112" s="231">
        <v>90</v>
      </c>
      <c r="L112" s="231">
        <v>345</v>
      </c>
      <c r="M112" s="231">
        <v>135</v>
      </c>
      <c r="N112" s="232">
        <v>480</v>
      </c>
      <c r="O112" s="231">
        <v>210</v>
      </c>
      <c r="P112" s="231">
        <v>30</v>
      </c>
      <c r="Q112" s="232">
        <v>240</v>
      </c>
      <c r="R112" s="231">
        <v>10</v>
      </c>
      <c r="S112" s="231">
        <v>150</v>
      </c>
      <c r="T112" s="233">
        <v>45</v>
      </c>
      <c r="U112" s="231">
        <v>4</v>
      </c>
      <c r="V112" s="231">
        <v>60</v>
      </c>
      <c r="W112" s="233">
        <v>45</v>
      </c>
      <c r="X112" s="231">
        <v>11</v>
      </c>
      <c r="Y112" s="231">
        <v>165</v>
      </c>
      <c r="Z112" s="233">
        <v>60</v>
      </c>
      <c r="AA112" s="231">
        <v>12</v>
      </c>
      <c r="AB112" s="231">
        <v>180</v>
      </c>
      <c r="AC112" s="233">
        <v>30</v>
      </c>
      <c r="AD112" s="231">
        <v>10</v>
      </c>
      <c r="AE112" s="231">
        <v>150</v>
      </c>
      <c r="AF112" s="233">
        <v>30</v>
      </c>
      <c r="AG112">
        <v>0</v>
      </c>
    </row>
    <row r="113" spans="2:33" x14ac:dyDescent="0.35">
      <c r="B113">
        <v>2906</v>
      </c>
      <c r="C113" t="s">
        <v>463</v>
      </c>
      <c r="D113" s="231">
        <v>4</v>
      </c>
      <c r="E113" s="231">
        <v>10</v>
      </c>
      <c r="F113" s="231">
        <v>6</v>
      </c>
      <c r="G113" s="232">
        <v>16</v>
      </c>
      <c r="H113" s="231">
        <v>8</v>
      </c>
      <c r="I113" s="231">
        <v>6</v>
      </c>
      <c r="J113" s="232">
        <v>14</v>
      </c>
      <c r="K113" s="231">
        <v>60</v>
      </c>
      <c r="L113" s="231">
        <v>150</v>
      </c>
      <c r="M113" s="231">
        <v>90</v>
      </c>
      <c r="N113" s="232">
        <v>240</v>
      </c>
      <c r="O113" s="231">
        <v>120</v>
      </c>
      <c r="P113" s="231">
        <v>90</v>
      </c>
      <c r="Q113" s="232">
        <v>210</v>
      </c>
      <c r="R113" s="231">
        <v>8</v>
      </c>
      <c r="S113" s="231">
        <v>120</v>
      </c>
      <c r="T113" s="233">
        <v>60</v>
      </c>
      <c r="U113" s="231">
        <v>4</v>
      </c>
      <c r="V113" s="231">
        <v>60</v>
      </c>
      <c r="W113" s="233">
        <v>45</v>
      </c>
      <c r="X113" s="231">
        <v>2</v>
      </c>
      <c r="Y113" s="231">
        <v>30</v>
      </c>
      <c r="Z113" s="233">
        <v>30</v>
      </c>
      <c r="AA113" s="231">
        <v>0</v>
      </c>
      <c r="AB113" s="231">
        <v>0</v>
      </c>
      <c r="AC113" s="233">
        <v>0</v>
      </c>
      <c r="AD113" s="231">
        <v>0</v>
      </c>
      <c r="AE113" s="231">
        <v>0</v>
      </c>
      <c r="AF113" s="233">
        <v>0</v>
      </c>
      <c r="AG113">
        <v>0</v>
      </c>
    </row>
    <row r="114" spans="2:33" x14ac:dyDescent="0.35">
      <c r="B114">
        <v>2909</v>
      </c>
      <c r="C114" t="s">
        <v>464</v>
      </c>
      <c r="D114" s="231">
        <v>9</v>
      </c>
      <c r="E114" s="231">
        <v>28</v>
      </c>
      <c r="F114" s="231">
        <v>10</v>
      </c>
      <c r="G114" s="232">
        <v>38</v>
      </c>
      <c r="H114" s="231">
        <v>22</v>
      </c>
      <c r="I114" s="231">
        <v>7</v>
      </c>
      <c r="J114" s="232">
        <v>29</v>
      </c>
      <c r="K114" s="231">
        <v>135</v>
      </c>
      <c r="L114" s="231">
        <v>420</v>
      </c>
      <c r="M114" s="231">
        <v>150</v>
      </c>
      <c r="N114" s="232">
        <v>570</v>
      </c>
      <c r="O114" s="231">
        <v>330</v>
      </c>
      <c r="P114" s="231">
        <v>105</v>
      </c>
      <c r="Q114" s="232">
        <v>435</v>
      </c>
      <c r="R114" s="231">
        <v>18</v>
      </c>
      <c r="S114" s="231">
        <v>270</v>
      </c>
      <c r="T114" s="233">
        <v>45</v>
      </c>
      <c r="U114" s="231">
        <v>4</v>
      </c>
      <c r="V114" s="231">
        <v>60</v>
      </c>
      <c r="W114" s="233">
        <v>60</v>
      </c>
      <c r="X114" s="231">
        <v>1</v>
      </c>
      <c r="Y114" s="231">
        <v>15</v>
      </c>
      <c r="Z114" s="233">
        <v>15</v>
      </c>
      <c r="AA114" s="231">
        <v>2</v>
      </c>
      <c r="AB114" s="231">
        <v>30</v>
      </c>
      <c r="AC114" s="233">
        <v>0</v>
      </c>
      <c r="AD114" s="231">
        <v>2</v>
      </c>
      <c r="AE114" s="231">
        <v>30</v>
      </c>
      <c r="AF114" s="233">
        <v>0</v>
      </c>
      <c r="AG114">
        <v>0</v>
      </c>
    </row>
    <row r="115" spans="2:33" x14ac:dyDescent="0.35">
      <c r="B115">
        <v>2910</v>
      </c>
      <c r="C115" t="s">
        <v>1282</v>
      </c>
      <c r="D115" s="231">
        <v>12</v>
      </c>
      <c r="E115" s="231">
        <v>28</v>
      </c>
      <c r="F115" s="231">
        <v>28</v>
      </c>
      <c r="G115" s="232">
        <v>56</v>
      </c>
      <c r="H115" s="231">
        <v>5</v>
      </c>
      <c r="I115" s="231">
        <v>12</v>
      </c>
      <c r="J115" s="232">
        <v>17</v>
      </c>
      <c r="K115" s="231">
        <v>180</v>
      </c>
      <c r="L115" s="231">
        <v>420</v>
      </c>
      <c r="M115" s="231">
        <v>405</v>
      </c>
      <c r="N115" s="232">
        <v>825</v>
      </c>
      <c r="O115" s="231">
        <v>75</v>
      </c>
      <c r="P115" s="231">
        <v>180</v>
      </c>
      <c r="Q115" s="232">
        <v>255</v>
      </c>
      <c r="R115" s="231">
        <v>39</v>
      </c>
      <c r="S115" s="231">
        <v>585</v>
      </c>
      <c r="T115" s="233">
        <v>105</v>
      </c>
      <c r="U115" s="231">
        <v>16</v>
      </c>
      <c r="V115" s="231">
        <v>240</v>
      </c>
      <c r="W115" s="233">
        <v>60</v>
      </c>
      <c r="X115" s="231">
        <v>6</v>
      </c>
      <c r="Y115" s="231">
        <v>90</v>
      </c>
      <c r="Z115" s="233">
        <v>60</v>
      </c>
      <c r="AA115" s="231">
        <v>11</v>
      </c>
      <c r="AB115" s="231">
        <v>165</v>
      </c>
      <c r="AC115" s="233">
        <v>30</v>
      </c>
      <c r="AD115" s="231">
        <v>11</v>
      </c>
      <c r="AE115" s="231">
        <v>165</v>
      </c>
      <c r="AF115" s="233">
        <v>30</v>
      </c>
      <c r="AG115">
        <v>0</v>
      </c>
    </row>
    <row r="116" spans="2:33" x14ac:dyDescent="0.35">
      <c r="B116">
        <v>2912</v>
      </c>
      <c r="C116" t="s">
        <v>466</v>
      </c>
      <c r="D116" s="231">
        <v>0</v>
      </c>
      <c r="E116" s="231">
        <v>29</v>
      </c>
      <c r="F116" s="231">
        <v>39</v>
      </c>
      <c r="G116" s="232">
        <v>68</v>
      </c>
      <c r="H116" s="231">
        <v>6</v>
      </c>
      <c r="I116" s="231">
        <v>9</v>
      </c>
      <c r="J116" s="232">
        <v>15</v>
      </c>
      <c r="K116" s="231">
        <v>0</v>
      </c>
      <c r="L116" s="231">
        <v>420</v>
      </c>
      <c r="M116" s="231">
        <v>585</v>
      </c>
      <c r="N116" s="232">
        <v>1005</v>
      </c>
      <c r="O116" s="231">
        <v>90</v>
      </c>
      <c r="P116" s="231">
        <v>135</v>
      </c>
      <c r="Q116" s="232">
        <v>225</v>
      </c>
      <c r="R116" s="231">
        <v>0</v>
      </c>
      <c r="S116" s="231">
        <v>0</v>
      </c>
      <c r="T116" s="233">
        <v>0</v>
      </c>
      <c r="U116" s="231">
        <v>2</v>
      </c>
      <c r="V116" s="231">
        <v>30</v>
      </c>
      <c r="W116" s="233">
        <v>0</v>
      </c>
      <c r="X116" s="231">
        <v>3</v>
      </c>
      <c r="Y116" s="231">
        <v>45</v>
      </c>
      <c r="Z116" s="233">
        <v>15</v>
      </c>
      <c r="AA116" s="231">
        <v>0</v>
      </c>
      <c r="AB116" s="231">
        <v>0</v>
      </c>
      <c r="AC116" s="233">
        <v>0</v>
      </c>
      <c r="AD116" s="231">
        <v>0</v>
      </c>
      <c r="AE116" s="231">
        <v>0</v>
      </c>
      <c r="AF116" s="233">
        <v>0</v>
      </c>
      <c r="AG116">
        <v>0</v>
      </c>
    </row>
    <row r="117" spans="2:33" x14ac:dyDescent="0.35">
      <c r="B117">
        <v>2924</v>
      </c>
      <c r="C117" t="s">
        <v>467</v>
      </c>
      <c r="D117" s="231">
        <v>16</v>
      </c>
      <c r="E117" s="231">
        <v>12</v>
      </c>
      <c r="F117" s="231">
        <v>12</v>
      </c>
      <c r="G117" s="232">
        <v>24</v>
      </c>
      <c r="H117" s="231">
        <v>4</v>
      </c>
      <c r="I117" s="231">
        <v>3</v>
      </c>
      <c r="J117" s="232">
        <v>7</v>
      </c>
      <c r="K117" s="231">
        <v>240</v>
      </c>
      <c r="L117" s="231">
        <v>180</v>
      </c>
      <c r="M117" s="231">
        <v>170</v>
      </c>
      <c r="N117" s="232">
        <v>350</v>
      </c>
      <c r="O117" s="231">
        <v>60</v>
      </c>
      <c r="P117" s="231">
        <v>45</v>
      </c>
      <c r="Q117" s="232">
        <v>105</v>
      </c>
      <c r="R117" s="231">
        <v>25</v>
      </c>
      <c r="S117" s="231">
        <v>375</v>
      </c>
      <c r="T117" s="233">
        <v>60</v>
      </c>
      <c r="U117" s="231">
        <v>4</v>
      </c>
      <c r="V117" s="231">
        <v>60</v>
      </c>
      <c r="W117" s="233">
        <v>15</v>
      </c>
      <c r="X117" s="231">
        <v>1</v>
      </c>
      <c r="Y117" s="231">
        <v>15</v>
      </c>
      <c r="Z117" s="233">
        <v>0</v>
      </c>
      <c r="AA117" s="231">
        <v>16</v>
      </c>
      <c r="AB117" s="231">
        <v>240</v>
      </c>
      <c r="AC117" s="233">
        <v>15</v>
      </c>
      <c r="AD117" s="231">
        <v>16</v>
      </c>
      <c r="AE117" s="231">
        <v>240</v>
      </c>
      <c r="AF117" s="233">
        <v>15</v>
      </c>
      <c r="AG117">
        <v>0</v>
      </c>
    </row>
    <row r="118" spans="2:33" x14ac:dyDescent="0.35">
      <c r="B118">
        <v>2955</v>
      </c>
      <c r="C118" t="s">
        <v>468</v>
      </c>
      <c r="D118" s="231">
        <v>4</v>
      </c>
      <c r="E118" s="231">
        <v>8</v>
      </c>
      <c r="F118" s="231">
        <v>3</v>
      </c>
      <c r="G118" s="232">
        <v>11</v>
      </c>
      <c r="H118" s="231">
        <v>3</v>
      </c>
      <c r="I118" s="231">
        <v>1</v>
      </c>
      <c r="J118" s="232">
        <v>4</v>
      </c>
      <c r="K118" s="231">
        <v>60</v>
      </c>
      <c r="L118" s="231">
        <v>120</v>
      </c>
      <c r="M118" s="231">
        <v>45</v>
      </c>
      <c r="N118" s="232">
        <v>165</v>
      </c>
      <c r="O118" s="231">
        <v>45</v>
      </c>
      <c r="P118" s="231">
        <v>15</v>
      </c>
      <c r="Q118" s="232">
        <v>60</v>
      </c>
      <c r="R118" s="231">
        <v>7</v>
      </c>
      <c r="S118" s="231">
        <v>105</v>
      </c>
      <c r="T118" s="233">
        <v>30</v>
      </c>
      <c r="U118" s="231">
        <v>3</v>
      </c>
      <c r="V118" s="231">
        <v>45</v>
      </c>
      <c r="W118" s="233">
        <v>15</v>
      </c>
      <c r="X118" s="231">
        <v>0</v>
      </c>
      <c r="Y118" s="231">
        <v>0</v>
      </c>
      <c r="Z118" s="233">
        <v>0</v>
      </c>
      <c r="AA118" s="231">
        <v>2</v>
      </c>
      <c r="AB118" s="231">
        <v>30</v>
      </c>
      <c r="AC118" s="233">
        <v>15</v>
      </c>
      <c r="AD118" s="231">
        <v>2</v>
      </c>
      <c r="AE118" s="231">
        <v>30</v>
      </c>
      <c r="AF118" s="233">
        <v>15</v>
      </c>
      <c r="AG118">
        <v>0</v>
      </c>
    </row>
    <row r="119" spans="2:33" x14ac:dyDescent="0.35">
      <c r="B119">
        <v>2968</v>
      </c>
      <c r="C119" t="s">
        <v>469</v>
      </c>
      <c r="D119" s="231">
        <v>3</v>
      </c>
      <c r="E119" s="231">
        <v>33</v>
      </c>
      <c r="F119" s="231">
        <v>17</v>
      </c>
      <c r="G119" s="232">
        <v>50</v>
      </c>
      <c r="H119" s="231">
        <v>23</v>
      </c>
      <c r="I119" s="231">
        <v>14</v>
      </c>
      <c r="J119" s="232">
        <v>37</v>
      </c>
      <c r="K119" s="231">
        <v>45</v>
      </c>
      <c r="L119" s="231">
        <v>495</v>
      </c>
      <c r="M119" s="231">
        <v>255</v>
      </c>
      <c r="N119" s="232">
        <v>750</v>
      </c>
      <c r="O119" s="231">
        <v>345</v>
      </c>
      <c r="P119" s="231">
        <v>198</v>
      </c>
      <c r="Q119" s="232">
        <v>543</v>
      </c>
      <c r="R119" s="231">
        <v>7</v>
      </c>
      <c r="S119" s="231">
        <v>105</v>
      </c>
      <c r="T119" s="233">
        <v>45</v>
      </c>
      <c r="U119" s="231">
        <v>4</v>
      </c>
      <c r="V119" s="231">
        <v>60</v>
      </c>
      <c r="W119" s="233">
        <v>30</v>
      </c>
      <c r="X119" s="231">
        <v>3</v>
      </c>
      <c r="Y119" s="231">
        <v>45</v>
      </c>
      <c r="Z119" s="233">
        <v>30</v>
      </c>
      <c r="AA119" s="231">
        <v>0</v>
      </c>
      <c r="AB119" s="231">
        <v>0</v>
      </c>
      <c r="AC119" s="233">
        <v>0</v>
      </c>
      <c r="AD119" s="231">
        <v>0</v>
      </c>
      <c r="AE119" s="231">
        <v>0</v>
      </c>
      <c r="AF119" s="233">
        <v>0</v>
      </c>
      <c r="AG119">
        <v>0</v>
      </c>
    </row>
    <row r="120" spans="2:33" x14ac:dyDescent="0.35">
      <c r="B120">
        <v>3004</v>
      </c>
      <c r="C120" t="s">
        <v>470</v>
      </c>
      <c r="D120" s="231">
        <v>4</v>
      </c>
      <c r="E120" s="231">
        <v>22</v>
      </c>
      <c r="F120" s="231">
        <v>3</v>
      </c>
      <c r="G120" s="232">
        <v>25</v>
      </c>
      <c r="H120" s="231">
        <v>6</v>
      </c>
      <c r="I120" s="231">
        <v>2</v>
      </c>
      <c r="J120" s="232">
        <v>8</v>
      </c>
      <c r="K120" s="231">
        <v>60</v>
      </c>
      <c r="L120" s="231">
        <v>330</v>
      </c>
      <c r="M120" s="231">
        <v>45</v>
      </c>
      <c r="N120" s="232">
        <v>375</v>
      </c>
      <c r="O120" s="231">
        <v>90</v>
      </c>
      <c r="P120" s="231">
        <v>30</v>
      </c>
      <c r="Q120" s="232">
        <v>120</v>
      </c>
      <c r="R120" s="231">
        <v>2</v>
      </c>
      <c r="S120" s="231">
        <v>30</v>
      </c>
      <c r="T120" s="233">
        <v>15</v>
      </c>
      <c r="U120" s="231">
        <v>0</v>
      </c>
      <c r="V120" s="231">
        <v>0</v>
      </c>
      <c r="W120" s="233">
        <v>0</v>
      </c>
      <c r="X120" s="231">
        <v>0</v>
      </c>
      <c r="Y120" s="231">
        <v>0</v>
      </c>
      <c r="Z120" s="233">
        <v>0</v>
      </c>
      <c r="AA120" s="231">
        <v>0</v>
      </c>
      <c r="AB120" s="231">
        <v>0</v>
      </c>
      <c r="AC120" s="233">
        <v>0</v>
      </c>
      <c r="AD120" s="231">
        <v>0</v>
      </c>
      <c r="AE120" s="231">
        <v>0</v>
      </c>
      <c r="AF120" s="233">
        <v>0</v>
      </c>
      <c r="AG120">
        <v>1</v>
      </c>
    </row>
    <row r="121" spans="2:33" x14ac:dyDescent="0.35">
      <c r="B121">
        <v>3027</v>
      </c>
      <c r="C121" t="s">
        <v>471</v>
      </c>
      <c r="D121" s="231">
        <v>24</v>
      </c>
      <c r="E121" s="231">
        <v>52</v>
      </c>
      <c r="F121" s="231">
        <v>27</v>
      </c>
      <c r="G121" s="232">
        <v>79</v>
      </c>
      <c r="H121" s="231">
        <v>22</v>
      </c>
      <c r="I121" s="231">
        <v>10</v>
      </c>
      <c r="J121" s="232">
        <v>32</v>
      </c>
      <c r="K121" s="231">
        <v>354</v>
      </c>
      <c r="L121" s="231">
        <v>780</v>
      </c>
      <c r="M121" s="231">
        <v>405</v>
      </c>
      <c r="N121" s="232">
        <v>1185</v>
      </c>
      <c r="O121" s="231">
        <v>304.5</v>
      </c>
      <c r="P121" s="231">
        <v>144</v>
      </c>
      <c r="Q121" s="232">
        <v>448.5</v>
      </c>
      <c r="R121" s="231">
        <v>36</v>
      </c>
      <c r="S121" s="231">
        <v>537</v>
      </c>
      <c r="T121" s="233">
        <v>45</v>
      </c>
      <c r="U121" s="231">
        <v>9</v>
      </c>
      <c r="V121" s="231">
        <v>133.5</v>
      </c>
      <c r="W121" s="233">
        <v>51</v>
      </c>
      <c r="X121" s="231">
        <v>11</v>
      </c>
      <c r="Y121" s="231">
        <v>165</v>
      </c>
      <c r="Z121" s="233">
        <v>42</v>
      </c>
      <c r="AA121" s="231">
        <v>19</v>
      </c>
      <c r="AB121" s="231">
        <v>285</v>
      </c>
      <c r="AC121" s="233">
        <v>15</v>
      </c>
      <c r="AD121" s="231">
        <v>19</v>
      </c>
      <c r="AE121" s="231">
        <v>285</v>
      </c>
      <c r="AF121" s="233">
        <v>15</v>
      </c>
      <c r="AG121">
        <v>2</v>
      </c>
    </row>
    <row r="122" spans="2:33" x14ac:dyDescent="0.35">
      <c r="B122">
        <v>3042</v>
      </c>
      <c r="C122" t="s">
        <v>472</v>
      </c>
      <c r="D122" s="231">
        <v>5</v>
      </c>
      <c r="E122" s="231">
        <v>36</v>
      </c>
      <c r="F122" s="231">
        <v>31</v>
      </c>
      <c r="G122" s="232">
        <v>67</v>
      </c>
      <c r="H122" s="231">
        <v>13</v>
      </c>
      <c r="I122" s="231">
        <v>12</v>
      </c>
      <c r="J122" s="232">
        <v>25</v>
      </c>
      <c r="K122" s="231">
        <v>72.5</v>
      </c>
      <c r="L122" s="231">
        <v>527.5</v>
      </c>
      <c r="M122" s="231">
        <v>462.5</v>
      </c>
      <c r="N122" s="232">
        <v>990</v>
      </c>
      <c r="O122" s="231">
        <v>167</v>
      </c>
      <c r="P122" s="231">
        <v>167</v>
      </c>
      <c r="Q122" s="232">
        <v>334</v>
      </c>
      <c r="R122" s="231">
        <v>0</v>
      </c>
      <c r="S122" s="231">
        <v>0</v>
      </c>
      <c r="T122" s="233">
        <v>0</v>
      </c>
      <c r="U122" s="231">
        <v>0</v>
      </c>
      <c r="V122" s="231">
        <v>0</v>
      </c>
      <c r="W122" s="233">
        <v>0</v>
      </c>
      <c r="X122" s="231">
        <v>23</v>
      </c>
      <c r="Y122" s="231">
        <v>335</v>
      </c>
      <c r="Z122" s="233">
        <v>70.5</v>
      </c>
      <c r="AA122" s="231">
        <v>24</v>
      </c>
      <c r="AB122" s="231">
        <v>357.5</v>
      </c>
      <c r="AC122" s="233">
        <v>51.5</v>
      </c>
      <c r="AD122" s="231">
        <v>18</v>
      </c>
      <c r="AE122" s="231">
        <v>267.5</v>
      </c>
      <c r="AF122" s="233">
        <v>51.5</v>
      </c>
      <c r="AG122">
        <v>0</v>
      </c>
    </row>
    <row r="123" spans="2:33" x14ac:dyDescent="0.35">
      <c r="B123">
        <v>3059</v>
      </c>
      <c r="C123" t="s">
        <v>473</v>
      </c>
      <c r="D123" s="231">
        <v>0</v>
      </c>
      <c r="E123" s="231">
        <v>8</v>
      </c>
      <c r="F123" s="231">
        <v>4</v>
      </c>
      <c r="G123" s="232">
        <v>12</v>
      </c>
      <c r="H123" s="231">
        <v>4</v>
      </c>
      <c r="I123" s="231">
        <v>4</v>
      </c>
      <c r="J123" s="232">
        <v>8</v>
      </c>
      <c r="K123" s="231">
        <v>0</v>
      </c>
      <c r="L123" s="231">
        <v>120</v>
      </c>
      <c r="M123" s="231">
        <v>60</v>
      </c>
      <c r="N123" s="232">
        <v>180</v>
      </c>
      <c r="O123" s="231">
        <v>60</v>
      </c>
      <c r="P123" s="231">
        <v>60</v>
      </c>
      <c r="Q123" s="232">
        <v>120</v>
      </c>
      <c r="R123" s="231">
        <v>1</v>
      </c>
      <c r="S123" s="231">
        <v>15</v>
      </c>
      <c r="T123" s="233">
        <v>15</v>
      </c>
      <c r="U123" s="231">
        <v>0</v>
      </c>
      <c r="V123" s="231">
        <v>0</v>
      </c>
      <c r="W123" s="233">
        <v>0</v>
      </c>
      <c r="X123" s="231">
        <v>2</v>
      </c>
      <c r="Y123" s="231">
        <v>30</v>
      </c>
      <c r="Z123" s="233">
        <v>15</v>
      </c>
      <c r="AA123" s="231">
        <v>0</v>
      </c>
      <c r="AB123" s="231">
        <v>0</v>
      </c>
      <c r="AC123" s="233">
        <v>0</v>
      </c>
      <c r="AD123" s="231">
        <v>0</v>
      </c>
      <c r="AE123" s="231">
        <v>0</v>
      </c>
      <c r="AF123" s="233">
        <v>0</v>
      </c>
      <c r="AG123">
        <v>0</v>
      </c>
    </row>
    <row r="124" spans="2:33" x14ac:dyDescent="0.35">
      <c r="B124">
        <v>3065</v>
      </c>
      <c r="C124" t="s">
        <v>474</v>
      </c>
      <c r="D124" s="231">
        <v>20</v>
      </c>
      <c r="E124" s="231">
        <v>30</v>
      </c>
      <c r="F124" s="231">
        <v>20</v>
      </c>
      <c r="G124" s="232">
        <v>50</v>
      </c>
      <c r="H124" s="231">
        <v>12</v>
      </c>
      <c r="I124" s="231">
        <v>8</v>
      </c>
      <c r="J124" s="232">
        <v>20</v>
      </c>
      <c r="K124" s="231">
        <v>300</v>
      </c>
      <c r="L124" s="231">
        <v>450</v>
      </c>
      <c r="M124" s="231">
        <v>300</v>
      </c>
      <c r="N124" s="232">
        <v>750</v>
      </c>
      <c r="O124" s="231">
        <v>180</v>
      </c>
      <c r="P124" s="231">
        <v>120</v>
      </c>
      <c r="Q124" s="232">
        <v>300</v>
      </c>
      <c r="R124" s="231">
        <v>40</v>
      </c>
      <c r="S124" s="231">
        <v>600</v>
      </c>
      <c r="T124" s="233">
        <v>90</v>
      </c>
      <c r="U124" s="231">
        <v>5</v>
      </c>
      <c r="V124" s="231">
        <v>75</v>
      </c>
      <c r="W124" s="233">
        <v>15</v>
      </c>
      <c r="X124" s="231">
        <v>6</v>
      </c>
      <c r="Y124" s="231">
        <v>90</v>
      </c>
      <c r="Z124" s="233">
        <v>45</v>
      </c>
      <c r="AA124" s="231">
        <v>19</v>
      </c>
      <c r="AB124" s="231">
        <v>285</v>
      </c>
      <c r="AC124" s="233">
        <v>15</v>
      </c>
      <c r="AD124" s="231">
        <v>19</v>
      </c>
      <c r="AE124" s="231">
        <v>285</v>
      </c>
      <c r="AF124" s="233">
        <v>15</v>
      </c>
      <c r="AG124">
        <v>1</v>
      </c>
    </row>
    <row r="125" spans="2:33" x14ac:dyDescent="0.35">
      <c r="B125">
        <v>3086</v>
      </c>
      <c r="C125" t="s">
        <v>475</v>
      </c>
      <c r="D125" s="231">
        <v>13</v>
      </c>
      <c r="E125" s="231">
        <v>28</v>
      </c>
      <c r="F125" s="231">
        <v>14</v>
      </c>
      <c r="G125" s="232">
        <v>42</v>
      </c>
      <c r="H125" s="231">
        <v>7</v>
      </c>
      <c r="I125" s="231">
        <v>3</v>
      </c>
      <c r="J125" s="232">
        <v>10</v>
      </c>
      <c r="K125" s="231">
        <v>195</v>
      </c>
      <c r="L125" s="231">
        <v>374</v>
      </c>
      <c r="M125" s="231">
        <v>210</v>
      </c>
      <c r="N125" s="232">
        <v>584</v>
      </c>
      <c r="O125" s="231">
        <v>95</v>
      </c>
      <c r="P125" s="231">
        <v>45</v>
      </c>
      <c r="Q125" s="232">
        <v>140</v>
      </c>
      <c r="R125" s="231">
        <v>18</v>
      </c>
      <c r="S125" s="231">
        <v>267</v>
      </c>
      <c r="T125" s="233">
        <v>45</v>
      </c>
      <c r="U125" s="231">
        <v>4</v>
      </c>
      <c r="V125" s="231">
        <v>48</v>
      </c>
      <c r="W125" s="233">
        <v>15</v>
      </c>
      <c r="X125" s="231">
        <v>20</v>
      </c>
      <c r="Y125" s="231">
        <v>278</v>
      </c>
      <c r="Z125" s="233">
        <v>35</v>
      </c>
      <c r="AA125" s="231">
        <v>7</v>
      </c>
      <c r="AB125" s="231">
        <v>105</v>
      </c>
      <c r="AC125" s="233">
        <v>15</v>
      </c>
      <c r="AD125" s="231">
        <v>0</v>
      </c>
      <c r="AE125" s="231">
        <v>0</v>
      </c>
      <c r="AF125" s="233">
        <v>0</v>
      </c>
      <c r="AG125">
        <v>1</v>
      </c>
    </row>
    <row r="126" spans="2:33" x14ac:dyDescent="0.35">
      <c r="B126">
        <v>3092</v>
      </c>
      <c r="C126" t="s">
        <v>476</v>
      </c>
      <c r="D126" s="231">
        <v>0</v>
      </c>
      <c r="E126" s="231">
        <v>6</v>
      </c>
      <c r="F126" s="231">
        <v>14</v>
      </c>
      <c r="G126" s="232">
        <v>20</v>
      </c>
      <c r="H126" s="231">
        <v>2</v>
      </c>
      <c r="I126" s="231">
        <v>5</v>
      </c>
      <c r="J126" s="232">
        <v>7</v>
      </c>
      <c r="K126" s="231">
        <v>0</v>
      </c>
      <c r="L126" s="231">
        <v>85</v>
      </c>
      <c r="M126" s="231">
        <v>210</v>
      </c>
      <c r="N126" s="232">
        <v>295</v>
      </c>
      <c r="O126" s="231">
        <v>30</v>
      </c>
      <c r="P126" s="231">
        <v>75</v>
      </c>
      <c r="Q126" s="232">
        <v>105</v>
      </c>
      <c r="R126" s="231">
        <v>1</v>
      </c>
      <c r="S126" s="231">
        <v>15</v>
      </c>
      <c r="T126" s="233">
        <v>0</v>
      </c>
      <c r="U126" s="231">
        <v>0</v>
      </c>
      <c r="V126" s="231">
        <v>0</v>
      </c>
      <c r="W126" s="233">
        <v>0</v>
      </c>
      <c r="X126" s="231">
        <v>4</v>
      </c>
      <c r="Y126" s="231">
        <v>60</v>
      </c>
      <c r="Z126" s="233">
        <v>30</v>
      </c>
      <c r="AA126" s="231">
        <v>1</v>
      </c>
      <c r="AB126" s="231">
        <v>15</v>
      </c>
      <c r="AC126" s="233">
        <v>0</v>
      </c>
      <c r="AD126" s="231">
        <v>0</v>
      </c>
      <c r="AE126" s="231">
        <v>0</v>
      </c>
      <c r="AF126" s="233">
        <v>0</v>
      </c>
      <c r="AG126">
        <v>0</v>
      </c>
    </row>
    <row r="127" spans="2:33" x14ac:dyDescent="0.35">
      <c r="B127">
        <v>3114</v>
      </c>
      <c r="C127" t="s">
        <v>477</v>
      </c>
      <c r="D127" s="231">
        <v>2</v>
      </c>
      <c r="E127" s="231">
        <v>22</v>
      </c>
      <c r="F127" s="231">
        <v>15</v>
      </c>
      <c r="G127" s="232">
        <v>37</v>
      </c>
      <c r="H127" s="231">
        <v>13</v>
      </c>
      <c r="I127" s="231">
        <v>12</v>
      </c>
      <c r="J127" s="232">
        <v>25</v>
      </c>
      <c r="K127" s="231">
        <v>30</v>
      </c>
      <c r="L127" s="231">
        <v>270</v>
      </c>
      <c r="M127" s="231">
        <v>225</v>
      </c>
      <c r="N127" s="232">
        <v>495</v>
      </c>
      <c r="O127" s="231">
        <v>168</v>
      </c>
      <c r="P127" s="231">
        <v>162</v>
      </c>
      <c r="Q127" s="232">
        <v>330</v>
      </c>
      <c r="R127" s="231">
        <v>0</v>
      </c>
      <c r="S127" s="231">
        <v>0</v>
      </c>
      <c r="T127" s="233">
        <v>0</v>
      </c>
      <c r="U127" s="231">
        <v>0</v>
      </c>
      <c r="V127" s="231">
        <v>0</v>
      </c>
      <c r="W127" s="233">
        <v>0</v>
      </c>
      <c r="X127" s="231">
        <v>0</v>
      </c>
      <c r="Y127" s="231">
        <v>0</v>
      </c>
      <c r="Z127" s="233">
        <v>0</v>
      </c>
      <c r="AA127" s="231">
        <v>0</v>
      </c>
      <c r="AB127" s="231">
        <v>0</v>
      </c>
      <c r="AC127" s="233">
        <v>0</v>
      </c>
      <c r="AD127" s="231">
        <v>0</v>
      </c>
      <c r="AE127" s="231">
        <v>0</v>
      </c>
      <c r="AF127" s="233">
        <v>0</v>
      </c>
      <c r="AG127">
        <v>0</v>
      </c>
    </row>
    <row r="128" spans="2:33" x14ac:dyDescent="0.35">
      <c r="B128">
        <v>3149</v>
      </c>
      <c r="C128" t="s">
        <v>478</v>
      </c>
      <c r="D128" s="231">
        <v>0</v>
      </c>
      <c r="E128" s="231">
        <v>17</v>
      </c>
      <c r="F128" s="231">
        <v>31</v>
      </c>
      <c r="G128" s="232">
        <v>48</v>
      </c>
      <c r="H128" s="231">
        <v>0</v>
      </c>
      <c r="I128" s="231">
        <v>0</v>
      </c>
      <c r="J128" s="232">
        <v>0</v>
      </c>
      <c r="K128" s="231">
        <v>0</v>
      </c>
      <c r="L128" s="231">
        <v>212</v>
      </c>
      <c r="M128" s="231">
        <v>458</v>
      </c>
      <c r="N128" s="232">
        <v>670</v>
      </c>
      <c r="O128" s="231">
        <v>0</v>
      </c>
      <c r="P128" s="231">
        <v>0</v>
      </c>
      <c r="Q128" s="232">
        <v>0</v>
      </c>
      <c r="R128" s="231">
        <v>5</v>
      </c>
      <c r="S128" s="231">
        <v>70</v>
      </c>
      <c r="T128" s="233">
        <v>0</v>
      </c>
      <c r="U128" s="231">
        <v>2</v>
      </c>
      <c r="V128" s="231">
        <v>24</v>
      </c>
      <c r="W128" s="233">
        <v>0</v>
      </c>
      <c r="X128" s="231">
        <v>3</v>
      </c>
      <c r="Y128" s="231">
        <v>45</v>
      </c>
      <c r="Z128" s="233">
        <v>0</v>
      </c>
      <c r="AA128" s="231">
        <v>0</v>
      </c>
      <c r="AB128" s="231">
        <v>0</v>
      </c>
      <c r="AC128" s="233">
        <v>0</v>
      </c>
      <c r="AD128" s="231">
        <v>0</v>
      </c>
      <c r="AE128" s="231">
        <v>0</v>
      </c>
      <c r="AF128" s="233">
        <v>0</v>
      </c>
      <c r="AG128">
        <v>0</v>
      </c>
    </row>
    <row r="129" spans="2:33" x14ac:dyDescent="0.35">
      <c r="B129">
        <v>3169</v>
      </c>
      <c r="C129" t="s">
        <v>479</v>
      </c>
      <c r="D129" s="231">
        <v>0</v>
      </c>
      <c r="E129" s="231">
        <v>54</v>
      </c>
      <c r="F129" s="231">
        <v>50</v>
      </c>
      <c r="G129" s="232">
        <v>104</v>
      </c>
      <c r="H129" s="231">
        <v>0</v>
      </c>
      <c r="I129" s="231">
        <v>0</v>
      </c>
      <c r="J129" s="232">
        <v>0</v>
      </c>
      <c r="K129" s="231">
        <v>0</v>
      </c>
      <c r="L129" s="231">
        <v>684.33</v>
      </c>
      <c r="M129" s="231">
        <v>711.48</v>
      </c>
      <c r="N129" s="232">
        <v>1395.81</v>
      </c>
      <c r="O129" s="231">
        <v>0</v>
      </c>
      <c r="P129" s="231">
        <v>0</v>
      </c>
      <c r="Q129" s="232">
        <v>0</v>
      </c>
      <c r="R129" s="231">
        <v>2</v>
      </c>
      <c r="S129" s="231">
        <v>30</v>
      </c>
      <c r="T129" s="233">
        <v>0</v>
      </c>
      <c r="U129" s="231">
        <v>6</v>
      </c>
      <c r="V129" s="231">
        <v>80.37</v>
      </c>
      <c r="W129" s="233">
        <v>0</v>
      </c>
      <c r="X129" s="231">
        <v>6</v>
      </c>
      <c r="Y129" s="231">
        <v>78</v>
      </c>
      <c r="Z129" s="233">
        <v>0</v>
      </c>
      <c r="AA129" s="231">
        <v>0</v>
      </c>
      <c r="AB129" s="231">
        <v>0</v>
      </c>
      <c r="AC129" s="233">
        <v>0</v>
      </c>
      <c r="AD129" s="231">
        <v>0</v>
      </c>
      <c r="AE129" s="231">
        <v>0</v>
      </c>
      <c r="AF129" s="233">
        <v>0</v>
      </c>
      <c r="AG129">
        <v>0</v>
      </c>
    </row>
    <row r="130" spans="2:33" x14ac:dyDescent="0.35">
      <c r="B130">
        <v>3226</v>
      </c>
      <c r="C130" t="s">
        <v>480</v>
      </c>
      <c r="D130" s="231">
        <v>3</v>
      </c>
      <c r="E130" s="231">
        <v>14</v>
      </c>
      <c r="F130" s="231">
        <v>8</v>
      </c>
      <c r="G130" s="232">
        <v>22</v>
      </c>
      <c r="H130" s="231">
        <v>6</v>
      </c>
      <c r="I130" s="231">
        <v>5</v>
      </c>
      <c r="J130" s="232">
        <v>11</v>
      </c>
      <c r="K130" s="231">
        <v>45</v>
      </c>
      <c r="L130" s="231">
        <v>192</v>
      </c>
      <c r="M130" s="231">
        <v>120</v>
      </c>
      <c r="N130" s="232">
        <v>312</v>
      </c>
      <c r="O130" s="231">
        <v>81</v>
      </c>
      <c r="P130" s="231">
        <v>57</v>
      </c>
      <c r="Q130" s="232">
        <v>138</v>
      </c>
      <c r="R130" s="231">
        <v>3</v>
      </c>
      <c r="S130" s="231">
        <v>45</v>
      </c>
      <c r="T130" s="233">
        <v>15</v>
      </c>
      <c r="U130" s="231">
        <v>3</v>
      </c>
      <c r="V130" s="231">
        <v>45</v>
      </c>
      <c r="W130" s="233">
        <v>30</v>
      </c>
      <c r="X130" s="231">
        <v>6</v>
      </c>
      <c r="Y130" s="231">
        <v>90</v>
      </c>
      <c r="Z130" s="233">
        <v>24</v>
      </c>
      <c r="AA130" s="231">
        <v>0</v>
      </c>
      <c r="AB130" s="231">
        <v>0</v>
      </c>
      <c r="AC130" s="233">
        <v>0</v>
      </c>
      <c r="AD130" s="231">
        <v>0</v>
      </c>
      <c r="AE130" s="231">
        <v>0</v>
      </c>
      <c r="AF130" s="233">
        <v>0</v>
      </c>
      <c r="AG130">
        <v>0</v>
      </c>
    </row>
    <row r="131" spans="2:33" x14ac:dyDescent="0.35">
      <c r="B131">
        <v>3248</v>
      </c>
      <c r="C131" t="s">
        <v>1219</v>
      </c>
      <c r="D131" s="231">
        <v>0</v>
      </c>
      <c r="E131" s="231">
        <v>2</v>
      </c>
      <c r="F131" s="231">
        <v>2</v>
      </c>
      <c r="G131" s="232">
        <v>4</v>
      </c>
      <c r="H131" s="231">
        <v>2</v>
      </c>
      <c r="I131" s="231">
        <v>2</v>
      </c>
      <c r="J131" s="232">
        <v>4</v>
      </c>
      <c r="K131" s="231">
        <v>0</v>
      </c>
      <c r="L131" s="231">
        <v>0</v>
      </c>
      <c r="M131" s="231">
        <v>0</v>
      </c>
      <c r="N131" s="232">
        <v>0</v>
      </c>
      <c r="O131" s="231">
        <v>5</v>
      </c>
      <c r="P131" s="231">
        <v>5</v>
      </c>
      <c r="Q131" s="232">
        <v>10</v>
      </c>
      <c r="R131" s="231">
        <v>0</v>
      </c>
      <c r="S131" s="231">
        <v>0</v>
      </c>
      <c r="T131" s="233">
        <v>0</v>
      </c>
      <c r="U131" s="231">
        <v>0</v>
      </c>
      <c r="V131" s="231">
        <v>0</v>
      </c>
      <c r="W131" s="233">
        <v>0</v>
      </c>
      <c r="X131" s="231">
        <v>0</v>
      </c>
      <c r="Y131" s="231">
        <v>0</v>
      </c>
      <c r="Z131" s="233">
        <v>0</v>
      </c>
      <c r="AA131" s="231">
        <v>0</v>
      </c>
      <c r="AB131" s="231">
        <v>0</v>
      </c>
      <c r="AC131" s="233">
        <v>0</v>
      </c>
      <c r="AD131" s="231">
        <v>0</v>
      </c>
      <c r="AE131" s="231">
        <v>0</v>
      </c>
      <c r="AF131" s="233">
        <v>0</v>
      </c>
      <c r="AG131">
        <v>0</v>
      </c>
    </row>
    <row r="132" spans="2:33" x14ac:dyDescent="0.35">
      <c r="B132">
        <v>3258</v>
      </c>
      <c r="C132" t="s">
        <v>481</v>
      </c>
      <c r="D132" s="231">
        <v>11</v>
      </c>
      <c r="E132" s="231">
        <v>23</v>
      </c>
      <c r="F132" s="231">
        <v>11</v>
      </c>
      <c r="G132" s="232">
        <v>34</v>
      </c>
      <c r="H132" s="231">
        <v>11</v>
      </c>
      <c r="I132" s="231">
        <v>2</v>
      </c>
      <c r="J132" s="232">
        <v>13</v>
      </c>
      <c r="K132" s="231">
        <v>165</v>
      </c>
      <c r="L132" s="231">
        <v>345</v>
      </c>
      <c r="M132" s="231">
        <v>165</v>
      </c>
      <c r="N132" s="232">
        <v>510</v>
      </c>
      <c r="O132" s="231">
        <v>157.5</v>
      </c>
      <c r="P132" s="231">
        <v>30</v>
      </c>
      <c r="Q132" s="232">
        <v>187.5</v>
      </c>
      <c r="R132" s="231">
        <v>16</v>
      </c>
      <c r="S132" s="231">
        <v>240</v>
      </c>
      <c r="T132" s="233">
        <v>60</v>
      </c>
      <c r="U132" s="231">
        <v>11</v>
      </c>
      <c r="V132" s="231">
        <v>165</v>
      </c>
      <c r="W132" s="233">
        <v>52.5</v>
      </c>
      <c r="X132" s="231">
        <v>7</v>
      </c>
      <c r="Y132" s="231">
        <v>105</v>
      </c>
      <c r="Z132" s="233">
        <v>30</v>
      </c>
      <c r="AA132" s="231">
        <v>1</v>
      </c>
      <c r="AB132" s="231">
        <v>15</v>
      </c>
      <c r="AC132" s="233">
        <v>0</v>
      </c>
      <c r="AD132" s="231">
        <v>1</v>
      </c>
      <c r="AE132" s="231">
        <v>15</v>
      </c>
      <c r="AF132" s="233">
        <v>0</v>
      </c>
      <c r="AG132">
        <v>1</v>
      </c>
    </row>
    <row r="133" spans="2:33" x14ac:dyDescent="0.35">
      <c r="B133">
        <v>3261</v>
      </c>
      <c r="C133" t="s">
        <v>482</v>
      </c>
      <c r="D133" s="231">
        <v>24</v>
      </c>
      <c r="E133" s="231">
        <v>21</v>
      </c>
      <c r="F133" s="231">
        <v>19</v>
      </c>
      <c r="G133" s="232">
        <v>40</v>
      </c>
      <c r="H133" s="231">
        <v>7</v>
      </c>
      <c r="I133" s="231">
        <v>7</v>
      </c>
      <c r="J133" s="232">
        <v>14</v>
      </c>
      <c r="K133" s="231">
        <v>360</v>
      </c>
      <c r="L133" s="231">
        <v>315</v>
      </c>
      <c r="M133" s="231">
        <v>285</v>
      </c>
      <c r="N133" s="232">
        <v>600</v>
      </c>
      <c r="O133" s="231">
        <v>105</v>
      </c>
      <c r="P133" s="231">
        <v>105</v>
      </c>
      <c r="Q133" s="232">
        <v>210</v>
      </c>
      <c r="R133" s="231">
        <v>24</v>
      </c>
      <c r="S133" s="231">
        <v>360</v>
      </c>
      <c r="T133" s="233">
        <v>90</v>
      </c>
      <c r="U133" s="231">
        <v>8</v>
      </c>
      <c r="V133" s="231">
        <v>120</v>
      </c>
      <c r="W133" s="233">
        <v>0</v>
      </c>
      <c r="X133" s="231">
        <v>3</v>
      </c>
      <c r="Y133" s="231">
        <v>45</v>
      </c>
      <c r="Z133" s="233">
        <v>0</v>
      </c>
      <c r="AA133" s="231">
        <v>0</v>
      </c>
      <c r="AB133" s="231">
        <v>0</v>
      </c>
      <c r="AC133" s="233">
        <v>0</v>
      </c>
      <c r="AD133" s="231">
        <v>0</v>
      </c>
      <c r="AE133" s="231">
        <v>0</v>
      </c>
      <c r="AF133" s="233">
        <v>0</v>
      </c>
      <c r="AG133">
        <v>0</v>
      </c>
    </row>
    <row r="134" spans="2:33" x14ac:dyDescent="0.35">
      <c r="B134">
        <v>3265</v>
      </c>
      <c r="C134" t="s">
        <v>483</v>
      </c>
      <c r="D134" s="231">
        <v>19</v>
      </c>
      <c r="E134" s="231">
        <v>18</v>
      </c>
      <c r="F134" s="231">
        <v>6</v>
      </c>
      <c r="G134" s="232">
        <v>24</v>
      </c>
      <c r="H134" s="231">
        <v>3</v>
      </c>
      <c r="I134" s="231">
        <v>2</v>
      </c>
      <c r="J134" s="232">
        <v>5</v>
      </c>
      <c r="K134" s="231">
        <v>285</v>
      </c>
      <c r="L134" s="231">
        <v>270</v>
      </c>
      <c r="M134" s="231">
        <v>90</v>
      </c>
      <c r="N134" s="232">
        <v>360</v>
      </c>
      <c r="O134" s="231">
        <v>45</v>
      </c>
      <c r="P134" s="231">
        <v>30</v>
      </c>
      <c r="Q134" s="232">
        <v>75</v>
      </c>
      <c r="R134" s="231">
        <v>2</v>
      </c>
      <c r="S134" s="231">
        <v>30</v>
      </c>
      <c r="T134" s="233">
        <v>15</v>
      </c>
      <c r="U134" s="231">
        <v>6</v>
      </c>
      <c r="V134" s="231">
        <v>90</v>
      </c>
      <c r="W134" s="233">
        <v>0</v>
      </c>
      <c r="X134" s="231">
        <v>30</v>
      </c>
      <c r="Y134" s="231">
        <v>450</v>
      </c>
      <c r="Z134" s="233">
        <v>30</v>
      </c>
      <c r="AA134" s="231">
        <v>0</v>
      </c>
      <c r="AB134" s="231">
        <v>0</v>
      </c>
      <c r="AC134" s="233">
        <v>0</v>
      </c>
      <c r="AD134" s="231">
        <v>0</v>
      </c>
      <c r="AE134" s="231">
        <v>0</v>
      </c>
      <c r="AF134" s="233">
        <v>0</v>
      </c>
      <c r="AG134">
        <v>1</v>
      </c>
    </row>
    <row r="135" spans="2:33" x14ac:dyDescent="0.35">
      <c r="B135">
        <v>3270</v>
      </c>
      <c r="C135" t="s">
        <v>484</v>
      </c>
      <c r="D135" s="231">
        <v>1</v>
      </c>
      <c r="E135" s="231">
        <v>27</v>
      </c>
      <c r="F135" s="231">
        <v>16</v>
      </c>
      <c r="G135" s="232">
        <v>43</v>
      </c>
      <c r="H135" s="231">
        <v>0</v>
      </c>
      <c r="I135" s="231">
        <v>0</v>
      </c>
      <c r="J135" s="232">
        <v>0</v>
      </c>
      <c r="K135" s="231">
        <v>15</v>
      </c>
      <c r="L135" s="231">
        <v>402</v>
      </c>
      <c r="M135" s="231">
        <v>240</v>
      </c>
      <c r="N135" s="232">
        <v>642</v>
      </c>
      <c r="O135" s="231">
        <v>0</v>
      </c>
      <c r="P135" s="231">
        <v>0</v>
      </c>
      <c r="Q135" s="232">
        <v>0</v>
      </c>
      <c r="R135" s="231">
        <v>5</v>
      </c>
      <c r="S135" s="231">
        <v>75</v>
      </c>
      <c r="T135" s="233">
        <v>0</v>
      </c>
      <c r="U135" s="231">
        <v>5</v>
      </c>
      <c r="V135" s="231">
        <v>75</v>
      </c>
      <c r="W135" s="233">
        <v>0</v>
      </c>
      <c r="X135" s="231">
        <v>2</v>
      </c>
      <c r="Y135" s="231">
        <v>30</v>
      </c>
      <c r="Z135" s="233">
        <v>0</v>
      </c>
      <c r="AA135" s="231">
        <v>0</v>
      </c>
      <c r="AB135" s="231">
        <v>0</v>
      </c>
      <c r="AC135" s="233">
        <v>0</v>
      </c>
      <c r="AD135" s="231">
        <v>0</v>
      </c>
      <c r="AE135" s="231">
        <v>0</v>
      </c>
      <c r="AF135" s="233">
        <v>0</v>
      </c>
      <c r="AG135">
        <v>0</v>
      </c>
    </row>
    <row r="136" spans="2:33" x14ac:dyDescent="0.35">
      <c r="B136">
        <v>3278</v>
      </c>
      <c r="C136" t="s">
        <v>485</v>
      </c>
      <c r="D136" s="231">
        <v>13</v>
      </c>
      <c r="E136" s="231">
        <v>51</v>
      </c>
      <c r="F136" s="231">
        <v>24</v>
      </c>
      <c r="G136" s="232">
        <v>75</v>
      </c>
      <c r="H136" s="231">
        <v>28</v>
      </c>
      <c r="I136" s="231">
        <v>9</v>
      </c>
      <c r="J136" s="232">
        <v>37</v>
      </c>
      <c r="K136" s="231">
        <v>195</v>
      </c>
      <c r="L136" s="231">
        <v>765</v>
      </c>
      <c r="M136" s="231">
        <v>360</v>
      </c>
      <c r="N136" s="232">
        <v>1125</v>
      </c>
      <c r="O136" s="231">
        <v>390</v>
      </c>
      <c r="P136" s="231">
        <v>135</v>
      </c>
      <c r="Q136" s="232">
        <v>525</v>
      </c>
      <c r="R136" s="231">
        <v>11</v>
      </c>
      <c r="S136" s="231">
        <v>165</v>
      </c>
      <c r="T136" s="233">
        <v>45</v>
      </c>
      <c r="U136" s="231">
        <v>11</v>
      </c>
      <c r="V136" s="231">
        <v>165</v>
      </c>
      <c r="W136" s="233">
        <v>45</v>
      </c>
      <c r="X136" s="231">
        <v>41</v>
      </c>
      <c r="Y136" s="231">
        <v>615</v>
      </c>
      <c r="Z136" s="233">
        <v>185</v>
      </c>
      <c r="AA136" s="231">
        <v>17</v>
      </c>
      <c r="AB136" s="231">
        <v>255</v>
      </c>
      <c r="AC136" s="233">
        <v>0</v>
      </c>
      <c r="AD136" s="231">
        <v>0</v>
      </c>
      <c r="AE136" s="231">
        <v>0</v>
      </c>
      <c r="AF136" s="233">
        <v>0</v>
      </c>
      <c r="AG136">
        <v>0</v>
      </c>
    </row>
    <row r="137" spans="2:33" x14ac:dyDescent="0.35">
      <c r="B137">
        <v>3338</v>
      </c>
      <c r="C137" t="s">
        <v>486</v>
      </c>
      <c r="D137" s="231">
        <v>10</v>
      </c>
      <c r="E137" s="231">
        <v>26</v>
      </c>
      <c r="F137" s="231">
        <v>15</v>
      </c>
      <c r="G137" s="232">
        <v>41</v>
      </c>
      <c r="H137" s="231">
        <v>5</v>
      </c>
      <c r="I137" s="231">
        <v>5</v>
      </c>
      <c r="J137" s="232">
        <v>10</v>
      </c>
      <c r="K137" s="231">
        <v>150</v>
      </c>
      <c r="L137" s="231">
        <v>390</v>
      </c>
      <c r="M137" s="231">
        <v>225</v>
      </c>
      <c r="N137" s="232">
        <v>615</v>
      </c>
      <c r="O137" s="231">
        <v>75</v>
      </c>
      <c r="P137" s="231">
        <v>75</v>
      </c>
      <c r="Q137" s="232">
        <v>150</v>
      </c>
      <c r="R137" s="231">
        <v>4</v>
      </c>
      <c r="S137" s="231">
        <v>60</v>
      </c>
      <c r="T137" s="233">
        <v>0</v>
      </c>
      <c r="U137" s="231">
        <v>3</v>
      </c>
      <c r="V137" s="231">
        <v>45</v>
      </c>
      <c r="W137" s="233">
        <v>0</v>
      </c>
      <c r="X137" s="231">
        <v>3</v>
      </c>
      <c r="Y137" s="231">
        <v>45</v>
      </c>
      <c r="Z137" s="233">
        <v>15</v>
      </c>
      <c r="AA137" s="231">
        <v>5</v>
      </c>
      <c r="AB137" s="231">
        <v>75</v>
      </c>
      <c r="AC137" s="233">
        <v>0</v>
      </c>
      <c r="AD137" s="231">
        <v>0</v>
      </c>
      <c r="AE137" s="231">
        <v>0</v>
      </c>
      <c r="AF137" s="233">
        <v>0</v>
      </c>
      <c r="AG137">
        <v>0</v>
      </c>
    </row>
    <row r="138" spans="2:33" x14ac:dyDescent="0.35">
      <c r="B138">
        <v>3351</v>
      </c>
      <c r="C138" t="s">
        <v>487</v>
      </c>
      <c r="D138" s="231">
        <v>1</v>
      </c>
      <c r="E138" s="231">
        <v>0</v>
      </c>
      <c r="F138" s="231">
        <v>0</v>
      </c>
      <c r="G138" s="232">
        <v>0</v>
      </c>
      <c r="H138" s="231">
        <v>0</v>
      </c>
      <c r="I138" s="231">
        <v>0</v>
      </c>
      <c r="J138" s="232">
        <v>0</v>
      </c>
      <c r="K138" s="231">
        <v>15</v>
      </c>
      <c r="L138" s="231">
        <v>0</v>
      </c>
      <c r="M138" s="231">
        <v>0</v>
      </c>
      <c r="N138" s="232">
        <v>0</v>
      </c>
      <c r="O138" s="231">
        <v>0</v>
      </c>
      <c r="P138" s="231">
        <v>0</v>
      </c>
      <c r="Q138" s="232">
        <v>0</v>
      </c>
      <c r="R138" s="231">
        <v>0</v>
      </c>
      <c r="S138" s="231">
        <v>0</v>
      </c>
      <c r="T138" s="233">
        <v>0</v>
      </c>
      <c r="U138" s="231">
        <v>0</v>
      </c>
      <c r="V138" s="231">
        <v>0</v>
      </c>
      <c r="W138" s="233">
        <v>0</v>
      </c>
      <c r="X138" s="231">
        <v>0</v>
      </c>
      <c r="Y138" s="231">
        <v>0</v>
      </c>
      <c r="Z138" s="233">
        <v>0</v>
      </c>
      <c r="AA138" s="231">
        <v>0</v>
      </c>
      <c r="AB138" s="231">
        <v>0</v>
      </c>
      <c r="AC138" s="233">
        <v>0</v>
      </c>
      <c r="AD138" s="231">
        <v>0</v>
      </c>
      <c r="AE138" s="231">
        <v>0</v>
      </c>
      <c r="AF138" s="233">
        <v>0</v>
      </c>
      <c r="AG138">
        <v>0</v>
      </c>
    </row>
    <row r="139" spans="2:33" x14ac:dyDescent="0.35">
      <c r="B139">
        <v>3379</v>
      </c>
      <c r="C139" t="s">
        <v>488</v>
      </c>
      <c r="D139" s="231">
        <v>3</v>
      </c>
      <c r="E139" s="231">
        <v>17</v>
      </c>
      <c r="F139" s="231">
        <v>8</v>
      </c>
      <c r="G139" s="232">
        <v>25</v>
      </c>
      <c r="H139" s="231">
        <v>5</v>
      </c>
      <c r="I139" s="231">
        <v>2</v>
      </c>
      <c r="J139" s="232">
        <v>7</v>
      </c>
      <c r="K139" s="231">
        <v>45</v>
      </c>
      <c r="L139" s="231">
        <v>252</v>
      </c>
      <c r="M139" s="231">
        <v>120</v>
      </c>
      <c r="N139" s="232">
        <v>372</v>
      </c>
      <c r="O139" s="231">
        <v>57</v>
      </c>
      <c r="P139" s="231">
        <v>30</v>
      </c>
      <c r="Q139" s="232">
        <v>87</v>
      </c>
      <c r="R139" s="231">
        <v>3</v>
      </c>
      <c r="S139" s="231">
        <v>45</v>
      </c>
      <c r="T139" s="233">
        <v>0</v>
      </c>
      <c r="U139" s="231">
        <v>4</v>
      </c>
      <c r="V139" s="231">
        <v>60</v>
      </c>
      <c r="W139" s="233">
        <v>9</v>
      </c>
      <c r="X139" s="231">
        <v>5</v>
      </c>
      <c r="Y139" s="231">
        <v>75</v>
      </c>
      <c r="Z139" s="233">
        <v>0</v>
      </c>
      <c r="AA139" s="231">
        <v>0</v>
      </c>
      <c r="AB139" s="231">
        <v>0</v>
      </c>
      <c r="AC139" s="233">
        <v>0</v>
      </c>
      <c r="AD139" s="231">
        <v>0</v>
      </c>
      <c r="AE139" s="231">
        <v>0</v>
      </c>
      <c r="AF139" s="233">
        <v>0</v>
      </c>
      <c r="AG139">
        <v>0</v>
      </c>
    </row>
    <row r="140" spans="2:33" x14ac:dyDescent="0.35">
      <c r="B140">
        <v>3384</v>
      </c>
      <c r="C140" t="s">
        <v>489</v>
      </c>
      <c r="D140" s="231">
        <v>12</v>
      </c>
      <c r="E140" s="231">
        <v>16</v>
      </c>
      <c r="F140" s="231">
        <v>12</v>
      </c>
      <c r="G140" s="232">
        <v>28</v>
      </c>
      <c r="H140" s="231">
        <v>6</v>
      </c>
      <c r="I140" s="231">
        <v>2</v>
      </c>
      <c r="J140" s="232">
        <v>8</v>
      </c>
      <c r="K140" s="231">
        <v>180</v>
      </c>
      <c r="L140" s="231">
        <v>240</v>
      </c>
      <c r="M140" s="231">
        <v>180</v>
      </c>
      <c r="N140" s="232">
        <v>420</v>
      </c>
      <c r="O140" s="231">
        <v>90</v>
      </c>
      <c r="P140" s="231">
        <v>30</v>
      </c>
      <c r="Q140" s="232">
        <v>120</v>
      </c>
      <c r="R140" s="231">
        <v>9</v>
      </c>
      <c r="S140" s="231">
        <v>135</v>
      </c>
      <c r="T140" s="233">
        <v>15</v>
      </c>
      <c r="U140" s="231">
        <v>7</v>
      </c>
      <c r="V140" s="231">
        <v>105</v>
      </c>
      <c r="W140" s="233">
        <v>30</v>
      </c>
      <c r="X140" s="231">
        <v>10</v>
      </c>
      <c r="Y140" s="231">
        <v>150</v>
      </c>
      <c r="Z140" s="233">
        <v>30</v>
      </c>
      <c r="AA140" s="231">
        <v>6</v>
      </c>
      <c r="AB140" s="231">
        <v>90</v>
      </c>
      <c r="AC140" s="233">
        <v>0</v>
      </c>
      <c r="AD140" s="231">
        <v>0</v>
      </c>
      <c r="AE140" s="231">
        <v>0</v>
      </c>
      <c r="AF140" s="233">
        <v>0</v>
      </c>
      <c r="AG140">
        <v>0</v>
      </c>
    </row>
    <row r="141" spans="2:33" x14ac:dyDescent="0.35">
      <c r="B141">
        <v>3420</v>
      </c>
      <c r="C141" t="s">
        <v>490</v>
      </c>
      <c r="D141" s="231">
        <v>9</v>
      </c>
      <c r="E141" s="231">
        <v>26</v>
      </c>
      <c r="F141" s="231">
        <v>19</v>
      </c>
      <c r="G141" s="232">
        <v>45</v>
      </c>
      <c r="H141" s="231">
        <v>18</v>
      </c>
      <c r="I141" s="231">
        <v>16</v>
      </c>
      <c r="J141" s="232">
        <v>34</v>
      </c>
      <c r="K141" s="231">
        <v>135</v>
      </c>
      <c r="L141" s="231">
        <v>390</v>
      </c>
      <c r="M141" s="231">
        <v>255</v>
      </c>
      <c r="N141" s="232">
        <v>645</v>
      </c>
      <c r="O141" s="231">
        <v>270</v>
      </c>
      <c r="P141" s="231">
        <v>240</v>
      </c>
      <c r="Q141" s="232">
        <v>510</v>
      </c>
      <c r="R141" s="231">
        <v>0</v>
      </c>
      <c r="S141" s="231">
        <v>0</v>
      </c>
      <c r="T141" s="233">
        <v>0</v>
      </c>
      <c r="U141" s="231">
        <v>3</v>
      </c>
      <c r="V141" s="231">
        <v>45</v>
      </c>
      <c r="W141" s="233">
        <v>0</v>
      </c>
      <c r="X141" s="231">
        <v>1</v>
      </c>
      <c r="Y141" s="231">
        <v>15</v>
      </c>
      <c r="Z141" s="233">
        <v>0</v>
      </c>
      <c r="AA141" s="231">
        <v>0</v>
      </c>
      <c r="AB141" s="231">
        <v>0</v>
      </c>
      <c r="AC141" s="233">
        <v>0</v>
      </c>
      <c r="AD141" s="231">
        <v>0</v>
      </c>
      <c r="AE141" s="231">
        <v>0</v>
      </c>
      <c r="AF141" s="233">
        <v>0</v>
      </c>
      <c r="AG141">
        <v>0</v>
      </c>
    </row>
    <row r="142" spans="2:33" x14ac:dyDescent="0.35">
      <c r="B142">
        <v>3426</v>
      </c>
      <c r="C142" t="s">
        <v>491</v>
      </c>
      <c r="D142" s="231">
        <v>9</v>
      </c>
      <c r="E142" s="231">
        <v>36</v>
      </c>
      <c r="F142" s="231">
        <v>16</v>
      </c>
      <c r="G142" s="232">
        <v>52</v>
      </c>
      <c r="H142" s="231">
        <v>24</v>
      </c>
      <c r="I142" s="231">
        <v>9</v>
      </c>
      <c r="J142" s="232">
        <v>33</v>
      </c>
      <c r="K142" s="231">
        <v>135</v>
      </c>
      <c r="L142" s="231">
        <v>537</v>
      </c>
      <c r="M142" s="231">
        <v>234</v>
      </c>
      <c r="N142" s="232">
        <v>771</v>
      </c>
      <c r="O142" s="231">
        <v>261</v>
      </c>
      <c r="P142" s="231">
        <v>135</v>
      </c>
      <c r="Q142" s="232">
        <v>396</v>
      </c>
      <c r="R142" s="231">
        <v>10</v>
      </c>
      <c r="S142" s="231">
        <v>141</v>
      </c>
      <c r="T142" s="233">
        <v>21</v>
      </c>
      <c r="U142" s="231">
        <v>11</v>
      </c>
      <c r="V142" s="231">
        <v>165</v>
      </c>
      <c r="W142" s="233">
        <v>108</v>
      </c>
      <c r="X142" s="231">
        <v>7</v>
      </c>
      <c r="Y142" s="231">
        <v>105</v>
      </c>
      <c r="Z142" s="233">
        <v>57</v>
      </c>
      <c r="AA142" s="231">
        <v>0</v>
      </c>
      <c r="AB142" s="231">
        <v>0</v>
      </c>
      <c r="AC142" s="233">
        <v>0</v>
      </c>
      <c r="AD142" s="231">
        <v>0</v>
      </c>
      <c r="AE142" s="231">
        <v>0</v>
      </c>
      <c r="AF142" s="233">
        <v>0</v>
      </c>
      <c r="AG142">
        <v>3</v>
      </c>
    </row>
    <row r="143" spans="2:33" x14ac:dyDescent="0.35">
      <c r="B143">
        <v>3451</v>
      </c>
      <c r="C143" t="s">
        <v>492</v>
      </c>
      <c r="D143" s="231">
        <v>10</v>
      </c>
      <c r="E143" s="231">
        <v>19</v>
      </c>
      <c r="F143" s="231">
        <v>15</v>
      </c>
      <c r="G143" s="232">
        <v>34</v>
      </c>
      <c r="H143" s="231">
        <v>9</v>
      </c>
      <c r="I143" s="231">
        <v>9</v>
      </c>
      <c r="J143" s="232">
        <v>18</v>
      </c>
      <c r="K143" s="231">
        <v>150</v>
      </c>
      <c r="L143" s="231">
        <v>285</v>
      </c>
      <c r="M143" s="231">
        <v>225</v>
      </c>
      <c r="N143" s="232">
        <v>510</v>
      </c>
      <c r="O143" s="231">
        <v>135</v>
      </c>
      <c r="P143" s="231">
        <v>135</v>
      </c>
      <c r="Q143" s="232">
        <v>270</v>
      </c>
      <c r="R143" s="231">
        <v>30</v>
      </c>
      <c r="S143" s="231">
        <v>450</v>
      </c>
      <c r="T143" s="233">
        <v>195</v>
      </c>
      <c r="U143" s="231">
        <v>7</v>
      </c>
      <c r="V143" s="231">
        <v>105</v>
      </c>
      <c r="W143" s="233">
        <v>30</v>
      </c>
      <c r="X143" s="231">
        <v>0</v>
      </c>
      <c r="Y143" s="231">
        <v>0</v>
      </c>
      <c r="Z143" s="233">
        <v>0</v>
      </c>
      <c r="AA143" s="231">
        <v>15</v>
      </c>
      <c r="AB143" s="231">
        <v>225</v>
      </c>
      <c r="AC143" s="233">
        <v>15</v>
      </c>
      <c r="AD143" s="231">
        <v>15</v>
      </c>
      <c r="AE143" s="231">
        <v>225</v>
      </c>
      <c r="AF143" s="233">
        <v>15</v>
      </c>
      <c r="AG143">
        <v>1</v>
      </c>
    </row>
    <row r="144" spans="2:33" x14ac:dyDescent="0.35">
      <c r="B144">
        <v>3461</v>
      </c>
      <c r="C144" t="s">
        <v>493</v>
      </c>
      <c r="D144" s="231">
        <v>12</v>
      </c>
      <c r="E144" s="231">
        <v>23</v>
      </c>
      <c r="F144" s="231">
        <v>11</v>
      </c>
      <c r="G144" s="232">
        <v>34</v>
      </c>
      <c r="H144" s="231">
        <v>16</v>
      </c>
      <c r="I144" s="231">
        <v>4</v>
      </c>
      <c r="J144" s="232">
        <v>20</v>
      </c>
      <c r="K144" s="231">
        <v>180</v>
      </c>
      <c r="L144" s="231">
        <v>345</v>
      </c>
      <c r="M144" s="231">
        <v>165</v>
      </c>
      <c r="N144" s="232">
        <v>510</v>
      </c>
      <c r="O144" s="231">
        <v>240</v>
      </c>
      <c r="P144" s="231">
        <v>60</v>
      </c>
      <c r="Q144" s="232">
        <v>300</v>
      </c>
      <c r="R144" s="231">
        <v>8</v>
      </c>
      <c r="S144" s="231">
        <v>120</v>
      </c>
      <c r="T144" s="233">
        <v>75</v>
      </c>
      <c r="U144" s="231">
        <v>6</v>
      </c>
      <c r="V144" s="231">
        <v>90</v>
      </c>
      <c r="W144" s="233">
        <v>45</v>
      </c>
      <c r="X144" s="231">
        <v>16</v>
      </c>
      <c r="Y144" s="231">
        <v>240</v>
      </c>
      <c r="Z144" s="233">
        <v>90</v>
      </c>
      <c r="AA144" s="231">
        <v>2</v>
      </c>
      <c r="AB144" s="231">
        <v>30</v>
      </c>
      <c r="AC144" s="233">
        <v>0</v>
      </c>
      <c r="AD144" s="231">
        <v>0</v>
      </c>
      <c r="AE144" s="231">
        <v>0</v>
      </c>
      <c r="AF144" s="233">
        <v>0</v>
      </c>
      <c r="AG144">
        <v>0</v>
      </c>
    </row>
    <row r="145" spans="2:33" x14ac:dyDescent="0.35">
      <c r="B145">
        <v>3465</v>
      </c>
      <c r="C145" t="s">
        <v>494</v>
      </c>
      <c r="D145" s="231">
        <v>4</v>
      </c>
      <c r="E145" s="231">
        <v>8</v>
      </c>
      <c r="F145" s="231">
        <v>2</v>
      </c>
      <c r="G145" s="232">
        <v>10</v>
      </c>
      <c r="H145" s="231">
        <v>0</v>
      </c>
      <c r="I145" s="231">
        <v>0</v>
      </c>
      <c r="J145" s="232">
        <v>0</v>
      </c>
      <c r="K145" s="231">
        <v>60</v>
      </c>
      <c r="L145" s="231">
        <v>120</v>
      </c>
      <c r="M145" s="231">
        <v>30</v>
      </c>
      <c r="N145" s="232">
        <v>150</v>
      </c>
      <c r="O145" s="231">
        <v>0</v>
      </c>
      <c r="P145" s="231">
        <v>0</v>
      </c>
      <c r="Q145" s="232">
        <v>0</v>
      </c>
      <c r="R145" s="231">
        <v>2</v>
      </c>
      <c r="S145" s="231">
        <v>30</v>
      </c>
      <c r="T145" s="233">
        <v>0</v>
      </c>
      <c r="U145" s="231">
        <v>4</v>
      </c>
      <c r="V145" s="231">
        <v>60</v>
      </c>
      <c r="W145" s="233">
        <v>0</v>
      </c>
      <c r="X145" s="231">
        <v>1</v>
      </c>
      <c r="Y145" s="231">
        <v>15</v>
      </c>
      <c r="Z145" s="233">
        <v>0</v>
      </c>
      <c r="AA145" s="231">
        <v>5</v>
      </c>
      <c r="AB145" s="231">
        <v>75</v>
      </c>
      <c r="AC145" s="233">
        <v>0</v>
      </c>
      <c r="AD145" s="231">
        <v>0</v>
      </c>
      <c r="AE145" s="231">
        <v>0</v>
      </c>
      <c r="AF145" s="233">
        <v>0</v>
      </c>
      <c r="AG145">
        <v>8</v>
      </c>
    </row>
    <row r="146" spans="2:33" x14ac:dyDescent="0.35">
      <c r="B146">
        <v>3530</v>
      </c>
      <c r="C146" t="s">
        <v>495</v>
      </c>
      <c r="D146" s="231">
        <v>4</v>
      </c>
      <c r="E146" s="231">
        <v>11</v>
      </c>
      <c r="F146" s="231">
        <v>11</v>
      </c>
      <c r="G146" s="232">
        <v>22</v>
      </c>
      <c r="H146" s="231">
        <v>4</v>
      </c>
      <c r="I146" s="231">
        <v>3</v>
      </c>
      <c r="J146" s="232">
        <v>7</v>
      </c>
      <c r="K146" s="231">
        <v>60</v>
      </c>
      <c r="L146" s="231">
        <v>165</v>
      </c>
      <c r="M146" s="231">
        <v>165</v>
      </c>
      <c r="N146" s="232">
        <v>330</v>
      </c>
      <c r="O146" s="231">
        <v>60</v>
      </c>
      <c r="P146" s="231">
        <v>45</v>
      </c>
      <c r="Q146" s="232">
        <v>105</v>
      </c>
      <c r="R146" s="231">
        <v>9</v>
      </c>
      <c r="S146" s="231">
        <v>135</v>
      </c>
      <c r="T146" s="233">
        <v>30</v>
      </c>
      <c r="U146" s="231">
        <v>3</v>
      </c>
      <c r="V146" s="231">
        <v>45</v>
      </c>
      <c r="W146" s="233">
        <v>0</v>
      </c>
      <c r="X146" s="231">
        <v>5</v>
      </c>
      <c r="Y146" s="231">
        <v>75</v>
      </c>
      <c r="Z146" s="233">
        <v>15</v>
      </c>
      <c r="AA146" s="231">
        <v>5</v>
      </c>
      <c r="AB146" s="231">
        <v>75</v>
      </c>
      <c r="AC146" s="233">
        <v>0</v>
      </c>
      <c r="AD146" s="231">
        <v>5</v>
      </c>
      <c r="AE146" s="231">
        <v>75</v>
      </c>
      <c r="AF146" s="233">
        <v>0</v>
      </c>
      <c r="AG146">
        <v>0</v>
      </c>
    </row>
    <row r="147" spans="2:33" x14ac:dyDescent="0.35">
      <c r="B147">
        <v>3538</v>
      </c>
      <c r="C147" t="s">
        <v>497</v>
      </c>
      <c r="D147" s="231">
        <v>7</v>
      </c>
      <c r="E147" s="231">
        <v>36</v>
      </c>
      <c r="F147" s="231">
        <v>14</v>
      </c>
      <c r="G147" s="232">
        <v>50</v>
      </c>
      <c r="H147" s="231">
        <v>27</v>
      </c>
      <c r="I147" s="231">
        <v>9</v>
      </c>
      <c r="J147" s="232">
        <v>36</v>
      </c>
      <c r="K147" s="231">
        <v>105</v>
      </c>
      <c r="L147" s="231">
        <v>540</v>
      </c>
      <c r="M147" s="231">
        <v>210</v>
      </c>
      <c r="N147" s="232">
        <v>750</v>
      </c>
      <c r="O147" s="231">
        <v>405</v>
      </c>
      <c r="P147" s="231">
        <v>135</v>
      </c>
      <c r="Q147" s="232">
        <v>540</v>
      </c>
      <c r="R147" s="231">
        <v>2</v>
      </c>
      <c r="S147" s="231">
        <v>30</v>
      </c>
      <c r="T147" s="233">
        <v>0</v>
      </c>
      <c r="U147" s="231">
        <v>3</v>
      </c>
      <c r="V147" s="231">
        <v>45</v>
      </c>
      <c r="W147" s="233">
        <v>30</v>
      </c>
      <c r="X147" s="231">
        <v>3</v>
      </c>
      <c r="Y147" s="231">
        <v>45</v>
      </c>
      <c r="Z147" s="233">
        <v>30</v>
      </c>
      <c r="AA147" s="231">
        <v>1</v>
      </c>
      <c r="AB147" s="231">
        <v>15</v>
      </c>
      <c r="AC147" s="233">
        <v>0</v>
      </c>
      <c r="AD147" s="231">
        <v>0</v>
      </c>
      <c r="AE147" s="231">
        <v>0</v>
      </c>
      <c r="AF147" s="233">
        <v>0</v>
      </c>
      <c r="AG147">
        <v>1</v>
      </c>
    </row>
    <row r="148" spans="2:33" x14ac:dyDescent="0.35">
      <c r="B148">
        <v>3542</v>
      </c>
      <c r="C148" t="s">
        <v>498</v>
      </c>
      <c r="D148" s="231">
        <v>7</v>
      </c>
      <c r="E148" s="231">
        <v>21</v>
      </c>
      <c r="F148" s="231">
        <v>14</v>
      </c>
      <c r="G148" s="232">
        <v>35</v>
      </c>
      <c r="H148" s="231">
        <v>16</v>
      </c>
      <c r="I148" s="231">
        <v>10</v>
      </c>
      <c r="J148" s="232">
        <v>26</v>
      </c>
      <c r="K148" s="231">
        <v>105</v>
      </c>
      <c r="L148" s="231">
        <v>315</v>
      </c>
      <c r="M148" s="231">
        <v>210</v>
      </c>
      <c r="N148" s="232">
        <v>525</v>
      </c>
      <c r="O148" s="231">
        <v>240</v>
      </c>
      <c r="P148" s="231">
        <v>150</v>
      </c>
      <c r="Q148" s="232">
        <v>390</v>
      </c>
      <c r="R148" s="231">
        <v>6</v>
      </c>
      <c r="S148" s="231">
        <v>90</v>
      </c>
      <c r="T148" s="233">
        <v>0</v>
      </c>
      <c r="U148" s="231">
        <v>7</v>
      </c>
      <c r="V148" s="231">
        <v>105</v>
      </c>
      <c r="W148" s="233">
        <v>105</v>
      </c>
      <c r="X148" s="231">
        <v>4</v>
      </c>
      <c r="Y148" s="231">
        <v>60</v>
      </c>
      <c r="Z148" s="233">
        <v>30</v>
      </c>
      <c r="AA148" s="231">
        <v>1</v>
      </c>
      <c r="AB148" s="231">
        <v>15</v>
      </c>
      <c r="AC148" s="233">
        <v>0</v>
      </c>
      <c r="AD148" s="231">
        <v>0</v>
      </c>
      <c r="AE148" s="231">
        <v>0</v>
      </c>
      <c r="AF148" s="233">
        <v>0</v>
      </c>
      <c r="AG148">
        <v>0</v>
      </c>
    </row>
    <row r="149" spans="2:33" x14ac:dyDescent="0.35">
      <c r="B149">
        <v>3543</v>
      </c>
      <c r="C149" t="s">
        <v>499</v>
      </c>
      <c r="D149" s="231">
        <v>19</v>
      </c>
      <c r="E149" s="231">
        <v>25</v>
      </c>
      <c r="F149" s="231">
        <v>15</v>
      </c>
      <c r="G149" s="232">
        <v>40</v>
      </c>
      <c r="H149" s="231">
        <v>7</v>
      </c>
      <c r="I149" s="231">
        <v>6</v>
      </c>
      <c r="J149" s="232">
        <v>13</v>
      </c>
      <c r="K149" s="231">
        <v>285</v>
      </c>
      <c r="L149" s="231">
        <v>375</v>
      </c>
      <c r="M149" s="231">
        <v>210</v>
      </c>
      <c r="N149" s="232">
        <v>585</v>
      </c>
      <c r="O149" s="231">
        <v>105</v>
      </c>
      <c r="P149" s="231">
        <v>90</v>
      </c>
      <c r="Q149" s="232">
        <v>195</v>
      </c>
      <c r="R149" s="231">
        <v>23</v>
      </c>
      <c r="S149" s="231">
        <v>345</v>
      </c>
      <c r="T149" s="233">
        <v>75</v>
      </c>
      <c r="U149" s="231">
        <v>7</v>
      </c>
      <c r="V149" s="231">
        <v>105</v>
      </c>
      <c r="W149" s="233">
        <v>0</v>
      </c>
      <c r="X149" s="231">
        <v>4</v>
      </c>
      <c r="Y149" s="231">
        <v>60</v>
      </c>
      <c r="Z149" s="233">
        <v>0</v>
      </c>
      <c r="AA149" s="231">
        <v>20</v>
      </c>
      <c r="AB149" s="231">
        <v>300</v>
      </c>
      <c r="AC149" s="233">
        <v>45</v>
      </c>
      <c r="AD149" s="231">
        <v>19</v>
      </c>
      <c r="AE149" s="231">
        <v>285</v>
      </c>
      <c r="AF149" s="233">
        <v>45</v>
      </c>
      <c r="AG149">
        <v>0</v>
      </c>
    </row>
    <row r="150" spans="2:33" x14ac:dyDescent="0.35">
      <c r="B150">
        <v>3588</v>
      </c>
      <c r="C150" t="s">
        <v>500</v>
      </c>
      <c r="D150" s="231">
        <v>1</v>
      </c>
      <c r="E150" s="231">
        <v>12</v>
      </c>
      <c r="F150" s="231">
        <v>10</v>
      </c>
      <c r="G150" s="232">
        <v>22</v>
      </c>
      <c r="H150" s="231">
        <v>3</v>
      </c>
      <c r="I150" s="231">
        <v>2</v>
      </c>
      <c r="J150" s="232">
        <v>5</v>
      </c>
      <c r="K150" s="231">
        <v>15</v>
      </c>
      <c r="L150" s="231">
        <v>180</v>
      </c>
      <c r="M150" s="231">
        <v>150</v>
      </c>
      <c r="N150" s="232">
        <v>330</v>
      </c>
      <c r="O150" s="231">
        <v>45</v>
      </c>
      <c r="P150" s="231">
        <v>30</v>
      </c>
      <c r="Q150" s="232">
        <v>75</v>
      </c>
      <c r="R150" s="231">
        <v>8</v>
      </c>
      <c r="S150" s="231">
        <v>120</v>
      </c>
      <c r="T150" s="233">
        <v>45</v>
      </c>
      <c r="U150" s="231">
        <v>7</v>
      </c>
      <c r="V150" s="231">
        <v>105</v>
      </c>
      <c r="W150" s="233">
        <v>0</v>
      </c>
      <c r="X150" s="231">
        <v>4</v>
      </c>
      <c r="Y150" s="231">
        <v>60</v>
      </c>
      <c r="Z150" s="233">
        <v>15</v>
      </c>
      <c r="AA150" s="231">
        <v>0</v>
      </c>
      <c r="AB150" s="231">
        <v>0</v>
      </c>
      <c r="AC150" s="233">
        <v>0</v>
      </c>
      <c r="AD150" s="231">
        <v>0</v>
      </c>
      <c r="AE150" s="231">
        <v>0</v>
      </c>
      <c r="AF150" s="233">
        <v>0</v>
      </c>
      <c r="AG150">
        <v>0</v>
      </c>
    </row>
    <row r="151" spans="2:33" x14ac:dyDescent="0.35">
      <c r="B151">
        <v>3592</v>
      </c>
      <c r="C151" t="s">
        <v>501</v>
      </c>
      <c r="D151" s="231">
        <v>1</v>
      </c>
      <c r="E151" s="231">
        <v>17</v>
      </c>
      <c r="F151" s="231">
        <v>7</v>
      </c>
      <c r="G151" s="232">
        <v>24</v>
      </c>
      <c r="H151" s="231">
        <v>8</v>
      </c>
      <c r="I151" s="231">
        <v>7</v>
      </c>
      <c r="J151" s="232">
        <v>15</v>
      </c>
      <c r="K151" s="231">
        <v>15</v>
      </c>
      <c r="L151" s="231">
        <v>255</v>
      </c>
      <c r="M151" s="231">
        <v>105</v>
      </c>
      <c r="N151" s="232">
        <v>360</v>
      </c>
      <c r="O151" s="231">
        <v>120</v>
      </c>
      <c r="P151" s="231">
        <v>105</v>
      </c>
      <c r="Q151" s="232">
        <v>225</v>
      </c>
      <c r="R151" s="231">
        <v>6</v>
      </c>
      <c r="S151" s="231">
        <v>90</v>
      </c>
      <c r="T151" s="233">
        <v>60</v>
      </c>
      <c r="U151" s="231">
        <v>3</v>
      </c>
      <c r="V151" s="231">
        <v>45</v>
      </c>
      <c r="W151" s="233">
        <v>30</v>
      </c>
      <c r="X151" s="231">
        <v>7</v>
      </c>
      <c r="Y151" s="231">
        <v>105</v>
      </c>
      <c r="Z151" s="233">
        <v>60</v>
      </c>
      <c r="AA151" s="231">
        <v>3</v>
      </c>
      <c r="AB151" s="231">
        <v>45</v>
      </c>
      <c r="AC151" s="233">
        <v>0</v>
      </c>
      <c r="AD151" s="231">
        <v>3</v>
      </c>
      <c r="AE151" s="231">
        <v>45</v>
      </c>
      <c r="AF151" s="233">
        <v>0</v>
      </c>
      <c r="AG151">
        <v>0</v>
      </c>
    </row>
    <row r="152" spans="2:33" x14ac:dyDescent="0.35">
      <c r="B152">
        <v>3595</v>
      </c>
      <c r="C152" t="s">
        <v>502</v>
      </c>
      <c r="D152" s="231">
        <v>17</v>
      </c>
      <c r="E152" s="231">
        <v>34</v>
      </c>
      <c r="F152" s="231">
        <v>13</v>
      </c>
      <c r="G152" s="232">
        <v>47</v>
      </c>
      <c r="H152" s="231">
        <v>14</v>
      </c>
      <c r="I152" s="231">
        <v>6</v>
      </c>
      <c r="J152" s="232">
        <v>20</v>
      </c>
      <c r="K152" s="231">
        <v>250</v>
      </c>
      <c r="L152" s="231">
        <v>490</v>
      </c>
      <c r="M152" s="231">
        <v>195</v>
      </c>
      <c r="N152" s="232">
        <v>685</v>
      </c>
      <c r="O152" s="231">
        <v>205</v>
      </c>
      <c r="P152" s="231">
        <v>75</v>
      </c>
      <c r="Q152" s="232">
        <v>280</v>
      </c>
      <c r="R152" s="231">
        <v>1</v>
      </c>
      <c r="S152" s="231">
        <v>15</v>
      </c>
      <c r="T152" s="233">
        <v>0</v>
      </c>
      <c r="U152" s="231">
        <v>5</v>
      </c>
      <c r="V152" s="231">
        <v>75</v>
      </c>
      <c r="W152" s="233">
        <v>10</v>
      </c>
      <c r="X152" s="231">
        <v>11</v>
      </c>
      <c r="Y152" s="231">
        <v>165</v>
      </c>
      <c r="Z152" s="233">
        <v>45</v>
      </c>
      <c r="AA152" s="231">
        <v>1</v>
      </c>
      <c r="AB152" s="231">
        <v>15</v>
      </c>
      <c r="AC152" s="233">
        <v>0</v>
      </c>
      <c r="AD152" s="231">
        <v>1</v>
      </c>
      <c r="AE152" s="231">
        <v>15</v>
      </c>
      <c r="AF152" s="233">
        <v>0</v>
      </c>
      <c r="AG152">
        <v>0</v>
      </c>
    </row>
    <row r="153" spans="2:33" x14ac:dyDescent="0.35">
      <c r="B153">
        <v>3603</v>
      </c>
      <c r="C153" t="s">
        <v>503</v>
      </c>
      <c r="D153" s="231">
        <v>17</v>
      </c>
      <c r="E153" s="231">
        <v>27</v>
      </c>
      <c r="F153" s="231">
        <v>9</v>
      </c>
      <c r="G153" s="232">
        <v>36</v>
      </c>
      <c r="H153" s="231">
        <v>6</v>
      </c>
      <c r="I153" s="231">
        <v>3</v>
      </c>
      <c r="J153" s="232">
        <v>9</v>
      </c>
      <c r="K153" s="231">
        <v>255</v>
      </c>
      <c r="L153" s="231">
        <v>405</v>
      </c>
      <c r="M153" s="231">
        <v>135</v>
      </c>
      <c r="N153" s="232">
        <v>540</v>
      </c>
      <c r="O153" s="231">
        <v>90</v>
      </c>
      <c r="P153" s="231">
        <v>30</v>
      </c>
      <c r="Q153" s="232">
        <v>120</v>
      </c>
      <c r="R153" s="231">
        <v>1</v>
      </c>
      <c r="S153" s="231">
        <v>15</v>
      </c>
      <c r="T153" s="233">
        <v>15</v>
      </c>
      <c r="U153" s="231">
        <v>41</v>
      </c>
      <c r="V153" s="231">
        <v>615</v>
      </c>
      <c r="W153" s="233">
        <v>105</v>
      </c>
      <c r="X153" s="231">
        <v>3</v>
      </c>
      <c r="Y153" s="231">
        <v>45</v>
      </c>
      <c r="Z153" s="233">
        <v>0</v>
      </c>
      <c r="AA153" s="231">
        <v>6</v>
      </c>
      <c r="AB153" s="231">
        <v>90</v>
      </c>
      <c r="AC153" s="233">
        <v>0</v>
      </c>
      <c r="AD153" s="231">
        <v>6</v>
      </c>
      <c r="AE153" s="231">
        <v>90</v>
      </c>
      <c r="AF153" s="233">
        <v>0</v>
      </c>
      <c r="AG153">
        <v>2</v>
      </c>
    </row>
    <row r="154" spans="2:33" x14ac:dyDescent="0.35">
      <c r="B154">
        <v>3607</v>
      </c>
      <c r="C154" t="s">
        <v>504</v>
      </c>
      <c r="D154" s="231">
        <v>9</v>
      </c>
      <c r="E154" s="231">
        <v>18</v>
      </c>
      <c r="F154" s="231">
        <v>6</v>
      </c>
      <c r="G154" s="232">
        <v>24</v>
      </c>
      <c r="H154" s="231">
        <v>5</v>
      </c>
      <c r="I154" s="231">
        <v>1</v>
      </c>
      <c r="J154" s="232">
        <v>6</v>
      </c>
      <c r="K154" s="231">
        <v>135</v>
      </c>
      <c r="L154" s="231">
        <v>270</v>
      </c>
      <c r="M154" s="231">
        <v>90</v>
      </c>
      <c r="N154" s="232">
        <v>360</v>
      </c>
      <c r="O154" s="231">
        <v>75</v>
      </c>
      <c r="P154" s="231">
        <v>15</v>
      </c>
      <c r="Q154" s="232">
        <v>90</v>
      </c>
      <c r="R154" s="231">
        <v>25</v>
      </c>
      <c r="S154" s="231">
        <v>375</v>
      </c>
      <c r="T154" s="233">
        <v>15</v>
      </c>
      <c r="U154" s="231">
        <v>3</v>
      </c>
      <c r="V154" s="231">
        <v>45</v>
      </c>
      <c r="W154" s="233">
        <v>15</v>
      </c>
      <c r="X154" s="231">
        <v>0</v>
      </c>
      <c r="Y154" s="231">
        <v>0</v>
      </c>
      <c r="Z154" s="233">
        <v>0</v>
      </c>
      <c r="AA154" s="231">
        <v>0</v>
      </c>
      <c r="AB154" s="231">
        <v>0</v>
      </c>
      <c r="AC154" s="233">
        <v>0</v>
      </c>
      <c r="AD154" s="231">
        <v>0</v>
      </c>
      <c r="AE154" s="231">
        <v>0</v>
      </c>
      <c r="AF154" s="233">
        <v>0</v>
      </c>
      <c r="AG154">
        <v>0</v>
      </c>
    </row>
    <row r="155" spans="2:33" x14ac:dyDescent="0.35">
      <c r="B155">
        <v>3622</v>
      </c>
      <c r="C155" t="s">
        <v>505</v>
      </c>
      <c r="D155" s="231">
        <v>12</v>
      </c>
      <c r="E155" s="231">
        <v>24</v>
      </c>
      <c r="F155" s="231">
        <v>13</v>
      </c>
      <c r="G155" s="232">
        <v>37</v>
      </c>
      <c r="H155" s="231">
        <v>12</v>
      </c>
      <c r="I155" s="231">
        <v>4</v>
      </c>
      <c r="J155" s="232">
        <v>16</v>
      </c>
      <c r="K155" s="231">
        <v>180</v>
      </c>
      <c r="L155" s="231">
        <v>360</v>
      </c>
      <c r="M155" s="231">
        <v>195</v>
      </c>
      <c r="N155" s="232">
        <v>555</v>
      </c>
      <c r="O155" s="231">
        <v>175</v>
      </c>
      <c r="P155" s="231">
        <v>45</v>
      </c>
      <c r="Q155" s="232">
        <v>220</v>
      </c>
      <c r="R155" s="231">
        <v>2</v>
      </c>
      <c r="S155" s="231">
        <v>30</v>
      </c>
      <c r="T155" s="233">
        <v>15</v>
      </c>
      <c r="U155" s="231">
        <v>8</v>
      </c>
      <c r="V155" s="231">
        <v>120</v>
      </c>
      <c r="W155" s="233">
        <v>30</v>
      </c>
      <c r="X155" s="231">
        <v>13</v>
      </c>
      <c r="Y155" s="231">
        <v>195</v>
      </c>
      <c r="Z155" s="233">
        <v>15</v>
      </c>
      <c r="AA155" s="231">
        <v>9</v>
      </c>
      <c r="AB155" s="231">
        <v>135</v>
      </c>
      <c r="AC155" s="233">
        <v>15</v>
      </c>
      <c r="AD155" s="231">
        <v>9</v>
      </c>
      <c r="AE155" s="231">
        <v>135</v>
      </c>
      <c r="AF155" s="233">
        <v>15</v>
      </c>
      <c r="AG155">
        <v>0</v>
      </c>
    </row>
    <row r="156" spans="2:33" x14ac:dyDescent="0.35">
      <c r="B156">
        <v>3636</v>
      </c>
      <c r="C156" t="s">
        <v>506</v>
      </c>
      <c r="D156" s="231">
        <v>11</v>
      </c>
      <c r="E156" s="231">
        <v>10</v>
      </c>
      <c r="F156" s="231">
        <v>3</v>
      </c>
      <c r="G156" s="232">
        <v>13</v>
      </c>
      <c r="H156" s="231">
        <v>1</v>
      </c>
      <c r="I156" s="231">
        <v>2</v>
      </c>
      <c r="J156" s="232">
        <v>3</v>
      </c>
      <c r="K156" s="231">
        <v>165</v>
      </c>
      <c r="L156" s="231">
        <v>150</v>
      </c>
      <c r="M156" s="231">
        <v>30</v>
      </c>
      <c r="N156" s="232">
        <v>180</v>
      </c>
      <c r="O156" s="231">
        <v>15</v>
      </c>
      <c r="P156" s="231">
        <v>30</v>
      </c>
      <c r="Q156" s="232">
        <v>45</v>
      </c>
      <c r="R156" s="231">
        <v>20</v>
      </c>
      <c r="S156" s="231">
        <v>300</v>
      </c>
      <c r="T156" s="233">
        <v>15</v>
      </c>
      <c r="U156" s="231">
        <v>2</v>
      </c>
      <c r="V156" s="231">
        <v>15</v>
      </c>
      <c r="W156" s="233">
        <v>15</v>
      </c>
      <c r="X156" s="231">
        <v>2</v>
      </c>
      <c r="Y156" s="231">
        <v>30</v>
      </c>
      <c r="Z156" s="233">
        <v>15</v>
      </c>
      <c r="AA156" s="231">
        <v>6</v>
      </c>
      <c r="AB156" s="231">
        <v>90</v>
      </c>
      <c r="AC156" s="233">
        <v>0</v>
      </c>
      <c r="AD156" s="231">
        <v>6</v>
      </c>
      <c r="AE156" s="231">
        <v>90</v>
      </c>
      <c r="AF156" s="233">
        <v>0</v>
      </c>
      <c r="AG156">
        <v>1</v>
      </c>
    </row>
    <row r="157" spans="2:33" x14ac:dyDescent="0.35">
      <c r="B157">
        <v>3657</v>
      </c>
      <c r="C157" t="s">
        <v>508</v>
      </c>
      <c r="D157" s="231">
        <v>2</v>
      </c>
      <c r="E157" s="231">
        <v>16</v>
      </c>
      <c r="F157" s="231">
        <v>15</v>
      </c>
      <c r="G157" s="232">
        <v>31</v>
      </c>
      <c r="H157" s="231">
        <v>7</v>
      </c>
      <c r="I157" s="231">
        <v>12</v>
      </c>
      <c r="J157" s="232">
        <v>19</v>
      </c>
      <c r="K157" s="231">
        <v>30</v>
      </c>
      <c r="L157" s="231">
        <v>240</v>
      </c>
      <c r="M157" s="231">
        <v>195</v>
      </c>
      <c r="N157" s="232">
        <v>435</v>
      </c>
      <c r="O157" s="231">
        <v>105</v>
      </c>
      <c r="P157" s="231">
        <v>180</v>
      </c>
      <c r="Q157" s="232">
        <v>285</v>
      </c>
      <c r="R157" s="231">
        <v>3</v>
      </c>
      <c r="S157" s="231">
        <v>45</v>
      </c>
      <c r="T157" s="233">
        <v>30</v>
      </c>
      <c r="U157" s="231">
        <v>4</v>
      </c>
      <c r="V157" s="231">
        <v>60</v>
      </c>
      <c r="W157" s="233">
        <v>15</v>
      </c>
      <c r="X157" s="231">
        <v>4</v>
      </c>
      <c r="Y157" s="231">
        <v>60</v>
      </c>
      <c r="Z157" s="233">
        <v>15</v>
      </c>
      <c r="AA157" s="231">
        <v>0</v>
      </c>
      <c r="AB157" s="231">
        <v>0</v>
      </c>
      <c r="AC157" s="233">
        <v>0</v>
      </c>
      <c r="AD157" s="231">
        <v>0</v>
      </c>
      <c r="AE157" s="231">
        <v>0</v>
      </c>
      <c r="AF157" s="233">
        <v>0</v>
      </c>
      <c r="AG157">
        <v>1</v>
      </c>
    </row>
    <row r="158" spans="2:33" x14ac:dyDescent="0.35">
      <c r="B158">
        <v>3661</v>
      </c>
      <c r="C158" t="s">
        <v>509</v>
      </c>
      <c r="D158" s="231">
        <v>6</v>
      </c>
      <c r="E158" s="231">
        <v>10</v>
      </c>
      <c r="F158" s="231">
        <v>4</v>
      </c>
      <c r="G158" s="232">
        <v>14</v>
      </c>
      <c r="H158" s="231">
        <v>10</v>
      </c>
      <c r="I158" s="231">
        <v>2</v>
      </c>
      <c r="J158" s="232">
        <v>12</v>
      </c>
      <c r="K158" s="231">
        <v>90</v>
      </c>
      <c r="L158" s="231">
        <v>150</v>
      </c>
      <c r="M158" s="231">
        <v>60</v>
      </c>
      <c r="N158" s="232">
        <v>210</v>
      </c>
      <c r="O158" s="231">
        <v>135</v>
      </c>
      <c r="P158" s="231">
        <v>27</v>
      </c>
      <c r="Q158" s="232">
        <v>162</v>
      </c>
      <c r="R158" s="231">
        <v>9</v>
      </c>
      <c r="S158" s="231">
        <v>135</v>
      </c>
      <c r="T158" s="233">
        <v>93</v>
      </c>
      <c r="U158" s="231">
        <v>0</v>
      </c>
      <c r="V158" s="231">
        <v>0</v>
      </c>
      <c r="W158" s="233">
        <v>0</v>
      </c>
      <c r="X158" s="231">
        <v>5</v>
      </c>
      <c r="Y158" s="231">
        <v>75</v>
      </c>
      <c r="Z158" s="233">
        <v>12</v>
      </c>
      <c r="AA158" s="231">
        <v>2</v>
      </c>
      <c r="AB158" s="231">
        <v>30</v>
      </c>
      <c r="AC158" s="233">
        <v>0</v>
      </c>
      <c r="AD158" s="231">
        <v>2</v>
      </c>
      <c r="AE158" s="231">
        <v>30</v>
      </c>
      <c r="AF158" s="233">
        <v>0</v>
      </c>
      <c r="AG158">
        <v>0</v>
      </c>
    </row>
    <row r="159" spans="2:33" x14ac:dyDescent="0.35">
      <c r="B159">
        <v>3717</v>
      </c>
      <c r="C159" t="s">
        <v>510</v>
      </c>
      <c r="D159" s="231">
        <v>0</v>
      </c>
      <c r="E159" s="231">
        <v>34</v>
      </c>
      <c r="F159" s="231">
        <v>20</v>
      </c>
      <c r="G159" s="232">
        <v>54</v>
      </c>
      <c r="H159" s="231">
        <v>29</v>
      </c>
      <c r="I159" s="231">
        <v>16</v>
      </c>
      <c r="J159" s="232">
        <v>45</v>
      </c>
      <c r="K159" s="231">
        <v>0</v>
      </c>
      <c r="L159" s="231">
        <v>510</v>
      </c>
      <c r="M159" s="231">
        <v>300</v>
      </c>
      <c r="N159" s="232">
        <v>810</v>
      </c>
      <c r="O159" s="231">
        <v>435</v>
      </c>
      <c r="P159" s="231">
        <v>240</v>
      </c>
      <c r="Q159" s="232">
        <v>675</v>
      </c>
      <c r="R159" s="231">
        <v>1</v>
      </c>
      <c r="S159" s="231">
        <v>15</v>
      </c>
      <c r="T159" s="233">
        <v>15</v>
      </c>
      <c r="U159" s="231">
        <v>0</v>
      </c>
      <c r="V159" s="231">
        <v>0</v>
      </c>
      <c r="W159" s="233">
        <v>0</v>
      </c>
      <c r="X159" s="231">
        <v>0</v>
      </c>
      <c r="Y159" s="231">
        <v>0</v>
      </c>
      <c r="Z159" s="233">
        <v>0</v>
      </c>
      <c r="AA159" s="231">
        <v>0</v>
      </c>
      <c r="AB159" s="231">
        <v>0</v>
      </c>
      <c r="AC159" s="233">
        <v>0</v>
      </c>
      <c r="AD159" s="231">
        <v>0</v>
      </c>
      <c r="AE159" s="231">
        <v>0</v>
      </c>
      <c r="AF159" s="233">
        <v>0</v>
      </c>
      <c r="AG159">
        <v>0</v>
      </c>
    </row>
    <row r="160" spans="2:33" x14ac:dyDescent="0.35">
      <c r="B160">
        <v>3944</v>
      </c>
      <c r="C160" t="s">
        <v>511</v>
      </c>
      <c r="D160" s="231">
        <v>0</v>
      </c>
      <c r="E160" s="231">
        <v>4</v>
      </c>
      <c r="F160" s="231">
        <v>4</v>
      </c>
      <c r="G160" s="232">
        <v>8</v>
      </c>
      <c r="H160" s="231">
        <v>4</v>
      </c>
      <c r="I160" s="231">
        <v>1</v>
      </c>
      <c r="J160" s="232">
        <v>5</v>
      </c>
      <c r="K160" s="231">
        <v>0</v>
      </c>
      <c r="L160" s="231">
        <v>60</v>
      </c>
      <c r="M160" s="231">
        <v>60</v>
      </c>
      <c r="N160" s="232">
        <v>120</v>
      </c>
      <c r="O160" s="231">
        <v>54</v>
      </c>
      <c r="P160" s="231">
        <v>15</v>
      </c>
      <c r="Q160" s="232">
        <v>69</v>
      </c>
      <c r="R160" s="231">
        <v>2</v>
      </c>
      <c r="S160" s="231">
        <v>30</v>
      </c>
      <c r="T160" s="233">
        <v>9</v>
      </c>
      <c r="U160" s="231">
        <v>0</v>
      </c>
      <c r="V160" s="231">
        <v>0</v>
      </c>
      <c r="W160" s="233">
        <v>0</v>
      </c>
      <c r="X160" s="231">
        <v>1</v>
      </c>
      <c r="Y160" s="231">
        <v>15</v>
      </c>
      <c r="Z160" s="233">
        <v>0</v>
      </c>
      <c r="AA160" s="231">
        <v>0</v>
      </c>
      <c r="AB160" s="231">
        <v>0</v>
      </c>
      <c r="AC160" s="233">
        <v>0</v>
      </c>
      <c r="AD160" s="231">
        <v>0</v>
      </c>
      <c r="AE160" s="231">
        <v>0</v>
      </c>
      <c r="AF160" s="233">
        <v>0</v>
      </c>
      <c r="AG160">
        <v>0</v>
      </c>
    </row>
    <row r="161" spans="2:33" x14ac:dyDescent="0.35">
      <c r="B161">
        <v>4073</v>
      </c>
      <c r="C161" t="s">
        <v>512</v>
      </c>
      <c r="D161" s="231">
        <v>0</v>
      </c>
      <c r="E161" s="231">
        <v>25</v>
      </c>
      <c r="F161" s="231">
        <v>76</v>
      </c>
      <c r="G161" s="232">
        <v>101</v>
      </c>
      <c r="H161" s="231">
        <v>0</v>
      </c>
      <c r="I161" s="231">
        <v>0</v>
      </c>
      <c r="J161" s="232">
        <v>0</v>
      </c>
      <c r="K161" s="231">
        <v>0</v>
      </c>
      <c r="L161" s="231">
        <v>375</v>
      </c>
      <c r="M161" s="231">
        <v>1140</v>
      </c>
      <c r="N161" s="232">
        <v>1515</v>
      </c>
      <c r="O161" s="231">
        <v>0</v>
      </c>
      <c r="P161" s="231">
        <v>0</v>
      </c>
      <c r="Q161" s="232">
        <v>0</v>
      </c>
      <c r="R161" s="231">
        <v>1</v>
      </c>
      <c r="S161" s="231">
        <v>15</v>
      </c>
      <c r="T161" s="233">
        <v>0</v>
      </c>
      <c r="U161" s="231">
        <v>5</v>
      </c>
      <c r="V161" s="231">
        <v>75</v>
      </c>
      <c r="W161" s="233">
        <v>0</v>
      </c>
      <c r="X161" s="231">
        <v>5</v>
      </c>
      <c r="Y161" s="231">
        <v>75</v>
      </c>
      <c r="Z161" s="233">
        <v>0</v>
      </c>
      <c r="AA161" s="231">
        <v>1</v>
      </c>
      <c r="AB161" s="231">
        <v>15</v>
      </c>
      <c r="AC161" s="233">
        <v>0</v>
      </c>
      <c r="AD161" s="231">
        <v>0</v>
      </c>
      <c r="AE161" s="231">
        <v>0</v>
      </c>
      <c r="AF161" s="233">
        <v>0</v>
      </c>
      <c r="AG161">
        <v>0</v>
      </c>
    </row>
    <row r="162" spans="2:33" x14ac:dyDescent="0.35">
      <c r="B162">
        <v>4152</v>
      </c>
      <c r="C162" t="s">
        <v>513</v>
      </c>
      <c r="D162" s="231">
        <v>20</v>
      </c>
      <c r="E162" s="231">
        <v>28</v>
      </c>
      <c r="F162" s="231">
        <v>18</v>
      </c>
      <c r="G162" s="232">
        <v>46</v>
      </c>
      <c r="H162" s="231">
        <v>11</v>
      </c>
      <c r="I162" s="231">
        <v>6</v>
      </c>
      <c r="J162" s="232">
        <v>17</v>
      </c>
      <c r="K162" s="231">
        <v>294</v>
      </c>
      <c r="L162" s="231">
        <v>420</v>
      </c>
      <c r="M162" s="231">
        <v>270</v>
      </c>
      <c r="N162" s="232">
        <v>690</v>
      </c>
      <c r="O162" s="231">
        <v>165</v>
      </c>
      <c r="P162" s="231">
        <v>90</v>
      </c>
      <c r="Q162" s="232">
        <v>255</v>
      </c>
      <c r="R162" s="231">
        <v>28</v>
      </c>
      <c r="S162" s="231">
        <v>420</v>
      </c>
      <c r="T162" s="233">
        <v>45</v>
      </c>
      <c r="U162" s="231">
        <v>1</v>
      </c>
      <c r="V162" s="231">
        <v>15</v>
      </c>
      <c r="W162" s="233">
        <v>0</v>
      </c>
      <c r="X162" s="231">
        <v>5</v>
      </c>
      <c r="Y162" s="231">
        <v>75</v>
      </c>
      <c r="Z162" s="233">
        <v>30</v>
      </c>
      <c r="AA162" s="231">
        <v>14</v>
      </c>
      <c r="AB162" s="231">
        <v>210</v>
      </c>
      <c r="AC162" s="233">
        <v>30</v>
      </c>
      <c r="AD162" s="231">
        <v>9</v>
      </c>
      <c r="AE162" s="231">
        <v>135</v>
      </c>
      <c r="AF162" s="233">
        <v>30</v>
      </c>
      <c r="AG162">
        <v>0</v>
      </c>
    </row>
    <row r="163" spans="2:33" x14ac:dyDescent="0.35">
      <c r="B163">
        <v>4286</v>
      </c>
      <c r="C163" t="s">
        <v>514</v>
      </c>
      <c r="D163" s="231">
        <v>3</v>
      </c>
      <c r="E163" s="231">
        <v>4</v>
      </c>
      <c r="F163" s="231">
        <v>2</v>
      </c>
      <c r="G163" s="232">
        <v>6</v>
      </c>
      <c r="H163" s="231">
        <v>0</v>
      </c>
      <c r="I163" s="231">
        <v>0</v>
      </c>
      <c r="J163" s="232">
        <v>0</v>
      </c>
      <c r="K163" s="231">
        <v>45</v>
      </c>
      <c r="L163" s="231">
        <v>56</v>
      </c>
      <c r="M163" s="231">
        <v>30</v>
      </c>
      <c r="N163" s="232">
        <v>86</v>
      </c>
      <c r="O163" s="231">
        <v>0</v>
      </c>
      <c r="P163" s="231">
        <v>0</v>
      </c>
      <c r="Q163" s="232">
        <v>0</v>
      </c>
      <c r="R163" s="231">
        <v>9</v>
      </c>
      <c r="S163" s="231">
        <v>131</v>
      </c>
      <c r="T163" s="233">
        <v>0</v>
      </c>
      <c r="U163" s="231">
        <v>0</v>
      </c>
      <c r="V163" s="231">
        <v>0</v>
      </c>
      <c r="W163" s="233">
        <v>0</v>
      </c>
      <c r="X163" s="231">
        <v>0</v>
      </c>
      <c r="Y163" s="231">
        <v>0</v>
      </c>
      <c r="Z163" s="233">
        <v>0</v>
      </c>
      <c r="AA163" s="231">
        <v>3</v>
      </c>
      <c r="AB163" s="231">
        <v>45</v>
      </c>
      <c r="AC163" s="233">
        <v>0</v>
      </c>
      <c r="AD163" s="231">
        <v>0</v>
      </c>
      <c r="AE163" s="231">
        <v>0</v>
      </c>
      <c r="AF163" s="233">
        <v>0</v>
      </c>
      <c r="AG163">
        <v>0</v>
      </c>
    </row>
    <row r="164" spans="2:33" x14ac:dyDescent="0.35">
      <c r="B164">
        <v>4322</v>
      </c>
      <c r="C164" t="s">
        <v>515</v>
      </c>
      <c r="D164" s="231">
        <v>0</v>
      </c>
      <c r="E164" s="231">
        <v>16</v>
      </c>
      <c r="F164" s="231">
        <v>5</v>
      </c>
      <c r="G164" s="232">
        <v>21</v>
      </c>
      <c r="H164" s="231">
        <v>7</v>
      </c>
      <c r="I164" s="231">
        <v>4</v>
      </c>
      <c r="J164" s="232">
        <v>11</v>
      </c>
      <c r="K164" s="231">
        <v>0</v>
      </c>
      <c r="L164" s="231">
        <v>225</v>
      </c>
      <c r="M164" s="231">
        <v>75</v>
      </c>
      <c r="N164" s="232">
        <v>300</v>
      </c>
      <c r="O164" s="231">
        <v>102</v>
      </c>
      <c r="P164" s="231">
        <v>60</v>
      </c>
      <c r="Q164" s="232">
        <v>162</v>
      </c>
      <c r="R164" s="231">
        <v>3</v>
      </c>
      <c r="S164" s="231">
        <v>30</v>
      </c>
      <c r="T164" s="233">
        <v>42</v>
      </c>
      <c r="U164" s="231">
        <v>2</v>
      </c>
      <c r="V164" s="231">
        <v>30</v>
      </c>
      <c r="W164" s="233">
        <v>15</v>
      </c>
      <c r="X164" s="231">
        <v>8</v>
      </c>
      <c r="Y164" s="231">
        <v>120</v>
      </c>
      <c r="Z164" s="233">
        <v>30</v>
      </c>
      <c r="AA164" s="231">
        <v>2</v>
      </c>
      <c r="AB164" s="231">
        <v>15</v>
      </c>
      <c r="AC164" s="233">
        <v>12</v>
      </c>
      <c r="AD164" s="231">
        <v>0</v>
      </c>
      <c r="AE164" s="231">
        <v>0</v>
      </c>
      <c r="AF164" s="233">
        <v>0</v>
      </c>
      <c r="AG164">
        <v>0</v>
      </c>
    </row>
    <row r="165" spans="2:33" x14ac:dyDescent="0.35">
      <c r="B165">
        <v>4524</v>
      </c>
      <c r="C165" t="s">
        <v>516</v>
      </c>
      <c r="D165" s="231">
        <v>0</v>
      </c>
      <c r="E165" s="231">
        <v>2</v>
      </c>
      <c r="F165" s="231">
        <v>0</v>
      </c>
      <c r="G165" s="232">
        <v>2</v>
      </c>
      <c r="H165" s="231">
        <v>2</v>
      </c>
      <c r="I165" s="231">
        <v>0</v>
      </c>
      <c r="J165" s="232">
        <v>2</v>
      </c>
      <c r="K165" s="231">
        <v>0</v>
      </c>
      <c r="L165" s="231">
        <v>15</v>
      </c>
      <c r="M165" s="231">
        <v>0</v>
      </c>
      <c r="N165" s="232">
        <v>15</v>
      </c>
      <c r="O165" s="231">
        <v>30</v>
      </c>
      <c r="P165" s="231">
        <v>0</v>
      </c>
      <c r="Q165" s="232">
        <v>30</v>
      </c>
      <c r="R165" s="231">
        <v>1</v>
      </c>
      <c r="S165" s="231">
        <v>15</v>
      </c>
      <c r="T165" s="233">
        <v>15</v>
      </c>
      <c r="U165" s="231">
        <v>0</v>
      </c>
      <c r="V165" s="231">
        <v>0</v>
      </c>
      <c r="W165" s="233">
        <v>0</v>
      </c>
      <c r="X165" s="231">
        <v>0</v>
      </c>
      <c r="Y165" s="231">
        <v>0</v>
      </c>
      <c r="Z165" s="233">
        <v>0</v>
      </c>
      <c r="AA165" s="231">
        <v>0</v>
      </c>
      <c r="AB165" s="231">
        <v>0</v>
      </c>
      <c r="AC165" s="233">
        <v>0</v>
      </c>
      <c r="AD165" s="231">
        <v>0</v>
      </c>
      <c r="AE165" s="231">
        <v>0</v>
      </c>
      <c r="AF165" s="233">
        <v>0</v>
      </c>
      <c r="AG165">
        <v>0</v>
      </c>
    </row>
    <row r="166" spans="2:33" x14ac:dyDescent="0.35">
      <c r="B166">
        <v>4525</v>
      </c>
      <c r="C166" t="s">
        <v>1283</v>
      </c>
      <c r="D166" s="231">
        <v>0</v>
      </c>
      <c r="E166" s="231">
        <v>2</v>
      </c>
      <c r="F166" s="231">
        <v>0</v>
      </c>
      <c r="G166" s="232">
        <v>2</v>
      </c>
      <c r="H166" s="231">
        <v>2</v>
      </c>
      <c r="I166" s="231">
        <v>0</v>
      </c>
      <c r="J166" s="232">
        <v>2</v>
      </c>
      <c r="K166" s="231">
        <v>0</v>
      </c>
      <c r="L166" s="231">
        <v>30</v>
      </c>
      <c r="M166" s="231">
        <v>0</v>
      </c>
      <c r="N166" s="232">
        <v>30</v>
      </c>
      <c r="O166" s="231">
        <v>27</v>
      </c>
      <c r="P166" s="231">
        <v>0</v>
      </c>
      <c r="Q166" s="232">
        <v>27</v>
      </c>
      <c r="R166" s="231">
        <v>0</v>
      </c>
      <c r="S166" s="231">
        <v>0</v>
      </c>
      <c r="T166" s="233">
        <v>0</v>
      </c>
      <c r="U166" s="231">
        <v>0</v>
      </c>
      <c r="V166" s="231">
        <v>0</v>
      </c>
      <c r="W166" s="233">
        <v>0</v>
      </c>
      <c r="X166" s="231">
        <v>0</v>
      </c>
      <c r="Y166" s="231">
        <v>0</v>
      </c>
      <c r="Z166" s="233">
        <v>0</v>
      </c>
      <c r="AA166" s="231">
        <v>0</v>
      </c>
      <c r="AB166" s="231">
        <v>0</v>
      </c>
      <c r="AC166" s="233">
        <v>0</v>
      </c>
      <c r="AD166" s="231">
        <v>0</v>
      </c>
      <c r="AE166" s="231">
        <v>0</v>
      </c>
      <c r="AF166" s="233">
        <v>0</v>
      </c>
      <c r="AG166">
        <v>0</v>
      </c>
    </row>
    <row r="167" spans="2:33" x14ac:dyDescent="0.35">
      <c r="B167">
        <v>4550</v>
      </c>
      <c r="C167" t="s">
        <v>517</v>
      </c>
      <c r="D167" s="231">
        <v>2</v>
      </c>
      <c r="E167" s="231">
        <v>3</v>
      </c>
      <c r="F167" s="231">
        <v>1</v>
      </c>
      <c r="G167" s="232">
        <v>4</v>
      </c>
      <c r="H167" s="231">
        <v>3</v>
      </c>
      <c r="I167" s="231">
        <v>1</v>
      </c>
      <c r="J167" s="232">
        <v>4</v>
      </c>
      <c r="K167" s="231">
        <v>30</v>
      </c>
      <c r="L167" s="231">
        <v>45</v>
      </c>
      <c r="M167" s="231">
        <v>0</v>
      </c>
      <c r="N167" s="232">
        <v>45</v>
      </c>
      <c r="O167" s="231">
        <v>45</v>
      </c>
      <c r="P167" s="231">
        <v>12</v>
      </c>
      <c r="Q167" s="232">
        <v>57</v>
      </c>
      <c r="R167" s="231">
        <v>0</v>
      </c>
      <c r="S167" s="231">
        <v>0</v>
      </c>
      <c r="T167" s="233">
        <v>0</v>
      </c>
      <c r="U167" s="231">
        <v>2</v>
      </c>
      <c r="V167" s="231">
        <v>15</v>
      </c>
      <c r="W167" s="233">
        <v>12</v>
      </c>
      <c r="X167" s="231">
        <v>1</v>
      </c>
      <c r="Y167" s="231">
        <v>15</v>
      </c>
      <c r="Z167" s="233">
        <v>15</v>
      </c>
      <c r="AA167" s="231">
        <v>0</v>
      </c>
      <c r="AB167" s="231">
        <v>0</v>
      </c>
      <c r="AC167" s="233">
        <v>0</v>
      </c>
      <c r="AD167" s="231">
        <v>0</v>
      </c>
      <c r="AE167" s="231">
        <v>0</v>
      </c>
      <c r="AF167" s="233">
        <v>0</v>
      </c>
      <c r="AG167">
        <v>0</v>
      </c>
    </row>
    <row r="168" spans="2:33" x14ac:dyDescent="0.35">
      <c r="B168">
        <v>4617</v>
      </c>
      <c r="C168" t="s">
        <v>518</v>
      </c>
      <c r="D168" s="231">
        <v>4</v>
      </c>
      <c r="E168" s="231">
        <v>6</v>
      </c>
      <c r="F168" s="231">
        <v>4</v>
      </c>
      <c r="G168" s="232">
        <v>10</v>
      </c>
      <c r="H168" s="231">
        <v>0</v>
      </c>
      <c r="I168" s="231">
        <v>0</v>
      </c>
      <c r="J168" s="232">
        <v>0</v>
      </c>
      <c r="K168" s="231">
        <v>60</v>
      </c>
      <c r="L168" s="231">
        <v>90</v>
      </c>
      <c r="M168" s="231">
        <v>60</v>
      </c>
      <c r="N168" s="232">
        <v>150</v>
      </c>
      <c r="O168" s="231">
        <v>0</v>
      </c>
      <c r="P168" s="231">
        <v>0</v>
      </c>
      <c r="Q168" s="232">
        <v>0</v>
      </c>
      <c r="R168" s="231">
        <v>1</v>
      </c>
      <c r="S168" s="231">
        <v>15</v>
      </c>
      <c r="T168" s="233">
        <v>0</v>
      </c>
      <c r="U168" s="231">
        <v>11</v>
      </c>
      <c r="V168" s="231">
        <v>165</v>
      </c>
      <c r="W168" s="233">
        <v>0</v>
      </c>
      <c r="X168" s="231">
        <v>1</v>
      </c>
      <c r="Y168" s="231">
        <v>15</v>
      </c>
      <c r="Z168" s="233">
        <v>0</v>
      </c>
      <c r="AA168" s="231">
        <v>0</v>
      </c>
      <c r="AB168" s="231">
        <v>0</v>
      </c>
      <c r="AC168" s="233">
        <v>0</v>
      </c>
      <c r="AD168" s="231">
        <v>0</v>
      </c>
      <c r="AE168" s="231">
        <v>0</v>
      </c>
      <c r="AF168" s="233">
        <v>0</v>
      </c>
      <c r="AG168">
        <v>0</v>
      </c>
    </row>
    <row r="169" spans="2:33" x14ac:dyDescent="0.35">
      <c r="B169">
        <v>4624</v>
      </c>
      <c r="C169" t="s">
        <v>519</v>
      </c>
      <c r="D169" s="231">
        <v>5</v>
      </c>
      <c r="E169" s="231">
        <v>5</v>
      </c>
      <c r="F169" s="231">
        <v>2</v>
      </c>
      <c r="G169" s="232">
        <v>7</v>
      </c>
      <c r="H169" s="231">
        <v>1</v>
      </c>
      <c r="I169" s="231">
        <v>0</v>
      </c>
      <c r="J169" s="232">
        <v>1</v>
      </c>
      <c r="K169" s="231">
        <v>75</v>
      </c>
      <c r="L169" s="231">
        <v>75</v>
      </c>
      <c r="M169" s="231">
        <v>30</v>
      </c>
      <c r="N169" s="232">
        <v>105</v>
      </c>
      <c r="O169" s="231">
        <v>15</v>
      </c>
      <c r="P169" s="231">
        <v>0</v>
      </c>
      <c r="Q169" s="232">
        <v>15</v>
      </c>
      <c r="R169" s="231">
        <v>2</v>
      </c>
      <c r="S169" s="231">
        <v>30</v>
      </c>
      <c r="T169" s="233">
        <v>0</v>
      </c>
      <c r="U169" s="231">
        <v>1</v>
      </c>
      <c r="V169" s="231">
        <v>15</v>
      </c>
      <c r="W169" s="233">
        <v>0</v>
      </c>
      <c r="X169" s="231">
        <v>6</v>
      </c>
      <c r="Y169" s="231">
        <v>90</v>
      </c>
      <c r="Z169" s="233">
        <v>15</v>
      </c>
      <c r="AA169" s="231">
        <v>2</v>
      </c>
      <c r="AB169" s="231">
        <v>30</v>
      </c>
      <c r="AC169" s="233">
        <v>0</v>
      </c>
      <c r="AD169" s="231">
        <v>2</v>
      </c>
      <c r="AE169" s="231">
        <v>30</v>
      </c>
      <c r="AF169" s="233">
        <v>0</v>
      </c>
      <c r="AG169">
        <v>1</v>
      </c>
    </row>
    <row r="170" spans="2:33" x14ac:dyDescent="0.35">
      <c r="B170">
        <v>4656</v>
      </c>
      <c r="C170" t="s">
        <v>520</v>
      </c>
      <c r="D170" s="231">
        <v>0</v>
      </c>
      <c r="E170" s="231">
        <v>0</v>
      </c>
      <c r="F170" s="231">
        <v>2</v>
      </c>
      <c r="G170" s="232">
        <v>2</v>
      </c>
      <c r="H170" s="231">
        <v>0</v>
      </c>
      <c r="I170" s="231">
        <v>0</v>
      </c>
      <c r="J170" s="232">
        <v>0</v>
      </c>
      <c r="K170" s="231">
        <v>0</v>
      </c>
      <c r="L170" s="231">
        <v>0</v>
      </c>
      <c r="M170" s="231">
        <v>30</v>
      </c>
      <c r="N170" s="232">
        <v>30</v>
      </c>
      <c r="O170" s="231">
        <v>0</v>
      </c>
      <c r="P170" s="231">
        <v>0</v>
      </c>
      <c r="Q170" s="232">
        <v>0</v>
      </c>
      <c r="R170" s="231">
        <v>1</v>
      </c>
      <c r="S170" s="231">
        <v>15</v>
      </c>
      <c r="T170" s="233">
        <v>0</v>
      </c>
      <c r="U170" s="231">
        <v>1</v>
      </c>
      <c r="V170" s="231">
        <v>15</v>
      </c>
      <c r="W170" s="233">
        <v>0</v>
      </c>
      <c r="X170" s="231">
        <v>0</v>
      </c>
      <c r="Y170" s="231">
        <v>0</v>
      </c>
      <c r="Z170" s="233">
        <v>0</v>
      </c>
      <c r="AA170" s="231">
        <v>0</v>
      </c>
      <c r="AB170" s="231">
        <v>0</v>
      </c>
      <c r="AC170" s="233">
        <v>0</v>
      </c>
      <c r="AD170" s="231">
        <v>0</v>
      </c>
      <c r="AE170" s="231">
        <v>0</v>
      </c>
      <c r="AF170" s="233">
        <v>0</v>
      </c>
      <c r="AG170">
        <v>0</v>
      </c>
    </row>
    <row r="171" spans="2:33" x14ac:dyDescent="0.35">
      <c r="B171">
        <v>4664</v>
      </c>
      <c r="C171" t="s">
        <v>521</v>
      </c>
      <c r="D171" s="231">
        <v>3</v>
      </c>
      <c r="E171" s="231">
        <v>1</v>
      </c>
      <c r="F171" s="231">
        <v>0</v>
      </c>
      <c r="G171" s="232">
        <v>1</v>
      </c>
      <c r="H171" s="231">
        <v>0</v>
      </c>
      <c r="I171" s="231">
        <v>0</v>
      </c>
      <c r="J171" s="232">
        <v>0</v>
      </c>
      <c r="K171" s="231">
        <v>45</v>
      </c>
      <c r="L171" s="231">
        <v>15</v>
      </c>
      <c r="M171" s="231">
        <v>0</v>
      </c>
      <c r="N171" s="232">
        <v>15</v>
      </c>
      <c r="O171" s="231">
        <v>0</v>
      </c>
      <c r="P171" s="231">
        <v>0</v>
      </c>
      <c r="Q171" s="232">
        <v>0</v>
      </c>
      <c r="R171" s="231">
        <v>2</v>
      </c>
      <c r="S171" s="231">
        <v>30</v>
      </c>
      <c r="T171" s="233">
        <v>0</v>
      </c>
      <c r="U171" s="231">
        <v>1</v>
      </c>
      <c r="V171" s="231">
        <v>15</v>
      </c>
      <c r="W171" s="233">
        <v>0</v>
      </c>
      <c r="X171" s="231">
        <v>1</v>
      </c>
      <c r="Y171" s="231">
        <v>15</v>
      </c>
      <c r="Z171" s="233">
        <v>0</v>
      </c>
      <c r="AA171" s="231">
        <v>0</v>
      </c>
      <c r="AB171" s="231">
        <v>0</v>
      </c>
      <c r="AC171" s="233">
        <v>0</v>
      </c>
      <c r="AD171" s="231">
        <v>0</v>
      </c>
      <c r="AE171" s="231">
        <v>0</v>
      </c>
      <c r="AF171" s="233">
        <v>0</v>
      </c>
      <c r="AG171">
        <v>0</v>
      </c>
    </row>
    <row r="172" spans="2:33" x14ac:dyDescent="0.35">
      <c r="B172">
        <v>4668</v>
      </c>
      <c r="C172" t="s">
        <v>522</v>
      </c>
      <c r="D172" s="231">
        <v>0</v>
      </c>
      <c r="E172" s="231">
        <v>26</v>
      </c>
      <c r="F172" s="231">
        <v>8</v>
      </c>
      <c r="G172" s="232">
        <v>34</v>
      </c>
      <c r="H172" s="231">
        <v>16</v>
      </c>
      <c r="I172" s="231">
        <v>6</v>
      </c>
      <c r="J172" s="232">
        <v>22</v>
      </c>
      <c r="K172" s="231">
        <v>0</v>
      </c>
      <c r="L172" s="231">
        <v>384</v>
      </c>
      <c r="M172" s="231">
        <v>120</v>
      </c>
      <c r="N172" s="232">
        <v>504</v>
      </c>
      <c r="O172" s="231">
        <v>206</v>
      </c>
      <c r="P172" s="231">
        <v>82</v>
      </c>
      <c r="Q172" s="232">
        <v>288</v>
      </c>
      <c r="R172" s="231">
        <v>0</v>
      </c>
      <c r="S172" s="231">
        <v>0</v>
      </c>
      <c r="T172" s="233">
        <v>0</v>
      </c>
      <c r="U172" s="231">
        <v>1</v>
      </c>
      <c r="V172" s="231">
        <v>15</v>
      </c>
      <c r="W172" s="233">
        <v>15</v>
      </c>
      <c r="X172" s="231">
        <v>1</v>
      </c>
      <c r="Y172" s="231">
        <v>15</v>
      </c>
      <c r="Z172" s="233">
        <v>15</v>
      </c>
      <c r="AA172" s="231">
        <v>0</v>
      </c>
      <c r="AB172" s="231">
        <v>0</v>
      </c>
      <c r="AC172" s="233">
        <v>0</v>
      </c>
      <c r="AD172" s="231">
        <v>0</v>
      </c>
      <c r="AE172" s="231">
        <v>0</v>
      </c>
      <c r="AF172" s="233">
        <v>0</v>
      </c>
      <c r="AG172">
        <v>0</v>
      </c>
    </row>
    <row r="173" spans="2:33" x14ac:dyDescent="0.35">
      <c r="B173">
        <v>4669</v>
      </c>
      <c r="C173" t="s">
        <v>523</v>
      </c>
      <c r="D173" s="231">
        <v>0</v>
      </c>
      <c r="E173" s="231">
        <v>1</v>
      </c>
      <c r="F173" s="231">
        <v>1</v>
      </c>
      <c r="G173" s="232">
        <v>2</v>
      </c>
      <c r="H173" s="231">
        <v>1</v>
      </c>
      <c r="I173" s="231">
        <v>1</v>
      </c>
      <c r="J173" s="232">
        <v>2</v>
      </c>
      <c r="K173" s="231">
        <v>0</v>
      </c>
      <c r="L173" s="231">
        <v>0</v>
      </c>
      <c r="M173" s="231">
        <v>0</v>
      </c>
      <c r="N173" s="232">
        <v>0</v>
      </c>
      <c r="O173" s="231">
        <v>15</v>
      </c>
      <c r="P173" s="231">
        <v>15</v>
      </c>
      <c r="Q173" s="232">
        <v>30</v>
      </c>
      <c r="R173" s="231">
        <v>0</v>
      </c>
      <c r="S173" s="231">
        <v>0</v>
      </c>
      <c r="T173" s="233">
        <v>0</v>
      </c>
      <c r="U173" s="231">
        <v>0</v>
      </c>
      <c r="V173" s="231">
        <v>0</v>
      </c>
      <c r="W173" s="233">
        <v>0</v>
      </c>
      <c r="X173" s="231">
        <v>0</v>
      </c>
      <c r="Y173" s="231">
        <v>0</v>
      </c>
      <c r="Z173" s="233">
        <v>0</v>
      </c>
      <c r="AA173" s="231">
        <v>0</v>
      </c>
      <c r="AB173" s="231">
        <v>0</v>
      </c>
      <c r="AC173" s="233">
        <v>0</v>
      </c>
      <c r="AD173" s="231">
        <v>0</v>
      </c>
      <c r="AE173" s="231">
        <v>0</v>
      </c>
      <c r="AF173" s="233">
        <v>0</v>
      </c>
      <c r="AG173">
        <v>0</v>
      </c>
    </row>
    <row r="174" spans="2:33" x14ac:dyDescent="0.35">
      <c r="B174">
        <v>4710</v>
      </c>
      <c r="C174" t="s">
        <v>524</v>
      </c>
      <c r="D174" s="231">
        <v>2</v>
      </c>
      <c r="E174" s="231">
        <v>35</v>
      </c>
      <c r="F174" s="231">
        <v>28</v>
      </c>
      <c r="G174" s="232">
        <v>63</v>
      </c>
      <c r="H174" s="231">
        <v>30</v>
      </c>
      <c r="I174" s="231">
        <v>17</v>
      </c>
      <c r="J174" s="232">
        <v>47</v>
      </c>
      <c r="K174" s="231">
        <v>30</v>
      </c>
      <c r="L174" s="231">
        <v>525</v>
      </c>
      <c r="M174" s="231">
        <v>420</v>
      </c>
      <c r="N174" s="232">
        <v>945</v>
      </c>
      <c r="O174" s="231">
        <v>450</v>
      </c>
      <c r="P174" s="231">
        <v>255</v>
      </c>
      <c r="Q174" s="232">
        <v>705</v>
      </c>
      <c r="R174" s="231">
        <v>9</v>
      </c>
      <c r="S174" s="231">
        <v>135</v>
      </c>
      <c r="T174" s="233">
        <v>60</v>
      </c>
      <c r="U174" s="231">
        <v>5</v>
      </c>
      <c r="V174" s="231">
        <v>75</v>
      </c>
      <c r="W174" s="233">
        <v>45</v>
      </c>
      <c r="X174" s="231">
        <v>6</v>
      </c>
      <c r="Y174" s="231">
        <v>90</v>
      </c>
      <c r="Z174" s="233">
        <v>60</v>
      </c>
      <c r="AA174" s="231">
        <v>0</v>
      </c>
      <c r="AB174" s="231">
        <v>0</v>
      </c>
      <c r="AC174" s="233">
        <v>0</v>
      </c>
      <c r="AD174" s="231">
        <v>0</v>
      </c>
      <c r="AE174" s="231">
        <v>0</v>
      </c>
      <c r="AF174" s="233">
        <v>0</v>
      </c>
      <c r="AG174">
        <v>1</v>
      </c>
    </row>
    <row r="175" spans="2:33" x14ac:dyDescent="0.35">
      <c r="B175">
        <v>4712</v>
      </c>
      <c r="C175" t="s">
        <v>525</v>
      </c>
      <c r="D175" s="231">
        <v>0</v>
      </c>
      <c r="E175" s="231">
        <v>19</v>
      </c>
      <c r="F175" s="231">
        <v>29</v>
      </c>
      <c r="G175" s="232">
        <v>48</v>
      </c>
      <c r="H175" s="231">
        <v>1</v>
      </c>
      <c r="I175" s="231">
        <v>6</v>
      </c>
      <c r="J175" s="232">
        <v>7</v>
      </c>
      <c r="K175" s="231">
        <v>0</v>
      </c>
      <c r="L175" s="231">
        <v>277.5</v>
      </c>
      <c r="M175" s="231">
        <v>433.5</v>
      </c>
      <c r="N175" s="232">
        <v>711</v>
      </c>
      <c r="O175" s="231">
        <v>15</v>
      </c>
      <c r="P175" s="231">
        <v>90</v>
      </c>
      <c r="Q175" s="232">
        <v>105</v>
      </c>
      <c r="R175" s="231">
        <v>0</v>
      </c>
      <c r="S175" s="231">
        <v>0</v>
      </c>
      <c r="T175" s="233">
        <v>0</v>
      </c>
      <c r="U175" s="231">
        <v>7</v>
      </c>
      <c r="V175" s="231">
        <v>105</v>
      </c>
      <c r="W175" s="233">
        <v>0</v>
      </c>
      <c r="X175" s="231">
        <v>25</v>
      </c>
      <c r="Y175" s="231">
        <v>369</v>
      </c>
      <c r="Z175" s="233">
        <v>30</v>
      </c>
      <c r="AA175" s="231">
        <v>0</v>
      </c>
      <c r="AB175" s="231">
        <v>0</v>
      </c>
      <c r="AC175" s="233">
        <v>0</v>
      </c>
      <c r="AD175" s="231">
        <v>0</v>
      </c>
      <c r="AE175" s="231">
        <v>0</v>
      </c>
      <c r="AF175" s="233">
        <v>0</v>
      </c>
      <c r="AG175">
        <v>0</v>
      </c>
    </row>
    <row r="176" spans="2:33" x14ac:dyDescent="0.35">
      <c r="B176">
        <v>4716</v>
      </c>
      <c r="C176" t="s">
        <v>526</v>
      </c>
      <c r="D176" s="231">
        <v>6</v>
      </c>
      <c r="E176" s="231">
        <v>19</v>
      </c>
      <c r="F176" s="231">
        <v>18</v>
      </c>
      <c r="G176" s="232">
        <v>37</v>
      </c>
      <c r="H176" s="231">
        <v>9</v>
      </c>
      <c r="I176" s="231">
        <v>12</v>
      </c>
      <c r="J176" s="232">
        <v>21</v>
      </c>
      <c r="K176" s="231">
        <v>90</v>
      </c>
      <c r="L176" s="231">
        <v>285</v>
      </c>
      <c r="M176" s="231">
        <v>270</v>
      </c>
      <c r="N176" s="232">
        <v>555</v>
      </c>
      <c r="O176" s="231">
        <v>135</v>
      </c>
      <c r="P176" s="231">
        <v>180</v>
      </c>
      <c r="Q176" s="232">
        <v>315</v>
      </c>
      <c r="R176" s="231">
        <v>1</v>
      </c>
      <c r="S176" s="231">
        <v>15</v>
      </c>
      <c r="T176" s="233">
        <v>15</v>
      </c>
      <c r="U176" s="231">
        <v>2</v>
      </c>
      <c r="V176" s="231">
        <v>30</v>
      </c>
      <c r="W176" s="233">
        <v>15</v>
      </c>
      <c r="X176" s="231">
        <v>15</v>
      </c>
      <c r="Y176" s="231">
        <v>225</v>
      </c>
      <c r="Z176" s="233">
        <v>135</v>
      </c>
      <c r="AA176" s="231">
        <v>0</v>
      </c>
      <c r="AB176" s="231">
        <v>0</v>
      </c>
      <c r="AC176" s="233">
        <v>0</v>
      </c>
      <c r="AD176" s="231">
        <v>0</v>
      </c>
      <c r="AE176" s="231">
        <v>0</v>
      </c>
      <c r="AF176" s="233">
        <v>0</v>
      </c>
      <c r="AG176">
        <v>1</v>
      </c>
    </row>
    <row r="177" spans="2:33" x14ac:dyDescent="0.35">
      <c r="B177">
        <v>4721</v>
      </c>
      <c r="C177" t="s">
        <v>527</v>
      </c>
      <c r="D177" s="231">
        <v>0</v>
      </c>
      <c r="E177" s="231">
        <v>8</v>
      </c>
      <c r="F177" s="231">
        <v>4</v>
      </c>
      <c r="G177" s="232">
        <v>12</v>
      </c>
      <c r="H177" s="231">
        <v>4</v>
      </c>
      <c r="I177" s="231">
        <v>3</v>
      </c>
      <c r="J177" s="232">
        <v>7</v>
      </c>
      <c r="K177" s="231">
        <v>0</v>
      </c>
      <c r="L177" s="231">
        <v>120</v>
      </c>
      <c r="M177" s="231">
        <v>60</v>
      </c>
      <c r="N177" s="232">
        <v>180</v>
      </c>
      <c r="O177" s="231">
        <v>60</v>
      </c>
      <c r="P177" s="231">
        <v>45</v>
      </c>
      <c r="Q177" s="232">
        <v>105</v>
      </c>
      <c r="R177" s="231">
        <v>4</v>
      </c>
      <c r="S177" s="231">
        <v>60</v>
      </c>
      <c r="T177" s="233">
        <v>0</v>
      </c>
      <c r="U177" s="231">
        <v>2</v>
      </c>
      <c r="V177" s="231">
        <v>30</v>
      </c>
      <c r="W177" s="233">
        <v>30</v>
      </c>
      <c r="X177" s="231">
        <v>0</v>
      </c>
      <c r="Y177" s="231">
        <v>0</v>
      </c>
      <c r="Z177" s="233">
        <v>0</v>
      </c>
      <c r="AA177" s="231">
        <v>0</v>
      </c>
      <c r="AB177" s="231">
        <v>0</v>
      </c>
      <c r="AC177" s="233">
        <v>0</v>
      </c>
      <c r="AD177" s="231">
        <v>0</v>
      </c>
      <c r="AE177" s="231">
        <v>0</v>
      </c>
      <c r="AF177" s="233">
        <v>0</v>
      </c>
      <c r="AG177">
        <v>0</v>
      </c>
    </row>
    <row r="178" spans="2:33" x14ac:dyDescent="0.35">
      <c r="B178">
        <v>4778</v>
      </c>
      <c r="C178" t="s">
        <v>528</v>
      </c>
      <c r="D178" s="231">
        <v>9</v>
      </c>
      <c r="E178" s="231">
        <v>12</v>
      </c>
      <c r="F178" s="231">
        <v>7</v>
      </c>
      <c r="G178" s="232">
        <v>19</v>
      </c>
      <c r="H178" s="231">
        <v>2</v>
      </c>
      <c r="I178" s="231">
        <v>1</v>
      </c>
      <c r="J178" s="232">
        <v>3</v>
      </c>
      <c r="K178" s="231">
        <v>135</v>
      </c>
      <c r="L178" s="231">
        <v>171</v>
      </c>
      <c r="M178" s="231">
        <v>105</v>
      </c>
      <c r="N178" s="232">
        <v>276</v>
      </c>
      <c r="O178" s="231">
        <v>30</v>
      </c>
      <c r="P178" s="231">
        <v>15</v>
      </c>
      <c r="Q178" s="232">
        <v>45</v>
      </c>
      <c r="R178" s="231">
        <v>0</v>
      </c>
      <c r="S178" s="231">
        <v>0</v>
      </c>
      <c r="T178" s="233">
        <v>0</v>
      </c>
      <c r="U178" s="231">
        <v>0</v>
      </c>
      <c r="V178" s="231">
        <v>0</v>
      </c>
      <c r="W178" s="233">
        <v>0</v>
      </c>
      <c r="X178" s="231">
        <v>22</v>
      </c>
      <c r="Y178" s="231">
        <v>321</v>
      </c>
      <c r="Z178" s="233">
        <v>45</v>
      </c>
      <c r="AA178" s="231">
        <v>11</v>
      </c>
      <c r="AB178" s="231">
        <v>156</v>
      </c>
      <c r="AC178" s="233">
        <v>15</v>
      </c>
      <c r="AD178" s="231">
        <v>6</v>
      </c>
      <c r="AE178" s="231">
        <v>90</v>
      </c>
      <c r="AF178" s="233">
        <v>0</v>
      </c>
      <c r="AG178">
        <v>2</v>
      </c>
    </row>
    <row r="179" spans="2:33" x14ac:dyDescent="0.35">
      <c r="B179">
        <v>4786</v>
      </c>
      <c r="C179" t="s">
        <v>529</v>
      </c>
      <c r="D179" s="231">
        <v>0</v>
      </c>
      <c r="E179" s="231">
        <v>2</v>
      </c>
      <c r="F179" s="231">
        <v>2</v>
      </c>
      <c r="G179" s="232">
        <v>4</v>
      </c>
      <c r="H179" s="231">
        <v>0</v>
      </c>
      <c r="I179" s="231">
        <v>1</v>
      </c>
      <c r="J179" s="232">
        <v>1</v>
      </c>
      <c r="K179" s="231">
        <v>0</v>
      </c>
      <c r="L179" s="231">
        <v>30</v>
      </c>
      <c r="M179" s="231">
        <v>30</v>
      </c>
      <c r="N179" s="232">
        <v>60</v>
      </c>
      <c r="O179" s="231">
        <v>0</v>
      </c>
      <c r="P179" s="231">
        <v>15</v>
      </c>
      <c r="Q179" s="232">
        <v>15</v>
      </c>
      <c r="R179" s="231">
        <v>0</v>
      </c>
      <c r="S179" s="231">
        <v>0</v>
      </c>
      <c r="T179" s="233">
        <v>0</v>
      </c>
      <c r="U179" s="231">
        <v>0</v>
      </c>
      <c r="V179" s="231">
        <v>0</v>
      </c>
      <c r="W179" s="233">
        <v>0</v>
      </c>
      <c r="X179" s="231">
        <v>0</v>
      </c>
      <c r="Y179" s="231">
        <v>0</v>
      </c>
      <c r="Z179" s="233">
        <v>0</v>
      </c>
      <c r="AA179" s="231">
        <v>0</v>
      </c>
      <c r="AB179" s="231">
        <v>0</v>
      </c>
      <c r="AC179" s="233">
        <v>0</v>
      </c>
      <c r="AD179" s="231">
        <v>0</v>
      </c>
      <c r="AE179" s="231">
        <v>0</v>
      </c>
      <c r="AF179" s="233">
        <v>0</v>
      </c>
      <c r="AG179">
        <v>0</v>
      </c>
    </row>
    <row r="180" spans="2:33" x14ac:dyDescent="0.35">
      <c r="B180">
        <v>4795</v>
      </c>
      <c r="C180" t="s">
        <v>530</v>
      </c>
      <c r="D180" s="231">
        <v>1</v>
      </c>
      <c r="E180" s="231">
        <v>19</v>
      </c>
      <c r="F180" s="231">
        <v>22</v>
      </c>
      <c r="G180" s="232">
        <v>41</v>
      </c>
      <c r="H180" s="231">
        <v>8</v>
      </c>
      <c r="I180" s="231">
        <v>11</v>
      </c>
      <c r="J180" s="232">
        <v>19</v>
      </c>
      <c r="K180" s="231">
        <v>15</v>
      </c>
      <c r="L180" s="231">
        <v>279</v>
      </c>
      <c r="M180" s="231">
        <v>330</v>
      </c>
      <c r="N180" s="232">
        <v>609</v>
      </c>
      <c r="O180" s="231">
        <v>68.25</v>
      </c>
      <c r="P180" s="231">
        <v>100</v>
      </c>
      <c r="Q180" s="232">
        <v>168.25</v>
      </c>
      <c r="R180" s="231">
        <v>0</v>
      </c>
      <c r="S180" s="231">
        <v>0</v>
      </c>
      <c r="T180" s="233">
        <v>0</v>
      </c>
      <c r="U180" s="231">
        <v>0</v>
      </c>
      <c r="V180" s="231">
        <v>0</v>
      </c>
      <c r="W180" s="233">
        <v>0</v>
      </c>
      <c r="X180" s="231">
        <v>0</v>
      </c>
      <c r="Y180" s="231">
        <v>0</v>
      </c>
      <c r="Z180" s="233">
        <v>0</v>
      </c>
      <c r="AA180" s="231">
        <v>0</v>
      </c>
      <c r="AB180" s="231">
        <v>0</v>
      </c>
      <c r="AC180" s="233">
        <v>0</v>
      </c>
      <c r="AD180" s="231">
        <v>0</v>
      </c>
      <c r="AE180" s="231">
        <v>0</v>
      </c>
      <c r="AF180" s="233">
        <v>0</v>
      </c>
      <c r="AG180">
        <v>0</v>
      </c>
    </row>
    <row r="181" spans="2:33" x14ac:dyDescent="0.35">
      <c r="B181">
        <v>4807</v>
      </c>
      <c r="C181" t="s">
        <v>531</v>
      </c>
      <c r="D181" s="231">
        <v>5</v>
      </c>
      <c r="E181" s="231">
        <v>13</v>
      </c>
      <c r="F181" s="231">
        <v>14</v>
      </c>
      <c r="G181" s="232">
        <v>27</v>
      </c>
      <c r="H181" s="231">
        <v>9</v>
      </c>
      <c r="I181" s="231">
        <v>10</v>
      </c>
      <c r="J181" s="232">
        <v>19</v>
      </c>
      <c r="K181" s="231">
        <v>75</v>
      </c>
      <c r="L181" s="231">
        <v>195</v>
      </c>
      <c r="M181" s="231">
        <v>210</v>
      </c>
      <c r="N181" s="232">
        <v>405</v>
      </c>
      <c r="O181" s="231">
        <v>130</v>
      </c>
      <c r="P181" s="231">
        <v>150</v>
      </c>
      <c r="Q181" s="232">
        <v>280</v>
      </c>
      <c r="R181" s="231">
        <v>1</v>
      </c>
      <c r="S181" s="231">
        <v>15</v>
      </c>
      <c r="T181" s="233">
        <v>0</v>
      </c>
      <c r="U181" s="231">
        <v>1</v>
      </c>
      <c r="V181" s="231">
        <v>15</v>
      </c>
      <c r="W181" s="233">
        <v>10</v>
      </c>
      <c r="X181" s="231">
        <v>4</v>
      </c>
      <c r="Y181" s="231">
        <v>60</v>
      </c>
      <c r="Z181" s="233">
        <v>45</v>
      </c>
      <c r="AA181" s="231">
        <v>1</v>
      </c>
      <c r="AB181" s="231">
        <v>15</v>
      </c>
      <c r="AC181" s="233">
        <v>0</v>
      </c>
      <c r="AD181" s="231">
        <v>1</v>
      </c>
      <c r="AE181" s="231">
        <v>15</v>
      </c>
      <c r="AF181" s="233">
        <v>0</v>
      </c>
      <c r="AG181">
        <v>1</v>
      </c>
    </row>
    <row r="182" spans="2:33" x14ac:dyDescent="0.35">
      <c r="B182">
        <v>4819</v>
      </c>
      <c r="C182" t="s">
        <v>532</v>
      </c>
      <c r="D182" s="231">
        <v>31</v>
      </c>
      <c r="E182" s="231">
        <v>43</v>
      </c>
      <c r="F182" s="231">
        <v>22</v>
      </c>
      <c r="G182" s="232">
        <v>65</v>
      </c>
      <c r="H182" s="231">
        <v>17</v>
      </c>
      <c r="I182" s="231">
        <v>8</v>
      </c>
      <c r="J182" s="232">
        <v>25</v>
      </c>
      <c r="K182" s="231">
        <v>465</v>
      </c>
      <c r="L182" s="231">
        <v>645</v>
      </c>
      <c r="M182" s="231">
        <v>330</v>
      </c>
      <c r="N182" s="232">
        <v>975</v>
      </c>
      <c r="O182" s="231">
        <v>255</v>
      </c>
      <c r="P182" s="231">
        <v>120</v>
      </c>
      <c r="Q182" s="232">
        <v>375</v>
      </c>
      <c r="R182" s="231">
        <v>40</v>
      </c>
      <c r="S182" s="231">
        <v>600</v>
      </c>
      <c r="T182" s="233">
        <v>135</v>
      </c>
      <c r="U182" s="231">
        <v>30</v>
      </c>
      <c r="V182" s="231">
        <v>450</v>
      </c>
      <c r="W182" s="233">
        <v>120</v>
      </c>
      <c r="X182" s="231">
        <v>7</v>
      </c>
      <c r="Y182" s="231">
        <v>105</v>
      </c>
      <c r="Z182" s="233">
        <v>45</v>
      </c>
      <c r="AA182" s="231">
        <v>22</v>
      </c>
      <c r="AB182" s="231">
        <v>330</v>
      </c>
      <c r="AC182" s="233">
        <v>60</v>
      </c>
      <c r="AD182" s="231">
        <v>19</v>
      </c>
      <c r="AE182" s="231">
        <v>285</v>
      </c>
      <c r="AF182" s="233">
        <v>60</v>
      </c>
      <c r="AG182">
        <v>2</v>
      </c>
    </row>
    <row r="183" spans="2:33" x14ac:dyDescent="0.35">
      <c r="B183">
        <v>4857</v>
      </c>
      <c r="C183" t="s">
        <v>1220</v>
      </c>
      <c r="D183" s="231">
        <v>1</v>
      </c>
      <c r="E183" s="231">
        <v>1</v>
      </c>
      <c r="F183" s="231">
        <v>0</v>
      </c>
      <c r="G183" s="232">
        <v>1</v>
      </c>
      <c r="H183" s="231">
        <v>0</v>
      </c>
      <c r="I183" s="231">
        <v>0</v>
      </c>
      <c r="J183" s="232">
        <v>0</v>
      </c>
      <c r="K183" s="231">
        <v>15</v>
      </c>
      <c r="L183" s="231">
        <v>15</v>
      </c>
      <c r="M183" s="231">
        <v>0</v>
      </c>
      <c r="N183" s="232">
        <v>15</v>
      </c>
      <c r="O183" s="231">
        <v>0</v>
      </c>
      <c r="P183" s="231">
        <v>0</v>
      </c>
      <c r="Q183" s="232">
        <v>0</v>
      </c>
      <c r="R183" s="231">
        <v>0</v>
      </c>
      <c r="S183" s="231">
        <v>0</v>
      </c>
      <c r="T183" s="233">
        <v>0</v>
      </c>
      <c r="U183" s="231">
        <v>1</v>
      </c>
      <c r="V183" s="231">
        <v>15</v>
      </c>
      <c r="W183" s="233">
        <v>0</v>
      </c>
      <c r="X183" s="231">
        <v>1</v>
      </c>
      <c r="Y183" s="231">
        <v>15</v>
      </c>
      <c r="Z183" s="233">
        <v>0</v>
      </c>
      <c r="AA183" s="231">
        <v>0</v>
      </c>
      <c r="AB183" s="231">
        <v>0</v>
      </c>
      <c r="AC183" s="233">
        <v>0</v>
      </c>
      <c r="AD183" s="231">
        <v>0</v>
      </c>
      <c r="AE183" s="231">
        <v>0</v>
      </c>
      <c r="AF183" s="233">
        <v>0</v>
      </c>
      <c r="AG183">
        <v>0</v>
      </c>
    </row>
    <row r="184" spans="2:33" x14ac:dyDescent="0.35">
      <c r="B184">
        <v>4864</v>
      </c>
      <c r="C184" t="s">
        <v>533</v>
      </c>
      <c r="D184" s="231">
        <v>12</v>
      </c>
      <c r="E184" s="231">
        <v>26</v>
      </c>
      <c r="F184" s="231">
        <v>16</v>
      </c>
      <c r="G184" s="232">
        <v>42</v>
      </c>
      <c r="H184" s="231">
        <v>7</v>
      </c>
      <c r="I184" s="231">
        <v>5</v>
      </c>
      <c r="J184" s="232">
        <v>12</v>
      </c>
      <c r="K184" s="231">
        <v>180</v>
      </c>
      <c r="L184" s="231">
        <v>390</v>
      </c>
      <c r="M184" s="231">
        <v>240</v>
      </c>
      <c r="N184" s="232">
        <v>630</v>
      </c>
      <c r="O184" s="231">
        <v>105</v>
      </c>
      <c r="P184" s="231">
        <v>75</v>
      </c>
      <c r="Q184" s="232">
        <v>180</v>
      </c>
      <c r="R184" s="231">
        <v>26</v>
      </c>
      <c r="S184" s="231">
        <v>390</v>
      </c>
      <c r="T184" s="233">
        <v>60</v>
      </c>
      <c r="U184" s="231">
        <v>8</v>
      </c>
      <c r="V184" s="231">
        <v>120</v>
      </c>
      <c r="W184" s="233">
        <v>15</v>
      </c>
      <c r="X184" s="231">
        <v>4</v>
      </c>
      <c r="Y184" s="231">
        <v>60</v>
      </c>
      <c r="Z184" s="233">
        <v>30</v>
      </c>
      <c r="AA184" s="231">
        <v>27</v>
      </c>
      <c r="AB184" s="231">
        <v>405</v>
      </c>
      <c r="AC184" s="233">
        <v>45</v>
      </c>
      <c r="AD184" s="231">
        <v>14</v>
      </c>
      <c r="AE184" s="231">
        <v>210</v>
      </c>
      <c r="AF184" s="233">
        <v>45</v>
      </c>
      <c r="AG184">
        <v>1</v>
      </c>
    </row>
    <row r="185" spans="2:33" x14ac:dyDescent="0.35">
      <c r="B185">
        <v>4927</v>
      </c>
      <c r="C185" t="s">
        <v>1265</v>
      </c>
      <c r="D185" s="231">
        <v>6</v>
      </c>
      <c r="E185" s="231">
        <v>17</v>
      </c>
      <c r="F185" s="231">
        <v>11</v>
      </c>
      <c r="G185" s="232">
        <v>28</v>
      </c>
      <c r="H185" s="231">
        <v>15</v>
      </c>
      <c r="I185" s="231">
        <v>5</v>
      </c>
      <c r="J185" s="232">
        <v>20</v>
      </c>
      <c r="K185" s="231">
        <v>90</v>
      </c>
      <c r="L185" s="231">
        <v>255</v>
      </c>
      <c r="M185" s="231">
        <v>165</v>
      </c>
      <c r="N185" s="232">
        <v>420</v>
      </c>
      <c r="O185" s="231">
        <v>202.29999999999998</v>
      </c>
      <c r="P185" s="231">
        <v>71.84</v>
      </c>
      <c r="Q185" s="232">
        <v>274.14</v>
      </c>
      <c r="R185" s="231">
        <v>4</v>
      </c>
      <c r="S185" s="231">
        <v>60</v>
      </c>
      <c r="T185" s="233">
        <v>15</v>
      </c>
      <c r="U185" s="231">
        <v>3</v>
      </c>
      <c r="V185" s="231">
        <v>45</v>
      </c>
      <c r="W185" s="233">
        <v>15</v>
      </c>
      <c r="X185" s="231">
        <v>1</v>
      </c>
      <c r="Y185" s="231">
        <v>15</v>
      </c>
      <c r="Z185" s="233">
        <v>15</v>
      </c>
      <c r="AA185" s="231">
        <v>4</v>
      </c>
      <c r="AB185" s="231">
        <v>60</v>
      </c>
      <c r="AC185" s="233">
        <v>0</v>
      </c>
      <c r="AD185" s="231">
        <v>0</v>
      </c>
      <c r="AE185" s="231">
        <v>0</v>
      </c>
      <c r="AF185" s="233">
        <v>0</v>
      </c>
      <c r="AG185">
        <v>1</v>
      </c>
    </row>
    <row r="186" spans="2:33" x14ac:dyDescent="0.35">
      <c r="B186">
        <v>4930</v>
      </c>
      <c r="C186" t="s">
        <v>535</v>
      </c>
      <c r="D186" s="231">
        <v>13</v>
      </c>
      <c r="E186" s="231">
        <v>15</v>
      </c>
      <c r="F186" s="231">
        <v>12</v>
      </c>
      <c r="G186" s="232">
        <v>27</v>
      </c>
      <c r="H186" s="231">
        <v>4</v>
      </c>
      <c r="I186" s="231">
        <v>1</v>
      </c>
      <c r="J186" s="232">
        <v>5</v>
      </c>
      <c r="K186" s="231">
        <v>195</v>
      </c>
      <c r="L186" s="231">
        <v>225</v>
      </c>
      <c r="M186" s="231">
        <v>180</v>
      </c>
      <c r="N186" s="232">
        <v>405</v>
      </c>
      <c r="O186" s="231">
        <v>60</v>
      </c>
      <c r="P186" s="231">
        <v>15</v>
      </c>
      <c r="Q186" s="232">
        <v>75</v>
      </c>
      <c r="R186" s="231">
        <v>2</v>
      </c>
      <c r="S186" s="231">
        <v>30</v>
      </c>
      <c r="T186" s="233">
        <v>15</v>
      </c>
      <c r="U186" s="231">
        <v>12</v>
      </c>
      <c r="V186" s="231">
        <v>180</v>
      </c>
      <c r="W186" s="233">
        <v>0</v>
      </c>
      <c r="X186" s="231">
        <v>22</v>
      </c>
      <c r="Y186" s="231">
        <v>330</v>
      </c>
      <c r="Z186" s="233">
        <v>60</v>
      </c>
      <c r="AA186" s="231">
        <v>3</v>
      </c>
      <c r="AB186" s="231">
        <v>45</v>
      </c>
      <c r="AC186" s="233">
        <v>15</v>
      </c>
      <c r="AD186" s="231">
        <v>2</v>
      </c>
      <c r="AE186" s="231">
        <v>30</v>
      </c>
      <c r="AF186" s="233">
        <v>0</v>
      </c>
      <c r="AG186">
        <v>0</v>
      </c>
    </row>
    <row r="187" spans="2:33" x14ac:dyDescent="0.35">
      <c r="B187">
        <v>4933</v>
      </c>
      <c r="C187" t="s">
        <v>536</v>
      </c>
      <c r="D187" s="231">
        <v>26</v>
      </c>
      <c r="E187" s="231">
        <v>61</v>
      </c>
      <c r="F187" s="231">
        <v>23</v>
      </c>
      <c r="G187" s="232">
        <v>84</v>
      </c>
      <c r="H187" s="231">
        <v>14</v>
      </c>
      <c r="I187" s="231">
        <v>6</v>
      </c>
      <c r="J187" s="232">
        <v>20</v>
      </c>
      <c r="K187" s="231">
        <v>390</v>
      </c>
      <c r="L187" s="231">
        <v>915</v>
      </c>
      <c r="M187" s="231">
        <v>345</v>
      </c>
      <c r="N187" s="232">
        <v>1260</v>
      </c>
      <c r="O187" s="231">
        <v>210</v>
      </c>
      <c r="P187" s="231">
        <v>90</v>
      </c>
      <c r="Q187" s="232">
        <v>300</v>
      </c>
      <c r="R187" s="231">
        <v>5</v>
      </c>
      <c r="S187" s="231">
        <v>75</v>
      </c>
      <c r="T187" s="233">
        <v>15</v>
      </c>
      <c r="U187" s="231">
        <v>26</v>
      </c>
      <c r="V187" s="231">
        <v>390</v>
      </c>
      <c r="W187" s="233">
        <v>15</v>
      </c>
      <c r="X187" s="231">
        <v>49</v>
      </c>
      <c r="Y187" s="231">
        <v>735</v>
      </c>
      <c r="Z187" s="233">
        <v>150</v>
      </c>
      <c r="AA187" s="231">
        <v>13</v>
      </c>
      <c r="AB187" s="231">
        <v>195</v>
      </c>
      <c r="AC187" s="233">
        <v>0</v>
      </c>
      <c r="AD187" s="231">
        <v>4</v>
      </c>
      <c r="AE187" s="231">
        <v>60</v>
      </c>
      <c r="AF187" s="233">
        <v>0</v>
      </c>
      <c r="AG187">
        <v>0</v>
      </c>
    </row>
    <row r="188" spans="2:33" x14ac:dyDescent="0.35">
      <c r="B188">
        <v>4936</v>
      </c>
      <c r="C188" t="s">
        <v>537</v>
      </c>
      <c r="D188" s="231">
        <v>4</v>
      </c>
      <c r="E188" s="231">
        <v>18</v>
      </c>
      <c r="F188" s="231">
        <v>4</v>
      </c>
      <c r="G188" s="232">
        <v>22</v>
      </c>
      <c r="H188" s="231">
        <v>14</v>
      </c>
      <c r="I188" s="231">
        <v>4</v>
      </c>
      <c r="J188" s="232">
        <v>18</v>
      </c>
      <c r="K188" s="231">
        <v>60</v>
      </c>
      <c r="L188" s="231">
        <v>270</v>
      </c>
      <c r="M188" s="231">
        <v>60</v>
      </c>
      <c r="N188" s="232">
        <v>330</v>
      </c>
      <c r="O188" s="231">
        <v>200.70000000000002</v>
      </c>
      <c r="P188" s="231">
        <v>60</v>
      </c>
      <c r="Q188" s="232">
        <v>260.70000000000005</v>
      </c>
      <c r="R188" s="231">
        <v>1</v>
      </c>
      <c r="S188" s="231">
        <v>15</v>
      </c>
      <c r="T188" s="233">
        <v>15</v>
      </c>
      <c r="U188" s="231">
        <v>1</v>
      </c>
      <c r="V188" s="231">
        <v>15</v>
      </c>
      <c r="W188" s="233">
        <v>0</v>
      </c>
      <c r="X188" s="231">
        <v>0</v>
      </c>
      <c r="Y188" s="231">
        <v>0</v>
      </c>
      <c r="Z188" s="233">
        <v>0</v>
      </c>
      <c r="AA188" s="231">
        <v>0</v>
      </c>
      <c r="AB188" s="231">
        <v>0</v>
      </c>
      <c r="AC188" s="233">
        <v>0</v>
      </c>
      <c r="AD188" s="231">
        <v>0</v>
      </c>
      <c r="AE188" s="231">
        <v>0</v>
      </c>
      <c r="AF188" s="233">
        <v>0</v>
      </c>
      <c r="AG188">
        <v>0</v>
      </c>
    </row>
    <row r="189" spans="2:33" x14ac:dyDescent="0.35">
      <c r="B189">
        <v>5201</v>
      </c>
      <c r="C189" t="s">
        <v>538</v>
      </c>
      <c r="D189" s="231">
        <v>5</v>
      </c>
      <c r="E189" s="231">
        <v>17</v>
      </c>
      <c r="F189" s="231">
        <v>4</v>
      </c>
      <c r="G189" s="232">
        <v>21</v>
      </c>
      <c r="H189" s="231">
        <v>7</v>
      </c>
      <c r="I189" s="231">
        <v>3</v>
      </c>
      <c r="J189" s="232">
        <v>10</v>
      </c>
      <c r="K189" s="231">
        <v>75</v>
      </c>
      <c r="L189" s="231">
        <v>210</v>
      </c>
      <c r="M189" s="231">
        <v>45</v>
      </c>
      <c r="N189" s="232">
        <v>255</v>
      </c>
      <c r="O189" s="231">
        <v>51</v>
      </c>
      <c r="P189" s="231">
        <v>29</v>
      </c>
      <c r="Q189" s="232">
        <v>80</v>
      </c>
      <c r="R189" s="231">
        <v>0</v>
      </c>
      <c r="S189" s="231">
        <v>0</v>
      </c>
      <c r="T189" s="233">
        <v>0</v>
      </c>
      <c r="U189" s="231">
        <v>7</v>
      </c>
      <c r="V189" s="231">
        <v>105</v>
      </c>
      <c r="W189" s="233">
        <v>0</v>
      </c>
      <c r="X189" s="231">
        <v>1</v>
      </c>
      <c r="Y189" s="231">
        <v>15</v>
      </c>
      <c r="Z189" s="233">
        <v>0</v>
      </c>
      <c r="AA189" s="231">
        <v>0</v>
      </c>
      <c r="AB189" s="231">
        <v>0</v>
      </c>
      <c r="AC189" s="233">
        <v>0</v>
      </c>
      <c r="AD189" s="231">
        <v>0</v>
      </c>
      <c r="AE189" s="231">
        <v>0</v>
      </c>
      <c r="AF189" s="233">
        <v>0</v>
      </c>
      <c r="AG189">
        <v>0</v>
      </c>
    </row>
    <row r="190" spans="2:33" x14ac:dyDescent="0.35">
      <c r="B190">
        <v>5347</v>
      </c>
      <c r="C190" t="s">
        <v>539</v>
      </c>
      <c r="D190" s="231">
        <v>0</v>
      </c>
      <c r="E190" s="231">
        <v>1</v>
      </c>
      <c r="F190" s="231">
        <v>0</v>
      </c>
      <c r="G190" s="232">
        <v>1</v>
      </c>
      <c r="H190" s="231">
        <v>1</v>
      </c>
      <c r="I190" s="231">
        <v>0</v>
      </c>
      <c r="J190" s="232">
        <v>1</v>
      </c>
      <c r="K190" s="231">
        <v>0</v>
      </c>
      <c r="L190" s="231">
        <v>15</v>
      </c>
      <c r="M190" s="231">
        <v>0</v>
      </c>
      <c r="N190" s="232">
        <v>15</v>
      </c>
      <c r="O190" s="231">
        <v>15</v>
      </c>
      <c r="P190" s="231">
        <v>0</v>
      </c>
      <c r="Q190" s="232">
        <v>15</v>
      </c>
      <c r="R190" s="231">
        <v>0</v>
      </c>
      <c r="S190" s="231">
        <v>0</v>
      </c>
      <c r="T190" s="233">
        <v>0</v>
      </c>
      <c r="U190" s="231">
        <v>0</v>
      </c>
      <c r="V190" s="231">
        <v>0</v>
      </c>
      <c r="W190" s="233">
        <v>0</v>
      </c>
      <c r="X190" s="231">
        <v>0</v>
      </c>
      <c r="Y190" s="231">
        <v>0</v>
      </c>
      <c r="Z190" s="233">
        <v>0</v>
      </c>
      <c r="AA190" s="231">
        <v>0</v>
      </c>
      <c r="AB190" s="231">
        <v>0</v>
      </c>
      <c r="AC190" s="233">
        <v>0</v>
      </c>
      <c r="AD190" s="231">
        <v>0</v>
      </c>
      <c r="AE190" s="231">
        <v>0</v>
      </c>
      <c r="AF190" s="233">
        <v>0</v>
      </c>
      <c r="AG190">
        <v>0</v>
      </c>
    </row>
    <row r="191" spans="2:33" x14ac:dyDescent="0.35">
      <c r="B191">
        <v>5352</v>
      </c>
      <c r="C191" t="s">
        <v>540</v>
      </c>
      <c r="D191" s="231">
        <v>0</v>
      </c>
      <c r="E191" s="231">
        <v>2</v>
      </c>
      <c r="F191" s="231">
        <v>3</v>
      </c>
      <c r="G191" s="232">
        <v>5</v>
      </c>
      <c r="H191" s="231">
        <v>0</v>
      </c>
      <c r="I191" s="231">
        <v>0</v>
      </c>
      <c r="J191" s="232">
        <v>0</v>
      </c>
      <c r="K191" s="231">
        <v>0</v>
      </c>
      <c r="L191" s="231">
        <v>28</v>
      </c>
      <c r="M191" s="231">
        <v>45</v>
      </c>
      <c r="N191" s="232">
        <v>73</v>
      </c>
      <c r="O191" s="231">
        <v>0</v>
      </c>
      <c r="P191" s="231">
        <v>0</v>
      </c>
      <c r="Q191" s="232">
        <v>0</v>
      </c>
      <c r="R191" s="231">
        <v>0</v>
      </c>
      <c r="S191" s="231">
        <v>0</v>
      </c>
      <c r="T191" s="233">
        <v>0</v>
      </c>
      <c r="U191" s="231">
        <v>0</v>
      </c>
      <c r="V191" s="231">
        <v>0</v>
      </c>
      <c r="W191" s="233">
        <v>0</v>
      </c>
      <c r="X191" s="231">
        <v>3</v>
      </c>
      <c r="Y191" s="231">
        <v>43</v>
      </c>
      <c r="Z191" s="233">
        <v>0</v>
      </c>
      <c r="AA191" s="231">
        <v>0</v>
      </c>
      <c r="AB191" s="231">
        <v>0</v>
      </c>
      <c r="AC191" s="233">
        <v>0</v>
      </c>
      <c r="AD191" s="231">
        <v>0</v>
      </c>
      <c r="AE191" s="231">
        <v>0</v>
      </c>
      <c r="AF191" s="233">
        <v>0</v>
      </c>
      <c r="AG191">
        <v>0</v>
      </c>
    </row>
    <row r="192" spans="2:33" x14ac:dyDescent="0.35">
      <c r="B192">
        <v>5389</v>
      </c>
      <c r="C192" t="s">
        <v>541</v>
      </c>
      <c r="D192" s="231">
        <v>3</v>
      </c>
      <c r="E192" s="231">
        <v>34</v>
      </c>
      <c r="F192" s="231">
        <v>9</v>
      </c>
      <c r="G192" s="232">
        <v>43</v>
      </c>
      <c r="H192" s="231">
        <v>24</v>
      </c>
      <c r="I192" s="231">
        <v>7</v>
      </c>
      <c r="J192" s="232">
        <v>31</v>
      </c>
      <c r="K192" s="231">
        <v>39</v>
      </c>
      <c r="L192" s="231">
        <v>494</v>
      </c>
      <c r="M192" s="231">
        <v>120</v>
      </c>
      <c r="N192" s="232">
        <v>614</v>
      </c>
      <c r="O192" s="231">
        <v>290</v>
      </c>
      <c r="P192" s="231">
        <v>65</v>
      </c>
      <c r="Q192" s="232">
        <v>355</v>
      </c>
      <c r="R192" s="231">
        <v>1</v>
      </c>
      <c r="S192" s="231">
        <v>15</v>
      </c>
      <c r="T192" s="233">
        <v>15</v>
      </c>
      <c r="U192" s="231">
        <v>1</v>
      </c>
      <c r="V192" s="231">
        <v>15</v>
      </c>
      <c r="W192" s="233">
        <v>0</v>
      </c>
      <c r="X192" s="231">
        <v>7</v>
      </c>
      <c r="Y192" s="231">
        <v>105</v>
      </c>
      <c r="Z192" s="233">
        <v>55</v>
      </c>
      <c r="AA192" s="231">
        <v>0</v>
      </c>
      <c r="AB192" s="231">
        <v>0</v>
      </c>
      <c r="AC192" s="233">
        <v>0</v>
      </c>
      <c r="AD192" s="231">
        <v>0</v>
      </c>
      <c r="AE192" s="231">
        <v>0</v>
      </c>
      <c r="AF192" s="233">
        <v>0</v>
      </c>
      <c r="AG192">
        <v>2</v>
      </c>
    </row>
    <row r="193" spans="2:33" x14ac:dyDescent="0.35">
      <c r="B193">
        <v>5425</v>
      </c>
      <c r="C193" t="s">
        <v>544</v>
      </c>
      <c r="D193" s="231">
        <v>0</v>
      </c>
      <c r="E193" s="231">
        <v>12</v>
      </c>
      <c r="F193" s="231">
        <v>11</v>
      </c>
      <c r="G193" s="232">
        <v>23</v>
      </c>
      <c r="H193" s="231">
        <v>8</v>
      </c>
      <c r="I193" s="231">
        <v>3</v>
      </c>
      <c r="J193" s="232">
        <v>11</v>
      </c>
      <c r="K193" s="231">
        <v>0</v>
      </c>
      <c r="L193" s="231">
        <v>150</v>
      </c>
      <c r="M193" s="231">
        <v>165</v>
      </c>
      <c r="N193" s="232">
        <v>315</v>
      </c>
      <c r="O193" s="231">
        <v>111</v>
      </c>
      <c r="P193" s="231">
        <v>45</v>
      </c>
      <c r="Q193" s="232">
        <v>156</v>
      </c>
      <c r="R193" s="231">
        <v>1</v>
      </c>
      <c r="S193" s="231">
        <v>15</v>
      </c>
      <c r="T193" s="233">
        <v>0</v>
      </c>
      <c r="U193" s="231">
        <v>1</v>
      </c>
      <c r="V193" s="231">
        <v>15</v>
      </c>
      <c r="W193" s="233">
        <v>15</v>
      </c>
      <c r="X193" s="231">
        <v>3</v>
      </c>
      <c r="Y193" s="231">
        <v>45</v>
      </c>
      <c r="Z193" s="233">
        <v>30</v>
      </c>
      <c r="AA193" s="231">
        <v>0</v>
      </c>
      <c r="AB193" s="231">
        <v>0</v>
      </c>
      <c r="AC193" s="233">
        <v>0</v>
      </c>
      <c r="AD193" s="231">
        <v>0</v>
      </c>
      <c r="AE193" s="231">
        <v>0</v>
      </c>
      <c r="AF193" s="233">
        <v>0</v>
      </c>
      <c r="AG193">
        <v>0</v>
      </c>
    </row>
    <row r="194" spans="2:33" x14ac:dyDescent="0.35">
      <c r="B194">
        <v>5446</v>
      </c>
      <c r="C194" t="s">
        <v>545</v>
      </c>
      <c r="D194" s="231">
        <v>1</v>
      </c>
      <c r="E194" s="231">
        <v>15</v>
      </c>
      <c r="F194" s="231">
        <v>11</v>
      </c>
      <c r="G194" s="232">
        <v>26</v>
      </c>
      <c r="H194" s="231">
        <v>5</v>
      </c>
      <c r="I194" s="231">
        <v>4</v>
      </c>
      <c r="J194" s="232">
        <v>9</v>
      </c>
      <c r="K194" s="231">
        <v>15</v>
      </c>
      <c r="L194" s="231">
        <v>225</v>
      </c>
      <c r="M194" s="231">
        <v>165</v>
      </c>
      <c r="N194" s="232">
        <v>390</v>
      </c>
      <c r="O194" s="231">
        <v>75</v>
      </c>
      <c r="P194" s="231">
        <v>54</v>
      </c>
      <c r="Q194" s="232">
        <v>129</v>
      </c>
      <c r="R194" s="231">
        <v>2</v>
      </c>
      <c r="S194" s="231">
        <v>30</v>
      </c>
      <c r="T194" s="233">
        <v>0</v>
      </c>
      <c r="U194" s="231">
        <v>1</v>
      </c>
      <c r="V194" s="231">
        <v>15</v>
      </c>
      <c r="W194" s="233">
        <v>0</v>
      </c>
      <c r="X194" s="231">
        <v>1</v>
      </c>
      <c r="Y194" s="231">
        <v>15</v>
      </c>
      <c r="Z194" s="233">
        <v>15</v>
      </c>
      <c r="AA194" s="231">
        <v>4</v>
      </c>
      <c r="AB194" s="231">
        <v>60</v>
      </c>
      <c r="AC194" s="233">
        <v>0</v>
      </c>
      <c r="AD194" s="231">
        <v>0</v>
      </c>
      <c r="AE194" s="231">
        <v>0</v>
      </c>
      <c r="AF194" s="233">
        <v>0</v>
      </c>
      <c r="AG194">
        <v>1</v>
      </c>
    </row>
    <row r="195" spans="2:33" x14ac:dyDescent="0.35">
      <c r="B195">
        <v>5483</v>
      </c>
      <c r="C195" t="s">
        <v>546</v>
      </c>
      <c r="D195" s="231">
        <v>0</v>
      </c>
      <c r="E195" s="231">
        <v>3</v>
      </c>
      <c r="F195" s="231">
        <v>3</v>
      </c>
      <c r="G195" s="232">
        <v>6</v>
      </c>
      <c r="H195" s="231">
        <v>3</v>
      </c>
      <c r="I195" s="231">
        <v>3</v>
      </c>
      <c r="J195" s="232">
        <v>6</v>
      </c>
      <c r="K195" s="231">
        <v>0</v>
      </c>
      <c r="L195" s="231">
        <v>0</v>
      </c>
      <c r="M195" s="231">
        <v>0</v>
      </c>
      <c r="N195" s="232">
        <v>0</v>
      </c>
      <c r="O195" s="231">
        <v>45</v>
      </c>
      <c r="P195" s="231">
        <v>45</v>
      </c>
      <c r="Q195" s="232">
        <v>90</v>
      </c>
      <c r="R195" s="231">
        <v>1</v>
      </c>
      <c r="S195" s="231">
        <v>0</v>
      </c>
      <c r="T195" s="233">
        <v>15</v>
      </c>
      <c r="U195" s="231">
        <v>0</v>
      </c>
      <c r="V195" s="231">
        <v>0</v>
      </c>
      <c r="W195" s="233">
        <v>0</v>
      </c>
      <c r="X195" s="231">
        <v>0</v>
      </c>
      <c r="Y195" s="231">
        <v>0</v>
      </c>
      <c r="Z195" s="233">
        <v>0</v>
      </c>
      <c r="AA195" s="231">
        <v>0</v>
      </c>
      <c r="AB195" s="231">
        <v>0</v>
      </c>
      <c r="AC195" s="233">
        <v>0</v>
      </c>
      <c r="AD195" s="231">
        <v>0</v>
      </c>
      <c r="AE195" s="231">
        <v>0</v>
      </c>
      <c r="AF195" s="233">
        <v>0</v>
      </c>
      <c r="AG195">
        <v>0</v>
      </c>
    </row>
    <row r="196" spans="2:33" x14ac:dyDescent="0.35">
      <c r="B196">
        <v>5487</v>
      </c>
      <c r="C196" t="s">
        <v>547</v>
      </c>
      <c r="D196" s="231">
        <v>1</v>
      </c>
      <c r="E196" s="231">
        <v>0</v>
      </c>
      <c r="F196" s="231">
        <v>1</v>
      </c>
      <c r="G196" s="232">
        <v>1</v>
      </c>
      <c r="H196" s="231">
        <v>0</v>
      </c>
      <c r="I196" s="231">
        <v>0</v>
      </c>
      <c r="J196" s="232">
        <v>0</v>
      </c>
      <c r="K196" s="231">
        <v>15</v>
      </c>
      <c r="L196" s="231">
        <v>0</v>
      </c>
      <c r="M196" s="231">
        <v>15</v>
      </c>
      <c r="N196" s="232">
        <v>15</v>
      </c>
      <c r="O196" s="231">
        <v>0</v>
      </c>
      <c r="P196" s="231">
        <v>0</v>
      </c>
      <c r="Q196" s="232">
        <v>0</v>
      </c>
      <c r="R196" s="231">
        <v>1</v>
      </c>
      <c r="S196" s="231">
        <v>15</v>
      </c>
      <c r="T196" s="233">
        <v>0</v>
      </c>
      <c r="U196" s="231">
        <v>0</v>
      </c>
      <c r="V196" s="231">
        <v>0</v>
      </c>
      <c r="W196" s="233">
        <v>0</v>
      </c>
      <c r="X196" s="231">
        <v>0</v>
      </c>
      <c r="Y196" s="231">
        <v>0</v>
      </c>
      <c r="Z196" s="233">
        <v>0</v>
      </c>
      <c r="AA196" s="231">
        <v>0</v>
      </c>
      <c r="AB196" s="231">
        <v>0</v>
      </c>
      <c r="AC196" s="233">
        <v>0</v>
      </c>
      <c r="AD196" s="231">
        <v>0</v>
      </c>
      <c r="AE196" s="231">
        <v>0</v>
      </c>
      <c r="AF196" s="233">
        <v>0</v>
      </c>
      <c r="AG196">
        <v>0</v>
      </c>
    </row>
    <row r="197" spans="2:33" x14ac:dyDescent="0.35">
      <c r="B197">
        <v>5500</v>
      </c>
      <c r="C197" t="s">
        <v>548</v>
      </c>
      <c r="D197" s="231">
        <v>0</v>
      </c>
      <c r="E197" s="231">
        <v>2</v>
      </c>
      <c r="F197" s="231">
        <v>3</v>
      </c>
      <c r="G197" s="232">
        <v>5</v>
      </c>
      <c r="H197" s="231">
        <v>2</v>
      </c>
      <c r="I197" s="231">
        <v>3</v>
      </c>
      <c r="J197" s="232">
        <v>5</v>
      </c>
      <c r="K197" s="231">
        <v>0</v>
      </c>
      <c r="L197" s="231">
        <v>30</v>
      </c>
      <c r="M197" s="231">
        <v>30</v>
      </c>
      <c r="N197" s="232">
        <v>60</v>
      </c>
      <c r="O197" s="231">
        <v>30</v>
      </c>
      <c r="P197" s="231">
        <v>30</v>
      </c>
      <c r="Q197" s="232">
        <v>60</v>
      </c>
      <c r="R197" s="231">
        <v>0</v>
      </c>
      <c r="S197" s="231">
        <v>0</v>
      </c>
      <c r="T197" s="233">
        <v>0</v>
      </c>
      <c r="U197" s="231">
        <v>0</v>
      </c>
      <c r="V197" s="231">
        <v>0</v>
      </c>
      <c r="W197" s="233">
        <v>0</v>
      </c>
      <c r="X197" s="231">
        <v>0</v>
      </c>
      <c r="Y197" s="231">
        <v>0</v>
      </c>
      <c r="Z197" s="233">
        <v>0</v>
      </c>
      <c r="AA197" s="231">
        <v>0</v>
      </c>
      <c r="AB197" s="231">
        <v>0</v>
      </c>
      <c r="AC197" s="233">
        <v>0</v>
      </c>
      <c r="AD197" s="231">
        <v>0</v>
      </c>
      <c r="AE197" s="231">
        <v>0</v>
      </c>
      <c r="AF197" s="233">
        <v>0</v>
      </c>
      <c r="AG197">
        <v>0</v>
      </c>
    </row>
    <row r="198" spans="2:33" x14ac:dyDescent="0.35">
      <c r="B198">
        <v>5530</v>
      </c>
      <c r="C198" t="s">
        <v>549</v>
      </c>
      <c r="D198" s="231">
        <v>10</v>
      </c>
      <c r="E198" s="231">
        <v>11</v>
      </c>
      <c r="F198" s="231">
        <v>13</v>
      </c>
      <c r="G198" s="232">
        <v>24</v>
      </c>
      <c r="H198" s="231">
        <v>5</v>
      </c>
      <c r="I198" s="231">
        <v>9</v>
      </c>
      <c r="J198" s="232">
        <v>14</v>
      </c>
      <c r="K198" s="231">
        <v>150</v>
      </c>
      <c r="L198" s="231">
        <v>165</v>
      </c>
      <c r="M198" s="231">
        <v>180</v>
      </c>
      <c r="N198" s="232">
        <v>345</v>
      </c>
      <c r="O198" s="231">
        <v>75</v>
      </c>
      <c r="P198" s="231">
        <v>135</v>
      </c>
      <c r="Q198" s="232">
        <v>210</v>
      </c>
      <c r="R198" s="231">
        <v>26</v>
      </c>
      <c r="S198" s="231">
        <v>375</v>
      </c>
      <c r="T198" s="233">
        <v>135</v>
      </c>
      <c r="U198" s="231">
        <v>6</v>
      </c>
      <c r="V198" s="231">
        <v>90</v>
      </c>
      <c r="W198" s="233">
        <v>45</v>
      </c>
      <c r="X198" s="231">
        <v>0</v>
      </c>
      <c r="Y198" s="231">
        <v>0</v>
      </c>
      <c r="Z198" s="233">
        <v>0</v>
      </c>
      <c r="AA198" s="231">
        <v>14</v>
      </c>
      <c r="AB198" s="231">
        <v>195</v>
      </c>
      <c r="AC198" s="233">
        <v>75</v>
      </c>
      <c r="AD198" s="231">
        <v>14</v>
      </c>
      <c r="AE198" s="231">
        <v>195</v>
      </c>
      <c r="AF198" s="233">
        <v>75</v>
      </c>
      <c r="AG198">
        <v>2</v>
      </c>
    </row>
    <row r="199" spans="2:33" x14ac:dyDescent="0.35">
      <c r="B199">
        <v>5559</v>
      </c>
      <c r="C199" t="s">
        <v>550</v>
      </c>
      <c r="D199" s="231">
        <v>0</v>
      </c>
      <c r="E199" s="231">
        <v>11</v>
      </c>
      <c r="F199" s="231">
        <v>6</v>
      </c>
      <c r="G199" s="232">
        <v>17</v>
      </c>
      <c r="H199" s="231">
        <v>10</v>
      </c>
      <c r="I199" s="231">
        <v>2</v>
      </c>
      <c r="J199" s="232">
        <v>12</v>
      </c>
      <c r="K199" s="231">
        <v>0</v>
      </c>
      <c r="L199" s="231">
        <v>165</v>
      </c>
      <c r="M199" s="231">
        <v>90</v>
      </c>
      <c r="N199" s="232">
        <v>255</v>
      </c>
      <c r="O199" s="231">
        <v>140</v>
      </c>
      <c r="P199" s="231">
        <v>30</v>
      </c>
      <c r="Q199" s="232">
        <v>170</v>
      </c>
      <c r="R199" s="231">
        <v>0</v>
      </c>
      <c r="S199" s="231">
        <v>0</v>
      </c>
      <c r="T199" s="233">
        <v>0</v>
      </c>
      <c r="U199" s="231">
        <v>0</v>
      </c>
      <c r="V199" s="231">
        <v>0</v>
      </c>
      <c r="W199" s="233">
        <v>0</v>
      </c>
      <c r="X199" s="231">
        <v>2</v>
      </c>
      <c r="Y199" s="231">
        <v>30</v>
      </c>
      <c r="Z199" s="233">
        <v>0</v>
      </c>
      <c r="AA199" s="231">
        <v>0</v>
      </c>
      <c r="AB199" s="231">
        <v>0</v>
      </c>
      <c r="AC199" s="233">
        <v>0</v>
      </c>
      <c r="AD199" s="231">
        <v>0</v>
      </c>
      <c r="AE199" s="231">
        <v>0</v>
      </c>
      <c r="AF199" s="233">
        <v>0</v>
      </c>
      <c r="AG199">
        <v>0</v>
      </c>
    </row>
    <row r="200" spans="2:33" x14ac:dyDescent="0.35">
      <c r="B200">
        <v>5574</v>
      </c>
      <c r="C200" t="s">
        <v>551</v>
      </c>
      <c r="D200" s="231">
        <v>7</v>
      </c>
      <c r="E200" s="231">
        <v>19</v>
      </c>
      <c r="F200" s="231">
        <v>6</v>
      </c>
      <c r="G200" s="232">
        <v>25</v>
      </c>
      <c r="H200" s="231">
        <v>9</v>
      </c>
      <c r="I200" s="231">
        <v>5</v>
      </c>
      <c r="J200" s="232">
        <v>14</v>
      </c>
      <c r="K200" s="231">
        <v>97.360000000000014</v>
      </c>
      <c r="L200" s="231">
        <v>285</v>
      </c>
      <c r="M200" s="231">
        <v>90</v>
      </c>
      <c r="N200" s="232">
        <v>375</v>
      </c>
      <c r="O200" s="231">
        <v>135</v>
      </c>
      <c r="P200" s="231">
        <v>75</v>
      </c>
      <c r="Q200" s="232">
        <v>210</v>
      </c>
      <c r="R200" s="231">
        <v>6</v>
      </c>
      <c r="S200" s="231">
        <v>90</v>
      </c>
      <c r="T200" s="233">
        <v>60</v>
      </c>
      <c r="U200" s="231">
        <v>4</v>
      </c>
      <c r="V200" s="231">
        <v>60</v>
      </c>
      <c r="W200" s="233">
        <v>15</v>
      </c>
      <c r="X200" s="231">
        <v>3</v>
      </c>
      <c r="Y200" s="231">
        <v>45</v>
      </c>
      <c r="Z200" s="233">
        <v>15</v>
      </c>
      <c r="AA200" s="231">
        <v>2</v>
      </c>
      <c r="AB200" s="231">
        <v>30</v>
      </c>
      <c r="AC200" s="233">
        <v>0</v>
      </c>
      <c r="AD200" s="231">
        <v>0</v>
      </c>
      <c r="AE200" s="231">
        <v>0</v>
      </c>
      <c r="AF200" s="233">
        <v>0</v>
      </c>
      <c r="AG200">
        <v>0</v>
      </c>
    </row>
    <row r="201" spans="2:33" x14ac:dyDescent="0.35">
      <c r="B201">
        <v>5586</v>
      </c>
      <c r="C201" t="s">
        <v>552</v>
      </c>
      <c r="D201" s="231">
        <v>0</v>
      </c>
      <c r="E201" s="231">
        <v>13</v>
      </c>
      <c r="F201" s="231">
        <v>17</v>
      </c>
      <c r="G201" s="232">
        <v>30</v>
      </c>
      <c r="H201" s="231">
        <v>7</v>
      </c>
      <c r="I201" s="231">
        <v>10</v>
      </c>
      <c r="J201" s="232">
        <v>17</v>
      </c>
      <c r="K201" s="231">
        <v>0</v>
      </c>
      <c r="L201" s="231">
        <v>192</v>
      </c>
      <c r="M201" s="231">
        <v>237</v>
      </c>
      <c r="N201" s="232">
        <v>429</v>
      </c>
      <c r="O201" s="231">
        <v>90</v>
      </c>
      <c r="P201" s="231">
        <v>135</v>
      </c>
      <c r="Q201" s="232">
        <v>225</v>
      </c>
      <c r="R201" s="231">
        <v>2</v>
      </c>
      <c r="S201" s="231">
        <v>27</v>
      </c>
      <c r="T201" s="233">
        <v>0</v>
      </c>
      <c r="U201" s="231">
        <v>2</v>
      </c>
      <c r="V201" s="231">
        <v>30</v>
      </c>
      <c r="W201" s="233">
        <v>0</v>
      </c>
      <c r="X201" s="231">
        <v>5</v>
      </c>
      <c r="Y201" s="231">
        <v>75</v>
      </c>
      <c r="Z201" s="233">
        <v>45</v>
      </c>
      <c r="AA201" s="231">
        <v>3</v>
      </c>
      <c r="AB201" s="231">
        <v>42</v>
      </c>
      <c r="AC201" s="233">
        <v>0</v>
      </c>
      <c r="AD201" s="231">
        <v>3</v>
      </c>
      <c r="AE201" s="231">
        <v>42</v>
      </c>
      <c r="AF201" s="233">
        <v>0</v>
      </c>
      <c r="AG201">
        <v>0</v>
      </c>
    </row>
    <row r="202" spans="2:33" x14ac:dyDescent="0.35">
      <c r="B202">
        <v>5596</v>
      </c>
      <c r="C202" t="s">
        <v>553</v>
      </c>
      <c r="D202" s="231">
        <v>2</v>
      </c>
      <c r="E202" s="231">
        <v>22</v>
      </c>
      <c r="F202" s="231">
        <v>10</v>
      </c>
      <c r="G202" s="232">
        <v>32</v>
      </c>
      <c r="H202" s="231">
        <v>22</v>
      </c>
      <c r="I202" s="231">
        <v>8</v>
      </c>
      <c r="J202" s="232">
        <v>30</v>
      </c>
      <c r="K202" s="231">
        <v>30</v>
      </c>
      <c r="L202" s="231">
        <v>330</v>
      </c>
      <c r="M202" s="231">
        <v>150</v>
      </c>
      <c r="N202" s="232">
        <v>480</v>
      </c>
      <c r="O202" s="231">
        <v>330</v>
      </c>
      <c r="P202" s="231">
        <v>120</v>
      </c>
      <c r="Q202" s="232">
        <v>450</v>
      </c>
      <c r="R202" s="231">
        <v>0</v>
      </c>
      <c r="S202" s="231">
        <v>0</v>
      </c>
      <c r="T202" s="233">
        <v>0</v>
      </c>
      <c r="U202" s="231">
        <v>0</v>
      </c>
      <c r="V202" s="231">
        <v>0</v>
      </c>
      <c r="W202" s="233">
        <v>0</v>
      </c>
      <c r="X202" s="231">
        <v>0</v>
      </c>
      <c r="Y202" s="231">
        <v>0</v>
      </c>
      <c r="Z202" s="233">
        <v>0</v>
      </c>
      <c r="AA202" s="231">
        <v>0</v>
      </c>
      <c r="AB202" s="231">
        <v>0</v>
      </c>
      <c r="AC202" s="233">
        <v>0</v>
      </c>
      <c r="AD202" s="231">
        <v>0</v>
      </c>
      <c r="AE202" s="231">
        <v>0</v>
      </c>
      <c r="AF202" s="233">
        <v>0</v>
      </c>
      <c r="AG202">
        <v>0</v>
      </c>
    </row>
    <row r="203" spans="2:33" x14ac:dyDescent="0.35">
      <c r="B203">
        <v>5616</v>
      </c>
      <c r="C203" t="s">
        <v>554</v>
      </c>
      <c r="D203" s="231">
        <v>0</v>
      </c>
      <c r="E203" s="231">
        <v>0</v>
      </c>
      <c r="F203" s="231">
        <v>1</v>
      </c>
      <c r="G203" s="232">
        <v>1</v>
      </c>
      <c r="H203" s="231">
        <v>0</v>
      </c>
      <c r="I203" s="231">
        <v>1</v>
      </c>
      <c r="J203" s="232">
        <v>1</v>
      </c>
      <c r="K203" s="231">
        <v>0</v>
      </c>
      <c r="L203" s="231">
        <v>0</v>
      </c>
      <c r="M203" s="231">
        <v>15</v>
      </c>
      <c r="N203" s="232">
        <v>15</v>
      </c>
      <c r="O203" s="231">
        <v>0</v>
      </c>
      <c r="P203" s="231">
        <v>15</v>
      </c>
      <c r="Q203" s="232">
        <v>15</v>
      </c>
      <c r="R203" s="231">
        <v>1</v>
      </c>
      <c r="S203" s="231">
        <v>15</v>
      </c>
      <c r="T203" s="233">
        <v>15</v>
      </c>
      <c r="U203" s="231">
        <v>0</v>
      </c>
      <c r="V203" s="231">
        <v>0</v>
      </c>
      <c r="W203" s="233">
        <v>0</v>
      </c>
      <c r="X203" s="231">
        <v>0</v>
      </c>
      <c r="Y203" s="231">
        <v>0</v>
      </c>
      <c r="Z203" s="233">
        <v>0</v>
      </c>
      <c r="AA203" s="231">
        <v>0</v>
      </c>
      <c r="AB203" s="231">
        <v>0</v>
      </c>
      <c r="AC203" s="233">
        <v>0</v>
      </c>
      <c r="AD203" s="231">
        <v>0</v>
      </c>
      <c r="AE203" s="231">
        <v>0</v>
      </c>
      <c r="AF203" s="233">
        <v>0</v>
      </c>
      <c r="AG203">
        <v>0</v>
      </c>
    </row>
    <row r="204" spans="2:33" x14ac:dyDescent="0.35">
      <c r="B204">
        <v>5620</v>
      </c>
      <c r="C204" t="s">
        <v>815</v>
      </c>
      <c r="D204" s="231">
        <v>0</v>
      </c>
      <c r="E204" s="231">
        <v>3</v>
      </c>
      <c r="F204" s="231">
        <v>0</v>
      </c>
      <c r="G204" s="232">
        <v>3</v>
      </c>
      <c r="H204" s="231">
        <v>3</v>
      </c>
      <c r="I204" s="231">
        <v>0</v>
      </c>
      <c r="J204" s="232">
        <v>3</v>
      </c>
      <c r="K204" s="231">
        <v>0</v>
      </c>
      <c r="L204" s="231">
        <v>30</v>
      </c>
      <c r="M204" s="231">
        <v>0</v>
      </c>
      <c r="N204" s="232">
        <v>30</v>
      </c>
      <c r="O204" s="231">
        <v>37</v>
      </c>
      <c r="P204" s="231">
        <v>0</v>
      </c>
      <c r="Q204" s="232">
        <v>37</v>
      </c>
      <c r="R204" s="231">
        <v>1</v>
      </c>
      <c r="S204" s="231">
        <v>15</v>
      </c>
      <c r="T204" s="233">
        <v>15</v>
      </c>
      <c r="U204" s="231">
        <v>0</v>
      </c>
      <c r="V204" s="231">
        <v>0</v>
      </c>
      <c r="W204" s="233">
        <v>0</v>
      </c>
      <c r="X204" s="231">
        <v>0</v>
      </c>
      <c r="Y204" s="231">
        <v>0</v>
      </c>
      <c r="Z204" s="233">
        <v>0</v>
      </c>
      <c r="AA204" s="231">
        <v>0</v>
      </c>
      <c r="AB204" s="231">
        <v>0</v>
      </c>
      <c r="AC204" s="233">
        <v>0</v>
      </c>
      <c r="AD204" s="231">
        <v>0</v>
      </c>
      <c r="AE204" s="231">
        <v>0</v>
      </c>
      <c r="AF204" s="233">
        <v>0</v>
      </c>
      <c r="AG204">
        <v>0</v>
      </c>
    </row>
    <row r="205" spans="2:33" x14ac:dyDescent="0.35">
      <c r="B205">
        <v>5624</v>
      </c>
      <c r="C205" t="s">
        <v>555</v>
      </c>
      <c r="D205" s="231">
        <v>11</v>
      </c>
      <c r="E205" s="231">
        <v>28</v>
      </c>
      <c r="F205" s="231">
        <v>13</v>
      </c>
      <c r="G205" s="232">
        <v>41</v>
      </c>
      <c r="H205" s="231">
        <v>8</v>
      </c>
      <c r="I205" s="231">
        <v>6</v>
      </c>
      <c r="J205" s="232">
        <v>14</v>
      </c>
      <c r="K205" s="231">
        <v>165</v>
      </c>
      <c r="L205" s="231">
        <v>420</v>
      </c>
      <c r="M205" s="231">
        <v>195</v>
      </c>
      <c r="N205" s="232">
        <v>615</v>
      </c>
      <c r="O205" s="231">
        <v>120</v>
      </c>
      <c r="P205" s="231">
        <v>90</v>
      </c>
      <c r="Q205" s="232">
        <v>210</v>
      </c>
      <c r="R205" s="231">
        <v>0</v>
      </c>
      <c r="S205" s="231">
        <v>0</v>
      </c>
      <c r="T205" s="233">
        <v>0</v>
      </c>
      <c r="U205" s="231">
        <v>10</v>
      </c>
      <c r="V205" s="231">
        <v>150</v>
      </c>
      <c r="W205" s="233">
        <v>60</v>
      </c>
      <c r="X205" s="231">
        <v>17</v>
      </c>
      <c r="Y205" s="231">
        <v>255</v>
      </c>
      <c r="Z205" s="233">
        <v>30</v>
      </c>
      <c r="AA205" s="231">
        <v>0</v>
      </c>
      <c r="AB205" s="231">
        <v>0</v>
      </c>
      <c r="AC205" s="233">
        <v>0</v>
      </c>
      <c r="AD205" s="231">
        <v>0</v>
      </c>
      <c r="AE205" s="231">
        <v>0</v>
      </c>
      <c r="AF205" s="233">
        <v>0</v>
      </c>
      <c r="AG205">
        <v>0</v>
      </c>
    </row>
    <row r="206" spans="2:33" x14ac:dyDescent="0.35">
      <c r="B206">
        <v>5628</v>
      </c>
      <c r="C206" t="s">
        <v>1266</v>
      </c>
      <c r="D206" s="231">
        <v>10</v>
      </c>
      <c r="E206" s="231">
        <v>14</v>
      </c>
      <c r="F206" s="231">
        <v>7</v>
      </c>
      <c r="G206" s="232">
        <v>21</v>
      </c>
      <c r="H206" s="231">
        <v>0</v>
      </c>
      <c r="I206" s="231">
        <v>0</v>
      </c>
      <c r="J206" s="232">
        <v>0</v>
      </c>
      <c r="K206" s="231">
        <v>150</v>
      </c>
      <c r="L206" s="231">
        <v>210</v>
      </c>
      <c r="M206" s="231">
        <v>105</v>
      </c>
      <c r="N206" s="232">
        <v>315</v>
      </c>
      <c r="O206" s="231">
        <v>0</v>
      </c>
      <c r="P206" s="231">
        <v>0</v>
      </c>
      <c r="Q206" s="232">
        <v>0</v>
      </c>
      <c r="R206" s="231">
        <v>4</v>
      </c>
      <c r="S206" s="231">
        <v>60</v>
      </c>
      <c r="T206" s="233">
        <v>0</v>
      </c>
      <c r="U206" s="231">
        <v>7</v>
      </c>
      <c r="V206" s="231">
        <v>105</v>
      </c>
      <c r="W206" s="233">
        <v>0</v>
      </c>
      <c r="X206" s="231">
        <v>14</v>
      </c>
      <c r="Y206" s="231">
        <v>210</v>
      </c>
      <c r="Z206" s="233">
        <v>0</v>
      </c>
      <c r="AA206" s="231">
        <v>17</v>
      </c>
      <c r="AB206" s="231">
        <v>255</v>
      </c>
      <c r="AC206" s="233">
        <v>0</v>
      </c>
      <c r="AD206" s="231">
        <v>16</v>
      </c>
      <c r="AE206" s="231">
        <v>240</v>
      </c>
      <c r="AF206" s="233">
        <v>0</v>
      </c>
      <c r="AG206">
        <v>0</v>
      </c>
    </row>
    <row r="207" spans="2:33" x14ac:dyDescent="0.35">
      <c r="B207">
        <v>5709</v>
      </c>
      <c r="C207" t="s">
        <v>556</v>
      </c>
      <c r="D207" s="231">
        <v>0</v>
      </c>
      <c r="E207" s="231">
        <v>1</v>
      </c>
      <c r="F207" s="231">
        <v>0</v>
      </c>
      <c r="G207" s="232">
        <v>1</v>
      </c>
      <c r="H207" s="231">
        <v>0</v>
      </c>
      <c r="I207" s="231">
        <v>0</v>
      </c>
      <c r="J207" s="232">
        <v>0</v>
      </c>
      <c r="K207" s="231">
        <v>0</v>
      </c>
      <c r="L207" s="231">
        <v>15</v>
      </c>
      <c r="M207" s="231">
        <v>0</v>
      </c>
      <c r="N207" s="232">
        <v>15</v>
      </c>
      <c r="O207" s="231">
        <v>0</v>
      </c>
      <c r="P207" s="231">
        <v>0</v>
      </c>
      <c r="Q207" s="232">
        <v>0</v>
      </c>
      <c r="R207" s="231">
        <v>0</v>
      </c>
      <c r="S207" s="231">
        <v>0</v>
      </c>
      <c r="T207" s="233">
        <v>0</v>
      </c>
      <c r="U207" s="231">
        <v>0</v>
      </c>
      <c r="V207" s="231">
        <v>0</v>
      </c>
      <c r="W207" s="233">
        <v>0</v>
      </c>
      <c r="X207" s="231">
        <v>0</v>
      </c>
      <c r="Y207" s="231">
        <v>0</v>
      </c>
      <c r="Z207" s="233">
        <v>0</v>
      </c>
      <c r="AA207" s="231">
        <v>0</v>
      </c>
      <c r="AB207" s="231">
        <v>0</v>
      </c>
      <c r="AC207" s="233">
        <v>0</v>
      </c>
      <c r="AD207" s="231">
        <v>0</v>
      </c>
      <c r="AE207" s="231">
        <v>0</v>
      </c>
      <c r="AF207" s="233">
        <v>0</v>
      </c>
      <c r="AG207">
        <v>0</v>
      </c>
    </row>
    <row r="208" spans="2:33" x14ac:dyDescent="0.35">
      <c r="B208">
        <v>5714</v>
      </c>
      <c r="C208" t="s">
        <v>816</v>
      </c>
      <c r="D208" s="231">
        <v>1</v>
      </c>
      <c r="E208" s="231">
        <v>1</v>
      </c>
      <c r="F208" s="231">
        <v>0</v>
      </c>
      <c r="G208" s="232">
        <v>1</v>
      </c>
      <c r="H208" s="231">
        <v>1</v>
      </c>
      <c r="I208" s="231">
        <v>0</v>
      </c>
      <c r="J208" s="232">
        <v>1</v>
      </c>
      <c r="K208" s="231">
        <v>15</v>
      </c>
      <c r="L208" s="231">
        <v>15</v>
      </c>
      <c r="M208" s="231">
        <v>0</v>
      </c>
      <c r="N208" s="232">
        <v>15</v>
      </c>
      <c r="O208" s="231">
        <v>15</v>
      </c>
      <c r="P208" s="231">
        <v>0</v>
      </c>
      <c r="Q208" s="232">
        <v>15</v>
      </c>
      <c r="R208" s="231">
        <v>0</v>
      </c>
      <c r="S208" s="231">
        <v>0</v>
      </c>
      <c r="T208" s="233">
        <v>0</v>
      </c>
      <c r="U208" s="231">
        <v>0</v>
      </c>
      <c r="V208" s="231">
        <v>0</v>
      </c>
      <c r="W208" s="233">
        <v>0</v>
      </c>
      <c r="X208" s="231">
        <v>2</v>
      </c>
      <c r="Y208" s="231">
        <v>30</v>
      </c>
      <c r="Z208" s="233">
        <v>15</v>
      </c>
      <c r="AA208" s="231">
        <v>0</v>
      </c>
      <c r="AB208" s="231">
        <v>0</v>
      </c>
      <c r="AC208" s="233">
        <v>0</v>
      </c>
      <c r="AD208" s="231">
        <v>0</v>
      </c>
      <c r="AE208" s="231">
        <v>0</v>
      </c>
      <c r="AF208" s="233">
        <v>0</v>
      </c>
      <c r="AG208">
        <v>0</v>
      </c>
    </row>
    <row r="209" spans="2:33" x14ac:dyDescent="0.35">
      <c r="B209">
        <v>5730</v>
      </c>
      <c r="C209" t="s">
        <v>557</v>
      </c>
      <c r="D209" s="231">
        <v>0</v>
      </c>
      <c r="E209" s="231">
        <v>0</v>
      </c>
      <c r="F209" s="231">
        <v>1</v>
      </c>
      <c r="G209" s="232">
        <v>1</v>
      </c>
      <c r="H209" s="231">
        <v>0</v>
      </c>
      <c r="I209" s="231">
        <v>1</v>
      </c>
      <c r="J209" s="232">
        <v>1</v>
      </c>
      <c r="K209" s="231">
        <v>0</v>
      </c>
      <c r="L209" s="231">
        <v>0</v>
      </c>
      <c r="M209" s="231">
        <v>15</v>
      </c>
      <c r="N209" s="232">
        <v>15</v>
      </c>
      <c r="O209" s="231">
        <v>0</v>
      </c>
      <c r="P209" s="231">
        <v>15</v>
      </c>
      <c r="Q209" s="232">
        <v>15</v>
      </c>
      <c r="R209" s="231">
        <v>1</v>
      </c>
      <c r="S209" s="231">
        <v>15</v>
      </c>
      <c r="T209" s="233">
        <v>15</v>
      </c>
      <c r="U209" s="231">
        <v>0</v>
      </c>
      <c r="V209" s="231">
        <v>0</v>
      </c>
      <c r="W209" s="233">
        <v>0</v>
      </c>
      <c r="X209" s="231">
        <v>0</v>
      </c>
      <c r="Y209" s="231">
        <v>0</v>
      </c>
      <c r="Z209" s="233">
        <v>0</v>
      </c>
      <c r="AA209" s="231">
        <v>0</v>
      </c>
      <c r="AB209" s="231">
        <v>0</v>
      </c>
      <c r="AC209" s="233">
        <v>0</v>
      </c>
      <c r="AD209" s="231">
        <v>0</v>
      </c>
      <c r="AE209" s="231">
        <v>0</v>
      </c>
      <c r="AF209" s="233">
        <v>0</v>
      </c>
      <c r="AG209">
        <v>0</v>
      </c>
    </row>
    <row r="210" spans="2:33" x14ac:dyDescent="0.35">
      <c r="B210">
        <v>5737</v>
      </c>
      <c r="C210" t="s">
        <v>558</v>
      </c>
      <c r="D210" s="231">
        <v>23</v>
      </c>
      <c r="E210" s="231">
        <v>12</v>
      </c>
      <c r="F210" s="231">
        <v>7</v>
      </c>
      <c r="G210" s="232">
        <v>19</v>
      </c>
      <c r="H210" s="231">
        <v>0</v>
      </c>
      <c r="I210" s="231">
        <v>0</v>
      </c>
      <c r="J210" s="232">
        <v>0</v>
      </c>
      <c r="K210" s="231">
        <v>345</v>
      </c>
      <c r="L210" s="231">
        <v>180</v>
      </c>
      <c r="M210" s="231">
        <v>105</v>
      </c>
      <c r="N210" s="232">
        <v>285</v>
      </c>
      <c r="O210" s="231">
        <v>0</v>
      </c>
      <c r="P210" s="231">
        <v>0</v>
      </c>
      <c r="Q210" s="232">
        <v>0</v>
      </c>
      <c r="R210" s="231">
        <v>3</v>
      </c>
      <c r="S210" s="231">
        <v>45</v>
      </c>
      <c r="T210" s="233">
        <v>0</v>
      </c>
      <c r="U210" s="231">
        <v>10</v>
      </c>
      <c r="V210" s="231">
        <v>150</v>
      </c>
      <c r="W210" s="233">
        <v>0</v>
      </c>
      <c r="X210" s="231">
        <v>22</v>
      </c>
      <c r="Y210" s="231">
        <v>330</v>
      </c>
      <c r="Z210" s="233">
        <v>0</v>
      </c>
      <c r="AA210" s="231">
        <v>8</v>
      </c>
      <c r="AB210" s="231">
        <v>120</v>
      </c>
      <c r="AC210" s="233">
        <v>0</v>
      </c>
      <c r="AD210" s="231">
        <v>8</v>
      </c>
      <c r="AE210" s="231">
        <v>120</v>
      </c>
      <c r="AF210" s="233">
        <v>0</v>
      </c>
      <c r="AG210">
        <v>0</v>
      </c>
    </row>
    <row r="211" spans="2:33" x14ac:dyDescent="0.35">
      <c r="B211">
        <v>5738</v>
      </c>
      <c r="C211" t="s">
        <v>1267</v>
      </c>
      <c r="D211" s="231">
        <v>1</v>
      </c>
      <c r="E211" s="231">
        <v>0</v>
      </c>
      <c r="F211" s="231">
        <v>1</v>
      </c>
      <c r="G211" s="232">
        <v>1</v>
      </c>
      <c r="H211" s="231">
        <v>0</v>
      </c>
      <c r="I211" s="231">
        <v>1</v>
      </c>
      <c r="J211" s="232">
        <v>1</v>
      </c>
      <c r="K211" s="231">
        <v>15</v>
      </c>
      <c r="L211" s="231">
        <v>0</v>
      </c>
      <c r="M211" s="231">
        <v>0</v>
      </c>
      <c r="N211" s="232">
        <v>0</v>
      </c>
      <c r="O211" s="231">
        <v>0</v>
      </c>
      <c r="P211" s="231">
        <v>15</v>
      </c>
      <c r="Q211" s="232">
        <v>15</v>
      </c>
      <c r="R211" s="231">
        <v>0</v>
      </c>
      <c r="S211" s="231">
        <v>0</v>
      </c>
      <c r="T211" s="233">
        <v>0</v>
      </c>
      <c r="U211" s="231">
        <v>0</v>
      </c>
      <c r="V211" s="231">
        <v>0</v>
      </c>
      <c r="W211" s="233">
        <v>0</v>
      </c>
      <c r="X211" s="231">
        <v>0</v>
      </c>
      <c r="Y211" s="231">
        <v>0</v>
      </c>
      <c r="Z211" s="233">
        <v>0</v>
      </c>
      <c r="AA211" s="231">
        <v>0</v>
      </c>
      <c r="AB211" s="231">
        <v>0</v>
      </c>
      <c r="AC211" s="233">
        <v>0</v>
      </c>
      <c r="AD211" s="231">
        <v>0</v>
      </c>
      <c r="AE211" s="231">
        <v>0</v>
      </c>
      <c r="AF211" s="233">
        <v>0</v>
      </c>
      <c r="AG211">
        <v>0</v>
      </c>
    </row>
    <row r="212" spans="2:33" x14ac:dyDescent="0.35">
      <c r="B212">
        <v>5760</v>
      </c>
      <c r="C212" t="s">
        <v>559</v>
      </c>
      <c r="D212" s="231">
        <v>1</v>
      </c>
      <c r="E212" s="231">
        <v>26</v>
      </c>
      <c r="F212" s="231">
        <v>13</v>
      </c>
      <c r="G212" s="232">
        <v>39</v>
      </c>
      <c r="H212" s="231">
        <v>23</v>
      </c>
      <c r="I212" s="231">
        <v>11</v>
      </c>
      <c r="J212" s="232">
        <v>34</v>
      </c>
      <c r="K212" s="231">
        <v>11.4</v>
      </c>
      <c r="L212" s="231">
        <v>378.4</v>
      </c>
      <c r="M212" s="231">
        <v>187.8</v>
      </c>
      <c r="N212" s="232">
        <v>566.20000000000005</v>
      </c>
      <c r="O212" s="231">
        <v>144.4</v>
      </c>
      <c r="P212" s="231">
        <v>82.999999999999986</v>
      </c>
      <c r="Q212" s="232">
        <v>227.39999999999998</v>
      </c>
      <c r="R212" s="231">
        <v>3</v>
      </c>
      <c r="S212" s="231">
        <v>45</v>
      </c>
      <c r="T212" s="233">
        <v>15</v>
      </c>
      <c r="U212" s="231">
        <v>2</v>
      </c>
      <c r="V212" s="231">
        <v>30</v>
      </c>
      <c r="W212" s="233">
        <v>15.6</v>
      </c>
      <c r="X212" s="231">
        <v>7</v>
      </c>
      <c r="Y212" s="231">
        <v>97.4</v>
      </c>
      <c r="Z212" s="233">
        <v>27.1</v>
      </c>
      <c r="AA212" s="231">
        <v>0</v>
      </c>
      <c r="AB212" s="231">
        <v>0</v>
      </c>
      <c r="AC212" s="233">
        <v>0</v>
      </c>
      <c r="AD212" s="231">
        <v>0</v>
      </c>
      <c r="AE212" s="231">
        <v>0</v>
      </c>
      <c r="AF212" s="233">
        <v>0</v>
      </c>
      <c r="AG212">
        <v>0</v>
      </c>
    </row>
    <row r="213" spans="2:33" x14ac:dyDescent="0.35">
      <c r="B213">
        <v>5763</v>
      </c>
      <c r="C213" t="s">
        <v>560</v>
      </c>
      <c r="D213" s="231">
        <v>1</v>
      </c>
      <c r="E213" s="231">
        <v>19</v>
      </c>
      <c r="F213" s="231">
        <v>8</v>
      </c>
      <c r="G213" s="232">
        <v>27</v>
      </c>
      <c r="H213" s="231">
        <v>13</v>
      </c>
      <c r="I213" s="231">
        <v>7</v>
      </c>
      <c r="J213" s="232">
        <v>20</v>
      </c>
      <c r="K213" s="231">
        <v>15</v>
      </c>
      <c r="L213" s="231">
        <v>285</v>
      </c>
      <c r="M213" s="231">
        <v>120</v>
      </c>
      <c r="N213" s="232">
        <v>405</v>
      </c>
      <c r="O213" s="231">
        <v>185.70000000000002</v>
      </c>
      <c r="P213" s="231">
        <v>101.9</v>
      </c>
      <c r="Q213" s="232">
        <v>287.60000000000002</v>
      </c>
      <c r="R213" s="231">
        <v>2</v>
      </c>
      <c r="S213" s="231">
        <v>30</v>
      </c>
      <c r="T213" s="233">
        <v>15</v>
      </c>
      <c r="U213" s="231">
        <v>2</v>
      </c>
      <c r="V213" s="231">
        <v>30</v>
      </c>
      <c r="W213" s="233">
        <v>30</v>
      </c>
      <c r="X213" s="231">
        <v>3</v>
      </c>
      <c r="Y213" s="231">
        <v>45</v>
      </c>
      <c r="Z213" s="233">
        <v>15</v>
      </c>
      <c r="AA213" s="231">
        <v>0</v>
      </c>
      <c r="AB213" s="231">
        <v>0</v>
      </c>
      <c r="AC213" s="233">
        <v>0</v>
      </c>
      <c r="AD213" s="231">
        <v>0</v>
      </c>
      <c r="AE213" s="231">
        <v>0</v>
      </c>
      <c r="AF213" s="233">
        <v>0</v>
      </c>
      <c r="AG213">
        <v>0</v>
      </c>
    </row>
    <row r="214" spans="2:33" x14ac:dyDescent="0.35">
      <c r="B214">
        <v>5768</v>
      </c>
      <c r="C214" t="s">
        <v>561</v>
      </c>
      <c r="D214" s="231">
        <v>0</v>
      </c>
      <c r="E214" s="231">
        <v>0</v>
      </c>
      <c r="F214" s="231">
        <v>1</v>
      </c>
      <c r="G214" s="232">
        <v>1</v>
      </c>
      <c r="H214" s="231">
        <v>0</v>
      </c>
      <c r="I214" s="231">
        <v>1</v>
      </c>
      <c r="J214" s="232">
        <v>1</v>
      </c>
      <c r="K214" s="231">
        <v>0</v>
      </c>
      <c r="L214" s="231">
        <v>0</v>
      </c>
      <c r="M214" s="231">
        <v>0</v>
      </c>
      <c r="N214" s="232">
        <v>0</v>
      </c>
      <c r="O214" s="231">
        <v>0</v>
      </c>
      <c r="P214" s="231">
        <v>7</v>
      </c>
      <c r="Q214" s="232">
        <v>7</v>
      </c>
      <c r="R214" s="231">
        <v>0</v>
      </c>
      <c r="S214" s="231">
        <v>0</v>
      </c>
      <c r="T214" s="233">
        <v>0</v>
      </c>
      <c r="U214" s="231">
        <v>0</v>
      </c>
      <c r="V214" s="231">
        <v>0</v>
      </c>
      <c r="W214" s="233">
        <v>0</v>
      </c>
      <c r="X214" s="231">
        <v>0</v>
      </c>
      <c r="Y214" s="231">
        <v>0</v>
      </c>
      <c r="Z214" s="233">
        <v>0</v>
      </c>
      <c r="AA214" s="231">
        <v>0</v>
      </c>
      <c r="AB214" s="231">
        <v>0</v>
      </c>
      <c r="AC214" s="233">
        <v>0</v>
      </c>
      <c r="AD214" s="231">
        <v>0</v>
      </c>
      <c r="AE214" s="231">
        <v>0</v>
      </c>
      <c r="AF214" s="233">
        <v>0</v>
      </c>
      <c r="AG214">
        <v>0</v>
      </c>
    </row>
    <row r="215" spans="2:33" x14ac:dyDescent="0.35">
      <c r="B215">
        <v>5770</v>
      </c>
      <c r="C215" t="s">
        <v>562</v>
      </c>
      <c r="D215" s="231">
        <v>0</v>
      </c>
      <c r="E215" s="231">
        <v>1</v>
      </c>
      <c r="F215" s="231">
        <v>1</v>
      </c>
      <c r="G215" s="232">
        <v>2</v>
      </c>
      <c r="H215" s="231">
        <v>1</v>
      </c>
      <c r="I215" s="231">
        <v>1</v>
      </c>
      <c r="J215" s="232">
        <v>2</v>
      </c>
      <c r="K215" s="231">
        <v>0</v>
      </c>
      <c r="L215" s="231">
        <v>0</v>
      </c>
      <c r="M215" s="231">
        <v>0</v>
      </c>
      <c r="N215" s="232">
        <v>0</v>
      </c>
      <c r="O215" s="231">
        <v>15</v>
      </c>
      <c r="P215" s="231">
        <v>15</v>
      </c>
      <c r="Q215" s="232">
        <v>30</v>
      </c>
      <c r="R215" s="231">
        <v>0</v>
      </c>
      <c r="S215" s="231">
        <v>0</v>
      </c>
      <c r="T215" s="233">
        <v>0</v>
      </c>
      <c r="U215" s="231">
        <v>0</v>
      </c>
      <c r="V215" s="231">
        <v>0</v>
      </c>
      <c r="W215" s="233">
        <v>0</v>
      </c>
      <c r="X215" s="231">
        <v>0</v>
      </c>
      <c r="Y215" s="231">
        <v>0</v>
      </c>
      <c r="Z215" s="233">
        <v>0</v>
      </c>
      <c r="AA215" s="231">
        <v>0</v>
      </c>
      <c r="AB215" s="231">
        <v>0</v>
      </c>
      <c r="AC215" s="233">
        <v>0</v>
      </c>
      <c r="AD215" s="231">
        <v>0</v>
      </c>
      <c r="AE215" s="231">
        <v>0</v>
      </c>
      <c r="AF215" s="233">
        <v>0</v>
      </c>
      <c r="AG215">
        <v>0</v>
      </c>
    </row>
    <row r="216" spans="2:33" x14ac:dyDescent="0.35">
      <c r="B216">
        <v>5774</v>
      </c>
      <c r="C216" t="s">
        <v>563</v>
      </c>
      <c r="D216" s="231">
        <v>0</v>
      </c>
      <c r="E216" s="231">
        <v>3</v>
      </c>
      <c r="F216" s="231">
        <v>2</v>
      </c>
      <c r="G216" s="232">
        <v>5</v>
      </c>
      <c r="H216" s="231">
        <v>3</v>
      </c>
      <c r="I216" s="231">
        <v>1</v>
      </c>
      <c r="J216" s="232">
        <v>4</v>
      </c>
      <c r="K216" s="231">
        <v>0</v>
      </c>
      <c r="L216" s="231">
        <v>45</v>
      </c>
      <c r="M216" s="231">
        <v>30</v>
      </c>
      <c r="N216" s="232">
        <v>75</v>
      </c>
      <c r="O216" s="231">
        <v>35</v>
      </c>
      <c r="P216" s="231">
        <v>15</v>
      </c>
      <c r="Q216" s="232">
        <v>50</v>
      </c>
      <c r="R216" s="231">
        <v>0</v>
      </c>
      <c r="S216" s="231">
        <v>0</v>
      </c>
      <c r="T216" s="233">
        <v>0</v>
      </c>
      <c r="U216" s="231">
        <v>0</v>
      </c>
      <c r="V216" s="231">
        <v>0</v>
      </c>
      <c r="W216" s="233">
        <v>0</v>
      </c>
      <c r="X216" s="231">
        <v>0</v>
      </c>
      <c r="Y216" s="231">
        <v>0</v>
      </c>
      <c r="Z216" s="233">
        <v>0</v>
      </c>
      <c r="AA216" s="231">
        <v>0</v>
      </c>
      <c r="AB216" s="231">
        <v>0</v>
      </c>
      <c r="AC216" s="233">
        <v>0</v>
      </c>
      <c r="AD216" s="231">
        <v>0</v>
      </c>
      <c r="AE216" s="231">
        <v>0</v>
      </c>
      <c r="AF216" s="233">
        <v>0</v>
      </c>
      <c r="AG216">
        <v>0</v>
      </c>
    </row>
    <row r="217" spans="2:33" x14ac:dyDescent="0.35">
      <c r="B217">
        <v>5820</v>
      </c>
      <c r="C217" t="s">
        <v>564</v>
      </c>
      <c r="D217" s="231">
        <v>1</v>
      </c>
      <c r="E217" s="231">
        <v>0</v>
      </c>
      <c r="F217" s="231">
        <v>0</v>
      </c>
      <c r="G217" s="232">
        <v>0</v>
      </c>
      <c r="H217" s="231">
        <v>0</v>
      </c>
      <c r="I217" s="231">
        <v>0</v>
      </c>
      <c r="J217" s="232">
        <v>0</v>
      </c>
      <c r="K217" s="231">
        <v>15</v>
      </c>
      <c r="L217" s="231">
        <v>0</v>
      </c>
      <c r="M217" s="231">
        <v>0</v>
      </c>
      <c r="N217" s="232">
        <v>0</v>
      </c>
      <c r="O217" s="231">
        <v>0</v>
      </c>
      <c r="P217" s="231">
        <v>0</v>
      </c>
      <c r="Q217" s="232">
        <v>0</v>
      </c>
      <c r="R217" s="231">
        <v>0</v>
      </c>
      <c r="S217" s="231">
        <v>0</v>
      </c>
      <c r="T217" s="233">
        <v>0</v>
      </c>
      <c r="U217" s="231">
        <v>1</v>
      </c>
      <c r="V217" s="231">
        <v>15</v>
      </c>
      <c r="W217" s="233">
        <v>0</v>
      </c>
      <c r="X217" s="231">
        <v>0</v>
      </c>
      <c r="Y217" s="231">
        <v>0</v>
      </c>
      <c r="Z217" s="233">
        <v>0</v>
      </c>
      <c r="AA217" s="231">
        <v>0</v>
      </c>
      <c r="AB217" s="231">
        <v>0</v>
      </c>
      <c r="AC217" s="233">
        <v>0</v>
      </c>
      <c r="AD217" s="231">
        <v>0</v>
      </c>
      <c r="AE217" s="231">
        <v>0</v>
      </c>
      <c r="AF217" s="233">
        <v>0</v>
      </c>
      <c r="AG217">
        <v>0</v>
      </c>
    </row>
    <row r="218" spans="2:33" x14ac:dyDescent="0.35">
      <c r="B218">
        <v>5846</v>
      </c>
      <c r="C218" t="s">
        <v>565</v>
      </c>
      <c r="D218" s="231">
        <v>12</v>
      </c>
      <c r="E218" s="231">
        <v>20</v>
      </c>
      <c r="F218" s="231">
        <v>5</v>
      </c>
      <c r="G218" s="232">
        <v>25</v>
      </c>
      <c r="H218" s="231">
        <v>11</v>
      </c>
      <c r="I218" s="231">
        <v>1</v>
      </c>
      <c r="J218" s="232">
        <v>12</v>
      </c>
      <c r="K218" s="231">
        <v>180</v>
      </c>
      <c r="L218" s="231">
        <v>300</v>
      </c>
      <c r="M218" s="231">
        <v>75</v>
      </c>
      <c r="N218" s="232">
        <v>375</v>
      </c>
      <c r="O218" s="231">
        <v>165</v>
      </c>
      <c r="P218" s="231">
        <v>15</v>
      </c>
      <c r="Q218" s="232">
        <v>180</v>
      </c>
      <c r="R218" s="231">
        <v>0</v>
      </c>
      <c r="S218" s="231">
        <v>0</v>
      </c>
      <c r="T218" s="233">
        <v>0</v>
      </c>
      <c r="U218" s="231">
        <v>7</v>
      </c>
      <c r="V218" s="231">
        <v>105</v>
      </c>
      <c r="W218" s="233">
        <v>60</v>
      </c>
      <c r="X218" s="231">
        <v>8</v>
      </c>
      <c r="Y218" s="231">
        <v>120</v>
      </c>
      <c r="Z218" s="233">
        <v>45</v>
      </c>
      <c r="AA218" s="231">
        <v>1</v>
      </c>
      <c r="AB218" s="231">
        <v>15</v>
      </c>
      <c r="AC218" s="233">
        <v>15</v>
      </c>
      <c r="AD218" s="231">
        <v>0</v>
      </c>
      <c r="AE218" s="231">
        <v>0</v>
      </c>
      <c r="AF218" s="233">
        <v>0</v>
      </c>
      <c r="AG218">
        <v>0</v>
      </c>
    </row>
    <row r="219" spans="2:33" x14ac:dyDescent="0.35">
      <c r="B219">
        <v>5850</v>
      </c>
      <c r="C219" t="s">
        <v>566</v>
      </c>
      <c r="D219" s="231">
        <v>14</v>
      </c>
      <c r="E219" s="231">
        <v>20</v>
      </c>
      <c r="F219" s="231">
        <v>12</v>
      </c>
      <c r="G219" s="232">
        <v>32</v>
      </c>
      <c r="H219" s="231">
        <v>4</v>
      </c>
      <c r="I219" s="231">
        <v>2</v>
      </c>
      <c r="J219" s="232">
        <v>6</v>
      </c>
      <c r="K219" s="231">
        <v>210</v>
      </c>
      <c r="L219" s="231">
        <v>300</v>
      </c>
      <c r="M219" s="231">
        <v>180</v>
      </c>
      <c r="N219" s="232">
        <v>480</v>
      </c>
      <c r="O219" s="231">
        <v>60</v>
      </c>
      <c r="P219" s="231">
        <v>30</v>
      </c>
      <c r="Q219" s="232">
        <v>90</v>
      </c>
      <c r="R219" s="231">
        <v>5</v>
      </c>
      <c r="S219" s="231">
        <v>75</v>
      </c>
      <c r="T219" s="233">
        <v>15</v>
      </c>
      <c r="U219" s="231">
        <v>6</v>
      </c>
      <c r="V219" s="231">
        <v>90</v>
      </c>
      <c r="W219" s="233">
        <v>0</v>
      </c>
      <c r="X219" s="231">
        <v>26</v>
      </c>
      <c r="Y219" s="231">
        <v>390</v>
      </c>
      <c r="Z219" s="233">
        <v>45</v>
      </c>
      <c r="AA219" s="231">
        <v>7</v>
      </c>
      <c r="AB219" s="231">
        <v>105</v>
      </c>
      <c r="AC219" s="233">
        <v>0</v>
      </c>
      <c r="AD219" s="231">
        <v>4</v>
      </c>
      <c r="AE219" s="231">
        <v>60</v>
      </c>
      <c r="AF219" s="233">
        <v>0</v>
      </c>
      <c r="AG219">
        <v>1</v>
      </c>
    </row>
    <row r="220" spans="2:33" x14ac:dyDescent="0.35">
      <c r="B220">
        <v>5852</v>
      </c>
      <c r="C220" t="s">
        <v>567</v>
      </c>
      <c r="D220" s="231">
        <v>1</v>
      </c>
      <c r="E220" s="231">
        <v>1</v>
      </c>
      <c r="F220" s="231">
        <v>2</v>
      </c>
      <c r="G220" s="232">
        <v>3</v>
      </c>
      <c r="H220" s="231">
        <v>1</v>
      </c>
      <c r="I220" s="231">
        <v>0</v>
      </c>
      <c r="J220" s="232">
        <v>1</v>
      </c>
      <c r="K220" s="231">
        <v>15</v>
      </c>
      <c r="L220" s="231">
        <v>15</v>
      </c>
      <c r="M220" s="231">
        <v>30</v>
      </c>
      <c r="N220" s="232">
        <v>45</v>
      </c>
      <c r="O220" s="231">
        <v>5</v>
      </c>
      <c r="P220" s="231">
        <v>0</v>
      </c>
      <c r="Q220" s="232">
        <v>5</v>
      </c>
      <c r="R220" s="231">
        <v>2</v>
      </c>
      <c r="S220" s="231">
        <v>30</v>
      </c>
      <c r="T220" s="233">
        <v>0</v>
      </c>
      <c r="U220" s="231">
        <v>1</v>
      </c>
      <c r="V220" s="231">
        <v>15</v>
      </c>
      <c r="W220" s="233">
        <v>0</v>
      </c>
      <c r="X220" s="231">
        <v>0</v>
      </c>
      <c r="Y220" s="231">
        <v>0</v>
      </c>
      <c r="Z220" s="233">
        <v>0</v>
      </c>
      <c r="AA220" s="231">
        <v>0</v>
      </c>
      <c r="AB220" s="231">
        <v>0</v>
      </c>
      <c r="AC220" s="233">
        <v>0</v>
      </c>
      <c r="AD220" s="231">
        <v>0</v>
      </c>
      <c r="AE220" s="231">
        <v>0</v>
      </c>
      <c r="AF220" s="233">
        <v>0</v>
      </c>
      <c r="AG220">
        <v>0</v>
      </c>
    </row>
    <row r="221" spans="2:33" x14ac:dyDescent="0.35">
      <c r="B221">
        <v>5855</v>
      </c>
      <c r="C221" t="s">
        <v>568</v>
      </c>
      <c r="D221" s="231">
        <v>1</v>
      </c>
      <c r="E221" s="231">
        <v>2</v>
      </c>
      <c r="F221" s="231">
        <v>2</v>
      </c>
      <c r="G221" s="232">
        <v>4</v>
      </c>
      <c r="H221" s="231">
        <v>1</v>
      </c>
      <c r="I221" s="231">
        <v>2</v>
      </c>
      <c r="J221" s="232">
        <v>3</v>
      </c>
      <c r="K221" s="231">
        <v>15</v>
      </c>
      <c r="L221" s="231">
        <v>30</v>
      </c>
      <c r="M221" s="231">
        <v>30</v>
      </c>
      <c r="N221" s="232">
        <v>60</v>
      </c>
      <c r="O221" s="231">
        <v>15</v>
      </c>
      <c r="P221" s="231">
        <v>30</v>
      </c>
      <c r="Q221" s="232">
        <v>45</v>
      </c>
      <c r="R221" s="231">
        <v>1</v>
      </c>
      <c r="S221" s="231">
        <v>15</v>
      </c>
      <c r="T221" s="233">
        <v>0</v>
      </c>
      <c r="U221" s="231">
        <v>2</v>
      </c>
      <c r="V221" s="231">
        <v>30</v>
      </c>
      <c r="W221" s="233">
        <v>15</v>
      </c>
      <c r="X221" s="231">
        <v>0</v>
      </c>
      <c r="Y221" s="231">
        <v>0</v>
      </c>
      <c r="Z221" s="233">
        <v>0</v>
      </c>
      <c r="AA221" s="231">
        <v>0</v>
      </c>
      <c r="AB221" s="231">
        <v>0</v>
      </c>
      <c r="AC221" s="233">
        <v>0</v>
      </c>
      <c r="AD221" s="231">
        <v>0</v>
      </c>
      <c r="AE221" s="231">
        <v>0</v>
      </c>
      <c r="AF221" s="233">
        <v>0</v>
      </c>
      <c r="AG221">
        <v>0</v>
      </c>
    </row>
    <row r="222" spans="2:33" x14ac:dyDescent="0.35">
      <c r="B222">
        <v>5886</v>
      </c>
      <c r="C222" t="s">
        <v>569</v>
      </c>
      <c r="D222" s="231">
        <v>0</v>
      </c>
      <c r="E222" s="231">
        <v>0</v>
      </c>
      <c r="F222" s="231">
        <v>1</v>
      </c>
      <c r="G222" s="232">
        <v>1</v>
      </c>
      <c r="H222" s="231">
        <v>0</v>
      </c>
      <c r="I222" s="231">
        <v>1</v>
      </c>
      <c r="J222" s="232">
        <v>1</v>
      </c>
      <c r="K222" s="231">
        <v>0</v>
      </c>
      <c r="L222" s="231">
        <v>0</v>
      </c>
      <c r="M222" s="231">
        <v>0</v>
      </c>
      <c r="N222" s="232">
        <v>0</v>
      </c>
      <c r="O222" s="231">
        <v>0</v>
      </c>
      <c r="P222" s="231">
        <v>15</v>
      </c>
      <c r="Q222" s="232">
        <v>15</v>
      </c>
      <c r="R222" s="231">
        <v>0</v>
      </c>
      <c r="S222" s="231">
        <v>0</v>
      </c>
      <c r="T222" s="233">
        <v>0</v>
      </c>
      <c r="U222" s="231">
        <v>0</v>
      </c>
      <c r="V222" s="231">
        <v>0</v>
      </c>
      <c r="W222" s="233">
        <v>0</v>
      </c>
      <c r="X222" s="231">
        <v>0</v>
      </c>
      <c r="Y222" s="231">
        <v>0</v>
      </c>
      <c r="Z222" s="233">
        <v>0</v>
      </c>
      <c r="AA222" s="231">
        <v>0</v>
      </c>
      <c r="AB222" s="231">
        <v>0</v>
      </c>
      <c r="AC222" s="233">
        <v>0</v>
      </c>
      <c r="AD222" s="231">
        <v>0</v>
      </c>
      <c r="AE222" s="231">
        <v>0</v>
      </c>
      <c r="AF222" s="233">
        <v>0</v>
      </c>
      <c r="AG222">
        <v>0</v>
      </c>
    </row>
    <row r="223" spans="2:33" x14ac:dyDescent="0.35">
      <c r="B223">
        <v>5887</v>
      </c>
      <c r="C223" t="s">
        <v>570</v>
      </c>
      <c r="D223" s="231">
        <v>19</v>
      </c>
      <c r="E223" s="231">
        <v>30</v>
      </c>
      <c r="F223" s="231">
        <v>18</v>
      </c>
      <c r="G223" s="232">
        <v>48</v>
      </c>
      <c r="H223" s="231">
        <v>7</v>
      </c>
      <c r="I223" s="231">
        <v>6</v>
      </c>
      <c r="J223" s="232">
        <v>13</v>
      </c>
      <c r="K223" s="231">
        <v>285</v>
      </c>
      <c r="L223" s="231">
        <v>450</v>
      </c>
      <c r="M223" s="231">
        <v>270</v>
      </c>
      <c r="N223" s="232">
        <v>720</v>
      </c>
      <c r="O223" s="231">
        <v>105</v>
      </c>
      <c r="P223" s="231">
        <v>90</v>
      </c>
      <c r="Q223" s="232">
        <v>195</v>
      </c>
      <c r="R223" s="231">
        <v>1</v>
      </c>
      <c r="S223" s="231">
        <v>15</v>
      </c>
      <c r="T223" s="233">
        <v>0</v>
      </c>
      <c r="U223" s="231">
        <v>1</v>
      </c>
      <c r="V223" s="231">
        <v>15</v>
      </c>
      <c r="W223" s="233">
        <v>15</v>
      </c>
      <c r="X223" s="231">
        <v>9</v>
      </c>
      <c r="Y223" s="231">
        <v>135</v>
      </c>
      <c r="Z223" s="233">
        <v>15</v>
      </c>
      <c r="AA223" s="231">
        <v>0</v>
      </c>
      <c r="AB223" s="231">
        <v>0</v>
      </c>
      <c r="AC223" s="233">
        <v>0</v>
      </c>
      <c r="AD223" s="231">
        <v>0</v>
      </c>
      <c r="AE223" s="231">
        <v>0</v>
      </c>
      <c r="AF223" s="233">
        <v>0</v>
      </c>
      <c r="AG223">
        <v>1</v>
      </c>
    </row>
    <row r="224" spans="2:33" x14ac:dyDescent="0.35">
      <c r="B224">
        <v>5907</v>
      </c>
      <c r="C224" t="s">
        <v>571</v>
      </c>
      <c r="D224" s="231">
        <v>2</v>
      </c>
      <c r="E224" s="231">
        <v>1</v>
      </c>
      <c r="F224" s="231">
        <v>3</v>
      </c>
      <c r="G224" s="232">
        <v>4</v>
      </c>
      <c r="H224" s="231">
        <v>0</v>
      </c>
      <c r="I224" s="231">
        <v>0</v>
      </c>
      <c r="J224" s="232">
        <v>0</v>
      </c>
      <c r="K224" s="231">
        <v>30</v>
      </c>
      <c r="L224" s="231">
        <v>15</v>
      </c>
      <c r="M224" s="231">
        <v>45</v>
      </c>
      <c r="N224" s="232">
        <v>60</v>
      </c>
      <c r="O224" s="231">
        <v>0</v>
      </c>
      <c r="P224" s="231">
        <v>0</v>
      </c>
      <c r="Q224" s="232">
        <v>0</v>
      </c>
      <c r="R224" s="231">
        <v>5</v>
      </c>
      <c r="S224" s="231">
        <v>75</v>
      </c>
      <c r="T224" s="233">
        <v>0</v>
      </c>
      <c r="U224" s="231">
        <v>0</v>
      </c>
      <c r="V224" s="231">
        <v>0</v>
      </c>
      <c r="W224" s="233">
        <v>0</v>
      </c>
      <c r="X224" s="231">
        <v>1</v>
      </c>
      <c r="Y224" s="231">
        <v>15</v>
      </c>
      <c r="Z224" s="233">
        <v>0</v>
      </c>
      <c r="AA224" s="231">
        <v>0</v>
      </c>
      <c r="AB224" s="231">
        <v>0</v>
      </c>
      <c r="AC224" s="233">
        <v>0</v>
      </c>
      <c r="AD224" s="231">
        <v>0</v>
      </c>
      <c r="AE224" s="231">
        <v>0</v>
      </c>
      <c r="AF224" s="233">
        <v>0</v>
      </c>
      <c r="AG224">
        <v>0</v>
      </c>
    </row>
    <row r="225" spans="2:33" x14ac:dyDescent="0.35">
      <c r="B225">
        <v>5917</v>
      </c>
      <c r="C225" t="s">
        <v>572</v>
      </c>
      <c r="D225" s="231">
        <v>17</v>
      </c>
      <c r="E225" s="231">
        <v>30</v>
      </c>
      <c r="F225" s="231">
        <v>8</v>
      </c>
      <c r="G225" s="232">
        <v>38</v>
      </c>
      <c r="H225" s="231">
        <v>2</v>
      </c>
      <c r="I225" s="231">
        <v>0</v>
      </c>
      <c r="J225" s="232">
        <v>2</v>
      </c>
      <c r="K225" s="231">
        <v>255</v>
      </c>
      <c r="L225" s="231">
        <v>450</v>
      </c>
      <c r="M225" s="231">
        <v>120</v>
      </c>
      <c r="N225" s="232">
        <v>570</v>
      </c>
      <c r="O225" s="231">
        <v>30</v>
      </c>
      <c r="P225" s="231">
        <v>0</v>
      </c>
      <c r="Q225" s="232">
        <v>30</v>
      </c>
      <c r="R225" s="231">
        <v>2</v>
      </c>
      <c r="S225" s="231">
        <v>30</v>
      </c>
      <c r="T225" s="233">
        <v>0</v>
      </c>
      <c r="U225" s="231">
        <v>8</v>
      </c>
      <c r="V225" s="231">
        <v>120</v>
      </c>
      <c r="W225" s="233">
        <v>0</v>
      </c>
      <c r="X225" s="231">
        <v>42</v>
      </c>
      <c r="Y225" s="231">
        <v>630</v>
      </c>
      <c r="Z225" s="233">
        <v>15</v>
      </c>
      <c r="AA225" s="231">
        <v>8</v>
      </c>
      <c r="AB225" s="231">
        <v>120</v>
      </c>
      <c r="AC225" s="233">
        <v>0</v>
      </c>
      <c r="AD225" s="231">
        <v>8</v>
      </c>
      <c r="AE225" s="231">
        <v>120</v>
      </c>
      <c r="AF225" s="233">
        <v>0</v>
      </c>
      <c r="AG225">
        <v>0</v>
      </c>
    </row>
    <row r="226" spans="2:33" x14ac:dyDescent="0.35">
      <c r="B226">
        <v>5928</v>
      </c>
      <c r="C226" t="s">
        <v>799</v>
      </c>
      <c r="D226" s="231">
        <v>0</v>
      </c>
      <c r="E226" s="231">
        <v>0</v>
      </c>
      <c r="F226" s="231">
        <v>1</v>
      </c>
      <c r="G226" s="232">
        <v>1</v>
      </c>
      <c r="H226" s="231">
        <v>0</v>
      </c>
      <c r="I226" s="231">
        <v>1</v>
      </c>
      <c r="J226" s="232">
        <v>1</v>
      </c>
      <c r="K226" s="231">
        <v>0</v>
      </c>
      <c r="L226" s="231">
        <v>0</v>
      </c>
      <c r="M226" s="231">
        <v>15</v>
      </c>
      <c r="N226" s="232">
        <v>15</v>
      </c>
      <c r="O226" s="231">
        <v>0</v>
      </c>
      <c r="P226" s="231">
        <v>15</v>
      </c>
      <c r="Q226" s="232">
        <v>15</v>
      </c>
      <c r="R226" s="231">
        <v>0</v>
      </c>
      <c r="S226" s="231">
        <v>0</v>
      </c>
      <c r="T226" s="233">
        <v>0</v>
      </c>
      <c r="U226" s="231">
        <v>0</v>
      </c>
      <c r="V226" s="231">
        <v>0</v>
      </c>
      <c r="W226" s="233">
        <v>0</v>
      </c>
      <c r="X226" s="231">
        <v>0</v>
      </c>
      <c r="Y226" s="231">
        <v>0</v>
      </c>
      <c r="Z226" s="233">
        <v>0</v>
      </c>
      <c r="AA226" s="231">
        <v>0</v>
      </c>
      <c r="AB226" s="231">
        <v>0</v>
      </c>
      <c r="AC226" s="233">
        <v>0</v>
      </c>
      <c r="AD226" s="231">
        <v>0</v>
      </c>
      <c r="AE226" s="231">
        <v>0</v>
      </c>
      <c r="AF226" s="233">
        <v>0</v>
      </c>
      <c r="AG226">
        <v>0</v>
      </c>
    </row>
    <row r="227" spans="2:33" x14ac:dyDescent="0.35">
      <c r="B227">
        <v>5934</v>
      </c>
      <c r="C227" t="s">
        <v>573</v>
      </c>
      <c r="D227" s="231">
        <v>17</v>
      </c>
      <c r="E227" s="231">
        <v>38</v>
      </c>
      <c r="F227" s="231">
        <v>16</v>
      </c>
      <c r="G227" s="232">
        <v>54</v>
      </c>
      <c r="H227" s="231">
        <v>11</v>
      </c>
      <c r="I227" s="231">
        <v>4</v>
      </c>
      <c r="J227" s="232">
        <v>15</v>
      </c>
      <c r="K227" s="231">
        <v>255</v>
      </c>
      <c r="L227" s="231">
        <v>570</v>
      </c>
      <c r="M227" s="231">
        <v>240</v>
      </c>
      <c r="N227" s="232">
        <v>810</v>
      </c>
      <c r="O227" s="231">
        <v>165</v>
      </c>
      <c r="P227" s="231">
        <v>60</v>
      </c>
      <c r="Q227" s="232">
        <v>225</v>
      </c>
      <c r="R227" s="231">
        <v>7</v>
      </c>
      <c r="S227" s="231">
        <v>105</v>
      </c>
      <c r="T227" s="233">
        <v>30</v>
      </c>
      <c r="U227" s="231">
        <v>10</v>
      </c>
      <c r="V227" s="231">
        <v>150</v>
      </c>
      <c r="W227" s="233">
        <v>30</v>
      </c>
      <c r="X227" s="231">
        <v>14</v>
      </c>
      <c r="Y227" s="231">
        <v>210</v>
      </c>
      <c r="Z227" s="233">
        <v>75</v>
      </c>
      <c r="AA227" s="231">
        <v>0</v>
      </c>
      <c r="AB227" s="231">
        <v>0</v>
      </c>
      <c r="AC227" s="233">
        <v>0</v>
      </c>
      <c r="AD227" s="231">
        <v>0</v>
      </c>
      <c r="AE227" s="231">
        <v>0</v>
      </c>
      <c r="AF227" s="233">
        <v>0</v>
      </c>
      <c r="AG227">
        <v>0</v>
      </c>
    </row>
    <row r="228" spans="2:33" x14ac:dyDescent="0.35">
      <c r="B228">
        <v>5939</v>
      </c>
      <c r="C228" t="s">
        <v>817</v>
      </c>
      <c r="D228" s="231">
        <v>0</v>
      </c>
      <c r="E228" s="231">
        <v>1</v>
      </c>
      <c r="F228" s="231">
        <v>0</v>
      </c>
      <c r="G228" s="232">
        <v>1</v>
      </c>
      <c r="H228" s="231">
        <v>1</v>
      </c>
      <c r="I228" s="231">
        <v>0</v>
      </c>
      <c r="J228" s="232">
        <v>1</v>
      </c>
      <c r="K228" s="231">
        <v>0</v>
      </c>
      <c r="L228" s="231">
        <v>0</v>
      </c>
      <c r="M228" s="231">
        <v>0</v>
      </c>
      <c r="N228" s="232">
        <v>0</v>
      </c>
      <c r="O228" s="231">
        <v>7</v>
      </c>
      <c r="P228" s="231">
        <v>0</v>
      </c>
      <c r="Q228" s="232">
        <v>7</v>
      </c>
      <c r="R228" s="231">
        <v>0</v>
      </c>
      <c r="S228" s="231">
        <v>0</v>
      </c>
      <c r="T228" s="233">
        <v>0</v>
      </c>
      <c r="U228" s="231">
        <v>0</v>
      </c>
      <c r="V228" s="231">
        <v>0</v>
      </c>
      <c r="W228" s="233">
        <v>0</v>
      </c>
      <c r="X228" s="231">
        <v>0</v>
      </c>
      <c r="Y228" s="231">
        <v>0</v>
      </c>
      <c r="Z228" s="233">
        <v>0</v>
      </c>
      <c r="AA228" s="231">
        <v>0</v>
      </c>
      <c r="AB228" s="231">
        <v>0</v>
      </c>
      <c r="AC228" s="233">
        <v>0</v>
      </c>
      <c r="AD228" s="231">
        <v>0</v>
      </c>
      <c r="AE228" s="231">
        <v>0</v>
      </c>
      <c r="AF228" s="233">
        <v>0</v>
      </c>
      <c r="AG228">
        <v>0</v>
      </c>
    </row>
    <row r="229" spans="2:33" x14ac:dyDescent="0.35">
      <c r="B229">
        <v>5943</v>
      </c>
      <c r="C229" t="s">
        <v>574</v>
      </c>
      <c r="D229" s="231">
        <v>0</v>
      </c>
      <c r="E229" s="231">
        <v>1</v>
      </c>
      <c r="F229" s="231">
        <v>1</v>
      </c>
      <c r="G229" s="232">
        <v>2</v>
      </c>
      <c r="H229" s="231">
        <v>0</v>
      </c>
      <c r="I229" s="231">
        <v>0</v>
      </c>
      <c r="J229" s="232">
        <v>0</v>
      </c>
      <c r="K229" s="231">
        <v>0</v>
      </c>
      <c r="L229" s="231">
        <v>15</v>
      </c>
      <c r="M229" s="231">
        <v>15</v>
      </c>
      <c r="N229" s="232">
        <v>30</v>
      </c>
      <c r="O229" s="231">
        <v>0</v>
      </c>
      <c r="P229" s="231">
        <v>0</v>
      </c>
      <c r="Q229" s="232">
        <v>0</v>
      </c>
      <c r="R229" s="231">
        <v>0</v>
      </c>
      <c r="S229" s="231">
        <v>0</v>
      </c>
      <c r="T229" s="233">
        <v>0</v>
      </c>
      <c r="U229" s="231">
        <v>0</v>
      </c>
      <c r="V229" s="231">
        <v>0</v>
      </c>
      <c r="W229" s="233">
        <v>0</v>
      </c>
      <c r="X229" s="231">
        <v>1</v>
      </c>
      <c r="Y229" s="231">
        <v>15</v>
      </c>
      <c r="Z229" s="233">
        <v>0</v>
      </c>
      <c r="AA229" s="231">
        <v>0</v>
      </c>
      <c r="AB229" s="231">
        <v>0</v>
      </c>
      <c r="AC229" s="233">
        <v>0</v>
      </c>
      <c r="AD229" s="231">
        <v>0</v>
      </c>
      <c r="AE229" s="231">
        <v>0</v>
      </c>
      <c r="AF229" s="233">
        <v>0</v>
      </c>
      <c r="AG229">
        <v>0</v>
      </c>
    </row>
    <row r="230" spans="2:33" x14ac:dyDescent="0.35">
      <c r="B230">
        <v>5949</v>
      </c>
      <c r="C230" t="s">
        <v>575</v>
      </c>
      <c r="D230" s="231">
        <v>2</v>
      </c>
      <c r="E230" s="231">
        <v>18</v>
      </c>
      <c r="F230" s="231">
        <v>7</v>
      </c>
      <c r="G230" s="232">
        <v>25</v>
      </c>
      <c r="H230" s="231">
        <v>4</v>
      </c>
      <c r="I230" s="231">
        <v>1</v>
      </c>
      <c r="J230" s="232">
        <v>5</v>
      </c>
      <c r="K230" s="231">
        <v>30</v>
      </c>
      <c r="L230" s="231">
        <v>246</v>
      </c>
      <c r="M230" s="231">
        <v>102</v>
      </c>
      <c r="N230" s="232">
        <v>348</v>
      </c>
      <c r="O230" s="231">
        <v>57</v>
      </c>
      <c r="P230" s="231">
        <v>15</v>
      </c>
      <c r="Q230" s="232">
        <v>72</v>
      </c>
      <c r="R230" s="231">
        <v>2</v>
      </c>
      <c r="S230" s="231">
        <v>30</v>
      </c>
      <c r="T230" s="233">
        <v>0</v>
      </c>
      <c r="U230" s="231">
        <v>1</v>
      </c>
      <c r="V230" s="231">
        <v>15</v>
      </c>
      <c r="W230" s="233">
        <v>0</v>
      </c>
      <c r="X230" s="231">
        <v>2</v>
      </c>
      <c r="Y230" s="231">
        <v>30</v>
      </c>
      <c r="Z230" s="233">
        <v>0</v>
      </c>
      <c r="AA230" s="231">
        <v>6</v>
      </c>
      <c r="AB230" s="231">
        <v>90</v>
      </c>
      <c r="AC230" s="233">
        <v>15</v>
      </c>
      <c r="AD230" s="231">
        <v>0</v>
      </c>
      <c r="AE230" s="231">
        <v>0</v>
      </c>
      <c r="AF230" s="233">
        <v>0</v>
      </c>
      <c r="AG230">
        <v>0</v>
      </c>
    </row>
    <row r="231" spans="2:33" x14ac:dyDescent="0.35">
      <c r="B231">
        <v>5995</v>
      </c>
      <c r="C231" t="s">
        <v>576</v>
      </c>
      <c r="D231" s="231">
        <v>0</v>
      </c>
      <c r="E231" s="231">
        <v>3</v>
      </c>
      <c r="F231" s="231">
        <v>2</v>
      </c>
      <c r="G231" s="232">
        <v>5</v>
      </c>
      <c r="H231" s="231">
        <v>3</v>
      </c>
      <c r="I231" s="231">
        <v>1</v>
      </c>
      <c r="J231" s="232">
        <v>4</v>
      </c>
      <c r="K231" s="231">
        <v>0</v>
      </c>
      <c r="L231" s="231">
        <v>45</v>
      </c>
      <c r="M231" s="231">
        <v>30</v>
      </c>
      <c r="N231" s="232">
        <v>75</v>
      </c>
      <c r="O231" s="231">
        <v>45</v>
      </c>
      <c r="P231" s="231">
        <v>15</v>
      </c>
      <c r="Q231" s="232">
        <v>60</v>
      </c>
      <c r="R231" s="231">
        <v>2</v>
      </c>
      <c r="S231" s="231">
        <v>30</v>
      </c>
      <c r="T231" s="233">
        <v>30</v>
      </c>
      <c r="U231" s="231">
        <v>0</v>
      </c>
      <c r="V231" s="231">
        <v>0</v>
      </c>
      <c r="W231" s="233">
        <v>0</v>
      </c>
      <c r="X231" s="231">
        <v>0</v>
      </c>
      <c r="Y231" s="231">
        <v>0</v>
      </c>
      <c r="Z231" s="233">
        <v>0</v>
      </c>
      <c r="AA231" s="231">
        <v>0</v>
      </c>
      <c r="AB231" s="231">
        <v>0</v>
      </c>
      <c r="AC231" s="233">
        <v>0</v>
      </c>
      <c r="AD231" s="231">
        <v>0</v>
      </c>
      <c r="AE231" s="231">
        <v>0</v>
      </c>
      <c r="AF231" s="233">
        <v>0</v>
      </c>
      <c r="AG231">
        <v>0</v>
      </c>
    </row>
    <row r="232" spans="2:33" x14ac:dyDescent="0.35">
      <c r="B232">
        <v>6015</v>
      </c>
      <c r="C232" t="s">
        <v>577</v>
      </c>
      <c r="D232" s="231">
        <v>5</v>
      </c>
      <c r="E232" s="231">
        <v>25</v>
      </c>
      <c r="F232" s="231">
        <v>8</v>
      </c>
      <c r="G232" s="232">
        <v>33</v>
      </c>
      <c r="H232" s="231">
        <v>16</v>
      </c>
      <c r="I232" s="231">
        <v>6</v>
      </c>
      <c r="J232" s="232">
        <v>22</v>
      </c>
      <c r="K232" s="231">
        <v>71.84</v>
      </c>
      <c r="L232" s="231">
        <v>371.84</v>
      </c>
      <c r="M232" s="231">
        <v>120</v>
      </c>
      <c r="N232" s="232">
        <v>491.84</v>
      </c>
      <c r="O232" s="231">
        <v>213.65</v>
      </c>
      <c r="P232" s="231">
        <v>72.399999999999991</v>
      </c>
      <c r="Q232" s="232">
        <v>286.05</v>
      </c>
      <c r="R232" s="231">
        <v>0</v>
      </c>
      <c r="S232" s="231">
        <v>0</v>
      </c>
      <c r="T232" s="233">
        <v>0</v>
      </c>
      <c r="U232" s="231">
        <v>0</v>
      </c>
      <c r="V232" s="231">
        <v>0</v>
      </c>
      <c r="W232" s="233">
        <v>0</v>
      </c>
      <c r="X232" s="231">
        <v>0</v>
      </c>
      <c r="Y232" s="231">
        <v>0</v>
      </c>
      <c r="Z232" s="233">
        <v>0</v>
      </c>
      <c r="AA232" s="231">
        <v>0</v>
      </c>
      <c r="AB232" s="231">
        <v>0</v>
      </c>
      <c r="AC232" s="233">
        <v>0</v>
      </c>
      <c r="AD232" s="231">
        <v>0</v>
      </c>
      <c r="AE232" s="231">
        <v>0</v>
      </c>
      <c r="AF232" s="233">
        <v>0</v>
      </c>
      <c r="AG232">
        <v>0</v>
      </c>
    </row>
    <row r="233" spans="2:33" x14ac:dyDescent="0.35">
      <c r="B233">
        <v>6082</v>
      </c>
      <c r="C233" t="s">
        <v>579</v>
      </c>
      <c r="D233" s="231">
        <v>0</v>
      </c>
      <c r="E233" s="231">
        <v>1</v>
      </c>
      <c r="F233" s="231">
        <v>0</v>
      </c>
      <c r="G233" s="232">
        <v>1</v>
      </c>
      <c r="H233" s="231">
        <v>1</v>
      </c>
      <c r="I233" s="231">
        <v>0</v>
      </c>
      <c r="J233" s="232">
        <v>1</v>
      </c>
      <c r="K233" s="231">
        <v>0</v>
      </c>
      <c r="L233" s="231">
        <v>15</v>
      </c>
      <c r="M233" s="231">
        <v>0</v>
      </c>
      <c r="N233" s="232">
        <v>15</v>
      </c>
      <c r="O233" s="231">
        <v>15</v>
      </c>
      <c r="P233" s="231">
        <v>0</v>
      </c>
      <c r="Q233" s="232">
        <v>15</v>
      </c>
      <c r="R233" s="231">
        <v>0</v>
      </c>
      <c r="S233" s="231">
        <v>0</v>
      </c>
      <c r="T233" s="233">
        <v>0</v>
      </c>
      <c r="U233" s="231">
        <v>0</v>
      </c>
      <c r="V233" s="231">
        <v>0</v>
      </c>
      <c r="W233" s="233">
        <v>0</v>
      </c>
      <c r="X233" s="231">
        <v>0</v>
      </c>
      <c r="Y233" s="231">
        <v>0</v>
      </c>
      <c r="Z233" s="233">
        <v>0</v>
      </c>
      <c r="AA233" s="231">
        <v>0</v>
      </c>
      <c r="AB233" s="231">
        <v>0</v>
      </c>
      <c r="AC233" s="233">
        <v>0</v>
      </c>
      <c r="AD233" s="231">
        <v>0</v>
      </c>
      <c r="AE233" s="231">
        <v>0</v>
      </c>
      <c r="AF233" s="233">
        <v>0</v>
      </c>
      <c r="AG233">
        <v>0</v>
      </c>
    </row>
    <row r="234" spans="2:33" x14ac:dyDescent="0.35">
      <c r="B234">
        <v>6088</v>
      </c>
      <c r="C234" t="s">
        <v>580</v>
      </c>
      <c r="D234" s="231">
        <v>0</v>
      </c>
      <c r="E234" s="231">
        <v>1</v>
      </c>
      <c r="F234" s="231">
        <v>1</v>
      </c>
      <c r="G234" s="232">
        <v>2</v>
      </c>
      <c r="H234" s="231">
        <v>1</v>
      </c>
      <c r="I234" s="231">
        <v>1</v>
      </c>
      <c r="J234" s="232">
        <v>2</v>
      </c>
      <c r="K234" s="231">
        <v>0</v>
      </c>
      <c r="L234" s="231">
        <v>0</v>
      </c>
      <c r="M234" s="231">
        <v>0</v>
      </c>
      <c r="N234" s="232">
        <v>0</v>
      </c>
      <c r="O234" s="231">
        <v>15</v>
      </c>
      <c r="P234" s="231">
        <v>15</v>
      </c>
      <c r="Q234" s="232">
        <v>30</v>
      </c>
      <c r="R234" s="231">
        <v>0</v>
      </c>
      <c r="S234" s="231">
        <v>0</v>
      </c>
      <c r="T234" s="233">
        <v>0</v>
      </c>
      <c r="U234" s="231">
        <v>0</v>
      </c>
      <c r="V234" s="231">
        <v>0</v>
      </c>
      <c r="W234" s="233">
        <v>0</v>
      </c>
      <c r="X234" s="231">
        <v>1</v>
      </c>
      <c r="Y234" s="231">
        <v>0</v>
      </c>
      <c r="Z234" s="233">
        <v>15</v>
      </c>
      <c r="AA234" s="231">
        <v>0</v>
      </c>
      <c r="AB234" s="231">
        <v>0</v>
      </c>
      <c r="AC234" s="233">
        <v>0</v>
      </c>
      <c r="AD234" s="231">
        <v>0</v>
      </c>
      <c r="AE234" s="231">
        <v>0</v>
      </c>
      <c r="AF234" s="233">
        <v>0</v>
      </c>
      <c r="AG234">
        <v>0</v>
      </c>
    </row>
    <row r="235" spans="2:33" x14ac:dyDescent="0.35">
      <c r="B235">
        <v>6137</v>
      </c>
      <c r="C235" t="s">
        <v>583</v>
      </c>
      <c r="D235" s="231">
        <v>17</v>
      </c>
      <c r="E235" s="231">
        <v>37</v>
      </c>
      <c r="F235" s="231">
        <v>24</v>
      </c>
      <c r="G235" s="232">
        <v>61</v>
      </c>
      <c r="H235" s="231">
        <v>17</v>
      </c>
      <c r="I235" s="231">
        <v>17</v>
      </c>
      <c r="J235" s="232">
        <v>34</v>
      </c>
      <c r="K235" s="231">
        <v>255</v>
      </c>
      <c r="L235" s="231">
        <v>555</v>
      </c>
      <c r="M235" s="231">
        <v>360</v>
      </c>
      <c r="N235" s="232">
        <v>915</v>
      </c>
      <c r="O235" s="231">
        <v>255</v>
      </c>
      <c r="P235" s="231">
        <v>245</v>
      </c>
      <c r="Q235" s="232">
        <v>500</v>
      </c>
      <c r="R235" s="231">
        <v>18</v>
      </c>
      <c r="S235" s="231">
        <v>270</v>
      </c>
      <c r="T235" s="233">
        <v>30</v>
      </c>
      <c r="U235" s="231">
        <v>4</v>
      </c>
      <c r="V235" s="231">
        <v>60</v>
      </c>
      <c r="W235" s="233">
        <v>15</v>
      </c>
      <c r="X235" s="231">
        <v>9</v>
      </c>
      <c r="Y235" s="231">
        <v>135</v>
      </c>
      <c r="Z235" s="233">
        <v>50</v>
      </c>
      <c r="AA235" s="231">
        <v>18</v>
      </c>
      <c r="AB235" s="231">
        <v>270</v>
      </c>
      <c r="AC235" s="233">
        <v>20</v>
      </c>
      <c r="AD235" s="231">
        <v>11</v>
      </c>
      <c r="AE235" s="231">
        <v>165</v>
      </c>
      <c r="AF235" s="233">
        <v>5</v>
      </c>
      <c r="AG235">
        <v>1</v>
      </c>
    </row>
    <row r="236" spans="2:33" x14ac:dyDescent="0.35">
      <c r="B236">
        <v>6169</v>
      </c>
      <c r="C236" t="s">
        <v>584</v>
      </c>
      <c r="D236" s="231">
        <v>18</v>
      </c>
      <c r="E236" s="231">
        <v>24</v>
      </c>
      <c r="F236" s="231">
        <v>18</v>
      </c>
      <c r="G236" s="232">
        <v>42</v>
      </c>
      <c r="H236" s="231">
        <v>4</v>
      </c>
      <c r="I236" s="231">
        <v>3</v>
      </c>
      <c r="J236" s="232">
        <v>7</v>
      </c>
      <c r="K236" s="231">
        <v>270</v>
      </c>
      <c r="L236" s="231">
        <v>356</v>
      </c>
      <c r="M236" s="231">
        <v>266</v>
      </c>
      <c r="N236" s="232">
        <v>622</v>
      </c>
      <c r="O236" s="231">
        <v>60</v>
      </c>
      <c r="P236" s="231">
        <v>45</v>
      </c>
      <c r="Q236" s="232">
        <v>105</v>
      </c>
      <c r="R236" s="231">
        <v>1</v>
      </c>
      <c r="S236" s="231">
        <v>14</v>
      </c>
      <c r="T236" s="233">
        <v>0</v>
      </c>
      <c r="U236" s="231">
        <v>9</v>
      </c>
      <c r="V236" s="231">
        <v>135</v>
      </c>
      <c r="W236" s="233">
        <v>15</v>
      </c>
      <c r="X236" s="231">
        <v>41</v>
      </c>
      <c r="Y236" s="231">
        <v>614</v>
      </c>
      <c r="Z236" s="233">
        <v>90</v>
      </c>
      <c r="AA236" s="231">
        <v>3</v>
      </c>
      <c r="AB236" s="231">
        <v>45</v>
      </c>
      <c r="AC236" s="233">
        <v>0</v>
      </c>
      <c r="AD236" s="231">
        <v>0</v>
      </c>
      <c r="AE236" s="231">
        <v>0</v>
      </c>
      <c r="AF236" s="233">
        <v>0</v>
      </c>
      <c r="AG236">
        <v>0</v>
      </c>
    </row>
    <row r="237" spans="2:33" x14ac:dyDescent="0.35">
      <c r="B237">
        <v>6173</v>
      </c>
      <c r="C237" t="s">
        <v>585</v>
      </c>
      <c r="D237" s="231">
        <v>10</v>
      </c>
      <c r="E237" s="231">
        <v>21</v>
      </c>
      <c r="F237" s="231">
        <v>6</v>
      </c>
      <c r="G237" s="232">
        <v>27</v>
      </c>
      <c r="H237" s="231">
        <v>6</v>
      </c>
      <c r="I237" s="231">
        <v>0</v>
      </c>
      <c r="J237" s="232">
        <v>6</v>
      </c>
      <c r="K237" s="231">
        <v>150</v>
      </c>
      <c r="L237" s="231">
        <v>312</v>
      </c>
      <c r="M237" s="231">
        <v>87</v>
      </c>
      <c r="N237" s="232">
        <v>399</v>
      </c>
      <c r="O237" s="231">
        <v>78</v>
      </c>
      <c r="P237" s="231">
        <v>0</v>
      </c>
      <c r="Q237" s="232">
        <v>78</v>
      </c>
      <c r="R237" s="231">
        <v>15</v>
      </c>
      <c r="S237" s="231">
        <v>225</v>
      </c>
      <c r="T237" s="233">
        <v>0</v>
      </c>
      <c r="U237" s="231">
        <v>9</v>
      </c>
      <c r="V237" s="231">
        <v>132</v>
      </c>
      <c r="W237" s="233">
        <v>48</v>
      </c>
      <c r="X237" s="231">
        <v>3</v>
      </c>
      <c r="Y237" s="231">
        <v>45</v>
      </c>
      <c r="Z237" s="233">
        <v>0</v>
      </c>
      <c r="AA237" s="231">
        <v>19</v>
      </c>
      <c r="AB237" s="231">
        <v>279</v>
      </c>
      <c r="AC237" s="233">
        <v>0</v>
      </c>
      <c r="AD237" s="231">
        <v>11</v>
      </c>
      <c r="AE237" s="231">
        <v>159</v>
      </c>
      <c r="AF237" s="233">
        <v>0</v>
      </c>
      <c r="AG237">
        <v>0</v>
      </c>
    </row>
    <row r="238" spans="2:33" x14ac:dyDescent="0.35">
      <c r="B238">
        <v>6175</v>
      </c>
      <c r="C238" t="s">
        <v>586</v>
      </c>
      <c r="D238" s="231">
        <v>16</v>
      </c>
      <c r="E238" s="231">
        <v>24</v>
      </c>
      <c r="F238" s="231">
        <v>28</v>
      </c>
      <c r="G238" s="232">
        <v>52</v>
      </c>
      <c r="H238" s="231">
        <v>7</v>
      </c>
      <c r="I238" s="231">
        <v>6</v>
      </c>
      <c r="J238" s="232">
        <v>13</v>
      </c>
      <c r="K238" s="231">
        <v>240</v>
      </c>
      <c r="L238" s="231">
        <v>352</v>
      </c>
      <c r="M238" s="231">
        <v>420</v>
      </c>
      <c r="N238" s="232">
        <v>772</v>
      </c>
      <c r="O238" s="231">
        <v>99</v>
      </c>
      <c r="P238" s="231">
        <v>90</v>
      </c>
      <c r="Q238" s="232">
        <v>189</v>
      </c>
      <c r="R238" s="231">
        <v>11</v>
      </c>
      <c r="S238" s="231">
        <v>165</v>
      </c>
      <c r="T238" s="233">
        <v>30</v>
      </c>
      <c r="U238" s="231">
        <v>41</v>
      </c>
      <c r="V238" s="231">
        <v>609</v>
      </c>
      <c r="W238" s="233">
        <v>105</v>
      </c>
      <c r="X238" s="231">
        <v>3</v>
      </c>
      <c r="Y238" s="231">
        <v>45</v>
      </c>
      <c r="Z238" s="233">
        <v>0</v>
      </c>
      <c r="AA238" s="231">
        <v>29</v>
      </c>
      <c r="AB238" s="231">
        <v>429</v>
      </c>
      <c r="AC238" s="233">
        <v>15</v>
      </c>
      <c r="AD238" s="231">
        <v>25</v>
      </c>
      <c r="AE238" s="231">
        <v>375</v>
      </c>
      <c r="AF238" s="233">
        <v>0</v>
      </c>
      <c r="AG238">
        <v>1</v>
      </c>
    </row>
    <row r="239" spans="2:33" x14ac:dyDescent="0.35">
      <c r="B239">
        <v>6183</v>
      </c>
      <c r="C239" t="s">
        <v>587</v>
      </c>
      <c r="D239" s="231">
        <v>2</v>
      </c>
      <c r="E239" s="231">
        <v>10</v>
      </c>
      <c r="F239" s="231">
        <v>4</v>
      </c>
      <c r="G239" s="232">
        <v>14</v>
      </c>
      <c r="H239" s="231">
        <v>5</v>
      </c>
      <c r="I239" s="231">
        <v>1</v>
      </c>
      <c r="J239" s="232">
        <v>6</v>
      </c>
      <c r="K239" s="231">
        <v>30</v>
      </c>
      <c r="L239" s="231">
        <v>150</v>
      </c>
      <c r="M239" s="231">
        <v>60</v>
      </c>
      <c r="N239" s="232">
        <v>210</v>
      </c>
      <c r="O239" s="231">
        <v>75</v>
      </c>
      <c r="P239" s="231">
        <v>15</v>
      </c>
      <c r="Q239" s="232">
        <v>90</v>
      </c>
      <c r="R239" s="231">
        <v>0</v>
      </c>
      <c r="S239" s="231">
        <v>0</v>
      </c>
      <c r="T239" s="233">
        <v>0</v>
      </c>
      <c r="U239" s="231">
        <v>0</v>
      </c>
      <c r="V239" s="231">
        <v>0</v>
      </c>
      <c r="W239" s="233">
        <v>0</v>
      </c>
      <c r="X239" s="231">
        <v>3</v>
      </c>
      <c r="Y239" s="231">
        <v>45</v>
      </c>
      <c r="Z239" s="233">
        <v>0</v>
      </c>
      <c r="AA239" s="231">
        <v>0</v>
      </c>
      <c r="AB239" s="231">
        <v>0</v>
      </c>
      <c r="AC239" s="233">
        <v>0</v>
      </c>
      <c r="AD239" s="231">
        <v>0</v>
      </c>
      <c r="AE239" s="231">
        <v>0</v>
      </c>
      <c r="AF239" s="233">
        <v>0</v>
      </c>
      <c r="AG239">
        <v>0</v>
      </c>
    </row>
    <row r="240" spans="2:33" x14ac:dyDescent="0.35">
      <c r="B240">
        <v>6195</v>
      </c>
      <c r="C240" t="s">
        <v>588</v>
      </c>
      <c r="D240" s="231">
        <v>26</v>
      </c>
      <c r="E240" s="231">
        <v>86</v>
      </c>
      <c r="F240" s="231">
        <v>29</v>
      </c>
      <c r="G240" s="232">
        <v>115</v>
      </c>
      <c r="H240" s="231">
        <v>13</v>
      </c>
      <c r="I240" s="231">
        <v>3</v>
      </c>
      <c r="J240" s="232">
        <v>16</v>
      </c>
      <c r="K240" s="231">
        <v>390</v>
      </c>
      <c r="L240" s="231">
        <v>1290</v>
      </c>
      <c r="M240" s="231">
        <v>435</v>
      </c>
      <c r="N240" s="232">
        <v>1725</v>
      </c>
      <c r="O240" s="231">
        <v>195</v>
      </c>
      <c r="P240" s="231">
        <v>45</v>
      </c>
      <c r="Q240" s="232">
        <v>240</v>
      </c>
      <c r="R240" s="231">
        <v>9</v>
      </c>
      <c r="S240" s="231">
        <v>135</v>
      </c>
      <c r="T240" s="233">
        <v>30</v>
      </c>
      <c r="U240" s="231">
        <v>65</v>
      </c>
      <c r="V240" s="231">
        <v>975</v>
      </c>
      <c r="W240" s="233">
        <v>60</v>
      </c>
      <c r="X240" s="231">
        <v>47</v>
      </c>
      <c r="Y240" s="231">
        <v>705</v>
      </c>
      <c r="Z240" s="233">
        <v>105</v>
      </c>
      <c r="AA240" s="231">
        <v>13</v>
      </c>
      <c r="AB240" s="231">
        <v>195</v>
      </c>
      <c r="AC240" s="233">
        <v>0</v>
      </c>
      <c r="AD240" s="231">
        <v>8</v>
      </c>
      <c r="AE240" s="231">
        <v>120</v>
      </c>
      <c r="AF240" s="233">
        <v>0</v>
      </c>
      <c r="AG240">
        <v>2</v>
      </c>
    </row>
    <row r="241" spans="2:33" x14ac:dyDescent="0.35">
      <c r="B241">
        <v>6217</v>
      </c>
      <c r="C241" t="s">
        <v>589</v>
      </c>
      <c r="D241" s="231">
        <v>0</v>
      </c>
      <c r="E241" s="231">
        <v>10</v>
      </c>
      <c r="F241" s="231">
        <v>6</v>
      </c>
      <c r="G241" s="232">
        <v>16</v>
      </c>
      <c r="H241" s="231">
        <v>0</v>
      </c>
      <c r="I241" s="231">
        <v>0</v>
      </c>
      <c r="J241" s="232">
        <v>0</v>
      </c>
      <c r="K241" s="231">
        <v>0</v>
      </c>
      <c r="L241" s="231">
        <v>150</v>
      </c>
      <c r="M241" s="231">
        <v>90</v>
      </c>
      <c r="N241" s="232">
        <v>240</v>
      </c>
      <c r="O241" s="231">
        <v>0</v>
      </c>
      <c r="P241" s="231">
        <v>0</v>
      </c>
      <c r="Q241" s="232">
        <v>0</v>
      </c>
      <c r="R241" s="231">
        <v>1</v>
      </c>
      <c r="S241" s="231">
        <v>15</v>
      </c>
      <c r="T241" s="233">
        <v>0</v>
      </c>
      <c r="U241" s="231">
        <v>5</v>
      </c>
      <c r="V241" s="231">
        <v>75</v>
      </c>
      <c r="W241" s="233">
        <v>0</v>
      </c>
      <c r="X241" s="231">
        <v>10</v>
      </c>
      <c r="Y241" s="231">
        <v>150</v>
      </c>
      <c r="Z241" s="233">
        <v>0</v>
      </c>
      <c r="AA241" s="231">
        <v>3</v>
      </c>
      <c r="AB241" s="231">
        <v>45</v>
      </c>
      <c r="AC241" s="233">
        <v>0</v>
      </c>
      <c r="AD241" s="231">
        <v>0</v>
      </c>
      <c r="AE241" s="231">
        <v>0</v>
      </c>
      <c r="AF241" s="233">
        <v>0</v>
      </c>
      <c r="AG241">
        <v>0</v>
      </c>
    </row>
    <row r="242" spans="2:33" x14ac:dyDescent="0.35">
      <c r="B242">
        <v>6229</v>
      </c>
      <c r="C242" t="s">
        <v>590</v>
      </c>
      <c r="D242" s="231">
        <v>5</v>
      </c>
      <c r="E242" s="231">
        <v>19</v>
      </c>
      <c r="F242" s="231">
        <v>12</v>
      </c>
      <c r="G242" s="232">
        <v>31</v>
      </c>
      <c r="H242" s="231">
        <v>14</v>
      </c>
      <c r="I242" s="231">
        <v>8</v>
      </c>
      <c r="J242" s="232">
        <v>22</v>
      </c>
      <c r="K242" s="231">
        <v>75</v>
      </c>
      <c r="L242" s="231">
        <v>285</v>
      </c>
      <c r="M242" s="231">
        <v>180</v>
      </c>
      <c r="N242" s="232">
        <v>465</v>
      </c>
      <c r="O242" s="231">
        <v>210</v>
      </c>
      <c r="P242" s="231">
        <v>120</v>
      </c>
      <c r="Q242" s="232">
        <v>330</v>
      </c>
      <c r="R242" s="231">
        <v>12</v>
      </c>
      <c r="S242" s="231">
        <v>180</v>
      </c>
      <c r="T242" s="233">
        <v>75</v>
      </c>
      <c r="U242" s="231">
        <v>5</v>
      </c>
      <c r="V242" s="231">
        <v>75</v>
      </c>
      <c r="W242" s="233">
        <v>45</v>
      </c>
      <c r="X242" s="231">
        <v>4</v>
      </c>
      <c r="Y242" s="231">
        <v>60</v>
      </c>
      <c r="Z242" s="233">
        <v>30</v>
      </c>
      <c r="AA242" s="231">
        <v>0</v>
      </c>
      <c r="AB242" s="231">
        <v>0</v>
      </c>
      <c r="AC242" s="233">
        <v>0</v>
      </c>
      <c r="AD242" s="231">
        <v>0</v>
      </c>
      <c r="AE242" s="231">
        <v>0</v>
      </c>
      <c r="AF242" s="233">
        <v>0</v>
      </c>
      <c r="AG242">
        <v>0</v>
      </c>
    </row>
    <row r="243" spans="2:33" x14ac:dyDescent="0.35">
      <c r="B243">
        <v>6243</v>
      </c>
      <c r="C243" t="s">
        <v>591</v>
      </c>
      <c r="D243" s="231">
        <v>13</v>
      </c>
      <c r="E243" s="231">
        <v>39</v>
      </c>
      <c r="F243" s="231">
        <v>13</v>
      </c>
      <c r="G243" s="232">
        <v>52</v>
      </c>
      <c r="H243" s="231">
        <v>24</v>
      </c>
      <c r="I243" s="231">
        <v>12</v>
      </c>
      <c r="J243" s="232">
        <v>36</v>
      </c>
      <c r="K243" s="231">
        <v>195</v>
      </c>
      <c r="L243" s="231">
        <v>585</v>
      </c>
      <c r="M243" s="231">
        <v>195</v>
      </c>
      <c r="N243" s="232">
        <v>780</v>
      </c>
      <c r="O243" s="231">
        <v>354</v>
      </c>
      <c r="P243" s="231">
        <v>180</v>
      </c>
      <c r="Q243" s="232">
        <v>534</v>
      </c>
      <c r="R243" s="231">
        <v>15</v>
      </c>
      <c r="S243" s="231">
        <v>225</v>
      </c>
      <c r="T243" s="233">
        <v>120</v>
      </c>
      <c r="U243" s="231">
        <v>8</v>
      </c>
      <c r="V243" s="231">
        <v>120</v>
      </c>
      <c r="W243" s="233">
        <v>45</v>
      </c>
      <c r="X243" s="231">
        <v>16</v>
      </c>
      <c r="Y243" s="231">
        <v>240</v>
      </c>
      <c r="Z243" s="233">
        <v>159</v>
      </c>
      <c r="AA243" s="231">
        <v>9</v>
      </c>
      <c r="AB243" s="231">
        <v>135</v>
      </c>
      <c r="AC243" s="233">
        <v>15</v>
      </c>
      <c r="AD243" s="231">
        <v>9</v>
      </c>
      <c r="AE243" s="231">
        <v>135</v>
      </c>
      <c r="AF243" s="233">
        <v>15</v>
      </c>
      <c r="AG243">
        <v>0</v>
      </c>
    </row>
    <row r="244" spans="2:33" x14ac:dyDescent="0.35">
      <c r="B244">
        <v>6293</v>
      </c>
      <c r="C244" t="s">
        <v>592</v>
      </c>
      <c r="D244" s="231">
        <v>4</v>
      </c>
      <c r="E244" s="231">
        <v>25</v>
      </c>
      <c r="F244" s="231">
        <v>13</v>
      </c>
      <c r="G244" s="232">
        <v>38</v>
      </c>
      <c r="H244" s="231">
        <v>5</v>
      </c>
      <c r="I244" s="231">
        <v>6</v>
      </c>
      <c r="J244" s="232">
        <v>11</v>
      </c>
      <c r="K244" s="231">
        <v>60</v>
      </c>
      <c r="L244" s="231">
        <v>373</v>
      </c>
      <c r="M244" s="231">
        <v>180</v>
      </c>
      <c r="N244" s="232">
        <v>553</v>
      </c>
      <c r="O244" s="231">
        <v>75</v>
      </c>
      <c r="P244" s="231">
        <v>87</v>
      </c>
      <c r="Q244" s="232">
        <v>162</v>
      </c>
      <c r="R244" s="231">
        <v>25</v>
      </c>
      <c r="S244" s="231">
        <v>358</v>
      </c>
      <c r="T244" s="233">
        <v>42</v>
      </c>
      <c r="U244" s="231">
        <v>5</v>
      </c>
      <c r="V244" s="231">
        <v>75</v>
      </c>
      <c r="W244" s="233">
        <v>30</v>
      </c>
      <c r="X244" s="231">
        <v>4</v>
      </c>
      <c r="Y244" s="231">
        <v>60</v>
      </c>
      <c r="Z244" s="233">
        <v>45</v>
      </c>
      <c r="AA244" s="231">
        <v>21</v>
      </c>
      <c r="AB244" s="231">
        <v>315</v>
      </c>
      <c r="AC244" s="233">
        <v>15</v>
      </c>
      <c r="AD244" s="231">
        <v>6</v>
      </c>
      <c r="AE244" s="231">
        <v>90</v>
      </c>
      <c r="AF244" s="233">
        <v>0</v>
      </c>
      <c r="AG244">
        <v>0</v>
      </c>
    </row>
    <row r="245" spans="2:33" x14ac:dyDescent="0.35">
      <c r="B245">
        <v>6323</v>
      </c>
      <c r="C245" t="s">
        <v>593</v>
      </c>
      <c r="D245" s="231">
        <v>1</v>
      </c>
      <c r="E245" s="231">
        <v>1</v>
      </c>
      <c r="F245" s="231">
        <v>1</v>
      </c>
      <c r="G245" s="232">
        <v>2</v>
      </c>
      <c r="H245" s="231">
        <v>1</v>
      </c>
      <c r="I245" s="231">
        <v>1</v>
      </c>
      <c r="J245" s="232">
        <v>2</v>
      </c>
      <c r="K245" s="231">
        <v>15</v>
      </c>
      <c r="L245" s="231">
        <v>15</v>
      </c>
      <c r="M245" s="231">
        <v>0</v>
      </c>
      <c r="N245" s="232">
        <v>15</v>
      </c>
      <c r="O245" s="231">
        <v>15</v>
      </c>
      <c r="P245" s="231">
        <v>15</v>
      </c>
      <c r="Q245" s="232">
        <v>30</v>
      </c>
      <c r="R245" s="231">
        <v>0</v>
      </c>
      <c r="S245" s="231">
        <v>0</v>
      </c>
      <c r="T245" s="233">
        <v>0</v>
      </c>
      <c r="U245" s="231">
        <v>0</v>
      </c>
      <c r="V245" s="231">
        <v>0</v>
      </c>
      <c r="W245" s="233">
        <v>0</v>
      </c>
      <c r="X245" s="231">
        <v>0</v>
      </c>
      <c r="Y245" s="231">
        <v>0</v>
      </c>
      <c r="Z245" s="233">
        <v>0</v>
      </c>
      <c r="AA245" s="231">
        <v>0</v>
      </c>
      <c r="AB245" s="231">
        <v>0</v>
      </c>
      <c r="AC245" s="233">
        <v>0</v>
      </c>
      <c r="AD245" s="231">
        <v>0</v>
      </c>
      <c r="AE245" s="231">
        <v>0</v>
      </c>
      <c r="AF245" s="233">
        <v>0</v>
      </c>
      <c r="AG245">
        <v>0</v>
      </c>
    </row>
    <row r="246" spans="2:33" x14ac:dyDescent="0.35">
      <c r="B246">
        <v>6340</v>
      </c>
      <c r="C246" t="s">
        <v>594</v>
      </c>
      <c r="D246" s="231">
        <v>28</v>
      </c>
      <c r="E246" s="231">
        <v>65</v>
      </c>
      <c r="F246" s="231">
        <v>49</v>
      </c>
      <c r="G246" s="232">
        <v>114</v>
      </c>
      <c r="H246" s="231">
        <v>10</v>
      </c>
      <c r="I246" s="231">
        <v>3</v>
      </c>
      <c r="J246" s="232">
        <v>13</v>
      </c>
      <c r="K246" s="231">
        <v>420</v>
      </c>
      <c r="L246" s="231">
        <v>975</v>
      </c>
      <c r="M246" s="231">
        <v>735</v>
      </c>
      <c r="N246" s="232">
        <v>1710</v>
      </c>
      <c r="O246" s="231">
        <v>150</v>
      </c>
      <c r="P246" s="231">
        <v>45</v>
      </c>
      <c r="Q246" s="232">
        <v>195</v>
      </c>
      <c r="R246" s="231">
        <v>11</v>
      </c>
      <c r="S246" s="231">
        <v>165</v>
      </c>
      <c r="T246" s="233">
        <v>30</v>
      </c>
      <c r="U246" s="231">
        <v>22</v>
      </c>
      <c r="V246" s="231">
        <v>330</v>
      </c>
      <c r="W246" s="233">
        <v>60</v>
      </c>
      <c r="X246" s="231">
        <v>91</v>
      </c>
      <c r="Y246" s="231">
        <v>1365</v>
      </c>
      <c r="Z246" s="233">
        <v>30</v>
      </c>
      <c r="AA246" s="231">
        <v>26</v>
      </c>
      <c r="AB246" s="231">
        <v>390</v>
      </c>
      <c r="AC246" s="233">
        <v>15</v>
      </c>
      <c r="AD246" s="231">
        <v>0</v>
      </c>
      <c r="AE246" s="231">
        <v>0</v>
      </c>
      <c r="AF246" s="233">
        <v>0</v>
      </c>
      <c r="AG246">
        <v>1</v>
      </c>
    </row>
    <row r="247" spans="2:33" x14ac:dyDescent="0.35">
      <c r="B247">
        <v>6341</v>
      </c>
      <c r="C247" t="s">
        <v>595</v>
      </c>
      <c r="D247" s="231">
        <v>50</v>
      </c>
      <c r="E247" s="231">
        <v>93</v>
      </c>
      <c r="F247" s="231">
        <v>60</v>
      </c>
      <c r="G247" s="232">
        <v>153</v>
      </c>
      <c r="H247" s="231">
        <v>25</v>
      </c>
      <c r="I247" s="231">
        <v>21</v>
      </c>
      <c r="J247" s="232">
        <v>46</v>
      </c>
      <c r="K247" s="231">
        <v>750</v>
      </c>
      <c r="L247" s="231">
        <v>1395</v>
      </c>
      <c r="M247" s="231">
        <v>900</v>
      </c>
      <c r="N247" s="232">
        <v>2295</v>
      </c>
      <c r="O247" s="231">
        <v>375</v>
      </c>
      <c r="P247" s="231">
        <v>315</v>
      </c>
      <c r="Q247" s="232">
        <v>690</v>
      </c>
      <c r="R247" s="231">
        <v>13</v>
      </c>
      <c r="S247" s="231">
        <v>195</v>
      </c>
      <c r="T247" s="233">
        <v>15</v>
      </c>
      <c r="U247" s="231">
        <v>36</v>
      </c>
      <c r="V247" s="231">
        <v>540</v>
      </c>
      <c r="W247" s="233">
        <v>135</v>
      </c>
      <c r="X247" s="231">
        <v>87</v>
      </c>
      <c r="Y247" s="231">
        <v>1305</v>
      </c>
      <c r="Z247" s="233">
        <v>180</v>
      </c>
      <c r="AA247" s="231">
        <v>43</v>
      </c>
      <c r="AB247" s="231">
        <v>645</v>
      </c>
      <c r="AC247" s="233">
        <v>60</v>
      </c>
      <c r="AD247" s="231">
        <v>0</v>
      </c>
      <c r="AE247" s="231">
        <v>0</v>
      </c>
      <c r="AF247" s="233">
        <v>0</v>
      </c>
      <c r="AG247">
        <v>0</v>
      </c>
    </row>
    <row r="248" spans="2:33" x14ac:dyDescent="0.35">
      <c r="B248">
        <v>6342</v>
      </c>
      <c r="C248" t="s">
        <v>596</v>
      </c>
      <c r="D248" s="231">
        <v>24</v>
      </c>
      <c r="E248" s="231">
        <v>44</v>
      </c>
      <c r="F248" s="231">
        <v>28</v>
      </c>
      <c r="G248" s="232">
        <v>72</v>
      </c>
      <c r="H248" s="231">
        <v>4</v>
      </c>
      <c r="I248" s="231">
        <v>8</v>
      </c>
      <c r="J248" s="232">
        <v>12</v>
      </c>
      <c r="K248" s="231">
        <v>360</v>
      </c>
      <c r="L248" s="231">
        <v>660</v>
      </c>
      <c r="M248" s="231">
        <v>420</v>
      </c>
      <c r="N248" s="232">
        <v>1080</v>
      </c>
      <c r="O248" s="231">
        <v>60</v>
      </c>
      <c r="P248" s="231">
        <v>120</v>
      </c>
      <c r="Q248" s="232">
        <v>180</v>
      </c>
      <c r="R248" s="231">
        <v>4</v>
      </c>
      <c r="S248" s="231">
        <v>60</v>
      </c>
      <c r="T248" s="233">
        <v>15</v>
      </c>
      <c r="U248" s="231">
        <v>6</v>
      </c>
      <c r="V248" s="231">
        <v>90</v>
      </c>
      <c r="W248" s="233">
        <v>15</v>
      </c>
      <c r="X248" s="231">
        <v>59</v>
      </c>
      <c r="Y248" s="231">
        <v>885</v>
      </c>
      <c r="Z248" s="233">
        <v>105</v>
      </c>
      <c r="AA248" s="231">
        <v>17</v>
      </c>
      <c r="AB248" s="231">
        <v>255</v>
      </c>
      <c r="AC248" s="233">
        <v>30</v>
      </c>
      <c r="AD248" s="231">
        <v>0</v>
      </c>
      <c r="AE248" s="231">
        <v>0</v>
      </c>
      <c r="AF248" s="233">
        <v>0</v>
      </c>
      <c r="AG248">
        <v>0</v>
      </c>
    </row>
    <row r="249" spans="2:33" x14ac:dyDescent="0.35">
      <c r="B249">
        <v>6344</v>
      </c>
      <c r="C249" t="s">
        <v>597</v>
      </c>
      <c r="D249" s="231">
        <v>19</v>
      </c>
      <c r="E249" s="231">
        <v>67</v>
      </c>
      <c r="F249" s="231">
        <v>37</v>
      </c>
      <c r="G249" s="232">
        <v>104</v>
      </c>
      <c r="H249" s="231">
        <v>21</v>
      </c>
      <c r="I249" s="231">
        <v>12</v>
      </c>
      <c r="J249" s="232">
        <v>33</v>
      </c>
      <c r="K249" s="231">
        <v>285</v>
      </c>
      <c r="L249" s="231">
        <v>990</v>
      </c>
      <c r="M249" s="231">
        <v>555</v>
      </c>
      <c r="N249" s="232">
        <v>1545</v>
      </c>
      <c r="O249" s="231">
        <v>315</v>
      </c>
      <c r="P249" s="231">
        <v>180</v>
      </c>
      <c r="Q249" s="232">
        <v>495</v>
      </c>
      <c r="R249" s="231">
        <v>4</v>
      </c>
      <c r="S249" s="231">
        <v>60</v>
      </c>
      <c r="T249" s="233">
        <v>45</v>
      </c>
      <c r="U249" s="231">
        <v>12</v>
      </c>
      <c r="V249" s="231">
        <v>180</v>
      </c>
      <c r="W249" s="233">
        <v>45</v>
      </c>
      <c r="X249" s="231">
        <v>57</v>
      </c>
      <c r="Y249" s="231">
        <v>840</v>
      </c>
      <c r="Z249" s="233">
        <v>255</v>
      </c>
      <c r="AA249" s="231">
        <v>26</v>
      </c>
      <c r="AB249" s="231">
        <v>390</v>
      </c>
      <c r="AC249" s="233">
        <v>60</v>
      </c>
      <c r="AD249" s="231">
        <v>0</v>
      </c>
      <c r="AE249" s="231">
        <v>0</v>
      </c>
      <c r="AF249" s="233">
        <v>0</v>
      </c>
      <c r="AG249">
        <v>0</v>
      </c>
    </row>
    <row r="250" spans="2:33" x14ac:dyDescent="0.35">
      <c r="B250">
        <v>6353</v>
      </c>
      <c r="C250" t="s">
        <v>598</v>
      </c>
      <c r="D250" s="231">
        <v>31</v>
      </c>
      <c r="E250" s="231">
        <v>43</v>
      </c>
      <c r="F250" s="231">
        <v>29</v>
      </c>
      <c r="G250" s="232">
        <v>72</v>
      </c>
      <c r="H250" s="231">
        <v>16</v>
      </c>
      <c r="I250" s="231">
        <v>11</v>
      </c>
      <c r="J250" s="232">
        <v>27</v>
      </c>
      <c r="K250" s="231">
        <v>465</v>
      </c>
      <c r="L250" s="231">
        <v>645</v>
      </c>
      <c r="M250" s="231">
        <v>435</v>
      </c>
      <c r="N250" s="232">
        <v>1080</v>
      </c>
      <c r="O250" s="231">
        <v>240</v>
      </c>
      <c r="P250" s="231">
        <v>165</v>
      </c>
      <c r="Q250" s="232">
        <v>405</v>
      </c>
      <c r="R250" s="231">
        <v>5</v>
      </c>
      <c r="S250" s="231">
        <v>75</v>
      </c>
      <c r="T250" s="233">
        <v>15</v>
      </c>
      <c r="U250" s="231">
        <v>9</v>
      </c>
      <c r="V250" s="231">
        <v>135</v>
      </c>
      <c r="W250" s="233">
        <v>75</v>
      </c>
      <c r="X250" s="231">
        <v>60</v>
      </c>
      <c r="Y250" s="231">
        <v>900</v>
      </c>
      <c r="Z250" s="233">
        <v>240</v>
      </c>
      <c r="AA250" s="231">
        <v>28</v>
      </c>
      <c r="AB250" s="231">
        <v>420</v>
      </c>
      <c r="AC250" s="233">
        <v>120</v>
      </c>
      <c r="AD250" s="231">
        <v>28</v>
      </c>
      <c r="AE250" s="231">
        <v>420</v>
      </c>
      <c r="AF250" s="233">
        <v>120</v>
      </c>
      <c r="AG250">
        <v>1</v>
      </c>
    </row>
    <row r="251" spans="2:33" x14ac:dyDescent="0.35">
      <c r="B251">
        <v>6363</v>
      </c>
      <c r="C251" t="s">
        <v>599</v>
      </c>
      <c r="D251" s="231">
        <v>7</v>
      </c>
      <c r="E251" s="231">
        <v>19</v>
      </c>
      <c r="F251" s="231">
        <v>9</v>
      </c>
      <c r="G251" s="232">
        <v>28</v>
      </c>
      <c r="H251" s="231">
        <v>4</v>
      </c>
      <c r="I251" s="231">
        <v>2</v>
      </c>
      <c r="J251" s="232">
        <v>6</v>
      </c>
      <c r="K251" s="231">
        <v>105</v>
      </c>
      <c r="L251" s="231">
        <v>285</v>
      </c>
      <c r="M251" s="231">
        <v>135</v>
      </c>
      <c r="N251" s="232">
        <v>420</v>
      </c>
      <c r="O251" s="231">
        <v>60</v>
      </c>
      <c r="P251" s="231">
        <v>30</v>
      </c>
      <c r="Q251" s="232">
        <v>90</v>
      </c>
      <c r="R251" s="231">
        <v>3</v>
      </c>
      <c r="S251" s="231">
        <v>45</v>
      </c>
      <c r="T251" s="233">
        <v>15</v>
      </c>
      <c r="U251" s="231">
        <v>14</v>
      </c>
      <c r="V251" s="231">
        <v>210</v>
      </c>
      <c r="W251" s="233">
        <v>30</v>
      </c>
      <c r="X251" s="231">
        <v>16</v>
      </c>
      <c r="Y251" s="231">
        <v>240</v>
      </c>
      <c r="Z251" s="233">
        <v>30</v>
      </c>
      <c r="AA251" s="231">
        <v>0</v>
      </c>
      <c r="AB251" s="231">
        <v>0</v>
      </c>
      <c r="AC251" s="233">
        <v>0</v>
      </c>
      <c r="AD251" s="231">
        <v>0</v>
      </c>
      <c r="AE251" s="231">
        <v>0</v>
      </c>
      <c r="AF251" s="233">
        <v>0</v>
      </c>
      <c r="AG251">
        <v>0</v>
      </c>
    </row>
    <row r="252" spans="2:33" x14ac:dyDescent="0.35">
      <c r="B252">
        <v>6380</v>
      </c>
      <c r="C252" t="s">
        <v>600</v>
      </c>
      <c r="D252" s="231">
        <v>0</v>
      </c>
      <c r="E252" s="231">
        <v>1</v>
      </c>
      <c r="F252" s="231">
        <v>0</v>
      </c>
      <c r="G252" s="232">
        <v>1</v>
      </c>
      <c r="H252" s="231">
        <v>1</v>
      </c>
      <c r="I252" s="231">
        <v>0</v>
      </c>
      <c r="J252" s="232">
        <v>1</v>
      </c>
      <c r="K252" s="231">
        <v>0</v>
      </c>
      <c r="L252" s="231">
        <v>15</v>
      </c>
      <c r="M252" s="231">
        <v>0</v>
      </c>
      <c r="N252" s="232">
        <v>15</v>
      </c>
      <c r="O252" s="231">
        <v>15</v>
      </c>
      <c r="P252" s="231">
        <v>0</v>
      </c>
      <c r="Q252" s="232">
        <v>15</v>
      </c>
      <c r="R252" s="231">
        <v>1</v>
      </c>
      <c r="S252" s="231">
        <v>15</v>
      </c>
      <c r="T252" s="233">
        <v>15</v>
      </c>
      <c r="U252" s="231">
        <v>0</v>
      </c>
      <c r="V252" s="231">
        <v>0</v>
      </c>
      <c r="W252" s="233">
        <v>0</v>
      </c>
      <c r="X252" s="231">
        <v>0</v>
      </c>
      <c r="Y252" s="231">
        <v>0</v>
      </c>
      <c r="Z252" s="233">
        <v>0</v>
      </c>
      <c r="AA252" s="231">
        <v>0</v>
      </c>
      <c r="AB252" s="231">
        <v>0</v>
      </c>
      <c r="AC252" s="233">
        <v>0</v>
      </c>
      <c r="AD252" s="231">
        <v>0</v>
      </c>
      <c r="AE252" s="231">
        <v>0</v>
      </c>
      <c r="AF252" s="233">
        <v>0</v>
      </c>
      <c r="AG252">
        <v>0</v>
      </c>
    </row>
    <row r="253" spans="2:33" x14ac:dyDescent="0.35">
      <c r="B253">
        <v>6389</v>
      </c>
      <c r="C253" t="s">
        <v>601</v>
      </c>
      <c r="D253" s="231">
        <v>1</v>
      </c>
      <c r="E253" s="231">
        <v>3</v>
      </c>
      <c r="F253" s="231">
        <v>1</v>
      </c>
      <c r="G253" s="232">
        <v>4</v>
      </c>
      <c r="H253" s="231">
        <v>3</v>
      </c>
      <c r="I253" s="231">
        <v>1</v>
      </c>
      <c r="J253" s="232">
        <v>4</v>
      </c>
      <c r="K253" s="231">
        <v>15</v>
      </c>
      <c r="L253" s="231">
        <v>30</v>
      </c>
      <c r="M253" s="231">
        <v>15</v>
      </c>
      <c r="N253" s="232">
        <v>45</v>
      </c>
      <c r="O253" s="231">
        <v>39</v>
      </c>
      <c r="P253" s="231">
        <v>15</v>
      </c>
      <c r="Q253" s="232">
        <v>54</v>
      </c>
      <c r="R253" s="231">
        <v>0</v>
      </c>
      <c r="S253" s="231">
        <v>0</v>
      </c>
      <c r="T253" s="233">
        <v>0</v>
      </c>
      <c r="U253" s="231">
        <v>0</v>
      </c>
      <c r="V253" s="231">
        <v>0</v>
      </c>
      <c r="W253" s="233">
        <v>0</v>
      </c>
      <c r="X253" s="231">
        <v>1</v>
      </c>
      <c r="Y253" s="231">
        <v>15</v>
      </c>
      <c r="Z253" s="233">
        <v>15</v>
      </c>
      <c r="AA253" s="231">
        <v>0</v>
      </c>
      <c r="AB253" s="231">
        <v>0</v>
      </c>
      <c r="AC253" s="233">
        <v>0</v>
      </c>
      <c r="AD253" s="231">
        <v>0</v>
      </c>
      <c r="AE253" s="231">
        <v>0</v>
      </c>
      <c r="AF253" s="233">
        <v>0</v>
      </c>
      <c r="AG253">
        <v>1</v>
      </c>
    </row>
    <row r="254" spans="2:33" x14ac:dyDescent="0.35">
      <c r="B254">
        <v>6397</v>
      </c>
      <c r="C254" t="s">
        <v>602</v>
      </c>
      <c r="D254" s="231">
        <v>8</v>
      </c>
      <c r="E254" s="231">
        <v>15</v>
      </c>
      <c r="F254" s="231">
        <v>9</v>
      </c>
      <c r="G254" s="232">
        <v>24</v>
      </c>
      <c r="H254" s="231">
        <v>4</v>
      </c>
      <c r="I254" s="231">
        <v>3</v>
      </c>
      <c r="J254" s="232">
        <v>7</v>
      </c>
      <c r="K254" s="231">
        <v>120</v>
      </c>
      <c r="L254" s="231">
        <v>225</v>
      </c>
      <c r="M254" s="231">
        <v>135</v>
      </c>
      <c r="N254" s="232">
        <v>360</v>
      </c>
      <c r="O254" s="231">
        <v>60</v>
      </c>
      <c r="P254" s="231">
        <v>45</v>
      </c>
      <c r="Q254" s="232">
        <v>105</v>
      </c>
      <c r="R254" s="231">
        <v>1</v>
      </c>
      <c r="S254" s="231">
        <v>15</v>
      </c>
      <c r="T254" s="233">
        <v>15</v>
      </c>
      <c r="U254" s="231">
        <v>9</v>
      </c>
      <c r="V254" s="231">
        <v>135</v>
      </c>
      <c r="W254" s="233">
        <v>45</v>
      </c>
      <c r="X254" s="231">
        <v>15</v>
      </c>
      <c r="Y254" s="231">
        <v>225</v>
      </c>
      <c r="Z254" s="233">
        <v>30</v>
      </c>
      <c r="AA254" s="231">
        <v>7</v>
      </c>
      <c r="AB254" s="231">
        <v>105</v>
      </c>
      <c r="AC254" s="233">
        <v>45</v>
      </c>
      <c r="AD254" s="231">
        <v>7</v>
      </c>
      <c r="AE254" s="231">
        <v>105</v>
      </c>
      <c r="AF254" s="233">
        <v>45</v>
      </c>
      <c r="AG254">
        <v>0</v>
      </c>
    </row>
    <row r="255" spans="2:33" x14ac:dyDescent="0.35">
      <c r="B255">
        <v>6416</v>
      </c>
      <c r="C255" t="s">
        <v>818</v>
      </c>
      <c r="D255" s="231">
        <v>0</v>
      </c>
      <c r="E255" s="231">
        <v>8</v>
      </c>
      <c r="F255" s="231">
        <v>4</v>
      </c>
      <c r="G255" s="232">
        <v>12</v>
      </c>
      <c r="H255" s="231">
        <v>1</v>
      </c>
      <c r="I255" s="231">
        <v>0</v>
      </c>
      <c r="J255" s="232">
        <v>1</v>
      </c>
      <c r="K255" s="231">
        <v>0</v>
      </c>
      <c r="L255" s="231">
        <v>120</v>
      </c>
      <c r="M255" s="231">
        <v>60</v>
      </c>
      <c r="N255" s="232">
        <v>180</v>
      </c>
      <c r="O255" s="231">
        <v>15</v>
      </c>
      <c r="P255" s="231">
        <v>0</v>
      </c>
      <c r="Q255" s="232">
        <v>15</v>
      </c>
      <c r="R255" s="231">
        <v>6</v>
      </c>
      <c r="S255" s="231">
        <v>90</v>
      </c>
      <c r="T255" s="233">
        <v>0</v>
      </c>
      <c r="U255" s="231">
        <v>4</v>
      </c>
      <c r="V255" s="231">
        <v>60</v>
      </c>
      <c r="W255" s="233">
        <v>15</v>
      </c>
      <c r="X255" s="231">
        <v>1</v>
      </c>
      <c r="Y255" s="231">
        <v>15</v>
      </c>
      <c r="Z255" s="233">
        <v>0</v>
      </c>
      <c r="AA255" s="231">
        <v>2</v>
      </c>
      <c r="AB255" s="231">
        <v>30</v>
      </c>
      <c r="AC255" s="233">
        <v>0</v>
      </c>
      <c r="AD255" s="231">
        <v>2</v>
      </c>
      <c r="AE255" s="231">
        <v>30</v>
      </c>
      <c r="AF255" s="233">
        <v>0</v>
      </c>
      <c r="AG255">
        <v>0</v>
      </c>
    </row>
    <row r="256" spans="2:33" x14ac:dyDescent="0.35">
      <c r="B256">
        <v>6424</v>
      </c>
      <c r="C256" t="s">
        <v>603</v>
      </c>
      <c r="D256" s="231">
        <v>0</v>
      </c>
      <c r="E256" s="231">
        <v>1</v>
      </c>
      <c r="F256" s="231">
        <v>0</v>
      </c>
      <c r="G256" s="232">
        <v>1</v>
      </c>
      <c r="H256" s="231">
        <v>1</v>
      </c>
      <c r="I256" s="231">
        <v>0</v>
      </c>
      <c r="J256" s="232">
        <v>1</v>
      </c>
      <c r="K256" s="231">
        <v>0</v>
      </c>
      <c r="L256" s="231">
        <v>15</v>
      </c>
      <c r="M256" s="231">
        <v>0</v>
      </c>
      <c r="N256" s="232">
        <v>15</v>
      </c>
      <c r="O256" s="231">
        <v>15</v>
      </c>
      <c r="P256" s="231">
        <v>0</v>
      </c>
      <c r="Q256" s="232">
        <v>15</v>
      </c>
      <c r="R256" s="231">
        <v>1</v>
      </c>
      <c r="S256" s="231">
        <v>15</v>
      </c>
      <c r="T256" s="233">
        <v>15</v>
      </c>
      <c r="U256" s="231">
        <v>0</v>
      </c>
      <c r="V256" s="231">
        <v>0</v>
      </c>
      <c r="W256" s="233">
        <v>0</v>
      </c>
      <c r="X256" s="231">
        <v>0</v>
      </c>
      <c r="Y256" s="231">
        <v>0</v>
      </c>
      <c r="Z256" s="233">
        <v>0</v>
      </c>
      <c r="AA256" s="231">
        <v>0</v>
      </c>
      <c r="AB256" s="231">
        <v>0</v>
      </c>
      <c r="AC256" s="233">
        <v>0</v>
      </c>
      <c r="AD256" s="231">
        <v>0</v>
      </c>
      <c r="AE256" s="231">
        <v>0</v>
      </c>
      <c r="AF256" s="233">
        <v>0</v>
      </c>
      <c r="AG256">
        <v>0</v>
      </c>
    </row>
    <row r="257" spans="2:33" x14ac:dyDescent="0.35">
      <c r="B257">
        <v>6436</v>
      </c>
      <c r="C257" t="s">
        <v>604</v>
      </c>
      <c r="D257" s="231">
        <v>5</v>
      </c>
      <c r="E257" s="231">
        <v>17</v>
      </c>
      <c r="F257" s="231">
        <v>8</v>
      </c>
      <c r="G257" s="232">
        <v>25</v>
      </c>
      <c r="H257" s="231">
        <v>4</v>
      </c>
      <c r="I257" s="231">
        <v>3</v>
      </c>
      <c r="J257" s="232">
        <v>7</v>
      </c>
      <c r="K257" s="231">
        <v>75</v>
      </c>
      <c r="L257" s="231">
        <v>255</v>
      </c>
      <c r="M257" s="231">
        <v>120</v>
      </c>
      <c r="N257" s="232">
        <v>375</v>
      </c>
      <c r="O257" s="231">
        <v>60</v>
      </c>
      <c r="P257" s="231">
        <v>45</v>
      </c>
      <c r="Q257" s="232">
        <v>105</v>
      </c>
      <c r="R257" s="231">
        <v>2</v>
      </c>
      <c r="S257" s="231">
        <v>30</v>
      </c>
      <c r="T257" s="233">
        <v>0</v>
      </c>
      <c r="U257" s="231">
        <v>17</v>
      </c>
      <c r="V257" s="231">
        <v>255</v>
      </c>
      <c r="W257" s="233">
        <v>45</v>
      </c>
      <c r="X257" s="231">
        <v>2</v>
      </c>
      <c r="Y257" s="231">
        <v>30</v>
      </c>
      <c r="Z257" s="233">
        <v>0</v>
      </c>
      <c r="AA257" s="231">
        <v>0</v>
      </c>
      <c r="AB257" s="231">
        <v>0</v>
      </c>
      <c r="AC257" s="233">
        <v>0</v>
      </c>
      <c r="AD257" s="231">
        <v>0</v>
      </c>
      <c r="AE257" s="231">
        <v>0</v>
      </c>
      <c r="AF257" s="233">
        <v>0</v>
      </c>
      <c r="AG257">
        <v>1</v>
      </c>
    </row>
    <row r="258" spans="2:33" x14ac:dyDescent="0.35">
      <c r="B258">
        <v>6455</v>
      </c>
      <c r="C258" t="s">
        <v>605</v>
      </c>
      <c r="D258" s="231">
        <v>1</v>
      </c>
      <c r="E258" s="231">
        <v>1</v>
      </c>
      <c r="F258" s="231">
        <v>0</v>
      </c>
      <c r="G258" s="232">
        <v>1</v>
      </c>
      <c r="H258" s="231">
        <v>0</v>
      </c>
      <c r="I258" s="231">
        <v>0</v>
      </c>
      <c r="J258" s="232">
        <v>0</v>
      </c>
      <c r="K258" s="231">
        <v>15</v>
      </c>
      <c r="L258" s="231">
        <v>15</v>
      </c>
      <c r="M258" s="231">
        <v>0</v>
      </c>
      <c r="N258" s="232">
        <v>15</v>
      </c>
      <c r="O258" s="231">
        <v>0</v>
      </c>
      <c r="P258" s="231">
        <v>0</v>
      </c>
      <c r="Q258" s="232">
        <v>0</v>
      </c>
      <c r="R258" s="231">
        <v>0</v>
      </c>
      <c r="S258" s="231">
        <v>0</v>
      </c>
      <c r="T258" s="233">
        <v>0</v>
      </c>
      <c r="U258" s="231">
        <v>1</v>
      </c>
      <c r="V258" s="231">
        <v>15</v>
      </c>
      <c r="W258" s="233">
        <v>0</v>
      </c>
      <c r="X258" s="231">
        <v>0</v>
      </c>
      <c r="Y258" s="231">
        <v>0</v>
      </c>
      <c r="Z258" s="233">
        <v>0</v>
      </c>
      <c r="AA258" s="231">
        <v>1</v>
      </c>
      <c r="AB258" s="231">
        <v>15</v>
      </c>
      <c r="AC258" s="233">
        <v>0</v>
      </c>
      <c r="AD258" s="231">
        <v>1</v>
      </c>
      <c r="AE258" s="231">
        <v>15</v>
      </c>
      <c r="AF258" s="233">
        <v>0</v>
      </c>
      <c r="AG258">
        <v>0</v>
      </c>
    </row>
    <row r="259" spans="2:33" x14ac:dyDescent="0.35">
      <c r="B259">
        <v>6461</v>
      </c>
      <c r="C259" t="s">
        <v>606</v>
      </c>
      <c r="D259" s="231">
        <v>0</v>
      </c>
      <c r="E259" s="231">
        <v>2</v>
      </c>
      <c r="F259" s="231">
        <v>1</v>
      </c>
      <c r="G259" s="232">
        <v>3</v>
      </c>
      <c r="H259" s="231">
        <v>2</v>
      </c>
      <c r="I259" s="231">
        <v>1</v>
      </c>
      <c r="J259" s="232">
        <v>3</v>
      </c>
      <c r="K259" s="231">
        <v>0</v>
      </c>
      <c r="L259" s="231">
        <v>30</v>
      </c>
      <c r="M259" s="231">
        <v>15</v>
      </c>
      <c r="N259" s="232">
        <v>45</v>
      </c>
      <c r="O259" s="231">
        <v>30</v>
      </c>
      <c r="P259" s="231">
        <v>15</v>
      </c>
      <c r="Q259" s="232">
        <v>45</v>
      </c>
      <c r="R259" s="231">
        <v>0</v>
      </c>
      <c r="S259" s="231">
        <v>0</v>
      </c>
      <c r="T259" s="233">
        <v>0</v>
      </c>
      <c r="U259" s="231">
        <v>0</v>
      </c>
      <c r="V259" s="231">
        <v>0</v>
      </c>
      <c r="W259" s="233">
        <v>0</v>
      </c>
      <c r="X259" s="231">
        <v>0</v>
      </c>
      <c r="Y259" s="231">
        <v>0</v>
      </c>
      <c r="Z259" s="233">
        <v>0</v>
      </c>
      <c r="AA259" s="231">
        <v>0</v>
      </c>
      <c r="AB259" s="231">
        <v>0</v>
      </c>
      <c r="AC259" s="233">
        <v>0</v>
      </c>
      <c r="AD259" s="231">
        <v>0</v>
      </c>
      <c r="AE259" s="231">
        <v>0</v>
      </c>
      <c r="AF259" s="233">
        <v>0</v>
      </c>
      <c r="AG259">
        <v>0</v>
      </c>
    </row>
    <row r="260" spans="2:33" x14ac:dyDescent="0.35">
      <c r="B260">
        <v>6493</v>
      </c>
      <c r="C260" t="s">
        <v>607</v>
      </c>
      <c r="D260" s="231">
        <v>20</v>
      </c>
      <c r="E260" s="231">
        <v>15</v>
      </c>
      <c r="F260" s="231">
        <v>12</v>
      </c>
      <c r="G260" s="232">
        <v>27</v>
      </c>
      <c r="H260" s="231">
        <v>0</v>
      </c>
      <c r="I260" s="231">
        <v>2</v>
      </c>
      <c r="J260" s="232">
        <v>2</v>
      </c>
      <c r="K260" s="231">
        <v>300</v>
      </c>
      <c r="L260" s="231">
        <v>225</v>
      </c>
      <c r="M260" s="231">
        <v>180</v>
      </c>
      <c r="N260" s="232">
        <v>405</v>
      </c>
      <c r="O260" s="231">
        <v>0</v>
      </c>
      <c r="P260" s="231">
        <v>30</v>
      </c>
      <c r="Q260" s="232">
        <v>30</v>
      </c>
      <c r="R260" s="231">
        <v>6</v>
      </c>
      <c r="S260" s="231">
        <v>90</v>
      </c>
      <c r="T260" s="233">
        <v>0</v>
      </c>
      <c r="U260" s="231">
        <v>1</v>
      </c>
      <c r="V260" s="231">
        <v>15</v>
      </c>
      <c r="W260" s="233">
        <v>0</v>
      </c>
      <c r="X260" s="231">
        <v>37</v>
      </c>
      <c r="Y260" s="231">
        <v>555</v>
      </c>
      <c r="Z260" s="233">
        <v>30</v>
      </c>
      <c r="AA260" s="231">
        <v>7</v>
      </c>
      <c r="AB260" s="231">
        <v>105</v>
      </c>
      <c r="AC260" s="233">
        <v>0</v>
      </c>
      <c r="AD260" s="231">
        <v>0</v>
      </c>
      <c r="AE260" s="231">
        <v>0</v>
      </c>
      <c r="AF260" s="233">
        <v>0</v>
      </c>
      <c r="AG260">
        <v>0</v>
      </c>
    </row>
    <row r="261" spans="2:33" x14ac:dyDescent="0.35">
      <c r="B261">
        <v>6514</v>
      </c>
      <c r="C261" t="s">
        <v>608</v>
      </c>
      <c r="D261" s="231">
        <v>1</v>
      </c>
      <c r="E261" s="231">
        <v>0</v>
      </c>
      <c r="F261" s="231">
        <v>1</v>
      </c>
      <c r="G261" s="232">
        <v>1</v>
      </c>
      <c r="H261" s="231">
        <v>0</v>
      </c>
      <c r="I261" s="231">
        <v>1</v>
      </c>
      <c r="J261" s="232">
        <v>1</v>
      </c>
      <c r="K261" s="231">
        <v>15</v>
      </c>
      <c r="L261" s="231">
        <v>0</v>
      </c>
      <c r="M261" s="231">
        <v>15</v>
      </c>
      <c r="N261" s="232">
        <v>15</v>
      </c>
      <c r="O261" s="231">
        <v>0</v>
      </c>
      <c r="P261" s="231">
        <v>15</v>
      </c>
      <c r="Q261" s="232">
        <v>15</v>
      </c>
      <c r="R261" s="231">
        <v>1</v>
      </c>
      <c r="S261" s="231">
        <v>15</v>
      </c>
      <c r="T261" s="233">
        <v>15</v>
      </c>
      <c r="U261" s="231">
        <v>0</v>
      </c>
      <c r="V261" s="231">
        <v>0</v>
      </c>
      <c r="W261" s="233">
        <v>0</v>
      </c>
      <c r="X261" s="231">
        <v>0</v>
      </c>
      <c r="Y261" s="231">
        <v>0</v>
      </c>
      <c r="Z261" s="233">
        <v>0</v>
      </c>
      <c r="AA261" s="231">
        <v>0</v>
      </c>
      <c r="AB261" s="231">
        <v>0</v>
      </c>
      <c r="AC261" s="233">
        <v>0</v>
      </c>
      <c r="AD261" s="231">
        <v>0</v>
      </c>
      <c r="AE261" s="231">
        <v>0</v>
      </c>
      <c r="AF261" s="233">
        <v>0</v>
      </c>
      <c r="AG261">
        <v>0</v>
      </c>
    </row>
    <row r="262" spans="2:33" x14ac:dyDescent="0.35">
      <c r="B262">
        <v>6519</v>
      </c>
      <c r="C262" t="s">
        <v>609</v>
      </c>
      <c r="D262" s="231">
        <v>3</v>
      </c>
      <c r="E262" s="231">
        <v>9</v>
      </c>
      <c r="F262" s="231">
        <v>0</v>
      </c>
      <c r="G262" s="232">
        <v>9</v>
      </c>
      <c r="H262" s="231">
        <v>0</v>
      </c>
      <c r="I262" s="231">
        <v>0</v>
      </c>
      <c r="J262" s="232">
        <v>0</v>
      </c>
      <c r="K262" s="231">
        <v>45</v>
      </c>
      <c r="L262" s="231">
        <v>135</v>
      </c>
      <c r="M262" s="231">
        <v>0</v>
      </c>
      <c r="N262" s="232">
        <v>135</v>
      </c>
      <c r="O262" s="231">
        <v>0</v>
      </c>
      <c r="P262" s="231">
        <v>0</v>
      </c>
      <c r="Q262" s="232">
        <v>0</v>
      </c>
      <c r="R262" s="231">
        <v>10</v>
      </c>
      <c r="S262" s="231">
        <v>150</v>
      </c>
      <c r="T262" s="233">
        <v>0</v>
      </c>
      <c r="U262" s="231">
        <v>0</v>
      </c>
      <c r="V262" s="231">
        <v>0</v>
      </c>
      <c r="W262" s="233">
        <v>0</v>
      </c>
      <c r="X262" s="231">
        <v>1</v>
      </c>
      <c r="Y262" s="231">
        <v>15</v>
      </c>
      <c r="Z262" s="233">
        <v>0</v>
      </c>
      <c r="AA262" s="231">
        <v>8</v>
      </c>
      <c r="AB262" s="231">
        <v>120</v>
      </c>
      <c r="AC262" s="233">
        <v>0</v>
      </c>
      <c r="AD262" s="231">
        <v>8</v>
      </c>
      <c r="AE262" s="231">
        <v>120</v>
      </c>
      <c r="AF262" s="233">
        <v>0</v>
      </c>
      <c r="AG262">
        <v>0</v>
      </c>
    </row>
    <row r="263" spans="2:33" x14ac:dyDescent="0.35">
      <c r="B263">
        <v>6520</v>
      </c>
      <c r="C263" t="s">
        <v>610</v>
      </c>
      <c r="D263" s="231">
        <v>6</v>
      </c>
      <c r="E263" s="231">
        <v>12</v>
      </c>
      <c r="F263" s="231">
        <v>9</v>
      </c>
      <c r="G263" s="232">
        <v>21</v>
      </c>
      <c r="H263" s="231">
        <v>5</v>
      </c>
      <c r="I263" s="231">
        <v>3</v>
      </c>
      <c r="J263" s="232">
        <v>8</v>
      </c>
      <c r="K263" s="231">
        <v>90</v>
      </c>
      <c r="L263" s="231">
        <v>180</v>
      </c>
      <c r="M263" s="231">
        <v>135</v>
      </c>
      <c r="N263" s="232">
        <v>315</v>
      </c>
      <c r="O263" s="231">
        <v>75</v>
      </c>
      <c r="P263" s="231">
        <v>45</v>
      </c>
      <c r="Q263" s="232">
        <v>120</v>
      </c>
      <c r="R263" s="231">
        <v>14</v>
      </c>
      <c r="S263" s="231">
        <v>210</v>
      </c>
      <c r="T263" s="233">
        <v>45</v>
      </c>
      <c r="U263" s="231">
        <v>6</v>
      </c>
      <c r="V263" s="231">
        <v>90</v>
      </c>
      <c r="W263" s="233">
        <v>0</v>
      </c>
      <c r="X263" s="231">
        <v>2</v>
      </c>
      <c r="Y263" s="231">
        <v>30</v>
      </c>
      <c r="Z263" s="233">
        <v>15</v>
      </c>
      <c r="AA263" s="231">
        <v>8</v>
      </c>
      <c r="AB263" s="231">
        <v>120</v>
      </c>
      <c r="AC263" s="233">
        <v>0</v>
      </c>
      <c r="AD263" s="231">
        <v>8</v>
      </c>
      <c r="AE263" s="231">
        <v>120</v>
      </c>
      <c r="AF263" s="233">
        <v>0</v>
      </c>
      <c r="AG263">
        <v>0</v>
      </c>
    </row>
    <row r="264" spans="2:33" x14ac:dyDescent="0.35">
      <c r="B264">
        <v>6538</v>
      </c>
      <c r="C264" t="s">
        <v>611</v>
      </c>
      <c r="D264" s="231">
        <v>7</v>
      </c>
      <c r="E264" s="231">
        <v>11</v>
      </c>
      <c r="F264" s="231">
        <v>0</v>
      </c>
      <c r="G264" s="232">
        <v>11</v>
      </c>
      <c r="H264" s="231">
        <v>1</v>
      </c>
      <c r="I264" s="231">
        <v>0</v>
      </c>
      <c r="J264" s="232">
        <v>1</v>
      </c>
      <c r="K264" s="231">
        <v>105</v>
      </c>
      <c r="L264" s="231">
        <v>165</v>
      </c>
      <c r="M264" s="231">
        <v>0</v>
      </c>
      <c r="N264" s="232">
        <v>165</v>
      </c>
      <c r="O264" s="231">
        <v>15</v>
      </c>
      <c r="P264" s="231">
        <v>0</v>
      </c>
      <c r="Q264" s="232">
        <v>15</v>
      </c>
      <c r="R264" s="231">
        <v>7</v>
      </c>
      <c r="S264" s="231">
        <v>105</v>
      </c>
      <c r="T264" s="233">
        <v>15</v>
      </c>
      <c r="U264" s="231">
        <v>9</v>
      </c>
      <c r="V264" s="231">
        <v>135</v>
      </c>
      <c r="W264" s="233">
        <v>0</v>
      </c>
      <c r="X264" s="231">
        <v>1</v>
      </c>
      <c r="Y264" s="231">
        <v>15</v>
      </c>
      <c r="Z264" s="233">
        <v>0</v>
      </c>
      <c r="AA264" s="231">
        <v>0</v>
      </c>
      <c r="AB264" s="231">
        <v>0</v>
      </c>
      <c r="AC264" s="233">
        <v>0</v>
      </c>
      <c r="AD264" s="231">
        <v>0</v>
      </c>
      <c r="AE264" s="231">
        <v>0</v>
      </c>
      <c r="AF264" s="233">
        <v>0</v>
      </c>
      <c r="AG264">
        <v>0</v>
      </c>
    </row>
    <row r="265" spans="2:33" x14ac:dyDescent="0.35">
      <c r="B265">
        <v>6554</v>
      </c>
      <c r="C265" t="s">
        <v>612</v>
      </c>
      <c r="D265" s="231">
        <v>8</v>
      </c>
      <c r="E265" s="231">
        <v>31</v>
      </c>
      <c r="F265" s="231">
        <v>22</v>
      </c>
      <c r="G265" s="232">
        <v>53</v>
      </c>
      <c r="H265" s="231">
        <v>16</v>
      </c>
      <c r="I265" s="231">
        <v>14</v>
      </c>
      <c r="J265" s="232">
        <v>30</v>
      </c>
      <c r="K265" s="231">
        <v>120</v>
      </c>
      <c r="L265" s="231">
        <v>465</v>
      </c>
      <c r="M265" s="231">
        <v>330</v>
      </c>
      <c r="N265" s="232">
        <v>795</v>
      </c>
      <c r="O265" s="231">
        <v>210</v>
      </c>
      <c r="P265" s="231">
        <v>200</v>
      </c>
      <c r="Q265" s="232">
        <v>410</v>
      </c>
      <c r="R265" s="231">
        <v>0</v>
      </c>
      <c r="S265" s="231">
        <v>0</v>
      </c>
      <c r="T265" s="233">
        <v>0</v>
      </c>
      <c r="U265" s="231">
        <v>13</v>
      </c>
      <c r="V265" s="231">
        <v>195</v>
      </c>
      <c r="W265" s="233">
        <v>45</v>
      </c>
      <c r="X265" s="231">
        <v>6</v>
      </c>
      <c r="Y265" s="231">
        <v>90</v>
      </c>
      <c r="Z265" s="233">
        <v>50</v>
      </c>
      <c r="AA265" s="231">
        <v>0</v>
      </c>
      <c r="AB265" s="231">
        <v>0</v>
      </c>
      <c r="AC265" s="233">
        <v>0</v>
      </c>
      <c r="AD265" s="231">
        <v>0</v>
      </c>
      <c r="AE265" s="231">
        <v>0</v>
      </c>
      <c r="AF265" s="233">
        <v>0</v>
      </c>
      <c r="AG265">
        <v>0</v>
      </c>
    </row>
    <row r="266" spans="2:33" x14ac:dyDescent="0.35">
      <c r="B266">
        <v>6569</v>
      </c>
      <c r="C266" t="s">
        <v>613</v>
      </c>
      <c r="D266" s="231">
        <v>6</v>
      </c>
      <c r="E266" s="231">
        <v>18</v>
      </c>
      <c r="F266" s="231">
        <v>16</v>
      </c>
      <c r="G266" s="232">
        <v>34</v>
      </c>
      <c r="H266" s="231">
        <v>13</v>
      </c>
      <c r="I266" s="231">
        <v>12</v>
      </c>
      <c r="J266" s="232">
        <v>25</v>
      </c>
      <c r="K266" s="231">
        <v>90</v>
      </c>
      <c r="L266" s="231">
        <v>270</v>
      </c>
      <c r="M266" s="231">
        <v>225</v>
      </c>
      <c r="N266" s="232">
        <v>495</v>
      </c>
      <c r="O266" s="231">
        <v>183.45</v>
      </c>
      <c r="P266" s="231">
        <v>165</v>
      </c>
      <c r="Q266" s="232">
        <v>348.45</v>
      </c>
      <c r="R266" s="231">
        <v>0</v>
      </c>
      <c r="S266" s="231">
        <v>0</v>
      </c>
      <c r="T266" s="233">
        <v>0</v>
      </c>
      <c r="U266" s="231">
        <v>0</v>
      </c>
      <c r="V266" s="231">
        <v>0</v>
      </c>
      <c r="W266" s="233">
        <v>0</v>
      </c>
      <c r="X266" s="231">
        <v>6</v>
      </c>
      <c r="Y266" s="231">
        <v>75</v>
      </c>
      <c r="Z266" s="233">
        <v>40</v>
      </c>
      <c r="AA266" s="231">
        <v>2</v>
      </c>
      <c r="AB266" s="231">
        <v>30</v>
      </c>
      <c r="AC266" s="233">
        <v>0</v>
      </c>
      <c r="AD266" s="231">
        <v>2</v>
      </c>
      <c r="AE266" s="231">
        <v>30</v>
      </c>
      <c r="AF266" s="233">
        <v>0</v>
      </c>
      <c r="AG266">
        <v>0</v>
      </c>
    </row>
    <row r="267" spans="2:33" x14ac:dyDescent="0.35">
      <c r="B267">
        <v>6580</v>
      </c>
      <c r="C267" t="s">
        <v>614</v>
      </c>
      <c r="D267" s="231">
        <v>10</v>
      </c>
      <c r="E267" s="231">
        <v>28</v>
      </c>
      <c r="F267" s="231">
        <v>12</v>
      </c>
      <c r="G267" s="232">
        <v>40</v>
      </c>
      <c r="H267" s="231">
        <v>21</v>
      </c>
      <c r="I267" s="231">
        <v>10</v>
      </c>
      <c r="J267" s="232">
        <v>31</v>
      </c>
      <c r="K267" s="231">
        <v>150</v>
      </c>
      <c r="L267" s="231">
        <v>420</v>
      </c>
      <c r="M267" s="231">
        <v>180</v>
      </c>
      <c r="N267" s="232">
        <v>600</v>
      </c>
      <c r="O267" s="231">
        <v>297</v>
      </c>
      <c r="P267" s="231">
        <v>147</v>
      </c>
      <c r="Q267" s="232">
        <v>444</v>
      </c>
      <c r="R267" s="231">
        <v>5</v>
      </c>
      <c r="S267" s="231">
        <v>75</v>
      </c>
      <c r="T267" s="233">
        <v>54</v>
      </c>
      <c r="U267" s="231">
        <v>1</v>
      </c>
      <c r="V267" s="231">
        <v>15</v>
      </c>
      <c r="W267" s="233">
        <v>0</v>
      </c>
      <c r="X267" s="231">
        <v>1</v>
      </c>
      <c r="Y267" s="231">
        <v>15</v>
      </c>
      <c r="Z267" s="233">
        <v>0</v>
      </c>
      <c r="AA267" s="231">
        <v>0</v>
      </c>
      <c r="AB267" s="231">
        <v>0</v>
      </c>
      <c r="AC267" s="233">
        <v>0</v>
      </c>
      <c r="AD267" s="231">
        <v>0</v>
      </c>
      <c r="AE267" s="231">
        <v>0</v>
      </c>
      <c r="AF267" s="233">
        <v>0</v>
      </c>
      <c r="AG267">
        <v>0</v>
      </c>
    </row>
    <row r="268" spans="2:33" x14ac:dyDescent="0.35">
      <c r="B268">
        <v>6589</v>
      </c>
      <c r="C268" t="s">
        <v>615</v>
      </c>
      <c r="D268" s="231">
        <v>0</v>
      </c>
      <c r="E268" s="231">
        <v>2</v>
      </c>
      <c r="F268" s="231">
        <v>0</v>
      </c>
      <c r="G268" s="232">
        <v>2</v>
      </c>
      <c r="H268" s="231">
        <v>2</v>
      </c>
      <c r="I268" s="231">
        <v>0</v>
      </c>
      <c r="J268" s="232">
        <v>2</v>
      </c>
      <c r="K268" s="231">
        <v>0</v>
      </c>
      <c r="L268" s="231">
        <v>30</v>
      </c>
      <c r="M268" s="231">
        <v>0</v>
      </c>
      <c r="N268" s="232">
        <v>30</v>
      </c>
      <c r="O268" s="231">
        <v>30</v>
      </c>
      <c r="P268" s="231">
        <v>0</v>
      </c>
      <c r="Q268" s="232">
        <v>30</v>
      </c>
      <c r="R268" s="231">
        <v>1</v>
      </c>
      <c r="S268" s="231">
        <v>15</v>
      </c>
      <c r="T268" s="233">
        <v>15</v>
      </c>
      <c r="U268" s="231">
        <v>0</v>
      </c>
      <c r="V268" s="231">
        <v>0</v>
      </c>
      <c r="W268" s="233">
        <v>0</v>
      </c>
      <c r="X268" s="231">
        <v>0</v>
      </c>
      <c r="Y268" s="231">
        <v>0</v>
      </c>
      <c r="Z268" s="233">
        <v>0</v>
      </c>
      <c r="AA268" s="231">
        <v>0</v>
      </c>
      <c r="AB268" s="231">
        <v>0</v>
      </c>
      <c r="AC268" s="233">
        <v>0</v>
      </c>
      <c r="AD268" s="231">
        <v>0</v>
      </c>
      <c r="AE268" s="231">
        <v>0</v>
      </c>
      <c r="AF268" s="233">
        <v>0</v>
      </c>
      <c r="AG268">
        <v>0</v>
      </c>
    </row>
    <row r="269" spans="2:33" x14ac:dyDescent="0.35">
      <c r="B269">
        <v>6605</v>
      </c>
      <c r="C269" t="s">
        <v>616</v>
      </c>
      <c r="D269" s="231">
        <v>5</v>
      </c>
      <c r="E269" s="231">
        <v>22</v>
      </c>
      <c r="F269" s="231">
        <v>13</v>
      </c>
      <c r="G269" s="232">
        <v>35</v>
      </c>
      <c r="H269" s="231">
        <v>6</v>
      </c>
      <c r="I269" s="231">
        <v>7</v>
      </c>
      <c r="J269" s="232">
        <v>13</v>
      </c>
      <c r="K269" s="231">
        <v>75</v>
      </c>
      <c r="L269" s="231">
        <v>330</v>
      </c>
      <c r="M269" s="231">
        <v>195</v>
      </c>
      <c r="N269" s="232">
        <v>525</v>
      </c>
      <c r="O269" s="231">
        <v>90</v>
      </c>
      <c r="P269" s="231">
        <v>105</v>
      </c>
      <c r="Q269" s="232">
        <v>195</v>
      </c>
      <c r="R269" s="231">
        <v>9</v>
      </c>
      <c r="S269" s="231">
        <v>135</v>
      </c>
      <c r="T269" s="233">
        <v>30</v>
      </c>
      <c r="U269" s="231">
        <v>6</v>
      </c>
      <c r="V269" s="231">
        <v>90</v>
      </c>
      <c r="W269" s="233">
        <v>0</v>
      </c>
      <c r="X269" s="231">
        <v>5</v>
      </c>
      <c r="Y269" s="231">
        <v>75</v>
      </c>
      <c r="Z269" s="233">
        <v>30</v>
      </c>
      <c r="AA269" s="231">
        <v>0</v>
      </c>
      <c r="AB269" s="231">
        <v>0</v>
      </c>
      <c r="AC269" s="233">
        <v>0</v>
      </c>
      <c r="AD269" s="231">
        <v>0</v>
      </c>
      <c r="AE269" s="231">
        <v>0</v>
      </c>
      <c r="AF269" s="233">
        <v>0</v>
      </c>
      <c r="AG269">
        <v>0</v>
      </c>
    </row>
    <row r="270" spans="2:33" x14ac:dyDescent="0.35">
      <c r="B270">
        <v>6611</v>
      </c>
      <c r="C270" t="s">
        <v>618</v>
      </c>
      <c r="D270" s="231">
        <v>4</v>
      </c>
      <c r="E270" s="231">
        <v>5</v>
      </c>
      <c r="F270" s="231">
        <v>2</v>
      </c>
      <c r="G270" s="232">
        <v>7</v>
      </c>
      <c r="H270" s="231">
        <v>0</v>
      </c>
      <c r="I270" s="231">
        <v>0</v>
      </c>
      <c r="J270" s="232">
        <v>0</v>
      </c>
      <c r="K270" s="231">
        <v>60</v>
      </c>
      <c r="L270" s="231">
        <v>75</v>
      </c>
      <c r="M270" s="231">
        <v>30</v>
      </c>
      <c r="N270" s="232">
        <v>105</v>
      </c>
      <c r="O270" s="231">
        <v>0</v>
      </c>
      <c r="P270" s="231">
        <v>0</v>
      </c>
      <c r="Q270" s="232">
        <v>0</v>
      </c>
      <c r="R270" s="231">
        <v>4</v>
      </c>
      <c r="S270" s="231">
        <v>60</v>
      </c>
      <c r="T270" s="233">
        <v>0</v>
      </c>
      <c r="U270" s="231">
        <v>2</v>
      </c>
      <c r="V270" s="231">
        <v>30</v>
      </c>
      <c r="W270" s="233">
        <v>0</v>
      </c>
      <c r="X270" s="231">
        <v>3</v>
      </c>
      <c r="Y270" s="231">
        <v>45</v>
      </c>
      <c r="Z270" s="233">
        <v>0</v>
      </c>
      <c r="AA270" s="231">
        <v>0</v>
      </c>
      <c r="AB270" s="231">
        <v>0</v>
      </c>
      <c r="AC270" s="233">
        <v>0</v>
      </c>
      <c r="AD270" s="231">
        <v>0</v>
      </c>
      <c r="AE270" s="231">
        <v>0</v>
      </c>
      <c r="AF270" s="233">
        <v>0</v>
      </c>
      <c r="AG270">
        <v>0</v>
      </c>
    </row>
    <row r="271" spans="2:33" x14ac:dyDescent="0.35">
      <c r="B271">
        <v>6631</v>
      </c>
      <c r="C271" t="s">
        <v>619</v>
      </c>
      <c r="D271" s="231">
        <v>1</v>
      </c>
      <c r="E271" s="231">
        <v>2</v>
      </c>
      <c r="F271" s="231">
        <v>3</v>
      </c>
      <c r="G271" s="232">
        <v>5</v>
      </c>
      <c r="H271" s="231">
        <v>1</v>
      </c>
      <c r="I271" s="231">
        <v>1</v>
      </c>
      <c r="J271" s="232">
        <v>2</v>
      </c>
      <c r="K271" s="231">
        <v>15</v>
      </c>
      <c r="L271" s="231">
        <v>30</v>
      </c>
      <c r="M271" s="231">
        <v>30</v>
      </c>
      <c r="N271" s="232">
        <v>60</v>
      </c>
      <c r="O271" s="231">
        <v>0</v>
      </c>
      <c r="P271" s="231">
        <v>15</v>
      </c>
      <c r="Q271" s="232">
        <v>15</v>
      </c>
      <c r="R271" s="231">
        <v>1</v>
      </c>
      <c r="S271" s="231">
        <v>0</v>
      </c>
      <c r="T271" s="233">
        <v>15</v>
      </c>
      <c r="U271" s="231">
        <v>0</v>
      </c>
      <c r="V271" s="231">
        <v>0</v>
      </c>
      <c r="W271" s="233">
        <v>0</v>
      </c>
      <c r="X271" s="231">
        <v>1</v>
      </c>
      <c r="Y271" s="231">
        <v>15</v>
      </c>
      <c r="Z271" s="233">
        <v>0</v>
      </c>
      <c r="AA271" s="231">
        <v>0</v>
      </c>
      <c r="AB271" s="231">
        <v>0</v>
      </c>
      <c r="AC271" s="233">
        <v>0</v>
      </c>
      <c r="AD271" s="231">
        <v>0</v>
      </c>
      <c r="AE271" s="231">
        <v>0</v>
      </c>
      <c r="AF271" s="233">
        <v>0</v>
      </c>
      <c r="AG271">
        <v>0</v>
      </c>
    </row>
    <row r="272" spans="2:33" x14ac:dyDescent="0.35">
      <c r="B272">
        <v>6647</v>
      </c>
      <c r="C272" t="s">
        <v>620</v>
      </c>
      <c r="D272" s="231">
        <v>19</v>
      </c>
      <c r="E272" s="231">
        <v>35</v>
      </c>
      <c r="F272" s="231">
        <v>11</v>
      </c>
      <c r="G272" s="232">
        <v>46</v>
      </c>
      <c r="H272" s="231">
        <v>14</v>
      </c>
      <c r="I272" s="231">
        <v>7</v>
      </c>
      <c r="J272" s="232">
        <v>21</v>
      </c>
      <c r="K272" s="231">
        <v>285</v>
      </c>
      <c r="L272" s="231">
        <v>525</v>
      </c>
      <c r="M272" s="231">
        <v>165</v>
      </c>
      <c r="N272" s="232">
        <v>690</v>
      </c>
      <c r="O272" s="231">
        <v>210</v>
      </c>
      <c r="P272" s="231">
        <v>105</v>
      </c>
      <c r="Q272" s="232">
        <v>315</v>
      </c>
      <c r="R272" s="231">
        <v>17</v>
      </c>
      <c r="S272" s="231">
        <v>255</v>
      </c>
      <c r="T272" s="233">
        <v>30</v>
      </c>
      <c r="U272" s="231">
        <v>3</v>
      </c>
      <c r="V272" s="231">
        <v>45</v>
      </c>
      <c r="W272" s="233">
        <v>30</v>
      </c>
      <c r="X272" s="231">
        <v>9</v>
      </c>
      <c r="Y272" s="231">
        <v>135</v>
      </c>
      <c r="Z272" s="233">
        <v>0</v>
      </c>
      <c r="AA272" s="231">
        <v>15</v>
      </c>
      <c r="AB272" s="231">
        <v>225</v>
      </c>
      <c r="AC272" s="233">
        <v>0</v>
      </c>
      <c r="AD272" s="231">
        <v>15</v>
      </c>
      <c r="AE272" s="231">
        <v>225</v>
      </c>
      <c r="AF272" s="233">
        <v>0</v>
      </c>
      <c r="AG272">
        <v>4</v>
      </c>
    </row>
    <row r="273" spans="2:33" x14ac:dyDescent="0.35">
      <c r="B273">
        <v>6648</v>
      </c>
      <c r="C273" t="s">
        <v>621</v>
      </c>
      <c r="D273" s="231">
        <v>31</v>
      </c>
      <c r="E273" s="231">
        <v>39</v>
      </c>
      <c r="F273" s="231">
        <v>9</v>
      </c>
      <c r="G273" s="232">
        <v>48</v>
      </c>
      <c r="H273" s="231">
        <v>2</v>
      </c>
      <c r="I273" s="231">
        <v>1</v>
      </c>
      <c r="J273" s="232">
        <v>3</v>
      </c>
      <c r="K273" s="231">
        <v>465</v>
      </c>
      <c r="L273" s="231">
        <v>585</v>
      </c>
      <c r="M273" s="231">
        <v>135</v>
      </c>
      <c r="N273" s="232">
        <v>720</v>
      </c>
      <c r="O273" s="231">
        <v>30</v>
      </c>
      <c r="P273" s="231">
        <v>15</v>
      </c>
      <c r="Q273" s="232">
        <v>45</v>
      </c>
      <c r="R273" s="231">
        <v>6</v>
      </c>
      <c r="S273" s="231">
        <v>90</v>
      </c>
      <c r="T273" s="233">
        <v>0</v>
      </c>
      <c r="U273" s="231">
        <v>56</v>
      </c>
      <c r="V273" s="231">
        <v>840</v>
      </c>
      <c r="W273" s="233">
        <v>30</v>
      </c>
      <c r="X273" s="231">
        <v>8</v>
      </c>
      <c r="Y273" s="231">
        <v>120</v>
      </c>
      <c r="Z273" s="233">
        <v>15</v>
      </c>
      <c r="AA273" s="231">
        <v>15</v>
      </c>
      <c r="AB273" s="231">
        <v>225</v>
      </c>
      <c r="AC273" s="233">
        <v>15</v>
      </c>
      <c r="AD273" s="231">
        <v>9</v>
      </c>
      <c r="AE273" s="231">
        <v>135</v>
      </c>
      <c r="AF273" s="233">
        <v>0</v>
      </c>
      <c r="AG273">
        <v>0</v>
      </c>
    </row>
    <row r="274" spans="2:33" x14ac:dyDescent="0.35">
      <c r="B274">
        <v>6651</v>
      </c>
      <c r="C274" t="s">
        <v>622</v>
      </c>
      <c r="D274" s="231">
        <v>5</v>
      </c>
      <c r="E274" s="231">
        <v>5</v>
      </c>
      <c r="F274" s="231">
        <v>3</v>
      </c>
      <c r="G274" s="232">
        <v>8</v>
      </c>
      <c r="H274" s="231">
        <v>2</v>
      </c>
      <c r="I274" s="231">
        <v>2</v>
      </c>
      <c r="J274" s="232">
        <v>4</v>
      </c>
      <c r="K274" s="231">
        <v>75</v>
      </c>
      <c r="L274" s="231">
        <v>75</v>
      </c>
      <c r="M274" s="231">
        <v>45</v>
      </c>
      <c r="N274" s="232">
        <v>120</v>
      </c>
      <c r="O274" s="231">
        <v>21</v>
      </c>
      <c r="P274" s="231">
        <v>30</v>
      </c>
      <c r="Q274" s="232">
        <v>51</v>
      </c>
      <c r="R274" s="231">
        <v>9</v>
      </c>
      <c r="S274" s="231">
        <v>135</v>
      </c>
      <c r="T274" s="233">
        <v>30</v>
      </c>
      <c r="U274" s="231">
        <v>0</v>
      </c>
      <c r="V274" s="231">
        <v>0</v>
      </c>
      <c r="W274" s="233">
        <v>0</v>
      </c>
      <c r="X274" s="231">
        <v>1</v>
      </c>
      <c r="Y274" s="231">
        <v>15</v>
      </c>
      <c r="Z274" s="233">
        <v>0</v>
      </c>
      <c r="AA274" s="231">
        <v>0</v>
      </c>
      <c r="AB274" s="231">
        <v>0</v>
      </c>
      <c r="AC274" s="233">
        <v>0</v>
      </c>
      <c r="AD274" s="231">
        <v>0</v>
      </c>
      <c r="AE274" s="231">
        <v>0</v>
      </c>
      <c r="AF274" s="233">
        <v>0</v>
      </c>
      <c r="AG274">
        <v>0</v>
      </c>
    </row>
    <row r="275" spans="2:33" x14ac:dyDescent="0.35">
      <c r="B275">
        <v>6659</v>
      </c>
      <c r="C275" t="s">
        <v>623</v>
      </c>
      <c r="D275" s="231">
        <v>32</v>
      </c>
      <c r="E275" s="231">
        <v>20</v>
      </c>
      <c r="F275" s="231">
        <v>12</v>
      </c>
      <c r="G275" s="232">
        <v>32</v>
      </c>
      <c r="H275" s="231">
        <v>1</v>
      </c>
      <c r="I275" s="231">
        <v>1</v>
      </c>
      <c r="J275" s="232">
        <v>2</v>
      </c>
      <c r="K275" s="231">
        <v>480</v>
      </c>
      <c r="L275" s="231">
        <v>300</v>
      </c>
      <c r="M275" s="231">
        <v>180</v>
      </c>
      <c r="N275" s="232">
        <v>480</v>
      </c>
      <c r="O275" s="231">
        <v>15</v>
      </c>
      <c r="P275" s="231">
        <v>15</v>
      </c>
      <c r="Q275" s="232">
        <v>30</v>
      </c>
      <c r="R275" s="231">
        <v>1</v>
      </c>
      <c r="S275" s="231">
        <v>15</v>
      </c>
      <c r="T275" s="233">
        <v>0</v>
      </c>
      <c r="U275" s="231">
        <v>30</v>
      </c>
      <c r="V275" s="231">
        <v>450</v>
      </c>
      <c r="W275" s="233">
        <v>15</v>
      </c>
      <c r="X275" s="231">
        <v>27</v>
      </c>
      <c r="Y275" s="231">
        <v>405</v>
      </c>
      <c r="Z275" s="233">
        <v>0</v>
      </c>
      <c r="AA275" s="231">
        <v>3</v>
      </c>
      <c r="AB275" s="231">
        <v>45</v>
      </c>
      <c r="AC275" s="233">
        <v>0</v>
      </c>
      <c r="AD275" s="231">
        <v>0</v>
      </c>
      <c r="AE275" s="231">
        <v>0</v>
      </c>
      <c r="AF275" s="233">
        <v>0</v>
      </c>
      <c r="AG275">
        <v>3</v>
      </c>
    </row>
    <row r="276" spans="2:33" x14ac:dyDescent="0.35">
      <c r="B276">
        <v>6664</v>
      </c>
      <c r="C276" t="s">
        <v>624</v>
      </c>
      <c r="D276" s="231">
        <v>8</v>
      </c>
      <c r="E276" s="231">
        <v>26</v>
      </c>
      <c r="F276" s="231">
        <v>6</v>
      </c>
      <c r="G276" s="232">
        <v>32</v>
      </c>
      <c r="H276" s="231">
        <v>13</v>
      </c>
      <c r="I276" s="231">
        <v>3</v>
      </c>
      <c r="J276" s="232">
        <v>16</v>
      </c>
      <c r="K276" s="231">
        <v>118.6</v>
      </c>
      <c r="L276" s="231">
        <v>388.6</v>
      </c>
      <c r="M276" s="231">
        <v>88.6</v>
      </c>
      <c r="N276" s="232">
        <v>477.20000000000005</v>
      </c>
      <c r="O276" s="231">
        <v>188.8</v>
      </c>
      <c r="P276" s="231">
        <v>45</v>
      </c>
      <c r="Q276" s="232">
        <v>233.8</v>
      </c>
      <c r="R276" s="231">
        <v>14</v>
      </c>
      <c r="S276" s="231">
        <v>210</v>
      </c>
      <c r="T276" s="233">
        <v>68.8</v>
      </c>
      <c r="U276" s="231">
        <v>1</v>
      </c>
      <c r="V276" s="231">
        <v>15</v>
      </c>
      <c r="W276" s="233">
        <v>15</v>
      </c>
      <c r="X276" s="231">
        <v>6</v>
      </c>
      <c r="Y276" s="231">
        <v>90</v>
      </c>
      <c r="Z276" s="233">
        <v>30</v>
      </c>
      <c r="AA276" s="231">
        <v>0</v>
      </c>
      <c r="AB276" s="231">
        <v>0</v>
      </c>
      <c r="AC276" s="233">
        <v>0</v>
      </c>
      <c r="AD276" s="231">
        <v>0</v>
      </c>
      <c r="AE276" s="231">
        <v>0</v>
      </c>
      <c r="AF276" s="233">
        <v>0</v>
      </c>
      <c r="AG276">
        <v>0</v>
      </c>
    </row>
    <row r="277" spans="2:33" x14ac:dyDescent="0.35">
      <c r="B277">
        <v>6668</v>
      </c>
      <c r="C277" t="s">
        <v>819</v>
      </c>
      <c r="D277" s="231">
        <v>3</v>
      </c>
      <c r="E277" s="231">
        <v>3</v>
      </c>
      <c r="F277" s="231">
        <v>0</v>
      </c>
      <c r="G277" s="232">
        <v>3</v>
      </c>
      <c r="H277" s="231">
        <v>1</v>
      </c>
      <c r="I277" s="231">
        <v>0</v>
      </c>
      <c r="J277" s="232">
        <v>1</v>
      </c>
      <c r="K277" s="231">
        <v>45</v>
      </c>
      <c r="L277" s="231">
        <v>45</v>
      </c>
      <c r="M277" s="231">
        <v>0</v>
      </c>
      <c r="N277" s="232">
        <v>45</v>
      </c>
      <c r="O277" s="231">
        <v>15</v>
      </c>
      <c r="P277" s="231">
        <v>0</v>
      </c>
      <c r="Q277" s="232">
        <v>15</v>
      </c>
      <c r="R277" s="231">
        <v>4</v>
      </c>
      <c r="S277" s="231">
        <v>60</v>
      </c>
      <c r="T277" s="233">
        <v>0</v>
      </c>
      <c r="U277" s="231">
        <v>1</v>
      </c>
      <c r="V277" s="231">
        <v>15</v>
      </c>
      <c r="W277" s="233">
        <v>0</v>
      </c>
      <c r="X277" s="231">
        <v>0</v>
      </c>
      <c r="Y277" s="231">
        <v>0</v>
      </c>
      <c r="Z277" s="233">
        <v>0</v>
      </c>
      <c r="AA277" s="231">
        <v>1</v>
      </c>
      <c r="AB277" s="231">
        <v>15</v>
      </c>
      <c r="AC277" s="233">
        <v>0</v>
      </c>
      <c r="AD277" s="231">
        <v>1</v>
      </c>
      <c r="AE277" s="231">
        <v>15</v>
      </c>
      <c r="AF277" s="233">
        <v>0</v>
      </c>
      <c r="AG277">
        <v>0</v>
      </c>
    </row>
    <row r="278" spans="2:33" x14ac:dyDescent="0.35">
      <c r="B278">
        <v>6678</v>
      </c>
      <c r="C278" t="s">
        <v>625</v>
      </c>
      <c r="D278" s="231">
        <v>5</v>
      </c>
      <c r="E278" s="231">
        <v>18</v>
      </c>
      <c r="F278" s="231">
        <v>14</v>
      </c>
      <c r="G278" s="232">
        <v>32</v>
      </c>
      <c r="H278" s="231">
        <v>10</v>
      </c>
      <c r="I278" s="231">
        <v>9</v>
      </c>
      <c r="J278" s="232">
        <v>19</v>
      </c>
      <c r="K278" s="231">
        <v>75</v>
      </c>
      <c r="L278" s="231">
        <v>240</v>
      </c>
      <c r="M278" s="231">
        <v>210</v>
      </c>
      <c r="N278" s="232">
        <v>450</v>
      </c>
      <c r="O278" s="231">
        <v>150</v>
      </c>
      <c r="P278" s="231">
        <v>135</v>
      </c>
      <c r="Q278" s="232">
        <v>285</v>
      </c>
      <c r="R278" s="231">
        <v>0</v>
      </c>
      <c r="S278" s="231">
        <v>0</v>
      </c>
      <c r="T278" s="233">
        <v>0</v>
      </c>
      <c r="U278" s="231">
        <v>3</v>
      </c>
      <c r="V278" s="231">
        <v>45</v>
      </c>
      <c r="W278" s="233">
        <v>30</v>
      </c>
      <c r="X278" s="231">
        <v>2</v>
      </c>
      <c r="Y278" s="231">
        <v>30</v>
      </c>
      <c r="Z278" s="233">
        <v>0</v>
      </c>
      <c r="AA278" s="231">
        <v>1</v>
      </c>
      <c r="AB278" s="231">
        <v>15</v>
      </c>
      <c r="AC278" s="233">
        <v>15</v>
      </c>
      <c r="AD278" s="231">
        <v>1</v>
      </c>
      <c r="AE278" s="231">
        <v>15</v>
      </c>
      <c r="AF278" s="233">
        <v>15</v>
      </c>
      <c r="AG278">
        <v>10</v>
      </c>
    </row>
    <row r="279" spans="2:33" x14ac:dyDescent="0.35">
      <c r="B279">
        <v>6707</v>
      </c>
      <c r="C279" t="s">
        <v>626</v>
      </c>
      <c r="D279" s="231">
        <v>13</v>
      </c>
      <c r="E279" s="231">
        <v>14</v>
      </c>
      <c r="F279" s="231">
        <v>7</v>
      </c>
      <c r="G279" s="232">
        <v>21</v>
      </c>
      <c r="H279" s="231">
        <v>0</v>
      </c>
      <c r="I279" s="231">
        <v>0</v>
      </c>
      <c r="J279" s="232">
        <v>0</v>
      </c>
      <c r="K279" s="231">
        <v>195</v>
      </c>
      <c r="L279" s="231">
        <v>210</v>
      </c>
      <c r="M279" s="231">
        <v>105</v>
      </c>
      <c r="N279" s="232">
        <v>315</v>
      </c>
      <c r="O279" s="231">
        <v>0</v>
      </c>
      <c r="P279" s="231">
        <v>0</v>
      </c>
      <c r="Q279" s="232">
        <v>0</v>
      </c>
      <c r="R279" s="231">
        <v>4</v>
      </c>
      <c r="S279" s="231">
        <v>60</v>
      </c>
      <c r="T279" s="233">
        <v>0</v>
      </c>
      <c r="U279" s="231">
        <v>15</v>
      </c>
      <c r="V279" s="231">
        <v>225</v>
      </c>
      <c r="W279" s="233">
        <v>0</v>
      </c>
      <c r="X279" s="231">
        <v>12</v>
      </c>
      <c r="Y279" s="231">
        <v>180</v>
      </c>
      <c r="Z279" s="233">
        <v>0</v>
      </c>
      <c r="AA279" s="231">
        <v>6</v>
      </c>
      <c r="AB279" s="231">
        <v>90</v>
      </c>
      <c r="AC279" s="233">
        <v>0</v>
      </c>
      <c r="AD279" s="231">
        <v>0</v>
      </c>
      <c r="AE279" s="231">
        <v>0</v>
      </c>
      <c r="AF279" s="233">
        <v>0</v>
      </c>
      <c r="AG279">
        <v>0</v>
      </c>
    </row>
    <row r="280" spans="2:33" x14ac:dyDescent="0.35">
      <c r="B280">
        <v>6711</v>
      </c>
      <c r="C280" t="s">
        <v>627</v>
      </c>
      <c r="D280" s="231">
        <v>1</v>
      </c>
      <c r="E280" s="231">
        <v>26</v>
      </c>
      <c r="F280" s="231">
        <v>5</v>
      </c>
      <c r="G280" s="232">
        <v>31</v>
      </c>
      <c r="H280" s="231">
        <v>18</v>
      </c>
      <c r="I280" s="231">
        <v>3</v>
      </c>
      <c r="J280" s="232">
        <v>21</v>
      </c>
      <c r="K280" s="231">
        <v>15</v>
      </c>
      <c r="L280" s="231">
        <v>390</v>
      </c>
      <c r="M280" s="231">
        <v>75</v>
      </c>
      <c r="N280" s="232">
        <v>465</v>
      </c>
      <c r="O280" s="231">
        <v>260</v>
      </c>
      <c r="P280" s="231">
        <v>45</v>
      </c>
      <c r="Q280" s="232">
        <v>305</v>
      </c>
      <c r="R280" s="231">
        <v>2</v>
      </c>
      <c r="S280" s="231">
        <v>30</v>
      </c>
      <c r="T280" s="233">
        <v>15</v>
      </c>
      <c r="U280" s="231">
        <v>3</v>
      </c>
      <c r="V280" s="231">
        <v>45</v>
      </c>
      <c r="W280" s="233">
        <v>5</v>
      </c>
      <c r="X280" s="231">
        <v>2</v>
      </c>
      <c r="Y280" s="231">
        <v>30</v>
      </c>
      <c r="Z280" s="233">
        <v>30</v>
      </c>
      <c r="AA280" s="231">
        <v>0</v>
      </c>
      <c r="AB280" s="231">
        <v>0</v>
      </c>
      <c r="AC280" s="233">
        <v>0</v>
      </c>
      <c r="AD280" s="231">
        <v>0</v>
      </c>
      <c r="AE280" s="231">
        <v>0</v>
      </c>
      <c r="AF280" s="233">
        <v>0</v>
      </c>
      <c r="AG280">
        <v>0</v>
      </c>
    </row>
    <row r="281" spans="2:33" x14ac:dyDescent="0.35">
      <c r="B281">
        <v>6718</v>
      </c>
      <c r="C281" t="s">
        <v>628</v>
      </c>
      <c r="D281" s="231">
        <v>7</v>
      </c>
      <c r="E281" s="231">
        <v>6</v>
      </c>
      <c r="F281" s="231">
        <v>4</v>
      </c>
      <c r="G281" s="232">
        <v>10</v>
      </c>
      <c r="H281" s="231">
        <v>1</v>
      </c>
      <c r="I281" s="231">
        <v>1</v>
      </c>
      <c r="J281" s="232">
        <v>2</v>
      </c>
      <c r="K281" s="231">
        <v>105</v>
      </c>
      <c r="L281" s="231">
        <v>90</v>
      </c>
      <c r="M281" s="231">
        <v>60</v>
      </c>
      <c r="N281" s="232">
        <v>150</v>
      </c>
      <c r="O281" s="231">
        <v>15</v>
      </c>
      <c r="P281" s="231">
        <v>15</v>
      </c>
      <c r="Q281" s="232">
        <v>30</v>
      </c>
      <c r="R281" s="231">
        <v>2</v>
      </c>
      <c r="S281" s="231">
        <v>30</v>
      </c>
      <c r="T281" s="233">
        <v>0</v>
      </c>
      <c r="U281" s="231">
        <v>1</v>
      </c>
      <c r="V281" s="231">
        <v>15</v>
      </c>
      <c r="W281" s="233">
        <v>0</v>
      </c>
      <c r="X281" s="231">
        <v>1</v>
      </c>
      <c r="Y281" s="231">
        <v>15</v>
      </c>
      <c r="Z281" s="233">
        <v>0</v>
      </c>
      <c r="AA281" s="231">
        <v>2</v>
      </c>
      <c r="AB281" s="231">
        <v>30</v>
      </c>
      <c r="AC281" s="233">
        <v>0</v>
      </c>
      <c r="AD281" s="231">
        <v>2</v>
      </c>
      <c r="AE281" s="231">
        <v>30</v>
      </c>
      <c r="AF281" s="233">
        <v>0</v>
      </c>
      <c r="AG281">
        <v>0</v>
      </c>
    </row>
    <row r="282" spans="2:33" x14ac:dyDescent="0.35">
      <c r="B282">
        <v>6719</v>
      </c>
      <c r="C282" t="s">
        <v>629</v>
      </c>
      <c r="D282" s="231">
        <v>18</v>
      </c>
      <c r="E282" s="231">
        <v>31</v>
      </c>
      <c r="F282" s="231">
        <v>13</v>
      </c>
      <c r="G282" s="232">
        <v>44</v>
      </c>
      <c r="H282" s="231">
        <v>7</v>
      </c>
      <c r="I282" s="231">
        <v>4</v>
      </c>
      <c r="J282" s="232">
        <v>11</v>
      </c>
      <c r="K282" s="231">
        <v>270</v>
      </c>
      <c r="L282" s="231">
        <v>465</v>
      </c>
      <c r="M282" s="231">
        <v>195</v>
      </c>
      <c r="N282" s="232">
        <v>660</v>
      </c>
      <c r="O282" s="231">
        <v>105</v>
      </c>
      <c r="P282" s="231">
        <v>60</v>
      </c>
      <c r="Q282" s="232">
        <v>165</v>
      </c>
      <c r="R282" s="231">
        <v>11</v>
      </c>
      <c r="S282" s="231">
        <v>165</v>
      </c>
      <c r="T282" s="233">
        <v>0</v>
      </c>
      <c r="U282" s="231">
        <v>4</v>
      </c>
      <c r="V282" s="231">
        <v>60</v>
      </c>
      <c r="W282" s="233">
        <v>15</v>
      </c>
      <c r="X282" s="231">
        <v>27</v>
      </c>
      <c r="Y282" s="231">
        <v>405</v>
      </c>
      <c r="Z282" s="233">
        <v>60</v>
      </c>
      <c r="AA282" s="231">
        <v>17</v>
      </c>
      <c r="AB282" s="231">
        <v>255</v>
      </c>
      <c r="AC282" s="233">
        <v>30</v>
      </c>
      <c r="AD282" s="231">
        <v>17</v>
      </c>
      <c r="AE282" s="231">
        <v>255</v>
      </c>
      <c r="AF282" s="233">
        <v>30</v>
      </c>
      <c r="AG282">
        <v>2</v>
      </c>
    </row>
    <row r="283" spans="2:33" x14ac:dyDescent="0.35">
      <c r="B283">
        <v>6726</v>
      </c>
      <c r="C283" t="s">
        <v>800</v>
      </c>
      <c r="D283" s="231">
        <v>2</v>
      </c>
      <c r="E283" s="231">
        <v>0</v>
      </c>
      <c r="F283" s="231">
        <v>0</v>
      </c>
      <c r="G283" s="232">
        <v>0</v>
      </c>
      <c r="H283" s="231">
        <v>0</v>
      </c>
      <c r="I283" s="231">
        <v>0</v>
      </c>
      <c r="J283" s="232">
        <v>0</v>
      </c>
      <c r="K283" s="231">
        <v>30</v>
      </c>
      <c r="L283" s="231">
        <v>0</v>
      </c>
      <c r="M283" s="231">
        <v>0</v>
      </c>
      <c r="N283" s="232">
        <v>0</v>
      </c>
      <c r="O283" s="231">
        <v>0</v>
      </c>
      <c r="P283" s="231">
        <v>0</v>
      </c>
      <c r="Q283" s="232">
        <v>0</v>
      </c>
      <c r="R283" s="231">
        <v>1</v>
      </c>
      <c r="S283" s="231">
        <v>15</v>
      </c>
      <c r="T283" s="233">
        <v>0</v>
      </c>
      <c r="U283" s="231">
        <v>0</v>
      </c>
      <c r="V283" s="231">
        <v>0</v>
      </c>
      <c r="W283" s="233">
        <v>0</v>
      </c>
      <c r="X283" s="231">
        <v>1</v>
      </c>
      <c r="Y283" s="231">
        <v>15</v>
      </c>
      <c r="Z283" s="233">
        <v>0</v>
      </c>
      <c r="AA283" s="231">
        <v>0</v>
      </c>
      <c r="AB283" s="231">
        <v>0</v>
      </c>
      <c r="AC283" s="233">
        <v>0</v>
      </c>
      <c r="AD283" s="231">
        <v>0</v>
      </c>
      <c r="AE283" s="231">
        <v>0</v>
      </c>
      <c r="AF283" s="233">
        <v>0</v>
      </c>
      <c r="AG283">
        <v>0</v>
      </c>
    </row>
    <row r="284" spans="2:33" x14ac:dyDescent="0.35">
      <c r="B284">
        <v>6744</v>
      </c>
      <c r="C284" t="s">
        <v>630</v>
      </c>
      <c r="D284" s="231">
        <v>18</v>
      </c>
      <c r="E284" s="231">
        <v>7</v>
      </c>
      <c r="F284" s="231">
        <v>4</v>
      </c>
      <c r="G284" s="232">
        <v>11</v>
      </c>
      <c r="H284" s="231">
        <v>3</v>
      </c>
      <c r="I284" s="231">
        <v>3</v>
      </c>
      <c r="J284" s="232">
        <v>6</v>
      </c>
      <c r="K284" s="231">
        <v>270</v>
      </c>
      <c r="L284" s="231">
        <v>105</v>
      </c>
      <c r="M284" s="231">
        <v>60</v>
      </c>
      <c r="N284" s="232">
        <v>165</v>
      </c>
      <c r="O284" s="231">
        <v>44.53</v>
      </c>
      <c r="P284" s="231">
        <v>45</v>
      </c>
      <c r="Q284" s="232">
        <v>89.53</v>
      </c>
      <c r="R284" s="231">
        <v>11</v>
      </c>
      <c r="S284" s="231">
        <v>165</v>
      </c>
      <c r="T284" s="233">
        <v>30</v>
      </c>
      <c r="U284" s="231">
        <v>2</v>
      </c>
      <c r="V284" s="231">
        <v>30</v>
      </c>
      <c r="W284" s="233">
        <v>0</v>
      </c>
      <c r="X284" s="231">
        <v>4</v>
      </c>
      <c r="Y284" s="231">
        <v>60</v>
      </c>
      <c r="Z284" s="233">
        <v>0</v>
      </c>
      <c r="AA284" s="231">
        <v>3</v>
      </c>
      <c r="AB284" s="231">
        <v>45</v>
      </c>
      <c r="AC284" s="233">
        <v>0</v>
      </c>
      <c r="AD284" s="231">
        <v>2</v>
      </c>
      <c r="AE284" s="231">
        <v>30</v>
      </c>
      <c r="AF284" s="233">
        <v>0</v>
      </c>
      <c r="AG284">
        <v>0</v>
      </c>
    </row>
    <row r="285" spans="2:33" x14ac:dyDescent="0.35">
      <c r="B285">
        <v>6747</v>
      </c>
      <c r="C285" t="s">
        <v>1221</v>
      </c>
      <c r="D285" s="231">
        <v>0</v>
      </c>
      <c r="E285" s="231">
        <v>2</v>
      </c>
      <c r="F285" s="231">
        <v>0</v>
      </c>
      <c r="G285" s="232">
        <v>2</v>
      </c>
      <c r="H285" s="231">
        <v>2</v>
      </c>
      <c r="I285" s="231">
        <v>0</v>
      </c>
      <c r="J285" s="232">
        <v>2</v>
      </c>
      <c r="K285" s="231">
        <v>0</v>
      </c>
      <c r="L285" s="231">
        <v>30</v>
      </c>
      <c r="M285" s="231">
        <v>0</v>
      </c>
      <c r="N285" s="232">
        <v>30</v>
      </c>
      <c r="O285" s="231">
        <v>30</v>
      </c>
      <c r="P285" s="231">
        <v>0</v>
      </c>
      <c r="Q285" s="232">
        <v>30</v>
      </c>
      <c r="R285" s="231">
        <v>0</v>
      </c>
      <c r="S285" s="231">
        <v>0</v>
      </c>
      <c r="T285" s="233">
        <v>0</v>
      </c>
      <c r="U285" s="231">
        <v>0</v>
      </c>
      <c r="V285" s="231">
        <v>0</v>
      </c>
      <c r="W285" s="233">
        <v>0</v>
      </c>
      <c r="X285" s="231">
        <v>0</v>
      </c>
      <c r="Y285" s="231">
        <v>0</v>
      </c>
      <c r="Z285" s="233">
        <v>0</v>
      </c>
      <c r="AA285" s="231">
        <v>0</v>
      </c>
      <c r="AB285" s="231">
        <v>0</v>
      </c>
      <c r="AC285" s="233">
        <v>0</v>
      </c>
      <c r="AD285" s="231">
        <v>0</v>
      </c>
      <c r="AE285" s="231">
        <v>0</v>
      </c>
      <c r="AF285" s="233">
        <v>0</v>
      </c>
      <c r="AG285">
        <v>0</v>
      </c>
    </row>
    <row r="286" spans="2:33" x14ac:dyDescent="0.35">
      <c r="B286">
        <v>6779</v>
      </c>
      <c r="C286" t="s">
        <v>631</v>
      </c>
      <c r="D286" s="231">
        <v>0</v>
      </c>
      <c r="E286" s="231">
        <v>44</v>
      </c>
      <c r="F286" s="231">
        <v>22</v>
      </c>
      <c r="G286" s="232">
        <v>66</v>
      </c>
      <c r="H286" s="231">
        <v>40</v>
      </c>
      <c r="I286" s="231">
        <v>18</v>
      </c>
      <c r="J286" s="232">
        <v>58</v>
      </c>
      <c r="K286" s="231">
        <v>0</v>
      </c>
      <c r="L286" s="231">
        <v>654</v>
      </c>
      <c r="M286" s="231">
        <v>315</v>
      </c>
      <c r="N286" s="232">
        <v>969</v>
      </c>
      <c r="O286" s="231">
        <v>600</v>
      </c>
      <c r="P286" s="231">
        <v>270</v>
      </c>
      <c r="Q286" s="232">
        <v>870</v>
      </c>
      <c r="R286" s="231">
        <v>0</v>
      </c>
      <c r="S286" s="231">
        <v>0</v>
      </c>
      <c r="T286" s="233">
        <v>0</v>
      </c>
      <c r="U286" s="231">
        <v>0</v>
      </c>
      <c r="V286" s="231">
        <v>0</v>
      </c>
      <c r="W286" s="233">
        <v>0</v>
      </c>
      <c r="X286" s="231">
        <v>4</v>
      </c>
      <c r="Y286" s="231">
        <v>60</v>
      </c>
      <c r="Z286" s="233">
        <v>60</v>
      </c>
      <c r="AA286" s="231">
        <v>0</v>
      </c>
      <c r="AB286" s="231">
        <v>0</v>
      </c>
      <c r="AC286" s="233">
        <v>0</v>
      </c>
      <c r="AD286" s="231">
        <v>0</v>
      </c>
      <c r="AE286" s="231">
        <v>0</v>
      </c>
      <c r="AF286" s="233">
        <v>0</v>
      </c>
      <c r="AG286">
        <v>0</v>
      </c>
    </row>
    <row r="287" spans="2:33" x14ac:dyDescent="0.35">
      <c r="B287">
        <v>6785</v>
      </c>
      <c r="C287" t="s">
        <v>632</v>
      </c>
      <c r="D287" s="231">
        <v>3</v>
      </c>
      <c r="E287" s="231">
        <v>10</v>
      </c>
      <c r="F287" s="231">
        <v>1</v>
      </c>
      <c r="G287" s="232">
        <v>11</v>
      </c>
      <c r="H287" s="231">
        <v>1</v>
      </c>
      <c r="I287" s="231">
        <v>1</v>
      </c>
      <c r="J287" s="232">
        <v>2</v>
      </c>
      <c r="K287" s="231">
        <v>45</v>
      </c>
      <c r="L287" s="231">
        <v>150</v>
      </c>
      <c r="M287" s="231">
        <v>15</v>
      </c>
      <c r="N287" s="232">
        <v>165</v>
      </c>
      <c r="O287" s="231">
        <v>15</v>
      </c>
      <c r="P287" s="231">
        <v>15</v>
      </c>
      <c r="Q287" s="232">
        <v>30</v>
      </c>
      <c r="R287" s="231">
        <v>4</v>
      </c>
      <c r="S287" s="231">
        <v>60</v>
      </c>
      <c r="T287" s="233">
        <v>0</v>
      </c>
      <c r="U287" s="231">
        <v>4</v>
      </c>
      <c r="V287" s="231">
        <v>60</v>
      </c>
      <c r="W287" s="233">
        <v>15</v>
      </c>
      <c r="X287" s="231">
        <v>2</v>
      </c>
      <c r="Y287" s="231">
        <v>30</v>
      </c>
      <c r="Z287" s="233">
        <v>15</v>
      </c>
      <c r="AA287" s="231">
        <v>4</v>
      </c>
      <c r="AB287" s="231">
        <v>60</v>
      </c>
      <c r="AC287" s="233">
        <v>15</v>
      </c>
      <c r="AD287" s="231">
        <v>4</v>
      </c>
      <c r="AE287" s="231">
        <v>60</v>
      </c>
      <c r="AF287" s="233">
        <v>15</v>
      </c>
      <c r="AG287">
        <v>0</v>
      </c>
    </row>
    <row r="288" spans="2:33" x14ac:dyDescent="0.35">
      <c r="B288">
        <v>6796</v>
      </c>
      <c r="C288" t="s">
        <v>633</v>
      </c>
      <c r="D288" s="231">
        <v>2</v>
      </c>
      <c r="E288" s="231">
        <v>14</v>
      </c>
      <c r="F288" s="231">
        <v>3</v>
      </c>
      <c r="G288" s="232">
        <v>17</v>
      </c>
      <c r="H288" s="231">
        <v>1</v>
      </c>
      <c r="I288" s="231">
        <v>0</v>
      </c>
      <c r="J288" s="232">
        <v>1</v>
      </c>
      <c r="K288" s="231">
        <v>30</v>
      </c>
      <c r="L288" s="231">
        <v>210</v>
      </c>
      <c r="M288" s="231">
        <v>45</v>
      </c>
      <c r="N288" s="232">
        <v>255</v>
      </c>
      <c r="O288" s="231">
        <v>15</v>
      </c>
      <c r="P288" s="231">
        <v>0</v>
      </c>
      <c r="Q288" s="232">
        <v>15</v>
      </c>
      <c r="R288" s="231">
        <v>0</v>
      </c>
      <c r="S288" s="231">
        <v>0</v>
      </c>
      <c r="T288" s="233">
        <v>0</v>
      </c>
      <c r="U288" s="231">
        <v>7</v>
      </c>
      <c r="V288" s="231">
        <v>105</v>
      </c>
      <c r="W288" s="233">
        <v>0</v>
      </c>
      <c r="X288" s="231">
        <v>9</v>
      </c>
      <c r="Y288" s="231">
        <v>135</v>
      </c>
      <c r="Z288" s="233">
        <v>15</v>
      </c>
      <c r="AA288" s="231">
        <v>3</v>
      </c>
      <c r="AB288" s="231">
        <v>45</v>
      </c>
      <c r="AC288" s="233">
        <v>0</v>
      </c>
      <c r="AD288" s="231">
        <v>3</v>
      </c>
      <c r="AE288" s="231">
        <v>45</v>
      </c>
      <c r="AF288" s="233">
        <v>0</v>
      </c>
      <c r="AG288">
        <v>1</v>
      </c>
    </row>
    <row r="289" spans="2:33" x14ac:dyDescent="0.35">
      <c r="B289">
        <v>6807</v>
      </c>
      <c r="C289" t="s">
        <v>634</v>
      </c>
      <c r="D289" s="231">
        <v>6</v>
      </c>
      <c r="E289" s="231">
        <v>2</v>
      </c>
      <c r="F289" s="231">
        <v>4</v>
      </c>
      <c r="G289" s="232">
        <v>6</v>
      </c>
      <c r="H289" s="231">
        <v>0</v>
      </c>
      <c r="I289" s="231">
        <v>0</v>
      </c>
      <c r="J289" s="232">
        <v>0</v>
      </c>
      <c r="K289" s="231">
        <v>90</v>
      </c>
      <c r="L289" s="231">
        <v>30</v>
      </c>
      <c r="M289" s="231">
        <v>60</v>
      </c>
      <c r="N289" s="232">
        <v>90</v>
      </c>
      <c r="O289" s="231">
        <v>0</v>
      </c>
      <c r="P289" s="231">
        <v>0</v>
      </c>
      <c r="Q289" s="232">
        <v>0</v>
      </c>
      <c r="R289" s="231">
        <v>11</v>
      </c>
      <c r="S289" s="231">
        <v>165</v>
      </c>
      <c r="T289" s="233">
        <v>0</v>
      </c>
      <c r="U289" s="231">
        <v>1</v>
      </c>
      <c r="V289" s="231">
        <v>15</v>
      </c>
      <c r="W289" s="233">
        <v>0</v>
      </c>
      <c r="X289" s="231">
        <v>0</v>
      </c>
      <c r="Y289" s="231">
        <v>0</v>
      </c>
      <c r="Z289" s="233">
        <v>0</v>
      </c>
      <c r="AA289" s="231">
        <v>4</v>
      </c>
      <c r="AB289" s="231">
        <v>60</v>
      </c>
      <c r="AC289" s="233">
        <v>0</v>
      </c>
      <c r="AD289" s="231">
        <v>0</v>
      </c>
      <c r="AE289" s="231">
        <v>0</v>
      </c>
      <c r="AF289" s="233">
        <v>0</v>
      </c>
      <c r="AG289">
        <v>0</v>
      </c>
    </row>
    <row r="290" spans="2:33" x14ac:dyDescent="0.35">
      <c r="B290">
        <v>6808</v>
      </c>
      <c r="C290" t="s">
        <v>635</v>
      </c>
      <c r="D290" s="231">
        <v>9</v>
      </c>
      <c r="E290" s="231">
        <v>12</v>
      </c>
      <c r="F290" s="231">
        <v>8</v>
      </c>
      <c r="G290" s="232">
        <v>20</v>
      </c>
      <c r="H290" s="231">
        <v>1</v>
      </c>
      <c r="I290" s="231">
        <v>3</v>
      </c>
      <c r="J290" s="232">
        <v>4</v>
      </c>
      <c r="K290" s="231">
        <v>135</v>
      </c>
      <c r="L290" s="231">
        <v>180</v>
      </c>
      <c r="M290" s="231">
        <v>120</v>
      </c>
      <c r="N290" s="232">
        <v>300</v>
      </c>
      <c r="O290" s="231">
        <v>15</v>
      </c>
      <c r="P290" s="231">
        <v>45</v>
      </c>
      <c r="Q290" s="232">
        <v>60</v>
      </c>
      <c r="R290" s="231">
        <v>19</v>
      </c>
      <c r="S290" s="231">
        <v>285</v>
      </c>
      <c r="T290" s="233">
        <v>30</v>
      </c>
      <c r="U290" s="231">
        <v>5</v>
      </c>
      <c r="V290" s="231">
        <v>75</v>
      </c>
      <c r="W290" s="233">
        <v>0</v>
      </c>
      <c r="X290" s="231">
        <v>2</v>
      </c>
      <c r="Y290" s="231">
        <v>30</v>
      </c>
      <c r="Z290" s="233">
        <v>0</v>
      </c>
      <c r="AA290" s="231">
        <v>0</v>
      </c>
      <c r="AB290" s="231">
        <v>0</v>
      </c>
      <c r="AC290" s="233">
        <v>0</v>
      </c>
      <c r="AD290" s="231">
        <v>0</v>
      </c>
      <c r="AE290" s="231">
        <v>0</v>
      </c>
      <c r="AF290" s="233">
        <v>0</v>
      </c>
      <c r="AG290">
        <v>0</v>
      </c>
    </row>
    <row r="291" spans="2:33" x14ac:dyDescent="0.35">
      <c r="B291">
        <v>6817</v>
      </c>
      <c r="C291" t="s">
        <v>636</v>
      </c>
      <c r="D291" s="231">
        <v>10</v>
      </c>
      <c r="E291" s="231">
        <v>26</v>
      </c>
      <c r="F291" s="231">
        <v>12</v>
      </c>
      <c r="G291" s="232">
        <v>38</v>
      </c>
      <c r="H291" s="231">
        <v>9</v>
      </c>
      <c r="I291" s="231">
        <v>2</v>
      </c>
      <c r="J291" s="232">
        <v>11</v>
      </c>
      <c r="K291" s="231">
        <v>150</v>
      </c>
      <c r="L291" s="231">
        <v>390</v>
      </c>
      <c r="M291" s="231">
        <v>180</v>
      </c>
      <c r="N291" s="232">
        <v>570</v>
      </c>
      <c r="O291" s="231">
        <v>135</v>
      </c>
      <c r="P291" s="231">
        <v>24</v>
      </c>
      <c r="Q291" s="232">
        <v>159</v>
      </c>
      <c r="R291" s="231">
        <v>18</v>
      </c>
      <c r="S291" s="231">
        <v>270</v>
      </c>
      <c r="T291" s="233">
        <v>45</v>
      </c>
      <c r="U291" s="231">
        <v>20</v>
      </c>
      <c r="V291" s="231">
        <v>300</v>
      </c>
      <c r="W291" s="233">
        <v>54</v>
      </c>
      <c r="X291" s="231">
        <v>3</v>
      </c>
      <c r="Y291" s="231">
        <v>45</v>
      </c>
      <c r="Z291" s="233">
        <v>15</v>
      </c>
      <c r="AA291" s="231">
        <v>16</v>
      </c>
      <c r="AB291" s="231">
        <v>240</v>
      </c>
      <c r="AC291" s="233">
        <v>0</v>
      </c>
      <c r="AD291" s="231">
        <v>8</v>
      </c>
      <c r="AE291" s="231">
        <v>120</v>
      </c>
      <c r="AF291" s="233">
        <v>0</v>
      </c>
      <c r="AG291">
        <v>2</v>
      </c>
    </row>
    <row r="292" spans="2:33" x14ac:dyDescent="0.35">
      <c r="B292">
        <v>6830</v>
      </c>
      <c r="C292" t="s">
        <v>637</v>
      </c>
      <c r="D292" s="231">
        <v>14</v>
      </c>
      <c r="E292" s="231">
        <v>20</v>
      </c>
      <c r="F292" s="231">
        <v>7</v>
      </c>
      <c r="G292" s="232">
        <v>27</v>
      </c>
      <c r="H292" s="231">
        <v>2</v>
      </c>
      <c r="I292" s="231">
        <v>1</v>
      </c>
      <c r="J292" s="232">
        <v>3</v>
      </c>
      <c r="K292" s="231">
        <v>210</v>
      </c>
      <c r="L292" s="231">
        <v>300</v>
      </c>
      <c r="M292" s="231">
        <v>105</v>
      </c>
      <c r="N292" s="232">
        <v>405</v>
      </c>
      <c r="O292" s="231">
        <v>30</v>
      </c>
      <c r="P292" s="231">
        <v>15</v>
      </c>
      <c r="Q292" s="232">
        <v>45</v>
      </c>
      <c r="R292" s="231">
        <v>6</v>
      </c>
      <c r="S292" s="231">
        <v>90</v>
      </c>
      <c r="T292" s="233">
        <v>15</v>
      </c>
      <c r="U292" s="231">
        <v>6</v>
      </c>
      <c r="V292" s="231">
        <v>90</v>
      </c>
      <c r="W292" s="233">
        <v>15</v>
      </c>
      <c r="X292" s="231">
        <v>24</v>
      </c>
      <c r="Y292" s="231">
        <v>360</v>
      </c>
      <c r="Z292" s="233">
        <v>15</v>
      </c>
      <c r="AA292" s="231">
        <v>4</v>
      </c>
      <c r="AB292" s="231">
        <v>60</v>
      </c>
      <c r="AC292" s="233">
        <v>0</v>
      </c>
      <c r="AD292" s="231">
        <v>0</v>
      </c>
      <c r="AE292" s="231">
        <v>0</v>
      </c>
      <c r="AF292" s="233">
        <v>0</v>
      </c>
      <c r="AG292">
        <v>0</v>
      </c>
    </row>
    <row r="293" spans="2:33" x14ac:dyDescent="0.35">
      <c r="B293">
        <v>6833</v>
      </c>
      <c r="C293" t="s">
        <v>638</v>
      </c>
      <c r="D293" s="231">
        <v>20</v>
      </c>
      <c r="E293" s="231">
        <v>24</v>
      </c>
      <c r="F293" s="231">
        <v>5</v>
      </c>
      <c r="G293" s="232">
        <v>29</v>
      </c>
      <c r="H293" s="231">
        <v>3</v>
      </c>
      <c r="I293" s="231">
        <v>1</v>
      </c>
      <c r="J293" s="232">
        <v>4</v>
      </c>
      <c r="K293" s="231">
        <v>300</v>
      </c>
      <c r="L293" s="231">
        <v>360</v>
      </c>
      <c r="M293" s="231">
        <v>65</v>
      </c>
      <c r="N293" s="232">
        <v>425</v>
      </c>
      <c r="O293" s="231">
        <v>45</v>
      </c>
      <c r="P293" s="231">
        <v>15</v>
      </c>
      <c r="Q293" s="232">
        <v>60</v>
      </c>
      <c r="R293" s="231">
        <v>9</v>
      </c>
      <c r="S293" s="231">
        <v>135</v>
      </c>
      <c r="T293" s="233">
        <v>15</v>
      </c>
      <c r="U293" s="231">
        <v>15</v>
      </c>
      <c r="V293" s="231">
        <v>225</v>
      </c>
      <c r="W293" s="233">
        <v>15</v>
      </c>
      <c r="X293" s="231">
        <v>20</v>
      </c>
      <c r="Y293" s="231">
        <v>300</v>
      </c>
      <c r="Z293" s="233">
        <v>15</v>
      </c>
      <c r="AA293" s="231">
        <v>1</v>
      </c>
      <c r="AB293" s="231">
        <v>15</v>
      </c>
      <c r="AC293" s="233">
        <v>0</v>
      </c>
      <c r="AD293" s="231">
        <v>0</v>
      </c>
      <c r="AE293" s="231">
        <v>0</v>
      </c>
      <c r="AF293" s="233">
        <v>0</v>
      </c>
      <c r="AG293">
        <v>0</v>
      </c>
    </row>
    <row r="294" spans="2:33" x14ac:dyDescent="0.35">
      <c r="B294">
        <v>6850</v>
      </c>
      <c r="C294" t="s">
        <v>639</v>
      </c>
      <c r="D294" s="231">
        <v>12</v>
      </c>
      <c r="E294" s="231">
        <v>34</v>
      </c>
      <c r="F294" s="231">
        <v>25</v>
      </c>
      <c r="G294" s="232">
        <v>59</v>
      </c>
      <c r="H294" s="231">
        <v>19</v>
      </c>
      <c r="I294" s="231">
        <v>17</v>
      </c>
      <c r="J294" s="232">
        <v>36</v>
      </c>
      <c r="K294" s="231">
        <v>180</v>
      </c>
      <c r="L294" s="231">
        <v>510</v>
      </c>
      <c r="M294" s="231">
        <v>375</v>
      </c>
      <c r="N294" s="232">
        <v>885</v>
      </c>
      <c r="O294" s="231">
        <v>285</v>
      </c>
      <c r="P294" s="231">
        <v>243</v>
      </c>
      <c r="Q294" s="232">
        <v>528</v>
      </c>
      <c r="R294" s="231">
        <v>10</v>
      </c>
      <c r="S294" s="231">
        <v>150</v>
      </c>
      <c r="T294" s="233">
        <v>90</v>
      </c>
      <c r="U294" s="231">
        <v>16</v>
      </c>
      <c r="V294" s="231">
        <v>240</v>
      </c>
      <c r="W294" s="233">
        <v>75</v>
      </c>
      <c r="X294" s="231">
        <v>8</v>
      </c>
      <c r="Y294" s="231">
        <v>120</v>
      </c>
      <c r="Z294" s="233">
        <v>30</v>
      </c>
      <c r="AA294" s="231">
        <v>4</v>
      </c>
      <c r="AB294" s="231">
        <v>60</v>
      </c>
      <c r="AC294" s="233">
        <v>15</v>
      </c>
      <c r="AD294" s="231">
        <v>4</v>
      </c>
      <c r="AE294" s="231">
        <v>60</v>
      </c>
      <c r="AF294" s="233">
        <v>15</v>
      </c>
      <c r="AG294">
        <v>1</v>
      </c>
    </row>
    <row r="295" spans="2:33" x14ac:dyDescent="0.35">
      <c r="B295">
        <v>6861</v>
      </c>
      <c r="C295" t="s">
        <v>640</v>
      </c>
      <c r="D295" s="231">
        <v>1</v>
      </c>
      <c r="E295" s="231">
        <v>1</v>
      </c>
      <c r="F295" s="231">
        <v>0</v>
      </c>
      <c r="G295" s="232">
        <v>1</v>
      </c>
      <c r="H295" s="231">
        <v>0</v>
      </c>
      <c r="I295" s="231">
        <v>0</v>
      </c>
      <c r="J295" s="232">
        <v>0</v>
      </c>
      <c r="K295" s="231">
        <v>15</v>
      </c>
      <c r="L295" s="231">
        <v>15</v>
      </c>
      <c r="M295" s="231">
        <v>0</v>
      </c>
      <c r="N295" s="232">
        <v>15</v>
      </c>
      <c r="O295" s="231">
        <v>0</v>
      </c>
      <c r="P295" s="231">
        <v>0</v>
      </c>
      <c r="Q295" s="232">
        <v>0</v>
      </c>
      <c r="R295" s="231">
        <v>1</v>
      </c>
      <c r="S295" s="231">
        <v>15</v>
      </c>
      <c r="T295" s="233">
        <v>0</v>
      </c>
      <c r="U295" s="231">
        <v>0</v>
      </c>
      <c r="V295" s="231">
        <v>0</v>
      </c>
      <c r="W295" s="233">
        <v>0</v>
      </c>
      <c r="X295" s="231">
        <v>0</v>
      </c>
      <c r="Y295" s="231">
        <v>0</v>
      </c>
      <c r="Z295" s="233">
        <v>0</v>
      </c>
      <c r="AA295" s="231">
        <v>0</v>
      </c>
      <c r="AB295" s="231">
        <v>0</v>
      </c>
      <c r="AC295" s="233">
        <v>0</v>
      </c>
      <c r="AD295" s="231">
        <v>0</v>
      </c>
      <c r="AE295" s="231">
        <v>0</v>
      </c>
      <c r="AF295" s="233">
        <v>0</v>
      </c>
      <c r="AG295">
        <v>0</v>
      </c>
    </row>
    <row r="296" spans="2:33" x14ac:dyDescent="0.35">
      <c r="B296">
        <v>6887</v>
      </c>
      <c r="C296" t="s">
        <v>641</v>
      </c>
      <c r="D296" s="231">
        <v>3</v>
      </c>
      <c r="E296" s="231">
        <v>10</v>
      </c>
      <c r="F296" s="231">
        <v>10</v>
      </c>
      <c r="G296" s="232">
        <v>20</v>
      </c>
      <c r="H296" s="231">
        <v>7</v>
      </c>
      <c r="I296" s="231">
        <v>6</v>
      </c>
      <c r="J296" s="232">
        <v>13</v>
      </c>
      <c r="K296" s="231">
        <v>45</v>
      </c>
      <c r="L296" s="231">
        <v>150</v>
      </c>
      <c r="M296" s="231">
        <v>150</v>
      </c>
      <c r="N296" s="232">
        <v>300</v>
      </c>
      <c r="O296" s="231">
        <v>105</v>
      </c>
      <c r="P296" s="231">
        <v>90</v>
      </c>
      <c r="Q296" s="232">
        <v>195</v>
      </c>
      <c r="R296" s="231">
        <v>0</v>
      </c>
      <c r="S296" s="231">
        <v>0</v>
      </c>
      <c r="T296" s="233">
        <v>0</v>
      </c>
      <c r="U296" s="231">
        <v>1</v>
      </c>
      <c r="V296" s="231">
        <v>15</v>
      </c>
      <c r="W296" s="233">
        <v>0</v>
      </c>
      <c r="X296" s="231">
        <v>2</v>
      </c>
      <c r="Y296" s="231">
        <v>30</v>
      </c>
      <c r="Z296" s="233">
        <v>15</v>
      </c>
      <c r="AA296" s="231">
        <v>0</v>
      </c>
      <c r="AB296" s="231">
        <v>0</v>
      </c>
      <c r="AC296" s="233">
        <v>0</v>
      </c>
      <c r="AD296" s="231">
        <v>0</v>
      </c>
      <c r="AE296" s="231">
        <v>0</v>
      </c>
      <c r="AF296" s="233">
        <v>0</v>
      </c>
      <c r="AG296">
        <v>0</v>
      </c>
    </row>
    <row r="297" spans="2:33" x14ac:dyDescent="0.35">
      <c r="B297">
        <v>6905</v>
      </c>
      <c r="C297" t="s">
        <v>642</v>
      </c>
      <c r="D297" s="231">
        <v>22</v>
      </c>
      <c r="E297" s="231">
        <v>9</v>
      </c>
      <c r="F297" s="231">
        <v>1</v>
      </c>
      <c r="G297" s="232">
        <v>10</v>
      </c>
      <c r="H297" s="231">
        <v>1</v>
      </c>
      <c r="I297" s="231">
        <v>0</v>
      </c>
      <c r="J297" s="232">
        <v>1</v>
      </c>
      <c r="K297" s="231">
        <v>330</v>
      </c>
      <c r="L297" s="231">
        <v>135</v>
      </c>
      <c r="M297" s="231">
        <v>15</v>
      </c>
      <c r="N297" s="232">
        <v>150</v>
      </c>
      <c r="O297" s="231">
        <v>15</v>
      </c>
      <c r="P297" s="231">
        <v>0</v>
      </c>
      <c r="Q297" s="232">
        <v>15</v>
      </c>
      <c r="R297" s="231">
        <v>0</v>
      </c>
      <c r="S297" s="231">
        <v>0</v>
      </c>
      <c r="T297" s="233">
        <v>0</v>
      </c>
      <c r="U297" s="231">
        <v>6</v>
      </c>
      <c r="V297" s="231">
        <v>90</v>
      </c>
      <c r="W297" s="233">
        <v>0</v>
      </c>
      <c r="X297" s="231">
        <v>26</v>
      </c>
      <c r="Y297" s="231">
        <v>390</v>
      </c>
      <c r="Z297" s="233">
        <v>15</v>
      </c>
      <c r="AA297" s="231">
        <v>1</v>
      </c>
      <c r="AB297" s="231">
        <v>15</v>
      </c>
      <c r="AC297" s="233">
        <v>0</v>
      </c>
      <c r="AD297" s="231">
        <v>1</v>
      </c>
      <c r="AE297" s="231">
        <v>15</v>
      </c>
      <c r="AF297" s="233">
        <v>0</v>
      </c>
      <c r="AG297">
        <v>0</v>
      </c>
    </row>
    <row r="298" spans="2:33" x14ac:dyDescent="0.35">
      <c r="B298">
        <v>6909</v>
      </c>
      <c r="C298" t="s">
        <v>643</v>
      </c>
      <c r="D298" s="231">
        <v>23</v>
      </c>
      <c r="E298" s="231">
        <v>19</v>
      </c>
      <c r="F298" s="231">
        <v>7</v>
      </c>
      <c r="G298" s="232">
        <v>26</v>
      </c>
      <c r="H298" s="231">
        <v>4</v>
      </c>
      <c r="I298" s="231">
        <v>2</v>
      </c>
      <c r="J298" s="232">
        <v>6</v>
      </c>
      <c r="K298" s="231">
        <v>345</v>
      </c>
      <c r="L298" s="231">
        <v>285</v>
      </c>
      <c r="M298" s="231">
        <v>105</v>
      </c>
      <c r="N298" s="232">
        <v>390</v>
      </c>
      <c r="O298" s="231">
        <v>60</v>
      </c>
      <c r="P298" s="231">
        <v>30</v>
      </c>
      <c r="Q298" s="232">
        <v>90</v>
      </c>
      <c r="R298" s="231">
        <v>26</v>
      </c>
      <c r="S298" s="231">
        <v>390</v>
      </c>
      <c r="T298" s="233">
        <v>45</v>
      </c>
      <c r="U298" s="231">
        <v>9</v>
      </c>
      <c r="V298" s="231">
        <v>135</v>
      </c>
      <c r="W298" s="233">
        <v>0</v>
      </c>
      <c r="X298" s="231">
        <v>11</v>
      </c>
      <c r="Y298" s="231">
        <v>165</v>
      </c>
      <c r="Z298" s="233">
        <v>30</v>
      </c>
      <c r="AA298" s="231">
        <v>9</v>
      </c>
      <c r="AB298" s="231">
        <v>135</v>
      </c>
      <c r="AC298" s="233">
        <v>15</v>
      </c>
      <c r="AD298" s="231">
        <v>9</v>
      </c>
      <c r="AE298" s="231">
        <v>135</v>
      </c>
      <c r="AF298" s="233">
        <v>15</v>
      </c>
      <c r="AG298">
        <v>0</v>
      </c>
    </row>
    <row r="299" spans="2:33" x14ac:dyDescent="0.35">
      <c r="B299">
        <v>6918</v>
      </c>
      <c r="C299" t="s">
        <v>644</v>
      </c>
      <c r="D299" s="231">
        <v>0</v>
      </c>
      <c r="E299" s="231">
        <v>5</v>
      </c>
      <c r="F299" s="231">
        <v>0</v>
      </c>
      <c r="G299" s="232">
        <v>5</v>
      </c>
      <c r="H299" s="231">
        <v>0</v>
      </c>
      <c r="I299" s="231">
        <v>0</v>
      </c>
      <c r="J299" s="232">
        <v>0</v>
      </c>
      <c r="K299" s="231">
        <v>0</v>
      </c>
      <c r="L299" s="231">
        <v>75</v>
      </c>
      <c r="M299" s="231">
        <v>0</v>
      </c>
      <c r="N299" s="232">
        <v>75</v>
      </c>
      <c r="O299" s="231">
        <v>0</v>
      </c>
      <c r="P299" s="231">
        <v>0</v>
      </c>
      <c r="Q299" s="232">
        <v>0</v>
      </c>
      <c r="R299" s="231">
        <v>0</v>
      </c>
      <c r="S299" s="231">
        <v>0</v>
      </c>
      <c r="T299" s="233">
        <v>0</v>
      </c>
      <c r="U299" s="231">
        <v>4</v>
      </c>
      <c r="V299" s="231">
        <v>60</v>
      </c>
      <c r="W299" s="233">
        <v>0</v>
      </c>
      <c r="X299" s="231">
        <v>1</v>
      </c>
      <c r="Y299" s="231">
        <v>15</v>
      </c>
      <c r="Z299" s="233">
        <v>0</v>
      </c>
      <c r="AA299" s="231">
        <v>1</v>
      </c>
      <c r="AB299" s="231">
        <v>15</v>
      </c>
      <c r="AC299" s="233">
        <v>0</v>
      </c>
      <c r="AD299" s="231">
        <v>0</v>
      </c>
      <c r="AE299" s="231">
        <v>0</v>
      </c>
      <c r="AF299" s="233">
        <v>0</v>
      </c>
      <c r="AG299">
        <v>0</v>
      </c>
    </row>
    <row r="300" spans="2:33" x14ac:dyDescent="0.35">
      <c r="B300">
        <v>6925</v>
      </c>
      <c r="C300" t="s">
        <v>645</v>
      </c>
      <c r="D300" s="231">
        <v>0</v>
      </c>
      <c r="E300" s="231">
        <v>2</v>
      </c>
      <c r="F300" s="231">
        <v>1</v>
      </c>
      <c r="G300" s="232">
        <v>3</v>
      </c>
      <c r="H300" s="231">
        <v>2</v>
      </c>
      <c r="I300" s="231">
        <v>1</v>
      </c>
      <c r="J300" s="232">
        <v>3</v>
      </c>
      <c r="K300" s="231">
        <v>0</v>
      </c>
      <c r="L300" s="231">
        <v>15</v>
      </c>
      <c r="M300" s="231">
        <v>0</v>
      </c>
      <c r="N300" s="232">
        <v>15</v>
      </c>
      <c r="O300" s="231">
        <v>30</v>
      </c>
      <c r="P300" s="231">
        <v>15</v>
      </c>
      <c r="Q300" s="232">
        <v>45</v>
      </c>
      <c r="R300" s="231">
        <v>0</v>
      </c>
      <c r="S300" s="231">
        <v>0</v>
      </c>
      <c r="T300" s="233">
        <v>0</v>
      </c>
      <c r="U300" s="231">
        <v>1</v>
      </c>
      <c r="V300" s="231">
        <v>0</v>
      </c>
      <c r="W300" s="233">
        <v>15</v>
      </c>
      <c r="X300" s="231">
        <v>0</v>
      </c>
      <c r="Y300" s="231">
        <v>0</v>
      </c>
      <c r="Z300" s="233">
        <v>0</v>
      </c>
      <c r="AA300" s="231">
        <v>0</v>
      </c>
      <c r="AB300" s="231">
        <v>0</v>
      </c>
      <c r="AC300" s="233">
        <v>0</v>
      </c>
      <c r="AD300" s="231">
        <v>0</v>
      </c>
      <c r="AE300" s="231">
        <v>0</v>
      </c>
      <c r="AF300" s="233">
        <v>0</v>
      </c>
      <c r="AG300">
        <v>0</v>
      </c>
    </row>
    <row r="301" spans="2:33" x14ac:dyDescent="0.35">
      <c r="B301">
        <v>6930</v>
      </c>
      <c r="C301" t="s">
        <v>646</v>
      </c>
      <c r="D301" s="231">
        <v>3</v>
      </c>
      <c r="E301" s="231">
        <v>33</v>
      </c>
      <c r="F301" s="231">
        <v>17</v>
      </c>
      <c r="G301" s="232">
        <v>50</v>
      </c>
      <c r="H301" s="231">
        <v>24</v>
      </c>
      <c r="I301" s="231">
        <v>12</v>
      </c>
      <c r="J301" s="232">
        <v>36</v>
      </c>
      <c r="K301" s="231">
        <v>45</v>
      </c>
      <c r="L301" s="231">
        <v>495</v>
      </c>
      <c r="M301" s="231">
        <v>255</v>
      </c>
      <c r="N301" s="232">
        <v>750</v>
      </c>
      <c r="O301" s="231">
        <v>330</v>
      </c>
      <c r="P301" s="231">
        <v>175</v>
      </c>
      <c r="Q301" s="232">
        <v>505</v>
      </c>
      <c r="R301" s="231">
        <v>0</v>
      </c>
      <c r="S301" s="231">
        <v>0</v>
      </c>
      <c r="T301" s="233">
        <v>0</v>
      </c>
      <c r="U301" s="231">
        <v>0</v>
      </c>
      <c r="V301" s="231">
        <v>0</v>
      </c>
      <c r="W301" s="233">
        <v>0</v>
      </c>
      <c r="X301" s="231">
        <v>1</v>
      </c>
      <c r="Y301" s="231">
        <v>15</v>
      </c>
      <c r="Z301" s="233">
        <v>15</v>
      </c>
      <c r="AA301" s="231">
        <v>0</v>
      </c>
      <c r="AB301" s="231">
        <v>0</v>
      </c>
      <c r="AC301" s="233">
        <v>0</v>
      </c>
      <c r="AD301" s="231">
        <v>0</v>
      </c>
      <c r="AE301" s="231">
        <v>0</v>
      </c>
      <c r="AF301" s="233">
        <v>0</v>
      </c>
      <c r="AG301">
        <v>0</v>
      </c>
    </row>
    <row r="302" spans="2:33" x14ac:dyDescent="0.35">
      <c r="B302">
        <v>6937</v>
      </c>
      <c r="C302" t="s">
        <v>602</v>
      </c>
      <c r="D302" s="231">
        <v>17</v>
      </c>
      <c r="E302" s="231">
        <v>31</v>
      </c>
      <c r="F302" s="231">
        <v>12</v>
      </c>
      <c r="G302" s="232">
        <v>43</v>
      </c>
      <c r="H302" s="231">
        <v>9</v>
      </c>
      <c r="I302" s="231">
        <v>7</v>
      </c>
      <c r="J302" s="232">
        <v>16</v>
      </c>
      <c r="K302" s="231">
        <v>255</v>
      </c>
      <c r="L302" s="231">
        <v>465</v>
      </c>
      <c r="M302" s="231">
        <v>180</v>
      </c>
      <c r="N302" s="232">
        <v>645</v>
      </c>
      <c r="O302" s="231">
        <v>135</v>
      </c>
      <c r="P302" s="231">
        <v>105</v>
      </c>
      <c r="Q302" s="232">
        <v>240</v>
      </c>
      <c r="R302" s="231">
        <v>19</v>
      </c>
      <c r="S302" s="231">
        <v>285</v>
      </c>
      <c r="T302" s="233">
        <v>45</v>
      </c>
      <c r="U302" s="231">
        <v>4</v>
      </c>
      <c r="V302" s="231">
        <v>60</v>
      </c>
      <c r="W302" s="233">
        <v>30</v>
      </c>
      <c r="X302" s="231">
        <v>29</v>
      </c>
      <c r="Y302" s="231">
        <v>435</v>
      </c>
      <c r="Z302" s="233">
        <v>105</v>
      </c>
      <c r="AA302" s="231">
        <v>9</v>
      </c>
      <c r="AB302" s="231">
        <v>135</v>
      </c>
      <c r="AC302" s="233">
        <v>0</v>
      </c>
      <c r="AD302" s="231">
        <v>9</v>
      </c>
      <c r="AE302" s="231">
        <v>135</v>
      </c>
      <c r="AF302" s="233">
        <v>0</v>
      </c>
      <c r="AG302">
        <v>0</v>
      </c>
    </row>
    <row r="303" spans="2:33" x14ac:dyDescent="0.35">
      <c r="B303">
        <v>6966</v>
      </c>
      <c r="C303" t="s">
        <v>647</v>
      </c>
      <c r="D303" s="231">
        <v>1</v>
      </c>
      <c r="E303" s="231">
        <v>1</v>
      </c>
      <c r="F303" s="231">
        <v>0</v>
      </c>
      <c r="G303" s="232">
        <v>1</v>
      </c>
      <c r="H303" s="231">
        <v>1</v>
      </c>
      <c r="I303" s="231">
        <v>0</v>
      </c>
      <c r="J303" s="232">
        <v>1</v>
      </c>
      <c r="K303" s="231">
        <v>15</v>
      </c>
      <c r="L303" s="231">
        <v>15</v>
      </c>
      <c r="M303" s="231">
        <v>0</v>
      </c>
      <c r="N303" s="232">
        <v>15</v>
      </c>
      <c r="O303" s="231">
        <v>15</v>
      </c>
      <c r="P303" s="231">
        <v>0</v>
      </c>
      <c r="Q303" s="232">
        <v>15</v>
      </c>
      <c r="R303" s="231">
        <v>0</v>
      </c>
      <c r="S303" s="231">
        <v>0</v>
      </c>
      <c r="T303" s="233">
        <v>0</v>
      </c>
      <c r="U303" s="231">
        <v>0</v>
      </c>
      <c r="V303" s="231">
        <v>0</v>
      </c>
      <c r="W303" s="233">
        <v>0</v>
      </c>
      <c r="X303" s="231">
        <v>0</v>
      </c>
      <c r="Y303" s="231">
        <v>0</v>
      </c>
      <c r="Z303" s="233">
        <v>0</v>
      </c>
      <c r="AA303" s="231">
        <v>0</v>
      </c>
      <c r="AB303" s="231">
        <v>0</v>
      </c>
      <c r="AC303" s="233">
        <v>0</v>
      </c>
      <c r="AD303" s="231">
        <v>0</v>
      </c>
      <c r="AE303" s="231">
        <v>0</v>
      </c>
      <c r="AF303" s="233">
        <v>0</v>
      </c>
      <c r="AG303">
        <v>0</v>
      </c>
    </row>
    <row r="304" spans="2:33" x14ac:dyDescent="0.35">
      <c r="B304">
        <v>6974</v>
      </c>
      <c r="C304" t="s">
        <v>648</v>
      </c>
      <c r="D304" s="231">
        <v>50</v>
      </c>
      <c r="E304" s="231">
        <v>51</v>
      </c>
      <c r="F304" s="231">
        <v>34</v>
      </c>
      <c r="G304" s="232">
        <v>85</v>
      </c>
      <c r="H304" s="231">
        <v>21</v>
      </c>
      <c r="I304" s="231">
        <v>15</v>
      </c>
      <c r="J304" s="232">
        <v>36</v>
      </c>
      <c r="K304" s="231">
        <v>750</v>
      </c>
      <c r="L304" s="231">
        <v>765</v>
      </c>
      <c r="M304" s="231">
        <v>510</v>
      </c>
      <c r="N304" s="232">
        <v>1275</v>
      </c>
      <c r="O304" s="231">
        <v>315</v>
      </c>
      <c r="P304" s="231">
        <v>225</v>
      </c>
      <c r="Q304" s="232">
        <v>540</v>
      </c>
      <c r="R304" s="231">
        <v>37</v>
      </c>
      <c r="S304" s="231">
        <v>555</v>
      </c>
      <c r="T304" s="233">
        <v>105</v>
      </c>
      <c r="U304" s="231">
        <v>63</v>
      </c>
      <c r="V304" s="231">
        <v>945</v>
      </c>
      <c r="W304" s="233">
        <v>240</v>
      </c>
      <c r="X304" s="231">
        <v>12</v>
      </c>
      <c r="Y304" s="231">
        <v>180</v>
      </c>
      <c r="Z304" s="233">
        <v>30</v>
      </c>
      <c r="AA304" s="231">
        <v>34</v>
      </c>
      <c r="AB304" s="231">
        <v>510</v>
      </c>
      <c r="AC304" s="233">
        <v>120</v>
      </c>
      <c r="AD304" s="231">
        <v>22</v>
      </c>
      <c r="AE304" s="231">
        <v>330</v>
      </c>
      <c r="AF304" s="233">
        <v>120</v>
      </c>
      <c r="AG304">
        <v>3</v>
      </c>
    </row>
    <row r="305" spans="2:33" x14ac:dyDescent="0.35">
      <c r="B305">
        <v>6978</v>
      </c>
      <c r="C305" t="s">
        <v>1284</v>
      </c>
      <c r="D305" s="231">
        <v>0</v>
      </c>
      <c r="E305" s="231">
        <v>1</v>
      </c>
      <c r="F305" s="231">
        <v>0</v>
      </c>
      <c r="G305" s="232">
        <v>1</v>
      </c>
      <c r="H305" s="231">
        <v>1</v>
      </c>
      <c r="I305" s="231">
        <v>0</v>
      </c>
      <c r="J305" s="232">
        <v>1</v>
      </c>
      <c r="K305" s="231">
        <v>0</v>
      </c>
      <c r="L305" s="231">
        <v>15</v>
      </c>
      <c r="M305" s="231">
        <v>0</v>
      </c>
      <c r="N305" s="232">
        <v>15</v>
      </c>
      <c r="O305" s="231">
        <v>15</v>
      </c>
      <c r="P305" s="231">
        <v>0</v>
      </c>
      <c r="Q305" s="232">
        <v>15</v>
      </c>
      <c r="R305" s="231">
        <v>0</v>
      </c>
      <c r="S305" s="231">
        <v>0</v>
      </c>
      <c r="T305" s="233">
        <v>0</v>
      </c>
      <c r="U305" s="231">
        <v>0</v>
      </c>
      <c r="V305" s="231">
        <v>0</v>
      </c>
      <c r="W305" s="233">
        <v>0</v>
      </c>
      <c r="X305" s="231">
        <v>1</v>
      </c>
      <c r="Y305" s="231">
        <v>15</v>
      </c>
      <c r="Z305" s="233">
        <v>15</v>
      </c>
      <c r="AA305" s="231">
        <v>0</v>
      </c>
      <c r="AB305" s="231">
        <v>0</v>
      </c>
      <c r="AC305" s="233">
        <v>0</v>
      </c>
      <c r="AD305" s="231">
        <v>0</v>
      </c>
      <c r="AE305" s="231">
        <v>0</v>
      </c>
      <c r="AF305" s="233">
        <v>0</v>
      </c>
      <c r="AG305">
        <v>0</v>
      </c>
    </row>
    <row r="306" spans="2:33" x14ac:dyDescent="0.35">
      <c r="B306">
        <v>6994</v>
      </c>
      <c r="C306" t="s">
        <v>649</v>
      </c>
      <c r="D306" s="231">
        <v>0</v>
      </c>
      <c r="E306" s="231">
        <v>1</v>
      </c>
      <c r="F306" s="231">
        <v>1</v>
      </c>
      <c r="G306" s="232">
        <v>2</v>
      </c>
      <c r="H306" s="231">
        <v>1</v>
      </c>
      <c r="I306" s="231">
        <v>1</v>
      </c>
      <c r="J306" s="232">
        <v>2</v>
      </c>
      <c r="K306" s="231">
        <v>0</v>
      </c>
      <c r="L306" s="231">
        <v>15</v>
      </c>
      <c r="M306" s="231">
        <v>0</v>
      </c>
      <c r="N306" s="232">
        <v>15</v>
      </c>
      <c r="O306" s="231">
        <v>15</v>
      </c>
      <c r="P306" s="231">
        <v>10</v>
      </c>
      <c r="Q306" s="232">
        <v>25</v>
      </c>
      <c r="R306" s="231">
        <v>0</v>
      </c>
      <c r="S306" s="231">
        <v>0</v>
      </c>
      <c r="T306" s="233">
        <v>0</v>
      </c>
      <c r="U306" s="231">
        <v>0</v>
      </c>
      <c r="V306" s="231">
        <v>0</v>
      </c>
      <c r="W306" s="233">
        <v>0</v>
      </c>
      <c r="X306" s="231">
        <v>1</v>
      </c>
      <c r="Y306" s="231">
        <v>0</v>
      </c>
      <c r="Z306" s="233">
        <v>10</v>
      </c>
      <c r="AA306" s="231">
        <v>1</v>
      </c>
      <c r="AB306" s="231">
        <v>0</v>
      </c>
      <c r="AC306" s="233">
        <v>10</v>
      </c>
      <c r="AD306" s="231">
        <v>1</v>
      </c>
      <c r="AE306" s="231">
        <v>0</v>
      </c>
      <c r="AF306" s="233">
        <v>10</v>
      </c>
      <c r="AG306">
        <v>0</v>
      </c>
    </row>
    <row r="307" spans="2:33" x14ac:dyDescent="0.35">
      <c r="B307">
        <v>6997</v>
      </c>
      <c r="C307" t="s">
        <v>1285</v>
      </c>
      <c r="D307" s="231">
        <v>0</v>
      </c>
      <c r="E307" s="231">
        <v>3</v>
      </c>
      <c r="F307" s="231">
        <v>0</v>
      </c>
      <c r="G307" s="232">
        <v>3</v>
      </c>
      <c r="H307" s="231">
        <v>3</v>
      </c>
      <c r="I307" s="231">
        <v>0</v>
      </c>
      <c r="J307" s="232">
        <v>3</v>
      </c>
      <c r="K307" s="231">
        <v>0</v>
      </c>
      <c r="L307" s="231">
        <v>45</v>
      </c>
      <c r="M307" s="231">
        <v>0</v>
      </c>
      <c r="N307" s="232">
        <v>45</v>
      </c>
      <c r="O307" s="231">
        <v>45</v>
      </c>
      <c r="P307" s="231">
        <v>0</v>
      </c>
      <c r="Q307" s="232">
        <v>45</v>
      </c>
      <c r="R307" s="231">
        <v>0</v>
      </c>
      <c r="S307" s="231">
        <v>0</v>
      </c>
      <c r="T307" s="233">
        <v>0</v>
      </c>
      <c r="U307" s="231">
        <v>0</v>
      </c>
      <c r="V307" s="231">
        <v>0</v>
      </c>
      <c r="W307" s="233">
        <v>0</v>
      </c>
      <c r="X307" s="231">
        <v>0</v>
      </c>
      <c r="Y307" s="231">
        <v>0</v>
      </c>
      <c r="Z307" s="233">
        <v>0</v>
      </c>
      <c r="AA307" s="231">
        <v>0</v>
      </c>
      <c r="AB307" s="231">
        <v>0</v>
      </c>
      <c r="AC307" s="233">
        <v>0</v>
      </c>
      <c r="AD307" s="231">
        <v>0</v>
      </c>
      <c r="AE307" s="231">
        <v>0</v>
      </c>
      <c r="AF307" s="233">
        <v>0</v>
      </c>
      <c r="AG307">
        <v>0</v>
      </c>
    </row>
    <row r="308" spans="2:33" x14ac:dyDescent="0.35">
      <c r="B308">
        <v>6998</v>
      </c>
      <c r="C308" t="s">
        <v>650</v>
      </c>
      <c r="D308" s="231">
        <v>10</v>
      </c>
      <c r="E308" s="231">
        <v>24</v>
      </c>
      <c r="F308" s="231">
        <v>15</v>
      </c>
      <c r="G308" s="232">
        <v>39</v>
      </c>
      <c r="H308" s="231">
        <v>3</v>
      </c>
      <c r="I308" s="231">
        <v>0</v>
      </c>
      <c r="J308" s="232">
        <v>3</v>
      </c>
      <c r="K308" s="231">
        <v>150</v>
      </c>
      <c r="L308" s="231">
        <v>360</v>
      </c>
      <c r="M308" s="231">
        <v>225</v>
      </c>
      <c r="N308" s="232">
        <v>585</v>
      </c>
      <c r="O308" s="231">
        <v>45</v>
      </c>
      <c r="P308" s="231">
        <v>0</v>
      </c>
      <c r="Q308" s="232">
        <v>45</v>
      </c>
      <c r="R308" s="231">
        <v>0</v>
      </c>
      <c r="S308" s="231">
        <v>0</v>
      </c>
      <c r="T308" s="233">
        <v>0</v>
      </c>
      <c r="U308" s="231">
        <v>11</v>
      </c>
      <c r="V308" s="231">
        <v>165</v>
      </c>
      <c r="W308" s="233">
        <v>15</v>
      </c>
      <c r="X308" s="231">
        <v>34</v>
      </c>
      <c r="Y308" s="231">
        <v>510</v>
      </c>
      <c r="Z308" s="233">
        <v>15</v>
      </c>
      <c r="AA308" s="231">
        <v>6</v>
      </c>
      <c r="AB308" s="231">
        <v>90</v>
      </c>
      <c r="AC308" s="233">
        <v>0</v>
      </c>
      <c r="AD308" s="231">
        <v>0</v>
      </c>
      <c r="AE308" s="231">
        <v>0</v>
      </c>
      <c r="AF308" s="233">
        <v>0</v>
      </c>
      <c r="AG308">
        <v>0</v>
      </c>
    </row>
    <row r="309" spans="2:33" x14ac:dyDescent="0.35">
      <c r="B309">
        <v>7007</v>
      </c>
      <c r="C309" t="s">
        <v>651</v>
      </c>
      <c r="D309" s="231">
        <v>10</v>
      </c>
      <c r="E309" s="231">
        <v>23</v>
      </c>
      <c r="F309" s="231">
        <v>8</v>
      </c>
      <c r="G309" s="232">
        <v>31</v>
      </c>
      <c r="H309" s="231">
        <v>5</v>
      </c>
      <c r="I309" s="231">
        <v>1</v>
      </c>
      <c r="J309" s="232">
        <v>6</v>
      </c>
      <c r="K309" s="231">
        <v>150</v>
      </c>
      <c r="L309" s="231">
        <v>345</v>
      </c>
      <c r="M309" s="231">
        <v>120</v>
      </c>
      <c r="N309" s="232">
        <v>465</v>
      </c>
      <c r="O309" s="231">
        <v>75</v>
      </c>
      <c r="P309" s="231">
        <v>15</v>
      </c>
      <c r="Q309" s="232">
        <v>90</v>
      </c>
      <c r="R309" s="231">
        <v>10</v>
      </c>
      <c r="S309" s="231">
        <v>150</v>
      </c>
      <c r="T309" s="233">
        <v>30</v>
      </c>
      <c r="U309" s="231">
        <v>20</v>
      </c>
      <c r="V309" s="231">
        <v>300</v>
      </c>
      <c r="W309" s="233">
        <v>15</v>
      </c>
      <c r="X309" s="231">
        <v>2</v>
      </c>
      <c r="Y309" s="231">
        <v>30</v>
      </c>
      <c r="Z309" s="233">
        <v>0</v>
      </c>
      <c r="AA309" s="231">
        <v>16</v>
      </c>
      <c r="AB309" s="231">
        <v>240</v>
      </c>
      <c r="AC309" s="233">
        <v>15</v>
      </c>
      <c r="AD309" s="231">
        <v>14</v>
      </c>
      <c r="AE309" s="231">
        <v>210</v>
      </c>
      <c r="AF309" s="233">
        <v>15</v>
      </c>
      <c r="AG309">
        <v>0</v>
      </c>
    </row>
    <row r="310" spans="2:33" x14ac:dyDescent="0.35">
      <c r="B310">
        <v>7008</v>
      </c>
      <c r="C310" t="s">
        <v>652</v>
      </c>
      <c r="D310" s="231">
        <v>7</v>
      </c>
      <c r="E310" s="231">
        <v>16</v>
      </c>
      <c r="F310" s="231">
        <v>10</v>
      </c>
      <c r="G310" s="232">
        <v>26</v>
      </c>
      <c r="H310" s="231">
        <v>4</v>
      </c>
      <c r="I310" s="231">
        <v>2</v>
      </c>
      <c r="J310" s="232">
        <v>6</v>
      </c>
      <c r="K310" s="231">
        <v>105</v>
      </c>
      <c r="L310" s="231">
        <v>225</v>
      </c>
      <c r="M310" s="231">
        <v>150</v>
      </c>
      <c r="N310" s="232">
        <v>375</v>
      </c>
      <c r="O310" s="231">
        <v>60</v>
      </c>
      <c r="P310" s="231">
        <v>30</v>
      </c>
      <c r="Q310" s="232">
        <v>90</v>
      </c>
      <c r="R310" s="231">
        <v>7</v>
      </c>
      <c r="S310" s="231">
        <v>105</v>
      </c>
      <c r="T310" s="233">
        <v>0</v>
      </c>
      <c r="U310" s="231">
        <v>17</v>
      </c>
      <c r="V310" s="231">
        <v>255</v>
      </c>
      <c r="W310" s="233">
        <v>45</v>
      </c>
      <c r="X310" s="231">
        <v>3</v>
      </c>
      <c r="Y310" s="231">
        <v>30</v>
      </c>
      <c r="Z310" s="233">
        <v>30</v>
      </c>
      <c r="AA310" s="231">
        <v>5</v>
      </c>
      <c r="AB310" s="231">
        <v>75</v>
      </c>
      <c r="AC310" s="233">
        <v>30</v>
      </c>
      <c r="AD310" s="231">
        <v>0</v>
      </c>
      <c r="AE310" s="231">
        <v>0</v>
      </c>
      <c r="AF310" s="233">
        <v>0</v>
      </c>
      <c r="AG310">
        <v>0</v>
      </c>
    </row>
    <row r="311" spans="2:33" x14ac:dyDescent="0.35">
      <c r="B311">
        <v>7018</v>
      </c>
      <c r="C311" t="s">
        <v>653</v>
      </c>
      <c r="D311" s="231">
        <v>9</v>
      </c>
      <c r="E311" s="231">
        <v>18</v>
      </c>
      <c r="F311" s="231">
        <v>4</v>
      </c>
      <c r="G311" s="232">
        <v>22</v>
      </c>
      <c r="H311" s="231">
        <v>2</v>
      </c>
      <c r="I311" s="231">
        <v>0</v>
      </c>
      <c r="J311" s="232">
        <v>2</v>
      </c>
      <c r="K311" s="231">
        <v>135</v>
      </c>
      <c r="L311" s="231">
        <v>270</v>
      </c>
      <c r="M311" s="231">
        <v>60</v>
      </c>
      <c r="N311" s="232">
        <v>330</v>
      </c>
      <c r="O311" s="231">
        <v>30</v>
      </c>
      <c r="P311" s="231">
        <v>0</v>
      </c>
      <c r="Q311" s="232">
        <v>30</v>
      </c>
      <c r="R311" s="231">
        <v>28</v>
      </c>
      <c r="S311" s="231">
        <v>420</v>
      </c>
      <c r="T311" s="233">
        <v>30</v>
      </c>
      <c r="U311" s="231">
        <v>1</v>
      </c>
      <c r="V311" s="231">
        <v>15</v>
      </c>
      <c r="W311" s="233">
        <v>0</v>
      </c>
      <c r="X311" s="231">
        <v>1</v>
      </c>
      <c r="Y311" s="231">
        <v>15</v>
      </c>
      <c r="Z311" s="233">
        <v>0</v>
      </c>
      <c r="AA311" s="231">
        <v>4</v>
      </c>
      <c r="AB311" s="231">
        <v>60</v>
      </c>
      <c r="AC311" s="233">
        <v>0</v>
      </c>
      <c r="AD311" s="231">
        <v>0</v>
      </c>
      <c r="AE311" s="231">
        <v>0</v>
      </c>
      <c r="AF311" s="233">
        <v>0</v>
      </c>
      <c r="AG311">
        <v>0</v>
      </c>
    </row>
    <row r="312" spans="2:33" x14ac:dyDescent="0.35">
      <c r="B312">
        <v>7027</v>
      </c>
      <c r="C312" t="s">
        <v>654</v>
      </c>
      <c r="D312" s="231">
        <v>9</v>
      </c>
      <c r="E312" s="231">
        <v>21</v>
      </c>
      <c r="F312" s="231">
        <v>11</v>
      </c>
      <c r="G312" s="232">
        <v>32</v>
      </c>
      <c r="H312" s="231">
        <v>6</v>
      </c>
      <c r="I312" s="231">
        <v>2</v>
      </c>
      <c r="J312" s="232">
        <v>8</v>
      </c>
      <c r="K312" s="231">
        <v>132.46</v>
      </c>
      <c r="L312" s="231">
        <v>315</v>
      </c>
      <c r="M312" s="231">
        <v>165</v>
      </c>
      <c r="N312" s="232">
        <v>480</v>
      </c>
      <c r="O312" s="231">
        <v>75</v>
      </c>
      <c r="P312" s="231">
        <v>30</v>
      </c>
      <c r="Q312" s="232">
        <v>105</v>
      </c>
      <c r="R312" s="231">
        <v>6</v>
      </c>
      <c r="S312" s="231">
        <v>87.460000000000008</v>
      </c>
      <c r="T312" s="233">
        <v>15</v>
      </c>
      <c r="U312" s="231">
        <v>11</v>
      </c>
      <c r="V312" s="231">
        <v>165</v>
      </c>
      <c r="W312" s="233">
        <v>30</v>
      </c>
      <c r="X312" s="231">
        <v>8</v>
      </c>
      <c r="Y312" s="231">
        <v>120</v>
      </c>
      <c r="Z312" s="233">
        <v>30</v>
      </c>
      <c r="AA312" s="231">
        <v>6</v>
      </c>
      <c r="AB312" s="231">
        <v>90</v>
      </c>
      <c r="AC312" s="233">
        <v>0</v>
      </c>
      <c r="AD312" s="231">
        <v>6</v>
      </c>
      <c r="AE312" s="231">
        <v>90</v>
      </c>
      <c r="AF312" s="233">
        <v>0</v>
      </c>
      <c r="AG312">
        <v>1</v>
      </c>
    </row>
    <row r="313" spans="2:33" x14ac:dyDescent="0.35">
      <c r="B313">
        <v>7067</v>
      </c>
      <c r="C313" t="s">
        <v>655</v>
      </c>
      <c r="D313" s="231">
        <v>1</v>
      </c>
      <c r="E313" s="231">
        <v>1</v>
      </c>
      <c r="F313" s="231">
        <v>1</v>
      </c>
      <c r="G313" s="232">
        <v>2</v>
      </c>
      <c r="H313" s="231">
        <v>1</v>
      </c>
      <c r="I313" s="231">
        <v>1</v>
      </c>
      <c r="J313" s="232">
        <v>2</v>
      </c>
      <c r="K313" s="231">
        <v>15</v>
      </c>
      <c r="L313" s="231">
        <v>0</v>
      </c>
      <c r="M313" s="231">
        <v>15</v>
      </c>
      <c r="N313" s="232">
        <v>15</v>
      </c>
      <c r="O313" s="231">
        <v>15</v>
      </c>
      <c r="P313" s="231">
        <v>15</v>
      </c>
      <c r="Q313" s="232">
        <v>30</v>
      </c>
      <c r="R313" s="231">
        <v>1</v>
      </c>
      <c r="S313" s="231">
        <v>15</v>
      </c>
      <c r="T313" s="233">
        <v>0</v>
      </c>
      <c r="U313" s="231">
        <v>0</v>
      </c>
      <c r="V313" s="231">
        <v>0</v>
      </c>
      <c r="W313" s="233">
        <v>0</v>
      </c>
      <c r="X313" s="231">
        <v>2</v>
      </c>
      <c r="Y313" s="231">
        <v>15</v>
      </c>
      <c r="Z313" s="233">
        <v>30</v>
      </c>
      <c r="AA313" s="231">
        <v>0</v>
      </c>
      <c r="AB313" s="231">
        <v>0</v>
      </c>
      <c r="AC313" s="233">
        <v>0</v>
      </c>
      <c r="AD313" s="231">
        <v>0</v>
      </c>
      <c r="AE313" s="231">
        <v>0</v>
      </c>
      <c r="AF313" s="233">
        <v>0</v>
      </c>
      <c r="AG313">
        <v>0</v>
      </c>
    </row>
    <row r="314" spans="2:33" x14ac:dyDescent="0.35">
      <c r="B314">
        <v>50403</v>
      </c>
      <c r="C314" t="s">
        <v>656</v>
      </c>
      <c r="D314" s="231">
        <v>26</v>
      </c>
      <c r="E314" s="231">
        <v>28</v>
      </c>
      <c r="F314" s="231">
        <v>22</v>
      </c>
      <c r="G314" s="232">
        <v>50</v>
      </c>
      <c r="H314" s="231">
        <v>5</v>
      </c>
      <c r="I314" s="231">
        <v>2</v>
      </c>
      <c r="J314" s="232">
        <v>7</v>
      </c>
      <c r="K314" s="231">
        <v>390</v>
      </c>
      <c r="L314" s="231">
        <v>420</v>
      </c>
      <c r="M314" s="231">
        <v>330</v>
      </c>
      <c r="N314" s="232">
        <v>750</v>
      </c>
      <c r="O314" s="231">
        <v>75</v>
      </c>
      <c r="P314" s="231">
        <v>30</v>
      </c>
      <c r="Q314" s="232">
        <v>105</v>
      </c>
      <c r="R314" s="231">
        <v>2</v>
      </c>
      <c r="S314" s="231">
        <v>30</v>
      </c>
      <c r="T314" s="233">
        <v>0</v>
      </c>
      <c r="U314" s="231">
        <v>10</v>
      </c>
      <c r="V314" s="231">
        <v>150</v>
      </c>
      <c r="W314" s="233">
        <v>15</v>
      </c>
      <c r="X314" s="231">
        <v>55</v>
      </c>
      <c r="Y314" s="231">
        <v>825</v>
      </c>
      <c r="Z314" s="233">
        <v>45</v>
      </c>
      <c r="AA314" s="231">
        <v>11</v>
      </c>
      <c r="AB314" s="231">
        <v>165</v>
      </c>
      <c r="AC314" s="233">
        <v>30</v>
      </c>
      <c r="AD314" s="231">
        <v>0</v>
      </c>
      <c r="AE314" s="231">
        <v>0</v>
      </c>
      <c r="AF314" s="233">
        <v>0</v>
      </c>
      <c r="AG314">
        <v>0</v>
      </c>
    </row>
    <row r="315" spans="2:33" x14ac:dyDescent="0.35">
      <c r="B315">
        <v>50405</v>
      </c>
      <c r="C315" t="s">
        <v>657</v>
      </c>
      <c r="D315" s="231">
        <v>2</v>
      </c>
      <c r="E315" s="231">
        <v>11</v>
      </c>
      <c r="F315" s="231">
        <v>5</v>
      </c>
      <c r="G315" s="232">
        <v>16</v>
      </c>
      <c r="H315" s="231">
        <v>3</v>
      </c>
      <c r="I315" s="231">
        <v>4</v>
      </c>
      <c r="J315" s="232">
        <v>7</v>
      </c>
      <c r="K315" s="231">
        <v>30</v>
      </c>
      <c r="L315" s="231">
        <v>165</v>
      </c>
      <c r="M315" s="231">
        <v>75</v>
      </c>
      <c r="N315" s="232">
        <v>240</v>
      </c>
      <c r="O315" s="231">
        <v>45</v>
      </c>
      <c r="P315" s="231">
        <v>60</v>
      </c>
      <c r="Q315" s="232">
        <v>105</v>
      </c>
      <c r="R315" s="231">
        <v>2</v>
      </c>
      <c r="S315" s="231">
        <v>30</v>
      </c>
      <c r="T315" s="233">
        <v>0</v>
      </c>
      <c r="U315" s="231">
        <v>4</v>
      </c>
      <c r="V315" s="231">
        <v>60</v>
      </c>
      <c r="W315" s="233">
        <v>15</v>
      </c>
      <c r="X315" s="231">
        <v>2</v>
      </c>
      <c r="Y315" s="231">
        <v>30</v>
      </c>
      <c r="Z315" s="233">
        <v>15</v>
      </c>
      <c r="AA315" s="231">
        <v>0</v>
      </c>
      <c r="AB315" s="231">
        <v>0</v>
      </c>
      <c r="AC315" s="233">
        <v>0</v>
      </c>
      <c r="AD315" s="231">
        <v>0</v>
      </c>
      <c r="AE315" s="231">
        <v>0</v>
      </c>
      <c r="AF315" s="233">
        <v>0</v>
      </c>
      <c r="AG315">
        <v>0</v>
      </c>
    </row>
    <row r="316" spans="2:33" x14ac:dyDescent="0.35">
      <c r="B316">
        <v>50413</v>
      </c>
      <c r="C316" t="s">
        <v>658</v>
      </c>
      <c r="D316" s="231">
        <v>1</v>
      </c>
      <c r="E316" s="231">
        <v>1</v>
      </c>
      <c r="F316" s="231">
        <v>1</v>
      </c>
      <c r="G316" s="232">
        <v>2</v>
      </c>
      <c r="H316" s="231">
        <v>0</v>
      </c>
      <c r="I316" s="231">
        <v>1</v>
      </c>
      <c r="J316" s="232">
        <v>1</v>
      </c>
      <c r="K316" s="231">
        <v>15</v>
      </c>
      <c r="L316" s="231">
        <v>15</v>
      </c>
      <c r="M316" s="231">
        <v>15</v>
      </c>
      <c r="N316" s="232">
        <v>30</v>
      </c>
      <c r="O316" s="231">
        <v>0</v>
      </c>
      <c r="P316" s="231">
        <v>15</v>
      </c>
      <c r="Q316" s="232">
        <v>15</v>
      </c>
      <c r="R316" s="231">
        <v>0</v>
      </c>
      <c r="S316" s="231">
        <v>0</v>
      </c>
      <c r="T316" s="233">
        <v>0</v>
      </c>
      <c r="U316" s="231">
        <v>0</v>
      </c>
      <c r="V316" s="231">
        <v>0</v>
      </c>
      <c r="W316" s="233">
        <v>0</v>
      </c>
      <c r="X316" s="231">
        <v>2</v>
      </c>
      <c r="Y316" s="231">
        <v>30</v>
      </c>
      <c r="Z316" s="233">
        <v>15</v>
      </c>
      <c r="AA316" s="231">
        <v>0</v>
      </c>
      <c r="AB316" s="231">
        <v>0</v>
      </c>
      <c r="AC316" s="233">
        <v>0</v>
      </c>
      <c r="AD316" s="231">
        <v>0</v>
      </c>
      <c r="AE316" s="231">
        <v>0</v>
      </c>
      <c r="AF316" s="233">
        <v>0</v>
      </c>
      <c r="AG316">
        <v>0</v>
      </c>
    </row>
    <row r="317" spans="2:33" x14ac:dyDescent="0.35">
      <c r="B317">
        <v>50416</v>
      </c>
      <c r="C317" t="s">
        <v>659</v>
      </c>
      <c r="D317" s="231">
        <v>13</v>
      </c>
      <c r="E317" s="231">
        <v>26</v>
      </c>
      <c r="F317" s="231">
        <v>11</v>
      </c>
      <c r="G317" s="232">
        <v>37</v>
      </c>
      <c r="H317" s="231">
        <v>10</v>
      </c>
      <c r="I317" s="231">
        <v>6</v>
      </c>
      <c r="J317" s="232">
        <v>16</v>
      </c>
      <c r="K317" s="231">
        <v>195</v>
      </c>
      <c r="L317" s="231">
        <v>390</v>
      </c>
      <c r="M317" s="231">
        <v>165</v>
      </c>
      <c r="N317" s="232">
        <v>555</v>
      </c>
      <c r="O317" s="231">
        <v>150</v>
      </c>
      <c r="P317" s="231">
        <v>90</v>
      </c>
      <c r="Q317" s="232">
        <v>240</v>
      </c>
      <c r="R317" s="231">
        <v>12</v>
      </c>
      <c r="S317" s="231">
        <v>180</v>
      </c>
      <c r="T317" s="233">
        <v>45</v>
      </c>
      <c r="U317" s="231">
        <v>8</v>
      </c>
      <c r="V317" s="231">
        <v>120</v>
      </c>
      <c r="W317" s="233">
        <v>0</v>
      </c>
      <c r="X317" s="231">
        <v>0</v>
      </c>
      <c r="Y317" s="231">
        <v>0</v>
      </c>
      <c r="Z317" s="233">
        <v>0</v>
      </c>
      <c r="AA317" s="231">
        <v>0</v>
      </c>
      <c r="AB317" s="231">
        <v>0</v>
      </c>
      <c r="AC317" s="233">
        <v>0</v>
      </c>
      <c r="AD317" s="231">
        <v>0</v>
      </c>
      <c r="AE317" s="231">
        <v>0</v>
      </c>
      <c r="AF317" s="233">
        <v>0</v>
      </c>
      <c r="AG317">
        <v>0</v>
      </c>
    </row>
    <row r="318" spans="2:33" x14ac:dyDescent="0.35">
      <c r="B318">
        <v>50428</v>
      </c>
      <c r="C318" t="s">
        <v>660</v>
      </c>
      <c r="D318" s="231">
        <v>1</v>
      </c>
      <c r="E318" s="231">
        <v>20</v>
      </c>
      <c r="F318" s="231">
        <v>7</v>
      </c>
      <c r="G318" s="232">
        <v>27</v>
      </c>
      <c r="H318" s="231">
        <v>14</v>
      </c>
      <c r="I318" s="231">
        <v>6</v>
      </c>
      <c r="J318" s="232">
        <v>20</v>
      </c>
      <c r="K318" s="231">
        <v>15</v>
      </c>
      <c r="L318" s="231">
        <v>300</v>
      </c>
      <c r="M318" s="231">
        <v>105</v>
      </c>
      <c r="N318" s="232">
        <v>405</v>
      </c>
      <c r="O318" s="231">
        <v>199</v>
      </c>
      <c r="P318" s="231">
        <v>88</v>
      </c>
      <c r="Q318" s="232">
        <v>287</v>
      </c>
      <c r="R318" s="231">
        <v>0</v>
      </c>
      <c r="S318" s="231">
        <v>0</v>
      </c>
      <c r="T318" s="233">
        <v>0</v>
      </c>
      <c r="U318" s="231">
        <v>2</v>
      </c>
      <c r="V318" s="231">
        <v>30</v>
      </c>
      <c r="W318" s="233">
        <v>15</v>
      </c>
      <c r="X318" s="231">
        <v>5</v>
      </c>
      <c r="Y318" s="231">
        <v>75</v>
      </c>
      <c r="Z318" s="233">
        <v>60</v>
      </c>
      <c r="AA318" s="231">
        <v>0</v>
      </c>
      <c r="AB318" s="231">
        <v>0</v>
      </c>
      <c r="AC318" s="233">
        <v>0</v>
      </c>
      <c r="AD318" s="231">
        <v>0</v>
      </c>
      <c r="AE318" s="231">
        <v>0</v>
      </c>
      <c r="AF318" s="233">
        <v>0</v>
      </c>
      <c r="AG318">
        <v>0</v>
      </c>
    </row>
    <row r="319" spans="2:33" x14ac:dyDescent="0.35">
      <c r="B319">
        <v>50429</v>
      </c>
      <c r="C319" t="s">
        <v>661</v>
      </c>
      <c r="D319" s="231">
        <v>6</v>
      </c>
      <c r="E319" s="231">
        <v>18</v>
      </c>
      <c r="F319" s="231">
        <v>16</v>
      </c>
      <c r="G319" s="232">
        <v>34</v>
      </c>
      <c r="H319" s="231">
        <v>10</v>
      </c>
      <c r="I319" s="231">
        <v>9</v>
      </c>
      <c r="J319" s="232">
        <v>19</v>
      </c>
      <c r="K319" s="231">
        <v>90</v>
      </c>
      <c r="L319" s="231">
        <v>255</v>
      </c>
      <c r="M319" s="231">
        <v>240</v>
      </c>
      <c r="N319" s="232">
        <v>495</v>
      </c>
      <c r="O319" s="231">
        <v>141</v>
      </c>
      <c r="P319" s="231">
        <v>133</v>
      </c>
      <c r="Q319" s="232">
        <v>274</v>
      </c>
      <c r="R319" s="231">
        <v>5</v>
      </c>
      <c r="S319" s="231">
        <v>75</v>
      </c>
      <c r="T319" s="233">
        <v>13</v>
      </c>
      <c r="U319" s="231">
        <v>3</v>
      </c>
      <c r="V319" s="231">
        <v>45</v>
      </c>
      <c r="W319" s="233">
        <v>28</v>
      </c>
      <c r="X319" s="231">
        <v>4</v>
      </c>
      <c r="Y319" s="231">
        <v>60</v>
      </c>
      <c r="Z319" s="233">
        <v>0</v>
      </c>
      <c r="AA319" s="231">
        <v>9</v>
      </c>
      <c r="AB319" s="231">
        <v>135</v>
      </c>
      <c r="AC319" s="233">
        <v>13</v>
      </c>
      <c r="AD319" s="231">
        <v>5</v>
      </c>
      <c r="AE319" s="231">
        <v>75</v>
      </c>
      <c r="AF319" s="233">
        <v>0</v>
      </c>
      <c r="AG319">
        <v>0</v>
      </c>
    </row>
    <row r="320" spans="2:33" x14ac:dyDescent="0.35">
      <c r="B320">
        <v>50439</v>
      </c>
      <c r="C320" t="s">
        <v>662</v>
      </c>
      <c r="D320" s="231">
        <v>9</v>
      </c>
      <c r="E320" s="231">
        <v>18</v>
      </c>
      <c r="F320" s="231">
        <v>7</v>
      </c>
      <c r="G320" s="232">
        <v>25</v>
      </c>
      <c r="H320" s="231">
        <v>3</v>
      </c>
      <c r="I320" s="231">
        <v>2</v>
      </c>
      <c r="J320" s="232">
        <v>5</v>
      </c>
      <c r="K320" s="231">
        <v>135</v>
      </c>
      <c r="L320" s="231">
        <v>270</v>
      </c>
      <c r="M320" s="231">
        <v>105</v>
      </c>
      <c r="N320" s="232">
        <v>375</v>
      </c>
      <c r="O320" s="231">
        <v>45</v>
      </c>
      <c r="P320" s="231">
        <v>30</v>
      </c>
      <c r="Q320" s="232">
        <v>75</v>
      </c>
      <c r="R320" s="231">
        <v>1</v>
      </c>
      <c r="S320" s="231">
        <v>15</v>
      </c>
      <c r="T320" s="233">
        <v>15</v>
      </c>
      <c r="U320" s="231">
        <v>2</v>
      </c>
      <c r="V320" s="231">
        <v>30</v>
      </c>
      <c r="W320" s="233">
        <v>15</v>
      </c>
      <c r="X320" s="231">
        <v>29</v>
      </c>
      <c r="Y320" s="231">
        <v>435</v>
      </c>
      <c r="Z320" s="233">
        <v>30</v>
      </c>
      <c r="AA320" s="231">
        <v>11</v>
      </c>
      <c r="AB320" s="231">
        <v>165</v>
      </c>
      <c r="AC320" s="233">
        <v>15</v>
      </c>
      <c r="AD320" s="231">
        <v>9</v>
      </c>
      <c r="AE320" s="231">
        <v>135</v>
      </c>
      <c r="AF320" s="233">
        <v>15</v>
      </c>
      <c r="AG320">
        <v>3</v>
      </c>
    </row>
    <row r="321" spans="2:33" x14ac:dyDescent="0.35">
      <c r="B321">
        <v>50442</v>
      </c>
      <c r="C321" t="s">
        <v>663</v>
      </c>
      <c r="D321" s="231">
        <v>6</v>
      </c>
      <c r="E321" s="231">
        <v>13</v>
      </c>
      <c r="F321" s="231">
        <v>8</v>
      </c>
      <c r="G321" s="232">
        <v>21</v>
      </c>
      <c r="H321" s="231">
        <v>3</v>
      </c>
      <c r="I321" s="231">
        <v>1</v>
      </c>
      <c r="J321" s="232">
        <v>4</v>
      </c>
      <c r="K321" s="231">
        <v>90</v>
      </c>
      <c r="L321" s="231">
        <v>195</v>
      </c>
      <c r="M321" s="231">
        <v>120</v>
      </c>
      <c r="N321" s="232">
        <v>315</v>
      </c>
      <c r="O321" s="231">
        <v>45</v>
      </c>
      <c r="P321" s="231">
        <v>15</v>
      </c>
      <c r="Q321" s="232">
        <v>60</v>
      </c>
      <c r="R321" s="231">
        <v>3</v>
      </c>
      <c r="S321" s="231">
        <v>45</v>
      </c>
      <c r="T321" s="233">
        <v>0</v>
      </c>
      <c r="U321" s="231">
        <v>1</v>
      </c>
      <c r="V321" s="231">
        <v>15</v>
      </c>
      <c r="W321" s="233">
        <v>0</v>
      </c>
      <c r="X321" s="231">
        <v>8</v>
      </c>
      <c r="Y321" s="231">
        <v>120</v>
      </c>
      <c r="Z321" s="233">
        <v>15</v>
      </c>
      <c r="AA321" s="231">
        <v>0</v>
      </c>
      <c r="AB321" s="231">
        <v>0</v>
      </c>
      <c r="AC321" s="233">
        <v>0</v>
      </c>
      <c r="AD321" s="231">
        <v>0</v>
      </c>
      <c r="AE321" s="231">
        <v>0</v>
      </c>
      <c r="AF321" s="233">
        <v>0</v>
      </c>
      <c r="AG321">
        <v>0</v>
      </c>
    </row>
    <row r="322" spans="2:33" x14ac:dyDescent="0.35">
      <c r="B322">
        <v>50443</v>
      </c>
      <c r="C322" t="s">
        <v>1256</v>
      </c>
      <c r="D322" s="231">
        <v>17</v>
      </c>
      <c r="E322" s="231">
        <v>24</v>
      </c>
      <c r="F322" s="231">
        <v>8</v>
      </c>
      <c r="G322" s="232">
        <v>32</v>
      </c>
      <c r="H322" s="231">
        <v>2</v>
      </c>
      <c r="I322" s="231">
        <v>0</v>
      </c>
      <c r="J322" s="232">
        <v>2</v>
      </c>
      <c r="K322" s="231">
        <v>255</v>
      </c>
      <c r="L322" s="231">
        <v>360</v>
      </c>
      <c r="M322" s="231">
        <v>120</v>
      </c>
      <c r="N322" s="232">
        <v>480</v>
      </c>
      <c r="O322" s="231">
        <v>30</v>
      </c>
      <c r="P322" s="231">
        <v>0</v>
      </c>
      <c r="Q322" s="232">
        <v>30</v>
      </c>
      <c r="R322" s="231">
        <v>14</v>
      </c>
      <c r="S322" s="231">
        <v>210</v>
      </c>
      <c r="T322" s="233">
        <v>0</v>
      </c>
      <c r="U322" s="231">
        <v>22</v>
      </c>
      <c r="V322" s="231">
        <v>330</v>
      </c>
      <c r="W322" s="233">
        <v>15</v>
      </c>
      <c r="X322" s="231">
        <v>13</v>
      </c>
      <c r="Y322" s="231">
        <v>195</v>
      </c>
      <c r="Z322" s="233">
        <v>15</v>
      </c>
      <c r="AA322" s="231">
        <v>18</v>
      </c>
      <c r="AB322" s="231">
        <v>270</v>
      </c>
      <c r="AC322" s="233">
        <v>0</v>
      </c>
      <c r="AD322" s="231">
        <v>7</v>
      </c>
      <c r="AE322" s="231">
        <v>105</v>
      </c>
      <c r="AF322" s="233">
        <v>0</v>
      </c>
      <c r="AG322">
        <v>2</v>
      </c>
    </row>
    <row r="323" spans="2:33" x14ac:dyDescent="0.35">
      <c r="B323">
        <v>50452</v>
      </c>
      <c r="C323" t="s">
        <v>665</v>
      </c>
      <c r="D323" s="231">
        <v>7</v>
      </c>
      <c r="E323" s="231">
        <v>20</v>
      </c>
      <c r="F323" s="231">
        <v>6</v>
      </c>
      <c r="G323" s="232">
        <v>26</v>
      </c>
      <c r="H323" s="231">
        <v>9</v>
      </c>
      <c r="I323" s="231">
        <v>2</v>
      </c>
      <c r="J323" s="232">
        <v>11</v>
      </c>
      <c r="K323" s="231">
        <v>105</v>
      </c>
      <c r="L323" s="231">
        <v>300</v>
      </c>
      <c r="M323" s="231">
        <v>90</v>
      </c>
      <c r="N323" s="232">
        <v>390</v>
      </c>
      <c r="O323" s="231">
        <v>135</v>
      </c>
      <c r="P323" s="231">
        <v>30</v>
      </c>
      <c r="Q323" s="232">
        <v>165</v>
      </c>
      <c r="R323" s="231">
        <v>16</v>
      </c>
      <c r="S323" s="231">
        <v>240</v>
      </c>
      <c r="T323" s="233">
        <v>15</v>
      </c>
      <c r="U323" s="231">
        <v>1</v>
      </c>
      <c r="V323" s="231">
        <v>15</v>
      </c>
      <c r="W323" s="233">
        <v>0</v>
      </c>
      <c r="X323" s="231">
        <v>0</v>
      </c>
      <c r="Y323" s="231">
        <v>0</v>
      </c>
      <c r="Z323" s="233">
        <v>0</v>
      </c>
      <c r="AA323" s="231">
        <v>3</v>
      </c>
      <c r="AB323" s="231">
        <v>45</v>
      </c>
      <c r="AC323" s="233">
        <v>0</v>
      </c>
      <c r="AD323" s="231">
        <v>2</v>
      </c>
      <c r="AE323" s="231">
        <v>30</v>
      </c>
      <c r="AF323" s="233">
        <v>0</v>
      </c>
      <c r="AG323">
        <v>0</v>
      </c>
    </row>
    <row r="324" spans="2:33" x14ac:dyDescent="0.35">
      <c r="B324">
        <v>50460</v>
      </c>
      <c r="C324" t="s">
        <v>666</v>
      </c>
      <c r="D324" s="231">
        <v>0</v>
      </c>
      <c r="E324" s="231">
        <v>1</v>
      </c>
      <c r="F324" s="231">
        <v>0</v>
      </c>
      <c r="G324" s="232">
        <v>1</v>
      </c>
      <c r="H324" s="231">
        <v>1</v>
      </c>
      <c r="I324" s="231">
        <v>0</v>
      </c>
      <c r="J324" s="232">
        <v>1</v>
      </c>
      <c r="K324" s="231">
        <v>0</v>
      </c>
      <c r="L324" s="231">
        <v>15</v>
      </c>
      <c r="M324" s="231">
        <v>0</v>
      </c>
      <c r="N324" s="232">
        <v>15</v>
      </c>
      <c r="O324" s="231">
        <v>15</v>
      </c>
      <c r="P324" s="231">
        <v>0</v>
      </c>
      <c r="Q324" s="232">
        <v>15</v>
      </c>
      <c r="R324" s="231">
        <v>0</v>
      </c>
      <c r="S324" s="231">
        <v>0</v>
      </c>
      <c r="T324" s="233">
        <v>0</v>
      </c>
      <c r="U324" s="231">
        <v>0</v>
      </c>
      <c r="V324" s="231">
        <v>0</v>
      </c>
      <c r="W324" s="233">
        <v>0</v>
      </c>
      <c r="X324" s="231">
        <v>0</v>
      </c>
      <c r="Y324" s="231">
        <v>0</v>
      </c>
      <c r="Z324" s="233">
        <v>0</v>
      </c>
      <c r="AA324" s="231">
        <v>0</v>
      </c>
      <c r="AB324" s="231">
        <v>0</v>
      </c>
      <c r="AC324" s="233">
        <v>0</v>
      </c>
      <c r="AD324" s="231">
        <v>0</v>
      </c>
      <c r="AE324" s="231">
        <v>0</v>
      </c>
      <c r="AF324" s="233">
        <v>0</v>
      </c>
      <c r="AG324">
        <v>0</v>
      </c>
    </row>
    <row r="325" spans="2:33" x14ac:dyDescent="0.35">
      <c r="B325">
        <v>50467</v>
      </c>
      <c r="C325" t="s">
        <v>667</v>
      </c>
      <c r="D325" s="231">
        <v>12</v>
      </c>
      <c r="E325" s="231">
        <v>21</v>
      </c>
      <c r="F325" s="231">
        <v>15</v>
      </c>
      <c r="G325" s="232">
        <v>36</v>
      </c>
      <c r="H325" s="231">
        <v>3</v>
      </c>
      <c r="I325" s="231">
        <v>4</v>
      </c>
      <c r="J325" s="232">
        <v>7</v>
      </c>
      <c r="K325" s="231">
        <v>180</v>
      </c>
      <c r="L325" s="231">
        <v>315</v>
      </c>
      <c r="M325" s="231">
        <v>225</v>
      </c>
      <c r="N325" s="232">
        <v>540</v>
      </c>
      <c r="O325" s="231">
        <v>45</v>
      </c>
      <c r="P325" s="231">
        <v>60</v>
      </c>
      <c r="Q325" s="232">
        <v>105</v>
      </c>
      <c r="R325" s="231">
        <v>36</v>
      </c>
      <c r="S325" s="231">
        <v>540</v>
      </c>
      <c r="T325" s="233">
        <v>60</v>
      </c>
      <c r="U325" s="231">
        <v>6</v>
      </c>
      <c r="V325" s="231">
        <v>90</v>
      </c>
      <c r="W325" s="233">
        <v>30</v>
      </c>
      <c r="X325" s="231">
        <v>2</v>
      </c>
      <c r="Y325" s="231">
        <v>30</v>
      </c>
      <c r="Z325" s="233">
        <v>15</v>
      </c>
      <c r="AA325" s="231">
        <v>14</v>
      </c>
      <c r="AB325" s="231">
        <v>210</v>
      </c>
      <c r="AC325" s="233">
        <v>0</v>
      </c>
      <c r="AD325" s="231">
        <v>14</v>
      </c>
      <c r="AE325" s="231">
        <v>210</v>
      </c>
      <c r="AF325" s="233">
        <v>0</v>
      </c>
      <c r="AG325">
        <v>0</v>
      </c>
    </row>
    <row r="326" spans="2:33" x14ac:dyDescent="0.35">
      <c r="B326">
        <v>50469</v>
      </c>
      <c r="C326" t="s">
        <v>668</v>
      </c>
      <c r="D326" s="231">
        <v>9</v>
      </c>
      <c r="E326" s="231">
        <v>18</v>
      </c>
      <c r="F326" s="231">
        <v>17</v>
      </c>
      <c r="G326" s="232">
        <v>35</v>
      </c>
      <c r="H326" s="231">
        <v>0</v>
      </c>
      <c r="I326" s="231">
        <v>1</v>
      </c>
      <c r="J326" s="232">
        <v>1</v>
      </c>
      <c r="K326" s="231">
        <v>135</v>
      </c>
      <c r="L326" s="231">
        <v>270</v>
      </c>
      <c r="M326" s="231">
        <v>255</v>
      </c>
      <c r="N326" s="232">
        <v>525</v>
      </c>
      <c r="O326" s="231">
        <v>0</v>
      </c>
      <c r="P326" s="231">
        <v>15</v>
      </c>
      <c r="Q326" s="232">
        <v>15</v>
      </c>
      <c r="R326" s="231">
        <v>0</v>
      </c>
      <c r="S326" s="231">
        <v>0</v>
      </c>
      <c r="T326" s="233">
        <v>0</v>
      </c>
      <c r="U326" s="231">
        <v>7</v>
      </c>
      <c r="V326" s="231">
        <v>105</v>
      </c>
      <c r="W326" s="233">
        <v>0</v>
      </c>
      <c r="X326" s="231">
        <v>36</v>
      </c>
      <c r="Y326" s="231">
        <v>540</v>
      </c>
      <c r="Z326" s="233">
        <v>15</v>
      </c>
      <c r="AA326" s="231">
        <v>1</v>
      </c>
      <c r="AB326" s="231">
        <v>15</v>
      </c>
      <c r="AC326" s="233">
        <v>0</v>
      </c>
      <c r="AD326" s="231">
        <v>0</v>
      </c>
      <c r="AE326" s="231">
        <v>0</v>
      </c>
      <c r="AF326" s="233">
        <v>0</v>
      </c>
      <c r="AG326">
        <v>0</v>
      </c>
    </row>
    <row r="327" spans="2:33" x14ac:dyDescent="0.35">
      <c r="B327">
        <v>50471</v>
      </c>
      <c r="C327" t="s">
        <v>669</v>
      </c>
      <c r="D327" s="231">
        <v>0</v>
      </c>
      <c r="E327" s="231">
        <v>1</v>
      </c>
      <c r="F327" s="231">
        <v>0</v>
      </c>
      <c r="G327" s="232">
        <v>1</v>
      </c>
      <c r="H327" s="231">
        <v>1</v>
      </c>
      <c r="I327" s="231">
        <v>0</v>
      </c>
      <c r="J327" s="232">
        <v>1</v>
      </c>
      <c r="K327" s="231">
        <v>0</v>
      </c>
      <c r="L327" s="231">
        <v>15</v>
      </c>
      <c r="M327" s="231">
        <v>0</v>
      </c>
      <c r="N327" s="232">
        <v>15</v>
      </c>
      <c r="O327" s="231">
        <v>15</v>
      </c>
      <c r="P327" s="231">
        <v>0</v>
      </c>
      <c r="Q327" s="232">
        <v>15</v>
      </c>
      <c r="R327" s="231">
        <v>0</v>
      </c>
      <c r="S327" s="231">
        <v>0</v>
      </c>
      <c r="T327" s="233">
        <v>0</v>
      </c>
      <c r="U327" s="231">
        <v>0</v>
      </c>
      <c r="V327" s="231">
        <v>0</v>
      </c>
      <c r="W327" s="233">
        <v>0</v>
      </c>
      <c r="X327" s="231">
        <v>0</v>
      </c>
      <c r="Y327" s="231">
        <v>0</v>
      </c>
      <c r="Z327" s="233">
        <v>0</v>
      </c>
      <c r="AA327" s="231">
        <v>0</v>
      </c>
      <c r="AB327" s="231">
        <v>0</v>
      </c>
      <c r="AC327" s="233">
        <v>0</v>
      </c>
      <c r="AD327" s="231">
        <v>0</v>
      </c>
      <c r="AE327" s="231">
        <v>0</v>
      </c>
      <c r="AF327" s="233">
        <v>0</v>
      </c>
      <c r="AG327">
        <v>0</v>
      </c>
    </row>
    <row r="328" spans="2:33" x14ac:dyDescent="0.35">
      <c r="B328">
        <v>50472</v>
      </c>
      <c r="C328" t="s">
        <v>670</v>
      </c>
      <c r="D328" s="231">
        <v>2</v>
      </c>
      <c r="E328" s="231">
        <v>17</v>
      </c>
      <c r="F328" s="231">
        <v>2</v>
      </c>
      <c r="G328" s="232">
        <v>19</v>
      </c>
      <c r="H328" s="231">
        <v>0</v>
      </c>
      <c r="I328" s="231">
        <v>0</v>
      </c>
      <c r="J328" s="232">
        <v>0</v>
      </c>
      <c r="K328" s="231">
        <v>30</v>
      </c>
      <c r="L328" s="231">
        <v>255</v>
      </c>
      <c r="M328" s="231">
        <v>30</v>
      </c>
      <c r="N328" s="232">
        <v>285</v>
      </c>
      <c r="O328" s="231">
        <v>0</v>
      </c>
      <c r="P328" s="231">
        <v>0</v>
      </c>
      <c r="Q328" s="232">
        <v>0</v>
      </c>
      <c r="R328" s="231">
        <v>1</v>
      </c>
      <c r="S328" s="231">
        <v>15</v>
      </c>
      <c r="T328" s="233">
        <v>0</v>
      </c>
      <c r="U328" s="231">
        <v>0</v>
      </c>
      <c r="V328" s="231">
        <v>0</v>
      </c>
      <c r="W328" s="233">
        <v>0</v>
      </c>
      <c r="X328" s="231">
        <v>5</v>
      </c>
      <c r="Y328" s="231">
        <v>75</v>
      </c>
      <c r="Z328" s="233">
        <v>0</v>
      </c>
      <c r="AA328" s="231">
        <v>3</v>
      </c>
      <c r="AB328" s="231">
        <v>45</v>
      </c>
      <c r="AC328" s="233">
        <v>0</v>
      </c>
      <c r="AD328" s="231">
        <v>0</v>
      </c>
      <c r="AE328" s="231">
        <v>0</v>
      </c>
      <c r="AF328" s="233">
        <v>0</v>
      </c>
      <c r="AG328">
        <v>0</v>
      </c>
    </row>
    <row r="329" spans="2:33" x14ac:dyDescent="0.35">
      <c r="B329">
        <v>50480</v>
      </c>
      <c r="C329" t="s">
        <v>671</v>
      </c>
      <c r="D329" s="231">
        <v>6</v>
      </c>
      <c r="E329" s="231">
        <v>12</v>
      </c>
      <c r="F329" s="231">
        <v>5</v>
      </c>
      <c r="G329" s="232">
        <v>17</v>
      </c>
      <c r="H329" s="231">
        <v>1</v>
      </c>
      <c r="I329" s="231">
        <v>0</v>
      </c>
      <c r="J329" s="232">
        <v>1</v>
      </c>
      <c r="K329" s="231">
        <v>90</v>
      </c>
      <c r="L329" s="231">
        <v>180</v>
      </c>
      <c r="M329" s="231">
        <v>75</v>
      </c>
      <c r="N329" s="232">
        <v>255</v>
      </c>
      <c r="O329" s="231">
        <v>15</v>
      </c>
      <c r="P329" s="231">
        <v>0</v>
      </c>
      <c r="Q329" s="232">
        <v>15</v>
      </c>
      <c r="R329" s="231">
        <v>0</v>
      </c>
      <c r="S329" s="231">
        <v>0</v>
      </c>
      <c r="T329" s="233">
        <v>0</v>
      </c>
      <c r="U329" s="231">
        <v>9</v>
      </c>
      <c r="V329" s="231">
        <v>135</v>
      </c>
      <c r="W329" s="233">
        <v>0</v>
      </c>
      <c r="X329" s="231">
        <v>2</v>
      </c>
      <c r="Y329" s="231">
        <v>30</v>
      </c>
      <c r="Z329" s="233">
        <v>0</v>
      </c>
      <c r="AA329" s="231">
        <v>5</v>
      </c>
      <c r="AB329" s="231">
        <v>75</v>
      </c>
      <c r="AC329" s="233">
        <v>0</v>
      </c>
      <c r="AD329" s="231">
        <v>5</v>
      </c>
      <c r="AE329" s="231">
        <v>75</v>
      </c>
      <c r="AF329" s="233">
        <v>0</v>
      </c>
      <c r="AG329">
        <v>0</v>
      </c>
    </row>
    <row r="330" spans="2:33" x14ac:dyDescent="0.35">
      <c r="B330">
        <v>50481</v>
      </c>
      <c r="C330" t="s">
        <v>672</v>
      </c>
      <c r="D330" s="231">
        <v>14</v>
      </c>
      <c r="E330" s="231">
        <v>40</v>
      </c>
      <c r="F330" s="231">
        <v>17</v>
      </c>
      <c r="G330" s="232">
        <v>57</v>
      </c>
      <c r="H330" s="231">
        <v>26</v>
      </c>
      <c r="I330" s="231">
        <v>13</v>
      </c>
      <c r="J330" s="232">
        <v>39</v>
      </c>
      <c r="K330" s="231">
        <v>210</v>
      </c>
      <c r="L330" s="231">
        <v>600</v>
      </c>
      <c r="M330" s="231">
        <v>255</v>
      </c>
      <c r="N330" s="232">
        <v>855</v>
      </c>
      <c r="O330" s="231">
        <v>390</v>
      </c>
      <c r="P330" s="231">
        <v>195</v>
      </c>
      <c r="Q330" s="232">
        <v>585</v>
      </c>
      <c r="R330" s="231">
        <v>3</v>
      </c>
      <c r="S330" s="231">
        <v>45</v>
      </c>
      <c r="T330" s="233">
        <v>30</v>
      </c>
      <c r="U330" s="231">
        <v>0</v>
      </c>
      <c r="V330" s="231">
        <v>0</v>
      </c>
      <c r="W330" s="233">
        <v>0</v>
      </c>
      <c r="X330" s="231">
        <v>2</v>
      </c>
      <c r="Y330" s="231">
        <v>30</v>
      </c>
      <c r="Z330" s="233">
        <v>15</v>
      </c>
      <c r="AA330" s="231">
        <v>7</v>
      </c>
      <c r="AB330" s="231">
        <v>105</v>
      </c>
      <c r="AC330" s="233">
        <v>15</v>
      </c>
      <c r="AD330" s="231">
        <v>0</v>
      </c>
      <c r="AE330" s="231">
        <v>0</v>
      </c>
      <c r="AF330" s="233">
        <v>0</v>
      </c>
      <c r="AG330">
        <v>1</v>
      </c>
    </row>
    <row r="331" spans="2:33" x14ac:dyDescent="0.35">
      <c r="B331">
        <v>50495</v>
      </c>
      <c r="C331" t="s">
        <v>673</v>
      </c>
      <c r="D331" s="231">
        <v>2</v>
      </c>
      <c r="E331" s="231">
        <v>13</v>
      </c>
      <c r="F331" s="231">
        <v>18</v>
      </c>
      <c r="G331" s="232">
        <v>31</v>
      </c>
      <c r="H331" s="231">
        <v>10</v>
      </c>
      <c r="I331" s="231">
        <v>15</v>
      </c>
      <c r="J331" s="232">
        <v>25</v>
      </c>
      <c r="K331" s="231">
        <v>30</v>
      </c>
      <c r="L331" s="231">
        <v>195</v>
      </c>
      <c r="M331" s="231">
        <v>270</v>
      </c>
      <c r="N331" s="232">
        <v>465</v>
      </c>
      <c r="O331" s="231">
        <v>150</v>
      </c>
      <c r="P331" s="231">
        <v>225</v>
      </c>
      <c r="Q331" s="232">
        <v>375</v>
      </c>
      <c r="R331" s="231">
        <v>0</v>
      </c>
      <c r="S331" s="231">
        <v>0</v>
      </c>
      <c r="T331" s="233">
        <v>0</v>
      </c>
      <c r="U331" s="231">
        <v>0</v>
      </c>
      <c r="V331" s="231">
        <v>0</v>
      </c>
      <c r="W331" s="233">
        <v>0</v>
      </c>
      <c r="X331" s="231">
        <v>1</v>
      </c>
      <c r="Y331" s="231">
        <v>15</v>
      </c>
      <c r="Z331" s="233">
        <v>15</v>
      </c>
      <c r="AA331" s="231">
        <v>0</v>
      </c>
      <c r="AB331" s="231">
        <v>0</v>
      </c>
      <c r="AC331" s="233">
        <v>0</v>
      </c>
      <c r="AD331" s="231">
        <v>0</v>
      </c>
      <c r="AE331" s="231">
        <v>0</v>
      </c>
      <c r="AF331" s="233">
        <v>0</v>
      </c>
      <c r="AG331">
        <v>0</v>
      </c>
    </row>
    <row r="332" spans="2:33" x14ac:dyDescent="0.35">
      <c r="B332">
        <v>50506</v>
      </c>
      <c r="C332" t="s">
        <v>674</v>
      </c>
      <c r="D332" s="231">
        <v>0</v>
      </c>
      <c r="E332" s="231">
        <v>1</v>
      </c>
      <c r="F332" s="231">
        <v>0</v>
      </c>
      <c r="G332" s="232">
        <v>1</v>
      </c>
      <c r="H332" s="231">
        <v>0</v>
      </c>
      <c r="I332" s="231">
        <v>0</v>
      </c>
      <c r="J332" s="232">
        <v>0</v>
      </c>
      <c r="K332" s="231">
        <v>0</v>
      </c>
      <c r="L332" s="231">
        <v>13</v>
      </c>
      <c r="M332" s="231">
        <v>0</v>
      </c>
      <c r="N332" s="232">
        <v>13</v>
      </c>
      <c r="O332" s="231">
        <v>0</v>
      </c>
      <c r="P332" s="231">
        <v>0</v>
      </c>
      <c r="Q332" s="232">
        <v>0</v>
      </c>
      <c r="R332" s="231">
        <v>0</v>
      </c>
      <c r="S332" s="231">
        <v>0</v>
      </c>
      <c r="T332" s="233">
        <v>0</v>
      </c>
      <c r="U332" s="231">
        <v>0</v>
      </c>
      <c r="V332" s="231">
        <v>0</v>
      </c>
      <c r="W332" s="233">
        <v>0</v>
      </c>
      <c r="X332" s="231">
        <v>0</v>
      </c>
      <c r="Y332" s="231">
        <v>0</v>
      </c>
      <c r="Z332" s="233">
        <v>0</v>
      </c>
      <c r="AA332" s="231">
        <v>0</v>
      </c>
      <c r="AB332" s="231">
        <v>0</v>
      </c>
      <c r="AC332" s="233">
        <v>0</v>
      </c>
      <c r="AD332" s="231">
        <v>0</v>
      </c>
      <c r="AE332" s="231">
        <v>0</v>
      </c>
      <c r="AF332" s="233">
        <v>0</v>
      </c>
      <c r="AG332">
        <v>0</v>
      </c>
    </row>
    <row r="333" spans="2:33" x14ac:dyDescent="0.35">
      <c r="B333">
        <v>50512</v>
      </c>
      <c r="C333" t="s">
        <v>675</v>
      </c>
      <c r="D333" s="231">
        <v>25</v>
      </c>
      <c r="E333" s="231">
        <v>46</v>
      </c>
      <c r="F333" s="231">
        <v>19</v>
      </c>
      <c r="G333" s="232">
        <v>65</v>
      </c>
      <c r="H333" s="231">
        <v>22</v>
      </c>
      <c r="I333" s="231">
        <v>12</v>
      </c>
      <c r="J333" s="232">
        <v>34</v>
      </c>
      <c r="K333" s="231">
        <v>375</v>
      </c>
      <c r="L333" s="231">
        <v>690</v>
      </c>
      <c r="M333" s="231">
        <v>285</v>
      </c>
      <c r="N333" s="232">
        <v>975</v>
      </c>
      <c r="O333" s="231">
        <v>330</v>
      </c>
      <c r="P333" s="231">
        <v>180</v>
      </c>
      <c r="Q333" s="232">
        <v>510</v>
      </c>
      <c r="R333" s="231">
        <v>0</v>
      </c>
      <c r="S333" s="231">
        <v>0</v>
      </c>
      <c r="T333" s="233">
        <v>0</v>
      </c>
      <c r="U333" s="231">
        <v>1</v>
      </c>
      <c r="V333" s="231">
        <v>15</v>
      </c>
      <c r="W333" s="233">
        <v>0</v>
      </c>
      <c r="X333" s="231">
        <v>0</v>
      </c>
      <c r="Y333" s="231">
        <v>0</v>
      </c>
      <c r="Z333" s="233">
        <v>0</v>
      </c>
      <c r="AA333" s="231">
        <v>1</v>
      </c>
      <c r="AB333" s="231">
        <v>15</v>
      </c>
      <c r="AC333" s="233">
        <v>0</v>
      </c>
      <c r="AD333" s="231">
        <v>1</v>
      </c>
      <c r="AE333" s="231">
        <v>15</v>
      </c>
      <c r="AF333" s="233">
        <v>0</v>
      </c>
      <c r="AG333">
        <v>0</v>
      </c>
    </row>
    <row r="334" spans="2:33" x14ac:dyDescent="0.35">
      <c r="B334">
        <v>50514</v>
      </c>
      <c r="C334" t="s">
        <v>1270</v>
      </c>
      <c r="D334" s="231">
        <v>0</v>
      </c>
      <c r="E334" s="231">
        <v>1</v>
      </c>
      <c r="F334" s="231">
        <v>0</v>
      </c>
      <c r="G334" s="232">
        <v>1</v>
      </c>
      <c r="H334" s="231">
        <v>0</v>
      </c>
      <c r="I334" s="231">
        <v>0</v>
      </c>
      <c r="J334" s="232">
        <v>0</v>
      </c>
      <c r="K334" s="231">
        <v>0</v>
      </c>
      <c r="L334" s="231">
        <v>15</v>
      </c>
      <c r="M334" s="231">
        <v>0</v>
      </c>
      <c r="N334" s="232">
        <v>15</v>
      </c>
      <c r="O334" s="231">
        <v>0</v>
      </c>
      <c r="P334" s="231">
        <v>0</v>
      </c>
      <c r="Q334" s="232">
        <v>0</v>
      </c>
      <c r="R334" s="231">
        <v>0</v>
      </c>
      <c r="S334" s="231">
        <v>0</v>
      </c>
      <c r="T334" s="233">
        <v>0</v>
      </c>
      <c r="U334" s="231">
        <v>0</v>
      </c>
      <c r="V334" s="231">
        <v>0</v>
      </c>
      <c r="W334" s="233">
        <v>0</v>
      </c>
      <c r="X334" s="231">
        <v>0</v>
      </c>
      <c r="Y334" s="231">
        <v>0</v>
      </c>
      <c r="Z334" s="233">
        <v>0</v>
      </c>
      <c r="AA334" s="231">
        <v>0</v>
      </c>
      <c r="AB334" s="231">
        <v>0</v>
      </c>
      <c r="AC334" s="233">
        <v>0</v>
      </c>
      <c r="AD334" s="231">
        <v>0</v>
      </c>
      <c r="AE334" s="231">
        <v>0</v>
      </c>
      <c r="AF334" s="233">
        <v>0</v>
      </c>
      <c r="AG334">
        <v>0</v>
      </c>
    </row>
    <row r="335" spans="2:33" x14ac:dyDescent="0.35">
      <c r="B335">
        <v>50524</v>
      </c>
      <c r="C335" t="s">
        <v>676</v>
      </c>
      <c r="D335" s="231">
        <v>1</v>
      </c>
      <c r="E335" s="231">
        <v>1</v>
      </c>
      <c r="F335" s="231">
        <v>2</v>
      </c>
      <c r="G335" s="232">
        <v>3</v>
      </c>
      <c r="H335" s="231">
        <v>1</v>
      </c>
      <c r="I335" s="231">
        <v>1</v>
      </c>
      <c r="J335" s="232">
        <v>2</v>
      </c>
      <c r="K335" s="231">
        <v>15</v>
      </c>
      <c r="L335" s="231">
        <v>15</v>
      </c>
      <c r="M335" s="231">
        <v>15</v>
      </c>
      <c r="N335" s="232">
        <v>30</v>
      </c>
      <c r="O335" s="231">
        <v>15</v>
      </c>
      <c r="P335" s="231">
        <v>15</v>
      </c>
      <c r="Q335" s="232">
        <v>30</v>
      </c>
      <c r="R335" s="231">
        <v>2</v>
      </c>
      <c r="S335" s="231">
        <v>30</v>
      </c>
      <c r="T335" s="233">
        <v>15</v>
      </c>
      <c r="U335" s="231">
        <v>0</v>
      </c>
      <c r="V335" s="231">
        <v>0</v>
      </c>
      <c r="W335" s="233">
        <v>0</v>
      </c>
      <c r="X335" s="231">
        <v>1</v>
      </c>
      <c r="Y335" s="231">
        <v>0</v>
      </c>
      <c r="Z335" s="233">
        <v>15</v>
      </c>
      <c r="AA335" s="231">
        <v>0</v>
      </c>
      <c r="AB335" s="231">
        <v>0</v>
      </c>
      <c r="AC335" s="233">
        <v>0</v>
      </c>
      <c r="AD335" s="231">
        <v>0</v>
      </c>
      <c r="AE335" s="231">
        <v>0</v>
      </c>
      <c r="AF335" s="233">
        <v>0</v>
      </c>
      <c r="AG335">
        <v>0</v>
      </c>
    </row>
    <row r="336" spans="2:33" x14ac:dyDescent="0.35">
      <c r="B336">
        <v>50528</v>
      </c>
      <c r="C336" t="s">
        <v>677</v>
      </c>
      <c r="D336" s="231">
        <v>1</v>
      </c>
      <c r="E336" s="231">
        <v>19</v>
      </c>
      <c r="F336" s="231">
        <v>7</v>
      </c>
      <c r="G336" s="232">
        <v>26</v>
      </c>
      <c r="H336" s="231">
        <v>17</v>
      </c>
      <c r="I336" s="231">
        <v>6</v>
      </c>
      <c r="J336" s="232">
        <v>23</v>
      </c>
      <c r="K336" s="231">
        <v>15</v>
      </c>
      <c r="L336" s="231">
        <v>285</v>
      </c>
      <c r="M336" s="231">
        <v>105</v>
      </c>
      <c r="N336" s="232">
        <v>390</v>
      </c>
      <c r="O336" s="231">
        <v>255</v>
      </c>
      <c r="P336" s="231">
        <v>90</v>
      </c>
      <c r="Q336" s="232">
        <v>345</v>
      </c>
      <c r="R336" s="231">
        <v>1</v>
      </c>
      <c r="S336" s="231">
        <v>15</v>
      </c>
      <c r="T336" s="233">
        <v>15</v>
      </c>
      <c r="U336" s="231">
        <v>0</v>
      </c>
      <c r="V336" s="231">
        <v>0</v>
      </c>
      <c r="W336" s="233">
        <v>0</v>
      </c>
      <c r="X336" s="231">
        <v>2</v>
      </c>
      <c r="Y336" s="231">
        <v>30</v>
      </c>
      <c r="Z336" s="233">
        <v>30</v>
      </c>
      <c r="AA336" s="231">
        <v>0</v>
      </c>
      <c r="AB336" s="231">
        <v>0</v>
      </c>
      <c r="AC336" s="233">
        <v>0</v>
      </c>
      <c r="AD336" s="231">
        <v>0</v>
      </c>
      <c r="AE336" s="231">
        <v>0</v>
      </c>
      <c r="AF336" s="233">
        <v>0</v>
      </c>
      <c r="AG336">
        <v>0</v>
      </c>
    </row>
    <row r="337" spans="2:33" x14ac:dyDescent="0.35">
      <c r="B337">
        <v>50532</v>
      </c>
      <c r="C337" t="s">
        <v>678</v>
      </c>
      <c r="D337" s="231">
        <v>0</v>
      </c>
      <c r="E337" s="231">
        <v>1</v>
      </c>
      <c r="F337" s="231">
        <v>1</v>
      </c>
      <c r="G337" s="232">
        <v>2</v>
      </c>
      <c r="H337" s="231">
        <v>1</v>
      </c>
      <c r="I337" s="231">
        <v>1</v>
      </c>
      <c r="J337" s="232">
        <v>2</v>
      </c>
      <c r="K337" s="231">
        <v>0</v>
      </c>
      <c r="L337" s="231">
        <v>15</v>
      </c>
      <c r="M337" s="231">
        <v>15</v>
      </c>
      <c r="N337" s="232">
        <v>30</v>
      </c>
      <c r="O337" s="231">
        <v>15</v>
      </c>
      <c r="P337" s="231">
        <v>15</v>
      </c>
      <c r="Q337" s="232">
        <v>30</v>
      </c>
      <c r="R337" s="231">
        <v>0</v>
      </c>
      <c r="S337" s="231">
        <v>0</v>
      </c>
      <c r="T337" s="233">
        <v>0</v>
      </c>
      <c r="U337" s="231">
        <v>0</v>
      </c>
      <c r="V337" s="231">
        <v>0</v>
      </c>
      <c r="W337" s="233">
        <v>0</v>
      </c>
      <c r="X337" s="231">
        <v>1</v>
      </c>
      <c r="Y337" s="231">
        <v>15</v>
      </c>
      <c r="Z337" s="233">
        <v>15</v>
      </c>
      <c r="AA337" s="231">
        <v>0</v>
      </c>
      <c r="AB337" s="231">
        <v>0</v>
      </c>
      <c r="AC337" s="233">
        <v>0</v>
      </c>
      <c r="AD337" s="231">
        <v>0</v>
      </c>
      <c r="AE337" s="231">
        <v>0</v>
      </c>
      <c r="AF337" s="233">
        <v>0</v>
      </c>
      <c r="AG337">
        <v>0</v>
      </c>
    </row>
    <row r="338" spans="2:33" x14ac:dyDescent="0.35">
      <c r="B338">
        <v>50546</v>
      </c>
      <c r="C338" t="s">
        <v>679</v>
      </c>
      <c r="D338" s="231">
        <v>26</v>
      </c>
      <c r="E338" s="231">
        <v>27</v>
      </c>
      <c r="F338" s="231">
        <v>5</v>
      </c>
      <c r="G338" s="232">
        <v>32</v>
      </c>
      <c r="H338" s="231">
        <v>14</v>
      </c>
      <c r="I338" s="231">
        <v>2</v>
      </c>
      <c r="J338" s="232">
        <v>16</v>
      </c>
      <c r="K338" s="231">
        <v>390</v>
      </c>
      <c r="L338" s="231">
        <v>390</v>
      </c>
      <c r="M338" s="231">
        <v>75</v>
      </c>
      <c r="N338" s="232">
        <v>465</v>
      </c>
      <c r="O338" s="231">
        <v>205</v>
      </c>
      <c r="P338" s="231">
        <v>30</v>
      </c>
      <c r="Q338" s="232">
        <v>235</v>
      </c>
      <c r="R338" s="231">
        <v>11</v>
      </c>
      <c r="S338" s="231">
        <v>165</v>
      </c>
      <c r="T338" s="233">
        <v>15</v>
      </c>
      <c r="U338" s="231">
        <v>16</v>
      </c>
      <c r="V338" s="231">
        <v>240</v>
      </c>
      <c r="W338" s="233">
        <v>30</v>
      </c>
      <c r="X338" s="231">
        <v>5</v>
      </c>
      <c r="Y338" s="231">
        <v>75</v>
      </c>
      <c r="Z338" s="233">
        <v>15</v>
      </c>
      <c r="AA338" s="231">
        <v>0</v>
      </c>
      <c r="AB338" s="231">
        <v>0</v>
      </c>
      <c r="AC338" s="233">
        <v>0</v>
      </c>
      <c r="AD338" s="231">
        <v>0</v>
      </c>
      <c r="AE338" s="231">
        <v>0</v>
      </c>
      <c r="AF338" s="233">
        <v>0</v>
      </c>
      <c r="AG338">
        <v>0</v>
      </c>
    </row>
    <row r="339" spans="2:33" x14ac:dyDescent="0.35">
      <c r="B339">
        <v>50572</v>
      </c>
      <c r="C339" t="s">
        <v>662</v>
      </c>
      <c r="D339" s="231">
        <v>16</v>
      </c>
      <c r="E339" s="231">
        <v>28</v>
      </c>
      <c r="F339" s="231">
        <v>12</v>
      </c>
      <c r="G339" s="232">
        <v>40</v>
      </c>
      <c r="H339" s="231">
        <v>1</v>
      </c>
      <c r="I339" s="231">
        <v>0</v>
      </c>
      <c r="J339" s="232">
        <v>1</v>
      </c>
      <c r="K339" s="231">
        <v>240</v>
      </c>
      <c r="L339" s="231">
        <v>420</v>
      </c>
      <c r="M339" s="231">
        <v>180</v>
      </c>
      <c r="N339" s="232">
        <v>600</v>
      </c>
      <c r="O339" s="231">
        <v>15</v>
      </c>
      <c r="P339" s="231">
        <v>0</v>
      </c>
      <c r="Q339" s="232">
        <v>15</v>
      </c>
      <c r="R339" s="231">
        <v>0</v>
      </c>
      <c r="S339" s="231">
        <v>0</v>
      </c>
      <c r="T339" s="233">
        <v>0</v>
      </c>
      <c r="U339" s="231">
        <v>7</v>
      </c>
      <c r="V339" s="231">
        <v>105</v>
      </c>
      <c r="W339" s="233">
        <v>0</v>
      </c>
      <c r="X339" s="231">
        <v>47</v>
      </c>
      <c r="Y339" s="231">
        <v>705</v>
      </c>
      <c r="Z339" s="233">
        <v>0</v>
      </c>
      <c r="AA339" s="231">
        <v>14</v>
      </c>
      <c r="AB339" s="231">
        <v>210</v>
      </c>
      <c r="AC339" s="233">
        <v>0</v>
      </c>
      <c r="AD339" s="231">
        <v>4</v>
      </c>
      <c r="AE339" s="231">
        <v>60</v>
      </c>
      <c r="AF339" s="233">
        <v>0</v>
      </c>
      <c r="AG339">
        <v>0</v>
      </c>
    </row>
    <row r="340" spans="2:33" x14ac:dyDescent="0.35">
      <c r="B340">
        <v>50593</v>
      </c>
      <c r="C340" t="s">
        <v>820</v>
      </c>
      <c r="D340" s="231">
        <v>0</v>
      </c>
      <c r="E340" s="231">
        <v>1</v>
      </c>
      <c r="F340" s="231">
        <v>0</v>
      </c>
      <c r="G340" s="232">
        <v>1</v>
      </c>
      <c r="H340" s="231">
        <v>1</v>
      </c>
      <c r="I340" s="231">
        <v>0</v>
      </c>
      <c r="J340" s="232">
        <v>1</v>
      </c>
      <c r="K340" s="231">
        <v>0</v>
      </c>
      <c r="L340" s="231">
        <v>15</v>
      </c>
      <c r="M340" s="231">
        <v>0</v>
      </c>
      <c r="N340" s="232">
        <v>15</v>
      </c>
      <c r="O340" s="231">
        <v>15</v>
      </c>
      <c r="P340" s="231">
        <v>0</v>
      </c>
      <c r="Q340" s="232">
        <v>15</v>
      </c>
      <c r="R340" s="231">
        <v>0</v>
      </c>
      <c r="S340" s="231">
        <v>0</v>
      </c>
      <c r="T340" s="233">
        <v>0</v>
      </c>
      <c r="U340" s="231">
        <v>0</v>
      </c>
      <c r="V340" s="231">
        <v>0</v>
      </c>
      <c r="W340" s="233">
        <v>0</v>
      </c>
      <c r="X340" s="231">
        <v>0</v>
      </c>
      <c r="Y340" s="231">
        <v>0</v>
      </c>
      <c r="Z340" s="233">
        <v>0</v>
      </c>
      <c r="AA340" s="231">
        <v>0</v>
      </c>
      <c r="AB340" s="231">
        <v>0</v>
      </c>
      <c r="AC340" s="233">
        <v>0</v>
      </c>
      <c r="AD340" s="231">
        <v>0</v>
      </c>
      <c r="AE340" s="231">
        <v>0</v>
      </c>
      <c r="AF340" s="233">
        <v>0</v>
      </c>
      <c r="AG340">
        <v>0</v>
      </c>
    </row>
    <row r="341" spans="2:33" x14ac:dyDescent="0.35">
      <c r="B341">
        <v>51135</v>
      </c>
      <c r="C341" t="s">
        <v>1272</v>
      </c>
      <c r="D341" s="231">
        <v>11</v>
      </c>
      <c r="E341" s="231">
        <v>42</v>
      </c>
      <c r="F341" s="231">
        <v>24</v>
      </c>
      <c r="G341" s="232">
        <v>66</v>
      </c>
      <c r="H341" s="231">
        <v>18</v>
      </c>
      <c r="I341" s="231">
        <v>18</v>
      </c>
      <c r="J341" s="232">
        <v>36</v>
      </c>
      <c r="K341" s="231">
        <v>163.5</v>
      </c>
      <c r="L341" s="231">
        <v>630</v>
      </c>
      <c r="M341" s="231">
        <v>360</v>
      </c>
      <c r="N341" s="232">
        <v>990</v>
      </c>
      <c r="O341" s="231">
        <v>210</v>
      </c>
      <c r="P341" s="231">
        <v>236</v>
      </c>
      <c r="Q341" s="232">
        <v>446</v>
      </c>
      <c r="R341" s="231">
        <v>25</v>
      </c>
      <c r="S341" s="231">
        <v>375</v>
      </c>
      <c r="T341" s="233">
        <v>99</v>
      </c>
      <c r="U341" s="231">
        <v>7</v>
      </c>
      <c r="V341" s="231">
        <v>105</v>
      </c>
      <c r="W341" s="233">
        <v>60</v>
      </c>
      <c r="X341" s="231">
        <v>8</v>
      </c>
      <c r="Y341" s="231">
        <v>120</v>
      </c>
      <c r="Z341" s="233">
        <v>25</v>
      </c>
      <c r="AA341" s="231">
        <v>0</v>
      </c>
      <c r="AB341" s="231">
        <v>0</v>
      </c>
      <c r="AC341" s="233">
        <v>0</v>
      </c>
      <c r="AD341" s="231">
        <v>0</v>
      </c>
      <c r="AE341" s="231">
        <v>0</v>
      </c>
      <c r="AF341" s="233">
        <v>0</v>
      </c>
      <c r="AG341">
        <v>1</v>
      </c>
    </row>
    <row r="342" spans="2:33" x14ac:dyDescent="0.35">
      <c r="B342">
        <v>51136</v>
      </c>
      <c r="C342" t="s">
        <v>1273</v>
      </c>
      <c r="D342" s="231">
        <v>17</v>
      </c>
      <c r="E342" s="231">
        <v>41</v>
      </c>
      <c r="F342" s="231">
        <v>15</v>
      </c>
      <c r="G342" s="232">
        <v>56</v>
      </c>
      <c r="H342" s="231">
        <v>15</v>
      </c>
      <c r="I342" s="231">
        <v>6</v>
      </c>
      <c r="J342" s="232">
        <v>21</v>
      </c>
      <c r="K342" s="231">
        <v>253.5</v>
      </c>
      <c r="L342" s="231">
        <v>604.5</v>
      </c>
      <c r="M342" s="231">
        <v>225</v>
      </c>
      <c r="N342" s="232">
        <v>829.5</v>
      </c>
      <c r="O342" s="231">
        <v>180</v>
      </c>
      <c r="P342" s="231">
        <v>90</v>
      </c>
      <c r="Q342" s="232">
        <v>270</v>
      </c>
      <c r="R342" s="231">
        <v>25</v>
      </c>
      <c r="S342" s="231">
        <v>373.5</v>
      </c>
      <c r="T342" s="233">
        <v>20</v>
      </c>
      <c r="U342" s="231">
        <v>16</v>
      </c>
      <c r="V342" s="231">
        <v>238.5</v>
      </c>
      <c r="W342" s="233">
        <v>45</v>
      </c>
      <c r="X342" s="231">
        <v>12</v>
      </c>
      <c r="Y342" s="231">
        <v>180</v>
      </c>
      <c r="Z342" s="233">
        <v>50</v>
      </c>
      <c r="AA342" s="231">
        <v>0</v>
      </c>
      <c r="AB342" s="231">
        <v>0</v>
      </c>
      <c r="AC342" s="233">
        <v>0</v>
      </c>
      <c r="AD342" s="231">
        <v>0</v>
      </c>
      <c r="AE342" s="231">
        <v>0</v>
      </c>
      <c r="AF342" s="233">
        <v>0</v>
      </c>
      <c r="AG342">
        <v>1</v>
      </c>
    </row>
    <row r="343" spans="2:33" x14ac:dyDescent="0.35">
      <c r="B343">
        <v>51137</v>
      </c>
      <c r="C343" t="s">
        <v>680</v>
      </c>
      <c r="D343" s="231">
        <v>8</v>
      </c>
      <c r="E343" s="231">
        <v>50</v>
      </c>
      <c r="F343" s="231">
        <v>36</v>
      </c>
      <c r="G343" s="232">
        <v>86</v>
      </c>
      <c r="H343" s="231">
        <v>42</v>
      </c>
      <c r="I343" s="231">
        <v>28</v>
      </c>
      <c r="J343" s="232">
        <v>70</v>
      </c>
      <c r="K343" s="231">
        <v>118.5</v>
      </c>
      <c r="L343" s="231">
        <v>720</v>
      </c>
      <c r="M343" s="231">
        <v>525</v>
      </c>
      <c r="N343" s="232">
        <v>1245</v>
      </c>
      <c r="O343" s="231">
        <v>539</v>
      </c>
      <c r="P343" s="231">
        <v>365</v>
      </c>
      <c r="Q343" s="232">
        <v>904</v>
      </c>
      <c r="R343" s="231">
        <v>4</v>
      </c>
      <c r="S343" s="231">
        <v>60</v>
      </c>
      <c r="T343" s="233">
        <v>0</v>
      </c>
      <c r="U343" s="231">
        <v>2</v>
      </c>
      <c r="V343" s="231">
        <v>28.5</v>
      </c>
      <c r="W343" s="233">
        <v>15</v>
      </c>
      <c r="X343" s="231">
        <v>4</v>
      </c>
      <c r="Y343" s="231">
        <v>60</v>
      </c>
      <c r="Z343" s="233">
        <v>45</v>
      </c>
      <c r="AA343" s="231">
        <v>0</v>
      </c>
      <c r="AB343" s="231">
        <v>0</v>
      </c>
      <c r="AC343" s="233">
        <v>0</v>
      </c>
      <c r="AD343" s="231">
        <v>0</v>
      </c>
      <c r="AE343" s="231">
        <v>0</v>
      </c>
      <c r="AF343" s="233">
        <v>0</v>
      </c>
      <c r="AG343">
        <v>4</v>
      </c>
    </row>
    <row r="344" spans="2:33" x14ac:dyDescent="0.35">
      <c r="B344">
        <v>51139</v>
      </c>
      <c r="C344" t="s">
        <v>681</v>
      </c>
      <c r="D344" s="231">
        <v>18</v>
      </c>
      <c r="E344" s="231">
        <v>49</v>
      </c>
      <c r="F344" s="231">
        <v>18</v>
      </c>
      <c r="G344" s="232">
        <v>67</v>
      </c>
      <c r="H344" s="231">
        <v>19</v>
      </c>
      <c r="I344" s="231">
        <v>3</v>
      </c>
      <c r="J344" s="232">
        <v>22</v>
      </c>
      <c r="K344" s="231">
        <v>267</v>
      </c>
      <c r="L344" s="231">
        <v>735</v>
      </c>
      <c r="M344" s="231">
        <v>270</v>
      </c>
      <c r="N344" s="232">
        <v>1005</v>
      </c>
      <c r="O344" s="231">
        <v>285</v>
      </c>
      <c r="P344" s="231">
        <v>45</v>
      </c>
      <c r="Q344" s="232">
        <v>330</v>
      </c>
      <c r="R344" s="231">
        <v>19</v>
      </c>
      <c r="S344" s="231">
        <v>285</v>
      </c>
      <c r="T344" s="233">
        <v>45</v>
      </c>
      <c r="U344" s="231">
        <v>19</v>
      </c>
      <c r="V344" s="231">
        <v>285</v>
      </c>
      <c r="W344" s="233">
        <v>30</v>
      </c>
      <c r="X344" s="231">
        <v>21</v>
      </c>
      <c r="Y344" s="231">
        <v>312</v>
      </c>
      <c r="Z344" s="233">
        <v>105</v>
      </c>
      <c r="AA344" s="231">
        <v>17</v>
      </c>
      <c r="AB344" s="231">
        <v>255</v>
      </c>
      <c r="AC344" s="233">
        <v>0</v>
      </c>
      <c r="AD344" s="231">
        <v>0</v>
      </c>
      <c r="AE344" s="231">
        <v>0</v>
      </c>
      <c r="AF344" s="233">
        <v>0</v>
      </c>
      <c r="AG344">
        <v>0</v>
      </c>
    </row>
    <row r="345" spans="2:33" x14ac:dyDescent="0.35">
      <c r="B345">
        <v>51144</v>
      </c>
      <c r="C345" t="s">
        <v>682</v>
      </c>
      <c r="D345" s="231">
        <v>8</v>
      </c>
      <c r="E345" s="231">
        <v>12</v>
      </c>
      <c r="F345" s="231">
        <v>7</v>
      </c>
      <c r="G345" s="232">
        <v>19</v>
      </c>
      <c r="H345" s="231">
        <v>6</v>
      </c>
      <c r="I345" s="231">
        <v>3</v>
      </c>
      <c r="J345" s="232">
        <v>9</v>
      </c>
      <c r="K345" s="231">
        <v>120</v>
      </c>
      <c r="L345" s="231">
        <v>180</v>
      </c>
      <c r="M345" s="231">
        <v>105</v>
      </c>
      <c r="N345" s="232">
        <v>285</v>
      </c>
      <c r="O345" s="231">
        <v>78</v>
      </c>
      <c r="P345" s="231">
        <v>45</v>
      </c>
      <c r="Q345" s="232">
        <v>123</v>
      </c>
      <c r="R345" s="231">
        <v>1</v>
      </c>
      <c r="S345" s="231">
        <v>15</v>
      </c>
      <c r="T345" s="233">
        <v>0</v>
      </c>
      <c r="U345" s="231">
        <v>7</v>
      </c>
      <c r="V345" s="231">
        <v>105</v>
      </c>
      <c r="W345" s="233">
        <v>15</v>
      </c>
      <c r="X345" s="231">
        <v>1</v>
      </c>
      <c r="Y345" s="231">
        <v>15</v>
      </c>
      <c r="Z345" s="233">
        <v>15</v>
      </c>
      <c r="AA345" s="231">
        <v>0</v>
      </c>
      <c r="AB345" s="231">
        <v>0</v>
      </c>
      <c r="AC345" s="233">
        <v>0</v>
      </c>
      <c r="AD345" s="231">
        <v>0</v>
      </c>
      <c r="AE345" s="231">
        <v>0</v>
      </c>
      <c r="AF345" s="233">
        <v>0</v>
      </c>
      <c r="AG345">
        <v>0</v>
      </c>
    </row>
    <row r="346" spans="2:33" x14ac:dyDescent="0.35">
      <c r="B346">
        <v>51175</v>
      </c>
      <c r="C346" t="s">
        <v>683</v>
      </c>
      <c r="D346" s="231">
        <v>5</v>
      </c>
      <c r="E346" s="231">
        <v>10</v>
      </c>
      <c r="F346" s="231">
        <v>6</v>
      </c>
      <c r="G346" s="232">
        <v>16</v>
      </c>
      <c r="H346" s="231">
        <v>1</v>
      </c>
      <c r="I346" s="231">
        <v>2</v>
      </c>
      <c r="J346" s="232">
        <v>3</v>
      </c>
      <c r="K346" s="231">
        <v>75</v>
      </c>
      <c r="L346" s="231">
        <v>150</v>
      </c>
      <c r="M346" s="231">
        <v>90</v>
      </c>
      <c r="N346" s="232">
        <v>240</v>
      </c>
      <c r="O346" s="231">
        <v>15</v>
      </c>
      <c r="P346" s="231">
        <v>30</v>
      </c>
      <c r="Q346" s="232">
        <v>45</v>
      </c>
      <c r="R346" s="231">
        <v>3</v>
      </c>
      <c r="S346" s="231">
        <v>45</v>
      </c>
      <c r="T346" s="233">
        <v>0</v>
      </c>
      <c r="U346" s="231">
        <v>1</v>
      </c>
      <c r="V346" s="231">
        <v>15</v>
      </c>
      <c r="W346" s="233">
        <v>0</v>
      </c>
      <c r="X346" s="231">
        <v>3</v>
      </c>
      <c r="Y346" s="231">
        <v>45</v>
      </c>
      <c r="Z346" s="233">
        <v>15</v>
      </c>
      <c r="AA346" s="231">
        <v>1</v>
      </c>
      <c r="AB346" s="231">
        <v>15</v>
      </c>
      <c r="AC346" s="233">
        <v>0</v>
      </c>
      <c r="AD346" s="231">
        <v>0</v>
      </c>
      <c r="AE346" s="231">
        <v>0</v>
      </c>
      <c r="AF346" s="233">
        <v>0</v>
      </c>
      <c r="AG346">
        <v>0</v>
      </c>
    </row>
    <row r="347" spans="2:33" x14ac:dyDescent="0.35">
      <c r="B347">
        <v>51188</v>
      </c>
      <c r="C347" t="s">
        <v>684</v>
      </c>
      <c r="D347" s="231">
        <v>2</v>
      </c>
      <c r="E347" s="231">
        <v>1</v>
      </c>
      <c r="F347" s="231">
        <v>3</v>
      </c>
      <c r="G347" s="232">
        <v>4</v>
      </c>
      <c r="H347" s="231">
        <v>1</v>
      </c>
      <c r="I347" s="231">
        <v>2</v>
      </c>
      <c r="J347" s="232">
        <v>3</v>
      </c>
      <c r="K347" s="231">
        <v>30</v>
      </c>
      <c r="L347" s="231">
        <v>0</v>
      </c>
      <c r="M347" s="231">
        <v>45</v>
      </c>
      <c r="N347" s="232">
        <v>45</v>
      </c>
      <c r="O347" s="231">
        <v>15</v>
      </c>
      <c r="P347" s="231">
        <v>30</v>
      </c>
      <c r="Q347" s="232">
        <v>45</v>
      </c>
      <c r="R347" s="231">
        <v>0</v>
      </c>
      <c r="S347" s="231">
        <v>0</v>
      </c>
      <c r="T347" s="233">
        <v>0</v>
      </c>
      <c r="U347" s="231">
        <v>4</v>
      </c>
      <c r="V347" s="231">
        <v>45</v>
      </c>
      <c r="W347" s="233">
        <v>30</v>
      </c>
      <c r="X347" s="231">
        <v>1</v>
      </c>
      <c r="Y347" s="231">
        <v>15</v>
      </c>
      <c r="Z347" s="233">
        <v>15</v>
      </c>
      <c r="AA347" s="231">
        <v>2</v>
      </c>
      <c r="AB347" s="231">
        <v>30</v>
      </c>
      <c r="AC347" s="233">
        <v>30</v>
      </c>
      <c r="AD347" s="231">
        <v>0</v>
      </c>
      <c r="AE347" s="231">
        <v>0</v>
      </c>
      <c r="AF347" s="233">
        <v>0</v>
      </c>
      <c r="AG347">
        <v>0</v>
      </c>
    </row>
    <row r="348" spans="2:33" x14ac:dyDescent="0.35">
      <c r="B348">
        <v>51210</v>
      </c>
      <c r="C348" t="s">
        <v>685</v>
      </c>
      <c r="D348" s="231">
        <v>13</v>
      </c>
      <c r="E348" s="231">
        <v>21</v>
      </c>
      <c r="F348" s="231">
        <v>5</v>
      </c>
      <c r="G348" s="232">
        <v>26</v>
      </c>
      <c r="H348" s="231">
        <v>2</v>
      </c>
      <c r="I348" s="231">
        <v>1</v>
      </c>
      <c r="J348" s="232">
        <v>3</v>
      </c>
      <c r="K348" s="231">
        <v>195</v>
      </c>
      <c r="L348" s="231">
        <v>306.60000000000002</v>
      </c>
      <c r="M348" s="231">
        <v>75</v>
      </c>
      <c r="N348" s="232">
        <v>381.6</v>
      </c>
      <c r="O348" s="231">
        <v>30</v>
      </c>
      <c r="P348" s="231">
        <v>15</v>
      </c>
      <c r="Q348" s="232">
        <v>45</v>
      </c>
      <c r="R348" s="231">
        <v>4</v>
      </c>
      <c r="S348" s="231">
        <v>51.6</v>
      </c>
      <c r="T348" s="233">
        <v>0</v>
      </c>
      <c r="U348" s="231">
        <v>7</v>
      </c>
      <c r="V348" s="231">
        <v>105</v>
      </c>
      <c r="W348" s="233">
        <v>30</v>
      </c>
      <c r="X348" s="231">
        <v>11</v>
      </c>
      <c r="Y348" s="231">
        <v>165</v>
      </c>
      <c r="Z348" s="233">
        <v>15</v>
      </c>
      <c r="AA348" s="231">
        <v>8</v>
      </c>
      <c r="AB348" s="231">
        <v>111.6</v>
      </c>
      <c r="AC348" s="233">
        <v>15</v>
      </c>
      <c r="AD348" s="231">
        <v>7</v>
      </c>
      <c r="AE348" s="231">
        <v>105</v>
      </c>
      <c r="AF348" s="233">
        <v>15</v>
      </c>
      <c r="AG348">
        <v>2</v>
      </c>
    </row>
    <row r="349" spans="2:33" x14ac:dyDescent="0.35">
      <c r="B349">
        <v>51224</v>
      </c>
      <c r="C349" t="s">
        <v>431</v>
      </c>
      <c r="D349" s="231">
        <v>0</v>
      </c>
      <c r="E349" s="231">
        <v>27</v>
      </c>
      <c r="F349" s="231">
        <v>16</v>
      </c>
      <c r="G349" s="232">
        <v>43</v>
      </c>
      <c r="H349" s="231">
        <v>23</v>
      </c>
      <c r="I349" s="231">
        <v>13</v>
      </c>
      <c r="J349" s="232">
        <v>36</v>
      </c>
      <c r="K349" s="231">
        <v>0</v>
      </c>
      <c r="L349" s="231">
        <v>405</v>
      </c>
      <c r="M349" s="231">
        <v>240</v>
      </c>
      <c r="N349" s="232">
        <v>645</v>
      </c>
      <c r="O349" s="231">
        <v>345</v>
      </c>
      <c r="P349" s="231">
        <v>195</v>
      </c>
      <c r="Q349" s="232">
        <v>540</v>
      </c>
      <c r="R349" s="231">
        <v>0</v>
      </c>
      <c r="S349" s="231">
        <v>0</v>
      </c>
      <c r="T349" s="233">
        <v>0</v>
      </c>
      <c r="U349" s="231">
        <v>0</v>
      </c>
      <c r="V349" s="231">
        <v>0</v>
      </c>
      <c r="W349" s="233">
        <v>0</v>
      </c>
      <c r="X349" s="231">
        <v>0</v>
      </c>
      <c r="Y349" s="231">
        <v>0</v>
      </c>
      <c r="Z349" s="233">
        <v>0</v>
      </c>
      <c r="AA349" s="231">
        <v>0</v>
      </c>
      <c r="AB349" s="231">
        <v>0</v>
      </c>
      <c r="AC349" s="233">
        <v>0</v>
      </c>
      <c r="AD349" s="231">
        <v>0</v>
      </c>
      <c r="AE349" s="231">
        <v>0</v>
      </c>
      <c r="AF349" s="233">
        <v>0</v>
      </c>
      <c r="AG349">
        <v>0</v>
      </c>
    </row>
    <row r="350" spans="2:33" x14ac:dyDescent="0.35">
      <c r="B350">
        <v>51240</v>
      </c>
      <c r="C350" t="s">
        <v>686</v>
      </c>
      <c r="D350" s="231">
        <v>1</v>
      </c>
      <c r="E350" s="231">
        <v>0</v>
      </c>
      <c r="F350" s="231">
        <v>0</v>
      </c>
      <c r="G350" s="232">
        <v>0</v>
      </c>
      <c r="H350" s="231">
        <v>0</v>
      </c>
      <c r="I350" s="231">
        <v>0</v>
      </c>
      <c r="J350" s="232">
        <v>0</v>
      </c>
      <c r="K350" s="231">
        <v>15</v>
      </c>
      <c r="L350" s="231">
        <v>0</v>
      </c>
      <c r="M350" s="231">
        <v>0</v>
      </c>
      <c r="N350" s="232">
        <v>0</v>
      </c>
      <c r="O350" s="231">
        <v>0</v>
      </c>
      <c r="P350" s="231">
        <v>0</v>
      </c>
      <c r="Q350" s="232">
        <v>0</v>
      </c>
      <c r="R350" s="231">
        <v>0</v>
      </c>
      <c r="S350" s="231">
        <v>0</v>
      </c>
      <c r="T350" s="233">
        <v>0</v>
      </c>
      <c r="U350" s="231">
        <v>1</v>
      </c>
      <c r="V350" s="231">
        <v>15</v>
      </c>
      <c r="W350" s="233">
        <v>0</v>
      </c>
      <c r="X350" s="231">
        <v>0</v>
      </c>
      <c r="Y350" s="231">
        <v>0</v>
      </c>
      <c r="Z350" s="233">
        <v>0</v>
      </c>
      <c r="AA350" s="231">
        <v>0</v>
      </c>
      <c r="AB350" s="231">
        <v>0</v>
      </c>
      <c r="AC350" s="233">
        <v>0</v>
      </c>
      <c r="AD350" s="231">
        <v>0</v>
      </c>
      <c r="AE350" s="231">
        <v>0</v>
      </c>
      <c r="AF350" s="233">
        <v>0</v>
      </c>
      <c r="AG350">
        <v>0</v>
      </c>
    </row>
    <row r="351" spans="2:33" x14ac:dyDescent="0.35">
      <c r="B351">
        <v>51261</v>
      </c>
      <c r="C351" t="s">
        <v>687</v>
      </c>
      <c r="D351" s="231">
        <v>9</v>
      </c>
      <c r="E351" s="231">
        <v>17</v>
      </c>
      <c r="F351" s="231">
        <v>14</v>
      </c>
      <c r="G351" s="232">
        <v>31</v>
      </c>
      <c r="H351" s="231">
        <v>5</v>
      </c>
      <c r="I351" s="231">
        <v>7</v>
      </c>
      <c r="J351" s="232">
        <v>12</v>
      </c>
      <c r="K351" s="231">
        <v>135</v>
      </c>
      <c r="L351" s="231">
        <v>255</v>
      </c>
      <c r="M351" s="231">
        <v>210</v>
      </c>
      <c r="N351" s="232">
        <v>465</v>
      </c>
      <c r="O351" s="231">
        <v>75</v>
      </c>
      <c r="P351" s="231">
        <v>105</v>
      </c>
      <c r="Q351" s="232">
        <v>180</v>
      </c>
      <c r="R351" s="231">
        <v>10</v>
      </c>
      <c r="S351" s="231">
        <v>150</v>
      </c>
      <c r="T351" s="233">
        <v>30</v>
      </c>
      <c r="U351" s="231">
        <v>1</v>
      </c>
      <c r="V351" s="231">
        <v>15</v>
      </c>
      <c r="W351" s="233">
        <v>15</v>
      </c>
      <c r="X351" s="231">
        <v>1</v>
      </c>
      <c r="Y351" s="231">
        <v>15</v>
      </c>
      <c r="Z351" s="233">
        <v>0</v>
      </c>
      <c r="AA351" s="231">
        <v>3</v>
      </c>
      <c r="AB351" s="231">
        <v>45</v>
      </c>
      <c r="AC351" s="233">
        <v>0</v>
      </c>
      <c r="AD351" s="231">
        <v>0</v>
      </c>
      <c r="AE351" s="231">
        <v>0</v>
      </c>
      <c r="AF351" s="233">
        <v>0</v>
      </c>
      <c r="AG351">
        <v>0</v>
      </c>
    </row>
    <row r="352" spans="2:33" x14ac:dyDescent="0.35">
      <c r="B352">
        <v>51272</v>
      </c>
      <c r="C352" t="s">
        <v>688</v>
      </c>
      <c r="D352" s="231">
        <v>19</v>
      </c>
      <c r="E352" s="231">
        <v>56</v>
      </c>
      <c r="F352" s="231">
        <v>24</v>
      </c>
      <c r="G352" s="232">
        <v>80</v>
      </c>
      <c r="H352" s="231">
        <v>24</v>
      </c>
      <c r="I352" s="231">
        <v>9</v>
      </c>
      <c r="J352" s="232">
        <v>33</v>
      </c>
      <c r="K352" s="231">
        <v>285</v>
      </c>
      <c r="L352" s="231">
        <v>825</v>
      </c>
      <c r="M352" s="231">
        <v>360</v>
      </c>
      <c r="N352" s="232">
        <v>1185</v>
      </c>
      <c r="O352" s="231">
        <v>360</v>
      </c>
      <c r="P352" s="231">
        <v>135</v>
      </c>
      <c r="Q352" s="232">
        <v>495</v>
      </c>
      <c r="R352" s="231">
        <v>1</v>
      </c>
      <c r="S352" s="231">
        <v>15</v>
      </c>
      <c r="T352" s="233">
        <v>0</v>
      </c>
      <c r="U352" s="231">
        <v>25</v>
      </c>
      <c r="V352" s="231">
        <v>375</v>
      </c>
      <c r="W352" s="233">
        <v>135</v>
      </c>
      <c r="X352" s="231">
        <v>25</v>
      </c>
      <c r="Y352" s="231">
        <v>375</v>
      </c>
      <c r="Z352" s="233">
        <v>135</v>
      </c>
      <c r="AA352" s="231">
        <v>15</v>
      </c>
      <c r="AB352" s="231">
        <v>225</v>
      </c>
      <c r="AC352" s="233">
        <v>30</v>
      </c>
      <c r="AD352" s="231">
        <v>11</v>
      </c>
      <c r="AE352" s="231">
        <v>165</v>
      </c>
      <c r="AF352" s="233">
        <v>30</v>
      </c>
      <c r="AG352">
        <v>1</v>
      </c>
    </row>
    <row r="353" spans="2:33" x14ac:dyDescent="0.35">
      <c r="B353">
        <v>51330</v>
      </c>
      <c r="C353" t="s">
        <v>689</v>
      </c>
      <c r="D353" s="231">
        <v>0</v>
      </c>
      <c r="E353" s="231">
        <v>1</v>
      </c>
      <c r="F353" s="231">
        <v>3</v>
      </c>
      <c r="G353" s="232">
        <v>4</v>
      </c>
      <c r="H353" s="231">
        <v>0</v>
      </c>
      <c r="I353" s="231">
        <v>3</v>
      </c>
      <c r="J353" s="232">
        <v>3</v>
      </c>
      <c r="K353" s="231">
        <v>0</v>
      </c>
      <c r="L353" s="231">
        <v>15</v>
      </c>
      <c r="M353" s="231">
        <v>0</v>
      </c>
      <c r="N353" s="232">
        <v>15</v>
      </c>
      <c r="O353" s="231">
        <v>0</v>
      </c>
      <c r="P353" s="231">
        <v>45</v>
      </c>
      <c r="Q353" s="232">
        <v>45</v>
      </c>
      <c r="R353" s="231">
        <v>0</v>
      </c>
      <c r="S353" s="231">
        <v>0</v>
      </c>
      <c r="T353" s="233">
        <v>0</v>
      </c>
      <c r="U353" s="231">
        <v>0</v>
      </c>
      <c r="V353" s="231">
        <v>0</v>
      </c>
      <c r="W353" s="233">
        <v>0</v>
      </c>
      <c r="X353" s="231">
        <v>0</v>
      </c>
      <c r="Y353" s="231">
        <v>0</v>
      </c>
      <c r="Z353" s="233">
        <v>0</v>
      </c>
      <c r="AA353" s="231">
        <v>0</v>
      </c>
      <c r="AB353" s="231">
        <v>0</v>
      </c>
      <c r="AC353" s="233">
        <v>0</v>
      </c>
      <c r="AD353" s="231">
        <v>0</v>
      </c>
      <c r="AE353" s="231">
        <v>0</v>
      </c>
      <c r="AF353" s="233">
        <v>0</v>
      </c>
      <c r="AG353">
        <v>0</v>
      </c>
    </row>
    <row r="354" spans="2:33" x14ac:dyDescent="0.35">
      <c r="B354">
        <v>51340</v>
      </c>
      <c r="C354" t="s">
        <v>690</v>
      </c>
      <c r="D354" s="231">
        <v>8</v>
      </c>
      <c r="E354" s="231">
        <v>12</v>
      </c>
      <c r="F354" s="231">
        <v>10</v>
      </c>
      <c r="G354" s="232">
        <v>22</v>
      </c>
      <c r="H354" s="231">
        <v>4</v>
      </c>
      <c r="I354" s="231">
        <v>4</v>
      </c>
      <c r="J354" s="232">
        <v>8</v>
      </c>
      <c r="K354" s="231">
        <v>120</v>
      </c>
      <c r="L354" s="231">
        <v>180</v>
      </c>
      <c r="M354" s="231">
        <v>150</v>
      </c>
      <c r="N354" s="232">
        <v>330</v>
      </c>
      <c r="O354" s="231">
        <v>60</v>
      </c>
      <c r="P354" s="231">
        <v>60</v>
      </c>
      <c r="Q354" s="232">
        <v>120</v>
      </c>
      <c r="R354" s="231">
        <v>0</v>
      </c>
      <c r="S354" s="231">
        <v>0</v>
      </c>
      <c r="T354" s="233">
        <v>0</v>
      </c>
      <c r="U354" s="231">
        <v>0</v>
      </c>
      <c r="V354" s="231">
        <v>0</v>
      </c>
      <c r="W354" s="233">
        <v>0</v>
      </c>
      <c r="X354" s="231">
        <v>25</v>
      </c>
      <c r="Y354" s="231">
        <v>375</v>
      </c>
      <c r="Z354" s="233">
        <v>75</v>
      </c>
      <c r="AA354" s="231">
        <v>0</v>
      </c>
      <c r="AB354" s="231">
        <v>0</v>
      </c>
      <c r="AC354" s="233">
        <v>0</v>
      </c>
      <c r="AD354" s="231">
        <v>0</v>
      </c>
      <c r="AE354" s="231">
        <v>0</v>
      </c>
      <c r="AF354" s="233">
        <v>0</v>
      </c>
      <c r="AG354">
        <v>0</v>
      </c>
    </row>
    <row r="355" spans="2:33" x14ac:dyDescent="0.35">
      <c r="B355">
        <v>51346</v>
      </c>
      <c r="C355" t="s">
        <v>691</v>
      </c>
      <c r="D355" s="231">
        <v>25</v>
      </c>
      <c r="E355" s="231">
        <v>31</v>
      </c>
      <c r="F355" s="231">
        <v>21</v>
      </c>
      <c r="G355" s="232">
        <v>52</v>
      </c>
      <c r="H355" s="231">
        <v>11</v>
      </c>
      <c r="I355" s="231">
        <v>10</v>
      </c>
      <c r="J355" s="232">
        <v>21</v>
      </c>
      <c r="K355" s="231">
        <v>375</v>
      </c>
      <c r="L355" s="231">
        <v>465</v>
      </c>
      <c r="M355" s="231">
        <v>312</v>
      </c>
      <c r="N355" s="232">
        <v>777</v>
      </c>
      <c r="O355" s="231">
        <v>165</v>
      </c>
      <c r="P355" s="231">
        <v>150</v>
      </c>
      <c r="Q355" s="232">
        <v>315</v>
      </c>
      <c r="R355" s="231">
        <v>18</v>
      </c>
      <c r="S355" s="231">
        <v>270</v>
      </c>
      <c r="T355" s="233">
        <v>45</v>
      </c>
      <c r="U355" s="231">
        <v>28</v>
      </c>
      <c r="V355" s="231">
        <v>420</v>
      </c>
      <c r="W355" s="233">
        <v>75</v>
      </c>
      <c r="X355" s="231">
        <v>21</v>
      </c>
      <c r="Y355" s="231">
        <v>312</v>
      </c>
      <c r="Z355" s="233">
        <v>90</v>
      </c>
      <c r="AA355" s="231">
        <v>18</v>
      </c>
      <c r="AB355" s="231">
        <v>270</v>
      </c>
      <c r="AC355" s="233">
        <v>0</v>
      </c>
      <c r="AD355" s="231">
        <v>17</v>
      </c>
      <c r="AE355" s="231">
        <v>255</v>
      </c>
      <c r="AF355" s="233">
        <v>0</v>
      </c>
      <c r="AG355">
        <v>3</v>
      </c>
    </row>
    <row r="356" spans="2:33" x14ac:dyDescent="0.35">
      <c r="B356">
        <v>51347</v>
      </c>
      <c r="C356" t="s">
        <v>692</v>
      </c>
      <c r="D356" s="231">
        <v>0</v>
      </c>
      <c r="E356" s="231">
        <v>0</v>
      </c>
      <c r="F356" s="231">
        <v>3</v>
      </c>
      <c r="G356" s="232">
        <v>3</v>
      </c>
      <c r="H356" s="231">
        <v>0</v>
      </c>
      <c r="I356" s="231">
        <v>2</v>
      </c>
      <c r="J356" s="232">
        <v>2</v>
      </c>
      <c r="K356" s="231">
        <v>0</v>
      </c>
      <c r="L356" s="231">
        <v>0</v>
      </c>
      <c r="M356" s="231">
        <v>45</v>
      </c>
      <c r="N356" s="232">
        <v>45</v>
      </c>
      <c r="O356" s="231">
        <v>0</v>
      </c>
      <c r="P356" s="231">
        <v>30</v>
      </c>
      <c r="Q356" s="232">
        <v>30</v>
      </c>
      <c r="R356" s="231">
        <v>1</v>
      </c>
      <c r="S356" s="231">
        <v>15</v>
      </c>
      <c r="T356" s="233">
        <v>15</v>
      </c>
      <c r="U356" s="231">
        <v>0</v>
      </c>
      <c r="V356" s="231">
        <v>0</v>
      </c>
      <c r="W356" s="233">
        <v>0</v>
      </c>
      <c r="X356" s="231">
        <v>1</v>
      </c>
      <c r="Y356" s="231">
        <v>15</v>
      </c>
      <c r="Z356" s="233">
        <v>15</v>
      </c>
      <c r="AA356" s="231">
        <v>0</v>
      </c>
      <c r="AB356" s="231">
        <v>0</v>
      </c>
      <c r="AC356" s="233">
        <v>0</v>
      </c>
      <c r="AD356" s="231">
        <v>0</v>
      </c>
      <c r="AE356" s="231">
        <v>0</v>
      </c>
      <c r="AF356" s="233">
        <v>0</v>
      </c>
      <c r="AG356">
        <v>0</v>
      </c>
    </row>
    <row r="357" spans="2:33" x14ac:dyDescent="0.35">
      <c r="B357">
        <v>51357</v>
      </c>
      <c r="C357" t="s">
        <v>693</v>
      </c>
      <c r="D357" s="231">
        <v>16</v>
      </c>
      <c r="E357" s="231">
        <v>29</v>
      </c>
      <c r="F357" s="231">
        <v>12</v>
      </c>
      <c r="G357" s="232">
        <v>41</v>
      </c>
      <c r="H357" s="231">
        <v>13</v>
      </c>
      <c r="I357" s="231">
        <v>2</v>
      </c>
      <c r="J357" s="232">
        <v>15</v>
      </c>
      <c r="K357" s="231">
        <v>240</v>
      </c>
      <c r="L357" s="231">
        <v>435</v>
      </c>
      <c r="M357" s="231">
        <v>180</v>
      </c>
      <c r="N357" s="232">
        <v>615</v>
      </c>
      <c r="O357" s="231">
        <v>180</v>
      </c>
      <c r="P357" s="231">
        <v>30</v>
      </c>
      <c r="Q357" s="232">
        <v>210</v>
      </c>
      <c r="R357" s="231">
        <v>14</v>
      </c>
      <c r="S357" s="231">
        <v>210</v>
      </c>
      <c r="T357" s="233">
        <v>75</v>
      </c>
      <c r="U357" s="231">
        <v>19</v>
      </c>
      <c r="V357" s="231">
        <v>285</v>
      </c>
      <c r="W357" s="233">
        <v>30</v>
      </c>
      <c r="X357" s="231">
        <v>13</v>
      </c>
      <c r="Y357" s="231">
        <v>195</v>
      </c>
      <c r="Z357" s="233">
        <v>30</v>
      </c>
      <c r="AA357" s="231">
        <v>0</v>
      </c>
      <c r="AB357" s="231">
        <v>0</v>
      </c>
      <c r="AC357" s="233">
        <v>0</v>
      </c>
      <c r="AD357" s="231">
        <v>0</v>
      </c>
      <c r="AE357" s="231">
        <v>0</v>
      </c>
      <c r="AF357" s="233">
        <v>0</v>
      </c>
      <c r="AG357">
        <v>4</v>
      </c>
    </row>
    <row r="358" spans="2:33" x14ac:dyDescent="0.35">
      <c r="B358">
        <v>51363</v>
      </c>
      <c r="C358" t="s">
        <v>694</v>
      </c>
      <c r="D358" s="231">
        <v>6</v>
      </c>
      <c r="E358" s="231">
        <v>4</v>
      </c>
      <c r="F358" s="231">
        <v>1</v>
      </c>
      <c r="G358" s="232">
        <v>5</v>
      </c>
      <c r="H358" s="231">
        <v>1</v>
      </c>
      <c r="I358" s="231">
        <v>1</v>
      </c>
      <c r="J358" s="232">
        <v>2</v>
      </c>
      <c r="K358" s="231">
        <v>90</v>
      </c>
      <c r="L358" s="231">
        <v>60</v>
      </c>
      <c r="M358" s="231">
        <v>15</v>
      </c>
      <c r="N358" s="232">
        <v>75</v>
      </c>
      <c r="O358" s="231">
        <v>15</v>
      </c>
      <c r="P358" s="231">
        <v>15</v>
      </c>
      <c r="Q358" s="232">
        <v>30</v>
      </c>
      <c r="R358" s="231">
        <v>1</v>
      </c>
      <c r="S358" s="231">
        <v>15</v>
      </c>
      <c r="T358" s="233">
        <v>15</v>
      </c>
      <c r="U358" s="231">
        <v>1</v>
      </c>
      <c r="V358" s="231">
        <v>15</v>
      </c>
      <c r="W358" s="233">
        <v>0</v>
      </c>
      <c r="X358" s="231">
        <v>5</v>
      </c>
      <c r="Y358" s="231">
        <v>75</v>
      </c>
      <c r="Z358" s="233">
        <v>0</v>
      </c>
      <c r="AA358" s="231">
        <v>2</v>
      </c>
      <c r="AB358" s="231">
        <v>30</v>
      </c>
      <c r="AC358" s="233">
        <v>15</v>
      </c>
      <c r="AD358" s="231">
        <v>0</v>
      </c>
      <c r="AE358" s="231">
        <v>0</v>
      </c>
      <c r="AF358" s="233">
        <v>0</v>
      </c>
      <c r="AG358">
        <v>0</v>
      </c>
    </row>
    <row r="359" spans="2:33" x14ac:dyDescent="0.35">
      <c r="B359">
        <v>51383</v>
      </c>
      <c r="C359" t="s">
        <v>695</v>
      </c>
      <c r="D359" s="231">
        <v>0</v>
      </c>
      <c r="E359" s="231">
        <v>11</v>
      </c>
      <c r="F359" s="231">
        <v>3</v>
      </c>
      <c r="G359" s="232">
        <v>14</v>
      </c>
      <c r="H359" s="231">
        <v>8</v>
      </c>
      <c r="I359" s="231">
        <v>3</v>
      </c>
      <c r="J359" s="232">
        <v>11</v>
      </c>
      <c r="K359" s="231">
        <v>0</v>
      </c>
      <c r="L359" s="231">
        <v>165</v>
      </c>
      <c r="M359" s="231">
        <v>45</v>
      </c>
      <c r="N359" s="232">
        <v>210</v>
      </c>
      <c r="O359" s="231">
        <v>114.75999999999999</v>
      </c>
      <c r="P359" s="231">
        <v>42.38</v>
      </c>
      <c r="Q359" s="232">
        <v>157.13999999999999</v>
      </c>
      <c r="R359" s="231">
        <v>0</v>
      </c>
      <c r="S359" s="231">
        <v>0</v>
      </c>
      <c r="T359" s="233">
        <v>0</v>
      </c>
      <c r="U359" s="231">
        <v>0</v>
      </c>
      <c r="V359" s="231">
        <v>0</v>
      </c>
      <c r="W359" s="233">
        <v>0</v>
      </c>
      <c r="X359" s="231">
        <v>1</v>
      </c>
      <c r="Y359" s="231">
        <v>15</v>
      </c>
      <c r="Z359" s="233">
        <v>15</v>
      </c>
      <c r="AA359" s="231">
        <v>0</v>
      </c>
      <c r="AB359" s="231">
        <v>0</v>
      </c>
      <c r="AC359" s="233">
        <v>0</v>
      </c>
      <c r="AD359" s="231">
        <v>0</v>
      </c>
      <c r="AE359" s="231">
        <v>0</v>
      </c>
      <c r="AF359" s="233">
        <v>0</v>
      </c>
      <c r="AG359">
        <v>0</v>
      </c>
    </row>
    <row r="360" spans="2:33" x14ac:dyDescent="0.35">
      <c r="B360">
        <v>51418</v>
      </c>
      <c r="C360" t="s">
        <v>696</v>
      </c>
      <c r="D360" s="231">
        <v>0</v>
      </c>
      <c r="E360" s="231">
        <v>18</v>
      </c>
      <c r="F360" s="231">
        <v>6</v>
      </c>
      <c r="G360" s="232">
        <v>24</v>
      </c>
      <c r="H360" s="231">
        <v>1</v>
      </c>
      <c r="I360" s="231">
        <v>0</v>
      </c>
      <c r="J360" s="232">
        <v>1</v>
      </c>
      <c r="K360" s="231">
        <v>0</v>
      </c>
      <c r="L360" s="231">
        <v>270</v>
      </c>
      <c r="M360" s="231">
        <v>90</v>
      </c>
      <c r="N360" s="232">
        <v>360</v>
      </c>
      <c r="O360" s="231">
        <v>15</v>
      </c>
      <c r="P360" s="231">
        <v>0</v>
      </c>
      <c r="Q360" s="232">
        <v>15</v>
      </c>
      <c r="R360" s="231">
        <v>1</v>
      </c>
      <c r="S360" s="231">
        <v>15</v>
      </c>
      <c r="T360" s="233">
        <v>15</v>
      </c>
      <c r="U360" s="231">
        <v>1</v>
      </c>
      <c r="V360" s="231">
        <v>15</v>
      </c>
      <c r="W360" s="233">
        <v>0</v>
      </c>
      <c r="X360" s="231">
        <v>10</v>
      </c>
      <c r="Y360" s="231">
        <v>150</v>
      </c>
      <c r="Z360" s="233">
        <v>0</v>
      </c>
      <c r="AA360" s="231">
        <v>0</v>
      </c>
      <c r="AB360" s="231">
        <v>0</v>
      </c>
      <c r="AC360" s="233">
        <v>0</v>
      </c>
      <c r="AD360" s="231">
        <v>0</v>
      </c>
      <c r="AE360" s="231">
        <v>0</v>
      </c>
      <c r="AF360" s="233">
        <v>0</v>
      </c>
      <c r="AG360">
        <v>0</v>
      </c>
    </row>
    <row r="361" spans="2:33" x14ac:dyDescent="0.35">
      <c r="B361">
        <v>51426</v>
      </c>
      <c r="C361" t="s">
        <v>697</v>
      </c>
      <c r="D361" s="231">
        <v>11</v>
      </c>
      <c r="E361" s="231">
        <v>20</v>
      </c>
      <c r="F361" s="231">
        <v>10</v>
      </c>
      <c r="G361" s="232">
        <v>30</v>
      </c>
      <c r="H361" s="231">
        <v>5</v>
      </c>
      <c r="I361" s="231">
        <v>6</v>
      </c>
      <c r="J361" s="232">
        <v>11</v>
      </c>
      <c r="K361" s="231">
        <v>165</v>
      </c>
      <c r="L361" s="231">
        <v>300</v>
      </c>
      <c r="M361" s="231">
        <v>150</v>
      </c>
      <c r="N361" s="232">
        <v>450</v>
      </c>
      <c r="O361" s="231">
        <v>75</v>
      </c>
      <c r="P361" s="231">
        <v>90</v>
      </c>
      <c r="Q361" s="232">
        <v>165</v>
      </c>
      <c r="R361" s="231">
        <v>8</v>
      </c>
      <c r="S361" s="231">
        <v>120</v>
      </c>
      <c r="T361" s="233">
        <v>30</v>
      </c>
      <c r="U361" s="231">
        <v>13</v>
      </c>
      <c r="V361" s="231">
        <v>195</v>
      </c>
      <c r="W361" s="233">
        <v>60</v>
      </c>
      <c r="X361" s="231">
        <v>10</v>
      </c>
      <c r="Y361" s="231">
        <v>150</v>
      </c>
      <c r="Z361" s="233">
        <v>45</v>
      </c>
      <c r="AA361" s="231">
        <v>5</v>
      </c>
      <c r="AB361" s="231">
        <v>75</v>
      </c>
      <c r="AC361" s="233">
        <v>0</v>
      </c>
      <c r="AD361" s="231">
        <v>0</v>
      </c>
      <c r="AE361" s="231">
        <v>0</v>
      </c>
      <c r="AF361" s="233">
        <v>0</v>
      </c>
      <c r="AG361">
        <v>1</v>
      </c>
    </row>
    <row r="362" spans="2:33" x14ac:dyDescent="0.35">
      <c r="B362">
        <v>51430</v>
      </c>
      <c r="C362" t="s">
        <v>1222</v>
      </c>
      <c r="D362" s="231">
        <v>0</v>
      </c>
      <c r="E362" s="231">
        <v>2</v>
      </c>
      <c r="F362" s="231">
        <v>0</v>
      </c>
      <c r="G362" s="232">
        <v>2</v>
      </c>
      <c r="H362" s="231">
        <v>2</v>
      </c>
      <c r="I362" s="231">
        <v>0</v>
      </c>
      <c r="J362" s="232">
        <v>2</v>
      </c>
      <c r="K362" s="231">
        <v>0</v>
      </c>
      <c r="L362" s="231">
        <v>15</v>
      </c>
      <c r="M362" s="231">
        <v>0</v>
      </c>
      <c r="N362" s="232">
        <v>15</v>
      </c>
      <c r="O362" s="231">
        <v>30</v>
      </c>
      <c r="P362" s="231">
        <v>0</v>
      </c>
      <c r="Q362" s="232">
        <v>30</v>
      </c>
      <c r="R362" s="231">
        <v>0</v>
      </c>
      <c r="S362" s="231">
        <v>0</v>
      </c>
      <c r="T362" s="233">
        <v>0</v>
      </c>
      <c r="U362" s="231">
        <v>0</v>
      </c>
      <c r="V362" s="231">
        <v>0</v>
      </c>
      <c r="W362" s="233">
        <v>0</v>
      </c>
      <c r="X362" s="231">
        <v>0</v>
      </c>
      <c r="Y362" s="231">
        <v>0</v>
      </c>
      <c r="Z362" s="233">
        <v>0</v>
      </c>
      <c r="AA362" s="231">
        <v>0</v>
      </c>
      <c r="AB362" s="231">
        <v>0</v>
      </c>
      <c r="AC362" s="233">
        <v>0</v>
      </c>
      <c r="AD362" s="231">
        <v>0</v>
      </c>
      <c r="AE362" s="231">
        <v>0</v>
      </c>
      <c r="AF362" s="233">
        <v>0</v>
      </c>
      <c r="AG362">
        <v>0</v>
      </c>
    </row>
    <row r="363" spans="2:33" x14ac:dyDescent="0.35">
      <c r="B363">
        <v>51434</v>
      </c>
      <c r="C363" t="s">
        <v>698</v>
      </c>
      <c r="D363" s="231">
        <v>18</v>
      </c>
      <c r="E363" s="231">
        <v>39</v>
      </c>
      <c r="F363" s="231">
        <v>17</v>
      </c>
      <c r="G363" s="232">
        <v>56</v>
      </c>
      <c r="H363" s="231">
        <v>11</v>
      </c>
      <c r="I363" s="231">
        <v>5</v>
      </c>
      <c r="J363" s="232">
        <v>16</v>
      </c>
      <c r="K363" s="231">
        <v>270</v>
      </c>
      <c r="L363" s="231">
        <v>585</v>
      </c>
      <c r="M363" s="231">
        <v>255</v>
      </c>
      <c r="N363" s="232">
        <v>840</v>
      </c>
      <c r="O363" s="231">
        <v>165</v>
      </c>
      <c r="P363" s="231">
        <v>75</v>
      </c>
      <c r="Q363" s="232">
        <v>240</v>
      </c>
      <c r="R363" s="231">
        <v>30</v>
      </c>
      <c r="S363" s="231">
        <v>450</v>
      </c>
      <c r="T363" s="233">
        <v>45</v>
      </c>
      <c r="U363" s="231">
        <v>17</v>
      </c>
      <c r="V363" s="231">
        <v>255</v>
      </c>
      <c r="W363" s="233">
        <v>45</v>
      </c>
      <c r="X363" s="231">
        <v>18</v>
      </c>
      <c r="Y363" s="231">
        <v>270</v>
      </c>
      <c r="Z363" s="233">
        <v>90</v>
      </c>
      <c r="AA363" s="231">
        <v>7</v>
      </c>
      <c r="AB363" s="231">
        <v>105</v>
      </c>
      <c r="AC363" s="233">
        <v>0</v>
      </c>
      <c r="AD363" s="231">
        <v>0</v>
      </c>
      <c r="AE363" s="231">
        <v>0</v>
      </c>
      <c r="AF363" s="233">
        <v>0</v>
      </c>
      <c r="AG363">
        <v>1</v>
      </c>
    </row>
    <row r="364" spans="2:33" x14ac:dyDescent="0.35">
      <c r="B364">
        <v>51438</v>
      </c>
      <c r="C364" t="s">
        <v>699</v>
      </c>
      <c r="D364" s="231">
        <v>4</v>
      </c>
      <c r="E364" s="231">
        <v>1</v>
      </c>
      <c r="F364" s="231">
        <v>0</v>
      </c>
      <c r="G364" s="232">
        <v>1</v>
      </c>
      <c r="H364" s="231">
        <v>0</v>
      </c>
      <c r="I364" s="231">
        <v>0</v>
      </c>
      <c r="J364" s="232">
        <v>0</v>
      </c>
      <c r="K364" s="231">
        <v>60</v>
      </c>
      <c r="L364" s="231">
        <v>15</v>
      </c>
      <c r="M364" s="231">
        <v>0</v>
      </c>
      <c r="N364" s="232">
        <v>15</v>
      </c>
      <c r="O364" s="231">
        <v>0</v>
      </c>
      <c r="P364" s="231">
        <v>0</v>
      </c>
      <c r="Q364" s="232">
        <v>0</v>
      </c>
      <c r="R364" s="231">
        <v>2</v>
      </c>
      <c r="S364" s="231">
        <v>30</v>
      </c>
      <c r="T364" s="233">
        <v>0</v>
      </c>
      <c r="U364" s="231">
        <v>2</v>
      </c>
      <c r="V364" s="231">
        <v>30</v>
      </c>
      <c r="W364" s="233">
        <v>0</v>
      </c>
      <c r="X364" s="231">
        <v>0</v>
      </c>
      <c r="Y364" s="231">
        <v>0</v>
      </c>
      <c r="Z364" s="233">
        <v>0</v>
      </c>
      <c r="AA364" s="231">
        <v>0</v>
      </c>
      <c r="AB364" s="231">
        <v>0</v>
      </c>
      <c r="AC364" s="233">
        <v>0</v>
      </c>
      <c r="AD364" s="231">
        <v>0</v>
      </c>
      <c r="AE364" s="231">
        <v>0</v>
      </c>
      <c r="AF364" s="233">
        <v>0</v>
      </c>
      <c r="AG364">
        <v>0</v>
      </c>
    </row>
    <row r="365" spans="2:33" x14ac:dyDescent="0.35">
      <c r="B365">
        <v>51444</v>
      </c>
      <c r="C365" t="s">
        <v>700</v>
      </c>
      <c r="D365" s="231">
        <v>17</v>
      </c>
      <c r="E365" s="231">
        <v>14</v>
      </c>
      <c r="F365" s="231">
        <v>7</v>
      </c>
      <c r="G365" s="232">
        <v>21</v>
      </c>
      <c r="H365" s="231">
        <v>1</v>
      </c>
      <c r="I365" s="231">
        <v>0</v>
      </c>
      <c r="J365" s="232">
        <v>1</v>
      </c>
      <c r="K365" s="231">
        <v>255</v>
      </c>
      <c r="L365" s="231">
        <v>210</v>
      </c>
      <c r="M365" s="231">
        <v>105</v>
      </c>
      <c r="N365" s="232">
        <v>315</v>
      </c>
      <c r="O365" s="231">
        <v>15</v>
      </c>
      <c r="P365" s="231">
        <v>0</v>
      </c>
      <c r="Q365" s="232">
        <v>15</v>
      </c>
      <c r="R365" s="231">
        <v>13</v>
      </c>
      <c r="S365" s="231">
        <v>195</v>
      </c>
      <c r="T365" s="233">
        <v>15</v>
      </c>
      <c r="U365" s="231">
        <v>7</v>
      </c>
      <c r="V365" s="231">
        <v>105</v>
      </c>
      <c r="W365" s="233">
        <v>0</v>
      </c>
      <c r="X365" s="231">
        <v>16</v>
      </c>
      <c r="Y365" s="231">
        <v>240</v>
      </c>
      <c r="Z365" s="233">
        <v>0</v>
      </c>
      <c r="AA365" s="231">
        <v>5</v>
      </c>
      <c r="AB365" s="231">
        <v>75</v>
      </c>
      <c r="AC365" s="233">
        <v>0</v>
      </c>
      <c r="AD365" s="231">
        <v>5</v>
      </c>
      <c r="AE365" s="231">
        <v>75</v>
      </c>
      <c r="AF365" s="233">
        <v>0</v>
      </c>
      <c r="AG365">
        <v>1</v>
      </c>
    </row>
    <row r="366" spans="2:33" x14ac:dyDescent="0.35">
      <c r="B366">
        <v>51451</v>
      </c>
      <c r="C366" t="s">
        <v>701</v>
      </c>
      <c r="D366" s="231">
        <v>27</v>
      </c>
      <c r="E366" s="231">
        <v>43</v>
      </c>
      <c r="F366" s="231">
        <v>33</v>
      </c>
      <c r="G366" s="232">
        <v>76</v>
      </c>
      <c r="H366" s="231">
        <v>15</v>
      </c>
      <c r="I366" s="231">
        <v>9</v>
      </c>
      <c r="J366" s="232">
        <v>24</v>
      </c>
      <c r="K366" s="231">
        <v>405</v>
      </c>
      <c r="L366" s="231">
        <v>645</v>
      </c>
      <c r="M366" s="231">
        <v>495</v>
      </c>
      <c r="N366" s="232">
        <v>1140</v>
      </c>
      <c r="O366" s="231">
        <v>225</v>
      </c>
      <c r="P366" s="231">
        <v>135</v>
      </c>
      <c r="Q366" s="232">
        <v>360</v>
      </c>
      <c r="R366" s="231">
        <v>5</v>
      </c>
      <c r="S366" s="231">
        <v>75</v>
      </c>
      <c r="T366" s="233">
        <v>15</v>
      </c>
      <c r="U366" s="231">
        <v>29</v>
      </c>
      <c r="V366" s="231">
        <v>435</v>
      </c>
      <c r="W366" s="233">
        <v>60</v>
      </c>
      <c r="X366" s="231">
        <v>47</v>
      </c>
      <c r="Y366" s="231">
        <v>705</v>
      </c>
      <c r="Z366" s="233">
        <v>120</v>
      </c>
      <c r="AA366" s="231">
        <v>20</v>
      </c>
      <c r="AB366" s="231">
        <v>300</v>
      </c>
      <c r="AC366" s="233">
        <v>45</v>
      </c>
      <c r="AD366" s="231">
        <v>6</v>
      </c>
      <c r="AE366" s="231">
        <v>90</v>
      </c>
      <c r="AF366" s="233">
        <v>30</v>
      </c>
      <c r="AG366">
        <v>2</v>
      </c>
    </row>
    <row r="367" spans="2:33" x14ac:dyDescent="0.35">
      <c r="B367">
        <v>51467</v>
      </c>
      <c r="C367" t="s">
        <v>431</v>
      </c>
      <c r="D367" s="231">
        <v>13</v>
      </c>
      <c r="E367" s="231">
        <v>41</v>
      </c>
      <c r="F367" s="231">
        <v>21</v>
      </c>
      <c r="G367" s="232">
        <v>62</v>
      </c>
      <c r="H367" s="231">
        <v>27</v>
      </c>
      <c r="I367" s="231">
        <v>8</v>
      </c>
      <c r="J367" s="232">
        <v>35</v>
      </c>
      <c r="K367" s="231">
        <v>195</v>
      </c>
      <c r="L367" s="231">
        <v>615</v>
      </c>
      <c r="M367" s="231">
        <v>315</v>
      </c>
      <c r="N367" s="232">
        <v>930</v>
      </c>
      <c r="O367" s="231">
        <v>405</v>
      </c>
      <c r="P367" s="231">
        <v>120</v>
      </c>
      <c r="Q367" s="232">
        <v>525</v>
      </c>
      <c r="R367" s="231">
        <v>11</v>
      </c>
      <c r="S367" s="231">
        <v>165</v>
      </c>
      <c r="T367" s="233">
        <v>75</v>
      </c>
      <c r="U367" s="231">
        <v>12</v>
      </c>
      <c r="V367" s="231">
        <v>180</v>
      </c>
      <c r="W367" s="233">
        <v>60</v>
      </c>
      <c r="X367" s="231">
        <v>8</v>
      </c>
      <c r="Y367" s="231">
        <v>120</v>
      </c>
      <c r="Z367" s="233">
        <v>0</v>
      </c>
      <c r="AA367" s="231">
        <v>6</v>
      </c>
      <c r="AB367" s="231">
        <v>90</v>
      </c>
      <c r="AC367" s="233">
        <v>0</v>
      </c>
      <c r="AD367" s="231">
        <v>0</v>
      </c>
      <c r="AE367" s="231">
        <v>0</v>
      </c>
      <c r="AF367" s="233">
        <v>0</v>
      </c>
      <c r="AG367">
        <v>0</v>
      </c>
    </row>
    <row r="368" spans="2:33" x14ac:dyDescent="0.35">
      <c r="B368">
        <v>51468</v>
      </c>
      <c r="C368" t="s">
        <v>702</v>
      </c>
      <c r="D368" s="231">
        <v>15</v>
      </c>
      <c r="E368" s="231">
        <v>26</v>
      </c>
      <c r="F368" s="231">
        <v>10</v>
      </c>
      <c r="G368" s="232">
        <v>36</v>
      </c>
      <c r="H368" s="231">
        <v>1</v>
      </c>
      <c r="I368" s="231">
        <v>5</v>
      </c>
      <c r="J368" s="232">
        <v>6</v>
      </c>
      <c r="K368" s="231">
        <v>225</v>
      </c>
      <c r="L368" s="231">
        <v>390</v>
      </c>
      <c r="M368" s="231">
        <v>150</v>
      </c>
      <c r="N368" s="232">
        <v>540</v>
      </c>
      <c r="O368" s="231">
        <v>15</v>
      </c>
      <c r="P368" s="231">
        <v>75</v>
      </c>
      <c r="Q368" s="232">
        <v>90</v>
      </c>
      <c r="R368" s="231">
        <v>19</v>
      </c>
      <c r="S368" s="231">
        <v>285</v>
      </c>
      <c r="T368" s="233">
        <v>15</v>
      </c>
      <c r="U368" s="231">
        <v>20</v>
      </c>
      <c r="V368" s="231">
        <v>300</v>
      </c>
      <c r="W368" s="233">
        <v>60</v>
      </c>
      <c r="X368" s="231">
        <v>6</v>
      </c>
      <c r="Y368" s="231">
        <v>90</v>
      </c>
      <c r="Z368" s="233">
        <v>15</v>
      </c>
      <c r="AA368" s="231">
        <v>7</v>
      </c>
      <c r="AB368" s="231">
        <v>105</v>
      </c>
      <c r="AC368" s="233">
        <v>15</v>
      </c>
      <c r="AD368" s="231">
        <v>0</v>
      </c>
      <c r="AE368" s="231">
        <v>0</v>
      </c>
      <c r="AF368" s="233">
        <v>0</v>
      </c>
      <c r="AG368">
        <v>0</v>
      </c>
    </row>
    <row r="369" spans="2:33" x14ac:dyDescent="0.35">
      <c r="B369">
        <v>51485</v>
      </c>
      <c r="C369" t="s">
        <v>704</v>
      </c>
      <c r="D369" s="231">
        <v>9</v>
      </c>
      <c r="E369" s="231">
        <v>7</v>
      </c>
      <c r="F369" s="231">
        <v>3</v>
      </c>
      <c r="G369" s="232">
        <v>10</v>
      </c>
      <c r="H369" s="231">
        <v>0</v>
      </c>
      <c r="I369" s="231">
        <v>0</v>
      </c>
      <c r="J369" s="232">
        <v>0</v>
      </c>
      <c r="K369" s="231">
        <v>135</v>
      </c>
      <c r="L369" s="231">
        <v>105</v>
      </c>
      <c r="M369" s="231">
        <v>45</v>
      </c>
      <c r="N369" s="232">
        <v>150</v>
      </c>
      <c r="O369" s="231">
        <v>0</v>
      </c>
      <c r="P369" s="231">
        <v>0</v>
      </c>
      <c r="Q369" s="232">
        <v>0</v>
      </c>
      <c r="R369" s="231">
        <v>3</v>
      </c>
      <c r="S369" s="231">
        <v>45</v>
      </c>
      <c r="T369" s="233">
        <v>0</v>
      </c>
      <c r="U369" s="231">
        <v>8</v>
      </c>
      <c r="V369" s="231">
        <v>120</v>
      </c>
      <c r="W369" s="233">
        <v>0</v>
      </c>
      <c r="X369" s="231">
        <v>6</v>
      </c>
      <c r="Y369" s="231">
        <v>90</v>
      </c>
      <c r="Z369" s="233">
        <v>0</v>
      </c>
      <c r="AA369" s="231">
        <v>2</v>
      </c>
      <c r="AB369" s="231">
        <v>30</v>
      </c>
      <c r="AC369" s="233">
        <v>0</v>
      </c>
      <c r="AD369" s="231">
        <v>0</v>
      </c>
      <c r="AE369" s="231">
        <v>0</v>
      </c>
      <c r="AF369" s="233">
        <v>0</v>
      </c>
      <c r="AG369">
        <v>0</v>
      </c>
    </row>
    <row r="370" spans="2:33" x14ac:dyDescent="0.35">
      <c r="B370">
        <v>51494</v>
      </c>
      <c r="C370" t="s">
        <v>705</v>
      </c>
      <c r="D370" s="231">
        <v>0</v>
      </c>
      <c r="E370" s="231">
        <v>0</v>
      </c>
      <c r="F370" s="231">
        <v>2</v>
      </c>
      <c r="G370" s="232">
        <v>2</v>
      </c>
      <c r="H370" s="231">
        <v>0</v>
      </c>
      <c r="I370" s="231">
        <v>2</v>
      </c>
      <c r="J370" s="232">
        <v>2</v>
      </c>
      <c r="K370" s="231">
        <v>0</v>
      </c>
      <c r="L370" s="231">
        <v>0</v>
      </c>
      <c r="M370" s="231">
        <v>30</v>
      </c>
      <c r="N370" s="232">
        <v>30</v>
      </c>
      <c r="O370" s="231">
        <v>0</v>
      </c>
      <c r="P370" s="231">
        <v>30</v>
      </c>
      <c r="Q370" s="232">
        <v>30</v>
      </c>
      <c r="R370" s="231">
        <v>1</v>
      </c>
      <c r="S370" s="231">
        <v>15</v>
      </c>
      <c r="T370" s="233">
        <v>15</v>
      </c>
      <c r="U370" s="231">
        <v>0</v>
      </c>
      <c r="V370" s="231">
        <v>0</v>
      </c>
      <c r="W370" s="233">
        <v>0</v>
      </c>
      <c r="X370" s="231">
        <v>0</v>
      </c>
      <c r="Y370" s="231">
        <v>0</v>
      </c>
      <c r="Z370" s="233">
        <v>0</v>
      </c>
      <c r="AA370" s="231">
        <v>0</v>
      </c>
      <c r="AB370" s="231">
        <v>0</v>
      </c>
      <c r="AC370" s="233">
        <v>0</v>
      </c>
      <c r="AD370" s="231">
        <v>0</v>
      </c>
      <c r="AE370" s="231">
        <v>0</v>
      </c>
      <c r="AF370" s="233">
        <v>0</v>
      </c>
      <c r="AG370">
        <v>0</v>
      </c>
    </row>
    <row r="371" spans="2:33" x14ac:dyDescent="0.35">
      <c r="B371">
        <v>51524</v>
      </c>
      <c r="C371" t="s">
        <v>706</v>
      </c>
      <c r="D371" s="231">
        <v>5</v>
      </c>
      <c r="E371" s="231">
        <v>13</v>
      </c>
      <c r="F371" s="231">
        <v>6</v>
      </c>
      <c r="G371" s="232">
        <v>19</v>
      </c>
      <c r="H371" s="231">
        <v>9</v>
      </c>
      <c r="I371" s="231">
        <v>5</v>
      </c>
      <c r="J371" s="232">
        <v>14</v>
      </c>
      <c r="K371" s="231">
        <v>75</v>
      </c>
      <c r="L371" s="231">
        <v>195</v>
      </c>
      <c r="M371" s="231">
        <v>90</v>
      </c>
      <c r="N371" s="232">
        <v>285</v>
      </c>
      <c r="O371" s="231">
        <v>135</v>
      </c>
      <c r="P371" s="231">
        <v>75</v>
      </c>
      <c r="Q371" s="232">
        <v>210</v>
      </c>
      <c r="R371" s="231">
        <v>0</v>
      </c>
      <c r="S371" s="231">
        <v>0</v>
      </c>
      <c r="T371" s="233">
        <v>0</v>
      </c>
      <c r="U371" s="231">
        <v>0</v>
      </c>
      <c r="V371" s="231">
        <v>0</v>
      </c>
      <c r="W371" s="233">
        <v>0</v>
      </c>
      <c r="X371" s="231">
        <v>2</v>
      </c>
      <c r="Y371" s="231">
        <v>30</v>
      </c>
      <c r="Z371" s="233">
        <v>0</v>
      </c>
      <c r="AA371" s="231">
        <v>2</v>
      </c>
      <c r="AB371" s="231">
        <v>30</v>
      </c>
      <c r="AC371" s="233">
        <v>0</v>
      </c>
      <c r="AD371" s="231">
        <v>2</v>
      </c>
      <c r="AE371" s="231">
        <v>30</v>
      </c>
      <c r="AF371" s="233">
        <v>0</v>
      </c>
      <c r="AG371">
        <v>0</v>
      </c>
    </row>
    <row r="372" spans="2:33" x14ac:dyDescent="0.35">
      <c r="B372">
        <v>51533</v>
      </c>
      <c r="C372" t="s">
        <v>1223</v>
      </c>
      <c r="D372" s="231">
        <v>1</v>
      </c>
      <c r="E372" s="231">
        <v>0</v>
      </c>
      <c r="F372" s="231">
        <v>0</v>
      </c>
      <c r="G372" s="232">
        <v>0</v>
      </c>
      <c r="H372" s="231">
        <v>0</v>
      </c>
      <c r="I372" s="231">
        <v>0</v>
      </c>
      <c r="J372" s="232">
        <v>0</v>
      </c>
      <c r="K372" s="231">
        <v>15</v>
      </c>
      <c r="L372" s="231">
        <v>0</v>
      </c>
      <c r="M372" s="231">
        <v>0</v>
      </c>
      <c r="N372" s="232">
        <v>0</v>
      </c>
      <c r="O372" s="231">
        <v>0</v>
      </c>
      <c r="P372" s="231">
        <v>0</v>
      </c>
      <c r="Q372" s="232">
        <v>0</v>
      </c>
      <c r="R372" s="231">
        <v>0</v>
      </c>
      <c r="S372" s="231">
        <v>0</v>
      </c>
      <c r="T372" s="233">
        <v>0</v>
      </c>
      <c r="U372" s="231">
        <v>0</v>
      </c>
      <c r="V372" s="231">
        <v>0</v>
      </c>
      <c r="W372" s="233">
        <v>0</v>
      </c>
      <c r="X372" s="231">
        <v>1</v>
      </c>
      <c r="Y372" s="231">
        <v>15</v>
      </c>
      <c r="Z372" s="233">
        <v>0</v>
      </c>
      <c r="AA372" s="231">
        <v>0</v>
      </c>
      <c r="AB372" s="231">
        <v>0</v>
      </c>
      <c r="AC372" s="233">
        <v>0</v>
      </c>
      <c r="AD372" s="231">
        <v>0</v>
      </c>
      <c r="AE372" s="231">
        <v>0</v>
      </c>
      <c r="AF372" s="233">
        <v>0</v>
      </c>
      <c r="AG372">
        <v>0</v>
      </c>
    </row>
    <row r="373" spans="2:33" x14ac:dyDescent="0.35">
      <c r="B373">
        <v>51550</v>
      </c>
      <c r="C373" t="s">
        <v>708</v>
      </c>
      <c r="D373" s="231">
        <v>0</v>
      </c>
      <c r="E373" s="231">
        <v>2</v>
      </c>
      <c r="F373" s="231">
        <v>1</v>
      </c>
      <c r="G373" s="232">
        <v>3</v>
      </c>
      <c r="H373" s="231">
        <v>2</v>
      </c>
      <c r="I373" s="231">
        <v>1</v>
      </c>
      <c r="J373" s="232">
        <v>3</v>
      </c>
      <c r="K373" s="231">
        <v>0</v>
      </c>
      <c r="L373" s="231">
        <v>30</v>
      </c>
      <c r="M373" s="231">
        <v>0</v>
      </c>
      <c r="N373" s="232">
        <v>30</v>
      </c>
      <c r="O373" s="231">
        <v>30</v>
      </c>
      <c r="P373" s="231">
        <v>15</v>
      </c>
      <c r="Q373" s="232">
        <v>45</v>
      </c>
      <c r="R373" s="231">
        <v>0</v>
      </c>
      <c r="S373" s="231">
        <v>0</v>
      </c>
      <c r="T373" s="233">
        <v>0</v>
      </c>
      <c r="U373" s="231">
        <v>0</v>
      </c>
      <c r="V373" s="231">
        <v>0</v>
      </c>
      <c r="W373" s="233">
        <v>0</v>
      </c>
      <c r="X373" s="231">
        <v>0</v>
      </c>
      <c r="Y373" s="231">
        <v>0</v>
      </c>
      <c r="Z373" s="233">
        <v>0</v>
      </c>
      <c r="AA373" s="231">
        <v>0</v>
      </c>
      <c r="AB373" s="231">
        <v>0</v>
      </c>
      <c r="AC373" s="233">
        <v>0</v>
      </c>
      <c r="AD373" s="231">
        <v>0</v>
      </c>
      <c r="AE373" s="231">
        <v>0</v>
      </c>
      <c r="AF373" s="233">
        <v>0</v>
      </c>
      <c r="AG373">
        <v>0</v>
      </c>
    </row>
    <row r="374" spans="2:33" x14ac:dyDescent="0.35">
      <c r="B374">
        <v>51554</v>
      </c>
      <c r="C374" t="s">
        <v>709</v>
      </c>
      <c r="D374" s="231">
        <v>18</v>
      </c>
      <c r="E374" s="231">
        <v>12</v>
      </c>
      <c r="F374" s="231">
        <v>11</v>
      </c>
      <c r="G374" s="232">
        <v>23</v>
      </c>
      <c r="H374" s="231">
        <v>1</v>
      </c>
      <c r="I374" s="231">
        <v>0</v>
      </c>
      <c r="J374" s="232">
        <v>1</v>
      </c>
      <c r="K374" s="231">
        <v>270</v>
      </c>
      <c r="L374" s="231">
        <v>180</v>
      </c>
      <c r="M374" s="231">
        <v>165</v>
      </c>
      <c r="N374" s="232">
        <v>345</v>
      </c>
      <c r="O374" s="231">
        <v>15</v>
      </c>
      <c r="P374" s="231">
        <v>0</v>
      </c>
      <c r="Q374" s="232">
        <v>15</v>
      </c>
      <c r="R374" s="231">
        <v>16</v>
      </c>
      <c r="S374" s="231">
        <v>240</v>
      </c>
      <c r="T374" s="233">
        <v>15</v>
      </c>
      <c r="U374" s="231">
        <v>14</v>
      </c>
      <c r="V374" s="231">
        <v>210</v>
      </c>
      <c r="W374" s="233">
        <v>0</v>
      </c>
      <c r="X374" s="231">
        <v>8</v>
      </c>
      <c r="Y374" s="231">
        <v>120</v>
      </c>
      <c r="Z374" s="233">
        <v>0</v>
      </c>
      <c r="AA374" s="231">
        <v>9</v>
      </c>
      <c r="AB374" s="231">
        <v>135</v>
      </c>
      <c r="AC374" s="233">
        <v>0</v>
      </c>
      <c r="AD374" s="231">
        <v>0</v>
      </c>
      <c r="AE374" s="231">
        <v>0</v>
      </c>
      <c r="AF374" s="233">
        <v>0</v>
      </c>
      <c r="AG374">
        <v>0</v>
      </c>
    </row>
    <row r="375" spans="2:33" x14ac:dyDescent="0.35">
      <c r="B375">
        <v>51565</v>
      </c>
      <c r="C375" t="s">
        <v>710</v>
      </c>
      <c r="D375" s="231">
        <v>0</v>
      </c>
      <c r="E375" s="231">
        <v>3</v>
      </c>
      <c r="F375" s="231">
        <v>8</v>
      </c>
      <c r="G375" s="232">
        <v>11</v>
      </c>
      <c r="H375" s="231">
        <v>2</v>
      </c>
      <c r="I375" s="231">
        <v>0</v>
      </c>
      <c r="J375" s="232">
        <v>2</v>
      </c>
      <c r="K375" s="231">
        <v>0</v>
      </c>
      <c r="L375" s="231">
        <v>30</v>
      </c>
      <c r="M375" s="231">
        <v>100</v>
      </c>
      <c r="N375" s="232">
        <v>130</v>
      </c>
      <c r="O375" s="231">
        <v>25</v>
      </c>
      <c r="P375" s="231">
        <v>0</v>
      </c>
      <c r="Q375" s="232">
        <v>25</v>
      </c>
      <c r="R375" s="231">
        <v>0</v>
      </c>
      <c r="S375" s="231">
        <v>0</v>
      </c>
      <c r="T375" s="233">
        <v>0</v>
      </c>
      <c r="U375" s="231">
        <v>0</v>
      </c>
      <c r="V375" s="231">
        <v>0</v>
      </c>
      <c r="W375" s="233">
        <v>0</v>
      </c>
      <c r="X375" s="231">
        <v>2</v>
      </c>
      <c r="Y375" s="231">
        <v>20</v>
      </c>
      <c r="Z375" s="233">
        <v>0</v>
      </c>
      <c r="AA375" s="231">
        <v>0</v>
      </c>
      <c r="AB375" s="231">
        <v>0</v>
      </c>
      <c r="AC375" s="233">
        <v>0</v>
      </c>
      <c r="AD375" s="231">
        <v>0</v>
      </c>
      <c r="AE375" s="231">
        <v>0</v>
      </c>
      <c r="AF375" s="233">
        <v>0</v>
      </c>
      <c r="AG375">
        <v>0</v>
      </c>
    </row>
    <row r="376" spans="2:33" x14ac:dyDescent="0.35">
      <c r="B376">
        <v>51573</v>
      </c>
      <c r="C376" t="s">
        <v>711</v>
      </c>
      <c r="D376" s="231">
        <v>3</v>
      </c>
      <c r="E376" s="231">
        <v>17</v>
      </c>
      <c r="F376" s="231">
        <v>10</v>
      </c>
      <c r="G376" s="232">
        <v>27</v>
      </c>
      <c r="H376" s="231">
        <v>7</v>
      </c>
      <c r="I376" s="231">
        <v>6</v>
      </c>
      <c r="J376" s="232">
        <v>13</v>
      </c>
      <c r="K376" s="231">
        <v>45</v>
      </c>
      <c r="L376" s="231">
        <v>255</v>
      </c>
      <c r="M376" s="231">
        <v>150</v>
      </c>
      <c r="N376" s="232">
        <v>405</v>
      </c>
      <c r="O376" s="231">
        <v>105</v>
      </c>
      <c r="P376" s="231">
        <v>90</v>
      </c>
      <c r="Q376" s="232">
        <v>195</v>
      </c>
      <c r="R376" s="231">
        <v>7</v>
      </c>
      <c r="S376" s="231">
        <v>105</v>
      </c>
      <c r="T376" s="233">
        <v>45</v>
      </c>
      <c r="U376" s="231">
        <v>5</v>
      </c>
      <c r="V376" s="231">
        <v>75</v>
      </c>
      <c r="W376" s="233">
        <v>30</v>
      </c>
      <c r="X376" s="231">
        <v>10</v>
      </c>
      <c r="Y376" s="231">
        <v>150</v>
      </c>
      <c r="Z376" s="233">
        <v>75</v>
      </c>
      <c r="AA376" s="231">
        <v>7</v>
      </c>
      <c r="AB376" s="231">
        <v>105</v>
      </c>
      <c r="AC376" s="233">
        <v>0</v>
      </c>
      <c r="AD376" s="231">
        <v>7</v>
      </c>
      <c r="AE376" s="231">
        <v>105</v>
      </c>
      <c r="AF376" s="233">
        <v>0</v>
      </c>
      <c r="AG376">
        <v>0</v>
      </c>
    </row>
    <row r="377" spans="2:33" x14ac:dyDescent="0.35">
      <c r="B377">
        <v>51595</v>
      </c>
      <c r="C377" t="s">
        <v>712</v>
      </c>
      <c r="D377" s="231">
        <v>22</v>
      </c>
      <c r="E377" s="231">
        <v>29</v>
      </c>
      <c r="F377" s="231">
        <v>10</v>
      </c>
      <c r="G377" s="232">
        <v>39</v>
      </c>
      <c r="H377" s="231">
        <v>5</v>
      </c>
      <c r="I377" s="231">
        <v>1</v>
      </c>
      <c r="J377" s="232">
        <v>6</v>
      </c>
      <c r="K377" s="231">
        <v>304</v>
      </c>
      <c r="L377" s="231">
        <v>427.3</v>
      </c>
      <c r="M377" s="231">
        <v>150</v>
      </c>
      <c r="N377" s="232">
        <v>577.29999999999995</v>
      </c>
      <c r="O377" s="231">
        <v>72.5</v>
      </c>
      <c r="P377" s="231">
        <v>15</v>
      </c>
      <c r="Q377" s="232">
        <v>87.5</v>
      </c>
      <c r="R377" s="231">
        <v>3</v>
      </c>
      <c r="S377" s="231">
        <v>45</v>
      </c>
      <c r="T377" s="233">
        <v>15</v>
      </c>
      <c r="U377" s="231">
        <v>13</v>
      </c>
      <c r="V377" s="231">
        <v>185</v>
      </c>
      <c r="W377" s="233">
        <v>0</v>
      </c>
      <c r="X377" s="231">
        <v>43</v>
      </c>
      <c r="Y377" s="231">
        <v>626.29999999999995</v>
      </c>
      <c r="Z377" s="233">
        <v>57.5</v>
      </c>
      <c r="AA377" s="231">
        <v>11</v>
      </c>
      <c r="AB377" s="231">
        <v>165</v>
      </c>
      <c r="AC377" s="233">
        <v>27.5</v>
      </c>
      <c r="AD377" s="231">
        <v>0</v>
      </c>
      <c r="AE377" s="231">
        <v>0</v>
      </c>
      <c r="AF377" s="233">
        <v>0</v>
      </c>
      <c r="AG377">
        <v>0</v>
      </c>
    </row>
    <row r="378" spans="2:33" x14ac:dyDescent="0.35">
      <c r="B378">
        <v>51614</v>
      </c>
      <c r="C378" t="s">
        <v>713</v>
      </c>
      <c r="D378" s="231">
        <v>18</v>
      </c>
      <c r="E378" s="231">
        <v>41</v>
      </c>
      <c r="F378" s="231">
        <v>17</v>
      </c>
      <c r="G378" s="232">
        <v>58</v>
      </c>
      <c r="H378" s="231">
        <v>7</v>
      </c>
      <c r="I378" s="231">
        <v>5</v>
      </c>
      <c r="J378" s="232">
        <v>12</v>
      </c>
      <c r="K378" s="231">
        <v>270</v>
      </c>
      <c r="L378" s="231">
        <v>610</v>
      </c>
      <c r="M378" s="231">
        <v>255</v>
      </c>
      <c r="N378" s="232">
        <v>865</v>
      </c>
      <c r="O378" s="231">
        <v>94.5</v>
      </c>
      <c r="P378" s="231">
        <v>75</v>
      </c>
      <c r="Q378" s="232">
        <v>169.5</v>
      </c>
      <c r="R378" s="231">
        <v>39</v>
      </c>
      <c r="S378" s="231">
        <v>585</v>
      </c>
      <c r="T378" s="233">
        <v>45</v>
      </c>
      <c r="U378" s="231">
        <v>5</v>
      </c>
      <c r="V378" s="231">
        <v>75</v>
      </c>
      <c r="W378" s="233">
        <v>0</v>
      </c>
      <c r="X378" s="231">
        <v>14</v>
      </c>
      <c r="Y378" s="231">
        <v>208</v>
      </c>
      <c r="Z378" s="233">
        <v>79.5</v>
      </c>
      <c r="AA378" s="231">
        <v>31</v>
      </c>
      <c r="AB378" s="231">
        <v>465</v>
      </c>
      <c r="AC378" s="233">
        <v>45</v>
      </c>
      <c r="AD378" s="231">
        <v>31</v>
      </c>
      <c r="AE378" s="231">
        <v>465</v>
      </c>
      <c r="AF378" s="233">
        <v>45</v>
      </c>
      <c r="AG378">
        <v>0</v>
      </c>
    </row>
    <row r="379" spans="2:33" x14ac:dyDescent="0.35">
      <c r="B379">
        <v>51616</v>
      </c>
      <c r="C379" t="s">
        <v>714</v>
      </c>
      <c r="D379" s="231">
        <v>14</v>
      </c>
      <c r="E379" s="231">
        <v>22</v>
      </c>
      <c r="F379" s="231">
        <v>10</v>
      </c>
      <c r="G379" s="232">
        <v>32</v>
      </c>
      <c r="H379" s="231">
        <v>2</v>
      </c>
      <c r="I379" s="231">
        <v>2</v>
      </c>
      <c r="J379" s="232">
        <v>4</v>
      </c>
      <c r="K379" s="231">
        <v>210</v>
      </c>
      <c r="L379" s="231">
        <v>330</v>
      </c>
      <c r="M379" s="231">
        <v>150</v>
      </c>
      <c r="N379" s="232">
        <v>480</v>
      </c>
      <c r="O379" s="231">
        <v>30</v>
      </c>
      <c r="P379" s="231">
        <v>30</v>
      </c>
      <c r="Q379" s="232">
        <v>60</v>
      </c>
      <c r="R379" s="231">
        <v>17</v>
      </c>
      <c r="S379" s="231">
        <v>255</v>
      </c>
      <c r="T379" s="233">
        <v>15</v>
      </c>
      <c r="U379" s="231">
        <v>21</v>
      </c>
      <c r="V379" s="231">
        <v>315</v>
      </c>
      <c r="W379" s="233">
        <v>0</v>
      </c>
      <c r="X379" s="231">
        <v>6</v>
      </c>
      <c r="Y379" s="231">
        <v>90</v>
      </c>
      <c r="Z379" s="233">
        <v>15</v>
      </c>
      <c r="AA379" s="231">
        <v>8</v>
      </c>
      <c r="AB379" s="231">
        <v>120</v>
      </c>
      <c r="AC379" s="233">
        <v>30</v>
      </c>
      <c r="AD379" s="231">
        <v>0</v>
      </c>
      <c r="AE379" s="231">
        <v>0</v>
      </c>
      <c r="AF379" s="233">
        <v>0</v>
      </c>
      <c r="AG379">
        <v>0</v>
      </c>
    </row>
    <row r="380" spans="2:33" x14ac:dyDescent="0.35">
      <c r="B380">
        <v>51629</v>
      </c>
      <c r="C380" t="s">
        <v>715</v>
      </c>
      <c r="D380" s="231">
        <v>11</v>
      </c>
      <c r="E380" s="231">
        <v>9</v>
      </c>
      <c r="F380" s="231">
        <v>21</v>
      </c>
      <c r="G380" s="232">
        <v>30</v>
      </c>
      <c r="H380" s="231">
        <v>1</v>
      </c>
      <c r="I380" s="231">
        <v>1</v>
      </c>
      <c r="J380" s="232">
        <v>2</v>
      </c>
      <c r="K380" s="231">
        <v>165</v>
      </c>
      <c r="L380" s="231">
        <v>135</v>
      </c>
      <c r="M380" s="231">
        <v>315</v>
      </c>
      <c r="N380" s="232">
        <v>450</v>
      </c>
      <c r="O380" s="231">
        <v>15</v>
      </c>
      <c r="P380" s="231">
        <v>15</v>
      </c>
      <c r="Q380" s="232">
        <v>30</v>
      </c>
      <c r="R380" s="231">
        <v>5</v>
      </c>
      <c r="S380" s="231">
        <v>75</v>
      </c>
      <c r="T380" s="233">
        <v>0</v>
      </c>
      <c r="U380" s="231">
        <v>4</v>
      </c>
      <c r="V380" s="231">
        <v>60</v>
      </c>
      <c r="W380" s="233">
        <v>0</v>
      </c>
      <c r="X380" s="231">
        <v>11</v>
      </c>
      <c r="Y380" s="231">
        <v>165</v>
      </c>
      <c r="Z380" s="233">
        <v>15</v>
      </c>
      <c r="AA380" s="231">
        <v>3</v>
      </c>
      <c r="AB380" s="231">
        <v>45</v>
      </c>
      <c r="AC380" s="233">
        <v>0</v>
      </c>
      <c r="AD380" s="231">
        <v>4</v>
      </c>
      <c r="AE380" s="231">
        <v>60</v>
      </c>
      <c r="AF380" s="233">
        <v>0</v>
      </c>
      <c r="AG380">
        <v>0</v>
      </c>
    </row>
    <row r="381" spans="2:33" x14ac:dyDescent="0.35">
      <c r="B381">
        <v>51635</v>
      </c>
      <c r="C381" t="s">
        <v>716</v>
      </c>
      <c r="D381" s="231">
        <v>16</v>
      </c>
      <c r="E381" s="231">
        <v>25</v>
      </c>
      <c r="F381" s="231">
        <v>15</v>
      </c>
      <c r="G381" s="232">
        <v>40</v>
      </c>
      <c r="H381" s="231">
        <v>7</v>
      </c>
      <c r="I381" s="231">
        <v>7</v>
      </c>
      <c r="J381" s="232">
        <v>14</v>
      </c>
      <c r="K381" s="231">
        <v>240</v>
      </c>
      <c r="L381" s="231">
        <v>375</v>
      </c>
      <c r="M381" s="231">
        <v>225</v>
      </c>
      <c r="N381" s="232">
        <v>600</v>
      </c>
      <c r="O381" s="231">
        <v>105</v>
      </c>
      <c r="P381" s="231">
        <v>105</v>
      </c>
      <c r="Q381" s="232">
        <v>210</v>
      </c>
      <c r="R381" s="231">
        <v>2</v>
      </c>
      <c r="S381" s="231">
        <v>30</v>
      </c>
      <c r="T381" s="233">
        <v>0</v>
      </c>
      <c r="U381" s="231">
        <v>0</v>
      </c>
      <c r="V381" s="231">
        <v>0</v>
      </c>
      <c r="W381" s="233">
        <v>0</v>
      </c>
      <c r="X381" s="231">
        <v>8</v>
      </c>
      <c r="Y381" s="231">
        <v>120</v>
      </c>
      <c r="Z381" s="233">
        <v>45</v>
      </c>
      <c r="AA381" s="231">
        <v>0</v>
      </c>
      <c r="AB381" s="231">
        <v>0</v>
      </c>
      <c r="AC381" s="233">
        <v>0</v>
      </c>
      <c r="AD381" s="231">
        <v>0</v>
      </c>
      <c r="AE381" s="231">
        <v>0</v>
      </c>
      <c r="AF381" s="233">
        <v>0</v>
      </c>
      <c r="AG381">
        <v>0</v>
      </c>
    </row>
    <row r="382" spans="2:33" x14ac:dyDescent="0.35">
      <c r="B382">
        <v>51636</v>
      </c>
      <c r="C382" t="s">
        <v>717</v>
      </c>
      <c r="D382" s="231">
        <v>3</v>
      </c>
      <c r="E382" s="231">
        <v>24</v>
      </c>
      <c r="F382" s="231">
        <v>5</v>
      </c>
      <c r="G382" s="232">
        <v>29</v>
      </c>
      <c r="H382" s="231">
        <v>17</v>
      </c>
      <c r="I382" s="231">
        <v>4</v>
      </c>
      <c r="J382" s="232">
        <v>21</v>
      </c>
      <c r="K382" s="231">
        <v>45</v>
      </c>
      <c r="L382" s="231">
        <v>340.9</v>
      </c>
      <c r="M382" s="231">
        <v>75</v>
      </c>
      <c r="N382" s="232">
        <v>415.9</v>
      </c>
      <c r="O382" s="231">
        <v>255</v>
      </c>
      <c r="P382" s="231">
        <v>60</v>
      </c>
      <c r="Q382" s="232">
        <v>315</v>
      </c>
      <c r="R382" s="231">
        <v>2</v>
      </c>
      <c r="S382" s="231">
        <v>30</v>
      </c>
      <c r="T382" s="233">
        <v>15</v>
      </c>
      <c r="U382" s="231">
        <v>2</v>
      </c>
      <c r="V382" s="231">
        <v>30</v>
      </c>
      <c r="W382" s="233">
        <v>15</v>
      </c>
      <c r="X382" s="231">
        <v>1</v>
      </c>
      <c r="Y382" s="231">
        <v>15</v>
      </c>
      <c r="Z382" s="233">
        <v>15</v>
      </c>
      <c r="AA382" s="231">
        <v>0</v>
      </c>
      <c r="AB382" s="231">
        <v>0</v>
      </c>
      <c r="AC382" s="233">
        <v>0</v>
      </c>
      <c r="AD382" s="231">
        <v>1</v>
      </c>
      <c r="AE382" s="231">
        <v>15</v>
      </c>
      <c r="AF382" s="233">
        <v>0</v>
      </c>
      <c r="AG382">
        <v>0</v>
      </c>
    </row>
    <row r="383" spans="2:33" x14ac:dyDescent="0.35">
      <c r="B383">
        <v>51642</v>
      </c>
      <c r="C383" t="s">
        <v>718</v>
      </c>
      <c r="D383" s="231">
        <v>0</v>
      </c>
      <c r="E383" s="231">
        <v>2</v>
      </c>
      <c r="F383" s="231">
        <v>1</v>
      </c>
      <c r="G383" s="232">
        <v>3</v>
      </c>
      <c r="H383" s="231">
        <v>2</v>
      </c>
      <c r="I383" s="231">
        <v>0</v>
      </c>
      <c r="J383" s="232">
        <v>2</v>
      </c>
      <c r="K383" s="231">
        <v>0</v>
      </c>
      <c r="L383" s="231">
        <v>30</v>
      </c>
      <c r="M383" s="231">
        <v>15</v>
      </c>
      <c r="N383" s="232">
        <v>45</v>
      </c>
      <c r="O383" s="231">
        <v>30</v>
      </c>
      <c r="P383" s="231">
        <v>0</v>
      </c>
      <c r="Q383" s="232">
        <v>30</v>
      </c>
      <c r="R383" s="231">
        <v>0</v>
      </c>
      <c r="S383" s="231">
        <v>0</v>
      </c>
      <c r="T383" s="233">
        <v>0</v>
      </c>
      <c r="U383" s="231">
        <v>0</v>
      </c>
      <c r="V383" s="231">
        <v>0</v>
      </c>
      <c r="W383" s="233">
        <v>0</v>
      </c>
      <c r="X383" s="231">
        <v>2</v>
      </c>
      <c r="Y383" s="231">
        <v>30</v>
      </c>
      <c r="Z383" s="233">
        <v>30</v>
      </c>
      <c r="AA383" s="231">
        <v>0</v>
      </c>
      <c r="AB383" s="231">
        <v>0</v>
      </c>
      <c r="AC383" s="233">
        <v>0</v>
      </c>
      <c r="AD383" s="231">
        <v>0</v>
      </c>
      <c r="AE383" s="231">
        <v>0</v>
      </c>
      <c r="AF383" s="233">
        <v>0</v>
      </c>
      <c r="AG383">
        <v>0</v>
      </c>
    </row>
    <row r="384" spans="2:33" x14ac:dyDescent="0.35">
      <c r="B384">
        <v>51650</v>
      </c>
      <c r="C384" t="s">
        <v>719</v>
      </c>
      <c r="D384" s="231">
        <v>0</v>
      </c>
      <c r="E384" s="231">
        <v>15</v>
      </c>
      <c r="F384" s="231">
        <v>6</v>
      </c>
      <c r="G384" s="232">
        <v>21</v>
      </c>
      <c r="H384" s="231">
        <v>2</v>
      </c>
      <c r="I384" s="231">
        <v>3</v>
      </c>
      <c r="J384" s="232">
        <v>5</v>
      </c>
      <c r="K384" s="231">
        <v>0</v>
      </c>
      <c r="L384" s="231">
        <v>225</v>
      </c>
      <c r="M384" s="231">
        <v>90</v>
      </c>
      <c r="N384" s="232">
        <v>315</v>
      </c>
      <c r="O384" s="231">
        <v>30</v>
      </c>
      <c r="P384" s="231">
        <v>45</v>
      </c>
      <c r="Q384" s="232">
        <v>75</v>
      </c>
      <c r="R384" s="231">
        <v>0</v>
      </c>
      <c r="S384" s="231">
        <v>0</v>
      </c>
      <c r="T384" s="233">
        <v>0</v>
      </c>
      <c r="U384" s="231">
        <v>10</v>
      </c>
      <c r="V384" s="231">
        <v>150</v>
      </c>
      <c r="W384" s="233">
        <v>30</v>
      </c>
      <c r="X384" s="231">
        <v>4</v>
      </c>
      <c r="Y384" s="231">
        <v>60</v>
      </c>
      <c r="Z384" s="233">
        <v>30</v>
      </c>
      <c r="AA384" s="231">
        <v>10</v>
      </c>
      <c r="AB384" s="231">
        <v>150</v>
      </c>
      <c r="AC384" s="233">
        <v>30</v>
      </c>
      <c r="AD384" s="231">
        <v>0</v>
      </c>
      <c r="AE384" s="231">
        <v>0</v>
      </c>
      <c r="AF384" s="233">
        <v>0</v>
      </c>
      <c r="AG384">
        <v>0</v>
      </c>
    </row>
    <row r="385" spans="2:33" x14ac:dyDescent="0.35">
      <c r="B385">
        <v>51698</v>
      </c>
      <c r="C385" t="s">
        <v>720</v>
      </c>
      <c r="D385" s="231">
        <v>11</v>
      </c>
      <c r="E385" s="231">
        <v>21</v>
      </c>
      <c r="F385" s="231">
        <v>13</v>
      </c>
      <c r="G385" s="232">
        <v>34</v>
      </c>
      <c r="H385" s="231">
        <v>4</v>
      </c>
      <c r="I385" s="231">
        <v>3</v>
      </c>
      <c r="J385" s="232">
        <v>7</v>
      </c>
      <c r="K385" s="231">
        <v>165</v>
      </c>
      <c r="L385" s="231">
        <v>315</v>
      </c>
      <c r="M385" s="231">
        <v>195</v>
      </c>
      <c r="N385" s="232">
        <v>510</v>
      </c>
      <c r="O385" s="231">
        <v>60</v>
      </c>
      <c r="P385" s="231">
        <v>45</v>
      </c>
      <c r="Q385" s="232">
        <v>105</v>
      </c>
      <c r="R385" s="231">
        <v>1</v>
      </c>
      <c r="S385" s="231">
        <v>15</v>
      </c>
      <c r="T385" s="233">
        <v>0</v>
      </c>
      <c r="U385" s="231">
        <v>0</v>
      </c>
      <c r="V385" s="231">
        <v>0</v>
      </c>
      <c r="W385" s="233">
        <v>0</v>
      </c>
      <c r="X385" s="231">
        <v>0</v>
      </c>
      <c r="Y385" s="231">
        <v>0</v>
      </c>
      <c r="Z385" s="233">
        <v>0</v>
      </c>
      <c r="AA385" s="231">
        <v>0</v>
      </c>
      <c r="AB385" s="231">
        <v>0</v>
      </c>
      <c r="AC385" s="233">
        <v>0</v>
      </c>
      <c r="AD385" s="231">
        <v>0</v>
      </c>
      <c r="AE385" s="231">
        <v>0</v>
      </c>
      <c r="AF385" s="233">
        <v>0</v>
      </c>
      <c r="AG385">
        <v>0</v>
      </c>
    </row>
    <row r="386" spans="2:33" x14ac:dyDescent="0.35">
      <c r="B386">
        <v>51702</v>
      </c>
      <c r="C386" t="s">
        <v>721</v>
      </c>
      <c r="D386" s="231">
        <v>1</v>
      </c>
      <c r="E386" s="231">
        <v>0</v>
      </c>
      <c r="F386" s="231">
        <v>1</v>
      </c>
      <c r="G386" s="232">
        <v>1</v>
      </c>
      <c r="H386" s="231">
        <v>0</v>
      </c>
      <c r="I386" s="231">
        <v>1</v>
      </c>
      <c r="J386" s="232">
        <v>1</v>
      </c>
      <c r="K386" s="231">
        <v>12</v>
      </c>
      <c r="L386" s="231">
        <v>0</v>
      </c>
      <c r="M386" s="231">
        <v>12</v>
      </c>
      <c r="N386" s="232">
        <v>12</v>
      </c>
      <c r="O386" s="231">
        <v>0</v>
      </c>
      <c r="P386" s="231">
        <v>12</v>
      </c>
      <c r="Q386" s="232">
        <v>12</v>
      </c>
      <c r="R386" s="231">
        <v>1</v>
      </c>
      <c r="S386" s="231">
        <v>12</v>
      </c>
      <c r="T386" s="233">
        <v>0</v>
      </c>
      <c r="U386" s="231">
        <v>0</v>
      </c>
      <c r="V386" s="231">
        <v>0</v>
      </c>
      <c r="W386" s="233">
        <v>0</v>
      </c>
      <c r="X386" s="231">
        <v>0</v>
      </c>
      <c r="Y386" s="231">
        <v>0</v>
      </c>
      <c r="Z386" s="233">
        <v>0</v>
      </c>
      <c r="AA386" s="231">
        <v>0</v>
      </c>
      <c r="AB386" s="231">
        <v>0</v>
      </c>
      <c r="AC386" s="233">
        <v>0</v>
      </c>
      <c r="AD386" s="231">
        <v>0</v>
      </c>
      <c r="AE386" s="231">
        <v>0</v>
      </c>
      <c r="AF386" s="233">
        <v>0</v>
      </c>
      <c r="AG386">
        <v>0</v>
      </c>
    </row>
    <row r="387" spans="2:33" x14ac:dyDescent="0.35">
      <c r="B387">
        <v>51735</v>
      </c>
      <c r="C387" t="s">
        <v>1286</v>
      </c>
      <c r="D387" s="231">
        <v>0</v>
      </c>
      <c r="E387" s="231">
        <v>2</v>
      </c>
      <c r="F387" s="231">
        <v>0</v>
      </c>
      <c r="G387" s="232">
        <v>2</v>
      </c>
      <c r="H387" s="231">
        <v>1</v>
      </c>
      <c r="I387" s="231">
        <v>0</v>
      </c>
      <c r="J387" s="232">
        <v>1</v>
      </c>
      <c r="K387" s="231">
        <v>0</v>
      </c>
      <c r="L387" s="231">
        <v>30</v>
      </c>
      <c r="M387" s="231">
        <v>0</v>
      </c>
      <c r="N387" s="232">
        <v>30</v>
      </c>
      <c r="O387" s="231">
        <v>15</v>
      </c>
      <c r="P387" s="231">
        <v>0</v>
      </c>
      <c r="Q387" s="232">
        <v>15</v>
      </c>
      <c r="R387" s="231">
        <v>1</v>
      </c>
      <c r="S387" s="231">
        <v>15</v>
      </c>
      <c r="T387" s="233">
        <v>0</v>
      </c>
      <c r="U387" s="231">
        <v>0</v>
      </c>
      <c r="V387" s="231">
        <v>0</v>
      </c>
      <c r="W387" s="233">
        <v>0</v>
      </c>
      <c r="X387" s="231">
        <v>0</v>
      </c>
      <c r="Y387" s="231">
        <v>0</v>
      </c>
      <c r="Z387" s="233">
        <v>0</v>
      </c>
      <c r="AA387" s="231">
        <v>0</v>
      </c>
      <c r="AB387" s="231">
        <v>0</v>
      </c>
      <c r="AC387" s="233">
        <v>0</v>
      </c>
      <c r="AD387" s="231">
        <v>0</v>
      </c>
      <c r="AE387" s="231">
        <v>0</v>
      </c>
      <c r="AF387" s="233">
        <v>0</v>
      </c>
      <c r="AG387">
        <v>0</v>
      </c>
    </row>
    <row r="388" spans="2:33" x14ac:dyDescent="0.35">
      <c r="B388">
        <v>51750</v>
      </c>
      <c r="C388" t="s">
        <v>722</v>
      </c>
      <c r="D388" s="231">
        <v>32</v>
      </c>
      <c r="E388" s="231">
        <v>55</v>
      </c>
      <c r="F388" s="231">
        <v>22</v>
      </c>
      <c r="G388" s="232">
        <v>77</v>
      </c>
      <c r="H388" s="231">
        <v>34</v>
      </c>
      <c r="I388" s="231">
        <v>9</v>
      </c>
      <c r="J388" s="232">
        <v>43</v>
      </c>
      <c r="K388" s="231">
        <v>480</v>
      </c>
      <c r="L388" s="231">
        <v>825</v>
      </c>
      <c r="M388" s="231">
        <v>330</v>
      </c>
      <c r="N388" s="232">
        <v>1155</v>
      </c>
      <c r="O388" s="231">
        <v>510</v>
      </c>
      <c r="P388" s="231">
        <v>135</v>
      </c>
      <c r="Q388" s="232">
        <v>645</v>
      </c>
      <c r="R388" s="231">
        <v>31</v>
      </c>
      <c r="S388" s="231">
        <v>465</v>
      </c>
      <c r="T388" s="233">
        <v>180</v>
      </c>
      <c r="U388" s="231">
        <v>43</v>
      </c>
      <c r="V388" s="231">
        <v>645</v>
      </c>
      <c r="W388" s="233">
        <v>240</v>
      </c>
      <c r="X388" s="231">
        <v>15</v>
      </c>
      <c r="Y388" s="231">
        <v>225</v>
      </c>
      <c r="Z388" s="233">
        <v>75</v>
      </c>
      <c r="AA388" s="231">
        <v>21</v>
      </c>
      <c r="AB388" s="231">
        <v>315</v>
      </c>
      <c r="AC388" s="233">
        <v>75</v>
      </c>
      <c r="AD388" s="231">
        <v>16</v>
      </c>
      <c r="AE388" s="231">
        <v>240</v>
      </c>
      <c r="AF388" s="233">
        <v>60</v>
      </c>
      <c r="AG388">
        <v>2</v>
      </c>
    </row>
    <row r="389" spans="2:33" x14ac:dyDescent="0.35">
      <c r="B389">
        <v>51756</v>
      </c>
      <c r="C389" t="s">
        <v>723</v>
      </c>
      <c r="D389" s="231">
        <v>0</v>
      </c>
      <c r="E389" s="231">
        <v>8</v>
      </c>
      <c r="F389" s="231">
        <v>6</v>
      </c>
      <c r="G389" s="232">
        <v>14</v>
      </c>
      <c r="H389" s="231">
        <v>6</v>
      </c>
      <c r="I389" s="231">
        <v>4</v>
      </c>
      <c r="J389" s="232">
        <v>10</v>
      </c>
      <c r="K389" s="231">
        <v>0</v>
      </c>
      <c r="L389" s="231">
        <v>120</v>
      </c>
      <c r="M389" s="231">
        <v>90</v>
      </c>
      <c r="N389" s="232">
        <v>210</v>
      </c>
      <c r="O389" s="231">
        <v>90</v>
      </c>
      <c r="P389" s="231">
        <v>60</v>
      </c>
      <c r="Q389" s="232">
        <v>150</v>
      </c>
      <c r="R389" s="231">
        <v>7</v>
      </c>
      <c r="S389" s="231">
        <v>105</v>
      </c>
      <c r="T389" s="233">
        <v>60</v>
      </c>
      <c r="U389" s="231">
        <v>4</v>
      </c>
      <c r="V389" s="231">
        <v>60</v>
      </c>
      <c r="W389" s="233">
        <v>45</v>
      </c>
      <c r="X389" s="231">
        <v>0</v>
      </c>
      <c r="Y389" s="231">
        <v>0</v>
      </c>
      <c r="Z389" s="233">
        <v>0</v>
      </c>
      <c r="AA389" s="231">
        <v>0</v>
      </c>
      <c r="AB389" s="231">
        <v>0</v>
      </c>
      <c r="AC389" s="233">
        <v>0</v>
      </c>
      <c r="AD389" s="231">
        <v>0</v>
      </c>
      <c r="AE389" s="231">
        <v>0</v>
      </c>
      <c r="AF389" s="233">
        <v>0</v>
      </c>
      <c r="AG389">
        <v>0</v>
      </c>
    </row>
    <row r="390" spans="2:33" x14ac:dyDescent="0.35">
      <c r="B390">
        <v>51768</v>
      </c>
      <c r="C390" t="s">
        <v>724</v>
      </c>
      <c r="D390" s="231">
        <v>5</v>
      </c>
      <c r="E390" s="231">
        <v>22</v>
      </c>
      <c r="F390" s="231">
        <v>14</v>
      </c>
      <c r="G390" s="232">
        <v>36</v>
      </c>
      <c r="H390" s="231">
        <v>12</v>
      </c>
      <c r="I390" s="231">
        <v>8</v>
      </c>
      <c r="J390" s="232">
        <v>20</v>
      </c>
      <c r="K390" s="231">
        <v>73.84</v>
      </c>
      <c r="L390" s="231">
        <v>314.11</v>
      </c>
      <c r="M390" s="231">
        <v>198.05</v>
      </c>
      <c r="N390" s="232">
        <v>512.16000000000008</v>
      </c>
      <c r="O390" s="231">
        <v>116.21000000000001</v>
      </c>
      <c r="P390" s="231">
        <v>97.95</v>
      </c>
      <c r="Q390" s="232">
        <v>214.16000000000003</v>
      </c>
      <c r="R390" s="231">
        <v>2</v>
      </c>
      <c r="S390" s="231">
        <v>30</v>
      </c>
      <c r="T390" s="233">
        <v>0</v>
      </c>
      <c r="U390" s="231">
        <v>5</v>
      </c>
      <c r="V390" s="231">
        <v>70.67</v>
      </c>
      <c r="W390" s="233">
        <v>23.349999999999998</v>
      </c>
      <c r="X390" s="231">
        <v>4</v>
      </c>
      <c r="Y390" s="231">
        <v>57.680000000000007</v>
      </c>
      <c r="Z390" s="233">
        <v>6.34</v>
      </c>
      <c r="AA390" s="231">
        <v>0</v>
      </c>
      <c r="AB390" s="231">
        <v>0</v>
      </c>
      <c r="AC390" s="233">
        <v>0</v>
      </c>
      <c r="AD390" s="231">
        <v>0</v>
      </c>
      <c r="AE390" s="231">
        <v>0</v>
      </c>
      <c r="AF390" s="233">
        <v>0</v>
      </c>
      <c r="AG390">
        <v>1</v>
      </c>
    </row>
    <row r="391" spans="2:33" x14ac:dyDescent="0.35">
      <c r="B391">
        <v>51769</v>
      </c>
      <c r="C391" t="s">
        <v>725</v>
      </c>
      <c r="D391" s="231">
        <v>6</v>
      </c>
      <c r="E391" s="231">
        <v>10</v>
      </c>
      <c r="F391" s="231">
        <v>3</v>
      </c>
      <c r="G391" s="232">
        <v>13</v>
      </c>
      <c r="H391" s="231">
        <v>0</v>
      </c>
      <c r="I391" s="231">
        <v>2</v>
      </c>
      <c r="J391" s="232">
        <v>2</v>
      </c>
      <c r="K391" s="231">
        <v>90</v>
      </c>
      <c r="L391" s="231">
        <v>150</v>
      </c>
      <c r="M391" s="231">
        <v>45</v>
      </c>
      <c r="N391" s="232">
        <v>195</v>
      </c>
      <c r="O391" s="231">
        <v>0</v>
      </c>
      <c r="P391" s="231">
        <v>30</v>
      </c>
      <c r="Q391" s="232">
        <v>30</v>
      </c>
      <c r="R391" s="231">
        <v>0</v>
      </c>
      <c r="S391" s="231">
        <v>0</v>
      </c>
      <c r="T391" s="233">
        <v>0</v>
      </c>
      <c r="U391" s="231">
        <v>3</v>
      </c>
      <c r="V391" s="231">
        <v>45</v>
      </c>
      <c r="W391" s="233">
        <v>15</v>
      </c>
      <c r="X391" s="231">
        <v>16</v>
      </c>
      <c r="Y391" s="231">
        <v>240</v>
      </c>
      <c r="Z391" s="233">
        <v>15</v>
      </c>
      <c r="AA391" s="231">
        <v>0</v>
      </c>
      <c r="AB391" s="231">
        <v>0</v>
      </c>
      <c r="AC391" s="233">
        <v>0</v>
      </c>
      <c r="AD391" s="231">
        <v>0</v>
      </c>
      <c r="AE391" s="231">
        <v>0</v>
      </c>
      <c r="AF391" s="233">
        <v>0</v>
      </c>
      <c r="AG391">
        <v>2</v>
      </c>
    </row>
    <row r="392" spans="2:33" x14ac:dyDescent="0.35">
      <c r="B392">
        <v>51771</v>
      </c>
      <c r="C392" t="s">
        <v>726</v>
      </c>
      <c r="D392" s="231">
        <v>11</v>
      </c>
      <c r="E392" s="231">
        <v>40</v>
      </c>
      <c r="F392" s="231">
        <v>22</v>
      </c>
      <c r="G392" s="232">
        <v>62</v>
      </c>
      <c r="H392" s="231">
        <v>7</v>
      </c>
      <c r="I392" s="231">
        <v>2</v>
      </c>
      <c r="J392" s="232">
        <v>9</v>
      </c>
      <c r="K392" s="231">
        <v>165</v>
      </c>
      <c r="L392" s="231">
        <v>600</v>
      </c>
      <c r="M392" s="231">
        <v>330</v>
      </c>
      <c r="N392" s="232">
        <v>930</v>
      </c>
      <c r="O392" s="231">
        <v>105</v>
      </c>
      <c r="P392" s="231">
        <v>30</v>
      </c>
      <c r="Q392" s="232">
        <v>135</v>
      </c>
      <c r="R392" s="231">
        <v>27</v>
      </c>
      <c r="S392" s="231">
        <v>405</v>
      </c>
      <c r="T392" s="233">
        <v>45</v>
      </c>
      <c r="U392" s="231">
        <v>36</v>
      </c>
      <c r="V392" s="231">
        <v>540</v>
      </c>
      <c r="W392" s="233">
        <v>45</v>
      </c>
      <c r="X392" s="231">
        <v>6</v>
      </c>
      <c r="Y392" s="231">
        <v>90</v>
      </c>
      <c r="Z392" s="233">
        <v>30</v>
      </c>
      <c r="AA392" s="231">
        <v>21</v>
      </c>
      <c r="AB392" s="231">
        <v>315</v>
      </c>
      <c r="AC392" s="233">
        <v>30</v>
      </c>
      <c r="AD392" s="231">
        <v>21</v>
      </c>
      <c r="AE392" s="231">
        <v>315</v>
      </c>
      <c r="AF392" s="233">
        <v>30</v>
      </c>
      <c r="AG392">
        <v>0</v>
      </c>
    </row>
    <row r="393" spans="2:33" x14ac:dyDescent="0.35">
      <c r="B393">
        <v>51772</v>
      </c>
      <c r="C393" t="s">
        <v>727</v>
      </c>
      <c r="D393" s="231">
        <v>0</v>
      </c>
      <c r="E393" s="231">
        <v>2</v>
      </c>
      <c r="F393" s="231">
        <v>0</v>
      </c>
      <c r="G393" s="232">
        <v>2</v>
      </c>
      <c r="H393" s="231">
        <v>2</v>
      </c>
      <c r="I393" s="231">
        <v>0</v>
      </c>
      <c r="J393" s="232">
        <v>2</v>
      </c>
      <c r="K393" s="231">
        <v>0</v>
      </c>
      <c r="L393" s="231">
        <v>30</v>
      </c>
      <c r="M393" s="231">
        <v>0</v>
      </c>
      <c r="N393" s="232">
        <v>30</v>
      </c>
      <c r="O393" s="231">
        <v>30</v>
      </c>
      <c r="P393" s="231">
        <v>0</v>
      </c>
      <c r="Q393" s="232">
        <v>30</v>
      </c>
      <c r="R393" s="231">
        <v>0</v>
      </c>
      <c r="S393" s="231">
        <v>0</v>
      </c>
      <c r="T393" s="233">
        <v>0</v>
      </c>
      <c r="U393" s="231">
        <v>0</v>
      </c>
      <c r="V393" s="231">
        <v>0</v>
      </c>
      <c r="W393" s="233">
        <v>0</v>
      </c>
      <c r="X393" s="231">
        <v>0</v>
      </c>
      <c r="Y393" s="231">
        <v>0</v>
      </c>
      <c r="Z393" s="233">
        <v>0</v>
      </c>
      <c r="AA393" s="231">
        <v>0</v>
      </c>
      <c r="AB393" s="231">
        <v>0</v>
      </c>
      <c r="AC393" s="233">
        <v>0</v>
      </c>
      <c r="AD393" s="231">
        <v>0</v>
      </c>
      <c r="AE393" s="231">
        <v>0</v>
      </c>
      <c r="AF393" s="233">
        <v>0</v>
      </c>
      <c r="AG393">
        <v>0</v>
      </c>
    </row>
    <row r="394" spans="2:33" x14ac:dyDescent="0.35">
      <c r="B394">
        <v>51781</v>
      </c>
      <c r="C394" t="s">
        <v>728</v>
      </c>
      <c r="D394" s="231">
        <v>12</v>
      </c>
      <c r="E394" s="231">
        <v>51</v>
      </c>
      <c r="F394" s="231">
        <v>23</v>
      </c>
      <c r="G394" s="232">
        <v>74</v>
      </c>
      <c r="H394" s="231">
        <v>42</v>
      </c>
      <c r="I394" s="231">
        <v>17</v>
      </c>
      <c r="J394" s="232">
        <v>59</v>
      </c>
      <c r="K394" s="231">
        <v>150</v>
      </c>
      <c r="L394" s="231">
        <v>755</v>
      </c>
      <c r="M394" s="231">
        <v>305</v>
      </c>
      <c r="N394" s="232">
        <v>1060</v>
      </c>
      <c r="O394" s="231">
        <v>535</v>
      </c>
      <c r="P394" s="231">
        <v>215</v>
      </c>
      <c r="Q394" s="232">
        <v>750</v>
      </c>
      <c r="R394" s="231">
        <v>11</v>
      </c>
      <c r="S394" s="231">
        <v>160</v>
      </c>
      <c r="T394" s="233">
        <v>50</v>
      </c>
      <c r="U394" s="231">
        <v>7</v>
      </c>
      <c r="V394" s="231">
        <v>100</v>
      </c>
      <c r="W394" s="233">
        <v>30</v>
      </c>
      <c r="X394" s="231">
        <v>10</v>
      </c>
      <c r="Y394" s="231">
        <v>145</v>
      </c>
      <c r="Z394" s="233">
        <v>95</v>
      </c>
      <c r="AA394" s="231">
        <v>5</v>
      </c>
      <c r="AB394" s="231">
        <v>65</v>
      </c>
      <c r="AC394" s="233">
        <v>0</v>
      </c>
      <c r="AD394" s="231">
        <v>0</v>
      </c>
      <c r="AE394" s="231">
        <v>0</v>
      </c>
      <c r="AF394" s="233">
        <v>0</v>
      </c>
      <c r="AG394">
        <v>0</v>
      </c>
    </row>
    <row r="395" spans="2:33" x14ac:dyDescent="0.35">
      <c r="B395">
        <v>51790</v>
      </c>
      <c r="C395" t="s">
        <v>729</v>
      </c>
      <c r="D395" s="231">
        <v>0</v>
      </c>
      <c r="E395" s="231">
        <v>2</v>
      </c>
      <c r="F395" s="231">
        <v>1</v>
      </c>
      <c r="G395" s="232">
        <v>3</v>
      </c>
      <c r="H395" s="231">
        <v>2</v>
      </c>
      <c r="I395" s="231">
        <v>1</v>
      </c>
      <c r="J395" s="232">
        <v>3</v>
      </c>
      <c r="K395" s="231">
        <v>0</v>
      </c>
      <c r="L395" s="231">
        <v>0</v>
      </c>
      <c r="M395" s="231">
        <v>0</v>
      </c>
      <c r="N395" s="232">
        <v>0</v>
      </c>
      <c r="O395" s="231">
        <v>30</v>
      </c>
      <c r="P395" s="231">
        <v>15</v>
      </c>
      <c r="Q395" s="232">
        <v>45</v>
      </c>
      <c r="R395" s="231">
        <v>0</v>
      </c>
      <c r="S395" s="231">
        <v>0</v>
      </c>
      <c r="T395" s="233">
        <v>0</v>
      </c>
      <c r="U395" s="231">
        <v>0</v>
      </c>
      <c r="V395" s="231">
        <v>0</v>
      </c>
      <c r="W395" s="233">
        <v>0</v>
      </c>
      <c r="X395" s="231">
        <v>0</v>
      </c>
      <c r="Y395" s="231">
        <v>0</v>
      </c>
      <c r="Z395" s="233">
        <v>0</v>
      </c>
      <c r="AA395" s="231">
        <v>0</v>
      </c>
      <c r="AB395" s="231">
        <v>0</v>
      </c>
      <c r="AC395" s="233">
        <v>0</v>
      </c>
      <c r="AD395" s="231">
        <v>0</v>
      </c>
      <c r="AE395" s="231">
        <v>0</v>
      </c>
      <c r="AF395" s="233">
        <v>0</v>
      </c>
      <c r="AG395">
        <v>0</v>
      </c>
    </row>
    <row r="396" spans="2:33" x14ac:dyDescent="0.35">
      <c r="B396">
        <v>51791</v>
      </c>
      <c r="C396" t="s">
        <v>730</v>
      </c>
      <c r="D396" s="231">
        <v>0</v>
      </c>
      <c r="E396" s="231">
        <v>24</v>
      </c>
      <c r="F396" s="231">
        <v>11</v>
      </c>
      <c r="G396" s="232">
        <v>35</v>
      </c>
      <c r="H396" s="231">
        <v>15</v>
      </c>
      <c r="I396" s="231">
        <v>10</v>
      </c>
      <c r="J396" s="232">
        <v>25</v>
      </c>
      <c r="K396" s="231">
        <v>0</v>
      </c>
      <c r="L396" s="231">
        <v>360</v>
      </c>
      <c r="M396" s="231">
        <v>165</v>
      </c>
      <c r="N396" s="232">
        <v>525</v>
      </c>
      <c r="O396" s="231">
        <v>225</v>
      </c>
      <c r="P396" s="231">
        <v>150</v>
      </c>
      <c r="Q396" s="232">
        <v>375</v>
      </c>
      <c r="R396" s="231">
        <v>1</v>
      </c>
      <c r="S396" s="231">
        <v>15</v>
      </c>
      <c r="T396" s="233">
        <v>15</v>
      </c>
      <c r="U396" s="231">
        <v>2</v>
      </c>
      <c r="V396" s="231">
        <v>30</v>
      </c>
      <c r="W396" s="233">
        <v>30</v>
      </c>
      <c r="X396" s="231">
        <v>3</v>
      </c>
      <c r="Y396" s="231">
        <v>45</v>
      </c>
      <c r="Z396" s="233">
        <v>30</v>
      </c>
      <c r="AA396" s="231">
        <v>1</v>
      </c>
      <c r="AB396" s="231">
        <v>15</v>
      </c>
      <c r="AC396" s="233">
        <v>15</v>
      </c>
      <c r="AD396" s="231">
        <v>0</v>
      </c>
      <c r="AE396" s="231">
        <v>0</v>
      </c>
      <c r="AF396" s="233">
        <v>0</v>
      </c>
      <c r="AG396">
        <v>0</v>
      </c>
    </row>
    <row r="397" spans="2:33" x14ac:dyDescent="0.35">
      <c r="B397">
        <v>51865</v>
      </c>
      <c r="C397" t="s">
        <v>731</v>
      </c>
      <c r="D397" s="231">
        <v>0</v>
      </c>
      <c r="E397" s="231">
        <v>1</v>
      </c>
      <c r="F397" s="231">
        <v>1</v>
      </c>
      <c r="G397" s="232">
        <v>2</v>
      </c>
      <c r="H397" s="231">
        <v>1</v>
      </c>
      <c r="I397" s="231">
        <v>0</v>
      </c>
      <c r="J397" s="232">
        <v>1</v>
      </c>
      <c r="K397" s="231">
        <v>0</v>
      </c>
      <c r="L397" s="231">
        <v>15</v>
      </c>
      <c r="M397" s="231">
        <v>15</v>
      </c>
      <c r="N397" s="232">
        <v>30</v>
      </c>
      <c r="O397" s="231">
        <v>15</v>
      </c>
      <c r="P397" s="231">
        <v>0</v>
      </c>
      <c r="Q397" s="232">
        <v>15</v>
      </c>
      <c r="R397" s="231">
        <v>0</v>
      </c>
      <c r="S397" s="231">
        <v>0</v>
      </c>
      <c r="T397" s="233">
        <v>0</v>
      </c>
      <c r="U397" s="231">
        <v>0</v>
      </c>
      <c r="V397" s="231">
        <v>0</v>
      </c>
      <c r="W397" s="233">
        <v>0</v>
      </c>
      <c r="X397" s="231">
        <v>0</v>
      </c>
      <c r="Y397" s="231">
        <v>0</v>
      </c>
      <c r="Z397" s="233">
        <v>0</v>
      </c>
      <c r="AA397" s="231">
        <v>0</v>
      </c>
      <c r="AB397" s="231">
        <v>0</v>
      </c>
      <c r="AC397" s="233">
        <v>0</v>
      </c>
      <c r="AD397" s="231">
        <v>0</v>
      </c>
      <c r="AE397" s="231">
        <v>0</v>
      </c>
      <c r="AF397" s="233">
        <v>0</v>
      </c>
      <c r="AG397">
        <v>0</v>
      </c>
    </row>
    <row r="398" spans="2:33" x14ac:dyDescent="0.35">
      <c r="B398">
        <v>51866</v>
      </c>
      <c r="C398" t="s">
        <v>1287</v>
      </c>
      <c r="D398" s="231">
        <v>1</v>
      </c>
      <c r="E398" s="231">
        <v>4</v>
      </c>
      <c r="F398" s="231">
        <v>0</v>
      </c>
      <c r="G398" s="232">
        <v>4</v>
      </c>
      <c r="H398" s="231">
        <v>4</v>
      </c>
      <c r="I398" s="231">
        <v>0</v>
      </c>
      <c r="J398" s="232">
        <v>4</v>
      </c>
      <c r="K398" s="231">
        <v>15</v>
      </c>
      <c r="L398" s="231">
        <v>60</v>
      </c>
      <c r="M398" s="231">
        <v>0</v>
      </c>
      <c r="N398" s="232">
        <v>60</v>
      </c>
      <c r="O398" s="231">
        <v>60</v>
      </c>
      <c r="P398" s="231">
        <v>0</v>
      </c>
      <c r="Q398" s="232">
        <v>60</v>
      </c>
      <c r="R398" s="231">
        <v>0</v>
      </c>
      <c r="S398" s="231">
        <v>0</v>
      </c>
      <c r="T398" s="233">
        <v>0</v>
      </c>
      <c r="U398" s="231">
        <v>3</v>
      </c>
      <c r="V398" s="231">
        <v>45</v>
      </c>
      <c r="W398" s="233">
        <v>30</v>
      </c>
      <c r="X398" s="231">
        <v>0</v>
      </c>
      <c r="Y398" s="231">
        <v>0</v>
      </c>
      <c r="Z398" s="233">
        <v>0</v>
      </c>
      <c r="AA398" s="231">
        <v>0</v>
      </c>
      <c r="AB398" s="231">
        <v>0</v>
      </c>
      <c r="AC398" s="233">
        <v>0</v>
      </c>
      <c r="AD398" s="231">
        <v>0</v>
      </c>
      <c r="AE398" s="231">
        <v>0</v>
      </c>
      <c r="AF398" s="233">
        <v>0</v>
      </c>
      <c r="AG398">
        <v>0</v>
      </c>
    </row>
    <row r="399" spans="2:33" x14ac:dyDescent="0.35">
      <c r="B399">
        <v>51887</v>
      </c>
      <c r="C399" t="s">
        <v>733</v>
      </c>
      <c r="D399" s="231">
        <v>0</v>
      </c>
      <c r="E399" s="231">
        <v>1</v>
      </c>
      <c r="F399" s="231">
        <v>0</v>
      </c>
      <c r="G399" s="232">
        <v>1</v>
      </c>
      <c r="H399" s="231">
        <v>1</v>
      </c>
      <c r="I399" s="231">
        <v>0</v>
      </c>
      <c r="J399" s="232">
        <v>1</v>
      </c>
      <c r="K399" s="231">
        <v>0</v>
      </c>
      <c r="L399" s="231">
        <v>15</v>
      </c>
      <c r="M399" s="231">
        <v>0</v>
      </c>
      <c r="N399" s="232">
        <v>15</v>
      </c>
      <c r="O399" s="231">
        <v>15</v>
      </c>
      <c r="P399" s="231">
        <v>0</v>
      </c>
      <c r="Q399" s="232">
        <v>15</v>
      </c>
      <c r="R399" s="231">
        <v>0</v>
      </c>
      <c r="S399" s="231">
        <v>0</v>
      </c>
      <c r="T399" s="233">
        <v>0</v>
      </c>
      <c r="U399" s="231">
        <v>0</v>
      </c>
      <c r="V399" s="231">
        <v>0</v>
      </c>
      <c r="W399" s="233">
        <v>0</v>
      </c>
      <c r="X399" s="231">
        <v>0</v>
      </c>
      <c r="Y399" s="231">
        <v>0</v>
      </c>
      <c r="Z399" s="233">
        <v>0</v>
      </c>
      <c r="AA399" s="231">
        <v>0</v>
      </c>
      <c r="AB399" s="231">
        <v>0</v>
      </c>
      <c r="AC399" s="233">
        <v>0</v>
      </c>
      <c r="AD399" s="231">
        <v>0</v>
      </c>
      <c r="AE399" s="231">
        <v>0</v>
      </c>
      <c r="AF399" s="233">
        <v>0</v>
      </c>
      <c r="AG399">
        <v>0</v>
      </c>
    </row>
    <row r="400" spans="2:33" x14ac:dyDescent="0.35">
      <c r="B400">
        <v>51977</v>
      </c>
      <c r="C400" t="s">
        <v>734</v>
      </c>
      <c r="D400" s="231">
        <v>2</v>
      </c>
      <c r="E400" s="231">
        <v>2</v>
      </c>
      <c r="F400" s="231">
        <v>0</v>
      </c>
      <c r="G400" s="232">
        <v>2</v>
      </c>
      <c r="H400" s="231">
        <v>1</v>
      </c>
      <c r="I400" s="231">
        <v>0</v>
      </c>
      <c r="J400" s="232">
        <v>1</v>
      </c>
      <c r="K400" s="231">
        <v>30</v>
      </c>
      <c r="L400" s="231">
        <v>30</v>
      </c>
      <c r="M400" s="231">
        <v>0</v>
      </c>
      <c r="N400" s="232">
        <v>30</v>
      </c>
      <c r="O400" s="231">
        <v>15</v>
      </c>
      <c r="P400" s="231">
        <v>0</v>
      </c>
      <c r="Q400" s="232">
        <v>15</v>
      </c>
      <c r="R400" s="231">
        <v>1</v>
      </c>
      <c r="S400" s="231">
        <v>15</v>
      </c>
      <c r="T400" s="233">
        <v>15</v>
      </c>
      <c r="U400" s="231">
        <v>2</v>
      </c>
      <c r="V400" s="231">
        <v>30</v>
      </c>
      <c r="W400" s="233">
        <v>0</v>
      </c>
      <c r="X400" s="231">
        <v>0</v>
      </c>
      <c r="Y400" s="231">
        <v>0</v>
      </c>
      <c r="Z400" s="233">
        <v>0</v>
      </c>
      <c r="AA400" s="231">
        <v>0</v>
      </c>
      <c r="AB400" s="231">
        <v>0</v>
      </c>
      <c r="AC400" s="233">
        <v>0</v>
      </c>
      <c r="AD400" s="231">
        <v>0</v>
      </c>
      <c r="AE400" s="231">
        <v>0</v>
      </c>
      <c r="AF400" s="233">
        <v>0</v>
      </c>
      <c r="AG400">
        <v>0</v>
      </c>
    </row>
    <row r="401" spans="2:33" x14ac:dyDescent="0.35">
      <c r="B401">
        <v>51981</v>
      </c>
      <c r="C401" t="s">
        <v>735</v>
      </c>
      <c r="D401" s="231">
        <v>20</v>
      </c>
      <c r="E401" s="231">
        <v>26</v>
      </c>
      <c r="F401" s="231">
        <v>5</v>
      </c>
      <c r="G401" s="232">
        <v>31</v>
      </c>
      <c r="H401" s="231">
        <v>3</v>
      </c>
      <c r="I401" s="231">
        <v>0</v>
      </c>
      <c r="J401" s="232">
        <v>3</v>
      </c>
      <c r="K401" s="231">
        <v>300</v>
      </c>
      <c r="L401" s="231">
        <v>390</v>
      </c>
      <c r="M401" s="231">
        <v>75</v>
      </c>
      <c r="N401" s="232">
        <v>465</v>
      </c>
      <c r="O401" s="231">
        <v>45</v>
      </c>
      <c r="P401" s="231">
        <v>0</v>
      </c>
      <c r="Q401" s="232">
        <v>45</v>
      </c>
      <c r="R401" s="231">
        <v>18</v>
      </c>
      <c r="S401" s="231">
        <v>270</v>
      </c>
      <c r="T401" s="233">
        <v>0</v>
      </c>
      <c r="U401" s="231">
        <v>21</v>
      </c>
      <c r="V401" s="231">
        <v>315</v>
      </c>
      <c r="W401" s="233">
        <v>30</v>
      </c>
      <c r="X401" s="231">
        <v>7</v>
      </c>
      <c r="Y401" s="231">
        <v>105</v>
      </c>
      <c r="Z401" s="233">
        <v>0</v>
      </c>
      <c r="AA401" s="231">
        <v>8</v>
      </c>
      <c r="AB401" s="231">
        <v>120</v>
      </c>
      <c r="AC401" s="233">
        <v>15</v>
      </c>
      <c r="AD401" s="231">
        <v>0</v>
      </c>
      <c r="AE401" s="231">
        <v>0</v>
      </c>
      <c r="AF401" s="233">
        <v>0</v>
      </c>
      <c r="AG401">
        <v>6</v>
      </c>
    </row>
    <row r="402" spans="2:33" x14ac:dyDescent="0.35">
      <c r="B402">
        <v>51989</v>
      </c>
      <c r="C402" t="s">
        <v>736</v>
      </c>
      <c r="D402" s="231">
        <v>0</v>
      </c>
      <c r="E402" s="231">
        <v>7</v>
      </c>
      <c r="F402" s="231">
        <v>1</v>
      </c>
      <c r="G402" s="232">
        <v>8</v>
      </c>
      <c r="H402" s="231">
        <v>2</v>
      </c>
      <c r="I402" s="231">
        <v>1</v>
      </c>
      <c r="J402" s="232">
        <v>3</v>
      </c>
      <c r="K402" s="231">
        <v>0</v>
      </c>
      <c r="L402" s="231">
        <v>105</v>
      </c>
      <c r="M402" s="231">
        <v>15</v>
      </c>
      <c r="N402" s="232">
        <v>120</v>
      </c>
      <c r="O402" s="231">
        <v>30</v>
      </c>
      <c r="P402" s="231">
        <v>15</v>
      </c>
      <c r="Q402" s="232">
        <v>45</v>
      </c>
      <c r="R402" s="231">
        <v>0</v>
      </c>
      <c r="S402" s="231">
        <v>0</v>
      </c>
      <c r="T402" s="233">
        <v>0</v>
      </c>
      <c r="U402" s="231">
        <v>1</v>
      </c>
      <c r="V402" s="231">
        <v>15</v>
      </c>
      <c r="W402" s="233">
        <v>0</v>
      </c>
      <c r="X402" s="231">
        <v>2</v>
      </c>
      <c r="Y402" s="231">
        <v>30</v>
      </c>
      <c r="Z402" s="233">
        <v>15</v>
      </c>
      <c r="AA402" s="231">
        <v>0</v>
      </c>
      <c r="AB402" s="231">
        <v>0</v>
      </c>
      <c r="AC402" s="233">
        <v>0</v>
      </c>
      <c r="AD402" s="231">
        <v>0</v>
      </c>
      <c r="AE402" s="231">
        <v>0</v>
      </c>
      <c r="AF402" s="233">
        <v>0</v>
      </c>
      <c r="AG402">
        <v>0</v>
      </c>
    </row>
    <row r="403" spans="2:33" x14ac:dyDescent="0.35">
      <c r="B403">
        <v>51994</v>
      </c>
      <c r="C403" t="s">
        <v>822</v>
      </c>
      <c r="D403" s="231">
        <v>1</v>
      </c>
      <c r="E403" s="231">
        <v>0</v>
      </c>
      <c r="F403" s="231">
        <v>0</v>
      </c>
      <c r="G403" s="232">
        <v>0</v>
      </c>
      <c r="H403" s="231">
        <v>0</v>
      </c>
      <c r="I403" s="231">
        <v>0</v>
      </c>
      <c r="J403" s="232">
        <v>0</v>
      </c>
      <c r="K403" s="231">
        <v>15</v>
      </c>
      <c r="L403" s="231">
        <v>0</v>
      </c>
      <c r="M403" s="231">
        <v>0</v>
      </c>
      <c r="N403" s="232">
        <v>0</v>
      </c>
      <c r="O403" s="231">
        <v>0</v>
      </c>
      <c r="P403" s="231">
        <v>0</v>
      </c>
      <c r="Q403" s="232">
        <v>0</v>
      </c>
      <c r="R403" s="231">
        <v>0</v>
      </c>
      <c r="S403" s="231">
        <v>0</v>
      </c>
      <c r="T403" s="233">
        <v>0</v>
      </c>
      <c r="U403" s="231">
        <v>0</v>
      </c>
      <c r="V403" s="231">
        <v>0</v>
      </c>
      <c r="W403" s="233">
        <v>0</v>
      </c>
      <c r="X403" s="231">
        <v>1</v>
      </c>
      <c r="Y403" s="231">
        <v>15</v>
      </c>
      <c r="Z403" s="233">
        <v>0</v>
      </c>
      <c r="AA403" s="231">
        <v>0</v>
      </c>
      <c r="AB403" s="231">
        <v>0</v>
      </c>
      <c r="AC403" s="233">
        <v>0</v>
      </c>
      <c r="AD403" s="231">
        <v>0</v>
      </c>
      <c r="AE403" s="231">
        <v>0</v>
      </c>
      <c r="AF403" s="233">
        <v>0</v>
      </c>
      <c r="AG403">
        <v>0</v>
      </c>
    </row>
    <row r="404" spans="2:33" x14ac:dyDescent="0.35">
      <c r="B404">
        <v>51999</v>
      </c>
      <c r="C404" t="s">
        <v>737</v>
      </c>
      <c r="D404" s="231">
        <v>4</v>
      </c>
      <c r="E404" s="231">
        <v>26</v>
      </c>
      <c r="F404" s="231">
        <v>10</v>
      </c>
      <c r="G404" s="232">
        <v>36</v>
      </c>
      <c r="H404" s="231">
        <v>13</v>
      </c>
      <c r="I404" s="231">
        <v>5</v>
      </c>
      <c r="J404" s="232">
        <v>18</v>
      </c>
      <c r="K404" s="231">
        <v>60</v>
      </c>
      <c r="L404" s="231">
        <v>390</v>
      </c>
      <c r="M404" s="231">
        <v>150</v>
      </c>
      <c r="N404" s="232">
        <v>540</v>
      </c>
      <c r="O404" s="231">
        <v>195</v>
      </c>
      <c r="P404" s="231">
        <v>75</v>
      </c>
      <c r="Q404" s="232">
        <v>270</v>
      </c>
      <c r="R404" s="231">
        <v>8</v>
      </c>
      <c r="S404" s="231">
        <v>120</v>
      </c>
      <c r="T404" s="233">
        <v>30</v>
      </c>
      <c r="U404" s="231">
        <v>1</v>
      </c>
      <c r="V404" s="231">
        <v>15</v>
      </c>
      <c r="W404" s="233">
        <v>0</v>
      </c>
      <c r="X404" s="231">
        <v>5</v>
      </c>
      <c r="Y404" s="231">
        <v>75</v>
      </c>
      <c r="Z404" s="233">
        <v>15</v>
      </c>
      <c r="AA404" s="231">
        <v>10</v>
      </c>
      <c r="AB404" s="231">
        <v>150</v>
      </c>
      <c r="AC404" s="233">
        <v>15</v>
      </c>
      <c r="AD404" s="231">
        <v>10</v>
      </c>
      <c r="AE404" s="231">
        <v>150</v>
      </c>
      <c r="AF404" s="233">
        <v>15</v>
      </c>
      <c r="AG404">
        <v>0</v>
      </c>
    </row>
    <row r="405" spans="2:33" x14ac:dyDescent="0.35">
      <c r="B405">
        <v>52016</v>
      </c>
      <c r="C405" t="s">
        <v>738</v>
      </c>
      <c r="D405" s="231">
        <v>29</v>
      </c>
      <c r="E405" s="231">
        <v>22</v>
      </c>
      <c r="F405" s="231">
        <v>15</v>
      </c>
      <c r="G405" s="232">
        <v>37</v>
      </c>
      <c r="H405" s="231">
        <v>0</v>
      </c>
      <c r="I405" s="231">
        <v>0</v>
      </c>
      <c r="J405" s="232">
        <v>0</v>
      </c>
      <c r="K405" s="231">
        <v>435</v>
      </c>
      <c r="L405" s="231">
        <v>330</v>
      </c>
      <c r="M405" s="231">
        <v>225</v>
      </c>
      <c r="N405" s="232">
        <v>555</v>
      </c>
      <c r="O405" s="231">
        <v>0</v>
      </c>
      <c r="P405" s="231">
        <v>0</v>
      </c>
      <c r="Q405" s="232">
        <v>0</v>
      </c>
      <c r="R405" s="231">
        <v>44</v>
      </c>
      <c r="S405" s="231">
        <v>660</v>
      </c>
      <c r="T405" s="233">
        <v>0</v>
      </c>
      <c r="U405" s="231">
        <v>11</v>
      </c>
      <c r="V405" s="231">
        <v>165</v>
      </c>
      <c r="W405" s="233">
        <v>0</v>
      </c>
      <c r="X405" s="231">
        <v>11</v>
      </c>
      <c r="Y405" s="231">
        <v>165</v>
      </c>
      <c r="Z405" s="233">
        <v>0</v>
      </c>
      <c r="AA405" s="231">
        <v>7</v>
      </c>
      <c r="AB405" s="231">
        <v>105</v>
      </c>
      <c r="AC405" s="233">
        <v>0</v>
      </c>
      <c r="AD405" s="231">
        <v>7</v>
      </c>
      <c r="AE405" s="231">
        <v>105</v>
      </c>
      <c r="AF405" s="233">
        <v>0</v>
      </c>
      <c r="AG405">
        <v>0</v>
      </c>
    </row>
    <row r="406" spans="2:33" x14ac:dyDescent="0.35">
      <c r="B406">
        <v>52071</v>
      </c>
      <c r="C406" t="s">
        <v>739</v>
      </c>
      <c r="D406" s="231">
        <v>0</v>
      </c>
      <c r="E406" s="231">
        <v>19</v>
      </c>
      <c r="F406" s="231">
        <v>16</v>
      </c>
      <c r="G406" s="232">
        <v>35</v>
      </c>
      <c r="H406" s="231">
        <v>17</v>
      </c>
      <c r="I406" s="231">
        <v>11</v>
      </c>
      <c r="J406" s="232">
        <v>28</v>
      </c>
      <c r="K406" s="231">
        <v>0</v>
      </c>
      <c r="L406" s="231">
        <v>285</v>
      </c>
      <c r="M406" s="231">
        <v>240</v>
      </c>
      <c r="N406" s="232">
        <v>525</v>
      </c>
      <c r="O406" s="231">
        <v>255</v>
      </c>
      <c r="P406" s="231">
        <v>165</v>
      </c>
      <c r="Q406" s="232">
        <v>420</v>
      </c>
      <c r="R406" s="231">
        <v>4</v>
      </c>
      <c r="S406" s="231">
        <v>60</v>
      </c>
      <c r="T406" s="233">
        <v>45</v>
      </c>
      <c r="U406" s="231">
        <v>1</v>
      </c>
      <c r="V406" s="231">
        <v>15</v>
      </c>
      <c r="W406" s="233">
        <v>15</v>
      </c>
      <c r="X406" s="231">
        <v>2</v>
      </c>
      <c r="Y406" s="231">
        <v>30</v>
      </c>
      <c r="Z406" s="233">
        <v>0</v>
      </c>
      <c r="AA406" s="231">
        <v>0</v>
      </c>
      <c r="AB406" s="231">
        <v>0</v>
      </c>
      <c r="AC406" s="233">
        <v>0</v>
      </c>
      <c r="AD406" s="231">
        <v>0</v>
      </c>
      <c r="AE406" s="231">
        <v>0</v>
      </c>
      <c r="AF406" s="233">
        <v>0</v>
      </c>
      <c r="AG406">
        <v>0</v>
      </c>
    </row>
    <row r="407" spans="2:33" x14ac:dyDescent="0.35">
      <c r="B407">
        <v>52089</v>
      </c>
      <c r="C407" t="s">
        <v>740</v>
      </c>
      <c r="D407" s="231">
        <v>12</v>
      </c>
      <c r="E407" s="231">
        <v>26</v>
      </c>
      <c r="F407" s="231">
        <v>8</v>
      </c>
      <c r="G407" s="232">
        <v>34</v>
      </c>
      <c r="H407" s="231">
        <v>5</v>
      </c>
      <c r="I407" s="231">
        <v>1</v>
      </c>
      <c r="J407" s="232">
        <v>6</v>
      </c>
      <c r="K407" s="231">
        <v>180</v>
      </c>
      <c r="L407" s="231">
        <v>390</v>
      </c>
      <c r="M407" s="231">
        <v>120</v>
      </c>
      <c r="N407" s="232">
        <v>510</v>
      </c>
      <c r="O407" s="231">
        <v>75</v>
      </c>
      <c r="P407" s="231">
        <v>15</v>
      </c>
      <c r="Q407" s="232">
        <v>90</v>
      </c>
      <c r="R407" s="231">
        <v>12</v>
      </c>
      <c r="S407" s="231">
        <v>180</v>
      </c>
      <c r="T407" s="233">
        <v>15</v>
      </c>
      <c r="U407" s="231">
        <v>9</v>
      </c>
      <c r="V407" s="231">
        <v>135</v>
      </c>
      <c r="W407" s="233">
        <v>30</v>
      </c>
      <c r="X407" s="231">
        <v>25</v>
      </c>
      <c r="Y407" s="231">
        <v>375</v>
      </c>
      <c r="Z407" s="233">
        <v>45</v>
      </c>
      <c r="AA407" s="231">
        <v>8</v>
      </c>
      <c r="AB407" s="231">
        <v>120</v>
      </c>
      <c r="AC407" s="233">
        <v>15</v>
      </c>
      <c r="AD407" s="231">
        <v>0</v>
      </c>
      <c r="AE407" s="231">
        <v>0</v>
      </c>
      <c r="AF407" s="233">
        <v>0</v>
      </c>
      <c r="AG407">
        <v>0</v>
      </c>
    </row>
    <row r="408" spans="2:33" x14ac:dyDescent="0.35">
      <c r="B408">
        <v>52092</v>
      </c>
      <c r="C408" t="s">
        <v>741</v>
      </c>
      <c r="D408" s="231">
        <v>7</v>
      </c>
      <c r="E408" s="231">
        <v>13</v>
      </c>
      <c r="F408" s="231">
        <v>2</v>
      </c>
      <c r="G408" s="232">
        <v>15</v>
      </c>
      <c r="H408" s="231">
        <v>1</v>
      </c>
      <c r="I408" s="231">
        <v>0</v>
      </c>
      <c r="J408" s="232">
        <v>1</v>
      </c>
      <c r="K408" s="231">
        <v>105</v>
      </c>
      <c r="L408" s="231">
        <v>195</v>
      </c>
      <c r="M408" s="231">
        <v>30</v>
      </c>
      <c r="N408" s="232">
        <v>225</v>
      </c>
      <c r="O408" s="231">
        <v>15</v>
      </c>
      <c r="P408" s="231">
        <v>0</v>
      </c>
      <c r="Q408" s="232">
        <v>15</v>
      </c>
      <c r="R408" s="231">
        <v>7</v>
      </c>
      <c r="S408" s="231">
        <v>105</v>
      </c>
      <c r="T408" s="233">
        <v>0</v>
      </c>
      <c r="U408" s="231">
        <v>13</v>
      </c>
      <c r="V408" s="231">
        <v>195</v>
      </c>
      <c r="W408" s="233">
        <v>0</v>
      </c>
      <c r="X408" s="231">
        <v>1</v>
      </c>
      <c r="Y408" s="231">
        <v>15</v>
      </c>
      <c r="Z408" s="233">
        <v>0</v>
      </c>
      <c r="AA408" s="231">
        <v>3</v>
      </c>
      <c r="AB408" s="231">
        <v>45</v>
      </c>
      <c r="AC408" s="233">
        <v>0</v>
      </c>
      <c r="AD408" s="231">
        <v>3</v>
      </c>
      <c r="AE408" s="231">
        <v>45</v>
      </c>
      <c r="AF408" s="233">
        <v>0</v>
      </c>
      <c r="AG408">
        <v>1</v>
      </c>
    </row>
    <row r="409" spans="2:33" x14ac:dyDescent="0.35">
      <c r="B409">
        <v>52095</v>
      </c>
      <c r="C409" t="s">
        <v>1274</v>
      </c>
      <c r="D409" s="231">
        <v>4</v>
      </c>
      <c r="E409" s="231">
        <v>19</v>
      </c>
      <c r="F409" s="231">
        <v>5</v>
      </c>
      <c r="G409" s="232">
        <v>24</v>
      </c>
      <c r="H409" s="231">
        <v>5</v>
      </c>
      <c r="I409" s="231">
        <v>1</v>
      </c>
      <c r="J409" s="232">
        <v>6</v>
      </c>
      <c r="K409" s="231">
        <v>60</v>
      </c>
      <c r="L409" s="231">
        <v>285</v>
      </c>
      <c r="M409" s="231">
        <v>75</v>
      </c>
      <c r="N409" s="232">
        <v>360</v>
      </c>
      <c r="O409" s="231">
        <v>75</v>
      </c>
      <c r="P409" s="231">
        <v>15</v>
      </c>
      <c r="Q409" s="232">
        <v>90</v>
      </c>
      <c r="R409" s="231">
        <v>2</v>
      </c>
      <c r="S409" s="231">
        <v>30</v>
      </c>
      <c r="T409" s="233">
        <v>15</v>
      </c>
      <c r="U409" s="231">
        <v>1</v>
      </c>
      <c r="V409" s="231">
        <v>15</v>
      </c>
      <c r="W409" s="233">
        <v>0</v>
      </c>
      <c r="X409" s="231">
        <v>3</v>
      </c>
      <c r="Y409" s="231">
        <v>45</v>
      </c>
      <c r="Z409" s="233">
        <v>15</v>
      </c>
      <c r="AA409" s="231">
        <v>8</v>
      </c>
      <c r="AB409" s="231">
        <v>120</v>
      </c>
      <c r="AC409" s="233">
        <v>0</v>
      </c>
      <c r="AD409" s="231">
        <v>0</v>
      </c>
      <c r="AE409" s="231">
        <v>0</v>
      </c>
      <c r="AF409" s="233">
        <v>0</v>
      </c>
      <c r="AG409">
        <v>0</v>
      </c>
    </row>
    <row r="410" spans="2:33" x14ac:dyDescent="0.35">
      <c r="B410">
        <v>52096</v>
      </c>
      <c r="C410" t="s">
        <v>742</v>
      </c>
      <c r="D410" s="231">
        <v>4</v>
      </c>
      <c r="E410" s="231">
        <v>14</v>
      </c>
      <c r="F410" s="231">
        <v>8</v>
      </c>
      <c r="G410" s="232">
        <v>22</v>
      </c>
      <c r="H410" s="231">
        <v>2</v>
      </c>
      <c r="I410" s="231">
        <v>1</v>
      </c>
      <c r="J410" s="232">
        <v>3</v>
      </c>
      <c r="K410" s="231">
        <v>60</v>
      </c>
      <c r="L410" s="231">
        <v>204</v>
      </c>
      <c r="M410" s="231">
        <v>120</v>
      </c>
      <c r="N410" s="232">
        <v>324</v>
      </c>
      <c r="O410" s="231">
        <v>10</v>
      </c>
      <c r="P410" s="231">
        <v>5</v>
      </c>
      <c r="Q410" s="232">
        <v>15</v>
      </c>
      <c r="R410" s="231">
        <v>2</v>
      </c>
      <c r="S410" s="231">
        <v>30</v>
      </c>
      <c r="T410" s="233">
        <v>0</v>
      </c>
      <c r="U410" s="231">
        <v>3</v>
      </c>
      <c r="V410" s="231">
        <v>42</v>
      </c>
      <c r="W410" s="233">
        <v>0</v>
      </c>
      <c r="X410" s="231">
        <v>4</v>
      </c>
      <c r="Y410" s="231">
        <v>60</v>
      </c>
      <c r="Z410" s="233">
        <v>0</v>
      </c>
      <c r="AA410" s="231">
        <v>5</v>
      </c>
      <c r="AB410" s="231">
        <v>75</v>
      </c>
      <c r="AC410" s="233">
        <v>0</v>
      </c>
      <c r="AD410" s="231">
        <v>0</v>
      </c>
      <c r="AE410" s="231">
        <v>0</v>
      </c>
      <c r="AF410" s="233">
        <v>0</v>
      </c>
      <c r="AG410">
        <v>1</v>
      </c>
    </row>
    <row r="411" spans="2:33" x14ac:dyDescent="0.35">
      <c r="B411">
        <v>52107</v>
      </c>
      <c r="C411" t="s">
        <v>743</v>
      </c>
      <c r="D411" s="231">
        <v>0</v>
      </c>
      <c r="E411" s="231">
        <v>20</v>
      </c>
      <c r="F411" s="231">
        <v>9</v>
      </c>
      <c r="G411" s="232">
        <v>29</v>
      </c>
      <c r="H411" s="231">
        <v>1</v>
      </c>
      <c r="I411" s="231">
        <v>0</v>
      </c>
      <c r="J411" s="232">
        <v>1</v>
      </c>
      <c r="K411" s="231">
        <v>0</v>
      </c>
      <c r="L411" s="231">
        <v>300</v>
      </c>
      <c r="M411" s="231">
        <v>135</v>
      </c>
      <c r="N411" s="232">
        <v>435</v>
      </c>
      <c r="O411" s="231">
        <v>15</v>
      </c>
      <c r="P411" s="231">
        <v>0</v>
      </c>
      <c r="Q411" s="232">
        <v>15</v>
      </c>
      <c r="R411" s="231">
        <v>0</v>
      </c>
      <c r="S411" s="231">
        <v>0</v>
      </c>
      <c r="T411" s="233">
        <v>0</v>
      </c>
      <c r="U411" s="231">
        <v>12</v>
      </c>
      <c r="V411" s="231">
        <v>180</v>
      </c>
      <c r="W411" s="233">
        <v>0</v>
      </c>
      <c r="X411" s="231">
        <v>17</v>
      </c>
      <c r="Y411" s="231">
        <v>255</v>
      </c>
      <c r="Z411" s="233">
        <v>15</v>
      </c>
      <c r="AA411" s="231">
        <v>7</v>
      </c>
      <c r="AB411" s="231">
        <v>105</v>
      </c>
      <c r="AC411" s="233">
        <v>15</v>
      </c>
      <c r="AD411" s="231">
        <v>7</v>
      </c>
      <c r="AE411" s="231">
        <v>105</v>
      </c>
      <c r="AF411" s="233">
        <v>15</v>
      </c>
      <c r="AG411">
        <v>1</v>
      </c>
    </row>
    <row r="412" spans="2:33" x14ac:dyDescent="0.35">
      <c r="B412">
        <v>52108</v>
      </c>
      <c r="C412" t="s">
        <v>744</v>
      </c>
      <c r="D412" s="231">
        <v>19</v>
      </c>
      <c r="E412" s="231">
        <v>19</v>
      </c>
      <c r="F412" s="231">
        <v>4</v>
      </c>
      <c r="G412" s="232">
        <v>23</v>
      </c>
      <c r="H412" s="231">
        <v>2</v>
      </c>
      <c r="I412" s="231">
        <v>2</v>
      </c>
      <c r="J412" s="232">
        <v>4</v>
      </c>
      <c r="K412" s="231">
        <v>285</v>
      </c>
      <c r="L412" s="231">
        <v>285</v>
      </c>
      <c r="M412" s="231">
        <v>60</v>
      </c>
      <c r="N412" s="232">
        <v>345</v>
      </c>
      <c r="O412" s="231">
        <v>30</v>
      </c>
      <c r="P412" s="231">
        <v>30</v>
      </c>
      <c r="Q412" s="232">
        <v>60</v>
      </c>
      <c r="R412" s="231">
        <v>6</v>
      </c>
      <c r="S412" s="231">
        <v>90</v>
      </c>
      <c r="T412" s="233">
        <v>15</v>
      </c>
      <c r="U412" s="231">
        <v>4</v>
      </c>
      <c r="V412" s="231">
        <v>60</v>
      </c>
      <c r="W412" s="233">
        <v>0</v>
      </c>
      <c r="X412" s="231">
        <v>2</v>
      </c>
      <c r="Y412" s="231">
        <v>30</v>
      </c>
      <c r="Z412" s="233">
        <v>0</v>
      </c>
      <c r="AA412" s="231">
        <v>11</v>
      </c>
      <c r="AB412" s="231">
        <v>165</v>
      </c>
      <c r="AC412" s="233">
        <v>0</v>
      </c>
      <c r="AD412" s="231">
        <v>1</v>
      </c>
      <c r="AE412" s="231">
        <v>15</v>
      </c>
      <c r="AF412" s="233">
        <v>0</v>
      </c>
      <c r="AG412">
        <v>2</v>
      </c>
    </row>
    <row r="413" spans="2:33" x14ac:dyDescent="0.35">
      <c r="B413">
        <v>52109</v>
      </c>
      <c r="C413" t="s">
        <v>744</v>
      </c>
      <c r="D413" s="231">
        <v>18</v>
      </c>
      <c r="E413" s="231">
        <v>19</v>
      </c>
      <c r="F413" s="231">
        <v>9</v>
      </c>
      <c r="G413" s="232">
        <v>28</v>
      </c>
      <c r="H413" s="231">
        <v>1</v>
      </c>
      <c r="I413" s="231">
        <v>2</v>
      </c>
      <c r="J413" s="232">
        <v>3</v>
      </c>
      <c r="K413" s="231">
        <v>270</v>
      </c>
      <c r="L413" s="231">
        <v>285</v>
      </c>
      <c r="M413" s="231">
        <v>135</v>
      </c>
      <c r="N413" s="232">
        <v>420</v>
      </c>
      <c r="O413" s="231">
        <v>15</v>
      </c>
      <c r="P413" s="231">
        <v>30</v>
      </c>
      <c r="Q413" s="232">
        <v>45</v>
      </c>
      <c r="R413" s="231">
        <v>2</v>
      </c>
      <c r="S413" s="231">
        <v>30</v>
      </c>
      <c r="T413" s="233">
        <v>0</v>
      </c>
      <c r="U413" s="231">
        <v>6</v>
      </c>
      <c r="V413" s="231">
        <v>90</v>
      </c>
      <c r="W413" s="233">
        <v>0</v>
      </c>
      <c r="X413" s="231">
        <v>30</v>
      </c>
      <c r="Y413" s="231">
        <v>450</v>
      </c>
      <c r="Z413" s="233">
        <v>45</v>
      </c>
      <c r="AA413" s="231">
        <v>6</v>
      </c>
      <c r="AB413" s="231">
        <v>90</v>
      </c>
      <c r="AC413" s="233">
        <v>0</v>
      </c>
      <c r="AD413" s="231">
        <v>3</v>
      </c>
      <c r="AE413" s="231">
        <v>45</v>
      </c>
      <c r="AF413" s="233">
        <v>0</v>
      </c>
      <c r="AG413">
        <v>2</v>
      </c>
    </row>
    <row r="414" spans="2:33" x14ac:dyDescent="0.35">
      <c r="B414">
        <v>52110</v>
      </c>
      <c r="C414" t="s">
        <v>744</v>
      </c>
      <c r="D414" s="231">
        <v>2</v>
      </c>
      <c r="E414" s="231">
        <v>14</v>
      </c>
      <c r="F414" s="231">
        <v>6</v>
      </c>
      <c r="G414" s="232">
        <v>20</v>
      </c>
      <c r="H414" s="231">
        <v>4</v>
      </c>
      <c r="I414" s="231">
        <v>4</v>
      </c>
      <c r="J414" s="232">
        <v>8</v>
      </c>
      <c r="K414" s="231">
        <v>30</v>
      </c>
      <c r="L414" s="231">
        <v>210</v>
      </c>
      <c r="M414" s="231">
        <v>90</v>
      </c>
      <c r="N414" s="232">
        <v>300</v>
      </c>
      <c r="O414" s="231">
        <v>60</v>
      </c>
      <c r="P414" s="231">
        <v>60</v>
      </c>
      <c r="Q414" s="232">
        <v>120</v>
      </c>
      <c r="R414" s="231">
        <v>1</v>
      </c>
      <c r="S414" s="231">
        <v>15</v>
      </c>
      <c r="T414" s="233">
        <v>0</v>
      </c>
      <c r="U414" s="231">
        <v>0</v>
      </c>
      <c r="V414" s="231">
        <v>0</v>
      </c>
      <c r="W414" s="233">
        <v>0</v>
      </c>
      <c r="X414" s="231">
        <v>8</v>
      </c>
      <c r="Y414" s="231">
        <v>120</v>
      </c>
      <c r="Z414" s="233">
        <v>60</v>
      </c>
      <c r="AA414" s="231">
        <v>3</v>
      </c>
      <c r="AB414" s="231">
        <v>45</v>
      </c>
      <c r="AC414" s="233">
        <v>0</v>
      </c>
      <c r="AD414" s="231">
        <v>3</v>
      </c>
      <c r="AE414" s="231">
        <v>45</v>
      </c>
      <c r="AF414" s="233">
        <v>0</v>
      </c>
      <c r="AG414">
        <v>0</v>
      </c>
    </row>
    <row r="415" spans="2:33" x14ac:dyDescent="0.35">
      <c r="B415">
        <v>52124</v>
      </c>
      <c r="C415" t="s">
        <v>745</v>
      </c>
      <c r="D415" s="231">
        <v>7</v>
      </c>
      <c r="E415" s="231">
        <v>38</v>
      </c>
      <c r="F415" s="231">
        <v>28</v>
      </c>
      <c r="G415" s="232">
        <v>66</v>
      </c>
      <c r="H415" s="231">
        <v>0</v>
      </c>
      <c r="I415" s="231">
        <v>0</v>
      </c>
      <c r="J415" s="232">
        <v>0</v>
      </c>
      <c r="K415" s="231">
        <v>105</v>
      </c>
      <c r="L415" s="231">
        <v>570</v>
      </c>
      <c r="M415" s="231">
        <v>420</v>
      </c>
      <c r="N415" s="232">
        <v>990</v>
      </c>
      <c r="O415" s="231">
        <v>0</v>
      </c>
      <c r="P415" s="231">
        <v>0</v>
      </c>
      <c r="Q415" s="232">
        <v>0</v>
      </c>
      <c r="R415" s="231">
        <v>1</v>
      </c>
      <c r="S415" s="231">
        <v>15</v>
      </c>
      <c r="T415" s="233">
        <v>0</v>
      </c>
      <c r="U415" s="231">
        <v>3</v>
      </c>
      <c r="V415" s="231">
        <v>45</v>
      </c>
      <c r="W415" s="233">
        <v>0</v>
      </c>
      <c r="X415" s="231">
        <v>55</v>
      </c>
      <c r="Y415" s="231">
        <v>825</v>
      </c>
      <c r="Z415" s="233">
        <v>0</v>
      </c>
      <c r="AA415" s="231">
        <v>17</v>
      </c>
      <c r="AB415" s="231">
        <v>255</v>
      </c>
      <c r="AC415" s="233">
        <v>0</v>
      </c>
      <c r="AD415" s="231">
        <v>0</v>
      </c>
      <c r="AE415" s="231">
        <v>0</v>
      </c>
      <c r="AF415" s="233">
        <v>0</v>
      </c>
      <c r="AG415">
        <v>3</v>
      </c>
    </row>
    <row r="416" spans="2:33" x14ac:dyDescent="0.35">
      <c r="B416">
        <v>52127</v>
      </c>
      <c r="C416" t="s">
        <v>746</v>
      </c>
      <c r="D416" s="231">
        <v>17</v>
      </c>
      <c r="E416" s="231">
        <v>23</v>
      </c>
      <c r="F416" s="231">
        <v>12</v>
      </c>
      <c r="G416" s="232">
        <v>35</v>
      </c>
      <c r="H416" s="231">
        <v>0</v>
      </c>
      <c r="I416" s="231">
        <v>0</v>
      </c>
      <c r="J416" s="232">
        <v>0</v>
      </c>
      <c r="K416" s="231">
        <v>255</v>
      </c>
      <c r="L416" s="231">
        <v>345</v>
      </c>
      <c r="M416" s="231">
        <v>180</v>
      </c>
      <c r="N416" s="232">
        <v>525</v>
      </c>
      <c r="O416" s="231">
        <v>0</v>
      </c>
      <c r="P416" s="231">
        <v>0</v>
      </c>
      <c r="Q416" s="232">
        <v>0</v>
      </c>
      <c r="R416" s="231">
        <v>40</v>
      </c>
      <c r="S416" s="231">
        <v>600</v>
      </c>
      <c r="T416" s="233">
        <v>0</v>
      </c>
      <c r="U416" s="231">
        <v>4</v>
      </c>
      <c r="V416" s="231">
        <v>60</v>
      </c>
      <c r="W416" s="233">
        <v>0</v>
      </c>
      <c r="X416" s="231">
        <v>6</v>
      </c>
      <c r="Y416" s="231">
        <v>90</v>
      </c>
      <c r="Z416" s="233">
        <v>0</v>
      </c>
      <c r="AA416" s="231">
        <v>2</v>
      </c>
      <c r="AB416" s="231">
        <v>30</v>
      </c>
      <c r="AC416" s="233">
        <v>0</v>
      </c>
      <c r="AD416" s="231">
        <v>0</v>
      </c>
      <c r="AE416" s="231">
        <v>0</v>
      </c>
      <c r="AF416" s="233">
        <v>0</v>
      </c>
      <c r="AG416">
        <v>0</v>
      </c>
    </row>
    <row r="417" spans="2:33" x14ac:dyDescent="0.35">
      <c r="B417">
        <v>52128</v>
      </c>
      <c r="C417" t="s">
        <v>747</v>
      </c>
      <c r="D417" s="231">
        <v>14</v>
      </c>
      <c r="E417" s="231">
        <v>12</v>
      </c>
      <c r="F417" s="231">
        <v>4</v>
      </c>
      <c r="G417" s="232">
        <v>16</v>
      </c>
      <c r="H417" s="231">
        <v>3</v>
      </c>
      <c r="I417" s="231">
        <v>0</v>
      </c>
      <c r="J417" s="232">
        <v>3</v>
      </c>
      <c r="K417" s="231">
        <v>210</v>
      </c>
      <c r="L417" s="231">
        <v>180</v>
      </c>
      <c r="M417" s="231">
        <v>60</v>
      </c>
      <c r="N417" s="232">
        <v>240</v>
      </c>
      <c r="O417" s="231">
        <v>17.75</v>
      </c>
      <c r="P417" s="231">
        <v>0</v>
      </c>
      <c r="Q417" s="232">
        <v>17.75</v>
      </c>
      <c r="R417" s="231">
        <v>10</v>
      </c>
      <c r="S417" s="231">
        <v>150</v>
      </c>
      <c r="T417" s="233">
        <v>6</v>
      </c>
      <c r="U417" s="231">
        <v>1</v>
      </c>
      <c r="V417" s="231">
        <v>15</v>
      </c>
      <c r="W417" s="233">
        <v>0</v>
      </c>
      <c r="X417" s="231">
        <v>7</v>
      </c>
      <c r="Y417" s="231">
        <v>105</v>
      </c>
      <c r="Z417" s="233">
        <v>6</v>
      </c>
      <c r="AA417" s="231">
        <v>6</v>
      </c>
      <c r="AB417" s="231">
        <v>90</v>
      </c>
      <c r="AC417" s="233">
        <v>0</v>
      </c>
      <c r="AD417" s="231">
        <v>6</v>
      </c>
      <c r="AE417" s="231">
        <v>90</v>
      </c>
      <c r="AF417" s="233">
        <v>0</v>
      </c>
      <c r="AG417">
        <v>0</v>
      </c>
    </row>
    <row r="418" spans="2:33" x14ac:dyDescent="0.35">
      <c r="B418">
        <v>52133</v>
      </c>
      <c r="C418" t="s">
        <v>748</v>
      </c>
      <c r="D418" s="231">
        <v>1</v>
      </c>
      <c r="E418" s="231">
        <v>2</v>
      </c>
      <c r="F418" s="231">
        <v>0</v>
      </c>
      <c r="G418" s="232">
        <v>2</v>
      </c>
      <c r="H418" s="231">
        <v>0</v>
      </c>
      <c r="I418" s="231">
        <v>0</v>
      </c>
      <c r="J418" s="232">
        <v>0</v>
      </c>
      <c r="K418" s="231">
        <v>15</v>
      </c>
      <c r="L418" s="231">
        <v>30</v>
      </c>
      <c r="M418" s="231">
        <v>0</v>
      </c>
      <c r="N418" s="232">
        <v>30</v>
      </c>
      <c r="O418" s="231">
        <v>0</v>
      </c>
      <c r="P418" s="231">
        <v>0</v>
      </c>
      <c r="Q418" s="232">
        <v>0</v>
      </c>
      <c r="R418" s="231">
        <v>0</v>
      </c>
      <c r="S418" s="231">
        <v>0</v>
      </c>
      <c r="T418" s="233">
        <v>0</v>
      </c>
      <c r="U418" s="231">
        <v>0</v>
      </c>
      <c r="V418" s="231">
        <v>0</v>
      </c>
      <c r="W418" s="233">
        <v>0</v>
      </c>
      <c r="X418" s="231">
        <v>2</v>
      </c>
      <c r="Y418" s="231">
        <v>30</v>
      </c>
      <c r="Z418" s="233">
        <v>0</v>
      </c>
      <c r="AA418" s="231">
        <v>0</v>
      </c>
      <c r="AB418" s="231">
        <v>0</v>
      </c>
      <c r="AC418" s="233">
        <v>0</v>
      </c>
      <c r="AD418" s="231">
        <v>0</v>
      </c>
      <c r="AE418" s="231">
        <v>0</v>
      </c>
      <c r="AF418" s="233">
        <v>0</v>
      </c>
      <c r="AG418">
        <v>0</v>
      </c>
    </row>
    <row r="419" spans="2:33" x14ac:dyDescent="0.35">
      <c r="B419">
        <v>52137</v>
      </c>
      <c r="C419" t="s">
        <v>749</v>
      </c>
      <c r="D419" s="231">
        <v>6</v>
      </c>
      <c r="E419" s="231">
        <v>37</v>
      </c>
      <c r="F419" s="231">
        <v>12</v>
      </c>
      <c r="G419" s="232">
        <v>49</v>
      </c>
      <c r="H419" s="231">
        <v>33</v>
      </c>
      <c r="I419" s="231">
        <v>9</v>
      </c>
      <c r="J419" s="232">
        <v>42</v>
      </c>
      <c r="K419" s="231">
        <v>90</v>
      </c>
      <c r="L419" s="231">
        <v>553.6</v>
      </c>
      <c r="M419" s="231">
        <v>180</v>
      </c>
      <c r="N419" s="232">
        <v>733.6</v>
      </c>
      <c r="O419" s="231">
        <v>469.5</v>
      </c>
      <c r="P419" s="231">
        <v>131.9</v>
      </c>
      <c r="Q419" s="232">
        <v>601.4</v>
      </c>
      <c r="R419" s="231">
        <v>0</v>
      </c>
      <c r="S419" s="231">
        <v>0</v>
      </c>
      <c r="T419" s="233">
        <v>0</v>
      </c>
      <c r="U419" s="231">
        <v>2</v>
      </c>
      <c r="V419" s="231">
        <v>30</v>
      </c>
      <c r="W419" s="233">
        <v>15</v>
      </c>
      <c r="X419" s="231">
        <v>3</v>
      </c>
      <c r="Y419" s="231">
        <v>45</v>
      </c>
      <c r="Z419" s="233">
        <v>0</v>
      </c>
      <c r="AA419" s="231">
        <v>0</v>
      </c>
      <c r="AB419" s="231">
        <v>0</v>
      </c>
      <c r="AC419" s="233">
        <v>0</v>
      </c>
      <c r="AD419" s="231">
        <v>0</v>
      </c>
      <c r="AE419" s="231">
        <v>0</v>
      </c>
      <c r="AF419" s="233">
        <v>0</v>
      </c>
      <c r="AG419">
        <v>0</v>
      </c>
    </row>
    <row r="420" spans="2:33" x14ac:dyDescent="0.35">
      <c r="B420">
        <v>52139</v>
      </c>
      <c r="C420" t="s">
        <v>750</v>
      </c>
      <c r="D420" s="231">
        <v>0</v>
      </c>
      <c r="E420" s="231">
        <v>1</v>
      </c>
      <c r="F420" s="231">
        <v>0</v>
      </c>
      <c r="G420" s="232">
        <v>1</v>
      </c>
      <c r="H420" s="231">
        <v>0</v>
      </c>
      <c r="I420" s="231">
        <v>0</v>
      </c>
      <c r="J420" s="232">
        <v>0</v>
      </c>
      <c r="K420" s="231">
        <v>0</v>
      </c>
      <c r="L420" s="231">
        <v>15</v>
      </c>
      <c r="M420" s="231">
        <v>0</v>
      </c>
      <c r="N420" s="232">
        <v>15</v>
      </c>
      <c r="O420" s="231">
        <v>0</v>
      </c>
      <c r="P420" s="231">
        <v>0</v>
      </c>
      <c r="Q420" s="232">
        <v>0</v>
      </c>
      <c r="R420" s="231">
        <v>0</v>
      </c>
      <c r="S420" s="231">
        <v>0</v>
      </c>
      <c r="T420" s="233">
        <v>0</v>
      </c>
      <c r="U420" s="231">
        <v>0</v>
      </c>
      <c r="V420" s="231">
        <v>0</v>
      </c>
      <c r="W420" s="233">
        <v>0</v>
      </c>
      <c r="X420" s="231">
        <v>1</v>
      </c>
      <c r="Y420" s="231">
        <v>15</v>
      </c>
      <c r="Z420" s="233">
        <v>0</v>
      </c>
      <c r="AA420" s="231">
        <v>0</v>
      </c>
      <c r="AB420" s="231">
        <v>0</v>
      </c>
      <c r="AC420" s="233">
        <v>0</v>
      </c>
      <c r="AD420" s="231">
        <v>0</v>
      </c>
      <c r="AE420" s="231">
        <v>0</v>
      </c>
      <c r="AF420" s="233">
        <v>0</v>
      </c>
      <c r="AG420">
        <v>0</v>
      </c>
    </row>
    <row r="421" spans="2:33" x14ac:dyDescent="0.35">
      <c r="B421">
        <v>52149</v>
      </c>
      <c r="C421" t="s">
        <v>431</v>
      </c>
      <c r="D421" s="231">
        <v>2</v>
      </c>
      <c r="E421" s="231">
        <v>47</v>
      </c>
      <c r="F421" s="231">
        <v>32</v>
      </c>
      <c r="G421" s="232">
        <v>79</v>
      </c>
      <c r="H421" s="231">
        <v>41</v>
      </c>
      <c r="I421" s="231">
        <v>27</v>
      </c>
      <c r="J421" s="232">
        <v>68</v>
      </c>
      <c r="K421" s="231">
        <v>30</v>
      </c>
      <c r="L421" s="231">
        <v>705</v>
      </c>
      <c r="M421" s="231">
        <v>465</v>
      </c>
      <c r="N421" s="232">
        <v>1170</v>
      </c>
      <c r="O421" s="231">
        <v>615</v>
      </c>
      <c r="P421" s="231">
        <v>398.21000000000004</v>
      </c>
      <c r="Q421" s="232">
        <v>1013.21</v>
      </c>
      <c r="R421" s="231">
        <v>5</v>
      </c>
      <c r="S421" s="231">
        <v>60</v>
      </c>
      <c r="T421" s="233">
        <v>53.21</v>
      </c>
      <c r="U421" s="231">
        <v>0</v>
      </c>
      <c r="V421" s="231">
        <v>0</v>
      </c>
      <c r="W421" s="233">
        <v>0</v>
      </c>
      <c r="X421" s="231">
        <v>2</v>
      </c>
      <c r="Y421" s="231">
        <v>30</v>
      </c>
      <c r="Z421" s="233">
        <v>30</v>
      </c>
      <c r="AA421" s="231">
        <v>0</v>
      </c>
      <c r="AB421" s="231">
        <v>0</v>
      </c>
      <c r="AC421" s="233">
        <v>0</v>
      </c>
      <c r="AD421" s="231">
        <v>0</v>
      </c>
      <c r="AE421" s="231">
        <v>0</v>
      </c>
      <c r="AF421" s="233">
        <v>0</v>
      </c>
      <c r="AG421">
        <v>1</v>
      </c>
    </row>
    <row r="422" spans="2:33" x14ac:dyDescent="0.35">
      <c r="B422">
        <v>52151</v>
      </c>
      <c r="C422" t="s">
        <v>751</v>
      </c>
      <c r="D422" s="231">
        <v>20</v>
      </c>
      <c r="E422" s="231">
        <v>26</v>
      </c>
      <c r="F422" s="231">
        <v>11</v>
      </c>
      <c r="G422" s="232">
        <v>37</v>
      </c>
      <c r="H422" s="231">
        <v>6</v>
      </c>
      <c r="I422" s="231">
        <v>3</v>
      </c>
      <c r="J422" s="232">
        <v>9</v>
      </c>
      <c r="K422" s="231">
        <v>300</v>
      </c>
      <c r="L422" s="231">
        <v>390</v>
      </c>
      <c r="M422" s="231">
        <v>165</v>
      </c>
      <c r="N422" s="232">
        <v>555</v>
      </c>
      <c r="O422" s="231">
        <v>90</v>
      </c>
      <c r="P422" s="231">
        <v>45</v>
      </c>
      <c r="Q422" s="232">
        <v>135</v>
      </c>
      <c r="R422" s="231">
        <v>4</v>
      </c>
      <c r="S422" s="231">
        <v>60</v>
      </c>
      <c r="T422" s="233">
        <v>0</v>
      </c>
      <c r="U422" s="231">
        <v>8</v>
      </c>
      <c r="V422" s="231">
        <v>120</v>
      </c>
      <c r="W422" s="233">
        <v>45</v>
      </c>
      <c r="X422" s="231">
        <v>42</v>
      </c>
      <c r="Y422" s="231">
        <v>630</v>
      </c>
      <c r="Z422" s="233">
        <v>75</v>
      </c>
      <c r="AA422" s="231">
        <v>14</v>
      </c>
      <c r="AB422" s="231">
        <v>210</v>
      </c>
      <c r="AC422" s="233">
        <v>0</v>
      </c>
      <c r="AD422" s="231">
        <v>0</v>
      </c>
      <c r="AE422" s="231">
        <v>0</v>
      </c>
      <c r="AF422" s="233">
        <v>0</v>
      </c>
      <c r="AG422">
        <v>0</v>
      </c>
    </row>
    <row r="423" spans="2:33" x14ac:dyDescent="0.35">
      <c r="B423">
        <v>52164</v>
      </c>
      <c r="C423" t="s">
        <v>752</v>
      </c>
      <c r="D423" s="231">
        <v>0</v>
      </c>
      <c r="E423" s="231">
        <v>3</v>
      </c>
      <c r="F423" s="231">
        <v>1</v>
      </c>
      <c r="G423" s="232">
        <v>4</v>
      </c>
      <c r="H423" s="231">
        <v>2</v>
      </c>
      <c r="I423" s="231">
        <v>1</v>
      </c>
      <c r="J423" s="232">
        <v>3</v>
      </c>
      <c r="K423" s="231">
        <v>0</v>
      </c>
      <c r="L423" s="231">
        <v>45</v>
      </c>
      <c r="M423" s="231">
        <v>0</v>
      </c>
      <c r="N423" s="232">
        <v>45</v>
      </c>
      <c r="O423" s="231">
        <v>30</v>
      </c>
      <c r="P423" s="231">
        <v>15</v>
      </c>
      <c r="Q423" s="232">
        <v>45</v>
      </c>
      <c r="R423" s="231">
        <v>0</v>
      </c>
      <c r="S423" s="231">
        <v>0</v>
      </c>
      <c r="T423" s="233">
        <v>0</v>
      </c>
      <c r="U423" s="231">
        <v>0</v>
      </c>
      <c r="V423" s="231">
        <v>0</v>
      </c>
      <c r="W423" s="233">
        <v>0</v>
      </c>
      <c r="X423" s="231">
        <v>0</v>
      </c>
      <c r="Y423" s="231">
        <v>0</v>
      </c>
      <c r="Z423" s="233">
        <v>0</v>
      </c>
      <c r="AA423" s="231">
        <v>0</v>
      </c>
      <c r="AB423" s="231">
        <v>0</v>
      </c>
      <c r="AC423" s="233">
        <v>0</v>
      </c>
      <c r="AD423" s="231">
        <v>0</v>
      </c>
      <c r="AE423" s="231">
        <v>0</v>
      </c>
      <c r="AF423" s="233">
        <v>0</v>
      </c>
      <c r="AG423">
        <v>0</v>
      </c>
    </row>
    <row r="424" spans="2:33" x14ac:dyDescent="0.35">
      <c r="B424">
        <v>52203</v>
      </c>
      <c r="C424" t="s">
        <v>753</v>
      </c>
      <c r="D424" s="231">
        <v>0</v>
      </c>
      <c r="E424" s="231">
        <v>2</v>
      </c>
      <c r="F424" s="231">
        <v>0</v>
      </c>
      <c r="G424" s="232">
        <v>2</v>
      </c>
      <c r="H424" s="231">
        <v>2</v>
      </c>
      <c r="I424" s="231">
        <v>0</v>
      </c>
      <c r="J424" s="232">
        <v>2</v>
      </c>
      <c r="K424" s="231">
        <v>0</v>
      </c>
      <c r="L424" s="231">
        <v>16</v>
      </c>
      <c r="M424" s="231">
        <v>0</v>
      </c>
      <c r="N424" s="232">
        <v>16</v>
      </c>
      <c r="O424" s="231">
        <v>16</v>
      </c>
      <c r="P424" s="231">
        <v>0</v>
      </c>
      <c r="Q424" s="232">
        <v>16</v>
      </c>
      <c r="R424" s="231">
        <v>0</v>
      </c>
      <c r="S424" s="231">
        <v>0</v>
      </c>
      <c r="T424" s="233">
        <v>0</v>
      </c>
      <c r="U424" s="231">
        <v>0</v>
      </c>
      <c r="V424" s="231">
        <v>0</v>
      </c>
      <c r="W424" s="233">
        <v>0</v>
      </c>
      <c r="X424" s="231">
        <v>0</v>
      </c>
      <c r="Y424" s="231">
        <v>0</v>
      </c>
      <c r="Z424" s="233">
        <v>0</v>
      </c>
      <c r="AA424" s="231">
        <v>0</v>
      </c>
      <c r="AB424" s="231">
        <v>0</v>
      </c>
      <c r="AC424" s="233">
        <v>0</v>
      </c>
      <c r="AD424" s="231">
        <v>0</v>
      </c>
      <c r="AE424" s="231">
        <v>0</v>
      </c>
      <c r="AF424" s="233">
        <v>0</v>
      </c>
      <c r="AG424">
        <v>0</v>
      </c>
    </row>
    <row r="425" spans="2:33" x14ac:dyDescent="0.35">
      <c r="B425">
        <v>52227</v>
      </c>
      <c r="C425" t="s">
        <v>685</v>
      </c>
      <c r="D425" s="231">
        <v>14</v>
      </c>
      <c r="E425" s="231">
        <v>30</v>
      </c>
      <c r="F425" s="231">
        <v>13</v>
      </c>
      <c r="G425" s="232">
        <v>43</v>
      </c>
      <c r="H425" s="231">
        <v>15</v>
      </c>
      <c r="I425" s="231">
        <v>6</v>
      </c>
      <c r="J425" s="232">
        <v>21</v>
      </c>
      <c r="K425" s="231">
        <v>210</v>
      </c>
      <c r="L425" s="231">
        <v>450</v>
      </c>
      <c r="M425" s="231">
        <v>195</v>
      </c>
      <c r="N425" s="232">
        <v>645</v>
      </c>
      <c r="O425" s="231">
        <v>225</v>
      </c>
      <c r="P425" s="231">
        <v>90</v>
      </c>
      <c r="Q425" s="232">
        <v>315</v>
      </c>
      <c r="R425" s="231">
        <v>10</v>
      </c>
      <c r="S425" s="231">
        <v>150</v>
      </c>
      <c r="T425" s="233">
        <v>45</v>
      </c>
      <c r="U425" s="231">
        <v>2</v>
      </c>
      <c r="V425" s="231">
        <v>30</v>
      </c>
      <c r="W425" s="233">
        <v>15</v>
      </c>
      <c r="X425" s="231">
        <v>7</v>
      </c>
      <c r="Y425" s="231">
        <v>105</v>
      </c>
      <c r="Z425" s="233">
        <v>60</v>
      </c>
      <c r="AA425" s="231">
        <v>10</v>
      </c>
      <c r="AB425" s="231">
        <v>150</v>
      </c>
      <c r="AC425" s="233">
        <v>15</v>
      </c>
      <c r="AD425" s="231">
        <v>10</v>
      </c>
      <c r="AE425" s="231">
        <v>150</v>
      </c>
      <c r="AF425" s="233">
        <v>15</v>
      </c>
      <c r="AG425">
        <v>1</v>
      </c>
    </row>
    <row r="426" spans="2:33" x14ac:dyDescent="0.35">
      <c r="B426">
        <v>52282</v>
      </c>
      <c r="C426" t="s">
        <v>754</v>
      </c>
      <c r="D426" s="231">
        <v>7</v>
      </c>
      <c r="E426" s="231">
        <v>21</v>
      </c>
      <c r="F426" s="231">
        <v>9</v>
      </c>
      <c r="G426" s="232">
        <v>30</v>
      </c>
      <c r="H426" s="231">
        <v>13</v>
      </c>
      <c r="I426" s="231">
        <v>7</v>
      </c>
      <c r="J426" s="232">
        <v>20</v>
      </c>
      <c r="K426" s="231">
        <v>105</v>
      </c>
      <c r="L426" s="231">
        <v>315</v>
      </c>
      <c r="M426" s="231">
        <v>135</v>
      </c>
      <c r="N426" s="232">
        <v>450</v>
      </c>
      <c r="O426" s="231">
        <v>195</v>
      </c>
      <c r="P426" s="231">
        <v>105</v>
      </c>
      <c r="Q426" s="232">
        <v>300</v>
      </c>
      <c r="R426" s="231">
        <v>4</v>
      </c>
      <c r="S426" s="231">
        <v>60</v>
      </c>
      <c r="T426" s="233">
        <v>30</v>
      </c>
      <c r="U426" s="231">
        <v>3</v>
      </c>
      <c r="V426" s="231">
        <v>45</v>
      </c>
      <c r="W426" s="233">
        <v>0</v>
      </c>
      <c r="X426" s="231">
        <v>0</v>
      </c>
      <c r="Y426" s="231">
        <v>0</v>
      </c>
      <c r="Z426" s="233">
        <v>0</v>
      </c>
      <c r="AA426" s="231">
        <v>1</v>
      </c>
      <c r="AB426" s="231">
        <v>15</v>
      </c>
      <c r="AC426" s="233">
        <v>0</v>
      </c>
      <c r="AD426" s="231">
        <v>1</v>
      </c>
      <c r="AE426" s="231">
        <v>15</v>
      </c>
      <c r="AF426" s="233">
        <v>0</v>
      </c>
      <c r="AG426">
        <v>0</v>
      </c>
    </row>
    <row r="427" spans="2:33" x14ac:dyDescent="0.35">
      <c r="B427">
        <v>52285</v>
      </c>
      <c r="C427" t="s">
        <v>755</v>
      </c>
      <c r="D427" s="231">
        <v>3</v>
      </c>
      <c r="E427" s="231">
        <v>37</v>
      </c>
      <c r="F427" s="231">
        <v>18</v>
      </c>
      <c r="G427" s="232">
        <v>55</v>
      </c>
      <c r="H427" s="231">
        <v>23</v>
      </c>
      <c r="I427" s="231">
        <v>13</v>
      </c>
      <c r="J427" s="232">
        <v>36</v>
      </c>
      <c r="K427" s="231">
        <v>41</v>
      </c>
      <c r="L427" s="231">
        <v>549.15</v>
      </c>
      <c r="M427" s="231">
        <v>265</v>
      </c>
      <c r="N427" s="232">
        <v>814.15</v>
      </c>
      <c r="O427" s="231">
        <v>304.8</v>
      </c>
      <c r="P427" s="231">
        <v>186.2</v>
      </c>
      <c r="Q427" s="232">
        <v>491</v>
      </c>
      <c r="R427" s="231">
        <v>16</v>
      </c>
      <c r="S427" s="231">
        <v>231</v>
      </c>
      <c r="T427" s="233">
        <v>90</v>
      </c>
      <c r="U427" s="231">
        <v>2</v>
      </c>
      <c r="V427" s="231">
        <v>25</v>
      </c>
      <c r="W427" s="233">
        <v>0</v>
      </c>
      <c r="X427" s="231">
        <v>4</v>
      </c>
      <c r="Y427" s="231">
        <v>60</v>
      </c>
      <c r="Z427" s="233">
        <v>15</v>
      </c>
      <c r="AA427" s="231">
        <v>1</v>
      </c>
      <c r="AB427" s="231">
        <v>15</v>
      </c>
      <c r="AC427" s="233">
        <v>0</v>
      </c>
      <c r="AD427" s="231">
        <v>0</v>
      </c>
      <c r="AE427" s="231">
        <v>0</v>
      </c>
      <c r="AF427" s="233">
        <v>0</v>
      </c>
      <c r="AG427">
        <v>0</v>
      </c>
    </row>
    <row r="428" spans="2:33" x14ac:dyDescent="0.35">
      <c r="B428">
        <v>52292</v>
      </c>
      <c r="C428" t="s">
        <v>1225</v>
      </c>
      <c r="D428" s="231">
        <v>0</v>
      </c>
      <c r="E428" s="231">
        <v>1</v>
      </c>
      <c r="F428" s="231">
        <v>0</v>
      </c>
      <c r="G428" s="232">
        <v>1</v>
      </c>
      <c r="H428" s="231">
        <v>0</v>
      </c>
      <c r="I428" s="231">
        <v>0</v>
      </c>
      <c r="J428" s="232">
        <v>0</v>
      </c>
      <c r="K428" s="231">
        <v>0</v>
      </c>
      <c r="L428" s="231">
        <v>15</v>
      </c>
      <c r="M428" s="231">
        <v>0</v>
      </c>
      <c r="N428" s="232">
        <v>15</v>
      </c>
      <c r="O428" s="231">
        <v>0</v>
      </c>
      <c r="P428" s="231">
        <v>0</v>
      </c>
      <c r="Q428" s="232">
        <v>0</v>
      </c>
      <c r="R428" s="231">
        <v>0</v>
      </c>
      <c r="S428" s="231">
        <v>0</v>
      </c>
      <c r="T428" s="233">
        <v>0</v>
      </c>
      <c r="U428" s="231">
        <v>1</v>
      </c>
      <c r="V428" s="231">
        <v>15</v>
      </c>
      <c r="W428" s="233">
        <v>0</v>
      </c>
      <c r="X428" s="231">
        <v>0</v>
      </c>
      <c r="Y428" s="231">
        <v>0</v>
      </c>
      <c r="Z428" s="233">
        <v>0</v>
      </c>
      <c r="AA428" s="231">
        <v>0</v>
      </c>
      <c r="AB428" s="231">
        <v>0</v>
      </c>
      <c r="AC428" s="233">
        <v>0</v>
      </c>
      <c r="AD428" s="231">
        <v>0</v>
      </c>
      <c r="AE428" s="231">
        <v>0</v>
      </c>
      <c r="AF428" s="233">
        <v>0</v>
      </c>
      <c r="AG428">
        <v>0</v>
      </c>
    </row>
    <row r="429" spans="2:33" x14ac:dyDescent="0.35">
      <c r="B429">
        <v>52303</v>
      </c>
      <c r="C429" t="s">
        <v>756</v>
      </c>
      <c r="D429" s="231">
        <v>9</v>
      </c>
      <c r="E429" s="231">
        <v>18</v>
      </c>
      <c r="F429" s="231">
        <v>12</v>
      </c>
      <c r="G429" s="232">
        <v>30</v>
      </c>
      <c r="H429" s="231">
        <v>9</v>
      </c>
      <c r="I429" s="231">
        <v>7</v>
      </c>
      <c r="J429" s="232">
        <v>16</v>
      </c>
      <c r="K429" s="231">
        <v>135</v>
      </c>
      <c r="L429" s="231">
        <v>270</v>
      </c>
      <c r="M429" s="231">
        <v>180</v>
      </c>
      <c r="N429" s="232">
        <v>450</v>
      </c>
      <c r="O429" s="231">
        <v>135</v>
      </c>
      <c r="P429" s="231">
        <v>105</v>
      </c>
      <c r="Q429" s="232">
        <v>240</v>
      </c>
      <c r="R429" s="231">
        <v>2</v>
      </c>
      <c r="S429" s="231">
        <v>30</v>
      </c>
      <c r="T429" s="233">
        <v>15</v>
      </c>
      <c r="U429" s="231">
        <v>18</v>
      </c>
      <c r="V429" s="231">
        <v>270</v>
      </c>
      <c r="W429" s="233">
        <v>75</v>
      </c>
      <c r="X429" s="231">
        <v>13</v>
      </c>
      <c r="Y429" s="231">
        <v>195</v>
      </c>
      <c r="Z429" s="233">
        <v>105</v>
      </c>
      <c r="AA429" s="231">
        <v>3</v>
      </c>
      <c r="AB429" s="231">
        <v>45</v>
      </c>
      <c r="AC429" s="233">
        <v>0</v>
      </c>
      <c r="AD429" s="231">
        <v>3</v>
      </c>
      <c r="AE429" s="231">
        <v>45</v>
      </c>
      <c r="AF429" s="233">
        <v>0</v>
      </c>
      <c r="AG429">
        <v>2</v>
      </c>
    </row>
    <row r="430" spans="2:33" x14ac:dyDescent="0.35">
      <c r="B430">
        <v>52324</v>
      </c>
      <c r="C430" t="s">
        <v>757</v>
      </c>
      <c r="D430" s="231">
        <v>14</v>
      </c>
      <c r="E430" s="231">
        <v>21</v>
      </c>
      <c r="F430" s="231">
        <v>13</v>
      </c>
      <c r="G430" s="232">
        <v>34</v>
      </c>
      <c r="H430" s="231">
        <v>6</v>
      </c>
      <c r="I430" s="231">
        <v>1</v>
      </c>
      <c r="J430" s="232">
        <v>7</v>
      </c>
      <c r="K430" s="231">
        <v>210</v>
      </c>
      <c r="L430" s="231">
        <v>315</v>
      </c>
      <c r="M430" s="231">
        <v>195</v>
      </c>
      <c r="N430" s="232">
        <v>510</v>
      </c>
      <c r="O430" s="231">
        <v>90</v>
      </c>
      <c r="P430" s="231">
        <v>15</v>
      </c>
      <c r="Q430" s="232">
        <v>105</v>
      </c>
      <c r="R430" s="231">
        <v>1</v>
      </c>
      <c r="S430" s="231">
        <v>15</v>
      </c>
      <c r="T430" s="233">
        <v>0</v>
      </c>
      <c r="U430" s="231">
        <v>0</v>
      </c>
      <c r="V430" s="231">
        <v>0</v>
      </c>
      <c r="W430" s="233">
        <v>0</v>
      </c>
      <c r="X430" s="231">
        <v>46</v>
      </c>
      <c r="Y430" s="231">
        <v>690</v>
      </c>
      <c r="Z430" s="233">
        <v>105</v>
      </c>
      <c r="AA430" s="231">
        <v>6</v>
      </c>
      <c r="AB430" s="231">
        <v>90</v>
      </c>
      <c r="AC430" s="233">
        <v>15</v>
      </c>
      <c r="AD430" s="231">
        <v>0</v>
      </c>
      <c r="AE430" s="231">
        <v>0</v>
      </c>
      <c r="AF430" s="233">
        <v>0</v>
      </c>
      <c r="AG430">
        <v>2</v>
      </c>
    </row>
    <row r="431" spans="2:33" x14ac:dyDescent="0.35">
      <c r="B431">
        <v>52330</v>
      </c>
      <c r="C431" t="s">
        <v>758</v>
      </c>
      <c r="D431" s="231">
        <v>13</v>
      </c>
      <c r="E431" s="231">
        <v>21</v>
      </c>
      <c r="F431" s="231">
        <v>10</v>
      </c>
      <c r="G431" s="232">
        <v>31</v>
      </c>
      <c r="H431" s="231">
        <v>10</v>
      </c>
      <c r="I431" s="231">
        <v>4</v>
      </c>
      <c r="J431" s="232">
        <v>14</v>
      </c>
      <c r="K431" s="231">
        <v>195</v>
      </c>
      <c r="L431" s="231">
        <v>315</v>
      </c>
      <c r="M431" s="231">
        <v>150</v>
      </c>
      <c r="N431" s="232">
        <v>465</v>
      </c>
      <c r="O431" s="231">
        <v>150</v>
      </c>
      <c r="P431" s="231">
        <v>60</v>
      </c>
      <c r="Q431" s="232">
        <v>210</v>
      </c>
      <c r="R431" s="231">
        <v>23</v>
      </c>
      <c r="S431" s="231">
        <v>345</v>
      </c>
      <c r="T431" s="233">
        <v>120</v>
      </c>
      <c r="U431" s="231">
        <v>5</v>
      </c>
      <c r="V431" s="231">
        <v>75</v>
      </c>
      <c r="W431" s="233">
        <v>30</v>
      </c>
      <c r="X431" s="231">
        <v>11</v>
      </c>
      <c r="Y431" s="231">
        <v>165</v>
      </c>
      <c r="Z431" s="233">
        <v>45</v>
      </c>
      <c r="AA431" s="231">
        <v>8</v>
      </c>
      <c r="AB431" s="231">
        <v>120</v>
      </c>
      <c r="AC431" s="233">
        <v>0</v>
      </c>
      <c r="AD431" s="231">
        <v>0</v>
      </c>
      <c r="AE431" s="231">
        <v>0</v>
      </c>
      <c r="AF431" s="233">
        <v>0</v>
      </c>
      <c r="AG431">
        <v>1</v>
      </c>
    </row>
    <row r="432" spans="2:33" x14ac:dyDescent="0.35">
      <c r="B432">
        <v>52334</v>
      </c>
      <c r="C432" t="s">
        <v>759</v>
      </c>
      <c r="D432" s="231">
        <v>11</v>
      </c>
      <c r="E432" s="231">
        <v>18</v>
      </c>
      <c r="F432" s="231">
        <v>7</v>
      </c>
      <c r="G432" s="232">
        <v>25</v>
      </c>
      <c r="H432" s="231">
        <v>5</v>
      </c>
      <c r="I432" s="231">
        <v>0</v>
      </c>
      <c r="J432" s="232">
        <v>5</v>
      </c>
      <c r="K432" s="231">
        <v>165</v>
      </c>
      <c r="L432" s="231">
        <v>270</v>
      </c>
      <c r="M432" s="231">
        <v>105</v>
      </c>
      <c r="N432" s="232">
        <v>375</v>
      </c>
      <c r="O432" s="231">
        <v>75</v>
      </c>
      <c r="P432" s="231">
        <v>0</v>
      </c>
      <c r="Q432" s="232">
        <v>75</v>
      </c>
      <c r="R432" s="231">
        <v>3</v>
      </c>
      <c r="S432" s="231">
        <v>45</v>
      </c>
      <c r="T432" s="233">
        <v>15</v>
      </c>
      <c r="U432" s="231">
        <v>23</v>
      </c>
      <c r="V432" s="231">
        <v>345</v>
      </c>
      <c r="W432" s="233">
        <v>45</v>
      </c>
      <c r="X432" s="231">
        <v>7</v>
      </c>
      <c r="Y432" s="231">
        <v>105</v>
      </c>
      <c r="Z432" s="233">
        <v>0</v>
      </c>
      <c r="AA432" s="231">
        <v>8</v>
      </c>
      <c r="AB432" s="231">
        <v>120</v>
      </c>
      <c r="AC432" s="233">
        <v>0</v>
      </c>
      <c r="AD432" s="231">
        <v>8</v>
      </c>
      <c r="AE432" s="231">
        <v>120</v>
      </c>
      <c r="AF432" s="233">
        <v>0</v>
      </c>
      <c r="AG432">
        <v>3</v>
      </c>
    </row>
    <row r="433" spans="2:33" x14ac:dyDescent="0.35">
      <c r="B433">
        <v>52357</v>
      </c>
      <c r="C433" t="s">
        <v>801</v>
      </c>
      <c r="D433" s="231">
        <v>1</v>
      </c>
      <c r="E433" s="231">
        <v>1</v>
      </c>
      <c r="F433" s="231">
        <v>1</v>
      </c>
      <c r="G433" s="232">
        <v>2</v>
      </c>
      <c r="H433" s="231">
        <v>1</v>
      </c>
      <c r="I433" s="231">
        <v>1</v>
      </c>
      <c r="J433" s="232">
        <v>2</v>
      </c>
      <c r="K433" s="231">
        <v>15</v>
      </c>
      <c r="L433" s="231">
        <v>0</v>
      </c>
      <c r="M433" s="231">
        <v>15</v>
      </c>
      <c r="N433" s="232">
        <v>15</v>
      </c>
      <c r="O433" s="231">
        <v>15</v>
      </c>
      <c r="P433" s="231">
        <v>15</v>
      </c>
      <c r="Q433" s="232">
        <v>30</v>
      </c>
      <c r="R433" s="231">
        <v>0</v>
      </c>
      <c r="S433" s="231">
        <v>0</v>
      </c>
      <c r="T433" s="233">
        <v>0</v>
      </c>
      <c r="U433" s="231">
        <v>2</v>
      </c>
      <c r="V433" s="231">
        <v>15</v>
      </c>
      <c r="W433" s="233">
        <v>30</v>
      </c>
      <c r="X433" s="231">
        <v>1</v>
      </c>
      <c r="Y433" s="231">
        <v>15</v>
      </c>
      <c r="Z433" s="233">
        <v>0</v>
      </c>
      <c r="AA433" s="231">
        <v>0</v>
      </c>
      <c r="AB433" s="231">
        <v>0</v>
      </c>
      <c r="AC433" s="233">
        <v>0</v>
      </c>
      <c r="AD433" s="231">
        <v>0</v>
      </c>
      <c r="AE433" s="231">
        <v>0</v>
      </c>
      <c r="AF433" s="233">
        <v>0</v>
      </c>
      <c r="AG433">
        <v>1</v>
      </c>
    </row>
    <row r="434" spans="2:33" x14ac:dyDescent="0.35">
      <c r="B434">
        <v>52365</v>
      </c>
      <c r="C434" t="s">
        <v>760</v>
      </c>
      <c r="D434" s="231">
        <v>20</v>
      </c>
      <c r="E434" s="231">
        <v>37</v>
      </c>
      <c r="F434" s="231">
        <v>12</v>
      </c>
      <c r="G434" s="232">
        <v>49</v>
      </c>
      <c r="H434" s="231">
        <v>8</v>
      </c>
      <c r="I434" s="231">
        <v>2</v>
      </c>
      <c r="J434" s="232">
        <v>10</v>
      </c>
      <c r="K434" s="231">
        <v>300</v>
      </c>
      <c r="L434" s="231">
        <v>555</v>
      </c>
      <c r="M434" s="231">
        <v>180</v>
      </c>
      <c r="N434" s="232">
        <v>735</v>
      </c>
      <c r="O434" s="231">
        <v>120</v>
      </c>
      <c r="P434" s="231">
        <v>30</v>
      </c>
      <c r="Q434" s="232">
        <v>150</v>
      </c>
      <c r="R434" s="231">
        <v>21</v>
      </c>
      <c r="S434" s="231">
        <v>315</v>
      </c>
      <c r="T434" s="233">
        <v>15</v>
      </c>
      <c r="U434" s="231">
        <v>11</v>
      </c>
      <c r="V434" s="231">
        <v>165</v>
      </c>
      <c r="W434" s="233">
        <v>15</v>
      </c>
      <c r="X434" s="231">
        <v>27</v>
      </c>
      <c r="Y434" s="231">
        <v>405</v>
      </c>
      <c r="Z434" s="233">
        <v>75</v>
      </c>
      <c r="AA434" s="231">
        <v>0</v>
      </c>
      <c r="AB434" s="231">
        <v>0</v>
      </c>
      <c r="AC434" s="233">
        <v>0</v>
      </c>
      <c r="AD434" s="231">
        <v>0</v>
      </c>
      <c r="AE434" s="231">
        <v>0</v>
      </c>
      <c r="AF434" s="233">
        <v>0</v>
      </c>
      <c r="AG434">
        <v>0</v>
      </c>
    </row>
    <row r="435" spans="2:33" x14ac:dyDescent="0.35">
      <c r="B435">
        <v>52384</v>
      </c>
      <c r="C435" t="s">
        <v>621</v>
      </c>
      <c r="D435" s="231">
        <v>29</v>
      </c>
      <c r="E435" s="231">
        <v>42</v>
      </c>
      <c r="F435" s="231">
        <v>26</v>
      </c>
      <c r="G435" s="232">
        <v>68</v>
      </c>
      <c r="H435" s="231">
        <v>7</v>
      </c>
      <c r="I435" s="231">
        <v>2</v>
      </c>
      <c r="J435" s="232">
        <v>9</v>
      </c>
      <c r="K435" s="231">
        <v>435</v>
      </c>
      <c r="L435" s="231">
        <v>615</v>
      </c>
      <c r="M435" s="231">
        <v>390</v>
      </c>
      <c r="N435" s="232">
        <v>1005</v>
      </c>
      <c r="O435" s="231">
        <v>105</v>
      </c>
      <c r="P435" s="231">
        <v>30</v>
      </c>
      <c r="Q435" s="232">
        <v>135</v>
      </c>
      <c r="R435" s="231">
        <v>31</v>
      </c>
      <c r="S435" s="231">
        <v>465</v>
      </c>
      <c r="T435" s="233">
        <v>15</v>
      </c>
      <c r="U435" s="231">
        <v>18</v>
      </c>
      <c r="V435" s="231">
        <v>270</v>
      </c>
      <c r="W435" s="233">
        <v>0</v>
      </c>
      <c r="X435" s="231">
        <v>30</v>
      </c>
      <c r="Y435" s="231">
        <v>435</v>
      </c>
      <c r="Z435" s="233">
        <v>75</v>
      </c>
      <c r="AA435" s="231">
        <v>19</v>
      </c>
      <c r="AB435" s="231">
        <v>285</v>
      </c>
      <c r="AC435" s="233">
        <v>0</v>
      </c>
      <c r="AD435" s="231">
        <v>19</v>
      </c>
      <c r="AE435" s="231">
        <v>285</v>
      </c>
      <c r="AF435" s="233">
        <v>0</v>
      </c>
      <c r="AG435">
        <v>0</v>
      </c>
    </row>
    <row r="436" spans="2:33" x14ac:dyDescent="0.35">
      <c r="B436">
        <v>52393</v>
      </c>
      <c r="C436" t="s">
        <v>761</v>
      </c>
      <c r="D436" s="231">
        <v>17</v>
      </c>
      <c r="E436" s="231">
        <v>20</v>
      </c>
      <c r="F436" s="231">
        <v>9</v>
      </c>
      <c r="G436" s="232">
        <v>29</v>
      </c>
      <c r="H436" s="231">
        <v>0</v>
      </c>
      <c r="I436" s="231">
        <v>0</v>
      </c>
      <c r="J436" s="232">
        <v>0</v>
      </c>
      <c r="K436" s="231">
        <v>255</v>
      </c>
      <c r="L436" s="231">
        <v>300</v>
      </c>
      <c r="M436" s="231">
        <v>135</v>
      </c>
      <c r="N436" s="232">
        <v>435</v>
      </c>
      <c r="O436" s="231">
        <v>0</v>
      </c>
      <c r="P436" s="231">
        <v>0</v>
      </c>
      <c r="Q436" s="232">
        <v>0</v>
      </c>
      <c r="R436" s="231">
        <v>7</v>
      </c>
      <c r="S436" s="231">
        <v>105</v>
      </c>
      <c r="T436" s="233">
        <v>0</v>
      </c>
      <c r="U436" s="231">
        <v>5</v>
      </c>
      <c r="V436" s="231">
        <v>75</v>
      </c>
      <c r="W436" s="233">
        <v>0</v>
      </c>
      <c r="X436" s="231">
        <v>25</v>
      </c>
      <c r="Y436" s="231">
        <v>375</v>
      </c>
      <c r="Z436" s="233">
        <v>0</v>
      </c>
      <c r="AA436" s="231">
        <v>1</v>
      </c>
      <c r="AB436" s="231">
        <v>15</v>
      </c>
      <c r="AC436" s="233">
        <v>0</v>
      </c>
      <c r="AD436" s="231">
        <v>1</v>
      </c>
      <c r="AE436" s="231">
        <v>15</v>
      </c>
      <c r="AF436" s="233">
        <v>0</v>
      </c>
      <c r="AG436">
        <v>0</v>
      </c>
    </row>
    <row r="437" spans="2:33" x14ac:dyDescent="0.35">
      <c r="B437">
        <v>52394</v>
      </c>
      <c r="C437" t="s">
        <v>802</v>
      </c>
      <c r="D437" s="231">
        <v>0</v>
      </c>
      <c r="E437" s="231">
        <v>2</v>
      </c>
      <c r="F437" s="231">
        <v>0</v>
      </c>
      <c r="G437" s="232">
        <v>2</v>
      </c>
      <c r="H437" s="231">
        <v>2</v>
      </c>
      <c r="I437" s="231">
        <v>0</v>
      </c>
      <c r="J437" s="232">
        <v>2</v>
      </c>
      <c r="K437" s="231">
        <v>0</v>
      </c>
      <c r="L437" s="231">
        <v>30</v>
      </c>
      <c r="M437" s="231">
        <v>0</v>
      </c>
      <c r="N437" s="232">
        <v>30</v>
      </c>
      <c r="O437" s="231">
        <v>6</v>
      </c>
      <c r="P437" s="231">
        <v>0</v>
      </c>
      <c r="Q437" s="232">
        <v>6</v>
      </c>
      <c r="R437" s="231">
        <v>0</v>
      </c>
      <c r="S437" s="231">
        <v>0</v>
      </c>
      <c r="T437" s="233">
        <v>0</v>
      </c>
      <c r="U437" s="231">
        <v>0</v>
      </c>
      <c r="V437" s="231">
        <v>0</v>
      </c>
      <c r="W437" s="233">
        <v>0</v>
      </c>
      <c r="X437" s="231">
        <v>0</v>
      </c>
      <c r="Y437" s="231">
        <v>0</v>
      </c>
      <c r="Z437" s="233">
        <v>0</v>
      </c>
      <c r="AA437" s="231">
        <v>0</v>
      </c>
      <c r="AB437" s="231">
        <v>0</v>
      </c>
      <c r="AC437" s="233">
        <v>0</v>
      </c>
      <c r="AD437" s="231">
        <v>0</v>
      </c>
      <c r="AE437" s="231">
        <v>0</v>
      </c>
      <c r="AF437" s="233">
        <v>0</v>
      </c>
      <c r="AG437">
        <v>0</v>
      </c>
    </row>
    <row r="438" spans="2:33" x14ac:dyDescent="0.35">
      <c r="B438">
        <v>52401</v>
      </c>
      <c r="C438" t="s">
        <v>762</v>
      </c>
      <c r="D438" s="231">
        <v>0</v>
      </c>
      <c r="E438" s="231">
        <v>3</v>
      </c>
      <c r="F438" s="231">
        <v>0</v>
      </c>
      <c r="G438" s="232">
        <v>3</v>
      </c>
      <c r="H438" s="231">
        <v>2</v>
      </c>
      <c r="I438" s="231">
        <v>0</v>
      </c>
      <c r="J438" s="232">
        <v>2</v>
      </c>
      <c r="K438" s="231">
        <v>0</v>
      </c>
      <c r="L438" s="231">
        <v>45</v>
      </c>
      <c r="M438" s="231">
        <v>0</v>
      </c>
      <c r="N438" s="232">
        <v>45</v>
      </c>
      <c r="O438" s="231">
        <v>30</v>
      </c>
      <c r="P438" s="231">
        <v>0</v>
      </c>
      <c r="Q438" s="232">
        <v>30</v>
      </c>
      <c r="R438" s="231">
        <v>0</v>
      </c>
      <c r="S438" s="231">
        <v>0</v>
      </c>
      <c r="T438" s="233">
        <v>0</v>
      </c>
      <c r="U438" s="231">
        <v>0</v>
      </c>
      <c r="V438" s="231">
        <v>0</v>
      </c>
      <c r="W438" s="233">
        <v>0</v>
      </c>
      <c r="X438" s="231">
        <v>1</v>
      </c>
      <c r="Y438" s="231">
        <v>15</v>
      </c>
      <c r="Z438" s="233">
        <v>0</v>
      </c>
      <c r="AA438" s="231">
        <v>0</v>
      </c>
      <c r="AB438" s="231">
        <v>0</v>
      </c>
      <c r="AC438" s="233">
        <v>0</v>
      </c>
      <c r="AD438" s="231">
        <v>0</v>
      </c>
      <c r="AE438" s="231">
        <v>0</v>
      </c>
      <c r="AF438" s="233">
        <v>0</v>
      </c>
      <c r="AG438">
        <v>0</v>
      </c>
    </row>
    <row r="439" spans="2:33" x14ac:dyDescent="0.35">
      <c r="B439">
        <v>52409</v>
      </c>
      <c r="C439" t="s">
        <v>763</v>
      </c>
      <c r="D439" s="231">
        <v>0</v>
      </c>
      <c r="E439" s="231">
        <v>1</v>
      </c>
      <c r="F439" s="231">
        <v>0</v>
      </c>
      <c r="G439" s="232">
        <v>1</v>
      </c>
      <c r="H439" s="231">
        <v>1</v>
      </c>
      <c r="I439" s="231">
        <v>0</v>
      </c>
      <c r="J439" s="232">
        <v>1</v>
      </c>
      <c r="K439" s="231">
        <v>0</v>
      </c>
      <c r="L439" s="231">
        <v>15</v>
      </c>
      <c r="M439" s="231">
        <v>0</v>
      </c>
      <c r="N439" s="232">
        <v>15</v>
      </c>
      <c r="O439" s="231">
        <v>15</v>
      </c>
      <c r="P439" s="231">
        <v>0</v>
      </c>
      <c r="Q439" s="232">
        <v>15</v>
      </c>
      <c r="R439" s="231">
        <v>0</v>
      </c>
      <c r="S439" s="231">
        <v>0</v>
      </c>
      <c r="T439" s="233">
        <v>0</v>
      </c>
      <c r="U439" s="231">
        <v>0</v>
      </c>
      <c r="V439" s="231">
        <v>0</v>
      </c>
      <c r="W439" s="233">
        <v>0</v>
      </c>
      <c r="X439" s="231">
        <v>0</v>
      </c>
      <c r="Y439" s="231">
        <v>0</v>
      </c>
      <c r="Z439" s="233">
        <v>0</v>
      </c>
      <c r="AA439" s="231">
        <v>0</v>
      </c>
      <c r="AB439" s="231">
        <v>0</v>
      </c>
      <c r="AC439" s="233">
        <v>0</v>
      </c>
      <c r="AD439" s="231">
        <v>0</v>
      </c>
      <c r="AE439" s="231">
        <v>0</v>
      </c>
      <c r="AF439" s="233">
        <v>0</v>
      </c>
      <c r="AG439">
        <v>0</v>
      </c>
    </row>
    <row r="440" spans="2:33" x14ac:dyDescent="0.35">
      <c r="B440">
        <v>52411</v>
      </c>
      <c r="C440" t="s">
        <v>764</v>
      </c>
      <c r="D440" s="231">
        <v>0</v>
      </c>
      <c r="E440" s="231">
        <v>2</v>
      </c>
      <c r="F440" s="231">
        <v>0</v>
      </c>
      <c r="G440" s="232">
        <v>2</v>
      </c>
      <c r="H440" s="231">
        <v>0</v>
      </c>
      <c r="I440" s="231">
        <v>0</v>
      </c>
      <c r="J440" s="232">
        <v>0</v>
      </c>
      <c r="K440" s="231">
        <v>0</v>
      </c>
      <c r="L440" s="231">
        <v>30</v>
      </c>
      <c r="M440" s="231">
        <v>0</v>
      </c>
      <c r="N440" s="232">
        <v>30</v>
      </c>
      <c r="O440" s="231">
        <v>0</v>
      </c>
      <c r="P440" s="231">
        <v>0</v>
      </c>
      <c r="Q440" s="232">
        <v>0</v>
      </c>
      <c r="R440" s="231">
        <v>0</v>
      </c>
      <c r="S440" s="231">
        <v>0</v>
      </c>
      <c r="T440" s="233">
        <v>0</v>
      </c>
      <c r="U440" s="231">
        <v>2</v>
      </c>
      <c r="V440" s="231">
        <v>30</v>
      </c>
      <c r="W440" s="233">
        <v>0</v>
      </c>
      <c r="X440" s="231">
        <v>0</v>
      </c>
      <c r="Y440" s="231">
        <v>0</v>
      </c>
      <c r="Z440" s="233">
        <v>0</v>
      </c>
      <c r="AA440" s="231">
        <v>0</v>
      </c>
      <c r="AB440" s="231">
        <v>0</v>
      </c>
      <c r="AC440" s="233">
        <v>0</v>
      </c>
      <c r="AD440" s="231">
        <v>0</v>
      </c>
      <c r="AE440" s="231">
        <v>0</v>
      </c>
      <c r="AF440" s="233">
        <v>0</v>
      </c>
      <c r="AG440">
        <v>0</v>
      </c>
    </row>
    <row r="441" spans="2:33" x14ac:dyDescent="0.35">
      <c r="B441">
        <v>52419</v>
      </c>
      <c r="C441" t="s">
        <v>765</v>
      </c>
      <c r="D441" s="231">
        <v>11</v>
      </c>
      <c r="E441" s="231">
        <v>24</v>
      </c>
      <c r="F441" s="231">
        <v>18</v>
      </c>
      <c r="G441" s="232">
        <v>42</v>
      </c>
      <c r="H441" s="231">
        <v>13</v>
      </c>
      <c r="I441" s="231">
        <v>10</v>
      </c>
      <c r="J441" s="232">
        <v>23</v>
      </c>
      <c r="K441" s="231">
        <v>165</v>
      </c>
      <c r="L441" s="231">
        <v>360</v>
      </c>
      <c r="M441" s="231">
        <v>270</v>
      </c>
      <c r="N441" s="232">
        <v>630</v>
      </c>
      <c r="O441" s="231">
        <v>195</v>
      </c>
      <c r="P441" s="231">
        <v>150</v>
      </c>
      <c r="Q441" s="232">
        <v>345</v>
      </c>
      <c r="R441" s="231">
        <v>11</v>
      </c>
      <c r="S441" s="231">
        <v>165</v>
      </c>
      <c r="T441" s="233">
        <v>30</v>
      </c>
      <c r="U441" s="231">
        <v>8</v>
      </c>
      <c r="V441" s="231">
        <v>120</v>
      </c>
      <c r="W441" s="233">
        <v>45</v>
      </c>
      <c r="X441" s="231">
        <v>13</v>
      </c>
      <c r="Y441" s="231">
        <v>195</v>
      </c>
      <c r="Z441" s="233">
        <v>120</v>
      </c>
      <c r="AA441" s="231">
        <v>7</v>
      </c>
      <c r="AB441" s="231">
        <v>105</v>
      </c>
      <c r="AC441" s="233">
        <v>30</v>
      </c>
      <c r="AD441" s="231">
        <v>5</v>
      </c>
      <c r="AE441" s="231">
        <v>75</v>
      </c>
      <c r="AF441" s="233">
        <v>30</v>
      </c>
      <c r="AG441">
        <v>2</v>
      </c>
    </row>
    <row r="442" spans="2:33" x14ac:dyDescent="0.35">
      <c r="B442">
        <v>52428</v>
      </c>
      <c r="C442" t="s">
        <v>766</v>
      </c>
      <c r="D442" s="231">
        <v>1</v>
      </c>
      <c r="E442" s="231">
        <v>1</v>
      </c>
      <c r="F442" s="231">
        <v>0</v>
      </c>
      <c r="G442" s="232">
        <v>1</v>
      </c>
      <c r="H442" s="231">
        <v>1</v>
      </c>
      <c r="I442" s="231">
        <v>0</v>
      </c>
      <c r="J442" s="232">
        <v>1</v>
      </c>
      <c r="K442" s="231">
        <v>15</v>
      </c>
      <c r="L442" s="231">
        <v>0</v>
      </c>
      <c r="M442" s="231">
        <v>0</v>
      </c>
      <c r="N442" s="232">
        <v>0</v>
      </c>
      <c r="O442" s="231">
        <v>15</v>
      </c>
      <c r="P442" s="231">
        <v>0</v>
      </c>
      <c r="Q442" s="232">
        <v>15</v>
      </c>
      <c r="R442" s="231">
        <v>0</v>
      </c>
      <c r="S442" s="231">
        <v>0</v>
      </c>
      <c r="T442" s="233">
        <v>0</v>
      </c>
      <c r="U442" s="231">
        <v>1</v>
      </c>
      <c r="V442" s="231">
        <v>15</v>
      </c>
      <c r="W442" s="233">
        <v>0</v>
      </c>
      <c r="X442" s="231">
        <v>0</v>
      </c>
      <c r="Y442" s="231">
        <v>0</v>
      </c>
      <c r="Z442" s="233">
        <v>0</v>
      </c>
      <c r="AA442" s="231">
        <v>0</v>
      </c>
      <c r="AB442" s="231">
        <v>0</v>
      </c>
      <c r="AC442" s="233">
        <v>0</v>
      </c>
      <c r="AD442" s="231">
        <v>0</v>
      </c>
      <c r="AE442" s="231">
        <v>0</v>
      </c>
      <c r="AF442" s="233">
        <v>0</v>
      </c>
      <c r="AG442">
        <v>0</v>
      </c>
    </row>
    <row r="443" spans="2:33" x14ac:dyDescent="0.35">
      <c r="B443">
        <v>52429</v>
      </c>
      <c r="C443" t="s">
        <v>767</v>
      </c>
      <c r="D443" s="231">
        <v>1</v>
      </c>
      <c r="E443" s="231">
        <v>0</v>
      </c>
      <c r="F443" s="231">
        <v>1</v>
      </c>
      <c r="G443" s="232">
        <v>1</v>
      </c>
      <c r="H443" s="231">
        <v>0</v>
      </c>
      <c r="I443" s="231">
        <v>1</v>
      </c>
      <c r="J443" s="232">
        <v>1</v>
      </c>
      <c r="K443" s="231">
        <v>15</v>
      </c>
      <c r="L443" s="231">
        <v>0</v>
      </c>
      <c r="M443" s="231">
        <v>15</v>
      </c>
      <c r="N443" s="232">
        <v>15</v>
      </c>
      <c r="O443" s="231">
        <v>0</v>
      </c>
      <c r="P443" s="231">
        <v>15</v>
      </c>
      <c r="Q443" s="232">
        <v>15</v>
      </c>
      <c r="R443" s="231">
        <v>1</v>
      </c>
      <c r="S443" s="231">
        <v>15</v>
      </c>
      <c r="T443" s="233">
        <v>15</v>
      </c>
      <c r="U443" s="231">
        <v>0</v>
      </c>
      <c r="V443" s="231">
        <v>0</v>
      </c>
      <c r="W443" s="233">
        <v>0</v>
      </c>
      <c r="X443" s="231">
        <v>0</v>
      </c>
      <c r="Y443" s="231">
        <v>0</v>
      </c>
      <c r="Z443" s="233">
        <v>0</v>
      </c>
      <c r="AA443" s="231">
        <v>0</v>
      </c>
      <c r="AB443" s="231">
        <v>0</v>
      </c>
      <c r="AC443" s="233">
        <v>0</v>
      </c>
      <c r="AD443" s="231">
        <v>0</v>
      </c>
      <c r="AE443" s="231">
        <v>0</v>
      </c>
      <c r="AF443" s="233">
        <v>0</v>
      </c>
      <c r="AG443">
        <v>0</v>
      </c>
    </row>
    <row r="444" spans="2:33" x14ac:dyDescent="0.35">
      <c r="B444">
        <v>52444</v>
      </c>
      <c r="C444" t="s">
        <v>768</v>
      </c>
      <c r="D444" s="231">
        <v>10</v>
      </c>
      <c r="E444" s="231">
        <v>32</v>
      </c>
      <c r="F444" s="231">
        <v>20</v>
      </c>
      <c r="G444" s="232">
        <v>52</v>
      </c>
      <c r="H444" s="231">
        <v>13</v>
      </c>
      <c r="I444" s="231">
        <v>7</v>
      </c>
      <c r="J444" s="232">
        <v>20</v>
      </c>
      <c r="K444" s="231">
        <v>150</v>
      </c>
      <c r="L444" s="231">
        <v>480</v>
      </c>
      <c r="M444" s="231">
        <v>300</v>
      </c>
      <c r="N444" s="232">
        <v>780</v>
      </c>
      <c r="O444" s="231">
        <v>195</v>
      </c>
      <c r="P444" s="231">
        <v>105</v>
      </c>
      <c r="Q444" s="232">
        <v>300</v>
      </c>
      <c r="R444" s="231">
        <v>23</v>
      </c>
      <c r="S444" s="231">
        <v>345</v>
      </c>
      <c r="T444" s="233">
        <v>60</v>
      </c>
      <c r="U444" s="231">
        <v>7</v>
      </c>
      <c r="V444" s="231">
        <v>105</v>
      </c>
      <c r="W444" s="233">
        <v>30</v>
      </c>
      <c r="X444" s="231">
        <v>9</v>
      </c>
      <c r="Y444" s="231">
        <v>135</v>
      </c>
      <c r="Z444" s="233">
        <v>15</v>
      </c>
      <c r="AA444" s="231">
        <v>8</v>
      </c>
      <c r="AB444" s="231">
        <v>120</v>
      </c>
      <c r="AC444" s="233">
        <v>0</v>
      </c>
      <c r="AD444" s="231">
        <v>7</v>
      </c>
      <c r="AE444" s="231">
        <v>105</v>
      </c>
      <c r="AF444" s="233">
        <v>0</v>
      </c>
      <c r="AG444">
        <v>1</v>
      </c>
    </row>
    <row r="445" spans="2:33" x14ac:dyDescent="0.35">
      <c r="B445">
        <v>52446</v>
      </c>
      <c r="C445" t="s">
        <v>1288</v>
      </c>
      <c r="D445" s="231">
        <v>0</v>
      </c>
      <c r="E445" s="231">
        <v>6</v>
      </c>
      <c r="F445" s="231">
        <v>2</v>
      </c>
      <c r="G445" s="232">
        <v>8</v>
      </c>
      <c r="H445" s="231">
        <v>4</v>
      </c>
      <c r="I445" s="231">
        <v>0</v>
      </c>
      <c r="J445" s="232">
        <v>4</v>
      </c>
      <c r="K445" s="231">
        <v>0</v>
      </c>
      <c r="L445" s="231">
        <v>90</v>
      </c>
      <c r="M445" s="231">
        <v>30</v>
      </c>
      <c r="N445" s="232">
        <v>120</v>
      </c>
      <c r="O445" s="231">
        <v>60</v>
      </c>
      <c r="P445" s="231">
        <v>0</v>
      </c>
      <c r="Q445" s="232">
        <v>60</v>
      </c>
      <c r="R445" s="231">
        <v>0</v>
      </c>
      <c r="S445" s="231">
        <v>0</v>
      </c>
      <c r="T445" s="233">
        <v>0</v>
      </c>
      <c r="U445" s="231">
        <v>0</v>
      </c>
      <c r="V445" s="231">
        <v>0</v>
      </c>
      <c r="W445" s="233">
        <v>0</v>
      </c>
      <c r="X445" s="231">
        <v>0</v>
      </c>
      <c r="Y445" s="231">
        <v>0</v>
      </c>
      <c r="Z445" s="233">
        <v>0</v>
      </c>
      <c r="AA445" s="231">
        <v>0</v>
      </c>
      <c r="AB445" s="231">
        <v>0</v>
      </c>
      <c r="AC445" s="233">
        <v>0</v>
      </c>
      <c r="AD445" s="231">
        <v>0</v>
      </c>
      <c r="AE445" s="231">
        <v>0</v>
      </c>
      <c r="AF445" s="233">
        <v>0</v>
      </c>
      <c r="AG445">
        <v>0</v>
      </c>
    </row>
    <row r="446" spans="2:33" x14ac:dyDescent="0.35">
      <c r="B446">
        <v>52469</v>
      </c>
      <c r="C446" t="s">
        <v>769</v>
      </c>
      <c r="D446" s="231">
        <v>9</v>
      </c>
      <c r="E446" s="231">
        <v>26</v>
      </c>
      <c r="F446" s="231">
        <v>14</v>
      </c>
      <c r="G446" s="232">
        <v>40</v>
      </c>
      <c r="H446" s="231">
        <v>16</v>
      </c>
      <c r="I446" s="231">
        <v>10</v>
      </c>
      <c r="J446" s="232">
        <v>26</v>
      </c>
      <c r="K446" s="231">
        <v>135</v>
      </c>
      <c r="L446" s="231">
        <v>390</v>
      </c>
      <c r="M446" s="231">
        <v>210</v>
      </c>
      <c r="N446" s="232">
        <v>600</v>
      </c>
      <c r="O446" s="231">
        <v>240</v>
      </c>
      <c r="P446" s="231">
        <v>150</v>
      </c>
      <c r="Q446" s="232">
        <v>390</v>
      </c>
      <c r="R446" s="231">
        <v>0</v>
      </c>
      <c r="S446" s="231">
        <v>0</v>
      </c>
      <c r="T446" s="233">
        <v>0</v>
      </c>
      <c r="U446" s="231">
        <v>6</v>
      </c>
      <c r="V446" s="231">
        <v>90</v>
      </c>
      <c r="W446" s="233">
        <v>60</v>
      </c>
      <c r="X446" s="231">
        <v>5</v>
      </c>
      <c r="Y446" s="231">
        <v>75</v>
      </c>
      <c r="Z446" s="233">
        <v>45</v>
      </c>
      <c r="AA446" s="231">
        <v>6</v>
      </c>
      <c r="AB446" s="231">
        <v>90</v>
      </c>
      <c r="AC446" s="233">
        <v>45</v>
      </c>
      <c r="AD446" s="231">
        <v>6</v>
      </c>
      <c r="AE446" s="231">
        <v>90</v>
      </c>
      <c r="AF446" s="233">
        <v>45</v>
      </c>
      <c r="AG446">
        <v>1</v>
      </c>
    </row>
    <row r="447" spans="2:33" x14ac:dyDescent="0.35">
      <c r="B447">
        <v>52472</v>
      </c>
      <c r="C447" t="s">
        <v>770</v>
      </c>
      <c r="D447" s="231">
        <v>0</v>
      </c>
      <c r="E447" s="231">
        <v>2</v>
      </c>
      <c r="F447" s="231">
        <v>1</v>
      </c>
      <c r="G447" s="232">
        <v>3</v>
      </c>
      <c r="H447" s="231">
        <v>1</v>
      </c>
      <c r="I447" s="231">
        <v>0</v>
      </c>
      <c r="J447" s="232">
        <v>1</v>
      </c>
      <c r="K447" s="231">
        <v>0</v>
      </c>
      <c r="L447" s="231">
        <v>15</v>
      </c>
      <c r="M447" s="231">
        <v>15</v>
      </c>
      <c r="N447" s="232">
        <v>30</v>
      </c>
      <c r="O447" s="231">
        <v>8</v>
      </c>
      <c r="P447" s="231">
        <v>0</v>
      </c>
      <c r="Q447" s="232">
        <v>8</v>
      </c>
      <c r="R447" s="231">
        <v>0</v>
      </c>
      <c r="S447" s="231">
        <v>0</v>
      </c>
      <c r="T447" s="233">
        <v>0</v>
      </c>
      <c r="U447" s="231">
        <v>3</v>
      </c>
      <c r="V447" s="231">
        <v>30</v>
      </c>
      <c r="W447" s="233">
        <v>8</v>
      </c>
      <c r="X447" s="231">
        <v>0</v>
      </c>
      <c r="Y447" s="231">
        <v>0</v>
      </c>
      <c r="Z447" s="233">
        <v>0</v>
      </c>
      <c r="AA447" s="231">
        <v>0</v>
      </c>
      <c r="AB447" s="231">
        <v>0</v>
      </c>
      <c r="AC447" s="233">
        <v>0</v>
      </c>
      <c r="AD447" s="231">
        <v>0</v>
      </c>
      <c r="AE447" s="231">
        <v>0</v>
      </c>
      <c r="AF447" s="233">
        <v>0</v>
      </c>
      <c r="AG447">
        <v>0</v>
      </c>
    </row>
    <row r="448" spans="2:33" x14ac:dyDescent="0.35">
      <c r="B448">
        <v>52483</v>
      </c>
      <c r="C448" t="s">
        <v>771</v>
      </c>
      <c r="D448" s="231">
        <v>7</v>
      </c>
      <c r="E448" s="231">
        <v>7</v>
      </c>
      <c r="F448" s="231">
        <v>2</v>
      </c>
      <c r="G448" s="232">
        <v>9</v>
      </c>
      <c r="H448" s="231">
        <v>0</v>
      </c>
      <c r="I448" s="231">
        <v>0</v>
      </c>
      <c r="J448" s="232">
        <v>0</v>
      </c>
      <c r="K448" s="231">
        <v>105</v>
      </c>
      <c r="L448" s="231">
        <v>105</v>
      </c>
      <c r="M448" s="231">
        <v>30</v>
      </c>
      <c r="N448" s="232">
        <v>135</v>
      </c>
      <c r="O448" s="231">
        <v>0</v>
      </c>
      <c r="P448" s="231">
        <v>0</v>
      </c>
      <c r="Q448" s="232">
        <v>0</v>
      </c>
      <c r="R448" s="231">
        <v>6</v>
      </c>
      <c r="S448" s="231">
        <v>90</v>
      </c>
      <c r="T448" s="233">
        <v>0</v>
      </c>
      <c r="U448" s="231">
        <v>7</v>
      </c>
      <c r="V448" s="231">
        <v>105</v>
      </c>
      <c r="W448" s="233">
        <v>0</v>
      </c>
      <c r="X448" s="231">
        <v>2</v>
      </c>
      <c r="Y448" s="231">
        <v>30</v>
      </c>
      <c r="Z448" s="233">
        <v>0</v>
      </c>
      <c r="AA448" s="231">
        <v>4</v>
      </c>
      <c r="AB448" s="231">
        <v>60</v>
      </c>
      <c r="AC448" s="233">
        <v>0</v>
      </c>
      <c r="AD448" s="231">
        <v>4</v>
      </c>
      <c r="AE448" s="231">
        <v>60</v>
      </c>
      <c r="AF448" s="233">
        <v>0</v>
      </c>
      <c r="AG448">
        <v>0</v>
      </c>
    </row>
    <row r="449" spans="2:33" x14ac:dyDescent="0.35">
      <c r="B449">
        <v>52485</v>
      </c>
      <c r="C449" t="s">
        <v>772</v>
      </c>
      <c r="D449" s="231">
        <v>8</v>
      </c>
      <c r="E449" s="231">
        <v>11</v>
      </c>
      <c r="F449" s="231">
        <v>7</v>
      </c>
      <c r="G449" s="232">
        <v>18</v>
      </c>
      <c r="H449" s="231">
        <v>2</v>
      </c>
      <c r="I449" s="231">
        <v>0</v>
      </c>
      <c r="J449" s="232">
        <v>2</v>
      </c>
      <c r="K449" s="231">
        <v>120</v>
      </c>
      <c r="L449" s="231">
        <v>165</v>
      </c>
      <c r="M449" s="231">
        <v>105</v>
      </c>
      <c r="N449" s="232">
        <v>270</v>
      </c>
      <c r="O449" s="231">
        <v>30</v>
      </c>
      <c r="P449" s="231">
        <v>0</v>
      </c>
      <c r="Q449" s="232">
        <v>30</v>
      </c>
      <c r="R449" s="231">
        <v>8</v>
      </c>
      <c r="S449" s="231">
        <v>120</v>
      </c>
      <c r="T449" s="233">
        <v>0</v>
      </c>
      <c r="U449" s="231">
        <v>9</v>
      </c>
      <c r="V449" s="231">
        <v>135</v>
      </c>
      <c r="W449" s="233">
        <v>15</v>
      </c>
      <c r="X449" s="231">
        <v>4</v>
      </c>
      <c r="Y449" s="231">
        <v>60</v>
      </c>
      <c r="Z449" s="233">
        <v>0</v>
      </c>
      <c r="AA449" s="231">
        <v>0</v>
      </c>
      <c r="AB449" s="231">
        <v>0</v>
      </c>
      <c r="AC449" s="233">
        <v>0</v>
      </c>
      <c r="AD449" s="231">
        <v>0</v>
      </c>
      <c r="AE449" s="231">
        <v>0</v>
      </c>
      <c r="AF449" s="233">
        <v>0</v>
      </c>
      <c r="AG449">
        <v>0</v>
      </c>
    </row>
    <row r="450" spans="2:33" x14ac:dyDescent="0.35">
      <c r="B450">
        <v>52489</v>
      </c>
      <c r="C450" t="s">
        <v>773</v>
      </c>
      <c r="D450" s="231">
        <v>9</v>
      </c>
      <c r="E450" s="231">
        <v>22</v>
      </c>
      <c r="F450" s="231">
        <v>10</v>
      </c>
      <c r="G450" s="232">
        <v>32</v>
      </c>
      <c r="H450" s="231">
        <v>1</v>
      </c>
      <c r="I450" s="231">
        <v>1</v>
      </c>
      <c r="J450" s="232">
        <v>2</v>
      </c>
      <c r="K450" s="231">
        <v>135</v>
      </c>
      <c r="L450" s="231">
        <v>330</v>
      </c>
      <c r="M450" s="231">
        <v>135</v>
      </c>
      <c r="N450" s="232">
        <v>465</v>
      </c>
      <c r="O450" s="231">
        <v>15</v>
      </c>
      <c r="P450" s="231">
        <v>12</v>
      </c>
      <c r="Q450" s="232">
        <v>27</v>
      </c>
      <c r="R450" s="231">
        <v>27</v>
      </c>
      <c r="S450" s="231">
        <v>405</v>
      </c>
      <c r="T450" s="233">
        <v>15</v>
      </c>
      <c r="U450" s="231">
        <v>3</v>
      </c>
      <c r="V450" s="231">
        <v>30</v>
      </c>
      <c r="W450" s="233">
        <v>12</v>
      </c>
      <c r="X450" s="231">
        <v>6</v>
      </c>
      <c r="Y450" s="231">
        <v>90</v>
      </c>
      <c r="Z450" s="233">
        <v>0</v>
      </c>
      <c r="AA450" s="231">
        <v>6</v>
      </c>
      <c r="AB450" s="231">
        <v>90</v>
      </c>
      <c r="AC450" s="233">
        <v>0</v>
      </c>
      <c r="AD450" s="231">
        <v>0</v>
      </c>
      <c r="AE450" s="231">
        <v>0</v>
      </c>
      <c r="AF450" s="233">
        <v>0</v>
      </c>
      <c r="AG450">
        <v>0</v>
      </c>
    </row>
    <row r="451" spans="2:33" x14ac:dyDescent="0.35">
      <c r="B451">
        <v>52494</v>
      </c>
      <c r="C451" t="s">
        <v>774</v>
      </c>
      <c r="D451" s="231">
        <v>1</v>
      </c>
      <c r="E451" s="231">
        <v>2</v>
      </c>
      <c r="F451" s="231">
        <v>3</v>
      </c>
      <c r="G451" s="232">
        <v>5</v>
      </c>
      <c r="H451" s="231">
        <v>1</v>
      </c>
      <c r="I451" s="231">
        <v>2</v>
      </c>
      <c r="J451" s="232">
        <v>3</v>
      </c>
      <c r="K451" s="231">
        <v>15</v>
      </c>
      <c r="L451" s="231">
        <v>30</v>
      </c>
      <c r="M451" s="231">
        <v>15</v>
      </c>
      <c r="N451" s="232">
        <v>45</v>
      </c>
      <c r="O451" s="231">
        <v>5</v>
      </c>
      <c r="P451" s="231">
        <v>30</v>
      </c>
      <c r="Q451" s="232">
        <v>35</v>
      </c>
      <c r="R451" s="231">
        <v>0</v>
      </c>
      <c r="S451" s="231">
        <v>0</v>
      </c>
      <c r="T451" s="233">
        <v>0</v>
      </c>
      <c r="U451" s="231">
        <v>0</v>
      </c>
      <c r="V451" s="231">
        <v>0</v>
      </c>
      <c r="W451" s="233">
        <v>0</v>
      </c>
      <c r="X451" s="231">
        <v>1</v>
      </c>
      <c r="Y451" s="231">
        <v>0</v>
      </c>
      <c r="Z451" s="233">
        <v>15</v>
      </c>
      <c r="AA451" s="231">
        <v>0</v>
      </c>
      <c r="AB451" s="231">
        <v>0</v>
      </c>
      <c r="AC451" s="233">
        <v>0</v>
      </c>
      <c r="AD451" s="231">
        <v>0</v>
      </c>
      <c r="AE451" s="231">
        <v>0</v>
      </c>
      <c r="AF451" s="233">
        <v>0</v>
      </c>
      <c r="AG451">
        <v>0</v>
      </c>
    </row>
    <row r="452" spans="2:33" x14ac:dyDescent="0.35">
      <c r="B452">
        <v>52507</v>
      </c>
      <c r="C452" t="s">
        <v>775</v>
      </c>
      <c r="D452" s="231">
        <v>0</v>
      </c>
      <c r="E452" s="231">
        <v>38</v>
      </c>
      <c r="F452" s="231">
        <v>10</v>
      </c>
      <c r="G452" s="232">
        <v>48</v>
      </c>
      <c r="H452" s="231">
        <v>23</v>
      </c>
      <c r="I452" s="231">
        <v>7</v>
      </c>
      <c r="J452" s="232">
        <v>30</v>
      </c>
      <c r="K452" s="231">
        <v>0</v>
      </c>
      <c r="L452" s="231">
        <v>570</v>
      </c>
      <c r="M452" s="231">
        <v>135</v>
      </c>
      <c r="N452" s="232">
        <v>705</v>
      </c>
      <c r="O452" s="231">
        <v>324.29000000000002</v>
      </c>
      <c r="P452" s="231">
        <v>105</v>
      </c>
      <c r="Q452" s="232">
        <v>429.29</v>
      </c>
      <c r="R452" s="231">
        <v>2</v>
      </c>
      <c r="S452" s="231">
        <v>30</v>
      </c>
      <c r="T452" s="233">
        <v>30</v>
      </c>
      <c r="U452" s="231">
        <v>2</v>
      </c>
      <c r="V452" s="231">
        <v>30</v>
      </c>
      <c r="W452" s="233">
        <v>30</v>
      </c>
      <c r="X452" s="231">
        <v>5</v>
      </c>
      <c r="Y452" s="231">
        <v>75</v>
      </c>
      <c r="Z452" s="233">
        <v>30</v>
      </c>
      <c r="AA452" s="231">
        <v>0</v>
      </c>
      <c r="AB452" s="231">
        <v>0</v>
      </c>
      <c r="AC452" s="233">
        <v>0</v>
      </c>
      <c r="AD452" s="231">
        <v>0</v>
      </c>
      <c r="AE452" s="231">
        <v>0</v>
      </c>
      <c r="AF452" s="233">
        <v>0</v>
      </c>
      <c r="AG452">
        <v>2</v>
      </c>
    </row>
    <row r="453" spans="2:33" x14ac:dyDescent="0.35">
      <c r="B453">
        <v>52508</v>
      </c>
      <c r="C453" t="s">
        <v>776</v>
      </c>
      <c r="D453" s="231">
        <v>11</v>
      </c>
      <c r="E453" s="231">
        <v>0</v>
      </c>
      <c r="F453" s="231">
        <v>0</v>
      </c>
      <c r="G453" s="232">
        <v>0</v>
      </c>
      <c r="H453" s="231">
        <v>0</v>
      </c>
      <c r="I453" s="231">
        <v>0</v>
      </c>
      <c r="J453" s="232">
        <v>0</v>
      </c>
      <c r="K453" s="231">
        <v>165</v>
      </c>
      <c r="L453" s="231">
        <v>0</v>
      </c>
      <c r="M453" s="231">
        <v>0</v>
      </c>
      <c r="N453" s="232">
        <v>0</v>
      </c>
      <c r="O453" s="231">
        <v>0</v>
      </c>
      <c r="P453" s="231">
        <v>0</v>
      </c>
      <c r="Q453" s="232">
        <v>0</v>
      </c>
      <c r="R453" s="231">
        <v>1</v>
      </c>
      <c r="S453" s="231">
        <v>15</v>
      </c>
      <c r="T453" s="233">
        <v>0</v>
      </c>
      <c r="U453" s="231">
        <v>4</v>
      </c>
      <c r="V453" s="231">
        <v>60</v>
      </c>
      <c r="W453" s="233">
        <v>0</v>
      </c>
      <c r="X453" s="231">
        <v>3</v>
      </c>
      <c r="Y453" s="231">
        <v>45</v>
      </c>
      <c r="Z453" s="233">
        <v>0</v>
      </c>
      <c r="AA453" s="231">
        <v>0</v>
      </c>
      <c r="AB453" s="231">
        <v>0</v>
      </c>
      <c r="AC453" s="233">
        <v>0</v>
      </c>
      <c r="AD453" s="231">
        <v>0</v>
      </c>
      <c r="AE453" s="231">
        <v>0</v>
      </c>
      <c r="AF453" s="233">
        <v>0</v>
      </c>
      <c r="AG453">
        <v>0</v>
      </c>
    </row>
    <row r="454" spans="2:33" x14ac:dyDescent="0.35">
      <c r="B454">
        <v>52516</v>
      </c>
      <c r="C454" t="s">
        <v>777</v>
      </c>
      <c r="D454" s="231">
        <v>17</v>
      </c>
      <c r="E454" s="231">
        <v>41</v>
      </c>
      <c r="F454" s="231">
        <v>13</v>
      </c>
      <c r="G454" s="232">
        <v>54</v>
      </c>
      <c r="H454" s="231">
        <v>7</v>
      </c>
      <c r="I454" s="231">
        <v>5</v>
      </c>
      <c r="J454" s="232">
        <v>12</v>
      </c>
      <c r="K454" s="231">
        <v>255</v>
      </c>
      <c r="L454" s="231">
        <v>615</v>
      </c>
      <c r="M454" s="231">
        <v>195</v>
      </c>
      <c r="N454" s="232">
        <v>810</v>
      </c>
      <c r="O454" s="231">
        <v>105</v>
      </c>
      <c r="P454" s="231">
        <v>75</v>
      </c>
      <c r="Q454" s="232">
        <v>180</v>
      </c>
      <c r="R454" s="231">
        <v>10</v>
      </c>
      <c r="S454" s="231">
        <v>150</v>
      </c>
      <c r="T454" s="233">
        <v>15</v>
      </c>
      <c r="U454" s="231">
        <v>8</v>
      </c>
      <c r="V454" s="231">
        <v>120</v>
      </c>
      <c r="W454" s="233">
        <v>0</v>
      </c>
      <c r="X454" s="231">
        <v>13</v>
      </c>
      <c r="Y454" s="231">
        <v>195</v>
      </c>
      <c r="Z454" s="233">
        <v>45</v>
      </c>
      <c r="AA454" s="231">
        <v>17</v>
      </c>
      <c r="AB454" s="231">
        <v>255</v>
      </c>
      <c r="AC454" s="233">
        <v>15</v>
      </c>
      <c r="AD454" s="231">
        <v>17</v>
      </c>
      <c r="AE454" s="231">
        <v>255</v>
      </c>
      <c r="AF454" s="233">
        <v>15</v>
      </c>
      <c r="AG454">
        <v>3</v>
      </c>
    </row>
    <row r="455" spans="2:33" x14ac:dyDescent="0.35">
      <c r="B455">
        <v>52518</v>
      </c>
      <c r="C455" t="s">
        <v>778</v>
      </c>
      <c r="D455" s="231">
        <v>7</v>
      </c>
      <c r="E455" s="231">
        <v>13</v>
      </c>
      <c r="F455" s="231">
        <v>11</v>
      </c>
      <c r="G455" s="232">
        <v>24</v>
      </c>
      <c r="H455" s="231">
        <v>5</v>
      </c>
      <c r="I455" s="231">
        <v>6</v>
      </c>
      <c r="J455" s="232">
        <v>11</v>
      </c>
      <c r="K455" s="231">
        <v>99</v>
      </c>
      <c r="L455" s="231">
        <v>195</v>
      </c>
      <c r="M455" s="231">
        <v>165</v>
      </c>
      <c r="N455" s="232">
        <v>360</v>
      </c>
      <c r="O455" s="231">
        <v>75</v>
      </c>
      <c r="P455" s="231">
        <v>90</v>
      </c>
      <c r="Q455" s="232">
        <v>165</v>
      </c>
      <c r="R455" s="231">
        <v>1</v>
      </c>
      <c r="S455" s="231">
        <v>15</v>
      </c>
      <c r="T455" s="233">
        <v>0</v>
      </c>
      <c r="U455" s="231">
        <v>0</v>
      </c>
      <c r="V455" s="231">
        <v>0</v>
      </c>
      <c r="W455" s="233">
        <v>0</v>
      </c>
      <c r="X455" s="231">
        <v>5</v>
      </c>
      <c r="Y455" s="231">
        <v>69</v>
      </c>
      <c r="Z455" s="233">
        <v>15</v>
      </c>
      <c r="AA455" s="231">
        <v>4</v>
      </c>
      <c r="AB455" s="231">
        <v>60</v>
      </c>
      <c r="AC455" s="233">
        <v>15</v>
      </c>
      <c r="AD455" s="231">
        <v>4</v>
      </c>
      <c r="AE455" s="231">
        <v>60</v>
      </c>
      <c r="AF455" s="233">
        <v>15</v>
      </c>
      <c r="AG455">
        <v>0</v>
      </c>
    </row>
    <row r="456" spans="2:33" x14ac:dyDescent="0.35">
      <c r="B456">
        <v>52520</v>
      </c>
      <c r="C456" t="s">
        <v>779</v>
      </c>
      <c r="D456" s="231">
        <v>2</v>
      </c>
      <c r="E456" s="231">
        <v>2</v>
      </c>
      <c r="F456" s="231">
        <v>0</v>
      </c>
      <c r="G456" s="232">
        <v>2</v>
      </c>
      <c r="H456" s="231">
        <v>0</v>
      </c>
      <c r="I456" s="231">
        <v>0</v>
      </c>
      <c r="J456" s="232">
        <v>0</v>
      </c>
      <c r="K456" s="231">
        <v>30</v>
      </c>
      <c r="L456" s="231">
        <v>30</v>
      </c>
      <c r="M456" s="231">
        <v>0</v>
      </c>
      <c r="N456" s="232">
        <v>30</v>
      </c>
      <c r="O456" s="231">
        <v>0</v>
      </c>
      <c r="P456" s="231">
        <v>0</v>
      </c>
      <c r="Q456" s="232">
        <v>0</v>
      </c>
      <c r="R456" s="231">
        <v>0</v>
      </c>
      <c r="S456" s="231">
        <v>0</v>
      </c>
      <c r="T456" s="233">
        <v>0</v>
      </c>
      <c r="U456" s="231">
        <v>2</v>
      </c>
      <c r="V456" s="231">
        <v>30</v>
      </c>
      <c r="W456" s="233">
        <v>0</v>
      </c>
      <c r="X456" s="231">
        <v>2</v>
      </c>
      <c r="Y456" s="231">
        <v>30</v>
      </c>
      <c r="Z456" s="233">
        <v>0</v>
      </c>
      <c r="AA456" s="231">
        <v>0</v>
      </c>
      <c r="AB456" s="231">
        <v>0</v>
      </c>
      <c r="AC456" s="233">
        <v>0</v>
      </c>
      <c r="AD456" s="231">
        <v>0</v>
      </c>
      <c r="AE456" s="231">
        <v>0</v>
      </c>
      <c r="AF456" s="233">
        <v>0</v>
      </c>
      <c r="AG456">
        <v>0</v>
      </c>
    </row>
    <row r="457" spans="2:33" x14ac:dyDescent="0.35">
      <c r="B457">
        <v>52530</v>
      </c>
      <c r="C457" t="s">
        <v>780</v>
      </c>
      <c r="D457" s="231">
        <v>15</v>
      </c>
      <c r="E457" s="231">
        <v>5</v>
      </c>
      <c r="F457" s="231">
        <v>4</v>
      </c>
      <c r="G457" s="232">
        <v>9</v>
      </c>
      <c r="H457" s="231">
        <v>1</v>
      </c>
      <c r="I457" s="231">
        <v>1</v>
      </c>
      <c r="J457" s="232">
        <v>2</v>
      </c>
      <c r="K457" s="231">
        <v>225</v>
      </c>
      <c r="L457" s="231">
        <v>75</v>
      </c>
      <c r="M457" s="231">
        <v>60</v>
      </c>
      <c r="N457" s="232">
        <v>135</v>
      </c>
      <c r="O457" s="231">
        <v>15</v>
      </c>
      <c r="P457" s="231">
        <v>15</v>
      </c>
      <c r="Q457" s="232">
        <v>30</v>
      </c>
      <c r="R457" s="231">
        <v>17</v>
      </c>
      <c r="S457" s="231">
        <v>255</v>
      </c>
      <c r="T457" s="233">
        <v>15</v>
      </c>
      <c r="U457" s="231">
        <v>6</v>
      </c>
      <c r="V457" s="231">
        <v>90</v>
      </c>
      <c r="W457" s="233">
        <v>0</v>
      </c>
      <c r="X457" s="231">
        <v>1</v>
      </c>
      <c r="Y457" s="231">
        <v>15</v>
      </c>
      <c r="Z457" s="233">
        <v>15</v>
      </c>
      <c r="AA457" s="231">
        <v>0</v>
      </c>
      <c r="AB457" s="231">
        <v>0</v>
      </c>
      <c r="AC457" s="233">
        <v>0</v>
      </c>
      <c r="AD457" s="231">
        <v>0</v>
      </c>
      <c r="AE457" s="231">
        <v>0</v>
      </c>
      <c r="AF457" s="233">
        <v>0</v>
      </c>
      <c r="AG457">
        <v>0</v>
      </c>
    </row>
    <row r="458" spans="2:33" x14ac:dyDescent="0.35">
      <c r="B458">
        <v>52547</v>
      </c>
      <c r="C458" t="s">
        <v>781</v>
      </c>
      <c r="D458" s="231">
        <v>1</v>
      </c>
      <c r="E458" s="231">
        <v>27</v>
      </c>
      <c r="F458" s="231">
        <v>5</v>
      </c>
      <c r="G458" s="232">
        <v>32</v>
      </c>
      <c r="H458" s="231">
        <v>17</v>
      </c>
      <c r="I458" s="231">
        <v>4</v>
      </c>
      <c r="J458" s="232">
        <v>21</v>
      </c>
      <c r="K458" s="231">
        <v>14.8</v>
      </c>
      <c r="L458" s="231">
        <v>399.60000000000019</v>
      </c>
      <c r="M458" s="231">
        <v>74</v>
      </c>
      <c r="N458" s="232">
        <v>473.60000000000019</v>
      </c>
      <c r="O458" s="231">
        <v>251.60000000000008</v>
      </c>
      <c r="P458" s="231">
        <v>59.2</v>
      </c>
      <c r="Q458" s="232">
        <v>310.80000000000007</v>
      </c>
      <c r="R458" s="231">
        <v>4</v>
      </c>
      <c r="S458" s="231">
        <v>59.2</v>
      </c>
      <c r="T458" s="233">
        <v>44.400000000000006</v>
      </c>
      <c r="U458" s="231">
        <v>1</v>
      </c>
      <c r="V458" s="231">
        <v>14.8</v>
      </c>
      <c r="W458" s="233">
        <v>0</v>
      </c>
      <c r="X458" s="231">
        <v>8</v>
      </c>
      <c r="Y458" s="231">
        <v>118.39999999999999</v>
      </c>
      <c r="Z458" s="233">
        <v>88.8</v>
      </c>
      <c r="AA458" s="231">
        <v>0</v>
      </c>
      <c r="AB458" s="231">
        <v>0</v>
      </c>
      <c r="AC458" s="233">
        <v>0</v>
      </c>
      <c r="AD458" s="231">
        <v>0</v>
      </c>
      <c r="AE458" s="231">
        <v>0</v>
      </c>
      <c r="AF458" s="233">
        <v>0</v>
      </c>
      <c r="AG458">
        <v>0</v>
      </c>
    </row>
    <row r="459" spans="2:33" x14ac:dyDescent="0.35">
      <c r="B459">
        <v>52551</v>
      </c>
      <c r="C459" t="s">
        <v>782</v>
      </c>
      <c r="D459" s="231">
        <v>2</v>
      </c>
      <c r="E459" s="231">
        <v>26</v>
      </c>
      <c r="F459" s="231">
        <v>6</v>
      </c>
      <c r="G459" s="232">
        <v>32</v>
      </c>
      <c r="H459" s="231">
        <v>13</v>
      </c>
      <c r="I459" s="231">
        <v>3</v>
      </c>
      <c r="J459" s="232">
        <v>16</v>
      </c>
      <c r="K459" s="231">
        <v>30</v>
      </c>
      <c r="L459" s="231">
        <v>371.74</v>
      </c>
      <c r="M459" s="231">
        <v>90</v>
      </c>
      <c r="N459" s="232">
        <v>461.74</v>
      </c>
      <c r="O459" s="231">
        <v>188</v>
      </c>
      <c r="P459" s="231">
        <v>45</v>
      </c>
      <c r="Q459" s="232">
        <v>233</v>
      </c>
      <c r="R459" s="231">
        <v>0</v>
      </c>
      <c r="S459" s="231">
        <v>0</v>
      </c>
      <c r="T459" s="233">
        <v>0</v>
      </c>
      <c r="U459" s="231">
        <v>1</v>
      </c>
      <c r="V459" s="231">
        <v>15</v>
      </c>
      <c r="W459" s="233">
        <v>0</v>
      </c>
      <c r="X459" s="231">
        <v>1</v>
      </c>
      <c r="Y459" s="231">
        <v>15</v>
      </c>
      <c r="Z459" s="233">
        <v>0</v>
      </c>
      <c r="AA459" s="231">
        <v>0</v>
      </c>
      <c r="AB459" s="231">
        <v>0</v>
      </c>
      <c r="AC459" s="233">
        <v>0</v>
      </c>
      <c r="AD459" s="231">
        <v>0</v>
      </c>
      <c r="AE459" s="231">
        <v>0</v>
      </c>
      <c r="AF459" s="233">
        <v>0</v>
      </c>
      <c r="AG459">
        <v>0</v>
      </c>
    </row>
    <row r="460" spans="2:33" x14ac:dyDescent="0.35">
      <c r="B460">
        <v>52553</v>
      </c>
      <c r="C460" t="s">
        <v>462</v>
      </c>
      <c r="D460" s="231">
        <v>4</v>
      </c>
      <c r="E460" s="231">
        <v>12</v>
      </c>
      <c r="F460" s="231">
        <v>6</v>
      </c>
      <c r="G460" s="232">
        <v>18</v>
      </c>
      <c r="H460" s="231">
        <v>2</v>
      </c>
      <c r="I460" s="231">
        <v>0</v>
      </c>
      <c r="J460" s="232">
        <v>2</v>
      </c>
      <c r="K460" s="231">
        <v>60</v>
      </c>
      <c r="L460" s="231">
        <v>180</v>
      </c>
      <c r="M460" s="231">
        <v>90</v>
      </c>
      <c r="N460" s="232">
        <v>270</v>
      </c>
      <c r="O460" s="231">
        <v>30</v>
      </c>
      <c r="P460" s="231">
        <v>0</v>
      </c>
      <c r="Q460" s="232">
        <v>30</v>
      </c>
      <c r="R460" s="231">
        <v>1</v>
      </c>
      <c r="S460" s="231">
        <v>15</v>
      </c>
      <c r="T460" s="233">
        <v>0</v>
      </c>
      <c r="U460" s="231">
        <v>0</v>
      </c>
      <c r="V460" s="231">
        <v>0</v>
      </c>
      <c r="W460" s="233">
        <v>0</v>
      </c>
      <c r="X460" s="231">
        <v>3</v>
      </c>
      <c r="Y460" s="231">
        <v>45</v>
      </c>
      <c r="Z460" s="233">
        <v>0</v>
      </c>
      <c r="AA460" s="231">
        <v>4</v>
      </c>
      <c r="AB460" s="231">
        <v>60</v>
      </c>
      <c r="AC460" s="233">
        <v>0</v>
      </c>
      <c r="AD460" s="231">
        <v>2</v>
      </c>
      <c r="AE460" s="231">
        <v>30</v>
      </c>
      <c r="AF460" s="233">
        <v>0</v>
      </c>
      <c r="AG460">
        <v>1</v>
      </c>
    </row>
    <row r="461" spans="2:33" x14ac:dyDescent="0.35">
      <c r="B461">
        <v>52558</v>
      </c>
      <c r="C461" t="s">
        <v>783</v>
      </c>
      <c r="D461" s="231">
        <v>0</v>
      </c>
      <c r="E461" s="231">
        <v>2</v>
      </c>
      <c r="F461" s="231">
        <v>2</v>
      </c>
      <c r="G461" s="232">
        <v>4</v>
      </c>
      <c r="H461" s="231">
        <v>1</v>
      </c>
      <c r="I461" s="231">
        <v>1</v>
      </c>
      <c r="J461" s="232">
        <v>2</v>
      </c>
      <c r="K461" s="231">
        <v>0</v>
      </c>
      <c r="L461" s="231">
        <v>30</v>
      </c>
      <c r="M461" s="231">
        <v>30</v>
      </c>
      <c r="N461" s="232">
        <v>60</v>
      </c>
      <c r="O461" s="231">
        <v>3</v>
      </c>
      <c r="P461" s="231">
        <v>15</v>
      </c>
      <c r="Q461" s="232">
        <v>18</v>
      </c>
      <c r="R461" s="231">
        <v>1</v>
      </c>
      <c r="S461" s="231">
        <v>15</v>
      </c>
      <c r="T461" s="233">
        <v>0</v>
      </c>
      <c r="U461" s="231">
        <v>0</v>
      </c>
      <c r="V461" s="231">
        <v>0</v>
      </c>
      <c r="W461" s="233">
        <v>0</v>
      </c>
      <c r="X461" s="231">
        <v>1</v>
      </c>
      <c r="Y461" s="231">
        <v>15</v>
      </c>
      <c r="Z461" s="233">
        <v>0</v>
      </c>
      <c r="AA461" s="231">
        <v>0</v>
      </c>
      <c r="AB461" s="231">
        <v>0</v>
      </c>
      <c r="AC461" s="233">
        <v>0</v>
      </c>
      <c r="AD461" s="231">
        <v>0</v>
      </c>
      <c r="AE461" s="231">
        <v>0</v>
      </c>
      <c r="AF461" s="233">
        <v>0</v>
      </c>
      <c r="AG461">
        <v>0</v>
      </c>
    </row>
    <row r="462" spans="2:33" x14ac:dyDescent="0.35">
      <c r="B462">
        <v>52562</v>
      </c>
      <c r="C462" t="s">
        <v>784</v>
      </c>
      <c r="D462" s="231">
        <v>6</v>
      </c>
      <c r="E462" s="231">
        <v>16</v>
      </c>
      <c r="F462" s="231">
        <v>5</v>
      </c>
      <c r="G462" s="232">
        <v>21</v>
      </c>
      <c r="H462" s="231">
        <v>7</v>
      </c>
      <c r="I462" s="231">
        <v>3</v>
      </c>
      <c r="J462" s="232">
        <v>10</v>
      </c>
      <c r="K462" s="231">
        <v>90</v>
      </c>
      <c r="L462" s="231">
        <v>240</v>
      </c>
      <c r="M462" s="231">
        <v>75</v>
      </c>
      <c r="N462" s="232">
        <v>315</v>
      </c>
      <c r="O462" s="231">
        <v>95</v>
      </c>
      <c r="P462" s="231">
        <v>30</v>
      </c>
      <c r="Q462" s="232">
        <v>125</v>
      </c>
      <c r="R462" s="231">
        <v>3</v>
      </c>
      <c r="S462" s="231">
        <v>45</v>
      </c>
      <c r="T462" s="233">
        <v>5</v>
      </c>
      <c r="U462" s="231">
        <v>0</v>
      </c>
      <c r="V462" s="231">
        <v>0</v>
      </c>
      <c r="W462" s="233">
        <v>0</v>
      </c>
      <c r="X462" s="231">
        <v>6</v>
      </c>
      <c r="Y462" s="231">
        <v>90</v>
      </c>
      <c r="Z462" s="233">
        <v>45</v>
      </c>
      <c r="AA462" s="231">
        <v>1</v>
      </c>
      <c r="AB462" s="231">
        <v>15</v>
      </c>
      <c r="AC462" s="233">
        <v>0</v>
      </c>
      <c r="AD462" s="231">
        <v>1</v>
      </c>
      <c r="AE462" s="231">
        <v>15</v>
      </c>
      <c r="AF462" s="233">
        <v>0</v>
      </c>
      <c r="AG462">
        <v>0</v>
      </c>
    </row>
    <row r="463" spans="2:33" x14ac:dyDescent="0.35">
      <c r="B463">
        <v>52564</v>
      </c>
      <c r="C463" t="s">
        <v>1226</v>
      </c>
      <c r="D463" s="231">
        <v>0</v>
      </c>
      <c r="E463" s="231">
        <v>1</v>
      </c>
      <c r="F463" s="231">
        <v>0</v>
      </c>
      <c r="G463" s="232">
        <v>1</v>
      </c>
      <c r="H463" s="231">
        <v>1</v>
      </c>
      <c r="I463" s="231">
        <v>0</v>
      </c>
      <c r="J463" s="232">
        <v>1</v>
      </c>
      <c r="K463" s="231">
        <v>0</v>
      </c>
      <c r="L463" s="231">
        <v>15</v>
      </c>
      <c r="M463" s="231">
        <v>0</v>
      </c>
      <c r="N463" s="232">
        <v>15</v>
      </c>
      <c r="O463" s="231">
        <v>13.5</v>
      </c>
      <c r="P463" s="231">
        <v>0</v>
      </c>
      <c r="Q463" s="232">
        <v>13.5</v>
      </c>
      <c r="R463" s="231">
        <v>0</v>
      </c>
      <c r="S463" s="231">
        <v>0</v>
      </c>
      <c r="T463" s="233">
        <v>0</v>
      </c>
      <c r="U463" s="231">
        <v>1</v>
      </c>
      <c r="V463" s="231">
        <v>15</v>
      </c>
      <c r="W463" s="233">
        <v>13.5</v>
      </c>
      <c r="X463" s="231">
        <v>0</v>
      </c>
      <c r="Y463" s="231">
        <v>0</v>
      </c>
      <c r="Z463" s="233">
        <v>0</v>
      </c>
      <c r="AA463" s="231">
        <v>0</v>
      </c>
      <c r="AB463" s="231">
        <v>0</v>
      </c>
      <c r="AC463" s="233">
        <v>0</v>
      </c>
      <c r="AD463" s="231">
        <v>0</v>
      </c>
      <c r="AE463" s="231">
        <v>0</v>
      </c>
      <c r="AF463" s="233">
        <v>0</v>
      </c>
      <c r="AG463">
        <v>0</v>
      </c>
    </row>
    <row r="464" spans="2:33" x14ac:dyDescent="0.35">
      <c r="B464">
        <v>52574</v>
      </c>
      <c r="C464" t="s">
        <v>1227</v>
      </c>
      <c r="D464" s="231">
        <v>16</v>
      </c>
      <c r="E464" s="231">
        <v>12</v>
      </c>
      <c r="F464" s="231">
        <v>7</v>
      </c>
      <c r="G464" s="232">
        <v>19</v>
      </c>
      <c r="H464" s="231">
        <v>4</v>
      </c>
      <c r="I464" s="231">
        <v>3</v>
      </c>
      <c r="J464" s="232">
        <v>7</v>
      </c>
      <c r="K464" s="231">
        <v>240</v>
      </c>
      <c r="L464" s="231">
        <v>180</v>
      </c>
      <c r="M464" s="231">
        <v>105</v>
      </c>
      <c r="N464" s="232">
        <v>285</v>
      </c>
      <c r="O464" s="231">
        <v>60</v>
      </c>
      <c r="P464" s="231">
        <v>45</v>
      </c>
      <c r="Q464" s="232">
        <v>105</v>
      </c>
      <c r="R464" s="231">
        <v>6</v>
      </c>
      <c r="S464" s="231">
        <v>90</v>
      </c>
      <c r="T464" s="233">
        <v>15</v>
      </c>
      <c r="U464" s="231">
        <v>9</v>
      </c>
      <c r="V464" s="231">
        <v>135</v>
      </c>
      <c r="W464" s="233">
        <v>30</v>
      </c>
      <c r="X464" s="231">
        <v>14</v>
      </c>
      <c r="Y464" s="231">
        <v>210</v>
      </c>
      <c r="Z464" s="233">
        <v>15</v>
      </c>
      <c r="AA464" s="231">
        <v>9</v>
      </c>
      <c r="AB464" s="231">
        <v>135</v>
      </c>
      <c r="AC464" s="233">
        <v>0</v>
      </c>
      <c r="AD464" s="231">
        <v>8</v>
      </c>
      <c r="AE464" s="231">
        <v>120</v>
      </c>
      <c r="AF464" s="233">
        <v>0</v>
      </c>
      <c r="AG464">
        <v>0</v>
      </c>
    </row>
    <row r="465" spans="2:33" x14ac:dyDescent="0.35">
      <c r="B465">
        <v>52583</v>
      </c>
      <c r="C465" t="s">
        <v>786</v>
      </c>
      <c r="D465" s="231">
        <v>0</v>
      </c>
      <c r="E465" s="231">
        <v>1</v>
      </c>
      <c r="F465" s="231">
        <v>5</v>
      </c>
      <c r="G465" s="232">
        <v>6</v>
      </c>
      <c r="H465" s="231">
        <v>1</v>
      </c>
      <c r="I465" s="231">
        <v>2</v>
      </c>
      <c r="J465" s="232">
        <v>3</v>
      </c>
      <c r="K465" s="231">
        <v>0</v>
      </c>
      <c r="L465" s="231">
        <v>15</v>
      </c>
      <c r="M465" s="231">
        <v>75</v>
      </c>
      <c r="N465" s="232">
        <v>90</v>
      </c>
      <c r="O465" s="231">
        <v>15</v>
      </c>
      <c r="P465" s="231">
        <v>30</v>
      </c>
      <c r="Q465" s="232">
        <v>45</v>
      </c>
      <c r="R465" s="231">
        <v>1</v>
      </c>
      <c r="S465" s="231">
        <v>15</v>
      </c>
      <c r="T465" s="233">
        <v>15</v>
      </c>
      <c r="U465" s="231">
        <v>1</v>
      </c>
      <c r="V465" s="231">
        <v>15</v>
      </c>
      <c r="W465" s="233">
        <v>15</v>
      </c>
      <c r="X465" s="231">
        <v>1</v>
      </c>
      <c r="Y465" s="231">
        <v>15</v>
      </c>
      <c r="Z465" s="233">
        <v>0</v>
      </c>
      <c r="AA465" s="231">
        <v>0</v>
      </c>
      <c r="AB465" s="231">
        <v>0</v>
      </c>
      <c r="AC465" s="233">
        <v>0</v>
      </c>
      <c r="AD465" s="231">
        <v>0</v>
      </c>
      <c r="AE465" s="231">
        <v>0</v>
      </c>
      <c r="AF465" s="233">
        <v>0</v>
      </c>
      <c r="AG465">
        <v>0</v>
      </c>
    </row>
    <row r="466" spans="2:33" x14ac:dyDescent="0.35">
      <c r="B466">
        <v>52589</v>
      </c>
      <c r="C466" t="s">
        <v>787</v>
      </c>
      <c r="D466" s="231">
        <v>9</v>
      </c>
      <c r="E466" s="231">
        <v>11</v>
      </c>
      <c r="F466" s="231">
        <v>13</v>
      </c>
      <c r="G466" s="232">
        <v>24</v>
      </c>
      <c r="H466" s="231">
        <v>5</v>
      </c>
      <c r="I466" s="231">
        <v>3</v>
      </c>
      <c r="J466" s="232">
        <v>8</v>
      </c>
      <c r="K466" s="231">
        <v>135</v>
      </c>
      <c r="L466" s="231">
        <v>165</v>
      </c>
      <c r="M466" s="231">
        <v>195</v>
      </c>
      <c r="N466" s="232">
        <v>360</v>
      </c>
      <c r="O466" s="231">
        <v>75</v>
      </c>
      <c r="P466" s="231">
        <v>45</v>
      </c>
      <c r="Q466" s="232">
        <v>120</v>
      </c>
      <c r="R466" s="231">
        <v>1</v>
      </c>
      <c r="S466" s="231">
        <v>15</v>
      </c>
      <c r="T466" s="233">
        <v>0</v>
      </c>
      <c r="U466" s="231">
        <v>10</v>
      </c>
      <c r="V466" s="231">
        <v>150</v>
      </c>
      <c r="W466" s="233">
        <v>30</v>
      </c>
      <c r="X466" s="231">
        <v>20</v>
      </c>
      <c r="Y466" s="231">
        <v>300</v>
      </c>
      <c r="Z466" s="233">
        <v>90</v>
      </c>
      <c r="AA466" s="231">
        <v>3</v>
      </c>
      <c r="AB466" s="231">
        <v>45</v>
      </c>
      <c r="AC466" s="233">
        <v>15</v>
      </c>
      <c r="AD466" s="231">
        <v>1</v>
      </c>
      <c r="AE466" s="231">
        <v>15</v>
      </c>
      <c r="AF466" s="233">
        <v>15</v>
      </c>
      <c r="AG466">
        <v>0</v>
      </c>
    </row>
    <row r="467" spans="2:33" x14ac:dyDescent="0.35">
      <c r="B467">
        <v>52590</v>
      </c>
      <c r="C467" t="s">
        <v>804</v>
      </c>
      <c r="D467" s="231">
        <v>5</v>
      </c>
      <c r="E467" s="231">
        <v>6</v>
      </c>
      <c r="F467" s="231">
        <v>1</v>
      </c>
      <c r="G467" s="232">
        <v>7</v>
      </c>
      <c r="H467" s="231">
        <v>1</v>
      </c>
      <c r="I467" s="231">
        <v>0</v>
      </c>
      <c r="J467" s="232">
        <v>1</v>
      </c>
      <c r="K467" s="231">
        <v>75</v>
      </c>
      <c r="L467" s="231">
        <v>90</v>
      </c>
      <c r="M467" s="231">
        <v>15</v>
      </c>
      <c r="N467" s="232">
        <v>105</v>
      </c>
      <c r="O467" s="231">
        <v>15</v>
      </c>
      <c r="P467" s="231">
        <v>0</v>
      </c>
      <c r="Q467" s="232">
        <v>15</v>
      </c>
      <c r="R467" s="231">
        <v>0</v>
      </c>
      <c r="S467" s="231">
        <v>0</v>
      </c>
      <c r="T467" s="233">
        <v>0</v>
      </c>
      <c r="U467" s="231">
        <v>6</v>
      </c>
      <c r="V467" s="231">
        <v>90</v>
      </c>
      <c r="W467" s="233">
        <v>0</v>
      </c>
      <c r="X467" s="231">
        <v>4</v>
      </c>
      <c r="Y467" s="231">
        <v>60</v>
      </c>
      <c r="Z467" s="233">
        <v>0</v>
      </c>
      <c r="AA467" s="231">
        <v>0</v>
      </c>
      <c r="AB467" s="231">
        <v>0</v>
      </c>
      <c r="AC467" s="233">
        <v>0</v>
      </c>
      <c r="AD467" s="231">
        <v>0</v>
      </c>
      <c r="AE467" s="231">
        <v>0</v>
      </c>
      <c r="AF467" s="233">
        <v>0</v>
      </c>
      <c r="AG467">
        <v>0</v>
      </c>
    </row>
    <row r="468" spans="2:33" x14ac:dyDescent="0.35">
      <c r="B468">
        <v>52607</v>
      </c>
      <c r="C468" t="s">
        <v>788</v>
      </c>
      <c r="D468" s="231">
        <v>0</v>
      </c>
      <c r="E468" s="231">
        <v>0</v>
      </c>
      <c r="F468" s="231">
        <v>1</v>
      </c>
      <c r="G468" s="232">
        <v>1</v>
      </c>
      <c r="H468" s="231">
        <v>0</v>
      </c>
      <c r="I468" s="231">
        <v>1</v>
      </c>
      <c r="J468" s="232">
        <v>1</v>
      </c>
      <c r="K468" s="231">
        <v>0</v>
      </c>
      <c r="L468" s="231">
        <v>0</v>
      </c>
      <c r="M468" s="231">
        <v>15</v>
      </c>
      <c r="N468" s="232">
        <v>15</v>
      </c>
      <c r="O468" s="231">
        <v>0</v>
      </c>
      <c r="P468" s="231">
        <v>15</v>
      </c>
      <c r="Q468" s="232">
        <v>15</v>
      </c>
      <c r="R468" s="231">
        <v>0</v>
      </c>
      <c r="S468" s="231">
        <v>0</v>
      </c>
      <c r="T468" s="233">
        <v>0</v>
      </c>
      <c r="U468" s="231">
        <v>0</v>
      </c>
      <c r="V468" s="231">
        <v>0</v>
      </c>
      <c r="W468" s="233">
        <v>0</v>
      </c>
      <c r="X468" s="231">
        <v>0</v>
      </c>
      <c r="Y468" s="231">
        <v>0</v>
      </c>
      <c r="Z468" s="233">
        <v>0</v>
      </c>
      <c r="AA468" s="231">
        <v>0</v>
      </c>
      <c r="AB468" s="231">
        <v>0</v>
      </c>
      <c r="AC468" s="233">
        <v>0</v>
      </c>
      <c r="AD468" s="231">
        <v>0</v>
      </c>
      <c r="AE468" s="231">
        <v>0</v>
      </c>
      <c r="AF468" s="233">
        <v>0</v>
      </c>
      <c r="AG468">
        <v>0</v>
      </c>
    </row>
    <row r="469" spans="2:33" x14ac:dyDescent="0.35">
      <c r="B469">
        <v>52609</v>
      </c>
      <c r="C469" t="s">
        <v>789</v>
      </c>
      <c r="D469" s="231">
        <v>6</v>
      </c>
      <c r="E469" s="231">
        <v>29</v>
      </c>
      <c r="F469" s="231">
        <v>9</v>
      </c>
      <c r="G469" s="232">
        <v>38</v>
      </c>
      <c r="H469" s="231">
        <v>17</v>
      </c>
      <c r="I469" s="231">
        <v>2</v>
      </c>
      <c r="J469" s="232">
        <v>19</v>
      </c>
      <c r="K469" s="231">
        <v>90</v>
      </c>
      <c r="L469" s="231">
        <v>435</v>
      </c>
      <c r="M469" s="231">
        <v>135</v>
      </c>
      <c r="N469" s="232">
        <v>570</v>
      </c>
      <c r="O469" s="231">
        <v>200</v>
      </c>
      <c r="P469" s="231">
        <v>30</v>
      </c>
      <c r="Q469" s="232">
        <v>230</v>
      </c>
      <c r="R469" s="231">
        <v>3</v>
      </c>
      <c r="S469" s="231">
        <v>45</v>
      </c>
      <c r="T469" s="233">
        <v>0</v>
      </c>
      <c r="U469" s="231">
        <v>1</v>
      </c>
      <c r="V469" s="231">
        <v>15</v>
      </c>
      <c r="W469" s="233">
        <v>0</v>
      </c>
      <c r="X469" s="231">
        <v>1</v>
      </c>
      <c r="Y469" s="231">
        <v>15</v>
      </c>
      <c r="Z469" s="233">
        <v>5</v>
      </c>
      <c r="AA469" s="231">
        <v>0</v>
      </c>
      <c r="AB469" s="231">
        <v>0</v>
      </c>
      <c r="AC469" s="233">
        <v>0</v>
      </c>
      <c r="AD469" s="231">
        <v>0</v>
      </c>
      <c r="AE469" s="231">
        <v>0</v>
      </c>
      <c r="AF469" s="233">
        <v>0</v>
      </c>
      <c r="AG469">
        <v>0</v>
      </c>
    </row>
    <row r="470" spans="2:33" x14ac:dyDescent="0.35">
      <c r="B470">
        <v>52611</v>
      </c>
      <c r="C470" t="s">
        <v>790</v>
      </c>
      <c r="D470" s="231">
        <v>5</v>
      </c>
      <c r="E470" s="231">
        <v>22</v>
      </c>
      <c r="F470" s="231">
        <v>7</v>
      </c>
      <c r="G470" s="232">
        <v>29</v>
      </c>
      <c r="H470" s="231">
        <v>8</v>
      </c>
      <c r="I470" s="231">
        <v>3</v>
      </c>
      <c r="J470" s="232">
        <v>11</v>
      </c>
      <c r="K470" s="231">
        <v>75</v>
      </c>
      <c r="L470" s="231">
        <v>330</v>
      </c>
      <c r="M470" s="231">
        <v>105</v>
      </c>
      <c r="N470" s="232">
        <v>435</v>
      </c>
      <c r="O470" s="231">
        <v>120</v>
      </c>
      <c r="P470" s="231">
        <v>45</v>
      </c>
      <c r="Q470" s="232">
        <v>165</v>
      </c>
      <c r="R470" s="231">
        <v>6</v>
      </c>
      <c r="S470" s="231">
        <v>90</v>
      </c>
      <c r="T470" s="233">
        <v>0</v>
      </c>
      <c r="U470" s="231">
        <v>1</v>
      </c>
      <c r="V470" s="231">
        <v>15</v>
      </c>
      <c r="W470" s="233">
        <v>15</v>
      </c>
      <c r="X470" s="231">
        <v>4</v>
      </c>
      <c r="Y470" s="231">
        <v>60</v>
      </c>
      <c r="Z470" s="233">
        <v>60</v>
      </c>
      <c r="AA470" s="231">
        <v>2</v>
      </c>
      <c r="AB470" s="231">
        <v>30</v>
      </c>
      <c r="AC470" s="233">
        <v>0</v>
      </c>
      <c r="AD470" s="231">
        <v>1</v>
      </c>
      <c r="AE470" s="231">
        <v>15</v>
      </c>
      <c r="AF470" s="233">
        <v>0</v>
      </c>
      <c r="AG470">
        <v>1</v>
      </c>
    </row>
    <row r="471" spans="2:33" x14ac:dyDescent="0.35">
      <c r="B471">
        <v>52613</v>
      </c>
      <c r="C471" t="s">
        <v>791</v>
      </c>
      <c r="D471" s="231">
        <v>7</v>
      </c>
      <c r="E471" s="231">
        <v>16</v>
      </c>
      <c r="F471" s="231">
        <v>6</v>
      </c>
      <c r="G471" s="232">
        <v>22</v>
      </c>
      <c r="H471" s="231">
        <v>2</v>
      </c>
      <c r="I471" s="231">
        <v>1</v>
      </c>
      <c r="J471" s="232">
        <v>3</v>
      </c>
      <c r="K471" s="231">
        <v>105</v>
      </c>
      <c r="L471" s="231">
        <v>225</v>
      </c>
      <c r="M471" s="231">
        <v>90</v>
      </c>
      <c r="N471" s="232">
        <v>315</v>
      </c>
      <c r="O471" s="231">
        <v>30</v>
      </c>
      <c r="P471" s="231">
        <v>15</v>
      </c>
      <c r="Q471" s="232">
        <v>45</v>
      </c>
      <c r="R471" s="231">
        <v>11</v>
      </c>
      <c r="S471" s="231">
        <v>150</v>
      </c>
      <c r="T471" s="233">
        <v>30</v>
      </c>
      <c r="U471" s="231">
        <v>6</v>
      </c>
      <c r="V471" s="231">
        <v>90</v>
      </c>
      <c r="W471" s="233">
        <v>0</v>
      </c>
      <c r="X471" s="231">
        <v>5</v>
      </c>
      <c r="Y471" s="231">
        <v>75</v>
      </c>
      <c r="Z471" s="233">
        <v>0</v>
      </c>
      <c r="AA471" s="231">
        <v>4</v>
      </c>
      <c r="AB471" s="231">
        <v>60</v>
      </c>
      <c r="AC471" s="233">
        <v>0</v>
      </c>
      <c r="AD471" s="231">
        <v>0</v>
      </c>
      <c r="AE471" s="231">
        <v>0</v>
      </c>
      <c r="AF471" s="233">
        <v>0</v>
      </c>
      <c r="AG471">
        <v>2</v>
      </c>
    </row>
    <row r="472" spans="2:33" x14ac:dyDescent="0.35">
      <c r="B472">
        <v>52619</v>
      </c>
      <c r="C472" t="s">
        <v>1289</v>
      </c>
      <c r="D472" s="231">
        <v>0</v>
      </c>
      <c r="E472" s="231">
        <v>1</v>
      </c>
      <c r="F472" s="231">
        <v>0</v>
      </c>
      <c r="G472" s="232">
        <v>1</v>
      </c>
      <c r="H472" s="231">
        <v>1</v>
      </c>
      <c r="I472" s="231">
        <v>0</v>
      </c>
      <c r="J472" s="232">
        <v>1</v>
      </c>
      <c r="K472" s="231">
        <v>0</v>
      </c>
      <c r="L472" s="231">
        <v>0</v>
      </c>
      <c r="M472" s="231">
        <v>0</v>
      </c>
      <c r="N472" s="232">
        <v>0</v>
      </c>
      <c r="O472" s="231">
        <v>14</v>
      </c>
      <c r="P472" s="231">
        <v>0</v>
      </c>
      <c r="Q472" s="232">
        <v>14</v>
      </c>
      <c r="R472" s="231">
        <v>0</v>
      </c>
      <c r="S472" s="231">
        <v>0</v>
      </c>
      <c r="T472" s="233">
        <v>0</v>
      </c>
      <c r="U472" s="231">
        <v>0</v>
      </c>
      <c r="V472" s="231">
        <v>0</v>
      </c>
      <c r="W472" s="233">
        <v>0</v>
      </c>
      <c r="X472" s="231">
        <v>0</v>
      </c>
      <c r="Y472" s="231">
        <v>0</v>
      </c>
      <c r="Z472" s="233">
        <v>0</v>
      </c>
      <c r="AA472" s="231">
        <v>0</v>
      </c>
      <c r="AB472" s="231">
        <v>0</v>
      </c>
      <c r="AC472" s="233">
        <v>0</v>
      </c>
      <c r="AD472" s="231">
        <v>0</v>
      </c>
      <c r="AE472" s="231">
        <v>0</v>
      </c>
      <c r="AF472" s="233">
        <v>0</v>
      </c>
      <c r="AG472">
        <v>0</v>
      </c>
    </row>
    <row r="473" spans="2:33" x14ac:dyDescent="0.35">
      <c r="B473">
        <v>52625</v>
      </c>
      <c r="C473" t="s">
        <v>792</v>
      </c>
      <c r="D473" s="231">
        <v>1</v>
      </c>
      <c r="E473" s="231">
        <v>0</v>
      </c>
      <c r="F473" s="231">
        <v>0</v>
      </c>
      <c r="G473" s="232">
        <v>0</v>
      </c>
      <c r="H473" s="231">
        <v>0</v>
      </c>
      <c r="I473" s="231">
        <v>0</v>
      </c>
      <c r="J473" s="232">
        <v>0</v>
      </c>
      <c r="K473" s="231">
        <v>15</v>
      </c>
      <c r="L473" s="231">
        <v>0</v>
      </c>
      <c r="M473" s="231">
        <v>0</v>
      </c>
      <c r="N473" s="232">
        <v>0</v>
      </c>
      <c r="O473" s="231">
        <v>0</v>
      </c>
      <c r="P473" s="231">
        <v>0</v>
      </c>
      <c r="Q473" s="232">
        <v>0</v>
      </c>
      <c r="R473" s="231">
        <v>0</v>
      </c>
      <c r="S473" s="231">
        <v>0</v>
      </c>
      <c r="T473" s="233">
        <v>0</v>
      </c>
      <c r="U473" s="231">
        <v>0</v>
      </c>
      <c r="V473" s="231">
        <v>0</v>
      </c>
      <c r="W473" s="233">
        <v>0</v>
      </c>
      <c r="X473" s="231">
        <v>1</v>
      </c>
      <c r="Y473" s="231">
        <v>15</v>
      </c>
      <c r="Z473" s="233">
        <v>0</v>
      </c>
      <c r="AA473" s="231">
        <v>0</v>
      </c>
      <c r="AB473" s="231">
        <v>0</v>
      </c>
      <c r="AC473" s="233">
        <v>0</v>
      </c>
      <c r="AD473" s="231">
        <v>0</v>
      </c>
      <c r="AE473" s="231">
        <v>0</v>
      </c>
      <c r="AF473" s="233">
        <v>0</v>
      </c>
      <c r="AG473">
        <v>0</v>
      </c>
    </row>
    <row r="474" spans="2:33" x14ac:dyDescent="0.35">
      <c r="B474">
        <v>52626</v>
      </c>
      <c r="C474" t="s">
        <v>805</v>
      </c>
      <c r="D474" s="231">
        <v>2</v>
      </c>
      <c r="E474" s="231">
        <v>3</v>
      </c>
      <c r="F474" s="231">
        <v>0</v>
      </c>
      <c r="G474" s="232">
        <v>3</v>
      </c>
      <c r="H474" s="231">
        <v>0</v>
      </c>
      <c r="I474" s="231">
        <v>0</v>
      </c>
      <c r="J474" s="232">
        <v>0</v>
      </c>
      <c r="K474" s="231">
        <v>30</v>
      </c>
      <c r="L474" s="231">
        <v>45</v>
      </c>
      <c r="M474" s="231">
        <v>0</v>
      </c>
      <c r="N474" s="232">
        <v>45</v>
      </c>
      <c r="O474" s="231">
        <v>0</v>
      </c>
      <c r="P474" s="231">
        <v>0</v>
      </c>
      <c r="Q474" s="232">
        <v>0</v>
      </c>
      <c r="R474" s="231">
        <v>0</v>
      </c>
      <c r="S474" s="231">
        <v>0</v>
      </c>
      <c r="T474" s="233">
        <v>0</v>
      </c>
      <c r="U474" s="231">
        <v>1</v>
      </c>
      <c r="V474" s="231">
        <v>15</v>
      </c>
      <c r="W474" s="233">
        <v>0</v>
      </c>
      <c r="X474" s="231">
        <v>1</v>
      </c>
      <c r="Y474" s="231">
        <v>15</v>
      </c>
      <c r="Z474" s="233">
        <v>0</v>
      </c>
      <c r="AA474" s="231">
        <v>0</v>
      </c>
      <c r="AB474" s="231">
        <v>0</v>
      </c>
      <c r="AC474" s="233">
        <v>0</v>
      </c>
      <c r="AD474" s="231">
        <v>0</v>
      </c>
      <c r="AE474" s="231">
        <v>0</v>
      </c>
      <c r="AF474" s="233">
        <v>0</v>
      </c>
      <c r="AG474">
        <v>0</v>
      </c>
    </row>
    <row r="475" spans="2:33" x14ac:dyDescent="0.35">
      <c r="B475">
        <v>52627</v>
      </c>
      <c r="C475" t="s">
        <v>582</v>
      </c>
      <c r="D475" s="231">
        <v>17</v>
      </c>
      <c r="E475" s="231">
        <v>12</v>
      </c>
      <c r="F475" s="231">
        <v>14</v>
      </c>
      <c r="G475" s="232">
        <v>26</v>
      </c>
      <c r="H475" s="231">
        <v>1</v>
      </c>
      <c r="I475" s="231">
        <v>2</v>
      </c>
      <c r="J475" s="232">
        <v>3</v>
      </c>
      <c r="K475" s="231">
        <v>255</v>
      </c>
      <c r="L475" s="231">
        <v>180</v>
      </c>
      <c r="M475" s="231">
        <v>210</v>
      </c>
      <c r="N475" s="232">
        <v>390</v>
      </c>
      <c r="O475" s="231">
        <v>15</v>
      </c>
      <c r="P475" s="231">
        <v>30</v>
      </c>
      <c r="Q475" s="232">
        <v>45</v>
      </c>
      <c r="R475" s="231">
        <v>4</v>
      </c>
      <c r="S475" s="231">
        <v>60</v>
      </c>
      <c r="T475" s="233">
        <v>0</v>
      </c>
      <c r="U475" s="231">
        <v>29</v>
      </c>
      <c r="V475" s="231">
        <v>435</v>
      </c>
      <c r="W475" s="233">
        <v>30</v>
      </c>
      <c r="X475" s="231">
        <v>8</v>
      </c>
      <c r="Y475" s="231">
        <v>120</v>
      </c>
      <c r="Z475" s="233">
        <v>15</v>
      </c>
      <c r="AA475" s="231">
        <v>0</v>
      </c>
      <c r="AB475" s="231">
        <v>0</v>
      </c>
      <c r="AC475" s="233">
        <v>0</v>
      </c>
      <c r="AD475" s="231">
        <v>0</v>
      </c>
      <c r="AE475" s="231">
        <v>0</v>
      </c>
      <c r="AF475" s="233">
        <v>0</v>
      </c>
      <c r="AG475">
        <v>0</v>
      </c>
    </row>
    <row r="476" spans="2:33" x14ac:dyDescent="0.35">
      <c r="B476">
        <v>52639</v>
      </c>
      <c r="C476" t="s">
        <v>1228</v>
      </c>
      <c r="D476" s="231">
        <v>4</v>
      </c>
      <c r="E476" s="231">
        <v>25</v>
      </c>
      <c r="F476" s="231">
        <v>13</v>
      </c>
      <c r="G476" s="232">
        <v>38</v>
      </c>
      <c r="H476" s="231">
        <v>17</v>
      </c>
      <c r="I476" s="231">
        <v>10</v>
      </c>
      <c r="J476" s="232">
        <v>27</v>
      </c>
      <c r="K476" s="231">
        <v>56.1</v>
      </c>
      <c r="L476" s="231">
        <v>375</v>
      </c>
      <c r="M476" s="231">
        <v>195</v>
      </c>
      <c r="N476" s="232">
        <v>570</v>
      </c>
      <c r="O476" s="231">
        <v>255</v>
      </c>
      <c r="P476" s="231">
        <v>150</v>
      </c>
      <c r="Q476" s="232">
        <v>405</v>
      </c>
      <c r="R476" s="231">
        <v>2</v>
      </c>
      <c r="S476" s="231">
        <v>26.1</v>
      </c>
      <c r="T476" s="233">
        <v>15</v>
      </c>
      <c r="U476" s="231">
        <v>0</v>
      </c>
      <c r="V476" s="231">
        <v>0</v>
      </c>
      <c r="W476" s="233">
        <v>0</v>
      </c>
      <c r="X476" s="231">
        <v>2</v>
      </c>
      <c r="Y476" s="231">
        <v>30</v>
      </c>
      <c r="Z476" s="233">
        <v>0</v>
      </c>
      <c r="AA476" s="231">
        <v>1</v>
      </c>
      <c r="AB476" s="231">
        <v>15</v>
      </c>
      <c r="AC476" s="233">
        <v>15</v>
      </c>
      <c r="AD476" s="231">
        <v>0</v>
      </c>
      <c r="AE476" s="231">
        <v>0</v>
      </c>
      <c r="AF476" s="233">
        <v>0</v>
      </c>
      <c r="AG476">
        <v>0</v>
      </c>
    </row>
    <row r="477" spans="2:33" x14ac:dyDescent="0.35">
      <c r="B477">
        <v>52641</v>
      </c>
      <c r="C477" t="s">
        <v>1228</v>
      </c>
      <c r="D477" s="231">
        <v>0</v>
      </c>
      <c r="E477" s="231">
        <v>26</v>
      </c>
      <c r="F477" s="231">
        <v>15</v>
      </c>
      <c r="G477" s="232">
        <v>41</v>
      </c>
      <c r="H477" s="231">
        <v>13</v>
      </c>
      <c r="I477" s="231">
        <v>10</v>
      </c>
      <c r="J477" s="232">
        <v>23</v>
      </c>
      <c r="K477" s="231">
        <v>0</v>
      </c>
      <c r="L477" s="231">
        <v>390</v>
      </c>
      <c r="M477" s="231">
        <v>225</v>
      </c>
      <c r="N477" s="232">
        <v>615</v>
      </c>
      <c r="O477" s="231">
        <v>195</v>
      </c>
      <c r="P477" s="231">
        <v>150</v>
      </c>
      <c r="Q477" s="232">
        <v>345</v>
      </c>
      <c r="R477" s="231">
        <v>7</v>
      </c>
      <c r="S477" s="231">
        <v>105</v>
      </c>
      <c r="T477" s="233">
        <v>45</v>
      </c>
      <c r="U477" s="231">
        <v>6</v>
      </c>
      <c r="V477" s="231">
        <v>90</v>
      </c>
      <c r="W477" s="233">
        <v>30</v>
      </c>
      <c r="X477" s="231">
        <v>7</v>
      </c>
      <c r="Y477" s="231">
        <v>105</v>
      </c>
      <c r="Z477" s="233">
        <v>75</v>
      </c>
      <c r="AA477" s="231">
        <v>0</v>
      </c>
      <c r="AB477" s="231">
        <v>0</v>
      </c>
      <c r="AC477" s="233">
        <v>0</v>
      </c>
      <c r="AD477" s="231">
        <v>0</v>
      </c>
      <c r="AE477" s="231">
        <v>0</v>
      </c>
      <c r="AF477" s="233">
        <v>0</v>
      </c>
      <c r="AG477">
        <v>0</v>
      </c>
    </row>
    <row r="478" spans="2:33" x14ac:dyDescent="0.35">
      <c r="B478">
        <v>52642</v>
      </c>
      <c r="C478" t="s">
        <v>1228</v>
      </c>
      <c r="D478" s="231">
        <v>1</v>
      </c>
      <c r="E478" s="231">
        <v>15</v>
      </c>
      <c r="F478" s="231">
        <v>14</v>
      </c>
      <c r="G478" s="232">
        <v>29</v>
      </c>
      <c r="H478" s="231">
        <v>11</v>
      </c>
      <c r="I478" s="231">
        <v>10</v>
      </c>
      <c r="J478" s="232">
        <v>21</v>
      </c>
      <c r="K478" s="231">
        <v>15</v>
      </c>
      <c r="L478" s="231">
        <v>225</v>
      </c>
      <c r="M478" s="231">
        <v>210</v>
      </c>
      <c r="N478" s="232">
        <v>435</v>
      </c>
      <c r="O478" s="231">
        <v>165</v>
      </c>
      <c r="P478" s="231">
        <v>150</v>
      </c>
      <c r="Q478" s="232">
        <v>315</v>
      </c>
      <c r="R478" s="231">
        <v>3</v>
      </c>
      <c r="S478" s="231">
        <v>45</v>
      </c>
      <c r="T478" s="233">
        <v>45</v>
      </c>
      <c r="U478" s="231">
        <v>2</v>
      </c>
      <c r="V478" s="231">
        <v>30</v>
      </c>
      <c r="W478" s="233">
        <v>15</v>
      </c>
      <c r="X478" s="231">
        <v>3</v>
      </c>
      <c r="Y478" s="231">
        <v>45</v>
      </c>
      <c r="Z478" s="233">
        <v>45</v>
      </c>
      <c r="AA478" s="231">
        <v>0</v>
      </c>
      <c r="AB478" s="231">
        <v>0</v>
      </c>
      <c r="AC478" s="233">
        <v>0</v>
      </c>
      <c r="AD478" s="231">
        <v>0</v>
      </c>
      <c r="AE478" s="231">
        <v>0</v>
      </c>
      <c r="AF478" s="233">
        <v>0</v>
      </c>
      <c r="AG478">
        <v>0</v>
      </c>
    </row>
    <row r="479" spans="2:33" x14ac:dyDescent="0.35">
      <c r="B479">
        <v>52657</v>
      </c>
      <c r="C479" t="s">
        <v>806</v>
      </c>
      <c r="D479" s="231">
        <v>14</v>
      </c>
      <c r="E479" s="231">
        <v>30</v>
      </c>
      <c r="F479" s="231">
        <v>15</v>
      </c>
      <c r="G479" s="232">
        <v>45</v>
      </c>
      <c r="H479" s="231">
        <v>21</v>
      </c>
      <c r="I479" s="231">
        <v>9</v>
      </c>
      <c r="J479" s="232">
        <v>30</v>
      </c>
      <c r="K479" s="231">
        <v>210</v>
      </c>
      <c r="L479" s="231">
        <v>405.32</v>
      </c>
      <c r="M479" s="231">
        <v>209</v>
      </c>
      <c r="N479" s="232">
        <v>614.31999999999994</v>
      </c>
      <c r="O479" s="231">
        <v>305.68</v>
      </c>
      <c r="P479" s="231">
        <v>130</v>
      </c>
      <c r="Q479" s="232">
        <v>435.68</v>
      </c>
      <c r="R479" s="231">
        <v>13</v>
      </c>
      <c r="S479" s="231">
        <v>194</v>
      </c>
      <c r="T479" s="233">
        <v>30</v>
      </c>
      <c r="U479" s="231">
        <v>0</v>
      </c>
      <c r="V479" s="231">
        <v>0</v>
      </c>
      <c r="W479" s="233">
        <v>0</v>
      </c>
      <c r="X479" s="231">
        <v>6</v>
      </c>
      <c r="Y479" s="231">
        <v>90</v>
      </c>
      <c r="Z479" s="233">
        <v>30</v>
      </c>
      <c r="AA479" s="231">
        <v>0</v>
      </c>
      <c r="AB479" s="231">
        <v>0</v>
      </c>
      <c r="AC479" s="233">
        <v>0</v>
      </c>
      <c r="AD479" s="231">
        <v>0</v>
      </c>
      <c r="AE479" s="231">
        <v>0</v>
      </c>
      <c r="AF479" s="233">
        <v>0</v>
      </c>
      <c r="AG479">
        <v>2</v>
      </c>
    </row>
    <row r="480" spans="2:33" x14ac:dyDescent="0.35">
      <c r="B480">
        <v>52659</v>
      </c>
      <c r="C480" t="s">
        <v>431</v>
      </c>
      <c r="D480" s="231">
        <v>3</v>
      </c>
      <c r="E480" s="231">
        <v>27</v>
      </c>
      <c r="F480" s="231">
        <v>9</v>
      </c>
      <c r="G480" s="232">
        <v>36</v>
      </c>
      <c r="H480" s="231">
        <v>27</v>
      </c>
      <c r="I480" s="231">
        <v>7</v>
      </c>
      <c r="J480" s="232">
        <v>34</v>
      </c>
      <c r="K480" s="231">
        <v>45</v>
      </c>
      <c r="L480" s="231">
        <v>405</v>
      </c>
      <c r="M480" s="231">
        <v>135</v>
      </c>
      <c r="N480" s="232">
        <v>540</v>
      </c>
      <c r="O480" s="231">
        <v>405</v>
      </c>
      <c r="P480" s="231">
        <v>105</v>
      </c>
      <c r="Q480" s="232">
        <v>510</v>
      </c>
      <c r="R480" s="231">
        <v>1</v>
      </c>
      <c r="S480" s="231">
        <v>15</v>
      </c>
      <c r="T480" s="233">
        <v>0</v>
      </c>
      <c r="U480" s="231">
        <v>1</v>
      </c>
      <c r="V480" s="231">
        <v>15</v>
      </c>
      <c r="W480" s="233">
        <v>15</v>
      </c>
      <c r="X480" s="231">
        <v>1</v>
      </c>
      <c r="Y480" s="231">
        <v>15</v>
      </c>
      <c r="Z480" s="233">
        <v>0</v>
      </c>
      <c r="AA480" s="231">
        <v>0</v>
      </c>
      <c r="AB480" s="231">
        <v>0</v>
      </c>
      <c r="AC480" s="233">
        <v>0</v>
      </c>
      <c r="AD480" s="231">
        <v>0</v>
      </c>
      <c r="AE480" s="231">
        <v>0</v>
      </c>
      <c r="AF480" s="233">
        <v>0</v>
      </c>
      <c r="AG480">
        <v>0</v>
      </c>
    </row>
    <row r="481" spans="2:33" x14ac:dyDescent="0.35">
      <c r="B481">
        <v>52661</v>
      </c>
      <c r="C481" t="s">
        <v>823</v>
      </c>
      <c r="D481" s="231">
        <v>0</v>
      </c>
      <c r="E481" s="231">
        <v>3</v>
      </c>
      <c r="F481" s="231">
        <v>0</v>
      </c>
      <c r="G481" s="232">
        <v>3</v>
      </c>
      <c r="H481" s="231">
        <v>3</v>
      </c>
      <c r="I481" s="231">
        <v>0</v>
      </c>
      <c r="J481" s="232">
        <v>3</v>
      </c>
      <c r="K481" s="231">
        <v>0</v>
      </c>
      <c r="L481" s="231">
        <v>15</v>
      </c>
      <c r="M481" s="231">
        <v>0</v>
      </c>
      <c r="N481" s="232">
        <v>15</v>
      </c>
      <c r="O481" s="231">
        <v>45</v>
      </c>
      <c r="P481" s="231">
        <v>0</v>
      </c>
      <c r="Q481" s="232">
        <v>45</v>
      </c>
      <c r="R481" s="231">
        <v>1</v>
      </c>
      <c r="S481" s="231">
        <v>0</v>
      </c>
      <c r="T481" s="233">
        <v>15</v>
      </c>
      <c r="U481" s="231">
        <v>0</v>
      </c>
      <c r="V481" s="231">
        <v>0</v>
      </c>
      <c r="W481" s="233">
        <v>0</v>
      </c>
      <c r="X481" s="231">
        <v>0</v>
      </c>
      <c r="Y481" s="231">
        <v>0</v>
      </c>
      <c r="Z481" s="233">
        <v>0</v>
      </c>
      <c r="AA481" s="231">
        <v>0</v>
      </c>
      <c r="AB481" s="231">
        <v>0</v>
      </c>
      <c r="AC481" s="233">
        <v>0</v>
      </c>
      <c r="AD481" s="231">
        <v>0</v>
      </c>
      <c r="AE481" s="231">
        <v>0</v>
      </c>
      <c r="AF481" s="233">
        <v>0</v>
      </c>
      <c r="AG481">
        <v>0</v>
      </c>
    </row>
    <row r="482" spans="2:33" x14ac:dyDescent="0.35">
      <c r="B482">
        <v>52680</v>
      </c>
      <c r="C482" t="s">
        <v>1229</v>
      </c>
      <c r="D482" s="231">
        <v>0</v>
      </c>
      <c r="E482" s="231">
        <v>2</v>
      </c>
      <c r="F482" s="231">
        <v>0</v>
      </c>
      <c r="G482" s="232">
        <v>2</v>
      </c>
      <c r="H482" s="231">
        <v>1</v>
      </c>
      <c r="I482" s="231">
        <v>0</v>
      </c>
      <c r="J482" s="232">
        <v>1</v>
      </c>
      <c r="K482" s="231">
        <v>0</v>
      </c>
      <c r="L482" s="231">
        <v>25</v>
      </c>
      <c r="M482" s="231">
        <v>0</v>
      </c>
      <c r="N482" s="232">
        <v>25</v>
      </c>
      <c r="O482" s="231">
        <v>15</v>
      </c>
      <c r="P482" s="231">
        <v>0</v>
      </c>
      <c r="Q482" s="232">
        <v>15</v>
      </c>
      <c r="R482" s="231">
        <v>0</v>
      </c>
      <c r="S482" s="231">
        <v>0</v>
      </c>
      <c r="T482" s="233">
        <v>0</v>
      </c>
      <c r="U482" s="231">
        <v>0</v>
      </c>
      <c r="V482" s="231">
        <v>0</v>
      </c>
      <c r="W482" s="233">
        <v>0</v>
      </c>
      <c r="X482" s="231">
        <v>0</v>
      </c>
      <c r="Y482" s="231">
        <v>0</v>
      </c>
      <c r="Z482" s="233">
        <v>0</v>
      </c>
      <c r="AA482" s="231">
        <v>0</v>
      </c>
      <c r="AB482" s="231">
        <v>0</v>
      </c>
      <c r="AC482" s="233">
        <v>0</v>
      </c>
      <c r="AD482" s="231">
        <v>0</v>
      </c>
      <c r="AE482" s="231">
        <v>0</v>
      </c>
      <c r="AF482" s="233">
        <v>0</v>
      </c>
      <c r="AG482">
        <v>0</v>
      </c>
    </row>
    <row r="483" spans="2:33" x14ac:dyDescent="0.35">
      <c r="B483">
        <v>52681</v>
      </c>
      <c r="C483" t="s">
        <v>824</v>
      </c>
      <c r="D483" s="231">
        <v>3</v>
      </c>
      <c r="E483" s="231">
        <v>0</v>
      </c>
      <c r="F483" s="231">
        <v>0</v>
      </c>
      <c r="G483" s="232">
        <v>0</v>
      </c>
      <c r="H483" s="231">
        <v>0</v>
      </c>
      <c r="I483" s="231">
        <v>0</v>
      </c>
      <c r="J483" s="232">
        <v>0</v>
      </c>
      <c r="K483" s="231">
        <v>45</v>
      </c>
      <c r="L483" s="231">
        <v>0</v>
      </c>
      <c r="M483" s="231">
        <v>0</v>
      </c>
      <c r="N483" s="232">
        <v>0</v>
      </c>
      <c r="O483" s="231">
        <v>0</v>
      </c>
      <c r="P483" s="231">
        <v>0</v>
      </c>
      <c r="Q483" s="232">
        <v>0</v>
      </c>
      <c r="R483" s="231">
        <v>0</v>
      </c>
      <c r="S483" s="231">
        <v>0</v>
      </c>
      <c r="T483" s="233">
        <v>0</v>
      </c>
      <c r="U483" s="231">
        <v>1</v>
      </c>
      <c r="V483" s="231">
        <v>15</v>
      </c>
      <c r="W483" s="233">
        <v>0</v>
      </c>
      <c r="X483" s="231">
        <v>2</v>
      </c>
      <c r="Y483" s="231">
        <v>30</v>
      </c>
      <c r="Z483" s="233">
        <v>0</v>
      </c>
      <c r="AA483" s="231">
        <v>0</v>
      </c>
      <c r="AB483" s="231">
        <v>0</v>
      </c>
      <c r="AC483" s="233">
        <v>0</v>
      </c>
      <c r="AD483" s="231">
        <v>0</v>
      </c>
      <c r="AE483" s="231">
        <v>0</v>
      </c>
      <c r="AF483" s="233">
        <v>0</v>
      </c>
      <c r="AG483">
        <v>0</v>
      </c>
    </row>
    <row r="484" spans="2:33" x14ac:dyDescent="0.35">
      <c r="B484">
        <v>52682</v>
      </c>
      <c r="C484" t="s">
        <v>807</v>
      </c>
      <c r="D484" s="231">
        <v>8</v>
      </c>
      <c r="E484" s="231">
        <v>21</v>
      </c>
      <c r="F484" s="231">
        <v>18</v>
      </c>
      <c r="G484" s="232">
        <v>39</v>
      </c>
      <c r="H484" s="231">
        <v>11</v>
      </c>
      <c r="I484" s="231">
        <v>9</v>
      </c>
      <c r="J484" s="232">
        <v>20</v>
      </c>
      <c r="K484" s="231">
        <v>118.68</v>
      </c>
      <c r="L484" s="231">
        <v>315</v>
      </c>
      <c r="M484" s="231">
        <v>239.66</v>
      </c>
      <c r="N484" s="232">
        <v>554.66</v>
      </c>
      <c r="O484" s="231">
        <v>162.37</v>
      </c>
      <c r="P484" s="231">
        <v>134.26999999999998</v>
      </c>
      <c r="Q484" s="232">
        <v>296.64</v>
      </c>
      <c r="R484" s="231">
        <v>2</v>
      </c>
      <c r="S484" s="231">
        <v>30</v>
      </c>
      <c r="T484" s="233">
        <v>0</v>
      </c>
      <c r="U484" s="231">
        <v>6</v>
      </c>
      <c r="V484" s="231">
        <v>90</v>
      </c>
      <c r="W484" s="233">
        <v>45</v>
      </c>
      <c r="X484" s="231">
        <v>10</v>
      </c>
      <c r="Y484" s="231">
        <v>150</v>
      </c>
      <c r="Z484" s="233">
        <v>59.269999999999996</v>
      </c>
      <c r="AA484" s="231">
        <v>0</v>
      </c>
      <c r="AB484" s="231">
        <v>0</v>
      </c>
      <c r="AC484" s="233">
        <v>0</v>
      </c>
      <c r="AD484" s="231">
        <v>0</v>
      </c>
      <c r="AE484" s="231">
        <v>0</v>
      </c>
      <c r="AF484" s="233">
        <v>0</v>
      </c>
      <c r="AG484">
        <v>1</v>
      </c>
    </row>
    <row r="485" spans="2:33" x14ac:dyDescent="0.35">
      <c r="B485">
        <v>52688</v>
      </c>
      <c r="C485" t="s">
        <v>808</v>
      </c>
      <c r="D485" s="231">
        <v>3</v>
      </c>
      <c r="E485" s="231">
        <v>15</v>
      </c>
      <c r="F485" s="231">
        <v>10</v>
      </c>
      <c r="G485" s="232">
        <v>25</v>
      </c>
      <c r="H485" s="231">
        <v>10</v>
      </c>
      <c r="I485" s="231">
        <v>4</v>
      </c>
      <c r="J485" s="232">
        <v>14</v>
      </c>
      <c r="K485" s="231">
        <v>42</v>
      </c>
      <c r="L485" s="231">
        <v>219</v>
      </c>
      <c r="M485" s="231">
        <v>150</v>
      </c>
      <c r="N485" s="232">
        <v>369</v>
      </c>
      <c r="O485" s="231">
        <v>146</v>
      </c>
      <c r="P485" s="231">
        <v>60</v>
      </c>
      <c r="Q485" s="232">
        <v>206</v>
      </c>
      <c r="R485" s="231">
        <v>1</v>
      </c>
      <c r="S485" s="231">
        <v>15</v>
      </c>
      <c r="T485" s="233">
        <v>11</v>
      </c>
      <c r="U485" s="231">
        <v>1</v>
      </c>
      <c r="V485" s="231">
        <v>15</v>
      </c>
      <c r="W485" s="233">
        <v>0</v>
      </c>
      <c r="X485" s="231">
        <v>4</v>
      </c>
      <c r="Y485" s="231">
        <v>57</v>
      </c>
      <c r="Z485" s="233">
        <v>15</v>
      </c>
      <c r="AA485" s="231">
        <v>0</v>
      </c>
      <c r="AB485" s="231">
        <v>0</v>
      </c>
      <c r="AC485" s="233">
        <v>0</v>
      </c>
      <c r="AD485" s="231">
        <v>0</v>
      </c>
      <c r="AE485" s="231">
        <v>0</v>
      </c>
      <c r="AF485" s="233">
        <v>0</v>
      </c>
      <c r="AG485">
        <v>0</v>
      </c>
    </row>
    <row r="486" spans="2:33" x14ac:dyDescent="0.35">
      <c r="B486">
        <v>52699</v>
      </c>
      <c r="C486" t="s">
        <v>1230</v>
      </c>
      <c r="D486" s="231">
        <v>1</v>
      </c>
      <c r="E486" s="231">
        <v>1</v>
      </c>
      <c r="F486" s="231">
        <v>1</v>
      </c>
      <c r="G486" s="232">
        <v>2</v>
      </c>
      <c r="H486" s="231">
        <v>0</v>
      </c>
      <c r="I486" s="231">
        <v>1</v>
      </c>
      <c r="J486" s="232">
        <v>1</v>
      </c>
      <c r="K486" s="231">
        <v>15</v>
      </c>
      <c r="L486" s="231">
        <v>15</v>
      </c>
      <c r="M486" s="231">
        <v>15</v>
      </c>
      <c r="N486" s="232">
        <v>30</v>
      </c>
      <c r="O486" s="231">
        <v>0</v>
      </c>
      <c r="P486" s="231">
        <v>15</v>
      </c>
      <c r="Q486" s="232">
        <v>15</v>
      </c>
      <c r="R486" s="231">
        <v>0</v>
      </c>
      <c r="S486" s="231">
        <v>0</v>
      </c>
      <c r="T486" s="233">
        <v>0</v>
      </c>
      <c r="U486" s="231">
        <v>1</v>
      </c>
      <c r="V486" s="231">
        <v>15</v>
      </c>
      <c r="W486" s="233">
        <v>0</v>
      </c>
      <c r="X486" s="231">
        <v>2</v>
      </c>
      <c r="Y486" s="231">
        <v>30</v>
      </c>
      <c r="Z486" s="233">
        <v>15</v>
      </c>
      <c r="AA486" s="231">
        <v>0</v>
      </c>
      <c r="AB486" s="231">
        <v>0</v>
      </c>
      <c r="AC486" s="233">
        <v>0</v>
      </c>
      <c r="AD486" s="231">
        <v>0</v>
      </c>
      <c r="AE486" s="231">
        <v>0</v>
      </c>
      <c r="AF486" s="233">
        <v>0</v>
      </c>
      <c r="AG486">
        <v>0</v>
      </c>
    </row>
    <row r="487" spans="2:33" x14ac:dyDescent="0.35">
      <c r="B487">
        <v>52705</v>
      </c>
      <c r="C487" t="s">
        <v>1231</v>
      </c>
      <c r="D487" s="231">
        <v>12</v>
      </c>
      <c r="E487" s="231">
        <v>35</v>
      </c>
      <c r="F487" s="231">
        <v>17</v>
      </c>
      <c r="G487" s="232">
        <v>52</v>
      </c>
      <c r="H487" s="231">
        <v>13</v>
      </c>
      <c r="I487" s="231">
        <v>6</v>
      </c>
      <c r="J487" s="232">
        <v>19</v>
      </c>
      <c r="K487" s="231">
        <v>180</v>
      </c>
      <c r="L487" s="231">
        <v>518</v>
      </c>
      <c r="M487" s="231">
        <v>255</v>
      </c>
      <c r="N487" s="232">
        <v>773</v>
      </c>
      <c r="O487" s="231">
        <v>185</v>
      </c>
      <c r="P487" s="231">
        <v>90</v>
      </c>
      <c r="Q487" s="232">
        <v>275</v>
      </c>
      <c r="R487" s="231">
        <v>13</v>
      </c>
      <c r="S487" s="231">
        <v>195</v>
      </c>
      <c r="T487" s="233">
        <v>0</v>
      </c>
      <c r="U487" s="231">
        <v>8</v>
      </c>
      <c r="V487" s="231">
        <v>120</v>
      </c>
      <c r="W487" s="233">
        <v>30</v>
      </c>
      <c r="X487" s="231">
        <v>6</v>
      </c>
      <c r="Y487" s="231">
        <v>88</v>
      </c>
      <c r="Z487" s="233">
        <v>30</v>
      </c>
      <c r="AA487" s="231">
        <v>11</v>
      </c>
      <c r="AB487" s="231">
        <v>165</v>
      </c>
      <c r="AC487" s="233">
        <v>15</v>
      </c>
      <c r="AD487" s="231">
        <v>6</v>
      </c>
      <c r="AE487" s="231">
        <v>90</v>
      </c>
      <c r="AF487" s="233">
        <v>0</v>
      </c>
      <c r="AG487">
        <v>0</v>
      </c>
    </row>
    <row r="488" spans="2:33" x14ac:dyDescent="0.35">
      <c r="B488">
        <v>52709</v>
      </c>
      <c r="C488" t="s">
        <v>826</v>
      </c>
      <c r="D488" s="231">
        <v>8</v>
      </c>
      <c r="E488" s="231">
        <v>17</v>
      </c>
      <c r="F488" s="231">
        <v>8</v>
      </c>
      <c r="G488" s="232">
        <v>25</v>
      </c>
      <c r="H488" s="231">
        <v>5</v>
      </c>
      <c r="I488" s="231">
        <v>7</v>
      </c>
      <c r="J488" s="232">
        <v>12</v>
      </c>
      <c r="K488" s="231">
        <v>120</v>
      </c>
      <c r="L488" s="231">
        <v>255</v>
      </c>
      <c r="M488" s="231">
        <v>120</v>
      </c>
      <c r="N488" s="232">
        <v>375</v>
      </c>
      <c r="O488" s="231">
        <v>75</v>
      </c>
      <c r="P488" s="231">
        <v>105</v>
      </c>
      <c r="Q488" s="232">
        <v>180</v>
      </c>
      <c r="R488" s="231">
        <v>14</v>
      </c>
      <c r="S488" s="231">
        <v>210</v>
      </c>
      <c r="T488" s="233">
        <v>75</v>
      </c>
      <c r="U488" s="231">
        <v>1</v>
      </c>
      <c r="V488" s="231">
        <v>15</v>
      </c>
      <c r="W488" s="233">
        <v>0</v>
      </c>
      <c r="X488" s="231">
        <v>8</v>
      </c>
      <c r="Y488" s="231">
        <v>120</v>
      </c>
      <c r="Z488" s="233">
        <v>30</v>
      </c>
      <c r="AA488" s="231">
        <v>7</v>
      </c>
      <c r="AB488" s="231">
        <v>105</v>
      </c>
      <c r="AC488" s="233">
        <v>15</v>
      </c>
      <c r="AD488" s="231">
        <v>5</v>
      </c>
      <c r="AE488" s="231">
        <v>75</v>
      </c>
      <c r="AF488" s="233">
        <v>15</v>
      </c>
      <c r="AG488">
        <v>0</v>
      </c>
    </row>
    <row r="489" spans="2:33" x14ac:dyDescent="0.35">
      <c r="B489">
        <v>52713</v>
      </c>
      <c r="C489" t="s">
        <v>827</v>
      </c>
      <c r="D489" s="231">
        <v>2</v>
      </c>
      <c r="E489" s="231">
        <v>23</v>
      </c>
      <c r="F489" s="231">
        <v>8</v>
      </c>
      <c r="G489" s="232">
        <v>31</v>
      </c>
      <c r="H489" s="231">
        <v>21</v>
      </c>
      <c r="I489" s="231">
        <v>6</v>
      </c>
      <c r="J489" s="232">
        <v>27</v>
      </c>
      <c r="K489" s="231">
        <v>29</v>
      </c>
      <c r="L489" s="231">
        <v>345</v>
      </c>
      <c r="M489" s="231">
        <v>115</v>
      </c>
      <c r="N489" s="232">
        <v>460</v>
      </c>
      <c r="O489" s="231">
        <v>300.86</v>
      </c>
      <c r="P489" s="231">
        <v>82.17</v>
      </c>
      <c r="Q489" s="232">
        <v>383.03000000000003</v>
      </c>
      <c r="R489" s="231">
        <v>1</v>
      </c>
      <c r="S489" s="231">
        <v>10</v>
      </c>
      <c r="T489" s="233">
        <v>0</v>
      </c>
      <c r="U489" s="231">
        <v>0</v>
      </c>
      <c r="V489" s="231">
        <v>0</v>
      </c>
      <c r="W489" s="233">
        <v>0</v>
      </c>
      <c r="X489" s="231">
        <v>1</v>
      </c>
      <c r="Y489" s="231">
        <v>15</v>
      </c>
      <c r="Z489" s="233">
        <v>15</v>
      </c>
      <c r="AA489" s="231">
        <v>0</v>
      </c>
      <c r="AB489" s="231">
        <v>0</v>
      </c>
      <c r="AC489" s="233">
        <v>0</v>
      </c>
      <c r="AD489" s="231">
        <v>0</v>
      </c>
      <c r="AE489" s="231">
        <v>0</v>
      </c>
      <c r="AF489" s="233">
        <v>0</v>
      </c>
      <c r="AG489">
        <v>1</v>
      </c>
    </row>
    <row r="490" spans="2:33" x14ac:dyDescent="0.35">
      <c r="B490">
        <v>52716</v>
      </c>
      <c r="C490" t="s">
        <v>828</v>
      </c>
      <c r="D490" s="231">
        <v>0</v>
      </c>
      <c r="E490" s="231">
        <v>4</v>
      </c>
      <c r="F490" s="231">
        <v>2</v>
      </c>
      <c r="G490" s="232">
        <v>6</v>
      </c>
      <c r="H490" s="231">
        <v>4</v>
      </c>
      <c r="I490" s="231">
        <v>1</v>
      </c>
      <c r="J490" s="232">
        <v>5</v>
      </c>
      <c r="K490" s="231">
        <v>0</v>
      </c>
      <c r="L490" s="231">
        <v>60</v>
      </c>
      <c r="M490" s="231">
        <v>30</v>
      </c>
      <c r="N490" s="232">
        <v>90</v>
      </c>
      <c r="O490" s="231">
        <v>60</v>
      </c>
      <c r="P490" s="231">
        <v>15</v>
      </c>
      <c r="Q490" s="232">
        <v>75</v>
      </c>
      <c r="R490" s="231">
        <v>2</v>
      </c>
      <c r="S490" s="231">
        <v>30</v>
      </c>
      <c r="T490" s="233">
        <v>15</v>
      </c>
      <c r="U490" s="231">
        <v>0</v>
      </c>
      <c r="V490" s="231">
        <v>0</v>
      </c>
      <c r="W490" s="233">
        <v>0</v>
      </c>
      <c r="X490" s="231">
        <v>2</v>
      </c>
      <c r="Y490" s="231">
        <v>30</v>
      </c>
      <c r="Z490" s="233">
        <v>30</v>
      </c>
      <c r="AA490" s="231">
        <v>0</v>
      </c>
      <c r="AB490" s="231">
        <v>0</v>
      </c>
      <c r="AC490" s="233">
        <v>0</v>
      </c>
      <c r="AD490" s="231">
        <v>0</v>
      </c>
      <c r="AE490" s="231">
        <v>0</v>
      </c>
      <c r="AF490" s="233">
        <v>0</v>
      </c>
      <c r="AG490">
        <v>0</v>
      </c>
    </row>
    <row r="491" spans="2:33" x14ac:dyDescent="0.35">
      <c r="B491">
        <v>52723</v>
      </c>
      <c r="C491" t="s">
        <v>1232</v>
      </c>
      <c r="D491" s="231">
        <v>8</v>
      </c>
      <c r="E491" s="231">
        <v>5</v>
      </c>
      <c r="F491" s="231">
        <v>0</v>
      </c>
      <c r="G491" s="232">
        <v>5</v>
      </c>
      <c r="H491" s="231">
        <v>0</v>
      </c>
      <c r="I491" s="231">
        <v>0</v>
      </c>
      <c r="J491" s="232">
        <v>0</v>
      </c>
      <c r="K491" s="231">
        <v>120</v>
      </c>
      <c r="L491" s="231">
        <v>75</v>
      </c>
      <c r="M491" s="231">
        <v>0</v>
      </c>
      <c r="N491" s="232">
        <v>75</v>
      </c>
      <c r="O491" s="231">
        <v>0</v>
      </c>
      <c r="P491" s="231">
        <v>0</v>
      </c>
      <c r="Q491" s="232">
        <v>0</v>
      </c>
      <c r="R491" s="231">
        <v>0</v>
      </c>
      <c r="S491" s="231">
        <v>0</v>
      </c>
      <c r="T491" s="233">
        <v>0</v>
      </c>
      <c r="U491" s="231">
        <v>0</v>
      </c>
      <c r="V491" s="231">
        <v>0</v>
      </c>
      <c r="W491" s="233">
        <v>0</v>
      </c>
      <c r="X491" s="231">
        <v>12</v>
      </c>
      <c r="Y491" s="231">
        <v>180</v>
      </c>
      <c r="Z491" s="233">
        <v>0</v>
      </c>
      <c r="AA491" s="231">
        <v>2</v>
      </c>
      <c r="AB491" s="231">
        <v>30</v>
      </c>
      <c r="AC491" s="233">
        <v>0</v>
      </c>
      <c r="AD491" s="231">
        <v>0</v>
      </c>
      <c r="AE491" s="231">
        <v>0</v>
      </c>
      <c r="AF491" s="233">
        <v>0</v>
      </c>
      <c r="AG491">
        <v>0</v>
      </c>
    </row>
    <row r="492" spans="2:33" x14ac:dyDescent="0.35">
      <c r="B492">
        <v>52732</v>
      </c>
      <c r="C492" t="s">
        <v>1290</v>
      </c>
      <c r="D492" s="231">
        <v>0</v>
      </c>
      <c r="E492" s="231">
        <v>1</v>
      </c>
      <c r="F492" s="231">
        <v>0</v>
      </c>
      <c r="G492" s="232">
        <v>1</v>
      </c>
      <c r="H492" s="231">
        <v>1</v>
      </c>
      <c r="I492" s="231">
        <v>0</v>
      </c>
      <c r="J492" s="232">
        <v>1</v>
      </c>
      <c r="K492" s="231">
        <v>0</v>
      </c>
      <c r="L492" s="231">
        <v>15</v>
      </c>
      <c r="M492" s="231">
        <v>0</v>
      </c>
      <c r="N492" s="232">
        <v>15</v>
      </c>
      <c r="O492" s="231">
        <v>15</v>
      </c>
      <c r="P492" s="231">
        <v>0</v>
      </c>
      <c r="Q492" s="232">
        <v>15</v>
      </c>
      <c r="R492" s="231">
        <v>0</v>
      </c>
      <c r="S492" s="231">
        <v>0</v>
      </c>
      <c r="T492" s="233">
        <v>0</v>
      </c>
      <c r="U492" s="231">
        <v>1</v>
      </c>
      <c r="V492" s="231">
        <v>15</v>
      </c>
      <c r="W492" s="233">
        <v>15</v>
      </c>
      <c r="X492" s="231">
        <v>0</v>
      </c>
      <c r="Y492" s="231">
        <v>0</v>
      </c>
      <c r="Z492" s="233">
        <v>0</v>
      </c>
      <c r="AA492" s="231">
        <v>0</v>
      </c>
      <c r="AB492" s="231">
        <v>0</v>
      </c>
      <c r="AC492" s="233">
        <v>0</v>
      </c>
      <c r="AD492" s="231">
        <v>0</v>
      </c>
      <c r="AE492" s="231">
        <v>0</v>
      </c>
      <c r="AF492" s="233">
        <v>0</v>
      </c>
      <c r="AG492">
        <v>0</v>
      </c>
    </row>
    <row r="493" spans="2:33" x14ac:dyDescent="0.35">
      <c r="B493">
        <v>52738</v>
      </c>
      <c r="C493" t="s">
        <v>829</v>
      </c>
      <c r="D493" s="231">
        <v>0</v>
      </c>
      <c r="E493" s="231">
        <v>1</v>
      </c>
      <c r="F493" s="231">
        <v>0</v>
      </c>
      <c r="G493" s="232">
        <v>1</v>
      </c>
      <c r="H493" s="231">
        <v>1</v>
      </c>
      <c r="I493" s="231">
        <v>0</v>
      </c>
      <c r="J493" s="232">
        <v>1</v>
      </c>
      <c r="K493" s="231">
        <v>0</v>
      </c>
      <c r="L493" s="231">
        <v>15</v>
      </c>
      <c r="M493" s="231">
        <v>0</v>
      </c>
      <c r="N493" s="232">
        <v>15</v>
      </c>
      <c r="O493" s="231">
        <v>15</v>
      </c>
      <c r="P493" s="231">
        <v>0</v>
      </c>
      <c r="Q493" s="232">
        <v>15</v>
      </c>
      <c r="R493" s="231">
        <v>1</v>
      </c>
      <c r="S493" s="231">
        <v>15</v>
      </c>
      <c r="T493" s="233">
        <v>15</v>
      </c>
      <c r="U493" s="231">
        <v>0</v>
      </c>
      <c r="V493" s="231">
        <v>0</v>
      </c>
      <c r="W493" s="233">
        <v>0</v>
      </c>
      <c r="X493" s="231">
        <v>0</v>
      </c>
      <c r="Y493" s="231">
        <v>0</v>
      </c>
      <c r="Z493" s="233">
        <v>0</v>
      </c>
      <c r="AA493" s="231">
        <v>0</v>
      </c>
      <c r="AB493" s="231">
        <v>0</v>
      </c>
      <c r="AC493" s="233">
        <v>0</v>
      </c>
      <c r="AD493" s="231">
        <v>0</v>
      </c>
      <c r="AE493" s="231">
        <v>0</v>
      </c>
      <c r="AF493" s="233">
        <v>0</v>
      </c>
      <c r="AG493">
        <v>0</v>
      </c>
    </row>
    <row r="494" spans="2:33" x14ac:dyDescent="0.35">
      <c r="B494">
        <v>52742</v>
      </c>
      <c r="C494" t="s">
        <v>1233</v>
      </c>
      <c r="D494" s="231">
        <v>13</v>
      </c>
      <c r="E494" s="231">
        <v>15</v>
      </c>
      <c r="F494" s="231">
        <v>2</v>
      </c>
      <c r="G494" s="232">
        <v>17</v>
      </c>
      <c r="H494" s="231">
        <v>1</v>
      </c>
      <c r="I494" s="231">
        <v>0</v>
      </c>
      <c r="J494" s="232">
        <v>1</v>
      </c>
      <c r="K494" s="231">
        <v>195</v>
      </c>
      <c r="L494" s="231">
        <v>225</v>
      </c>
      <c r="M494" s="231">
        <v>30</v>
      </c>
      <c r="N494" s="232">
        <v>255</v>
      </c>
      <c r="O494" s="231">
        <v>15</v>
      </c>
      <c r="P494" s="231">
        <v>0</v>
      </c>
      <c r="Q494" s="232">
        <v>15</v>
      </c>
      <c r="R494" s="231">
        <v>0</v>
      </c>
      <c r="S494" s="231">
        <v>0</v>
      </c>
      <c r="T494" s="233">
        <v>0</v>
      </c>
      <c r="U494" s="231">
        <v>14</v>
      </c>
      <c r="V494" s="231">
        <v>210</v>
      </c>
      <c r="W494" s="233">
        <v>15</v>
      </c>
      <c r="X494" s="231">
        <v>4</v>
      </c>
      <c r="Y494" s="231">
        <v>60</v>
      </c>
      <c r="Z494" s="233">
        <v>0</v>
      </c>
      <c r="AA494" s="231">
        <v>5</v>
      </c>
      <c r="AB494" s="231">
        <v>75</v>
      </c>
      <c r="AC494" s="233">
        <v>0</v>
      </c>
      <c r="AD494" s="231">
        <v>0</v>
      </c>
      <c r="AE494" s="231">
        <v>0</v>
      </c>
      <c r="AF494" s="233">
        <v>0</v>
      </c>
      <c r="AG494">
        <v>0</v>
      </c>
    </row>
    <row r="495" spans="2:33" x14ac:dyDescent="0.35">
      <c r="B495">
        <v>52745</v>
      </c>
      <c r="C495" t="s">
        <v>830</v>
      </c>
      <c r="D495" s="231">
        <v>16</v>
      </c>
      <c r="E495" s="231">
        <v>33</v>
      </c>
      <c r="F495" s="231">
        <v>12</v>
      </c>
      <c r="G495" s="232">
        <v>45</v>
      </c>
      <c r="H495" s="231">
        <v>7</v>
      </c>
      <c r="I495" s="231">
        <v>4</v>
      </c>
      <c r="J495" s="232">
        <v>11</v>
      </c>
      <c r="K495" s="231">
        <v>240</v>
      </c>
      <c r="L495" s="231">
        <v>495</v>
      </c>
      <c r="M495" s="231">
        <v>180</v>
      </c>
      <c r="N495" s="232">
        <v>675</v>
      </c>
      <c r="O495" s="231">
        <v>105</v>
      </c>
      <c r="P495" s="231">
        <v>60</v>
      </c>
      <c r="Q495" s="232">
        <v>165</v>
      </c>
      <c r="R495" s="231">
        <v>2</v>
      </c>
      <c r="S495" s="231">
        <v>30</v>
      </c>
      <c r="T495" s="233">
        <v>15</v>
      </c>
      <c r="U495" s="231">
        <v>9</v>
      </c>
      <c r="V495" s="231">
        <v>135</v>
      </c>
      <c r="W495" s="233">
        <v>30</v>
      </c>
      <c r="X495" s="231">
        <v>47</v>
      </c>
      <c r="Y495" s="231">
        <v>705</v>
      </c>
      <c r="Z495" s="233">
        <v>120</v>
      </c>
      <c r="AA495" s="231">
        <v>2</v>
      </c>
      <c r="AB495" s="231">
        <v>30</v>
      </c>
      <c r="AC495" s="233">
        <v>0</v>
      </c>
      <c r="AD495" s="231">
        <v>0</v>
      </c>
      <c r="AE495" s="231">
        <v>0</v>
      </c>
      <c r="AF495" s="233">
        <v>0</v>
      </c>
      <c r="AG495">
        <v>1</v>
      </c>
    </row>
    <row r="496" spans="2:33" x14ac:dyDescent="0.35">
      <c r="B496">
        <v>52747</v>
      </c>
      <c r="C496" t="s">
        <v>543</v>
      </c>
      <c r="D496" s="231">
        <v>12</v>
      </c>
      <c r="E496" s="231">
        <v>19</v>
      </c>
      <c r="F496" s="231">
        <v>8</v>
      </c>
      <c r="G496" s="232">
        <v>27</v>
      </c>
      <c r="H496" s="231">
        <v>3</v>
      </c>
      <c r="I496" s="231">
        <v>0</v>
      </c>
      <c r="J496" s="232">
        <v>3</v>
      </c>
      <c r="K496" s="231">
        <v>180</v>
      </c>
      <c r="L496" s="231">
        <v>277.5</v>
      </c>
      <c r="M496" s="231">
        <v>120</v>
      </c>
      <c r="N496" s="232">
        <v>397.5</v>
      </c>
      <c r="O496" s="231">
        <v>45</v>
      </c>
      <c r="P496" s="231">
        <v>0</v>
      </c>
      <c r="Q496" s="232">
        <v>45</v>
      </c>
      <c r="R496" s="231">
        <v>8</v>
      </c>
      <c r="S496" s="231">
        <v>120</v>
      </c>
      <c r="T496" s="233">
        <v>0</v>
      </c>
      <c r="U496" s="231">
        <v>12</v>
      </c>
      <c r="V496" s="231">
        <v>180</v>
      </c>
      <c r="W496" s="233">
        <v>0</v>
      </c>
      <c r="X496" s="231">
        <v>17</v>
      </c>
      <c r="Y496" s="231">
        <v>247.5</v>
      </c>
      <c r="Z496" s="233">
        <v>30</v>
      </c>
      <c r="AA496" s="231">
        <v>0</v>
      </c>
      <c r="AB496" s="231">
        <v>0</v>
      </c>
      <c r="AC496" s="233">
        <v>0</v>
      </c>
      <c r="AD496" s="231">
        <v>0</v>
      </c>
      <c r="AE496" s="231">
        <v>0</v>
      </c>
      <c r="AF496" s="233">
        <v>0</v>
      </c>
      <c r="AG496">
        <v>0</v>
      </c>
    </row>
    <row r="497" spans="2:33" x14ac:dyDescent="0.35">
      <c r="B497">
        <v>52751</v>
      </c>
      <c r="C497" t="s">
        <v>1234</v>
      </c>
      <c r="D497" s="231">
        <v>8</v>
      </c>
      <c r="E497" s="231">
        <v>8</v>
      </c>
      <c r="F497" s="231">
        <v>0</v>
      </c>
      <c r="G497" s="232">
        <v>8</v>
      </c>
      <c r="H497" s="231">
        <v>4</v>
      </c>
      <c r="I497" s="231">
        <v>0</v>
      </c>
      <c r="J497" s="232">
        <v>4</v>
      </c>
      <c r="K497" s="231">
        <v>120</v>
      </c>
      <c r="L497" s="231">
        <v>120</v>
      </c>
      <c r="M497" s="231">
        <v>0</v>
      </c>
      <c r="N497" s="232">
        <v>120</v>
      </c>
      <c r="O497" s="231">
        <v>60</v>
      </c>
      <c r="P497" s="231">
        <v>0</v>
      </c>
      <c r="Q497" s="232">
        <v>60</v>
      </c>
      <c r="R497" s="231">
        <v>0</v>
      </c>
      <c r="S497" s="231">
        <v>0</v>
      </c>
      <c r="T497" s="233">
        <v>0</v>
      </c>
      <c r="U497" s="231">
        <v>4</v>
      </c>
      <c r="V497" s="231">
        <v>60</v>
      </c>
      <c r="W497" s="233">
        <v>30</v>
      </c>
      <c r="X497" s="231">
        <v>3</v>
      </c>
      <c r="Y497" s="231">
        <v>45</v>
      </c>
      <c r="Z497" s="233">
        <v>0</v>
      </c>
      <c r="AA497" s="231">
        <v>1</v>
      </c>
      <c r="AB497" s="231">
        <v>15</v>
      </c>
      <c r="AC497" s="233">
        <v>0</v>
      </c>
      <c r="AD497" s="231">
        <v>0</v>
      </c>
      <c r="AE497" s="231">
        <v>0</v>
      </c>
      <c r="AF497" s="233">
        <v>0</v>
      </c>
      <c r="AG497">
        <v>0</v>
      </c>
    </row>
    <row r="498" spans="2:33" x14ac:dyDescent="0.35">
      <c r="B498">
        <v>52752</v>
      </c>
      <c r="C498" t="s">
        <v>1235</v>
      </c>
      <c r="D498" s="231">
        <v>5</v>
      </c>
      <c r="E498" s="231">
        <v>3</v>
      </c>
      <c r="F498" s="231">
        <v>1</v>
      </c>
      <c r="G498" s="232">
        <v>4</v>
      </c>
      <c r="H498" s="231">
        <v>0</v>
      </c>
      <c r="I498" s="231">
        <v>0</v>
      </c>
      <c r="J498" s="232">
        <v>0</v>
      </c>
      <c r="K498" s="231">
        <v>75</v>
      </c>
      <c r="L498" s="231">
        <v>45</v>
      </c>
      <c r="M498" s="231">
        <v>15</v>
      </c>
      <c r="N498" s="232">
        <v>60</v>
      </c>
      <c r="O498" s="231">
        <v>0</v>
      </c>
      <c r="P498" s="231">
        <v>0</v>
      </c>
      <c r="Q498" s="232">
        <v>0</v>
      </c>
      <c r="R498" s="231">
        <v>0</v>
      </c>
      <c r="S498" s="231">
        <v>0</v>
      </c>
      <c r="T498" s="233">
        <v>0</v>
      </c>
      <c r="U498" s="231">
        <v>0</v>
      </c>
      <c r="V498" s="231">
        <v>0</v>
      </c>
      <c r="W498" s="233">
        <v>0</v>
      </c>
      <c r="X498" s="231">
        <v>9</v>
      </c>
      <c r="Y498" s="231">
        <v>135</v>
      </c>
      <c r="Z498" s="233">
        <v>0</v>
      </c>
      <c r="AA498" s="231">
        <v>1</v>
      </c>
      <c r="AB498" s="231">
        <v>15</v>
      </c>
      <c r="AC498" s="233">
        <v>0</v>
      </c>
      <c r="AD498" s="231">
        <v>0</v>
      </c>
      <c r="AE498" s="231">
        <v>0</v>
      </c>
      <c r="AF498" s="233">
        <v>0</v>
      </c>
      <c r="AG498">
        <v>0</v>
      </c>
    </row>
    <row r="499" spans="2:33" x14ac:dyDescent="0.35">
      <c r="B499">
        <v>52763</v>
      </c>
      <c r="C499" t="s">
        <v>1236</v>
      </c>
      <c r="D499" s="231">
        <v>6</v>
      </c>
      <c r="E499" s="231">
        <v>4</v>
      </c>
      <c r="F499" s="231">
        <v>2</v>
      </c>
      <c r="G499" s="232">
        <v>6</v>
      </c>
      <c r="H499" s="231">
        <v>0</v>
      </c>
      <c r="I499" s="231">
        <v>1</v>
      </c>
      <c r="J499" s="232">
        <v>1</v>
      </c>
      <c r="K499" s="231">
        <v>90</v>
      </c>
      <c r="L499" s="231">
        <v>60</v>
      </c>
      <c r="M499" s="231">
        <v>30</v>
      </c>
      <c r="N499" s="232">
        <v>90</v>
      </c>
      <c r="O499" s="231">
        <v>0</v>
      </c>
      <c r="P499" s="231">
        <v>15</v>
      </c>
      <c r="Q499" s="232">
        <v>15</v>
      </c>
      <c r="R499" s="231">
        <v>1</v>
      </c>
      <c r="S499" s="231">
        <v>15</v>
      </c>
      <c r="T499" s="233">
        <v>15</v>
      </c>
      <c r="U499" s="231">
        <v>3</v>
      </c>
      <c r="V499" s="231">
        <v>45</v>
      </c>
      <c r="W499" s="233">
        <v>0</v>
      </c>
      <c r="X499" s="231">
        <v>0</v>
      </c>
      <c r="Y499" s="231">
        <v>0</v>
      </c>
      <c r="Z499" s="233">
        <v>0</v>
      </c>
      <c r="AA499" s="231">
        <v>1</v>
      </c>
      <c r="AB499" s="231">
        <v>15</v>
      </c>
      <c r="AC499" s="233">
        <v>0</v>
      </c>
      <c r="AD499" s="231">
        <v>1</v>
      </c>
      <c r="AE499" s="231">
        <v>15</v>
      </c>
      <c r="AF499" s="233">
        <v>0</v>
      </c>
      <c r="AG499">
        <v>0</v>
      </c>
    </row>
    <row r="500" spans="2:33" x14ac:dyDescent="0.35">
      <c r="B500">
        <v>52775</v>
      </c>
      <c r="C500" t="s">
        <v>1237</v>
      </c>
      <c r="D500" s="231">
        <v>2</v>
      </c>
      <c r="E500" s="231">
        <v>33</v>
      </c>
      <c r="F500" s="231">
        <v>14</v>
      </c>
      <c r="G500" s="232">
        <v>47</v>
      </c>
      <c r="H500" s="231">
        <v>6</v>
      </c>
      <c r="I500" s="231">
        <v>2</v>
      </c>
      <c r="J500" s="232">
        <v>8</v>
      </c>
      <c r="K500" s="231">
        <v>30</v>
      </c>
      <c r="L500" s="231">
        <v>495</v>
      </c>
      <c r="M500" s="231">
        <v>210</v>
      </c>
      <c r="N500" s="232">
        <v>705</v>
      </c>
      <c r="O500" s="231">
        <v>90</v>
      </c>
      <c r="P500" s="231">
        <v>30</v>
      </c>
      <c r="Q500" s="232">
        <v>120</v>
      </c>
      <c r="R500" s="231">
        <v>1</v>
      </c>
      <c r="S500" s="231">
        <v>15</v>
      </c>
      <c r="T500" s="233">
        <v>0</v>
      </c>
      <c r="U500" s="231">
        <v>4</v>
      </c>
      <c r="V500" s="231">
        <v>60</v>
      </c>
      <c r="W500" s="233">
        <v>0</v>
      </c>
      <c r="X500" s="231">
        <v>10</v>
      </c>
      <c r="Y500" s="231">
        <v>150</v>
      </c>
      <c r="Z500" s="233">
        <v>0</v>
      </c>
      <c r="AA500" s="231">
        <v>0</v>
      </c>
      <c r="AB500" s="231">
        <v>0</v>
      </c>
      <c r="AC500" s="233">
        <v>0</v>
      </c>
      <c r="AD500" s="231">
        <v>0</v>
      </c>
      <c r="AE500" s="231">
        <v>0</v>
      </c>
      <c r="AF500" s="233">
        <v>0</v>
      </c>
      <c r="AG500">
        <v>0</v>
      </c>
    </row>
    <row r="501" spans="2:33" x14ac:dyDescent="0.35">
      <c r="B501">
        <v>52777</v>
      </c>
      <c r="C501" t="s">
        <v>831</v>
      </c>
      <c r="D501" s="231">
        <v>7</v>
      </c>
      <c r="E501" s="231">
        <v>8</v>
      </c>
      <c r="F501" s="231">
        <v>1</v>
      </c>
      <c r="G501" s="232">
        <v>9</v>
      </c>
      <c r="H501" s="231">
        <v>1</v>
      </c>
      <c r="I501" s="231">
        <v>0</v>
      </c>
      <c r="J501" s="232">
        <v>1</v>
      </c>
      <c r="K501" s="231">
        <v>105</v>
      </c>
      <c r="L501" s="231">
        <v>120</v>
      </c>
      <c r="M501" s="231">
        <v>15</v>
      </c>
      <c r="N501" s="232">
        <v>135</v>
      </c>
      <c r="O501" s="231">
        <v>15</v>
      </c>
      <c r="P501" s="231">
        <v>0</v>
      </c>
      <c r="Q501" s="232">
        <v>15</v>
      </c>
      <c r="R501" s="231">
        <v>0</v>
      </c>
      <c r="S501" s="231">
        <v>0</v>
      </c>
      <c r="T501" s="233">
        <v>0</v>
      </c>
      <c r="U501" s="231">
        <v>9</v>
      </c>
      <c r="V501" s="231">
        <v>135</v>
      </c>
      <c r="W501" s="233">
        <v>15</v>
      </c>
      <c r="X501" s="231">
        <v>5</v>
      </c>
      <c r="Y501" s="231">
        <v>75</v>
      </c>
      <c r="Z501" s="233">
        <v>0</v>
      </c>
      <c r="AA501" s="231">
        <v>0</v>
      </c>
      <c r="AB501" s="231">
        <v>0</v>
      </c>
      <c r="AC501" s="233">
        <v>0</v>
      </c>
      <c r="AD501" s="231">
        <v>0</v>
      </c>
      <c r="AE501" s="231">
        <v>0</v>
      </c>
      <c r="AF501" s="233">
        <v>0</v>
      </c>
      <c r="AG501">
        <v>0</v>
      </c>
    </row>
    <row r="502" spans="2:33" x14ac:dyDescent="0.35">
      <c r="B502">
        <v>52794</v>
      </c>
      <c r="C502" t="s">
        <v>1239</v>
      </c>
      <c r="D502" s="231">
        <v>13</v>
      </c>
      <c r="E502" s="231">
        <v>15</v>
      </c>
      <c r="F502" s="231">
        <v>4</v>
      </c>
      <c r="G502" s="232">
        <v>19</v>
      </c>
      <c r="H502" s="231">
        <v>2</v>
      </c>
      <c r="I502" s="231">
        <v>1</v>
      </c>
      <c r="J502" s="232">
        <v>3</v>
      </c>
      <c r="K502" s="231">
        <v>195</v>
      </c>
      <c r="L502" s="231">
        <v>225</v>
      </c>
      <c r="M502" s="231">
        <v>60</v>
      </c>
      <c r="N502" s="232">
        <v>285</v>
      </c>
      <c r="O502" s="231">
        <v>30</v>
      </c>
      <c r="P502" s="231">
        <v>15</v>
      </c>
      <c r="Q502" s="232">
        <v>45</v>
      </c>
      <c r="R502" s="231">
        <v>0</v>
      </c>
      <c r="S502" s="231">
        <v>0</v>
      </c>
      <c r="T502" s="233">
        <v>0</v>
      </c>
      <c r="U502" s="231">
        <v>12</v>
      </c>
      <c r="V502" s="231">
        <v>180</v>
      </c>
      <c r="W502" s="233">
        <v>30</v>
      </c>
      <c r="X502" s="231">
        <v>11</v>
      </c>
      <c r="Y502" s="231">
        <v>165</v>
      </c>
      <c r="Z502" s="233">
        <v>0</v>
      </c>
      <c r="AA502" s="231">
        <v>0</v>
      </c>
      <c r="AB502" s="231">
        <v>0</v>
      </c>
      <c r="AC502" s="233">
        <v>0</v>
      </c>
      <c r="AD502" s="231">
        <v>0</v>
      </c>
      <c r="AE502" s="231">
        <v>0</v>
      </c>
      <c r="AF502" s="233">
        <v>0</v>
      </c>
      <c r="AG502">
        <v>0</v>
      </c>
    </row>
    <row r="503" spans="2:33" x14ac:dyDescent="0.35">
      <c r="B503">
        <v>52795</v>
      </c>
      <c r="C503" t="s">
        <v>1240</v>
      </c>
      <c r="D503" s="231">
        <v>0</v>
      </c>
      <c r="E503" s="231">
        <v>2</v>
      </c>
      <c r="F503" s="231">
        <v>0</v>
      </c>
      <c r="G503" s="232">
        <v>2</v>
      </c>
      <c r="H503" s="231">
        <v>0</v>
      </c>
      <c r="I503" s="231">
        <v>0</v>
      </c>
      <c r="J503" s="232">
        <v>0</v>
      </c>
      <c r="K503" s="231">
        <v>0</v>
      </c>
      <c r="L503" s="231">
        <v>30</v>
      </c>
      <c r="M503" s="231">
        <v>0</v>
      </c>
      <c r="N503" s="232">
        <v>30</v>
      </c>
      <c r="O503" s="231">
        <v>0</v>
      </c>
      <c r="P503" s="231">
        <v>0</v>
      </c>
      <c r="Q503" s="232">
        <v>0</v>
      </c>
      <c r="R503" s="231">
        <v>0</v>
      </c>
      <c r="S503" s="231">
        <v>0</v>
      </c>
      <c r="T503" s="233">
        <v>0</v>
      </c>
      <c r="U503" s="231">
        <v>1</v>
      </c>
      <c r="V503" s="231">
        <v>15</v>
      </c>
      <c r="W503" s="233">
        <v>0</v>
      </c>
      <c r="X503" s="231">
        <v>0</v>
      </c>
      <c r="Y503" s="231">
        <v>0</v>
      </c>
      <c r="Z503" s="233">
        <v>0</v>
      </c>
      <c r="AA503" s="231">
        <v>0</v>
      </c>
      <c r="AB503" s="231">
        <v>0</v>
      </c>
      <c r="AC503" s="233">
        <v>0</v>
      </c>
      <c r="AD503" s="231">
        <v>0</v>
      </c>
      <c r="AE503" s="231">
        <v>0</v>
      </c>
      <c r="AF503" s="233">
        <v>0</v>
      </c>
      <c r="AG503">
        <v>0</v>
      </c>
    </row>
    <row r="504" spans="2:33" x14ac:dyDescent="0.35">
      <c r="B504">
        <v>52802</v>
      </c>
      <c r="C504" t="s">
        <v>1241</v>
      </c>
      <c r="D504" s="231">
        <v>14</v>
      </c>
      <c r="E504" s="231">
        <v>15</v>
      </c>
      <c r="F504" s="231">
        <v>1</v>
      </c>
      <c r="G504" s="232">
        <v>16</v>
      </c>
      <c r="H504" s="231">
        <v>0</v>
      </c>
      <c r="I504" s="231">
        <v>0</v>
      </c>
      <c r="J504" s="232">
        <v>0</v>
      </c>
      <c r="K504" s="231">
        <v>210</v>
      </c>
      <c r="L504" s="231">
        <v>225</v>
      </c>
      <c r="M504" s="231">
        <v>15</v>
      </c>
      <c r="N504" s="232">
        <v>240</v>
      </c>
      <c r="O504" s="231">
        <v>0</v>
      </c>
      <c r="P504" s="231">
        <v>0</v>
      </c>
      <c r="Q504" s="232">
        <v>0</v>
      </c>
      <c r="R504" s="231">
        <v>8</v>
      </c>
      <c r="S504" s="231">
        <v>120</v>
      </c>
      <c r="T504" s="233">
        <v>0</v>
      </c>
      <c r="U504" s="231">
        <v>15</v>
      </c>
      <c r="V504" s="231">
        <v>225</v>
      </c>
      <c r="W504" s="233">
        <v>0</v>
      </c>
      <c r="X504" s="231">
        <v>6</v>
      </c>
      <c r="Y504" s="231">
        <v>90</v>
      </c>
      <c r="Z504" s="233">
        <v>0</v>
      </c>
      <c r="AA504" s="231">
        <v>0</v>
      </c>
      <c r="AB504" s="231">
        <v>0</v>
      </c>
      <c r="AC504" s="233">
        <v>0</v>
      </c>
      <c r="AD504" s="231">
        <v>0</v>
      </c>
      <c r="AE504" s="231">
        <v>0</v>
      </c>
      <c r="AF504" s="233">
        <v>0</v>
      </c>
      <c r="AG504">
        <v>4</v>
      </c>
    </row>
    <row r="505" spans="2:33" x14ac:dyDescent="0.35">
      <c r="B505">
        <v>52817</v>
      </c>
      <c r="C505" t="s">
        <v>1242</v>
      </c>
      <c r="D505" s="231">
        <v>16</v>
      </c>
      <c r="E505" s="231">
        <v>16</v>
      </c>
      <c r="F505" s="231">
        <v>16</v>
      </c>
      <c r="G505" s="232">
        <v>32</v>
      </c>
      <c r="H505" s="231">
        <v>0</v>
      </c>
      <c r="I505" s="231">
        <v>0</v>
      </c>
      <c r="J505" s="232">
        <v>0</v>
      </c>
      <c r="K505" s="231">
        <v>240</v>
      </c>
      <c r="L505" s="231">
        <v>240</v>
      </c>
      <c r="M505" s="231">
        <v>234</v>
      </c>
      <c r="N505" s="232">
        <v>474</v>
      </c>
      <c r="O505" s="231">
        <v>0</v>
      </c>
      <c r="P505" s="231">
        <v>0</v>
      </c>
      <c r="Q505" s="232">
        <v>0</v>
      </c>
      <c r="R505" s="231">
        <v>6</v>
      </c>
      <c r="S505" s="231">
        <v>90</v>
      </c>
      <c r="T505" s="233">
        <v>0</v>
      </c>
      <c r="U505" s="231">
        <v>3</v>
      </c>
      <c r="V505" s="231">
        <v>39</v>
      </c>
      <c r="W505" s="233">
        <v>0</v>
      </c>
      <c r="X505" s="231">
        <v>27</v>
      </c>
      <c r="Y505" s="231">
        <v>405</v>
      </c>
      <c r="Z505" s="233">
        <v>0</v>
      </c>
      <c r="AA505" s="231">
        <v>1</v>
      </c>
      <c r="AB505" s="231">
        <v>15</v>
      </c>
      <c r="AC505" s="233">
        <v>0</v>
      </c>
      <c r="AD505" s="231">
        <v>0</v>
      </c>
      <c r="AE505" s="231">
        <v>0</v>
      </c>
      <c r="AF505" s="233">
        <v>0</v>
      </c>
      <c r="AG505">
        <v>0</v>
      </c>
    </row>
    <row r="506" spans="2:33" x14ac:dyDescent="0.35">
      <c r="B506">
        <v>52821</v>
      </c>
      <c r="C506" t="s">
        <v>1243</v>
      </c>
      <c r="D506" s="231">
        <v>8</v>
      </c>
      <c r="E506" s="231">
        <v>3</v>
      </c>
      <c r="F506" s="231">
        <v>2</v>
      </c>
      <c r="G506" s="232">
        <v>5</v>
      </c>
      <c r="H506" s="231">
        <v>1</v>
      </c>
      <c r="I506" s="231">
        <v>0</v>
      </c>
      <c r="J506" s="232">
        <v>1</v>
      </c>
      <c r="K506" s="231">
        <v>120</v>
      </c>
      <c r="L506" s="231">
        <v>45</v>
      </c>
      <c r="M506" s="231">
        <v>30</v>
      </c>
      <c r="N506" s="232">
        <v>75</v>
      </c>
      <c r="O506" s="231">
        <v>15</v>
      </c>
      <c r="P506" s="231">
        <v>0</v>
      </c>
      <c r="Q506" s="232">
        <v>15</v>
      </c>
      <c r="R506" s="231">
        <v>7</v>
      </c>
      <c r="S506" s="231">
        <v>105</v>
      </c>
      <c r="T506" s="233">
        <v>0</v>
      </c>
      <c r="U506" s="231">
        <v>2</v>
      </c>
      <c r="V506" s="231">
        <v>30</v>
      </c>
      <c r="W506" s="233">
        <v>15</v>
      </c>
      <c r="X506" s="231">
        <v>1</v>
      </c>
      <c r="Y506" s="231">
        <v>15</v>
      </c>
      <c r="Z506" s="233">
        <v>0</v>
      </c>
      <c r="AA506" s="231">
        <v>3</v>
      </c>
      <c r="AB506" s="231">
        <v>45</v>
      </c>
      <c r="AC506" s="233">
        <v>0</v>
      </c>
      <c r="AD506" s="231">
        <v>3</v>
      </c>
      <c r="AE506" s="231">
        <v>45</v>
      </c>
      <c r="AF506" s="233">
        <v>0</v>
      </c>
      <c r="AG506">
        <v>0</v>
      </c>
    </row>
    <row r="507" spans="2:33" x14ac:dyDescent="0.35">
      <c r="B507">
        <v>52825</v>
      </c>
      <c r="C507" t="s">
        <v>1244</v>
      </c>
      <c r="D507" s="231">
        <v>4</v>
      </c>
      <c r="E507" s="231">
        <v>13</v>
      </c>
      <c r="F507" s="231">
        <v>2</v>
      </c>
      <c r="G507" s="232">
        <v>15</v>
      </c>
      <c r="H507" s="231">
        <v>3</v>
      </c>
      <c r="I507" s="231">
        <v>0</v>
      </c>
      <c r="J507" s="232">
        <v>3</v>
      </c>
      <c r="K507" s="231">
        <v>60</v>
      </c>
      <c r="L507" s="231">
        <v>195</v>
      </c>
      <c r="M507" s="231">
        <v>30</v>
      </c>
      <c r="N507" s="232">
        <v>225</v>
      </c>
      <c r="O507" s="231">
        <v>45</v>
      </c>
      <c r="P507" s="231">
        <v>0</v>
      </c>
      <c r="Q507" s="232">
        <v>45</v>
      </c>
      <c r="R507" s="231">
        <v>1</v>
      </c>
      <c r="S507" s="231">
        <v>15</v>
      </c>
      <c r="T507" s="233">
        <v>0</v>
      </c>
      <c r="U507" s="231">
        <v>0</v>
      </c>
      <c r="V507" s="231">
        <v>0</v>
      </c>
      <c r="W507" s="233">
        <v>0</v>
      </c>
      <c r="X507" s="231">
        <v>3</v>
      </c>
      <c r="Y507" s="231">
        <v>45</v>
      </c>
      <c r="Z507" s="233">
        <v>0</v>
      </c>
      <c r="AA507" s="231">
        <v>0</v>
      </c>
      <c r="AB507" s="231">
        <v>0</v>
      </c>
      <c r="AC507" s="233">
        <v>0</v>
      </c>
      <c r="AD507" s="231">
        <v>0</v>
      </c>
      <c r="AE507" s="231">
        <v>0</v>
      </c>
      <c r="AF507" s="233">
        <v>0</v>
      </c>
      <c r="AG507">
        <v>0</v>
      </c>
    </row>
    <row r="508" spans="2:33" x14ac:dyDescent="0.35">
      <c r="B508">
        <v>52831</v>
      </c>
      <c r="C508" t="s">
        <v>442</v>
      </c>
      <c r="D508" s="231">
        <v>9</v>
      </c>
      <c r="E508" s="231">
        <v>17</v>
      </c>
      <c r="F508" s="231">
        <v>5</v>
      </c>
      <c r="G508" s="232">
        <v>22</v>
      </c>
      <c r="H508" s="231">
        <v>5</v>
      </c>
      <c r="I508" s="231">
        <v>0</v>
      </c>
      <c r="J508" s="232">
        <v>5</v>
      </c>
      <c r="K508" s="231">
        <v>135</v>
      </c>
      <c r="L508" s="231">
        <v>255</v>
      </c>
      <c r="M508" s="231">
        <v>75</v>
      </c>
      <c r="N508" s="232">
        <v>330</v>
      </c>
      <c r="O508" s="231">
        <v>75</v>
      </c>
      <c r="P508" s="231">
        <v>0</v>
      </c>
      <c r="Q508" s="232">
        <v>75</v>
      </c>
      <c r="R508" s="231">
        <v>1</v>
      </c>
      <c r="S508" s="231">
        <v>15</v>
      </c>
      <c r="T508" s="233">
        <v>0</v>
      </c>
      <c r="U508" s="231">
        <v>8</v>
      </c>
      <c r="V508" s="231">
        <v>120</v>
      </c>
      <c r="W508" s="233">
        <v>30</v>
      </c>
      <c r="X508" s="231">
        <v>3</v>
      </c>
      <c r="Y508" s="231">
        <v>45</v>
      </c>
      <c r="Z508" s="233">
        <v>0</v>
      </c>
      <c r="AA508" s="231">
        <v>2</v>
      </c>
      <c r="AB508" s="231">
        <v>30</v>
      </c>
      <c r="AC508" s="233">
        <v>0</v>
      </c>
      <c r="AD508" s="231">
        <v>0</v>
      </c>
      <c r="AE508" s="231">
        <v>0</v>
      </c>
      <c r="AF508" s="233">
        <v>0</v>
      </c>
      <c r="AG508">
        <v>1</v>
      </c>
    </row>
    <row r="509" spans="2:33" x14ac:dyDescent="0.35">
      <c r="B509">
        <v>52832</v>
      </c>
      <c r="C509" t="s">
        <v>617</v>
      </c>
      <c r="D509" s="231">
        <v>2</v>
      </c>
      <c r="E509" s="231">
        <v>12</v>
      </c>
      <c r="F509" s="231">
        <v>5</v>
      </c>
      <c r="G509" s="232">
        <v>17</v>
      </c>
      <c r="H509" s="231">
        <v>9</v>
      </c>
      <c r="I509" s="231">
        <v>4</v>
      </c>
      <c r="J509" s="232">
        <v>13</v>
      </c>
      <c r="K509" s="231">
        <v>30</v>
      </c>
      <c r="L509" s="231">
        <v>180</v>
      </c>
      <c r="M509" s="231">
        <v>60</v>
      </c>
      <c r="N509" s="232">
        <v>240</v>
      </c>
      <c r="O509" s="231">
        <v>135</v>
      </c>
      <c r="P509" s="231">
        <v>60</v>
      </c>
      <c r="Q509" s="232">
        <v>195</v>
      </c>
      <c r="R509" s="231">
        <v>1</v>
      </c>
      <c r="S509" s="231">
        <v>15</v>
      </c>
      <c r="T509" s="233">
        <v>0</v>
      </c>
      <c r="U509" s="231">
        <v>0</v>
      </c>
      <c r="V509" s="231">
        <v>0</v>
      </c>
      <c r="W509" s="233">
        <v>0</v>
      </c>
      <c r="X509" s="231">
        <v>1</v>
      </c>
      <c r="Y509" s="231">
        <v>15</v>
      </c>
      <c r="Z509" s="233">
        <v>0</v>
      </c>
      <c r="AA509" s="231">
        <v>0</v>
      </c>
      <c r="AB509" s="231">
        <v>0</v>
      </c>
      <c r="AC509" s="233">
        <v>0</v>
      </c>
      <c r="AD509" s="231">
        <v>0</v>
      </c>
      <c r="AE509" s="231">
        <v>0</v>
      </c>
      <c r="AF509" s="233">
        <v>0</v>
      </c>
      <c r="AG509">
        <v>0</v>
      </c>
    </row>
    <row r="510" spans="2:33" x14ac:dyDescent="0.35">
      <c r="B510">
        <v>52833</v>
      </c>
      <c r="C510" t="s">
        <v>1245</v>
      </c>
      <c r="D510" s="231">
        <v>9</v>
      </c>
      <c r="E510" s="231">
        <v>8</v>
      </c>
      <c r="F510" s="231">
        <v>6</v>
      </c>
      <c r="G510" s="232">
        <v>14</v>
      </c>
      <c r="H510" s="231">
        <v>3</v>
      </c>
      <c r="I510" s="231">
        <v>2</v>
      </c>
      <c r="J510" s="232">
        <v>5</v>
      </c>
      <c r="K510" s="231">
        <v>135</v>
      </c>
      <c r="L510" s="231">
        <v>120</v>
      </c>
      <c r="M510" s="231">
        <v>75</v>
      </c>
      <c r="N510" s="232">
        <v>195</v>
      </c>
      <c r="O510" s="231">
        <v>45</v>
      </c>
      <c r="P510" s="231">
        <v>30</v>
      </c>
      <c r="Q510" s="232">
        <v>75</v>
      </c>
      <c r="R510" s="231">
        <v>11</v>
      </c>
      <c r="S510" s="231">
        <v>165</v>
      </c>
      <c r="T510" s="233">
        <v>45</v>
      </c>
      <c r="U510" s="231">
        <v>7</v>
      </c>
      <c r="V510" s="231">
        <v>105</v>
      </c>
      <c r="W510" s="233">
        <v>0</v>
      </c>
      <c r="X510" s="231">
        <v>3</v>
      </c>
      <c r="Y510" s="231">
        <v>45</v>
      </c>
      <c r="Z510" s="233">
        <v>0</v>
      </c>
      <c r="AA510" s="231">
        <v>6</v>
      </c>
      <c r="AB510" s="231">
        <v>90</v>
      </c>
      <c r="AC510" s="233">
        <v>15</v>
      </c>
      <c r="AD510" s="231">
        <v>0</v>
      </c>
      <c r="AE510" s="231">
        <v>0</v>
      </c>
      <c r="AF510" s="233">
        <v>0</v>
      </c>
      <c r="AG510">
        <v>0</v>
      </c>
    </row>
    <row r="511" spans="2:33" x14ac:dyDescent="0.35">
      <c r="B511">
        <v>52840</v>
      </c>
      <c r="C511" t="s">
        <v>1246</v>
      </c>
      <c r="D511" s="231">
        <v>6</v>
      </c>
      <c r="E511" s="231">
        <v>21</v>
      </c>
      <c r="F511" s="231">
        <v>9</v>
      </c>
      <c r="G511" s="232">
        <v>30</v>
      </c>
      <c r="H511" s="231">
        <v>12</v>
      </c>
      <c r="I511" s="231">
        <v>8</v>
      </c>
      <c r="J511" s="232">
        <v>20</v>
      </c>
      <c r="K511" s="231">
        <v>90</v>
      </c>
      <c r="L511" s="231">
        <v>315</v>
      </c>
      <c r="M511" s="231">
        <v>135</v>
      </c>
      <c r="N511" s="232">
        <v>450</v>
      </c>
      <c r="O511" s="231">
        <v>174.56</v>
      </c>
      <c r="P511" s="231">
        <v>119.23</v>
      </c>
      <c r="Q511" s="232">
        <v>293.79000000000002</v>
      </c>
      <c r="R511" s="231">
        <v>2</v>
      </c>
      <c r="S511" s="231">
        <v>30</v>
      </c>
      <c r="T511" s="233">
        <v>0</v>
      </c>
      <c r="U511" s="231">
        <v>2</v>
      </c>
      <c r="V511" s="231">
        <v>30</v>
      </c>
      <c r="W511" s="233">
        <v>15</v>
      </c>
      <c r="X511" s="231">
        <v>0</v>
      </c>
      <c r="Y511" s="231">
        <v>0</v>
      </c>
      <c r="Z511" s="233">
        <v>0</v>
      </c>
      <c r="AA511" s="231">
        <v>0</v>
      </c>
      <c r="AB511" s="231">
        <v>0</v>
      </c>
      <c r="AC511" s="233">
        <v>0</v>
      </c>
      <c r="AD511" s="231">
        <v>0</v>
      </c>
      <c r="AE511" s="231">
        <v>0</v>
      </c>
      <c r="AF511" s="233">
        <v>0</v>
      </c>
      <c r="AG511">
        <v>0</v>
      </c>
    </row>
    <row r="512" spans="2:33" x14ac:dyDescent="0.35">
      <c r="B512">
        <v>52845</v>
      </c>
      <c r="C512" t="s">
        <v>1291</v>
      </c>
      <c r="D512" s="231">
        <v>1</v>
      </c>
      <c r="E512" s="231">
        <v>2</v>
      </c>
      <c r="F512" s="231">
        <v>0</v>
      </c>
      <c r="G512" s="232">
        <v>2</v>
      </c>
      <c r="H512" s="231">
        <v>1</v>
      </c>
      <c r="I512" s="231">
        <v>0</v>
      </c>
      <c r="J512" s="232">
        <v>1</v>
      </c>
      <c r="K512" s="231">
        <v>15</v>
      </c>
      <c r="L512" s="231">
        <v>30</v>
      </c>
      <c r="M512" s="231">
        <v>0</v>
      </c>
      <c r="N512" s="232">
        <v>30</v>
      </c>
      <c r="O512" s="231">
        <v>15</v>
      </c>
      <c r="P512" s="231">
        <v>0</v>
      </c>
      <c r="Q512" s="232">
        <v>15</v>
      </c>
      <c r="R512" s="231">
        <v>0</v>
      </c>
      <c r="S512" s="231">
        <v>0</v>
      </c>
      <c r="T512" s="233">
        <v>0</v>
      </c>
      <c r="U512" s="231">
        <v>1</v>
      </c>
      <c r="V512" s="231">
        <v>15</v>
      </c>
      <c r="W512" s="233">
        <v>15</v>
      </c>
      <c r="X512" s="231">
        <v>0</v>
      </c>
      <c r="Y512" s="231">
        <v>0</v>
      </c>
      <c r="Z512" s="233">
        <v>0</v>
      </c>
      <c r="AA512" s="231">
        <v>0</v>
      </c>
      <c r="AB512" s="231">
        <v>0</v>
      </c>
      <c r="AC512" s="233">
        <v>0</v>
      </c>
      <c r="AD512" s="231">
        <v>0</v>
      </c>
      <c r="AE512" s="231">
        <v>0</v>
      </c>
      <c r="AF512" s="233">
        <v>0</v>
      </c>
      <c r="AG512">
        <v>0</v>
      </c>
    </row>
    <row r="514" spans="4:33" x14ac:dyDescent="0.35">
      <c r="D514" s="231">
        <f>SUM(D2:D513)</f>
        <v>3306</v>
      </c>
      <c r="E514" s="231">
        <f t="shared" ref="E514:AG514" si="0">SUM(E2:E513)</f>
        <v>8146</v>
      </c>
      <c r="F514" s="231">
        <f t="shared" si="0"/>
        <v>4374</v>
      </c>
      <c r="G514" s="231">
        <f t="shared" si="0"/>
        <v>12520</v>
      </c>
      <c r="H514" s="231">
        <f t="shared" si="0"/>
        <v>3326</v>
      </c>
      <c r="I514" s="231">
        <f t="shared" si="0"/>
        <v>1834</v>
      </c>
      <c r="J514" s="231">
        <f t="shared" si="0"/>
        <v>5160</v>
      </c>
      <c r="K514" s="231">
        <f t="shared" si="0"/>
        <v>49385.919999999998</v>
      </c>
      <c r="L514" s="231">
        <f t="shared" si="0"/>
        <v>120365.25000000001</v>
      </c>
      <c r="M514" s="231">
        <f t="shared" si="0"/>
        <v>64318.590000000004</v>
      </c>
      <c r="N514" s="231">
        <f t="shared" si="0"/>
        <v>184683.84</v>
      </c>
      <c r="O514" s="231">
        <f t="shared" si="0"/>
        <v>47351.700000000012</v>
      </c>
      <c r="P514" s="231">
        <f t="shared" si="0"/>
        <v>26376.660000000003</v>
      </c>
      <c r="Q514" s="231">
        <f t="shared" si="0"/>
        <v>73728.359999999986</v>
      </c>
      <c r="R514" s="231">
        <f t="shared" si="0"/>
        <v>2585</v>
      </c>
      <c r="S514" s="231">
        <f t="shared" si="0"/>
        <v>38513.279999999992</v>
      </c>
      <c r="T514" s="231">
        <f t="shared" si="0"/>
        <v>7747.25</v>
      </c>
      <c r="U514" s="231">
        <f t="shared" si="0"/>
        <v>2406</v>
      </c>
      <c r="V514" s="231">
        <f t="shared" si="0"/>
        <v>35873.339999999997</v>
      </c>
      <c r="W514" s="231">
        <f t="shared" si="0"/>
        <v>7065.4500000000007</v>
      </c>
      <c r="X514" s="231">
        <f t="shared" si="0"/>
        <v>3452</v>
      </c>
      <c r="Y514" s="231">
        <f t="shared" si="0"/>
        <v>51408.780000000006</v>
      </c>
      <c r="Z514" s="231">
        <f t="shared" si="0"/>
        <v>10254.76</v>
      </c>
      <c r="AA514" s="231">
        <f t="shared" si="0"/>
        <v>1741</v>
      </c>
      <c r="AB514" s="231">
        <f t="shared" si="0"/>
        <v>26006.1</v>
      </c>
      <c r="AC514" s="231">
        <f t="shared" si="0"/>
        <v>2222</v>
      </c>
      <c r="AD514" s="231">
        <f t="shared" si="0"/>
        <v>989</v>
      </c>
      <c r="AE514" s="231">
        <f t="shared" si="0"/>
        <v>14780.5</v>
      </c>
      <c r="AF514" s="231">
        <f t="shared" si="0"/>
        <v>1501.5</v>
      </c>
      <c r="AG514" s="231">
        <f t="shared" si="0"/>
        <v>194</v>
      </c>
    </row>
  </sheetData>
  <pageMargins left="0.7" right="0.7" top="0.75" bottom="0.75" header="0.3" footer="0.3"/>
  <pageSetup paperSize="9" orientation="portrait" horizontalDpi="300" verticalDpi="300" r:id="rId1"/>
  <headerFooter>
    <oddFooter>&amp;C_x000D_&amp;1#&amp;"Calibri"&amp;10&amp;K000000 OFFICIAL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372760-C85A-4B15-93B8-C157CF3C2EF3}">
  <dimension ref="B1:AG469"/>
  <sheetViews>
    <sheetView workbookViewId="0">
      <pane xSplit="3" ySplit="1" topLeftCell="D2" activePane="bottomRight" state="frozen"/>
      <selection pane="topRight" activeCell="C1" sqref="C1"/>
      <selection pane="bottomLeft" activeCell="A2" sqref="A2"/>
      <selection pane="bottomRight" activeCell="B6" sqref="B6"/>
    </sheetView>
  </sheetViews>
  <sheetFormatPr defaultRowHeight="14.5" x14ac:dyDescent="0.35"/>
  <cols>
    <col min="2" max="2" width="10.36328125" bestFit="1" customWidth="1"/>
    <col min="3" max="3" width="23.453125" customWidth="1"/>
    <col min="4" max="6" width="7.08984375" customWidth="1"/>
    <col min="7" max="7" width="8.54296875" customWidth="1"/>
    <col min="8" max="10" width="7.08984375" customWidth="1"/>
    <col min="11" max="13" width="8.54296875" customWidth="1"/>
    <col min="14" max="14" width="10" customWidth="1"/>
    <col min="15" max="16" width="8.54296875" customWidth="1"/>
    <col min="17" max="17" width="10" customWidth="1"/>
  </cols>
  <sheetData>
    <row r="1" spans="2:33" ht="43.5" x14ac:dyDescent="0.35">
      <c r="B1" s="225" t="s">
        <v>338</v>
      </c>
      <c r="C1" s="225" t="s">
        <v>339</v>
      </c>
      <c r="D1" s="226" t="s">
        <v>340</v>
      </c>
      <c r="E1" s="226" t="s">
        <v>341</v>
      </c>
      <c r="F1" s="226" t="s">
        <v>342</v>
      </c>
      <c r="G1" s="227" t="s">
        <v>809</v>
      </c>
      <c r="H1" s="226" t="s">
        <v>344</v>
      </c>
      <c r="I1" s="226" t="s">
        <v>345</v>
      </c>
      <c r="J1" s="227" t="s">
        <v>346</v>
      </c>
      <c r="K1" s="226" t="s">
        <v>347</v>
      </c>
      <c r="L1" s="226" t="s">
        <v>348</v>
      </c>
      <c r="M1" s="226" t="s">
        <v>349</v>
      </c>
      <c r="N1" s="227" t="s">
        <v>350</v>
      </c>
      <c r="O1" s="226" t="s">
        <v>351</v>
      </c>
      <c r="P1" s="226" t="s">
        <v>352</v>
      </c>
      <c r="Q1" s="227" t="s">
        <v>353</v>
      </c>
      <c r="R1" s="228">
        <v>0.05</v>
      </c>
      <c r="S1" s="228" t="s">
        <v>354</v>
      </c>
      <c r="T1" s="229" t="s">
        <v>355</v>
      </c>
      <c r="U1" s="228">
        <v>0.1</v>
      </c>
      <c r="V1" s="228" t="s">
        <v>356</v>
      </c>
      <c r="W1" s="229" t="s">
        <v>357</v>
      </c>
      <c r="X1" s="228">
        <v>0.2</v>
      </c>
      <c r="Y1" s="228" t="s">
        <v>358</v>
      </c>
      <c r="Z1" s="229" t="s">
        <v>359</v>
      </c>
      <c r="AA1" s="226" t="s">
        <v>360</v>
      </c>
      <c r="AB1" s="226" t="s">
        <v>361</v>
      </c>
      <c r="AC1" s="230" t="s">
        <v>362</v>
      </c>
      <c r="AD1" s="226" t="s">
        <v>363</v>
      </c>
      <c r="AE1" s="226" t="s">
        <v>364</v>
      </c>
      <c r="AF1" s="230" t="s">
        <v>365</v>
      </c>
    </row>
    <row r="2" spans="2:33" x14ac:dyDescent="0.35">
      <c r="B2" s="424">
        <v>70</v>
      </c>
      <c r="C2" s="424" t="s">
        <v>366</v>
      </c>
      <c r="D2" s="426">
        <v>1</v>
      </c>
      <c r="E2" s="426">
        <v>0</v>
      </c>
      <c r="F2" s="426">
        <v>0</v>
      </c>
      <c r="G2" s="427">
        <v>0</v>
      </c>
      <c r="H2" s="426">
        <v>0</v>
      </c>
      <c r="I2" s="426">
        <v>0</v>
      </c>
      <c r="J2" s="427">
        <v>0</v>
      </c>
      <c r="K2" s="426">
        <v>15</v>
      </c>
      <c r="L2" s="426">
        <v>0</v>
      </c>
      <c r="M2" s="426">
        <v>0</v>
      </c>
      <c r="N2" s="427">
        <v>0</v>
      </c>
      <c r="O2" s="426">
        <v>0</v>
      </c>
      <c r="P2" s="426">
        <v>0</v>
      </c>
      <c r="Q2" s="427">
        <v>0</v>
      </c>
      <c r="R2" s="426">
        <v>0</v>
      </c>
      <c r="S2" s="426">
        <v>0</v>
      </c>
      <c r="T2" s="428">
        <v>0</v>
      </c>
      <c r="U2" s="426">
        <v>0</v>
      </c>
      <c r="V2" s="426">
        <v>0</v>
      </c>
      <c r="W2" s="428">
        <v>0</v>
      </c>
      <c r="X2" s="426">
        <v>0</v>
      </c>
      <c r="Y2" s="426">
        <v>0</v>
      </c>
      <c r="Z2" s="428">
        <v>0</v>
      </c>
      <c r="AA2" s="426">
        <v>0</v>
      </c>
      <c r="AB2" s="426">
        <v>0</v>
      </c>
      <c r="AC2" s="428">
        <v>0</v>
      </c>
      <c r="AD2" s="426">
        <v>0</v>
      </c>
      <c r="AE2" s="426">
        <v>0</v>
      </c>
      <c r="AF2" s="428">
        <v>0</v>
      </c>
      <c r="AG2" s="426">
        <v>0</v>
      </c>
    </row>
    <row r="3" spans="2:33" x14ac:dyDescent="0.35">
      <c r="B3" s="424">
        <v>105</v>
      </c>
      <c r="C3" s="424" t="s">
        <v>367</v>
      </c>
      <c r="D3" s="426">
        <v>1</v>
      </c>
      <c r="E3" s="426">
        <v>0</v>
      </c>
      <c r="F3" s="426">
        <v>0</v>
      </c>
      <c r="G3" s="427">
        <v>0</v>
      </c>
      <c r="H3" s="426">
        <v>0</v>
      </c>
      <c r="I3" s="426">
        <v>0</v>
      </c>
      <c r="J3" s="427">
        <v>0</v>
      </c>
      <c r="K3" s="426">
        <v>15</v>
      </c>
      <c r="L3" s="426">
        <v>0</v>
      </c>
      <c r="M3" s="426">
        <v>0</v>
      </c>
      <c r="N3" s="427">
        <v>0</v>
      </c>
      <c r="O3" s="426">
        <v>0</v>
      </c>
      <c r="P3" s="426">
        <v>0</v>
      </c>
      <c r="Q3" s="427">
        <v>0</v>
      </c>
      <c r="R3" s="426">
        <v>0</v>
      </c>
      <c r="S3" s="426">
        <v>0</v>
      </c>
      <c r="T3" s="428">
        <v>0</v>
      </c>
      <c r="U3" s="426">
        <v>0</v>
      </c>
      <c r="V3" s="426">
        <v>0</v>
      </c>
      <c r="W3" s="428">
        <v>0</v>
      </c>
      <c r="X3" s="426">
        <v>0</v>
      </c>
      <c r="Y3" s="426">
        <v>0</v>
      </c>
      <c r="Z3" s="428">
        <v>0</v>
      </c>
      <c r="AA3" s="426">
        <v>0</v>
      </c>
      <c r="AB3" s="426">
        <v>0</v>
      </c>
      <c r="AC3" s="428">
        <v>0</v>
      </c>
      <c r="AD3" s="426">
        <v>0</v>
      </c>
      <c r="AE3" s="426">
        <v>0</v>
      </c>
      <c r="AF3" s="428">
        <v>0</v>
      </c>
      <c r="AG3" s="426">
        <v>0</v>
      </c>
    </row>
    <row r="4" spans="2:33" x14ac:dyDescent="0.35">
      <c r="B4" s="424">
        <v>128</v>
      </c>
      <c r="C4" s="424" t="s">
        <v>369</v>
      </c>
      <c r="D4" s="426">
        <v>0</v>
      </c>
      <c r="E4" s="426">
        <v>1</v>
      </c>
      <c r="F4" s="426">
        <v>0</v>
      </c>
      <c r="G4" s="427">
        <v>1</v>
      </c>
      <c r="H4" s="426">
        <v>1</v>
      </c>
      <c r="I4" s="426">
        <v>0</v>
      </c>
      <c r="J4" s="427">
        <v>1</v>
      </c>
      <c r="K4" s="426">
        <v>0</v>
      </c>
      <c r="L4" s="426">
        <v>0</v>
      </c>
      <c r="M4" s="426">
        <v>0</v>
      </c>
      <c r="N4" s="427">
        <v>0</v>
      </c>
      <c r="O4" s="426">
        <v>15</v>
      </c>
      <c r="P4" s="426">
        <v>0</v>
      </c>
      <c r="Q4" s="427">
        <v>15</v>
      </c>
      <c r="R4" s="426">
        <v>0</v>
      </c>
      <c r="S4" s="426">
        <v>0</v>
      </c>
      <c r="T4" s="428">
        <v>0</v>
      </c>
      <c r="U4" s="426">
        <v>0</v>
      </c>
      <c r="V4" s="426">
        <v>0</v>
      </c>
      <c r="W4" s="428">
        <v>0</v>
      </c>
      <c r="X4" s="426">
        <v>0</v>
      </c>
      <c r="Y4" s="426">
        <v>0</v>
      </c>
      <c r="Z4" s="428">
        <v>0</v>
      </c>
      <c r="AA4" s="426">
        <v>0</v>
      </c>
      <c r="AB4" s="426">
        <v>0</v>
      </c>
      <c r="AC4" s="428">
        <v>0</v>
      </c>
      <c r="AD4" s="426">
        <v>0</v>
      </c>
      <c r="AE4" s="426">
        <v>0</v>
      </c>
      <c r="AF4" s="428">
        <v>0</v>
      </c>
      <c r="AG4" s="426">
        <v>0</v>
      </c>
    </row>
    <row r="5" spans="2:33" x14ac:dyDescent="0.35">
      <c r="B5" s="424">
        <v>183</v>
      </c>
      <c r="C5" s="424" t="s">
        <v>370</v>
      </c>
      <c r="D5" s="426">
        <v>0</v>
      </c>
      <c r="E5" s="426">
        <v>1</v>
      </c>
      <c r="F5" s="426">
        <v>0</v>
      </c>
      <c r="G5" s="427">
        <v>1</v>
      </c>
      <c r="H5" s="426">
        <v>1</v>
      </c>
      <c r="I5" s="426">
        <v>0</v>
      </c>
      <c r="J5" s="427">
        <v>1</v>
      </c>
      <c r="K5" s="426">
        <v>0</v>
      </c>
      <c r="L5" s="426">
        <v>15</v>
      </c>
      <c r="M5" s="426">
        <v>0</v>
      </c>
      <c r="N5" s="427">
        <v>15</v>
      </c>
      <c r="O5" s="426">
        <v>15</v>
      </c>
      <c r="P5" s="426">
        <v>0</v>
      </c>
      <c r="Q5" s="427">
        <v>15</v>
      </c>
      <c r="R5" s="426">
        <v>0</v>
      </c>
      <c r="S5" s="426">
        <v>0</v>
      </c>
      <c r="T5" s="428">
        <v>0</v>
      </c>
      <c r="U5" s="426">
        <v>1</v>
      </c>
      <c r="V5" s="426">
        <v>15</v>
      </c>
      <c r="W5" s="428">
        <v>15</v>
      </c>
      <c r="X5" s="426">
        <v>0</v>
      </c>
      <c r="Y5" s="426">
        <v>0</v>
      </c>
      <c r="Z5" s="428">
        <v>0</v>
      </c>
      <c r="AA5" s="426">
        <v>0</v>
      </c>
      <c r="AB5" s="426">
        <v>0</v>
      </c>
      <c r="AC5" s="428">
        <v>0</v>
      </c>
      <c r="AD5" s="426">
        <v>0</v>
      </c>
      <c r="AE5" s="426">
        <v>0</v>
      </c>
      <c r="AF5" s="428">
        <v>0</v>
      </c>
      <c r="AG5" s="426">
        <v>0</v>
      </c>
    </row>
    <row r="6" spans="2:33" x14ac:dyDescent="0.35">
      <c r="B6" s="424">
        <v>196</v>
      </c>
      <c r="C6" s="424" t="s">
        <v>371</v>
      </c>
      <c r="D6" s="426">
        <v>0</v>
      </c>
      <c r="E6" s="426">
        <v>4</v>
      </c>
      <c r="F6" s="426">
        <v>0</v>
      </c>
      <c r="G6" s="427">
        <v>4</v>
      </c>
      <c r="H6" s="426">
        <v>4</v>
      </c>
      <c r="I6" s="426">
        <v>0</v>
      </c>
      <c r="J6" s="427">
        <v>4</v>
      </c>
      <c r="K6" s="426">
        <v>0</v>
      </c>
      <c r="L6" s="426">
        <v>60</v>
      </c>
      <c r="M6" s="426">
        <v>0</v>
      </c>
      <c r="N6" s="427">
        <v>60</v>
      </c>
      <c r="O6" s="426">
        <v>60</v>
      </c>
      <c r="P6" s="426">
        <v>0</v>
      </c>
      <c r="Q6" s="427">
        <v>60</v>
      </c>
      <c r="R6" s="426">
        <v>2</v>
      </c>
      <c r="S6" s="426">
        <v>30</v>
      </c>
      <c r="T6" s="428">
        <v>30</v>
      </c>
      <c r="U6" s="426">
        <v>1</v>
      </c>
      <c r="V6" s="426">
        <v>15</v>
      </c>
      <c r="W6" s="428">
        <v>15</v>
      </c>
      <c r="X6" s="426">
        <v>0</v>
      </c>
      <c r="Y6" s="426">
        <v>0</v>
      </c>
      <c r="Z6" s="428">
        <v>0</v>
      </c>
      <c r="AA6" s="426">
        <v>0</v>
      </c>
      <c r="AB6" s="426">
        <v>0</v>
      </c>
      <c r="AC6" s="428">
        <v>0</v>
      </c>
      <c r="AD6" s="426">
        <v>0</v>
      </c>
      <c r="AE6" s="426">
        <v>0</v>
      </c>
      <c r="AF6" s="428">
        <v>0</v>
      </c>
      <c r="AG6" s="426">
        <v>0</v>
      </c>
    </row>
    <row r="7" spans="2:33" x14ac:dyDescent="0.35">
      <c r="B7" s="424">
        <v>235</v>
      </c>
      <c r="C7" s="424" t="s">
        <v>1212</v>
      </c>
      <c r="D7" s="426">
        <v>0</v>
      </c>
      <c r="E7" s="426">
        <v>1</v>
      </c>
      <c r="F7" s="426">
        <v>0</v>
      </c>
      <c r="G7" s="427">
        <v>1</v>
      </c>
      <c r="H7" s="426">
        <v>1</v>
      </c>
      <c r="I7" s="426">
        <v>0</v>
      </c>
      <c r="J7" s="427">
        <v>1</v>
      </c>
      <c r="K7" s="426">
        <v>0</v>
      </c>
      <c r="L7" s="426">
        <v>15</v>
      </c>
      <c r="M7" s="426">
        <v>0</v>
      </c>
      <c r="N7" s="427">
        <v>15</v>
      </c>
      <c r="O7" s="426">
        <v>15</v>
      </c>
      <c r="P7" s="426">
        <v>0</v>
      </c>
      <c r="Q7" s="427">
        <v>15</v>
      </c>
      <c r="R7" s="426">
        <v>0</v>
      </c>
      <c r="S7" s="426">
        <v>0</v>
      </c>
      <c r="T7" s="428">
        <v>0</v>
      </c>
      <c r="U7" s="426">
        <v>0</v>
      </c>
      <c r="V7" s="426">
        <v>0</v>
      </c>
      <c r="W7" s="428">
        <v>0</v>
      </c>
      <c r="X7" s="426">
        <v>0</v>
      </c>
      <c r="Y7" s="426">
        <v>0</v>
      </c>
      <c r="Z7" s="428">
        <v>0</v>
      </c>
      <c r="AA7" s="426">
        <v>0</v>
      </c>
      <c r="AB7" s="426">
        <v>0</v>
      </c>
      <c r="AC7" s="428">
        <v>0</v>
      </c>
      <c r="AD7" s="426">
        <v>0</v>
      </c>
      <c r="AE7" s="426">
        <v>0</v>
      </c>
      <c r="AF7" s="428">
        <v>0</v>
      </c>
      <c r="AG7" s="426">
        <v>0</v>
      </c>
    </row>
    <row r="8" spans="2:33" x14ac:dyDescent="0.35">
      <c r="B8" s="424">
        <v>273</v>
      </c>
      <c r="C8" s="424" t="s">
        <v>373</v>
      </c>
      <c r="D8" s="426">
        <v>0</v>
      </c>
      <c r="E8" s="426">
        <v>7</v>
      </c>
      <c r="F8" s="426">
        <v>0</v>
      </c>
      <c r="G8" s="427">
        <v>7</v>
      </c>
      <c r="H8" s="426">
        <v>7</v>
      </c>
      <c r="I8" s="426">
        <v>0</v>
      </c>
      <c r="J8" s="427">
        <v>7</v>
      </c>
      <c r="K8" s="426">
        <v>0</v>
      </c>
      <c r="L8" s="426">
        <v>105</v>
      </c>
      <c r="M8" s="426">
        <v>0</v>
      </c>
      <c r="N8" s="427">
        <v>105</v>
      </c>
      <c r="O8" s="426">
        <v>105</v>
      </c>
      <c r="P8" s="426">
        <v>0</v>
      </c>
      <c r="Q8" s="427">
        <v>105</v>
      </c>
      <c r="R8" s="426">
        <v>0</v>
      </c>
      <c r="S8" s="426">
        <v>0</v>
      </c>
      <c r="T8" s="428">
        <v>0</v>
      </c>
      <c r="U8" s="426">
        <v>0</v>
      </c>
      <c r="V8" s="426">
        <v>0</v>
      </c>
      <c r="W8" s="428">
        <v>0</v>
      </c>
      <c r="X8" s="426">
        <v>0</v>
      </c>
      <c r="Y8" s="426">
        <v>0</v>
      </c>
      <c r="Z8" s="428">
        <v>0</v>
      </c>
      <c r="AA8" s="426">
        <v>0</v>
      </c>
      <c r="AB8" s="426">
        <v>0</v>
      </c>
      <c r="AC8" s="428">
        <v>0</v>
      </c>
      <c r="AD8" s="426">
        <v>0</v>
      </c>
      <c r="AE8" s="426">
        <v>0</v>
      </c>
      <c r="AF8" s="428">
        <v>0</v>
      </c>
      <c r="AG8" s="426">
        <v>0</v>
      </c>
    </row>
    <row r="9" spans="2:33" x14ac:dyDescent="0.35">
      <c r="B9" s="424">
        <v>302</v>
      </c>
      <c r="C9" s="424" t="s">
        <v>374</v>
      </c>
      <c r="D9" s="426">
        <v>1</v>
      </c>
      <c r="E9" s="426">
        <v>1</v>
      </c>
      <c r="F9" s="426">
        <v>0</v>
      </c>
      <c r="G9" s="427">
        <v>1</v>
      </c>
      <c r="H9" s="426">
        <v>0</v>
      </c>
      <c r="I9" s="426">
        <v>0</v>
      </c>
      <c r="J9" s="427">
        <v>0</v>
      </c>
      <c r="K9" s="426">
        <v>15</v>
      </c>
      <c r="L9" s="426">
        <v>15</v>
      </c>
      <c r="M9" s="426">
        <v>0</v>
      </c>
      <c r="N9" s="427">
        <v>15</v>
      </c>
      <c r="O9" s="426">
        <v>0</v>
      </c>
      <c r="P9" s="426">
        <v>0</v>
      </c>
      <c r="Q9" s="427">
        <v>0</v>
      </c>
      <c r="R9" s="426">
        <v>1</v>
      </c>
      <c r="S9" s="426">
        <v>15</v>
      </c>
      <c r="T9" s="428">
        <v>0</v>
      </c>
      <c r="U9" s="426">
        <v>0</v>
      </c>
      <c r="V9" s="426">
        <v>0</v>
      </c>
      <c r="W9" s="428">
        <v>0</v>
      </c>
      <c r="X9" s="426">
        <v>0</v>
      </c>
      <c r="Y9" s="426">
        <v>0</v>
      </c>
      <c r="Z9" s="428">
        <v>0</v>
      </c>
      <c r="AA9" s="426">
        <v>0</v>
      </c>
      <c r="AB9" s="426">
        <v>0</v>
      </c>
      <c r="AC9" s="428">
        <v>0</v>
      </c>
      <c r="AD9" s="426">
        <v>0</v>
      </c>
      <c r="AE9" s="426">
        <v>0</v>
      </c>
      <c r="AF9" s="428">
        <v>0</v>
      </c>
      <c r="AG9" s="426">
        <v>0</v>
      </c>
    </row>
    <row r="10" spans="2:33" x14ac:dyDescent="0.35">
      <c r="B10" s="424">
        <v>459</v>
      </c>
      <c r="C10" s="424" t="s">
        <v>376</v>
      </c>
      <c r="D10" s="426">
        <v>0</v>
      </c>
      <c r="E10" s="426">
        <v>1</v>
      </c>
      <c r="F10" s="426">
        <v>0</v>
      </c>
      <c r="G10" s="427">
        <v>1</v>
      </c>
      <c r="H10" s="426">
        <v>1</v>
      </c>
      <c r="I10" s="426">
        <v>0</v>
      </c>
      <c r="J10" s="427">
        <v>1</v>
      </c>
      <c r="K10" s="426">
        <v>0</v>
      </c>
      <c r="L10" s="426">
        <v>15</v>
      </c>
      <c r="M10" s="426">
        <v>0</v>
      </c>
      <c r="N10" s="427">
        <v>15</v>
      </c>
      <c r="O10" s="426">
        <v>5</v>
      </c>
      <c r="P10" s="426">
        <v>0</v>
      </c>
      <c r="Q10" s="427">
        <v>5</v>
      </c>
      <c r="R10" s="426">
        <v>0</v>
      </c>
      <c r="S10" s="426">
        <v>0</v>
      </c>
      <c r="T10" s="428">
        <v>0</v>
      </c>
      <c r="U10" s="426">
        <v>0</v>
      </c>
      <c r="V10" s="426">
        <v>0</v>
      </c>
      <c r="W10" s="428">
        <v>0</v>
      </c>
      <c r="X10" s="426">
        <v>0</v>
      </c>
      <c r="Y10" s="426">
        <v>0</v>
      </c>
      <c r="Z10" s="428">
        <v>0</v>
      </c>
      <c r="AA10" s="426">
        <v>0</v>
      </c>
      <c r="AB10" s="426">
        <v>0</v>
      </c>
      <c r="AC10" s="428">
        <v>0</v>
      </c>
      <c r="AD10" s="426">
        <v>0</v>
      </c>
      <c r="AE10" s="426">
        <v>0</v>
      </c>
      <c r="AF10" s="428">
        <v>0</v>
      </c>
      <c r="AG10" s="426">
        <v>0</v>
      </c>
    </row>
    <row r="11" spans="2:33" x14ac:dyDescent="0.35">
      <c r="B11" s="424">
        <v>463</v>
      </c>
      <c r="C11" s="424" t="s">
        <v>377</v>
      </c>
      <c r="D11" s="426">
        <v>0</v>
      </c>
      <c r="E11" s="426">
        <v>3</v>
      </c>
      <c r="F11" s="426">
        <v>0</v>
      </c>
      <c r="G11" s="427">
        <v>3</v>
      </c>
      <c r="H11" s="426">
        <v>1</v>
      </c>
      <c r="I11" s="426">
        <v>0</v>
      </c>
      <c r="J11" s="427">
        <v>1</v>
      </c>
      <c r="K11" s="426">
        <v>0</v>
      </c>
      <c r="L11" s="426">
        <v>45</v>
      </c>
      <c r="M11" s="426">
        <v>0</v>
      </c>
      <c r="N11" s="427">
        <v>45</v>
      </c>
      <c r="O11" s="426">
        <v>15</v>
      </c>
      <c r="P11" s="426">
        <v>0</v>
      </c>
      <c r="Q11" s="427">
        <v>15</v>
      </c>
      <c r="R11" s="426">
        <v>0</v>
      </c>
      <c r="S11" s="426">
        <v>0</v>
      </c>
      <c r="T11" s="428">
        <v>0</v>
      </c>
      <c r="U11" s="426">
        <v>1</v>
      </c>
      <c r="V11" s="426">
        <v>15</v>
      </c>
      <c r="W11" s="428">
        <v>0</v>
      </c>
      <c r="X11" s="426">
        <v>0</v>
      </c>
      <c r="Y11" s="426">
        <v>0</v>
      </c>
      <c r="Z11" s="428">
        <v>0</v>
      </c>
      <c r="AA11" s="426">
        <v>0</v>
      </c>
      <c r="AB11" s="426">
        <v>0</v>
      </c>
      <c r="AC11" s="428">
        <v>0</v>
      </c>
      <c r="AD11" s="426">
        <v>0</v>
      </c>
      <c r="AE11" s="426">
        <v>0</v>
      </c>
      <c r="AF11" s="428">
        <v>0</v>
      </c>
      <c r="AG11" s="426">
        <v>0</v>
      </c>
    </row>
    <row r="12" spans="2:33" x14ac:dyDescent="0.35">
      <c r="B12" s="424">
        <v>486</v>
      </c>
      <c r="C12" s="424" t="s">
        <v>794</v>
      </c>
      <c r="D12" s="426">
        <v>0</v>
      </c>
      <c r="E12" s="426">
        <v>1</v>
      </c>
      <c r="F12" s="426">
        <v>0</v>
      </c>
      <c r="G12" s="427">
        <v>1</v>
      </c>
      <c r="H12" s="426">
        <v>1</v>
      </c>
      <c r="I12" s="426">
        <v>0</v>
      </c>
      <c r="J12" s="427">
        <v>1</v>
      </c>
      <c r="K12" s="426">
        <v>0</v>
      </c>
      <c r="L12" s="426">
        <v>15</v>
      </c>
      <c r="M12" s="426">
        <v>0</v>
      </c>
      <c r="N12" s="427">
        <v>15</v>
      </c>
      <c r="O12" s="426">
        <v>15</v>
      </c>
      <c r="P12" s="426">
        <v>0</v>
      </c>
      <c r="Q12" s="427">
        <v>15</v>
      </c>
      <c r="R12" s="426">
        <v>0</v>
      </c>
      <c r="S12" s="426">
        <v>0</v>
      </c>
      <c r="T12" s="428">
        <v>0</v>
      </c>
      <c r="U12" s="426">
        <v>0</v>
      </c>
      <c r="V12" s="426">
        <v>0</v>
      </c>
      <c r="W12" s="428">
        <v>0</v>
      </c>
      <c r="X12" s="426">
        <v>0</v>
      </c>
      <c r="Y12" s="426">
        <v>0</v>
      </c>
      <c r="Z12" s="428">
        <v>0</v>
      </c>
      <c r="AA12" s="426">
        <v>0</v>
      </c>
      <c r="AB12" s="426">
        <v>0</v>
      </c>
      <c r="AC12" s="428">
        <v>0</v>
      </c>
      <c r="AD12" s="426">
        <v>0</v>
      </c>
      <c r="AE12" s="426">
        <v>0</v>
      </c>
      <c r="AF12" s="428">
        <v>0</v>
      </c>
      <c r="AG12" s="426">
        <v>0</v>
      </c>
    </row>
    <row r="13" spans="2:33" x14ac:dyDescent="0.35">
      <c r="B13" s="424">
        <v>489</v>
      </c>
      <c r="C13" s="424" t="s">
        <v>1213</v>
      </c>
      <c r="D13" s="426">
        <v>0</v>
      </c>
      <c r="E13" s="426">
        <v>3</v>
      </c>
      <c r="F13" s="426">
        <v>0</v>
      </c>
      <c r="G13" s="427">
        <v>3</v>
      </c>
      <c r="H13" s="426">
        <v>3</v>
      </c>
      <c r="I13" s="426">
        <v>0</v>
      </c>
      <c r="J13" s="427">
        <v>3</v>
      </c>
      <c r="K13" s="426">
        <v>0</v>
      </c>
      <c r="L13" s="426">
        <v>45</v>
      </c>
      <c r="M13" s="426">
        <v>0</v>
      </c>
      <c r="N13" s="427">
        <v>45</v>
      </c>
      <c r="O13" s="426">
        <v>45</v>
      </c>
      <c r="P13" s="426">
        <v>0</v>
      </c>
      <c r="Q13" s="427">
        <v>45</v>
      </c>
      <c r="R13" s="426">
        <v>0</v>
      </c>
      <c r="S13" s="426">
        <v>0</v>
      </c>
      <c r="T13" s="428">
        <v>0</v>
      </c>
      <c r="U13" s="426">
        <v>0</v>
      </c>
      <c r="V13" s="426">
        <v>0</v>
      </c>
      <c r="W13" s="428">
        <v>0</v>
      </c>
      <c r="X13" s="426">
        <v>0</v>
      </c>
      <c r="Y13" s="426">
        <v>0</v>
      </c>
      <c r="Z13" s="428">
        <v>0</v>
      </c>
      <c r="AA13" s="426">
        <v>0</v>
      </c>
      <c r="AB13" s="426">
        <v>0</v>
      </c>
      <c r="AC13" s="428">
        <v>0</v>
      </c>
      <c r="AD13" s="426">
        <v>0</v>
      </c>
      <c r="AE13" s="426">
        <v>0</v>
      </c>
      <c r="AF13" s="428">
        <v>0</v>
      </c>
      <c r="AG13" s="426">
        <v>0</v>
      </c>
    </row>
    <row r="14" spans="2:33" x14ac:dyDescent="0.35">
      <c r="B14" s="424">
        <v>668</v>
      </c>
      <c r="C14" s="424" t="s">
        <v>811</v>
      </c>
      <c r="D14" s="426">
        <v>0</v>
      </c>
      <c r="E14" s="426">
        <v>2</v>
      </c>
      <c r="F14" s="426">
        <v>0</v>
      </c>
      <c r="G14" s="427">
        <v>2</v>
      </c>
      <c r="H14" s="426">
        <v>2</v>
      </c>
      <c r="I14" s="426">
        <v>0</v>
      </c>
      <c r="J14" s="427">
        <v>2</v>
      </c>
      <c r="K14" s="426">
        <v>0</v>
      </c>
      <c r="L14" s="426">
        <v>30</v>
      </c>
      <c r="M14" s="426">
        <v>0</v>
      </c>
      <c r="N14" s="427">
        <v>30</v>
      </c>
      <c r="O14" s="426">
        <v>30</v>
      </c>
      <c r="P14" s="426">
        <v>0</v>
      </c>
      <c r="Q14" s="427">
        <v>30</v>
      </c>
      <c r="R14" s="426">
        <v>0</v>
      </c>
      <c r="S14" s="426">
        <v>0</v>
      </c>
      <c r="T14" s="428">
        <v>0</v>
      </c>
      <c r="U14" s="426">
        <v>0</v>
      </c>
      <c r="V14" s="426">
        <v>0</v>
      </c>
      <c r="W14" s="428">
        <v>0</v>
      </c>
      <c r="X14" s="426">
        <v>0</v>
      </c>
      <c r="Y14" s="426">
        <v>0</v>
      </c>
      <c r="Z14" s="428">
        <v>0</v>
      </c>
      <c r="AA14" s="426">
        <v>0</v>
      </c>
      <c r="AB14" s="426">
        <v>0</v>
      </c>
      <c r="AC14" s="428">
        <v>0</v>
      </c>
      <c r="AD14" s="426">
        <v>0</v>
      </c>
      <c r="AE14" s="426">
        <v>0</v>
      </c>
      <c r="AF14" s="428">
        <v>0</v>
      </c>
      <c r="AG14" s="426">
        <v>0</v>
      </c>
    </row>
    <row r="15" spans="2:33" x14ac:dyDescent="0.35">
      <c r="B15" s="424">
        <v>739</v>
      </c>
      <c r="C15" s="424" t="s">
        <v>812</v>
      </c>
      <c r="D15" s="426">
        <v>1</v>
      </c>
      <c r="E15" s="426">
        <v>2</v>
      </c>
      <c r="F15" s="426">
        <v>0</v>
      </c>
      <c r="G15" s="427">
        <v>2</v>
      </c>
      <c r="H15" s="426">
        <v>1</v>
      </c>
      <c r="I15" s="426">
        <v>0</v>
      </c>
      <c r="J15" s="427">
        <v>1</v>
      </c>
      <c r="K15" s="426">
        <v>15</v>
      </c>
      <c r="L15" s="426">
        <v>30</v>
      </c>
      <c r="M15" s="426">
        <v>0</v>
      </c>
      <c r="N15" s="427">
        <v>30</v>
      </c>
      <c r="O15" s="426">
        <v>15</v>
      </c>
      <c r="P15" s="426">
        <v>0</v>
      </c>
      <c r="Q15" s="427">
        <v>15</v>
      </c>
      <c r="R15" s="426">
        <v>1</v>
      </c>
      <c r="S15" s="426">
        <v>15</v>
      </c>
      <c r="T15" s="428">
        <v>0</v>
      </c>
      <c r="U15" s="426">
        <v>0</v>
      </c>
      <c r="V15" s="426">
        <v>0</v>
      </c>
      <c r="W15" s="428">
        <v>0</v>
      </c>
      <c r="X15" s="426">
        <v>0</v>
      </c>
      <c r="Y15" s="426">
        <v>0</v>
      </c>
      <c r="Z15" s="428">
        <v>0</v>
      </c>
      <c r="AA15" s="426">
        <v>0</v>
      </c>
      <c r="AB15" s="426">
        <v>0</v>
      </c>
      <c r="AC15" s="428">
        <v>0</v>
      </c>
      <c r="AD15" s="426">
        <v>0</v>
      </c>
      <c r="AE15" s="426">
        <v>0</v>
      </c>
      <c r="AF15" s="428">
        <v>0</v>
      </c>
      <c r="AG15" s="426">
        <v>0</v>
      </c>
    </row>
    <row r="16" spans="2:33" x14ac:dyDescent="0.35">
      <c r="B16" s="424">
        <v>770</v>
      </c>
      <c r="C16" s="424" t="s">
        <v>380</v>
      </c>
      <c r="D16" s="426">
        <v>1</v>
      </c>
      <c r="E16" s="426">
        <v>2</v>
      </c>
      <c r="F16" s="426">
        <v>0</v>
      </c>
      <c r="G16" s="427">
        <v>2</v>
      </c>
      <c r="H16" s="426">
        <v>1</v>
      </c>
      <c r="I16" s="426">
        <v>0</v>
      </c>
      <c r="J16" s="427">
        <v>1</v>
      </c>
      <c r="K16" s="426">
        <v>15</v>
      </c>
      <c r="L16" s="426">
        <v>30</v>
      </c>
      <c r="M16" s="426">
        <v>0</v>
      </c>
      <c r="N16" s="427">
        <v>30</v>
      </c>
      <c r="O16" s="426">
        <v>15</v>
      </c>
      <c r="P16" s="426">
        <v>0</v>
      </c>
      <c r="Q16" s="427">
        <v>15</v>
      </c>
      <c r="R16" s="426">
        <v>0</v>
      </c>
      <c r="S16" s="426">
        <v>0</v>
      </c>
      <c r="T16" s="428">
        <v>0</v>
      </c>
      <c r="U16" s="426">
        <v>0</v>
      </c>
      <c r="V16" s="426">
        <v>0</v>
      </c>
      <c r="W16" s="428">
        <v>0</v>
      </c>
      <c r="X16" s="426">
        <v>0</v>
      </c>
      <c r="Y16" s="426">
        <v>0</v>
      </c>
      <c r="Z16" s="428">
        <v>0</v>
      </c>
      <c r="AA16" s="426">
        <v>0</v>
      </c>
      <c r="AB16" s="426">
        <v>0</v>
      </c>
      <c r="AC16" s="428">
        <v>0</v>
      </c>
      <c r="AD16" s="426">
        <v>0</v>
      </c>
      <c r="AE16" s="426">
        <v>0</v>
      </c>
      <c r="AF16" s="428">
        <v>0</v>
      </c>
      <c r="AG16" s="426">
        <v>0</v>
      </c>
    </row>
    <row r="17" spans="2:33" x14ac:dyDescent="0.35">
      <c r="B17" s="424">
        <v>811</v>
      </c>
      <c r="C17" s="424" t="s">
        <v>381</v>
      </c>
      <c r="D17" s="426">
        <v>0</v>
      </c>
      <c r="E17" s="426">
        <v>2</v>
      </c>
      <c r="F17" s="426">
        <v>0</v>
      </c>
      <c r="G17" s="427">
        <v>2</v>
      </c>
      <c r="H17" s="426">
        <v>1</v>
      </c>
      <c r="I17" s="426">
        <v>0</v>
      </c>
      <c r="J17" s="427">
        <v>1</v>
      </c>
      <c r="K17" s="426">
        <v>0</v>
      </c>
      <c r="L17" s="426">
        <v>30</v>
      </c>
      <c r="M17" s="426">
        <v>0</v>
      </c>
      <c r="N17" s="427">
        <v>30</v>
      </c>
      <c r="O17" s="426">
        <v>15</v>
      </c>
      <c r="P17" s="426">
        <v>0</v>
      </c>
      <c r="Q17" s="427">
        <v>15</v>
      </c>
      <c r="R17" s="426">
        <v>2</v>
      </c>
      <c r="S17" s="426">
        <v>30</v>
      </c>
      <c r="T17" s="428">
        <v>15</v>
      </c>
      <c r="U17" s="426">
        <v>0</v>
      </c>
      <c r="V17" s="426">
        <v>0</v>
      </c>
      <c r="W17" s="428">
        <v>0</v>
      </c>
      <c r="X17" s="426">
        <v>0</v>
      </c>
      <c r="Y17" s="426">
        <v>0</v>
      </c>
      <c r="Z17" s="428">
        <v>0</v>
      </c>
      <c r="AA17" s="426">
        <v>0</v>
      </c>
      <c r="AB17" s="426">
        <v>0</v>
      </c>
      <c r="AC17" s="428">
        <v>0</v>
      </c>
      <c r="AD17" s="426">
        <v>0</v>
      </c>
      <c r="AE17" s="426">
        <v>0</v>
      </c>
      <c r="AF17" s="428">
        <v>0</v>
      </c>
      <c r="AG17" s="426">
        <v>0</v>
      </c>
    </row>
    <row r="18" spans="2:33" x14ac:dyDescent="0.35">
      <c r="B18" s="424">
        <v>820</v>
      </c>
      <c r="C18" s="424" t="s">
        <v>382</v>
      </c>
      <c r="D18" s="426">
        <v>0</v>
      </c>
      <c r="E18" s="426">
        <v>2</v>
      </c>
      <c r="F18" s="426">
        <v>0</v>
      </c>
      <c r="G18" s="427">
        <v>2</v>
      </c>
      <c r="H18" s="426">
        <v>1</v>
      </c>
      <c r="I18" s="426">
        <v>0</v>
      </c>
      <c r="J18" s="427">
        <v>1</v>
      </c>
      <c r="K18" s="426">
        <v>0</v>
      </c>
      <c r="L18" s="426">
        <v>15</v>
      </c>
      <c r="M18" s="426">
        <v>0</v>
      </c>
      <c r="N18" s="427">
        <v>15</v>
      </c>
      <c r="O18" s="426">
        <v>15</v>
      </c>
      <c r="P18" s="426">
        <v>0</v>
      </c>
      <c r="Q18" s="427">
        <v>15</v>
      </c>
      <c r="R18" s="426">
        <v>1</v>
      </c>
      <c r="S18" s="426">
        <v>0</v>
      </c>
      <c r="T18" s="428">
        <v>15</v>
      </c>
      <c r="U18" s="426">
        <v>1</v>
      </c>
      <c r="V18" s="426">
        <v>15</v>
      </c>
      <c r="W18" s="428">
        <v>0</v>
      </c>
      <c r="X18" s="426">
        <v>0</v>
      </c>
      <c r="Y18" s="426">
        <v>0</v>
      </c>
      <c r="Z18" s="428">
        <v>0</v>
      </c>
      <c r="AA18" s="426">
        <v>0</v>
      </c>
      <c r="AB18" s="426">
        <v>0</v>
      </c>
      <c r="AC18" s="428">
        <v>0</v>
      </c>
      <c r="AD18" s="426">
        <v>0</v>
      </c>
      <c r="AE18" s="426">
        <v>0</v>
      </c>
      <c r="AF18" s="428">
        <v>0</v>
      </c>
      <c r="AG18" s="426">
        <v>0</v>
      </c>
    </row>
    <row r="19" spans="2:33" x14ac:dyDescent="0.35">
      <c r="B19" s="424">
        <v>865</v>
      </c>
      <c r="C19" s="424" t="s">
        <v>383</v>
      </c>
      <c r="D19" s="426">
        <v>1</v>
      </c>
      <c r="E19" s="426">
        <v>2</v>
      </c>
      <c r="F19" s="426">
        <v>0</v>
      </c>
      <c r="G19" s="427">
        <v>2</v>
      </c>
      <c r="H19" s="426">
        <v>2</v>
      </c>
      <c r="I19" s="426">
        <v>0</v>
      </c>
      <c r="J19" s="427">
        <v>2</v>
      </c>
      <c r="K19" s="426">
        <v>15</v>
      </c>
      <c r="L19" s="426">
        <v>30</v>
      </c>
      <c r="M19" s="426">
        <v>0</v>
      </c>
      <c r="N19" s="427">
        <v>30</v>
      </c>
      <c r="O19" s="426">
        <v>30</v>
      </c>
      <c r="P19" s="426">
        <v>0</v>
      </c>
      <c r="Q19" s="427">
        <v>30</v>
      </c>
      <c r="R19" s="426">
        <v>1</v>
      </c>
      <c r="S19" s="426">
        <v>15</v>
      </c>
      <c r="T19" s="428">
        <v>15</v>
      </c>
      <c r="U19" s="426">
        <v>0</v>
      </c>
      <c r="V19" s="426">
        <v>0</v>
      </c>
      <c r="W19" s="428">
        <v>0</v>
      </c>
      <c r="X19" s="426">
        <v>0</v>
      </c>
      <c r="Y19" s="426">
        <v>0</v>
      </c>
      <c r="Z19" s="428">
        <v>0</v>
      </c>
      <c r="AA19" s="426">
        <v>0</v>
      </c>
      <c r="AB19" s="426">
        <v>0</v>
      </c>
      <c r="AC19" s="428">
        <v>0</v>
      </c>
      <c r="AD19" s="426">
        <v>0</v>
      </c>
      <c r="AE19" s="426">
        <v>0</v>
      </c>
      <c r="AF19" s="428">
        <v>0</v>
      </c>
      <c r="AG19" s="426">
        <v>0</v>
      </c>
    </row>
    <row r="20" spans="2:33" x14ac:dyDescent="0.35">
      <c r="B20" s="424">
        <v>908</v>
      </c>
      <c r="C20" s="424" t="s">
        <v>384</v>
      </c>
      <c r="D20" s="426">
        <v>3</v>
      </c>
      <c r="E20" s="426">
        <v>2</v>
      </c>
      <c r="F20" s="426">
        <v>0</v>
      </c>
      <c r="G20" s="427">
        <v>2</v>
      </c>
      <c r="H20" s="426">
        <v>1</v>
      </c>
      <c r="I20" s="426">
        <v>0</v>
      </c>
      <c r="J20" s="427">
        <v>1</v>
      </c>
      <c r="K20" s="426">
        <v>40</v>
      </c>
      <c r="L20" s="426">
        <v>15</v>
      </c>
      <c r="M20" s="426">
        <v>0</v>
      </c>
      <c r="N20" s="427">
        <v>15</v>
      </c>
      <c r="O20" s="426">
        <v>15</v>
      </c>
      <c r="P20" s="426">
        <v>0</v>
      </c>
      <c r="Q20" s="427">
        <v>15</v>
      </c>
      <c r="R20" s="426">
        <v>0</v>
      </c>
      <c r="S20" s="426">
        <v>0</v>
      </c>
      <c r="T20" s="428">
        <v>0</v>
      </c>
      <c r="U20" s="426">
        <v>0</v>
      </c>
      <c r="V20" s="426">
        <v>0</v>
      </c>
      <c r="W20" s="428">
        <v>0</v>
      </c>
      <c r="X20" s="426">
        <v>1</v>
      </c>
      <c r="Y20" s="426">
        <v>0</v>
      </c>
      <c r="Z20" s="428">
        <v>15</v>
      </c>
      <c r="AA20" s="426">
        <v>0</v>
      </c>
      <c r="AB20" s="426">
        <v>0</v>
      </c>
      <c r="AC20" s="428">
        <v>0</v>
      </c>
      <c r="AD20" s="426">
        <v>0</v>
      </c>
      <c r="AE20" s="426">
        <v>0</v>
      </c>
      <c r="AF20" s="428">
        <v>0</v>
      </c>
      <c r="AG20" s="426">
        <v>0</v>
      </c>
    </row>
    <row r="21" spans="2:33" x14ac:dyDescent="0.35">
      <c r="B21" s="424">
        <v>10201</v>
      </c>
      <c r="C21" s="424" t="s">
        <v>385</v>
      </c>
      <c r="D21" s="426">
        <v>0</v>
      </c>
      <c r="E21" s="426">
        <v>1</v>
      </c>
      <c r="F21" s="426">
        <v>0</v>
      </c>
      <c r="G21" s="427">
        <v>1</v>
      </c>
      <c r="H21" s="426">
        <v>0</v>
      </c>
      <c r="I21" s="426">
        <v>0</v>
      </c>
      <c r="J21" s="427">
        <v>0</v>
      </c>
      <c r="K21" s="426">
        <v>0</v>
      </c>
      <c r="L21" s="426">
        <v>15</v>
      </c>
      <c r="M21" s="426">
        <v>0</v>
      </c>
      <c r="N21" s="427">
        <v>15</v>
      </c>
      <c r="O21" s="426">
        <v>0</v>
      </c>
      <c r="P21" s="426">
        <v>0</v>
      </c>
      <c r="Q21" s="427">
        <v>0</v>
      </c>
      <c r="R21" s="426">
        <v>0</v>
      </c>
      <c r="S21" s="426">
        <v>0</v>
      </c>
      <c r="T21" s="428">
        <v>0</v>
      </c>
      <c r="U21" s="426">
        <v>0</v>
      </c>
      <c r="V21" s="426">
        <v>0</v>
      </c>
      <c r="W21" s="428">
        <v>0</v>
      </c>
      <c r="X21" s="426">
        <v>0</v>
      </c>
      <c r="Y21" s="426">
        <v>0</v>
      </c>
      <c r="Z21" s="428">
        <v>0</v>
      </c>
      <c r="AA21" s="426">
        <v>1</v>
      </c>
      <c r="AB21" s="426">
        <v>15</v>
      </c>
      <c r="AC21" s="428">
        <v>0</v>
      </c>
      <c r="AD21" s="426">
        <v>1</v>
      </c>
      <c r="AE21" s="426">
        <v>15</v>
      </c>
      <c r="AF21" s="428">
        <v>0</v>
      </c>
      <c r="AG21" s="426">
        <v>0</v>
      </c>
    </row>
    <row r="22" spans="2:33" x14ac:dyDescent="0.35">
      <c r="B22" s="424">
        <v>1058</v>
      </c>
      <c r="C22" s="424" t="s">
        <v>1258</v>
      </c>
      <c r="D22" s="426">
        <v>0</v>
      </c>
      <c r="E22" s="426">
        <v>1</v>
      </c>
      <c r="F22" s="426">
        <v>0</v>
      </c>
      <c r="G22" s="427">
        <v>1</v>
      </c>
      <c r="H22" s="426">
        <v>1</v>
      </c>
      <c r="I22" s="426">
        <v>0</v>
      </c>
      <c r="J22" s="427">
        <v>1</v>
      </c>
      <c r="K22" s="426">
        <v>0</v>
      </c>
      <c r="L22" s="426">
        <v>15</v>
      </c>
      <c r="M22" s="426">
        <v>0</v>
      </c>
      <c r="N22" s="427">
        <v>15</v>
      </c>
      <c r="O22" s="426">
        <v>12</v>
      </c>
      <c r="P22" s="426">
        <v>0</v>
      </c>
      <c r="Q22" s="427">
        <v>12</v>
      </c>
      <c r="R22" s="426">
        <v>0</v>
      </c>
      <c r="S22" s="426">
        <v>0</v>
      </c>
      <c r="T22" s="428">
        <v>0</v>
      </c>
      <c r="U22" s="426">
        <v>0</v>
      </c>
      <c r="V22" s="426">
        <v>0</v>
      </c>
      <c r="W22" s="428">
        <v>0</v>
      </c>
      <c r="X22" s="426">
        <v>0</v>
      </c>
      <c r="Y22" s="426">
        <v>0</v>
      </c>
      <c r="Z22" s="428">
        <v>0</v>
      </c>
      <c r="AA22" s="426">
        <v>0</v>
      </c>
      <c r="AB22" s="426">
        <v>0</v>
      </c>
      <c r="AC22" s="428">
        <v>0</v>
      </c>
      <c r="AD22" s="426">
        <v>0</v>
      </c>
      <c r="AE22" s="426">
        <v>0</v>
      </c>
      <c r="AF22" s="428">
        <v>0</v>
      </c>
      <c r="AG22" s="426">
        <v>0</v>
      </c>
    </row>
    <row r="23" spans="2:33" x14ac:dyDescent="0.35">
      <c r="B23" s="424">
        <v>1059</v>
      </c>
      <c r="C23" s="424" t="s">
        <v>386</v>
      </c>
      <c r="D23" s="426">
        <v>1</v>
      </c>
      <c r="E23" s="426">
        <v>3</v>
      </c>
      <c r="F23" s="426">
        <v>0</v>
      </c>
      <c r="G23" s="427">
        <v>3</v>
      </c>
      <c r="H23" s="426">
        <v>3</v>
      </c>
      <c r="I23" s="426">
        <v>0</v>
      </c>
      <c r="J23" s="427">
        <v>3</v>
      </c>
      <c r="K23" s="426">
        <v>15</v>
      </c>
      <c r="L23" s="426">
        <v>45</v>
      </c>
      <c r="M23" s="426">
        <v>0</v>
      </c>
      <c r="N23" s="427">
        <v>45</v>
      </c>
      <c r="O23" s="426">
        <v>45</v>
      </c>
      <c r="P23" s="426">
        <v>0</v>
      </c>
      <c r="Q23" s="427">
        <v>45</v>
      </c>
      <c r="R23" s="426">
        <v>1</v>
      </c>
      <c r="S23" s="426">
        <v>15</v>
      </c>
      <c r="T23" s="428">
        <v>15</v>
      </c>
      <c r="U23" s="426">
        <v>0</v>
      </c>
      <c r="V23" s="426">
        <v>0</v>
      </c>
      <c r="W23" s="428">
        <v>0</v>
      </c>
      <c r="X23" s="426">
        <v>1</v>
      </c>
      <c r="Y23" s="426">
        <v>15</v>
      </c>
      <c r="Z23" s="428">
        <v>15</v>
      </c>
      <c r="AA23" s="426">
        <v>0</v>
      </c>
      <c r="AB23" s="426">
        <v>0</v>
      </c>
      <c r="AC23" s="428">
        <v>0</v>
      </c>
      <c r="AD23" s="426">
        <v>0</v>
      </c>
      <c r="AE23" s="426">
        <v>0</v>
      </c>
      <c r="AF23" s="428">
        <v>0</v>
      </c>
      <c r="AG23" s="426">
        <v>0</v>
      </c>
    </row>
    <row r="24" spans="2:33" x14ac:dyDescent="0.35">
      <c r="B24" s="424">
        <v>1111</v>
      </c>
      <c r="C24" s="424" t="s">
        <v>796</v>
      </c>
      <c r="D24" s="426">
        <v>0</v>
      </c>
      <c r="E24" s="426">
        <v>2</v>
      </c>
      <c r="F24" s="426">
        <v>0</v>
      </c>
      <c r="G24" s="427">
        <v>2</v>
      </c>
      <c r="H24" s="426">
        <v>1</v>
      </c>
      <c r="I24" s="426">
        <v>0</v>
      </c>
      <c r="J24" s="427">
        <v>1</v>
      </c>
      <c r="K24" s="426">
        <v>0</v>
      </c>
      <c r="L24" s="426">
        <v>15</v>
      </c>
      <c r="M24" s="426">
        <v>0</v>
      </c>
      <c r="N24" s="427">
        <v>15</v>
      </c>
      <c r="O24" s="426">
        <v>15</v>
      </c>
      <c r="P24" s="426">
        <v>0</v>
      </c>
      <c r="Q24" s="427">
        <v>15</v>
      </c>
      <c r="R24" s="426">
        <v>1</v>
      </c>
      <c r="S24" s="426">
        <v>15</v>
      </c>
      <c r="T24" s="428">
        <v>0</v>
      </c>
      <c r="U24" s="426">
        <v>0</v>
      </c>
      <c r="V24" s="426">
        <v>0</v>
      </c>
      <c r="W24" s="428">
        <v>0</v>
      </c>
      <c r="X24" s="426">
        <v>0</v>
      </c>
      <c r="Y24" s="426">
        <v>0</v>
      </c>
      <c r="Z24" s="428">
        <v>0</v>
      </c>
      <c r="AA24" s="426">
        <v>0</v>
      </c>
      <c r="AB24" s="426">
        <v>0</v>
      </c>
      <c r="AC24" s="428">
        <v>0</v>
      </c>
      <c r="AD24" s="426">
        <v>0</v>
      </c>
      <c r="AE24" s="426">
        <v>0</v>
      </c>
      <c r="AF24" s="428">
        <v>0</v>
      </c>
      <c r="AG24" s="426">
        <v>0</v>
      </c>
    </row>
    <row r="25" spans="2:33" x14ac:dyDescent="0.35">
      <c r="B25" s="424">
        <v>1305</v>
      </c>
      <c r="C25" s="424" t="s">
        <v>1214</v>
      </c>
      <c r="D25" s="426">
        <v>0</v>
      </c>
      <c r="E25" s="426">
        <v>1</v>
      </c>
      <c r="F25" s="426">
        <v>0</v>
      </c>
      <c r="G25" s="427">
        <v>1</v>
      </c>
      <c r="H25" s="426">
        <v>0</v>
      </c>
      <c r="I25" s="426">
        <v>0</v>
      </c>
      <c r="J25" s="427">
        <v>0</v>
      </c>
      <c r="K25" s="426">
        <v>0</v>
      </c>
      <c r="L25" s="426">
        <v>15</v>
      </c>
      <c r="M25" s="426">
        <v>0</v>
      </c>
      <c r="N25" s="427">
        <v>15</v>
      </c>
      <c r="O25" s="426">
        <v>0</v>
      </c>
      <c r="P25" s="426">
        <v>0</v>
      </c>
      <c r="Q25" s="427">
        <v>0</v>
      </c>
      <c r="R25" s="426">
        <v>0</v>
      </c>
      <c r="S25" s="426">
        <v>0</v>
      </c>
      <c r="T25" s="428">
        <v>0</v>
      </c>
      <c r="U25" s="426">
        <v>0</v>
      </c>
      <c r="V25" s="426">
        <v>0</v>
      </c>
      <c r="W25" s="428">
        <v>0</v>
      </c>
      <c r="X25" s="426">
        <v>0</v>
      </c>
      <c r="Y25" s="426">
        <v>0</v>
      </c>
      <c r="Z25" s="428">
        <v>0</v>
      </c>
      <c r="AA25" s="426">
        <v>0</v>
      </c>
      <c r="AB25" s="426">
        <v>0</v>
      </c>
      <c r="AC25" s="428">
        <v>0</v>
      </c>
      <c r="AD25" s="426">
        <v>0</v>
      </c>
      <c r="AE25" s="426">
        <v>0</v>
      </c>
      <c r="AF25" s="428">
        <v>0</v>
      </c>
      <c r="AG25" s="426">
        <v>0</v>
      </c>
    </row>
    <row r="26" spans="2:33" x14ac:dyDescent="0.35">
      <c r="B26" s="424">
        <v>1386</v>
      </c>
      <c r="C26" s="424" t="s">
        <v>388</v>
      </c>
      <c r="D26" s="426">
        <v>1</v>
      </c>
      <c r="E26" s="426">
        <v>0</v>
      </c>
      <c r="F26" s="426">
        <v>0</v>
      </c>
      <c r="G26" s="427">
        <v>0</v>
      </c>
      <c r="H26" s="426">
        <v>0</v>
      </c>
      <c r="I26" s="426">
        <v>0</v>
      </c>
      <c r="J26" s="427">
        <v>0</v>
      </c>
      <c r="K26" s="426">
        <v>15</v>
      </c>
      <c r="L26" s="426">
        <v>0</v>
      </c>
      <c r="M26" s="426">
        <v>0</v>
      </c>
      <c r="N26" s="427">
        <v>0</v>
      </c>
      <c r="O26" s="426">
        <v>0</v>
      </c>
      <c r="P26" s="426">
        <v>0</v>
      </c>
      <c r="Q26" s="427">
        <v>0</v>
      </c>
      <c r="R26" s="426">
        <v>0</v>
      </c>
      <c r="S26" s="426">
        <v>0</v>
      </c>
      <c r="T26" s="428">
        <v>0</v>
      </c>
      <c r="U26" s="426">
        <v>0</v>
      </c>
      <c r="V26" s="426">
        <v>0</v>
      </c>
      <c r="W26" s="428">
        <v>0</v>
      </c>
      <c r="X26" s="426">
        <v>0</v>
      </c>
      <c r="Y26" s="426">
        <v>0</v>
      </c>
      <c r="Z26" s="428">
        <v>0</v>
      </c>
      <c r="AA26" s="426">
        <v>0</v>
      </c>
      <c r="AB26" s="426">
        <v>0</v>
      </c>
      <c r="AC26" s="428">
        <v>0</v>
      </c>
      <c r="AD26" s="426">
        <v>0</v>
      </c>
      <c r="AE26" s="426">
        <v>0</v>
      </c>
      <c r="AF26" s="428">
        <v>0</v>
      </c>
      <c r="AG26" s="426">
        <v>0</v>
      </c>
    </row>
    <row r="27" spans="2:33" x14ac:dyDescent="0.35">
      <c r="B27" s="424">
        <v>1440</v>
      </c>
      <c r="C27" s="424" t="s">
        <v>389</v>
      </c>
      <c r="D27" s="426">
        <v>0</v>
      </c>
      <c r="E27" s="426">
        <v>4</v>
      </c>
      <c r="F27" s="426">
        <v>0</v>
      </c>
      <c r="G27" s="427">
        <v>4</v>
      </c>
      <c r="H27" s="426">
        <v>4</v>
      </c>
      <c r="I27" s="426">
        <v>0</v>
      </c>
      <c r="J27" s="427">
        <v>4</v>
      </c>
      <c r="K27" s="426">
        <v>0</v>
      </c>
      <c r="L27" s="426">
        <v>33</v>
      </c>
      <c r="M27" s="426">
        <v>0</v>
      </c>
      <c r="N27" s="427">
        <v>33</v>
      </c>
      <c r="O27" s="426">
        <v>60</v>
      </c>
      <c r="P27" s="426">
        <v>0</v>
      </c>
      <c r="Q27" s="427">
        <v>60</v>
      </c>
      <c r="R27" s="426">
        <v>0</v>
      </c>
      <c r="S27" s="426">
        <v>0</v>
      </c>
      <c r="T27" s="428">
        <v>0</v>
      </c>
      <c r="U27" s="426">
        <v>0</v>
      </c>
      <c r="V27" s="426">
        <v>0</v>
      </c>
      <c r="W27" s="428">
        <v>0</v>
      </c>
      <c r="X27" s="426">
        <v>1</v>
      </c>
      <c r="Y27" s="426">
        <v>15</v>
      </c>
      <c r="Z27" s="428">
        <v>15</v>
      </c>
      <c r="AA27" s="426">
        <v>0</v>
      </c>
      <c r="AB27" s="426">
        <v>0</v>
      </c>
      <c r="AC27" s="428">
        <v>0</v>
      </c>
      <c r="AD27" s="426">
        <v>0</v>
      </c>
      <c r="AE27" s="426">
        <v>0</v>
      </c>
      <c r="AF27" s="428">
        <v>0</v>
      </c>
      <c r="AG27" s="426">
        <v>0</v>
      </c>
    </row>
    <row r="28" spans="2:33" x14ac:dyDescent="0.35">
      <c r="B28" s="424">
        <v>1467</v>
      </c>
      <c r="C28" s="424" t="s">
        <v>813</v>
      </c>
      <c r="D28" s="426">
        <v>0</v>
      </c>
      <c r="E28" s="426">
        <v>3</v>
      </c>
      <c r="F28" s="426">
        <v>0</v>
      </c>
      <c r="G28" s="427">
        <v>3</v>
      </c>
      <c r="H28" s="426">
        <v>3</v>
      </c>
      <c r="I28" s="426">
        <v>0</v>
      </c>
      <c r="J28" s="427">
        <v>3</v>
      </c>
      <c r="K28" s="426">
        <v>0</v>
      </c>
      <c r="L28" s="426">
        <v>15</v>
      </c>
      <c r="M28" s="426">
        <v>0</v>
      </c>
      <c r="N28" s="427">
        <v>15</v>
      </c>
      <c r="O28" s="426">
        <v>32.5</v>
      </c>
      <c r="P28" s="426">
        <v>0</v>
      </c>
      <c r="Q28" s="427">
        <v>32.5</v>
      </c>
      <c r="R28" s="426">
        <v>1</v>
      </c>
      <c r="S28" s="426">
        <v>15</v>
      </c>
      <c r="T28" s="428">
        <v>15</v>
      </c>
      <c r="U28" s="426">
        <v>0</v>
      </c>
      <c r="V28" s="426">
        <v>0</v>
      </c>
      <c r="W28" s="428">
        <v>0</v>
      </c>
      <c r="X28" s="426">
        <v>0</v>
      </c>
      <c r="Y28" s="426">
        <v>0</v>
      </c>
      <c r="Z28" s="428">
        <v>0</v>
      </c>
      <c r="AA28" s="426">
        <v>1</v>
      </c>
      <c r="AB28" s="426">
        <v>15</v>
      </c>
      <c r="AC28" s="428">
        <v>15</v>
      </c>
      <c r="AD28" s="426">
        <v>1</v>
      </c>
      <c r="AE28" s="426">
        <v>15</v>
      </c>
      <c r="AF28" s="428">
        <v>15</v>
      </c>
      <c r="AG28" s="426">
        <v>0</v>
      </c>
    </row>
    <row r="29" spans="2:33" x14ac:dyDescent="0.35">
      <c r="B29" s="424">
        <v>1718</v>
      </c>
      <c r="C29" s="424" t="s">
        <v>392</v>
      </c>
      <c r="D29" s="426">
        <v>0</v>
      </c>
      <c r="E29" s="426">
        <v>2</v>
      </c>
      <c r="F29" s="426">
        <v>0</v>
      </c>
      <c r="G29" s="427">
        <v>2</v>
      </c>
      <c r="H29" s="426">
        <v>2</v>
      </c>
      <c r="I29" s="426">
        <v>0</v>
      </c>
      <c r="J29" s="427">
        <v>2</v>
      </c>
      <c r="K29" s="426">
        <v>0</v>
      </c>
      <c r="L29" s="426">
        <v>30</v>
      </c>
      <c r="M29" s="426">
        <v>0</v>
      </c>
      <c r="N29" s="427">
        <v>30</v>
      </c>
      <c r="O29" s="426">
        <v>30</v>
      </c>
      <c r="P29" s="426">
        <v>0</v>
      </c>
      <c r="Q29" s="427">
        <v>30</v>
      </c>
      <c r="R29" s="426">
        <v>0</v>
      </c>
      <c r="S29" s="426">
        <v>0</v>
      </c>
      <c r="T29" s="428">
        <v>0</v>
      </c>
      <c r="U29" s="426">
        <v>0</v>
      </c>
      <c r="V29" s="426">
        <v>0</v>
      </c>
      <c r="W29" s="428">
        <v>0</v>
      </c>
      <c r="X29" s="426">
        <v>0</v>
      </c>
      <c r="Y29" s="426">
        <v>0</v>
      </c>
      <c r="Z29" s="428">
        <v>0</v>
      </c>
      <c r="AA29" s="426">
        <v>0</v>
      </c>
      <c r="AB29" s="426">
        <v>0</v>
      </c>
      <c r="AC29" s="428">
        <v>0</v>
      </c>
      <c r="AD29" s="426">
        <v>0</v>
      </c>
      <c r="AE29" s="426">
        <v>0</v>
      </c>
      <c r="AF29" s="428">
        <v>0</v>
      </c>
      <c r="AG29" s="426">
        <v>0</v>
      </c>
    </row>
    <row r="30" spans="2:33" x14ac:dyDescent="0.35">
      <c r="B30" s="424">
        <v>1720</v>
      </c>
      <c r="C30" s="424" t="s">
        <v>393</v>
      </c>
      <c r="D30" s="426">
        <v>0</v>
      </c>
      <c r="E30" s="426">
        <v>1</v>
      </c>
      <c r="F30" s="426">
        <v>0</v>
      </c>
      <c r="G30" s="427">
        <v>1</v>
      </c>
      <c r="H30" s="426">
        <v>1</v>
      </c>
      <c r="I30" s="426">
        <v>0</v>
      </c>
      <c r="J30" s="427">
        <v>1</v>
      </c>
      <c r="K30" s="426">
        <v>0</v>
      </c>
      <c r="L30" s="426">
        <v>15</v>
      </c>
      <c r="M30" s="426">
        <v>0</v>
      </c>
      <c r="N30" s="427">
        <v>15</v>
      </c>
      <c r="O30" s="426">
        <v>15</v>
      </c>
      <c r="P30" s="426">
        <v>0</v>
      </c>
      <c r="Q30" s="427">
        <v>15</v>
      </c>
      <c r="R30" s="426">
        <v>1</v>
      </c>
      <c r="S30" s="426">
        <v>15</v>
      </c>
      <c r="T30" s="428">
        <v>15</v>
      </c>
      <c r="U30" s="426">
        <v>0</v>
      </c>
      <c r="V30" s="426">
        <v>0</v>
      </c>
      <c r="W30" s="428">
        <v>0</v>
      </c>
      <c r="X30" s="426">
        <v>0</v>
      </c>
      <c r="Y30" s="426">
        <v>0</v>
      </c>
      <c r="Z30" s="428">
        <v>0</v>
      </c>
      <c r="AA30" s="426">
        <v>0</v>
      </c>
      <c r="AB30" s="426">
        <v>0</v>
      </c>
      <c r="AC30" s="428">
        <v>0</v>
      </c>
      <c r="AD30" s="426">
        <v>0</v>
      </c>
      <c r="AE30" s="426">
        <v>0</v>
      </c>
      <c r="AF30" s="428">
        <v>0</v>
      </c>
      <c r="AG30" s="426">
        <v>0</v>
      </c>
    </row>
    <row r="31" spans="2:33" x14ac:dyDescent="0.35">
      <c r="B31" s="424">
        <v>1811</v>
      </c>
      <c r="C31" s="424" t="s">
        <v>1215</v>
      </c>
      <c r="D31" s="426">
        <v>0</v>
      </c>
      <c r="E31" s="426">
        <v>2</v>
      </c>
      <c r="F31" s="426">
        <v>0</v>
      </c>
      <c r="G31" s="427">
        <v>2</v>
      </c>
      <c r="H31" s="426">
        <v>2</v>
      </c>
      <c r="I31" s="426">
        <v>0</v>
      </c>
      <c r="J31" s="427">
        <v>2</v>
      </c>
      <c r="K31" s="426">
        <v>0</v>
      </c>
      <c r="L31" s="426">
        <v>0</v>
      </c>
      <c r="M31" s="426">
        <v>0</v>
      </c>
      <c r="N31" s="427">
        <v>0</v>
      </c>
      <c r="O31" s="426">
        <v>30</v>
      </c>
      <c r="P31" s="426">
        <v>0</v>
      </c>
      <c r="Q31" s="427">
        <v>30</v>
      </c>
      <c r="R31" s="426">
        <v>0</v>
      </c>
      <c r="S31" s="426">
        <v>0</v>
      </c>
      <c r="T31" s="428">
        <v>0</v>
      </c>
      <c r="U31" s="426">
        <v>0</v>
      </c>
      <c r="V31" s="426">
        <v>0</v>
      </c>
      <c r="W31" s="428">
        <v>0</v>
      </c>
      <c r="X31" s="426">
        <v>0</v>
      </c>
      <c r="Y31" s="426">
        <v>0</v>
      </c>
      <c r="Z31" s="428">
        <v>0</v>
      </c>
      <c r="AA31" s="426">
        <v>0</v>
      </c>
      <c r="AB31" s="426">
        <v>0</v>
      </c>
      <c r="AC31" s="428">
        <v>0</v>
      </c>
      <c r="AD31" s="426">
        <v>0</v>
      </c>
      <c r="AE31" s="426">
        <v>0</v>
      </c>
      <c r="AF31" s="428">
        <v>0</v>
      </c>
      <c r="AG31" s="426">
        <v>0</v>
      </c>
    </row>
    <row r="32" spans="2:33" x14ac:dyDescent="0.35">
      <c r="B32" s="424">
        <v>1996</v>
      </c>
      <c r="C32" s="424" t="s">
        <v>1216</v>
      </c>
      <c r="D32" s="426">
        <v>0</v>
      </c>
      <c r="E32" s="426">
        <v>1</v>
      </c>
      <c r="F32" s="426">
        <v>0</v>
      </c>
      <c r="G32" s="427">
        <v>1</v>
      </c>
      <c r="H32" s="426">
        <v>1</v>
      </c>
      <c r="I32" s="426">
        <v>0</v>
      </c>
      <c r="J32" s="427">
        <v>1</v>
      </c>
      <c r="K32" s="426">
        <v>0</v>
      </c>
      <c r="L32" s="426">
        <v>15</v>
      </c>
      <c r="M32" s="426">
        <v>0</v>
      </c>
      <c r="N32" s="427">
        <v>15</v>
      </c>
      <c r="O32" s="426">
        <v>15</v>
      </c>
      <c r="P32" s="426">
        <v>0</v>
      </c>
      <c r="Q32" s="427">
        <v>15</v>
      </c>
      <c r="R32" s="426">
        <v>0</v>
      </c>
      <c r="S32" s="426">
        <v>0</v>
      </c>
      <c r="T32" s="428">
        <v>0</v>
      </c>
      <c r="U32" s="426">
        <v>0</v>
      </c>
      <c r="V32" s="426">
        <v>0</v>
      </c>
      <c r="W32" s="428">
        <v>0</v>
      </c>
      <c r="X32" s="426">
        <v>0</v>
      </c>
      <c r="Y32" s="426">
        <v>0</v>
      </c>
      <c r="Z32" s="428">
        <v>0</v>
      </c>
      <c r="AA32" s="426">
        <v>0</v>
      </c>
      <c r="AB32" s="426">
        <v>0</v>
      </c>
      <c r="AC32" s="428">
        <v>0</v>
      </c>
      <c r="AD32" s="426">
        <v>0</v>
      </c>
      <c r="AE32" s="426">
        <v>0</v>
      </c>
      <c r="AF32" s="428">
        <v>0</v>
      </c>
      <c r="AG32" s="426">
        <v>0</v>
      </c>
    </row>
    <row r="33" spans="2:33" x14ac:dyDescent="0.35">
      <c r="B33" s="424">
        <v>2000</v>
      </c>
      <c r="C33" s="424" t="s">
        <v>1217</v>
      </c>
      <c r="D33" s="426">
        <v>0</v>
      </c>
      <c r="E33" s="426">
        <v>1</v>
      </c>
      <c r="F33" s="426">
        <v>0</v>
      </c>
      <c r="G33" s="427">
        <v>1</v>
      </c>
      <c r="H33" s="426">
        <v>1</v>
      </c>
      <c r="I33" s="426">
        <v>0</v>
      </c>
      <c r="J33" s="427">
        <v>1</v>
      </c>
      <c r="K33" s="426">
        <v>0</v>
      </c>
      <c r="L33" s="426">
        <v>15</v>
      </c>
      <c r="M33" s="426">
        <v>0</v>
      </c>
      <c r="N33" s="427">
        <v>15</v>
      </c>
      <c r="O33" s="426">
        <v>15</v>
      </c>
      <c r="P33" s="426">
        <v>0</v>
      </c>
      <c r="Q33" s="427">
        <v>15</v>
      </c>
      <c r="R33" s="426">
        <v>0</v>
      </c>
      <c r="S33" s="426">
        <v>0</v>
      </c>
      <c r="T33" s="428">
        <v>0</v>
      </c>
      <c r="U33" s="426">
        <v>0</v>
      </c>
      <c r="V33" s="426">
        <v>0</v>
      </c>
      <c r="W33" s="428">
        <v>0</v>
      </c>
      <c r="X33" s="426">
        <v>0</v>
      </c>
      <c r="Y33" s="426">
        <v>0</v>
      </c>
      <c r="Z33" s="428">
        <v>0</v>
      </c>
      <c r="AA33" s="426">
        <v>0</v>
      </c>
      <c r="AB33" s="426">
        <v>0</v>
      </c>
      <c r="AC33" s="428">
        <v>0</v>
      </c>
      <c r="AD33" s="426">
        <v>0</v>
      </c>
      <c r="AE33" s="426">
        <v>0</v>
      </c>
      <c r="AF33" s="428">
        <v>0</v>
      </c>
      <c r="AG33" s="426">
        <v>0</v>
      </c>
    </row>
    <row r="34" spans="2:33" x14ac:dyDescent="0.35">
      <c r="B34" s="424">
        <v>2038</v>
      </c>
      <c r="C34" s="424" t="s">
        <v>397</v>
      </c>
      <c r="D34" s="426">
        <v>0</v>
      </c>
      <c r="E34" s="426">
        <v>2</v>
      </c>
      <c r="F34" s="426">
        <v>0</v>
      </c>
      <c r="G34" s="427">
        <v>2</v>
      </c>
      <c r="H34" s="426">
        <v>2</v>
      </c>
      <c r="I34" s="426">
        <v>0</v>
      </c>
      <c r="J34" s="427">
        <v>2</v>
      </c>
      <c r="K34" s="426">
        <v>0</v>
      </c>
      <c r="L34" s="426">
        <v>0</v>
      </c>
      <c r="M34" s="426">
        <v>0</v>
      </c>
      <c r="N34" s="427">
        <v>0</v>
      </c>
      <c r="O34" s="426">
        <v>30</v>
      </c>
      <c r="P34" s="426">
        <v>0</v>
      </c>
      <c r="Q34" s="427">
        <v>30</v>
      </c>
      <c r="R34" s="426">
        <v>0</v>
      </c>
      <c r="S34" s="426">
        <v>0</v>
      </c>
      <c r="T34" s="428">
        <v>0</v>
      </c>
      <c r="U34" s="426">
        <v>0</v>
      </c>
      <c r="V34" s="426">
        <v>0</v>
      </c>
      <c r="W34" s="428">
        <v>0</v>
      </c>
      <c r="X34" s="426">
        <v>0</v>
      </c>
      <c r="Y34" s="426">
        <v>0</v>
      </c>
      <c r="Z34" s="428">
        <v>0</v>
      </c>
      <c r="AA34" s="426">
        <v>0</v>
      </c>
      <c r="AB34" s="426">
        <v>0</v>
      </c>
      <c r="AC34" s="428">
        <v>0</v>
      </c>
      <c r="AD34" s="426">
        <v>0</v>
      </c>
      <c r="AE34" s="426">
        <v>0</v>
      </c>
      <c r="AF34" s="428">
        <v>0</v>
      </c>
      <c r="AG34" s="426">
        <v>0</v>
      </c>
    </row>
    <row r="35" spans="2:33" x14ac:dyDescent="0.35">
      <c r="B35" s="424">
        <v>2101</v>
      </c>
      <c r="C35" s="424" t="s">
        <v>814</v>
      </c>
      <c r="D35" s="426">
        <v>0</v>
      </c>
      <c r="E35" s="426">
        <v>3</v>
      </c>
      <c r="F35" s="426">
        <v>0</v>
      </c>
      <c r="G35" s="427">
        <v>3</v>
      </c>
      <c r="H35" s="426">
        <v>2</v>
      </c>
      <c r="I35" s="426">
        <v>0</v>
      </c>
      <c r="J35" s="427">
        <v>2</v>
      </c>
      <c r="K35" s="426">
        <v>0</v>
      </c>
      <c r="L35" s="426">
        <v>45</v>
      </c>
      <c r="M35" s="426">
        <v>0</v>
      </c>
      <c r="N35" s="427">
        <v>45</v>
      </c>
      <c r="O35" s="426">
        <v>30</v>
      </c>
      <c r="P35" s="426">
        <v>0</v>
      </c>
      <c r="Q35" s="427">
        <v>30</v>
      </c>
      <c r="R35" s="426">
        <v>0</v>
      </c>
      <c r="S35" s="426">
        <v>0</v>
      </c>
      <c r="T35" s="428">
        <v>0</v>
      </c>
      <c r="U35" s="426">
        <v>0</v>
      </c>
      <c r="V35" s="426">
        <v>0</v>
      </c>
      <c r="W35" s="428">
        <v>0</v>
      </c>
      <c r="X35" s="426">
        <v>0</v>
      </c>
      <c r="Y35" s="426">
        <v>0</v>
      </c>
      <c r="Z35" s="428">
        <v>0</v>
      </c>
      <c r="AA35" s="426">
        <v>0</v>
      </c>
      <c r="AB35" s="426">
        <v>0</v>
      </c>
      <c r="AC35" s="428">
        <v>0</v>
      </c>
      <c r="AD35" s="426">
        <v>0</v>
      </c>
      <c r="AE35" s="426">
        <v>0</v>
      </c>
      <c r="AF35" s="428">
        <v>0</v>
      </c>
      <c r="AG35" s="426">
        <v>0</v>
      </c>
    </row>
    <row r="36" spans="2:33" x14ac:dyDescent="0.35">
      <c r="B36" s="424">
        <v>2139</v>
      </c>
      <c r="C36" s="424" t="s">
        <v>399</v>
      </c>
      <c r="D36" s="426">
        <v>0</v>
      </c>
      <c r="E36" s="426">
        <v>1</v>
      </c>
      <c r="F36" s="426">
        <v>0</v>
      </c>
      <c r="G36" s="427">
        <v>1</v>
      </c>
      <c r="H36" s="426">
        <v>1</v>
      </c>
      <c r="I36" s="426">
        <v>0</v>
      </c>
      <c r="J36" s="427">
        <v>1</v>
      </c>
      <c r="K36" s="426">
        <v>0</v>
      </c>
      <c r="L36" s="426">
        <v>0</v>
      </c>
      <c r="M36" s="426">
        <v>0</v>
      </c>
      <c r="N36" s="427">
        <v>0</v>
      </c>
      <c r="O36" s="426">
        <v>15</v>
      </c>
      <c r="P36" s="426">
        <v>0</v>
      </c>
      <c r="Q36" s="427">
        <v>15</v>
      </c>
      <c r="R36" s="426">
        <v>0</v>
      </c>
      <c r="S36" s="426">
        <v>0</v>
      </c>
      <c r="T36" s="428">
        <v>0</v>
      </c>
      <c r="U36" s="426">
        <v>0</v>
      </c>
      <c r="V36" s="426">
        <v>0</v>
      </c>
      <c r="W36" s="428">
        <v>0</v>
      </c>
      <c r="X36" s="426">
        <v>1</v>
      </c>
      <c r="Y36" s="426">
        <v>0</v>
      </c>
      <c r="Z36" s="428">
        <v>15</v>
      </c>
      <c r="AA36" s="426">
        <v>0</v>
      </c>
      <c r="AB36" s="426">
        <v>0</v>
      </c>
      <c r="AC36" s="428">
        <v>0</v>
      </c>
      <c r="AD36" s="426">
        <v>0</v>
      </c>
      <c r="AE36" s="426">
        <v>0</v>
      </c>
      <c r="AF36" s="428">
        <v>0</v>
      </c>
      <c r="AG36" s="426">
        <v>0</v>
      </c>
    </row>
    <row r="37" spans="2:33" x14ac:dyDescent="0.35">
      <c r="B37" s="424">
        <v>2143</v>
      </c>
      <c r="C37" s="424" t="s">
        <v>400</v>
      </c>
      <c r="D37" s="426">
        <v>0</v>
      </c>
      <c r="E37" s="426">
        <v>1</v>
      </c>
      <c r="F37" s="426">
        <v>0</v>
      </c>
      <c r="G37" s="427">
        <v>1</v>
      </c>
      <c r="H37" s="426">
        <v>0</v>
      </c>
      <c r="I37" s="426">
        <v>0</v>
      </c>
      <c r="J37" s="427">
        <v>0</v>
      </c>
      <c r="K37" s="426">
        <v>0</v>
      </c>
      <c r="L37" s="426">
        <v>15</v>
      </c>
      <c r="M37" s="426">
        <v>0</v>
      </c>
      <c r="N37" s="427">
        <v>15</v>
      </c>
      <c r="O37" s="426">
        <v>0</v>
      </c>
      <c r="P37" s="426">
        <v>0</v>
      </c>
      <c r="Q37" s="427">
        <v>0</v>
      </c>
      <c r="R37" s="426">
        <v>0</v>
      </c>
      <c r="S37" s="426">
        <v>0</v>
      </c>
      <c r="T37" s="428">
        <v>0</v>
      </c>
      <c r="U37" s="426">
        <v>1</v>
      </c>
      <c r="V37" s="426">
        <v>15</v>
      </c>
      <c r="W37" s="428">
        <v>0</v>
      </c>
      <c r="X37" s="426">
        <v>0</v>
      </c>
      <c r="Y37" s="426">
        <v>0</v>
      </c>
      <c r="Z37" s="428">
        <v>0</v>
      </c>
      <c r="AA37" s="426">
        <v>0</v>
      </c>
      <c r="AB37" s="426">
        <v>0</v>
      </c>
      <c r="AC37" s="428">
        <v>0</v>
      </c>
      <c r="AD37" s="426">
        <v>0</v>
      </c>
      <c r="AE37" s="426">
        <v>0</v>
      </c>
      <c r="AF37" s="428">
        <v>0</v>
      </c>
      <c r="AG37" s="426">
        <v>0</v>
      </c>
    </row>
    <row r="38" spans="2:33" x14ac:dyDescent="0.35">
      <c r="B38" s="424">
        <v>2262</v>
      </c>
      <c r="C38" s="424" t="s">
        <v>402</v>
      </c>
      <c r="D38" s="426">
        <v>3</v>
      </c>
      <c r="E38" s="426">
        <v>6</v>
      </c>
      <c r="F38" s="426">
        <v>1</v>
      </c>
      <c r="G38" s="427">
        <v>7</v>
      </c>
      <c r="H38" s="426">
        <v>2</v>
      </c>
      <c r="I38" s="426">
        <v>1</v>
      </c>
      <c r="J38" s="427">
        <v>3</v>
      </c>
      <c r="K38" s="426">
        <v>45</v>
      </c>
      <c r="L38" s="426">
        <v>90</v>
      </c>
      <c r="M38" s="426">
        <v>15</v>
      </c>
      <c r="N38" s="427">
        <v>105</v>
      </c>
      <c r="O38" s="426">
        <v>30</v>
      </c>
      <c r="P38" s="426">
        <v>15</v>
      </c>
      <c r="Q38" s="427">
        <v>45</v>
      </c>
      <c r="R38" s="426">
        <v>1</v>
      </c>
      <c r="S38" s="426">
        <v>15</v>
      </c>
      <c r="T38" s="428">
        <v>15</v>
      </c>
      <c r="U38" s="426">
        <v>1</v>
      </c>
      <c r="V38" s="426">
        <v>15</v>
      </c>
      <c r="W38" s="428">
        <v>0</v>
      </c>
      <c r="X38" s="426">
        <v>2</v>
      </c>
      <c r="Y38" s="426">
        <v>30</v>
      </c>
      <c r="Z38" s="428">
        <v>15</v>
      </c>
      <c r="AA38" s="426">
        <v>0</v>
      </c>
      <c r="AB38" s="426">
        <v>0</v>
      </c>
      <c r="AC38" s="428">
        <v>0</v>
      </c>
      <c r="AD38" s="426">
        <v>0</v>
      </c>
      <c r="AE38" s="426">
        <v>0</v>
      </c>
      <c r="AF38" s="428">
        <v>0</v>
      </c>
      <c r="AG38" s="426">
        <v>0</v>
      </c>
    </row>
    <row r="39" spans="2:33" x14ac:dyDescent="0.35">
      <c r="B39" s="424">
        <v>2276</v>
      </c>
      <c r="C39" s="424" t="s">
        <v>1218</v>
      </c>
      <c r="D39" s="426">
        <v>0</v>
      </c>
      <c r="E39" s="426">
        <v>1</v>
      </c>
      <c r="F39" s="426">
        <v>0</v>
      </c>
      <c r="G39" s="427">
        <v>1</v>
      </c>
      <c r="H39" s="426">
        <v>1</v>
      </c>
      <c r="I39" s="426">
        <v>0</v>
      </c>
      <c r="J39" s="427">
        <v>1</v>
      </c>
      <c r="K39" s="426">
        <v>0</v>
      </c>
      <c r="L39" s="426">
        <v>15</v>
      </c>
      <c r="M39" s="426">
        <v>0</v>
      </c>
      <c r="N39" s="427">
        <v>15</v>
      </c>
      <c r="O39" s="426">
        <v>15</v>
      </c>
      <c r="P39" s="426">
        <v>0</v>
      </c>
      <c r="Q39" s="427">
        <v>15</v>
      </c>
      <c r="R39" s="426">
        <v>0</v>
      </c>
      <c r="S39" s="426">
        <v>0</v>
      </c>
      <c r="T39" s="428">
        <v>0</v>
      </c>
      <c r="U39" s="426">
        <v>1</v>
      </c>
      <c r="V39" s="426">
        <v>15</v>
      </c>
      <c r="W39" s="428">
        <v>15</v>
      </c>
      <c r="X39" s="426">
        <v>0</v>
      </c>
      <c r="Y39" s="426">
        <v>0</v>
      </c>
      <c r="Z39" s="428">
        <v>0</v>
      </c>
      <c r="AA39" s="426">
        <v>0</v>
      </c>
      <c r="AB39" s="426">
        <v>0</v>
      </c>
      <c r="AC39" s="428">
        <v>0</v>
      </c>
      <c r="AD39" s="426">
        <v>0</v>
      </c>
      <c r="AE39" s="426">
        <v>0</v>
      </c>
      <c r="AF39" s="428">
        <v>0</v>
      </c>
      <c r="AG39" s="426">
        <v>0</v>
      </c>
    </row>
    <row r="40" spans="2:33" x14ac:dyDescent="0.35">
      <c r="B40" s="424">
        <v>2353</v>
      </c>
      <c r="C40" s="424" t="s">
        <v>404</v>
      </c>
      <c r="D40" s="426">
        <v>0</v>
      </c>
      <c r="E40" s="426">
        <v>1</v>
      </c>
      <c r="F40" s="426">
        <v>0</v>
      </c>
      <c r="G40" s="427">
        <v>1</v>
      </c>
      <c r="H40" s="426">
        <v>1</v>
      </c>
      <c r="I40" s="426">
        <v>0</v>
      </c>
      <c r="J40" s="427">
        <v>1</v>
      </c>
      <c r="K40" s="426">
        <v>0</v>
      </c>
      <c r="L40" s="426">
        <v>0</v>
      </c>
      <c r="M40" s="426">
        <v>0</v>
      </c>
      <c r="N40" s="427">
        <v>0</v>
      </c>
      <c r="O40" s="426">
        <v>15</v>
      </c>
      <c r="P40" s="426">
        <v>0</v>
      </c>
      <c r="Q40" s="427">
        <v>15</v>
      </c>
      <c r="R40" s="426">
        <v>0</v>
      </c>
      <c r="S40" s="426">
        <v>0</v>
      </c>
      <c r="T40" s="428">
        <v>0</v>
      </c>
      <c r="U40" s="426">
        <v>0</v>
      </c>
      <c r="V40" s="426">
        <v>0</v>
      </c>
      <c r="W40" s="428">
        <v>0</v>
      </c>
      <c r="X40" s="426">
        <v>0</v>
      </c>
      <c r="Y40" s="426">
        <v>0</v>
      </c>
      <c r="Z40" s="428">
        <v>0</v>
      </c>
      <c r="AA40" s="426">
        <v>0</v>
      </c>
      <c r="AB40" s="426">
        <v>0</v>
      </c>
      <c r="AC40" s="428">
        <v>0</v>
      </c>
      <c r="AD40" s="426">
        <v>0</v>
      </c>
      <c r="AE40" s="426">
        <v>0</v>
      </c>
      <c r="AF40" s="428">
        <v>0</v>
      </c>
      <c r="AG40" s="426">
        <v>0</v>
      </c>
    </row>
    <row r="41" spans="2:33" x14ac:dyDescent="0.35">
      <c r="B41" s="424">
        <v>2575</v>
      </c>
      <c r="C41" s="424" t="s">
        <v>405</v>
      </c>
      <c r="D41" s="426">
        <v>7</v>
      </c>
      <c r="E41" s="426">
        <v>22</v>
      </c>
      <c r="F41" s="426">
        <v>0</v>
      </c>
      <c r="G41" s="427">
        <v>22</v>
      </c>
      <c r="H41" s="426">
        <v>8</v>
      </c>
      <c r="I41" s="426">
        <v>0</v>
      </c>
      <c r="J41" s="427">
        <v>8</v>
      </c>
      <c r="K41" s="426">
        <v>105</v>
      </c>
      <c r="L41" s="426">
        <v>330</v>
      </c>
      <c r="M41" s="426">
        <v>0</v>
      </c>
      <c r="N41" s="427">
        <v>330</v>
      </c>
      <c r="O41" s="426">
        <v>120</v>
      </c>
      <c r="P41" s="426">
        <v>0</v>
      </c>
      <c r="Q41" s="427">
        <v>120</v>
      </c>
      <c r="R41" s="426">
        <v>1</v>
      </c>
      <c r="S41" s="426">
        <v>15</v>
      </c>
      <c r="T41" s="428">
        <v>0</v>
      </c>
      <c r="U41" s="426">
        <v>0</v>
      </c>
      <c r="V41" s="426">
        <v>0</v>
      </c>
      <c r="W41" s="428">
        <v>0</v>
      </c>
      <c r="X41" s="426">
        <v>1</v>
      </c>
      <c r="Y41" s="426">
        <v>15</v>
      </c>
      <c r="Z41" s="428">
        <v>15</v>
      </c>
      <c r="AA41" s="426">
        <v>1</v>
      </c>
      <c r="AB41" s="426">
        <v>15</v>
      </c>
      <c r="AC41" s="428">
        <v>0</v>
      </c>
      <c r="AD41" s="426">
        <v>0</v>
      </c>
      <c r="AE41" s="426">
        <v>0</v>
      </c>
      <c r="AF41" s="428">
        <v>0</v>
      </c>
      <c r="AG41" s="426">
        <v>1</v>
      </c>
    </row>
    <row r="42" spans="2:33" x14ac:dyDescent="0.35">
      <c r="B42" s="424">
        <v>2580</v>
      </c>
      <c r="C42" s="424" t="s">
        <v>1259</v>
      </c>
      <c r="D42" s="426">
        <v>9</v>
      </c>
      <c r="E42" s="426">
        <v>20</v>
      </c>
      <c r="F42" s="426">
        <v>0</v>
      </c>
      <c r="G42" s="427">
        <v>20</v>
      </c>
      <c r="H42" s="426">
        <v>15</v>
      </c>
      <c r="I42" s="426">
        <v>0</v>
      </c>
      <c r="J42" s="427">
        <v>15</v>
      </c>
      <c r="K42" s="426">
        <v>135</v>
      </c>
      <c r="L42" s="426">
        <v>300</v>
      </c>
      <c r="M42" s="426">
        <v>0</v>
      </c>
      <c r="N42" s="427">
        <v>300</v>
      </c>
      <c r="O42" s="426">
        <v>225</v>
      </c>
      <c r="P42" s="426">
        <v>0</v>
      </c>
      <c r="Q42" s="427">
        <v>225</v>
      </c>
      <c r="R42" s="426">
        <v>0</v>
      </c>
      <c r="S42" s="426">
        <v>0</v>
      </c>
      <c r="T42" s="428">
        <v>0</v>
      </c>
      <c r="U42" s="426">
        <v>3</v>
      </c>
      <c r="V42" s="426">
        <v>45</v>
      </c>
      <c r="W42" s="428">
        <v>30</v>
      </c>
      <c r="X42" s="426">
        <v>5</v>
      </c>
      <c r="Y42" s="426">
        <v>75</v>
      </c>
      <c r="Z42" s="428">
        <v>45</v>
      </c>
      <c r="AA42" s="426">
        <v>0</v>
      </c>
      <c r="AB42" s="426">
        <v>0</v>
      </c>
      <c r="AC42" s="428">
        <v>0</v>
      </c>
      <c r="AD42" s="426">
        <v>0</v>
      </c>
      <c r="AE42" s="426">
        <v>0</v>
      </c>
      <c r="AF42" s="428">
        <v>0</v>
      </c>
      <c r="AG42" s="426">
        <v>0</v>
      </c>
    </row>
    <row r="43" spans="2:33" x14ac:dyDescent="0.35">
      <c r="B43" s="424">
        <v>2596</v>
      </c>
      <c r="C43" s="424" t="s">
        <v>1260</v>
      </c>
      <c r="D43" s="426">
        <v>1</v>
      </c>
      <c r="E43" s="426">
        <v>29</v>
      </c>
      <c r="F43" s="426">
        <v>1</v>
      </c>
      <c r="G43" s="427">
        <v>30</v>
      </c>
      <c r="H43" s="426">
        <v>22</v>
      </c>
      <c r="I43" s="426">
        <v>0</v>
      </c>
      <c r="J43" s="427">
        <v>22</v>
      </c>
      <c r="K43" s="426">
        <v>15</v>
      </c>
      <c r="L43" s="426">
        <v>393</v>
      </c>
      <c r="M43" s="426">
        <v>15</v>
      </c>
      <c r="N43" s="427">
        <v>408</v>
      </c>
      <c r="O43" s="426">
        <v>313</v>
      </c>
      <c r="P43" s="426">
        <v>0</v>
      </c>
      <c r="Q43" s="427">
        <v>313</v>
      </c>
      <c r="R43" s="426">
        <v>2</v>
      </c>
      <c r="S43" s="426">
        <v>30</v>
      </c>
      <c r="T43" s="428">
        <v>15</v>
      </c>
      <c r="U43" s="426">
        <v>3</v>
      </c>
      <c r="V43" s="426">
        <v>45</v>
      </c>
      <c r="W43" s="428">
        <v>30</v>
      </c>
      <c r="X43" s="426">
        <v>2</v>
      </c>
      <c r="Y43" s="426">
        <v>24</v>
      </c>
      <c r="Z43" s="428">
        <v>15</v>
      </c>
      <c r="AA43" s="426">
        <v>0</v>
      </c>
      <c r="AB43" s="426">
        <v>0</v>
      </c>
      <c r="AC43" s="428">
        <v>0</v>
      </c>
      <c r="AD43" s="426">
        <v>0</v>
      </c>
      <c r="AE43" s="426">
        <v>0</v>
      </c>
      <c r="AF43" s="428">
        <v>0</v>
      </c>
      <c r="AG43" s="426">
        <v>1</v>
      </c>
    </row>
    <row r="44" spans="2:33" x14ac:dyDescent="0.35">
      <c r="B44" s="424">
        <v>2599</v>
      </c>
      <c r="C44" s="424" t="s">
        <v>407</v>
      </c>
      <c r="D44" s="426">
        <v>15</v>
      </c>
      <c r="E44" s="426">
        <v>39</v>
      </c>
      <c r="F44" s="426">
        <v>0</v>
      </c>
      <c r="G44" s="427">
        <v>39</v>
      </c>
      <c r="H44" s="426">
        <v>10</v>
      </c>
      <c r="I44" s="426">
        <v>0</v>
      </c>
      <c r="J44" s="427">
        <v>10</v>
      </c>
      <c r="K44" s="426">
        <v>225</v>
      </c>
      <c r="L44" s="426">
        <v>585</v>
      </c>
      <c r="M44" s="426">
        <v>0</v>
      </c>
      <c r="N44" s="427">
        <v>585</v>
      </c>
      <c r="O44" s="426">
        <v>150</v>
      </c>
      <c r="P44" s="426">
        <v>0</v>
      </c>
      <c r="Q44" s="427">
        <v>150</v>
      </c>
      <c r="R44" s="426">
        <v>0</v>
      </c>
      <c r="S44" s="426">
        <v>0</v>
      </c>
      <c r="T44" s="428">
        <v>0</v>
      </c>
      <c r="U44" s="426">
        <v>4</v>
      </c>
      <c r="V44" s="426">
        <v>60</v>
      </c>
      <c r="W44" s="428">
        <v>30</v>
      </c>
      <c r="X44" s="426">
        <v>26</v>
      </c>
      <c r="Y44" s="426">
        <v>390</v>
      </c>
      <c r="Z44" s="428">
        <v>90</v>
      </c>
      <c r="AA44" s="426">
        <v>10</v>
      </c>
      <c r="AB44" s="426">
        <v>150</v>
      </c>
      <c r="AC44" s="428">
        <v>0</v>
      </c>
      <c r="AD44" s="426">
        <v>0</v>
      </c>
      <c r="AE44" s="426">
        <v>0</v>
      </c>
      <c r="AF44" s="428">
        <v>0</v>
      </c>
      <c r="AG44" s="426">
        <v>0</v>
      </c>
    </row>
    <row r="45" spans="2:33" x14ac:dyDescent="0.35">
      <c r="B45" s="424">
        <v>2600</v>
      </c>
      <c r="C45" s="424" t="s">
        <v>408</v>
      </c>
      <c r="D45" s="426">
        <v>3</v>
      </c>
      <c r="E45" s="426">
        <v>5</v>
      </c>
      <c r="F45" s="426">
        <v>0</v>
      </c>
      <c r="G45" s="427">
        <v>5</v>
      </c>
      <c r="H45" s="426">
        <v>0</v>
      </c>
      <c r="I45" s="426">
        <v>0</v>
      </c>
      <c r="J45" s="427">
        <v>0</v>
      </c>
      <c r="K45" s="426">
        <v>40</v>
      </c>
      <c r="L45" s="426">
        <v>69</v>
      </c>
      <c r="M45" s="426">
        <v>0</v>
      </c>
      <c r="N45" s="427">
        <v>69</v>
      </c>
      <c r="O45" s="426">
        <v>0</v>
      </c>
      <c r="P45" s="426">
        <v>0</v>
      </c>
      <c r="Q45" s="427">
        <v>0</v>
      </c>
      <c r="R45" s="426">
        <v>1</v>
      </c>
      <c r="S45" s="426">
        <v>15</v>
      </c>
      <c r="T45" s="428">
        <v>0</v>
      </c>
      <c r="U45" s="426">
        <v>0</v>
      </c>
      <c r="V45" s="426">
        <v>0</v>
      </c>
      <c r="W45" s="428">
        <v>0</v>
      </c>
      <c r="X45" s="426">
        <v>3</v>
      </c>
      <c r="Y45" s="426">
        <v>39</v>
      </c>
      <c r="Z45" s="428">
        <v>0</v>
      </c>
      <c r="AA45" s="426">
        <v>1</v>
      </c>
      <c r="AB45" s="426">
        <v>15</v>
      </c>
      <c r="AC45" s="428">
        <v>0</v>
      </c>
      <c r="AD45" s="426">
        <v>0</v>
      </c>
      <c r="AE45" s="426">
        <v>0</v>
      </c>
      <c r="AF45" s="428">
        <v>0</v>
      </c>
      <c r="AG45" s="426">
        <v>0</v>
      </c>
    </row>
    <row r="46" spans="2:33" x14ac:dyDescent="0.35">
      <c r="B46" s="424">
        <v>2601</v>
      </c>
      <c r="C46" s="424" t="s">
        <v>409</v>
      </c>
      <c r="D46" s="426">
        <v>2</v>
      </c>
      <c r="E46" s="426">
        <v>12</v>
      </c>
      <c r="F46" s="426">
        <v>0</v>
      </c>
      <c r="G46" s="427">
        <v>12</v>
      </c>
      <c r="H46" s="426">
        <v>9</v>
      </c>
      <c r="I46" s="426">
        <v>0</v>
      </c>
      <c r="J46" s="427">
        <v>9</v>
      </c>
      <c r="K46" s="426">
        <v>30</v>
      </c>
      <c r="L46" s="426">
        <v>174</v>
      </c>
      <c r="M46" s="426">
        <v>0</v>
      </c>
      <c r="N46" s="427">
        <v>174</v>
      </c>
      <c r="O46" s="426">
        <v>135</v>
      </c>
      <c r="P46" s="426">
        <v>0</v>
      </c>
      <c r="Q46" s="427">
        <v>135</v>
      </c>
      <c r="R46" s="426">
        <v>1</v>
      </c>
      <c r="S46" s="426">
        <v>15</v>
      </c>
      <c r="T46" s="428">
        <v>15</v>
      </c>
      <c r="U46" s="426">
        <v>0</v>
      </c>
      <c r="V46" s="426">
        <v>0</v>
      </c>
      <c r="W46" s="428">
        <v>0</v>
      </c>
      <c r="X46" s="426">
        <v>1</v>
      </c>
      <c r="Y46" s="426">
        <v>15</v>
      </c>
      <c r="Z46" s="428">
        <v>15</v>
      </c>
      <c r="AA46" s="426">
        <v>0</v>
      </c>
      <c r="AB46" s="426">
        <v>0</v>
      </c>
      <c r="AC46" s="428">
        <v>0</v>
      </c>
      <c r="AD46" s="426">
        <v>0</v>
      </c>
      <c r="AE46" s="426">
        <v>0</v>
      </c>
      <c r="AF46" s="428">
        <v>0</v>
      </c>
      <c r="AG46" s="426">
        <v>0</v>
      </c>
    </row>
    <row r="47" spans="2:33" x14ac:dyDescent="0.35">
      <c r="B47" s="424">
        <v>2603</v>
      </c>
      <c r="C47" s="424" t="s">
        <v>410</v>
      </c>
      <c r="D47" s="426">
        <v>1</v>
      </c>
      <c r="E47" s="426">
        <v>30</v>
      </c>
      <c r="F47" s="426">
        <v>0</v>
      </c>
      <c r="G47" s="427">
        <v>30</v>
      </c>
      <c r="H47" s="426">
        <v>25</v>
      </c>
      <c r="I47" s="426">
        <v>0</v>
      </c>
      <c r="J47" s="427">
        <v>25</v>
      </c>
      <c r="K47" s="426">
        <v>15</v>
      </c>
      <c r="L47" s="426">
        <v>448</v>
      </c>
      <c r="M47" s="426">
        <v>0</v>
      </c>
      <c r="N47" s="427">
        <v>448</v>
      </c>
      <c r="O47" s="426">
        <v>349</v>
      </c>
      <c r="P47" s="426">
        <v>0</v>
      </c>
      <c r="Q47" s="427">
        <v>349</v>
      </c>
      <c r="R47" s="426">
        <v>0</v>
      </c>
      <c r="S47" s="426">
        <v>0</v>
      </c>
      <c r="T47" s="428">
        <v>0</v>
      </c>
      <c r="U47" s="426">
        <v>0</v>
      </c>
      <c r="V47" s="426">
        <v>0</v>
      </c>
      <c r="W47" s="428">
        <v>0</v>
      </c>
      <c r="X47" s="426">
        <v>0</v>
      </c>
      <c r="Y47" s="426">
        <v>0</v>
      </c>
      <c r="Z47" s="428">
        <v>0</v>
      </c>
      <c r="AA47" s="426">
        <v>0</v>
      </c>
      <c r="AB47" s="426">
        <v>0</v>
      </c>
      <c r="AC47" s="428">
        <v>0</v>
      </c>
      <c r="AD47" s="426">
        <v>0</v>
      </c>
      <c r="AE47" s="426">
        <v>0</v>
      </c>
      <c r="AF47" s="428">
        <v>0</v>
      </c>
      <c r="AG47" s="426">
        <v>0</v>
      </c>
    </row>
    <row r="48" spans="2:33" x14ac:dyDescent="0.35">
      <c r="B48" s="424">
        <v>2611</v>
      </c>
      <c r="C48" s="424" t="s">
        <v>411</v>
      </c>
      <c r="D48" s="426">
        <v>0</v>
      </c>
      <c r="E48" s="426">
        <v>4</v>
      </c>
      <c r="F48" s="426">
        <v>0</v>
      </c>
      <c r="G48" s="427">
        <v>4</v>
      </c>
      <c r="H48" s="426">
        <v>0</v>
      </c>
      <c r="I48" s="426">
        <v>0</v>
      </c>
      <c r="J48" s="427">
        <v>0</v>
      </c>
      <c r="K48" s="426">
        <v>0</v>
      </c>
      <c r="L48" s="426">
        <v>60</v>
      </c>
      <c r="M48" s="426">
        <v>0</v>
      </c>
      <c r="N48" s="427">
        <v>60</v>
      </c>
      <c r="O48" s="426">
        <v>0</v>
      </c>
      <c r="P48" s="426">
        <v>0</v>
      </c>
      <c r="Q48" s="427">
        <v>0</v>
      </c>
      <c r="R48" s="426">
        <v>0</v>
      </c>
      <c r="S48" s="426">
        <v>0</v>
      </c>
      <c r="T48" s="428">
        <v>0</v>
      </c>
      <c r="U48" s="426">
        <v>4</v>
      </c>
      <c r="V48" s="426">
        <v>60</v>
      </c>
      <c r="W48" s="428">
        <v>0</v>
      </c>
      <c r="X48" s="426">
        <v>0</v>
      </c>
      <c r="Y48" s="426">
        <v>0</v>
      </c>
      <c r="Z48" s="428">
        <v>0</v>
      </c>
      <c r="AA48" s="426">
        <v>4</v>
      </c>
      <c r="AB48" s="426">
        <v>60</v>
      </c>
      <c r="AC48" s="428">
        <v>0</v>
      </c>
      <c r="AD48" s="426">
        <v>0</v>
      </c>
      <c r="AE48" s="426">
        <v>0</v>
      </c>
      <c r="AF48" s="428">
        <v>0</v>
      </c>
      <c r="AG48" s="426">
        <v>0</v>
      </c>
    </row>
    <row r="49" spans="2:33" x14ac:dyDescent="0.35">
      <c r="B49" s="424">
        <v>2614</v>
      </c>
      <c r="C49" s="424" t="s">
        <v>412</v>
      </c>
      <c r="D49" s="426">
        <v>21</v>
      </c>
      <c r="E49" s="426">
        <v>32</v>
      </c>
      <c r="F49" s="426">
        <v>1</v>
      </c>
      <c r="G49" s="427">
        <v>33</v>
      </c>
      <c r="H49" s="426">
        <v>13</v>
      </c>
      <c r="I49" s="426">
        <v>0</v>
      </c>
      <c r="J49" s="427">
        <v>13</v>
      </c>
      <c r="K49" s="426">
        <v>315</v>
      </c>
      <c r="L49" s="426">
        <v>480</v>
      </c>
      <c r="M49" s="426">
        <v>15</v>
      </c>
      <c r="N49" s="427">
        <v>495</v>
      </c>
      <c r="O49" s="426">
        <v>180</v>
      </c>
      <c r="P49" s="426">
        <v>0</v>
      </c>
      <c r="Q49" s="427">
        <v>180</v>
      </c>
      <c r="R49" s="426">
        <v>7</v>
      </c>
      <c r="S49" s="426">
        <v>105</v>
      </c>
      <c r="T49" s="428">
        <v>30</v>
      </c>
      <c r="U49" s="426">
        <v>9</v>
      </c>
      <c r="V49" s="426">
        <v>135</v>
      </c>
      <c r="W49" s="428">
        <v>15</v>
      </c>
      <c r="X49" s="426">
        <v>7</v>
      </c>
      <c r="Y49" s="426">
        <v>105</v>
      </c>
      <c r="Z49" s="428">
        <v>60</v>
      </c>
      <c r="AA49" s="426">
        <v>15</v>
      </c>
      <c r="AB49" s="426">
        <v>225</v>
      </c>
      <c r="AC49" s="428">
        <v>45</v>
      </c>
      <c r="AD49" s="426">
        <v>14</v>
      </c>
      <c r="AE49" s="426">
        <v>210</v>
      </c>
      <c r="AF49" s="428">
        <v>45</v>
      </c>
      <c r="AG49" s="426">
        <v>0</v>
      </c>
    </row>
    <row r="50" spans="2:33" x14ac:dyDescent="0.35">
      <c r="B50" s="424">
        <v>2619</v>
      </c>
      <c r="C50" s="424" t="s">
        <v>1261</v>
      </c>
      <c r="D50" s="426">
        <v>3</v>
      </c>
      <c r="E50" s="426">
        <v>16</v>
      </c>
      <c r="F50" s="426">
        <v>0</v>
      </c>
      <c r="G50" s="427">
        <v>16</v>
      </c>
      <c r="H50" s="426">
        <v>9</v>
      </c>
      <c r="I50" s="426">
        <v>0</v>
      </c>
      <c r="J50" s="427">
        <v>9</v>
      </c>
      <c r="K50" s="426">
        <v>45</v>
      </c>
      <c r="L50" s="426">
        <v>205</v>
      </c>
      <c r="M50" s="426">
        <v>0</v>
      </c>
      <c r="N50" s="427">
        <v>205</v>
      </c>
      <c r="O50" s="426">
        <v>114</v>
      </c>
      <c r="P50" s="426">
        <v>0</v>
      </c>
      <c r="Q50" s="427">
        <v>114</v>
      </c>
      <c r="R50" s="426">
        <v>1</v>
      </c>
      <c r="S50" s="426">
        <v>15</v>
      </c>
      <c r="T50" s="428">
        <v>0</v>
      </c>
      <c r="U50" s="426">
        <v>3</v>
      </c>
      <c r="V50" s="426">
        <v>30</v>
      </c>
      <c r="W50" s="428">
        <v>27</v>
      </c>
      <c r="X50" s="426">
        <v>0</v>
      </c>
      <c r="Y50" s="426">
        <v>0</v>
      </c>
      <c r="Z50" s="428">
        <v>0</v>
      </c>
      <c r="AA50" s="426">
        <v>0</v>
      </c>
      <c r="AB50" s="426">
        <v>0</v>
      </c>
      <c r="AC50" s="428">
        <v>0</v>
      </c>
      <c r="AD50" s="426">
        <v>0</v>
      </c>
      <c r="AE50" s="426">
        <v>0</v>
      </c>
      <c r="AF50" s="428">
        <v>0</v>
      </c>
      <c r="AG50" s="426">
        <v>1</v>
      </c>
    </row>
    <row r="51" spans="2:33" x14ac:dyDescent="0.35">
      <c r="B51" s="424">
        <v>2633</v>
      </c>
      <c r="C51" s="424" t="s">
        <v>414</v>
      </c>
      <c r="D51" s="426">
        <v>1</v>
      </c>
      <c r="E51" s="426">
        <v>10</v>
      </c>
      <c r="F51" s="426">
        <v>0</v>
      </c>
      <c r="G51" s="427">
        <v>10</v>
      </c>
      <c r="H51" s="426">
        <v>6</v>
      </c>
      <c r="I51" s="426">
        <v>0</v>
      </c>
      <c r="J51" s="427">
        <v>6</v>
      </c>
      <c r="K51" s="426">
        <v>15</v>
      </c>
      <c r="L51" s="426">
        <v>134</v>
      </c>
      <c r="M51" s="426">
        <v>0</v>
      </c>
      <c r="N51" s="427">
        <v>134</v>
      </c>
      <c r="O51" s="426">
        <v>75</v>
      </c>
      <c r="P51" s="426">
        <v>0</v>
      </c>
      <c r="Q51" s="427">
        <v>75</v>
      </c>
      <c r="R51" s="426">
        <v>1</v>
      </c>
      <c r="S51" s="426">
        <v>15</v>
      </c>
      <c r="T51" s="428">
        <v>0</v>
      </c>
      <c r="U51" s="426">
        <v>0</v>
      </c>
      <c r="V51" s="426">
        <v>0</v>
      </c>
      <c r="W51" s="428">
        <v>0</v>
      </c>
      <c r="X51" s="426">
        <v>4</v>
      </c>
      <c r="Y51" s="426">
        <v>59</v>
      </c>
      <c r="Z51" s="428">
        <v>30</v>
      </c>
      <c r="AA51" s="426">
        <v>1</v>
      </c>
      <c r="AB51" s="426">
        <v>15</v>
      </c>
      <c r="AC51" s="428">
        <v>0</v>
      </c>
      <c r="AD51" s="426">
        <v>0</v>
      </c>
      <c r="AE51" s="426">
        <v>0</v>
      </c>
      <c r="AF51" s="428">
        <v>0</v>
      </c>
      <c r="AG51" s="426">
        <v>0</v>
      </c>
    </row>
    <row r="52" spans="2:33" x14ac:dyDescent="0.35">
      <c r="B52" s="424">
        <v>2637</v>
      </c>
      <c r="C52" s="424" t="s">
        <v>415</v>
      </c>
      <c r="D52" s="426">
        <v>0</v>
      </c>
      <c r="E52" s="426">
        <v>39</v>
      </c>
      <c r="F52" s="426">
        <v>0</v>
      </c>
      <c r="G52" s="427">
        <v>39</v>
      </c>
      <c r="H52" s="426">
        <v>25</v>
      </c>
      <c r="I52" s="426">
        <v>0</v>
      </c>
      <c r="J52" s="427">
        <v>25</v>
      </c>
      <c r="K52" s="426">
        <v>0</v>
      </c>
      <c r="L52" s="426">
        <v>585</v>
      </c>
      <c r="M52" s="426">
        <v>0</v>
      </c>
      <c r="N52" s="427">
        <v>585</v>
      </c>
      <c r="O52" s="426">
        <v>375</v>
      </c>
      <c r="P52" s="426">
        <v>0</v>
      </c>
      <c r="Q52" s="427">
        <v>375</v>
      </c>
      <c r="R52" s="426">
        <v>2</v>
      </c>
      <c r="S52" s="426">
        <v>30</v>
      </c>
      <c r="T52" s="428">
        <v>30</v>
      </c>
      <c r="U52" s="426">
        <v>1</v>
      </c>
      <c r="V52" s="426">
        <v>15</v>
      </c>
      <c r="W52" s="428">
        <v>15</v>
      </c>
      <c r="X52" s="426">
        <v>8</v>
      </c>
      <c r="Y52" s="426">
        <v>120</v>
      </c>
      <c r="Z52" s="428">
        <v>45</v>
      </c>
      <c r="AA52" s="426">
        <v>0</v>
      </c>
      <c r="AB52" s="426">
        <v>0</v>
      </c>
      <c r="AC52" s="428">
        <v>0</v>
      </c>
      <c r="AD52" s="426">
        <v>0</v>
      </c>
      <c r="AE52" s="426">
        <v>0</v>
      </c>
      <c r="AF52" s="428">
        <v>0</v>
      </c>
      <c r="AG52" s="426">
        <v>0</v>
      </c>
    </row>
    <row r="53" spans="2:33" x14ac:dyDescent="0.35">
      <c r="B53" s="424">
        <v>2669</v>
      </c>
      <c r="C53" s="424" t="s">
        <v>416</v>
      </c>
      <c r="D53" s="426">
        <v>2</v>
      </c>
      <c r="E53" s="426">
        <v>9</v>
      </c>
      <c r="F53" s="426">
        <v>1</v>
      </c>
      <c r="G53" s="427">
        <v>10</v>
      </c>
      <c r="H53" s="426">
        <v>2</v>
      </c>
      <c r="I53" s="426">
        <v>0</v>
      </c>
      <c r="J53" s="427">
        <v>2</v>
      </c>
      <c r="K53" s="426">
        <v>30</v>
      </c>
      <c r="L53" s="426">
        <v>123</v>
      </c>
      <c r="M53" s="426">
        <v>15</v>
      </c>
      <c r="N53" s="427">
        <v>138</v>
      </c>
      <c r="O53" s="426">
        <v>15</v>
      </c>
      <c r="P53" s="426">
        <v>0</v>
      </c>
      <c r="Q53" s="427">
        <v>15</v>
      </c>
      <c r="R53" s="426">
        <v>0</v>
      </c>
      <c r="S53" s="426">
        <v>0</v>
      </c>
      <c r="T53" s="428">
        <v>0</v>
      </c>
      <c r="U53" s="426">
        <v>0</v>
      </c>
      <c r="V53" s="426">
        <v>0</v>
      </c>
      <c r="W53" s="428">
        <v>0</v>
      </c>
      <c r="X53" s="426">
        <v>0</v>
      </c>
      <c r="Y53" s="426">
        <v>0</v>
      </c>
      <c r="Z53" s="428">
        <v>0</v>
      </c>
      <c r="AA53" s="426">
        <v>2</v>
      </c>
      <c r="AB53" s="426">
        <v>30</v>
      </c>
      <c r="AC53" s="428">
        <v>0</v>
      </c>
      <c r="AD53" s="426">
        <v>2</v>
      </c>
      <c r="AE53" s="426">
        <v>30</v>
      </c>
      <c r="AF53" s="428">
        <v>0</v>
      </c>
      <c r="AG53" s="426">
        <v>0</v>
      </c>
    </row>
    <row r="54" spans="2:33" x14ac:dyDescent="0.35">
      <c r="B54" s="424">
        <v>2684</v>
      </c>
      <c r="C54" s="424" t="s">
        <v>417</v>
      </c>
      <c r="D54" s="426">
        <v>14</v>
      </c>
      <c r="E54" s="426">
        <v>13</v>
      </c>
      <c r="F54" s="426">
        <v>1</v>
      </c>
      <c r="G54" s="427">
        <v>14</v>
      </c>
      <c r="H54" s="426">
        <v>1</v>
      </c>
      <c r="I54" s="426">
        <v>0</v>
      </c>
      <c r="J54" s="427">
        <v>1</v>
      </c>
      <c r="K54" s="426">
        <v>210</v>
      </c>
      <c r="L54" s="426">
        <v>195</v>
      </c>
      <c r="M54" s="426">
        <v>15</v>
      </c>
      <c r="N54" s="427">
        <v>210</v>
      </c>
      <c r="O54" s="426">
        <v>15</v>
      </c>
      <c r="P54" s="426">
        <v>0</v>
      </c>
      <c r="Q54" s="427">
        <v>15</v>
      </c>
      <c r="R54" s="426">
        <v>0</v>
      </c>
      <c r="S54" s="426">
        <v>0</v>
      </c>
      <c r="T54" s="428">
        <v>0</v>
      </c>
      <c r="U54" s="426">
        <v>2</v>
      </c>
      <c r="V54" s="426">
        <v>30</v>
      </c>
      <c r="W54" s="428">
        <v>0</v>
      </c>
      <c r="X54" s="426">
        <v>11</v>
      </c>
      <c r="Y54" s="426">
        <v>165</v>
      </c>
      <c r="Z54" s="428">
        <v>15</v>
      </c>
      <c r="AA54" s="426">
        <v>5</v>
      </c>
      <c r="AB54" s="426">
        <v>75</v>
      </c>
      <c r="AC54" s="428">
        <v>0</v>
      </c>
      <c r="AD54" s="426">
        <v>0</v>
      </c>
      <c r="AE54" s="426">
        <v>0</v>
      </c>
      <c r="AF54" s="428">
        <v>0</v>
      </c>
      <c r="AG54" s="426">
        <v>2</v>
      </c>
    </row>
    <row r="55" spans="2:33" x14ac:dyDescent="0.35">
      <c r="B55" s="424">
        <v>2686</v>
      </c>
      <c r="C55" s="424" t="s">
        <v>418</v>
      </c>
      <c r="D55" s="426">
        <v>3</v>
      </c>
      <c r="E55" s="426">
        <v>24</v>
      </c>
      <c r="F55" s="426">
        <v>0</v>
      </c>
      <c r="G55" s="427">
        <v>24</v>
      </c>
      <c r="H55" s="426">
        <v>7</v>
      </c>
      <c r="I55" s="426">
        <v>0</v>
      </c>
      <c r="J55" s="427">
        <v>7</v>
      </c>
      <c r="K55" s="426">
        <v>45</v>
      </c>
      <c r="L55" s="426">
        <v>345</v>
      </c>
      <c r="M55" s="426">
        <v>0</v>
      </c>
      <c r="N55" s="427">
        <v>345</v>
      </c>
      <c r="O55" s="426">
        <v>105</v>
      </c>
      <c r="P55" s="426">
        <v>0</v>
      </c>
      <c r="Q55" s="427">
        <v>105</v>
      </c>
      <c r="R55" s="426">
        <v>2</v>
      </c>
      <c r="S55" s="426">
        <v>30</v>
      </c>
      <c r="T55" s="428">
        <v>15</v>
      </c>
      <c r="U55" s="426">
        <v>8</v>
      </c>
      <c r="V55" s="426">
        <v>120</v>
      </c>
      <c r="W55" s="428">
        <v>15</v>
      </c>
      <c r="X55" s="426">
        <v>1</v>
      </c>
      <c r="Y55" s="426">
        <v>15</v>
      </c>
      <c r="Z55" s="428">
        <v>15</v>
      </c>
      <c r="AA55" s="426">
        <v>4</v>
      </c>
      <c r="AB55" s="426">
        <v>60</v>
      </c>
      <c r="AC55" s="428">
        <v>0</v>
      </c>
      <c r="AD55" s="426">
        <v>0</v>
      </c>
      <c r="AE55" s="426">
        <v>0</v>
      </c>
      <c r="AF55" s="428">
        <v>0</v>
      </c>
      <c r="AG55" s="426">
        <v>2</v>
      </c>
    </row>
    <row r="56" spans="2:33" x14ac:dyDescent="0.35">
      <c r="B56" s="424">
        <v>2689</v>
      </c>
      <c r="C56" s="424" t="s">
        <v>419</v>
      </c>
      <c r="D56" s="426">
        <v>10</v>
      </c>
      <c r="E56" s="426">
        <v>10</v>
      </c>
      <c r="F56" s="426">
        <v>1</v>
      </c>
      <c r="G56" s="427">
        <v>11</v>
      </c>
      <c r="H56" s="426">
        <v>3</v>
      </c>
      <c r="I56" s="426">
        <v>0</v>
      </c>
      <c r="J56" s="427">
        <v>3</v>
      </c>
      <c r="K56" s="426">
        <v>150</v>
      </c>
      <c r="L56" s="426">
        <v>150</v>
      </c>
      <c r="M56" s="426">
        <v>15</v>
      </c>
      <c r="N56" s="427">
        <v>165</v>
      </c>
      <c r="O56" s="426">
        <v>45</v>
      </c>
      <c r="P56" s="426">
        <v>0</v>
      </c>
      <c r="Q56" s="427">
        <v>45</v>
      </c>
      <c r="R56" s="426">
        <v>1</v>
      </c>
      <c r="S56" s="426">
        <v>15</v>
      </c>
      <c r="T56" s="428">
        <v>15</v>
      </c>
      <c r="U56" s="426">
        <v>1</v>
      </c>
      <c r="V56" s="426">
        <v>15</v>
      </c>
      <c r="W56" s="428">
        <v>0</v>
      </c>
      <c r="X56" s="426">
        <v>1</v>
      </c>
      <c r="Y56" s="426">
        <v>15</v>
      </c>
      <c r="Z56" s="428">
        <v>0</v>
      </c>
      <c r="AA56" s="426">
        <v>3</v>
      </c>
      <c r="AB56" s="426">
        <v>45</v>
      </c>
      <c r="AC56" s="428">
        <v>0</v>
      </c>
      <c r="AD56" s="426">
        <v>3</v>
      </c>
      <c r="AE56" s="426">
        <v>45</v>
      </c>
      <c r="AF56" s="428">
        <v>0</v>
      </c>
      <c r="AG56" s="426">
        <v>1</v>
      </c>
    </row>
    <row r="57" spans="2:33" x14ac:dyDescent="0.35">
      <c r="B57" s="424">
        <v>2705</v>
      </c>
      <c r="C57" s="424" t="s">
        <v>420</v>
      </c>
      <c r="D57" s="426">
        <v>18</v>
      </c>
      <c r="E57" s="426">
        <v>54</v>
      </c>
      <c r="F57" s="426">
        <v>0</v>
      </c>
      <c r="G57" s="427">
        <v>54</v>
      </c>
      <c r="H57" s="426">
        <v>0</v>
      </c>
      <c r="I57" s="426">
        <v>0</v>
      </c>
      <c r="J57" s="427">
        <v>0</v>
      </c>
      <c r="K57" s="426">
        <v>270</v>
      </c>
      <c r="L57" s="426">
        <v>810</v>
      </c>
      <c r="M57" s="426">
        <v>0</v>
      </c>
      <c r="N57" s="427">
        <v>810</v>
      </c>
      <c r="O57" s="426">
        <v>0</v>
      </c>
      <c r="P57" s="426">
        <v>0</v>
      </c>
      <c r="Q57" s="427">
        <v>0</v>
      </c>
      <c r="R57" s="426">
        <v>0</v>
      </c>
      <c r="S57" s="426">
        <v>0</v>
      </c>
      <c r="T57" s="428">
        <v>0</v>
      </c>
      <c r="U57" s="426">
        <v>1</v>
      </c>
      <c r="V57" s="426">
        <v>15</v>
      </c>
      <c r="W57" s="428">
        <v>0</v>
      </c>
      <c r="X57" s="426">
        <v>25</v>
      </c>
      <c r="Y57" s="426">
        <v>375</v>
      </c>
      <c r="Z57" s="428">
        <v>0</v>
      </c>
      <c r="AA57" s="426">
        <v>12</v>
      </c>
      <c r="AB57" s="426">
        <v>180</v>
      </c>
      <c r="AC57" s="428">
        <v>0</v>
      </c>
      <c r="AD57" s="426">
        <v>0</v>
      </c>
      <c r="AE57" s="426">
        <v>0</v>
      </c>
      <c r="AF57" s="428">
        <v>0</v>
      </c>
      <c r="AG57" s="426">
        <v>9</v>
      </c>
    </row>
    <row r="58" spans="2:33" x14ac:dyDescent="0.35">
      <c r="B58" s="424">
        <v>2708</v>
      </c>
      <c r="C58" s="424" t="s">
        <v>421</v>
      </c>
      <c r="D58" s="426">
        <v>3</v>
      </c>
      <c r="E58" s="426">
        <v>8</v>
      </c>
      <c r="F58" s="426">
        <v>0</v>
      </c>
      <c r="G58" s="427">
        <v>8</v>
      </c>
      <c r="H58" s="426">
        <v>4</v>
      </c>
      <c r="I58" s="426">
        <v>0</v>
      </c>
      <c r="J58" s="427">
        <v>4</v>
      </c>
      <c r="K58" s="426">
        <v>45</v>
      </c>
      <c r="L58" s="426">
        <v>120</v>
      </c>
      <c r="M58" s="426">
        <v>0</v>
      </c>
      <c r="N58" s="427">
        <v>120</v>
      </c>
      <c r="O58" s="426">
        <v>26</v>
      </c>
      <c r="P58" s="426">
        <v>0</v>
      </c>
      <c r="Q58" s="427">
        <v>26</v>
      </c>
      <c r="R58" s="426">
        <v>0</v>
      </c>
      <c r="S58" s="426">
        <v>0</v>
      </c>
      <c r="T58" s="428">
        <v>0</v>
      </c>
      <c r="U58" s="426">
        <v>0</v>
      </c>
      <c r="V58" s="426">
        <v>0</v>
      </c>
      <c r="W58" s="428">
        <v>0</v>
      </c>
      <c r="X58" s="426">
        <v>2</v>
      </c>
      <c r="Y58" s="426">
        <v>30</v>
      </c>
      <c r="Z58" s="428">
        <v>0</v>
      </c>
      <c r="AA58" s="426">
        <v>1</v>
      </c>
      <c r="AB58" s="426">
        <v>15</v>
      </c>
      <c r="AC58" s="428">
        <v>0</v>
      </c>
      <c r="AD58" s="426">
        <v>0</v>
      </c>
      <c r="AE58" s="426">
        <v>0</v>
      </c>
      <c r="AF58" s="428">
        <v>0</v>
      </c>
      <c r="AG58" s="426">
        <v>0</v>
      </c>
    </row>
    <row r="59" spans="2:33" x14ac:dyDescent="0.35">
      <c r="B59" s="424">
        <v>2717</v>
      </c>
      <c r="C59" s="424" t="s">
        <v>422</v>
      </c>
      <c r="D59" s="426">
        <v>3</v>
      </c>
      <c r="E59" s="426">
        <v>11</v>
      </c>
      <c r="F59" s="426">
        <v>0</v>
      </c>
      <c r="G59" s="427">
        <v>11</v>
      </c>
      <c r="H59" s="426">
        <v>5</v>
      </c>
      <c r="I59" s="426">
        <v>0</v>
      </c>
      <c r="J59" s="427">
        <v>5</v>
      </c>
      <c r="K59" s="426">
        <v>41.5</v>
      </c>
      <c r="L59" s="426">
        <v>139.5</v>
      </c>
      <c r="M59" s="426">
        <v>0</v>
      </c>
      <c r="N59" s="427">
        <v>139.5</v>
      </c>
      <c r="O59" s="426">
        <v>51</v>
      </c>
      <c r="P59" s="426">
        <v>0</v>
      </c>
      <c r="Q59" s="427">
        <v>51</v>
      </c>
      <c r="R59" s="426">
        <v>1</v>
      </c>
      <c r="S59" s="426">
        <v>11.5</v>
      </c>
      <c r="T59" s="428">
        <v>0</v>
      </c>
      <c r="U59" s="426">
        <v>0</v>
      </c>
      <c r="V59" s="426">
        <v>0</v>
      </c>
      <c r="W59" s="428">
        <v>0</v>
      </c>
      <c r="X59" s="426">
        <v>0</v>
      </c>
      <c r="Y59" s="426">
        <v>0</v>
      </c>
      <c r="Z59" s="428">
        <v>0</v>
      </c>
      <c r="AA59" s="426">
        <v>1</v>
      </c>
      <c r="AB59" s="426">
        <v>15</v>
      </c>
      <c r="AC59" s="428">
        <v>14</v>
      </c>
      <c r="AD59" s="426">
        <v>0</v>
      </c>
      <c r="AE59" s="426">
        <v>0</v>
      </c>
      <c r="AF59" s="428">
        <v>0</v>
      </c>
      <c r="AG59" s="426">
        <v>0</v>
      </c>
    </row>
    <row r="60" spans="2:33" x14ac:dyDescent="0.35">
      <c r="B60" s="424">
        <v>2728</v>
      </c>
      <c r="C60" s="424" t="s">
        <v>423</v>
      </c>
      <c r="D60" s="426">
        <v>6</v>
      </c>
      <c r="E60" s="426">
        <v>13</v>
      </c>
      <c r="F60" s="426">
        <v>0</v>
      </c>
      <c r="G60" s="427">
        <v>13</v>
      </c>
      <c r="H60" s="426">
        <v>3</v>
      </c>
      <c r="I60" s="426">
        <v>0</v>
      </c>
      <c r="J60" s="427">
        <v>3</v>
      </c>
      <c r="K60" s="426">
        <v>66.5</v>
      </c>
      <c r="L60" s="426">
        <v>184.5</v>
      </c>
      <c r="M60" s="426">
        <v>0</v>
      </c>
      <c r="N60" s="427">
        <v>184.5</v>
      </c>
      <c r="O60" s="426">
        <v>22.5</v>
      </c>
      <c r="P60" s="426">
        <v>0</v>
      </c>
      <c r="Q60" s="427">
        <v>22.5</v>
      </c>
      <c r="R60" s="426">
        <v>0</v>
      </c>
      <c r="S60" s="426">
        <v>0</v>
      </c>
      <c r="T60" s="428">
        <v>0</v>
      </c>
      <c r="U60" s="426">
        <v>0</v>
      </c>
      <c r="V60" s="426">
        <v>0</v>
      </c>
      <c r="W60" s="428">
        <v>0</v>
      </c>
      <c r="X60" s="426">
        <v>0</v>
      </c>
      <c r="Y60" s="426">
        <v>0</v>
      </c>
      <c r="Z60" s="428">
        <v>0</v>
      </c>
      <c r="AA60" s="426">
        <v>0</v>
      </c>
      <c r="AB60" s="426">
        <v>0</v>
      </c>
      <c r="AC60" s="428">
        <v>0</v>
      </c>
      <c r="AD60" s="426">
        <v>0</v>
      </c>
      <c r="AE60" s="426">
        <v>0</v>
      </c>
      <c r="AF60" s="428">
        <v>0</v>
      </c>
      <c r="AG60" s="426">
        <v>0</v>
      </c>
    </row>
    <row r="61" spans="2:33" x14ac:dyDescent="0.35">
      <c r="B61" s="424">
        <v>2732</v>
      </c>
      <c r="C61" s="424" t="s">
        <v>424</v>
      </c>
      <c r="D61" s="426">
        <v>5</v>
      </c>
      <c r="E61" s="426">
        <v>25</v>
      </c>
      <c r="F61" s="426">
        <v>0</v>
      </c>
      <c r="G61" s="427">
        <v>25</v>
      </c>
      <c r="H61" s="426">
        <v>9</v>
      </c>
      <c r="I61" s="426">
        <v>0</v>
      </c>
      <c r="J61" s="427">
        <v>9</v>
      </c>
      <c r="K61" s="426">
        <v>63.5</v>
      </c>
      <c r="L61" s="426">
        <v>296</v>
      </c>
      <c r="M61" s="426">
        <v>0</v>
      </c>
      <c r="N61" s="427">
        <v>296</v>
      </c>
      <c r="O61" s="426">
        <v>124</v>
      </c>
      <c r="P61" s="426">
        <v>0</v>
      </c>
      <c r="Q61" s="427">
        <v>124</v>
      </c>
      <c r="R61" s="426">
        <v>0</v>
      </c>
      <c r="S61" s="426">
        <v>0</v>
      </c>
      <c r="T61" s="428">
        <v>0</v>
      </c>
      <c r="U61" s="426">
        <v>0</v>
      </c>
      <c r="V61" s="426">
        <v>0</v>
      </c>
      <c r="W61" s="428">
        <v>0</v>
      </c>
      <c r="X61" s="426">
        <v>0</v>
      </c>
      <c r="Y61" s="426">
        <v>0</v>
      </c>
      <c r="Z61" s="428">
        <v>0</v>
      </c>
      <c r="AA61" s="426">
        <v>1</v>
      </c>
      <c r="AB61" s="426">
        <v>15</v>
      </c>
      <c r="AC61" s="428">
        <v>0</v>
      </c>
      <c r="AD61" s="426">
        <v>1</v>
      </c>
      <c r="AE61" s="426">
        <v>15</v>
      </c>
      <c r="AF61" s="428">
        <v>0</v>
      </c>
      <c r="AG61" s="426">
        <v>0</v>
      </c>
    </row>
    <row r="62" spans="2:33" x14ac:dyDescent="0.35">
      <c r="B62" s="424">
        <v>2746</v>
      </c>
      <c r="C62" s="424" t="s">
        <v>425</v>
      </c>
      <c r="D62" s="426">
        <v>2</v>
      </c>
      <c r="E62" s="426">
        <v>20</v>
      </c>
      <c r="F62" s="426">
        <v>0</v>
      </c>
      <c r="G62" s="427">
        <v>20</v>
      </c>
      <c r="H62" s="426">
        <v>15</v>
      </c>
      <c r="I62" s="426">
        <v>0</v>
      </c>
      <c r="J62" s="427">
        <v>15</v>
      </c>
      <c r="K62" s="426">
        <v>30</v>
      </c>
      <c r="L62" s="426">
        <v>264</v>
      </c>
      <c r="M62" s="426">
        <v>0</v>
      </c>
      <c r="N62" s="427">
        <v>264</v>
      </c>
      <c r="O62" s="426">
        <v>135</v>
      </c>
      <c r="P62" s="426">
        <v>0</v>
      </c>
      <c r="Q62" s="427">
        <v>135</v>
      </c>
      <c r="R62" s="426">
        <v>4</v>
      </c>
      <c r="S62" s="426">
        <v>57</v>
      </c>
      <c r="T62" s="428">
        <v>27</v>
      </c>
      <c r="U62" s="426">
        <v>1</v>
      </c>
      <c r="V62" s="426">
        <v>15</v>
      </c>
      <c r="W62" s="428">
        <v>3</v>
      </c>
      <c r="X62" s="426">
        <v>1</v>
      </c>
      <c r="Y62" s="426">
        <v>15</v>
      </c>
      <c r="Z62" s="428">
        <v>9</v>
      </c>
      <c r="AA62" s="426">
        <v>0</v>
      </c>
      <c r="AB62" s="426">
        <v>0</v>
      </c>
      <c r="AC62" s="428">
        <v>0</v>
      </c>
      <c r="AD62" s="426">
        <v>0</v>
      </c>
      <c r="AE62" s="426">
        <v>0</v>
      </c>
      <c r="AF62" s="428">
        <v>0</v>
      </c>
      <c r="AG62" s="426">
        <v>0</v>
      </c>
    </row>
    <row r="63" spans="2:33" x14ac:dyDescent="0.35">
      <c r="B63" s="424">
        <v>2748</v>
      </c>
      <c r="C63" s="424" t="s">
        <v>426</v>
      </c>
      <c r="D63" s="426">
        <v>10</v>
      </c>
      <c r="E63" s="426">
        <v>16</v>
      </c>
      <c r="F63" s="426">
        <v>1</v>
      </c>
      <c r="G63" s="427">
        <v>17</v>
      </c>
      <c r="H63" s="426">
        <v>10</v>
      </c>
      <c r="I63" s="426">
        <v>0</v>
      </c>
      <c r="J63" s="427">
        <v>10</v>
      </c>
      <c r="K63" s="426">
        <v>140</v>
      </c>
      <c r="L63" s="426">
        <v>219</v>
      </c>
      <c r="M63" s="426">
        <v>15</v>
      </c>
      <c r="N63" s="427">
        <v>234</v>
      </c>
      <c r="O63" s="426">
        <v>140</v>
      </c>
      <c r="P63" s="426">
        <v>0</v>
      </c>
      <c r="Q63" s="427">
        <v>140</v>
      </c>
      <c r="R63" s="426">
        <v>4</v>
      </c>
      <c r="S63" s="426">
        <v>60</v>
      </c>
      <c r="T63" s="428">
        <v>45</v>
      </c>
      <c r="U63" s="426">
        <v>5</v>
      </c>
      <c r="V63" s="426">
        <v>69</v>
      </c>
      <c r="W63" s="428">
        <v>25</v>
      </c>
      <c r="X63" s="426">
        <v>4</v>
      </c>
      <c r="Y63" s="426">
        <v>60</v>
      </c>
      <c r="Z63" s="428">
        <v>45</v>
      </c>
      <c r="AA63" s="426">
        <v>1</v>
      </c>
      <c r="AB63" s="426">
        <v>15</v>
      </c>
      <c r="AC63" s="428">
        <v>10</v>
      </c>
      <c r="AD63" s="426">
        <v>1</v>
      </c>
      <c r="AE63" s="426">
        <v>15</v>
      </c>
      <c r="AF63" s="428">
        <v>10</v>
      </c>
      <c r="AG63" s="426">
        <v>2</v>
      </c>
    </row>
    <row r="64" spans="2:33" x14ac:dyDescent="0.35">
      <c r="B64" s="424">
        <v>2752</v>
      </c>
      <c r="C64" s="424" t="s">
        <v>427</v>
      </c>
      <c r="D64" s="426">
        <v>4</v>
      </c>
      <c r="E64" s="426">
        <v>24</v>
      </c>
      <c r="F64" s="426">
        <v>0</v>
      </c>
      <c r="G64" s="427">
        <v>24</v>
      </c>
      <c r="H64" s="426">
        <v>11</v>
      </c>
      <c r="I64" s="426">
        <v>0</v>
      </c>
      <c r="J64" s="427">
        <v>11</v>
      </c>
      <c r="K64" s="426">
        <v>59.42</v>
      </c>
      <c r="L64" s="426">
        <v>345.84999999999997</v>
      </c>
      <c r="M64" s="426">
        <v>0</v>
      </c>
      <c r="N64" s="427">
        <v>345.84999999999997</v>
      </c>
      <c r="O64" s="426">
        <v>130.94</v>
      </c>
      <c r="P64" s="426">
        <v>0</v>
      </c>
      <c r="Q64" s="427">
        <v>130.94</v>
      </c>
      <c r="R64" s="426">
        <v>3</v>
      </c>
      <c r="S64" s="426">
        <v>45</v>
      </c>
      <c r="T64" s="428">
        <v>29.42</v>
      </c>
      <c r="U64" s="426">
        <v>1</v>
      </c>
      <c r="V64" s="426">
        <v>15</v>
      </c>
      <c r="W64" s="428">
        <v>0</v>
      </c>
      <c r="X64" s="426">
        <v>0</v>
      </c>
      <c r="Y64" s="426">
        <v>0</v>
      </c>
      <c r="Z64" s="428">
        <v>0</v>
      </c>
      <c r="AA64" s="426">
        <v>0</v>
      </c>
      <c r="AB64" s="426">
        <v>0</v>
      </c>
      <c r="AC64" s="428">
        <v>0</v>
      </c>
      <c r="AD64" s="426">
        <v>0</v>
      </c>
      <c r="AE64" s="426">
        <v>0</v>
      </c>
      <c r="AF64" s="428">
        <v>0</v>
      </c>
      <c r="AG64" s="426">
        <v>0</v>
      </c>
    </row>
    <row r="65" spans="2:33" x14ac:dyDescent="0.35">
      <c r="B65" s="424">
        <v>2755</v>
      </c>
      <c r="C65" s="424" t="s">
        <v>428</v>
      </c>
      <c r="D65" s="426">
        <v>34</v>
      </c>
      <c r="E65" s="426">
        <v>29</v>
      </c>
      <c r="F65" s="426">
        <v>1</v>
      </c>
      <c r="G65" s="427">
        <v>30</v>
      </c>
      <c r="H65" s="426">
        <v>10</v>
      </c>
      <c r="I65" s="426">
        <v>0</v>
      </c>
      <c r="J65" s="427">
        <v>10</v>
      </c>
      <c r="K65" s="426">
        <v>510</v>
      </c>
      <c r="L65" s="426">
        <v>435</v>
      </c>
      <c r="M65" s="426">
        <v>15</v>
      </c>
      <c r="N65" s="427">
        <v>450</v>
      </c>
      <c r="O65" s="426">
        <v>150</v>
      </c>
      <c r="P65" s="426">
        <v>0</v>
      </c>
      <c r="Q65" s="427">
        <v>150</v>
      </c>
      <c r="R65" s="426">
        <v>15</v>
      </c>
      <c r="S65" s="426">
        <v>225</v>
      </c>
      <c r="T65" s="428">
        <v>60</v>
      </c>
      <c r="U65" s="426">
        <v>4</v>
      </c>
      <c r="V65" s="426">
        <v>60</v>
      </c>
      <c r="W65" s="428">
        <v>30</v>
      </c>
      <c r="X65" s="426">
        <v>2</v>
      </c>
      <c r="Y65" s="426">
        <v>30</v>
      </c>
      <c r="Z65" s="428">
        <v>15</v>
      </c>
      <c r="AA65" s="426">
        <v>8</v>
      </c>
      <c r="AB65" s="426">
        <v>120</v>
      </c>
      <c r="AC65" s="428">
        <v>0</v>
      </c>
      <c r="AD65" s="426">
        <v>7</v>
      </c>
      <c r="AE65" s="426">
        <v>105</v>
      </c>
      <c r="AF65" s="428">
        <v>0</v>
      </c>
      <c r="AG65" s="426">
        <v>1</v>
      </c>
    </row>
    <row r="66" spans="2:33" x14ac:dyDescent="0.35">
      <c r="B66" s="424">
        <v>2756</v>
      </c>
      <c r="C66" s="424" t="s">
        <v>429</v>
      </c>
      <c r="D66" s="426">
        <v>11</v>
      </c>
      <c r="E66" s="426">
        <v>17</v>
      </c>
      <c r="F66" s="426">
        <v>0</v>
      </c>
      <c r="G66" s="427">
        <v>17</v>
      </c>
      <c r="H66" s="426">
        <v>8</v>
      </c>
      <c r="I66" s="426">
        <v>0</v>
      </c>
      <c r="J66" s="427">
        <v>8</v>
      </c>
      <c r="K66" s="426">
        <v>165</v>
      </c>
      <c r="L66" s="426">
        <v>255</v>
      </c>
      <c r="M66" s="426">
        <v>0</v>
      </c>
      <c r="N66" s="427">
        <v>255</v>
      </c>
      <c r="O66" s="426">
        <v>120</v>
      </c>
      <c r="P66" s="426">
        <v>0</v>
      </c>
      <c r="Q66" s="427">
        <v>120</v>
      </c>
      <c r="R66" s="426">
        <v>7</v>
      </c>
      <c r="S66" s="426">
        <v>105</v>
      </c>
      <c r="T66" s="428">
        <v>15</v>
      </c>
      <c r="U66" s="426">
        <v>0</v>
      </c>
      <c r="V66" s="426">
        <v>0</v>
      </c>
      <c r="W66" s="428">
        <v>0</v>
      </c>
      <c r="X66" s="426">
        <v>5</v>
      </c>
      <c r="Y66" s="426">
        <v>75</v>
      </c>
      <c r="Z66" s="428">
        <v>45</v>
      </c>
      <c r="AA66" s="426">
        <v>6</v>
      </c>
      <c r="AB66" s="426">
        <v>90</v>
      </c>
      <c r="AC66" s="428">
        <v>0</v>
      </c>
      <c r="AD66" s="426">
        <v>1</v>
      </c>
      <c r="AE66" s="426">
        <v>15</v>
      </c>
      <c r="AF66" s="428">
        <v>0</v>
      </c>
      <c r="AG66" s="426">
        <v>1</v>
      </c>
    </row>
    <row r="67" spans="2:33" x14ac:dyDescent="0.35">
      <c r="B67" s="424">
        <v>2759</v>
      </c>
      <c r="C67" s="424" t="s">
        <v>430</v>
      </c>
      <c r="D67" s="426">
        <v>13</v>
      </c>
      <c r="E67" s="426">
        <v>26</v>
      </c>
      <c r="F67" s="426">
        <v>0</v>
      </c>
      <c r="G67" s="427">
        <v>26</v>
      </c>
      <c r="H67" s="426">
        <v>23</v>
      </c>
      <c r="I67" s="426">
        <v>0</v>
      </c>
      <c r="J67" s="427">
        <v>23</v>
      </c>
      <c r="K67" s="426">
        <v>195</v>
      </c>
      <c r="L67" s="426">
        <v>375</v>
      </c>
      <c r="M67" s="426">
        <v>0</v>
      </c>
      <c r="N67" s="427">
        <v>375</v>
      </c>
      <c r="O67" s="426">
        <v>345</v>
      </c>
      <c r="P67" s="426">
        <v>0</v>
      </c>
      <c r="Q67" s="427">
        <v>345</v>
      </c>
      <c r="R67" s="426">
        <v>3</v>
      </c>
      <c r="S67" s="426">
        <v>45</v>
      </c>
      <c r="T67" s="428">
        <v>30</v>
      </c>
      <c r="U67" s="426">
        <v>4</v>
      </c>
      <c r="V67" s="426">
        <v>60</v>
      </c>
      <c r="W67" s="428">
        <v>60</v>
      </c>
      <c r="X67" s="426">
        <v>1</v>
      </c>
      <c r="Y67" s="426">
        <v>15</v>
      </c>
      <c r="Z67" s="428">
        <v>15</v>
      </c>
      <c r="AA67" s="426">
        <v>0</v>
      </c>
      <c r="AB67" s="426">
        <v>0</v>
      </c>
      <c r="AC67" s="428">
        <v>0</v>
      </c>
      <c r="AD67" s="426">
        <v>0</v>
      </c>
      <c r="AE67" s="426">
        <v>0</v>
      </c>
      <c r="AF67" s="428">
        <v>0</v>
      </c>
      <c r="AG67" s="426">
        <v>0</v>
      </c>
    </row>
    <row r="68" spans="2:33" x14ac:dyDescent="0.35">
      <c r="B68" s="424">
        <v>2760</v>
      </c>
      <c r="C68" s="424" t="s">
        <v>431</v>
      </c>
      <c r="D68" s="426">
        <v>12</v>
      </c>
      <c r="E68" s="426">
        <v>26</v>
      </c>
      <c r="F68" s="426">
        <v>0</v>
      </c>
      <c r="G68" s="427">
        <v>26</v>
      </c>
      <c r="H68" s="426">
        <v>16</v>
      </c>
      <c r="I68" s="426">
        <v>0</v>
      </c>
      <c r="J68" s="427">
        <v>16</v>
      </c>
      <c r="K68" s="426">
        <v>180</v>
      </c>
      <c r="L68" s="426">
        <v>390</v>
      </c>
      <c r="M68" s="426">
        <v>0</v>
      </c>
      <c r="N68" s="427">
        <v>390</v>
      </c>
      <c r="O68" s="426">
        <v>240</v>
      </c>
      <c r="P68" s="426">
        <v>0</v>
      </c>
      <c r="Q68" s="427">
        <v>240</v>
      </c>
      <c r="R68" s="426">
        <v>8</v>
      </c>
      <c r="S68" s="426">
        <v>120</v>
      </c>
      <c r="T68" s="428">
        <v>60</v>
      </c>
      <c r="U68" s="426">
        <v>4</v>
      </c>
      <c r="V68" s="426">
        <v>60</v>
      </c>
      <c r="W68" s="428">
        <v>30</v>
      </c>
      <c r="X68" s="426">
        <v>5</v>
      </c>
      <c r="Y68" s="426">
        <v>75</v>
      </c>
      <c r="Z68" s="428">
        <v>75</v>
      </c>
      <c r="AA68" s="426">
        <v>0</v>
      </c>
      <c r="AB68" s="426">
        <v>0</v>
      </c>
      <c r="AC68" s="428">
        <v>0</v>
      </c>
      <c r="AD68" s="426">
        <v>0</v>
      </c>
      <c r="AE68" s="426">
        <v>0</v>
      </c>
      <c r="AF68" s="428">
        <v>0</v>
      </c>
      <c r="AG68" s="426">
        <v>0</v>
      </c>
    </row>
    <row r="69" spans="2:33" x14ac:dyDescent="0.35">
      <c r="B69" s="424">
        <v>2761</v>
      </c>
      <c r="C69" s="424" t="s">
        <v>432</v>
      </c>
      <c r="D69" s="426">
        <v>10</v>
      </c>
      <c r="E69" s="426">
        <v>21</v>
      </c>
      <c r="F69" s="426">
        <v>0</v>
      </c>
      <c r="G69" s="427">
        <v>21</v>
      </c>
      <c r="H69" s="426">
        <v>14</v>
      </c>
      <c r="I69" s="426">
        <v>0</v>
      </c>
      <c r="J69" s="427">
        <v>14</v>
      </c>
      <c r="K69" s="426">
        <v>150</v>
      </c>
      <c r="L69" s="426">
        <v>315</v>
      </c>
      <c r="M69" s="426">
        <v>0</v>
      </c>
      <c r="N69" s="427">
        <v>315</v>
      </c>
      <c r="O69" s="426">
        <v>210</v>
      </c>
      <c r="P69" s="426">
        <v>0</v>
      </c>
      <c r="Q69" s="427">
        <v>210</v>
      </c>
      <c r="R69" s="426">
        <v>3</v>
      </c>
      <c r="S69" s="426">
        <v>45</v>
      </c>
      <c r="T69" s="428">
        <v>30</v>
      </c>
      <c r="U69" s="426">
        <v>4</v>
      </c>
      <c r="V69" s="426">
        <v>60</v>
      </c>
      <c r="W69" s="428">
        <v>45</v>
      </c>
      <c r="X69" s="426">
        <v>6</v>
      </c>
      <c r="Y69" s="426">
        <v>90</v>
      </c>
      <c r="Z69" s="428">
        <v>45</v>
      </c>
      <c r="AA69" s="426">
        <v>6</v>
      </c>
      <c r="AB69" s="426">
        <v>90</v>
      </c>
      <c r="AC69" s="428">
        <v>45</v>
      </c>
      <c r="AD69" s="426">
        <v>0</v>
      </c>
      <c r="AE69" s="426">
        <v>0</v>
      </c>
      <c r="AF69" s="428">
        <v>0</v>
      </c>
      <c r="AG69" s="426">
        <v>0</v>
      </c>
    </row>
    <row r="70" spans="2:33" x14ac:dyDescent="0.35">
      <c r="B70" s="424">
        <v>2763</v>
      </c>
      <c r="C70" s="424" t="s">
        <v>433</v>
      </c>
      <c r="D70" s="426">
        <v>6</v>
      </c>
      <c r="E70" s="426">
        <v>23</v>
      </c>
      <c r="F70" s="426">
        <v>0</v>
      </c>
      <c r="G70" s="427">
        <v>23</v>
      </c>
      <c r="H70" s="426">
        <v>17</v>
      </c>
      <c r="I70" s="426">
        <v>0</v>
      </c>
      <c r="J70" s="427">
        <v>17</v>
      </c>
      <c r="K70" s="426">
        <v>90</v>
      </c>
      <c r="L70" s="426">
        <v>300</v>
      </c>
      <c r="M70" s="426">
        <v>0</v>
      </c>
      <c r="N70" s="427">
        <v>300</v>
      </c>
      <c r="O70" s="426">
        <v>249</v>
      </c>
      <c r="P70" s="426">
        <v>0</v>
      </c>
      <c r="Q70" s="427">
        <v>249</v>
      </c>
      <c r="R70" s="426">
        <v>2</v>
      </c>
      <c r="S70" s="426">
        <v>30</v>
      </c>
      <c r="T70" s="428">
        <v>30</v>
      </c>
      <c r="U70" s="426">
        <v>0</v>
      </c>
      <c r="V70" s="426">
        <v>0</v>
      </c>
      <c r="W70" s="428">
        <v>0</v>
      </c>
      <c r="X70" s="426">
        <v>4</v>
      </c>
      <c r="Y70" s="426">
        <v>60</v>
      </c>
      <c r="Z70" s="428">
        <v>45</v>
      </c>
      <c r="AA70" s="426">
        <v>0</v>
      </c>
      <c r="AB70" s="426">
        <v>0</v>
      </c>
      <c r="AC70" s="428">
        <v>0</v>
      </c>
      <c r="AD70" s="426">
        <v>0</v>
      </c>
      <c r="AE70" s="426">
        <v>0</v>
      </c>
      <c r="AF70" s="428">
        <v>0</v>
      </c>
      <c r="AG70" s="426">
        <v>1</v>
      </c>
    </row>
    <row r="71" spans="2:33" x14ac:dyDescent="0.35">
      <c r="B71" s="424">
        <v>2769</v>
      </c>
      <c r="C71" s="424" t="s">
        <v>434</v>
      </c>
      <c r="D71" s="426">
        <v>12</v>
      </c>
      <c r="E71" s="426">
        <v>43</v>
      </c>
      <c r="F71" s="426">
        <v>0</v>
      </c>
      <c r="G71" s="427">
        <v>43</v>
      </c>
      <c r="H71" s="426">
        <v>29</v>
      </c>
      <c r="I71" s="426">
        <v>0</v>
      </c>
      <c r="J71" s="427">
        <v>29</v>
      </c>
      <c r="K71" s="426">
        <v>180</v>
      </c>
      <c r="L71" s="426">
        <v>630</v>
      </c>
      <c r="M71" s="426">
        <v>0</v>
      </c>
      <c r="N71" s="427">
        <v>630</v>
      </c>
      <c r="O71" s="426">
        <v>435</v>
      </c>
      <c r="P71" s="426">
        <v>0</v>
      </c>
      <c r="Q71" s="427">
        <v>435</v>
      </c>
      <c r="R71" s="426">
        <v>5</v>
      </c>
      <c r="S71" s="426">
        <v>75</v>
      </c>
      <c r="T71" s="428">
        <v>60</v>
      </c>
      <c r="U71" s="426">
        <v>3</v>
      </c>
      <c r="V71" s="426">
        <v>45</v>
      </c>
      <c r="W71" s="428">
        <v>30</v>
      </c>
      <c r="X71" s="426">
        <v>3</v>
      </c>
      <c r="Y71" s="426">
        <v>45</v>
      </c>
      <c r="Z71" s="428">
        <v>15</v>
      </c>
      <c r="AA71" s="426">
        <v>1</v>
      </c>
      <c r="AB71" s="426">
        <v>15</v>
      </c>
      <c r="AC71" s="428">
        <v>0</v>
      </c>
      <c r="AD71" s="426">
        <v>0</v>
      </c>
      <c r="AE71" s="426">
        <v>0</v>
      </c>
      <c r="AF71" s="428">
        <v>0</v>
      </c>
      <c r="AG71" s="426">
        <v>0</v>
      </c>
    </row>
    <row r="72" spans="2:33" x14ac:dyDescent="0.35">
      <c r="B72" s="424">
        <v>2785</v>
      </c>
      <c r="C72" s="424" t="s">
        <v>435</v>
      </c>
      <c r="D72" s="426">
        <v>17</v>
      </c>
      <c r="E72" s="426">
        <v>61</v>
      </c>
      <c r="F72" s="426">
        <v>1</v>
      </c>
      <c r="G72" s="427">
        <v>62</v>
      </c>
      <c r="H72" s="426">
        <v>29</v>
      </c>
      <c r="I72" s="426">
        <v>0</v>
      </c>
      <c r="J72" s="427">
        <v>29</v>
      </c>
      <c r="K72" s="426">
        <v>255</v>
      </c>
      <c r="L72" s="426">
        <v>915</v>
      </c>
      <c r="M72" s="426">
        <v>15</v>
      </c>
      <c r="N72" s="427">
        <v>930</v>
      </c>
      <c r="O72" s="426">
        <v>435</v>
      </c>
      <c r="P72" s="426">
        <v>0</v>
      </c>
      <c r="Q72" s="427">
        <v>435</v>
      </c>
      <c r="R72" s="426">
        <v>4</v>
      </c>
      <c r="S72" s="426">
        <v>60</v>
      </c>
      <c r="T72" s="428">
        <v>15</v>
      </c>
      <c r="U72" s="426">
        <v>4</v>
      </c>
      <c r="V72" s="426">
        <v>60</v>
      </c>
      <c r="W72" s="428">
        <v>30</v>
      </c>
      <c r="X72" s="426">
        <v>11</v>
      </c>
      <c r="Y72" s="426">
        <v>165</v>
      </c>
      <c r="Z72" s="428">
        <v>120</v>
      </c>
      <c r="AA72" s="426">
        <v>0</v>
      </c>
      <c r="AB72" s="426">
        <v>0</v>
      </c>
      <c r="AC72" s="428">
        <v>0</v>
      </c>
      <c r="AD72" s="426">
        <v>0</v>
      </c>
      <c r="AE72" s="426">
        <v>0</v>
      </c>
      <c r="AF72" s="428">
        <v>0</v>
      </c>
      <c r="AG72" s="426">
        <v>0</v>
      </c>
    </row>
    <row r="73" spans="2:33" x14ac:dyDescent="0.35">
      <c r="B73" s="424">
        <v>2786</v>
      </c>
      <c r="C73" s="424" t="s">
        <v>436</v>
      </c>
      <c r="D73" s="426">
        <v>9</v>
      </c>
      <c r="E73" s="426">
        <v>18</v>
      </c>
      <c r="F73" s="426">
        <v>0</v>
      </c>
      <c r="G73" s="427">
        <v>18</v>
      </c>
      <c r="H73" s="426">
        <v>9</v>
      </c>
      <c r="I73" s="426">
        <v>0</v>
      </c>
      <c r="J73" s="427">
        <v>9</v>
      </c>
      <c r="K73" s="426">
        <v>135</v>
      </c>
      <c r="L73" s="426">
        <v>270</v>
      </c>
      <c r="M73" s="426">
        <v>0</v>
      </c>
      <c r="N73" s="427">
        <v>270</v>
      </c>
      <c r="O73" s="426">
        <v>135</v>
      </c>
      <c r="P73" s="426">
        <v>0</v>
      </c>
      <c r="Q73" s="427">
        <v>135</v>
      </c>
      <c r="R73" s="426">
        <v>0</v>
      </c>
      <c r="S73" s="426">
        <v>0</v>
      </c>
      <c r="T73" s="428">
        <v>0</v>
      </c>
      <c r="U73" s="426">
        <v>0</v>
      </c>
      <c r="V73" s="426">
        <v>0</v>
      </c>
      <c r="W73" s="428">
        <v>0</v>
      </c>
      <c r="X73" s="426">
        <v>3</v>
      </c>
      <c r="Y73" s="426">
        <v>45</v>
      </c>
      <c r="Z73" s="428">
        <v>15</v>
      </c>
      <c r="AA73" s="426">
        <v>0</v>
      </c>
      <c r="AB73" s="426">
        <v>0</v>
      </c>
      <c r="AC73" s="428">
        <v>0</v>
      </c>
      <c r="AD73" s="426">
        <v>0</v>
      </c>
      <c r="AE73" s="426">
        <v>0</v>
      </c>
      <c r="AF73" s="428">
        <v>0</v>
      </c>
      <c r="AG73" s="426">
        <v>0</v>
      </c>
    </row>
    <row r="74" spans="2:33" x14ac:dyDescent="0.35">
      <c r="B74" s="424">
        <v>2804</v>
      </c>
      <c r="C74" s="424" t="s">
        <v>437</v>
      </c>
      <c r="D74" s="426">
        <v>10</v>
      </c>
      <c r="E74" s="426">
        <v>17</v>
      </c>
      <c r="F74" s="426">
        <v>0</v>
      </c>
      <c r="G74" s="427">
        <v>17</v>
      </c>
      <c r="H74" s="426">
        <v>4</v>
      </c>
      <c r="I74" s="426">
        <v>0</v>
      </c>
      <c r="J74" s="427">
        <v>4</v>
      </c>
      <c r="K74" s="426">
        <v>150</v>
      </c>
      <c r="L74" s="426">
        <v>255</v>
      </c>
      <c r="M74" s="426">
        <v>0</v>
      </c>
      <c r="N74" s="427">
        <v>255</v>
      </c>
      <c r="O74" s="426">
        <v>60</v>
      </c>
      <c r="P74" s="426">
        <v>0</v>
      </c>
      <c r="Q74" s="427">
        <v>60</v>
      </c>
      <c r="R74" s="426">
        <v>3</v>
      </c>
      <c r="S74" s="426">
        <v>45</v>
      </c>
      <c r="T74" s="428">
        <v>0</v>
      </c>
      <c r="U74" s="426">
        <v>2</v>
      </c>
      <c r="V74" s="426">
        <v>30</v>
      </c>
      <c r="W74" s="428">
        <v>15</v>
      </c>
      <c r="X74" s="426">
        <v>1</v>
      </c>
      <c r="Y74" s="426">
        <v>15</v>
      </c>
      <c r="Z74" s="428">
        <v>0</v>
      </c>
      <c r="AA74" s="426">
        <v>6</v>
      </c>
      <c r="AB74" s="426">
        <v>90</v>
      </c>
      <c r="AC74" s="428">
        <v>0</v>
      </c>
      <c r="AD74" s="426">
        <v>6</v>
      </c>
      <c r="AE74" s="426">
        <v>90</v>
      </c>
      <c r="AF74" s="428">
        <v>0</v>
      </c>
      <c r="AG74" s="426">
        <v>0</v>
      </c>
    </row>
    <row r="75" spans="2:33" x14ac:dyDescent="0.35">
      <c r="B75" s="424">
        <v>2810</v>
      </c>
      <c r="C75" s="424" t="s">
        <v>438</v>
      </c>
      <c r="D75" s="426">
        <v>3</v>
      </c>
      <c r="E75" s="426">
        <v>29</v>
      </c>
      <c r="F75" s="426">
        <v>0</v>
      </c>
      <c r="G75" s="427">
        <v>29</v>
      </c>
      <c r="H75" s="426">
        <v>18</v>
      </c>
      <c r="I75" s="426">
        <v>0</v>
      </c>
      <c r="J75" s="427">
        <v>18</v>
      </c>
      <c r="K75" s="426">
        <v>45</v>
      </c>
      <c r="L75" s="426">
        <v>426</v>
      </c>
      <c r="M75" s="426">
        <v>0</v>
      </c>
      <c r="N75" s="427">
        <v>426</v>
      </c>
      <c r="O75" s="426">
        <v>186</v>
      </c>
      <c r="P75" s="426">
        <v>0</v>
      </c>
      <c r="Q75" s="427">
        <v>186</v>
      </c>
      <c r="R75" s="426">
        <v>2</v>
      </c>
      <c r="S75" s="426">
        <v>30</v>
      </c>
      <c r="T75" s="428">
        <v>20</v>
      </c>
      <c r="U75" s="426">
        <v>4</v>
      </c>
      <c r="V75" s="426">
        <v>57</v>
      </c>
      <c r="W75" s="428">
        <v>15</v>
      </c>
      <c r="X75" s="426">
        <v>3</v>
      </c>
      <c r="Y75" s="426">
        <v>45</v>
      </c>
      <c r="Z75" s="428">
        <v>20</v>
      </c>
      <c r="AA75" s="426">
        <v>1</v>
      </c>
      <c r="AB75" s="426">
        <v>12</v>
      </c>
      <c r="AC75" s="428">
        <v>0</v>
      </c>
      <c r="AD75" s="426">
        <v>0</v>
      </c>
      <c r="AE75" s="426">
        <v>0</v>
      </c>
      <c r="AF75" s="428">
        <v>0</v>
      </c>
      <c r="AG75" s="426">
        <v>0</v>
      </c>
    </row>
    <row r="76" spans="2:33" x14ac:dyDescent="0.35">
      <c r="B76" s="424">
        <v>2814</v>
      </c>
      <c r="C76" s="424" t="s">
        <v>439</v>
      </c>
      <c r="D76" s="426">
        <v>7</v>
      </c>
      <c r="E76" s="426">
        <v>18</v>
      </c>
      <c r="F76" s="426">
        <v>0</v>
      </c>
      <c r="G76" s="427">
        <v>18</v>
      </c>
      <c r="H76" s="426">
        <v>5</v>
      </c>
      <c r="I76" s="426">
        <v>0</v>
      </c>
      <c r="J76" s="427">
        <v>5</v>
      </c>
      <c r="K76" s="426">
        <v>105</v>
      </c>
      <c r="L76" s="426">
        <v>270</v>
      </c>
      <c r="M76" s="426">
        <v>0</v>
      </c>
      <c r="N76" s="427">
        <v>270</v>
      </c>
      <c r="O76" s="426">
        <v>75</v>
      </c>
      <c r="P76" s="426">
        <v>0</v>
      </c>
      <c r="Q76" s="427">
        <v>75</v>
      </c>
      <c r="R76" s="426">
        <v>0</v>
      </c>
      <c r="S76" s="426">
        <v>0</v>
      </c>
      <c r="T76" s="428">
        <v>0</v>
      </c>
      <c r="U76" s="426">
        <v>5</v>
      </c>
      <c r="V76" s="426">
        <v>75</v>
      </c>
      <c r="W76" s="428">
        <v>15</v>
      </c>
      <c r="X76" s="426">
        <v>12</v>
      </c>
      <c r="Y76" s="426">
        <v>180</v>
      </c>
      <c r="Z76" s="428">
        <v>45</v>
      </c>
      <c r="AA76" s="426">
        <v>3</v>
      </c>
      <c r="AB76" s="426">
        <v>45</v>
      </c>
      <c r="AC76" s="428">
        <v>0</v>
      </c>
      <c r="AD76" s="426">
        <v>1</v>
      </c>
      <c r="AE76" s="426">
        <v>15</v>
      </c>
      <c r="AF76" s="428">
        <v>0</v>
      </c>
      <c r="AG76" s="426">
        <v>0</v>
      </c>
    </row>
    <row r="77" spans="2:33" x14ac:dyDescent="0.35">
      <c r="B77" s="424">
        <v>2817</v>
      </c>
      <c r="C77" s="424" t="s">
        <v>440</v>
      </c>
      <c r="D77" s="426">
        <v>2</v>
      </c>
      <c r="E77" s="426">
        <v>14</v>
      </c>
      <c r="F77" s="426">
        <v>0</v>
      </c>
      <c r="G77" s="427">
        <v>14</v>
      </c>
      <c r="H77" s="426">
        <v>10</v>
      </c>
      <c r="I77" s="426">
        <v>0</v>
      </c>
      <c r="J77" s="427">
        <v>10</v>
      </c>
      <c r="K77" s="426">
        <v>30</v>
      </c>
      <c r="L77" s="426">
        <v>210</v>
      </c>
      <c r="M77" s="426">
        <v>0</v>
      </c>
      <c r="N77" s="427">
        <v>210</v>
      </c>
      <c r="O77" s="426">
        <v>150</v>
      </c>
      <c r="P77" s="426">
        <v>0</v>
      </c>
      <c r="Q77" s="427">
        <v>150</v>
      </c>
      <c r="R77" s="426">
        <v>0</v>
      </c>
      <c r="S77" s="426">
        <v>0</v>
      </c>
      <c r="T77" s="428">
        <v>0</v>
      </c>
      <c r="U77" s="426">
        <v>0</v>
      </c>
      <c r="V77" s="426">
        <v>0</v>
      </c>
      <c r="W77" s="428">
        <v>0</v>
      </c>
      <c r="X77" s="426">
        <v>1</v>
      </c>
      <c r="Y77" s="426">
        <v>15</v>
      </c>
      <c r="Z77" s="428">
        <v>15</v>
      </c>
      <c r="AA77" s="426">
        <v>0</v>
      </c>
      <c r="AB77" s="426">
        <v>0</v>
      </c>
      <c r="AC77" s="428">
        <v>0</v>
      </c>
      <c r="AD77" s="426">
        <v>0</v>
      </c>
      <c r="AE77" s="426">
        <v>0</v>
      </c>
      <c r="AF77" s="428">
        <v>0</v>
      </c>
      <c r="AG77" s="426">
        <v>0</v>
      </c>
    </row>
    <row r="78" spans="2:33" x14ac:dyDescent="0.35">
      <c r="B78" s="424">
        <v>2821</v>
      </c>
      <c r="C78" s="424" t="s">
        <v>1262</v>
      </c>
      <c r="D78" s="426">
        <v>9</v>
      </c>
      <c r="E78" s="426">
        <v>14</v>
      </c>
      <c r="F78" s="426">
        <v>0</v>
      </c>
      <c r="G78" s="427">
        <v>14</v>
      </c>
      <c r="H78" s="426">
        <v>6</v>
      </c>
      <c r="I78" s="426">
        <v>0</v>
      </c>
      <c r="J78" s="427">
        <v>6</v>
      </c>
      <c r="K78" s="426">
        <v>135</v>
      </c>
      <c r="L78" s="426">
        <v>210</v>
      </c>
      <c r="M78" s="426">
        <v>0</v>
      </c>
      <c r="N78" s="427">
        <v>210</v>
      </c>
      <c r="O78" s="426">
        <v>90</v>
      </c>
      <c r="P78" s="426">
        <v>0</v>
      </c>
      <c r="Q78" s="427">
        <v>90</v>
      </c>
      <c r="R78" s="426">
        <v>4</v>
      </c>
      <c r="S78" s="426">
        <v>60</v>
      </c>
      <c r="T78" s="428">
        <v>30</v>
      </c>
      <c r="U78" s="426">
        <v>4</v>
      </c>
      <c r="V78" s="426">
        <v>60</v>
      </c>
      <c r="W78" s="428">
        <v>45</v>
      </c>
      <c r="X78" s="426">
        <v>4</v>
      </c>
      <c r="Y78" s="426">
        <v>60</v>
      </c>
      <c r="Z78" s="428">
        <v>0</v>
      </c>
      <c r="AA78" s="426">
        <v>1</v>
      </c>
      <c r="AB78" s="426">
        <v>15</v>
      </c>
      <c r="AC78" s="428">
        <v>0</v>
      </c>
      <c r="AD78" s="426">
        <v>0</v>
      </c>
      <c r="AE78" s="426">
        <v>0</v>
      </c>
      <c r="AF78" s="428">
        <v>0</v>
      </c>
      <c r="AG78" s="426">
        <v>0</v>
      </c>
    </row>
    <row r="79" spans="2:33" x14ac:dyDescent="0.35">
      <c r="B79" s="424">
        <v>2833</v>
      </c>
      <c r="C79" s="424" t="s">
        <v>443</v>
      </c>
      <c r="D79" s="426">
        <v>23</v>
      </c>
      <c r="E79" s="426">
        <v>29</v>
      </c>
      <c r="F79" s="426">
        <v>0</v>
      </c>
      <c r="G79" s="427">
        <v>29</v>
      </c>
      <c r="H79" s="426">
        <v>6</v>
      </c>
      <c r="I79" s="426">
        <v>0</v>
      </c>
      <c r="J79" s="427">
        <v>6</v>
      </c>
      <c r="K79" s="426">
        <v>345</v>
      </c>
      <c r="L79" s="426">
        <v>420</v>
      </c>
      <c r="M79" s="426">
        <v>0</v>
      </c>
      <c r="N79" s="427">
        <v>420</v>
      </c>
      <c r="O79" s="426">
        <v>90</v>
      </c>
      <c r="P79" s="426">
        <v>0</v>
      </c>
      <c r="Q79" s="427">
        <v>90</v>
      </c>
      <c r="R79" s="426">
        <v>1</v>
      </c>
      <c r="S79" s="426">
        <v>15</v>
      </c>
      <c r="T79" s="428">
        <v>0</v>
      </c>
      <c r="U79" s="426">
        <v>0</v>
      </c>
      <c r="V79" s="426">
        <v>0</v>
      </c>
      <c r="W79" s="428">
        <v>0</v>
      </c>
      <c r="X79" s="426">
        <v>2</v>
      </c>
      <c r="Y79" s="426">
        <v>30</v>
      </c>
      <c r="Z79" s="428">
        <v>0</v>
      </c>
      <c r="AA79" s="426">
        <v>7</v>
      </c>
      <c r="AB79" s="426">
        <v>105</v>
      </c>
      <c r="AC79" s="428">
        <v>0</v>
      </c>
      <c r="AD79" s="426">
        <v>3</v>
      </c>
      <c r="AE79" s="426">
        <v>45</v>
      </c>
      <c r="AF79" s="428">
        <v>0</v>
      </c>
      <c r="AG79" s="426">
        <v>1</v>
      </c>
    </row>
    <row r="80" spans="2:33" x14ac:dyDescent="0.35">
      <c r="B80" s="424">
        <v>2837</v>
      </c>
      <c r="C80" s="424" t="s">
        <v>444</v>
      </c>
      <c r="D80" s="426">
        <v>12</v>
      </c>
      <c r="E80" s="426">
        <v>20</v>
      </c>
      <c r="F80" s="426">
        <v>0</v>
      </c>
      <c r="G80" s="427">
        <v>20</v>
      </c>
      <c r="H80" s="426">
        <v>11</v>
      </c>
      <c r="I80" s="426">
        <v>0</v>
      </c>
      <c r="J80" s="427">
        <v>11</v>
      </c>
      <c r="K80" s="426">
        <v>180</v>
      </c>
      <c r="L80" s="426">
        <v>300</v>
      </c>
      <c r="M80" s="426">
        <v>0</v>
      </c>
      <c r="N80" s="427">
        <v>300</v>
      </c>
      <c r="O80" s="426">
        <v>165</v>
      </c>
      <c r="P80" s="426">
        <v>0</v>
      </c>
      <c r="Q80" s="427">
        <v>165</v>
      </c>
      <c r="R80" s="426">
        <v>7</v>
      </c>
      <c r="S80" s="426">
        <v>105</v>
      </c>
      <c r="T80" s="428">
        <v>60</v>
      </c>
      <c r="U80" s="426">
        <v>2</v>
      </c>
      <c r="V80" s="426">
        <v>30</v>
      </c>
      <c r="W80" s="428">
        <v>15</v>
      </c>
      <c r="X80" s="426">
        <v>4</v>
      </c>
      <c r="Y80" s="426">
        <v>60</v>
      </c>
      <c r="Z80" s="428">
        <v>45</v>
      </c>
      <c r="AA80" s="426">
        <v>0</v>
      </c>
      <c r="AB80" s="426">
        <v>0</v>
      </c>
      <c r="AC80" s="428">
        <v>0</v>
      </c>
      <c r="AD80" s="426">
        <v>0</v>
      </c>
      <c r="AE80" s="426">
        <v>0</v>
      </c>
      <c r="AF80" s="428">
        <v>0</v>
      </c>
      <c r="AG80" s="426">
        <v>0</v>
      </c>
    </row>
    <row r="81" spans="2:33" x14ac:dyDescent="0.35">
      <c r="B81" s="424">
        <v>2839</v>
      </c>
      <c r="C81" s="424" t="s">
        <v>445</v>
      </c>
      <c r="D81" s="426">
        <v>10</v>
      </c>
      <c r="E81" s="426">
        <v>12</v>
      </c>
      <c r="F81" s="426">
        <v>0</v>
      </c>
      <c r="G81" s="427">
        <v>12</v>
      </c>
      <c r="H81" s="426">
        <v>4</v>
      </c>
      <c r="I81" s="426">
        <v>0</v>
      </c>
      <c r="J81" s="427">
        <v>4</v>
      </c>
      <c r="K81" s="426">
        <v>150</v>
      </c>
      <c r="L81" s="426">
        <v>180</v>
      </c>
      <c r="M81" s="426">
        <v>0</v>
      </c>
      <c r="N81" s="427">
        <v>180</v>
      </c>
      <c r="O81" s="426">
        <v>60</v>
      </c>
      <c r="P81" s="426">
        <v>0</v>
      </c>
      <c r="Q81" s="427">
        <v>60</v>
      </c>
      <c r="R81" s="426">
        <v>4</v>
      </c>
      <c r="S81" s="426">
        <v>60</v>
      </c>
      <c r="T81" s="428">
        <v>15</v>
      </c>
      <c r="U81" s="426">
        <v>3</v>
      </c>
      <c r="V81" s="426">
        <v>45</v>
      </c>
      <c r="W81" s="428">
        <v>15</v>
      </c>
      <c r="X81" s="426">
        <v>3</v>
      </c>
      <c r="Y81" s="426">
        <v>45</v>
      </c>
      <c r="Z81" s="428">
        <v>0</v>
      </c>
      <c r="AA81" s="426">
        <v>3</v>
      </c>
      <c r="AB81" s="426">
        <v>45</v>
      </c>
      <c r="AC81" s="428">
        <v>0</v>
      </c>
      <c r="AD81" s="426">
        <v>0</v>
      </c>
      <c r="AE81" s="426">
        <v>0</v>
      </c>
      <c r="AF81" s="428">
        <v>0</v>
      </c>
      <c r="AG81" s="426">
        <v>0</v>
      </c>
    </row>
    <row r="82" spans="2:33" x14ac:dyDescent="0.35">
      <c r="B82" s="424">
        <v>2845</v>
      </c>
      <c r="C82" s="424" t="s">
        <v>446</v>
      </c>
      <c r="D82" s="426">
        <v>1</v>
      </c>
      <c r="E82" s="426">
        <v>18</v>
      </c>
      <c r="F82" s="426">
        <v>0</v>
      </c>
      <c r="G82" s="427">
        <v>18</v>
      </c>
      <c r="H82" s="426">
        <v>13</v>
      </c>
      <c r="I82" s="426">
        <v>0</v>
      </c>
      <c r="J82" s="427">
        <v>13</v>
      </c>
      <c r="K82" s="426">
        <v>15</v>
      </c>
      <c r="L82" s="426">
        <v>270</v>
      </c>
      <c r="M82" s="426">
        <v>0</v>
      </c>
      <c r="N82" s="427">
        <v>270</v>
      </c>
      <c r="O82" s="426">
        <v>159</v>
      </c>
      <c r="P82" s="426">
        <v>0</v>
      </c>
      <c r="Q82" s="427">
        <v>159</v>
      </c>
      <c r="R82" s="426">
        <v>0</v>
      </c>
      <c r="S82" s="426">
        <v>0</v>
      </c>
      <c r="T82" s="428">
        <v>0</v>
      </c>
      <c r="U82" s="426">
        <v>0</v>
      </c>
      <c r="V82" s="426">
        <v>0</v>
      </c>
      <c r="W82" s="428">
        <v>0</v>
      </c>
      <c r="X82" s="426">
        <v>0</v>
      </c>
      <c r="Y82" s="426">
        <v>0</v>
      </c>
      <c r="Z82" s="428">
        <v>0</v>
      </c>
      <c r="AA82" s="426">
        <v>0</v>
      </c>
      <c r="AB82" s="426">
        <v>0</v>
      </c>
      <c r="AC82" s="428">
        <v>0</v>
      </c>
      <c r="AD82" s="426">
        <v>0</v>
      </c>
      <c r="AE82" s="426">
        <v>0</v>
      </c>
      <c r="AF82" s="428">
        <v>0</v>
      </c>
      <c r="AG82" s="426">
        <v>0</v>
      </c>
    </row>
    <row r="83" spans="2:33" x14ac:dyDescent="0.35">
      <c r="B83" s="424">
        <v>2847</v>
      </c>
      <c r="C83" s="424" t="s">
        <v>447</v>
      </c>
      <c r="D83" s="426">
        <v>2</v>
      </c>
      <c r="E83" s="426">
        <v>30</v>
      </c>
      <c r="F83" s="426">
        <v>0</v>
      </c>
      <c r="G83" s="427">
        <v>30</v>
      </c>
      <c r="H83" s="426">
        <v>25</v>
      </c>
      <c r="I83" s="426">
        <v>0</v>
      </c>
      <c r="J83" s="427">
        <v>25</v>
      </c>
      <c r="K83" s="426">
        <v>30</v>
      </c>
      <c r="L83" s="426">
        <v>450</v>
      </c>
      <c r="M83" s="426">
        <v>0</v>
      </c>
      <c r="N83" s="427">
        <v>450</v>
      </c>
      <c r="O83" s="426">
        <v>375</v>
      </c>
      <c r="P83" s="426">
        <v>0</v>
      </c>
      <c r="Q83" s="427">
        <v>375</v>
      </c>
      <c r="R83" s="426">
        <v>3</v>
      </c>
      <c r="S83" s="426">
        <v>45</v>
      </c>
      <c r="T83" s="428">
        <v>30</v>
      </c>
      <c r="U83" s="426">
        <v>1</v>
      </c>
      <c r="V83" s="426">
        <v>15</v>
      </c>
      <c r="W83" s="428">
        <v>0</v>
      </c>
      <c r="X83" s="426">
        <v>1</v>
      </c>
      <c r="Y83" s="426">
        <v>15</v>
      </c>
      <c r="Z83" s="428">
        <v>15</v>
      </c>
      <c r="AA83" s="426">
        <v>0</v>
      </c>
      <c r="AB83" s="426">
        <v>0</v>
      </c>
      <c r="AC83" s="428">
        <v>0</v>
      </c>
      <c r="AD83" s="426">
        <v>0</v>
      </c>
      <c r="AE83" s="426">
        <v>0</v>
      </c>
      <c r="AF83" s="428">
        <v>0</v>
      </c>
      <c r="AG83" s="426">
        <v>0</v>
      </c>
    </row>
    <row r="84" spans="2:33" x14ac:dyDescent="0.35">
      <c r="B84" s="424">
        <v>2849</v>
      </c>
      <c r="C84" s="424" t="s">
        <v>448</v>
      </c>
      <c r="D84" s="426">
        <v>13</v>
      </c>
      <c r="E84" s="426">
        <v>20</v>
      </c>
      <c r="F84" s="426">
        <v>0</v>
      </c>
      <c r="G84" s="427">
        <v>20</v>
      </c>
      <c r="H84" s="426">
        <v>18</v>
      </c>
      <c r="I84" s="426">
        <v>0</v>
      </c>
      <c r="J84" s="427">
        <v>18</v>
      </c>
      <c r="K84" s="426">
        <v>195</v>
      </c>
      <c r="L84" s="426">
        <v>300</v>
      </c>
      <c r="M84" s="426">
        <v>0</v>
      </c>
      <c r="N84" s="427">
        <v>300</v>
      </c>
      <c r="O84" s="426">
        <v>270</v>
      </c>
      <c r="P84" s="426">
        <v>0</v>
      </c>
      <c r="Q84" s="427">
        <v>270</v>
      </c>
      <c r="R84" s="426">
        <v>1</v>
      </c>
      <c r="S84" s="426">
        <v>15</v>
      </c>
      <c r="T84" s="428">
        <v>15</v>
      </c>
      <c r="U84" s="426">
        <v>5</v>
      </c>
      <c r="V84" s="426">
        <v>75</v>
      </c>
      <c r="W84" s="428">
        <v>60</v>
      </c>
      <c r="X84" s="426">
        <v>3</v>
      </c>
      <c r="Y84" s="426">
        <v>45</v>
      </c>
      <c r="Z84" s="428">
        <v>45</v>
      </c>
      <c r="AA84" s="426">
        <v>0</v>
      </c>
      <c r="AB84" s="426">
        <v>0</v>
      </c>
      <c r="AC84" s="428">
        <v>0</v>
      </c>
      <c r="AD84" s="426">
        <v>0</v>
      </c>
      <c r="AE84" s="426">
        <v>0</v>
      </c>
      <c r="AF84" s="428">
        <v>0</v>
      </c>
      <c r="AG84" s="426">
        <v>1</v>
      </c>
    </row>
    <row r="85" spans="2:33" x14ac:dyDescent="0.35">
      <c r="B85" s="424">
        <v>2855</v>
      </c>
      <c r="C85" s="424" t="s">
        <v>449</v>
      </c>
      <c r="D85" s="426">
        <v>14</v>
      </c>
      <c r="E85" s="426">
        <v>30</v>
      </c>
      <c r="F85" s="426">
        <v>0</v>
      </c>
      <c r="G85" s="427">
        <v>30</v>
      </c>
      <c r="H85" s="426">
        <v>3</v>
      </c>
      <c r="I85" s="426">
        <v>0</v>
      </c>
      <c r="J85" s="427">
        <v>3</v>
      </c>
      <c r="K85" s="426">
        <v>210</v>
      </c>
      <c r="L85" s="426">
        <v>450</v>
      </c>
      <c r="M85" s="426">
        <v>0</v>
      </c>
      <c r="N85" s="427">
        <v>450</v>
      </c>
      <c r="O85" s="426">
        <v>45</v>
      </c>
      <c r="P85" s="426">
        <v>0</v>
      </c>
      <c r="Q85" s="427">
        <v>45</v>
      </c>
      <c r="R85" s="426">
        <v>4</v>
      </c>
      <c r="S85" s="426">
        <v>60</v>
      </c>
      <c r="T85" s="428">
        <v>0</v>
      </c>
      <c r="U85" s="426">
        <v>20</v>
      </c>
      <c r="V85" s="426">
        <v>300</v>
      </c>
      <c r="W85" s="428">
        <v>45</v>
      </c>
      <c r="X85" s="426">
        <v>3</v>
      </c>
      <c r="Y85" s="426">
        <v>45</v>
      </c>
      <c r="Z85" s="428">
        <v>0</v>
      </c>
      <c r="AA85" s="426">
        <v>13</v>
      </c>
      <c r="AB85" s="426">
        <v>195</v>
      </c>
      <c r="AC85" s="428">
        <v>0</v>
      </c>
      <c r="AD85" s="426">
        <v>13</v>
      </c>
      <c r="AE85" s="426">
        <v>195</v>
      </c>
      <c r="AF85" s="428">
        <v>0</v>
      </c>
      <c r="AG85" s="426">
        <v>2</v>
      </c>
    </row>
    <row r="86" spans="2:33" x14ac:dyDescent="0.35">
      <c r="B86" s="424">
        <v>2864</v>
      </c>
      <c r="C86" s="424" t="s">
        <v>1263</v>
      </c>
      <c r="D86" s="426">
        <v>9</v>
      </c>
      <c r="E86" s="426">
        <v>6</v>
      </c>
      <c r="F86" s="426">
        <v>0</v>
      </c>
      <c r="G86" s="427">
        <v>6</v>
      </c>
      <c r="H86" s="426">
        <v>4</v>
      </c>
      <c r="I86" s="426">
        <v>0</v>
      </c>
      <c r="J86" s="427">
        <v>4</v>
      </c>
      <c r="K86" s="426">
        <v>135</v>
      </c>
      <c r="L86" s="426">
        <v>90</v>
      </c>
      <c r="M86" s="426">
        <v>0</v>
      </c>
      <c r="N86" s="427">
        <v>90</v>
      </c>
      <c r="O86" s="426">
        <v>60</v>
      </c>
      <c r="P86" s="426">
        <v>0</v>
      </c>
      <c r="Q86" s="427">
        <v>60</v>
      </c>
      <c r="R86" s="426">
        <v>1</v>
      </c>
      <c r="S86" s="426">
        <v>15</v>
      </c>
      <c r="T86" s="428">
        <v>15</v>
      </c>
      <c r="U86" s="426">
        <v>2</v>
      </c>
      <c r="V86" s="426">
        <v>30</v>
      </c>
      <c r="W86" s="428">
        <v>15</v>
      </c>
      <c r="X86" s="426">
        <v>1</v>
      </c>
      <c r="Y86" s="426">
        <v>15</v>
      </c>
      <c r="Z86" s="428">
        <v>15</v>
      </c>
      <c r="AA86" s="426">
        <v>0</v>
      </c>
      <c r="AB86" s="426">
        <v>0</v>
      </c>
      <c r="AC86" s="428">
        <v>0</v>
      </c>
      <c r="AD86" s="426">
        <v>0</v>
      </c>
      <c r="AE86" s="426">
        <v>0</v>
      </c>
      <c r="AF86" s="428">
        <v>0</v>
      </c>
      <c r="AG86" s="426">
        <v>0</v>
      </c>
    </row>
    <row r="87" spans="2:33" x14ac:dyDescent="0.35">
      <c r="B87" s="424">
        <v>2865</v>
      </c>
      <c r="C87" s="424" t="s">
        <v>451</v>
      </c>
      <c r="D87" s="426">
        <v>9</v>
      </c>
      <c r="E87" s="426">
        <v>26</v>
      </c>
      <c r="F87" s="426">
        <v>0</v>
      </c>
      <c r="G87" s="427">
        <v>26</v>
      </c>
      <c r="H87" s="426">
        <v>12</v>
      </c>
      <c r="I87" s="426">
        <v>0</v>
      </c>
      <c r="J87" s="427">
        <v>12</v>
      </c>
      <c r="K87" s="426">
        <v>122</v>
      </c>
      <c r="L87" s="426">
        <v>363</v>
      </c>
      <c r="M87" s="426">
        <v>0</v>
      </c>
      <c r="N87" s="427">
        <v>363</v>
      </c>
      <c r="O87" s="426">
        <v>150</v>
      </c>
      <c r="P87" s="426">
        <v>0</v>
      </c>
      <c r="Q87" s="427">
        <v>150</v>
      </c>
      <c r="R87" s="426">
        <v>3</v>
      </c>
      <c r="S87" s="426">
        <v>42</v>
      </c>
      <c r="T87" s="428">
        <v>30</v>
      </c>
      <c r="U87" s="426">
        <v>2</v>
      </c>
      <c r="V87" s="426">
        <v>30</v>
      </c>
      <c r="W87" s="428">
        <v>24</v>
      </c>
      <c r="X87" s="426">
        <v>4</v>
      </c>
      <c r="Y87" s="426">
        <v>60</v>
      </c>
      <c r="Z87" s="428">
        <v>24</v>
      </c>
      <c r="AA87" s="426">
        <v>5</v>
      </c>
      <c r="AB87" s="426">
        <v>72</v>
      </c>
      <c r="AC87" s="428">
        <v>15</v>
      </c>
      <c r="AD87" s="426">
        <v>0</v>
      </c>
      <c r="AE87" s="426">
        <v>0</v>
      </c>
      <c r="AF87" s="428">
        <v>0</v>
      </c>
      <c r="AG87" s="426">
        <v>0</v>
      </c>
    </row>
    <row r="88" spans="2:33" x14ac:dyDescent="0.35">
      <c r="B88" s="424">
        <v>2866</v>
      </c>
      <c r="C88" s="424" t="s">
        <v>452</v>
      </c>
      <c r="D88" s="426">
        <v>11</v>
      </c>
      <c r="E88" s="426">
        <v>18</v>
      </c>
      <c r="F88" s="426">
        <v>0</v>
      </c>
      <c r="G88" s="427">
        <v>18</v>
      </c>
      <c r="H88" s="426">
        <v>10</v>
      </c>
      <c r="I88" s="426">
        <v>0</v>
      </c>
      <c r="J88" s="427">
        <v>10</v>
      </c>
      <c r="K88" s="426">
        <v>165</v>
      </c>
      <c r="L88" s="426">
        <v>270</v>
      </c>
      <c r="M88" s="426">
        <v>0</v>
      </c>
      <c r="N88" s="427">
        <v>270</v>
      </c>
      <c r="O88" s="426">
        <v>150</v>
      </c>
      <c r="P88" s="426">
        <v>0</v>
      </c>
      <c r="Q88" s="427">
        <v>150</v>
      </c>
      <c r="R88" s="426">
        <v>2</v>
      </c>
      <c r="S88" s="426">
        <v>30</v>
      </c>
      <c r="T88" s="428">
        <v>30</v>
      </c>
      <c r="U88" s="426">
        <v>1</v>
      </c>
      <c r="V88" s="426">
        <v>15</v>
      </c>
      <c r="W88" s="428">
        <v>0</v>
      </c>
      <c r="X88" s="426">
        <v>0</v>
      </c>
      <c r="Y88" s="426">
        <v>0</v>
      </c>
      <c r="Z88" s="428">
        <v>0</v>
      </c>
      <c r="AA88" s="426">
        <v>5</v>
      </c>
      <c r="AB88" s="426">
        <v>75</v>
      </c>
      <c r="AC88" s="428">
        <v>0</v>
      </c>
      <c r="AD88" s="426">
        <v>5</v>
      </c>
      <c r="AE88" s="426">
        <v>75</v>
      </c>
      <c r="AF88" s="428">
        <v>0</v>
      </c>
      <c r="AG88" s="426">
        <v>0</v>
      </c>
    </row>
    <row r="89" spans="2:33" x14ac:dyDescent="0.35">
      <c r="B89" s="424">
        <v>2868</v>
      </c>
      <c r="C89" s="424" t="s">
        <v>453</v>
      </c>
      <c r="D89" s="426">
        <v>4</v>
      </c>
      <c r="E89" s="426">
        <v>12</v>
      </c>
      <c r="F89" s="426">
        <v>0</v>
      </c>
      <c r="G89" s="427">
        <v>12</v>
      </c>
      <c r="H89" s="426">
        <v>8</v>
      </c>
      <c r="I89" s="426">
        <v>0</v>
      </c>
      <c r="J89" s="427">
        <v>8</v>
      </c>
      <c r="K89" s="426">
        <v>51</v>
      </c>
      <c r="L89" s="426">
        <v>177</v>
      </c>
      <c r="M89" s="426">
        <v>0</v>
      </c>
      <c r="N89" s="427">
        <v>177</v>
      </c>
      <c r="O89" s="426">
        <v>96</v>
      </c>
      <c r="P89" s="426">
        <v>0</v>
      </c>
      <c r="Q89" s="427">
        <v>96</v>
      </c>
      <c r="R89" s="426">
        <v>2</v>
      </c>
      <c r="S89" s="426">
        <v>30</v>
      </c>
      <c r="T89" s="428">
        <v>0</v>
      </c>
      <c r="U89" s="426">
        <v>1</v>
      </c>
      <c r="V89" s="426">
        <v>15</v>
      </c>
      <c r="W89" s="428">
        <v>15</v>
      </c>
      <c r="X89" s="426">
        <v>1</v>
      </c>
      <c r="Y89" s="426">
        <v>15</v>
      </c>
      <c r="Z89" s="428">
        <v>3</v>
      </c>
      <c r="AA89" s="426">
        <v>0</v>
      </c>
      <c r="AB89" s="426">
        <v>0</v>
      </c>
      <c r="AC89" s="428">
        <v>0</v>
      </c>
      <c r="AD89" s="426">
        <v>0</v>
      </c>
      <c r="AE89" s="426">
        <v>0</v>
      </c>
      <c r="AF89" s="428">
        <v>0</v>
      </c>
      <c r="AG89" s="426">
        <v>0</v>
      </c>
    </row>
    <row r="90" spans="2:33" x14ac:dyDescent="0.35">
      <c r="B90" s="424">
        <v>2872</v>
      </c>
      <c r="C90" s="424" t="s">
        <v>454</v>
      </c>
      <c r="D90" s="426">
        <v>2</v>
      </c>
      <c r="E90" s="426">
        <v>23</v>
      </c>
      <c r="F90" s="426">
        <v>0</v>
      </c>
      <c r="G90" s="427">
        <v>23</v>
      </c>
      <c r="H90" s="426">
        <v>23</v>
      </c>
      <c r="I90" s="426">
        <v>0</v>
      </c>
      <c r="J90" s="427">
        <v>23</v>
      </c>
      <c r="K90" s="426">
        <v>30</v>
      </c>
      <c r="L90" s="426">
        <v>345</v>
      </c>
      <c r="M90" s="426">
        <v>0</v>
      </c>
      <c r="N90" s="427">
        <v>345</v>
      </c>
      <c r="O90" s="426">
        <v>345</v>
      </c>
      <c r="P90" s="426">
        <v>0</v>
      </c>
      <c r="Q90" s="427">
        <v>345</v>
      </c>
      <c r="R90" s="426">
        <v>0</v>
      </c>
      <c r="S90" s="426">
        <v>0</v>
      </c>
      <c r="T90" s="428">
        <v>0</v>
      </c>
      <c r="U90" s="426">
        <v>0</v>
      </c>
      <c r="V90" s="426">
        <v>0</v>
      </c>
      <c r="W90" s="428">
        <v>0</v>
      </c>
      <c r="X90" s="426">
        <v>0</v>
      </c>
      <c r="Y90" s="426">
        <v>0</v>
      </c>
      <c r="Z90" s="428">
        <v>0</v>
      </c>
      <c r="AA90" s="426">
        <v>0</v>
      </c>
      <c r="AB90" s="426">
        <v>0</v>
      </c>
      <c r="AC90" s="428">
        <v>0</v>
      </c>
      <c r="AD90" s="426">
        <v>0</v>
      </c>
      <c r="AE90" s="426">
        <v>0</v>
      </c>
      <c r="AF90" s="428">
        <v>0</v>
      </c>
      <c r="AG90" s="426">
        <v>0</v>
      </c>
    </row>
    <row r="91" spans="2:33" x14ac:dyDescent="0.35">
      <c r="B91" s="424">
        <v>2878</v>
      </c>
      <c r="C91" s="424" t="s">
        <v>455</v>
      </c>
      <c r="D91" s="426">
        <v>23</v>
      </c>
      <c r="E91" s="426">
        <v>24</v>
      </c>
      <c r="F91" s="426">
        <v>0</v>
      </c>
      <c r="G91" s="427">
        <v>24</v>
      </c>
      <c r="H91" s="426">
        <v>4</v>
      </c>
      <c r="I91" s="426">
        <v>0</v>
      </c>
      <c r="J91" s="427">
        <v>4</v>
      </c>
      <c r="K91" s="426">
        <v>345</v>
      </c>
      <c r="L91" s="426">
        <v>360</v>
      </c>
      <c r="M91" s="426">
        <v>0</v>
      </c>
      <c r="N91" s="427">
        <v>360</v>
      </c>
      <c r="O91" s="426">
        <v>60</v>
      </c>
      <c r="P91" s="426">
        <v>0</v>
      </c>
      <c r="Q91" s="427">
        <v>60</v>
      </c>
      <c r="R91" s="426">
        <v>3</v>
      </c>
      <c r="S91" s="426">
        <v>45</v>
      </c>
      <c r="T91" s="428">
        <v>0</v>
      </c>
      <c r="U91" s="426">
        <v>1</v>
      </c>
      <c r="V91" s="426">
        <v>15</v>
      </c>
      <c r="W91" s="428">
        <v>15</v>
      </c>
      <c r="X91" s="426">
        <v>4</v>
      </c>
      <c r="Y91" s="426">
        <v>60</v>
      </c>
      <c r="Z91" s="428">
        <v>0</v>
      </c>
      <c r="AA91" s="426">
        <v>4</v>
      </c>
      <c r="AB91" s="426">
        <v>60</v>
      </c>
      <c r="AC91" s="428">
        <v>0</v>
      </c>
      <c r="AD91" s="426">
        <v>4</v>
      </c>
      <c r="AE91" s="426">
        <v>60</v>
      </c>
      <c r="AF91" s="428">
        <v>0</v>
      </c>
      <c r="AG91" s="426">
        <v>0</v>
      </c>
    </row>
    <row r="92" spans="2:33" x14ac:dyDescent="0.35">
      <c r="B92" s="424">
        <v>2880</v>
      </c>
      <c r="C92" s="424" t="s">
        <v>456</v>
      </c>
      <c r="D92" s="426">
        <v>6</v>
      </c>
      <c r="E92" s="426">
        <v>11</v>
      </c>
      <c r="F92" s="426">
        <v>1</v>
      </c>
      <c r="G92" s="427">
        <v>12</v>
      </c>
      <c r="H92" s="426">
        <v>3</v>
      </c>
      <c r="I92" s="426">
        <v>0</v>
      </c>
      <c r="J92" s="427">
        <v>3</v>
      </c>
      <c r="K92" s="426">
        <v>90</v>
      </c>
      <c r="L92" s="426">
        <v>165</v>
      </c>
      <c r="M92" s="426">
        <v>15</v>
      </c>
      <c r="N92" s="427">
        <v>180</v>
      </c>
      <c r="O92" s="426">
        <v>45</v>
      </c>
      <c r="P92" s="426">
        <v>0</v>
      </c>
      <c r="Q92" s="427">
        <v>45</v>
      </c>
      <c r="R92" s="426">
        <v>1</v>
      </c>
      <c r="S92" s="426">
        <v>15</v>
      </c>
      <c r="T92" s="428">
        <v>15</v>
      </c>
      <c r="U92" s="426">
        <v>0</v>
      </c>
      <c r="V92" s="426">
        <v>0</v>
      </c>
      <c r="W92" s="428">
        <v>0</v>
      </c>
      <c r="X92" s="426">
        <v>7</v>
      </c>
      <c r="Y92" s="426">
        <v>105</v>
      </c>
      <c r="Z92" s="428">
        <v>15</v>
      </c>
      <c r="AA92" s="426">
        <v>5</v>
      </c>
      <c r="AB92" s="426">
        <v>75</v>
      </c>
      <c r="AC92" s="428">
        <v>15</v>
      </c>
      <c r="AD92" s="426">
        <v>3</v>
      </c>
      <c r="AE92" s="426">
        <v>45</v>
      </c>
      <c r="AF92" s="428">
        <v>15</v>
      </c>
      <c r="AG92" s="426">
        <v>0</v>
      </c>
    </row>
    <row r="93" spans="2:33" x14ac:dyDescent="0.35">
      <c r="B93" s="424">
        <v>2881</v>
      </c>
      <c r="C93" s="424" t="s">
        <v>457</v>
      </c>
      <c r="D93" s="426">
        <v>18</v>
      </c>
      <c r="E93" s="426">
        <v>36</v>
      </c>
      <c r="F93" s="426">
        <v>0</v>
      </c>
      <c r="G93" s="427">
        <v>36</v>
      </c>
      <c r="H93" s="426">
        <v>19</v>
      </c>
      <c r="I93" s="426">
        <v>0</v>
      </c>
      <c r="J93" s="427">
        <v>19</v>
      </c>
      <c r="K93" s="426">
        <v>270</v>
      </c>
      <c r="L93" s="426">
        <v>540</v>
      </c>
      <c r="M93" s="426">
        <v>0</v>
      </c>
      <c r="N93" s="427">
        <v>540</v>
      </c>
      <c r="O93" s="426">
        <v>285</v>
      </c>
      <c r="P93" s="426">
        <v>0</v>
      </c>
      <c r="Q93" s="427">
        <v>285</v>
      </c>
      <c r="R93" s="426">
        <v>6</v>
      </c>
      <c r="S93" s="426">
        <v>90</v>
      </c>
      <c r="T93" s="428">
        <v>45</v>
      </c>
      <c r="U93" s="426">
        <v>8</v>
      </c>
      <c r="V93" s="426">
        <v>120</v>
      </c>
      <c r="W93" s="428">
        <v>60</v>
      </c>
      <c r="X93" s="426">
        <v>5</v>
      </c>
      <c r="Y93" s="426">
        <v>75</v>
      </c>
      <c r="Z93" s="428">
        <v>45</v>
      </c>
      <c r="AA93" s="426">
        <v>0</v>
      </c>
      <c r="AB93" s="426">
        <v>0</v>
      </c>
      <c r="AC93" s="428">
        <v>0</v>
      </c>
      <c r="AD93" s="426">
        <v>0</v>
      </c>
      <c r="AE93" s="426">
        <v>0</v>
      </c>
      <c r="AF93" s="428">
        <v>0</v>
      </c>
      <c r="AG93" s="426">
        <v>0</v>
      </c>
    </row>
    <row r="94" spans="2:33" x14ac:dyDescent="0.35">
      <c r="B94" s="424">
        <v>2883</v>
      </c>
      <c r="C94" s="424" t="s">
        <v>458</v>
      </c>
      <c r="D94" s="426">
        <v>0</v>
      </c>
      <c r="E94" s="426">
        <v>26</v>
      </c>
      <c r="F94" s="426">
        <v>23</v>
      </c>
      <c r="G94" s="427">
        <v>49</v>
      </c>
      <c r="H94" s="426">
        <v>0</v>
      </c>
      <c r="I94" s="426">
        <v>0</v>
      </c>
      <c r="J94" s="427">
        <v>0</v>
      </c>
      <c r="K94" s="426">
        <v>0</v>
      </c>
      <c r="L94" s="426">
        <v>365</v>
      </c>
      <c r="M94" s="426">
        <v>345</v>
      </c>
      <c r="N94" s="427">
        <v>710</v>
      </c>
      <c r="O94" s="426">
        <v>0</v>
      </c>
      <c r="P94" s="426">
        <v>0</v>
      </c>
      <c r="Q94" s="427">
        <v>0</v>
      </c>
      <c r="R94" s="426">
        <v>2</v>
      </c>
      <c r="S94" s="426">
        <v>30</v>
      </c>
      <c r="T94" s="428">
        <v>0</v>
      </c>
      <c r="U94" s="426">
        <v>0</v>
      </c>
      <c r="V94" s="426">
        <v>0</v>
      </c>
      <c r="W94" s="428">
        <v>0</v>
      </c>
      <c r="X94" s="426">
        <v>6</v>
      </c>
      <c r="Y94" s="426">
        <v>90</v>
      </c>
      <c r="Z94" s="428">
        <v>0</v>
      </c>
      <c r="AA94" s="426">
        <v>0</v>
      </c>
      <c r="AB94" s="426">
        <v>0</v>
      </c>
      <c r="AC94" s="428">
        <v>0</v>
      </c>
      <c r="AD94" s="426">
        <v>0</v>
      </c>
      <c r="AE94" s="426">
        <v>0</v>
      </c>
      <c r="AF94" s="428">
        <v>0</v>
      </c>
      <c r="AG94" s="426">
        <v>0</v>
      </c>
    </row>
    <row r="95" spans="2:33" x14ac:dyDescent="0.35">
      <c r="B95" s="424">
        <v>2900</v>
      </c>
      <c r="C95" s="424" t="s">
        <v>459</v>
      </c>
      <c r="D95" s="426">
        <v>16</v>
      </c>
      <c r="E95" s="426">
        <v>22</v>
      </c>
      <c r="F95" s="426">
        <v>1</v>
      </c>
      <c r="G95" s="427">
        <v>23</v>
      </c>
      <c r="H95" s="426">
        <v>11</v>
      </c>
      <c r="I95" s="426">
        <v>0</v>
      </c>
      <c r="J95" s="427">
        <v>11</v>
      </c>
      <c r="K95" s="426">
        <v>240</v>
      </c>
      <c r="L95" s="426">
        <v>330</v>
      </c>
      <c r="M95" s="426">
        <v>15</v>
      </c>
      <c r="N95" s="427">
        <v>345</v>
      </c>
      <c r="O95" s="426">
        <v>165</v>
      </c>
      <c r="P95" s="426">
        <v>0</v>
      </c>
      <c r="Q95" s="427">
        <v>165</v>
      </c>
      <c r="R95" s="426">
        <v>2</v>
      </c>
      <c r="S95" s="426">
        <v>30</v>
      </c>
      <c r="T95" s="428">
        <v>30</v>
      </c>
      <c r="U95" s="426">
        <v>4</v>
      </c>
      <c r="V95" s="426">
        <v>60</v>
      </c>
      <c r="W95" s="428">
        <v>60</v>
      </c>
      <c r="X95" s="426">
        <v>9</v>
      </c>
      <c r="Y95" s="426">
        <v>135</v>
      </c>
      <c r="Z95" s="428">
        <v>45</v>
      </c>
      <c r="AA95" s="426">
        <v>8</v>
      </c>
      <c r="AB95" s="426">
        <v>120</v>
      </c>
      <c r="AC95" s="428">
        <v>0</v>
      </c>
      <c r="AD95" s="426">
        <v>6</v>
      </c>
      <c r="AE95" s="426">
        <v>90</v>
      </c>
      <c r="AF95" s="428">
        <v>0</v>
      </c>
      <c r="AG95" s="426">
        <v>1</v>
      </c>
    </row>
    <row r="96" spans="2:33" x14ac:dyDescent="0.35">
      <c r="B96" s="424">
        <v>2902</v>
      </c>
      <c r="C96" s="424" t="s">
        <v>460</v>
      </c>
      <c r="D96" s="426">
        <v>7</v>
      </c>
      <c r="E96" s="426">
        <v>23</v>
      </c>
      <c r="F96" s="426">
        <v>0</v>
      </c>
      <c r="G96" s="427">
        <v>23</v>
      </c>
      <c r="H96" s="426">
        <v>19</v>
      </c>
      <c r="I96" s="426">
        <v>0</v>
      </c>
      <c r="J96" s="427">
        <v>19</v>
      </c>
      <c r="K96" s="426">
        <v>105</v>
      </c>
      <c r="L96" s="426">
        <v>345</v>
      </c>
      <c r="M96" s="426">
        <v>0</v>
      </c>
      <c r="N96" s="427">
        <v>345</v>
      </c>
      <c r="O96" s="426">
        <v>245</v>
      </c>
      <c r="P96" s="426">
        <v>0</v>
      </c>
      <c r="Q96" s="427">
        <v>245</v>
      </c>
      <c r="R96" s="426">
        <v>3</v>
      </c>
      <c r="S96" s="426">
        <v>45</v>
      </c>
      <c r="T96" s="428">
        <v>15</v>
      </c>
      <c r="U96" s="426">
        <v>0</v>
      </c>
      <c r="V96" s="426">
        <v>0</v>
      </c>
      <c r="W96" s="428">
        <v>0</v>
      </c>
      <c r="X96" s="426">
        <v>5</v>
      </c>
      <c r="Y96" s="426">
        <v>75</v>
      </c>
      <c r="Z96" s="428">
        <v>40</v>
      </c>
      <c r="AA96" s="426">
        <v>0</v>
      </c>
      <c r="AB96" s="426">
        <v>0</v>
      </c>
      <c r="AC96" s="428">
        <v>0</v>
      </c>
      <c r="AD96" s="426">
        <v>0</v>
      </c>
      <c r="AE96" s="426">
        <v>0</v>
      </c>
      <c r="AF96" s="428">
        <v>0</v>
      </c>
      <c r="AG96" s="426">
        <v>0</v>
      </c>
    </row>
    <row r="97" spans="2:33" x14ac:dyDescent="0.35">
      <c r="B97" s="424">
        <v>2903</v>
      </c>
      <c r="C97" s="424" t="s">
        <v>461</v>
      </c>
      <c r="D97" s="426">
        <v>6</v>
      </c>
      <c r="E97" s="426">
        <v>9</v>
      </c>
      <c r="F97" s="426">
        <v>0</v>
      </c>
      <c r="G97" s="427">
        <v>9</v>
      </c>
      <c r="H97" s="426">
        <v>5</v>
      </c>
      <c r="I97" s="426">
        <v>0</v>
      </c>
      <c r="J97" s="427">
        <v>5</v>
      </c>
      <c r="K97" s="426">
        <v>90</v>
      </c>
      <c r="L97" s="426">
        <v>135</v>
      </c>
      <c r="M97" s="426">
        <v>0</v>
      </c>
      <c r="N97" s="427">
        <v>135</v>
      </c>
      <c r="O97" s="426">
        <v>75</v>
      </c>
      <c r="P97" s="426">
        <v>0</v>
      </c>
      <c r="Q97" s="427">
        <v>75</v>
      </c>
      <c r="R97" s="426">
        <v>2</v>
      </c>
      <c r="S97" s="426">
        <v>30</v>
      </c>
      <c r="T97" s="428">
        <v>15</v>
      </c>
      <c r="U97" s="426">
        <v>0</v>
      </c>
      <c r="V97" s="426">
        <v>0</v>
      </c>
      <c r="W97" s="428">
        <v>0</v>
      </c>
      <c r="X97" s="426">
        <v>0</v>
      </c>
      <c r="Y97" s="426">
        <v>0</v>
      </c>
      <c r="Z97" s="428">
        <v>0</v>
      </c>
      <c r="AA97" s="426">
        <v>0</v>
      </c>
      <c r="AB97" s="426">
        <v>0</v>
      </c>
      <c r="AC97" s="428">
        <v>0</v>
      </c>
      <c r="AD97" s="426">
        <v>0</v>
      </c>
      <c r="AE97" s="426">
        <v>0</v>
      </c>
      <c r="AF97" s="428">
        <v>0</v>
      </c>
      <c r="AG97" s="426">
        <v>0</v>
      </c>
    </row>
    <row r="98" spans="2:33" x14ac:dyDescent="0.35">
      <c r="B98" s="424">
        <v>2904</v>
      </c>
      <c r="C98" s="424" t="s">
        <v>462</v>
      </c>
      <c r="D98" s="426">
        <v>11</v>
      </c>
      <c r="E98" s="426">
        <v>20</v>
      </c>
      <c r="F98" s="426">
        <v>0</v>
      </c>
      <c r="G98" s="427">
        <v>20</v>
      </c>
      <c r="H98" s="426">
        <v>9</v>
      </c>
      <c r="I98" s="426">
        <v>0</v>
      </c>
      <c r="J98" s="427">
        <v>9</v>
      </c>
      <c r="K98" s="426">
        <v>165</v>
      </c>
      <c r="L98" s="426">
        <v>300</v>
      </c>
      <c r="M98" s="426">
        <v>0</v>
      </c>
      <c r="N98" s="427">
        <v>300</v>
      </c>
      <c r="O98" s="426">
        <v>135</v>
      </c>
      <c r="P98" s="426">
        <v>0</v>
      </c>
      <c r="Q98" s="427">
        <v>135</v>
      </c>
      <c r="R98" s="426">
        <v>3</v>
      </c>
      <c r="S98" s="426">
        <v>45</v>
      </c>
      <c r="T98" s="428">
        <v>0</v>
      </c>
      <c r="U98" s="426">
        <v>2</v>
      </c>
      <c r="V98" s="426">
        <v>30</v>
      </c>
      <c r="W98" s="428">
        <v>30</v>
      </c>
      <c r="X98" s="426">
        <v>5</v>
      </c>
      <c r="Y98" s="426">
        <v>75</v>
      </c>
      <c r="Z98" s="428">
        <v>15</v>
      </c>
      <c r="AA98" s="426">
        <v>6</v>
      </c>
      <c r="AB98" s="426">
        <v>90</v>
      </c>
      <c r="AC98" s="428">
        <v>0</v>
      </c>
      <c r="AD98" s="426">
        <v>5</v>
      </c>
      <c r="AE98" s="426">
        <v>75</v>
      </c>
      <c r="AF98" s="428">
        <v>0</v>
      </c>
      <c r="AG98" s="426">
        <v>1</v>
      </c>
    </row>
    <row r="99" spans="2:33" x14ac:dyDescent="0.35">
      <c r="B99" s="424">
        <v>2906</v>
      </c>
      <c r="C99" s="424" t="s">
        <v>463</v>
      </c>
      <c r="D99" s="426">
        <v>0</v>
      </c>
      <c r="E99" s="426">
        <v>10</v>
      </c>
      <c r="F99" s="426">
        <v>1</v>
      </c>
      <c r="G99" s="427">
        <v>11</v>
      </c>
      <c r="H99" s="426">
        <v>8</v>
      </c>
      <c r="I99" s="426">
        <v>1</v>
      </c>
      <c r="J99" s="427">
        <v>9</v>
      </c>
      <c r="K99" s="426">
        <v>0</v>
      </c>
      <c r="L99" s="426">
        <v>150</v>
      </c>
      <c r="M99" s="426">
        <v>15</v>
      </c>
      <c r="N99" s="427">
        <v>165</v>
      </c>
      <c r="O99" s="426">
        <v>120</v>
      </c>
      <c r="P99" s="426">
        <v>15</v>
      </c>
      <c r="Q99" s="427">
        <v>135</v>
      </c>
      <c r="R99" s="426">
        <v>3</v>
      </c>
      <c r="S99" s="426">
        <v>45</v>
      </c>
      <c r="T99" s="428">
        <v>45</v>
      </c>
      <c r="U99" s="426">
        <v>2</v>
      </c>
      <c r="V99" s="426">
        <v>30</v>
      </c>
      <c r="W99" s="428">
        <v>30</v>
      </c>
      <c r="X99" s="426">
        <v>2</v>
      </c>
      <c r="Y99" s="426">
        <v>30</v>
      </c>
      <c r="Z99" s="428">
        <v>30</v>
      </c>
      <c r="AA99" s="426">
        <v>1</v>
      </c>
      <c r="AB99" s="426">
        <v>15</v>
      </c>
      <c r="AC99" s="428">
        <v>15</v>
      </c>
      <c r="AD99" s="426">
        <v>1</v>
      </c>
      <c r="AE99" s="426">
        <v>15</v>
      </c>
      <c r="AF99" s="428">
        <v>15</v>
      </c>
      <c r="AG99" s="426">
        <v>0</v>
      </c>
    </row>
    <row r="100" spans="2:33" x14ac:dyDescent="0.35">
      <c r="B100" s="424">
        <v>2909</v>
      </c>
      <c r="C100" s="424" t="s">
        <v>464</v>
      </c>
      <c r="D100" s="426">
        <v>4</v>
      </c>
      <c r="E100" s="426">
        <v>32</v>
      </c>
      <c r="F100" s="426">
        <v>0</v>
      </c>
      <c r="G100" s="427">
        <v>32</v>
      </c>
      <c r="H100" s="426">
        <v>24</v>
      </c>
      <c r="I100" s="426">
        <v>0</v>
      </c>
      <c r="J100" s="427">
        <v>24</v>
      </c>
      <c r="K100" s="426">
        <v>60</v>
      </c>
      <c r="L100" s="426">
        <v>480</v>
      </c>
      <c r="M100" s="426">
        <v>0</v>
      </c>
      <c r="N100" s="427">
        <v>480</v>
      </c>
      <c r="O100" s="426">
        <v>360</v>
      </c>
      <c r="P100" s="426">
        <v>0</v>
      </c>
      <c r="Q100" s="427">
        <v>360</v>
      </c>
      <c r="R100" s="426">
        <v>10</v>
      </c>
      <c r="S100" s="426">
        <v>150</v>
      </c>
      <c r="T100" s="428">
        <v>90</v>
      </c>
      <c r="U100" s="426">
        <v>4</v>
      </c>
      <c r="V100" s="426">
        <v>60</v>
      </c>
      <c r="W100" s="428">
        <v>45</v>
      </c>
      <c r="X100" s="426">
        <v>1</v>
      </c>
      <c r="Y100" s="426">
        <v>15</v>
      </c>
      <c r="Z100" s="428">
        <v>0</v>
      </c>
      <c r="AA100" s="426">
        <v>1</v>
      </c>
      <c r="AB100" s="426">
        <v>15</v>
      </c>
      <c r="AC100" s="428">
        <v>0</v>
      </c>
      <c r="AD100" s="426">
        <v>1</v>
      </c>
      <c r="AE100" s="426">
        <v>15</v>
      </c>
      <c r="AF100" s="428">
        <v>0</v>
      </c>
      <c r="AG100" s="426">
        <v>0</v>
      </c>
    </row>
    <row r="101" spans="2:33" x14ac:dyDescent="0.35">
      <c r="B101" s="424">
        <v>2912</v>
      </c>
      <c r="C101" s="424" t="s">
        <v>466</v>
      </c>
      <c r="D101" s="426">
        <v>0</v>
      </c>
      <c r="E101" s="426">
        <v>38</v>
      </c>
      <c r="F101" s="426">
        <v>32</v>
      </c>
      <c r="G101" s="427">
        <v>70</v>
      </c>
      <c r="H101" s="426">
        <v>9</v>
      </c>
      <c r="I101" s="426">
        <v>0</v>
      </c>
      <c r="J101" s="427">
        <v>9</v>
      </c>
      <c r="K101" s="426">
        <v>0</v>
      </c>
      <c r="L101" s="426">
        <v>570</v>
      </c>
      <c r="M101" s="426">
        <v>480</v>
      </c>
      <c r="N101" s="427">
        <v>1050</v>
      </c>
      <c r="O101" s="426">
        <v>135</v>
      </c>
      <c r="P101" s="426">
        <v>0</v>
      </c>
      <c r="Q101" s="427">
        <v>135</v>
      </c>
      <c r="R101" s="426">
        <v>1</v>
      </c>
      <c r="S101" s="426">
        <v>15</v>
      </c>
      <c r="T101" s="428">
        <v>0</v>
      </c>
      <c r="U101" s="426">
        <v>2</v>
      </c>
      <c r="V101" s="426">
        <v>30</v>
      </c>
      <c r="W101" s="428">
        <v>0</v>
      </c>
      <c r="X101" s="426">
        <v>2</v>
      </c>
      <c r="Y101" s="426">
        <v>30</v>
      </c>
      <c r="Z101" s="428">
        <v>15</v>
      </c>
      <c r="AA101" s="426">
        <v>0</v>
      </c>
      <c r="AB101" s="426">
        <v>0</v>
      </c>
      <c r="AC101" s="428">
        <v>0</v>
      </c>
      <c r="AD101" s="426">
        <v>0</v>
      </c>
      <c r="AE101" s="426">
        <v>0</v>
      </c>
      <c r="AF101" s="428">
        <v>0</v>
      </c>
      <c r="AG101" s="426">
        <v>0</v>
      </c>
    </row>
    <row r="102" spans="2:33" x14ac:dyDescent="0.35">
      <c r="B102" s="424">
        <v>2924</v>
      </c>
      <c r="C102" s="424" t="s">
        <v>467</v>
      </c>
      <c r="D102" s="426">
        <v>11</v>
      </c>
      <c r="E102" s="426">
        <v>11</v>
      </c>
      <c r="F102" s="426">
        <v>0</v>
      </c>
      <c r="G102" s="427">
        <v>11</v>
      </c>
      <c r="H102" s="426">
        <v>5</v>
      </c>
      <c r="I102" s="426">
        <v>0</v>
      </c>
      <c r="J102" s="427">
        <v>5</v>
      </c>
      <c r="K102" s="426">
        <v>165</v>
      </c>
      <c r="L102" s="426">
        <v>165</v>
      </c>
      <c r="M102" s="426">
        <v>0</v>
      </c>
      <c r="N102" s="427">
        <v>165</v>
      </c>
      <c r="O102" s="426">
        <v>75</v>
      </c>
      <c r="P102" s="426">
        <v>0</v>
      </c>
      <c r="Q102" s="427">
        <v>75</v>
      </c>
      <c r="R102" s="426">
        <v>6</v>
      </c>
      <c r="S102" s="426">
        <v>90</v>
      </c>
      <c r="T102" s="428">
        <v>60</v>
      </c>
      <c r="U102" s="426">
        <v>3</v>
      </c>
      <c r="V102" s="426">
        <v>45</v>
      </c>
      <c r="W102" s="428">
        <v>15</v>
      </c>
      <c r="X102" s="426">
        <v>0</v>
      </c>
      <c r="Y102" s="426">
        <v>0</v>
      </c>
      <c r="Z102" s="428">
        <v>0</v>
      </c>
      <c r="AA102" s="426">
        <v>6</v>
      </c>
      <c r="AB102" s="426">
        <v>90</v>
      </c>
      <c r="AC102" s="428">
        <v>15</v>
      </c>
      <c r="AD102" s="426">
        <v>6</v>
      </c>
      <c r="AE102" s="426">
        <v>90</v>
      </c>
      <c r="AF102" s="428">
        <v>15</v>
      </c>
      <c r="AG102" s="426">
        <v>1</v>
      </c>
    </row>
    <row r="103" spans="2:33" x14ac:dyDescent="0.35">
      <c r="B103" s="424">
        <v>2955</v>
      </c>
      <c r="C103" s="424" t="s">
        <v>468</v>
      </c>
      <c r="D103" s="426">
        <v>6</v>
      </c>
      <c r="E103" s="426">
        <v>4</v>
      </c>
      <c r="F103" s="426">
        <v>0</v>
      </c>
      <c r="G103" s="427">
        <v>4</v>
      </c>
      <c r="H103" s="426">
        <v>1</v>
      </c>
      <c r="I103" s="426">
        <v>0</v>
      </c>
      <c r="J103" s="427">
        <v>1</v>
      </c>
      <c r="K103" s="426">
        <v>90</v>
      </c>
      <c r="L103" s="426">
        <v>60</v>
      </c>
      <c r="M103" s="426">
        <v>0</v>
      </c>
      <c r="N103" s="427">
        <v>60</v>
      </c>
      <c r="O103" s="426">
        <v>15</v>
      </c>
      <c r="P103" s="426">
        <v>0</v>
      </c>
      <c r="Q103" s="427">
        <v>15</v>
      </c>
      <c r="R103" s="426">
        <v>3</v>
      </c>
      <c r="S103" s="426">
        <v>45</v>
      </c>
      <c r="T103" s="428">
        <v>15</v>
      </c>
      <c r="U103" s="426">
        <v>1</v>
      </c>
      <c r="V103" s="426">
        <v>15</v>
      </c>
      <c r="W103" s="428">
        <v>0</v>
      </c>
      <c r="X103" s="426">
        <v>0</v>
      </c>
      <c r="Y103" s="426">
        <v>0</v>
      </c>
      <c r="Z103" s="428">
        <v>0</v>
      </c>
      <c r="AA103" s="426">
        <v>2</v>
      </c>
      <c r="AB103" s="426">
        <v>30</v>
      </c>
      <c r="AC103" s="428">
        <v>0</v>
      </c>
      <c r="AD103" s="426">
        <v>2</v>
      </c>
      <c r="AE103" s="426">
        <v>30</v>
      </c>
      <c r="AF103" s="428">
        <v>0</v>
      </c>
      <c r="AG103" s="426">
        <v>0</v>
      </c>
    </row>
    <row r="104" spans="2:33" x14ac:dyDescent="0.35">
      <c r="B104" s="424">
        <v>2968</v>
      </c>
      <c r="C104" s="424" t="s">
        <v>469</v>
      </c>
      <c r="D104" s="426">
        <v>3</v>
      </c>
      <c r="E104" s="426">
        <v>31</v>
      </c>
      <c r="F104" s="426">
        <v>0</v>
      </c>
      <c r="G104" s="427">
        <v>31</v>
      </c>
      <c r="H104" s="426">
        <v>25</v>
      </c>
      <c r="I104" s="426">
        <v>0</v>
      </c>
      <c r="J104" s="427">
        <v>25</v>
      </c>
      <c r="K104" s="426">
        <v>45</v>
      </c>
      <c r="L104" s="426">
        <v>453</v>
      </c>
      <c r="M104" s="426">
        <v>0</v>
      </c>
      <c r="N104" s="427">
        <v>453</v>
      </c>
      <c r="O104" s="426">
        <v>375</v>
      </c>
      <c r="P104" s="426">
        <v>0</v>
      </c>
      <c r="Q104" s="427">
        <v>375</v>
      </c>
      <c r="R104" s="426">
        <v>4</v>
      </c>
      <c r="S104" s="426">
        <v>60</v>
      </c>
      <c r="T104" s="428">
        <v>30</v>
      </c>
      <c r="U104" s="426">
        <v>2</v>
      </c>
      <c r="V104" s="426">
        <v>30</v>
      </c>
      <c r="W104" s="428">
        <v>30</v>
      </c>
      <c r="X104" s="426">
        <v>5</v>
      </c>
      <c r="Y104" s="426">
        <v>63</v>
      </c>
      <c r="Z104" s="428">
        <v>75</v>
      </c>
      <c r="AA104" s="426">
        <v>2</v>
      </c>
      <c r="AB104" s="426">
        <v>30</v>
      </c>
      <c r="AC104" s="428">
        <v>0</v>
      </c>
      <c r="AD104" s="426">
        <v>0</v>
      </c>
      <c r="AE104" s="426">
        <v>0</v>
      </c>
      <c r="AF104" s="428">
        <v>0</v>
      </c>
      <c r="AG104" s="426">
        <v>1</v>
      </c>
    </row>
    <row r="105" spans="2:33" x14ac:dyDescent="0.35">
      <c r="B105" s="424">
        <v>3004</v>
      </c>
      <c r="C105" s="424" t="s">
        <v>470</v>
      </c>
      <c r="D105" s="426">
        <v>4</v>
      </c>
      <c r="E105" s="426">
        <v>10</v>
      </c>
      <c r="F105" s="426">
        <v>1</v>
      </c>
      <c r="G105" s="427">
        <v>11</v>
      </c>
      <c r="H105" s="426">
        <v>2</v>
      </c>
      <c r="I105" s="426">
        <v>0</v>
      </c>
      <c r="J105" s="427">
        <v>2</v>
      </c>
      <c r="K105" s="426">
        <v>60</v>
      </c>
      <c r="L105" s="426">
        <v>150</v>
      </c>
      <c r="M105" s="426">
        <v>15</v>
      </c>
      <c r="N105" s="427">
        <v>165</v>
      </c>
      <c r="O105" s="426">
        <v>30</v>
      </c>
      <c r="P105" s="426">
        <v>0</v>
      </c>
      <c r="Q105" s="427">
        <v>30</v>
      </c>
      <c r="R105" s="426">
        <v>0</v>
      </c>
      <c r="S105" s="426">
        <v>0</v>
      </c>
      <c r="T105" s="428">
        <v>0</v>
      </c>
      <c r="U105" s="426">
        <v>0</v>
      </c>
      <c r="V105" s="426">
        <v>0</v>
      </c>
      <c r="W105" s="428">
        <v>0</v>
      </c>
      <c r="X105" s="426">
        <v>0</v>
      </c>
      <c r="Y105" s="426">
        <v>0</v>
      </c>
      <c r="Z105" s="428">
        <v>0</v>
      </c>
      <c r="AA105" s="426">
        <v>0</v>
      </c>
      <c r="AB105" s="426">
        <v>0</v>
      </c>
      <c r="AC105" s="428">
        <v>0</v>
      </c>
      <c r="AD105" s="426">
        <v>0</v>
      </c>
      <c r="AE105" s="426">
        <v>0</v>
      </c>
      <c r="AF105" s="428">
        <v>0</v>
      </c>
      <c r="AG105" s="426">
        <v>0</v>
      </c>
    </row>
    <row r="106" spans="2:33" x14ac:dyDescent="0.35">
      <c r="B106" s="424">
        <v>3027</v>
      </c>
      <c r="C106" s="424" t="s">
        <v>471</v>
      </c>
      <c r="D106" s="426">
        <v>23</v>
      </c>
      <c r="E106" s="426">
        <v>47</v>
      </c>
      <c r="F106" s="426">
        <v>0</v>
      </c>
      <c r="G106" s="427">
        <v>47</v>
      </c>
      <c r="H106" s="426">
        <v>23</v>
      </c>
      <c r="I106" s="426">
        <v>0</v>
      </c>
      <c r="J106" s="427">
        <v>23</v>
      </c>
      <c r="K106" s="426">
        <v>338.5</v>
      </c>
      <c r="L106" s="426">
        <v>695.5</v>
      </c>
      <c r="M106" s="426">
        <v>0</v>
      </c>
      <c r="N106" s="427">
        <v>695.5</v>
      </c>
      <c r="O106" s="426">
        <v>306.5</v>
      </c>
      <c r="P106" s="426">
        <v>0</v>
      </c>
      <c r="Q106" s="427">
        <v>306.5</v>
      </c>
      <c r="R106" s="426">
        <v>15</v>
      </c>
      <c r="S106" s="426">
        <v>217.5</v>
      </c>
      <c r="T106" s="428">
        <v>30</v>
      </c>
      <c r="U106" s="426">
        <v>6</v>
      </c>
      <c r="V106" s="426">
        <v>90</v>
      </c>
      <c r="W106" s="428">
        <v>42</v>
      </c>
      <c r="X106" s="426">
        <v>7</v>
      </c>
      <c r="Y106" s="426">
        <v>105</v>
      </c>
      <c r="Z106" s="428">
        <v>53</v>
      </c>
      <c r="AA106" s="426">
        <v>9</v>
      </c>
      <c r="AB106" s="426">
        <v>125.5</v>
      </c>
      <c r="AC106" s="428">
        <v>0</v>
      </c>
      <c r="AD106" s="426">
        <v>9</v>
      </c>
      <c r="AE106" s="426">
        <v>125.5</v>
      </c>
      <c r="AF106" s="428">
        <v>0</v>
      </c>
      <c r="AG106" s="426">
        <v>2</v>
      </c>
    </row>
    <row r="107" spans="2:33" x14ac:dyDescent="0.35">
      <c r="B107" s="424">
        <v>3042</v>
      </c>
      <c r="C107" s="424" t="s">
        <v>472</v>
      </c>
      <c r="D107" s="426">
        <v>9</v>
      </c>
      <c r="E107" s="426">
        <v>48</v>
      </c>
      <c r="F107" s="426">
        <v>0</v>
      </c>
      <c r="G107" s="427">
        <v>48</v>
      </c>
      <c r="H107" s="426">
        <v>19</v>
      </c>
      <c r="I107" s="426">
        <v>0</v>
      </c>
      <c r="J107" s="427">
        <v>19</v>
      </c>
      <c r="K107" s="426">
        <v>135</v>
      </c>
      <c r="L107" s="426">
        <v>696.25</v>
      </c>
      <c r="M107" s="426">
        <v>0</v>
      </c>
      <c r="N107" s="427">
        <v>696.25</v>
      </c>
      <c r="O107" s="426">
        <v>269.25</v>
      </c>
      <c r="P107" s="426">
        <v>0</v>
      </c>
      <c r="Q107" s="427">
        <v>269.25</v>
      </c>
      <c r="R107" s="426">
        <v>0</v>
      </c>
      <c r="S107" s="426">
        <v>0</v>
      </c>
      <c r="T107" s="428">
        <v>0</v>
      </c>
      <c r="U107" s="426">
        <v>0</v>
      </c>
      <c r="V107" s="426">
        <v>0</v>
      </c>
      <c r="W107" s="428">
        <v>0</v>
      </c>
      <c r="X107" s="426">
        <v>10</v>
      </c>
      <c r="Y107" s="426">
        <v>126.25</v>
      </c>
      <c r="Z107" s="428">
        <v>45</v>
      </c>
      <c r="AA107" s="426">
        <v>14</v>
      </c>
      <c r="AB107" s="426">
        <v>210</v>
      </c>
      <c r="AC107" s="428">
        <v>15</v>
      </c>
      <c r="AD107" s="426">
        <v>12</v>
      </c>
      <c r="AE107" s="426">
        <v>180</v>
      </c>
      <c r="AF107" s="428">
        <v>15</v>
      </c>
      <c r="AG107" s="426">
        <v>0</v>
      </c>
    </row>
    <row r="108" spans="2:33" x14ac:dyDescent="0.35">
      <c r="B108" s="424">
        <v>3059</v>
      </c>
      <c r="C108" s="424" t="s">
        <v>473</v>
      </c>
      <c r="D108" s="426">
        <v>0</v>
      </c>
      <c r="E108" s="426">
        <v>8</v>
      </c>
      <c r="F108" s="426">
        <v>1</v>
      </c>
      <c r="G108" s="427">
        <v>9</v>
      </c>
      <c r="H108" s="426">
        <v>6</v>
      </c>
      <c r="I108" s="426">
        <v>0</v>
      </c>
      <c r="J108" s="427">
        <v>6</v>
      </c>
      <c r="K108" s="426">
        <v>0</v>
      </c>
      <c r="L108" s="426">
        <v>120</v>
      </c>
      <c r="M108" s="426">
        <v>15</v>
      </c>
      <c r="N108" s="427">
        <v>135</v>
      </c>
      <c r="O108" s="426">
        <v>90</v>
      </c>
      <c r="P108" s="426">
        <v>0</v>
      </c>
      <c r="Q108" s="427">
        <v>90</v>
      </c>
      <c r="R108" s="426">
        <v>0</v>
      </c>
      <c r="S108" s="426">
        <v>0</v>
      </c>
      <c r="T108" s="428">
        <v>0</v>
      </c>
      <c r="U108" s="426">
        <v>2</v>
      </c>
      <c r="V108" s="426">
        <v>30</v>
      </c>
      <c r="W108" s="428">
        <v>0</v>
      </c>
      <c r="X108" s="426">
        <v>2</v>
      </c>
      <c r="Y108" s="426">
        <v>30</v>
      </c>
      <c r="Z108" s="428">
        <v>30</v>
      </c>
      <c r="AA108" s="426">
        <v>0</v>
      </c>
      <c r="AB108" s="426">
        <v>0</v>
      </c>
      <c r="AC108" s="428">
        <v>0</v>
      </c>
      <c r="AD108" s="426">
        <v>0</v>
      </c>
      <c r="AE108" s="426">
        <v>0</v>
      </c>
      <c r="AF108" s="428">
        <v>0</v>
      </c>
      <c r="AG108" s="426">
        <v>0</v>
      </c>
    </row>
    <row r="109" spans="2:33" x14ac:dyDescent="0.35">
      <c r="B109" s="424">
        <v>3065</v>
      </c>
      <c r="C109" s="424" t="s">
        <v>474</v>
      </c>
      <c r="D109" s="426">
        <v>20</v>
      </c>
      <c r="E109" s="426">
        <v>28</v>
      </c>
      <c r="F109" s="426">
        <v>0</v>
      </c>
      <c r="G109" s="427">
        <v>28</v>
      </c>
      <c r="H109" s="426">
        <v>14</v>
      </c>
      <c r="I109" s="426">
        <v>0</v>
      </c>
      <c r="J109" s="427">
        <v>14</v>
      </c>
      <c r="K109" s="426">
        <v>300</v>
      </c>
      <c r="L109" s="426">
        <v>405</v>
      </c>
      <c r="M109" s="426">
        <v>0</v>
      </c>
      <c r="N109" s="427">
        <v>405</v>
      </c>
      <c r="O109" s="426">
        <v>210</v>
      </c>
      <c r="P109" s="426">
        <v>0</v>
      </c>
      <c r="Q109" s="427">
        <v>210</v>
      </c>
      <c r="R109" s="426">
        <v>11</v>
      </c>
      <c r="S109" s="426">
        <v>165</v>
      </c>
      <c r="T109" s="428">
        <v>45</v>
      </c>
      <c r="U109" s="426">
        <v>3</v>
      </c>
      <c r="V109" s="426">
        <v>45</v>
      </c>
      <c r="W109" s="428">
        <v>15</v>
      </c>
      <c r="X109" s="426">
        <v>1</v>
      </c>
      <c r="Y109" s="426">
        <v>15</v>
      </c>
      <c r="Z109" s="428">
        <v>15</v>
      </c>
      <c r="AA109" s="426">
        <v>7</v>
      </c>
      <c r="AB109" s="426">
        <v>105</v>
      </c>
      <c r="AC109" s="428">
        <v>0</v>
      </c>
      <c r="AD109" s="426">
        <v>7</v>
      </c>
      <c r="AE109" s="426">
        <v>105</v>
      </c>
      <c r="AF109" s="428">
        <v>0</v>
      </c>
      <c r="AG109" s="426">
        <v>0</v>
      </c>
    </row>
    <row r="110" spans="2:33" x14ac:dyDescent="0.35">
      <c r="B110" s="424">
        <v>3086</v>
      </c>
      <c r="C110" s="424" t="s">
        <v>475</v>
      </c>
      <c r="D110" s="426">
        <v>21</v>
      </c>
      <c r="E110" s="426">
        <v>15</v>
      </c>
      <c r="F110" s="426">
        <v>1</v>
      </c>
      <c r="G110" s="427">
        <v>16</v>
      </c>
      <c r="H110" s="426">
        <v>4</v>
      </c>
      <c r="I110" s="426">
        <v>0</v>
      </c>
      <c r="J110" s="427">
        <v>4</v>
      </c>
      <c r="K110" s="426">
        <v>312</v>
      </c>
      <c r="L110" s="426">
        <v>207</v>
      </c>
      <c r="M110" s="426">
        <v>15</v>
      </c>
      <c r="N110" s="427">
        <v>222</v>
      </c>
      <c r="O110" s="426">
        <v>40</v>
      </c>
      <c r="P110" s="426">
        <v>0</v>
      </c>
      <c r="Q110" s="427">
        <v>40</v>
      </c>
      <c r="R110" s="426">
        <v>5</v>
      </c>
      <c r="S110" s="426">
        <v>69</v>
      </c>
      <c r="T110" s="428">
        <v>15</v>
      </c>
      <c r="U110" s="426">
        <v>1</v>
      </c>
      <c r="V110" s="426">
        <v>15</v>
      </c>
      <c r="W110" s="428">
        <v>0</v>
      </c>
      <c r="X110" s="426">
        <v>6</v>
      </c>
      <c r="Y110" s="426">
        <v>78</v>
      </c>
      <c r="Z110" s="428">
        <v>20</v>
      </c>
      <c r="AA110" s="426">
        <v>5</v>
      </c>
      <c r="AB110" s="426">
        <v>72</v>
      </c>
      <c r="AC110" s="428">
        <v>0</v>
      </c>
      <c r="AD110" s="426">
        <v>0</v>
      </c>
      <c r="AE110" s="426">
        <v>0</v>
      </c>
      <c r="AF110" s="428">
        <v>0</v>
      </c>
      <c r="AG110" s="426">
        <v>0</v>
      </c>
    </row>
    <row r="111" spans="2:33" x14ac:dyDescent="0.35">
      <c r="B111" s="424">
        <v>3092</v>
      </c>
      <c r="C111" s="424" t="s">
        <v>476</v>
      </c>
      <c r="D111" s="426">
        <v>0</v>
      </c>
      <c r="E111" s="426">
        <v>5</v>
      </c>
      <c r="F111" s="426">
        <v>8</v>
      </c>
      <c r="G111" s="427">
        <v>13</v>
      </c>
      <c r="H111" s="426">
        <v>1</v>
      </c>
      <c r="I111" s="426">
        <v>0</v>
      </c>
      <c r="J111" s="427">
        <v>1</v>
      </c>
      <c r="K111" s="426">
        <v>0</v>
      </c>
      <c r="L111" s="426">
        <v>75</v>
      </c>
      <c r="M111" s="426">
        <v>120</v>
      </c>
      <c r="N111" s="427">
        <v>195</v>
      </c>
      <c r="O111" s="426">
        <v>15</v>
      </c>
      <c r="P111" s="426">
        <v>0</v>
      </c>
      <c r="Q111" s="427">
        <v>15</v>
      </c>
      <c r="R111" s="426">
        <v>0</v>
      </c>
      <c r="S111" s="426">
        <v>0</v>
      </c>
      <c r="T111" s="428">
        <v>0</v>
      </c>
      <c r="U111" s="426">
        <v>1</v>
      </c>
      <c r="V111" s="426">
        <v>15</v>
      </c>
      <c r="W111" s="428">
        <v>0</v>
      </c>
      <c r="X111" s="426">
        <v>1</v>
      </c>
      <c r="Y111" s="426">
        <v>15</v>
      </c>
      <c r="Z111" s="428">
        <v>15</v>
      </c>
      <c r="AA111" s="426">
        <v>1</v>
      </c>
      <c r="AB111" s="426">
        <v>15</v>
      </c>
      <c r="AC111" s="428">
        <v>0</v>
      </c>
      <c r="AD111" s="426">
        <v>0</v>
      </c>
      <c r="AE111" s="426">
        <v>0</v>
      </c>
      <c r="AF111" s="428">
        <v>0</v>
      </c>
      <c r="AG111" s="426">
        <v>0</v>
      </c>
    </row>
    <row r="112" spans="2:33" x14ac:dyDescent="0.35">
      <c r="B112" s="424">
        <v>3114</v>
      </c>
      <c r="C112" s="424" t="s">
        <v>477</v>
      </c>
      <c r="D112" s="426">
        <v>4</v>
      </c>
      <c r="E112" s="426">
        <v>25</v>
      </c>
      <c r="F112" s="426">
        <v>1</v>
      </c>
      <c r="G112" s="427">
        <v>26</v>
      </c>
      <c r="H112" s="426">
        <v>14</v>
      </c>
      <c r="I112" s="426">
        <v>0</v>
      </c>
      <c r="J112" s="427">
        <v>14</v>
      </c>
      <c r="K112" s="426">
        <v>60</v>
      </c>
      <c r="L112" s="426">
        <v>357</v>
      </c>
      <c r="M112" s="426">
        <v>15</v>
      </c>
      <c r="N112" s="427">
        <v>372</v>
      </c>
      <c r="O112" s="426">
        <v>174</v>
      </c>
      <c r="P112" s="426">
        <v>0</v>
      </c>
      <c r="Q112" s="427">
        <v>174</v>
      </c>
      <c r="R112" s="426">
        <v>0</v>
      </c>
      <c r="S112" s="426">
        <v>0</v>
      </c>
      <c r="T112" s="428">
        <v>0</v>
      </c>
      <c r="U112" s="426">
        <v>0</v>
      </c>
      <c r="V112" s="426">
        <v>0</v>
      </c>
      <c r="W112" s="428">
        <v>0</v>
      </c>
      <c r="X112" s="426">
        <v>0</v>
      </c>
      <c r="Y112" s="426">
        <v>0</v>
      </c>
      <c r="Z112" s="428">
        <v>0</v>
      </c>
      <c r="AA112" s="426">
        <v>0</v>
      </c>
      <c r="AB112" s="426">
        <v>0</v>
      </c>
      <c r="AC112" s="428">
        <v>0</v>
      </c>
      <c r="AD112" s="426">
        <v>0</v>
      </c>
      <c r="AE112" s="426">
        <v>0</v>
      </c>
      <c r="AF112" s="428">
        <v>0</v>
      </c>
      <c r="AG112" s="426">
        <v>0</v>
      </c>
    </row>
    <row r="113" spans="2:33" x14ac:dyDescent="0.35">
      <c r="B113" s="424">
        <v>3149</v>
      </c>
      <c r="C113" s="424" t="s">
        <v>478</v>
      </c>
      <c r="D113" s="426">
        <v>0</v>
      </c>
      <c r="E113" s="426">
        <v>21</v>
      </c>
      <c r="F113" s="426">
        <v>29</v>
      </c>
      <c r="G113" s="427">
        <v>50</v>
      </c>
      <c r="H113" s="426">
        <v>0</v>
      </c>
      <c r="I113" s="426">
        <v>0</v>
      </c>
      <c r="J113" s="427">
        <v>0</v>
      </c>
      <c r="K113" s="426">
        <v>0</v>
      </c>
      <c r="L113" s="426">
        <v>264</v>
      </c>
      <c r="M113" s="426">
        <v>435</v>
      </c>
      <c r="N113" s="427">
        <v>699</v>
      </c>
      <c r="O113" s="426">
        <v>0</v>
      </c>
      <c r="P113" s="426">
        <v>0</v>
      </c>
      <c r="Q113" s="427">
        <v>0</v>
      </c>
      <c r="R113" s="426">
        <v>2</v>
      </c>
      <c r="S113" s="426">
        <v>27</v>
      </c>
      <c r="T113" s="428">
        <v>0</v>
      </c>
      <c r="U113" s="426">
        <v>4</v>
      </c>
      <c r="V113" s="426">
        <v>54</v>
      </c>
      <c r="W113" s="428">
        <v>0</v>
      </c>
      <c r="X113" s="426">
        <v>1</v>
      </c>
      <c r="Y113" s="426">
        <v>15</v>
      </c>
      <c r="Z113" s="428">
        <v>0</v>
      </c>
      <c r="AA113" s="426">
        <v>0</v>
      </c>
      <c r="AB113" s="426">
        <v>0</v>
      </c>
      <c r="AC113" s="428">
        <v>0</v>
      </c>
      <c r="AD113" s="426">
        <v>0</v>
      </c>
      <c r="AE113" s="426">
        <v>0</v>
      </c>
      <c r="AF113" s="428">
        <v>0</v>
      </c>
      <c r="AG113" s="426">
        <v>0</v>
      </c>
    </row>
    <row r="114" spans="2:33" x14ac:dyDescent="0.35">
      <c r="B114" s="424">
        <v>3169</v>
      </c>
      <c r="C114" s="424" t="s">
        <v>479</v>
      </c>
      <c r="D114" s="426">
        <v>0</v>
      </c>
      <c r="E114" s="426">
        <v>70</v>
      </c>
      <c r="F114" s="426">
        <v>46</v>
      </c>
      <c r="G114" s="427">
        <v>116</v>
      </c>
      <c r="H114" s="426">
        <v>0</v>
      </c>
      <c r="I114" s="426">
        <v>0</v>
      </c>
      <c r="J114" s="427">
        <v>0</v>
      </c>
      <c r="K114" s="426">
        <v>0</v>
      </c>
      <c r="L114" s="426">
        <v>953.07</v>
      </c>
      <c r="M114" s="426">
        <v>690</v>
      </c>
      <c r="N114" s="427">
        <v>1643.0700000000002</v>
      </c>
      <c r="O114" s="426">
        <v>0</v>
      </c>
      <c r="P114" s="426">
        <v>0</v>
      </c>
      <c r="Q114" s="427">
        <v>0</v>
      </c>
      <c r="R114" s="426">
        <v>2</v>
      </c>
      <c r="S114" s="426">
        <v>30</v>
      </c>
      <c r="T114" s="428">
        <v>0</v>
      </c>
      <c r="U114" s="426">
        <v>7</v>
      </c>
      <c r="V114" s="426">
        <v>105</v>
      </c>
      <c r="W114" s="428">
        <v>0</v>
      </c>
      <c r="X114" s="426">
        <v>6</v>
      </c>
      <c r="Y114" s="426">
        <v>81</v>
      </c>
      <c r="Z114" s="428">
        <v>0</v>
      </c>
      <c r="AA114" s="426">
        <v>0</v>
      </c>
      <c r="AB114" s="426">
        <v>0</v>
      </c>
      <c r="AC114" s="428">
        <v>0</v>
      </c>
      <c r="AD114" s="426">
        <v>0</v>
      </c>
      <c r="AE114" s="426">
        <v>0</v>
      </c>
      <c r="AF114" s="428">
        <v>0</v>
      </c>
      <c r="AG114" s="426">
        <v>0</v>
      </c>
    </row>
    <row r="115" spans="2:33" x14ac:dyDescent="0.35">
      <c r="B115" s="424">
        <v>3226</v>
      </c>
      <c r="C115" s="424" t="s">
        <v>480</v>
      </c>
      <c r="D115" s="426">
        <v>6</v>
      </c>
      <c r="E115" s="426">
        <v>10</v>
      </c>
      <c r="F115" s="426">
        <v>0</v>
      </c>
      <c r="G115" s="427">
        <v>10</v>
      </c>
      <c r="H115" s="426">
        <v>7</v>
      </c>
      <c r="I115" s="426">
        <v>0</v>
      </c>
      <c r="J115" s="427">
        <v>7</v>
      </c>
      <c r="K115" s="426">
        <v>90</v>
      </c>
      <c r="L115" s="426">
        <v>147</v>
      </c>
      <c r="M115" s="426">
        <v>0</v>
      </c>
      <c r="N115" s="427">
        <v>147</v>
      </c>
      <c r="O115" s="426">
        <v>87</v>
      </c>
      <c r="P115" s="426">
        <v>0</v>
      </c>
      <c r="Q115" s="427">
        <v>87</v>
      </c>
      <c r="R115" s="426">
        <v>0</v>
      </c>
      <c r="S115" s="426">
        <v>0</v>
      </c>
      <c r="T115" s="428">
        <v>0</v>
      </c>
      <c r="U115" s="426">
        <v>0</v>
      </c>
      <c r="V115" s="426">
        <v>0</v>
      </c>
      <c r="W115" s="428">
        <v>0</v>
      </c>
      <c r="X115" s="426">
        <v>2</v>
      </c>
      <c r="Y115" s="426">
        <v>30</v>
      </c>
      <c r="Z115" s="428">
        <v>30</v>
      </c>
      <c r="AA115" s="426">
        <v>0</v>
      </c>
      <c r="AB115" s="426">
        <v>0</v>
      </c>
      <c r="AC115" s="428">
        <v>0</v>
      </c>
      <c r="AD115" s="426">
        <v>0</v>
      </c>
      <c r="AE115" s="426">
        <v>0</v>
      </c>
      <c r="AF115" s="428">
        <v>0</v>
      </c>
      <c r="AG115" s="426">
        <v>0</v>
      </c>
    </row>
    <row r="116" spans="2:33" x14ac:dyDescent="0.35">
      <c r="B116" s="424">
        <v>3248</v>
      </c>
      <c r="C116" s="424" t="s">
        <v>1219</v>
      </c>
      <c r="D116" s="426">
        <v>0</v>
      </c>
      <c r="E116" s="426">
        <v>2</v>
      </c>
      <c r="F116" s="426">
        <v>1</v>
      </c>
      <c r="G116" s="427">
        <v>3</v>
      </c>
      <c r="H116" s="426">
        <v>2</v>
      </c>
      <c r="I116" s="426">
        <v>0</v>
      </c>
      <c r="J116" s="427">
        <v>2</v>
      </c>
      <c r="K116" s="426">
        <v>0</v>
      </c>
      <c r="L116" s="426">
        <v>0</v>
      </c>
      <c r="M116" s="426">
        <v>2.5</v>
      </c>
      <c r="N116" s="427">
        <v>2.5</v>
      </c>
      <c r="O116" s="426">
        <v>5</v>
      </c>
      <c r="P116" s="426">
        <v>0</v>
      </c>
      <c r="Q116" s="427">
        <v>5</v>
      </c>
      <c r="R116" s="426">
        <v>0</v>
      </c>
      <c r="S116" s="426">
        <v>0</v>
      </c>
      <c r="T116" s="428">
        <v>0</v>
      </c>
      <c r="U116" s="426">
        <v>0</v>
      </c>
      <c r="V116" s="426">
        <v>0</v>
      </c>
      <c r="W116" s="428">
        <v>0</v>
      </c>
      <c r="X116" s="426">
        <v>0</v>
      </c>
      <c r="Y116" s="426">
        <v>0</v>
      </c>
      <c r="Z116" s="428">
        <v>0</v>
      </c>
      <c r="AA116" s="426">
        <v>0</v>
      </c>
      <c r="AB116" s="426">
        <v>0</v>
      </c>
      <c r="AC116" s="428">
        <v>0</v>
      </c>
      <c r="AD116" s="426">
        <v>0</v>
      </c>
      <c r="AE116" s="426">
        <v>0</v>
      </c>
      <c r="AF116" s="428">
        <v>0</v>
      </c>
      <c r="AG116" s="426">
        <v>1</v>
      </c>
    </row>
    <row r="117" spans="2:33" x14ac:dyDescent="0.35">
      <c r="B117" s="424">
        <v>3258</v>
      </c>
      <c r="C117" s="424" t="s">
        <v>481</v>
      </c>
      <c r="D117" s="426">
        <v>11</v>
      </c>
      <c r="E117" s="426">
        <v>16</v>
      </c>
      <c r="F117" s="426">
        <v>1</v>
      </c>
      <c r="G117" s="427">
        <v>17</v>
      </c>
      <c r="H117" s="426">
        <v>8</v>
      </c>
      <c r="I117" s="426">
        <v>0</v>
      </c>
      <c r="J117" s="427">
        <v>8</v>
      </c>
      <c r="K117" s="426">
        <v>165</v>
      </c>
      <c r="L117" s="426">
        <v>240</v>
      </c>
      <c r="M117" s="426">
        <v>15</v>
      </c>
      <c r="N117" s="427">
        <v>255</v>
      </c>
      <c r="O117" s="426">
        <v>120</v>
      </c>
      <c r="P117" s="426">
        <v>0</v>
      </c>
      <c r="Q117" s="427">
        <v>120</v>
      </c>
      <c r="R117" s="426">
        <v>6</v>
      </c>
      <c r="S117" s="426">
        <v>90</v>
      </c>
      <c r="T117" s="428">
        <v>15</v>
      </c>
      <c r="U117" s="426">
        <v>4</v>
      </c>
      <c r="V117" s="426">
        <v>60</v>
      </c>
      <c r="W117" s="428">
        <v>45</v>
      </c>
      <c r="X117" s="426">
        <v>1</v>
      </c>
      <c r="Y117" s="426">
        <v>15</v>
      </c>
      <c r="Z117" s="428">
        <v>15</v>
      </c>
      <c r="AA117" s="426">
        <v>0</v>
      </c>
      <c r="AB117" s="426">
        <v>0</v>
      </c>
      <c r="AC117" s="428">
        <v>0</v>
      </c>
      <c r="AD117" s="426">
        <v>0</v>
      </c>
      <c r="AE117" s="426">
        <v>0</v>
      </c>
      <c r="AF117" s="428">
        <v>0</v>
      </c>
      <c r="AG117" s="426">
        <v>0</v>
      </c>
    </row>
    <row r="118" spans="2:33" x14ac:dyDescent="0.35">
      <c r="B118" s="424">
        <v>3261</v>
      </c>
      <c r="C118" s="424" t="s">
        <v>482</v>
      </c>
      <c r="D118" s="426">
        <v>20</v>
      </c>
      <c r="E118" s="426">
        <v>20</v>
      </c>
      <c r="F118" s="426">
        <v>0</v>
      </c>
      <c r="G118" s="427">
        <v>20</v>
      </c>
      <c r="H118" s="426">
        <v>3</v>
      </c>
      <c r="I118" s="426">
        <v>0</v>
      </c>
      <c r="J118" s="427">
        <v>3</v>
      </c>
      <c r="K118" s="426">
        <v>300</v>
      </c>
      <c r="L118" s="426">
        <v>300</v>
      </c>
      <c r="M118" s="426">
        <v>0</v>
      </c>
      <c r="N118" s="427">
        <v>300</v>
      </c>
      <c r="O118" s="426">
        <v>45</v>
      </c>
      <c r="P118" s="426">
        <v>0</v>
      </c>
      <c r="Q118" s="427">
        <v>45</v>
      </c>
      <c r="R118" s="426">
        <v>8</v>
      </c>
      <c r="S118" s="426">
        <v>120</v>
      </c>
      <c r="T118" s="428">
        <v>15</v>
      </c>
      <c r="U118" s="426">
        <v>3</v>
      </c>
      <c r="V118" s="426">
        <v>45</v>
      </c>
      <c r="W118" s="428">
        <v>0</v>
      </c>
      <c r="X118" s="426">
        <v>1</v>
      </c>
      <c r="Y118" s="426">
        <v>15</v>
      </c>
      <c r="Z118" s="428">
        <v>0</v>
      </c>
      <c r="AA118" s="426">
        <v>0</v>
      </c>
      <c r="AB118" s="426">
        <v>0</v>
      </c>
      <c r="AC118" s="428">
        <v>0</v>
      </c>
      <c r="AD118" s="426">
        <v>0</v>
      </c>
      <c r="AE118" s="426">
        <v>0</v>
      </c>
      <c r="AF118" s="428">
        <v>0</v>
      </c>
      <c r="AG118" s="426">
        <v>0</v>
      </c>
    </row>
    <row r="119" spans="2:33" x14ac:dyDescent="0.35">
      <c r="B119" s="424">
        <v>3265</v>
      </c>
      <c r="C119" s="424" t="s">
        <v>483</v>
      </c>
      <c r="D119" s="426">
        <v>17</v>
      </c>
      <c r="E119" s="426">
        <v>15</v>
      </c>
      <c r="F119" s="426">
        <v>0</v>
      </c>
      <c r="G119" s="427">
        <v>15</v>
      </c>
      <c r="H119" s="426">
        <v>2</v>
      </c>
      <c r="I119" s="426">
        <v>0</v>
      </c>
      <c r="J119" s="427">
        <v>2</v>
      </c>
      <c r="K119" s="426">
        <v>255</v>
      </c>
      <c r="L119" s="426">
        <v>225</v>
      </c>
      <c r="M119" s="426">
        <v>0</v>
      </c>
      <c r="N119" s="427">
        <v>225</v>
      </c>
      <c r="O119" s="426">
        <v>30</v>
      </c>
      <c r="P119" s="426">
        <v>0</v>
      </c>
      <c r="Q119" s="427">
        <v>30</v>
      </c>
      <c r="R119" s="426">
        <v>0</v>
      </c>
      <c r="S119" s="426">
        <v>0</v>
      </c>
      <c r="T119" s="428">
        <v>0</v>
      </c>
      <c r="U119" s="426">
        <v>1</v>
      </c>
      <c r="V119" s="426">
        <v>15</v>
      </c>
      <c r="W119" s="428">
        <v>0</v>
      </c>
      <c r="X119" s="426">
        <v>10</v>
      </c>
      <c r="Y119" s="426">
        <v>150</v>
      </c>
      <c r="Z119" s="428">
        <v>15</v>
      </c>
      <c r="AA119" s="426">
        <v>4</v>
      </c>
      <c r="AB119" s="426">
        <v>60</v>
      </c>
      <c r="AC119" s="428">
        <v>0</v>
      </c>
      <c r="AD119" s="426">
        <v>4</v>
      </c>
      <c r="AE119" s="426">
        <v>60</v>
      </c>
      <c r="AF119" s="428">
        <v>0</v>
      </c>
      <c r="AG119" s="426">
        <v>1</v>
      </c>
    </row>
    <row r="120" spans="2:33" x14ac:dyDescent="0.35">
      <c r="B120" s="424">
        <v>3278</v>
      </c>
      <c r="C120" s="424" t="s">
        <v>485</v>
      </c>
      <c r="D120" s="426">
        <v>22</v>
      </c>
      <c r="E120" s="426">
        <v>44</v>
      </c>
      <c r="F120" s="426">
        <v>0</v>
      </c>
      <c r="G120" s="427">
        <v>44</v>
      </c>
      <c r="H120" s="426">
        <v>19</v>
      </c>
      <c r="I120" s="426">
        <v>0</v>
      </c>
      <c r="J120" s="427">
        <v>19</v>
      </c>
      <c r="K120" s="426">
        <v>330</v>
      </c>
      <c r="L120" s="426">
        <v>660</v>
      </c>
      <c r="M120" s="426">
        <v>0</v>
      </c>
      <c r="N120" s="427">
        <v>660</v>
      </c>
      <c r="O120" s="426">
        <v>285</v>
      </c>
      <c r="P120" s="426">
        <v>0</v>
      </c>
      <c r="Q120" s="427">
        <v>285</v>
      </c>
      <c r="R120" s="426">
        <v>3</v>
      </c>
      <c r="S120" s="426">
        <v>45</v>
      </c>
      <c r="T120" s="428">
        <v>0</v>
      </c>
      <c r="U120" s="426">
        <v>7</v>
      </c>
      <c r="V120" s="426">
        <v>105</v>
      </c>
      <c r="W120" s="428">
        <v>45</v>
      </c>
      <c r="X120" s="426">
        <v>15</v>
      </c>
      <c r="Y120" s="426">
        <v>225</v>
      </c>
      <c r="Z120" s="428">
        <v>105</v>
      </c>
      <c r="AA120" s="426">
        <v>13</v>
      </c>
      <c r="AB120" s="426">
        <v>195</v>
      </c>
      <c r="AC120" s="428">
        <v>0</v>
      </c>
      <c r="AD120" s="426">
        <v>0</v>
      </c>
      <c r="AE120" s="426">
        <v>0</v>
      </c>
      <c r="AF120" s="428">
        <v>0</v>
      </c>
      <c r="AG120" s="426">
        <v>0</v>
      </c>
    </row>
    <row r="121" spans="2:33" x14ac:dyDescent="0.35">
      <c r="B121" s="424">
        <v>3338</v>
      </c>
      <c r="C121" s="424" t="s">
        <v>486</v>
      </c>
      <c r="D121" s="426">
        <v>4</v>
      </c>
      <c r="E121" s="426">
        <v>24</v>
      </c>
      <c r="F121" s="426">
        <v>0</v>
      </c>
      <c r="G121" s="427">
        <v>24</v>
      </c>
      <c r="H121" s="426">
        <v>1</v>
      </c>
      <c r="I121" s="426">
        <v>0</v>
      </c>
      <c r="J121" s="427">
        <v>1</v>
      </c>
      <c r="K121" s="426">
        <v>60</v>
      </c>
      <c r="L121" s="426">
        <v>360</v>
      </c>
      <c r="M121" s="426">
        <v>0</v>
      </c>
      <c r="N121" s="427">
        <v>360</v>
      </c>
      <c r="O121" s="426">
        <v>15</v>
      </c>
      <c r="P121" s="426">
        <v>0</v>
      </c>
      <c r="Q121" s="427">
        <v>15</v>
      </c>
      <c r="R121" s="426">
        <v>1</v>
      </c>
      <c r="S121" s="426">
        <v>15</v>
      </c>
      <c r="T121" s="428">
        <v>0</v>
      </c>
      <c r="U121" s="426">
        <v>0</v>
      </c>
      <c r="V121" s="426">
        <v>0</v>
      </c>
      <c r="W121" s="428">
        <v>0</v>
      </c>
      <c r="X121" s="426">
        <v>0</v>
      </c>
      <c r="Y121" s="426">
        <v>0</v>
      </c>
      <c r="Z121" s="428">
        <v>0</v>
      </c>
      <c r="AA121" s="426">
        <v>0</v>
      </c>
      <c r="AB121" s="426">
        <v>0</v>
      </c>
      <c r="AC121" s="428">
        <v>0</v>
      </c>
      <c r="AD121" s="426">
        <v>0</v>
      </c>
      <c r="AE121" s="426">
        <v>0</v>
      </c>
      <c r="AF121" s="428">
        <v>0</v>
      </c>
      <c r="AG121" s="426">
        <v>0</v>
      </c>
    </row>
    <row r="122" spans="2:33" x14ac:dyDescent="0.35">
      <c r="B122" s="424">
        <v>3379</v>
      </c>
      <c r="C122" s="424" t="s">
        <v>1264</v>
      </c>
      <c r="D122" s="426">
        <v>4</v>
      </c>
      <c r="E122" s="426">
        <v>19</v>
      </c>
      <c r="F122" s="426">
        <v>1</v>
      </c>
      <c r="G122" s="427">
        <v>20</v>
      </c>
      <c r="H122" s="426">
        <v>8</v>
      </c>
      <c r="I122" s="426">
        <v>0</v>
      </c>
      <c r="J122" s="427">
        <v>8</v>
      </c>
      <c r="K122" s="426">
        <v>60</v>
      </c>
      <c r="L122" s="426">
        <v>270</v>
      </c>
      <c r="M122" s="426">
        <v>15</v>
      </c>
      <c r="N122" s="427">
        <v>285</v>
      </c>
      <c r="O122" s="426">
        <v>109</v>
      </c>
      <c r="P122" s="426">
        <v>0</v>
      </c>
      <c r="Q122" s="427">
        <v>109</v>
      </c>
      <c r="R122" s="426">
        <v>1</v>
      </c>
      <c r="S122" s="426">
        <v>15</v>
      </c>
      <c r="T122" s="428">
        <v>0</v>
      </c>
      <c r="U122" s="426">
        <v>2</v>
      </c>
      <c r="V122" s="426">
        <v>30</v>
      </c>
      <c r="W122" s="428">
        <v>15</v>
      </c>
      <c r="X122" s="426">
        <v>4</v>
      </c>
      <c r="Y122" s="426">
        <v>60</v>
      </c>
      <c r="Z122" s="428">
        <v>13</v>
      </c>
      <c r="AA122" s="426">
        <v>2</v>
      </c>
      <c r="AB122" s="426">
        <v>30</v>
      </c>
      <c r="AC122" s="428">
        <v>0</v>
      </c>
      <c r="AD122" s="426">
        <v>0</v>
      </c>
      <c r="AE122" s="426">
        <v>0</v>
      </c>
      <c r="AF122" s="428">
        <v>0</v>
      </c>
      <c r="AG122" s="426">
        <v>0</v>
      </c>
    </row>
    <row r="123" spans="2:33" x14ac:dyDescent="0.35">
      <c r="B123" s="424">
        <v>3384</v>
      </c>
      <c r="C123" s="424" t="s">
        <v>489</v>
      </c>
      <c r="D123" s="426">
        <v>10</v>
      </c>
      <c r="E123" s="426">
        <v>14</v>
      </c>
      <c r="F123" s="426">
        <v>1</v>
      </c>
      <c r="G123" s="427">
        <v>15</v>
      </c>
      <c r="H123" s="426">
        <v>4</v>
      </c>
      <c r="I123" s="426">
        <v>0</v>
      </c>
      <c r="J123" s="427">
        <v>4</v>
      </c>
      <c r="K123" s="426">
        <v>150</v>
      </c>
      <c r="L123" s="426">
        <v>210</v>
      </c>
      <c r="M123" s="426">
        <v>15</v>
      </c>
      <c r="N123" s="427">
        <v>225</v>
      </c>
      <c r="O123" s="426">
        <v>60</v>
      </c>
      <c r="P123" s="426">
        <v>0</v>
      </c>
      <c r="Q123" s="427">
        <v>60</v>
      </c>
      <c r="R123" s="426">
        <v>0</v>
      </c>
      <c r="S123" s="426">
        <v>0</v>
      </c>
      <c r="T123" s="428">
        <v>0</v>
      </c>
      <c r="U123" s="426">
        <v>3</v>
      </c>
      <c r="V123" s="426">
        <v>45</v>
      </c>
      <c r="W123" s="428">
        <v>15</v>
      </c>
      <c r="X123" s="426">
        <v>4</v>
      </c>
      <c r="Y123" s="426">
        <v>60</v>
      </c>
      <c r="Z123" s="428">
        <v>30</v>
      </c>
      <c r="AA123" s="426">
        <v>6</v>
      </c>
      <c r="AB123" s="426">
        <v>90</v>
      </c>
      <c r="AC123" s="428">
        <v>0</v>
      </c>
      <c r="AD123" s="426">
        <v>0</v>
      </c>
      <c r="AE123" s="426">
        <v>0</v>
      </c>
      <c r="AF123" s="428">
        <v>0</v>
      </c>
      <c r="AG123" s="426">
        <v>0</v>
      </c>
    </row>
    <row r="124" spans="2:33" x14ac:dyDescent="0.35">
      <c r="B124" s="424">
        <v>3420</v>
      </c>
      <c r="C124" s="424" t="s">
        <v>490</v>
      </c>
      <c r="D124" s="426">
        <v>8</v>
      </c>
      <c r="E124" s="426">
        <v>25</v>
      </c>
      <c r="F124" s="426">
        <v>0</v>
      </c>
      <c r="G124" s="427">
        <v>25</v>
      </c>
      <c r="H124" s="426">
        <v>12</v>
      </c>
      <c r="I124" s="426">
        <v>0</v>
      </c>
      <c r="J124" s="427">
        <v>12</v>
      </c>
      <c r="K124" s="426">
        <v>120</v>
      </c>
      <c r="L124" s="426">
        <v>360</v>
      </c>
      <c r="M124" s="426">
        <v>0</v>
      </c>
      <c r="N124" s="427">
        <v>360</v>
      </c>
      <c r="O124" s="426">
        <v>180</v>
      </c>
      <c r="P124" s="426">
        <v>0</v>
      </c>
      <c r="Q124" s="427">
        <v>180</v>
      </c>
      <c r="R124" s="426">
        <v>1</v>
      </c>
      <c r="S124" s="426">
        <v>15</v>
      </c>
      <c r="T124" s="428">
        <v>0</v>
      </c>
      <c r="U124" s="426">
        <v>2</v>
      </c>
      <c r="V124" s="426">
        <v>30</v>
      </c>
      <c r="W124" s="428">
        <v>0</v>
      </c>
      <c r="X124" s="426">
        <v>0</v>
      </c>
      <c r="Y124" s="426">
        <v>0</v>
      </c>
      <c r="Z124" s="428">
        <v>0</v>
      </c>
      <c r="AA124" s="426">
        <v>0</v>
      </c>
      <c r="AB124" s="426">
        <v>0</v>
      </c>
      <c r="AC124" s="428">
        <v>0</v>
      </c>
      <c r="AD124" s="426">
        <v>0</v>
      </c>
      <c r="AE124" s="426">
        <v>0</v>
      </c>
      <c r="AF124" s="428">
        <v>0</v>
      </c>
      <c r="AG124" s="426">
        <v>0</v>
      </c>
    </row>
    <row r="125" spans="2:33" x14ac:dyDescent="0.35">
      <c r="B125" s="424">
        <v>3426</v>
      </c>
      <c r="C125" s="424" t="s">
        <v>491</v>
      </c>
      <c r="D125" s="426">
        <v>6</v>
      </c>
      <c r="E125" s="426">
        <v>30</v>
      </c>
      <c r="F125" s="426">
        <v>0</v>
      </c>
      <c r="G125" s="427">
        <v>30</v>
      </c>
      <c r="H125" s="426">
        <v>17</v>
      </c>
      <c r="I125" s="426">
        <v>0</v>
      </c>
      <c r="J125" s="427">
        <v>17</v>
      </c>
      <c r="K125" s="426">
        <v>90</v>
      </c>
      <c r="L125" s="426">
        <v>450</v>
      </c>
      <c r="M125" s="426">
        <v>0</v>
      </c>
      <c r="N125" s="427">
        <v>450</v>
      </c>
      <c r="O125" s="426">
        <v>239</v>
      </c>
      <c r="P125" s="426">
        <v>0</v>
      </c>
      <c r="Q125" s="427">
        <v>239</v>
      </c>
      <c r="R125" s="426">
        <v>5</v>
      </c>
      <c r="S125" s="426">
        <v>75</v>
      </c>
      <c r="T125" s="428">
        <v>15</v>
      </c>
      <c r="U125" s="426">
        <v>5</v>
      </c>
      <c r="V125" s="426">
        <v>75</v>
      </c>
      <c r="W125" s="428">
        <v>65</v>
      </c>
      <c r="X125" s="426">
        <v>4</v>
      </c>
      <c r="Y125" s="426">
        <v>60</v>
      </c>
      <c r="Z125" s="428">
        <v>24</v>
      </c>
      <c r="AA125" s="426">
        <v>1</v>
      </c>
      <c r="AB125" s="426">
        <v>15</v>
      </c>
      <c r="AC125" s="428">
        <v>0</v>
      </c>
      <c r="AD125" s="426">
        <v>1</v>
      </c>
      <c r="AE125" s="426">
        <v>15</v>
      </c>
      <c r="AF125" s="428">
        <v>0</v>
      </c>
      <c r="AG125" s="426">
        <v>0</v>
      </c>
    </row>
    <row r="126" spans="2:33" x14ac:dyDescent="0.35">
      <c r="B126" s="424">
        <v>3451</v>
      </c>
      <c r="C126" s="424" t="s">
        <v>492</v>
      </c>
      <c r="D126" s="426">
        <v>9</v>
      </c>
      <c r="E126" s="426">
        <v>19</v>
      </c>
      <c r="F126" s="426">
        <v>0</v>
      </c>
      <c r="G126" s="427">
        <v>19</v>
      </c>
      <c r="H126" s="426">
        <v>11</v>
      </c>
      <c r="I126" s="426">
        <v>0</v>
      </c>
      <c r="J126" s="427">
        <v>11</v>
      </c>
      <c r="K126" s="426">
        <v>135</v>
      </c>
      <c r="L126" s="426">
        <v>285</v>
      </c>
      <c r="M126" s="426">
        <v>0</v>
      </c>
      <c r="N126" s="427">
        <v>285</v>
      </c>
      <c r="O126" s="426">
        <v>165</v>
      </c>
      <c r="P126" s="426">
        <v>0</v>
      </c>
      <c r="Q126" s="427">
        <v>165</v>
      </c>
      <c r="R126" s="426">
        <v>12</v>
      </c>
      <c r="S126" s="426">
        <v>180</v>
      </c>
      <c r="T126" s="428">
        <v>105</v>
      </c>
      <c r="U126" s="426">
        <v>4</v>
      </c>
      <c r="V126" s="426">
        <v>60</v>
      </c>
      <c r="W126" s="428">
        <v>45</v>
      </c>
      <c r="X126" s="426">
        <v>1</v>
      </c>
      <c r="Y126" s="426">
        <v>15</v>
      </c>
      <c r="Z126" s="428">
        <v>0</v>
      </c>
      <c r="AA126" s="426">
        <v>5</v>
      </c>
      <c r="AB126" s="426">
        <v>75</v>
      </c>
      <c r="AC126" s="428">
        <v>0</v>
      </c>
      <c r="AD126" s="426">
        <v>5</v>
      </c>
      <c r="AE126" s="426">
        <v>75</v>
      </c>
      <c r="AF126" s="428">
        <v>0</v>
      </c>
      <c r="AG126" s="426">
        <v>0</v>
      </c>
    </row>
    <row r="127" spans="2:33" x14ac:dyDescent="0.35">
      <c r="B127" s="424">
        <v>3461</v>
      </c>
      <c r="C127" s="424" t="s">
        <v>493</v>
      </c>
      <c r="D127" s="426">
        <v>7</v>
      </c>
      <c r="E127" s="426">
        <v>26</v>
      </c>
      <c r="F127" s="426">
        <v>0</v>
      </c>
      <c r="G127" s="427">
        <v>26</v>
      </c>
      <c r="H127" s="426">
        <v>18</v>
      </c>
      <c r="I127" s="426">
        <v>0</v>
      </c>
      <c r="J127" s="427">
        <v>18</v>
      </c>
      <c r="K127" s="426">
        <v>105</v>
      </c>
      <c r="L127" s="426">
        <v>390</v>
      </c>
      <c r="M127" s="426">
        <v>0</v>
      </c>
      <c r="N127" s="427">
        <v>390</v>
      </c>
      <c r="O127" s="426">
        <v>270</v>
      </c>
      <c r="P127" s="426">
        <v>0</v>
      </c>
      <c r="Q127" s="427">
        <v>270</v>
      </c>
      <c r="R127" s="426">
        <v>3</v>
      </c>
      <c r="S127" s="426">
        <v>45</v>
      </c>
      <c r="T127" s="428">
        <v>45</v>
      </c>
      <c r="U127" s="426">
        <v>5</v>
      </c>
      <c r="V127" s="426">
        <v>75</v>
      </c>
      <c r="W127" s="428">
        <v>60</v>
      </c>
      <c r="X127" s="426">
        <v>12</v>
      </c>
      <c r="Y127" s="426">
        <v>180</v>
      </c>
      <c r="Z127" s="428">
        <v>75</v>
      </c>
      <c r="AA127" s="426">
        <v>0</v>
      </c>
      <c r="AB127" s="426">
        <v>0</v>
      </c>
      <c r="AC127" s="428">
        <v>0</v>
      </c>
      <c r="AD127" s="426">
        <v>0</v>
      </c>
      <c r="AE127" s="426">
        <v>0</v>
      </c>
      <c r="AF127" s="428">
        <v>0</v>
      </c>
      <c r="AG127" s="426">
        <v>0</v>
      </c>
    </row>
    <row r="128" spans="2:33" x14ac:dyDescent="0.35">
      <c r="B128" s="424">
        <v>3465</v>
      </c>
      <c r="C128" s="424" t="s">
        <v>494</v>
      </c>
      <c r="D128" s="426">
        <v>3</v>
      </c>
      <c r="E128" s="426">
        <v>9</v>
      </c>
      <c r="F128" s="426">
        <v>2</v>
      </c>
      <c r="G128" s="427">
        <v>11</v>
      </c>
      <c r="H128" s="426">
        <v>0</v>
      </c>
      <c r="I128" s="426">
        <v>0</v>
      </c>
      <c r="J128" s="427">
        <v>0</v>
      </c>
      <c r="K128" s="426">
        <v>45</v>
      </c>
      <c r="L128" s="426">
        <v>135</v>
      </c>
      <c r="M128" s="426">
        <v>30</v>
      </c>
      <c r="N128" s="427">
        <v>165</v>
      </c>
      <c r="O128" s="426">
        <v>0</v>
      </c>
      <c r="P128" s="426">
        <v>0</v>
      </c>
      <c r="Q128" s="427">
        <v>0</v>
      </c>
      <c r="R128" s="426">
        <v>1</v>
      </c>
      <c r="S128" s="426">
        <v>15</v>
      </c>
      <c r="T128" s="428">
        <v>0</v>
      </c>
      <c r="U128" s="426">
        <v>2</v>
      </c>
      <c r="V128" s="426">
        <v>30</v>
      </c>
      <c r="W128" s="428">
        <v>0</v>
      </c>
      <c r="X128" s="426">
        <v>1</v>
      </c>
      <c r="Y128" s="426">
        <v>15</v>
      </c>
      <c r="Z128" s="428">
        <v>0</v>
      </c>
      <c r="AA128" s="426">
        <v>3</v>
      </c>
      <c r="AB128" s="426">
        <v>45</v>
      </c>
      <c r="AC128" s="428">
        <v>0</v>
      </c>
      <c r="AD128" s="426">
        <v>0</v>
      </c>
      <c r="AE128" s="426">
        <v>0</v>
      </c>
      <c r="AF128" s="428">
        <v>0</v>
      </c>
      <c r="AG128" s="426">
        <v>3</v>
      </c>
    </row>
    <row r="129" spans="2:33" x14ac:dyDescent="0.35">
      <c r="B129" s="424">
        <v>3530</v>
      </c>
      <c r="C129" s="424" t="s">
        <v>495</v>
      </c>
      <c r="D129" s="426">
        <v>9</v>
      </c>
      <c r="E129" s="426">
        <v>12</v>
      </c>
      <c r="F129" s="426">
        <v>0</v>
      </c>
      <c r="G129" s="427">
        <v>12</v>
      </c>
      <c r="H129" s="426">
        <v>3</v>
      </c>
      <c r="I129" s="426">
        <v>0</v>
      </c>
      <c r="J129" s="427">
        <v>3</v>
      </c>
      <c r="K129" s="426">
        <v>135</v>
      </c>
      <c r="L129" s="426">
        <v>180</v>
      </c>
      <c r="M129" s="426">
        <v>0</v>
      </c>
      <c r="N129" s="427">
        <v>180</v>
      </c>
      <c r="O129" s="426">
        <v>45</v>
      </c>
      <c r="P129" s="426">
        <v>0</v>
      </c>
      <c r="Q129" s="427">
        <v>45</v>
      </c>
      <c r="R129" s="426">
        <v>6</v>
      </c>
      <c r="S129" s="426">
        <v>90</v>
      </c>
      <c r="T129" s="428">
        <v>15</v>
      </c>
      <c r="U129" s="426">
        <v>0</v>
      </c>
      <c r="V129" s="426">
        <v>0</v>
      </c>
      <c r="W129" s="428">
        <v>0</v>
      </c>
      <c r="X129" s="426">
        <v>3</v>
      </c>
      <c r="Y129" s="426">
        <v>45</v>
      </c>
      <c r="Z129" s="428">
        <v>0</v>
      </c>
      <c r="AA129" s="426">
        <v>4</v>
      </c>
      <c r="AB129" s="426">
        <v>60</v>
      </c>
      <c r="AC129" s="428">
        <v>15</v>
      </c>
      <c r="AD129" s="426">
        <v>4</v>
      </c>
      <c r="AE129" s="426">
        <v>60</v>
      </c>
      <c r="AF129" s="428">
        <v>15</v>
      </c>
      <c r="AG129" s="426">
        <v>1</v>
      </c>
    </row>
    <row r="130" spans="2:33" x14ac:dyDescent="0.35">
      <c r="B130" s="424">
        <v>3538</v>
      </c>
      <c r="C130" s="424" t="s">
        <v>497</v>
      </c>
      <c r="D130" s="426">
        <v>10</v>
      </c>
      <c r="E130" s="426">
        <v>38</v>
      </c>
      <c r="F130" s="426">
        <v>0</v>
      </c>
      <c r="G130" s="427">
        <v>38</v>
      </c>
      <c r="H130" s="426">
        <v>29</v>
      </c>
      <c r="I130" s="426">
        <v>0</v>
      </c>
      <c r="J130" s="427">
        <v>29</v>
      </c>
      <c r="K130" s="426">
        <v>150</v>
      </c>
      <c r="L130" s="426">
        <v>555</v>
      </c>
      <c r="M130" s="426">
        <v>0</v>
      </c>
      <c r="N130" s="427">
        <v>555</v>
      </c>
      <c r="O130" s="426">
        <v>432</v>
      </c>
      <c r="P130" s="426">
        <v>0</v>
      </c>
      <c r="Q130" s="427">
        <v>432</v>
      </c>
      <c r="R130" s="426">
        <v>2</v>
      </c>
      <c r="S130" s="426">
        <v>30</v>
      </c>
      <c r="T130" s="428">
        <v>15</v>
      </c>
      <c r="U130" s="426">
        <v>0</v>
      </c>
      <c r="V130" s="426">
        <v>0</v>
      </c>
      <c r="W130" s="428">
        <v>0</v>
      </c>
      <c r="X130" s="426">
        <v>2</v>
      </c>
      <c r="Y130" s="426">
        <v>30</v>
      </c>
      <c r="Z130" s="428">
        <v>30</v>
      </c>
      <c r="AA130" s="426">
        <v>0</v>
      </c>
      <c r="AB130" s="426">
        <v>0</v>
      </c>
      <c r="AC130" s="428">
        <v>0</v>
      </c>
      <c r="AD130" s="426">
        <v>0</v>
      </c>
      <c r="AE130" s="426">
        <v>0</v>
      </c>
      <c r="AF130" s="428">
        <v>0</v>
      </c>
      <c r="AG130" s="426">
        <v>1</v>
      </c>
    </row>
    <row r="131" spans="2:33" x14ac:dyDescent="0.35">
      <c r="B131" s="424">
        <v>3542</v>
      </c>
      <c r="C131" s="424" t="s">
        <v>498</v>
      </c>
      <c r="D131" s="426">
        <v>13</v>
      </c>
      <c r="E131" s="426">
        <v>24</v>
      </c>
      <c r="F131" s="426">
        <v>0</v>
      </c>
      <c r="G131" s="427">
        <v>24</v>
      </c>
      <c r="H131" s="426">
        <v>16</v>
      </c>
      <c r="I131" s="426">
        <v>0</v>
      </c>
      <c r="J131" s="427">
        <v>16</v>
      </c>
      <c r="K131" s="426">
        <v>195</v>
      </c>
      <c r="L131" s="426">
        <v>360</v>
      </c>
      <c r="M131" s="426">
        <v>0</v>
      </c>
      <c r="N131" s="427">
        <v>360</v>
      </c>
      <c r="O131" s="426">
        <v>240</v>
      </c>
      <c r="P131" s="426">
        <v>0</v>
      </c>
      <c r="Q131" s="427">
        <v>240</v>
      </c>
      <c r="R131" s="426">
        <v>4</v>
      </c>
      <c r="S131" s="426">
        <v>60</v>
      </c>
      <c r="T131" s="428">
        <v>15</v>
      </c>
      <c r="U131" s="426">
        <v>7</v>
      </c>
      <c r="V131" s="426">
        <v>105</v>
      </c>
      <c r="W131" s="428">
        <v>75</v>
      </c>
      <c r="X131" s="426">
        <v>1</v>
      </c>
      <c r="Y131" s="426">
        <v>15</v>
      </c>
      <c r="Z131" s="428">
        <v>15</v>
      </c>
      <c r="AA131" s="426">
        <v>1</v>
      </c>
      <c r="AB131" s="426">
        <v>15</v>
      </c>
      <c r="AC131" s="428">
        <v>0</v>
      </c>
      <c r="AD131" s="426">
        <v>0</v>
      </c>
      <c r="AE131" s="426">
        <v>0</v>
      </c>
      <c r="AF131" s="428">
        <v>0</v>
      </c>
      <c r="AG131" s="426">
        <v>0</v>
      </c>
    </row>
    <row r="132" spans="2:33" x14ac:dyDescent="0.35">
      <c r="B132" s="424">
        <v>3543</v>
      </c>
      <c r="C132" s="424" t="s">
        <v>499</v>
      </c>
      <c r="D132" s="426">
        <v>21</v>
      </c>
      <c r="E132" s="426">
        <v>21</v>
      </c>
      <c r="F132" s="426">
        <v>2</v>
      </c>
      <c r="G132" s="427">
        <v>23</v>
      </c>
      <c r="H132" s="426">
        <v>7</v>
      </c>
      <c r="I132" s="426">
        <v>0</v>
      </c>
      <c r="J132" s="427">
        <v>7</v>
      </c>
      <c r="K132" s="426">
        <v>315</v>
      </c>
      <c r="L132" s="426">
        <v>315</v>
      </c>
      <c r="M132" s="426">
        <v>30</v>
      </c>
      <c r="N132" s="427">
        <v>345</v>
      </c>
      <c r="O132" s="426">
        <v>105</v>
      </c>
      <c r="P132" s="426">
        <v>0</v>
      </c>
      <c r="Q132" s="427">
        <v>105</v>
      </c>
      <c r="R132" s="426">
        <v>11</v>
      </c>
      <c r="S132" s="426">
        <v>165</v>
      </c>
      <c r="T132" s="428">
        <v>30</v>
      </c>
      <c r="U132" s="426">
        <v>2</v>
      </c>
      <c r="V132" s="426">
        <v>30</v>
      </c>
      <c r="W132" s="428">
        <v>15</v>
      </c>
      <c r="X132" s="426">
        <v>2</v>
      </c>
      <c r="Y132" s="426">
        <v>30</v>
      </c>
      <c r="Z132" s="428">
        <v>15</v>
      </c>
      <c r="AA132" s="426">
        <v>9</v>
      </c>
      <c r="AB132" s="426">
        <v>135</v>
      </c>
      <c r="AC132" s="428">
        <v>0</v>
      </c>
      <c r="AD132" s="426">
        <v>9</v>
      </c>
      <c r="AE132" s="426">
        <v>135</v>
      </c>
      <c r="AF132" s="428">
        <v>0</v>
      </c>
      <c r="AG132" s="426">
        <v>1</v>
      </c>
    </row>
    <row r="133" spans="2:33" x14ac:dyDescent="0.35">
      <c r="B133" s="424">
        <v>3588</v>
      </c>
      <c r="C133" s="424" t="s">
        <v>500</v>
      </c>
      <c r="D133" s="426">
        <v>2</v>
      </c>
      <c r="E133" s="426">
        <v>9</v>
      </c>
      <c r="F133" s="426">
        <v>0</v>
      </c>
      <c r="G133" s="427">
        <v>9</v>
      </c>
      <c r="H133" s="426">
        <v>3</v>
      </c>
      <c r="I133" s="426">
        <v>0</v>
      </c>
      <c r="J133" s="427">
        <v>3</v>
      </c>
      <c r="K133" s="426">
        <v>30</v>
      </c>
      <c r="L133" s="426">
        <v>135</v>
      </c>
      <c r="M133" s="426">
        <v>0</v>
      </c>
      <c r="N133" s="427">
        <v>135</v>
      </c>
      <c r="O133" s="426">
        <v>45</v>
      </c>
      <c r="P133" s="426">
        <v>0</v>
      </c>
      <c r="Q133" s="427">
        <v>45</v>
      </c>
      <c r="R133" s="426">
        <v>2</v>
      </c>
      <c r="S133" s="426">
        <v>30</v>
      </c>
      <c r="T133" s="428">
        <v>15</v>
      </c>
      <c r="U133" s="426">
        <v>2</v>
      </c>
      <c r="V133" s="426">
        <v>30</v>
      </c>
      <c r="W133" s="428">
        <v>0</v>
      </c>
      <c r="X133" s="426">
        <v>2</v>
      </c>
      <c r="Y133" s="426">
        <v>30</v>
      </c>
      <c r="Z133" s="428">
        <v>15</v>
      </c>
      <c r="AA133" s="426">
        <v>0</v>
      </c>
      <c r="AB133" s="426">
        <v>0</v>
      </c>
      <c r="AC133" s="428">
        <v>0</v>
      </c>
      <c r="AD133" s="426">
        <v>0</v>
      </c>
      <c r="AE133" s="426">
        <v>0</v>
      </c>
      <c r="AF133" s="428">
        <v>0</v>
      </c>
      <c r="AG133" s="426">
        <v>0</v>
      </c>
    </row>
    <row r="134" spans="2:33" x14ac:dyDescent="0.35">
      <c r="B134" s="424">
        <v>3592</v>
      </c>
      <c r="C134" s="424" t="s">
        <v>501</v>
      </c>
      <c r="D134" s="426">
        <v>0</v>
      </c>
      <c r="E134" s="426">
        <v>9</v>
      </c>
      <c r="F134" s="426">
        <v>0</v>
      </c>
      <c r="G134" s="427">
        <v>9</v>
      </c>
      <c r="H134" s="426">
        <v>3</v>
      </c>
      <c r="I134" s="426">
        <v>0</v>
      </c>
      <c r="J134" s="427">
        <v>3</v>
      </c>
      <c r="K134" s="426">
        <v>0</v>
      </c>
      <c r="L134" s="426">
        <v>135</v>
      </c>
      <c r="M134" s="426">
        <v>0</v>
      </c>
      <c r="N134" s="427">
        <v>135</v>
      </c>
      <c r="O134" s="426">
        <v>45</v>
      </c>
      <c r="P134" s="426">
        <v>0</v>
      </c>
      <c r="Q134" s="427">
        <v>45</v>
      </c>
      <c r="R134" s="426">
        <v>1</v>
      </c>
      <c r="S134" s="426">
        <v>15</v>
      </c>
      <c r="T134" s="428">
        <v>15</v>
      </c>
      <c r="U134" s="426">
        <v>0</v>
      </c>
      <c r="V134" s="426">
        <v>0</v>
      </c>
      <c r="W134" s="428">
        <v>0</v>
      </c>
      <c r="X134" s="426">
        <v>3</v>
      </c>
      <c r="Y134" s="426">
        <v>45</v>
      </c>
      <c r="Z134" s="428">
        <v>0</v>
      </c>
      <c r="AA134" s="426">
        <v>1</v>
      </c>
      <c r="AB134" s="426">
        <v>15</v>
      </c>
      <c r="AC134" s="428">
        <v>0</v>
      </c>
      <c r="AD134" s="426">
        <v>1</v>
      </c>
      <c r="AE134" s="426">
        <v>15</v>
      </c>
      <c r="AF134" s="428">
        <v>0</v>
      </c>
      <c r="AG134" s="426">
        <v>0</v>
      </c>
    </row>
    <row r="135" spans="2:33" x14ac:dyDescent="0.35">
      <c r="B135" s="424">
        <v>3595</v>
      </c>
      <c r="C135" s="424" t="s">
        <v>502</v>
      </c>
      <c r="D135" s="426">
        <v>17</v>
      </c>
      <c r="E135" s="426">
        <v>28</v>
      </c>
      <c r="F135" s="426">
        <v>1</v>
      </c>
      <c r="G135" s="427">
        <v>29</v>
      </c>
      <c r="H135" s="426">
        <v>17</v>
      </c>
      <c r="I135" s="426">
        <v>0</v>
      </c>
      <c r="J135" s="427">
        <v>17</v>
      </c>
      <c r="K135" s="426">
        <v>255</v>
      </c>
      <c r="L135" s="426">
        <v>420</v>
      </c>
      <c r="M135" s="426">
        <v>15</v>
      </c>
      <c r="N135" s="427">
        <v>435</v>
      </c>
      <c r="O135" s="426">
        <v>255</v>
      </c>
      <c r="P135" s="426">
        <v>0</v>
      </c>
      <c r="Q135" s="427">
        <v>255</v>
      </c>
      <c r="R135" s="426">
        <v>1</v>
      </c>
      <c r="S135" s="426">
        <v>15</v>
      </c>
      <c r="T135" s="428">
        <v>0</v>
      </c>
      <c r="U135" s="426">
        <v>2</v>
      </c>
      <c r="V135" s="426">
        <v>30</v>
      </c>
      <c r="W135" s="428">
        <v>15</v>
      </c>
      <c r="X135" s="426">
        <v>4</v>
      </c>
      <c r="Y135" s="426">
        <v>60</v>
      </c>
      <c r="Z135" s="428">
        <v>15</v>
      </c>
      <c r="AA135" s="426">
        <v>0</v>
      </c>
      <c r="AB135" s="426">
        <v>0</v>
      </c>
      <c r="AC135" s="428">
        <v>0</v>
      </c>
      <c r="AD135" s="426">
        <v>0</v>
      </c>
      <c r="AE135" s="426">
        <v>0</v>
      </c>
      <c r="AF135" s="428">
        <v>0</v>
      </c>
      <c r="AG135" s="426">
        <v>0</v>
      </c>
    </row>
    <row r="136" spans="2:33" x14ac:dyDescent="0.35">
      <c r="B136" s="424">
        <v>3603</v>
      </c>
      <c r="C136" s="424" t="s">
        <v>503</v>
      </c>
      <c r="D136" s="426">
        <v>19</v>
      </c>
      <c r="E136" s="426">
        <v>19</v>
      </c>
      <c r="F136" s="426">
        <v>0</v>
      </c>
      <c r="G136" s="427">
        <v>19</v>
      </c>
      <c r="H136" s="426">
        <v>4</v>
      </c>
      <c r="I136" s="426">
        <v>0</v>
      </c>
      <c r="J136" s="427">
        <v>4</v>
      </c>
      <c r="K136" s="426">
        <v>285</v>
      </c>
      <c r="L136" s="426">
        <v>285</v>
      </c>
      <c r="M136" s="426">
        <v>0</v>
      </c>
      <c r="N136" s="427">
        <v>285</v>
      </c>
      <c r="O136" s="426">
        <v>60</v>
      </c>
      <c r="P136" s="426">
        <v>0</v>
      </c>
      <c r="Q136" s="427">
        <v>60</v>
      </c>
      <c r="R136" s="426">
        <v>1</v>
      </c>
      <c r="S136" s="426">
        <v>15</v>
      </c>
      <c r="T136" s="428">
        <v>15</v>
      </c>
      <c r="U136" s="426">
        <v>15</v>
      </c>
      <c r="V136" s="426">
        <v>225</v>
      </c>
      <c r="W136" s="428">
        <v>45</v>
      </c>
      <c r="X136" s="426">
        <v>0</v>
      </c>
      <c r="Y136" s="426">
        <v>0</v>
      </c>
      <c r="Z136" s="428">
        <v>0</v>
      </c>
      <c r="AA136" s="426">
        <v>3</v>
      </c>
      <c r="AB136" s="426">
        <v>45</v>
      </c>
      <c r="AC136" s="428">
        <v>0</v>
      </c>
      <c r="AD136" s="426">
        <v>2</v>
      </c>
      <c r="AE136" s="426">
        <v>30</v>
      </c>
      <c r="AF136" s="428">
        <v>0</v>
      </c>
      <c r="AG136" s="426">
        <v>0</v>
      </c>
    </row>
    <row r="137" spans="2:33" x14ac:dyDescent="0.35">
      <c r="B137" s="424">
        <v>3607</v>
      </c>
      <c r="C137" s="424" t="s">
        <v>504</v>
      </c>
      <c r="D137" s="426">
        <v>7</v>
      </c>
      <c r="E137" s="426">
        <v>14</v>
      </c>
      <c r="F137" s="426">
        <v>0</v>
      </c>
      <c r="G137" s="427">
        <v>14</v>
      </c>
      <c r="H137" s="426">
        <v>0</v>
      </c>
      <c r="I137" s="426">
        <v>0</v>
      </c>
      <c r="J137" s="427">
        <v>0</v>
      </c>
      <c r="K137" s="426">
        <v>105</v>
      </c>
      <c r="L137" s="426">
        <v>210</v>
      </c>
      <c r="M137" s="426">
        <v>0</v>
      </c>
      <c r="N137" s="427">
        <v>210</v>
      </c>
      <c r="O137" s="426">
        <v>0</v>
      </c>
      <c r="P137" s="426">
        <v>0</v>
      </c>
      <c r="Q137" s="427">
        <v>0</v>
      </c>
      <c r="R137" s="426">
        <v>11</v>
      </c>
      <c r="S137" s="426">
        <v>165</v>
      </c>
      <c r="T137" s="428">
        <v>0</v>
      </c>
      <c r="U137" s="426">
        <v>1</v>
      </c>
      <c r="V137" s="426">
        <v>15</v>
      </c>
      <c r="W137" s="428">
        <v>0</v>
      </c>
      <c r="X137" s="426">
        <v>0</v>
      </c>
      <c r="Y137" s="426">
        <v>0</v>
      </c>
      <c r="Z137" s="428">
        <v>0</v>
      </c>
      <c r="AA137" s="426">
        <v>1</v>
      </c>
      <c r="AB137" s="426">
        <v>15</v>
      </c>
      <c r="AC137" s="428">
        <v>0</v>
      </c>
      <c r="AD137" s="426">
        <v>1</v>
      </c>
      <c r="AE137" s="426">
        <v>15</v>
      </c>
      <c r="AF137" s="428">
        <v>0</v>
      </c>
      <c r="AG137" s="426">
        <v>0</v>
      </c>
    </row>
    <row r="138" spans="2:33" x14ac:dyDescent="0.35">
      <c r="B138" s="424">
        <v>3622</v>
      </c>
      <c r="C138" s="424" t="s">
        <v>505</v>
      </c>
      <c r="D138" s="426">
        <v>8</v>
      </c>
      <c r="E138" s="426">
        <v>27</v>
      </c>
      <c r="F138" s="426">
        <v>1</v>
      </c>
      <c r="G138" s="427">
        <v>28</v>
      </c>
      <c r="H138" s="426">
        <v>8</v>
      </c>
      <c r="I138" s="426">
        <v>1</v>
      </c>
      <c r="J138" s="427">
        <v>9</v>
      </c>
      <c r="K138" s="426">
        <v>120</v>
      </c>
      <c r="L138" s="426">
        <v>405</v>
      </c>
      <c r="M138" s="426">
        <v>15</v>
      </c>
      <c r="N138" s="427">
        <v>420</v>
      </c>
      <c r="O138" s="426">
        <v>120</v>
      </c>
      <c r="P138" s="426">
        <v>15</v>
      </c>
      <c r="Q138" s="427">
        <v>135</v>
      </c>
      <c r="R138" s="426">
        <v>0</v>
      </c>
      <c r="S138" s="426">
        <v>0</v>
      </c>
      <c r="T138" s="428">
        <v>0</v>
      </c>
      <c r="U138" s="426">
        <v>5</v>
      </c>
      <c r="V138" s="426">
        <v>75</v>
      </c>
      <c r="W138" s="428">
        <v>15</v>
      </c>
      <c r="X138" s="426">
        <v>6</v>
      </c>
      <c r="Y138" s="426">
        <v>90</v>
      </c>
      <c r="Z138" s="428">
        <v>15</v>
      </c>
      <c r="AA138" s="426">
        <v>6</v>
      </c>
      <c r="AB138" s="426">
        <v>90</v>
      </c>
      <c r="AC138" s="428">
        <v>0</v>
      </c>
      <c r="AD138" s="426">
        <v>6</v>
      </c>
      <c r="AE138" s="426">
        <v>90</v>
      </c>
      <c r="AF138" s="428">
        <v>0</v>
      </c>
      <c r="AG138" s="426">
        <v>0</v>
      </c>
    </row>
    <row r="139" spans="2:33" x14ac:dyDescent="0.35">
      <c r="B139" s="424">
        <v>3636</v>
      </c>
      <c r="C139" s="424" t="s">
        <v>506</v>
      </c>
      <c r="D139" s="426">
        <v>13</v>
      </c>
      <c r="E139" s="426">
        <v>5</v>
      </c>
      <c r="F139" s="426">
        <v>0</v>
      </c>
      <c r="G139" s="427">
        <v>5</v>
      </c>
      <c r="H139" s="426">
        <v>1</v>
      </c>
      <c r="I139" s="426">
        <v>0</v>
      </c>
      <c r="J139" s="427">
        <v>1</v>
      </c>
      <c r="K139" s="426">
        <v>195</v>
      </c>
      <c r="L139" s="426">
        <v>75</v>
      </c>
      <c r="M139" s="426">
        <v>0</v>
      </c>
      <c r="N139" s="427">
        <v>75</v>
      </c>
      <c r="O139" s="426">
        <v>15</v>
      </c>
      <c r="P139" s="426">
        <v>0</v>
      </c>
      <c r="Q139" s="427">
        <v>15</v>
      </c>
      <c r="R139" s="426">
        <v>4</v>
      </c>
      <c r="S139" s="426">
        <v>60</v>
      </c>
      <c r="T139" s="428">
        <v>0</v>
      </c>
      <c r="U139" s="426">
        <v>0</v>
      </c>
      <c r="V139" s="426">
        <v>0</v>
      </c>
      <c r="W139" s="428">
        <v>0</v>
      </c>
      <c r="X139" s="426">
        <v>1</v>
      </c>
      <c r="Y139" s="426">
        <v>15</v>
      </c>
      <c r="Z139" s="428">
        <v>15</v>
      </c>
      <c r="AA139" s="426">
        <v>2</v>
      </c>
      <c r="AB139" s="426">
        <v>30</v>
      </c>
      <c r="AC139" s="428">
        <v>0</v>
      </c>
      <c r="AD139" s="426">
        <v>2</v>
      </c>
      <c r="AE139" s="426">
        <v>30</v>
      </c>
      <c r="AF139" s="428">
        <v>0</v>
      </c>
      <c r="AG139" s="426">
        <v>1</v>
      </c>
    </row>
    <row r="140" spans="2:33" x14ac:dyDescent="0.35">
      <c r="B140" s="424">
        <v>3657</v>
      </c>
      <c r="C140" s="424" t="s">
        <v>508</v>
      </c>
      <c r="D140" s="426">
        <v>3</v>
      </c>
      <c r="E140" s="426">
        <v>14</v>
      </c>
      <c r="F140" s="426">
        <v>0</v>
      </c>
      <c r="G140" s="427">
        <v>14</v>
      </c>
      <c r="H140" s="426">
        <v>8</v>
      </c>
      <c r="I140" s="426">
        <v>0</v>
      </c>
      <c r="J140" s="427">
        <v>8</v>
      </c>
      <c r="K140" s="426">
        <v>45</v>
      </c>
      <c r="L140" s="426">
        <v>165</v>
      </c>
      <c r="M140" s="426">
        <v>0</v>
      </c>
      <c r="N140" s="427">
        <v>165</v>
      </c>
      <c r="O140" s="426">
        <v>116.25</v>
      </c>
      <c r="P140" s="426">
        <v>0</v>
      </c>
      <c r="Q140" s="427">
        <v>116.25</v>
      </c>
      <c r="R140" s="426">
        <v>1</v>
      </c>
      <c r="S140" s="426">
        <v>15</v>
      </c>
      <c r="T140" s="428">
        <v>15</v>
      </c>
      <c r="U140" s="426">
        <v>1</v>
      </c>
      <c r="V140" s="426">
        <v>15</v>
      </c>
      <c r="W140" s="428">
        <v>0</v>
      </c>
      <c r="X140" s="426">
        <v>2</v>
      </c>
      <c r="Y140" s="426">
        <v>30</v>
      </c>
      <c r="Z140" s="428">
        <v>0</v>
      </c>
      <c r="AA140" s="426">
        <v>0</v>
      </c>
      <c r="AB140" s="426">
        <v>0</v>
      </c>
      <c r="AC140" s="428">
        <v>0</v>
      </c>
      <c r="AD140" s="426">
        <v>0</v>
      </c>
      <c r="AE140" s="426">
        <v>0</v>
      </c>
      <c r="AF140" s="428">
        <v>0</v>
      </c>
      <c r="AG140" s="426">
        <v>0</v>
      </c>
    </row>
    <row r="141" spans="2:33" x14ac:dyDescent="0.35">
      <c r="B141" s="424">
        <v>3661</v>
      </c>
      <c r="C141" s="424" t="s">
        <v>509</v>
      </c>
      <c r="D141" s="426">
        <v>19</v>
      </c>
      <c r="E141" s="426">
        <v>0</v>
      </c>
      <c r="F141" s="426">
        <v>0</v>
      </c>
      <c r="G141" s="427">
        <v>0</v>
      </c>
      <c r="H141" s="426">
        <v>0</v>
      </c>
      <c r="I141" s="426">
        <v>0</v>
      </c>
      <c r="J141" s="427">
        <v>0</v>
      </c>
      <c r="K141" s="426">
        <v>285</v>
      </c>
      <c r="L141" s="426">
        <v>0</v>
      </c>
      <c r="M141" s="426">
        <v>0</v>
      </c>
      <c r="N141" s="427">
        <v>0</v>
      </c>
      <c r="O141" s="426">
        <v>0</v>
      </c>
      <c r="P141" s="426">
        <v>0</v>
      </c>
      <c r="Q141" s="427">
        <v>0</v>
      </c>
      <c r="R141" s="426">
        <v>0</v>
      </c>
      <c r="S141" s="426">
        <v>0</v>
      </c>
      <c r="T141" s="428">
        <v>0</v>
      </c>
      <c r="U141" s="426">
        <v>0</v>
      </c>
      <c r="V141" s="426">
        <v>0</v>
      </c>
      <c r="W141" s="428">
        <v>0</v>
      </c>
      <c r="X141" s="426">
        <v>0</v>
      </c>
      <c r="Y141" s="426">
        <v>0</v>
      </c>
      <c r="Z141" s="428">
        <v>0</v>
      </c>
      <c r="AA141" s="426">
        <v>0</v>
      </c>
      <c r="AB141" s="426">
        <v>0</v>
      </c>
      <c r="AC141" s="428">
        <v>0</v>
      </c>
      <c r="AD141" s="426">
        <v>0</v>
      </c>
      <c r="AE141" s="426">
        <v>0</v>
      </c>
      <c r="AF141" s="428">
        <v>0</v>
      </c>
      <c r="AG141" s="426">
        <v>0</v>
      </c>
    </row>
    <row r="142" spans="2:33" x14ac:dyDescent="0.35">
      <c r="B142" s="424">
        <v>3717</v>
      </c>
      <c r="C142" s="424" t="s">
        <v>510</v>
      </c>
      <c r="D142" s="426">
        <v>0</v>
      </c>
      <c r="E142" s="426">
        <v>27</v>
      </c>
      <c r="F142" s="426">
        <v>0</v>
      </c>
      <c r="G142" s="427">
        <v>27</v>
      </c>
      <c r="H142" s="426">
        <v>22</v>
      </c>
      <c r="I142" s="426">
        <v>0</v>
      </c>
      <c r="J142" s="427">
        <v>22</v>
      </c>
      <c r="K142" s="426">
        <v>0</v>
      </c>
      <c r="L142" s="426">
        <v>405</v>
      </c>
      <c r="M142" s="426">
        <v>0</v>
      </c>
      <c r="N142" s="427">
        <v>405</v>
      </c>
      <c r="O142" s="426">
        <v>330</v>
      </c>
      <c r="P142" s="426">
        <v>0</v>
      </c>
      <c r="Q142" s="427">
        <v>330</v>
      </c>
      <c r="R142" s="426">
        <v>0</v>
      </c>
      <c r="S142" s="426">
        <v>0</v>
      </c>
      <c r="T142" s="428">
        <v>0</v>
      </c>
      <c r="U142" s="426">
        <v>0</v>
      </c>
      <c r="V142" s="426">
        <v>0</v>
      </c>
      <c r="W142" s="428">
        <v>0</v>
      </c>
      <c r="X142" s="426">
        <v>0</v>
      </c>
      <c r="Y142" s="426">
        <v>0</v>
      </c>
      <c r="Z142" s="428">
        <v>0</v>
      </c>
      <c r="AA142" s="426">
        <v>0</v>
      </c>
      <c r="AB142" s="426">
        <v>0</v>
      </c>
      <c r="AC142" s="428">
        <v>0</v>
      </c>
      <c r="AD142" s="426">
        <v>0</v>
      </c>
      <c r="AE142" s="426">
        <v>0</v>
      </c>
      <c r="AF142" s="428">
        <v>0</v>
      </c>
      <c r="AG142" s="426">
        <v>0</v>
      </c>
    </row>
    <row r="143" spans="2:33" x14ac:dyDescent="0.35">
      <c r="B143" s="424">
        <v>3944</v>
      </c>
      <c r="C143" s="424" t="s">
        <v>511</v>
      </c>
      <c r="D143" s="426">
        <v>0</v>
      </c>
      <c r="E143" s="426">
        <v>8</v>
      </c>
      <c r="F143" s="426">
        <v>0</v>
      </c>
      <c r="G143" s="427">
        <v>8</v>
      </c>
      <c r="H143" s="426">
        <v>4</v>
      </c>
      <c r="I143" s="426">
        <v>0</v>
      </c>
      <c r="J143" s="427">
        <v>4</v>
      </c>
      <c r="K143" s="426">
        <v>0</v>
      </c>
      <c r="L143" s="426">
        <v>120</v>
      </c>
      <c r="M143" s="426">
        <v>0</v>
      </c>
      <c r="N143" s="427">
        <v>120</v>
      </c>
      <c r="O143" s="426">
        <v>60</v>
      </c>
      <c r="P143" s="426">
        <v>0</v>
      </c>
      <c r="Q143" s="427">
        <v>60</v>
      </c>
      <c r="R143" s="426">
        <v>1</v>
      </c>
      <c r="S143" s="426">
        <v>15</v>
      </c>
      <c r="T143" s="428">
        <v>15</v>
      </c>
      <c r="U143" s="426">
        <v>3</v>
      </c>
      <c r="V143" s="426">
        <v>45</v>
      </c>
      <c r="W143" s="428">
        <v>15</v>
      </c>
      <c r="X143" s="426">
        <v>0</v>
      </c>
      <c r="Y143" s="426">
        <v>0</v>
      </c>
      <c r="Z143" s="428">
        <v>0</v>
      </c>
      <c r="AA143" s="426">
        <v>0</v>
      </c>
      <c r="AB143" s="426">
        <v>0</v>
      </c>
      <c r="AC143" s="428">
        <v>0</v>
      </c>
      <c r="AD143" s="426">
        <v>0</v>
      </c>
      <c r="AE143" s="426">
        <v>0</v>
      </c>
      <c r="AF143" s="428">
        <v>0</v>
      </c>
      <c r="AG143" s="426">
        <v>0</v>
      </c>
    </row>
    <row r="144" spans="2:33" x14ac:dyDescent="0.35">
      <c r="B144" s="424">
        <v>4073</v>
      </c>
      <c r="C144" s="424" t="s">
        <v>512</v>
      </c>
      <c r="D144" s="426">
        <v>0</v>
      </c>
      <c r="E144" s="426">
        <v>61</v>
      </c>
      <c r="F144" s="426">
        <v>80</v>
      </c>
      <c r="G144" s="427">
        <v>141</v>
      </c>
      <c r="H144" s="426">
        <v>0</v>
      </c>
      <c r="I144" s="426">
        <v>0</v>
      </c>
      <c r="J144" s="427">
        <v>0</v>
      </c>
      <c r="K144" s="426">
        <v>0</v>
      </c>
      <c r="L144" s="426">
        <v>915</v>
      </c>
      <c r="M144" s="426">
        <v>1200</v>
      </c>
      <c r="N144" s="427">
        <v>2115</v>
      </c>
      <c r="O144" s="426">
        <v>0</v>
      </c>
      <c r="P144" s="426">
        <v>0</v>
      </c>
      <c r="Q144" s="427">
        <v>0</v>
      </c>
      <c r="R144" s="426">
        <v>1</v>
      </c>
      <c r="S144" s="426">
        <v>15</v>
      </c>
      <c r="T144" s="428">
        <v>0</v>
      </c>
      <c r="U144" s="426">
        <v>3</v>
      </c>
      <c r="V144" s="426">
        <v>45</v>
      </c>
      <c r="W144" s="428">
        <v>0</v>
      </c>
      <c r="X144" s="426">
        <v>4</v>
      </c>
      <c r="Y144" s="426">
        <v>60</v>
      </c>
      <c r="Z144" s="428">
        <v>0</v>
      </c>
      <c r="AA144" s="426">
        <v>1</v>
      </c>
      <c r="AB144" s="426">
        <v>15</v>
      </c>
      <c r="AC144" s="428">
        <v>0</v>
      </c>
      <c r="AD144" s="426">
        <v>0</v>
      </c>
      <c r="AE144" s="426">
        <v>0</v>
      </c>
      <c r="AF144" s="428">
        <v>0</v>
      </c>
      <c r="AG144" s="426">
        <v>0</v>
      </c>
    </row>
    <row r="145" spans="2:33" x14ac:dyDescent="0.35">
      <c r="B145" s="424">
        <v>4152</v>
      </c>
      <c r="C145" s="424" t="s">
        <v>513</v>
      </c>
      <c r="D145" s="426">
        <v>18</v>
      </c>
      <c r="E145" s="426">
        <v>33</v>
      </c>
      <c r="F145" s="426">
        <v>0</v>
      </c>
      <c r="G145" s="427">
        <v>33</v>
      </c>
      <c r="H145" s="426">
        <v>11</v>
      </c>
      <c r="I145" s="426">
        <v>0</v>
      </c>
      <c r="J145" s="427">
        <v>11</v>
      </c>
      <c r="K145" s="426">
        <v>262.5</v>
      </c>
      <c r="L145" s="426">
        <v>495</v>
      </c>
      <c r="M145" s="426">
        <v>0</v>
      </c>
      <c r="N145" s="427">
        <v>495</v>
      </c>
      <c r="O145" s="426">
        <v>165</v>
      </c>
      <c r="P145" s="426">
        <v>0</v>
      </c>
      <c r="Q145" s="427">
        <v>165</v>
      </c>
      <c r="R145" s="426">
        <v>11</v>
      </c>
      <c r="S145" s="426">
        <v>165</v>
      </c>
      <c r="T145" s="428">
        <v>30</v>
      </c>
      <c r="U145" s="426">
        <v>0</v>
      </c>
      <c r="V145" s="426">
        <v>0</v>
      </c>
      <c r="W145" s="428">
        <v>0</v>
      </c>
      <c r="X145" s="426">
        <v>2</v>
      </c>
      <c r="Y145" s="426">
        <v>30</v>
      </c>
      <c r="Z145" s="428">
        <v>30</v>
      </c>
      <c r="AA145" s="426">
        <v>12</v>
      </c>
      <c r="AB145" s="426">
        <v>180</v>
      </c>
      <c r="AC145" s="428">
        <v>15</v>
      </c>
      <c r="AD145" s="426">
        <v>7</v>
      </c>
      <c r="AE145" s="426">
        <v>105</v>
      </c>
      <c r="AF145" s="428">
        <v>0</v>
      </c>
      <c r="AG145" s="426">
        <v>1</v>
      </c>
    </row>
    <row r="146" spans="2:33" x14ac:dyDescent="0.35">
      <c r="B146" s="424">
        <v>4286</v>
      </c>
      <c r="C146" s="424" t="s">
        <v>514</v>
      </c>
      <c r="D146" s="426">
        <v>2</v>
      </c>
      <c r="E146" s="426">
        <v>0</v>
      </c>
      <c r="F146" s="426">
        <v>0</v>
      </c>
      <c r="G146" s="427">
        <v>0</v>
      </c>
      <c r="H146" s="426">
        <v>0</v>
      </c>
      <c r="I146" s="426">
        <v>0</v>
      </c>
      <c r="J146" s="427">
        <v>0</v>
      </c>
      <c r="K146" s="426">
        <v>27</v>
      </c>
      <c r="L146" s="426">
        <v>0</v>
      </c>
      <c r="M146" s="426">
        <v>0</v>
      </c>
      <c r="N146" s="427">
        <v>0</v>
      </c>
      <c r="O146" s="426">
        <v>0</v>
      </c>
      <c r="P146" s="426">
        <v>0</v>
      </c>
      <c r="Q146" s="427">
        <v>0</v>
      </c>
      <c r="R146" s="426">
        <v>0</v>
      </c>
      <c r="S146" s="426">
        <v>0</v>
      </c>
      <c r="T146" s="428">
        <v>0</v>
      </c>
      <c r="U146" s="426">
        <v>0</v>
      </c>
      <c r="V146" s="426">
        <v>0</v>
      </c>
      <c r="W146" s="428">
        <v>0</v>
      </c>
      <c r="X146" s="426">
        <v>0</v>
      </c>
      <c r="Y146" s="426">
        <v>0</v>
      </c>
      <c r="Z146" s="428">
        <v>0</v>
      </c>
      <c r="AA146" s="426">
        <v>0</v>
      </c>
      <c r="AB146" s="426">
        <v>0</v>
      </c>
      <c r="AC146" s="428">
        <v>0</v>
      </c>
      <c r="AD146" s="426">
        <v>0</v>
      </c>
      <c r="AE146" s="426">
        <v>0</v>
      </c>
      <c r="AF146" s="428">
        <v>0</v>
      </c>
      <c r="AG146" s="426">
        <v>0</v>
      </c>
    </row>
    <row r="147" spans="2:33" x14ac:dyDescent="0.35">
      <c r="B147" s="424">
        <v>4322</v>
      </c>
      <c r="C147" s="424" t="s">
        <v>515</v>
      </c>
      <c r="D147" s="426">
        <v>0</v>
      </c>
      <c r="E147" s="426">
        <v>20</v>
      </c>
      <c r="F147" s="426">
        <v>0</v>
      </c>
      <c r="G147" s="427">
        <v>20</v>
      </c>
      <c r="H147" s="426">
        <v>10</v>
      </c>
      <c r="I147" s="426">
        <v>0</v>
      </c>
      <c r="J147" s="427">
        <v>10</v>
      </c>
      <c r="K147" s="426">
        <v>0</v>
      </c>
      <c r="L147" s="426">
        <v>285</v>
      </c>
      <c r="M147" s="426">
        <v>0</v>
      </c>
      <c r="N147" s="427">
        <v>285</v>
      </c>
      <c r="O147" s="426">
        <v>144</v>
      </c>
      <c r="P147" s="426">
        <v>0</v>
      </c>
      <c r="Q147" s="427">
        <v>144</v>
      </c>
      <c r="R147" s="426">
        <v>1</v>
      </c>
      <c r="S147" s="426">
        <v>15</v>
      </c>
      <c r="T147" s="428">
        <v>15</v>
      </c>
      <c r="U147" s="426">
        <v>3</v>
      </c>
      <c r="V147" s="426">
        <v>45</v>
      </c>
      <c r="W147" s="428">
        <v>30</v>
      </c>
      <c r="X147" s="426">
        <v>7</v>
      </c>
      <c r="Y147" s="426">
        <v>90</v>
      </c>
      <c r="Z147" s="428">
        <v>39</v>
      </c>
      <c r="AA147" s="426">
        <v>5</v>
      </c>
      <c r="AB147" s="426">
        <v>60</v>
      </c>
      <c r="AC147" s="428">
        <v>9</v>
      </c>
      <c r="AD147" s="426">
        <v>0</v>
      </c>
      <c r="AE147" s="426">
        <v>0</v>
      </c>
      <c r="AF147" s="428">
        <v>0</v>
      </c>
      <c r="AG147" s="426">
        <v>0</v>
      </c>
    </row>
    <row r="148" spans="2:33" x14ac:dyDescent="0.35">
      <c r="B148" s="424">
        <v>4524</v>
      </c>
      <c r="C148" s="424" t="s">
        <v>516</v>
      </c>
      <c r="D148" s="426">
        <v>0</v>
      </c>
      <c r="E148" s="426">
        <v>1</v>
      </c>
      <c r="F148" s="426">
        <v>0</v>
      </c>
      <c r="G148" s="427">
        <v>1</v>
      </c>
      <c r="H148" s="426">
        <v>1</v>
      </c>
      <c r="I148" s="426">
        <v>0</v>
      </c>
      <c r="J148" s="427">
        <v>1</v>
      </c>
      <c r="K148" s="426">
        <v>0</v>
      </c>
      <c r="L148" s="426">
        <v>15</v>
      </c>
      <c r="M148" s="426">
        <v>0</v>
      </c>
      <c r="N148" s="427">
        <v>15</v>
      </c>
      <c r="O148" s="426">
        <v>15</v>
      </c>
      <c r="P148" s="426">
        <v>0</v>
      </c>
      <c r="Q148" s="427">
        <v>15</v>
      </c>
      <c r="R148" s="426">
        <v>1</v>
      </c>
      <c r="S148" s="426">
        <v>15</v>
      </c>
      <c r="T148" s="428">
        <v>15</v>
      </c>
      <c r="U148" s="426">
        <v>0</v>
      </c>
      <c r="V148" s="426">
        <v>0</v>
      </c>
      <c r="W148" s="428">
        <v>0</v>
      </c>
      <c r="X148" s="426">
        <v>0</v>
      </c>
      <c r="Y148" s="426">
        <v>0</v>
      </c>
      <c r="Z148" s="428">
        <v>0</v>
      </c>
      <c r="AA148" s="426">
        <v>0</v>
      </c>
      <c r="AB148" s="426">
        <v>0</v>
      </c>
      <c r="AC148" s="428">
        <v>0</v>
      </c>
      <c r="AD148" s="426">
        <v>0</v>
      </c>
      <c r="AE148" s="426">
        <v>0</v>
      </c>
      <c r="AF148" s="428">
        <v>0</v>
      </c>
      <c r="AG148" s="426">
        <v>0</v>
      </c>
    </row>
    <row r="149" spans="2:33" x14ac:dyDescent="0.35">
      <c r="B149" s="424">
        <v>4550</v>
      </c>
      <c r="C149" s="424" t="s">
        <v>517</v>
      </c>
      <c r="D149" s="426">
        <v>1</v>
      </c>
      <c r="E149" s="426">
        <v>0</v>
      </c>
      <c r="F149" s="426">
        <v>0</v>
      </c>
      <c r="G149" s="427">
        <v>0</v>
      </c>
      <c r="H149" s="426">
        <v>0</v>
      </c>
      <c r="I149" s="426">
        <v>0</v>
      </c>
      <c r="J149" s="427">
        <v>0</v>
      </c>
      <c r="K149" s="426">
        <v>15</v>
      </c>
      <c r="L149" s="426">
        <v>0</v>
      </c>
      <c r="M149" s="426">
        <v>0</v>
      </c>
      <c r="N149" s="427">
        <v>0</v>
      </c>
      <c r="O149" s="426">
        <v>0</v>
      </c>
      <c r="P149" s="426">
        <v>0</v>
      </c>
      <c r="Q149" s="427">
        <v>0</v>
      </c>
      <c r="R149" s="426">
        <v>0</v>
      </c>
      <c r="S149" s="426">
        <v>0</v>
      </c>
      <c r="T149" s="428">
        <v>0</v>
      </c>
      <c r="U149" s="426">
        <v>0</v>
      </c>
      <c r="V149" s="426">
        <v>0</v>
      </c>
      <c r="W149" s="428">
        <v>0</v>
      </c>
      <c r="X149" s="426">
        <v>0</v>
      </c>
      <c r="Y149" s="426">
        <v>0</v>
      </c>
      <c r="Z149" s="428">
        <v>0</v>
      </c>
      <c r="AA149" s="426">
        <v>0</v>
      </c>
      <c r="AB149" s="426">
        <v>0</v>
      </c>
      <c r="AC149" s="428">
        <v>0</v>
      </c>
      <c r="AD149" s="426">
        <v>0</v>
      </c>
      <c r="AE149" s="426">
        <v>0</v>
      </c>
      <c r="AF149" s="428">
        <v>0</v>
      </c>
      <c r="AG149" s="426">
        <v>0</v>
      </c>
    </row>
    <row r="150" spans="2:33" x14ac:dyDescent="0.35">
      <c r="B150" s="424">
        <v>4617</v>
      </c>
      <c r="C150" s="424" t="s">
        <v>518</v>
      </c>
      <c r="D150" s="426">
        <v>3</v>
      </c>
      <c r="E150" s="426">
        <v>4</v>
      </c>
      <c r="F150" s="426">
        <v>0</v>
      </c>
      <c r="G150" s="427">
        <v>4</v>
      </c>
      <c r="H150" s="426">
        <v>0</v>
      </c>
      <c r="I150" s="426">
        <v>0</v>
      </c>
      <c r="J150" s="427">
        <v>0</v>
      </c>
      <c r="K150" s="426">
        <v>45</v>
      </c>
      <c r="L150" s="426">
        <v>60</v>
      </c>
      <c r="M150" s="426">
        <v>0</v>
      </c>
      <c r="N150" s="427">
        <v>60</v>
      </c>
      <c r="O150" s="426">
        <v>0</v>
      </c>
      <c r="P150" s="426">
        <v>0</v>
      </c>
      <c r="Q150" s="427">
        <v>0</v>
      </c>
      <c r="R150" s="426">
        <v>0</v>
      </c>
      <c r="S150" s="426">
        <v>0</v>
      </c>
      <c r="T150" s="428">
        <v>0</v>
      </c>
      <c r="U150" s="426">
        <v>3</v>
      </c>
      <c r="V150" s="426">
        <v>45</v>
      </c>
      <c r="W150" s="428">
        <v>0</v>
      </c>
      <c r="X150" s="426">
        <v>1</v>
      </c>
      <c r="Y150" s="426">
        <v>15</v>
      </c>
      <c r="Z150" s="428">
        <v>0</v>
      </c>
      <c r="AA150" s="426">
        <v>1</v>
      </c>
      <c r="AB150" s="426">
        <v>15</v>
      </c>
      <c r="AC150" s="428">
        <v>0</v>
      </c>
      <c r="AD150" s="426">
        <v>0</v>
      </c>
      <c r="AE150" s="426">
        <v>0</v>
      </c>
      <c r="AF150" s="428">
        <v>0</v>
      </c>
      <c r="AG150" s="426">
        <v>0</v>
      </c>
    </row>
    <row r="151" spans="2:33" x14ac:dyDescent="0.35">
      <c r="B151" s="424">
        <v>4624</v>
      </c>
      <c r="C151" s="424" t="s">
        <v>519</v>
      </c>
      <c r="D151" s="426">
        <v>4</v>
      </c>
      <c r="E151" s="426">
        <v>2</v>
      </c>
      <c r="F151" s="426">
        <v>0</v>
      </c>
      <c r="G151" s="427">
        <v>2</v>
      </c>
      <c r="H151" s="426">
        <v>0</v>
      </c>
      <c r="I151" s="426">
        <v>0</v>
      </c>
      <c r="J151" s="427">
        <v>0</v>
      </c>
      <c r="K151" s="426">
        <v>60</v>
      </c>
      <c r="L151" s="426">
        <v>30</v>
      </c>
      <c r="M151" s="426">
        <v>0</v>
      </c>
      <c r="N151" s="427">
        <v>30</v>
      </c>
      <c r="O151" s="426">
        <v>0</v>
      </c>
      <c r="P151" s="426">
        <v>0</v>
      </c>
      <c r="Q151" s="427">
        <v>0</v>
      </c>
      <c r="R151" s="426">
        <v>0</v>
      </c>
      <c r="S151" s="426">
        <v>0</v>
      </c>
      <c r="T151" s="428">
        <v>0</v>
      </c>
      <c r="U151" s="426">
        <v>1</v>
      </c>
      <c r="V151" s="426">
        <v>15</v>
      </c>
      <c r="W151" s="428">
        <v>0</v>
      </c>
      <c r="X151" s="426">
        <v>0</v>
      </c>
      <c r="Y151" s="426">
        <v>0</v>
      </c>
      <c r="Z151" s="428">
        <v>0</v>
      </c>
      <c r="AA151" s="426">
        <v>1</v>
      </c>
      <c r="AB151" s="426">
        <v>15</v>
      </c>
      <c r="AC151" s="428">
        <v>0</v>
      </c>
      <c r="AD151" s="426">
        <v>1</v>
      </c>
      <c r="AE151" s="426">
        <v>15</v>
      </c>
      <c r="AF151" s="428">
        <v>0</v>
      </c>
      <c r="AG151" s="426">
        <v>1</v>
      </c>
    </row>
    <row r="152" spans="2:33" x14ac:dyDescent="0.35">
      <c r="B152" s="424">
        <v>4656</v>
      </c>
      <c r="C152" s="424" t="s">
        <v>520</v>
      </c>
      <c r="D152" s="426">
        <v>2</v>
      </c>
      <c r="E152" s="426">
        <v>2</v>
      </c>
      <c r="F152" s="426">
        <v>0</v>
      </c>
      <c r="G152" s="427">
        <v>2</v>
      </c>
      <c r="H152" s="426">
        <v>0</v>
      </c>
      <c r="I152" s="426">
        <v>0</v>
      </c>
      <c r="J152" s="427">
        <v>0</v>
      </c>
      <c r="K152" s="426">
        <v>30</v>
      </c>
      <c r="L152" s="426">
        <v>30</v>
      </c>
      <c r="M152" s="426">
        <v>0</v>
      </c>
      <c r="N152" s="427">
        <v>30</v>
      </c>
      <c r="O152" s="426">
        <v>0</v>
      </c>
      <c r="P152" s="426">
        <v>0</v>
      </c>
      <c r="Q152" s="427">
        <v>0</v>
      </c>
      <c r="R152" s="426">
        <v>1</v>
      </c>
      <c r="S152" s="426">
        <v>15</v>
      </c>
      <c r="T152" s="428">
        <v>0</v>
      </c>
      <c r="U152" s="426">
        <v>1</v>
      </c>
      <c r="V152" s="426">
        <v>15</v>
      </c>
      <c r="W152" s="428">
        <v>0</v>
      </c>
      <c r="X152" s="426">
        <v>0</v>
      </c>
      <c r="Y152" s="426">
        <v>0</v>
      </c>
      <c r="Z152" s="428">
        <v>0</v>
      </c>
      <c r="AA152" s="426">
        <v>0</v>
      </c>
      <c r="AB152" s="426">
        <v>0</v>
      </c>
      <c r="AC152" s="428">
        <v>0</v>
      </c>
      <c r="AD152" s="426">
        <v>0</v>
      </c>
      <c r="AE152" s="426">
        <v>0</v>
      </c>
      <c r="AF152" s="428">
        <v>0</v>
      </c>
      <c r="AG152" s="426">
        <v>0</v>
      </c>
    </row>
    <row r="153" spans="2:33" x14ac:dyDescent="0.35">
      <c r="B153" s="424">
        <v>4668</v>
      </c>
      <c r="C153" s="424" t="s">
        <v>522</v>
      </c>
      <c r="D153" s="426">
        <v>1</v>
      </c>
      <c r="E153" s="426">
        <v>18</v>
      </c>
      <c r="F153" s="426">
        <v>2</v>
      </c>
      <c r="G153" s="427">
        <v>20</v>
      </c>
      <c r="H153" s="426">
        <v>13</v>
      </c>
      <c r="I153" s="426">
        <v>2</v>
      </c>
      <c r="J153" s="427">
        <v>15</v>
      </c>
      <c r="K153" s="426">
        <v>15</v>
      </c>
      <c r="L153" s="426">
        <v>270</v>
      </c>
      <c r="M153" s="426">
        <v>30</v>
      </c>
      <c r="N153" s="427">
        <v>300</v>
      </c>
      <c r="O153" s="426">
        <v>175</v>
      </c>
      <c r="P153" s="426">
        <v>30</v>
      </c>
      <c r="Q153" s="427">
        <v>205</v>
      </c>
      <c r="R153" s="426">
        <v>1</v>
      </c>
      <c r="S153" s="426">
        <v>15</v>
      </c>
      <c r="T153" s="428">
        <v>0</v>
      </c>
      <c r="U153" s="426">
        <v>0</v>
      </c>
      <c r="V153" s="426">
        <v>0</v>
      </c>
      <c r="W153" s="428">
        <v>0</v>
      </c>
      <c r="X153" s="426">
        <v>1</v>
      </c>
      <c r="Y153" s="426">
        <v>15</v>
      </c>
      <c r="Z153" s="428">
        <v>15</v>
      </c>
      <c r="AA153" s="426">
        <v>0</v>
      </c>
      <c r="AB153" s="426">
        <v>0</v>
      </c>
      <c r="AC153" s="428">
        <v>0</v>
      </c>
      <c r="AD153" s="426">
        <v>0</v>
      </c>
      <c r="AE153" s="426">
        <v>0</v>
      </c>
      <c r="AF153" s="428">
        <v>0</v>
      </c>
      <c r="AG153" s="426">
        <v>0</v>
      </c>
    </row>
    <row r="154" spans="2:33" x14ac:dyDescent="0.35">
      <c r="B154" s="424">
        <v>4710</v>
      </c>
      <c r="C154" s="424" t="s">
        <v>524</v>
      </c>
      <c r="D154" s="426">
        <v>2</v>
      </c>
      <c r="E154" s="426">
        <v>44</v>
      </c>
      <c r="F154" s="426">
        <v>7</v>
      </c>
      <c r="G154" s="427">
        <v>51</v>
      </c>
      <c r="H154" s="426">
        <v>32</v>
      </c>
      <c r="I154" s="426">
        <v>7</v>
      </c>
      <c r="J154" s="427">
        <v>39</v>
      </c>
      <c r="K154" s="426">
        <v>30</v>
      </c>
      <c r="L154" s="426">
        <v>660</v>
      </c>
      <c r="M154" s="426">
        <v>60</v>
      </c>
      <c r="N154" s="427">
        <v>720</v>
      </c>
      <c r="O154" s="426">
        <v>470</v>
      </c>
      <c r="P154" s="426">
        <v>105</v>
      </c>
      <c r="Q154" s="427">
        <v>575</v>
      </c>
      <c r="R154" s="426">
        <v>3</v>
      </c>
      <c r="S154" s="426">
        <v>45</v>
      </c>
      <c r="T154" s="428">
        <v>45</v>
      </c>
      <c r="U154" s="426">
        <v>3</v>
      </c>
      <c r="V154" s="426">
        <v>45</v>
      </c>
      <c r="W154" s="428">
        <v>15</v>
      </c>
      <c r="X154" s="426">
        <v>11</v>
      </c>
      <c r="Y154" s="426">
        <v>165</v>
      </c>
      <c r="Z154" s="428">
        <v>120</v>
      </c>
      <c r="AA154" s="426">
        <v>0</v>
      </c>
      <c r="AB154" s="426">
        <v>0</v>
      </c>
      <c r="AC154" s="428">
        <v>0</v>
      </c>
      <c r="AD154" s="426">
        <v>0</v>
      </c>
      <c r="AE154" s="426">
        <v>0</v>
      </c>
      <c r="AF154" s="428">
        <v>0</v>
      </c>
      <c r="AG154" s="426">
        <v>0</v>
      </c>
    </row>
    <row r="155" spans="2:33" x14ac:dyDescent="0.35">
      <c r="B155" s="424">
        <v>4712</v>
      </c>
      <c r="C155" s="424" t="s">
        <v>525</v>
      </c>
      <c r="D155" s="426">
        <v>0</v>
      </c>
      <c r="E155" s="426">
        <v>23</v>
      </c>
      <c r="F155" s="426">
        <v>24</v>
      </c>
      <c r="G155" s="427">
        <v>47</v>
      </c>
      <c r="H155" s="426">
        <v>2</v>
      </c>
      <c r="I155" s="426">
        <v>4</v>
      </c>
      <c r="J155" s="427">
        <v>6</v>
      </c>
      <c r="K155" s="426">
        <v>0</v>
      </c>
      <c r="L155" s="426">
        <v>344</v>
      </c>
      <c r="M155" s="426">
        <v>360</v>
      </c>
      <c r="N155" s="427">
        <v>704</v>
      </c>
      <c r="O155" s="426">
        <v>30</v>
      </c>
      <c r="P155" s="426">
        <v>60</v>
      </c>
      <c r="Q155" s="427">
        <v>90</v>
      </c>
      <c r="R155" s="426">
        <v>0</v>
      </c>
      <c r="S155" s="426">
        <v>0</v>
      </c>
      <c r="T155" s="428">
        <v>0</v>
      </c>
      <c r="U155" s="426">
        <v>4</v>
      </c>
      <c r="V155" s="426">
        <v>60</v>
      </c>
      <c r="W155" s="428">
        <v>0</v>
      </c>
      <c r="X155" s="426">
        <v>20</v>
      </c>
      <c r="Y155" s="426">
        <v>299</v>
      </c>
      <c r="Z155" s="428">
        <v>0</v>
      </c>
      <c r="AA155" s="426">
        <v>0</v>
      </c>
      <c r="AB155" s="426">
        <v>0</v>
      </c>
      <c r="AC155" s="428">
        <v>0</v>
      </c>
      <c r="AD155" s="426">
        <v>0</v>
      </c>
      <c r="AE155" s="426">
        <v>0</v>
      </c>
      <c r="AF155" s="428">
        <v>0</v>
      </c>
      <c r="AG155" s="426">
        <v>0</v>
      </c>
    </row>
    <row r="156" spans="2:33" x14ac:dyDescent="0.35">
      <c r="B156" s="424">
        <v>4716</v>
      </c>
      <c r="C156" s="424" t="s">
        <v>526</v>
      </c>
      <c r="D156" s="426">
        <v>5</v>
      </c>
      <c r="E156" s="426">
        <v>18</v>
      </c>
      <c r="F156" s="426">
        <v>0</v>
      </c>
      <c r="G156" s="427">
        <v>18</v>
      </c>
      <c r="H156" s="426">
        <v>11</v>
      </c>
      <c r="I156" s="426">
        <v>0</v>
      </c>
      <c r="J156" s="427">
        <v>11</v>
      </c>
      <c r="K156" s="426">
        <v>75</v>
      </c>
      <c r="L156" s="426">
        <v>270</v>
      </c>
      <c r="M156" s="426">
        <v>0</v>
      </c>
      <c r="N156" s="427">
        <v>270</v>
      </c>
      <c r="O156" s="426">
        <v>165</v>
      </c>
      <c r="P156" s="426">
        <v>0</v>
      </c>
      <c r="Q156" s="427">
        <v>165</v>
      </c>
      <c r="R156" s="426">
        <v>0</v>
      </c>
      <c r="S156" s="426">
        <v>0</v>
      </c>
      <c r="T156" s="428">
        <v>0</v>
      </c>
      <c r="U156" s="426">
        <v>0</v>
      </c>
      <c r="V156" s="426">
        <v>0</v>
      </c>
      <c r="W156" s="428">
        <v>0</v>
      </c>
      <c r="X156" s="426">
        <v>6</v>
      </c>
      <c r="Y156" s="426">
        <v>90</v>
      </c>
      <c r="Z156" s="428">
        <v>45</v>
      </c>
      <c r="AA156" s="426">
        <v>0</v>
      </c>
      <c r="AB156" s="426">
        <v>0</v>
      </c>
      <c r="AC156" s="428">
        <v>0</v>
      </c>
      <c r="AD156" s="426">
        <v>0</v>
      </c>
      <c r="AE156" s="426">
        <v>0</v>
      </c>
      <c r="AF156" s="428">
        <v>0</v>
      </c>
      <c r="AG156" s="426">
        <v>0</v>
      </c>
    </row>
    <row r="157" spans="2:33" x14ac:dyDescent="0.35">
      <c r="B157" s="424">
        <v>4778</v>
      </c>
      <c r="C157" s="424" t="s">
        <v>528</v>
      </c>
      <c r="D157" s="426">
        <v>13</v>
      </c>
      <c r="E157" s="426">
        <v>13</v>
      </c>
      <c r="F157" s="426">
        <v>0</v>
      </c>
      <c r="G157" s="427">
        <v>13</v>
      </c>
      <c r="H157" s="426">
        <v>2</v>
      </c>
      <c r="I157" s="426">
        <v>0</v>
      </c>
      <c r="J157" s="427">
        <v>2</v>
      </c>
      <c r="K157" s="426">
        <v>192</v>
      </c>
      <c r="L157" s="426">
        <v>195</v>
      </c>
      <c r="M157" s="426">
        <v>0</v>
      </c>
      <c r="N157" s="427">
        <v>195</v>
      </c>
      <c r="O157" s="426">
        <v>30</v>
      </c>
      <c r="P157" s="426">
        <v>0</v>
      </c>
      <c r="Q157" s="427">
        <v>30</v>
      </c>
      <c r="R157" s="426">
        <v>0</v>
      </c>
      <c r="S157" s="426">
        <v>0</v>
      </c>
      <c r="T157" s="428">
        <v>0</v>
      </c>
      <c r="U157" s="426">
        <v>0</v>
      </c>
      <c r="V157" s="426">
        <v>0</v>
      </c>
      <c r="W157" s="428">
        <v>0</v>
      </c>
      <c r="X157" s="426">
        <v>11</v>
      </c>
      <c r="Y157" s="426">
        <v>165</v>
      </c>
      <c r="Z157" s="428">
        <v>15</v>
      </c>
      <c r="AA157" s="426">
        <v>8</v>
      </c>
      <c r="AB157" s="426">
        <v>120</v>
      </c>
      <c r="AC157" s="428">
        <v>15</v>
      </c>
      <c r="AD157" s="426">
        <v>4</v>
      </c>
      <c r="AE157" s="426">
        <v>60</v>
      </c>
      <c r="AF157" s="428">
        <v>0</v>
      </c>
      <c r="AG157" s="426">
        <v>1</v>
      </c>
    </row>
    <row r="158" spans="2:33" x14ac:dyDescent="0.35">
      <c r="B158" s="424">
        <v>4786</v>
      </c>
      <c r="C158" s="424" t="s">
        <v>529</v>
      </c>
      <c r="D158" s="426">
        <v>0</v>
      </c>
      <c r="E158" s="426">
        <v>2</v>
      </c>
      <c r="F158" s="426">
        <v>0</v>
      </c>
      <c r="G158" s="427">
        <v>2</v>
      </c>
      <c r="H158" s="426">
        <v>0</v>
      </c>
      <c r="I158" s="426">
        <v>0</v>
      </c>
      <c r="J158" s="427">
        <v>0</v>
      </c>
      <c r="K158" s="426">
        <v>0</v>
      </c>
      <c r="L158" s="426">
        <v>30</v>
      </c>
      <c r="M158" s="426">
        <v>0</v>
      </c>
      <c r="N158" s="427">
        <v>30</v>
      </c>
      <c r="O158" s="426">
        <v>0</v>
      </c>
      <c r="P158" s="426">
        <v>0</v>
      </c>
      <c r="Q158" s="427">
        <v>0</v>
      </c>
      <c r="R158" s="426">
        <v>0</v>
      </c>
      <c r="S158" s="426">
        <v>0</v>
      </c>
      <c r="T158" s="428">
        <v>0</v>
      </c>
      <c r="U158" s="426">
        <v>0</v>
      </c>
      <c r="V158" s="426">
        <v>0</v>
      </c>
      <c r="W158" s="428">
        <v>0</v>
      </c>
      <c r="X158" s="426">
        <v>0</v>
      </c>
      <c r="Y158" s="426">
        <v>0</v>
      </c>
      <c r="Z158" s="428">
        <v>0</v>
      </c>
      <c r="AA158" s="426">
        <v>0</v>
      </c>
      <c r="AB158" s="426">
        <v>0</v>
      </c>
      <c r="AC158" s="428">
        <v>0</v>
      </c>
      <c r="AD158" s="426">
        <v>0</v>
      </c>
      <c r="AE158" s="426">
        <v>0</v>
      </c>
      <c r="AF158" s="428">
        <v>0</v>
      </c>
      <c r="AG158" s="426">
        <v>0</v>
      </c>
    </row>
    <row r="159" spans="2:33" x14ac:dyDescent="0.35">
      <c r="B159" s="424">
        <v>4807</v>
      </c>
      <c r="C159" s="424" t="s">
        <v>531</v>
      </c>
      <c r="D159" s="426">
        <v>5</v>
      </c>
      <c r="E159" s="426">
        <v>16</v>
      </c>
      <c r="F159" s="426">
        <v>1</v>
      </c>
      <c r="G159" s="427">
        <v>17</v>
      </c>
      <c r="H159" s="426">
        <v>11</v>
      </c>
      <c r="I159" s="426">
        <v>1</v>
      </c>
      <c r="J159" s="427">
        <v>12</v>
      </c>
      <c r="K159" s="426">
        <v>75</v>
      </c>
      <c r="L159" s="426">
        <v>240</v>
      </c>
      <c r="M159" s="426">
        <v>15</v>
      </c>
      <c r="N159" s="427">
        <v>255</v>
      </c>
      <c r="O159" s="426">
        <v>160</v>
      </c>
      <c r="P159" s="426">
        <v>15</v>
      </c>
      <c r="Q159" s="427">
        <v>175</v>
      </c>
      <c r="R159" s="426">
        <v>3</v>
      </c>
      <c r="S159" s="426">
        <v>45</v>
      </c>
      <c r="T159" s="428">
        <v>0</v>
      </c>
      <c r="U159" s="426">
        <v>1</v>
      </c>
      <c r="V159" s="426">
        <v>15</v>
      </c>
      <c r="W159" s="428">
        <v>10</v>
      </c>
      <c r="X159" s="426">
        <v>2</v>
      </c>
      <c r="Y159" s="426">
        <v>30</v>
      </c>
      <c r="Z159" s="428">
        <v>30</v>
      </c>
      <c r="AA159" s="426">
        <v>0</v>
      </c>
      <c r="AB159" s="426">
        <v>0</v>
      </c>
      <c r="AC159" s="428">
        <v>0</v>
      </c>
      <c r="AD159" s="426">
        <v>0</v>
      </c>
      <c r="AE159" s="426">
        <v>0</v>
      </c>
      <c r="AF159" s="428">
        <v>0</v>
      </c>
      <c r="AG159" s="426">
        <v>1</v>
      </c>
    </row>
    <row r="160" spans="2:33" x14ac:dyDescent="0.35">
      <c r="B160" s="424">
        <v>4819</v>
      </c>
      <c r="C160" s="424" t="s">
        <v>532</v>
      </c>
      <c r="D160" s="426">
        <v>27</v>
      </c>
      <c r="E160" s="426">
        <v>43</v>
      </c>
      <c r="F160" s="426">
        <v>1</v>
      </c>
      <c r="G160" s="427">
        <v>44</v>
      </c>
      <c r="H160" s="426">
        <v>20</v>
      </c>
      <c r="I160" s="426">
        <v>0</v>
      </c>
      <c r="J160" s="427">
        <v>20</v>
      </c>
      <c r="K160" s="426">
        <v>405</v>
      </c>
      <c r="L160" s="426">
        <v>645</v>
      </c>
      <c r="M160" s="426">
        <v>15</v>
      </c>
      <c r="N160" s="427">
        <v>660</v>
      </c>
      <c r="O160" s="426">
        <v>300</v>
      </c>
      <c r="P160" s="426">
        <v>0</v>
      </c>
      <c r="Q160" s="427">
        <v>300</v>
      </c>
      <c r="R160" s="426">
        <v>20</v>
      </c>
      <c r="S160" s="426">
        <v>300</v>
      </c>
      <c r="T160" s="428">
        <v>120</v>
      </c>
      <c r="U160" s="426">
        <v>11</v>
      </c>
      <c r="V160" s="426">
        <v>165</v>
      </c>
      <c r="W160" s="428">
        <v>90</v>
      </c>
      <c r="X160" s="426">
        <v>3</v>
      </c>
      <c r="Y160" s="426">
        <v>45</v>
      </c>
      <c r="Z160" s="428">
        <v>15</v>
      </c>
      <c r="AA160" s="426">
        <v>17</v>
      </c>
      <c r="AB160" s="426">
        <v>255</v>
      </c>
      <c r="AC160" s="428">
        <v>45</v>
      </c>
      <c r="AD160" s="426">
        <v>5</v>
      </c>
      <c r="AE160" s="426">
        <v>75</v>
      </c>
      <c r="AF160" s="428">
        <v>45</v>
      </c>
      <c r="AG160" s="426">
        <v>0</v>
      </c>
    </row>
    <row r="161" spans="2:33" x14ac:dyDescent="0.35">
      <c r="B161" s="424">
        <v>4857</v>
      </c>
      <c r="C161" s="424" t="s">
        <v>1220</v>
      </c>
      <c r="D161" s="426">
        <v>1</v>
      </c>
      <c r="E161" s="426">
        <v>0</v>
      </c>
      <c r="F161" s="426">
        <v>0</v>
      </c>
      <c r="G161" s="427">
        <v>0</v>
      </c>
      <c r="H161" s="426">
        <v>0</v>
      </c>
      <c r="I161" s="426">
        <v>0</v>
      </c>
      <c r="J161" s="427">
        <v>0</v>
      </c>
      <c r="K161" s="426">
        <v>15</v>
      </c>
      <c r="L161" s="426">
        <v>0</v>
      </c>
      <c r="M161" s="426">
        <v>0</v>
      </c>
      <c r="N161" s="427">
        <v>0</v>
      </c>
      <c r="O161" s="426">
        <v>0</v>
      </c>
      <c r="P161" s="426">
        <v>0</v>
      </c>
      <c r="Q161" s="427">
        <v>0</v>
      </c>
      <c r="R161" s="426">
        <v>0</v>
      </c>
      <c r="S161" s="426">
        <v>0</v>
      </c>
      <c r="T161" s="428">
        <v>0</v>
      </c>
      <c r="U161" s="426">
        <v>0</v>
      </c>
      <c r="V161" s="426">
        <v>0</v>
      </c>
      <c r="W161" s="428">
        <v>0</v>
      </c>
      <c r="X161" s="426">
        <v>0</v>
      </c>
      <c r="Y161" s="426">
        <v>0</v>
      </c>
      <c r="Z161" s="428">
        <v>0</v>
      </c>
      <c r="AA161" s="426">
        <v>0</v>
      </c>
      <c r="AB161" s="426">
        <v>0</v>
      </c>
      <c r="AC161" s="428">
        <v>0</v>
      </c>
      <c r="AD161" s="426">
        <v>0</v>
      </c>
      <c r="AE161" s="426">
        <v>0</v>
      </c>
      <c r="AF161" s="428">
        <v>0</v>
      </c>
      <c r="AG161" s="426">
        <v>0</v>
      </c>
    </row>
    <row r="162" spans="2:33" x14ac:dyDescent="0.35">
      <c r="B162" s="424">
        <v>4864</v>
      </c>
      <c r="C162" s="424" t="s">
        <v>533</v>
      </c>
      <c r="D162" s="426">
        <v>13</v>
      </c>
      <c r="E162" s="426">
        <v>25</v>
      </c>
      <c r="F162" s="426">
        <v>2</v>
      </c>
      <c r="G162" s="427">
        <v>27</v>
      </c>
      <c r="H162" s="426">
        <v>7</v>
      </c>
      <c r="I162" s="426">
        <v>1</v>
      </c>
      <c r="J162" s="427">
        <v>8</v>
      </c>
      <c r="K162" s="426">
        <v>195</v>
      </c>
      <c r="L162" s="426">
        <v>360</v>
      </c>
      <c r="M162" s="426">
        <v>30</v>
      </c>
      <c r="N162" s="427">
        <v>390</v>
      </c>
      <c r="O162" s="426">
        <v>105</v>
      </c>
      <c r="P162" s="426">
        <v>15</v>
      </c>
      <c r="Q162" s="427">
        <v>120</v>
      </c>
      <c r="R162" s="426">
        <v>13</v>
      </c>
      <c r="S162" s="426">
        <v>180</v>
      </c>
      <c r="T162" s="428">
        <v>60</v>
      </c>
      <c r="U162" s="426">
        <v>4</v>
      </c>
      <c r="V162" s="426">
        <v>60</v>
      </c>
      <c r="W162" s="428">
        <v>0</v>
      </c>
      <c r="X162" s="426">
        <v>1</v>
      </c>
      <c r="Y162" s="426">
        <v>15</v>
      </c>
      <c r="Z162" s="428">
        <v>15</v>
      </c>
      <c r="AA162" s="426">
        <v>17</v>
      </c>
      <c r="AB162" s="426">
        <v>255</v>
      </c>
      <c r="AC162" s="428">
        <v>30</v>
      </c>
      <c r="AD162" s="426">
        <v>4</v>
      </c>
      <c r="AE162" s="426">
        <v>60</v>
      </c>
      <c r="AF162" s="428">
        <v>15</v>
      </c>
      <c r="AG162" s="426">
        <v>1</v>
      </c>
    </row>
    <row r="163" spans="2:33" x14ac:dyDescent="0.35">
      <c r="B163" s="424">
        <v>4927</v>
      </c>
      <c r="C163" s="424" t="s">
        <v>1265</v>
      </c>
      <c r="D163" s="426">
        <v>5</v>
      </c>
      <c r="E163" s="426">
        <v>19</v>
      </c>
      <c r="F163" s="426">
        <v>0</v>
      </c>
      <c r="G163" s="427">
        <v>19</v>
      </c>
      <c r="H163" s="426">
        <v>16</v>
      </c>
      <c r="I163" s="426">
        <v>0</v>
      </c>
      <c r="J163" s="427">
        <v>16</v>
      </c>
      <c r="K163" s="426">
        <v>75</v>
      </c>
      <c r="L163" s="426">
        <v>285</v>
      </c>
      <c r="M163" s="426">
        <v>0</v>
      </c>
      <c r="N163" s="427">
        <v>285</v>
      </c>
      <c r="O163" s="426">
        <v>236.84</v>
      </c>
      <c r="P163" s="426">
        <v>0</v>
      </c>
      <c r="Q163" s="427">
        <v>236.84</v>
      </c>
      <c r="R163" s="426">
        <v>3</v>
      </c>
      <c r="S163" s="426">
        <v>45</v>
      </c>
      <c r="T163" s="428">
        <v>30</v>
      </c>
      <c r="U163" s="426">
        <v>1</v>
      </c>
      <c r="V163" s="426">
        <v>15</v>
      </c>
      <c r="W163" s="428">
        <v>0</v>
      </c>
      <c r="X163" s="426">
        <v>1</v>
      </c>
      <c r="Y163" s="426">
        <v>15</v>
      </c>
      <c r="Z163" s="428">
        <v>15</v>
      </c>
      <c r="AA163" s="426">
        <v>1</v>
      </c>
      <c r="AB163" s="426">
        <v>15</v>
      </c>
      <c r="AC163" s="428">
        <v>0</v>
      </c>
      <c r="AD163" s="426">
        <v>0</v>
      </c>
      <c r="AE163" s="426">
        <v>0</v>
      </c>
      <c r="AF163" s="428">
        <v>0</v>
      </c>
      <c r="AG163" s="426">
        <v>0</v>
      </c>
    </row>
    <row r="164" spans="2:33" x14ac:dyDescent="0.35">
      <c r="B164" s="424">
        <v>4930</v>
      </c>
      <c r="C164" s="424" t="s">
        <v>535</v>
      </c>
      <c r="D164" s="426">
        <v>14</v>
      </c>
      <c r="E164" s="426">
        <v>11</v>
      </c>
      <c r="F164" s="426">
        <v>1</v>
      </c>
      <c r="G164" s="427">
        <v>12</v>
      </c>
      <c r="H164" s="426">
        <v>2</v>
      </c>
      <c r="I164" s="426">
        <v>0</v>
      </c>
      <c r="J164" s="427">
        <v>2</v>
      </c>
      <c r="K164" s="426">
        <v>210</v>
      </c>
      <c r="L164" s="426">
        <v>165</v>
      </c>
      <c r="M164" s="426">
        <v>15</v>
      </c>
      <c r="N164" s="427">
        <v>180</v>
      </c>
      <c r="O164" s="426">
        <v>30</v>
      </c>
      <c r="P164" s="426">
        <v>0</v>
      </c>
      <c r="Q164" s="427">
        <v>30</v>
      </c>
      <c r="R164" s="426">
        <v>2</v>
      </c>
      <c r="S164" s="426">
        <v>30</v>
      </c>
      <c r="T164" s="428">
        <v>15</v>
      </c>
      <c r="U164" s="426">
        <v>3</v>
      </c>
      <c r="V164" s="426">
        <v>45</v>
      </c>
      <c r="W164" s="428">
        <v>0</v>
      </c>
      <c r="X164" s="426">
        <v>6</v>
      </c>
      <c r="Y164" s="426">
        <v>90</v>
      </c>
      <c r="Z164" s="428">
        <v>0</v>
      </c>
      <c r="AA164" s="426">
        <v>4</v>
      </c>
      <c r="AB164" s="426">
        <v>60</v>
      </c>
      <c r="AC164" s="428">
        <v>0</v>
      </c>
      <c r="AD164" s="426">
        <v>0</v>
      </c>
      <c r="AE164" s="426">
        <v>0</v>
      </c>
      <c r="AF164" s="428">
        <v>0</v>
      </c>
      <c r="AG164" s="426">
        <v>0</v>
      </c>
    </row>
    <row r="165" spans="2:33" x14ac:dyDescent="0.35">
      <c r="B165" s="424">
        <v>4933</v>
      </c>
      <c r="C165" s="424" t="s">
        <v>536</v>
      </c>
      <c r="D165" s="426">
        <v>26</v>
      </c>
      <c r="E165" s="426">
        <v>44</v>
      </c>
      <c r="F165" s="426">
        <v>1</v>
      </c>
      <c r="G165" s="427">
        <v>45</v>
      </c>
      <c r="H165" s="426">
        <v>13</v>
      </c>
      <c r="I165" s="426">
        <v>0</v>
      </c>
      <c r="J165" s="427">
        <v>13</v>
      </c>
      <c r="K165" s="426">
        <v>382.5</v>
      </c>
      <c r="L165" s="426">
        <v>652.5</v>
      </c>
      <c r="M165" s="426">
        <v>15</v>
      </c>
      <c r="N165" s="427">
        <v>667.5</v>
      </c>
      <c r="O165" s="426">
        <v>195</v>
      </c>
      <c r="P165" s="426">
        <v>0</v>
      </c>
      <c r="Q165" s="427">
        <v>195</v>
      </c>
      <c r="R165" s="426">
        <v>2</v>
      </c>
      <c r="S165" s="426">
        <v>30</v>
      </c>
      <c r="T165" s="428">
        <v>0</v>
      </c>
      <c r="U165" s="426">
        <v>14</v>
      </c>
      <c r="V165" s="426">
        <v>210</v>
      </c>
      <c r="W165" s="428">
        <v>45</v>
      </c>
      <c r="X165" s="426">
        <v>21</v>
      </c>
      <c r="Y165" s="426">
        <v>307.5</v>
      </c>
      <c r="Z165" s="428">
        <v>90</v>
      </c>
      <c r="AA165" s="426">
        <v>6</v>
      </c>
      <c r="AB165" s="426">
        <v>90</v>
      </c>
      <c r="AC165" s="428">
        <v>0</v>
      </c>
      <c r="AD165" s="426">
        <v>0</v>
      </c>
      <c r="AE165" s="426">
        <v>0</v>
      </c>
      <c r="AF165" s="428">
        <v>0</v>
      </c>
      <c r="AG165" s="426">
        <v>0</v>
      </c>
    </row>
    <row r="166" spans="2:33" x14ac:dyDescent="0.35">
      <c r="B166" s="424">
        <v>4936</v>
      </c>
      <c r="C166" s="424" t="s">
        <v>537</v>
      </c>
      <c r="D166" s="426">
        <v>3</v>
      </c>
      <c r="E166" s="426">
        <v>16</v>
      </c>
      <c r="F166" s="426">
        <v>0</v>
      </c>
      <c r="G166" s="427">
        <v>16</v>
      </c>
      <c r="H166" s="426">
        <v>12</v>
      </c>
      <c r="I166" s="426">
        <v>0</v>
      </c>
      <c r="J166" s="427">
        <v>12</v>
      </c>
      <c r="K166" s="426">
        <v>45</v>
      </c>
      <c r="L166" s="426">
        <v>240</v>
      </c>
      <c r="M166" s="426">
        <v>0</v>
      </c>
      <c r="N166" s="427">
        <v>240</v>
      </c>
      <c r="O166" s="426">
        <v>176.9</v>
      </c>
      <c r="P166" s="426">
        <v>0</v>
      </c>
      <c r="Q166" s="427">
        <v>176.9</v>
      </c>
      <c r="R166" s="426">
        <v>1</v>
      </c>
      <c r="S166" s="426">
        <v>15</v>
      </c>
      <c r="T166" s="428">
        <v>15</v>
      </c>
      <c r="U166" s="426">
        <v>1</v>
      </c>
      <c r="V166" s="426">
        <v>15</v>
      </c>
      <c r="W166" s="428">
        <v>15</v>
      </c>
      <c r="X166" s="426">
        <v>0</v>
      </c>
      <c r="Y166" s="426">
        <v>0</v>
      </c>
      <c r="Z166" s="428">
        <v>0</v>
      </c>
      <c r="AA166" s="426">
        <v>0</v>
      </c>
      <c r="AB166" s="426">
        <v>0</v>
      </c>
      <c r="AC166" s="428">
        <v>0</v>
      </c>
      <c r="AD166" s="426">
        <v>0</v>
      </c>
      <c r="AE166" s="426">
        <v>0</v>
      </c>
      <c r="AF166" s="428">
        <v>0</v>
      </c>
      <c r="AG166" s="426">
        <v>0</v>
      </c>
    </row>
    <row r="167" spans="2:33" x14ac:dyDescent="0.35">
      <c r="B167" s="424">
        <v>5201</v>
      </c>
      <c r="C167" s="424" t="s">
        <v>538</v>
      </c>
      <c r="D167" s="426">
        <v>6</v>
      </c>
      <c r="E167" s="426">
        <v>14</v>
      </c>
      <c r="F167" s="426">
        <v>0</v>
      </c>
      <c r="G167" s="427">
        <v>14</v>
      </c>
      <c r="H167" s="426">
        <v>4</v>
      </c>
      <c r="I167" s="426">
        <v>0</v>
      </c>
      <c r="J167" s="427">
        <v>4</v>
      </c>
      <c r="K167" s="426">
        <v>90</v>
      </c>
      <c r="L167" s="426">
        <v>180</v>
      </c>
      <c r="M167" s="426">
        <v>0</v>
      </c>
      <c r="N167" s="427">
        <v>180</v>
      </c>
      <c r="O167" s="426">
        <v>30</v>
      </c>
      <c r="P167" s="426">
        <v>0</v>
      </c>
      <c r="Q167" s="427">
        <v>30</v>
      </c>
      <c r="R167" s="426">
        <v>1</v>
      </c>
      <c r="S167" s="426">
        <v>15</v>
      </c>
      <c r="T167" s="428">
        <v>0</v>
      </c>
      <c r="U167" s="426">
        <v>2</v>
      </c>
      <c r="V167" s="426">
        <v>30</v>
      </c>
      <c r="W167" s="428">
        <v>0</v>
      </c>
      <c r="X167" s="426">
        <v>0</v>
      </c>
      <c r="Y167" s="426">
        <v>0</v>
      </c>
      <c r="Z167" s="428">
        <v>0</v>
      </c>
      <c r="AA167" s="426">
        <v>0</v>
      </c>
      <c r="AB167" s="426">
        <v>0</v>
      </c>
      <c r="AC167" s="428">
        <v>0</v>
      </c>
      <c r="AD167" s="426">
        <v>0</v>
      </c>
      <c r="AE167" s="426">
        <v>0</v>
      </c>
      <c r="AF167" s="428">
        <v>0</v>
      </c>
      <c r="AG167" s="426">
        <v>0</v>
      </c>
    </row>
    <row r="168" spans="2:33" x14ac:dyDescent="0.35">
      <c r="B168" s="424">
        <v>5352</v>
      </c>
      <c r="C168" s="424" t="s">
        <v>540</v>
      </c>
      <c r="D168" s="426">
        <v>1</v>
      </c>
      <c r="E168" s="426">
        <v>2</v>
      </c>
      <c r="F168" s="426">
        <v>2</v>
      </c>
      <c r="G168" s="427">
        <v>4</v>
      </c>
      <c r="H168" s="426">
        <v>0</v>
      </c>
      <c r="I168" s="426">
        <v>0</v>
      </c>
      <c r="J168" s="427">
        <v>0</v>
      </c>
      <c r="K168" s="426">
        <v>15</v>
      </c>
      <c r="L168" s="426">
        <v>22</v>
      </c>
      <c r="M168" s="426">
        <v>29</v>
      </c>
      <c r="N168" s="427">
        <v>51</v>
      </c>
      <c r="O168" s="426">
        <v>0</v>
      </c>
      <c r="P168" s="426">
        <v>0</v>
      </c>
      <c r="Q168" s="427">
        <v>0</v>
      </c>
      <c r="R168" s="426">
        <v>0</v>
      </c>
      <c r="S168" s="426">
        <v>0</v>
      </c>
      <c r="T168" s="428">
        <v>0</v>
      </c>
      <c r="U168" s="426">
        <v>0</v>
      </c>
      <c r="V168" s="426">
        <v>0</v>
      </c>
      <c r="W168" s="428">
        <v>0</v>
      </c>
      <c r="X168" s="426">
        <v>3</v>
      </c>
      <c r="Y168" s="426">
        <v>37</v>
      </c>
      <c r="Z168" s="428">
        <v>0</v>
      </c>
      <c r="AA168" s="426">
        <v>0</v>
      </c>
      <c r="AB168" s="426">
        <v>0</v>
      </c>
      <c r="AC168" s="428">
        <v>0</v>
      </c>
      <c r="AD168" s="426">
        <v>0</v>
      </c>
      <c r="AE168" s="426">
        <v>0</v>
      </c>
      <c r="AF168" s="428">
        <v>0</v>
      </c>
      <c r="AG168" s="426">
        <v>0</v>
      </c>
    </row>
    <row r="169" spans="2:33" x14ac:dyDescent="0.35">
      <c r="B169" s="424">
        <v>5389</v>
      </c>
      <c r="C169" s="424" t="s">
        <v>541</v>
      </c>
      <c r="D169" s="426">
        <v>2</v>
      </c>
      <c r="E169" s="426">
        <v>24</v>
      </c>
      <c r="F169" s="426">
        <v>0</v>
      </c>
      <c r="G169" s="427">
        <v>24</v>
      </c>
      <c r="H169" s="426">
        <v>20</v>
      </c>
      <c r="I169" s="426">
        <v>0</v>
      </c>
      <c r="J169" s="427">
        <v>20</v>
      </c>
      <c r="K169" s="426">
        <v>30</v>
      </c>
      <c r="L169" s="426">
        <v>331</v>
      </c>
      <c r="M169" s="426">
        <v>0</v>
      </c>
      <c r="N169" s="427">
        <v>331</v>
      </c>
      <c r="O169" s="426">
        <v>246</v>
      </c>
      <c r="P169" s="426">
        <v>0</v>
      </c>
      <c r="Q169" s="427">
        <v>246</v>
      </c>
      <c r="R169" s="426">
        <v>1</v>
      </c>
      <c r="S169" s="426">
        <v>10</v>
      </c>
      <c r="T169" s="428">
        <v>0</v>
      </c>
      <c r="U169" s="426">
        <v>0</v>
      </c>
      <c r="V169" s="426">
        <v>0</v>
      </c>
      <c r="W169" s="428">
        <v>0</v>
      </c>
      <c r="X169" s="426">
        <v>2</v>
      </c>
      <c r="Y169" s="426">
        <v>30</v>
      </c>
      <c r="Z169" s="428">
        <v>10</v>
      </c>
      <c r="AA169" s="426">
        <v>0</v>
      </c>
      <c r="AB169" s="426">
        <v>0</v>
      </c>
      <c r="AC169" s="428">
        <v>0</v>
      </c>
      <c r="AD169" s="426">
        <v>0</v>
      </c>
      <c r="AE169" s="426">
        <v>0</v>
      </c>
      <c r="AF169" s="428">
        <v>0</v>
      </c>
      <c r="AG169" s="426">
        <v>0</v>
      </c>
    </row>
    <row r="170" spans="2:33" x14ac:dyDescent="0.35">
      <c r="B170" s="424">
        <v>5399</v>
      </c>
      <c r="C170" s="424" t="s">
        <v>542</v>
      </c>
      <c r="D170" s="426">
        <v>0</v>
      </c>
      <c r="E170" s="426">
        <v>1</v>
      </c>
      <c r="F170" s="426">
        <v>0</v>
      </c>
      <c r="G170" s="427">
        <v>1</v>
      </c>
      <c r="H170" s="426">
        <v>0</v>
      </c>
      <c r="I170" s="426">
        <v>0</v>
      </c>
      <c r="J170" s="427">
        <v>0</v>
      </c>
      <c r="K170" s="426">
        <v>0</v>
      </c>
      <c r="L170" s="426">
        <v>15</v>
      </c>
      <c r="M170" s="426">
        <v>0</v>
      </c>
      <c r="N170" s="427">
        <v>15</v>
      </c>
      <c r="O170" s="426">
        <v>0</v>
      </c>
      <c r="P170" s="426">
        <v>0</v>
      </c>
      <c r="Q170" s="427">
        <v>0</v>
      </c>
      <c r="R170" s="426">
        <v>0</v>
      </c>
      <c r="S170" s="426">
        <v>0</v>
      </c>
      <c r="T170" s="428">
        <v>0</v>
      </c>
      <c r="U170" s="426">
        <v>0</v>
      </c>
      <c r="V170" s="426">
        <v>0</v>
      </c>
      <c r="W170" s="428">
        <v>0</v>
      </c>
      <c r="X170" s="426">
        <v>0</v>
      </c>
      <c r="Y170" s="426">
        <v>0</v>
      </c>
      <c r="Z170" s="428">
        <v>0</v>
      </c>
      <c r="AA170" s="426">
        <v>0</v>
      </c>
      <c r="AB170" s="426">
        <v>0</v>
      </c>
      <c r="AC170" s="428">
        <v>0</v>
      </c>
      <c r="AD170" s="426">
        <v>0</v>
      </c>
      <c r="AE170" s="426">
        <v>0</v>
      </c>
      <c r="AF170" s="428">
        <v>0</v>
      </c>
      <c r="AG170" s="426">
        <v>0</v>
      </c>
    </row>
    <row r="171" spans="2:33" x14ac:dyDescent="0.35">
      <c r="B171" s="424">
        <v>5425</v>
      </c>
      <c r="C171" s="424" t="s">
        <v>544</v>
      </c>
      <c r="D171" s="426">
        <v>0</v>
      </c>
      <c r="E171" s="426">
        <v>14</v>
      </c>
      <c r="F171" s="426">
        <v>0</v>
      </c>
      <c r="G171" s="427">
        <v>14</v>
      </c>
      <c r="H171" s="426">
        <v>10</v>
      </c>
      <c r="I171" s="426">
        <v>0</v>
      </c>
      <c r="J171" s="427">
        <v>10</v>
      </c>
      <c r="K171" s="426">
        <v>0</v>
      </c>
      <c r="L171" s="426">
        <v>150</v>
      </c>
      <c r="M171" s="426">
        <v>0</v>
      </c>
      <c r="N171" s="427">
        <v>150</v>
      </c>
      <c r="O171" s="426">
        <v>141</v>
      </c>
      <c r="P171" s="426">
        <v>0</v>
      </c>
      <c r="Q171" s="427">
        <v>141</v>
      </c>
      <c r="R171" s="426">
        <v>0</v>
      </c>
      <c r="S171" s="426">
        <v>0</v>
      </c>
      <c r="T171" s="428">
        <v>0</v>
      </c>
      <c r="U171" s="426">
        <v>0</v>
      </c>
      <c r="V171" s="426">
        <v>0</v>
      </c>
      <c r="W171" s="428">
        <v>0</v>
      </c>
      <c r="X171" s="426">
        <v>1</v>
      </c>
      <c r="Y171" s="426">
        <v>15</v>
      </c>
      <c r="Z171" s="428">
        <v>15</v>
      </c>
      <c r="AA171" s="426">
        <v>0</v>
      </c>
      <c r="AB171" s="426">
        <v>0</v>
      </c>
      <c r="AC171" s="428">
        <v>0</v>
      </c>
      <c r="AD171" s="426">
        <v>0</v>
      </c>
      <c r="AE171" s="426">
        <v>0</v>
      </c>
      <c r="AF171" s="428">
        <v>0</v>
      </c>
      <c r="AG171" s="426">
        <v>0</v>
      </c>
    </row>
    <row r="172" spans="2:33" x14ac:dyDescent="0.35">
      <c r="B172" s="424">
        <v>5446</v>
      </c>
      <c r="C172" s="424" t="s">
        <v>545</v>
      </c>
      <c r="D172" s="426">
        <v>3</v>
      </c>
      <c r="E172" s="426">
        <v>14</v>
      </c>
      <c r="F172" s="426">
        <v>0</v>
      </c>
      <c r="G172" s="427">
        <v>14</v>
      </c>
      <c r="H172" s="426">
        <v>3</v>
      </c>
      <c r="I172" s="426">
        <v>0</v>
      </c>
      <c r="J172" s="427">
        <v>3</v>
      </c>
      <c r="K172" s="426">
        <v>45</v>
      </c>
      <c r="L172" s="426">
        <v>210</v>
      </c>
      <c r="M172" s="426">
        <v>0</v>
      </c>
      <c r="N172" s="427">
        <v>210</v>
      </c>
      <c r="O172" s="426">
        <v>45</v>
      </c>
      <c r="P172" s="426">
        <v>0</v>
      </c>
      <c r="Q172" s="427">
        <v>45</v>
      </c>
      <c r="R172" s="426">
        <v>1</v>
      </c>
      <c r="S172" s="426">
        <v>15</v>
      </c>
      <c r="T172" s="428">
        <v>0</v>
      </c>
      <c r="U172" s="426">
        <v>0</v>
      </c>
      <c r="V172" s="426">
        <v>0</v>
      </c>
      <c r="W172" s="428">
        <v>0</v>
      </c>
      <c r="X172" s="426">
        <v>0</v>
      </c>
      <c r="Y172" s="426">
        <v>0</v>
      </c>
      <c r="Z172" s="428">
        <v>0</v>
      </c>
      <c r="AA172" s="426">
        <v>1</v>
      </c>
      <c r="AB172" s="426">
        <v>15</v>
      </c>
      <c r="AC172" s="428">
        <v>0</v>
      </c>
      <c r="AD172" s="426">
        <v>0</v>
      </c>
      <c r="AE172" s="426">
        <v>0</v>
      </c>
      <c r="AF172" s="428">
        <v>0</v>
      </c>
      <c r="AG172" s="426">
        <v>0</v>
      </c>
    </row>
    <row r="173" spans="2:33" x14ac:dyDescent="0.35">
      <c r="B173" s="424">
        <v>5483</v>
      </c>
      <c r="C173" s="424" t="s">
        <v>546</v>
      </c>
      <c r="D173" s="426">
        <v>0</v>
      </c>
      <c r="E173" s="426">
        <v>1</v>
      </c>
      <c r="F173" s="426">
        <v>0</v>
      </c>
      <c r="G173" s="427">
        <v>1</v>
      </c>
      <c r="H173" s="426">
        <v>1</v>
      </c>
      <c r="I173" s="426">
        <v>0</v>
      </c>
      <c r="J173" s="427">
        <v>1</v>
      </c>
      <c r="K173" s="426">
        <v>0</v>
      </c>
      <c r="L173" s="426">
        <v>0</v>
      </c>
      <c r="M173" s="426">
        <v>0</v>
      </c>
      <c r="N173" s="427">
        <v>0</v>
      </c>
      <c r="O173" s="426">
        <v>15</v>
      </c>
      <c r="P173" s="426">
        <v>0</v>
      </c>
      <c r="Q173" s="427">
        <v>15</v>
      </c>
      <c r="R173" s="426">
        <v>0</v>
      </c>
      <c r="S173" s="426">
        <v>0</v>
      </c>
      <c r="T173" s="428">
        <v>0</v>
      </c>
      <c r="U173" s="426">
        <v>1</v>
      </c>
      <c r="V173" s="426">
        <v>0</v>
      </c>
      <c r="W173" s="428">
        <v>15</v>
      </c>
      <c r="X173" s="426">
        <v>0</v>
      </c>
      <c r="Y173" s="426">
        <v>0</v>
      </c>
      <c r="Z173" s="428">
        <v>0</v>
      </c>
      <c r="AA173" s="426">
        <v>0</v>
      </c>
      <c r="AB173" s="426">
        <v>0</v>
      </c>
      <c r="AC173" s="428">
        <v>0</v>
      </c>
      <c r="AD173" s="426">
        <v>0</v>
      </c>
      <c r="AE173" s="426">
        <v>0</v>
      </c>
      <c r="AF173" s="428">
        <v>0</v>
      </c>
      <c r="AG173" s="426">
        <v>0</v>
      </c>
    </row>
    <row r="174" spans="2:33" x14ac:dyDescent="0.35">
      <c r="B174" s="424">
        <v>5500</v>
      </c>
      <c r="C174" s="424" t="s">
        <v>548</v>
      </c>
      <c r="D174" s="426">
        <v>0</v>
      </c>
      <c r="E174" s="426">
        <v>1</v>
      </c>
      <c r="F174" s="426">
        <v>0</v>
      </c>
      <c r="G174" s="427">
        <v>1</v>
      </c>
      <c r="H174" s="426">
        <v>1</v>
      </c>
      <c r="I174" s="426">
        <v>0</v>
      </c>
      <c r="J174" s="427">
        <v>1</v>
      </c>
      <c r="K174" s="426">
        <v>0</v>
      </c>
      <c r="L174" s="426">
        <v>0</v>
      </c>
      <c r="M174" s="426">
        <v>0</v>
      </c>
      <c r="N174" s="427">
        <v>0</v>
      </c>
      <c r="O174" s="426">
        <v>12</v>
      </c>
      <c r="P174" s="426">
        <v>0</v>
      </c>
      <c r="Q174" s="427">
        <v>12</v>
      </c>
      <c r="R174" s="426">
        <v>0</v>
      </c>
      <c r="S174" s="426">
        <v>0</v>
      </c>
      <c r="T174" s="428">
        <v>0</v>
      </c>
      <c r="U174" s="426">
        <v>0</v>
      </c>
      <c r="V174" s="426">
        <v>0</v>
      </c>
      <c r="W174" s="428">
        <v>0</v>
      </c>
      <c r="X174" s="426">
        <v>0</v>
      </c>
      <c r="Y174" s="426">
        <v>0</v>
      </c>
      <c r="Z174" s="428">
        <v>0</v>
      </c>
      <c r="AA174" s="426">
        <v>0</v>
      </c>
      <c r="AB174" s="426">
        <v>0</v>
      </c>
      <c r="AC174" s="428">
        <v>0</v>
      </c>
      <c r="AD174" s="426">
        <v>0</v>
      </c>
      <c r="AE174" s="426">
        <v>0</v>
      </c>
      <c r="AF174" s="428">
        <v>0</v>
      </c>
      <c r="AG174" s="426">
        <v>0</v>
      </c>
    </row>
    <row r="175" spans="2:33" x14ac:dyDescent="0.35">
      <c r="B175" s="424">
        <v>5530</v>
      </c>
      <c r="C175" s="424" t="s">
        <v>549</v>
      </c>
      <c r="D175" s="426">
        <v>11</v>
      </c>
      <c r="E175" s="426">
        <v>12</v>
      </c>
      <c r="F175" s="426">
        <v>0</v>
      </c>
      <c r="G175" s="427">
        <v>12</v>
      </c>
      <c r="H175" s="426">
        <v>4</v>
      </c>
      <c r="I175" s="426">
        <v>0</v>
      </c>
      <c r="J175" s="427">
        <v>4</v>
      </c>
      <c r="K175" s="426">
        <v>165</v>
      </c>
      <c r="L175" s="426">
        <v>180</v>
      </c>
      <c r="M175" s="426">
        <v>0</v>
      </c>
      <c r="N175" s="427">
        <v>180</v>
      </c>
      <c r="O175" s="426">
        <v>60</v>
      </c>
      <c r="P175" s="426">
        <v>0</v>
      </c>
      <c r="Q175" s="427">
        <v>60</v>
      </c>
      <c r="R175" s="426">
        <v>9</v>
      </c>
      <c r="S175" s="426">
        <v>135</v>
      </c>
      <c r="T175" s="428">
        <v>30</v>
      </c>
      <c r="U175" s="426">
        <v>1</v>
      </c>
      <c r="V175" s="426">
        <v>15</v>
      </c>
      <c r="W175" s="428">
        <v>0</v>
      </c>
      <c r="X175" s="426">
        <v>1</v>
      </c>
      <c r="Y175" s="426">
        <v>15</v>
      </c>
      <c r="Z175" s="428">
        <v>15</v>
      </c>
      <c r="AA175" s="426">
        <v>7</v>
      </c>
      <c r="AB175" s="426">
        <v>105</v>
      </c>
      <c r="AC175" s="428">
        <v>0</v>
      </c>
      <c r="AD175" s="426">
        <v>7</v>
      </c>
      <c r="AE175" s="426">
        <v>105</v>
      </c>
      <c r="AF175" s="428">
        <v>0</v>
      </c>
      <c r="AG175" s="426">
        <v>0</v>
      </c>
    </row>
    <row r="176" spans="2:33" x14ac:dyDescent="0.35">
      <c r="B176" s="424">
        <v>5559</v>
      </c>
      <c r="C176" s="424" t="s">
        <v>550</v>
      </c>
      <c r="D176" s="426">
        <v>1</v>
      </c>
      <c r="E176" s="426">
        <v>9</v>
      </c>
      <c r="F176" s="426">
        <v>0</v>
      </c>
      <c r="G176" s="427">
        <v>9</v>
      </c>
      <c r="H176" s="426">
        <v>8</v>
      </c>
      <c r="I176" s="426">
        <v>0</v>
      </c>
      <c r="J176" s="427">
        <v>8</v>
      </c>
      <c r="K176" s="426">
        <v>15</v>
      </c>
      <c r="L176" s="426">
        <v>135</v>
      </c>
      <c r="M176" s="426">
        <v>0</v>
      </c>
      <c r="N176" s="427">
        <v>135</v>
      </c>
      <c r="O176" s="426">
        <v>120</v>
      </c>
      <c r="P176" s="426">
        <v>0</v>
      </c>
      <c r="Q176" s="427">
        <v>120</v>
      </c>
      <c r="R176" s="426">
        <v>0</v>
      </c>
      <c r="S176" s="426">
        <v>0</v>
      </c>
      <c r="T176" s="428">
        <v>0</v>
      </c>
      <c r="U176" s="426">
        <v>0</v>
      </c>
      <c r="V176" s="426">
        <v>0</v>
      </c>
      <c r="W176" s="428">
        <v>0</v>
      </c>
      <c r="X176" s="426">
        <v>1</v>
      </c>
      <c r="Y176" s="426">
        <v>15</v>
      </c>
      <c r="Z176" s="428">
        <v>15</v>
      </c>
      <c r="AA176" s="426">
        <v>0</v>
      </c>
      <c r="AB176" s="426">
        <v>0</v>
      </c>
      <c r="AC176" s="428">
        <v>0</v>
      </c>
      <c r="AD176" s="426">
        <v>0</v>
      </c>
      <c r="AE176" s="426">
        <v>0</v>
      </c>
      <c r="AF176" s="428">
        <v>0</v>
      </c>
      <c r="AG176" s="426">
        <v>0</v>
      </c>
    </row>
    <row r="177" spans="2:33" x14ac:dyDescent="0.35">
      <c r="B177" s="424">
        <v>5574</v>
      </c>
      <c r="C177" s="424" t="s">
        <v>551</v>
      </c>
      <c r="D177" s="426">
        <v>8</v>
      </c>
      <c r="E177" s="426">
        <v>12</v>
      </c>
      <c r="F177" s="426">
        <v>0</v>
      </c>
      <c r="G177" s="427">
        <v>12</v>
      </c>
      <c r="H177" s="426">
        <v>2</v>
      </c>
      <c r="I177" s="426">
        <v>0</v>
      </c>
      <c r="J177" s="427">
        <v>2</v>
      </c>
      <c r="K177" s="426">
        <v>120</v>
      </c>
      <c r="L177" s="426">
        <v>180</v>
      </c>
      <c r="M177" s="426">
        <v>0</v>
      </c>
      <c r="N177" s="427">
        <v>180</v>
      </c>
      <c r="O177" s="426">
        <v>30</v>
      </c>
      <c r="P177" s="426">
        <v>0</v>
      </c>
      <c r="Q177" s="427">
        <v>30</v>
      </c>
      <c r="R177" s="426">
        <v>2</v>
      </c>
      <c r="S177" s="426">
        <v>30</v>
      </c>
      <c r="T177" s="428">
        <v>0</v>
      </c>
      <c r="U177" s="426">
        <v>0</v>
      </c>
      <c r="V177" s="426">
        <v>0</v>
      </c>
      <c r="W177" s="428">
        <v>0</v>
      </c>
      <c r="X177" s="426">
        <v>3</v>
      </c>
      <c r="Y177" s="426">
        <v>45</v>
      </c>
      <c r="Z177" s="428">
        <v>0</v>
      </c>
      <c r="AA177" s="426">
        <v>2</v>
      </c>
      <c r="AB177" s="426">
        <v>30</v>
      </c>
      <c r="AC177" s="428">
        <v>0</v>
      </c>
      <c r="AD177" s="426">
        <v>0</v>
      </c>
      <c r="AE177" s="426">
        <v>0</v>
      </c>
      <c r="AF177" s="428">
        <v>0</v>
      </c>
      <c r="AG177" s="426">
        <v>0</v>
      </c>
    </row>
    <row r="178" spans="2:33" x14ac:dyDescent="0.35">
      <c r="B178" s="424">
        <v>5586</v>
      </c>
      <c r="C178" s="424" t="s">
        <v>552</v>
      </c>
      <c r="D178" s="426">
        <v>0</v>
      </c>
      <c r="E178" s="426">
        <v>23</v>
      </c>
      <c r="F178" s="426">
        <v>0</v>
      </c>
      <c r="G178" s="427">
        <v>23</v>
      </c>
      <c r="H178" s="426">
        <v>9</v>
      </c>
      <c r="I178" s="426">
        <v>0</v>
      </c>
      <c r="J178" s="427">
        <v>9</v>
      </c>
      <c r="K178" s="426">
        <v>0</v>
      </c>
      <c r="L178" s="426">
        <v>345</v>
      </c>
      <c r="M178" s="426">
        <v>0</v>
      </c>
      <c r="N178" s="427">
        <v>345</v>
      </c>
      <c r="O178" s="426">
        <v>114</v>
      </c>
      <c r="P178" s="426">
        <v>0</v>
      </c>
      <c r="Q178" s="427">
        <v>114</v>
      </c>
      <c r="R178" s="426">
        <v>2</v>
      </c>
      <c r="S178" s="426">
        <v>30</v>
      </c>
      <c r="T178" s="428">
        <v>15</v>
      </c>
      <c r="U178" s="426">
        <v>2</v>
      </c>
      <c r="V178" s="426">
        <v>30</v>
      </c>
      <c r="W178" s="428">
        <v>15</v>
      </c>
      <c r="X178" s="426">
        <v>7</v>
      </c>
      <c r="Y178" s="426">
        <v>105</v>
      </c>
      <c r="Z178" s="428">
        <v>45</v>
      </c>
      <c r="AA178" s="426">
        <v>6</v>
      </c>
      <c r="AB178" s="426">
        <v>90</v>
      </c>
      <c r="AC178" s="428">
        <v>15</v>
      </c>
      <c r="AD178" s="426">
        <v>3</v>
      </c>
      <c r="AE178" s="426">
        <v>45</v>
      </c>
      <c r="AF178" s="428">
        <v>15</v>
      </c>
      <c r="AG178" s="426">
        <v>0</v>
      </c>
    </row>
    <row r="179" spans="2:33" x14ac:dyDescent="0.35">
      <c r="B179" s="424">
        <v>5596</v>
      </c>
      <c r="C179" s="424" t="s">
        <v>553</v>
      </c>
      <c r="D179" s="426">
        <v>2</v>
      </c>
      <c r="E179" s="426">
        <v>17</v>
      </c>
      <c r="F179" s="426">
        <v>0</v>
      </c>
      <c r="G179" s="427">
        <v>17</v>
      </c>
      <c r="H179" s="426">
        <v>13</v>
      </c>
      <c r="I179" s="426">
        <v>0</v>
      </c>
      <c r="J179" s="427">
        <v>13</v>
      </c>
      <c r="K179" s="426">
        <v>30</v>
      </c>
      <c r="L179" s="426">
        <v>255</v>
      </c>
      <c r="M179" s="426">
        <v>0</v>
      </c>
      <c r="N179" s="427">
        <v>255</v>
      </c>
      <c r="O179" s="426">
        <v>195</v>
      </c>
      <c r="P179" s="426">
        <v>0</v>
      </c>
      <c r="Q179" s="427">
        <v>195</v>
      </c>
      <c r="R179" s="426">
        <v>0</v>
      </c>
      <c r="S179" s="426">
        <v>0</v>
      </c>
      <c r="T179" s="428">
        <v>0</v>
      </c>
      <c r="U179" s="426">
        <v>0</v>
      </c>
      <c r="V179" s="426">
        <v>0</v>
      </c>
      <c r="W179" s="428">
        <v>0</v>
      </c>
      <c r="X179" s="426">
        <v>0</v>
      </c>
      <c r="Y179" s="426">
        <v>0</v>
      </c>
      <c r="Z179" s="428">
        <v>0</v>
      </c>
      <c r="AA179" s="426">
        <v>0</v>
      </c>
      <c r="AB179" s="426">
        <v>0</v>
      </c>
      <c r="AC179" s="428">
        <v>0</v>
      </c>
      <c r="AD179" s="426">
        <v>0</v>
      </c>
      <c r="AE179" s="426">
        <v>0</v>
      </c>
      <c r="AF179" s="428">
        <v>0</v>
      </c>
      <c r="AG179" s="426">
        <v>0</v>
      </c>
    </row>
    <row r="180" spans="2:33" x14ac:dyDescent="0.35">
      <c r="B180" s="424">
        <v>5620</v>
      </c>
      <c r="C180" s="424" t="s">
        <v>815</v>
      </c>
      <c r="D180" s="426">
        <v>0</v>
      </c>
      <c r="E180" s="426">
        <v>1</v>
      </c>
      <c r="F180" s="426">
        <v>0</v>
      </c>
      <c r="G180" s="427">
        <v>1</v>
      </c>
      <c r="H180" s="426">
        <v>1</v>
      </c>
      <c r="I180" s="426">
        <v>0</v>
      </c>
      <c r="J180" s="427">
        <v>1</v>
      </c>
      <c r="K180" s="426">
        <v>0</v>
      </c>
      <c r="L180" s="426">
        <v>15</v>
      </c>
      <c r="M180" s="426">
        <v>0</v>
      </c>
      <c r="N180" s="427">
        <v>15</v>
      </c>
      <c r="O180" s="426">
        <v>15</v>
      </c>
      <c r="P180" s="426">
        <v>0</v>
      </c>
      <c r="Q180" s="427">
        <v>15</v>
      </c>
      <c r="R180" s="426">
        <v>1</v>
      </c>
      <c r="S180" s="426">
        <v>15</v>
      </c>
      <c r="T180" s="428">
        <v>15</v>
      </c>
      <c r="U180" s="426">
        <v>0</v>
      </c>
      <c r="V180" s="426">
        <v>0</v>
      </c>
      <c r="W180" s="428">
        <v>0</v>
      </c>
      <c r="X180" s="426">
        <v>0</v>
      </c>
      <c r="Y180" s="426">
        <v>0</v>
      </c>
      <c r="Z180" s="428">
        <v>0</v>
      </c>
      <c r="AA180" s="426">
        <v>0</v>
      </c>
      <c r="AB180" s="426">
        <v>0</v>
      </c>
      <c r="AC180" s="428">
        <v>0</v>
      </c>
      <c r="AD180" s="426">
        <v>0</v>
      </c>
      <c r="AE180" s="426">
        <v>0</v>
      </c>
      <c r="AF180" s="428">
        <v>0</v>
      </c>
      <c r="AG180" s="426">
        <v>0</v>
      </c>
    </row>
    <row r="181" spans="2:33" x14ac:dyDescent="0.35">
      <c r="B181" s="424">
        <v>5624</v>
      </c>
      <c r="C181" s="424" t="s">
        <v>555</v>
      </c>
      <c r="D181" s="426">
        <v>6</v>
      </c>
      <c r="E181" s="426">
        <v>17</v>
      </c>
      <c r="F181" s="426">
        <v>1</v>
      </c>
      <c r="G181" s="427">
        <v>18</v>
      </c>
      <c r="H181" s="426">
        <v>4</v>
      </c>
      <c r="I181" s="426">
        <v>0</v>
      </c>
      <c r="J181" s="427">
        <v>4</v>
      </c>
      <c r="K181" s="426">
        <v>90</v>
      </c>
      <c r="L181" s="426">
        <v>255</v>
      </c>
      <c r="M181" s="426">
        <v>15</v>
      </c>
      <c r="N181" s="427">
        <v>270</v>
      </c>
      <c r="O181" s="426">
        <v>60</v>
      </c>
      <c r="P181" s="426">
        <v>0</v>
      </c>
      <c r="Q181" s="427">
        <v>60</v>
      </c>
      <c r="R181" s="426">
        <v>0</v>
      </c>
      <c r="S181" s="426">
        <v>0</v>
      </c>
      <c r="T181" s="428">
        <v>0</v>
      </c>
      <c r="U181" s="426">
        <v>6</v>
      </c>
      <c r="V181" s="426">
        <v>90</v>
      </c>
      <c r="W181" s="428">
        <v>15</v>
      </c>
      <c r="X181" s="426">
        <v>4</v>
      </c>
      <c r="Y181" s="426">
        <v>60</v>
      </c>
      <c r="Z181" s="428">
        <v>0</v>
      </c>
      <c r="AA181" s="426">
        <v>1</v>
      </c>
      <c r="AB181" s="426">
        <v>15</v>
      </c>
      <c r="AC181" s="428">
        <v>0</v>
      </c>
      <c r="AD181" s="426">
        <v>0</v>
      </c>
      <c r="AE181" s="426">
        <v>0</v>
      </c>
      <c r="AF181" s="428">
        <v>0</v>
      </c>
      <c r="AG181" s="426">
        <v>0</v>
      </c>
    </row>
    <row r="182" spans="2:33" x14ac:dyDescent="0.35">
      <c r="B182" s="424">
        <v>5628</v>
      </c>
      <c r="C182" s="424" t="s">
        <v>1266</v>
      </c>
      <c r="D182" s="426">
        <v>5</v>
      </c>
      <c r="E182" s="426">
        <v>4</v>
      </c>
      <c r="F182" s="426">
        <v>1</v>
      </c>
      <c r="G182" s="427">
        <v>5</v>
      </c>
      <c r="H182" s="426">
        <v>0</v>
      </c>
      <c r="I182" s="426">
        <v>0</v>
      </c>
      <c r="J182" s="427">
        <v>0</v>
      </c>
      <c r="K182" s="426">
        <v>75</v>
      </c>
      <c r="L182" s="426">
        <v>60</v>
      </c>
      <c r="M182" s="426">
        <v>15</v>
      </c>
      <c r="N182" s="427">
        <v>75</v>
      </c>
      <c r="O182" s="426">
        <v>0</v>
      </c>
      <c r="P182" s="426">
        <v>0</v>
      </c>
      <c r="Q182" s="427">
        <v>0</v>
      </c>
      <c r="R182" s="426">
        <v>4</v>
      </c>
      <c r="S182" s="426">
        <v>60</v>
      </c>
      <c r="T182" s="428">
        <v>0</v>
      </c>
      <c r="U182" s="426">
        <v>0</v>
      </c>
      <c r="V182" s="426">
        <v>0</v>
      </c>
      <c r="W182" s="428">
        <v>0</v>
      </c>
      <c r="X182" s="426">
        <v>0</v>
      </c>
      <c r="Y182" s="426">
        <v>0</v>
      </c>
      <c r="Z182" s="428">
        <v>0</v>
      </c>
      <c r="AA182" s="426">
        <v>0</v>
      </c>
      <c r="AB182" s="426">
        <v>0</v>
      </c>
      <c r="AC182" s="428">
        <v>0</v>
      </c>
      <c r="AD182" s="426">
        <v>0</v>
      </c>
      <c r="AE182" s="426">
        <v>0</v>
      </c>
      <c r="AF182" s="428">
        <v>0</v>
      </c>
      <c r="AG182" s="426">
        <v>0</v>
      </c>
    </row>
    <row r="183" spans="2:33" x14ac:dyDescent="0.35">
      <c r="B183" s="424">
        <v>5709</v>
      </c>
      <c r="C183" s="424" t="s">
        <v>556</v>
      </c>
      <c r="D183" s="426">
        <v>0</v>
      </c>
      <c r="E183" s="426">
        <v>1</v>
      </c>
      <c r="F183" s="426">
        <v>0</v>
      </c>
      <c r="G183" s="427">
        <v>1</v>
      </c>
      <c r="H183" s="426">
        <v>1</v>
      </c>
      <c r="I183" s="426">
        <v>0</v>
      </c>
      <c r="J183" s="427">
        <v>1</v>
      </c>
      <c r="K183" s="426">
        <v>0</v>
      </c>
      <c r="L183" s="426">
        <v>0</v>
      </c>
      <c r="M183" s="426">
        <v>0</v>
      </c>
      <c r="N183" s="427">
        <v>0</v>
      </c>
      <c r="O183" s="426">
        <v>15</v>
      </c>
      <c r="P183" s="426">
        <v>0</v>
      </c>
      <c r="Q183" s="427">
        <v>15</v>
      </c>
      <c r="R183" s="426">
        <v>0</v>
      </c>
      <c r="S183" s="426">
        <v>0</v>
      </c>
      <c r="T183" s="428">
        <v>0</v>
      </c>
      <c r="U183" s="426">
        <v>0</v>
      </c>
      <c r="V183" s="426">
        <v>0</v>
      </c>
      <c r="W183" s="428">
        <v>0</v>
      </c>
      <c r="X183" s="426">
        <v>0</v>
      </c>
      <c r="Y183" s="426">
        <v>0</v>
      </c>
      <c r="Z183" s="428">
        <v>0</v>
      </c>
      <c r="AA183" s="426">
        <v>0</v>
      </c>
      <c r="AB183" s="426">
        <v>0</v>
      </c>
      <c r="AC183" s="428">
        <v>0</v>
      </c>
      <c r="AD183" s="426">
        <v>0</v>
      </c>
      <c r="AE183" s="426">
        <v>0</v>
      </c>
      <c r="AF183" s="428">
        <v>0</v>
      </c>
      <c r="AG183" s="426">
        <v>0</v>
      </c>
    </row>
    <row r="184" spans="2:33" x14ac:dyDescent="0.35">
      <c r="B184" s="424">
        <v>5714</v>
      </c>
      <c r="C184" s="424" t="s">
        <v>816</v>
      </c>
      <c r="D184" s="426">
        <v>1</v>
      </c>
      <c r="E184" s="426">
        <v>0</v>
      </c>
      <c r="F184" s="426">
        <v>0</v>
      </c>
      <c r="G184" s="427">
        <v>0</v>
      </c>
      <c r="H184" s="426">
        <v>0</v>
      </c>
      <c r="I184" s="426">
        <v>0</v>
      </c>
      <c r="J184" s="427">
        <v>0</v>
      </c>
      <c r="K184" s="426">
        <v>15</v>
      </c>
      <c r="L184" s="426">
        <v>0</v>
      </c>
      <c r="M184" s="426">
        <v>0</v>
      </c>
      <c r="N184" s="427">
        <v>0</v>
      </c>
      <c r="O184" s="426">
        <v>0</v>
      </c>
      <c r="P184" s="426">
        <v>0</v>
      </c>
      <c r="Q184" s="427">
        <v>0</v>
      </c>
      <c r="R184" s="426">
        <v>0</v>
      </c>
      <c r="S184" s="426">
        <v>0</v>
      </c>
      <c r="T184" s="428">
        <v>0</v>
      </c>
      <c r="U184" s="426">
        <v>0</v>
      </c>
      <c r="V184" s="426">
        <v>0</v>
      </c>
      <c r="W184" s="428">
        <v>0</v>
      </c>
      <c r="X184" s="426">
        <v>0</v>
      </c>
      <c r="Y184" s="426">
        <v>0</v>
      </c>
      <c r="Z184" s="428">
        <v>0</v>
      </c>
      <c r="AA184" s="426">
        <v>0</v>
      </c>
      <c r="AB184" s="426">
        <v>0</v>
      </c>
      <c r="AC184" s="428">
        <v>0</v>
      </c>
      <c r="AD184" s="426">
        <v>0</v>
      </c>
      <c r="AE184" s="426">
        <v>0</v>
      </c>
      <c r="AF184" s="428">
        <v>0</v>
      </c>
      <c r="AG184" s="426">
        <v>0</v>
      </c>
    </row>
    <row r="185" spans="2:33" x14ac:dyDescent="0.35">
      <c r="B185" s="424">
        <v>5737</v>
      </c>
      <c r="C185" s="424" t="s">
        <v>558</v>
      </c>
      <c r="D185" s="426">
        <v>29</v>
      </c>
      <c r="E185" s="426">
        <v>10</v>
      </c>
      <c r="F185" s="426">
        <v>0</v>
      </c>
      <c r="G185" s="427">
        <v>10</v>
      </c>
      <c r="H185" s="426">
        <v>1</v>
      </c>
      <c r="I185" s="426">
        <v>0</v>
      </c>
      <c r="J185" s="427">
        <v>1</v>
      </c>
      <c r="K185" s="426">
        <v>435</v>
      </c>
      <c r="L185" s="426">
        <v>150</v>
      </c>
      <c r="M185" s="426">
        <v>0</v>
      </c>
      <c r="N185" s="427">
        <v>150</v>
      </c>
      <c r="O185" s="426">
        <v>15</v>
      </c>
      <c r="P185" s="426">
        <v>0</v>
      </c>
      <c r="Q185" s="427">
        <v>15</v>
      </c>
      <c r="R185" s="426">
        <v>0</v>
      </c>
      <c r="S185" s="426">
        <v>0</v>
      </c>
      <c r="T185" s="428">
        <v>0</v>
      </c>
      <c r="U185" s="426">
        <v>5</v>
      </c>
      <c r="V185" s="426">
        <v>75</v>
      </c>
      <c r="W185" s="428">
        <v>0</v>
      </c>
      <c r="X185" s="426">
        <v>5</v>
      </c>
      <c r="Y185" s="426">
        <v>75</v>
      </c>
      <c r="Z185" s="428">
        <v>15</v>
      </c>
      <c r="AA185" s="426">
        <v>2</v>
      </c>
      <c r="AB185" s="426">
        <v>30</v>
      </c>
      <c r="AC185" s="428">
        <v>0</v>
      </c>
      <c r="AD185" s="426">
        <v>2</v>
      </c>
      <c r="AE185" s="426">
        <v>30</v>
      </c>
      <c r="AF185" s="428">
        <v>0</v>
      </c>
      <c r="AG185" s="426">
        <v>0</v>
      </c>
    </row>
    <row r="186" spans="2:33" x14ac:dyDescent="0.35">
      <c r="B186" s="424">
        <v>5738</v>
      </c>
      <c r="C186" s="424" t="s">
        <v>1267</v>
      </c>
      <c r="D186" s="426">
        <v>1</v>
      </c>
      <c r="E186" s="426">
        <v>0</v>
      </c>
      <c r="F186" s="426">
        <v>0</v>
      </c>
      <c r="G186" s="427">
        <v>0</v>
      </c>
      <c r="H186" s="426">
        <v>0</v>
      </c>
      <c r="I186" s="426">
        <v>0</v>
      </c>
      <c r="J186" s="427">
        <v>0</v>
      </c>
      <c r="K186" s="426">
        <v>15</v>
      </c>
      <c r="L186" s="426">
        <v>0</v>
      </c>
      <c r="M186" s="426">
        <v>0</v>
      </c>
      <c r="N186" s="427">
        <v>0</v>
      </c>
      <c r="O186" s="426">
        <v>0</v>
      </c>
      <c r="P186" s="426">
        <v>0</v>
      </c>
      <c r="Q186" s="427">
        <v>0</v>
      </c>
      <c r="R186" s="426">
        <v>0</v>
      </c>
      <c r="S186" s="426">
        <v>0</v>
      </c>
      <c r="T186" s="428">
        <v>0</v>
      </c>
      <c r="U186" s="426">
        <v>0</v>
      </c>
      <c r="V186" s="426">
        <v>0</v>
      </c>
      <c r="W186" s="428">
        <v>0</v>
      </c>
      <c r="X186" s="426">
        <v>0</v>
      </c>
      <c r="Y186" s="426">
        <v>0</v>
      </c>
      <c r="Z186" s="428">
        <v>0</v>
      </c>
      <c r="AA186" s="426">
        <v>0</v>
      </c>
      <c r="AB186" s="426">
        <v>0</v>
      </c>
      <c r="AC186" s="428">
        <v>0</v>
      </c>
      <c r="AD186" s="426">
        <v>0</v>
      </c>
      <c r="AE186" s="426">
        <v>0</v>
      </c>
      <c r="AF186" s="428">
        <v>0</v>
      </c>
      <c r="AG186" s="426">
        <v>0</v>
      </c>
    </row>
    <row r="187" spans="2:33" x14ac:dyDescent="0.35">
      <c r="B187" s="424">
        <v>5760</v>
      </c>
      <c r="C187" s="424" t="s">
        <v>559</v>
      </c>
      <c r="D187" s="426">
        <v>0</v>
      </c>
      <c r="E187" s="426">
        <v>16</v>
      </c>
      <c r="F187" s="426">
        <v>0</v>
      </c>
      <c r="G187" s="427">
        <v>16</v>
      </c>
      <c r="H187" s="426">
        <v>15</v>
      </c>
      <c r="I187" s="426">
        <v>0</v>
      </c>
      <c r="J187" s="427">
        <v>15</v>
      </c>
      <c r="K187" s="426">
        <v>0</v>
      </c>
      <c r="L187" s="426">
        <v>240</v>
      </c>
      <c r="M187" s="426">
        <v>0</v>
      </c>
      <c r="N187" s="427">
        <v>240</v>
      </c>
      <c r="O187" s="426">
        <v>192.45000000000002</v>
      </c>
      <c r="P187" s="426">
        <v>0</v>
      </c>
      <c r="Q187" s="427">
        <v>192.45000000000002</v>
      </c>
      <c r="R187" s="426">
        <v>1</v>
      </c>
      <c r="S187" s="426">
        <v>15</v>
      </c>
      <c r="T187" s="428">
        <v>11.31</v>
      </c>
      <c r="U187" s="426">
        <v>1</v>
      </c>
      <c r="V187" s="426">
        <v>15</v>
      </c>
      <c r="W187" s="428">
        <v>15</v>
      </c>
      <c r="X187" s="426">
        <v>3</v>
      </c>
      <c r="Y187" s="426">
        <v>45</v>
      </c>
      <c r="Z187" s="428">
        <v>33.019999999999996</v>
      </c>
      <c r="AA187" s="426">
        <v>0</v>
      </c>
      <c r="AB187" s="426">
        <v>0</v>
      </c>
      <c r="AC187" s="428">
        <v>0</v>
      </c>
      <c r="AD187" s="426">
        <v>0</v>
      </c>
      <c r="AE187" s="426">
        <v>0</v>
      </c>
      <c r="AF187" s="428">
        <v>0</v>
      </c>
      <c r="AG187" s="426">
        <v>0</v>
      </c>
    </row>
    <row r="188" spans="2:33" x14ac:dyDescent="0.35">
      <c r="B188" s="424">
        <v>5763</v>
      </c>
      <c r="C188" s="424" t="s">
        <v>560</v>
      </c>
      <c r="D188" s="426">
        <v>2</v>
      </c>
      <c r="E188" s="426">
        <v>7</v>
      </c>
      <c r="F188" s="426">
        <v>0</v>
      </c>
      <c r="G188" s="427">
        <v>7</v>
      </c>
      <c r="H188" s="426">
        <v>7</v>
      </c>
      <c r="I188" s="426">
        <v>0</v>
      </c>
      <c r="J188" s="427">
        <v>7</v>
      </c>
      <c r="K188" s="426">
        <v>30</v>
      </c>
      <c r="L188" s="426">
        <v>105</v>
      </c>
      <c r="M188" s="426">
        <v>0</v>
      </c>
      <c r="N188" s="427">
        <v>105</v>
      </c>
      <c r="O188" s="426">
        <v>105</v>
      </c>
      <c r="P188" s="426">
        <v>0</v>
      </c>
      <c r="Q188" s="427">
        <v>105</v>
      </c>
      <c r="R188" s="426">
        <v>0</v>
      </c>
      <c r="S188" s="426">
        <v>0</v>
      </c>
      <c r="T188" s="428">
        <v>0</v>
      </c>
      <c r="U188" s="426">
        <v>2</v>
      </c>
      <c r="V188" s="426">
        <v>30</v>
      </c>
      <c r="W188" s="428">
        <v>30</v>
      </c>
      <c r="X188" s="426">
        <v>0</v>
      </c>
      <c r="Y188" s="426">
        <v>0</v>
      </c>
      <c r="Z188" s="428">
        <v>0</v>
      </c>
      <c r="AA188" s="426">
        <v>0</v>
      </c>
      <c r="AB188" s="426">
        <v>0</v>
      </c>
      <c r="AC188" s="428">
        <v>0</v>
      </c>
      <c r="AD188" s="426">
        <v>0</v>
      </c>
      <c r="AE188" s="426">
        <v>0</v>
      </c>
      <c r="AF188" s="428">
        <v>0</v>
      </c>
      <c r="AG188" s="426">
        <v>0</v>
      </c>
    </row>
    <row r="189" spans="2:33" x14ac:dyDescent="0.35">
      <c r="B189" s="424">
        <v>5770</v>
      </c>
      <c r="C189" s="424" t="s">
        <v>562</v>
      </c>
      <c r="D189" s="426">
        <v>0</v>
      </c>
      <c r="E189" s="426">
        <v>1</v>
      </c>
      <c r="F189" s="426">
        <v>0</v>
      </c>
      <c r="G189" s="427">
        <v>1</v>
      </c>
      <c r="H189" s="426">
        <v>1</v>
      </c>
      <c r="I189" s="426">
        <v>0</v>
      </c>
      <c r="J189" s="427">
        <v>1</v>
      </c>
      <c r="K189" s="426">
        <v>0</v>
      </c>
      <c r="L189" s="426">
        <v>0</v>
      </c>
      <c r="M189" s="426">
        <v>0</v>
      </c>
      <c r="N189" s="427">
        <v>0</v>
      </c>
      <c r="O189" s="426">
        <v>12</v>
      </c>
      <c r="P189" s="426">
        <v>0</v>
      </c>
      <c r="Q189" s="427">
        <v>12</v>
      </c>
      <c r="R189" s="426">
        <v>0</v>
      </c>
      <c r="S189" s="426">
        <v>0</v>
      </c>
      <c r="T189" s="428">
        <v>0</v>
      </c>
      <c r="U189" s="426">
        <v>0</v>
      </c>
      <c r="V189" s="426">
        <v>0</v>
      </c>
      <c r="W189" s="428">
        <v>0</v>
      </c>
      <c r="X189" s="426">
        <v>0</v>
      </c>
      <c r="Y189" s="426">
        <v>0</v>
      </c>
      <c r="Z189" s="428">
        <v>0</v>
      </c>
      <c r="AA189" s="426">
        <v>0</v>
      </c>
      <c r="AB189" s="426">
        <v>0</v>
      </c>
      <c r="AC189" s="428">
        <v>0</v>
      </c>
      <c r="AD189" s="426">
        <v>0</v>
      </c>
      <c r="AE189" s="426">
        <v>0</v>
      </c>
      <c r="AF189" s="428">
        <v>0</v>
      </c>
      <c r="AG189" s="426">
        <v>0</v>
      </c>
    </row>
    <row r="190" spans="2:33" x14ac:dyDescent="0.35">
      <c r="B190" s="424">
        <v>5774</v>
      </c>
      <c r="C190" s="424" t="s">
        <v>563</v>
      </c>
      <c r="D190" s="426">
        <v>0</v>
      </c>
      <c r="E190" s="426">
        <v>2</v>
      </c>
      <c r="F190" s="426">
        <v>0</v>
      </c>
      <c r="G190" s="427">
        <v>2</v>
      </c>
      <c r="H190" s="426">
        <v>2</v>
      </c>
      <c r="I190" s="426">
        <v>0</v>
      </c>
      <c r="J190" s="427">
        <v>2</v>
      </c>
      <c r="K190" s="426">
        <v>0</v>
      </c>
      <c r="L190" s="426">
        <v>30</v>
      </c>
      <c r="M190" s="426">
        <v>0</v>
      </c>
      <c r="N190" s="427">
        <v>30</v>
      </c>
      <c r="O190" s="426">
        <v>30</v>
      </c>
      <c r="P190" s="426">
        <v>0</v>
      </c>
      <c r="Q190" s="427">
        <v>30</v>
      </c>
      <c r="R190" s="426">
        <v>0</v>
      </c>
      <c r="S190" s="426">
        <v>0</v>
      </c>
      <c r="T190" s="428">
        <v>0</v>
      </c>
      <c r="U190" s="426">
        <v>0</v>
      </c>
      <c r="V190" s="426">
        <v>0</v>
      </c>
      <c r="W190" s="428">
        <v>0</v>
      </c>
      <c r="X190" s="426">
        <v>0</v>
      </c>
      <c r="Y190" s="426">
        <v>0</v>
      </c>
      <c r="Z190" s="428">
        <v>0</v>
      </c>
      <c r="AA190" s="426">
        <v>0</v>
      </c>
      <c r="AB190" s="426">
        <v>0</v>
      </c>
      <c r="AC190" s="428">
        <v>0</v>
      </c>
      <c r="AD190" s="426">
        <v>0</v>
      </c>
      <c r="AE190" s="426">
        <v>0</v>
      </c>
      <c r="AF190" s="428">
        <v>0</v>
      </c>
      <c r="AG190" s="426">
        <v>0</v>
      </c>
    </row>
    <row r="191" spans="2:33" x14ac:dyDescent="0.35">
      <c r="B191" s="424">
        <v>5846</v>
      </c>
      <c r="C191" s="424" t="s">
        <v>565</v>
      </c>
      <c r="D191" s="426">
        <v>10</v>
      </c>
      <c r="E191" s="426">
        <v>13</v>
      </c>
      <c r="F191" s="426">
        <v>1</v>
      </c>
      <c r="G191" s="427">
        <v>14</v>
      </c>
      <c r="H191" s="426">
        <v>6</v>
      </c>
      <c r="I191" s="426">
        <v>0</v>
      </c>
      <c r="J191" s="427">
        <v>6</v>
      </c>
      <c r="K191" s="426">
        <v>150</v>
      </c>
      <c r="L191" s="426">
        <v>195</v>
      </c>
      <c r="M191" s="426">
        <v>15</v>
      </c>
      <c r="N191" s="427">
        <v>210</v>
      </c>
      <c r="O191" s="426">
        <v>90</v>
      </c>
      <c r="P191" s="426">
        <v>0</v>
      </c>
      <c r="Q191" s="427">
        <v>90</v>
      </c>
      <c r="R191" s="426">
        <v>0</v>
      </c>
      <c r="S191" s="426">
        <v>0</v>
      </c>
      <c r="T191" s="428">
        <v>0</v>
      </c>
      <c r="U191" s="426">
        <v>1</v>
      </c>
      <c r="V191" s="426">
        <v>15</v>
      </c>
      <c r="W191" s="428">
        <v>0</v>
      </c>
      <c r="X191" s="426">
        <v>4</v>
      </c>
      <c r="Y191" s="426">
        <v>60</v>
      </c>
      <c r="Z191" s="428">
        <v>45</v>
      </c>
      <c r="AA191" s="426">
        <v>1</v>
      </c>
      <c r="AB191" s="426">
        <v>15</v>
      </c>
      <c r="AC191" s="428">
        <v>15</v>
      </c>
      <c r="AD191" s="426">
        <v>0</v>
      </c>
      <c r="AE191" s="426">
        <v>0</v>
      </c>
      <c r="AF191" s="428">
        <v>0</v>
      </c>
      <c r="AG191" s="426">
        <v>0</v>
      </c>
    </row>
    <row r="192" spans="2:33" x14ac:dyDescent="0.35">
      <c r="B192" s="424">
        <v>5850</v>
      </c>
      <c r="C192" s="424" t="s">
        <v>566</v>
      </c>
      <c r="D192" s="426">
        <v>15</v>
      </c>
      <c r="E192" s="426">
        <v>16</v>
      </c>
      <c r="F192" s="426">
        <v>0</v>
      </c>
      <c r="G192" s="427">
        <v>16</v>
      </c>
      <c r="H192" s="426">
        <v>3</v>
      </c>
      <c r="I192" s="426">
        <v>0</v>
      </c>
      <c r="J192" s="427">
        <v>3</v>
      </c>
      <c r="K192" s="426">
        <v>225</v>
      </c>
      <c r="L192" s="426">
        <v>240</v>
      </c>
      <c r="M192" s="426">
        <v>0</v>
      </c>
      <c r="N192" s="427">
        <v>240</v>
      </c>
      <c r="O192" s="426">
        <v>45</v>
      </c>
      <c r="P192" s="426">
        <v>0</v>
      </c>
      <c r="Q192" s="427">
        <v>45</v>
      </c>
      <c r="R192" s="426">
        <v>3</v>
      </c>
      <c r="S192" s="426">
        <v>45</v>
      </c>
      <c r="T192" s="428">
        <v>0</v>
      </c>
      <c r="U192" s="426">
        <v>4</v>
      </c>
      <c r="V192" s="426">
        <v>60</v>
      </c>
      <c r="W192" s="428">
        <v>0</v>
      </c>
      <c r="X192" s="426">
        <v>9</v>
      </c>
      <c r="Y192" s="426">
        <v>135</v>
      </c>
      <c r="Z192" s="428">
        <v>45</v>
      </c>
      <c r="AA192" s="426">
        <v>4</v>
      </c>
      <c r="AB192" s="426">
        <v>60</v>
      </c>
      <c r="AC192" s="428">
        <v>15</v>
      </c>
      <c r="AD192" s="426">
        <v>2</v>
      </c>
      <c r="AE192" s="426">
        <v>30</v>
      </c>
      <c r="AF192" s="428">
        <v>15</v>
      </c>
      <c r="AG192" s="426">
        <v>0</v>
      </c>
    </row>
    <row r="193" spans="2:33" x14ac:dyDescent="0.35">
      <c r="B193" s="424">
        <v>5852</v>
      </c>
      <c r="C193" s="424" t="s">
        <v>567</v>
      </c>
      <c r="D193" s="426">
        <v>2</v>
      </c>
      <c r="E193" s="426">
        <v>2</v>
      </c>
      <c r="F193" s="426">
        <v>0</v>
      </c>
      <c r="G193" s="427">
        <v>2</v>
      </c>
      <c r="H193" s="426">
        <v>2</v>
      </c>
      <c r="I193" s="426">
        <v>0</v>
      </c>
      <c r="J193" s="427">
        <v>2</v>
      </c>
      <c r="K193" s="426">
        <v>30</v>
      </c>
      <c r="L193" s="426">
        <v>30</v>
      </c>
      <c r="M193" s="426">
        <v>0</v>
      </c>
      <c r="N193" s="427">
        <v>30</v>
      </c>
      <c r="O193" s="426">
        <v>20</v>
      </c>
      <c r="P193" s="426">
        <v>0</v>
      </c>
      <c r="Q193" s="427">
        <v>20</v>
      </c>
      <c r="R193" s="426">
        <v>1</v>
      </c>
      <c r="S193" s="426">
        <v>15</v>
      </c>
      <c r="T193" s="428">
        <v>15</v>
      </c>
      <c r="U193" s="426">
        <v>0</v>
      </c>
      <c r="V193" s="426">
        <v>0</v>
      </c>
      <c r="W193" s="428">
        <v>0</v>
      </c>
      <c r="X193" s="426">
        <v>0</v>
      </c>
      <c r="Y193" s="426">
        <v>0</v>
      </c>
      <c r="Z193" s="428">
        <v>0</v>
      </c>
      <c r="AA193" s="426">
        <v>0</v>
      </c>
      <c r="AB193" s="426">
        <v>0</v>
      </c>
      <c r="AC193" s="428">
        <v>0</v>
      </c>
      <c r="AD193" s="426">
        <v>0</v>
      </c>
      <c r="AE193" s="426">
        <v>0</v>
      </c>
      <c r="AF193" s="428">
        <v>0</v>
      </c>
      <c r="AG193" s="426">
        <v>0</v>
      </c>
    </row>
    <row r="194" spans="2:33" x14ac:dyDescent="0.35">
      <c r="B194" s="424">
        <v>5855</v>
      </c>
      <c r="C194" s="424" t="s">
        <v>568</v>
      </c>
      <c r="D194" s="426">
        <v>0</v>
      </c>
      <c r="E194" s="426">
        <v>2</v>
      </c>
      <c r="F194" s="426">
        <v>0</v>
      </c>
      <c r="G194" s="427">
        <v>2</v>
      </c>
      <c r="H194" s="426">
        <v>1</v>
      </c>
      <c r="I194" s="426">
        <v>0</v>
      </c>
      <c r="J194" s="427">
        <v>1</v>
      </c>
      <c r="K194" s="426">
        <v>0</v>
      </c>
      <c r="L194" s="426">
        <v>30</v>
      </c>
      <c r="M194" s="426">
        <v>0</v>
      </c>
      <c r="N194" s="427">
        <v>30</v>
      </c>
      <c r="O194" s="426">
        <v>15</v>
      </c>
      <c r="P194" s="426">
        <v>0</v>
      </c>
      <c r="Q194" s="427">
        <v>15</v>
      </c>
      <c r="R194" s="426">
        <v>1</v>
      </c>
      <c r="S194" s="426">
        <v>15</v>
      </c>
      <c r="T194" s="428">
        <v>0</v>
      </c>
      <c r="U194" s="426">
        <v>0</v>
      </c>
      <c r="V194" s="426">
        <v>0</v>
      </c>
      <c r="W194" s="428">
        <v>0</v>
      </c>
      <c r="X194" s="426">
        <v>0</v>
      </c>
      <c r="Y194" s="426">
        <v>0</v>
      </c>
      <c r="Z194" s="428">
        <v>0</v>
      </c>
      <c r="AA194" s="426">
        <v>0</v>
      </c>
      <c r="AB194" s="426">
        <v>0</v>
      </c>
      <c r="AC194" s="428">
        <v>0</v>
      </c>
      <c r="AD194" s="426">
        <v>0</v>
      </c>
      <c r="AE194" s="426">
        <v>0</v>
      </c>
      <c r="AF194" s="428">
        <v>0</v>
      </c>
      <c r="AG194" s="426">
        <v>0</v>
      </c>
    </row>
    <row r="195" spans="2:33" x14ac:dyDescent="0.35">
      <c r="B195" s="424">
        <v>5886</v>
      </c>
      <c r="C195" s="424" t="s">
        <v>569</v>
      </c>
      <c r="D195" s="426">
        <v>0</v>
      </c>
      <c r="E195" s="426">
        <v>1</v>
      </c>
      <c r="F195" s="426">
        <v>0</v>
      </c>
      <c r="G195" s="427">
        <v>1</v>
      </c>
      <c r="H195" s="426">
        <v>1</v>
      </c>
      <c r="I195" s="426">
        <v>0</v>
      </c>
      <c r="J195" s="427">
        <v>1</v>
      </c>
      <c r="K195" s="426">
        <v>0</v>
      </c>
      <c r="L195" s="426">
        <v>15</v>
      </c>
      <c r="M195" s="426">
        <v>0</v>
      </c>
      <c r="N195" s="427">
        <v>15</v>
      </c>
      <c r="O195" s="426">
        <v>15</v>
      </c>
      <c r="P195" s="426">
        <v>0</v>
      </c>
      <c r="Q195" s="427">
        <v>15</v>
      </c>
      <c r="R195" s="426">
        <v>0</v>
      </c>
      <c r="S195" s="426">
        <v>0</v>
      </c>
      <c r="T195" s="428">
        <v>0</v>
      </c>
      <c r="U195" s="426">
        <v>0</v>
      </c>
      <c r="V195" s="426">
        <v>0</v>
      </c>
      <c r="W195" s="428">
        <v>0</v>
      </c>
      <c r="X195" s="426">
        <v>0</v>
      </c>
      <c r="Y195" s="426">
        <v>0</v>
      </c>
      <c r="Z195" s="428">
        <v>0</v>
      </c>
      <c r="AA195" s="426">
        <v>0</v>
      </c>
      <c r="AB195" s="426">
        <v>0</v>
      </c>
      <c r="AC195" s="428">
        <v>0</v>
      </c>
      <c r="AD195" s="426">
        <v>0</v>
      </c>
      <c r="AE195" s="426">
        <v>0</v>
      </c>
      <c r="AF195" s="428">
        <v>0</v>
      </c>
      <c r="AG195" s="426">
        <v>0</v>
      </c>
    </row>
    <row r="196" spans="2:33" x14ac:dyDescent="0.35">
      <c r="B196" s="424">
        <v>5887</v>
      </c>
      <c r="C196" s="424" t="s">
        <v>570</v>
      </c>
      <c r="D196" s="426">
        <v>13</v>
      </c>
      <c r="E196" s="426">
        <v>25</v>
      </c>
      <c r="F196" s="426">
        <v>0</v>
      </c>
      <c r="G196" s="427">
        <v>25</v>
      </c>
      <c r="H196" s="426">
        <v>5</v>
      </c>
      <c r="I196" s="426">
        <v>0</v>
      </c>
      <c r="J196" s="427">
        <v>5</v>
      </c>
      <c r="K196" s="426">
        <v>180</v>
      </c>
      <c r="L196" s="426">
        <v>375</v>
      </c>
      <c r="M196" s="426">
        <v>0</v>
      </c>
      <c r="N196" s="427">
        <v>375</v>
      </c>
      <c r="O196" s="426">
        <v>75</v>
      </c>
      <c r="P196" s="426">
        <v>0</v>
      </c>
      <c r="Q196" s="427">
        <v>75</v>
      </c>
      <c r="R196" s="426">
        <v>0</v>
      </c>
      <c r="S196" s="426">
        <v>0</v>
      </c>
      <c r="T196" s="428">
        <v>0</v>
      </c>
      <c r="U196" s="426">
        <v>0</v>
      </c>
      <c r="V196" s="426">
        <v>0</v>
      </c>
      <c r="W196" s="428">
        <v>0</v>
      </c>
      <c r="X196" s="426">
        <v>4</v>
      </c>
      <c r="Y196" s="426">
        <v>60</v>
      </c>
      <c r="Z196" s="428">
        <v>0</v>
      </c>
      <c r="AA196" s="426">
        <v>0</v>
      </c>
      <c r="AB196" s="426">
        <v>0</v>
      </c>
      <c r="AC196" s="428">
        <v>0</v>
      </c>
      <c r="AD196" s="426">
        <v>0</v>
      </c>
      <c r="AE196" s="426">
        <v>0</v>
      </c>
      <c r="AF196" s="428">
        <v>0</v>
      </c>
      <c r="AG196" s="426">
        <v>0</v>
      </c>
    </row>
    <row r="197" spans="2:33" x14ac:dyDescent="0.35">
      <c r="B197" s="424">
        <v>5907</v>
      </c>
      <c r="C197" s="424" t="s">
        <v>571</v>
      </c>
      <c r="D197" s="426">
        <v>2</v>
      </c>
      <c r="E197" s="426">
        <v>2</v>
      </c>
      <c r="F197" s="426">
        <v>0</v>
      </c>
      <c r="G197" s="427">
        <v>2</v>
      </c>
      <c r="H197" s="426">
        <v>2</v>
      </c>
      <c r="I197" s="426">
        <v>0</v>
      </c>
      <c r="J197" s="427">
        <v>2</v>
      </c>
      <c r="K197" s="426">
        <v>30</v>
      </c>
      <c r="L197" s="426">
        <v>30</v>
      </c>
      <c r="M197" s="426">
        <v>0</v>
      </c>
      <c r="N197" s="427">
        <v>30</v>
      </c>
      <c r="O197" s="426">
        <v>30</v>
      </c>
      <c r="P197" s="426">
        <v>0</v>
      </c>
      <c r="Q197" s="427">
        <v>30</v>
      </c>
      <c r="R197" s="426">
        <v>0</v>
      </c>
      <c r="S197" s="426">
        <v>0</v>
      </c>
      <c r="T197" s="428">
        <v>0</v>
      </c>
      <c r="U197" s="426">
        <v>1</v>
      </c>
      <c r="V197" s="426">
        <v>15</v>
      </c>
      <c r="W197" s="428">
        <v>15</v>
      </c>
      <c r="X197" s="426">
        <v>0</v>
      </c>
      <c r="Y197" s="426">
        <v>0</v>
      </c>
      <c r="Z197" s="428">
        <v>0</v>
      </c>
      <c r="AA197" s="426">
        <v>0</v>
      </c>
      <c r="AB197" s="426">
        <v>0</v>
      </c>
      <c r="AC197" s="428">
        <v>0</v>
      </c>
      <c r="AD197" s="426">
        <v>0</v>
      </c>
      <c r="AE197" s="426">
        <v>0</v>
      </c>
      <c r="AF197" s="428">
        <v>0</v>
      </c>
      <c r="AG197" s="426">
        <v>0</v>
      </c>
    </row>
    <row r="198" spans="2:33" x14ac:dyDescent="0.35">
      <c r="B198" s="424">
        <v>5917</v>
      </c>
      <c r="C198" s="424" t="s">
        <v>572</v>
      </c>
      <c r="D198" s="426">
        <v>5</v>
      </c>
      <c r="E198" s="426">
        <v>15</v>
      </c>
      <c r="F198" s="426">
        <v>0</v>
      </c>
      <c r="G198" s="427">
        <v>15</v>
      </c>
      <c r="H198" s="426">
        <v>1</v>
      </c>
      <c r="I198" s="426">
        <v>0</v>
      </c>
      <c r="J198" s="427">
        <v>1</v>
      </c>
      <c r="K198" s="426">
        <v>75</v>
      </c>
      <c r="L198" s="426">
        <v>225</v>
      </c>
      <c r="M198" s="426">
        <v>0</v>
      </c>
      <c r="N198" s="427">
        <v>225</v>
      </c>
      <c r="O198" s="426">
        <v>15</v>
      </c>
      <c r="P198" s="426">
        <v>0</v>
      </c>
      <c r="Q198" s="427">
        <v>15</v>
      </c>
      <c r="R198" s="426">
        <v>0</v>
      </c>
      <c r="S198" s="426">
        <v>0</v>
      </c>
      <c r="T198" s="428">
        <v>0</v>
      </c>
      <c r="U198" s="426">
        <v>1</v>
      </c>
      <c r="V198" s="426">
        <v>15</v>
      </c>
      <c r="W198" s="428">
        <v>0</v>
      </c>
      <c r="X198" s="426">
        <v>11</v>
      </c>
      <c r="Y198" s="426">
        <v>165</v>
      </c>
      <c r="Z198" s="428">
        <v>15</v>
      </c>
      <c r="AA198" s="426">
        <v>3</v>
      </c>
      <c r="AB198" s="426">
        <v>45</v>
      </c>
      <c r="AC198" s="428">
        <v>0</v>
      </c>
      <c r="AD198" s="426">
        <v>3</v>
      </c>
      <c r="AE198" s="426">
        <v>45</v>
      </c>
      <c r="AF198" s="428">
        <v>0</v>
      </c>
      <c r="AG198" s="426">
        <v>0</v>
      </c>
    </row>
    <row r="199" spans="2:33" x14ac:dyDescent="0.35">
      <c r="B199" s="424">
        <v>5934</v>
      </c>
      <c r="C199" s="424" t="s">
        <v>573</v>
      </c>
      <c r="D199" s="426">
        <v>10</v>
      </c>
      <c r="E199" s="426">
        <v>32</v>
      </c>
      <c r="F199" s="426">
        <v>0</v>
      </c>
      <c r="G199" s="427">
        <v>32</v>
      </c>
      <c r="H199" s="426">
        <v>7</v>
      </c>
      <c r="I199" s="426">
        <v>0</v>
      </c>
      <c r="J199" s="427">
        <v>7</v>
      </c>
      <c r="K199" s="426">
        <v>150</v>
      </c>
      <c r="L199" s="426">
        <v>480</v>
      </c>
      <c r="M199" s="426">
        <v>0</v>
      </c>
      <c r="N199" s="427">
        <v>480</v>
      </c>
      <c r="O199" s="426">
        <v>105</v>
      </c>
      <c r="P199" s="426">
        <v>0</v>
      </c>
      <c r="Q199" s="427">
        <v>105</v>
      </c>
      <c r="R199" s="426">
        <v>4</v>
      </c>
      <c r="S199" s="426">
        <v>60</v>
      </c>
      <c r="T199" s="428">
        <v>15</v>
      </c>
      <c r="U199" s="426">
        <v>2</v>
      </c>
      <c r="V199" s="426">
        <v>30</v>
      </c>
      <c r="W199" s="428">
        <v>15</v>
      </c>
      <c r="X199" s="426">
        <v>7</v>
      </c>
      <c r="Y199" s="426">
        <v>105</v>
      </c>
      <c r="Z199" s="428">
        <v>45</v>
      </c>
      <c r="AA199" s="426">
        <v>0</v>
      </c>
      <c r="AB199" s="426">
        <v>0</v>
      </c>
      <c r="AC199" s="428">
        <v>0</v>
      </c>
      <c r="AD199" s="426">
        <v>0</v>
      </c>
      <c r="AE199" s="426">
        <v>0</v>
      </c>
      <c r="AF199" s="428">
        <v>0</v>
      </c>
      <c r="AG199" s="426">
        <v>0</v>
      </c>
    </row>
    <row r="200" spans="2:33" x14ac:dyDescent="0.35">
      <c r="B200" s="424">
        <v>5939</v>
      </c>
      <c r="C200" s="424" t="s">
        <v>817</v>
      </c>
      <c r="D200" s="426">
        <v>0</v>
      </c>
      <c r="E200" s="426">
        <v>2</v>
      </c>
      <c r="F200" s="426">
        <v>0</v>
      </c>
      <c r="G200" s="427">
        <v>2</v>
      </c>
      <c r="H200" s="426">
        <v>2</v>
      </c>
      <c r="I200" s="426">
        <v>0</v>
      </c>
      <c r="J200" s="427">
        <v>2</v>
      </c>
      <c r="K200" s="426">
        <v>0</v>
      </c>
      <c r="L200" s="426">
        <v>0</v>
      </c>
      <c r="M200" s="426">
        <v>0</v>
      </c>
      <c r="N200" s="427">
        <v>0</v>
      </c>
      <c r="O200" s="426">
        <v>23</v>
      </c>
      <c r="P200" s="426">
        <v>0</v>
      </c>
      <c r="Q200" s="427">
        <v>23</v>
      </c>
      <c r="R200" s="426">
        <v>0</v>
      </c>
      <c r="S200" s="426">
        <v>0</v>
      </c>
      <c r="T200" s="428">
        <v>0</v>
      </c>
      <c r="U200" s="426">
        <v>0</v>
      </c>
      <c r="V200" s="426">
        <v>0</v>
      </c>
      <c r="W200" s="428">
        <v>0</v>
      </c>
      <c r="X200" s="426">
        <v>0</v>
      </c>
      <c r="Y200" s="426">
        <v>0</v>
      </c>
      <c r="Z200" s="428">
        <v>0</v>
      </c>
      <c r="AA200" s="426">
        <v>0</v>
      </c>
      <c r="AB200" s="426">
        <v>0</v>
      </c>
      <c r="AC200" s="428">
        <v>0</v>
      </c>
      <c r="AD200" s="426">
        <v>0</v>
      </c>
      <c r="AE200" s="426">
        <v>0</v>
      </c>
      <c r="AF200" s="428">
        <v>0</v>
      </c>
      <c r="AG200" s="426">
        <v>0</v>
      </c>
    </row>
    <row r="201" spans="2:33" x14ac:dyDescent="0.35">
      <c r="B201" s="424">
        <v>5949</v>
      </c>
      <c r="C201" s="424" t="s">
        <v>575</v>
      </c>
      <c r="D201" s="426">
        <v>3</v>
      </c>
      <c r="E201" s="426">
        <v>6</v>
      </c>
      <c r="F201" s="426">
        <v>1</v>
      </c>
      <c r="G201" s="427">
        <v>7</v>
      </c>
      <c r="H201" s="426">
        <v>2</v>
      </c>
      <c r="I201" s="426">
        <v>0</v>
      </c>
      <c r="J201" s="427">
        <v>2</v>
      </c>
      <c r="K201" s="426">
        <v>42</v>
      </c>
      <c r="L201" s="426">
        <v>90</v>
      </c>
      <c r="M201" s="426">
        <v>15</v>
      </c>
      <c r="N201" s="427">
        <v>105</v>
      </c>
      <c r="O201" s="426">
        <v>12</v>
      </c>
      <c r="P201" s="426">
        <v>0</v>
      </c>
      <c r="Q201" s="427">
        <v>12</v>
      </c>
      <c r="R201" s="426">
        <v>1</v>
      </c>
      <c r="S201" s="426">
        <v>15</v>
      </c>
      <c r="T201" s="428">
        <v>0</v>
      </c>
      <c r="U201" s="426">
        <v>1</v>
      </c>
      <c r="V201" s="426">
        <v>15</v>
      </c>
      <c r="W201" s="428">
        <v>3</v>
      </c>
      <c r="X201" s="426">
        <v>0</v>
      </c>
      <c r="Y201" s="426">
        <v>0</v>
      </c>
      <c r="Z201" s="428">
        <v>0</v>
      </c>
      <c r="AA201" s="426">
        <v>0</v>
      </c>
      <c r="AB201" s="426">
        <v>0</v>
      </c>
      <c r="AC201" s="428">
        <v>0</v>
      </c>
      <c r="AD201" s="426">
        <v>0</v>
      </c>
      <c r="AE201" s="426">
        <v>0</v>
      </c>
      <c r="AF201" s="428">
        <v>0</v>
      </c>
      <c r="AG201" s="426">
        <v>0</v>
      </c>
    </row>
    <row r="202" spans="2:33" x14ac:dyDescent="0.35">
      <c r="B202" s="424">
        <v>5995</v>
      </c>
      <c r="C202" s="424" t="s">
        <v>576</v>
      </c>
      <c r="D202" s="426">
        <v>1</v>
      </c>
      <c r="E202" s="426">
        <v>2</v>
      </c>
      <c r="F202" s="426">
        <v>0</v>
      </c>
      <c r="G202" s="427">
        <v>2</v>
      </c>
      <c r="H202" s="426">
        <v>2</v>
      </c>
      <c r="I202" s="426">
        <v>0</v>
      </c>
      <c r="J202" s="427">
        <v>2</v>
      </c>
      <c r="K202" s="426">
        <v>15</v>
      </c>
      <c r="L202" s="426">
        <v>30</v>
      </c>
      <c r="M202" s="426">
        <v>0</v>
      </c>
      <c r="N202" s="427">
        <v>30</v>
      </c>
      <c r="O202" s="426">
        <v>30</v>
      </c>
      <c r="P202" s="426">
        <v>0</v>
      </c>
      <c r="Q202" s="427">
        <v>30</v>
      </c>
      <c r="R202" s="426">
        <v>1</v>
      </c>
      <c r="S202" s="426">
        <v>15</v>
      </c>
      <c r="T202" s="428">
        <v>15</v>
      </c>
      <c r="U202" s="426">
        <v>0</v>
      </c>
      <c r="V202" s="426">
        <v>0</v>
      </c>
      <c r="W202" s="428">
        <v>0</v>
      </c>
      <c r="X202" s="426">
        <v>0</v>
      </c>
      <c r="Y202" s="426">
        <v>0</v>
      </c>
      <c r="Z202" s="428">
        <v>0</v>
      </c>
      <c r="AA202" s="426">
        <v>0</v>
      </c>
      <c r="AB202" s="426">
        <v>0</v>
      </c>
      <c r="AC202" s="428">
        <v>0</v>
      </c>
      <c r="AD202" s="426">
        <v>0</v>
      </c>
      <c r="AE202" s="426">
        <v>0</v>
      </c>
      <c r="AF202" s="428">
        <v>0</v>
      </c>
      <c r="AG202" s="426">
        <v>0</v>
      </c>
    </row>
    <row r="203" spans="2:33" x14ac:dyDescent="0.35">
      <c r="B203" s="424">
        <v>6015</v>
      </c>
      <c r="C203" s="424" t="s">
        <v>577</v>
      </c>
      <c r="D203" s="426">
        <v>2</v>
      </c>
      <c r="E203" s="426">
        <v>29</v>
      </c>
      <c r="F203" s="426">
        <v>0</v>
      </c>
      <c r="G203" s="427">
        <v>29</v>
      </c>
      <c r="H203" s="426">
        <v>17</v>
      </c>
      <c r="I203" s="426">
        <v>0</v>
      </c>
      <c r="J203" s="427">
        <v>17</v>
      </c>
      <c r="K203" s="426">
        <v>29.26</v>
      </c>
      <c r="L203" s="426">
        <v>416.24999999999994</v>
      </c>
      <c r="M203" s="426">
        <v>0</v>
      </c>
      <c r="N203" s="427">
        <v>416.24999999999994</v>
      </c>
      <c r="O203" s="426">
        <v>230.87</v>
      </c>
      <c r="P203" s="426">
        <v>0</v>
      </c>
      <c r="Q203" s="427">
        <v>230.87</v>
      </c>
      <c r="R203" s="426">
        <v>0</v>
      </c>
      <c r="S203" s="426">
        <v>0</v>
      </c>
      <c r="T203" s="428">
        <v>0</v>
      </c>
      <c r="U203" s="426">
        <v>0</v>
      </c>
      <c r="V203" s="426">
        <v>0</v>
      </c>
      <c r="W203" s="428">
        <v>0</v>
      </c>
      <c r="X203" s="426">
        <v>0</v>
      </c>
      <c r="Y203" s="426">
        <v>0</v>
      </c>
      <c r="Z203" s="428">
        <v>0</v>
      </c>
      <c r="AA203" s="426">
        <v>0</v>
      </c>
      <c r="AB203" s="426">
        <v>0</v>
      </c>
      <c r="AC203" s="428">
        <v>0</v>
      </c>
      <c r="AD203" s="426">
        <v>0</v>
      </c>
      <c r="AE203" s="426">
        <v>0</v>
      </c>
      <c r="AF203" s="428">
        <v>0</v>
      </c>
      <c r="AG203" s="426">
        <v>0</v>
      </c>
    </row>
    <row r="204" spans="2:33" x14ac:dyDescent="0.35">
      <c r="B204" s="424">
        <v>6067</v>
      </c>
      <c r="C204" s="424" t="s">
        <v>578</v>
      </c>
      <c r="D204" s="426">
        <v>0</v>
      </c>
      <c r="E204" s="426">
        <v>2</v>
      </c>
      <c r="F204" s="426">
        <v>0</v>
      </c>
      <c r="G204" s="427">
        <v>2</v>
      </c>
      <c r="H204" s="426">
        <v>2</v>
      </c>
      <c r="I204" s="426">
        <v>0</v>
      </c>
      <c r="J204" s="427">
        <v>2</v>
      </c>
      <c r="K204" s="426">
        <v>0</v>
      </c>
      <c r="L204" s="426">
        <v>30</v>
      </c>
      <c r="M204" s="426">
        <v>0</v>
      </c>
      <c r="N204" s="427">
        <v>30</v>
      </c>
      <c r="O204" s="426">
        <v>18</v>
      </c>
      <c r="P204" s="426">
        <v>0</v>
      </c>
      <c r="Q204" s="427">
        <v>18</v>
      </c>
      <c r="R204" s="426">
        <v>0</v>
      </c>
      <c r="S204" s="426">
        <v>0</v>
      </c>
      <c r="T204" s="428">
        <v>0</v>
      </c>
      <c r="U204" s="426">
        <v>0</v>
      </c>
      <c r="V204" s="426">
        <v>0</v>
      </c>
      <c r="W204" s="428">
        <v>0</v>
      </c>
      <c r="X204" s="426">
        <v>0</v>
      </c>
      <c r="Y204" s="426">
        <v>0</v>
      </c>
      <c r="Z204" s="428">
        <v>0</v>
      </c>
      <c r="AA204" s="426">
        <v>0</v>
      </c>
      <c r="AB204" s="426">
        <v>0</v>
      </c>
      <c r="AC204" s="428">
        <v>0</v>
      </c>
      <c r="AD204" s="426">
        <v>0</v>
      </c>
      <c r="AE204" s="426">
        <v>0</v>
      </c>
      <c r="AF204" s="428">
        <v>0</v>
      </c>
      <c r="AG204" s="426">
        <v>0</v>
      </c>
    </row>
    <row r="205" spans="2:33" x14ac:dyDescent="0.35">
      <c r="B205" s="424">
        <v>6137</v>
      </c>
      <c r="C205" s="424" t="s">
        <v>583</v>
      </c>
      <c r="D205" s="426">
        <v>25</v>
      </c>
      <c r="E205" s="426">
        <v>29</v>
      </c>
      <c r="F205" s="426">
        <v>0</v>
      </c>
      <c r="G205" s="427">
        <v>29</v>
      </c>
      <c r="H205" s="426">
        <v>12</v>
      </c>
      <c r="I205" s="426">
        <v>0</v>
      </c>
      <c r="J205" s="427">
        <v>12</v>
      </c>
      <c r="K205" s="426">
        <v>375</v>
      </c>
      <c r="L205" s="426">
        <v>435</v>
      </c>
      <c r="M205" s="426">
        <v>0</v>
      </c>
      <c r="N205" s="427">
        <v>435</v>
      </c>
      <c r="O205" s="426">
        <v>180</v>
      </c>
      <c r="P205" s="426">
        <v>0</v>
      </c>
      <c r="Q205" s="427">
        <v>180</v>
      </c>
      <c r="R205" s="426">
        <v>7</v>
      </c>
      <c r="S205" s="426">
        <v>105</v>
      </c>
      <c r="T205" s="428">
        <v>30</v>
      </c>
      <c r="U205" s="426">
        <v>1</v>
      </c>
      <c r="V205" s="426">
        <v>15</v>
      </c>
      <c r="W205" s="428">
        <v>0</v>
      </c>
      <c r="X205" s="426">
        <v>3</v>
      </c>
      <c r="Y205" s="426">
        <v>45</v>
      </c>
      <c r="Z205" s="428">
        <v>30</v>
      </c>
      <c r="AA205" s="426">
        <v>8</v>
      </c>
      <c r="AB205" s="426">
        <v>120</v>
      </c>
      <c r="AC205" s="428">
        <v>0</v>
      </c>
      <c r="AD205" s="426">
        <v>7</v>
      </c>
      <c r="AE205" s="426">
        <v>105</v>
      </c>
      <c r="AF205" s="428">
        <v>0</v>
      </c>
      <c r="AG205" s="426">
        <v>0</v>
      </c>
    </row>
    <row r="206" spans="2:33" x14ac:dyDescent="0.35">
      <c r="B206" s="424">
        <v>6169</v>
      </c>
      <c r="C206" s="424" t="s">
        <v>584</v>
      </c>
      <c r="D206" s="426">
        <v>11</v>
      </c>
      <c r="E206" s="426">
        <v>30</v>
      </c>
      <c r="F206" s="426">
        <v>3</v>
      </c>
      <c r="G206" s="427">
        <v>33</v>
      </c>
      <c r="H206" s="426">
        <v>1</v>
      </c>
      <c r="I206" s="426">
        <v>0</v>
      </c>
      <c r="J206" s="427">
        <v>1</v>
      </c>
      <c r="K206" s="426">
        <v>165</v>
      </c>
      <c r="L206" s="426">
        <v>433.5</v>
      </c>
      <c r="M206" s="426">
        <v>45</v>
      </c>
      <c r="N206" s="427">
        <v>478.5</v>
      </c>
      <c r="O206" s="426">
        <v>15</v>
      </c>
      <c r="P206" s="426">
        <v>0</v>
      </c>
      <c r="Q206" s="427">
        <v>15</v>
      </c>
      <c r="R206" s="426">
        <v>1</v>
      </c>
      <c r="S206" s="426">
        <v>13.5</v>
      </c>
      <c r="T206" s="428">
        <v>0</v>
      </c>
      <c r="U206" s="426">
        <v>6</v>
      </c>
      <c r="V206" s="426">
        <v>90</v>
      </c>
      <c r="W206" s="428">
        <v>0</v>
      </c>
      <c r="X206" s="426">
        <v>20</v>
      </c>
      <c r="Y206" s="426">
        <v>288</v>
      </c>
      <c r="Z206" s="428">
        <v>15</v>
      </c>
      <c r="AA206" s="426">
        <v>3</v>
      </c>
      <c r="AB206" s="426">
        <v>45</v>
      </c>
      <c r="AC206" s="428">
        <v>0</v>
      </c>
      <c r="AD206" s="426">
        <v>0</v>
      </c>
      <c r="AE206" s="426">
        <v>0</v>
      </c>
      <c r="AF206" s="428">
        <v>0</v>
      </c>
      <c r="AG206" s="426">
        <v>0</v>
      </c>
    </row>
    <row r="207" spans="2:33" x14ac:dyDescent="0.35">
      <c r="B207" s="424">
        <v>6173</v>
      </c>
      <c r="C207" s="424" t="s">
        <v>585</v>
      </c>
      <c r="D207" s="426">
        <v>7</v>
      </c>
      <c r="E207" s="426">
        <v>21</v>
      </c>
      <c r="F207" s="426">
        <v>0</v>
      </c>
      <c r="G207" s="427">
        <v>21</v>
      </c>
      <c r="H207" s="426">
        <v>7</v>
      </c>
      <c r="I207" s="426">
        <v>0</v>
      </c>
      <c r="J207" s="427">
        <v>7</v>
      </c>
      <c r="K207" s="426">
        <v>105</v>
      </c>
      <c r="L207" s="426">
        <v>315</v>
      </c>
      <c r="M207" s="426">
        <v>0</v>
      </c>
      <c r="N207" s="427">
        <v>315</v>
      </c>
      <c r="O207" s="426">
        <v>105</v>
      </c>
      <c r="P207" s="426">
        <v>0</v>
      </c>
      <c r="Q207" s="427">
        <v>105</v>
      </c>
      <c r="R207" s="426">
        <v>8</v>
      </c>
      <c r="S207" s="426">
        <v>120</v>
      </c>
      <c r="T207" s="428">
        <v>45</v>
      </c>
      <c r="U207" s="426">
        <v>5</v>
      </c>
      <c r="V207" s="426">
        <v>75</v>
      </c>
      <c r="W207" s="428">
        <v>30</v>
      </c>
      <c r="X207" s="426">
        <v>2</v>
      </c>
      <c r="Y207" s="426">
        <v>30</v>
      </c>
      <c r="Z207" s="428">
        <v>0</v>
      </c>
      <c r="AA207" s="426">
        <v>13</v>
      </c>
      <c r="AB207" s="426">
        <v>195</v>
      </c>
      <c r="AC207" s="428">
        <v>0</v>
      </c>
      <c r="AD207" s="426">
        <v>6</v>
      </c>
      <c r="AE207" s="426">
        <v>90</v>
      </c>
      <c r="AF207" s="428">
        <v>0</v>
      </c>
      <c r="AG207" s="426">
        <v>0</v>
      </c>
    </row>
    <row r="208" spans="2:33" x14ac:dyDescent="0.35">
      <c r="B208" s="424">
        <v>6175</v>
      </c>
      <c r="C208" s="424" t="s">
        <v>586</v>
      </c>
      <c r="D208" s="426">
        <v>19</v>
      </c>
      <c r="E208" s="426">
        <v>26</v>
      </c>
      <c r="F208" s="426">
        <v>0</v>
      </c>
      <c r="G208" s="427">
        <v>26</v>
      </c>
      <c r="H208" s="426">
        <v>5</v>
      </c>
      <c r="I208" s="426">
        <v>0</v>
      </c>
      <c r="J208" s="427">
        <v>5</v>
      </c>
      <c r="K208" s="426">
        <v>285</v>
      </c>
      <c r="L208" s="426">
        <v>387</v>
      </c>
      <c r="M208" s="426">
        <v>0</v>
      </c>
      <c r="N208" s="427">
        <v>387</v>
      </c>
      <c r="O208" s="426">
        <v>75</v>
      </c>
      <c r="P208" s="426">
        <v>0</v>
      </c>
      <c r="Q208" s="427">
        <v>75</v>
      </c>
      <c r="R208" s="426">
        <v>4</v>
      </c>
      <c r="S208" s="426">
        <v>60</v>
      </c>
      <c r="T208" s="428">
        <v>0</v>
      </c>
      <c r="U208" s="426">
        <v>16</v>
      </c>
      <c r="V208" s="426">
        <v>240</v>
      </c>
      <c r="W208" s="428">
        <v>30</v>
      </c>
      <c r="X208" s="426">
        <v>0</v>
      </c>
      <c r="Y208" s="426">
        <v>0</v>
      </c>
      <c r="Z208" s="428">
        <v>0</v>
      </c>
      <c r="AA208" s="426">
        <v>7</v>
      </c>
      <c r="AB208" s="426">
        <v>105</v>
      </c>
      <c r="AC208" s="428">
        <v>0</v>
      </c>
      <c r="AD208" s="426">
        <v>7</v>
      </c>
      <c r="AE208" s="426">
        <v>105</v>
      </c>
      <c r="AF208" s="428">
        <v>0</v>
      </c>
      <c r="AG208" s="426">
        <v>1</v>
      </c>
    </row>
    <row r="209" spans="2:33" x14ac:dyDescent="0.35">
      <c r="B209" s="424">
        <v>6183</v>
      </c>
      <c r="C209" s="424" t="s">
        <v>587</v>
      </c>
      <c r="D209" s="426">
        <v>2</v>
      </c>
      <c r="E209" s="426">
        <v>13</v>
      </c>
      <c r="F209" s="426">
        <v>0</v>
      </c>
      <c r="G209" s="427">
        <v>13</v>
      </c>
      <c r="H209" s="426">
        <v>7</v>
      </c>
      <c r="I209" s="426">
        <v>0</v>
      </c>
      <c r="J209" s="427">
        <v>7</v>
      </c>
      <c r="K209" s="426">
        <v>30</v>
      </c>
      <c r="L209" s="426">
        <v>195</v>
      </c>
      <c r="M209" s="426">
        <v>0</v>
      </c>
      <c r="N209" s="427">
        <v>195</v>
      </c>
      <c r="O209" s="426">
        <v>98.079999999999984</v>
      </c>
      <c r="P209" s="426">
        <v>0</v>
      </c>
      <c r="Q209" s="427">
        <v>98.079999999999984</v>
      </c>
      <c r="R209" s="426">
        <v>0</v>
      </c>
      <c r="S209" s="426">
        <v>0</v>
      </c>
      <c r="T209" s="428">
        <v>0</v>
      </c>
      <c r="U209" s="426">
        <v>0</v>
      </c>
      <c r="V209" s="426">
        <v>0</v>
      </c>
      <c r="W209" s="428">
        <v>0</v>
      </c>
      <c r="X209" s="426">
        <v>2</v>
      </c>
      <c r="Y209" s="426">
        <v>30</v>
      </c>
      <c r="Z209" s="428">
        <v>15</v>
      </c>
      <c r="AA209" s="426">
        <v>0</v>
      </c>
      <c r="AB209" s="426">
        <v>0</v>
      </c>
      <c r="AC209" s="428">
        <v>0</v>
      </c>
      <c r="AD209" s="426">
        <v>0</v>
      </c>
      <c r="AE209" s="426">
        <v>0</v>
      </c>
      <c r="AF209" s="428">
        <v>0</v>
      </c>
      <c r="AG209" s="426">
        <v>0</v>
      </c>
    </row>
    <row r="210" spans="2:33" x14ac:dyDescent="0.35">
      <c r="B210" s="424">
        <v>6195</v>
      </c>
      <c r="C210" s="424" t="s">
        <v>588</v>
      </c>
      <c r="D210" s="426">
        <v>47</v>
      </c>
      <c r="E210" s="426">
        <v>74</v>
      </c>
      <c r="F210" s="426">
        <v>4</v>
      </c>
      <c r="G210" s="427">
        <v>78</v>
      </c>
      <c r="H210" s="426">
        <v>11</v>
      </c>
      <c r="I210" s="426">
        <v>0</v>
      </c>
      <c r="J210" s="427">
        <v>11</v>
      </c>
      <c r="K210" s="426">
        <v>705</v>
      </c>
      <c r="L210" s="426">
        <v>1110</v>
      </c>
      <c r="M210" s="426">
        <v>60</v>
      </c>
      <c r="N210" s="427">
        <v>1170</v>
      </c>
      <c r="O210" s="426">
        <v>165</v>
      </c>
      <c r="P210" s="426">
        <v>0</v>
      </c>
      <c r="Q210" s="427">
        <v>165</v>
      </c>
      <c r="R210" s="426">
        <v>5</v>
      </c>
      <c r="S210" s="426">
        <v>75</v>
      </c>
      <c r="T210" s="428">
        <v>45</v>
      </c>
      <c r="U210" s="426">
        <v>37</v>
      </c>
      <c r="V210" s="426">
        <v>555</v>
      </c>
      <c r="W210" s="428">
        <v>15</v>
      </c>
      <c r="X210" s="426">
        <v>23</v>
      </c>
      <c r="Y210" s="426">
        <v>345</v>
      </c>
      <c r="Z210" s="428">
        <v>45</v>
      </c>
      <c r="AA210" s="426">
        <v>4</v>
      </c>
      <c r="AB210" s="426">
        <v>60</v>
      </c>
      <c r="AC210" s="428">
        <v>0</v>
      </c>
      <c r="AD210" s="426">
        <v>3</v>
      </c>
      <c r="AE210" s="426">
        <v>45</v>
      </c>
      <c r="AF210" s="428">
        <v>0</v>
      </c>
      <c r="AG210" s="426">
        <v>2</v>
      </c>
    </row>
    <row r="211" spans="2:33" x14ac:dyDescent="0.35">
      <c r="B211" s="424">
        <v>6217</v>
      </c>
      <c r="C211" s="424" t="s">
        <v>589</v>
      </c>
      <c r="D211" s="426">
        <v>0</v>
      </c>
      <c r="E211" s="426">
        <v>16</v>
      </c>
      <c r="F211" s="426">
        <v>0</v>
      </c>
      <c r="G211" s="427">
        <v>16</v>
      </c>
      <c r="H211" s="426">
        <v>0</v>
      </c>
      <c r="I211" s="426">
        <v>0</v>
      </c>
      <c r="J211" s="427">
        <v>0</v>
      </c>
      <c r="K211" s="426">
        <v>0</v>
      </c>
      <c r="L211" s="426">
        <v>240</v>
      </c>
      <c r="M211" s="426">
        <v>0</v>
      </c>
      <c r="N211" s="427">
        <v>240</v>
      </c>
      <c r="O211" s="426">
        <v>0</v>
      </c>
      <c r="P211" s="426">
        <v>0</v>
      </c>
      <c r="Q211" s="427">
        <v>0</v>
      </c>
      <c r="R211" s="426">
        <v>1</v>
      </c>
      <c r="S211" s="426">
        <v>15</v>
      </c>
      <c r="T211" s="428">
        <v>0</v>
      </c>
      <c r="U211" s="426">
        <v>5</v>
      </c>
      <c r="V211" s="426">
        <v>75</v>
      </c>
      <c r="W211" s="428">
        <v>0</v>
      </c>
      <c r="X211" s="426">
        <v>9</v>
      </c>
      <c r="Y211" s="426">
        <v>135</v>
      </c>
      <c r="Z211" s="428">
        <v>0</v>
      </c>
      <c r="AA211" s="426">
        <v>0</v>
      </c>
      <c r="AB211" s="426">
        <v>0</v>
      </c>
      <c r="AC211" s="428">
        <v>0</v>
      </c>
      <c r="AD211" s="426">
        <v>0</v>
      </c>
      <c r="AE211" s="426">
        <v>0</v>
      </c>
      <c r="AF211" s="428">
        <v>0</v>
      </c>
      <c r="AG211" s="426">
        <v>0</v>
      </c>
    </row>
    <row r="212" spans="2:33" x14ac:dyDescent="0.35">
      <c r="B212" s="424">
        <v>6229</v>
      </c>
      <c r="C212" s="424" t="s">
        <v>590</v>
      </c>
      <c r="D212" s="426">
        <v>9</v>
      </c>
      <c r="E212" s="426">
        <v>13</v>
      </c>
      <c r="F212" s="426">
        <v>0</v>
      </c>
      <c r="G212" s="427">
        <v>13</v>
      </c>
      <c r="H212" s="426">
        <v>9</v>
      </c>
      <c r="I212" s="426">
        <v>0</v>
      </c>
      <c r="J212" s="427">
        <v>9</v>
      </c>
      <c r="K212" s="426">
        <v>135</v>
      </c>
      <c r="L212" s="426">
        <v>195</v>
      </c>
      <c r="M212" s="426">
        <v>0</v>
      </c>
      <c r="N212" s="427">
        <v>195</v>
      </c>
      <c r="O212" s="426">
        <v>135</v>
      </c>
      <c r="P212" s="426">
        <v>0</v>
      </c>
      <c r="Q212" s="427">
        <v>135</v>
      </c>
      <c r="R212" s="426">
        <v>4</v>
      </c>
      <c r="S212" s="426">
        <v>60</v>
      </c>
      <c r="T212" s="428">
        <v>45</v>
      </c>
      <c r="U212" s="426">
        <v>1</v>
      </c>
      <c r="V212" s="426">
        <v>15</v>
      </c>
      <c r="W212" s="428">
        <v>15</v>
      </c>
      <c r="X212" s="426">
        <v>1</v>
      </c>
      <c r="Y212" s="426">
        <v>15</v>
      </c>
      <c r="Z212" s="428">
        <v>0</v>
      </c>
      <c r="AA212" s="426">
        <v>0</v>
      </c>
      <c r="AB212" s="426">
        <v>0</v>
      </c>
      <c r="AC212" s="428">
        <v>0</v>
      </c>
      <c r="AD212" s="426">
        <v>0</v>
      </c>
      <c r="AE212" s="426">
        <v>0</v>
      </c>
      <c r="AF212" s="428">
        <v>0</v>
      </c>
      <c r="AG212" s="426">
        <v>0</v>
      </c>
    </row>
    <row r="213" spans="2:33" x14ac:dyDescent="0.35">
      <c r="B213" s="424">
        <v>6243</v>
      </c>
      <c r="C213" s="424" t="s">
        <v>591</v>
      </c>
      <c r="D213" s="426">
        <v>14</v>
      </c>
      <c r="E213" s="426">
        <v>27</v>
      </c>
      <c r="F213" s="426">
        <v>0</v>
      </c>
      <c r="G213" s="427">
        <v>27</v>
      </c>
      <c r="H213" s="426">
        <v>15</v>
      </c>
      <c r="I213" s="426">
        <v>0</v>
      </c>
      <c r="J213" s="427">
        <v>15</v>
      </c>
      <c r="K213" s="426">
        <v>210</v>
      </c>
      <c r="L213" s="426">
        <v>405</v>
      </c>
      <c r="M213" s="426">
        <v>0</v>
      </c>
      <c r="N213" s="427">
        <v>405</v>
      </c>
      <c r="O213" s="426">
        <v>225</v>
      </c>
      <c r="P213" s="426">
        <v>0</v>
      </c>
      <c r="Q213" s="427">
        <v>225</v>
      </c>
      <c r="R213" s="426">
        <v>8</v>
      </c>
      <c r="S213" s="426">
        <v>120</v>
      </c>
      <c r="T213" s="428">
        <v>45</v>
      </c>
      <c r="U213" s="426">
        <v>2</v>
      </c>
      <c r="V213" s="426">
        <v>30</v>
      </c>
      <c r="W213" s="428">
        <v>15</v>
      </c>
      <c r="X213" s="426">
        <v>8</v>
      </c>
      <c r="Y213" s="426">
        <v>120</v>
      </c>
      <c r="Z213" s="428">
        <v>90</v>
      </c>
      <c r="AA213" s="426">
        <v>8</v>
      </c>
      <c r="AB213" s="426">
        <v>120</v>
      </c>
      <c r="AC213" s="428">
        <v>0</v>
      </c>
      <c r="AD213" s="426">
        <v>8</v>
      </c>
      <c r="AE213" s="426">
        <v>120</v>
      </c>
      <c r="AF213" s="428">
        <v>0</v>
      </c>
      <c r="AG213" s="426">
        <v>0</v>
      </c>
    </row>
    <row r="214" spans="2:33" x14ac:dyDescent="0.35">
      <c r="B214" s="424">
        <v>6293</v>
      </c>
      <c r="C214" s="424" t="s">
        <v>592</v>
      </c>
      <c r="D214" s="426">
        <v>13</v>
      </c>
      <c r="E214" s="426">
        <v>16</v>
      </c>
      <c r="F214" s="426">
        <v>0</v>
      </c>
      <c r="G214" s="427">
        <v>16</v>
      </c>
      <c r="H214" s="426">
        <v>3</v>
      </c>
      <c r="I214" s="426">
        <v>0</v>
      </c>
      <c r="J214" s="427">
        <v>3</v>
      </c>
      <c r="K214" s="426">
        <v>195</v>
      </c>
      <c r="L214" s="426">
        <v>240</v>
      </c>
      <c r="M214" s="426">
        <v>0</v>
      </c>
      <c r="N214" s="427">
        <v>240</v>
      </c>
      <c r="O214" s="426">
        <v>45</v>
      </c>
      <c r="P214" s="426">
        <v>0</v>
      </c>
      <c r="Q214" s="427">
        <v>45</v>
      </c>
      <c r="R214" s="426">
        <v>9</v>
      </c>
      <c r="S214" s="426">
        <v>135</v>
      </c>
      <c r="T214" s="428">
        <v>15</v>
      </c>
      <c r="U214" s="426">
        <v>3</v>
      </c>
      <c r="V214" s="426">
        <v>45</v>
      </c>
      <c r="W214" s="428">
        <v>30</v>
      </c>
      <c r="X214" s="426">
        <v>0</v>
      </c>
      <c r="Y214" s="426">
        <v>0</v>
      </c>
      <c r="Z214" s="428">
        <v>0</v>
      </c>
      <c r="AA214" s="426">
        <v>9</v>
      </c>
      <c r="AB214" s="426">
        <v>135</v>
      </c>
      <c r="AC214" s="428">
        <v>0</v>
      </c>
      <c r="AD214" s="426">
        <v>7</v>
      </c>
      <c r="AE214" s="426">
        <v>105</v>
      </c>
      <c r="AF214" s="428">
        <v>0</v>
      </c>
      <c r="AG214" s="426">
        <v>0</v>
      </c>
    </row>
    <row r="215" spans="2:33" x14ac:dyDescent="0.35">
      <c r="B215" s="424">
        <v>6323</v>
      </c>
      <c r="C215" s="424" t="s">
        <v>593</v>
      </c>
      <c r="D215" s="426">
        <v>1</v>
      </c>
      <c r="E215" s="426">
        <v>2</v>
      </c>
      <c r="F215" s="426">
        <v>0</v>
      </c>
      <c r="G215" s="427">
        <v>2</v>
      </c>
      <c r="H215" s="426">
        <v>1</v>
      </c>
      <c r="I215" s="426">
        <v>0</v>
      </c>
      <c r="J215" s="427">
        <v>1</v>
      </c>
      <c r="K215" s="426">
        <v>15</v>
      </c>
      <c r="L215" s="426">
        <v>30</v>
      </c>
      <c r="M215" s="426">
        <v>0</v>
      </c>
      <c r="N215" s="427">
        <v>30</v>
      </c>
      <c r="O215" s="426">
        <v>15</v>
      </c>
      <c r="P215" s="426">
        <v>0</v>
      </c>
      <c r="Q215" s="427">
        <v>15</v>
      </c>
      <c r="R215" s="426">
        <v>0</v>
      </c>
      <c r="S215" s="426">
        <v>0</v>
      </c>
      <c r="T215" s="428">
        <v>0</v>
      </c>
      <c r="U215" s="426">
        <v>0</v>
      </c>
      <c r="V215" s="426">
        <v>0</v>
      </c>
      <c r="W215" s="428">
        <v>0</v>
      </c>
      <c r="X215" s="426">
        <v>0</v>
      </c>
      <c r="Y215" s="426">
        <v>0</v>
      </c>
      <c r="Z215" s="428">
        <v>0</v>
      </c>
      <c r="AA215" s="426">
        <v>0</v>
      </c>
      <c r="AB215" s="426">
        <v>0</v>
      </c>
      <c r="AC215" s="428">
        <v>0</v>
      </c>
      <c r="AD215" s="426">
        <v>0</v>
      </c>
      <c r="AE215" s="426">
        <v>0</v>
      </c>
      <c r="AF215" s="428">
        <v>0</v>
      </c>
      <c r="AG215" s="426">
        <v>0</v>
      </c>
    </row>
    <row r="216" spans="2:33" x14ac:dyDescent="0.35">
      <c r="B216" s="424">
        <v>6340</v>
      </c>
      <c r="C216" s="424" t="s">
        <v>594</v>
      </c>
      <c r="D216" s="426">
        <v>31</v>
      </c>
      <c r="E216" s="426">
        <v>61</v>
      </c>
      <c r="F216" s="426">
        <v>5</v>
      </c>
      <c r="G216" s="427">
        <v>66</v>
      </c>
      <c r="H216" s="426">
        <v>12</v>
      </c>
      <c r="I216" s="426">
        <v>0</v>
      </c>
      <c r="J216" s="427">
        <v>12</v>
      </c>
      <c r="K216" s="426">
        <v>465</v>
      </c>
      <c r="L216" s="426">
        <v>915</v>
      </c>
      <c r="M216" s="426">
        <v>75</v>
      </c>
      <c r="N216" s="427">
        <v>990</v>
      </c>
      <c r="O216" s="426">
        <v>180</v>
      </c>
      <c r="P216" s="426">
        <v>0</v>
      </c>
      <c r="Q216" s="427">
        <v>180</v>
      </c>
      <c r="R216" s="426">
        <v>5</v>
      </c>
      <c r="S216" s="426">
        <v>75</v>
      </c>
      <c r="T216" s="428">
        <v>30</v>
      </c>
      <c r="U216" s="426">
        <v>10</v>
      </c>
      <c r="V216" s="426">
        <v>150</v>
      </c>
      <c r="W216" s="428">
        <v>45</v>
      </c>
      <c r="X216" s="426">
        <v>38</v>
      </c>
      <c r="Y216" s="426">
        <v>570</v>
      </c>
      <c r="Z216" s="428">
        <v>60</v>
      </c>
      <c r="AA216" s="426">
        <v>14</v>
      </c>
      <c r="AB216" s="426">
        <v>210</v>
      </c>
      <c r="AC216" s="428">
        <v>0</v>
      </c>
      <c r="AD216" s="426">
        <v>0</v>
      </c>
      <c r="AE216" s="426">
        <v>0</v>
      </c>
      <c r="AF216" s="428">
        <v>0</v>
      </c>
      <c r="AG216" s="426">
        <v>0</v>
      </c>
    </row>
    <row r="217" spans="2:33" x14ac:dyDescent="0.35">
      <c r="B217" s="424">
        <v>6341</v>
      </c>
      <c r="C217" s="424" t="s">
        <v>595</v>
      </c>
      <c r="D217" s="426">
        <v>42</v>
      </c>
      <c r="E217" s="426">
        <v>86</v>
      </c>
      <c r="F217" s="426">
        <v>37</v>
      </c>
      <c r="G217" s="427">
        <v>123</v>
      </c>
      <c r="H217" s="426">
        <v>21</v>
      </c>
      <c r="I217" s="426">
        <v>17</v>
      </c>
      <c r="J217" s="427">
        <v>38</v>
      </c>
      <c r="K217" s="426">
        <v>630</v>
      </c>
      <c r="L217" s="426">
        <v>1290</v>
      </c>
      <c r="M217" s="426">
        <v>540</v>
      </c>
      <c r="N217" s="427">
        <v>1830</v>
      </c>
      <c r="O217" s="426">
        <v>315</v>
      </c>
      <c r="P217" s="426">
        <v>255</v>
      </c>
      <c r="Q217" s="427">
        <v>570</v>
      </c>
      <c r="R217" s="426">
        <v>12</v>
      </c>
      <c r="S217" s="426">
        <v>180</v>
      </c>
      <c r="T217" s="428">
        <v>30</v>
      </c>
      <c r="U217" s="426">
        <v>14</v>
      </c>
      <c r="V217" s="426">
        <v>210</v>
      </c>
      <c r="W217" s="428">
        <v>60</v>
      </c>
      <c r="X217" s="426">
        <v>45</v>
      </c>
      <c r="Y217" s="426">
        <v>675</v>
      </c>
      <c r="Z217" s="428">
        <v>180</v>
      </c>
      <c r="AA217" s="426">
        <v>31</v>
      </c>
      <c r="AB217" s="426">
        <v>465</v>
      </c>
      <c r="AC217" s="428">
        <v>90</v>
      </c>
      <c r="AD217" s="426">
        <v>0</v>
      </c>
      <c r="AE217" s="426">
        <v>0</v>
      </c>
      <c r="AF217" s="428">
        <v>0</v>
      </c>
      <c r="AG217" s="426">
        <v>0</v>
      </c>
    </row>
    <row r="218" spans="2:33" x14ac:dyDescent="0.35">
      <c r="B218" s="424">
        <v>6342</v>
      </c>
      <c r="C218" s="424" t="s">
        <v>596</v>
      </c>
      <c r="D218" s="426">
        <v>26</v>
      </c>
      <c r="E218" s="426">
        <v>42</v>
      </c>
      <c r="F218" s="426">
        <v>8</v>
      </c>
      <c r="G218" s="427">
        <v>50</v>
      </c>
      <c r="H218" s="426">
        <v>4</v>
      </c>
      <c r="I218" s="426">
        <v>1</v>
      </c>
      <c r="J218" s="427">
        <v>5</v>
      </c>
      <c r="K218" s="426">
        <v>390</v>
      </c>
      <c r="L218" s="426">
        <v>630</v>
      </c>
      <c r="M218" s="426">
        <v>120</v>
      </c>
      <c r="N218" s="427">
        <v>750</v>
      </c>
      <c r="O218" s="426">
        <v>60</v>
      </c>
      <c r="P218" s="426">
        <v>15</v>
      </c>
      <c r="Q218" s="427">
        <v>75</v>
      </c>
      <c r="R218" s="426">
        <v>1</v>
      </c>
      <c r="S218" s="426">
        <v>15</v>
      </c>
      <c r="T218" s="428">
        <v>0</v>
      </c>
      <c r="U218" s="426">
        <v>5</v>
      </c>
      <c r="V218" s="426">
        <v>75</v>
      </c>
      <c r="W218" s="428">
        <v>0</v>
      </c>
      <c r="X218" s="426">
        <v>29</v>
      </c>
      <c r="Y218" s="426">
        <v>435</v>
      </c>
      <c r="Z218" s="428">
        <v>45</v>
      </c>
      <c r="AA218" s="426">
        <v>13</v>
      </c>
      <c r="AB218" s="426">
        <v>195</v>
      </c>
      <c r="AC218" s="428">
        <v>15</v>
      </c>
      <c r="AD218" s="426">
        <v>1</v>
      </c>
      <c r="AE218" s="426">
        <v>15</v>
      </c>
      <c r="AF218" s="428">
        <v>0</v>
      </c>
      <c r="AG218" s="426">
        <v>0</v>
      </c>
    </row>
    <row r="219" spans="2:33" x14ac:dyDescent="0.35">
      <c r="B219" s="424">
        <v>6344</v>
      </c>
      <c r="C219" s="424" t="s">
        <v>597</v>
      </c>
      <c r="D219" s="426">
        <v>23</v>
      </c>
      <c r="E219" s="426">
        <v>56</v>
      </c>
      <c r="F219" s="426">
        <v>1</v>
      </c>
      <c r="G219" s="427">
        <v>57</v>
      </c>
      <c r="H219" s="426">
        <v>17</v>
      </c>
      <c r="I219" s="426">
        <v>0</v>
      </c>
      <c r="J219" s="427">
        <v>17</v>
      </c>
      <c r="K219" s="426">
        <v>345</v>
      </c>
      <c r="L219" s="426">
        <v>840</v>
      </c>
      <c r="M219" s="426">
        <v>15</v>
      </c>
      <c r="N219" s="427">
        <v>855</v>
      </c>
      <c r="O219" s="426">
        <v>255</v>
      </c>
      <c r="P219" s="426">
        <v>0</v>
      </c>
      <c r="Q219" s="427">
        <v>255</v>
      </c>
      <c r="R219" s="426">
        <v>2</v>
      </c>
      <c r="S219" s="426">
        <v>30</v>
      </c>
      <c r="T219" s="428">
        <v>0</v>
      </c>
      <c r="U219" s="426">
        <v>5</v>
      </c>
      <c r="V219" s="426">
        <v>75</v>
      </c>
      <c r="W219" s="428">
        <v>15</v>
      </c>
      <c r="X219" s="426">
        <v>30</v>
      </c>
      <c r="Y219" s="426">
        <v>450</v>
      </c>
      <c r="Z219" s="428">
        <v>165</v>
      </c>
      <c r="AA219" s="426">
        <v>10</v>
      </c>
      <c r="AB219" s="426">
        <v>150</v>
      </c>
      <c r="AC219" s="428">
        <v>60</v>
      </c>
      <c r="AD219" s="426">
        <v>0</v>
      </c>
      <c r="AE219" s="426">
        <v>0</v>
      </c>
      <c r="AF219" s="428">
        <v>0</v>
      </c>
      <c r="AG219" s="426">
        <v>0</v>
      </c>
    </row>
    <row r="220" spans="2:33" x14ac:dyDescent="0.35">
      <c r="B220" s="424">
        <v>6353</v>
      </c>
      <c r="C220" s="424" t="s">
        <v>598</v>
      </c>
      <c r="D220" s="426">
        <v>26</v>
      </c>
      <c r="E220" s="426">
        <v>42</v>
      </c>
      <c r="F220" s="426">
        <v>0</v>
      </c>
      <c r="G220" s="427">
        <v>42</v>
      </c>
      <c r="H220" s="426">
        <v>13</v>
      </c>
      <c r="I220" s="426">
        <v>0</v>
      </c>
      <c r="J220" s="427">
        <v>13</v>
      </c>
      <c r="K220" s="426">
        <v>390</v>
      </c>
      <c r="L220" s="426">
        <v>630</v>
      </c>
      <c r="M220" s="426">
        <v>0</v>
      </c>
      <c r="N220" s="427">
        <v>630</v>
      </c>
      <c r="O220" s="426">
        <v>195</v>
      </c>
      <c r="P220" s="426">
        <v>0</v>
      </c>
      <c r="Q220" s="427">
        <v>195</v>
      </c>
      <c r="R220" s="426">
        <v>3</v>
      </c>
      <c r="S220" s="426">
        <v>45</v>
      </c>
      <c r="T220" s="428">
        <v>15</v>
      </c>
      <c r="U220" s="426">
        <v>2</v>
      </c>
      <c r="V220" s="426">
        <v>30</v>
      </c>
      <c r="W220" s="428">
        <v>0</v>
      </c>
      <c r="X220" s="426">
        <v>23</v>
      </c>
      <c r="Y220" s="426">
        <v>345</v>
      </c>
      <c r="Z220" s="428">
        <v>135</v>
      </c>
      <c r="AA220" s="426">
        <v>14</v>
      </c>
      <c r="AB220" s="426">
        <v>210</v>
      </c>
      <c r="AC220" s="428">
        <v>45</v>
      </c>
      <c r="AD220" s="426">
        <v>12</v>
      </c>
      <c r="AE220" s="426">
        <v>180</v>
      </c>
      <c r="AF220" s="428">
        <v>45</v>
      </c>
      <c r="AG220" s="426">
        <v>0</v>
      </c>
    </row>
    <row r="221" spans="2:33" x14ac:dyDescent="0.35">
      <c r="B221" s="424">
        <v>6363</v>
      </c>
      <c r="C221" s="424" t="s">
        <v>599</v>
      </c>
      <c r="D221" s="426">
        <v>8</v>
      </c>
      <c r="E221" s="426">
        <v>19</v>
      </c>
      <c r="F221" s="426">
        <v>0</v>
      </c>
      <c r="G221" s="427">
        <v>19</v>
      </c>
      <c r="H221" s="426">
        <v>2</v>
      </c>
      <c r="I221" s="426">
        <v>0</v>
      </c>
      <c r="J221" s="427">
        <v>2</v>
      </c>
      <c r="K221" s="426">
        <v>120</v>
      </c>
      <c r="L221" s="426">
        <v>285</v>
      </c>
      <c r="M221" s="426">
        <v>0</v>
      </c>
      <c r="N221" s="427">
        <v>285</v>
      </c>
      <c r="O221" s="426">
        <v>30</v>
      </c>
      <c r="P221" s="426">
        <v>0</v>
      </c>
      <c r="Q221" s="427">
        <v>30</v>
      </c>
      <c r="R221" s="426">
        <v>2</v>
      </c>
      <c r="S221" s="426">
        <v>30</v>
      </c>
      <c r="T221" s="428">
        <v>0</v>
      </c>
      <c r="U221" s="426">
        <v>6</v>
      </c>
      <c r="V221" s="426">
        <v>90</v>
      </c>
      <c r="W221" s="428">
        <v>0</v>
      </c>
      <c r="X221" s="426">
        <v>9</v>
      </c>
      <c r="Y221" s="426">
        <v>135</v>
      </c>
      <c r="Z221" s="428">
        <v>15</v>
      </c>
      <c r="AA221" s="426">
        <v>0</v>
      </c>
      <c r="AB221" s="426">
        <v>0</v>
      </c>
      <c r="AC221" s="428">
        <v>0</v>
      </c>
      <c r="AD221" s="426">
        <v>0</v>
      </c>
      <c r="AE221" s="426">
        <v>0</v>
      </c>
      <c r="AF221" s="428">
        <v>0</v>
      </c>
      <c r="AG221" s="426">
        <v>0</v>
      </c>
    </row>
    <row r="222" spans="2:33" x14ac:dyDescent="0.35">
      <c r="B222" s="424">
        <v>6380</v>
      </c>
      <c r="C222" s="424" t="s">
        <v>600</v>
      </c>
      <c r="D222" s="426">
        <v>0</v>
      </c>
      <c r="E222" s="426">
        <v>1</v>
      </c>
      <c r="F222" s="426">
        <v>0</v>
      </c>
      <c r="G222" s="427">
        <v>1</v>
      </c>
      <c r="H222" s="426">
        <v>1</v>
      </c>
      <c r="I222" s="426">
        <v>0</v>
      </c>
      <c r="J222" s="427">
        <v>1</v>
      </c>
      <c r="K222" s="426">
        <v>0</v>
      </c>
      <c r="L222" s="426">
        <v>15</v>
      </c>
      <c r="M222" s="426">
        <v>0</v>
      </c>
      <c r="N222" s="427">
        <v>15</v>
      </c>
      <c r="O222" s="426">
        <v>15</v>
      </c>
      <c r="P222" s="426">
        <v>0</v>
      </c>
      <c r="Q222" s="427">
        <v>15</v>
      </c>
      <c r="R222" s="426">
        <v>1</v>
      </c>
      <c r="S222" s="426">
        <v>15</v>
      </c>
      <c r="T222" s="428">
        <v>15</v>
      </c>
      <c r="U222" s="426">
        <v>0</v>
      </c>
      <c r="V222" s="426">
        <v>0</v>
      </c>
      <c r="W222" s="428">
        <v>0</v>
      </c>
      <c r="X222" s="426">
        <v>0</v>
      </c>
      <c r="Y222" s="426">
        <v>0</v>
      </c>
      <c r="Z222" s="428">
        <v>0</v>
      </c>
      <c r="AA222" s="426">
        <v>0</v>
      </c>
      <c r="AB222" s="426">
        <v>0</v>
      </c>
      <c r="AC222" s="428">
        <v>0</v>
      </c>
      <c r="AD222" s="426">
        <v>0</v>
      </c>
      <c r="AE222" s="426">
        <v>0</v>
      </c>
      <c r="AF222" s="428">
        <v>0</v>
      </c>
      <c r="AG222" s="426">
        <v>0</v>
      </c>
    </row>
    <row r="223" spans="2:33" x14ac:dyDescent="0.35">
      <c r="B223" s="424">
        <v>6389</v>
      </c>
      <c r="C223" s="424" t="s">
        <v>601</v>
      </c>
      <c r="D223" s="426">
        <v>1</v>
      </c>
      <c r="E223" s="426">
        <v>2</v>
      </c>
      <c r="F223" s="426">
        <v>0</v>
      </c>
      <c r="G223" s="427">
        <v>2</v>
      </c>
      <c r="H223" s="426">
        <v>1</v>
      </c>
      <c r="I223" s="426">
        <v>0</v>
      </c>
      <c r="J223" s="427">
        <v>1</v>
      </c>
      <c r="K223" s="426">
        <v>15</v>
      </c>
      <c r="L223" s="426">
        <v>30</v>
      </c>
      <c r="M223" s="426">
        <v>0</v>
      </c>
      <c r="N223" s="427">
        <v>30</v>
      </c>
      <c r="O223" s="426">
        <v>15</v>
      </c>
      <c r="P223" s="426">
        <v>0</v>
      </c>
      <c r="Q223" s="427">
        <v>15</v>
      </c>
      <c r="R223" s="426">
        <v>0</v>
      </c>
      <c r="S223" s="426">
        <v>0</v>
      </c>
      <c r="T223" s="428">
        <v>0</v>
      </c>
      <c r="U223" s="426">
        <v>0</v>
      </c>
      <c r="V223" s="426">
        <v>0</v>
      </c>
      <c r="W223" s="428">
        <v>0</v>
      </c>
      <c r="X223" s="426">
        <v>1</v>
      </c>
      <c r="Y223" s="426">
        <v>15</v>
      </c>
      <c r="Z223" s="428">
        <v>15</v>
      </c>
      <c r="AA223" s="426">
        <v>0</v>
      </c>
      <c r="AB223" s="426">
        <v>0</v>
      </c>
      <c r="AC223" s="428">
        <v>0</v>
      </c>
      <c r="AD223" s="426">
        <v>0</v>
      </c>
      <c r="AE223" s="426">
        <v>0</v>
      </c>
      <c r="AF223" s="428">
        <v>0</v>
      </c>
      <c r="AG223" s="426">
        <v>0</v>
      </c>
    </row>
    <row r="224" spans="2:33" x14ac:dyDescent="0.35">
      <c r="B224" s="424">
        <v>6397</v>
      </c>
      <c r="C224" s="424" t="s">
        <v>602</v>
      </c>
      <c r="D224" s="426">
        <v>9</v>
      </c>
      <c r="E224" s="426">
        <v>10</v>
      </c>
      <c r="F224" s="426">
        <v>0</v>
      </c>
      <c r="G224" s="427">
        <v>10</v>
      </c>
      <c r="H224" s="426">
        <v>4</v>
      </c>
      <c r="I224" s="426">
        <v>0</v>
      </c>
      <c r="J224" s="427">
        <v>4</v>
      </c>
      <c r="K224" s="426">
        <v>135</v>
      </c>
      <c r="L224" s="426">
        <v>150</v>
      </c>
      <c r="M224" s="426">
        <v>0</v>
      </c>
      <c r="N224" s="427">
        <v>150</v>
      </c>
      <c r="O224" s="426">
        <v>60</v>
      </c>
      <c r="P224" s="426">
        <v>0</v>
      </c>
      <c r="Q224" s="427">
        <v>60</v>
      </c>
      <c r="R224" s="426">
        <v>0</v>
      </c>
      <c r="S224" s="426">
        <v>0</v>
      </c>
      <c r="T224" s="428">
        <v>0</v>
      </c>
      <c r="U224" s="426">
        <v>1</v>
      </c>
      <c r="V224" s="426">
        <v>15</v>
      </c>
      <c r="W224" s="428">
        <v>15</v>
      </c>
      <c r="X224" s="426">
        <v>7</v>
      </c>
      <c r="Y224" s="426">
        <v>105</v>
      </c>
      <c r="Z224" s="428">
        <v>30</v>
      </c>
      <c r="AA224" s="426">
        <v>1</v>
      </c>
      <c r="AB224" s="426">
        <v>15</v>
      </c>
      <c r="AC224" s="428">
        <v>0</v>
      </c>
      <c r="AD224" s="426">
        <v>1</v>
      </c>
      <c r="AE224" s="426">
        <v>15</v>
      </c>
      <c r="AF224" s="428">
        <v>0</v>
      </c>
      <c r="AG224" s="426">
        <v>3</v>
      </c>
    </row>
    <row r="225" spans="2:33" x14ac:dyDescent="0.35">
      <c r="B225" s="424">
        <v>6416</v>
      </c>
      <c r="C225" s="424" t="s">
        <v>818</v>
      </c>
      <c r="D225" s="426">
        <v>0</v>
      </c>
      <c r="E225" s="426">
        <v>11</v>
      </c>
      <c r="F225" s="426">
        <v>1</v>
      </c>
      <c r="G225" s="427">
        <v>12</v>
      </c>
      <c r="H225" s="426">
        <v>0</v>
      </c>
      <c r="I225" s="426">
        <v>0</v>
      </c>
      <c r="J225" s="427">
        <v>0</v>
      </c>
      <c r="K225" s="426">
        <v>0</v>
      </c>
      <c r="L225" s="426">
        <v>165</v>
      </c>
      <c r="M225" s="426">
        <v>15</v>
      </c>
      <c r="N225" s="427">
        <v>180</v>
      </c>
      <c r="O225" s="426">
        <v>0</v>
      </c>
      <c r="P225" s="426">
        <v>0</v>
      </c>
      <c r="Q225" s="427">
        <v>0</v>
      </c>
      <c r="R225" s="426">
        <v>5</v>
      </c>
      <c r="S225" s="426">
        <v>75</v>
      </c>
      <c r="T225" s="428">
        <v>0</v>
      </c>
      <c r="U225" s="426">
        <v>4</v>
      </c>
      <c r="V225" s="426">
        <v>60</v>
      </c>
      <c r="W225" s="428">
        <v>0</v>
      </c>
      <c r="X225" s="426">
        <v>2</v>
      </c>
      <c r="Y225" s="426">
        <v>30</v>
      </c>
      <c r="Z225" s="428">
        <v>0</v>
      </c>
      <c r="AA225" s="426">
        <v>2</v>
      </c>
      <c r="AB225" s="426">
        <v>30</v>
      </c>
      <c r="AC225" s="428">
        <v>0</v>
      </c>
      <c r="AD225" s="426">
        <v>2</v>
      </c>
      <c r="AE225" s="426">
        <v>30</v>
      </c>
      <c r="AF225" s="428">
        <v>0</v>
      </c>
      <c r="AG225" s="426">
        <v>0</v>
      </c>
    </row>
    <row r="226" spans="2:33" x14ac:dyDescent="0.35">
      <c r="B226" s="424">
        <v>6424</v>
      </c>
      <c r="C226" s="424" t="s">
        <v>603</v>
      </c>
      <c r="D226" s="426">
        <v>0</v>
      </c>
      <c r="E226" s="426">
        <v>1</v>
      </c>
      <c r="F226" s="426">
        <v>0</v>
      </c>
      <c r="G226" s="427">
        <v>1</v>
      </c>
      <c r="H226" s="426">
        <v>0</v>
      </c>
      <c r="I226" s="426">
        <v>0</v>
      </c>
      <c r="J226" s="427">
        <v>0</v>
      </c>
      <c r="K226" s="426">
        <v>0</v>
      </c>
      <c r="L226" s="426">
        <v>15</v>
      </c>
      <c r="M226" s="426">
        <v>0</v>
      </c>
      <c r="N226" s="427">
        <v>15</v>
      </c>
      <c r="O226" s="426">
        <v>0</v>
      </c>
      <c r="P226" s="426">
        <v>0</v>
      </c>
      <c r="Q226" s="427">
        <v>0</v>
      </c>
      <c r="R226" s="426">
        <v>0</v>
      </c>
      <c r="S226" s="426">
        <v>0</v>
      </c>
      <c r="T226" s="428">
        <v>0</v>
      </c>
      <c r="U226" s="426">
        <v>1</v>
      </c>
      <c r="V226" s="426">
        <v>15</v>
      </c>
      <c r="W226" s="428">
        <v>0</v>
      </c>
      <c r="X226" s="426">
        <v>0</v>
      </c>
      <c r="Y226" s="426">
        <v>0</v>
      </c>
      <c r="Z226" s="428">
        <v>0</v>
      </c>
      <c r="AA226" s="426">
        <v>0</v>
      </c>
      <c r="AB226" s="426">
        <v>0</v>
      </c>
      <c r="AC226" s="428">
        <v>0</v>
      </c>
      <c r="AD226" s="426">
        <v>0</v>
      </c>
      <c r="AE226" s="426">
        <v>0</v>
      </c>
      <c r="AF226" s="428">
        <v>0</v>
      </c>
      <c r="AG226" s="426">
        <v>0</v>
      </c>
    </row>
    <row r="227" spans="2:33" x14ac:dyDescent="0.35">
      <c r="B227" s="424">
        <v>6436</v>
      </c>
      <c r="C227" s="424" t="s">
        <v>604</v>
      </c>
      <c r="D227" s="426">
        <v>8</v>
      </c>
      <c r="E227" s="426">
        <v>10</v>
      </c>
      <c r="F227" s="426">
        <v>0</v>
      </c>
      <c r="G227" s="427">
        <v>10</v>
      </c>
      <c r="H227" s="426">
        <v>3</v>
      </c>
      <c r="I227" s="426">
        <v>0</v>
      </c>
      <c r="J227" s="427">
        <v>3</v>
      </c>
      <c r="K227" s="426">
        <v>120</v>
      </c>
      <c r="L227" s="426">
        <v>150</v>
      </c>
      <c r="M227" s="426">
        <v>0</v>
      </c>
      <c r="N227" s="427">
        <v>150</v>
      </c>
      <c r="O227" s="426">
        <v>45</v>
      </c>
      <c r="P227" s="426">
        <v>0</v>
      </c>
      <c r="Q227" s="427">
        <v>45</v>
      </c>
      <c r="R227" s="426">
        <v>1</v>
      </c>
      <c r="S227" s="426">
        <v>15</v>
      </c>
      <c r="T227" s="428">
        <v>0</v>
      </c>
      <c r="U227" s="426">
        <v>6</v>
      </c>
      <c r="V227" s="426">
        <v>90</v>
      </c>
      <c r="W227" s="428">
        <v>30</v>
      </c>
      <c r="X227" s="426">
        <v>1</v>
      </c>
      <c r="Y227" s="426">
        <v>15</v>
      </c>
      <c r="Z227" s="428">
        <v>0</v>
      </c>
      <c r="AA227" s="426">
        <v>0</v>
      </c>
      <c r="AB227" s="426">
        <v>0</v>
      </c>
      <c r="AC227" s="428">
        <v>0</v>
      </c>
      <c r="AD227" s="426">
        <v>0</v>
      </c>
      <c r="AE227" s="426">
        <v>0</v>
      </c>
      <c r="AF227" s="428">
        <v>0</v>
      </c>
      <c r="AG227" s="426">
        <v>0</v>
      </c>
    </row>
    <row r="228" spans="2:33" x14ac:dyDescent="0.35">
      <c r="B228" s="424">
        <v>6455</v>
      </c>
      <c r="C228" s="424" t="s">
        <v>605</v>
      </c>
      <c r="D228" s="426">
        <v>1</v>
      </c>
      <c r="E228" s="426">
        <v>0</v>
      </c>
      <c r="F228" s="426">
        <v>0</v>
      </c>
      <c r="G228" s="427">
        <v>0</v>
      </c>
      <c r="H228" s="426">
        <v>0</v>
      </c>
      <c r="I228" s="426">
        <v>0</v>
      </c>
      <c r="J228" s="427">
        <v>0</v>
      </c>
      <c r="K228" s="426">
        <v>15</v>
      </c>
      <c r="L228" s="426">
        <v>0</v>
      </c>
      <c r="M228" s="426">
        <v>0</v>
      </c>
      <c r="N228" s="427">
        <v>0</v>
      </c>
      <c r="O228" s="426">
        <v>0</v>
      </c>
      <c r="P228" s="426">
        <v>0</v>
      </c>
      <c r="Q228" s="427">
        <v>0</v>
      </c>
      <c r="R228" s="426">
        <v>0</v>
      </c>
      <c r="S228" s="426">
        <v>0</v>
      </c>
      <c r="T228" s="428">
        <v>0</v>
      </c>
      <c r="U228" s="426">
        <v>0</v>
      </c>
      <c r="V228" s="426">
        <v>0</v>
      </c>
      <c r="W228" s="428">
        <v>0</v>
      </c>
      <c r="X228" s="426">
        <v>0</v>
      </c>
      <c r="Y228" s="426">
        <v>0</v>
      </c>
      <c r="Z228" s="428">
        <v>0</v>
      </c>
      <c r="AA228" s="426">
        <v>0</v>
      </c>
      <c r="AB228" s="426">
        <v>0</v>
      </c>
      <c r="AC228" s="428">
        <v>0</v>
      </c>
      <c r="AD228" s="426">
        <v>0</v>
      </c>
      <c r="AE228" s="426">
        <v>0</v>
      </c>
      <c r="AF228" s="428">
        <v>0</v>
      </c>
      <c r="AG228" s="426">
        <v>0</v>
      </c>
    </row>
    <row r="229" spans="2:33" x14ac:dyDescent="0.35">
      <c r="B229" s="424">
        <v>6493</v>
      </c>
      <c r="C229" s="424" t="s">
        <v>607</v>
      </c>
      <c r="D229" s="426">
        <v>14</v>
      </c>
      <c r="E229" s="426">
        <v>17</v>
      </c>
      <c r="F229" s="426">
        <v>14</v>
      </c>
      <c r="G229" s="427">
        <v>31</v>
      </c>
      <c r="H229" s="426">
        <v>0</v>
      </c>
      <c r="I229" s="426">
        <v>2</v>
      </c>
      <c r="J229" s="427">
        <v>2</v>
      </c>
      <c r="K229" s="426">
        <v>210</v>
      </c>
      <c r="L229" s="426">
        <v>255</v>
      </c>
      <c r="M229" s="426">
        <v>210</v>
      </c>
      <c r="N229" s="427">
        <v>465</v>
      </c>
      <c r="O229" s="426">
        <v>0</v>
      </c>
      <c r="P229" s="426">
        <v>30</v>
      </c>
      <c r="Q229" s="427">
        <v>30</v>
      </c>
      <c r="R229" s="426">
        <v>3</v>
      </c>
      <c r="S229" s="426">
        <v>45</v>
      </c>
      <c r="T229" s="428">
        <v>0</v>
      </c>
      <c r="U229" s="426">
        <v>1</v>
      </c>
      <c r="V229" s="426">
        <v>15</v>
      </c>
      <c r="W229" s="428">
        <v>0</v>
      </c>
      <c r="X229" s="426">
        <v>25</v>
      </c>
      <c r="Y229" s="426">
        <v>375</v>
      </c>
      <c r="Z229" s="428">
        <v>30</v>
      </c>
      <c r="AA229" s="426">
        <v>5</v>
      </c>
      <c r="AB229" s="426">
        <v>75</v>
      </c>
      <c r="AC229" s="428">
        <v>0</v>
      </c>
      <c r="AD229" s="426">
        <v>0</v>
      </c>
      <c r="AE229" s="426">
        <v>0</v>
      </c>
      <c r="AF229" s="428">
        <v>0</v>
      </c>
      <c r="AG229" s="426">
        <v>0</v>
      </c>
    </row>
    <row r="230" spans="2:33" x14ac:dyDescent="0.35">
      <c r="B230" s="424">
        <v>6519</v>
      </c>
      <c r="C230" s="424" t="s">
        <v>609</v>
      </c>
      <c r="D230" s="426">
        <v>5</v>
      </c>
      <c r="E230" s="426">
        <v>6</v>
      </c>
      <c r="F230" s="426">
        <v>0</v>
      </c>
      <c r="G230" s="427">
        <v>6</v>
      </c>
      <c r="H230" s="426">
        <v>0</v>
      </c>
      <c r="I230" s="426">
        <v>0</v>
      </c>
      <c r="J230" s="427">
        <v>0</v>
      </c>
      <c r="K230" s="426">
        <v>75</v>
      </c>
      <c r="L230" s="426">
        <v>90</v>
      </c>
      <c r="M230" s="426">
        <v>0</v>
      </c>
      <c r="N230" s="427">
        <v>90</v>
      </c>
      <c r="O230" s="426">
        <v>0</v>
      </c>
      <c r="P230" s="426">
        <v>0</v>
      </c>
      <c r="Q230" s="427">
        <v>0</v>
      </c>
      <c r="R230" s="426">
        <v>5</v>
      </c>
      <c r="S230" s="426">
        <v>75</v>
      </c>
      <c r="T230" s="428">
        <v>0</v>
      </c>
      <c r="U230" s="426">
        <v>1</v>
      </c>
      <c r="V230" s="426">
        <v>15</v>
      </c>
      <c r="W230" s="428">
        <v>0</v>
      </c>
      <c r="X230" s="426">
        <v>0</v>
      </c>
      <c r="Y230" s="426">
        <v>0</v>
      </c>
      <c r="Z230" s="428">
        <v>0</v>
      </c>
      <c r="AA230" s="426">
        <v>4</v>
      </c>
      <c r="AB230" s="426">
        <v>60</v>
      </c>
      <c r="AC230" s="428">
        <v>0</v>
      </c>
      <c r="AD230" s="426">
        <v>4</v>
      </c>
      <c r="AE230" s="426">
        <v>60</v>
      </c>
      <c r="AF230" s="428">
        <v>0</v>
      </c>
      <c r="AG230" s="426">
        <v>0</v>
      </c>
    </row>
    <row r="231" spans="2:33" x14ac:dyDescent="0.35">
      <c r="B231" s="424">
        <v>6520</v>
      </c>
      <c r="C231" s="424" t="s">
        <v>610</v>
      </c>
      <c r="D231" s="426">
        <v>9</v>
      </c>
      <c r="E231" s="426">
        <v>8</v>
      </c>
      <c r="F231" s="426">
        <v>0</v>
      </c>
      <c r="G231" s="427">
        <v>8</v>
      </c>
      <c r="H231" s="426">
        <v>4</v>
      </c>
      <c r="I231" s="426">
        <v>0</v>
      </c>
      <c r="J231" s="427">
        <v>4</v>
      </c>
      <c r="K231" s="426">
        <v>135</v>
      </c>
      <c r="L231" s="426">
        <v>120</v>
      </c>
      <c r="M231" s="426">
        <v>0</v>
      </c>
      <c r="N231" s="427">
        <v>120</v>
      </c>
      <c r="O231" s="426">
        <v>60</v>
      </c>
      <c r="P231" s="426">
        <v>0</v>
      </c>
      <c r="Q231" s="427">
        <v>60</v>
      </c>
      <c r="R231" s="426">
        <v>5</v>
      </c>
      <c r="S231" s="426">
        <v>75</v>
      </c>
      <c r="T231" s="428">
        <v>45</v>
      </c>
      <c r="U231" s="426">
        <v>1</v>
      </c>
      <c r="V231" s="426">
        <v>15</v>
      </c>
      <c r="W231" s="428">
        <v>0</v>
      </c>
      <c r="X231" s="426">
        <v>1</v>
      </c>
      <c r="Y231" s="426">
        <v>15</v>
      </c>
      <c r="Z231" s="428">
        <v>0</v>
      </c>
      <c r="AA231" s="426">
        <v>3</v>
      </c>
      <c r="AB231" s="426">
        <v>45</v>
      </c>
      <c r="AC231" s="428">
        <v>0</v>
      </c>
      <c r="AD231" s="426">
        <v>3</v>
      </c>
      <c r="AE231" s="426">
        <v>45</v>
      </c>
      <c r="AF231" s="428">
        <v>0</v>
      </c>
      <c r="AG231" s="426">
        <v>0</v>
      </c>
    </row>
    <row r="232" spans="2:33" x14ac:dyDescent="0.35">
      <c r="B232" s="424">
        <v>6538</v>
      </c>
      <c r="C232" s="424" t="s">
        <v>611</v>
      </c>
      <c r="D232" s="426">
        <v>6</v>
      </c>
      <c r="E232" s="426">
        <v>3</v>
      </c>
      <c r="F232" s="426">
        <v>0</v>
      </c>
      <c r="G232" s="427">
        <v>3</v>
      </c>
      <c r="H232" s="426">
        <v>0</v>
      </c>
      <c r="I232" s="426">
        <v>0</v>
      </c>
      <c r="J232" s="427">
        <v>0</v>
      </c>
      <c r="K232" s="426">
        <v>90</v>
      </c>
      <c r="L232" s="426">
        <v>45</v>
      </c>
      <c r="M232" s="426">
        <v>0</v>
      </c>
      <c r="N232" s="427">
        <v>45</v>
      </c>
      <c r="O232" s="426">
        <v>0</v>
      </c>
      <c r="P232" s="426">
        <v>0</v>
      </c>
      <c r="Q232" s="427">
        <v>0</v>
      </c>
      <c r="R232" s="426">
        <v>1</v>
      </c>
      <c r="S232" s="426">
        <v>15</v>
      </c>
      <c r="T232" s="428">
        <v>0</v>
      </c>
      <c r="U232" s="426">
        <v>2</v>
      </c>
      <c r="V232" s="426">
        <v>30</v>
      </c>
      <c r="W232" s="428">
        <v>0</v>
      </c>
      <c r="X232" s="426">
        <v>0</v>
      </c>
      <c r="Y232" s="426">
        <v>0</v>
      </c>
      <c r="Z232" s="428">
        <v>0</v>
      </c>
      <c r="AA232" s="426">
        <v>0</v>
      </c>
      <c r="AB232" s="426">
        <v>0</v>
      </c>
      <c r="AC232" s="428">
        <v>0</v>
      </c>
      <c r="AD232" s="426">
        <v>0</v>
      </c>
      <c r="AE232" s="426">
        <v>0</v>
      </c>
      <c r="AF232" s="428">
        <v>0</v>
      </c>
      <c r="AG232" s="426">
        <v>0</v>
      </c>
    </row>
    <row r="233" spans="2:33" x14ac:dyDescent="0.35">
      <c r="B233" s="424">
        <v>6554</v>
      </c>
      <c r="C233" s="424" t="s">
        <v>612</v>
      </c>
      <c r="D233" s="426">
        <v>14</v>
      </c>
      <c r="E233" s="426">
        <v>20</v>
      </c>
      <c r="F233" s="426">
        <v>0</v>
      </c>
      <c r="G233" s="427">
        <v>20</v>
      </c>
      <c r="H233" s="426">
        <v>19</v>
      </c>
      <c r="I233" s="426">
        <v>0</v>
      </c>
      <c r="J233" s="427">
        <v>19</v>
      </c>
      <c r="K233" s="426">
        <v>210</v>
      </c>
      <c r="L233" s="426">
        <v>279</v>
      </c>
      <c r="M233" s="426">
        <v>0</v>
      </c>
      <c r="N233" s="427">
        <v>279</v>
      </c>
      <c r="O233" s="426">
        <v>251</v>
      </c>
      <c r="P233" s="426">
        <v>0</v>
      </c>
      <c r="Q233" s="427">
        <v>251</v>
      </c>
      <c r="R233" s="426">
        <v>0</v>
      </c>
      <c r="S233" s="426">
        <v>0</v>
      </c>
      <c r="T233" s="428">
        <v>0</v>
      </c>
      <c r="U233" s="426">
        <v>1</v>
      </c>
      <c r="V233" s="426">
        <v>15</v>
      </c>
      <c r="W233" s="428">
        <v>15</v>
      </c>
      <c r="X233" s="426">
        <v>4</v>
      </c>
      <c r="Y233" s="426">
        <v>54</v>
      </c>
      <c r="Z233" s="428">
        <v>35</v>
      </c>
      <c r="AA233" s="426">
        <v>0</v>
      </c>
      <c r="AB233" s="426">
        <v>0</v>
      </c>
      <c r="AC233" s="428">
        <v>0</v>
      </c>
      <c r="AD233" s="426">
        <v>0</v>
      </c>
      <c r="AE233" s="426">
        <v>0</v>
      </c>
      <c r="AF233" s="428">
        <v>0</v>
      </c>
      <c r="AG233" s="426">
        <v>0</v>
      </c>
    </row>
    <row r="234" spans="2:33" x14ac:dyDescent="0.35">
      <c r="B234" s="424">
        <v>6569</v>
      </c>
      <c r="C234" s="424" t="s">
        <v>613</v>
      </c>
      <c r="D234" s="426">
        <v>6</v>
      </c>
      <c r="E234" s="426">
        <v>16</v>
      </c>
      <c r="F234" s="426">
        <v>0</v>
      </c>
      <c r="G234" s="427">
        <v>16</v>
      </c>
      <c r="H234" s="426">
        <v>10</v>
      </c>
      <c r="I234" s="426">
        <v>0</v>
      </c>
      <c r="J234" s="427">
        <v>10</v>
      </c>
      <c r="K234" s="426">
        <v>78</v>
      </c>
      <c r="L234" s="426">
        <v>234</v>
      </c>
      <c r="M234" s="426">
        <v>0</v>
      </c>
      <c r="N234" s="427">
        <v>234</v>
      </c>
      <c r="O234" s="426">
        <v>129</v>
      </c>
      <c r="P234" s="426">
        <v>0</v>
      </c>
      <c r="Q234" s="427">
        <v>129</v>
      </c>
      <c r="R234" s="426">
        <v>0</v>
      </c>
      <c r="S234" s="426">
        <v>0</v>
      </c>
      <c r="T234" s="428">
        <v>0</v>
      </c>
      <c r="U234" s="426">
        <v>0</v>
      </c>
      <c r="V234" s="426">
        <v>0</v>
      </c>
      <c r="W234" s="428">
        <v>0</v>
      </c>
      <c r="X234" s="426">
        <v>3</v>
      </c>
      <c r="Y234" s="426">
        <v>45</v>
      </c>
      <c r="Z234" s="428">
        <v>36</v>
      </c>
      <c r="AA234" s="426">
        <v>2</v>
      </c>
      <c r="AB234" s="426">
        <v>24</v>
      </c>
      <c r="AC234" s="428">
        <v>0</v>
      </c>
      <c r="AD234" s="426">
        <v>0</v>
      </c>
      <c r="AE234" s="426">
        <v>0</v>
      </c>
      <c r="AF234" s="428">
        <v>0</v>
      </c>
      <c r="AG234" s="426">
        <v>0</v>
      </c>
    </row>
    <row r="235" spans="2:33" x14ac:dyDescent="0.35">
      <c r="B235" s="424">
        <v>6580</v>
      </c>
      <c r="C235" s="424" t="s">
        <v>614</v>
      </c>
      <c r="D235" s="426">
        <v>8</v>
      </c>
      <c r="E235" s="426">
        <v>30</v>
      </c>
      <c r="F235" s="426">
        <v>0</v>
      </c>
      <c r="G235" s="427">
        <v>30</v>
      </c>
      <c r="H235" s="426">
        <v>21</v>
      </c>
      <c r="I235" s="426">
        <v>0</v>
      </c>
      <c r="J235" s="427">
        <v>21</v>
      </c>
      <c r="K235" s="426">
        <v>120</v>
      </c>
      <c r="L235" s="426">
        <v>450</v>
      </c>
      <c r="M235" s="426">
        <v>0</v>
      </c>
      <c r="N235" s="427">
        <v>450</v>
      </c>
      <c r="O235" s="426">
        <v>306</v>
      </c>
      <c r="P235" s="426">
        <v>0</v>
      </c>
      <c r="Q235" s="427">
        <v>306</v>
      </c>
      <c r="R235" s="426">
        <v>2</v>
      </c>
      <c r="S235" s="426">
        <v>30</v>
      </c>
      <c r="T235" s="428">
        <v>0</v>
      </c>
      <c r="U235" s="426">
        <v>0</v>
      </c>
      <c r="V235" s="426">
        <v>0</v>
      </c>
      <c r="W235" s="428">
        <v>0</v>
      </c>
      <c r="X235" s="426">
        <v>1</v>
      </c>
      <c r="Y235" s="426">
        <v>15</v>
      </c>
      <c r="Z235" s="428">
        <v>15</v>
      </c>
      <c r="AA235" s="426">
        <v>1</v>
      </c>
      <c r="AB235" s="426">
        <v>15</v>
      </c>
      <c r="AC235" s="428">
        <v>0</v>
      </c>
      <c r="AD235" s="426">
        <v>1</v>
      </c>
      <c r="AE235" s="426">
        <v>15</v>
      </c>
      <c r="AF235" s="428">
        <v>0</v>
      </c>
      <c r="AG235" s="426">
        <v>0</v>
      </c>
    </row>
    <row r="236" spans="2:33" x14ac:dyDescent="0.35">
      <c r="B236" s="424">
        <v>6605</v>
      </c>
      <c r="C236" s="424" t="s">
        <v>616</v>
      </c>
      <c r="D236" s="426">
        <v>3</v>
      </c>
      <c r="E236" s="426">
        <v>20</v>
      </c>
      <c r="F236" s="426">
        <v>0</v>
      </c>
      <c r="G236" s="427">
        <v>20</v>
      </c>
      <c r="H236" s="426">
        <v>6</v>
      </c>
      <c r="I236" s="426">
        <v>0</v>
      </c>
      <c r="J236" s="427">
        <v>6</v>
      </c>
      <c r="K236" s="426">
        <v>45</v>
      </c>
      <c r="L236" s="426">
        <v>300</v>
      </c>
      <c r="M236" s="426">
        <v>0</v>
      </c>
      <c r="N236" s="427">
        <v>300</v>
      </c>
      <c r="O236" s="426">
        <v>90</v>
      </c>
      <c r="P236" s="426">
        <v>0</v>
      </c>
      <c r="Q236" s="427">
        <v>90</v>
      </c>
      <c r="R236" s="426">
        <v>8</v>
      </c>
      <c r="S236" s="426">
        <v>120</v>
      </c>
      <c r="T236" s="428">
        <v>30</v>
      </c>
      <c r="U236" s="426">
        <v>1</v>
      </c>
      <c r="V236" s="426">
        <v>15</v>
      </c>
      <c r="W236" s="428">
        <v>0</v>
      </c>
      <c r="X236" s="426">
        <v>3</v>
      </c>
      <c r="Y236" s="426">
        <v>45</v>
      </c>
      <c r="Z236" s="428">
        <v>15</v>
      </c>
      <c r="AA236" s="426">
        <v>0</v>
      </c>
      <c r="AB236" s="426">
        <v>0</v>
      </c>
      <c r="AC236" s="428">
        <v>0</v>
      </c>
      <c r="AD236" s="426">
        <v>0</v>
      </c>
      <c r="AE236" s="426">
        <v>0</v>
      </c>
      <c r="AF236" s="428">
        <v>0</v>
      </c>
      <c r="AG236" s="426">
        <v>0</v>
      </c>
    </row>
    <row r="237" spans="2:33" x14ac:dyDescent="0.35">
      <c r="B237" s="424">
        <v>6631</v>
      </c>
      <c r="C237" s="424" t="s">
        <v>619</v>
      </c>
      <c r="D237" s="426">
        <v>0</v>
      </c>
      <c r="E237" s="426">
        <v>1</v>
      </c>
      <c r="F237" s="426">
        <v>0</v>
      </c>
      <c r="G237" s="427">
        <v>1</v>
      </c>
      <c r="H237" s="426">
        <v>0</v>
      </c>
      <c r="I237" s="426">
        <v>0</v>
      </c>
      <c r="J237" s="427">
        <v>0</v>
      </c>
      <c r="K237" s="426">
        <v>0</v>
      </c>
      <c r="L237" s="426">
        <v>15</v>
      </c>
      <c r="M237" s="426">
        <v>0</v>
      </c>
      <c r="N237" s="427">
        <v>15</v>
      </c>
      <c r="O237" s="426">
        <v>0</v>
      </c>
      <c r="P237" s="426">
        <v>0</v>
      </c>
      <c r="Q237" s="427">
        <v>0</v>
      </c>
      <c r="R237" s="426">
        <v>0</v>
      </c>
      <c r="S237" s="426">
        <v>0</v>
      </c>
      <c r="T237" s="428">
        <v>0</v>
      </c>
      <c r="U237" s="426">
        <v>0</v>
      </c>
      <c r="V237" s="426">
        <v>0</v>
      </c>
      <c r="W237" s="428">
        <v>0</v>
      </c>
      <c r="X237" s="426">
        <v>0</v>
      </c>
      <c r="Y237" s="426">
        <v>0</v>
      </c>
      <c r="Z237" s="428">
        <v>0</v>
      </c>
      <c r="AA237" s="426">
        <v>0</v>
      </c>
      <c r="AB237" s="426">
        <v>0</v>
      </c>
      <c r="AC237" s="428">
        <v>0</v>
      </c>
      <c r="AD237" s="426">
        <v>0</v>
      </c>
      <c r="AE237" s="426">
        <v>0</v>
      </c>
      <c r="AF237" s="428">
        <v>0</v>
      </c>
      <c r="AG237" s="426">
        <v>0</v>
      </c>
    </row>
    <row r="238" spans="2:33" x14ac:dyDescent="0.35">
      <c r="B238" s="424">
        <v>6647</v>
      </c>
      <c r="C238" s="424" t="s">
        <v>620</v>
      </c>
      <c r="D238" s="426">
        <v>19</v>
      </c>
      <c r="E238" s="426">
        <v>36</v>
      </c>
      <c r="F238" s="426">
        <v>0</v>
      </c>
      <c r="G238" s="427">
        <v>36</v>
      </c>
      <c r="H238" s="426">
        <v>16</v>
      </c>
      <c r="I238" s="426">
        <v>0</v>
      </c>
      <c r="J238" s="427">
        <v>16</v>
      </c>
      <c r="K238" s="426">
        <v>285</v>
      </c>
      <c r="L238" s="426">
        <v>540</v>
      </c>
      <c r="M238" s="426">
        <v>0</v>
      </c>
      <c r="N238" s="427">
        <v>540</v>
      </c>
      <c r="O238" s="426">
        <v>225</v>
      </c>
      <c r="P238" s="426">
        <v>0</v>
      </c>
      <c r="Q238" s="427">
        <v>225</v>
      </c>
      <c r="R238" s="426">
        <v>10</v>
      </c>
      <c r="S238" s="426">
        <v>150</v>
      </c>
      <c r="T238" s="428">
        <v>60</v>
      </c>
      <c r="U238" s="426">
        <v>2</v>
      </c>
      <c r="V238" s="426">
        <v>30</v>
      </c>
      <c r="W238" s="428">
        <v>15</v>
      </c>
      <c r="X238" s="426">
        <v>4</v>
      </c>
      <c r="Y238" s="426">
        <v>60</v>
      </c>
      <c r="Z238" s="428">
        <v>15</v>
      </c>
      <c r="AA238" s="426">
        <v>9</v>
      </c>
      <c r="AB238" s="426">
        <v>135</v>
      </c>
      <c r="AC238" s="428">
        <v>0</v>
      </c>
      <c r="AD238" s="426">
        <v>9</v>
      </c>
      <c r="AE238" s="426">
        <v>135</v>
      </c>
      <c r="AF238" s="428">
        <v>0</v>
      </c>
      <c r="AG238" s="426">
        <v>3</v>
      </c>
    </row>
    <row r="239" spans="2:33" x14ac:dyDescent="0.35">
      <c r="B239" s="424">
        <v>6648</v>
      </c>
      <c r="C239" s="424" t="s">
        <v>621</v>
      </c>
      <c r="D239" s="426">
        <v>32</v>
      </c>
      <c r="E239" s="426">
        <v>26</v>
      </c>
      <c r="F239" s="426">
        <v>0</v>
      </c>
      <c r="G239" s="427">
        <v>26</v>
      </c>
      <c r="H239" s="426">
        <v>2</v>
      </c>
      <c r="I239" s="426">
        <v>0</v>
      </c>
      <c r="J239" s="427">
        <v>2</v>
      </c>
      <c r="K239" s="426">
        <v>472.5</v>
      </c>
      <c r="L239" s="426">
        <v>382.5</v>
      </c>
      <c r="M239" s="426">
        <v>0</v>
      </c>
      <c r="N239" s="427">
        <v>382.5</v>
      </c>
      <c r="O239" s="426">
        <v>22.5</v>
      </c>
      <c r="P239" s="426">
        <v>0</v>
      </c>
      <c r="Q239" s="427">
        <v>22.5</v>
      </c>
      <c r="R239" s="426">
        <v>4</v>
      </c>
      <c r="S239" s="426">
        <v>60</v>
      </c>
      <c r="T239" s="428">
        <v>0</v>
      </c>
      <c r="U239" s="426">
        <v>17</v>
      </c>
      <c r="V239" s="426">
        <v>255</v>
      </c>
      <c r="W239" s="428">
        <v>15</v>
      </c>
      <c r="X239" s="426">
        <v>2</v>
      </c>
      <c r="Y239" s="426">
        <v>30</v>
      </c>
      <c r="Z239" s="428">
        <v>0</v>
      </c>
      <c r="AA239" s="426">
        <v>12</v>
      </c>
      <c r="AB239" s="426">
        <v>180</v>
      </c>
      <c r="AC239" s="428">
        <v>0</v>
      </c>
      <c r="AD239" s="426">
        <v>0</v>
      </c>
      <c r="AE239" s="426">
        <v>0</v>
      </c>
      <c r="AF239" s="428">
        <v>0</v>
      </c>
      <c r="AG239" s="426">
        <v>0</v>
      </c>
    </row>
    <row r="240" spans="2:33" x14ac:dyDescent="0.35">
      <c r="B240" s="424">
        <v>6651</v>
      </c>
      <c r="C240" s="424" t="s">
        <v>622</v>
      </c>
      <c r="D240" s="426">
        <v>3</v>
      </c>
      <c r="E240" s="426">
        <v>5</v>
      </c>
      <c r="F240" s="426">
        <v>0</v>
      </c>
      <c r="G240" s="427">
        <v>5</v>
      </c>
      <c r="H240" s="426">
        <v>4</v>
      </c>
      <c r="I240" s="426">
        <v>0</v>
      </c>
      <c r="J240" s="427">
        <v>4</v>
      </c>
      <c r="K240" s="426">
        <v>45</v>
      </c>
      <c r="L240" s="426">
        <v>75</v>
      </c>
      <c r="M240" s="426">
        <v>0</v>
      </c>
      <c r="N240" s="427">
        <v>75</v>
      </c>
      <c r="O240" s="426">
        <v>60</v>
      </c>
      <c r="P240" s="426">
        <v>0</v>
      </c>
      <c r="Q240" s="427">
        <v>60</v>
      </c>
      <c r="R240" s="426">
        <v>1</v>
      </c>
      <c r="S240" s="426">
        <v>15</v>
      </c>
      <c r="T240" s="428">
        <v>0</v>
      </c>
      <c r="U240" s="426">
        <v>1</v>
      </c>
      <c r="V240" s="426">
        <v>15</v>
      </c>
      <c r="W240" s="428">
        <v>15</v>
      </c>
      <c r="X240" s="426">
        <v>0</v>
      </c>
      <c r="Y240" s="426">
        <v>0</v>
      </c>
      <c r="Z240" s="428">
        <v>0</v>
      </c>
      <c r="AA240" s="426">
        <v>0</v>
      </c>
      <c r="AB240" s="426">
        <v>0</v>
      </c>
      <c r="AC240" s="428">
        <v>0</v>
      </c>
      <c r="AD240" s="426">
        <v>0</v>
      </c>
      <c r="AE240" s="426">
        <v>0</v>
      </c>
      <c r="AF240" s="428">
        <v>0</v>
      </c>
      <c r="AG240" s="426">
        <v>1</v>
      </c>
    </row>
    <row r="241" spans="2:33" x14ac:dyDescent="0.35">
      <c r="B241" s="424">
        <v>6659</v>
      </c>
      <c r="C241" s="424" t="s">
        <v>623</v>
      </c>
      <c r="D241" s="426">
        <v>22</v>
      </c>
      <c r="E241" s="426">
        <v>16</v>
      </c>
      <c r="F241" s="426">
        <v>1</v>
      </c>
      <c r="G241" s="427">
        <v>17</v>
      </c>
      <c r="H241" s="426">
        <v>1</v>
      </c>
      <c r="I241" s="426">
        <v>0</v>
      </c>
      <c r="J241" s="427">
        <v>1</v>
      </c>
      <c r="K241" s="426">
        <v>330</v>
      </c>
      <c r="L241" s="426">
        <v>240</v>
      </c>
      <c r="M241" s="426">
        <v>15</v>
      </c>
      <c r="N241" s="427">
        <v>255</v>
      </c>
      <c r="O241" s="426">
        <v>15</v>
      </c>
      <c r="P241" s="426">
        <v>0</v>
      </c>
      <c r="Q241" s="427">
        <v>15</v>
      </c>
      <c r="R241" s="426">
        <v>0</v>
      </c>
      <c r="S241" s="426">
        <v>0</v>
      </c>
      <c r="T241" s="428">
        <v>0</v>
      </c>
      <c r="U241" s="426">
        <v>12</v>
      </c>
      <c r="V241" s="426">
        <v>180</v>
      </c>
      <c r="W241" s="428">
        <v>15</v>
      </c>
      <c r="X241" s="426">
        <v>4</v>
      </c>
      <c r="Y241" s="426">
        <v>60</v>
      </c>
      <c r="Z241" s="428">
        <v>0</v>
      </c>
      <c r="AA241" s="426">
        <v>4</v>
      </c>
      <c r="AB241" s="426">
        <v>60</v>
      </c>
      <c r="AC241" s="428">
        <v>0</v>
      </c>
      <c r="AD241" s="426">
        <v>1</v>
      </c>
      <c r="AE241" s="426">
        <v>15</v>
      </c>
      <c r="AF241" s="428">
        <v>0</v>
      </c>
      <c r="AG241" s="426">
        <v>2</v>
      </c>
    </row>
    <row r="242" spans="2:33" x14ac:dyDescent="0.35">
      <c r="B242" s="424">
        <v>6664</v>
      </c>
      <c r="C242" s="424" t="s">
        <v>624</v>
      </c>
      <c r="D242" s="426">
        <v>3</v>
      </c>
      <c r="E242" s="426">
        <v>25</v>
      </c>
      <c r="F242" s="426">
        <v>0</v>
      </c>
      <c r="G242" s="427">
        <v>25</v>
      </c>
      <c r="H242" s="426">
        <v>15</v>
      </c>
      <c r="I242" s="426">
        <v>0</v>
      </c>
      <c r="J242" s="427">
        <v>15</v>
      </c>
      <c r="K242" s="426">
        <v>45</v>
      </c>
      <c r="L242" s="426">
        <v>375</v>
      </c>
      <c r="M242" s="426">
        <v>0</v>
      </c>
      <c r="N242" s="427">
        <v>375</v>
      </c>
      <c r="O242" s="426">
        <v>225</v>
      </c>
      <c r="P242" s="426">
        <v>0</v>
      </c>
      <c r="Q242" s="427">
        <v>225</v>
      </c>
      <c r="R242" s="426">
        <v>9</v>
      </c>
      <c r="S242" s="426">
        <v>135</v>
      </c>
      <c r="T242" s="428">
        <v>45</v>
      </c>
      <c r="U242" s="426">
        <v>2</v>
      </c>
      <c r="V242" s="426">
        <v>30</v>
      </c>
      <c r="W242" s="428">
        <v>30</v>
      </c>
      <c r="X242" s="426">
        <v>5</v>
      </c>
      <c r="Y242" s="426">
        <v>75</v>
      </c>
      <c r="Z242" s="428">
        <v>60</v>
      </c>
      <c r="AA242" s="426">
        <v>0</v>
      </c>
      <c r="AB242" s="426">
        <v>0</v>
      </c>
      <c r="AC242" s="428">
        <v>0</v>
      </c>
      <c r="AD242" s="426">
        <v>0</v>
      </c>
      <c r="AE242" s="426">
        <v>0</v>
      </c>
      <c r="AF242" s="428">
        <v>0</v>
      </c>
      <c r="AG242" s="426">
        <v>0</v>
      </c>
    </row>
    <row r="243" spans="2:33" x14ac:dyDescent="0.35">
      <c r="B243" s="424">
        <v>6668</v>
      </c>
      <c r="C243" s="424" t="s">
        <v>819</v>
      </c>
      <c r="D243" s="426">
        <v>2</v>
      </c>
      <c r="E243" s="426">
        <v>1</v>
      </c>
      <c r="F243" s="426">
        <v>0</v>
      </c>
      <c r="G243" s="427">
        <v>1</v>
      </c>
      <c r="H243" s="426">
        <v>1</v>
      </c>
      <c r="I243" s="426">
        <v>0</v>
      </c>
      <c r="J243" s="427">
        <v>1</v>
      </c>
      <c r="K243" s="426">
        <v>30</v>
      </c>
      <c r="L243" s="426">
        <v>15</v>
      </c>
      <c r="M243" s="426">
        <v>0</v>
      </c>
      <c r="N243" s="427">
        <v>15</v>
      </c>
      <c r="O243" s="426">
        <v>15</v>
      </c>
      <c r="P243" s="426">
        <v>0</v>
      </c>
      <c r="Q243" s="427">
        <v>15</v>
      </c>
      <c r="R243" s="426">
        <v>0</v>
      </c>
      <c r="S243" s="426">
        <v>0</v>
      </c>
      <c r="T243" s="428">
        <v>0</v>
      </c>
      <c r="U243" s="426">
        <v>1</v>
      </c>
      <c r="V243" s="426">
        <v>15</v>
      </c>
      <c r="W243" s="428">
        <v>15</v>
      </c>
      <c r="X243" s="426">
        <v>0</v>
      </c>
      <c r="Y243" s="426">
        <v>0</v>
      </c>
      <c r="Z243" s="428">
        <v>0</v>
      </c>
      <c r="AA243" s="426">
        <v>0</v>
      </c>
      <c r="AB243" s="426">
        <v>0</v>
      </c>
      <c r="AC243" s="428">
        <v>0</v>
      </c>
      <c r="AD243" s="426">
        <v>0</v>
      </c>
      <c r="AE243" s="426">
        <v>0</v>
      </c>
      <c r="AF243" s="428">
        <v>0</v>
      </c>
      <c r="AG243" s="426">
        <v>0</v>
      </c>
    </row>
    <row r="244" spans="2:33" x14ac:dyDescent="0.35">
      <c r="B244" s="424">
        <v>6678</v>
      </c>
      <c r="C244" s="424" t="s">
        <v>625</v>
      </c>
      <c r="D244" s="426">
        <v>5</v>
      </c>
      <c r="E244" s="426">
        <v>20</v>
      </c>
      <c r="F244" s="426">
        <v>0</v>
      </c>
      <c r="G244" s="427">
        <v>20</v>
      </c>
      <c r="H244" s="426">
        <v>12</v>
      </c>
      <c r="I244" s="426">
        <v>0</v>
      </c>
      <c r="J244" s="427">
        <v>12</v>
      </c>
      <c r="K244" s="426">
        <v>75</v>
      </c>
      <c r="L244" s="426">
        <v>300</v>
      </c>
      <c r="M244" s="426">
        <v>0</v>
      </c>
      <c r="N244" s="427">
        <v>300</v>
      </c>
      <c r="O244" s="426">
        <v>175</v>
      </c>
      <c r="P244" s="426">
        <v>0</v>
      </c>
      <c r="Q244" s="427">
        <v>175</v>
      </c>
      <c r="R244" s="426">
        <v>0</v>
      </c>
      <c r="S244" s="426">
        <v>0</v>
      </c>
      <c r="T244" s="428">
        <v>0</v>
      </c>
      <c r="U244" s="426">
        <v>1</v>
      </c>
      <c r="V244" s="426">
        <v>15</v>
      </c>
      <c r="W244" s="428">
        <v>15</v>
      </c>
      <c r="X244" s="426">
        <v>0</v>
      </c>
      <c r="Y244" s="426">
        <v>0</v>
      </c>
      <c r="Z244" s="428">
        <v>0</v>
      </c>
      <c r="AA244" s="426">
        <v>0</v>
      </c>
      <c r="AB244" s="426">
        <v>0</v>
      </c>
      <c r="AC244" s="428">
        <v>0</v>
      </c>
      <c r="AD244" s="426">
        <v>0</v>
      </c>
      <c r="AE244" s="426">
        <v>0</v>
      </c>
      <c r="AF244" s="428">
        <v>0</v>
      </c>
      <c r="AG244" s="426">
        <v>2</v>
      </c>
    </row>
    <row r="245" spans="2:33" x14ac:dyDescent="0.35">
      <c r="B245" s="424">
        <v>6707</v>
      </c>
      <c r="C245" s="424" t="s">
        <v>626</v>
      </c>
      <c r="D245" s="426">
        <v>13</v>
      </c>
      <c r="E245" s="426">
        <v>14</v>
      </c>
      <c r="F245" s="426">
        <v>1</v>
      </c>
      <c r="G245" s="427">
        <v>15</v>
      </c>
      <c r="H245" s="426">
        <v>0</v>
      </c>
      <c r="I245" s="426">
        <v>0</v>
      </c>
      <c r="J245" s="427">
        <v>0</v>
      </c>
      <c r="K245" s="426">
        <v>195</v>
      </c>
      <c r="L245" s="426">
        <v>210</v>
      </c>
      <c r="M245" s="426">
        <v>15</v>
      </c>
      <c r="N245" s="427">
        <v>225</v>
      </c>
      <c r="O245" s="426">
        <v>0</v>
      </c>
      <c r="P245" s="426">
        <v>0</v>
      </c>
      <c r="Q245" s="427">
        <v>0</v>
      </c>
      <c r="R245" s="426">
        <v>1</v>
      </c>
      <c r="S245" s="426">
        <v>15</v>
      </c>
      <c r="T245" s="428">
        <v>0</v>
      </c>
      <c r="U245" s="426">
        <v>9</v>
      </c>
      <c r="V245" s="426">
        <v>135</v>
      </c>
      <c r="W245" s="428">
        <v>0</v>
      </c>
      <c r="X245" s="426">
        <v>5</v>
      </c>
      <c r="Y245" s="426">
        <v>75</v>
      </c>
      <c r="Z245" s="428">
        <v>0</v>
      </c>
      <c r="AA245" s="426">
        <v>3</v>
      </c>
      <c r="AB245" s="426">
        <v>45</v>
      </c>
      <c r="AC245" s="428">
        <v>0</v>
      </c>
      <c r="AD245" s="426">
        <v>0</v>
      </c>
      <c r="AE245" s="426">
        <v>0</v>
      </c>
      <c r="AF245" s="428">
        <v>0</v>
      </c>
      <c r="AG245" s="426">
        <v>0</v>
      </c>
    </row>
    <row r="246" spans="2:33" x14ac:dyDescent="0.35">
      <c r="B246" s="424">
        <v>6711</v>
      </c>
      <c r="C246" s="424" t="s">
        <v>627</v>
      </c>
      <c r="D246" s="426">
        <v>1</v>
      </c>
      <c r="E246" s="426">
        <v>18</v>
      </c>
      <c r="F246" s="426">
        <v>0</v>
      </c>
      <c r="G246" s="427">
        <v>18</v>
      </c>
      <c r="H246" s="426">
        <v>16</v>
      </c>
      <c r="I246" s="426">
        <v>0</v>
      </c>
      <c r="J246" s="427">
        <v>16</v>
      </c>
      <c r="K246" s="426">
        <v>15</v>
      </c>
      <c r="L246" s="426">
        <v>270</v>
      </c>
      <c r="M246" s="426">
        <v>0</v>
      </c>
      <c r="N246" s="427">
        <v>270</v>
      </c>
      <c r="O246" s="426">
        <v>230</v>
      </c>
      <c r="P246" s="426">
        <v>0</v>
      </c>
      <c r="Q246" s="427">
        <v>230</v>
      </c>
      <c r="R246" s="426">
        <v>2</v>
      </c>
      <c r="S246" s="426">
        <v>30</v>
      </c>
      <c r="T246" s="428">
        <v>15</v>
      </c>
      <c r="U246" s="426">
        <v>2</v>
      </c>
      <c r="V246" s="426">
        <v>30</v>
      </c>
      <c r="W246" s="428">
        <v>5</v>
      </c>
      <c r="X246" s="426">
        <v>0</v>
      </c>
      <c r="Y246" s="426">
        <v>0</v>
      </c>
      <c r="Z246" s="428">
        <v>0</v>
      </c>
      <c r="AA246" s="426">
        <v>0</v>
      </c>
      <c r="AB246" s="426">
        <v>0</v>
      </c>
      <c r="AC246" s="428">
        <v>0</v>
      </c>
      <c r="AD246" s="426">
        <v>0</v>
      </c>
      <c r="AE246" s="426">
        <v>0</v>
      </c>
      <c r="AF246" s="428">
        <v>0</v>
      </c>
      <c r="AG246" s="426">
        <v>0</v>
      </c>
    </row>
    <row r="247" spans="2:33" x14ac:dyDescent="0.35">
      <c r="B247" s="424">
        <v>6718</v>
      </c>
      <c r="C247" s="424" t="s">
        <v>628</v>
      </c>
      <c r="D247" s="426">
        <v>7</v>
      </c>
      <c r="E247" s="426">
        <v>5</v>
      </c>
      <c r="F247" s="426">
        <v>0</v>
      </c>
      <c r="G247" s="427">
        <v>5</v>
      </c>
      <c r="H247" s="426">
        <v>1</v>
      </c>
      <c r="I247" s="426">
        <v>0</v>
      </c>
      <c r="J247" s="427">
        <v>1</v>
      </c>
      <c r="K247" s="426">
        <v>105</v>
      </c>
      <c r="L247" s="426">
        <v>75</v>
      </c>
      <c r="M247" s="426">
        <v>0</v>
      </c>
      <c r="N247" s="427">
        <v>75</v>
      </c>
      <c r="O247" s="426">
        <v>15</v>
      </c>
      <c r="P247" s="426">
        <v>0</v>
      </c>
      <c r="Q247" s="427">
        <v>15</v>
      </c>
      <c r="R247" s="426">
        <v>0</v>
      </c>
      <c r="S247" s="426">
        <v>0</v>
      </c>
      <c r="T247" s="428">
        <v>0</v>
      </c>
      <c r="U247" s="426">
        <v>1</v>
      </c>
      <c r="V247" s="426">
        <v>15</v>
      </c>
      <c r="W247" s="428">
        <v>0</v>
      </c>
      <c r="X247" s="426">
        <v>1</v>
      </c>
      <c r="Y247" s="426">
        <v>15</v>
      </c>
      <c r="Z247" s="428">
        <v>0</v>
      </c>
      <c r="AA247" s="426">
        <v>0</v>
      </c>
      <c r="AB247" s="426">
        <v>0</v>
      </c>
      <c r="AC247" s="428">
        <v>0</v>
      </c>
      <c r="AD247" s="426">
        <v>0</v>
      </c>
      <c r="AE247" s="426">
        <v>0</v>
      </c>
      <c r="AF247" s="428">
        <v>0</v>
      </c>
      <c r="AG247" s="426">
        <v>0</v>
      </c>
    </row>
    <row r="248" spans="2:33" x14ac:dyDescent="0.35">
      <c r="B248" s="424">
        <v>6719</v>
      </c>
      <c r="C248" s="424" t="s">
        <v>629</v>
      </c>
      <c r="D248" s="426">
        <v>14</v>
      </c>
      <c r="E248" s="426">
        <v>25</v>
      </c>
      <c r="F248" s="426">
        <v>0</v>
      </c>
      <c r="G248" s="427">
        <v>25</v>
      </c>
      <c r="H248" s="426">
        <v>3</v>
      </c>
      <c r="I248" s="426">
        <v>0</v>
      </c>
      <c r="J248" s="427">
        <v>3</v>
      </c>
      <c r="K248" s="426">
        <v>210</v>
      </c>
      <c r="L248" s="426">
        <v>375</v>
      </c>
      <c r="M248" s="426">
        <v>0</v>
      </c>
      <c r="N248" s="427">
        <v>375</v>
      </c>
      <c r="O248" s="426">
        <v>45</v>
      </c>
      <c r="P248" s="426">
        <v>0</v>
      </c>
      <c r="Q248" s="427">
        <v>45</v>
      </c>
      <c r="R248" s="426">
        <v>9</v>
      </c>
      <c r="S248" s="426">
        <v>135</v>
      </c>
      <c r="T248" s="428">
        <v>0</v>
      </c>
      <c r="U248" s="426">
        <v>2</v>
      </c>
      <c r="V248" s="426">
        <v>30</v>
      </c>
      <c r="W248" s="428">
        <v>0</v>
      </c>
      <c r="X248" s="426">
        <v>8</v>
      </c>
      <c r="Y248" s="426">
        <v>120</v>
      </c>
      <c r="Z248" s="428">
        <v>0</v>
      </c>
      <c r="AA248" s="426">
        <v>10</v>
      </c>
      <c r="AB248" s="426">
        <v>150</v>
      </c>
      <c r="AC248" s="428">
        <v>0</v>
      </c>
      <c r="AD248" s="426">
        <v>10</v>
      </c>
      <c r="AE248" s="426">
        <v>150</v>
      </c>
      <c r="AF248" s="428">
        <v>0</v>
      </c>
      <c r="AG248" s="426">
        <v>0</v>
      </c>
    </row>
    <row r="249" spans="2:33" x14ac:dyDescent="0.35">
      <c r="B249" s="424">
        <v>6726</v>
      </c>
      <c r="C249" s="424" t="s">
        <v>800</v>
      </c>
      <c r="D249" s="426">
        <v>2</v>
      </c>
      <c r="E249" s="426">
        <v>0</v>
      </c>
      <c r="F249" s="426">
        <v>0</v>
      </c>
      <c r="G249" s="427">
        <v>0</v>
      </c>
      <c r="H249" s="426">
        <v>0</v>
      </c>
      <c r="I249" s="426">
        <v>0</v>
      </c>
      <c r="J249" s="427">
        <v>0</v>
      </c>
      <c r="K249" s="426">
        <v>30</v>
      </c>
      <c r="L249" s="426">
        <v>0</v>
      </c>
      <c r="M249" s="426">
        <v>0</v>
      </c>
      <c r="N249" s="427">
        <v>0</v>
      </c>
      <c r="O249" s="426">
        <v>0</v>
      </c>
      <c r="P249" s="426">
        <v>0</v>
      </c>
      <c r="Q249" s="427">
        <v>0</v>
      </c>
      <c r="R249" s="426">
        <v>0</v>
      </c>
      <c r="S249" s="426">
        <v>0</v>
      </c>
      <c r="T249" s="428">
        <v>0</v>
      </c>
      <c r="U249" s="426">
        <v>0</v>
      </c>
      <c r="V249" s="426">
        <v>0</v>
      </c>
      <c r="W249" s="428">
        <v>0</v>
      </c>
      <c r="X249" s="426">
        <v>0</v>
      </c>
      <c r="Y249" s="426">
        <v>0</v>
      </c>
      <c r="Z249" s="428">
        <v>0</v>
      </c>
      <c r="AA249" s="426">
        <v>0</v>
      </c>
      <c r="AB249" s="426">
        <v>0</v>
      </c>
      <c r="AC249" s="428">
        <v>0</v>
      </c>
      <c r="AD249" s="426">
        <v>0</v>
      </c>
      <c r="AE249" s="426">
        <v>0</v>
      </c>
      <c r="AF249" s="428">
        <v>0</v>
      </c>
      <c r="AG249" s="426">
        <v>0</v>
      </c>
    </row>
    <row r="250" spans="2:33" x14ac:dyDescent="0.35">
      <c r="B250" s="424">
        <v>6747</v>
      </c>
      <c r="C250" s="424" t="s">
        <v>1221</v>
      </c>
      <c r="D250" s="426">
        <v>0</v>
      </c>
      <c r="E250" s="426">
        <v>2</v>
      </c>
      <c r="F250" s="426">
        <v>0</v>
      </c>
      <c r="G250" s="427">
        <v>2</v>
      </c>
      <c r="H250" s="426">
        <v>2</v>
      </c>
      <c r="I250" s="426">
        <v>0</v>
      </c>
      <c r="J250" s="427">
        <v>2</v>
      </c>
      <c r="K250" s="426">
        <v>0</v>
      </c>
      <c r="L250" s="426">
        <v>30</v>
      </c>
      <c r="M250" s="426">
        <v>0</v>
      </c>
      <c r="N250" s="427">
        <v>30</v>
      </c>
      <c r="O250" s="426">
        <v>30</v>
      </c>
      <c r="P250" s="426">
        <v>0</v>
      </c>
      <c r="Q250" s="427">
        <v>30</v>
      </c>
      <c r="R250" s="426">
        <v>0</v>
      </c>
      <c r="S250" s="426">
        <v>0</v>
      </c>
      <c r="T250" s="428">
        <v>0</v>
      </c>
      <c r="U250" s="426">
        <v>0</v>
      </c>
      <c r="V250" s="426">
        <v>0</v>
      </c>
      <c r="W250" s="428">
        <v>0</v>
      </c>
      <c r="X250" s="426">
        <v>0</v>
      </c>
      <c r="Y250" s="426">
        <v>0</v>
      </c>
      <c r="Z250" s="428">
        <v>0</v>
      </c>
      <c r="AA250" s="426">
        <v>0</v>
      </c>
      <c r="AB250" s="426">
        <v>0</v>
      </c>
      <c r="AC250" s="428">
        <v>0</v>
      </c>
      <c r="AD250" s="426">
        <v>0</v>
      </c>
      <c r="AE250" s="426">
        <v>0</v>
      </c>
      <c r="AF250" s="428">
        <v>0</v>
      </c>
      <c r="AG250" s="426">
        <v>0</v>
      </c>
    </row>
    <row r="251" spans="2:33" x14ac:dyDescent="0.35">
      <c r="B251" s="424">
        <v>6779</v>
      </c>
      <c r="C251" s="424" t="s">
        <v>631</v>
      </c>
      <c r="D251" s="426">
        <v>2</v>
      </c>
      <c r="E251" s="426">
        <v>52</v>
      </c>
      <c r="F251" s="426">
        <v>0</v>
      </c>
      <c r="G251" s="427">
        <v>52</v>
      </c>
      <c r="H251" s="426">
        <v>42</v>
      </c>
      <c r="I251" s="426">
        <v>0</v>
      </c>
      <c r="J251" s="427">
        <v>42</v>
      </c>
      <c r="K251" s="426">
        <v>30</v>
      </c>
      <c r="L251" s="426">
        <v>731.75</v>
      </c>
      <c r="M251" s="426">
        <v>0</v>
      </c>
      <c r="N251" s="427">
        <v>731.75</v>
      </c>
      <c r="O251" s="426">
        <v>616</v>
      </c>
      <c r="P251" s="426">
        <v>0</v>
      </c>
      <c r="Q251" s="427">
        <v>616</v>
      </c>
      <c r="R251" s="426">
        <v>0</v>
      </c>
      <c r="S251" s="426">
        <v>0</v>
      </c>
      <c r="T251" s="428">
        <v>0</v>
      </c>
      <c r="U251" s="426">
        <v>0</v>
      </c>
      <c r="V251" s="426">
        <v>0</v>
      </c>
      <c r="W251" s="428">
        <v>0</v>
      </c>
      <c r="X251" s="426">
        <v>1</v>
      </c>
      <c r="Y251" s="426">
        <v>8.75</v>
      </c>
      <c r="Z251" s="428">
        <v>15</v>
      </c>
      <c r="AA251" s="426">
        <v>1</v>
      </c>
      <c r="AB251" s="426">
        <v>15</v>
      </c>
      <c r="AC251" s="428">
        <v>0</v>
      </c>
      <c r="AD251" s="426">
        <v>0</v>
      </c>
      <c r="AE251" s="426">
        <v>0</v>
      </c>
      <c r="AF251" s="428">
        <v>0</v>
      </c>
      <c r="AG251" s="426">
        <v>0</v>
      </c>
    </row>
    <row r="252" spans="2:33" x14ac:dyDescent="0.35">
      <c r="B252" s="424">
        <v>6785</v>
      </c>
      <c r="C252" s="424" t="s">
        <v>632</v>
      </c>
      <c r="D252" s="426">
        <v>3</v>
      </c>
      <c r="E252" s="426">
        <v>7</v>
      </c>
      <c r="F252" s="426">
        <v>0</v>
      </c>
      <c r="G252" s="427">
        <v>7</v>
      </c>
      <c r="H252" s="426">
        <v>1</v>
      </c>
      <c r="I252" s="426">
        <v>0</v>
      </c>
      <c r="J252" s="427">
        <v>1</v>
      </c>
      <c r="K252" s="426">
        <v>45</v>
      </c>
      <c r="L252" s="426">
        <v>105</v>
      </c>
      <c r="M252" s="426">
        <v>0</v>
      </c>
      <c r="N252" s="427">
        <v>105</v>
      </c>
      <c r="O252" s="426">
        <v>15</v>
      </c>
      <c r="P252" s="426">
        <v>0</v>
      </c>
      <c r="Q252" s="427">
        <v>15</v>
      </c>
      <c r="R252" s="426">
        <v>2</v>
      </c>
      <c r="S252" s="426">
        <v>30</v>
      </c>
      <c r="T252" s="428">
        <v>0</v>
      </c>
      <c r="U252" s="426">
        <v>2</v>
      </c>
      <c r="V252" s="426">
        <v>30</v>
      </c>
      <c r="W252" s="428">
        <v>0</v>
      </c>
      <c r="X252" s="426">
        <v>1</v>
      </c>
      <c r="Y252" s="426">
        <v>15</v>
      </c>
      <c r="Z252" s="428">
        <v>15</v>
      </c>
      <c r="AA252" s="426">
        <v>2</v>
      </c>
      <c r="AB252" s="426">
        <v>30</v>
      </c>
      <c r="AC252" s="428">
        <v>15</v>
      </c>
      <c r="AD252" s="426">
        <v>2</v>
      </c>
      <c r="AE252" s="426">
        <v>30</v>
      </c>
      <c r="AF252" s="428">
        <v>15</v>
      </c>
      <c r="AG252" s="426">
        <v>1</v>
      </c>
    </row>
    <row r="253" spans="2:33" x14ac:dyDescent="0.35">
      <c r="B253" s="424">
        <v>6807</v>
      </c>
      <c r="C253" s="424" t="s">
        <v>634</v>
      </c>
      <c r="D253" s="426">
        <v>6</v>
      </c>
      <c r="E253" s="426">
        <v>4</v>
      </c>
      <c r="F253" s="426">
        <v>0</v>
      </c>
      <c r="G253" s="427">
        <v>4</v>
      </c>
      <c r="H253" s="426">
        <v>0</v>
      </c>
      <c r="I253" s="426">
        <v>0</v>
      </c>
      <c r="J253" s="427">
        <v>0</v>
      </c>
      <c r="K253" s="426">
        <v>90</v>
      </c>
      <c r="L253" s="426">
        <v>60</v>
      </c>
      <c r="M253" s="426">
        <v>0</v>
      </c>
      <c r="N253" s="427">
        <v>60</v>
      </c>
      <c r="O253" s="426">
        <v>0</v>
      </c>
      <c r="P253" s="426">
        <v>0</v>
      </c>
      <c r="Q253" s="427">
        <v>0</v>
      </c>
      <c r="R253" s="426">
        <v>4</v>
      </c>
      <c r="S253" s="426">
        <v>60</v>
      </c>
      <c r="T253" s="428">
        <v>0</v>
      </c>
      <c r="U253" s="426">
        <v>0</v>
      </c>
      <c r="V253" s="426">
        <v>0</v>
      </c>
      <c r="W253" s="428">
        <v>0</v>
      </c>
      <c r="X253" s="426">
        <v>0</v>
      </c>
      <c r="Y253" s="426">
        <v>0</v>
      </c>
      <c r="Z253" s="428">
        <v>0</v>
      </c>
      <c r="AA253" s="426">
        <v>1</v>
      </c>
      <c r="AB253" s="426">
        <v>15</v>
      </c>
      <c r="AC253" s="428">
        <v>0</v>
      </c>
      <c r="AD253" s="426">
        <v>1</v>
      </c>
      <c r="AE253" s="426">
        <v>15</v>
      </c>
      <c r="AF253" s="428">
        <v>0</v>
      </c>
      <c r="AG253" s="426">
        <v>0</v>
      </c>
    </row>
    <row r="254" spans="2:33" x14ac:dyDescent="0.35">
      <c r="B254" s="424">
        <v>6808</v>
      </c>
      <c r="C254" s="424" t="s">
        <v>635</v>
      </c>
      <c r="D254" s="426">
        <v>7</v>
      </c>
      <c r="E254" s="426">
        <v>15</v>
      </c>
      <c r="F254" s="426">
        <v>0</v>
      </c>
      <c r="G254" s="427">
        <v>15</v>
      </c>
      <c r="H254" s="426">
        <v>2</v>
      </c>
      <c r="I254" s="426">
        <v>0</v>
      </c>
      <c r="J254" s="427">
        <v>2</v>
      </c>
      <c r="K254" s="426">
        <v>105</v>
      </c>
      <c r="L254" s="426">
        <v>225</v>
      </c>
      <c r="M254" s="426">
        <v>0</v>
      </c>
      <c r="N254" s="427">
        <v>225</v>
      </c>
      <c r="O254" s="426">
        <v>30</v>
      </c>
      <c r="P254" s="426">
        <v>0</v>
      </c>
      <c r="Q254" s="427">
        <v>30</v>
      </c>
      <c r="R254" s="426">
        <v>9</v>
      </c>
      <c r="S254" s="426">
        <v>135</v>
      </c>
      <c r="T254" s="428">
        <v>15</v>
      </c>
      <c r="U254" s="426">
        <v>4</v>
      </c>
      <c r="V254" s="426">
        <v>60</v>
      </c>
      <c r="W254" s="428">
        <v>15</v>
      </c>
      <c r="X254" s="426">
        <v>1</v>
      </c>
      <c r="Y254" s="426">
        <v>15</v>
      </c>
      <c r="Z254" s="428">
        <v>0</v>
      </c>
      <c r="AA254" s="426">
        <v>0</v>
      </c>
      <c r="AB254" s="426">
        <v>0</v>
      </c>
      <c r="AC254" s="428">
        <v>0</v>
      </c>
      <c r="AD254" s="426">
        <v>0</v>
      </c>
      <c r="AE254" s="426">
        <v>0</v>
      </c>
      <c r="AF254" s="428">
        <v>0</v>
      </c>
      <c r="AG254" s="426">
        <v>0</v>
      </c>
    </row>
    <row r="255" spans="2:33" x14ac:dyDescent="0.35">
      <c r="B255" s="424">
        <v>6817</v>
      </c>
      <c r="C255" s="424" t="s">
        <v>636</v>
      </c>
      <c r="D255" s="426">
        <v>18</v>
      </c>
      <c r="E255" s="426">
        <v>18</v>
      </c>
      <c r="F255" s="426">
        <v>0</v>
      </c>
      <c r="G255" s="427">
        <v>18</v>
      </c>
      <c r="H255" s="426">
        <v>5</v>
      </c>
      <c r="I255" s="426">
        <v>0</v>
      </c>
      <c r="J255" s="427">
        <v>5</v>
      </c>
      <c r="K255" s="426">
        <v>270</v>
      </c>
      <c r="L255" s="426">
        <v>270</v>
      </c>
      <c r="M255" s="426">
        <v>0</v>
      </c>
      <c r="N255" s="427">
        <v>270</v>
      </c>
      <c r="O255" s="426">
        <v>64.62</v>
      </c>
      <c r="P255" s="426">
        <v>0</v>
      </c>
      <c r="Q255" s="427">
        <v>64.62</v>
      </c>
      <c r="R255" s="426">
        <v>4</v>
      </c>
      <c r="S255" s="426">
        <v>60</v>
      </c>
      <c r="T255" s="428">
        <v>30</v>
      </c>
      <c r="U255" s="426">
        <v>8</v>
      </c>
      <c r="V255" s="426">
        <v>120</v>
      </c>
      <c r="W255" s="428">
        <v>15</v>
      </c>
      <c r="X255" s="426">
        <v>4</v>
      </c>
      <c r="Y255" s="426">
        <v>60</v>
      </c>
      <c r="Z255" s="428">
        <v>19.62</v>
      </c>
      <c r="AA255" s="426">
        <v>7</v>
      </c>
      <c r="AB255" s="426">
        <v>105</v>
      </c>
      <c r="AC255" s="428">
        <v>0</v>
      </c>
      <c r="AD255" s="426">
        <v>5</v>
      </c>
      <c r="AE255" s="426">
        <v>75</v>
      </c>
      <c r="AF255" s="428">
        <v>0</v>
      </c>
      <c r="AG255" s="426">
        <v>0</v>
      </c>
    </row>
    <row r="256" spans="2:33" x14ac:dyDescent="0.35">
      <c r="B256" s="424">
        <v>6830</v>
      </c>
      <c r="C256" s="424" t="s">
        <v>637</v>
      </c>
      <c r="D256" s="426">
        <v>15</v>
      </c>
      <c r="E256" s="426">
        <v>26</v>
      </c>
      <c r="F256" s="426">
        <v>1</v>
      </c>
      <c r="G256" s="427">
        <v>27</v>
      </c>
      <c r="H256" s="426">
        <v>2</v>
      </c>
      <c r="I256" s="426">
        <v>0</v>
      </c>
      <c r="J256" s="427">
        <v>2</v>
      </c>
      <c r="K256" s="426">
        <v>225</v>
      </c>
      <c r="L256" s="426">
        <v>390</v>
      </c>
      <c r="M256" s="426">
        <v>15</v>
      </c>
      <c r="N256" s="427">
        <v>405</v>
      </c>
      <c r="O256" s="426">
        <v>30</v>
      </c>
      <c r="P256" s="426">
        <v>0</v>
      </c>
      <c r="Q256" s="427">
        <v>30</v>
      </c>
      <c r="R256" s="426">
        <v>4</v>
      </c>
      <c r="S256" s="426">
        <v>60</v>
      </c>
      <c r="T256" s="428">
        <v>0</v>
      </c>
      <c r="U256" s="426">
        <v>2</v>
      </c>
      <c r="V256" s="426">
        <v>30</v>
      </c>
      <c r="W256" s="428">
        <v>15</v>
      </c>
      <c r="X256" s="426">
        <v>16</v>
      </c>
      <c r="Y256" s="426">
        <v>240</v>
      </c>
      <c r="Z256" s="428">
        <v>15</v>
      </c>
      <c r="AA256" s="426">
        <v>0</v>
      </c>
      <c r="AB256" s="426">
        <v>0</v>
      </c>
      <c r="AC256" s="428">
        <v>0</v>
      </c>
      <c r="AD256" s="426">
        <v>0</v>
      </c>
      <c r="AE256" s="426">
        <v>0</v>
      </c>
      <c r="AF256" s="428">
        <v>0</v>
      </c>
      <c r="AG256" s="426">
        <v>0</v>
      </c>
    </row>
    <row r="257" spans="2:33" x14ac:dyDescent="0.35">
      <c r="B257" s="424">
        <v>6833</v>
      </c>
      <c r="C257" s="424" t="s">
        <v>638</v>
      </c>
      <c r="D257" s="426">
        <v>11</v>
      </c>
      <c r="E257" s="426">
        <v>21</v>
      </c>
      <c r="F257" s="426">
        <v>0</v>
      </c>
      <c r="G257" s="427">
        <v>21</v>
      </c>
      <c r="H257" s="426">
        <v>3</v>
      </c>
      <c r="I257" s="426">
        <v>0</v>
      </c>
      <c r="J257" s="427">
        <v>3</v>
      </c>
      <c r="K257" s="426">
        <v>165</v>
      </c>
      <c r="L257" s="426">
        <v>315</v>
      </c>
      <c r="M257" s="426">
        <v>0</v>
      </c>
      <c r="N257" s="427">
        <v>315</v>
      </c>
      <c r="O257" s="426">
        <v>45</v>
      </c>
      <c r="P257" s="426">
        <v>0</v>
      </c>
      <c r="Q257" s="427">
        <v>45</v>
      </c>
      <c r="R257" s="426">
        <v>4</v>
      </c>
      <c r="S257" s="426">
        <v>60</v>
      </c>
      <c r="T257" s="428">
        <v>15</v>
      </c>
      <c r="U257" s="426">
        <v>7</v>
      </c>
      <c r="V257" s="426">
        <v>105</v>
      </c>
      <c r="W257" s="428">
        <v>15</v>
      </c>
      <c r="X257" s="426">
        <v>6</v>
      </c>
      <c r="Y257" s="426">
        <v>90</v>
      </c>
      <c r="Z257" s="428">
        <v>15</v>
      </c>
      <c r="AA257" s="426">
        <v>3</v>
      </c>
      <c r="AB257" s="426">
        <v>45</v>
      </c>
      <c r="AC257" s="428">
        <v>0</v>
      </c>
      <c r="AD257" s="426">
        <v>0</v>
      </c>
      <c r="AE257" s="426">
        <v>0</v>
      </c>
      <c r="AF257" s="428">
        <v>0</v>
      </c>
      <c r="AG257" s="426">
        <v>0</v>
      </c>
    </row>
    <row r="258" spans="2:33" x14ac:dyDescent="0.35">
      <c r="B258" s="424">
        <v>6850</v>
      </c>
      <c r="C258" s="424" t="s">
        <v>639</v>
      </c>
      <c r="D258" s="426">
        <v>13</v>
      </c>
      <c r="E258" s="426">
        <v>39</v>
      </c>
      <c r="F258" s="426">
        <v>2</v>
      </c>
      <c r="G258" s="427">
        <v>41</v>
      </c>
      <c r="H258" s="426">
        <v>23</v>
      </c>
      <c r="I258" s="426">
        <v>1</v>
      </c>
      <c r="J258" s="427">
        <v>24</v>
      </c>
      <c r="K258" s="426">
        <v>195</v>
      </c>
      <c r="L258" s="426">
        <v>570</v>
      </c>
      <c r="M258" s="426">
        <v>30</v>
      </c>
      <c r="N258" s="427">
        <v>600</v>
      </c>
      <c r="O258" s="426">
        <v>345</v>
      </c>
      <c r="P258" s="426">
        <v>15</v>
      </c>
      <c r="Q258" s="427">
        <v>360</v>
      </c>
      <c r="R258" s="426">
        <v>5</v>
      </c>
      <c r="S258" s="426">
        <v>75</v>
      </c>
      <c r="T258" s="428">
        <v>15</v>
      </c>
      <c r="U258" s="426">
        <v>6</v>
      </c>
      <c r="V258" s="426">
        <v>90</v>
      </c>
      <c r="W258" s="428">
        <v>15</v>
      </c>
      <c r="X258" s="426">
        <v>6</v>
      </c>
      <c r="Y258" s="426">
        <v>90</v>
      </c>
      <c r="Z258" s="428">
        <v>75</v>
      </c>
      <c r="AA258" s="426">
        <v>5</v>
      </c>
      <c r="AB258" s="426">
        <v>75</v>
      </c>
      <c r="AC258" s="428">
        <v>0</v>
      </c>
      <c r="AD258" s="426">
        <v>3</v>
      </c>
      <c r="AE258" s="426">
        <v>45</v>
      </c>
      <c r="AF258" s="428">
        <v>0</v>
      </c>
      <c r="AG258" s="426">
        <v>0</v>
      </c>
    </row>
    <row r="259" spans="2:33" x14ac:dyDescent="0.35">
      <c r="B259" s="424">
        <v>6861</v>
      </c>
      <c r="C259" s="424" t="s">
        <v>640</v>
      </c>
      <c r="D259" s="426">
        <v>1</v>
      </c>
      <c r="E259" s="426">
        <v>1</v>
      </c>
      <c r="F259" s="426">
        <v>0</v>
      </c>
      <c r="G259" s="427">
        <v>1</v>
      </c>
      <c r="H259" s="426">
        <v>1</v>
      </c>
      <c r="I259" s="426">
        <v>0</v>
      </c>
      <c r="J259" s="427">
        <v>1</v>
      </c>
      <c r="K259" s="426">
        <v>15</v>
      </c>
      <c r="L259" s="426">
        <v>15</v>
      </c>
      <c r="M259" s="426">
        <v>0</v>
      </c>
      <c r="N259" s="427">
        <v>15</v>
      </c>
      <c r="O259" s="426">
        <v>15</v>
      </c>
      <c r="P259" s="426">
        <v>0</v>
      </c>
      <c r="Q259" s="427">
        <v>15</v>
      </c>
      <c r="R259" s="426">
        <v>0</v>
      </c>
      <c r="S259" s="426">
        <v>0</v>
      </c>
      <c r="T259" s="428">
        <v>0</v>
      </c>
      <c r="U259" s="426">
        <v>0</v>
      </c>
      <c r="V259" s="426">
        <v>0</v>
      </c>
      <c r="W259" s="428">
        <v>0</v>
      </c>
      <c r="X259" s="426">
        <v>0</v>
      </c>
      <c r="Y259" s="426">
        <v>0</v>
      </c>
      <c r="Z259" s="428">
        <v>0</v>
      </c>
      <c r="AA259" s="426">
        <v>0</v>
      </c>
      <c r="AB259" s="426">
        <v>0</v>
      </c>
      <c r="AC259" s="428">
        <v>0</v>
      </c>
      <c r="AD259" s="426">
        <v>0</v>
      </c>
      <c r="AE259" s="426">
        <v>0</v>
      </c>
      <c r="AF259" s="428">
        <v>0</v>
      </c>
      <c r="AG259" s="426">
        <v>0</v>
      </c>
    </row>
    <row r="260" spans="2:33" x14ac:dyDescent="0.35">
      <c r="B260" s="424">
        <v>6887</v>
      </c>
      <c r="C260" s="424" t="s">
        <v>641</v>
      </c>
      <c r="D260" s="426">
        <v>4</v>
      </c>
      <c r="E260" s="426">
        <v>12</v>
      </c>
      <c r="F260" s="426">
        <v>1</v>
      </c>
      <c r="G260" s="427">
        <v>13</v>
      </c>
      <c r="H260" s="426">
        <v>6</v>
      </c>
      <c r="I260" s="426">
        <v>1</v>
      </c>
      <c r="J260" s="427">
        <v>7</v>
      </c>
      <c r="K260" s="426">
        <v>60</v>
      </c>
      <c r="L260" s="426">
        <v>180</v>
      </c>
      <c r="M260" s="426">
        <v>15</v>
      </c>
      <c r="N260" s="427">
        <v>195</v>
      </c>
      <c r="O260" s="426">
        <v>90</v>
      </c>
      <c r="P260" s="426">
        <v>15</v>
      </c>
      <c r="Q260" s="427">
        <v>105</v>
      </c>
      <c r="R260" s="426">
        <v>0</v>
      </c>
      <c r="S260" s="426">
        <v>0</v>
      </c>
      <c r="T260" s="428">
        <v>0</v>
      </c>
      <c r="U260" s="426">
        <v>0</v>
      </c>
      <c r="V260" s="426">
        <v>0</v>
      </c>
      <c r="W260" s="428">
        <v>0</v>
      </c>
      <c r="X260" s="426">
        <v>0</v>
      </c>
      <c r="Y260" s="426">
        <v>0</v>
      </c>
      <c r="Z260" s="428">
        <v>0</v>
      </c>
      <c r="AA260" s="426">
        <v>0</v>
      </c>
      <c r="AB260" s="426">
        <v>0</v>
      </c>
      <c r="AC260" s="428">
        <v>0</v>
      </c>
      <c r="AD260" s="426">
        <v>0</v>
      </c>
      <c r="AE260" s="426">
        <v>0</v>
      </c>
      <c r="AF260" s="428">
        <v>0</v>
      </c>
      <c r="AG260" s="426">
        <v>1</v>
      </c>
    </row>
    <row r="261" spans="2:33" x14ac:dyDescent="0.35">
      <c r="B261" s="424">
        <v>6909</v>
      </c>
      <c r="C261" s="424" t="s">
        <v>643</v>
      </c>
      <c r="D261" s="426">
        <v>19</v>
      </c>
      <c r="E261" s="426">
        <v>18</v>
      </c>
      <c r="F261" s="426">
        <v>0</v>
      </c>
      <c r="G261" s="427">
        <v>18</v>
      </c>
      <c r="H261" s="426">
        <v>4</v>
      </c>
      <c r="I261" s="426">
        <v>0</v>
      </c>
      <c r="J261" s="427">
        <v>4</v>
      </c>
      <c r="K261" s="426">
        <v>285</v>
      </c>
      <c r="L261" s="426">
        <v>255</v>
      </c>
      <c r="M261" s="426">
        <v>0</v>
      </c>
      <c r="N261" s="427">
        <v>255</v>
      </c>
      <c r="O261" s="426">
        <v>60</v>
      </c>
      <c r="P261" s="426">
        <v>0</v>
      </c>
      <c r="Q261" s="427">
        <v>60</v>
      </c>
      <c r="R261" s="426">
        <v>10</v>
      </c>
      <c r="S261" s="426">
        <v>135</v>
      </c>
      <c r="T261" s="428">
        <v>15</v>
      </c>
      <c r="U261" s="426">
        <v>3</v>
      </c>
      <c r="V261" s="426">
        <v>45</v>
      </c>
      <c r="W261" s="428">
        <v>15</v>
      </c>
      <c r="X261" s="426">
        <v>5</v>
      </c>
      <c r="Y261" s="426">
        <v>75</v>
      </c>
      <c r="Z261" s="428">
        <v>30</v>
      </c>
      <c r="AA261" s="426">
        <v>6</v>
      </c>
      <c r="AB261" s="426">
        <v>90</v>
      </c>
      <c r="AC261" s="428">
        <v>0</v>
      </c>
      <c r="AD261" s="426">
        <v>6</v>
      </c>
      <c r="AE261" s="426">
        <v>90</v>
      </c>
      <c r="AF261" s="428">
        <v>0</v>
      </c>
      <c r="AG261" s="426">
        <v>0</v>
      </c>
    </row>
    <row r="262" spans="2:33" x14ac:dyDescent="0.35">
      <c r="B262" s="424">
        <v>6918</v>
      </c>
      <c r="C262" s="424" t="s">
        <v>644</v>
      </c>
      <c r="D262" s="426">
        <v>0</v>
      </c>
      <c r="E262" s="426">
        <v>1</v>
      </c>
      <c r="F262" s="426">
        <v>0</v>
      </c>
      <c r="G262" s="427">
        <v>1</v>
      </c>
      <c r="H262" s="426">
        <v>0</v>
      </c>
      <c r="I262" s="426">
        <v>0</v>
      </c>
      <c r="J262" s="427">
        <v>0</v>
      </c>
      <c r="K262" s="426">
        <v>0</v>
      </c>
      <c r="L262" s="426">
        <v>15</v>
      </c>
      <c r="M262" s="426">
        <v>0</v>
      </c>
      <c r="N262" s="427">
        <v>15</v>
      </c>
      <c r="O262" s="426">
        <v>0</v>
      </c>
      <c r="P262" s="426">
        <v>0</v>
      </c>
      <c r="Q262" s="427">
        <v>0</v>
      </c>
      <c r="R262" s="426">
        <v>0</v>
      </c>
      <c r="S262" s="426">
        <v>0</v>
      </c>
      <c r="T262" s="428">
        <v>0</v>
      </c>
      <c r="U262" s="426">
        <v>1</v>
      </c>
      <c r="V262" s="426">
        <v>15</v>
      </c>
      <c r="W262" s="428">
        <v>0</v>
      </c>
      <c r="X262" s="426">
        <v>0</v>
      </c>
      <c r="Y262" s="426">
        <v>0</v>
      </c>
      <c r="Z262" s="428">
        <v>0</v>
      </c>
      <c r="AA262" s="426">
        <v>0</v>
      </c>
      <c r="AB262" s="426">
        <v>0</v>
      </c>
      <c r="AC262" s="428">
        <v>0</v>
      </c>
      <c r="AD262" s="426">
        <v>0</v>
      </c>
      <c r="AE262" s="426">
        <v>0</v>
      </c>
      <c r="AF262" s="428">
        <v>0</v>
      </c>
      <c r="AG262" s="426">
        <v>0</v>
      </c>
    </row>
    <row r="263" spans="2:33" x14ac:dyDescent="0.35">
      <c r="B263" s="424">
        <v>6925</v>
      </c>
      <c r="C263" s="424" t="s">
        <v>645</v>
      </c>
      <c r="D263" s="426">
        <v>1</v>
      </c>
      <c r="E263" s="426">
        <v>0</v>
      </c>
      <c r="F263" s="426">
        <v>0</v>
      </c>
      <c r="G263" s="427">
        <v>0</v>
      </c>
      <c r="H263" s="426">
        <v>0</v>
      </c>
      <c r="I263" s="426">
        <v>0</v>
      </c>
      <c r="J263" s="427">
        <v>0</v>
      </c>
      <c r="K263" s="426">
        <v>15</v>
      </c>
      <c r="L263" s="426">
        <v>0</v>
      </c>
      <c r="M263" s="426">
        <v>0</v>
      </c>
      <c r="N263" s="427">
        <v>0</v>
      </c>
      <c r="O263" s="426">
        <v>0</v>
      </c>
      <c r="P263" s="426">
        <v>0</v>
      </c>
      <c r="Q263" s="427">
        <v>0</v>
      </c>
      <c r="R263" s="426">
        <v>0</v>
      </c>
      <c r="S263" s="426">
        <v>0</v>
      </c>
      <c r="T263" s="428">
        <v>0</v>
      </c>
      <c r="U263" s="426">
        <v>0</v>
      </c>
      <c r="V263" s="426">
        <v>0</v>
      </c>
      <c r="W263" s="428">
        <v>0</v>
      </c>
      <c r="X263" s="426">
        <v>0</v>
      </c>
      <c r="Y263" s="426">
        <v>0</v>
      </c>
      <c r="Z263" s="428">
        <v>0</v>
      </c>
      <c r="AA263" s="426">
        <v>0</v>
      </c>
      <c r="AB263" s="426">
        <v>0</v>
      </c>
      <c r="AC263" s="428">
        <v>0</v>
      </c>
      <c r="AD263" s="426">
        <v>0</v>
      </c>
      <c r="AE263" s="426">
        <v>0</v>
      </c>
      <c r="AF263" s="428">
        <v>0</v>
      </c>
      <c r="AG263" s="426">
        <v>0</v>
      </c>
    </row>
    <row r="264" spans="2:33" x14ac:dyDescent="0.35">
      <c r="B264" s="424">
        <v>6930</v>
      </c>
      <c r="C264" s="424" t="s">
        <v>646</v>
      </c>
      <c r="D264" s="426">
        <v>4</v>
      </c>
      <c r="E264" s="426">
        <v>28</v>
      </c>
      <c r="F264" s="426">
        <v>0</v>
      </c>
      <c r="G264" s="427">
        <v>28</v>
      </c>
      <c r="H264" s="426">
        <v>24</v>
      </c>
      <c r="I264" s="426">
        <v>0</v>
      </c>
      <c r="J264" s="427">
        <v>24</v>
      </c>
      <c r="K264" s="426">
        <v>60</v>
      </c>
      <c r="L264" s="426">
        <v>420</v>
      </c>
      <c r="M264" s="426">
        <v>0</v>
      </c>
      <c r="N264" s="427">
        <v>420</v>
      </c>
      <c r="O264" s="426">
        <v>315</v>
      </c>
      <c r="P264" s="426">
        <v>0</v>
      </c>
      <c r="Q264" s="427">
        <v>315</v>
      </c>
      <c r="R264" s="426">
        <v>0</v>
      </c>
      <c r="S264" s="426">
        <v>0</v>
      </c>
      <c r="T264" s="428">
        <v>0</v>
      </c>
      <c r="U264" s="426">
        <v>0</v>
      </c>
      <c r="V264" s="426">
        <v>0</v>
      </c>
      <c r="W264" s="428">
        <v>0</v>
      </c>
      <c r="X264" s="426">
        <v>2</v>
      </c>
      <c r="Y264" s="426">
        <v>30</v>
      </c>
      <c r="Z264" s="428">
        <v>25</v>
      </c>
      <c r="AA264" s="426">
        <v>1</v>
      </c>
      <c r="AB264" s="426">
        <v>15</v>
      </c>
      <c r="AC264" s="428">
        <v>15</v>
      </c>
      <c r="AD264" s="426">
        <v>1</v>
      </c>
      <c r="AE264" s="426">
        <v>15</v>
      </c>
      <c r="AF264" s="428">
        <v>15</v>
      </c>
      <c r="AG264" s="426">
        <v>0</v>
      </c>
    </row>
    <row r="265" spans="2:33" x14ac:dyDescent="0.35">
      <c r="B265" s="424">
        <v>6937</v>
      </c>
      <c r="C265" s="424" t="s">
        <v>602</v>
      </c>
      <c r="D265" s="426">
        <v>19</v>
      </c>
      <c r="E265" s="426">
        <v>30</v>
      </c>
      <c r="F265" s="426">
        <v>1</v>
      </c>
      <c r="G265" s="427">
        <v>31</v>
      </c>
      <c r="H265" s="426">
        <v>9</v>
      </c>
      <c r="I265" s="426">
        <v>0</v>
      </c>
      <c r="J265" s="427">
        <v>9</v>
      </c>
      <c r="K265" s="426">
        <v>285</v>
      </c>
      <c r="L265" s="426">
        <v>450</v>
      </c>
      <c r="M265" s="426">
        <v>15</v>
      </c>
      <c r="N265" s="427">
        <v>465</v>
      </c>
      <c r="O265" s="426">
        <v>135</v>
      </c>
      <c r="P265" s="426">
        <v>0</v>
      </c>
      <c r="Q265" s="427">
        <v>135</v>
      </c>
      <c r="R265" s="426">
        <v>6</v>
      </c>
      <c r="S265" s="426">
        <v>90</v>
      </c>
      <c r="T265" s="428">
        <v>15</v>
      </c>
      <c r="U265" s="426">
        <v>1</v>
      </c>
      <c r="V265" s="426">
        <v>15</v>
      </c>
      <c r="W265" s="428">
        <v>0</v>
      </c>
      <c r="X265" s="426">
        <v>22</v>
      </c>
      <c r="Y265" s="426">
        <v>330</v>
      </c>
      <c r="Z265" s="428">
        <v>105</v>
      </c>
      <c r="AA265" s="426">
        <v>5</v>
      </c>
      <c r="AB265" s="426">
        <v>75</v>
      </c>
      <c r="AC265" s="428">
        <v>0</v>
      </c>
      <c r="AD265" s="426">
        <v>5</v>
      </c>
      <c r="AE265" s="426">
        <v>75</v>
      </c>
      <c r="AF265" s="428">
        <v>0</v>
      </c>
      <c r="AG265" s="426">
        <v>1</v>
      </c>
    </row>
    <row r="266" spans="2:33" x14ac:dyDescent="0.35">
      <c r="B266" s="424">
        <v>6966</v>
      </c>
      <c r="C266" s="424" t="s">
        <v>647</v>
      </c>
      <c r="D266" s="426">
        <v>0</v>
      </c>
      <c r="E266" s="426">
        <v>3</v>
      </c>
      <c r="F266" s="426">
        <v>0</v>
      </c>
      <c r="G266" s="427">
        <v>3</v>
      </c>
      <c r="H266" s="426">
        <v>3</v>
      </c>
      <c r="I266" s="426">
        <v>0</v>
      </c>
      <c r="J266" s="427">
        <v>3</v>
      </c>
      <c r="K266" s="426">
        <v>0</v>
      </c>
      <c r="L266" s="426">
        <v>45</v>
      </c>
      <c r="M266" s="426">
        <v>0</v>
      </c>
      <c r="N266" s="427">
        <v>45</v>
      </c>
      <c r="O266" s="426">
        <v>45</v>
      </c>
      <c r="P266" s="426">
        <v>0</v>
      </c>
      <c r="Q266" s="427">
        <v>45</v>
      </c>
      <c r="R266" s="426">
        <v>0</v>
      </c>
      <c r="S266" s="426">
        <v>0</v>
      </c>
      <c r="T266" s="428">
        <v>0</v>
      </c>
      <c r="U266" s="426">
        <v>0</v>
      </c>
      <c r="V266" s="426">
        <v>0</v>
      </c>
      <c r="W266" s="428">
        <v>0</v>
      </c>
      <c r="X266" s="426">
        <v>0</v>
      </c>
      <c r="Y266" s="426">
        <v>0</v>
      </c>
      <c r="Z266" s="428">
        <v>0</v>
      </c>
      <c r="AA266" s="426">
        <v>0</v>
      </c>
      <c r="AB266" s="426">
        <v>0</v>
      </c>
      <c r="AC266" s="428">
        <v>0</v>
      </c>
      <c r="AD266" s="426">
        <v>0</v>
      </c>
      <c r="AE266" s="426">
        <v>0</v>
      </c>
      <c r="AF266" s="428">
        <v>0</v>
      </c>
      <c r="AG266" s="426">
        <v>0</v>
      </c>
    </row>
    <row r="267" spans="2:33" x14ac:dyDescent="0.35">
      <c r="B267" s="424">
        <v>6974</v>
      </c>
      <c r="C267" s="424" t="s">
        <v>648</v>
      </c>
      <c r="D267" s="426">
        <v>45</v>
      </c>
      <c r="E267" s="426">
        <v>35</v>
      </c>
      <c r="F267" s="426">
        <v>2</v>
      </c>
      <c r="G267" s="427">
        <v>37</v>
      </c>
      <c r="H267" s="426">
        <v>15</v>
      </c>
      <c r="I267" s="426">
        <v>0</v>
      </c>
      <c r="J267" s="427">
        <v>15</v>
      </c>
      <c r="K267" s="426">
        <v>667.5</v>
      </c>
      <c r="L267" s="426">
        <v>525</v>
      </c>
      <c r="M267" s="426">
        <v>30</v>
      </c>
      <c r="N267" s="427">
        <v>555</v>
      </c>
      <c r="O267" s="426">
        <v>225</v>
      </c>
      <c r="P267" s="426">
        <v>0</v>
      </c>
      <c r="Q267" s="427">
        <v>225</v>
      </c>
      <c r="R267" s="426">
        <v>12</v>
      </c>
      <c r="S267" s="426">
        <v>180</v>
      </c>
      <c r="T267" s="428">
        <v>90</v>
      </c>
      <c r="U267" s="426">
        <v>16</v>
      </c>
      <c r="V267" s="426">
        <v>240</v>
      </c>
      <c r="W267" s="428">
        <v>45</v>
      </c>
      <c r="X267" s="426">
        <v>2</v>
      </c>
      <c r="Y267" s="426">
        <v>30</v>
      </c>
      <c r="Z267" s="428">
        <v>15</v>
      </c>
      <c r="AA267" s="426">
        <v>12</v>
      </c>
      <c r="AB267" s="426">
        <v>180</v>
      </c>
      <c r="AC267" s="428">
        <v>75</v>
      </c>
      <c r="AD267" s="426">
        <v>8</v>
      </c>
      <c r="AE267" s="426">
        <v>120</v>
      </c>
      <c r="AF267" s="428">
        <v>75</v>
      </c>
      <c r="AG267" s="426">
        <v>3</v>
      </c>
    </row>
    <row r="268" spans="2:33" x14ac:dyDescent="0.35">
      <c r="B268" s="424">
        <v>6998</v>
      </c>
      <c r="C268" s="424" t="s">
        <v>650</v>
      </c>
      <c r="D268" s="426">
        <v>12</v>
      </c>
      <c r="E268" s="426">
        <v>22</v>
      </c>
      <c r="F268" s="426">
        <v>2</v>
      </c>
      <c r="G268" s="427">
        <v>24</v>
      </c>
      <c r="H268" s="426">
        <v>1</v>
      </c>
      <c r="I268" s="426">
        <v>0</v>
      </c>
      <c r="J268" s="427">
        <v>1</v>
      </c>
      <c r="K268" s="426">
        <v>180</v>
      </c>
      <c r="L268" s="426">
        <v>330</v>
      </c>
      <c r="M268" s="426">
        <v>30</v>
      </c>
      <c r="N268" s="427">
        <v>360</v>
      </c>
      <c r="O268" s="426">
        <v>15</v>
      </c>
      <c r="P268" s="426">
        <v>0</v>
      </c>
      <c r="Q268" s="427">
        <v>15</v>
      </c>
      <c r="R268" s="426">
        <v>1</v>
      </c>
      <c r="S268" s="426">
        <v>15</v>
      </c>
      <c r="T268" s="428">
        <v>0</v>
      </c>
      <c r="U268" s="426">
        <v>5</v>
      </c>
      <c r="V268" s="426">
        <v>75</v>
      </c>
      <c r="W268" s="428">
        <v>0</v>
      </c>
      <c r="X268" s="426">
        <v>17</v>
      </c>
      <c r="Y268" s="426">
        <v>255</v>
      </c>
      <c r="Z268" s="428">
        <v>0</v>
      </c>
      <c r="AA268" s="426">
        <v>6</v>
      </c>
      <c r="AB268" s="426">
        <v>90</v>
      </c>
      <c r="AC268" s="428">
        <v>0</v>
      </c>
      <c r="AD268" s="426">
        <v>0</v>
      </c>
      <c r="AE268" s="426">
        <v>0</v>
      </c>
      <c r="AF268" s="428">
        <v>0</v>
      </c>
      <c r="AG268" s="426">
        <v>1</v>
      </c>
    </row>
    <row r="269" spans="2:33" x14ac:dyDescent="0.35">
      <c r="B269" s="424">
        <v>7007</v>
      </c>
      <c r="C269" s="424" t="s">
        <v>651</v>
      </c>
      <c r="D269" s="426">
        <v>14</v>
      </c>
      <c r="E269" s="426">
        <v>17</v>
      </c>
      <c r="F269" s="426">
        <v>0</v>
      </c>
      <c r="G269" s="427">
        <v>17</v>
      </c>
      <c r="H269" s="426">
        <v>4</v>
      </c>
      <c r="I269" s="426">
        <v>0</v>
      </c>
      <c r="J269" s="427">
        <v>4</v>
      </c>
      <c r="K269" s="426">
        <v>210</v>
      </c>
      <c r="L269" s="426">
        <v>255</v>
      </c>
      <c r="M269" s="426">
        <v>0</v>
      </c>
      <c r="N269" s="427">
        <v>255</v>
      </c>
      <c r="O269" s="426">
        <v>60</v>
      </c>
      <c r="P269" s="426">
        <v>0</v>
      </c>
      <c r="Q269" s="427">
        <v>60</v>
      </c>
      <c r="R269" s="426">
        <v>4</v>
      </c>
      <c r="S269" s="426">
        <v>60</v>
      </c>
      <c r="T269" s="428">
        <v>15</v>
      </c>
      <c r="U269" s="426">
        <v>9</v>
      </c>
      <c r="V269" s="426">
        <v>135</v>
      </c>
      <c r="W269" s="428">
        <v>30</v>
      </c>
      <c r="X269" s="426">
        <v>1</v>
      </c>
      <c r="Y269" s="426">
        <v>15</v>
      </c>
      <c r="Z269" s="428">
        <v>0</v>
      </c>
      <c r="AA269" s="426">
        <v>6</v>
      </c>
      <c r="AB269" s="426">
        <v>90</v>
      </c>
      <c r="AC269" s="428">
        <v>15</v>
      </c>
      <c r="AD269" s="426">
        <v>5</v>
      </c>
      <c r="AE269" s="426">
        <v>75</v>
      </c>
      <c r="AF269" s="428">
        <v>15</v>
      </c>
      <c r="AG269" s="426">
        <v>0</v>
      </c>
    </row>
    <row r="270" spans="2:33" x14ac:dyDescent="0.35">
      <c r="B270" s="424">
        <v>7008</v>
      </c>
      <c r="C270" s="424" t="s">
        <v>652</v>
      </c>
      <c r="D270" s="426">
        <v>11</v>
      </c>
      <c r="E270" s="426">
        <v>16</v>
      </c>
      <c r="F270" s="426">
        <v>0</v>
      </c>
      <c r="G270" s="427">
        <v>16</v>
      </c>
      <c r="H270" s="426">
        <v>3</v>
      </c>
      <c r="I270" s="426">
        <v>0</v>
      </c>
      <c r="J270" s="427">
        <v>3</v>
      </c>
      <c r="K270" s="426">
        <v>165</v>
      </c>
      <c r="L270" s="426">
        <v>225</v>
      </c>
      <c r="M270" s="426">
        <v>0</v>
      </c>
      <c r="N270" s="427">
        <v>225</v>
      </c>
      <c r="O270" s="426">
        <v>45</v>
      </c>
      <c r="P270" s="426">
        <v>0</v>
      </c>
      <c r="Q270" s="427">
        <v>45</v>
      </c>
      <c r="R270" s="426">
        <v>2</v>
      </c>
      <c r="S270" s="426">
        <v>30</v>
      </c>
      <c r="T270" s="428">
        <v>0</v>
      </c>
      <c r="U270" s="426">
        <v>6</v>
      </c>
      <c r="V270" s="426">
        <v>90</v>
      </c>
      <c r="W270" s="428">
        <v>15</v>
      </c>
      <c r="X270" s="426">
        <v>2</v>
      </c>
      <c r="Y270" s="426">
        <v>30</v>
      </c>
      <c r="Z270" s="428">
        <v>0</v>
      </c>
      <c r="AA270" s="426">
        <v>3</v>
      </c>
      <c r="AB270" s="426">
        <v>45</v>
      </c>
      <c r="AC270" s="428">
        <v>0</v>
      </c>
      <c r="AD270" s="426">
        <v>0</v>
      </c>
      <c r="AE270" s="426">
        <v>0</v>
      </c>
      <c r="AF270" s="428">
        <v>0</v>
      </c>
      <c r="AG270" s="426">
        <v>0</v>
      </c>
    </row>
    <row r="271" spans="2:33" x14ac:dyDescent="0.35">
      <c r="B271" s="424">
        <v>7018</v>
      </c>
      <c r="C271" s="424" t="s">
        <v>653</v>
      </c>
      <c r="D271" s="426">
        <v>7</v>
      </c>
      <c r="E271" s="426">
        <v>8</v>
      </c>
      <c r="F271" s="426">
        <v>0</v>
      </c>
      <c r="G271" s="427">
        <v>8</v>
      </c>
      <c r="H271" s="426">
        <v>1</v>
      </c>
      <c r="I271" s="426">
        <v>0</v>
      </c>
      <c r="J271" s="427">
        <v>1</v>
      </c>
      <c r="K271" s="426">
        <v>105</v>
      </c>
      <c r="L271" s="426">
        <v>120</v>
      </c>
      <c r="M271" s="426">
        <v>0</v>
      </c>
      <c r="N271" s="427">
        <v>120</v>
      </c>
      <c r="O271" s="426">
        <v>15</v>
      </c>
      <c r="P271" s="426">
        <v>0</v>
      </c>
      <c r="Q271" s="427">
        <v>15</v>
      </c>
      <c r="R271" s="426">
        <v>8</v>
      </c>
      <c r="S271" s="426">
        <v>120</v>
      </c>
      <c r="T271" s="428">
        <v>15</v>
      </c>
      <c r="U271" s="426">
        <v>0</v>
      </c>
      <c r="V271" s="426">
        <v>0</v>
      </c>
      <c r="W271" s="428">
        <v>0</v>
      </c>
      <c r="X271" s="426">
        <v>0</v>
      </c>
      <c r="Y271" s="426">
        <v>0</v>
      </c>
      <c r="Z271" s="428">
        <v>0</v>
      </c>
      <c r="AA271" s="426">
        <v>4</v>
      </c>
      <c r="AB271" s="426">
        <v>60</v>
      </c>
      <c r="AC271" s="428">
        <v>0</v>
      </c>
      <c r="AD271" s="426">
        <v>0</v>
      </c>
      <c r="AE271" s="426">
        <v>0</v>
      </c>
      <c r="AF271" s="428">
        <v>0</v>
      </c>
      <c r="AG271" s="426">
        <v>0</v>
      </c>
    </row>
    <row r="272" spans="2:33" x14ac:dyDescent="0.35">
      <c r="B272" s="424">
        <v>7027</v>
      </c>
      <c r="C272" s="424" t="s">
        <v>654</v>
      </c>
      <c r="D272" s="426">
        <v>11</v>
      </c>
      <c r="E272" s="426">
        <v>11</v>
      </c>
      <c r="F272" s="426">
        <v>0</v>
      </c>
      <c r="G272" s="427">
        <v>11</v>
      </c>
      <c r="H272" s="426">
        <v>4</v>
      </c>
      <c r="I272" s="426">
        <v>0</v>
      </c>
      <c r="J272" s="427">
        <v>4</v>
      </c>
      <c r="K272" s="426">
        <v>165</v>
      </c>
      <c r="L272" s="426">
        <v>150</v>
      </c>
      <c r="M272" s="426">
        <v>0</v>
      </c>
      <c r="N272" s="427">
        <v>150</v>
      </c>
      <c r="O272" s="426">
        <v>60</v>
      </c>
      <c r="P272" s="426">
        <v>0</v>
      </c>
      <c r="Q272" s="427">
        <v>60</v>
      </c>
      <c r="R272" s="426">
        <v>2</v>
      </c>
      <c r="S272" s="426">
        <v>30</v>
      </c>
      <c r="T272" s="428">
        <v>15</v>
      </c>
      <c r="U272" s="426">
        <v>2</v>
      </c>
      <c r="V272" s="426">
        <v>30</v>
      </c>
      <c r="W272" s="428">
        <v>0</v>
      </c>
      <c r="X272" s="426">
        <v>2</v>
      </c>
      <c r="Y272" s="426">
        <v>30</v>
      </c>
      <c r="Z272" s="428">
        <v>0</v>
      </c>
      <c r="AA272" s="426">
        <v>0</v>
      </c>
      <c r="AB272" s="426">
        <v>0</v>
      </c>
      <c r="AC272" s="428">
        <v>0</v>
      </c>
      <c r="AD272" s="426">
        <v>0</v>
      </c>
      <c r="AE272" s="426">
        <v>0</v>
      </c>
      <c r="AF272" s="428">
        <v>0</v>
      </c>
      <c r="AG272" s="426">
        <v>0</v>
      </c>
    </row>
    <row r="273" spans="2:33" x14ac:dyDescent="0.35">
      <c r="B273" s="424">
        <v>7067</v>
      </c>
      <c r="C273" s="424" t="s">
        <v>655</v>
      </c>
      <c r="D273" s="426">
        <v>0</v>
      </c>
      <c r="E273" s="426">
        <v>1</v>
      </c>
      <c r="F273" s="426">
        <v>0</v>
      </c>
      <c r="G273" s="427">
        <v>1</v>
      </c>
      <c r="H273" s="426">
        <v>0</v>
      </c>
      <c r="I273" s="426">
        <v>0</v>
      </c>
      <c r="J273" s="427">
        <v>0</v>
      </c>
      <c r="K273" s="426">
        <v>0</v>
      </c>
      <c r="L273" s="426">
        <v>15</v>
      </c>
      <c r="M273" s="426">
        <v>0</v>
      </c>
      <c r="N273" s="427">
        <v>15</v>
      </c>
      <c r="O273" s="426">
        <v>0</v>
      </c>
      <c r="P273" s="426">
        <v>0</v>
      </c>
      <c r="Q273" s="427">
        <v>0</v>
      </c>
      <c r="R273" s="426">
        <v>1</v>
      </c>
      <c r="S273" s="426">
        <v>15</v>
      </c>
      <c r="T273" s="428">
        <v>0</v>
      </c>
      <c r="U273" s="426">
        <v>0</v>
      </c>
      <c r="V273" s="426">
        <v>0</v>
      </c>
      <c r="W273" s="428">
        <v>0</v>
      </c>
      <c r="X273" s="426">
        <v>0</v>
      </c>
      <c r="Y273" s="426">
        <v>0</v>
      </c>
      <c r="Z273" s="428">
        <v>0</v>
      </c>
      <c r="AA273" s="426">
        <v>0</v>
      </c>
      <c r="AB273" s="426">
        <v>0</v>
      </c>
      <c r="AC273" s="428">
        <v>0</v>
      </c>
      <c r="AD273" s="426">
        <v>0</v>
      </c>
      <c r="AE273" s="426">
        <v>0</v>
      </c>
      <c r="AF273" s="428">
        <v>0</v>
      </c>
      <c r="AG273" s="426">
        <v>0</v>
      </c>
    </row>
    <row r="274" spans="2:33" x14ac:dyDescent="0.35">
      <c r="B274" s="424">
        <v>50403</v>
      </c>
      <c r="C274" s="424" t="s">
        <v>656</v>
      </c>
      <c r="D274" s="426">
        <v>21</v>
      </c>
      <c r="E274" s="426">
        <v>32</v>
      </c>
      <c r="F274" s="426">
        <v>4</v>
      </c>
      <c r="G274" s="427">
        <v>36</v>
      </c>
      <c r="H274" s="426">
        <v>6</v>
      </c>
      <c r="I274" s="426">
        <v>0</v>
      </c>
      <c r="J274" s="427">
        <v>6</v>
      </c>
      <c r="K274" s="426">
        <v>315</v>
      </c>
      <c r="L274" s="426">
        <v>480</v>
      </c>
      <c r="M274" s="426">
        <v>60</v>
      </c>
      <c r="N274" s="427">
        <v>540</v>
      </c>
      <c r="O274" s="426">
        <v>90</v>
      </c>
      <c r="P274" s="426">
        <v>0</v>
      </c>
      <c r="Q274" s="427">
        <v>90</v>
      </c>
      <c r="R274" s="426">
        <v>2</v>
      </c>
      <c r="S274" s="426">
        <v>30</v>
      </c>
      <c r="T274" s="428">
        <v>0</v>
      </c>
      <c r="U274" s="426">
        <v>3</v>
      </c>
      <c r="V274" s="426">
        <v>45</v>
      </c>
      <c r="W274" s="428">
        <v>0</v>
      </c>
      <c r="X274" s="426">
        <v>27</v>
      </c>
      <c r="Y274" s="426">
        <v>405</v>
      </c>
      <c r="Z274" s="428">
        <v>75</v>
      </c>
      <c r="AA274" s="426">
        <v>6</v>
      </c>
      <c r="AB274" s="426">
        <v>90</v>
      </c>
      <c r="AC274" s="428">
        <v>15</v>
      </c>
      <c r="AD274" s="426">
        <v>0</v>
      </c>
      <c r="AE274" s="426">
        <v>0</v>
      </c>
      <c r="AF274" s="428">
        <v>0</v>
      </c>
      <c r="AG274" s="426">
        <v>0</v>
      </c>
    </row>
    <row r="275" spans="2:33" x14ac:dyDescent="0.35">
      <c r="B275" s="424">
        <v>50405</v>
      </c>
      <c r="C275" s="424" t="s">
        <v>657</v>
      </c>
      <c r="D275" s="426">
        <v>0</v>
      </c>
      <c r="E275" s="426">
        <v>1</v>
      </c>
      <c r="F275" s="426">
        <v>1</v>
      </c>
      <c r="G275" s="427">
        <v>2</v>
      </c>
      <c r="H275" s="426">
        <v>0</v>
      </c>
      <c r="I275" s="426">
        <v>1</v>
      </c>
      <c r="J275" s="427">
        <v>1</v>
      </c>
      <c r="K275" s="426">
        <v>0</v>
      </c>
      <c r="L275" s="426">
        <v>15</v>
      </c>
      <c r="M275" s="426">
        <v>15</v>
      </c>
      <c r="N275" s="427">
        <v>30</v>
      </c>
      <c r="O275" s="426">
        <v>0</v>
      </c>
      <c r="P275" s="426">
        <v>15</v>
      </c>
      <c r="Q275" s="427">
        <v>15</v>
      </c>
      <c r="R275" s="426">
        <v>0</v>
      </c>
      <c r="S275" s="426">
        <v>0</v>
      </c>
      <c r="T275" s="428">
        <v>0</v>
      </c>
      <c r="U275" s="426">
        <v>0</v>
      </c>
      <c r="V275" s="426">
        <v>0</v>
      </c>
      <c r="W275" s="428">
        <v>0</v>
      </c>
      <c r="X275" s="426">
        <v>1</v>
      </c>
      <c r="Y275" s="426">
        <v>15</v>
      </c>
      <c r="Z275" s="428">
        <v>15</v>
      </c>
      <c r="AA275" s="426">
        <v>0</v>
      </c>
      <c r="AB275" s="426">
        <v>0</v>
      </c>
      <c r="AC275" s="428">
        <v>0</v>
      </c>
      <c r="AD275" s="426">
        <v>0</v>
      </c>
      <c r="AE275" s="426">
        <v>0</v>
      </c>
      <c r="AF275" s="428">
        <v>0</v>
      </c>
      <c r="AG275" s="426">
        <v>0</v>
      </c>
    </row>
    <row r="276" spans="2:33" x14ac:dyDescent="0.35">
      <c r="B276" s="424">
        <v>50413</v>
      </c>
      <c r="C276" s="424" t="s">
        <v>658</v>
      </c>
      <c r="D276" s="426">
        <v>1</v>
      </c>
      <c r="E276" s="426">
        <v>0</v>
      </c>
      <c r="F276" s="426">
        <v>0</v>
      </c>
      <c r="G276" s="427">
        <v>0</v>
      </c>
      <c r="H276" s="426">
        <v>0</v>
      </c>
      <c r="I276" s="426">
        <v>0</v>
      </c>
      <c r="J276" s="427">
        <v>0</v>
      </c>
      <c r="K276" s="426">
        <v>15</v>
      </c>
      <c r="L276" s="426">
        <v>0</v>
      </c>
      <c r="M276" s="426">
        <v>0</v>
      </c>
      <c r="N276" s="427">
        <v>0</v>
      </c>
      <c r="O276" s="426">
        <v>0</v>
      </c>
      <c r="P276" s="426">
        <v>0</v>
      </c>
      <c r="Q276" s="427">
        <v>0</v>
      </c>
      <c r="R276" s="426">
        <v>0</v>
      </c>
      <c r="S276" s="426">
        <v>0</v>
      </c>
      <c r="T276" s="428">
        <v>0</v>
      </c>
      <c r="U276" s="426">
        <v>0</v>
      </c>
      <c r="V276" s="426">
        <v>0</v>
      </c>
      <c r="W276" s="428">
        <v>0</v>
      </c>
      <c r="X276" s="426">
        <v>0</v>
      </c>
      <c r="Y276" s="426">
        <v>0</v>
      </c>
      <c r="Z276" s="428">
        <v>0</v>
      </c>
      <c r="AA276" s="426">
        <v>0</v>
      </c>
      <c r="AB276" s="426">
        <v>0</v>
      </c>
      <c r="AC276" s="428">
        <v>0</v>
      </c>
      <c r="AD276" s="426">
        <v>0</v>
      </c>
      <c r="AE276" s="426">
        <v>0</v>
      </c>
      <c r="AF276" s="428">
        <v>0</v>
      </c>
      <c r="AG276" s="426">
        <v>0</v>
      </c>
    </row>
    <row r="277" spans="2:33" x14ac:dyDescent="0.35">
      <c r="B277" s="424">
        <v>50416</v>
      </c>
      <c r="C277" s="424" t="s">
        <v>659</v>
      </c>
      <c r="D277" s="426">
        <v>11</v>
      </c>
      <c r="E277" s="426">
        <v>26</v>
      </c>
      <c r="F277" s="426">
        <v>0</v>
      </c>
      <c r="G277" s="427">
        <v>26</v>
      </c>
      <c r="H277" s="426">
        <v>14</v>
      </c>
      <c r="I277" s="426">
        <v>0</v>
      </c>
      <c r="J277" s="427">
        <v>14</v>
      </c>
      <c r="K277" s="426">
        <v>165</v>
      </c>
      <c r="L277" s="426">
        <v>390</v>
      </c>
      <c r="M277" s="426">
        <v>0</v>
      </c>
      <c r="N277" s="427">
        <v>390</v>
      </c>
      <c r="O277" s="426">
        <v>210</v>
      </c>
      <c r="P277" s="426">
        <v>0</v>
      </c>
      <c r="Q277" s="427">
        <v>210</v>
      </c>
      <c r="R277" s="426">
        <v>7</v>
      </c>
      <c r="S277" s="426">
        <v>105</v>
      </c>
      <c r="T277" s="428">
        <v>45</v>
      </c>
      <c r="U277" s="426">
        <v>3</v>
      </c>
      <c r="V277" s="426">
        <v>45</v>
      </c>
      <c r="W277" s="428">
        <v>15</v>
      </c>
      <c r="X277" s="426">
        <v>0</v>
      </c>
      <c r="Y277" s="426">
        <v>0</v>
      </c>
      <c r="Z277" s="428">
        <v>0</v>
      </c>
      <c r="AA277" s="426">
        <v>0</v>
      </c>
      <c r="AB277" s="426">
        <v>0</v>
      </c>
      <c r="AC277" s="428">
        <v>0</v>
      </c>
      <c r="AD277" s="426">
        <v>0</v>
      </c>
      <c r="AE277" s="426">
        <v>0</v>
      </c>
      <c r="AF277" s="428">
        <v>0</v>
      </c>
      <c r="AG277" s="426">
        <v>2</v>
      </c>
    </row>
    <row r="278" spans="2:33" x14ac:dyDescent="0.35">
      <c r="B278" s="424">
        <v>50428</v>
      </c>
      <c r="C278" s="424" t="s">
        <v>660</v>
      </c>
      <c r="D278" s="426">
        <v>5</v>
      </c>
      <c r="E278" s="426">
        <v>19</v>
      </c>
      <c r="F278" s="426">
        <v>0</v>
      </c>
      <c r="G278" s="427">
        <v>19</v>
      </c>
      <c r="H278" s="426">
        <v>15</v>
      </c>
      <c r="I278" s="426">
        <v>0</v>
      </c>
      <c r="J278" s="427">
        <v>15</v>
      </c>
      <c r="K278" s="426">
        <v>75</v>
      </c>
      <c r="L278" s="426">
        <v>285</v>
      </c>
      <c r="M278" s="426">
        <v>0</v>
      </c>
      <c r="N278" s="427">
        <v>285</v>
      </c>
      <c r="O278" s="426">
        <v>207</v>
      </c>
      <c r="P278" s="426">
        <v>0</v>
      </c>
      <c r="Q278" s="427">
        <v>207</v>
      </c>
      <c r="R278" s="426">
        <v>0</v>
      </c>
      <c r="S278" s="426">
        <v>0</v>
      </c>
      <c r="T278" s="428">
        <v>0</v>
      </c>
      <c r="U278" s="426">
        <v>1</v>
      </c>
      <c r="V278" s="426">
        <v>15</v>
      </c>
      <c r="W278" s="428">
        <v>15</v>
      </c>
      <c r="X278" s="426">
        <v>2</v>
      </c>
      <c r="Y278" s="426">
        <v>30</v>
      </c>
      <c r="Z278" s="428">
        <v>30</v>
      </c>
      <c r="AA278" s="426">
        <v>0</v>
      </c>
      <c r="AB278" s="426">
        <v>0</v>
      </c>
      <c r="AC278" s="428">
        <v>0</v>
      </c>
      <c r="AD278" s="426">
        <v>0</v>
      </c>
      <c r="AE278" s="426">
        <v>0</v>
      </c>
      <c r="AF278" s="428">
        <v>0</v>
      </c>
      <c r="AG278" s="426">
        <v>0</v>
      </c>
    </row>
    <row r="279" spans="2:33" x14ac:dyDescent="0.35">
      <c r="B279" s="424">
        <v>50429</v>
      </c>
      <c r="C279" s="424" t="s">
        <v>661</v>
      </c>
      <c r="D279" s="426">
        <v>6</v>
      </c>
      <c r="E279" s="426">
        <v>27</v>
      </c>
      <c r="F279" s="426">
        <v>0</v>
      </c>
      <c r="G279" s="427">
        <v>27</v>
      </c>
      <c r="H279" s="426">
        <v>12</v>
      </c>
      <c r="I279" s="426">
        <v>0</v>
      </c>
      <c r="J279" s="427">
        <v>12</v>
      </c>
      <c r="K279" s="426">
        <v>90</v>
      </c>
      <c r="L279" s="426">
        <v>405</v>
      </c>
      <c r="M279" s="426">
        <v>0</v>
      </c>
      <c r="N279" s="427">
        <v>405</v>
      </c>
      <c r="O279" s="426">
        <v>173</v>
      </c>
      <c r="P279" s="426">
        <v>0</v>
      </c>
      <c r="Q279" s="427">
        <v>173</v>
      </c>
      <c r="R279" s="426">
        <v>2</v>
      </c>
      <c r="S279" s="426">
        <v>30</v>
      </c>
      <c r="T279" s="428">
        <v>28</v>
      </c>
      <c r="U279" s="426">
        <v>4</v>
      </c>
      <c r="V279" s="426">
        <v>60</v>
      </c>
      <c r="W279" s="428">
        <v>30</v>
      </c>
      <c r="X279" s="426">
        <v>2</v>
      </c>
      <c r="Y279" s="426">
        <v>30</v>
      </c>
      <c r="Z279" s="428">
        <v>15</v>
      </c>
      <c r="AA279" s="426">
        <v>5</v>
      </c>
      <c r="AB279" s="426">
        <v>75</v>
      </c>
      <c r="AC279" s="428">
        <v>30</v>
      </c>
      <c r="AD279" s="426">
        <v>4</v>
      </c>
      <c r="AE279" s="426">
        <v>60</v>
      </c>
      <c r="AF279" s="428">
        <v>30</v>
      </c>
      <c r="AG279" s="426">
        <v>0</v>
      </c>
    </row>
    <row r="280" spans="2:33" x14ac:dyDescent="0.35">
      <c r="B280" s="424">
        <v>50439</v>
      </c>
      <c r="C280" s="424" t="s">
        <v>662</v>
      </c>
      <c r="D280" s="426">
        <v>5</v>
      </c>
      <c r="E280" s="426">
        <v>13</v>
      </c>
      <c r="F280" s="426">
        <v>0</v>
      </c>
      <c r="G280" s="427">
        <v>13</v>
      </c>
      <c r="H280" s="426">
        <v>3</v>
      </c>
      <c r="I280" s="426">
        <v>0</v>
      </c>
      <c r="J280" s="427">
        <v>3</v>
      </c>
      <c r="K280" s="426">
        <v>75</v>
      </c>
      <c r="L280" s="426">
        <v>195</v>
      </c>
      <c r="M280" s="426">
        <v>0</v>
      </c>
      <c r="N280" s="427">
        <v>195</v>
      </c>
      <c r="O280" s="426">
        <v>45</v>
      </c>
      <c r="P280" s="426">
        <v>0</v>
      </c>
      <c r="Q280" s="427">
        <v>45</v>
      </c>
      <c r="R280" s="426">
        <v>1</v>
      </c>
      <c r="S280" s="426">
        <v>15</v>
      </c>
      <c r="T280" s="428">
        <v>15</v>
      </c>
      <c r="U280" s="426">
        <v>1</v>
      </c>
      <c r="V280" s="426">
        <v>15</v>
      </c>
      <c r="W280" s="428">
        <v>0</v>
      </c>
      <c r="X280" s="426">
        <v>10</v>
      </c>
      <c r="Y280" s="426">
        <v>150</v>
      </c>
      <c r="Z280" s="428">
        <v>15</v>
      </c>
      <c r="AA280" s="426">
        <v>7</v>
      </c>
      <c r="AB280" s="426">
        <v>105</v>
      </c>
      <c r="AC280" s="428">
        <v>15</v>
      </c>
      <c r="AD280" s="426">
        <v>5</v>
      </c>
      <c r="AE280" s="426">
        <v>75</v>
      </c>
      <c r="AF280" s="428">
        <v>15</v>
      </c>
      <c r="AG280" s="426">
        <v>0</v>
      </c>
    </row>
    <row r="281" spans="2:33" x14ac:dyDescent="0.35">
      <c r="B281" s="424">
        <v>50442</v>
      </c>
      <c r="C281" s="424" t="s">
        <v>663</v>
      </c>
      <c r="D281" s="426">
        <v>7</v>
      </c>
      <c r="E281" s="426">
        <v>14</v>
      </c>
      <c r="F281" s="426">
        <v>2</v>
      </c>
      <c r="G281" s="427">
        <v>16</v>
      </c>
      <c r="H281" s="426">
        <v>3</v>
      </c>
      <c r="I281" s="426">
        <v>0</v>
      </c>
      <c r="J281" s="427">
        <v>3</v>
      </c>
      <c r="K281" s="426">
        <v>105</v>
      </c>
      <c r="L281" s="426">
        <v>210</v>
      </c>
      <c r="M281" s="426">
        <v>30</v>
      </c>
      <c r="N281" s="427">
        <v>240</v>
      </c>
      <c r="O281" s="426">
        <v>45</v>
      </c>
      <c r="P281" s="426">
        <v>0</v>
      </c>
      <c r="Q281" s="427">
        <v>45</v>
      </c>
      <c r="R281" s="426">
        <v>2</v>
      </c>
      <c r="S281" s="426">
        <v>30</v>
      </c>
      <c r="T281" s="428">
        <v>0</v>
      </c>
      <c r="U281" s="426">
        <v>3</v>
      </c>
      <c r="V281" s="426">
        <v>45</v>
      </c>
      <c r="W281" s="428">
        <v>0</v>
      </c>
      <c r="X281" s="426">
        <v>4</v>
      </c>
      <c r="Y281" s="426">
        <v>60</v>
      </c>
      <c r="Z281" s="428">
        <v>15</v>
      </c>
      <c r="AA281" s="426">
        <v>0</v>
      </c>
      <c r="AB281" s="426">
        <v>0</v>
      </c>
      <c r="AC281" s="428">
        <v>0</v>
      </c>
      <c r="AD281" s="426">
        <v>0</v>
      </c>
      <c r="AE281" s="426">
        <v>0</v>
      </c>
      <c r="AF281" s="428">
        <v>0</v>
      </c>
      <c r="AG281" s="426">
        <v>0</v>
      </c>
    </row>
    <row r="282" spans="2:33" x14ac:dyDescent="0.35">
      <c r="B282" s="424">
        <v>50443</v>
      </c>
      <c r="C282" s="424" t="s">
        <v>1268</v>
      </c>
      <c r="D282" s="426">
        <v>19</v>
      </c>
      <c r="E282" s="426">
        <v>27</v>
      </c>
      <c r="F282" s="426">
        <v>0</v>
      </c>
      <c r="G282" s="427">
        <v>27</v>
      </c>
      <c r="H282" s="426">
        <v>1</v>
      </c>
      <c r="I282" s="426">
        <v>0</v>
      </c>
      <c r="J282" s="427">
        <v>1</v>
      </c>
      <c r="K282" s="426">
        <v>285</v>
      </c>
      <c r="L282" s="426">
        <v>405</v>
      </c>
      <c r="M282" s="426">
        <v>0</v>
      </c>
      <c r="N282" s="427">
        <v>405</v>
      </c>
      <c r="O282" s="426">
        <v>15</v>
      </c>
      <c r="P282" s="426">
        <v>0</v>
      </c>
      <c r="Q282" s="427">
        <v>15</v>
      </c>
      <c r="R282" s="426">
        <v>6</v>
      </c>
      <c r="S282" s="426">
        <v>90</v>
      </c>
      <c r="T282" s="428">
        <v>0</v>
      </c>
      <c r="U282" s="426">
        <v>15</v>
      </c>
      <c r="V282" s="426">
        <v>225</v>
      </c>
      <c r="W282" s="428">
        <v>15</v>
      </c>
      <c r="X282" s="426">
        <v>5</v>
      </c>
      <c r="Y282" s="426">
        <v>75</v>
      </c>
      <c r="Z282" s="428">
        <v>0</v>
      </c>
      <c r="AA282" s="426">
        <v>12</v>
      </c>
      <c r="AB282" s="426">
        <v>180</v>
      </c>
      <c r="AC282" s="428">
        <v>0</v>
      </c>
      <c r="AD282" s="426">
        <v>8</v>
      </c>
      <c r="AE282" s="426">
        <v>120</v>
      </c>
      <c r="AF282" s="428">
        <v>0</v>
      </c>
      <c r="AG282" s="426">
        <v>0</v>
      </c>
    </row>
    <row r="283" spans="2:33" x14ac:dyDescent="0.35">
      <c r="B283" s="424">
        <v>50452</v>
      </c>
      <c r="C283" s="424" t="s">
        <v>665</v>
      </c>
      <c r="D283" s="426">
        <v>3</v>
      </c>
      <c r="E283" s="426">
        <v>19</v>
      </c>
      <c r="F283" s="426">
        <v>0</v>
      </c>
      <c r="G283" s="427">
        <v>19</v>
      </c>
      <c r="H283" s="426">
        <v>5</v>
      </c>
      <c r="I283" s="426">
        <v>0</v>
      </c>
      <c r="J283" s="427">
        <v>5</v>
      </c>
      <c r="K283" s="426">
        <v>45</v>
      </c>
      <c r="L283" s="426">
        <v>285</v>
      </c>
      <c r="M283" s="426">
        <v>0</v>
      </c>
      <c r="N283" s="427">
        <v>285</v>
      </c>
      <c r="O283" s="426">
        <v>75</v>
      </c>
      <c r="P283" s="426">
        <v>0</v>
      </c>
      <c r="Q283" s="427">
        <v>75</v>
      </c>
      <c r="R283" s="426">
        <v>4</v>
      </c>
      <c r="S283" s="426">
        <v>60</v>
      </c>
      <c r="T283" s="428">
        <v>0</v>
      </c>
      <c r="U283" s="426">
        <v>1</v>
      </c>
      <c r="V283" s="426">
        <v>15</v>
      </c>
      <c r="W283" s="428">
        <v>0</v>
      </c>
      <c r="X283" s="426">
        <v>0</v>
      </c>
      <c r="Y283" s="426">
        <v>0</v>
      </c>
      <c r="Z283" s="428">
        <v>0</v>
      </c>
      <c r="AA283" s="426">
        <v>7</v>
      </c>
      <c r="AB283" s="426">
        <v>105</v>
      </c>
      <c r="AC283" s="428">
        <v>0</v>
      </c>
      <c r="AD283" s="426">
        <v>7</v>
      </c>
      <c r="AE283" s="426">
        <v>105</v>
      </c>
      <c r="AF283" s="428">
        <v>0</v>
      </c>
      <c r="AG283" s="426">
        <v>0</v>
      </c>
    </row>
    <row r="284" spans="2:33" x14ac:dyDescent="0.35">
      <c r="B284" s="424">
        <v>50467</v>
      </c>
      <c r="C284" s="424" t="s">
        <v>667</v>
      </c>
      <c r="D284" s="426">
        <v>15</v>
      </c>
      <c r="E284" s="426">
        <v>18</v>
      </c>
      <c r="F284" s="426">
        <v>0</v>
      </c>
      <c r="G284" s="427">
        <v>18</v>
      </c>
      <c r="H284" s="426">
        <v>3</v>
      </c>
      <c r="I284" s="426">
        <v>0</v>
      </c>
      <c r="J284" s="427">
        <v>3</v>
      </c>
      <c r="K284" s="426">
        <v>225</v>
      </c>
      <c r="L284" s="426">
        <v>255</v>
      </c>
      <c r="M284" s="426">
        <v>0</v>
      </c>
      <c r="N284" s="427">
        <v>255</v>
      </c>
      <c r="O284" s="426">
        <v>45</v>
      </c>
      <c r="P284" s="426">
        <v>0</v>
      </c>
      <c r="Q284" s="427">
        <v>45</v>
      </c>
      <c r="R284" s="426">
        <v>11</v>
      </c>
      <c r="S284" s="426">
        <v>165</v>
      </c>
      <c r="T284" s="428">
        <v>15</v>
      </c>
      <c r="U284" s="426">
        <v>3</v>
      </c>
      <c r="V284" s="426">
        <v>45</v>
      </c>
      <c r="W284" s="428">
        <v>15</v>
      </c>
      <c r="X284" s="426">
        <v>2</v>
      </c>
      <c r="Y284" s="426">
        <v>15</v>
      </c>
      <c r="Z284" s="428">
        <v>0</v>
      </c>
      <c r="AA284" s="426">
        <v>10</v>
      </c>
      <c r="AB284" s="426">
        <v>135</v>
      </c>
      <c r="AC284" s="428">
        <v>0</v>
      </c>
      <c r="AD284" s="426">
        <v>10</v>
      </c>
      <c r="AE284" s="426">
        <v>135</v>
      </c>
      <c r="AF284" s="428">
        <v>0</v>
      </c>
      <c r="AG284" s="426">
        <v>0</v>
      </c>
    </row>
    <row r="285" spans="2:33" x14ac:dyDescent="0.35">
      <c r="B285" s="424">
        <v>50469</v>
      </c>
      <c r="C285" s="424" t="s">
        <v>668</v>
      </c>
      <c r="D285" s="426">
        <v>10</v>
      </c>
      <c r="E285" s="426">
        <v>22</v>
      </c>
      <c r="F285" s="426">
        <v>0</v>
      </c>
      <c r="G285" s="427">
        <v>22</v>
      </c>
      <c r="H285" s="426">
        <v>1</v>
      </c>
      <c r="I285" s="426">
        <v>0</v>
      </c>
      <c r="J285" s="427">
        <v>1</v>
      </c>
      <c r="K285" s="426">
        <v>150</v>
      </c>
      <c r="L285" s="426">
        <v>330</v>
      </c>
      <c r="M285" s="426">
        <v>0</v>
      </c>
      <c r="N285" s="427">
        <v>330</v>
      </c>
      <c r="O285" s="426">
        <v>15</v>
      </c>
      <c r="P285" s="426">
        <v>0</v>
      </c>
      <c r="Q285" s="427">
        <v>15</v>
      </c>
      <c r="R285" s="426">
        <v>0</v>
      </c>
      <c r="S285" s="426">
        <v>0</v>
      </c>
      <c r="T285" s="428">
        <v>0</v>
      </c>
      <c r="U285" s="426">
        <v>1</v>
      </c>
      <c r="V285" s="426">
        <v>15</v>
      </c>
      <c r="W285" s="428">
        <v>0</v>
      </c>
      <c r="X285" s="426">
        <v>21</v>
      </c>
      <c r="Y285" s="426">
        <v>315</v>
      </c>
      <c r="Z285" s="428">
        <v>15</v>
      </c>
      <c r="AA285" s="426">
        <v>3</v>
      </c>
      <c r="AB285" s="426">
        <v>45</v>
      </c>
      <c r="AC285" s="428">
        <v>0</v>
      </c>
      <c r="AD285" s="426">
        <v>0</v>
      </c>
      <c r="AE285" s="426">
        <v>0</v>
      </c>
      <c r="AF285" s="428">
        <v>0</v>
      </c>
      <c r="AG285" s="426">
        <v>0</v>
      </c>
    </row>
    <row r="286" spans="2:33" x14ac:dyDescent="0.35">
      <c r="B286" s="424">
        <v>50471</v>
      </c>
      <c r="C286" s="424" t="s">
        <v>1269</v>
      </c>
      <c r="D286" s="426">
        <v>1</v>
      </c>
      <c r="E286" s="426">
        <v>0</v>
      </c>
      <c r="F286" s="426">
        <v>0</v>
      </c>
      <c r="G286" s="427">
        <v>0</v>
      </c>
      <c r="H286" s="426">
        <v>0</v>
      </c>
      <c r="I286" s="426">
        <v>0</v>
      </c>
      <c r="J286" s="427">
        <v>0</v>
      </c>
      <c r="K286" s="426">
        <v>15</v>
      </c>
      <c r="L286" s="426">
        <v>0</v>
      </c>
      <c r="M286" s="426">
        <v>0</v>
      </c>
      <c r="N286" s="427">
        <v>0</v>
      </c>
      <c r="O286" s="426">
        <v>0</v>
      </c>
      <c r="P286" s="426">
        <v>0</v>
      </c>
      <c r="Q286" s="427">
        <v>0</v>
      </c>
      <c r="R286" s="426">
        <v>0</v>
      </c>
      <c r="S286" s="426">
        <v>0</v>
      </c>
      <c r="T286" s="428">
        <v>0</v>
      </c>
      <c r="U286" s="426">
        <v>0</v>
      </c>
      <c r="V286" s="426">
        <v>0</v>
      </c>
      <c r="W286" s="428">
        <v>0</v>
      </c>
      <c r="X286" s="426">
        <v>0</v>
      </c>
      <c r="Y286" s="426">
        <v>0</v>
      </c>
      <c r="Z286" s="428">
        <v>0</v>
      </c>
      <c r="AA286" s="426">
        <v>0</v>
      </c>
      <c r="AB286" s="426">
        <v>0</v>
      </c>
      <c r="AC286" s="428">
        <v>0</v>
      </c>
      <c r="AD286" s="426">
        <v>0</v>
      </c>
      <c r="AE286" s="426">
        <v>0</v>
      </c>
      <c r="AF286" s="428">
        <v>0</v>
      </c>
      <c r="AG286" s="426">
        <v>0</v>
      </c>
    </row>
    <row r="287" spans="2:33" x14ac:dyDescent="0.35">
      <c r="B287" s="424">
        <v>50472</v>
      </c>
      <c r="C287" s="424" t="s">
        <v>670</v>
      </c>
      <c r="D287" s="426">
        <v>2</v>
      </c>
      <c r="E287" s="426">
        <v>12</v>
      </c>
      <c r="F287" s="426">
        <v>0</v>
      </c>
      <c r="G287" s="427">
        <v>12</v>
      </c>
      <c r="H287" s="426">
        <v>2</v>
      </c>
      <c r="I287" s="426">
        <v>0</v>
      </c>
      <c r="J287" s="427">
        <v>2</v>
      </c>
      <c r="K287" s="426">
        <v>30</v>
      </c>
      <c r="L287" s="426">
        <v>150</v>
      </c>
      <c r="M287" s="426">
        <v>0</v>
      </c>
      <c r="N287" s="427">
        <v>150</v>
      </c>
      <c r="O287" s="426">
        <v>12</v>
      </c>
      <c r="P287" s="426">
        <v>0</v>
      </c>
      <c r="Q287" s="427">
        <v>12</v>
      </c>
      <c r="R287" s="426">
        <v>0</v>
      </c>
      <c r="S287" s="426">
        <v>0</v>
      </c>
      <c r="T287" s="428">
        <v>0</v>
      </c>
      <c r="U287" s="426">
        <v>0</v>
      </c>
      <c r="V287" s="426">
        <v>0</v>
      </c>
      <c r="W287" s="428">
        <v>0</v>
      </c>
      <c r="X287" s="426">
        <v>4</v>
      </c>
      <c r="Y287" s="426">
        <v>30</v>
      </c>
      <c r="Z287" s="428">
        <v>12</v>
      </c>
      <c r="AA287" s="426">
        <v>1</v>
      </c>
      <c r="AB287" s="426">
        <v>15</v>
      </c>
      <c r="AC287" s="428">
        <v>0</v>
      </c>
      <c r="AD287" s="426">
        <v>0</v>
      </c>
      <c r="AE287" s="426">
        <v>0</v>
      </c>
      <c r="AF287" s="428">
        <v>0</v>
      </c>
      <c r="AG287" s="426">
        <v>0</v>
      </c>
    </row>
    <row r="288" spans="2:33" x14ac:dyDescent="0.35">
      <c r="B288" s="424">
        <v>50480</v>
      </c>
      <c r="C288" s="424" t="s">
        <v>671</v>
      </c>
      <c r="D288" s="426">
        <v>6</v>
      </c>
      <c r="E288" s="426">
        <v>12</v>
      </c>
      <c r="F288" s="426">
        <v>0</v>
      </c>
      <c r="G288" s="427">
        <v>12</v>
      </c>
      <c r="H288" s="426">
        <v>2</v>
      </c>
      <c r="I288" s="426">
        <v>0</v>
      </c>
      <c r="J288" s="427">
        <v>2</v>
      </c>
      <c r="K288" s="426">
        <v>90</v>
      </c>
      <c r="L288" s="426">
        <v>180</v>
      </c>
      <c r="M288" s="426">
        <v>0</v>
      </c>
      <c r="N288" s="427">
        <v>180</v>
      </c>
      <c r="O288" s="426">
        <v>30</v>
      </c>
      <c r="P288" s="426">
        <v>0</v>
      </c>
      <c r="Q288" s="427">
        <v>30</v>
      </c>
      <c r="R288" s="426">
        <v>0</v>
      </c>
      <c r="S288" s="426">
        <v>0</v>
      </c>
      <c r="T288" s="428">
        <v>0</v>
      </c>
      <c r="U288" s="426">
        <v>2</v>
      </c>
      <c r="V288" s="426">
        <v>30</v>
      </c>
      <c r="W288" s="428">
        <v>0</v>
      </c>
      <c r="X288" s="426">
        <v>1</v>
      </c>
      <c r="Y288" s="426">
        <v>15</v>
      </c>
      <c r="Z288" s="428">
        <v>0</v>
      </c>
      <c r="AA288" s="426">
        <v>1</v>
      </c>
      <c r="AB288" s="426">
        <v>15</v>
      </c>
      <c r="AC288" s="428">
        <v>0</v>
      </c>
      <c r="AD288" s="426">
        <v>1</v>
      </c>
      <c r="AE288" s="426">
        <v>15</v>
      </c>
      <c r="AF288" s="428">
        <v>0</v>
      </c>
      <c r="AG288" s="426">
        <v>0</v>
      </c>
    </row>
    <row r="289" spans="2:33" x14ac:dyDescent="0.35">
      <c r="B289" s="424">
        <v>50481</v>
      </c>
      <c r="C289" s="424" t="s">
        <v>672</v>
      </c>
      <c r="D289" s="426">
        <v>8</v>
      </c>
      <c r="E289" s="426">
        <v>21</v>
      </c>
      <c r="F289" s="426">
        <v>0</v>
      </c>
      <c r="G289" s="427">
        <v>21</v>
      </c>
      <c r="H289" s="426">
        <v>16</v>
      </c>
      <c r="I289" s="426">
        <v>0</v>
      </c>
      <c r="J289" s="427">
        <v>16</v>
      </c>
      <c r="K289" s="426">
        <v>120</v>
      </c>
      <c r="L289" s="426">
        <v>315</v>
      </c>
      <c r="M289" s="426">
        <v>0</v>
      </c>
      <c r="N289" s="427">
        <v>315</v>
      </c>
      <c r="O289" s="426">
        <v>230</v>
      </c>
      <c r="P289" s="426">
        <v>0</v>
      </c>
      <c r="Q289" s="427">
        <v>230</v>
      </c>
      <c r="R289" s="426">
        <v>0</v>
      </c>
      <c r="S289" s="426">
        <v>0</v>
      </c>
      <c r="T289" s="428">
        <v>0</v>
      </c>
      <c r="U289" s="426">
        <v>0</v>
      </c>
      <c r="V289" s="426">
        <v>0</v>
      </c>
      <c r="W289" s="428">
        <v>0</v>
      </c>
      <c r="X289" s="426">
        <v>0</v>
      </c>
      <c r="Y289" s="426">
        <v>0</v>
      </c>
      <c r="Z289" s="428">
        <v>0</v>
      </c>
      <c r="AA289" s="426">
        <v>1</v>
      </c>
      <c r="AB289" s="426">
        <v>15</v>
      </c>
      <c r="AC289" s="428">
        <v>0</v>
      </c>
      <c r="AD289" s="426">
        <v>0</v>
      </c>
      <c r="AE289" s="426">
        <v>0</v>
      </c>
      <c r="AF289" s="428">
        <v>0</v>
      </c>
      <c r="AG289" s="426">
        <v>0</v>
      </c>
    </row>
    <row r="290" spans="2:33" x14ac:dyDescent="0.35">
      <c r="B290" s="424">
        <v>50495</v>
      </c>
      <c r="C290" s="424" t="s">
        <v>673</v>
      </c>
      <c r="D290" s="426">
        <v>1</v>
      </c>
      <c r="E290" s="426">
        <v>17</v>
      </c>
      <c r="F290" s="426">
        <v>0</v>
      </c>
      <c r="G290" s="427">
        <v>17</v>
      </c>
      <c r="H290" s="426">
        <v>16</v>
      </c>
      <c r="I290" s="426">
        <v>0</v>
      </c>
      <c r="J290" s="427">
        <v>16</v>
      </c>
      <c r="K290" s="426">
        <v>15</v>
      </c>
      <c r="L290" s="426">
        <v>255</v>
      </c>
      <c r="M290" s="426">
        <v>0</v>
      </c>
      <c r="N290" s="427">
        <v>255</v>
      </c>
      <c r="O290" s="426">
        <v>240</v>
      </c>
      <c r="P290" s="426">
        <v>0</v>
      </c>
      <c r="Q290" s="427">
        <v>240</v>
      </c>
      <c r="R290" s="426">
        <v>0</v>
      </c>
      <c r="S290" s="426">
        <v>0</v>
      </c>
      <c r="T290" s="428">
        <v>0</v>
      </c>
      <c r="U290" s="426">
        <v>0</v>
      </c>
      <c r="V290" s="426">
        <v>0</v>
      </c>
      <c r="W290" s="428">
        <v>0</v>
      </c>
      <c r="X290" s="426">
        <v>1</v>
      </c>
      <c r="Y290" s="426">
        <v>15</v>
      </c>
      <c r="Z290" s="428">
        <v>15</v>
      </c>
      <c r="AA290" s="426">
        <v>0</v>
      </c>
      <c r="AB290" s="426">
        <v>0</v>
      </c>
      <c r="AC290" s="428">
        <v>0</v>
      </c>
      <c r="AD290" s="426">
        <v>0</v>
      </c>
      <c r="AE290" s="426">
        <v>0</v>
      </c>
      <c r="AF290" s="428">
        <v>0</v>
      </c>
      <c r="AG290" s="426">
        <v>0</v>
      </c>
    </row>
    <row r="291" spans="2:33" x14ac:dyDescent="0.35">
      <c r="B291" s="424">
        <v>50512</v>
      </c>
      <c r="C291" s="424" t="s">
        <v>675</v>
      </c>
      <c r="D291" s="426">
        <v>24</v>
      </c>
      <c r="E291" s="426">
        <v>45</v>
      </c>
      <c r="F291" s="426">
        <v>0</v>
      </c>
      <c r="G291" s="427">
        <v>45</v>
      </c>
      <c r="H291" s="426">
        <v>20</v>
      </c>
      <c r="I291" s="426">
        <v>0</v>
      </c>
      <c r="J291" s="427">
        <v>20</v>
      </c>
      <c r="K291" s="426">
        <v>360</v>
      </c>
      <c r="L291" s="426">
        <v>675</v>
      </c>
      <c r="M291" s="426">
        <v>0</v>
      </c>
      <c r="N291" s="427">
        <v>675</v>
      </c>
      <c r="O291" s="426">
        <v>300</v>
      </c>
      <c r="P291" s="426">
        <v>0</v>
      </c>
      <c r="Q291" s="427">
        <v>300</v>
      </c>
      <c r="R291" s="426">
        <v>0</v>
      </c>
      <c r="S291" s="426">
        <v>0</v>
      </c>
      <c r="T291" s="428">
        <v>0</v>
      </c>
      <c r="U291" s="426">
        <v>1</v>
      </c>
      <c r="V291" s="426">
        <v>15</v>
      </c>
      <c r="W291" s="428">
        <v>0</v>
      </c>
      <c r="X291" s="426">
        <v>0</v>
      </c>
      <c r="Y291" s="426">
        <v>0</v>
      </c>
      <c r="Z291" s="428">
        <v>0</v>
      </c>
      <c r="AA291" s="426">
        <v>9</v>
      </c>
      <c r="AB291" s="426">
        <v>135</v>
      </c>
      <c r="AC291" s="428">
        <v>15</v>
      </c>
      <c r="AD291" s="426">
        <v>9</v>
      </c>
      <c r="AE291" s="426">
        <v>135</v>
      </c>
      <c r="AF291" s="428">
        <v>15</v>
      </c>
      <c r="AG291" s="426">
        <v>0</v>
      </c>
    </row>
    <row r="292" spans="2:33" x14ac:dyDescent="0.35">
      <c r="B292" s="424">
        <v>50514</v>
      </c>
      <c r="C292" s="424" t="s">
        <v>1270</v>
      </c>
      <c r="D292" s="426">
        <v>1</v>
      </c>
      <c r="E292" s="426">
        <v>0</v>
      </c>
      <c r="F292" s="426">
        <v>0</v>
      </c>
      <c r="G292" s="427">
        <v>0</v>
      </c>
      <c r="H292" s="426">
        <v>0</v>
      </c>
      <c r="I292" s="426">
        <v>0</v>
      </c>
      <c r="J292" s="427">
        <v>0</v>
      </c>
      <c r="K292" s="426">
        <v>15</v>
      </c>
      <c r="L292" s="426">
        <v>0</v>
      </c>
      <c r="M292" s="426">
        <v>0</v>
      </c>
      <c r="N292" s="427">
        <v>0</v>
      </c>
      <c r="O292" s="426">
        <v>0</v>
      </c>
      <c r="P292" s="426">
        <v>0</v>
      </c>
      <c r="Q292" s="427">
        <v>0</v>
      </c>
      <c r="R292" s="426">
        <v>0</v>
      </c>
      <c r="S292" s="426">
        <v>0</v>
      </c>
      <c r="T292" s="428">
        <v>0</v>
      </c>
      <c r="U292" s="426">
        <v>0</v>
      </c>
      <c r="V292" s="426">
        <v>0</v>
      </c>
      <c r="W292" s="428">
        <v>0</v>
      </c>
      <c r="X292" s="426">
        <v>0</v>
      </c>
      <c r="Y292" s="426">
        <v>0</v>
      </c>
      <c r="Z292" s="428">
        <v>0</v>
      </c>
      <c r="AA292" s="426">
        <v>0</v>
      </c>
      <c r="AB292" s="426">
        <v>0</v>
      </c>
      <c r="AC292" s="428">
        <v>0</v>
      </c>
      <c r="AD292" s="426">
        <v>0</v>
      </c>
      <c r="AE292" s="426">
        <v>0</v>
      </c>
      <c r="AF292" s="428">
        <v>0</v>
      </c>
      <c r="AG292" s="426">
        <v>0</v>
      </c>
    </row>
    <row r="293" spans="2:33" x14ac:dyDescent="0.35">
      <c r="B293" s="424">
        <v>50524</v>
      </c>
      <c r="C293" s="424" t="s">
        <v>676</v>
      </c>
      <c r="D293" s="426">
        <v>1</v>
      </c>
      <c r="E293" s="426">
        <v>2</v>
      </c>
      <c r="F293" s="426">
        <v>0</v>
      </c>
      <c r="G293" s="427">
        <v>2</v>
      </c>
      <c r="H293" s="426">
        <v>2</v>
      </c>
      <c r="I293" s="426">
        <v>0</v>
      </c>
      <c r="J293" s="427">
        <v>2</v>
      </c>
      <c r="K293" s="426">
        <v>15</v>
      </c>
      <c r="L293" s="426">
        <v>30</v>
      </c>
      <c r="M293" s="426">
        <v>0</v>
      </c>
      <c r="N293" s="427">
        <v>30</v>
      </c>
      <c r="O293" s="426">
        <v>30</v>
      </c>
      <c r="P293" s="426">
        <v>0</v>
      </c>
      <c r="Q293" s="427">
        <v>30</v>
      </c>
      <c r="R293" s="426">
        <v>2</v>
      </c>
      <c r="S293" s="426">
        <v>30</v>
      </c>
      <c r="T293" s="428">
        <v>30</v>
      </c>
      <c r="U293" s="426">
        <v>0</v>
      </c>
      <c r="V293" s="426">
        <v>0</v>
      </c>
      <c r="W293" s="428">
        <v>0</v>
      </c>
      <c r="X293" s="426">
        <v>0</v>
      </c>
      <c r="Y293" s="426">
        <v>0</v>
      </c>
      <c r="Z293" s="428">
        <v>0</v>
      </c>
      <c r="AA293" s="426">
        <v>0</v>
      </c>
      <c r="AB293" s="426">
        <v>0</v>
      </c>
      <c r="AC293" s="428">
        <v>0</v>
      </c>
      <c r="AD293" s="426">
        <v>0</v>
      </c>
      <c r="AE293" s="426">
        <v>0</v>
      </c>
      <c r="AF293" s="428">
        <v>0</v>
      </c>
      <c r="AG293" s="426">
        <v>0</v>
      </c>
    </row>
    <row r="294" spans="2:33" x14ac:dyDescent="0.35">
      <c r="B294" s="424">
        <v>50528</v>
      </c>
      <c r="C294" s="424" t="s">
        <v>677</v>
      </c>
      <c r="D294" s="426">
        <v>0</v>
      </c>
      <c r="E294" s="426">
        <v>12</v>
      </c>
      <c r="F294" s="426">
        <v>0</v>
      </c>
      <c r="G294" s="427">
        <v>12</v>
      </c>
      <c r="H294" s="426">
        <v>11</v>
      </c>
      <c r="I294" s="426">
        <v>0</v>
      </c>
      <c r="J294" s="427">
        <v>11</v>
      </c>
      <c r="K294" s="426">
        <v>0</v>
      </c>
      <c r="L294" s="426">
        <v>180</v>
      </c>
      <c r="M294" s="426">
        <v>0</v>
      </c>
      <c r="N294" s="427">
        <v>180</v>
      </c>
      <c r="O294" s="426">
        <v>165</v>
      </c>
      <c r="P294" s="426">
        <v>0</v>
      </c>
      <c r="Q294" s="427">
        <v>165</v>
      </c>
      <c r="R294" s="426">
        <v>0</v>
      </c>
      <c r="S294" s="426">
        <v>0</v>
      </c>
      <c r="T294" s="428">
        <v>0</v>
      </c>
      <c r="U294" s="426">
        <v>0</v>
      </c>
      <c r="V294" s="426">
        <v>0</v>
      </c>
      <c r="W294" s="428">
        <v>0</v>
      </c>
      <c r="X294" s="426">
        <v>1</v>
      </c>
      <c r="Y294" s="426">
        <v>15</v>
      </c>
      <c r="Z294" s="428">
        <v>15</v>
      </c>
      <c r="AA294" s="426">
        <v>0</v>
      </c>
      <c r="AB294" s="426">
        <v>0</v>
      </c>
      <c r="AC294" s="428">
        <v>0</v>
      </c>
      <c r="AD294" s="426">
        <v>0</v>
      </c>
      <c r="AE294" s="426">
        <v>0</v>
      </c>
      <c r="AF294" s="428">
        <v>0</v>
      </c>
      <c r="AG294" s="426">
        <v>0</v>
      </c>
    </row>
    <row r="295" spans="2:33" x14ac:dyDescent="0.35">
      <c r="B295" s="424">
        <v>50532</v>
      </c>
      <c r="C295" s="424" t="s">
        <v>678</v>
      </c>
      <c r="D295" s="426">
        <v>0</v>
      </c>
      <c r="E295" s="426">
        <v>1</v>
      </c>
      <c r="F295" s="426">
        <v>0</v>
      </c>
      <c r="G295" s="427">
        <v>1</v>
      </c>
      <c r="H295" s="426">
        <v>1</v>
      </c>
      <c r="I295" s="426">
        <v>0</v>
      </c>
      <c r="J295" s="427">
        <v>1</v>
      </c>
      <c r="K295" s="426">
        <v>0</v>
      </c>
      <c r="L295" s="426">
        <v>15</v>
      </c>
      <c r="M295" s="426">
        <v>0</v>
      </c>
      <c r="N295" s="427">
        <v>15</v>
      </c>
      <c r="O295" s="426">
        <v>15</v>
      </c>
      <c r="P295" s="426">
        <v>0</v>
      </c>
      <c r="Q295" s="427">
        <v>15</v>
      </c>
      <c r="R295" s="426">
        <v>0</v>
      </c>
      <c r="S295" s="426">
        <v>0</v>
      </c>
      <c r="T295" s="428">
        <v>0</v>
      </c>
      <c r="U295" s="426">
        <v>0</v>
      </c>
      <c r="V295" s="426">
        <v>0</v>
      </c>
      <c r="W295" s="428">
        <v>0</v>
      </c>
      <c r="X295" s="426">
        <v>0</v>
      </c>
      <c r="Y295" s="426">
        <v>0</v>
      </c>
      <c r="Z295" s="428">
        <v>0</v>
      </c>
      <c r="AA295" s="426">
        <v>0</v>
      </c>
      <c r="AB295" s="426">
        <v>0</v>
      </c>
      <c r="AC295" s="428">
        <v>0</v>
      </c>
      <c r="AD295" s="426">
        <v>0</v>
      </c>
      <c r="AE295" s="426">
        <v>0</v>
      </c>
      <c r="AF295" s="428">
        <v>0</v>
      </c>
      <c r="AG295" s="426">
        <v>0</v>
      </c>
    </row>
    <row r="296" spans="2:33" x14ac:dyDescent="0.35">
      <c r="B296" s="424">
        <v>50572</v>
      </c>
      <c r="C296" s="424" t="s">
        <v>662</v>
      </c>
      <c r="D296" s="426">
        <v>26</v>
      </c>
      <c r="E296" s="426">
        <v>6</v>
      </c>
      <c r="F296" s="426">
        <v>0</v>
      </c>
      <c r="G296" s="427">
        <v>6</v>
      </c>
      <c r="H296" s="426">
        <v>1</v>
      </c>
      <c r="I296" s="426">
        <v>0</v>
      </c>
      <c r="J296" s="427">
        <v>1</v>
      </c>
      <c r="K296" s="426">
        <v>390</v>
      </c>
      <c r="L296" s="426">
        <v>90</v>
      </c>
      <c r="M296" s="426">
        <v>0</v>
      </c>
      <c r="N296" s="427">
        <v>90</v>
      </c>
      <c r="O296" s="426">
        <v>15</v>
      </c>
      <c r="P296" s="426">
        <v>0</v>
      </c>
      <c r="Q296" s="427">
        <v>15</v>
      </c>
      <c r="R296" s="426">
        <v>0</v>
      </c>
      <c r="S296" s="426">
        <v>0</v>
      </c>
      <c r="T296" s="428">
        <v>0</v>
      </c>
      <c r="U296" s="426">
        <v>1</v>
      </c>
      <c r="V296" s="426">
        <v>15</v>
      </c>
      <c r="W296" s="428">
        <v>0</v>
      </c>
      <c r="X296" s="426">
        <v>4</v>
      </c>
      <c r="Y296" s="426">
        <v>60</v>
      </c>
      <c r="Z296" s="428">
        <v>0</v>
      </c>
      <c r="AA296" s="426">
        <v>1</v>
      </c>
      <c r="AB296" s="426">
        <v>15</v>
      </c>
      <c r="AC296" s="428">
        <v>0</v>
      </c>
      <c r="AD296" s="426">
        <v>0</v>
      </c>
      <c r="AE296" s="426">
        <v>0</v>
      </c>
      <c r="AF296" s="428">
        <v>0</v>
      </c>
      <c r="AG296" s="426">
        <v>0</v>
      </c>
    </row>
    <row r="297" spans="2:33" x14ac:dyDescent="0.35">
      <c r="B297" s="424">
        <v>50593</v>
      </c>
      <c r="C297" s="424" t="s">
        <v>1271</v>
      </c>
      <c r="D297" s="426">
        <v>0</v>
      </c>
      <c r="E297" s="426">
        <v>1</v>
      </c>
      <c r="F297" s="426">
        <v>0</v>
      </c>
      <c r="G297" s="427">
        <v>1</v>
      </c>
      <c r="H297" s="426">
        <v>0</v>
      </c>
      <c r="I297" s="426">
        <v>0</v>
      </c>
      <c r="J297" s="427">
        <v>0</v>
      </c>
      <c r="K297" s="426">
        <v>0</v>
      </c>
      <c r="L297" s="426">
        <v>15</v>
      </c>
      <c r="M297" s="426">
        <v>0</v>
      </c>
      <c r="N297" s="427">
        <v>15</v>
      </c>
      <c r="O297" s="426">
        <v>0</v>
      </c>
      <c r="P297" s="426">
        <v>0</v>
      </c>
      <c r="Q297" s="427">
        <v>0</v>
      </c>
      <c r="R297" s="426">
        <v>0</v>
      </c>
      <c r="S297" s="426">
        <v>0</v>
      </c>
      <c r="T297" s="428">
        <v>0</v>
      </c>
      <c r="U297" s="426">
        <v>0</v>
      </c>
      <c r="V297" s="426">
        <v>0</v>
      </c>
      <c r="W297" s="428">
        <v>0</v>
      </c>
      <c r="X297" s="426">
        <v>0</v>
      </c>
      <c r="Y297" s="426">
        <v>0</v>
      </c>
      <c r="Z297" s="428">
        <v>0</v>
      </c>
      <c r="AA297" s="426">
        <v>0</v>
      </c>
      <c r="AB297" s="426">
        <v>0</v>
      </c>
      <c r="AC297" s="428">
        <v>0</v>
      </c>
      <c r="AD297" s="426">
        <v>0</v>
      </c>
      <c r="AE297" s="426">
        <v>0</v>
      </c>
      <c r="AF297" s="428">
        <v>0</v>
      </c>
      <c r="AG297" s="426">
        <v>0</v>
      </c>
    </row>
    <row r="298" spans="2:33" x14ac:dyDescent="0.35">
      <c r="B298" s="424">
        <v>51135</v>
      </c>
      <c r="C298" s="424" t="s">
        <v>1272</v>
      </c>
      <c r="D298" s="426">
        <v>20</v>
      </c>
      <c r="E298" s="426">
        <v>44</v>
      </c>
      <c r="F298" s="426">
        <v>0</v>
      </c>
      <c r="G298" s="427">
        <v>44</v>
      </c>
      <c r="H298" s="426">
        <v>15</v>
      </c>
      <c r="I298" s="426">
        <v>0</v>
      </c>
      <c r="J298" s="427">
        <v>15</v>
      </c>
      <c r="K298" s="426">
        <v>298.5</v>
      </c>
      <c r="L298" s="426">
        <v>645</v>
      </c>
      <c r="M298" s="426">
        <v>0</v>
      </c>
      <c r="N298" s="427">
        <v>645</v>
      </c>
      <c r="O298" s="426">
        <v>191.5</v>
      </c>
      <c r="P298" s="426">
        <v>0</v>
      </c>
      <c r="Q298" s="427">
        <v>191.5</v>
      </c>
      <c r="R298" s="426">
        <v>20</v>
      </c>
      <c r="S298" s="426">
        <v>285</v>
      </c>
      <c r="T298" s="428">
        <v>72.5</v>
      </c>
      <c r="U298" s="426">
        <v>5</v>
      </c>
      <c r="V298" s="426">
        <v>75</v>
      </c>
      <c r="W298" s="428">
        <v>15</v>
      </c>
      <c r="X298" s="426">
        <v>3</v>
      </c>
      <c r="Y298" s="426">
        <v>45</v>
      </c>
      <c r="Z298" s="428">
        <v>9</v>
      </c>
      <c r="AA298" s="426">
        <v>0</v>
      </c>
      <c r="AB298" s="426">
        <v>0</v>
      </c>
      <c r="AC298" s="428">
        <v>0</v>
      </c>
      <c r="AD298" s="426">
        <v>0</v>
      </c>
      <c r="AE298" s="426">
        <v>0</v>
      </c>
      <c r="AF298" s="428">
        <v>0</v>
      </c>
      <c r="AG298" s="426">
        <v>1</v>
      </c>
    </row>
    <row r="299" spans="2:33" x14ac:dyDescent="0.35">
      <c r="B299" s="424">
        <v>51136</v>
      </c>
      <c r="C299" s="424" t="s">
        <v>1273</v>
      </c>
      <c r="D299" s="426">
        <v>11</v>
      </c>
      <c r="E299" s="426">
        <v>35</v>
      </c>
      <c r="F299" s="426">
        <v>0</v>
      </c>
      <c r="G299" s="427">
        <v>35</v>
      </c>
      <c r="H299" s="426">
        <v>16</v>
      </c>
      <c r="I299" s="426">
        <v>0</v>
      </c>
      <c r="J299" s="427">
        <v>16</v>
      </c>
      <c r="K299" s="426">
        <v>165</v>
      </c>
      <c r="L299" s="426">
        <v>522</v>
      </c>
      <c r="M299" s="426">
        <v>0</v>
      </c>
      <c r="N299" s="427">
        <v>522</v>
      </c>
      <c r="O299" s="426">
        <v>217.5</v>
      </c>
      <c r="P299" s="426">
        <v>0</v>
      </c>
      <c r="Q299" s="427">
        <v>217.5</v>
      </c>
      <c r="R299" s="426">
        <v>9</v>
      </c>
      <c r="S299" s="426">
        <v>132</v>
      </c>
      <c r="T299" s="428">
        <v>20</v>
      </c>
      <c r="U299" s="426">
        <v>6</v>
      </c>
      <c r="V299" s="426">
        <v>90</v>
      </c>
      <c r="W299" s="428">
        <v>15</v>
      </c>
      <c r="X299" s="426">
        <v>10</v>
      </c>
      <c r="Y299" s="426">
        <v>150</v>
      </c>
      <c r="Z299" s="428">
        <v>65</v>
      </c>
      <c r="AA299" s="426">
        <v>0</v>
      </c>
      <c r="AB299" s="426">
        <v>0</v>
      </c>
      <c r="AC299" s="428">
        <v>0</v>
      </c>
      <c r="AD299" s="426">
        <v>0</v>
      </c>
      <c r="AE299" s="426">
        <v>0</v>
      </c>
      <c r="AF299" s="428">
        <v>0</v>
      </c>
      <c r="AG299" s="426">
        <v>0</v>
      </c>
    </row>
    <row r="300" spans="2:33" x14ac:dyDescent="0.35">
      <c r="B300" s="424">
        <v>51137</v>
      </c>
      <c r="C300" s="424" t="s">
        <v>680</v>
      </c>
      <c r="D300" s="426">
        <v>11</v>
      </c>
      <c r="E300" s="426">
        <v>29</v>
      </c>
      <c r="F300" s="426">
        <v>0</v>
      </c>
      <c r="G300" s="427">
        <v>29</v>
      </c>
      <c r="H300" s="426">
        <v>19</v>
      </c>
      <c r="I300" s="426">
        <v>0</v>
      </c>
      <c r="J300" s="427">
        <v>19</v>
      </c>
      <c r="K300" s="426">
        <v>165</v>
      </c>
      <c r="L300" s="426">
        <v>418.5</v>
      </c>
      <c r="M300" s="426">
        <v>0</v>
      </c>
      <c r="N300" s="427">
        <v>418.5</v>
      </c>
      <c r="O300" s="426">
        <v>203</v>
      </c>
      <c r="P300" s="426">
        <v>0</v>
      </c>
      <c r="Q300" s="427">
        <v>203</v>
      </c>
      <c r="R300" s="426">
        <v>1</v>
      </c>
      <c r="S300" s="426">
        <v>15</v>
      </c>
      <c r="T300" s="428">
        <v>0</v>
      </c>
      <c r="U300" s="426">
        <v>2</v>
      </c>
      <c r="V300" s="426">
        <v>30</v>
      </c>
      <c r="W300" s="428">
        <v>3</v>
      </c>
      <c r="X300" s="426">
        <v>2</v>
      </c>
      <c r="Y300" s="426">
        <v>28.5</v>
      </c>
      <c r="Z300" s="428">
        <v>15</v>
      </c>
      <c r="AA300" s="426">
        <v>0</v>
      </c>
      <c r="AB300" s="426">
        <v>0</v>
      </c>
      <c r="AC300" s="428">
        <v>0</v>
      </c>
      <c r="AD300" s="426">
        <v>0</v>
      </c>
      <c r="AE300" s="426">
        <v>0</v>
      </c>
      <c r="AF300" s="428">
        <v>0</v>
      </c>
      <c r="AG300" s="426">
        <v>0</v>
      </c>
    </row>
    <row r="301" spans="2:33" x14ac:dyDescent="0.35">
      <c r="B301" s="424">
        <v>51139</v>
      </c>
      <c r="C301" s="424" t="s">
        <v>681</v>
      </c>
      <c r="D301" s="426">
        <v>23</v>
      </c>
      <c r="E301" s="426">
        <v>35</v>
      </c>
      <c r="F301" s="426">
        <v>1</v>
      </c>
      <c r="G301" s="427">
        <v>36</v>
      </c>
      <c r="H301" s="426">
        <v>10</v>
      </c>
      <c r="I301" s="426">
        <v>0</v>
      </c>
      <c r="J301" s="427">
        <v>10</v>
      </c>
      <c r="K301" s="426">
        <v>345</v>
      </c>
      <c r="L301" s="426">
        <v>525</v>
      </c>
      <c r="M301" s="426">
        <v>15</v>
      </c>
      <c r="N301" s="427">
        <v>540</v>
      </c>
      <c r="O301" s="426">
        <v>150</v>
      </c>
      <c r="P301" s="426">
        <v>0</v>
      </c>
      <c r="Q301" s="427">
        <v>150</v>
      </c>
      <c r="R301" s="426">
        <v>7</v>
      </c>
      <c r="S301" s="426">
        <v>105</v>
      </c>
      <c r="T301" s="428">
        <v>15</v>
      </c>
      <c r="U301" s="426">
        <v>6</v>
      </c>
      <c r="V301" s="426">
        <v>90</v>
      </c>
      <c r="W301" s="428">
        <v>15</v>
      </c>
      <c r="X301" s="426">
        <v>14</v>
      </c>
      <c r="Y301" s="426">
        <v>210</v>
      </c>
      <c r="Z301" s="428">
        <v>45</v>
      </c>
      <c r="AA301" s="426">
        <v>10</v>
      </c>
      <c r="AB301" s="426">
        <v>150</v>
      </c>
      <c r="AC301" s="428">
        <v>15</v>
      </c>
      <c r="AD301" s="426">
        <v>0</v>
      </c>
      <c r="AE301" s="426">
        <v>0</v>
      </c>
      <c r="AF301" s="428">
        <v>0</v>
      </c>
      <c r="AG301" s="426">
        <v>0</v>
      </c>
    </row>
    <row r="302" spans="2:33" x14ac:dyDescent="0.35">
      <c r="B302" s="424">
        <v>51144</v>
      </c>
      <c r="C302" s="424" t="s">
        <v>682</v>
      </c>
      <c r="D302" s="426">
        <v>14</v>
      </c>
      <c r="E302" s="426">
        <v>8</v>
      </c>
      <c r="F302" s="426">
        <v>1</v>
      </c>
      <c r="G302" s="427">
        <v>9</v>
      </c>
      <c r="H302" s="426">
        <v>5</v>
      </c>
      <c r="I302" s="426">
        <v>1</v>
      </c>
      <c r="J302" s="427">
        <v>6</v>
      </c>
      <c r="K302" s="426">
        <v>210</v>
      </c>
      <c r="L302" s="426">
        <v>120</v>
      </c>
      <c r="M302" s="426">
        <v>15</v>
      </c>
      <c r="N302" s="427">
        <v>135</v>
      </c>
      <c r="O302" s="426">
        <v>75</v>
      </c>
      <c r="P302" s="426">
        <v>15</v>
      </c>
      <c r="Q302" s="427">
        <v>90</v>
      </c>
      <c r="R302" s="426">
        <v>0</v>
      </c>
      <c r="S302" s="426">
        <v>0</v>
      </c>
      <c r="T302" s="428">
        <v>0</v>
      </c>
      <c r="U302" s="426">
        <v>2</v>
      </c>
      <c r="V302" s="426">
        <v>30</v>
      </c>
      <c r="W302" s="428">
        <v>0</v>
      </c>
      <c r="X302" s="426">
        <v>1</v>
      </c>
      <c r="Y302" s="426">
        <v>15</v>
      </c>
      <c r="Z302" s="428">
        <v>15</v>
      </c>
      <c r="AA302" s="426">
        <v>0</v>
      </c>
      <c r="AB302" s="426">
        <v>0</v>
      </c>
      <c r="AC302" s="428">
        <v>0</v>
      </c>
      <c r="AD302" s="426">
        <v>0</v>
      </c>
      <c r="AE302" s="426">
        <v>0</v>
      </c>
      <c r="AF302" s="428">
        <v>0</v>
      </c>
      <c r="AG302" s="426">
        <v>0</v>
      </c>
    </row>
    <row r="303" spans="2:33" x14ac:dyDescent="0.35">
      <c r="B303" s="424">
        <v>51175</v>
      </c>
      <c r="C303" s="424" t="s">
        <v>683</v>
      </c>
      <c r="D303" s="426">
        <v>3</v>
      </c>
      <c r="E303" s="426">
        <v>12</v>
      </c>
      <c r="F303" s="426">
        <v>0</v>
      </c>
      <c r="G303" s="427">
        <v>12</v>
      </c>
      <c r="H303" s="426">
        <v>1</v>
      </c>
      <c r="I303" s="426">
        <v>0</v>
      </c>
      <c r="J303" s="427">
        <v>1</v>
      </c>
      <c r="K303" s="426">
        <v>45</v>
      </c>
      <c r="L303" s="426">
        <v>180</v>
      </c>
      <c r="M303" s="426">
        <v>0</v>
      </c>
      <c r="N303" s="427">
        <v>180</v>
      </c>
      <c r="O303" s="426">
        <v>15</v>
      </c>
      <c r="P303" s="426">
        <v>0</v>
      </c>
      <c r="Q303" s="427">
        <v>15</v>
      </c>
      <c r="R303" s="426">
        <v>1</v>
      </c>
      <c r="S303" s="426">
        <v>15</v>
      </c>
      <c r="T303" s="428">
        <v>0</v>
      </c>
      <c r="U303" s="426">
        <v>1</v>
      </c>
      <c r="V303" s="426">
        <v>15</v>
      </c>
      <c r="W303" s="428">
        <v>0</v>
      </c>
      <c r="X303" s="426">
        <v>3</v>
      </c>
      <c r="Y303" s="426">
        <v>45</v>
      </c>
      <c r="Z303" s="428">
        <v>15</v>
      </c>
      <c r="AA303" s="426">
        <v>2</v>
      </c>
      <c r="AB303" s="426">
        <v>30</v>
      </c>
      <c r="AC303" s="428">
        <v>0</v>
      </c>
      <c r="AD303" s="426">
        <v>2</v>
      </c>
      <c r="AE303" s="426">
        <v>30</v>
      </c>
      <c r="AF303" s="428">
        <v>0</v>
      </c>
      <c r="AG303" s="426">
        <v>0</v>
      </c>
    </row>
    <row r="304" spans="2:33" x14ac:dyDescent="0.35">
      <c r="B304" s="424">
        <v>51188</v>
      </c>
      <c r="C304" s="424" t="s">
        <v>684</v>
      </c>
      <c r="D304" s="426">
        <v>5</v>
      </c>
      <c r="E304" s="426">
        <v>0</v>
      </c>
      <c r="F304" s="426">
        <v>0</v>
      </c>
      <c r="G304" s="427">
        <v>0</v>
      </c>
      <c r="H304" s="426">
        <v>0</v>
      </c>
      <c r="I304" s="426">
        <v>0</v>
      </c>
      <c r="J304" s="427">
        <v>0</v>
      </c>
      <c r="K304" s="426">
        <v>75</v>
      </c>
      <c r="L304" s="426">
        <v>0</v>
      </c>
      <c r="M304" s="426">
        <v>0</v>
      </c>
      <c r="N304" s="427">
        <v>0</v>
      </c>
      <c r="O304" s="426">
        <v>0</v>
      </c>
      <c r="P304" s="426">
        <v>0</v>
      </c>
      <c r="Q304" s="427">
        <v>0</v>
      </c>
      <c r="R304" s="426">
        <v>0</v>
      </c>
      <c r="S304" s="426">
        <v>0</v>
      </c>
      <c r="T304" s="428">
        <v>0</v>
      </c>
      <c r="U304" s="426">
        <v>0</v>
      </c>
      <c r="V304" s="426">
        <v>0</v>
      </c>
      <c r="W304" s="428">
        <v>0</v>
      </c>
      <c r="X304" s="426">
        <v>0</v>
      </c>
      <c r="Y304" s="426">
        <v>0</v>
      </c>
      <c r="Z304" s="428">
        <v>0</v>
      </c>
      <c r="AA304" s="426">
        <v>0</v>
      </c>
      <c r="AB304" s="426">
        <v>0</v>
      </c>
      <c r="AC304" s="428">
        <v>0</v>
      </c>
      <c r="AD304" s="426">
        <v>0</v>
      </c>
      <c r="AE304" s="426">
        <v>0</v>
      </c>
      <c r="AF304" s="428">
        <v>0</v>
      </c>
      <c r="AG304" s="426">
        <v>0</v>
      </c>
    </row>
    <row r="305" spans="2:33" x14ac:dyDescent="0.35">
      <c r="B305" s="424">
        <v>51210</v>
      </c>
      <c r="C305" s="424" t="s">
        <v>685</v>
      </c>
      <c r="D305" s="426">
        <v>11</v>
      </c>
      <c r="E305" s="426">
        <v>15</v>
      </c>
      <c r="F305" s="426">
        <v>0</v>
      </c>
      <c r="G305" s="427">
        <v>15</v>
      </c>
      <c r="H305" s="426">
        <v>1</v>
      </c>
      <c r="I305" s="426">
        <v>0</v>
      </c>
      <c r="J305" s="427">
        <v>1</v>
      </c>
      <c r="K305" s="426">
        <v>165</v>
      </c>
      <c r="L305" s="426">
        <v>218</v>
      </c>
      <c r="M305" s="426">
        <v>0</v>
      </c>
      <c r="N305" s="427">
        <v>218</v>
      </c>
      <c r="O305" s="426">
        <v>15</v>
      </c>
      <c r="P305" s="426">
        <v>0</v>
      </c>
      <c r="Q305" s="427">
        <v>15</v>
      </c>
      <c r="R305" s="426">
        <v>1</v>
      </c>
      <c r="S305" s="426">
        <v>8</v>
      </c>
      <c r="T305" s="428">
        <v>0</v>
      </c>
      <c r="U305" s="426">
        <v>1</v>
      </c>
      <c r="V305" s="426">
        <v>15</v>
      </c>
      <c r="W305" s="428">
        <v>0</v>
      </c>
      <c r="X305" s="426">
        <v>5</v>
      </c>
      <c r="Y305" s="426">
        <v>75</v>
      </c>
      <c r="Z305" s="428">
        <v>15</v>
      </c>
      <c r="AA305" s="426">
        <v>4</v>
      </c>
      <c r="AB305" s="426">
        <v>53</v>
      </c>
      <c r="AC305" s="428">
        <v>0</v>
      </c>
      <c r="AD305" s="426">
        <v>3</v>
      </c>
      <c r="AE305" s="426">
        <v>45</v>
      </c>
      <c r="AF305" s="428">
        <v>0</v>
      </c>
      <c r="AG305" s="426">
        <v>0</v>
      </c>
    </row>
    <row r="306" spans="2:33" x14ac:dyDescent="0.35">
      <c r="B306" s="424">
        <v>51224</v>
      </c>
      <c r="C306" s="424" t="s">
        <v>431</v>
      </c>
      <c r="D306" s="426">
        <v>3</v>
      </c>
      <c r="E306" s="426">
        <v>21</v>
      </c>
      <c r="F306" s="426">
        <v>1</v>
      </c>
      <c r="G306" s="427">
        <v>22</v>
      </c>
      <c r="H306" s="426">
        <v>19</v>
      </c>
      <c r="I306" s="426">
        <v>0</v>
      </c>
      <c r="J306" s="427">
        <v>19</v>
      </c>
      <c r="K306" s="426">
        <v>45</v>
      </c>
      <c r="L306" s="426">
        <v>315</v>
      </c>
      <c r="M306" s="426">
        <v>15</v>
      </c>
      <c r="N306" s="427">
        <v>330</v>
      </c>
      <c r="O306" s="426">
        <v>285</v>
      </c>
      <c r="P306" s="426">
        <v>0</v>
      </c>
      <c r="Q306" s="427">
        <v>285</v>
      </c>
      <c r="R306" s="426">
        <v>0</v>
      </c>
      <c r="S306" s="426">
        <v>0</v>
      </c>
      <c r="T306" s="428">
        <v>0</v>
      </c>
      <c r="U306" s="426">
        <v>0</v>
      </c>
      <c r="V306" s="426">
        <v>0</v>
      </c>
      <c r="W306" s="428">
        <v>0</v>
      </c>
      <c r="X306" s="426">
        <v>0</v>
      </c>
      <c r="Y306" s="426">
        <v>0</v>
      </c>
      <c r="Z306" s="428">
        <v>0</v>
      </c>
      <c r="AA306" s="426">
        <v>0</v>
      </c>
      <c r="AB306" s="426">
        <v>0</v>
      </c>
      <c r="AC306" s="428">
        <v>0</v>
      </c>
      <c r="AD306" s="426">
        <v>0</v>
      </c>
      <c r="AE306" s="426">
        <v>0</v>
      </c>
      <c r="AF306" s="428">
        <v>0</v>
      </c>
      <c r="AG306" s="426">
        <v>0</v>
      </c>
    </row>
    <row r="307" spans="2:33" x14ac:dyDescent="0.35">
      <c r="B307" s="424">
        <v>51240</v>
      </c>
      <c r="C307" s="424" t="s">
        <v>686</v>
      </c>
      <c r="D307" s="426">
        <v>0</v>
      </c>
      <c r="E307" s="426">
        <v>1</v>
      </c>
      <c r="F307" s="426">
        <v>0</v>
      </c>
      <c r="G307" s="427">
        <v>1</v>
      </c>
      <c r="H307" s="426">
        <v>0</v>
      </c>
      <c r="I307" s="426">
        <v>0</v>
      </c>
      <c r="J307" s="427">
        <v>0</v>
      </c>
      <c r="K307" s="426">
        <v>0</v>
      </c>
      <c r="L307" s="426">
        <v>15</v>
      </c>
      <c r="M307" s="426">
        <v>0</v>
      </c>
      <c r="N307" s="427">
        <v>15</v>
      </c>
      <c r="O307" s="426">
        <v>0</v>
      </c>
      <c r="P307" s="426">
        <v>0</v>
      </c>
      <c r="Q307" s="427">
        <v>0</v>
      </c>
      <c r="R307" s="426">
        <v>0</v>
      </c>
      <c r="S307" s="426">
        <v>0</v>
      </c>
      <c r="T307" s="428">
        <v>0</v>
      </c>
      <c r="U307" s="426">
        <v>0</v>
      </c>
      <c r="V307" s="426">
        <v>0</v>
      </c>
      <c r="W307" s="428">
        <v>0</v>
      </c>
      <c r="X307" s="426">
        <v>0</v>
      </c>
      <c r="Y307" s="426">
        <v>0</v>
      </c>
      <c r="Z307" s="428">
        <v>0</v>
      </c>
      <c r="AA307" s="426">
        <v>0</v>
      </c>
      <c r="AB307" s="426">
        <v>0</v>
      </c>
      <c r="AC307" s="428">
        <v>0</v>
      </c>
      <c r="AD307" s="426">
        <v>0</v>
      </c>
      <c r="AE307" s="426">
        <v>0</v>
      </c>
      <c r="AF307" s="428">
        <v>0</v>
      </c>
      <c r="AG307" s="426">
        <v>0</v>
      </c>
    </row>
    <row r="308" spans="2:33" x14ac:dyDescent="0.35">
      <c r="B308" s="424">
        <v>51261</v>
      </c>
      <c r="C308" s="424" t="s">
        <v>687</v>
      </c>
      <c r="D308" s="426">
        <v>10</v>
      </c>
      <c r="E308" s="426">
        <v>19</v>
      </c>
      <c r="F308" s="426">
        <v>2</v>
      </c>
      <c r="G308" s="427">
        <v>21</v>
      </c>
      <c r="H308" s="426">
        <v>8</v>
      </c>
      <c r="I308" s="426">
        <v>1</v>
      </c>
      <c r="J308" s="427">
        <v>9</v>
      </c>
      <c r="K308" s="426">
        <v>150</v>
      </c>
      <c r="L308" s="426">
        <v>285</v>
      </c>
      <c r="M308" s="426">
        <v>29</v>
      </c>
      <c r="N308" s="427">
        <v>314</v>
      </c>
      <c r="O308" s="426">
        <v>108</v>
      </c>
      <c r="P308" s="426">
        <v>15</v>
      </c>
      <c r="Q308" s="427">
        <v>123</v>
      </c>
      <c r="R308" s="426">
        <v>5</v>
      </c>
      <c r="S308" s="426">
        <v>75</v>
      </c>
      <c r="T308" s="428">
        <v>18</v>
      </c>
      <c r="U308" s="426">
        <v>0</v>
      </c>
      <c r="V308" s="426">
        <v>0</v>
      </c>
      <c r="W308" s="428">
        <v>0</v>
      </c>
      <c r="X308" s="426">
        <v>0</v>
      </c>
      <c r="Y308" s="426">
        <v>0</v>
      </c>
      <c r="Z308" s="428">
        <v>0</v>
      </c>
      <c r="AA308" s="426">
        <v>6</v>
      </c>
      <c r="AB308" s="426">
        <v>90</v>
      </c>
      <c r="AC308" s="428">
        <v>0</v>
      </c>
      <c r="AD308" s="426">
        <v>0</v>
      </c>
      <c r="AE308" s="426">
        <v>0</v>
      </c>
      <c r="AF308" s="428">
        <v>0</v>
      </c>
      <c r="AG308" s="426">
        <v>0</v>
      </c>
    </row>
    <row r="309" spans="2:33" x14ac:dyDescent="0.35">
      <c r="B309" s="424">
        <v>51272</v>
      </c>
      <c r="C309" s="424" t="s">
        <v>688</v>
      </c>
      <c r="D309" s="426">
        <v>21</v>
      </c>
      <c r="E309" s="426">
        <v>36</v>
      </c>
      <c r="F309" s="426">
        <v>0</v>
      </c>
      <c r="G309" s="427">
        <v>36</v>
      </c>
      <c r="H309" s="426">
        <v>20</v>
      </c>
      <c r="I309" s="426">
        <v>0</v>
      </c>
      <c r="J309" s="427">
        <v>20</v>
      </c>
      <c r="K309" s="426">
        <v>315</v>
      </c>
      <c r="L309" s="426">
        <v>540</v>
      </c>
      <c r="M309" s="426">
        <v>0</v>
      </c>
      <c r="N309" s="427">
        <v>540</v>
      </c>
      <c r="O309" s="426">
        <v>300</v>
      </c>
      <c r="P309" s="426">
        <v>0</v>
      </c>
      <c r="Q309" s="427">
        <v>300</v>
      </c>
      <c r="R309" s="426">
        <v>1</v>
      </c>
      <c r="S309" s="426">
        <v>15</v>
      </c>
      <c r="T309" s="428">
        <v>0</v>
      </c>
      <c r="U309" s="426">
        <v>9</v>
      </c>
      <c r="V309" s="426">
        <v>135</v>
      </c>
      <c r="W309" s="428">
        <v>90</v>
      </c>
      <c r="X309" s="426">
        <v>8</v>
      </c>
      <c r="Y309" s="426">
        <v>120</v>
      </c>
      <c r="Z309" s="428">
        <v>105</v>
      </c>
      <c r="AA309" s="426">
        <v>7</v>
      </c>
      <c r="AB309" s="426">
        <v>105</v>
      </c>
      <c r="AC309" s="428">
        <v>0</v>
      </c>
      <c r="AD309" s="426">
        <v>4</v>
      </c>
      <c r="AE309" s="426">
        <v>60</v>
      </c>
      <c r="AF309" s="428">
        <v>0</v>
      </c>
      <c r="AG309" s="426">
        <v>2</v>
      </c>
    </row>
    <row r="310" spans="2:33" x14ac:dyDescent="0.35">
      <c r="B310" s="424">
        <v>51330</v>
      </c>
      <c r="C310" s="424" t="s">
        <v>689</v>
      </c>
      <c r="D310" s="426">
        <v>0</v>
      </c>
      <c r="E310" s="426">
        <v>3</v>
      </c>
      <c r="F310" s="426">
        <v>0</v>
      </c>
      <c r="G310" s="427">
        <v>3</v>
      </c>
      <c r="H310" s="426">
        <v>2</v>
      </c>
      <c r="I310" s="426">
        <v>0</v>
      </c>
      <c r="J310" s="427">
        <v>2</v>
      </c>
      <c r="K310" s="426">
        <v>0</v>
      </c>
      <c r="L310" s="426">
        <v>30</v>
      </c>
      <c r="M310" s="426">
        <v>0</v>
      </c>
      <c r="N310" s="427">
        <v>30</v>
      </c>
      <c r="O310" s="426">
        <v>30</v>
      </c>
      <c r="P310" s="426">
        <v>0</v>
      </c>
      <c r="Q310" s="427">
        <v>30</v>
      </c>
      <c r="R310" s="426">
        <v>0</v>
      </c>
      <c r="S310" s="426">
        <v>0</v>
      </c>
      <c r="T310" s="428">
        <v>0</v>
      </c>
      <c r="U310" s="426">
        <v>0</v>
      </c>
      <c r="V310" s="426">
        <v>0</v>
      </c>
      <c r="W310" s="428">
        <v>0</v>
      </c>
      <c r="X310" s="426">
        <v>0</v>
      </c>
      <c r="Y310" s="426">
        <v>0</v>
      </c>
      <c r="Z310" s="428">
        <v>0</v>
      </c>
      <c r="AA310" s="426">
        <v>0</v>
      </c>
      <c r="AB310" s="426">
        <v>0</v>
      </c>
      <c r="AC310" s="428">
        <v>0</v>
      </c>
      <c r="AD310" s="426">
        <v>0</v>
      </c>
      <c r="AE310" s="426">
        <v>0</v>
      </c>
      <c r="AF310" s="428">
        <v>0</v>
      </c>
      <c r="AG310" s="426">
        <v>0</v>
      </c>
    </row>
    <row r="311" spans="2:33" x14ac:dyDescent="0.35">
      <c r="B311" s="424">
        <v>51340</v>
      </c>
      <c r="C311" s="424" t="s">
        <v>690</v>
      </c>
      <c r="D311" s="426">
        <v>5</v>
      </c>
      <c r="E311" s="426">
        <v>16</v>
      </c>
      <c r="F311" s="426">
        <v>1</v>
      </c>
      <c r="G311" s="427">
        <v>17</v>
      </c>
      <c r="H311" s="426">
        <v>2</v>
      </c>
      <c r="I311" s="426">
        <v>0</v>
      </c>
      <c r="J311" s="427">
        <v>2</v>
      </c>
      <c r="K311" s="426">
        <v>75</v>
      </c>
      <c r="L311" s="426">
        <v>240</v>
      </c>
      <c r="M311" s="426">
        <v>15</v>
      </c>
      <c r="N311" s="427">
        <v>255</v>
      </c>
      <c r="O311" s="426">
        <v>30</v>
      </c>
      <c r="P311" s="426">
        <v>0</v>
      </c>
      <c r="Q311" s="427">
        <v>30</v>
      </c>
      <c r="R311" s="426">
        <v>0</v>
      </c>
      <c r="S311" s="426">
        <v>0</v>
      </c>
      <c r="T311" s="428">
        <v>0</v>
      </c>
      <c r="U311" s="426">
        <v>0</v>
      </c>
      <c r="V311" s="426">
        <v>0</v>
      </c>
      <c r="W311" s="428">
        <v>0</v>
      </c>
      <c r="X311" s="426">
        <v>12</v>
      </c>
      <c r="Y311" s="426">
        <v>180</v>
      </c>
      <c r="Z311" s="428">
        <v>30</v>
      </c>
      <c r="AA311" s="426">
        <v>0</v>
      </c>
      <c r="AB311" s="426">
        <v>0</v>
      </c>
      <c r="AC311" s="428">
        <v>0</v>
      </c>
      <c r="AD311" s="426">
        <v>0</v>
      </c>
      <c r="AE311" s="426">
        <v>0</v>
      </c>
      <c r="AF311" s="428">
        <v>0</v>
      </c>
      <c r="AG311" s="426">
        <v>0</v>
      </c>
    </row>
    <row r="312" spans="2:33" x14ac:dyDescent="0.35">
      <c r="B312" s="424">
        <v>51346</v>
      </c>
      <c r="C312" s="424" t="s">
        <v>691</v>
      </c>
      <c r="D312" s="426">
        <v>25</v>
      </c>
      <c r="E312" s="426">
        <v>26</v>
      </c>
      <c r="F312" s="426">
        <v>0</v>
      </c>
      <c r="G312" s="427">
        <v>26</v>
      </c>
      <c r="H312" s="426">
        <v>8</v>
      </c>
      <c r="I312" s="426">
        <v>0</v>
      </c>
      <c r="J312" s="427">
        <v>8</v>
      </c>
      <c r="K312" s="426">
        <v>372</v>
      </c>
      <c r="L312" s="426">
        <v>390</v>
      </c>
      <c r="M312" s="426">
        <v>0</v>
      </c>
      <c r="N312" s="427">
        <v>390</v>
      </c>
      <c r="O312" s="426">
        <v>120</v>
      </c>
      <c r="P312" s="426">
        <v>0</v>
      </c>
      <c r="Q312" s="427">
        <v>120</v>
      </c>
      <c r="R312" s="426">
        <v>4</v>
      </c>
      <c r="S312" s="426">
        <v>60</v>
      </c>
      <c r="T312" s="428">
        <v>30</v>
      </c>
      <c r="U312" s="426">
        <v>12</v>
      </c>
      <c r="V312" s="426">
        <v>180</v>
      </c>
      <c r="W312" s="428">
        <v>30</v>
      </c>
      <c r="X312" s="426">
        <v>9</v>
      </c>
      <c r="Y312" s="426">
        <v>135</v>
      </c>
      <c r="Z312" s="428">
        <v>60</v>
      </c>
      <c r="AA312" s="426">
        <v>7</v>
      </c>
      <c r="AB312" s="426">
        <v>105</v>
      </c>
      <c r="AC312" s="428">
        <v>0</v>
      </c>
      <c r="AD312" s="426">
        <v>8</v>
      </c>
      <c r="AE312" s="426">
        <v>120</v>
      </c>
      <c r="AF312" s="428">
        <v>0</v>
      </c>
      <c r="AG312" s="426">
        <v>0</v>
      </c>
    </row>
    <row r="313" spans="2:33" x14ac:dyDescent="0.35">
      <c r="B313" s="424">
        <v>51347</v>
      </c>
      <c r="C313" s="424" t="s">
        <v>692</v>
      </c>
      <c r="D313" s="426">
        <v>0</v>
      </c>
      <c r="E313" s="426">
        <v>2</v>
      </c>
      <c r="F313" s="426">
        <v>0</v>
      </c>
      <c r="G313" s="427">
        <v>2</v>
      </c>
      <c r="H313" s="426">
        <v>2</v>
      </c>
      <c r="I313" s="426">
        <v>0</v>
      </c>
      <c r="J313" s="427">
        <v>2</v>
      </c>
      <c r="K313" s="426">
        <v>0</v>
      </c>
      <c r="L313" s="426">
        <v>30</v>
      </c>
      <c r="M313" s="426">
        <v>0</v>
      </c>
      <c r="N313" s="427">
        <v>30</v>
      </c>
      <c r="O313" s="426">
        <v>30</v>
      </c>
      <c r="P313" s="426">
        <v>0</v>
      </c>
      <c r="Q313" s="427">
        <v>30</v>
      </c>
      <c r="R313" s="426">
        <v>1</v>
      </c>
      <c r="S313" s="426">
        <v>15</v>
      </c>
      <c r="T313" s="428">
        <v>15</v>
      </c>
      <c r="U313" s="426">
        <v>0</v>
      </c>
      <c r="V313" s="426">
        <v>0</v>
      </c>
      <c r="W313" s="428">
        <v>0</v>
      </c>
      <c r="X313" s="426">
        <v>0</v>
      </c>
      <c r="Y313" s="426">
        <v>0</v>
      </c>
      <c r="Z313" s="428">
        <v>0</v>
      </c>
      <c r="AA313" s="426">
        <v>0</v>
      </c>
      <c r="AB313" s="426">
        <v>0</v>
      </c>
      <c r="AC313" s="428">
        <v>0</v>
      </c>
      <c r="AD313" s="426">
        <v>0</v>
      </c>
      <c r="AE313" s="426">
        <v>0</v>
      </c>
      <c r="AF313" s="428">
        <v>0</v>
      </c>
      <c r="AG313" s="426">
        <v>0</v>
      </c>
    </row>
    <row r="314" spans="2:33" x14ac:dyDescent="0.35">
      <c r="B314" s="424">
        <v>51357</v>
      </c>
      <c r="C314" s="424" t="s">
        <v>693</v>
      </c>
      <c r="D314" s="426">
        <v>17</v>
      </c>
      <c r="E314" s="426">
        <v>24</v>
      </c>
      <c r="F314" s="426">
        <v>0</v>
      </c>
      <c r="G314" s="427">
        <v>24</v>
      </c>
      <c r="H314" s="426">
        <v>9</v>
      </c>
      <c r="I314" s="426">
        <v>0</v>
      </c>
      <c r="J314" s="427">
        <v>9</v>
      </c>
      <c r="K314" s="426">
        <v>255</v>
      </c>
      <c r="L314" s="426">
        <v>360</v>
      </c>
      <c r="M314" s="426">
        <v>0</v>
      </c>
      <c r="N314" s="427">
        <v>360</v>
      </c>
      <c r="O314" s="426">
        <v>135</v>
      </c>
      <c r="P314" s="426">
        <v>0</v>
      </c>
      <c r="Q314" s="427">
        <v>135</v>
      </c>
      <c r="R314" s="426">
        <v>6</v>
      </c>
      <c r="S314" s="426">
        <v>90</v>
      </c>
      <c r="T314" s="428">
        <v>45</v>
      </c>
      <c r="U314" s="426">
        <v>3</v>
      </c>
      <c r="V314" s="426">
        <v>45</v>
      </c>
      <c r="W314" s="428">
        <v>0</v>
      </c>
      <c r="X314" s="426">
        <v>10</v>
      </c>
      <c r="Y314" s="426">
        <v>150</v>
      </c>
      <c r="Z314" s="428">
        <v>45</v>
      </c>
      <c r="AA314" s="426">
        <v>0</v>
      </c>
      <c r="AB314" s="426">
        <v>0</v>
      </c>
      <c r="AC314" s="428">
        <v>0</v>
      </c>
      <c r="AD314" s="426">
        <v>0</v>
      </c>
      <c r="AE314" s="426">
        <v>0</v>
      </c>
      <c r="AF314" s="428">
        <v>0</v>
      </c>
      <c r="AG314" s="426">
        <v>1</v>
      </c>
    </row>
    <row r="315" spans="2:33" x14ac:dyDescent="0.35">
      <c r="B315" s="424">
        <v>51363</v>
      </c>
      <c r="C315" s="424" t="s">
        <v>694</v>
      </c>
      <c r="D315" s="426">
        <v>4</v>
      </c>
      <c r="E315" s="426">
        <v>6</v>
      </c>
      <c r="F315" s="426">
        <v>1</v>
      </c>
      <c r="G315" s="427">
        <v>7</v>
      </c>
      <c r="H315" s="426">
        <v>4</v>
      </c>
      <c r="I315" s="426">
        <v>1</v>
      </c>
      <c r="J315" s="427">
        <v>5</v>
      </c>
      <c r="K315" s="426">
        <v>60</v>
      </c>
      <c r="L315" s="426">
        <v>90</v>
      </c>
      <c r="M315" s="426">
        <v>15</v>
      </c>
      <c r="N315" s="427">
        <v>105</v>
      </c>
      <c r="O315" s="426">
        <v>60</v>
      </c>
      <c r="P315" s="426">
        <v>15</v>
      </c>
      <c r="Q315" s="427">
        <v>75</v>
      </c>
      <c r="R315" s="426">
        <v>1</v>
      </c>
      <c r="S315" s="426">
        <v>15</v>
      </c>
      <c r="T315" s="428">
        <v>15</v>
      </c>
      <c r="U315" s="426">
        <v>1</v>
      </c>
      <c r="V315" s="426">
        <v>15</v>
      </c>
      <c r="W315" s="428">
        <v>15</v>
      </c>
      <c r="X315" s="426">
        <v>2</v>
      </c>
      <c r="Y315" s="426">
        <v>30</v>
      </c>
      <c r="Z315" s="428">
        <v>0</v>
      </c>
      <c r="AA315" s="426">
        <v>2</v>
      </c>
      <c r="AB315" s="426">
        <v>30</v>
      </c>
      <c r="AC315" s="428">
        <v>30</v>
      </c>
      <c r="AD315" s="426">
        <v>0</v>
      </c>
      <c r="AE315" s="426">
        <v>0</v>
      </c>
      <c r="AF315" s="428">
        <v>0</v>
      </c>
      <c r="AG315" s="426">
        <v>0</v>
      </c>
    </row>
    <row r="316" spans="2:33" x14ac:dyDescent="0.35">
      <c r="B316" s="424">
        <v>51383</v>
      </c>
      <c r="C316" s="424" t="s">
        <v>695</v>
      </c>
      <c r="D316" s="426">
        <v>1</v>
      </c>
      <c r="E316" s="426">
        <v>10</v>
      </c>
      <c r="F316" s="426">
        <v>0</v>
      </c>
      <c r="G316" s="427">
        <v>10</v>
      </c>
      <c r="H316" s="426">
        <v>7</v>
      </c>
      <c r="I316" s="426">
        <v>0</v>
      </c>
      <c r="J316" s="427">
        <v>7</v>
      </c>
      <c r="K316" s="426">
        <v>15</v>
      </c>
      <c r="L316" s="426">
        <v>150</v>
      </c>
      <c r="M316" s="426">
        <v>0</v>
      </c>
      <c r="N316" s="427">
        <v>150</v>
      </c>
      <c r="O316" s="426">
        <v>102.48</v>
      </c>
      <c r="P316" s="426">
        <v>0</v>
      </c>
      <c r="Q316" s="427">
        <v>102.48</v>
      </c>
      <c r="R316" s="426">
        <v>0</v>
      </c>
      <c r="S316" s="426">
        <v>0</v>
      </c>
      <c r="T316" s="428">
        <v>0</v>
      </c>
      <c r="U316" s="426">
        <v>0</v>
      </c>
      <c r="V316" s="426">
        <v>0</v>
      </c>
      <c r="W316" s="428">
        <v>0</v>
      </c>
      <c r="X316" s="426">
        <v>1</v>
      </c>
      <c r="Y316" s="426">
        <v>15</v>
      </c>
      <c r="Z316" s="428">
        <v>15</v>
      </c>
      <c r="AA316" s="426">
        <v>0</v>
      </c>
      <c r="AB316" s="426">
        <v>0</v>
      </c>
      <c r="AC316" s="428">
        <v>0</v>
      </c>
      <c r="AD316" s="426">
        <v>0</v>
      </c>
      <c r="AE316" s="426">
        <v>0</v>
      </c>
      <c r="AF316" s="428">
        <v>0</v>
      </c>
      <c r="AG316" s="426">
        <v>0</v>
      </c>
    </row>
    <row r="317" spans="2:33" x14ac:dyDescent="0.35">
      <c r="B317" s="424">
        <v>51418</v>
      </c>
      <c r="C317" s="424" t="s">
        <v>696</v>
      </c>
      <c r="D317" s="426">
        <v>12</v>
      </c>
      <c r="E317" s="426">
        <v>7</v>
      </c>
      <c r="F317" s="426">
        <v>0</v>
      </c>
      <c r="G317" s="427">
        <v>7</v>
      </c>
      <c r="H317" s="426">
        <v>0</v>
      </c>
      <c r="I317" s="426">
        <v>0</v>
      </c>
      <c r="J317" s="427">
        <v>0</v>
      </c>
      <c r="K317" s="426">
        <v>180</v>
      </c>
      <c r="L317" s="426">
        <v>105</v>
      </c>
      <c r="M317" s="426">
        <v>0</v>
      </c>
      <c r="N317" s="427">
        <v>105</v>
      </c>
      <c r="O317" s="426">
        <v>0</v>
      </c>
      <c r="P317" s="426">
        <v>0</v>
      </c>
      <c r="Q317" s="427">
        <v>0</v>
      </c>
      <c r="R317" s="426">
        <v>1</v>
      </c>
      <c r="S317" s="426">
        <v>15</v>
      </c>
      <c r="T317" s="428">
        <v>0</v>
      </c>
      <c r="U317" s="426">
        <v>0</v>
      </c>
      <c r="V317" s="426">
        <v>0</v>
      </c>
      <c r="W317" s="428">
        <v>0</v>
      </c>
      <c r="X317" s="426">
        <v>4</v>
      </c>
      <c r="Y317" s="426">
        <v>60</v>
      </c>
      <c r="Z317" s="428">
        <v>0</v>
      </c>
      <c r="AA317" s="426">
        <v>2</v>
      </c>
      <c r="AB317" s="426">
        <v>30</v>
      </c>
      <c r="AC317" s="428">
        <v>0</v>
      </c>
      <c r="AD317" s="426">
        <v>0</v>
      </c>
      <c r="AE317" s="426">
        <v>0</v>
      </c>
      <c r="AF317" s="428">
        <v>0</v>
      </c>
      <c r="AG317" s="426">
        <v>0</v>
      </c>
    </row>
    <row r="318" spans="2:33" x14ac:dyDescent="0.35">
      <c r="B318" s="424">
        <v>51426</v>
      </c>
      <c r="C318" s="424" t="s">
        <v>697</v>
      </c>
      <c r="D318" s="426">
        <v>21</v>
      </c>
      <c r="E318" s="426">
        <v>15</v>
      </c>
      <c r="F318" s="426">
        <v>0</v>
      </c>
      <c r="G318" s="427">
        <v>15</v>
      </c>
      <c r="H318" s="426">
        <v>6</v>
      </c>
      <c r="I318" s="426">
        <v>0</v>
      </c>
      <c r="J318" s="427">
        <v>6</v>
      </c>
      <c r="K318" s="426">
        <v>315</v>
      </c>
      <c r="L318" s="426">
        <v>225</v>
      </c>
      <c r="M318" s="426">
        <v>0</v>
      </c>
      <c r="N318" s="427">
        <v>225</v>
      </c>
      <c r="O318" s="426">
        <v>90</v>
      </c>
      <c r="P318" s="426">
        <v>0</v>
      </c>
      <c r="Q318" s="427">
        <v>90</v>
      </c>
      <c r="R318" s="426">
        <v>3</v>
      </c>
      <c r="S318" s="426">
        <v>45</v>
      </c>
      <c r="T318" s="428">
        <v>0</v>
      </c>
      <c r="U318" s="426">
        <v>5</v>
      </c>
      <c r="V318" s="426">
        <v>75</v>
      </c>
      <c r="W318" s="428">
        <v>15</v>
      </c>
      <c r="X318" s="426">
        <v>3</v>
      </c>
      <c r="Y318" s="426">
        <v>45</v>
      </c>
      <c r="Z318" s="428">
        <v>45</v>
      </c>
      <c r="AA318" s="426">
        <v>1</v>
      </c>
      <c r="AB318" s="426">
        <v>15</v>
      </c>
      <c r="AC318" s="428">
        <v>0</v>
      </c>
      <c r="AD318" s="426">
        <v>0</v>
      </c>
      <c r="AE318" s="426">
        <v>0</v>
      </c>
      <c r="AF318" s="428">
        <v>0</v>
      </c>
      <c r="AG318" s="426">
        <v>0</v>
      </c>
    </row>
    <row r="319" spans="2:33" x14ac:dyDescent="0.35">
      <c r="B319" s="424">
        <v>51430</v>
      </c>
      <c r="C319" s="424" t="s">
        <v>1222</v>
      </c>
      <c r="D319" s="426">
        <v>0</v>
      </c>
      <c r="E319" s="426">
        <v>3</v>
      </c>
      <c r="F319" s="426">
        <v>0</v>
      </c>
      <c r="G319" s="427">
        <v>3</v>
      </c>
      <c r="H319" s="426">
        <v>3</v>
      </c>
      <c r="I319" s="426">
        <v>0</v>
      </c>
      <c r="J319" s="427">
        <v>3</v>
      </c>
      <c r="K319" s="426">
        <v>0</v>
      </c>
      <c r="L319" s="426">
        <v>0</v>
      </c>
      <c r="M319" s="426">
        <v>0</v>
      </c>
      <c r="N319" s="427">
        <v>0</v>
      </c>
      <c r="O319" s="426">
        <v>45</v>
      </c>
      <c r="P319" s="426">
        <v>0</v>
      </c>
      <c r="Q319" s="427">
        <v>45</v>
      </c>
      <c r="R319" s="426">
        <v>0</v>
      </c>
      <c r="S319" s="426">
        <v>0</v>
      </c>
      <c r="T319" s="428">
        <v>0</v>
      </c>
      <c r="U319" s="426">
        <v>0</v>
      </c>
      <c r="V319" s="426">
        <v>0</v>
      </c>
      <c r="W319" s="428">
        <v>0</v>
      </c>
      <c r="X319" s="426">
        <v>0</v>
      </c>
      <c r="Y319" s="426">
        <v>0</v>
      </c>
      <c r="Z319" s="428">
        <v>0</v>
      </c>
      <c r="AA319" s="426">
        <v>0</v>
      </c>
      <c r="AB319" s="426">
        <v>0</v>
      </c>
      <c r="AC319" s="428">
        <v>0</v>
      </c>
      <c r="AD319" s="426">
        <v>0</v>
      </c>
      <c r="AE319" s="426">
        <v>0</v>
      </c>
      <c r="AF319" s="428">
        <v>0</v>
      </c>
      <c r="AG319" s="426">
        <v>0</v>
      </c>
    </row>
    <row r="320" spans="2:33" x14ac:dyDescent="0.35">
      <c r="B320" s="424">
        <v>51434</v>
      </c>
      <c r="C320" s="424" t="s">
        <v>698</v>
      </c>
      <c r="D320" s="426">
        <v>18</v>
      </c>
      <c r="E320" s="426">
        <v>28</v>
      </c>
      <c r="F320" s="426">
        <v>1</v>
      </c>
      <c r="G320" s="427">
        <v>29</v>
      </c>
      <c r="H320" s="426">
        <v>4</v>
      </c>
      <c r="I320" s="426">
        <v>0</v>
      </c>
      <c r="J320" s="427">
        <v>4</v>
      </c>
      <c r="K320" s="426">
        <v>270</v>
      </c>
      <c r="L320" s="426">
        <v>420</v>
      </c>
      <c r="M320" s="426">
        <v>15</v>
      </c>
      <c r="N320" s="427">
        <v>435</v>
      </c>
      <c r="O320" s="426">
        <v>60</v>
      </c>
      <c r="P320" s="426">
        <v>0</v>
      </c>
      <c r="Q320" s="427">
        <v>60</v>
      </c>
      <c r="R320" s="426">
        <v>16</v>
      </c>
      <c r="S320" s="426">
        <v>240</v>
      </c>
      <c r="T320" s="428">
        <v>0</v>
      </c>
      <c r="U320" s="426">
        <v>5</v>
      </c>
      <c r="V320" s="426">
        <v>75</v>
      </c>
      <c r="W320" s="428">
        <v>15</v>
      </c>
      <c r="X320" s="426">
        <v>6</v>
      </c>
      <c r="Y320" s="426">
        <v>90</v>
      </c>
      <c r="Z320" s="428">
        <v>30</v>
      </c>
      <c r="AA320" s="426">
        <v>0</v>
      </c>
      <c r="AB320" s="426">
        <v>0</v>
      </c>
      <c r="AC320" s="428">
        <v>0</v>
      </c>
      <c r="AD320" s="426">
        <v>0</v>
      </c>
      <c r="AE320" s="426">
        <v>0</v>
      </c>
      <c r="AF320" s="428">
        <v>0</v>
      </c>
      <c r="AG320" s="426">
        <v>0</v>
      </c>
    </row>
    <row r="321" spans="2:33" x14ac:dyDescent="0.35">
      <c r="B321" s="424">
        <v>51438</v>
      </c>
      <c r="C321" s="424" t="s">
        <v>699</v>
      </c>
      <c r="D321" s="426">
        <v>2</v>
      </c>
      <c r="E321" s="426">
        <v>1</v>
      </c>
      <c r="F321" s="426">
        <v>0</v>
      </c>
      <c r="G321" s="427">
        <v>1</v>
      </c>
      <c r="H321" s="426">
        <v>0</v>
      </c>
      <c r="I321" s="426">
        <v>0</v>
      </c>
      <c r="J321" s="427">
        <v>0</v>
      </c>
      <c r="K321" s="426">
        <v>30</v>
      </c>
      <c r="L321" s="426">
        <v>15</v>
      </c>
      <c r="M321" s="426">
        <v>0</v>
      </c>
      <c r="N321" s="427">
        <v>15</v>
      </c>
      <c r="O321" s="426">
        <v>0</v>
      </c>
      <c r="P321" s="426">
        <v>0</v>
      </c>
      <c r="Q321" s="427">
        <v>0</v>
      </c>
      <c r="R321" s="426">
        <v>1</v>
      </c>
      <c r="S321" s="426">
        <v>15</v>
      </c>
      <c r="T321" s="428">
        <v>0</v>
      </c>
      <c r="U321" s="426">
        <v>0</v>
      </c>
      <c r="V321" s="426">
        <v>0</v>
      </c>
      <c r="W321" s="428">
        <v>0</v>
      </c>
      <c r="X321" s="426">
        <v>0</v>
      </c>
      <c r="Y321" s="426">
        <v>0</v>
      </c>
      <c r="Z321" s="428">
        <v>0</v>
      </c>
      <c r="AA321" s="426">
        <v>1</v>
      </c>
      <c r="AB321" s="426">
        <v>15</v>
      </c>
      <c r="AC321" s="428">
        <v>0</v>
      </c>
      <c r="AD321" s="426">
        <v>1</v>
      </c>
      <c r="AE321" s="426">
        <v>15</v>
      </c>
      <c r="AF321" s="428">
        <v>0</v>
      </c>
      <c r="AG321" s="426">
        <v>0</v>
      </c>
    </row>
    <row r="322" spans="2:33" x14ac:dyDescent="0.35">
      <c r="B322" s="424">
        <v>51444</v>
      </c>
      <c r="C322" s="424" t="s">
        <v>700</v>
      </c>
      <c r="D322" s="426">
        <v>6</v>
      </c>
      <c r="E322" s="426">
        <v>18</v>
      </c>
      <c r="F322" s="426">
        <v>0</v>
      </c>
      <c r="G322" s="427">
        <v>18</v>
      </c>
      <c r="H322" s="426">
        <v>2</v>
      </c>
      <c r="I322" s="426">
        <v>0</v>
      </c>
      <c r="J322" s="427">
        <v>2</v>
      </c>
      <c r="K322" s="426">
        <v>90</v>
      </c>
      <c r="L322" s="426">
        <v>270</v>
      </c>
      <c r="M322" s="426">
        <v>0</v>
      </c>
      <c r="N322" s="427">
        <v>270</v>
      </c>
      <c r="O322" s="426">
        <v>30</v>
      </c>
      <c r="P322" s="426">
        <v>0</v>
      </c>
      <c r="Q322" s="427">
        <v>30</v>
      </c>
      <c r="R322" s="426">
        <v>6</v>
      </c>
      <c r="S322" s="426">
        <v>90</v>
      </c>
      <c r="T322" s="428">
        <v>15</v>
      </c>
      <c r="U322" s="426">
        <v>5</v>
      </c>
      <c r="V322" s="426">
        <v>75</v>
      </c>
      <c r="W322" s="428">
        <v>0</v>
      </c>
      <c r="X322" s="426">
        <v>4</v>
      </c>
      <c r="Y322" s="426">
        <v>60</v>
      </c>
      <c r="Z322" s="428">
        <v>15</v>
      </c>
      <c r="AA322" s="426">
        <v>1</v>
      </c>
      <c r="AB322" s="426">
        <v>15</v>
      </c>
      <c r="AC322" s="428">
        <v>0</v>
      </c>
      <c r="AD322" s="426">
        <v>1</v>
      </c>
      <c r="AE322" s="426">
        <v>15</v>
      </c>
      <c r="AF322" s="428">
        <v>0</v>
      </c>
      <c r="AG322" s="426">
        <v>0</v>
      </c>
    </row>
    <row r="323" spans="2:33" x14ac:dyDescent="0.35">
      <c r="B323" s="424">
        <v>51451</v>
      </c>
      <c r="C323" s="424" t="s">
        <v>701</v>
      </c>
      <c r="D323" s="426">
        <v>34</v>
      </c>
      <c r="E323" s="426">
        <v>54</v>
      </c>
      <c r="F323" s="426">
        <v>0</v>
      </c>
      <c r="G323" s="427">
        <v>54</v>
      </c>
      <c r="H323" s="426">
        <v>13</v>
      </c>
      <c r="I323" s="426">
        <v>0</v>
      </c>
      <c r="J323" s="427">
        <v>13</v>
      </c>
      <c r="K323" s="426">
        <v>510</v>
      </c>
      <c r="L323" s="426">
        <v>810</v>
      </c>
      <c r="M323" s="426">
        <v>0</v>
      </c>
      <c r="N323" s="427">
        <v>810</v>
      </c>
      <c r="O323" s="426">
        <v>195</v>
      </c>
      <c r="P323" s="426">
        <v>0</v>
      </c>
      <c r="Q323" s="427">
        <v>195</v>
      </c>
      <c r="R323" s="426">
        <v>4</v>
      </c>
      <c r="S323" s="426">
        <v>60</v>
      </c>
      <c r="T323" s="428">
        <v>15</v>
      </c>
      <c r="U323" s="426">
        <v>12</v>
      </c>
      <c r="V323" s="426">
        <v>180</v>
      </c>
      <c r="W323" s="428">
        <v>30</v>
      </c>
      <c r="X323" s="426">
        <v>21</v>
      </c>
      <c r="Y323" s="426">
        <v>315</v>
      </c>
      <c r="Z323" s="428">
        <v>30</v>
      </c>
      <c r="AA323" s="426">
        <v>12</v>
      </c>
      <c r="AB323" s="426">
        <v>180</v>
      </c>
      <c r="AC323" s="428">
        <v>0</v>
      </c>
      <c r="AD323" s="426">
        <v>4</v>
      </c>
      <c r="AE323" s="426">
        <v>60</v>
      </c>
      <c r="AF323" s="428">
        <v>0</v>
      </c>
      <c r="AG323" s="426">
        <v>1</v>
      </c>
    </row>
    <row r="324" spans="2:33" x14ac:dyDescent="0.35">
      <c r="B324" s="424">
        <v>51467</v>
      </c>
      <c r="C324" s="424" t="s">
        <v>431</v>
      </c>
      <c r="D324" s="426">
        <v>12</v>
      </c>
      <c r="E324" s="426">
        <v>28</v>
      </c>
      <c r="F324" s="426">
        <v>1</v>
      </c>
      <c r="G324" s="427">
        <v>29</v>
      </c>
      <c r="H324" s="426">
        <v>17</v>
      </c>
      <c r="I324" s="426">
        <v>1</v>
      </c>
      <c r="J324" s="427">
        <v>18</v>
      </c>
      <c r="K324" s="426">
        <v>180</v>
      </c>
      <c r="L324" s="426">
        <v>420</v>
      </c>
      <c r="M324" s="426">
        <v>15</v>
      </c>
      <c r="N324" s="427">
        <v>435</v>
      </c>
      <c r="O324" s="426">
        <v>255</v>
      </c>
      <c r="P324" s="426">
        <v>15</v>
      </c>
      <c r="Q324" s="427">
        <v>270</v>
      </c>
      <c r="R324" s="426">
        <v>5</v>
      </c>
      <c r="S324" s="426">
        <v>75</v>
      </c>
      <c r="T324" s="428">
        <v>45</v>
      </c>
      <c r="U324" s="426">
        <v>4</v>
      </c>
      <c r="V324" s="426">
        <v>60</v>
      </c>
      <c r="W324" s="428">
        <v>0</v>
      </c>
      <c r="X324" s="426">
        <v>2</v>
      </c>
      <c r="Y324" s="426">
        <v>30</v>
      </c>
      <c r="Z324" s="428">
        <v>15</v>
      </c>
      <c r="AA324" s="426">
        <v>0</v>
      </c>
      <c r="AB324" s="426">
        <v>0</v>
      </c>
      <c r="AC324" s="428">
        <v>0</v>
      </c>
      <c r="AD324" s="426">
        <v>0</v>
      </c>
      <c r="AE324" s="426">
        <v>0</v>
      </c>
      <c r="AF324" s="428">
        <v>0</v>
      </c>
      <c r="AG324" s="426">
        <v>0</v>
      </c>
    </row>
    <row r="325" spans="2:33" x14ac:dyDescent="0.35">
      <c r="B325" s="424">
        <v>51468</v>
      </c>
      <c r="C325" s="424" t="s">
        <v>702</v>
      </c>
      <c r="D325" s="426">
        <v>17</v>
      </c>
      <c r="E325" s="426">
        <v>19</v>
      </c>
      <c r="F325" s="426">
        <v>0</v>
      </c>
      <c r="G325" s="427">
        <v>19</v>
      </c>
      <c r="H325" s="426">
        <v>1</v>
      </c>
      <c r="I325" s="426">
        <v>0</v>
      </c>
      <c r="J325" s="427">
        <v>1</v>
      </c>
      <c r="K325" s="426">
        <v>255</v>
      </c>
      <c r="L325" s="426">
        <v>285</v>
      </c>
      <c r="M325" s="426">
        <v>0</v>
      </c>
      <c r="N325" s="427">
        <v>285</v>
      </c>
      <c r="O325" s="426">
        <v>15</v>
      </c>
      <c r="P325" s="426">
        <v>0</v>
      </c>
      <c r="Q325" s="427">
        <v>15</v>
      </c>
      <c r="R325" s="426">
        <v>7</v>
      </c>
      <c r="S325" s="426">
        <v>105</v>
      </c>
      <c r="T325" s="428">
        <v>0</v>
      </c>
      <c r="U325" s="426">
        <v>7</v>
      </c>
      <c r="V325" s="426">
        <v>105</v>
      </c>
      <c r="W325" s="428">
        <v>15</v>
      </c>
      <c r="X325" s="426">
        <v>1</v>
      </c>
      <c r="Y325" s="426">
        <v>15</v>
      </c>
      <c r="Z325" s="428">
        <v>0</v>
      </c>
      <c r="AA325" s="426">
        <v>4</v>
      </c>
      <c r="AB325" s="426">
        <v>60</v>
      </c>
      <c r="AC325" s="428">
        <v>0</v>
      </c>
      <c r="AD325" s="426">
        <v>0</v>
      </c>
      <c r="AE325" s="426">
        <v>0</v>
      </c>
      <c r="AF325" s="428">
        <v>0</v>
      </c>
      <c r="AG325" s="426">
        <v>0</v>
      </c>
    </row>
    <row r="326" spans="2:33" x14ac:dyDescent="0.35">
      <c r="B326" s="424">
        <v>51485</v>
      </c>
      <c r="C326" s="424" t="s">
        <v>704</v>
      </c>
      <c r="D326" s="426">
        <v>8</v>
      </c>
      <c r="E326" s="426">
        <v>6</v>
      </c>
      <c r="F326" s="426">
        <v>0</v>
      </c>
      <c r="G326" s="427">
        <v>6</v>
      </c>
      <c r="H326" s="426">
        <v>0</v>
      </c>
      <c r="I326" s="426">
        <v>0</v>
      </c>
      <c r="J326" s="427">
        <v>0</v>
      </c>
      <c r="K326" s="426">
        <v>120</v>
      </c>
      <c r="L326" s="426">
        <v>90</v>
      </c>
      <c r="M326" s="426">
        <v>0</v>
      </c>
      <c r="N326" s="427">
        <v>90</v>
      </c>
      <c r="O326" s="426">
        <v>0</v>
      </c>
      <c r="P326" s="426">
        <v>0</v>
      </c>
      <c r="Q326" s="427">
        <v>0</v>
      </c>
      <c r="R326" s="426">
        <v>0</v>
      </c>
      <c r="S326" s="426">
        <v>0</v>
      </c>
      <c r="T326" s="428">
        <v>0</v>
      </c>
      <c r="U326" s="426">
        <v>3</v>
      </c>
      <c r="V326" s="426">
        <v>45</v>
      </c>
      <c r="W326" s="428">
        <v>0</v>
      </c>
      <c r="X326" s="426">
        <v>2</v>
      </c>
      <c r="Y326" s="426">
        <v>30</v>
      </c>
      <c r="Z326" s="428">
        <v>0</v>
      </c>
      <c r="AA326" s="426">
        <v>2</v>
      </c>
      <c r="AB326" s="426">
        <v>30</v>
      </c>
      <c r="AC326" s="428">
        <v>0</v>
      </c>
      <c r="AD326" s="426">
        <v>0</v>
      </c>
      <c r="AE326" s="426">
        <v>0</v>
      </c>
      <c r="AF326" s="428">
        <v>0</v>
      </c>
      <c r="AG326" s="426">
        <v>0</v>
      </c>
    </row>
    <row r="327" spans="2:33" x14ac:dyDescent="0.35">
      <c r="B327" s="424">
        <v>51524</v>
      </c>
      <c r="C327" s="424" t="s">
        <v>706</v>
      </c>
      <c r="D327" s="426">
        <v>5</v>
      </c>
      <c r="E327" s="426">
        <v>10</v>
      </c>
      <c r="F327" s="426">
        <v>0</v>
      </c>
      <c r="G327" s="427">
        <v>10</v>
      </c>
      <c r="H327" s="426">
        <v>8</v>
      </c>
      <c r="I327" s="426">
        <v>0</v>
      </c>
      <c r="J327" s="427">
        <v>8</v>
      </c>
      <c r="K327" s="426">
        <v>75</v>
      </c>
      <c r="L327" s="426">
        <v>150</v>
      </c>
      <c r="M327" s="426">
        <v>0</v>
      </c>
      <c r="N327" s="427">
        <v>150</v>
      </c>
      <c r="O327" s="426">
        <v>120</v>
      </c>
      <c r="P327" s="426">
        <v>0</v>
      </c>
      <c r="Q327" s="427">
        <v>120</v>
      </c>
      <c r="R327" s="426">
        <v>0</v>
      </c>
      <c r="S327" s="426">
        <v>0</v>
      </c>
      <c r="T327" s="428">
        <v>0</v>
      </c>
      <c r="U327" s="426">
        <v>0</v>
      </c>
      <c r="V327" s="426">
        <v>0</v>
      </c>
      <c r="W327" s="428">
        <v>0</v>
      </c>
      <c r="X327" s="426">
        <v>0</v>
      </c>
      <c r="Y327" s="426">
        <v>0</v>
      </c>
      <c r="Z327" s="428">
        <v>0</v>
      </c>
      <c r="AA327" s="426">
        <v>1</v>
      </c>
      <c r="AB327" s="426">
        <v>15</v>
      </c>
      <c r="AC327" s="428">
        <v>0</v>
      </c>
      <c r="AD327" s="426">
        <v>1</v>
      </c>
      <c r="AE327" s="426">
        <v>15</v>
      </c>
      <c r="AF327" s="428">
        <v>0</v>
      </c>
      <c r="AG327" s="426">
        <v>1</v>
      </c>
    </row>
    <row r="328" spans="2:33" x14ac:dyDescent="0.35">
      <c r="B328" s="424">
        <v>51533</v>
      </c>
      <c r="C328" s="424" t="s">
        <v>1223</v>
      </c>
      <c r="D328" s="426">
        <v>1</v>
      </c>
      <c r="E328" s="426">
        <v>0</v>
      </c>
      <c r="F328" s="426">
        <v>0</v>
      </c>
      <c r="G328" s="427">
        <v>0</v>
      </c>
      <c r="H328" s="426">
        <v>0</v>
      </c>
      <c r="I328" s="426">
        <v>0</v>
      </c>
      <c r="J328" s="427">
        <v>0</v>
      </c>
      <c r="K328" s="426">
        <v>15</v>
      </c>
      <c r="L328" s="426">
        <v>0</v>
      </c>
      <c r="M328" s="426">
        <v>0</v>
      </c>
      <c r="N328" s="427">
        <v>0</v>
      </c>
      <c r="O328" s="426">
        <v>0</v>
      </c>
      <c r="P328" s="426">
        <v>0</v>
      </c>
      <c r="Q328" s="427">
        <v>0</v>
      </c>
      <c r="R328" s="426">
        <v>0</v>
      </c>
      <c r="S328" s="426">
        <v>0</v>
      </c>
      <c r="T328" s="428">
        <v>0</v>
      </c>
      <c r="U328" s="426">
        <v>0</v>
      </c>
      <c r="V328" s="426">
        <v>0</v>
      </c>
      <c r="W328" s="428">
        <v>0</v>
      </c>
      <c r="X328" s="426">
        <v>0</v>
      </c>
      <c r="Y328" s="426">
        <v>0</v>
      </c>
      <c r="Z328" s="428">
        <v>0</v>
      </c>
      <c r="AA328" s="426">
        <v>0</v>
      </c>
      <c r="AB328" s="426">
        <v>0</v>
      </c>
      <c r="AC328" s="428">
        <v>0</v>
      </c>
      <c r="AD328" s="426">
        <v>0</v>
      </c>
      <c r="AE328" s="426">
        <v>0</v>
      </c>
      <c r="AF328" s="428">
        <v>0</v>
      </c>
      <c r="AG328" s="426">
        <v>0</v>
      </c>
    </row>
    <row r="329" spans="2:33" x14ac:dyDescent="0.35">
      <c r="B329" s="424">
        <v>51535</v>
      </c>
      <c r="C329" s="424" t="s">
        <v>707</v>
      </c>
      <c r="D329" s="426">
        <v>0</v>
      </c>
      <c r="E329" s="426">
        <v>1</v>
      </c>
      <c r="F329" s="426">
        <v>1</v>
      </c>
      <c r="G329" s="427">
        <v>2</v>
      </c>
      <c r="H329" s="426">
        <v>1</v>
      </c>
      <c r="I329" s="426">
        <v>1</v>
      </c>
      <c r="J329" s="427">
        <v>2</v>
      </c>
      <c r="K329" s="426">
        <v>0</v>
      </c>
      <c r="L329" s="426">
        <v>15</v>
      </c>
      <c r="M329" s="426">
        <v>15</v>
      </c>
      <c r="N329" s="427">
        <v>30</v>
      </c>
      <c r="O329" s="426">
        <v>15</v>
      </c>
      <c r="P329" s="426">
        <v>15</v>
      </c>
      <c r="Q329" s="427">
        <v>30</v>
      </c>
      <c r="R329" s="426">
        <v>0</v>
      </c>
      <c r="S329" s="426">
        <v>0</v>
      </c>
      <c r="T329" s="428">
        <v>0</v>
      </c>
      <c r="U329" s="426">
        <v>0</v>
      </c>
      <c r="V329" s="426">
        <v>0</v>
      </c>
      <c r="W329" s="428">
        <v>0</v>
      </c>
      <c r="X329" s="426">
        <v>2</v>
      </c>
      <c r="Y329" s="426">
        <v>30</v>
      </c>
      <c r="Z329" s="428">
        <v>30</v>
      </c>
      <c r="AA329" s="426">
        <v>1</v>
      </c>
      <c r="AB329" s="426">
        <v>15</v>
      </c>
      <c r="AC329" s="428">
        <v>15</v>
      </c>
      <c r="AD329" s="426">
        <v>0</v>
      </c>
      <c r="AE329" s="426">
        <v>0</v>
      </c>
      <c r="AF329" s="428">
        <v>0</v>
      </c>
      <c r="AG329" s="426">
        <v>0</v>
      </c>
    </row>
    <row r="330" spans="2:33" x14ac:dyDescent="0.35">
      <c r="B330" s="424">
        <v>51550</v>
      </c>
      <c r="C330" s="424" t="s">
        <v>708</v>
      </c>
      <c r="D330" s="426">
        <v>0</v>
      </c>
      <c r="E330" s="426">
        <v>1</v>
      </c>
      <c r="F330" s="426">
        <v>0</v>
      </c>
      <c r="G330" s="427">
        <v>1</v>
      </c>
      <c r="H330" s="426">
        <v>1</v>
      </c>
      <c r="I330" s="426">
        <v>0</v>
      </c>
      <c r="J330" s="427">
        <v>1</v>
      </c>
      <c r="K330" s="426">
        <v>0</v>
      </c>
      <c r="L330" s="426">
        <v>0</v>
      </c>
      <c r="M330" s="426">
        <v>0</v>
      </c>
      <c r="N330" s="427">
        <v>0</v>
      </c>
      <c r="O330" s="426">
        <v>15</v>
      </c>
      <c r="P330" s="426">
        <v>0</v>
      </c>
      <c r="Q330" s="427">
        <v>15</v>
      </c>
      <c r="R330" s="426">
        <v>0</v>
      </c>
      <c r="S330" s="426">
        <v>0</v>
      </c>
      <c r="T330" s="428">
        <v>0</v>
      </c>
      <c r="U330" s="426">
        <v>0</v>
      </c>
      <c r="V330" s="426">
        <v>0</v>
      </c>
      <c r="W330" s="428">
        <v>0</v>
      </c>
      <c r="X330" s="426">
        <v>0</v>
      </c>
      <c r="Y330" s="426">
        <v>0</v>
      </c>
      <c r="Z330" s="428">
        <v>0</v>
      </c>
      <c r="AA330" s="426">
        <v>0</v>
      </c>
      <c r="AB330" s="426">
        <v>0</v>
      </c>
      <c r="AC330" s="428">
        <v>0</v>
      </c>
      <c r="AD330" s="426">
        <v>0</v>
      </c>
      <c r="AE330" s="426">
        <v>0</v>
      </c>
      <c r="AF330" s="428">
        <v>0</v>
      </c>
      <c r="AG330" s="426">
        <v>0</v>
      </c>
    </row>
    <row r="331" spans="2:33" x14ac:dyDescent="0.35">
      <c r="B331" s="424">
        <v>51554</v>
      </c>
      <c r="C331" s="424" t="s">
        <v>709</v>
      </c>
      <c r="D331" s="426">
        <v>15</v>
      </c>
      <c r="E331" s="426">
        <v>20</v>
      </c>
      <c r="F331" s="426">
        <v>0</v>
      </c>
      <c r="G331" s="427">
        <v>20</v>
      </c>
      <c r="H331" s="426">
        <v>1</v>
      </c>
      <c r="I331" s="426">
        <v>0</v>
      </c>
      <c r="J331" s="427">
        <v>1</v>
      </c>
      <c r="K331" s="426">
        <v>225</v>
      </c>
      <c r="L331" s="426">
        <v>300</v>
      </c>
      <c r="M331" s="426">
        <v>0</v>
      </c>
      <c r="N331" s="427">
        <v>300</v>
      </c>
      <c r="O331" s="426">
        <v>15</v>
      </c>
      <c r="P331" s="426">
        <v>0</v>
      </c>
      <c r="Q331" s="427">
        <v>15</v>
      </c>
      <c r="R331" s="426">
        <v>12</v>
      </c>
      <c r="S331" s="426">
        <v>180</v>
      </c>
      <c r="T331" s="428">
        <v>15</v>
      </c>
      <c r="U331" s="426">
        <v>5</v>
      </c>
      <c r="V331" s="426">
        <v>75</v>
      </c>
      <c r="W331" s="428">
        <v>0</v>
      </c>
      <c r="X331" s="426">
        <v>3</v>
      </c>
      <c r="Y331" s="426">
        <v>45</v>
      </c>
      <c r="Z331" s="428">
        <v>0</v>
      </c>
      <c r="AA331" s="426">
        <v>8</v>
      </c>
      <c r="AB331" s="426">
        <v>120</v>
      </c>
      <c r="AC331" s="428">
        <v>0</v>
      </c>
      <c r="AD331" s="426">
        <v>0</v>
      </c>
      <c r="AE331" s="426">
        <v>0</v>
      </c>
      <c r="AF331" s="428">
        <v>0</v>
      </c>
      <c r="AG331" s="426">
        <v>0</v>
      </c>
    </row>
    <row r="332" spans="2:33" x14ac:dyDescent="0.35">
      <c r="B332" s="424">
        <v>51565</v>
      </c>
      <c r="C332" s="424" t="s">
        <v>710</v>
      </c>
      <c r="D332" s="426">
        <v>0</v>
      </c>
      <c r="E332" s="426">
        <v>8</v>
      </c>
      <c r="F332" s="426">
        <v>3</v>
      </c>
      <c r="G332" s="427">
        <v>11</v>
      </c>
      <c r="H332" s="426">
        <v>3</v>
      </c>
      <c r="I332" s="426">
        <v>0</v>
      </c>
      <c r="J332" s="427">
        <v>3</v>
      </c>
      <c r="K332" s="426">
        <v>0</v>
      </c>
      <c r="L332" s="426">
        <v>85</v>
      </c>
      <c r="M332" s="426">
        <v>30</v>
      </c>
      <c r="N332" s="427">
        <v>115</v>
      </c>
      <c r="O332" s="426">
        <v>30</v>
      </c>
      <c r="P332" s="426">
        <v>0</v>
      </c>
      <c r="Q332" s="427">
        <v>30</v>
      </c>
      <c r="R332" s="426">
        <v>1</v>
      </c>
      <c r="S332" s="426">
        <v>15</v>
      </c>
      <c r="T332" s="428">
        <v>0</v>
      </c>
      <c r="U332" s="426">
        <v>0</v>
      </c>
      <c r="V332" s="426">
        <v>0</v>
      </c>
      <c r="W332" s="428">
        <v>0</v>
      </c>
      <c r="X332" s="426">
        <v>1</v>
      </c>
      <c r="Y332" s="426">
        <v>10</v>
      </c>
      <c r="Z332" s="428">
        <v>0</v>
      </c>
      <c r="AA332" s="426">
        <v>0</v>
      </c>
      <c r="AB332" s="426">
        <v>0</v>
      </c>
      <c r="AC332" s="428">
        <v>0</v>
      </c>
      <c r="AD332" s="426">
        <v>0</v>
      </c>
      <c r="AE332" s="426">
        <v>0</v>
      </c>
      <c r="AF332" s="428">
        <v>0</v>
      </c>
      <c r="AG332" s="426">
        <v>0</v>
      </c>
    </row>
    <row r="333" spans="2:33" x14ac:dyDescent="0.35">
      <c r="B333" s="424">
        <v>51573</v>
      </c>
      <c r="C333" s="424" t="s">
        <v>711</v>
      </c>
      <c r="D333" s="426">
        <v>17</v>
      </c>
      <c r="E333" s="426">
        <v>11</v>
      </c>
      <c r="F333" s="426">
        <v>0</v>
      </c>
      <c r="G333" s="427">
        <v>11</v>
      </c>
      <c r="H333" s="426">
        <v>4</v>
      </c>
      <c r="I333" s="426">
        <v>0</v>
      </c>
      <c r="J333" s="427">
        <v>4</v>
      </c>
      <c r="K333" s="426">
        <v>255</v>
      </c>
      <c r="L333" s="426">
        <v>165</v>
      </c>
      <c r="M333" s="426">
        <v>0</v>
      </c>
      <c r="N333" s="427">
        <v>165</v>
      </c>
      <c r="O333" s="426">
        <v>60</v>
      </c>
      <c r="P333" s="426">
        <v>0</v>
      </c>
      <c r="Q333" s="427">
        <v>60</v>
      </c>
      <c r="R333" s="426">
        <v>2</v>
      </c>
      <c r="S333" s="426">
        <v>30</v>
      </c>
      <c r="T333" s="428">
        <v>0</v>
      </c>
      <c r="U333" s="426">
        <v>0</v>
      </c>
      <c r="V333" s="426">
        <v>0</v>
      </c>
      <c r="W333" s="428">
        <v>0</v>
      </c>
      <c r="X333" s="426">
        <v>5</v>
      </c>
      <c r="Y333" s="426">
        <v>75</v>
      </c>
      <c r="Z333" s="428">
        <v>30</v>
      </c>
      <c r="AA333" s="426">
        <v>6</v>
      </c>
      <c r="AB333" s="426">
        <v>90</v>
      </c>
      <c r="AC333" s="428">
        <v>0</v>
      </c>
      <c r="AD333" s="426">
        <v>5</v>
      </c>
      <c r="AE333" s="426">
        <v>75</v>
      </c>
      <c r="AF333" s="428">
        <v>0</v>
      </c>
      <c r="AG333" s="426">
        <v>0</v>
      </c>
    </row>
    <row r="334" spans="2:33" x14ac:dyDescent="0.35">
      <c r="B334" s="424">
        <v>51595</v>
      </c>
      <c r="C334" s="424" t="s">
        <v>712</v>
      </c>
      <c r="D334" s="426">
        <v>25</v>
      </c>
      <c r="E334" s="426">
        <v>17</v>
      </c>
      <c r="F334" s="426">
        <v>0</v>
      </c>
      <c r="G334" s="427">
        <v>17</v>
      </c>
      <c r="H334" s="426">
        <v>2</v>
      </c>
      <c r="I334" s="426">
        <v>0</v>
      </c>
      <c r="J334" s="427">
        <v>2</v>
      </c>
      <c r="K334" s="426">
        <v>375</v>
      </c>
      <c r="L334" s="426">
        <v>255</v>
      </c>
      <c r="M334" s="426">
        <v>0</v>
      </c>
      <c r="N334" s="427">
        <v>255</v>
      </c>
      <c r="O334" s="426">
        <v>30</v>
      </c>
      <c r="P334" s="426">
        <v>0</v>
      </c>
      <c r="Q334" s="427">
        <v>30</v>
      </c>
      <c r="R334" s="426">
        <v>1</v>
      </c>
      <c r="S334" s="426">
        <v>15</v>
      </c>
      <c r="T334" s="428">
        <v>15</v>
      </c>
      <c r="U334" s="426">
        <v>4</v>
      </c>
      <c r="V334" s="426">
        <v>60</v>
      </c>
      <c r="W334" s="428">
        <v>0</v>
      </c>
      <c r="X334" s="426">
        <v>12</v>
      </c>
      <c r="Y334" s="426">
        <v>180</v>
      </c>
      <c r="Z334" s="428">
        <v>15</v>
      </c>
      <c r="AA334" s="426">
        <v>5</v>
      </c>
      <c r="AB334" s="426">
        <v>75</v>
      </c>
      <c r="AC334" s="428">
        <v>15</v>
      </c>
      <c r="AD334" s="426">
        <v>0</v>
      </c>
      <c r="AE334" s="426">
        <v>0</v>
      </c>
      <c r="AF334" s="428">
        <v>0</v>
      </c>
      <c r="AG334" s="426">
        <v>1</v>
      </c>
    </row>
    <row r="335" spans="2:33" x14ac:dyDescent="0.35">
      <c r="B335" s="424">
        <v>51614</v>
      </c>
      <c r="C335" s="424" t="s">
        <v>713</v>
      </c>
      <c r="D335" s="426">
        <v>24</v>
      </c>
      <c r="E335" s="426">
        <v>32</v>
      </c>
      <c r="F335" s="426">
        <v>0</v>
      </c>
      <c r="G335" s="427">
        <v>32</v>
      </c>
      <c r="H335" s="426">
        <v>6</v>
      </c>
      <c r="I335" s="426">
        <v>0</v>
      </c>
      <c r="J335" s="427">
        <v>6</v>
      </c>
      <c r="K335" s="426">
        <v>360</v>
      </c>
      <c r="L335" s="426">
        <v>480</v>
      </c>
      <c r="M335" s="426">
        <v>0</v>
      </c>
      <c r="N335" s="427">
        <v>480</v>
      </c>
      <c r="O335" s="426">
        <v>90</v>
      </c>
      <c r="P335" s="426">
        <v>0</v>
      </c>
      <c r="Q335" s="427">
        <v>90</v>
      </c>
      <c r="R335" s="426">
        <v>15</v>
      </c>
      <c r="S335" s="426">
        <v>225</v>
      </c>
      <c r="T335" s="428">
        <v>60</v>
      </c>
      <c r="U335" s="426">
        <v>5</v>
      </c>
      <c r="V335" s="426">
        <v>75</v>
      </c>
      <c r="W335" s="428">
        <v>0</v>
      </c>
      <c r="X335" s="426">
        <v>6</v>
      </c>
      <c r="Y335" s="426">
        <v>90</v>
      </c>
      <c r="Z335" s="428">
        <v>30</v>
      </c>
      <c r="AA335" s="426">
        <v>16</v>
      </c>
      <c r="AB335" s="426">
        <v>240</v>
      </c>
      <c r="AC335" s="428">
        <v>15</v>
      </c>
      <c r="AD335" s="426">
        <v>15</v>
      </c>
      <c r="AE335" s="426">
        <v>225</v>
      </c>
      <c r="AF335" s="428">
        <v>15</v>
      </c>
      <c r="AG335" s="426">
        <v>1</v>
      </c>
    </row>
    <row r="336" spans="2:33" x14ac:dyDescent="0.35">
      <c r="B336" s="424">
        <v>51616</v>
      </c>
      <c r="C336" s="424" t="s">
        <v>714</v>
      </c>
      <c r="D336" s="426">
        <v>12</v>
      </c>
      <c r="E336" s="426">
        <v>14</v>
      </c>
      <c r="F336" s="426">
        <v>0</v>
      </c>
      <c r="G336" s="427">
        <v>14</v>
      </c>
      <c r="H336" s="426">
        <v>3</v>
      </c>
      <c r="I336" s="426">
        <v>0</v>
      </c>
      <c r="J336" s="427">
        <v>3</v>
      </c>
      <c r="K336" s="426">
        <v>180</v>
      </c>
      <c r="L336" s="426">
        <v>210</v>
      </c>
      <c r="M336" s="426">
        <v>0</v>
      </c>
      <c r="N336" s="427">
        <v>210</v>
      </c>
      <c r="O336" s="426">
        <v>45</v>
      </c>
      <c r="P336" s="426">
        <v>0</v>
      </c>
      <c r="Q336" s="427">
        <v>45</v>
      </c>
      <c r="R336" s="426">
        <v>5</v>
      </c>
      <c r="S336" s="426">
        <v>75</v>
      </c>
      <c r="T336" s="428">
        <v>15</v>
      </c>
      <c r="U336" s="426">
        <v>8</v>
      </c>
      <c r="V336" s="426">
        <v>120</v>
      </c>
      <c r="W336" s="428">
        <v>15</v>
      </c>
      <c r="X336" s="426">
        <v>1</v>
      </c>
      <c r="Y336" s="426">
        <v>15</v>
      </c>
      <c r="Z336" s="428">
        <v>15</v>
      </c>
      <c r="AA336" s="426">
        <v>1</v>
      </c>
      <c r="AB336" s="426">
        <v>15</v>
      </c>
      <c r="AC336" s="428">
        <v>15</v>
      </c>
      <c r="AD336" s="426">
        <v>0</v>
      </c>
      <c r="AE336" s="426">
        <v>0</v>
      </c>
      <c r="AF336" s="428">
        <v>0</v>
      </c>
      <c r="AG336" s="426">
        <v>0</v>
      </c>
    </row>
    <row r="337" spans="2:33" x14ac:dyDescent="0.35">
      <c r="B337" s="424">
        <v>51629</v>
      </c>
      <c r="C337" s="424" t="s">
        <v>715</v>
      </c>
      <c r="D337" s="426">
        <v>4</v>
      </c>
      <c r="E337" s="426">
        <v>11</v>
      </c>
      <c r="F337" s="426">
        <v>18</v>
      </c>
      <c r="G337" s="427">
        <v>29</v>
      </c>
      <c r="H337" s="426">
        <v>1</v>
      </c>
      <c r="I337" s="426">
        <v>2</v>
      </c>
      <c r="J337" s="427">
        <v>3</v>
      </c>
      <c r="K337" s="426">
        <v>60</v>
      </c>
      <c r="L337" s="426">
        <v>165</v>
      </c>
      <c r="M337" s="426">
        <v>270</v>
      </c>
      <c r="N337" s="427">
        <v>435</v>
      </c>
      <c r="O337" s="426">
        <v>15</v>
      </c>
      <c r="P337" s="426">
        <v>30</v>
      </c>
      <c r="Q337" s="427">
        <v>45</v>
      </c>
      <c r="R337" s="426">
        <v>2</v>
      </c>
      <c r="S337" s="426">
        <v>30</v>
      </c>
      <c r="T337" s="428">
        <v>0</v>
      </c>
      <c r="U337" s="426">
        <v>2</v>
      </c>
      <c r="V337" s="426">
        <v>30</v>
      </c>
      <c r="W337" s="428">
        <v>0</v>
      </c>
      <c r="X337" s="426">
        <v>11</v>
      </c>
      <c r="Y337" s="426">
        <v>165</v>
      </c>
      <c r="Z337" s="428">
        <v>15</v>
      </c>
      <c r="AA337" s="426">
        <v>1</v>
      </c>
      <c r="AB337" s="426">
        <v>15</v>
      </c>
      <c r="AC337" s="428">
        <v>0</v>
      </c>
      <c r="AD337" s="426">
        <v>2</v>
      </c>
      <c r="AE337" s="426">
        <v>30</v>
      </c>
      <c r="AF337" s="428">
        <v>0</v>
      </c>
      <c r="AG337" s="426">
        <v>0</v>
      </c>
    </row>
    <row r="338" spans="2:33" x14ac:dyDescent="0.35">
      <c r="B338" s="424">
        <v>51635</v>
      </c>
      <c r="C338" s="424" t="s">
        <v>716</v>
      </c>
      <c r="D338" s="426">
        <v>20</v>
      </c>
      <c r="E338" s="426">
        <v>29</v>
      </c>
      <c r="F338" s="426">
        <v>1</v>
      </c>
      <c r="G338" s="427">
        <v>30</v>
      </c>
      <c r="H338" s="426">
        <v>7</v>
      </c>
      <c r="I338" s="426">
        <v>1</v>
      </c>
      <c r="J338" s="427">
        <v>8</v>
      </c>
      <c r="K338" s="426">
        <v>300</v>
      </c>
      <c r="L338" s="426">
        <v>435</v>
      </c>
      <c r="M338" s="426">
        <v>15</v>
      </c>
      <c r="N338" s="427">
        <v>450</v>
      </c>
      <c r="O338" s="426">
        <v>105</v>
      </c>
      <c r="P338" s="426">
        <v>15</v>
      </c>
      <c r="Q338" s="427">
        <v>120</v>
      </c>
      <c r="R338" s="426">
        <v>0</v>
      </c>
      <c r="S338" s="426">
        <v>0</v>
      </c>
      <c r="T338" s="428">
        <v>0</v>
      </c>
      <c r="U338" s="426">
        <v>0</v>
      </c>
      <c r="V338" s="426">
        <v>0</v>
      </c>
      <c r="W338" s="428">
        <v>0</v>
      </c>
      <c r="X338" s="426">
        <v>3</v>
      </c>
      <c r="Y338" s="426">
        <v>45</v>
      </c>
      <c r="Z338" s="428">
        <v>15</v>
      </c>
      <c r="AA338" s="426">
        <v>0</v>
      </c>
      <c r="AB338" s="426">
        <v>0</v>
      </c>
      <c r="AC338" s="428">
        <v>0</v>
      </c>
      <c r="AD338" s="426">
        <v>2</v>
      </c>
      <c r="AE338" s="426">
        <v>30</v>
      </c>
      <c r="AF338" s="428">
        <v>15</v>
      </c>
      <c r="AG338" s="426">
        <v>0</v>
      </c>
    </row>
    <row r="339" spans="2:33" x14ac:dyDescent="0.35">
      <c r="B339" s="424">
        <v>51636</v>
      </c>
      <c r="C339" s="424" t="s">
        <v>717</v>
      </c>
      <c r="D339" s="426">
        <v>2</v>
      </c>
      <c r="E339" s="426">
        <v>19</v>
      </c>
      <c r="F339" s="426">
        <v>0</v>
      </c>
      <c r="G339" s="427">
        <v>19</v>
      </c>
      <c r="H339" s="426">
        <v>15</v>
      </c>
      <c r="I339" s="426">
        <v>0</v>
      </c>
      <c r="J339" s="427">
        <v>15</v>
      </c>
      <c r="K339" s="426">
        <v>30</v>
      </c>
      <c r="L339" s="426">
        <v>273</v>
      </c>
      <c r="M339" s="426">
        <v>0</v>
      </c>
      <c r="N339" s="427">
        <v>273</v>
      </c>
      <c r="O339" s="426">
        <v>224.88</v>
      </c>
      <c r="P339" s="426">
        <v>0</v>
      </c>
      <c r="Q339" s="427">
        <v>224.88</v>
      </c>
      <c r="R339" s="426">
        <v>2</v>
      </c>
      <c r="S339" s="426">
        <v>30</v>
      </c>
      <c r="T339" s="428">
        <v>29.97</v>
      </c>
      <c r="U339" s="426">
        <v>1</v>
      </c>
      <c r="V339" s="426">
        <v>15</v>
      </c>
      <c r="W339" s="428">
        <v>15</v>
      </c>
      <c r="X339" s="426">
        <v>0</v>
      </c>
      <c r="Y339" s="426">
        <v>0</v>
      </c>
      <c r="Z339" s="428">
        <v>0</v>
      </c>
      <c r="AA339" s="426">
        <v>0</v>
      </c>
      <c r="AB339" s="426">
        <v>0</v>
      </c>
      <c r="AC339" s="428">
        <v>0</v>
      </c>
      <c r="AD339" s="426">
        <v>0</v>
      </c>
      <c r="AE339" s="426">
        <v>0</v>
      </c>
      <c r="AF339" s="428">
        <v>0</v>
      </c>
      <c r="AG339" s="426">
        <v>0</v>
      </c>
    </row>
    <row r="340" spans="2:33" x14ac:dyDescent="0.35">
      <c r="B340" s="424">
        <v>51650</v>
      </c>
      <c r="C340" s="424" t="s">
        <v>719</v>
      </c>
      <c r="D340" s="426">
        <v>6</v>
      </c>
      <c r="E340" s="426">
        <v>10</v>
      </c>
      <c r="F340" s="426">
        <v>1</v>
      </c>
      <c r="G340" s="427">
        <v>11</v>
      </c>
      <c r="H340" s="426">
        <v>1</v>
      </c>
      <c r="I340" s="426">
        <v>0</v>
      </c>
      <c r="J340" s="427">
        <v>1</v>
      </c>
      <c r="K340" s="426">
        <v>90</v>
      </c>
      <c r="L340" s="426">
        <v>150</v>
      </c>
      <c r="M340" s="426">
        <v>15</v>
      </c>
      <c r="N340" s="427">
        <v>165</v>
      </c>
      <c r="O340" s="426">
        <v>15</v>
      </c>
      <c r="P340" s="426">
        <v>0</v>
      </c>
      <c r="Q340" s="427">
        <v>15</v>
      </c>
      <c r="R340" s="426">
        <v>0</v>
      </c>
      <c r="S340" s="426">
        <v>0</v>
      </c>
      <c r="T340" s="428">
        <v>0</v>
      </c>
      <c r="U340" s="426">
        <v>3</v>
      </c>
      <c r="V340" s="426">
        <v>45</v>
      </c>
      <c r="W340" s="428">
        <v>0</v>
      </c>
      <c r="X340" s="426">
        <v>0</v>
      </c>
      <c r="Y340" s="426">
        <v>0</v>
      </c>
      <c r="Z340" s="428">
        <v>0</v>
      </c>
      <c r="AA340" s="426">
        <v>3</v>
      </c>
      <c r="AB340" s="426">
        <v>45</v>
      </c>
      <c r="AC340" s="428">
        <v>0</v>
      </c>
      <c r="AD340" s="426">
        <v>0</v>
      </c>
      <c r="AE340" s="426">
        <v>0</v>
      </c>
      <c r="AF340" s="428">
        <v>0</v>
      </c>
      <c r="AG340" s="426">
        <v>0</v>
      </c>
    </row>
    <row r="341" spans="2:33" x14ac:dyDescent="0.35">
      <c r="B341" s="424">
        <v>51698</v>
      </c>
      <c r="C341" s="424" t="s">
        <v>720</v>
      </c>
      <c r="D341" s="426">
        <v>12</v>
      </c>
      <c r="E341" s="426">
        <v>17</v>
      </c>
      <c r="F341" s="426">
        <v>1</v>
      </c>
      <c r="G341" s="427">
        <v>18</v>
      </c>
      <c r="H341" s="426">
        <v>1</v>
      </c>
      <c r="I341" s="426">
        <v>0</v>
      </c>
      <c r="J341" s="427">
        <v>1</v>
      </c>
      <c r="K341" s="426">
        <v>180</v>
      </c>
      <c r="L341" s="426">
        <v>255</v>
      </c>
      <c r="M341" s="426">
        <v>15</v>
      </c>
      <c r="N341" s="427">
        <v>270</v>
      </c>
      <c r="O341" s="426">
        <v>15</v>
      </c>
      <c r="P341" s="426">
        <v>0</v>
      </c>
      <c r="Q341" s="427">
        <v>15</v>
      </c>
      <c r="R341" s="426">
        <v>1</v>
      </c>
      <c r="S341" s="426">
        <v>15</v>
      </c>
      <c r="T341" s="428">
        <v>0</v>
      </c>
      <c r="U341" s="426">
        <v>0</v>
      </c>
      <c r="V341" s="426">
        <v>0</v>
      </c>
      <c r="W341" s="428">
        <v>0</v>
      </c>
      <c r="X341" s="426">
        <v>0</v>
      </c>
      <c r="Y341" s="426">
        <v>0</v>
      </c>
      <c r="Z341" s="428">
        <v>0</v>
      </c>
      <c r="AA341" s="426">
        <v>0</v>
      </c>
      <c r="AB341" s="426">
        <v>0</v>
      </c>
      <c r="AC341" s="428">
        <v>0</v>
      </c>
      <c r="AD341" s="426">
        <v>0</v>
      </c>
      <c r="AE341" s="426">
        <v>0</v>
      </c>
      <c r="AF341" s="428">
        <v>0</v>
      </c>
      <c r="AG341" s="426">
        <v>0</v>
      </c>
    </row>
    <row r="342" spans="2:33" x14ac:dyDescent="0.35">
      <c r="B342" s="424">
        <v>51750</v>
      </c>
      <c r="C342" s="424" t="s">
        <v>722</v>
      </c>
      <c r="D342" s="426">
        <v>32</v>
      </c>
      <c r="E342" s="426">
        <v>55</v>
      </c>
      <c r="F342" s="426">
        <v>0</v>
      </c>
      <c r="G342" s="427">
        <v>55</v>
      </c>
      <c r="H342" s="426">
        <v>29</v>
      </c>
      <c r="I342" s="426">
        <v>0</v>
      </c>
      <c r="J342" s="427">
        <v>29</v>
      </c>
      <c r="K342" s="426">
        <v>480</v>
      </c>
      <c r="L342" s="426">
        <v>810</v>
      </c>
      <c r="M342" s="426">
        <v>0</v>
      </c>
      <c r="N342" s="427">
        <v>810</v>
      </c>
      <c r="O342" s="426">
        <v>435</v>
      </c>
      <c r="P342" s="426">
        <v>0</v>
      </c>
      <c r="Q342" s="427">
        <v>435</v>
      </c>
      <c r="R342" s="426">
        <v>15</v>
      </c>
      <c r="S342" s="426">
        <v>225</v>
      </c>
      <c r="T342" s="428">
        <v>120</v>
      </c>
      <c r="U342" s="426">
        <v>21</v>
      </c>
      <c r="V342" s="426">
        <v>315</v>
      </c>
      <c r="W342" s="428">
        <v>135</v>
      </c>
      <c r="X342" s="426">
        <v>8</v>
      </c>
      <c r="Y342" s="426">
        <v>120</v>
      </c>
      <c r="Z342" s="428">
        <v>45</v>
      </c>
      <c r="AA342" s="426">
        <v>18</v>
      </c>
      <c r="AB342" s="426">
        <v>270</v>
      </c>
      <c r="AC342" s="428">
        <v>60</v>
      </c>
      <c r="AD342" s="426">
        <v>18</v>
      </c>
      <c r="AE342" s="426">
        <v>270</v>
      </c>
      <c r="AF342" s="428">
        <v>60</v>
      </c>
      <c r="AG342" s="426">
        <v>1</v>
      </c>
    </row>
    <row r="343" spans="2:33" x14ac:dyDescent="0.35">
      <c r="B343" s="424">
        <v>51756</v>
      </c>
      <c r="C343" s="424" t="s">
        <v>723</v>
      </c>
      <c r="D343" s="426">
        <v>0</v>
      </c>
      <c r="E343" s="426">
        <v>9</v>
      </c>
      <c r="F343" s="426">
        <v>0</v>
      </c>
      <c r="G343" s="427">
        <v>9</v>
      </c>
      <c r="H343" s="426">
        <v>7</v>
      </c>
      <c r="I343" s="426">
        <v>0</v>
      </c>
      <c r="J343" s="427">
        <v>7</v>
      </c>
      <c r="K343" s="426">
        <v>0</v>
      </c>
      <c r="L343" s="426">
        <v>135</v>
      </c>
      <c r="M343" s="426">
        <v>0</v>
      </c>
      <c r="N343" s="427">
        <v>135</v>
      </c>
      <c r="O343" s="426">
        <v>105</v>
      </c>
      <c r="P343" s="426">
        <v>0</v>
      </c>
      <c r="Q343" s="427">
        <v>105</v>
      </c>
      <c r="R343" s="426">
        <v>6</v>
      </c>
      <c r="S343" s="426">
        <v>90</v>
      </c>
      <c r="T343" s="428">
        <v>75</v>
      </c>
      <c r="U343" s="426">
        <v>2</v>
      </c>
      <c r="V343" s="426">
        <v>30</v>
      </c>
      <c r="W343" s="428">
        <v>30</v>
      </c>
      <c r="X343" s="426">
        <v>0</v>
      </c>
      <c r="Y343" s="426">
        <v>0</v>
      </c>
      <c r="Z343" s="428">
        <v>0</v>
      </c>
      <c r="AA343" s="426">
        <v>0</v>
      </c>
      <c r="AB343" s="426">
        <v>0</v>
      </c>
      <c r="AC343" s="428">
        <v>0</v>
      </c>
      <c r="AD343" s="426">
        <v>0</v>
      </c>
      <c r="AE343" s="426">
        <v>0</v>
      </c>
      <c r="AF343" s="428">
        <v>0</v>
      </c>
      <c r="AG343" s="426">
        <v>0</v>
      </c>
    </row>
    <row r="344" spans="2:33" x14ac:dyDescent="0.35">
      <c r="B344" s="424">
        <v>51768</v>
      </c>
      <c r="C344" s="424" t="s">
        <v>724</v>
      </c>
      <c r="D344" s="426">
        <v>5</v>
      </c>
      <c r="E344" s="426">
        <v>16</v>
      </c>
      <c r="F344" s="426">
        <v>0</v>
      </c>
      <c r="G344" s="427">
        <v>16</v>
      </c>
      <c r="H344" s="426">
        <v>8</v>
      </c>
      <c r="I344" s="426">
        <v>0</v>
      </c>
      <c r="J344" s="427">
        <v>8</v>
      </c>
      <c r="K344" s="426">
        <v>75</v>
      </c>
      <c r="L344" s="426">
        <v>227.43</v>
      </c>
      <c r="M344" s="426">
        <v>0</v>
      </c>
      <c r="N344" s="427">
        <v>227.43</v>
      </c>
      <c r="O344" s="426">
        <v>83.06</v>
      </c>
      <c r="P344" s="426">
        <v>0</v>
      </c>
      <c r="Q344" s="427">
        <v>83.06</v>
      </c>
      <c r="R344" s="426">
        <v>1</v>
      </c>
      <c r="S344" s="426">
        <v>15</v>
      </c>
      <c r="T344" s="428">
        <v>7.5</v>
      </c>
      <c r="U344" s="426">
        <v>4</v>
      </c>
      <c r="V344" s="426">
        <v>52.21</v>
      </c>
      <c r="W344" s="428">
        <v>21.34</v>
      </c>
      <c r="X344" s="426">
        <v>3</v>
      </c>
      <c r="Y344" s="426">
        <v>43.97</v>
      </c>
      <c r="Z344" s="428">
        <v>7.5</v>
      </c>
      <c r="AA344" s="426">
        <v>1</v>
      </c>
      <c r="AB344" s="426">
        <v>15</v>
      </c>
      <c r="AC344" s="428">
        <v>7.5</v>
      </c>
      <c r="AD344" s="426">
        <v>0</v>
      </c>
      <c r="AE344" s="426">
        <v>0</v>
      </c>
      <c r="AF344" s="428">
        <v>0</v>
      </c>
      <c r="AG344" s="426">
        <v>0</v>
      </c>
    </row>
    <row r="345" spans="2:33" x14ac:dyDescent="0.35">
      <c r="B345" s="424">
        <v>51769</v>
      </c>
      <c r="C345" s="424" t="s">
        <v>725</v>
      </c>
      <c r="D345" s="426">
        <v>4</v>
      </c>
      <c r="E345" s="426">
        <v>8</v>
      </c>
      <c r="F345" s="426">
        <v>2</v>
      </c>
      <c r="G345" s="427">
        <v>10</v>
      </c>
      <c r="H345" s="426">
        <v>0</v>
      </c>
      <c r="I345" s="426">
        <v>1</v>
      </c>
      <c r="J345" s="427">
        <v>1</v>
      </c>
      <c r="K345" s="426">
        <v>60</v>
      </c>
      <c r="L345" s="426">
        <v>120</v>
      </c>
      <c r="M345" s="426">
        <v>30</v>
      </c>
      <c r="N345" s="427">
        <v>150</v>
      </c>
      <c r="O345" s="426">
        <v>0</v>
      </c>
      <c r="P345" s="426">
        <v>15</v>
      </c>
      <c r="Q345" s="427">
        <v>15</v>
      </c>
      <c r="R345" s="426">
        <v>0</v>
      </c>
      <c r="S345" s="426">
        <v>0</v>
      </c>
      <c r="T345" s="428">
        <v>0</v>
      </c>
      <c r="U345" s="426">
        <v>1</v>
      </c>
      <c r="V345" s="426">
        <v>15</v>
      </c>
      <c r="W345" s="428">
        <v>15</v>
      </c>
      <c r="X345" s="426">
        <v>9</v>
      </c>
      <c r="Y345" s="426">
        <v>135</v>
      </c>
      <c r="Z345" s="428">
        <v>0</v>
      </c>
      <c r="AA345" s="426">
        <v>0</v>
      </c>
      <c r="AB345" s="426">
        <v>0</v>
      </c>
      <c r="AC345" s="428">
        <v>0</v>
      </c>
      <c r="AD345" s="426">
        <v>0</v>
      </c>
      <c r="AE345" s="426">
        <v>0</v>
      </c>
      <c r="AF345" s="428">
        <v>0</v>
      </c>
      <c r="AG345" s="426">
        <v>1</v>
      </c>
    </row>
    <row r="346" spans="2:33" x14ac:dyDescent="0.35">
      <c r="B346" s="424">
        <v>51771</v>
      </c>
      <c r="C346" s="424" t="s">
        <v>726</v>
      </c>
      <c r="D346" s="426">
        <v>30</v>
      </c>
      <c r="E346" s="426">
        <v>32</v>
      </c>
      <c r="F346" s="426">
        <v>5</v>
      </c>
      <c r="G346" s="427">
        <v>37</v>
      </c>
      <c r="H346" s="426">
        <v>2</v>
      </c>
      <c r="I346" s="426">
        <v>0</v>
      </c>
      <c r="J346" s="427">
        <v>2</v>
      </c>
      <c r="K346" s="426">
        <v>450</v>
      </c>
      <c r="L346" s="426">
        <v>465</v>
      </c>
      <c r="M346" s="426">
        <v>73</v>
      </c>
      <c r="N346" s="427">
        <v>538</v>
      </c>
      <c r="O346" s="426">
        <v>30</v>
      </c>
      <c r="P346" s="426">
        <v>0</v>
      </c>
      <c r="Q346" s="427">
        <v>30</v>
      </c>
      <c r="R346" s="426">
        <v>13</v>
      </c>
      <c r="S346" s="426">
        <v>195</v>
      </c>
      <c r="T346" s="428">
        <v>0</v>
      </c>
      <c r="U346" s="426">
        <v>16</v>
      </c>
      <c r="V346" s="426">
        <v>240</v>
      </c>
      <c r="W346" s="428">
        <v>15</v>
      </c>
      <c r="X346" s="426">
        <v>3</v>
      </c>
      <c r="Y346" s="426">
        <v>28</v>
      </c>
      <c r="Z346" s="428">
        <v>0</v>
      </c>
      <c r="AA346" s="426">
        <v>14</v>
      </c>
      <c r="AB346" s="426">
        <v>195</v>
      </c>
      <c r="AC346" s="428">
        <v>15</v>
      </c>
      <c r="AD346" s="426">
        <v>15</v>
      </c>
      <c r="AE346" s="426">
        <v>210</v>
      </c>
      <c r="AF346" s="428">
        <v>15</v>
      </c>
      <c r="AG346" s="426">
        <v>0</v>
      </c>
    </row>
    <row r="347" spans="2:33" x14ac:dyDescent="0.35">
      <c r="B347" s="424">
        <v>51772</v>
      </c>
      <c r="C347" s="424" t="s">
        <v>727</v>
      </c>
      <c r="D347" s="426">
        <v>0</v>
      </c>
      <c r="E347" s="426">
        <v>1</v>
      </c>
      <c r="F347" s="426">
        <v>0</v>
      </c>
      <c r="G347" s="427">
        <v>1</v>
      </c>
      <c r="H347" s="426">
        <v>1</v>
      </c>
      <c r="I347" s="426">
        <v>0</v>
      </c>
      <c r="J347" s="427">
        <v>1</v>
      </c>
      <c r="K347" s="426">
        <v>0</v>
      </c>
      <c r="L347" s="426">
        <v>15</v>
      </c>
      <c r="M347" s="426">
        <v>0</v>
      </c>
      <c r="N347" s="427">
        <v>15</v>
      </c>
      <c r="O347" s="426">
        <v>15</v>
      </c>
      <c r="P347" s="426">
        <v>0</v>
      </c>
      <c r="Q347" s="427">
        <v>15</v>
      </c>
      <c r="R347" s="426">
        <v>0</v>
      </c>
      <c r="S347" s="426">
        <v>0</v>
      </c>
      <c r="T347" s="428">
        <v>0</v>
      </c>
      <c r="U347" s="426">
        <v>0</v>
      </c>
      <c r="V347" s="426">
        <v>0</v>
      </c>
      <c r="W347" s="428">
        <v>0</v>
      </c>
      <c r="X347" s="426">
        <v>0</v>
      </c>
      <c r="Y347" s="426">
        <v>0</v>
      </c>
      <c r="Z347" s="428">
        <v>0</v>
      </c>
      <c r="AA347" s="426">
        <v>0</v>
      </c>
      <c r="AB347" s="426">
        <v>0</v>
      </c>
      <c r="AC347" s="428">
        <v>0</v>
      </c>
      <c r="AD347" s="426">
        <v>0</v>
      </c>
      <c r="AE347" s="426">
        <v>0</v>
      </c>
      <c r="AF347" s="428">
        <v>0</v>
      </c>
      <c r="AG347" s="426">
        <v>0</v>
      </c>
    </row>
    <row r="348" spans="2:33" x14ac:dyDescent="0.35">
      <c r="B348" s="424">
        <v>51781</v>
      </c>
      <c r="C348" s="424" t="s">
        <v>728</v>
      </c>
      <c r="D348" s="426">
        <v>6</v>
      </c>
      <c r="E348" s="426">
        <v>37</v>
      </c>
      <c r="F348" s="426">
        <v>0</v>
      </c>
      <c r="G348" s="427">
        <v>37</v>
      </c>
      <c r="H348" s="426">
        <v>30</v>
      </c>
      <c r="I348" s="426">
        <v>0</v>
      </c>
      <c r="J348" s="427">
        <v>30</v>
      </c>
      <c r="K348" s="426">
        <v>90</v>
      </c>
      <c r="L348" s="426">
        <v>531.84</v>
      </c>
      <c r="M348" s="426">
        <v>0</v>
      </c>
      <c r="N348" s="427">
        <v>531.84</v>
      </c>
      <c r="O348" s="426">
        <v>408.79999999999995</v>
      </c>
      <c r="P348" s="426">
        <v>0</v>
      </c>
      <c r="Q348" s="427">
        <v>408.79999999999995</v>
      </c>
      <c r="R348" s="426">
        <v>5</v>
      </c>
      <c r="S348" s="426">
        <v>73.42</v>
      </c>
      <c r="T348" s="428">
        <v>20</v>
      </c>
      <c r="U348" s="426">
        <v>2</v>
      </c>
      <c r="V348" s="426">
        <v>30</v>
      </c>
      <c r="W348" s="428">
        <v>23.68</v>
      </c>
      <c r="X348" s="426">
        <v>1</v>
      </c>
      <c r="Y348" s="426">
        <v>15</v>
      </c>
      <c r="Z348" s="428">
        <v>15</v>
      </c>
      <c r="AA348" s="426">
        <v>0</v>
      </c>
      <c r="AB348" s="426">
        <v>0</v>
      </c>
      <c r="AC348" s="428">
        <v>0</v>
      </c>
      <c r="AD348" s="426">
        <v>0</v>
      </c>
      <c r="AE348" s="426">
        <v>0</v>
      </c>
      <c r="AF348" s="428">
        <v>0</v>
      </c>
      <c r="AG348" s="426">
        <v>0</v>
      </c>
    </row>
    <row r="349" spans="2:33" x14ac:dyDescent="0.35">
      <c r="B349" s="424">
        <v>51791</v>
      </c>
      <c r="C349" s="424" t="s">
        <v>730</v>
      </c>
      <c r="D349" s="426">
        <v>2</v>
      </c>
      <c r="E349" s="426">
        <v>20</v>
      </c>
      <c r="F349" s="426">
        <v>0</v>
      </c>
      <c r="G349" s="427">
        <v>20</v>
      </c>
      <c r="H349" s="426">
        <v>9</v>
      </c>
      <c r="I349" s="426">
        <v>0</v>
      </c>
      <c r="J349" s="427">
        <v>9</v>
      </c>
      <c r="K349" s="426">
        <v>30</v>
      </c>
      <c r="L349" s="426">
        <v>300</v>
      </c>
      <c r="M349" s="426">
        <v>0</v>
      </c>
      <c r="N349" s="427">
        <v>300</v>
      </c>
      <c r="O349" s="426">
        <v>135</v>
      </c>
      <c r="P349" s="426">
        <v>0</v>
      </c>
      <c r="Q349" s="427">
        <v>135</v>
      </c>
      <c r="R349" s="426">
        <v>1</v>
      </c>
      <c r="S349" s="426">
        <v>15</v>
      </c>
      <c r="T349" s="428">
        <v>15</v>
      </c>
      <c r="U349" s="426">
        <v>0</v>
      </c>
      <c r="V349" s="426">
        <v>0</v>
      </c>
      <c r="W349" s="428">
        <v>0</v>
      </c>
      <c r="X349" s="426">
        <v>1</v>
      </c>
      <c r="Y349" s="426">
        <v>15</v>
      </c>
      <c r="Z349" s="428">
        <v>0</v>
      </c>
      <c r="AA349" s="426">
        <v>0</v>
      </c>
      <c r="AB349" s="426">
        <v>0</v>
      </c>
      <c r="AC349" s="428">
        <v>0</v>
      </c>
      <c r="AD349" s="426">
        <v>0</v>
      </c>
      <c r="AE349" s="426">
        <v>0</v>
      </c>
      <c r="AF349" s="428">
        <v>0</v>
      </c>
      <c r="AG349" s="426">
        <v>0</v>
      </c>
    </row>
    <row r="350" spans="2:33" x14ac:dyDescent="0.35">
      <c r="B350" s="424">
        <v>51873</v>
      </c>
      <c r="C350" s="424" t="s">
        <v>732</v>
      </c>
      <c r="D350" s="426">
        <v>2</v>
      </c>
      <c r="E350" s="426">
        <v>0</v>
      </c>
      <c r="F350" s="426">
        <v>0</v>
      </c>
      <c r="G350" s="427">
        <v>0</v>
      </c>
      <c r="H350" s="426">
        <v>0</v>
      </c>
      <c r="I350" s="426">
        <v>0</v>
      </c>
      <c r="J350" s="427">
        <v>0</v>
      </c>
      <c r="K350" s="426">
        <v>30</v>
      </c>
      <c r="L350" s="426">
        <v>0</v>
      </c>
      <c r="M350" s="426">
        <v>0</v>
      </c>
      <c r="N350" s="427">
        <v>0</v>
      </c>
      <c r="O350" s="426">
        <v>0</v>
      </c>
      <c r="P350" s="426">
        <v>0</v>
      </c>
      <c r="Q350" s="427">
        <v>0</v>
      </c>
      <c r="R350" s="426">
        <v>0</v>
      </c>
      <c r="S350" s="426">
        <v>0</v>
      </c>
      <c r="T350" s="428">
        <v>0</v>
      </c>
      <c r="U350" s="426">
        <v>0</v>
      </c>
      <c r="V350" s="426">
        <v>0</v>
      </c>
      <c r="W350" s="428">
        <v>0</v>
      </c>
      <c r="X350" s="426">
        <v>0</v>
      </c>
      <c r="Y350" s="426">
        <v>0</v>
      </c>
      <c r="Z350" s="428">
        <v>0</v>
      </c>
      <c r="AA350" s="426">
        <v>0</v>
      </c>
      <c r="AB350" s="426">
        <v>0</v>
      </c>
      <c r="AC350" s="428">
        <v>0</v>
      </c>
      <c r="AD350" s="426">
        <v>0</v>
      </c>
      <c r="AE350" s="426">
        <v>0</v>
      </c>
      <c r="AF350" s="428">
        <v>0</v>
      </c>
      <c r="AG350" s="426">
        <v>0</v>
      </c>
    </row>
    <row r="351" spans="2:33" x14ac:dyDescent="0.35">
      <c r="B351" s="424">
        <v>51977</v>
      </c>
      <c r="C351" s="424" t="s">
        <v>734</v>
      </c>
      <c r="D351" s="426">
        <v>1</v>
      </c>
      <c r="E351" s="426">
        <v>2</v>
      </c>
      <c r="F351" s="426">
        <v>0</v>
      </c>
      <c r="G351" s="427">
        <v>2</v>
      </c>
      <c r="H351" s="426">
        <v>0</v>
      </c>
      <c r="I351" s="426">
        <v>0</v>
      </c>
      <c r="J351" s="427">
        <v>0</v>
      </c>
      <c r="K351" s="426">
        <v>15</v>
      </c>
      <c r="L351" s="426">
        <v>30</v>
      </c>
      <c r="M351" s="426">
        <v>0</v>
      </c>
      <c r="N351" s="427">
        <v>30</v>
      </c>
      <c r="O351" s="426">
        <v>0</v>
      </c>
      <c r="P351" s="426">
        <v>0</v>
      </c>
      <c r="Q351" s="427">
        <v>0</v>
      </c>
      <c r="R351" s="426">
        <v>0</v>
      </c>
      <c r="S351" s="426">
        <v>0</v>
      </c>
      <c r="T351" s="428">
        <v>0</v>
      </c>
      <c r="U351" s="426">
        <v>1</v>
      </c>
      <c r="V351" s="426">
        <v>15</v>
      </c>
      <c r="W351" s="428">
        <v>0</v>
      </c>
      <c r="X351" s="426">
        <v>0</v>
      </c>
      <c r="Y351" s="426">
        <v>0</v>
      </c>
      <c r="Z351" s="428">
        <v>0</v>
      </c>
      <c r="AA351" s="426">
        <v>0</v>
      </c>
      <c r="AB351" s="426">
        <v>0</v>
      </c>
      <c r="AC351" s="428">
        <v>0</v>
      </c>
      <c r="AD351" s="426">
        <v>0</v>
      </c>
      <c r="AE351" s="426">
        <v>0</v>
      </c>
      <c r="AF351" s="428">
        <v>0</v>
      </c>
      <c r="AG351" s="426">
        <v>0</v>
      </c>
    </row>
    <row r="352" spans="2:33" x14ac:dyDescent="0.35">
      <c r="B352" s="424">
        <v>51981</v>
      </c>
      <c r="C352" s="424" t="s">
        <v>735</v>
      </c>
      <c r="D352" s="426">
        <v>25</v>
      </c>
      <c r="E352" s="426">
        <v>20</v>
      </c>
      <c r="F352" s="426">
        <v>1</v>
      </c>
      <c r="G352" s="427">
        <v>21</v>
      </c>
      <c r="H352" s="426">
        <v>3</v>
      </c>
      <c r="I352" s="426">
        <v>0</v>
      </c>
      <c r="J352" s="427">
        <v>3</v>
      </c>
      <c r="K352" s="426">
        <v>375</v>
      </c>
      <c r="L352" s="426">
        <v>300</v>
      </c>
      <c r="M352" s="426">
        <v>15</v>
      </c>
      <c r="N352" s="427">
        <v>315</v>
      </c>
      <c r="O352" s="426">
        <v>45</v>
      </c>
      <c r="P352" s="426">
        <v>0</v>
      </c>
      <c r="Q352" s="427">
        <v>45</v>
      </c>
      <c r="R352" s="426">
        <v>8</v>
      </c>
      <c r="S352" s="426">
        <v>120</v>
      </c>
      <c r="T352" s="428">
        <v>0</v>
      </c>
      <c r="U352" s="426">
        <v>10</v>
      </c>
      <c r="V352" s="426">
        <v>150</v>
      </c>
      <c r="W352" s="428">
        <v>30</v>
      </c>
      <c r="X352" s="426">
        <v>1</v>
      </c>
      <c r="Y352" s="426">
        <v>15</v>
      </c>
      <c r="Z352" s="428">
        <v>0</v>
      </c>
      <c r="AA352" s="426">
        <v>7</v>
      </c>
      <c r="AB352" s="426">
        <v>105</v>
      </c>
      <c r="AC352" s="428">
        <v>0</v>
      </c>
      <c r="AD352" s="426">
        <v>0</v>
      </c>
      <c r="AE352" s="426">
        <v>0</v>
      </c>
      <c r="AF352" s="428">
        <v>0</v>
      </c>
      <c r="AG352" s="426">
        <v>3</v>
      </c>
    </row>
    <row r="353" spans="2:33" x14ac:dyDescent="0.35">
      <c r="B353" s="424">
        <v>51989</v>
      </c>
      <c r="C353" s="424" t="s">
        <v>736</v>
      </c>
      <c r="D353" s="426">
        <v>1</v>
      </c>
      <c r="E353" s="426">
        <v>5</v>
      </c>
      <c r="F353" s="426">
        <v>0</v>
      </c>
      <c r="G353" s="427">
        <v>5</v>
      </c>
      <c r="H353" s="426">
        <v>4</v>
      </c>
      <c r="I353" s="426">
        <v>0</v>
      </c>
      <c r="J353" s="427">
        <v>4</v>
      </c>
      <c r="K353" s="426">
        <v>15</v>
      </c>
      <c r="L353" s="426">
        <v>75</v>
      </c>
      <c r="M353" s="426">
        <v>0</v>
      </c>
      <c r="N353" s="427">
        <v>75</v>
      </c>
      <c r="O353" s="426">
        <v>60</v>
      </c>
      <c r="P353" s="426">
        <v>0</v>
      </c>
      <c r="Q353" s="427">
        <v>60</v>
      </c>
      <c r="R353" s="426">
        <v>0</v>
      </c>
      <c r="S353" s="426">
        <v>0</v>
      </c>
      <c r="T353" s="428">
        <v>0</v>
      </c>
      <c r="U353" s="426">
        <v>0</v>
      </c>
      <c r="V353" s="426">
        <v>0</v>
      </c>
      <c r="W353" s="428">
        <v>0</v>
      </c>
      <c r="X353" s="426">
        <v>2</v>
      </c>
      <c r="Y353" s="426">
        <v>30</v>
      </c>
      <c r="Z353" s="428">
        <v>15</v>
      </c>
      <c r="AA353" s="426">
        <v>0</v>
      </c>
      <c r="AB353" s="426">
        <v>0</v>
      </c>
      <c r="AC353" s="428">
        <v>0</v>
      </c>
      <c r="AD353" s="426">
        <v>0</v>
      </c>
      <c r="AE353" s="426">
        <v>0</v>
      </c>
      <c r="AF353" s="428">
        <v>0</v>
      </c>
      <c r="AG353" s="426">
        <v>0</v>
      </c>
    </row>
    <row r="354" spans="2:33" x14ac:dyDescent="0.35">
      <c r="B354" s="424">
        <v>51994</v>
      </c>
      <c r="C354" s="424" t="s">
        <v>822</v>
      </c>
      <c r="D354" s="426">
        <v>0</v>
      </c>
      <c r="E354" s="426">
        <v>1</v>
      </c>
      <c r="F354" s="426">
        <v>0</v>
      </c>
      <c r="G354" s="427">
        <v>1</v>
      </c>
      <c r="H354" s="426">
        <v>0</v>
      </c>
      <c r="I354" s="426">
        <v>0</v>
      </c>
      <c r="J354" s="427">
        <v>0</v>
      </c>
      <c r="K354" s="426">
        <v>0</v>
      </c>
      <c r="L354" s="426">
        <v>15</v>
      </c>
      <c r="M354" s="426">
        <v>0</v>
      </c>
      <c r="N354" s="427">
        <v>15</v>
      </c>
      <c r="O354" s="426">
        <v>0</v>
      </c>
      <c r="P354" s="426">
        <v>0</v>
      </c>
      <c r="Q354" s="427">
        <v>0</v>
      </c>
      <c r="R354" s="426">
        <v>0</v>
      </c>
      <c r="S354" s="426">
        <v>0</v>
      </c>
      <c r="T354" s="428">
        <v>0</v>
      </c>
      <c r="U354" s="426">
        <v>0</v>
      </c>
      <c r="V354" s="426">
        <v>0</v>
      </c>
      <c r="W354" s="428">
        <v>0</v>
      </c>
      <c r="X354" s="426">
        <v>1</v>
      </c>
      <c r="Y354" s="426">
        <v>15</v>
      </c>
      <c r="Z354" s="428">
        <v>0</v>
      </c>
      <c r="AA354" s="426">
        <v>0</v>
      </c>
      <c r="AB354" s="426">
        <v>0</v>
      </c>
      <c r="AC354" s="428">
        <v>0</v>
      </c>
      <c r="AD354" s="426">
        <v>0</v>
      </c>
      <c r="AE354" s="426">
        <v>0</v>
      </c>
      <c r="AF354" s="428">
        <v>0</v>
      </c>
      <c r="AG354" s="426">
        <v>0</v>
      </c>
    </row>
    <row r="355" spans="2:33" x14ac:dyDescent="0.35">
      <c r="B355" s="424">
        <v>51999</v>
      </c>
      <c r="C355" s="424" t="s">
        <v>737</v>
      </c>
      <c r="D355" s="426">
        <v>3</v>
      </c>
      <c r="E355" s="426">
        <v>13</v>
      </c>
      <c r="F355" s="426">
        <v>0</v>
      </c>
      <c r="G355" s="427">
        <v>13</v>
      </c>
      <c r="H355" s="426">
        <v>10</v>
      </c>
      <c r="I355" s="426">
        <v>0</v>
      </c>
      <c r="J355" s="427">
        <v>10</v>
      </c>
      <c r="K355" s="426">
        <v>45</v>
      </c>
      <c r="L355" s="426">
        <v>195</v>
      </c>
      <c r="M355" s="426">
        <v>0</v>
      </c>
      <c r="N355" s="427">
        <v>195</v>
      </c>
      <c r="O355" s="426">
        <v>150</v>
      </c>
      <c r="P355" s="426">
        <v>0</v>
      </c>
      <c r="Q355" s="427">
        <v>150</v>
      </c>
      <c r="R355" s="426">
        <v>3</v>
      </c>
      <c r="S355" s="426">
        <v>45</v>
      </c>
      <c r="T355" s="428">
        <v>15</v>
      </c>
      <c r="U355" s="426">
        <v>0</v>
      </c>
      <c r="V355" s="426">
        <v>0</v>
      </c>
      <c r="W355" s="428">
        <v>0</v>
      </c>
      <c r="X355" s="426">
        <v>2</v>
      </c>
      <c r="Y355" s="426">
        <v>30</v>
      </c>
      <c r="Z355" s="428">
        <v>15</v>
      </c>
      <c r="AA355" s="426">
        <v>2</v>
      </c>
      <c r="AB355" s="426">
        <v>30</v>
      </c>
      <c r="AC355" s="428">
        <v>15</v>
      </c>
      <c r="AD355" s="426">
        <v>1</v>
      </c>
      <c r="AE355" s="426">
        <v>15</v>
      </c>
      <c r="AF355" s="428">
        <v>15</v>
      </c>
      <c r="AG355" s="426">
        <v>0</v>
      </c>
    </row>
    <row r="356" spans="2:33" x14ac:dyDescent="0.35">
      <c r="B356" s="424">
        <v>52013</v>
      </c>
      <c r="C356" s="424" t="s">
        <v>1224</v>
      </c>
      <c r="D356" s="426">
        <v>0</v>
      </c>
      <c r="E356" s="426">
        <v>1</v>
      </c>
      <c r="F356" s="426">
        <v>0</v>
      </c>
      <c r="G356" s="427">
        <v>1</v>
      </c>
      <c r="H356" s="426">
        <v>1</v>
      </c>
      <c r="I356" s="426">
        <v>0</v>
      </c>
      <c r="J356" s="427">
        <v>1</v>
      </c>
      <c r="K356" s="426">
        <v>0</v>
      </c>
      <c r="L356" s="426">
        <v>15</v>
      </c>
      <c r="M356" s="426">
        <v>0</v>
      </c>
      <c r="N356" s="427">
        <v>15</v>
      </c>
      <c r="O356" s="426">
        <v>15</v>
      </c>
      <c r="P356" s="426">
        <v>0</v>
      </c>
      <c r="Q356" s="427">
        <v>15</v>
      </c>
      <c r="R356" s="426">
        <v>0</v>
      </c>
      <c r="S356" s="426">
        <v>0</v>
      </c>
      <c r="T356" s="428">
        <v>0</v>
      </c>
      <c r="U356" s="426">
        <v>0</v>
      </c>
      <c r="V356" s="426">
        <v>0</v>
      </c>
      <c r="W356" s="428">
        <v>0</v>
      </c>
      <c r="X356" s="426">
        <v>0</v>
      </c>
      <c r="Y356" s="426">
        <v>0</v>
      </c>
      <c r="Z356" s="428">
        <v>0</v>
      </c>
      <c r="AA356" s="426">
        <v>0</v>
      </c>
      <c r="AB356" s="426">
        <v>0</v>
      </c>
      <c r="AC356" s="428">
        <v>0</v>
      </c>
      <c r="AD356" s="426">
        <v>0</v>
      </c>
      <c r="AE356" s="426">
        <v>0</v>
      </c>
      <c r="AF356" s="428">
        <v>0</v>
      </c>
      <c r="AG356" s="426">
        <v>0</v>
      </c>
    </row>
    <row r="357" spans="2:33" x14ac:dyDescent="0.35">
      <c r="B357" s="424">
        <v>52016</v>
      </c>
      <c r="C357" s="424" t="s">
        <v>738</v>
      </c>
      <c r="D357" s="426">
        <v>25</v>
      </c>
      <c r="E357" s="426">
        <v>17</v>
      </c>
      <c r="F357" s="426">
        <v>2</v>
      </c>
      <c r="G357" s="427">
        <v>19</v>
      </c>
      <c r="H357" s="426">
        <v>0</v>
      </c>
      <c r="I357" s="426">
        <v>0</v>
      </c>
      <c r="J357" s="427">
        <v>0</v>
      </c>
      <c r="K357" s="426">
        <v>375</v>
      </c>
      <c r="L357" s="426">
        <v>255</v>
      </c>
      <c r="M357" s="426">
        <v>30</v>
      </c>
      <c r="N357" s="427">
        <v>285</v>
      </c>
      <c r="O357" s="426">
        <v>0</v>
      </c>
      <c r="P357" s="426">
        <v>0</v>
      </c>
      <c r="Q357" s="427">
        <v>0</v>
      </c>
      <c r="R357" s="426">
        <v>13</v>
      </c>
      <c r="S357" s="426">
        <v>195</v>
      </c>
      <c r="T357" s="428">
        <v>0</v>
      </c>
      <c r="U357" s="426">
        <v>2</v>
      </c>
      <c r="V357" s="426">
        <v>30</v>
      </c>
      <c r="W357" s="428">
        <v>0</v>
      </c>
      <c r="X357" s="426">
        <v>4</v>
      </c>
      <c r="Y357" s="426">
        <v>60</v>
      </c>
      <c r="Z357" s="428">
        <v>0</v>
      </c>
      <c r="AA357" s="426">
        <v>3</v>
      </c>
      <c r="AB357" s="426">
        <v>45</v>
      </c>
      <c r="AC357" s="428">
        <v>0</v>
      </c>
      <c r="AD357" s="426">
        <v>3</v>
      </c>
      <c r="AE357" s="426">
        <v>45</v>
      </c>
      <c r="AF357" s="428">
        <v>0</v>
      </c>
      <c r="AG357" s="426">
        <v>0</v>
      </c>
    </row>
    <row r="358" spans="2:33" x14ac:dyDescent="0.35">
      <c r="B358" s="424">
        <v>52071</v>
      </c>
      <c r="C358" s="424" t="s">
        <v>739</v>
      </c>
      <c r="D358" s="426">
        <v>1</v>
      </c>
      <c r="E358" s="426">
        <v>23</v>
      </c>
      <c r="F358" s="426">
        <v>0</v>
      </c>
      <c r="G358" s="427">
        <v>23</v>
      </c>
      <c r="H358" s="426">
        <v>22</v>
      </c>
      <c r="I358" s="426">
        <v>0</v>
      </c>
      <c r="J358" s="427">
        <v>22</v>
      </c>
      <c r="K358" s="426">
        <v>15</v>
      </c>
      <c r="L358" s="426">
        <v>345</v>
      </c>
      <c r="M358" s="426">
        <v>0</v>
      </c>
      <c r="N358" s="427">
        <v>345</v>
      </c>
      <c r="O358" s="426">
        <v>321</v>
      </c>
      <c r="P358" s="426">
        <v>0</v>
      </c>
      <c r="Q358" s="427">
        <v>321</v>
      </c>
      <c r="R358" s="426">
        <v>3</v>
      </c>
      <c r="S358" s="426">
        <v>45</v>
      </c>
      <c r="T358" s="428">
        <v>45</v>
      </c>
      <c r="U358" s="426">
        <v>1</v>
      </c>
      <c r="V358" s="426">
        <v>15</v>
      </c>
      <c r="W358" s="428">
        <v>15</v>
      </c>
      <c r="X358" s="426">
        <v>0</v>
      </c>
      <c r="Y358" s="426">
        <v>0</v>
      </c>
      <c r="Z358" s="428">
        <v>0</v>
      </c>
      <c r="AA358" s="426">
        <v>0</v>
      </c>
      <c r="AB358" s="426">
        <v>0</v>
      </c>
      <c r="AC358" s="428">
        <v>0</v>
      </c>
      <c r="AD358" s="426">
        <v>0</v>
      </c>
      <c r="AE358" s="426">
        <v>0</v>
      </c>
      <c r="AF358" s="428">
        <v>0</v>
      </c>
      <c r="AG358" s="426">
        <v>0</v>
      </c>
    </row>
    <row r="359" spans="2:33" x14ac:dyDescent="0.35">
      <c r="B359" s="424">
        <v>52089</v>
      </c>
      <c r="C359" s="424" t="s">
        <v>740</v>
      </c>
      <c r="D359" s="426">
        <v>24</v>
      </c>
      <c r="E359" s="426">
        <v>22</v>
      </c>
      <c r="F359" s="426">
        <v>0</v>
      </c>
      <c r="G359" s="427">
        <v>22</v>
      </c>
      <c r="H359" s="426">
        <v>4</v>
      </c>
      <c r="I359" s="426">
        <v>0</v>
      </c>
      <c r="J359" s="427">
        <v>4</v>
      </c>
      <c r="K359" s="426">
        <v>360</v>
      </c>
      <c r="L359" s="426">
        <v>330</v>
      </c>
      <c r="M359" s="426">
        <v>0</v>
      </c>
      <c r="N359" s="427">
        <v>330</v>
      </c>
      <c r="O359" s="426">
        <v>60</v>
      </c>
      <c r="P359" s="426">
        <v>0</v>
      </c>
      <c r="Q359" s="427">
        <v>60</v>
      </c>
      <c r="R359" s="426">
        <v>6</v>
      </c>
      <c r="S359" s="426">
        <v>90</v>
      </c>
      <c r="T359" s="428">
        <v>0</v>
      </c>
      <c r="U359" s="426">
        <v>7</v>
      </c>
      <c r="V359" s="426">
        <v>105</v>
      </c>
      <c r="W359" s="428">
        <v>15</v>
      </c>
      <c r="X359" s="426">
        <v>8</v>
      </c>
      <c r="Y359" s="426">
        <v>120</v>
      </c>
      <c r="Z359" s="428">
        <v>30</v>
      </c>
      <c r="AA359" s="426">
        <v>5</v>
      </c>
      <c r="AB359" s="426">
        <v>75</v>
      </c>
      <c r="AC359" s="428">
        <v>0</v>
      </c>
      <c r="AD359" s="426">
        <v>0</v>
      </c>
      <c r="AE359" s="426">
        <v>0</v>
      </c>
      <c r="AF359" s="428">
        <v>0</v>
      </c>
      <c r="AG359" s="426">
        <v>0</v>
      </c>
    </row>
    <row r="360" spans="2:33" x14ac:dyDescent="0.35">
      <c r="B360" s="424">
        <v>52092</v>
      </c>
      <c r="C360" s="424" t="s">
        <v>741</v>
      </c>
      <c r="D360" s="426">
        <v>12</v>
      </c>
      <c r="E360" s="426">
        <v>15</v>
      </c>
      <c r="F360" s="426">
        <v>0</v>
      </c>
      <c r="G360" s="427">
        <v>15</v>
      </c>
      <c r="H360" s="426">
        <v>2</v>
      </c>
      <c r="I360" s="426">
        <v>0</v>
      </c>
      <c r="J360" s="427">
        <v>2</v>
      </c>
      <c r="K360" s="426">
        <v>180</v>
      </c>
      <c r="L360" s="426">
        <v>225</v>
      </c>
      <c r="M360" s="426">
        <v>0</v>
      </c>
      <c r="N360" s="427">
        <v>225</v>
      </c>
      <c r="O360" s="426">
        <v>30</v>
      </c>
      <c r="P360" s="426">
        <v>0</v>
      </c>
      <c r="Q360" s="427">
        <v>30</v>
      </c>
      <c r="R360" s="426">
        <v>5</v>
      </c>
      <c r="S360" s="426">
        <v>75</v>
      </c>
      <c r="T360" s="428">
        <v>0</v>
      </c>
      <c r="U360" s="426">
        <v>6</v>
      </c>
      <c r="V360" s="426">
        <v>90</v>
      </c>
      <c r="W360" s="428">
        <v>0</v>
      </c>
      <c r="X360" s="426">
        <v>3</v>
      </c>
      <c r="Y360" s="426">
        <v>45</v>
      </c>
      <c r="Z360" s="428">
        <v>15</v>
      </c>
      <c r="AA360" s="426">
        <v>2</v>
      </c>
      <c r="AB360" s="426">
        <v>30</v>
      </c>
      <c r="AC360" s="428">
        <v>0</v>
      </c>
      <c r="AD360" s="426">
        <v>2</v>
      </c>
      <c r="AE360" s="426">
        <v>30</v>
      </c>
      <c r="AF360" s="428">
        <v>0</v>
      </c>
      <c r="AG360" s="426">
        <v>1</v>
      </c>
    </row>
    <row r="361" spans="2:33" x14ac:dyDescent="0.35">
      <c r="B361" s="424">
        <v>52095</v>
      </c>
      <c r="C361" s="424" t="s">
        <v>1274</v>
      </c>
      <c r="D361" s="426">
        <v>3</v>
      </c>
      <c r="E361" s="426">
        <v>22</v>
      </c>
      <c r="F361" s="426">
        <v>12</v>
      </c>
      <c r="G361" s="427">
        <v>34</v>
      </c>
      <c r="H361" s="426">
        <v>9</v>
      </c>
      <c r="I361" s="426">
        <v>0</v>
      </c>
      <c r="J361" s="427">
        <v>9</v>
      </c>
      <c r="K361" s="426">
        <v>45</v>
      </c>
      <c r="L361" s="426">
        <v>330</v>
      </c>
      <c r="M361" s="426">
        <v>180</v>
      </c>
      <c r="N361" s="427">
        <v>510</v>
      </c>
      <c r="O361" s="426">
        <v>135</v>
      </c>
      <c r="P361" s="426">
        <v>0</v>
      </c>
      <c r="Q361" s="427">
        <v>135</v>
      </c>
      <c r="R361" s="426">
        <v>1</v>
      </c>
      <c r="S361" s="426">
        <v>15</v>
      </c>
      <c r="T361" s="428">
        <v>0</v>
      </c>
      <c r="U361" s="426">
        <v>0</v>
      </c>
      <c r="V361" s="426">
        <v>0</v>
      </c>
      <c r="W361" s="428">
        <v>0</v>
      </c>
      <c r="X361" s="426">
        <v>5</v>
      </c>
      <c r="Y361" s="426">
        <v>75</v>
      </c>
      <c r="Z361" s="428">
        <v>15</v>
      </c>
      <c r="AA361" s="426">
        <v>5</v>
      </c>
      <c r="AB361" s="426">
        <v>75</v>
      </c>
      <c r="AC361" s="428">
        <v>15</v>
      </c>
      <c r="AD361" s="426">
        <v>0</v>
      </c>
      <c r="AE361" s="426">
        <v>0</v>
      </c>
      <c r="AF361" s="428">
        <v>0</v>
      </c>
      <c r="AG361" s="426">
        <v>0</v>
      </c>
    </row>
    <row r="362" spans="2:33" x14ac:dyDescent="0.35">
      <c r="B362" s="424">
        <v>52096</v>
      </c>
      <c r="C362" s="424" t="s">
        <v>742</v>
      </c>
      <c r="D362" s="426">
        <v>2</v>
      </c>
      <c r="E362" s="426">
        <v>6</v>
      </c>
      <c r="F362" s="426">
        <v>1</v>
      </c>
      <c r="G362" s="427">
        <v>7</v>
      </c>
      <c r="H362" s="426">
        <v>1</v>
      </c>
      <c r="I362" s="426">
        <v>0</v>
      </c>
      <c r="J362" s="427">
        <v>1</v>
      </c>
      <c r="K362" s="426">
        <v>30</v>
      </c>
      <c r="L362" s="426">
        <v>75</v>
      </c>
      <c r="M362" s="426">
        <v>15</v>
      </c>
      <c r="N362" s="427">
        <v>90</v>
      </c>
      <c r="O362" s="426">
        <v>8</v>
      </c>
      <c r="P362" s="426">
        <v>0</v>
      </c>
      <c r="Q362" s="427">
        <v>8</v>
      </c>
      <c r="R362" s="426">
        <v>0</v>
      </c>
      <c r="S362" s="426">
        <v>0</v>
      </c>
      <c r="T362" s="428">
        <v>0</v>
      </c>
      <c r="U362" s="426">
        <v>0</v>
      </c>
      <c r="V362" s="426">
        <v>0</v>
      </c>
      <c r="W362" s="428">
        <v>0</v>
      </c>
      <c r="X362" s="426">
        <v>1</v>
      </c>
      <c r="Y362" s="426">
        <v>15</v>
      </c>
      <c r="Z362" s="428">
        <v>0</v>
      </c>
      <c r="AA362" s="426">
        <v>1</v>
      </c>
      <c r="AB362" s="426">
        <v>15</v>
      </c>
      <c r="AC362" s="428">
        <v>0</v>
      </c>
      <c r="AD362" s="426">
        <v>0</v>
      </c>
      <c r="AE362" s="426">
        <v>0</v>
      </c>
      <c r="AF362" s="428">
        <v>0</v>
      </c>
      <c r="AG362" s="426">
        <v>2</v>
      </c>
    </row>
    <row r="363" spans="2:33" x14ac:dyDescent="0.35">
      <c r="B363" s="424">
        <v>52108</v>
      </c>
      <c r="C363" s="424" t="s">
        <v>744</v>
      </c>
      <c r="D363" s="426">
        <v>19</v>
      </c>
      <c r="E363" s="426">
        <v>16</v>
      </c>
      <c r="F363" s="426">
        <v>0</v>
      </c>
      <c r="G363" s="427">
        <v>16</v>
      </c>
      <c r="H363" s="426">
        <v>3</v>
      </c>
      <c r="I363" s="426">
        <v>0</v>
      </c>
      <c r="J363" s="427">
        <v>3</v>
      </c>
      <c r="K363" s="426">
        <v>285</v>
      </c>
      <c r="L363" s="426">
        <v>240</v>
      </c>
      <c r="M363" s="426">
        <v>0</v>
      </c>
      <c r="N363" s="427">
        <v>240</v>
      </c>
      <c r="O363" s="426">
        <v>45</v>
      </c>
      <c r="P363" s="426">
        <v>0</v>
      </c>
      <c r="Q363" s="427">
        <v>45</v>
      </c>
      <c r="R363" s="426">
        <v>6</v>
      </c>
      <c r="S363" s="426">
        <v>90</v>
      </c>
      <c r="T363" s="428">
        <v>30</v>
      </c>
      <c r="U363" s="426">
        <v>1</v>
      </c>
      <c r="V363" s="426">
        <v>15</v>
      </c>
      <c r="W363" s="428">
        <v>0</v>
      </c>
      <c r="X363" s="426">
        <v>0</v>
      </c>
      <c r="Y363" s="426">
        <v>0</v>
      </c>
      <c r="Z363" s="428">
        <v>0</v>
      </c>
      <c r="AA363" s="426">
        <v>9</v>
      </c>
      <c r="AB363" s="426">
        <v>135</v>
      </c>
      <c r="AC363" s="428">
        <v>0</v>
      </c>
      <c r="AD363" s="426">
        <v>5</v>
      </c>
      <c r="AE363" s="426">
        <v>75</v>
      </c>
      <c r="AF363" s="428">
        <v>0</v>
      </c>
      <c r="AG363" s="426">
        <v>0</v>
      </c>
    </row>
    <row r="364" spans="2:33" x14ac:dyDescent="0.35">
      <c r="B364" s="424">
        <v>52109</v>
      </c>
      <c r="C364" s="424" t="s">
        <v>744</v>
      </c>
      <c r="D364" s="426">
        <v>14</v>
      </c>
      <c r="E364" s="426">
        <v>15</v>
      </c>
      <c r="F364" s="426">
        <v>0</v>
      </c>
      <c r="G364" s="427">
        <v>15</v>
      </c>
      <c r="H364" s="426">
        <v>0</v>
      </c>
      <c r="I364" s="426">
        <v>0</v>
      </c>
      <c r="J364" s="427">
        <v>0</v>
      </c>
      <c r="K364" s="426">
        <v>210</v>
      </c>
      <c r="L364" s="426">
        <v>225</v>
      </c>
      <c r="M364" s="426">
        <v>0</v>
      </c>
      <c r="N364" s="427">
        <v>225</v>
      </c>
      <c r="O364" s="426">
        <v>0</v>
      </c>
      <c r="P364" s="426">
        <v>0</v>
      </c>
      <c r="Q364" s="427">
        <v>0</v>
      </c>
      <c r="R364" s="426">
        <v>2</v>
      </c>
      <c r="S364" s="426">
        <v>30</v>
      </c>
      <c r="T364" s="428">
        <v>0</v>
      </c>
      <c r="U364" s="426">
        <v>3</v>
      </c>
      <c r="V364" s="426">
        <v>45</v>
      </c>
      <c r="W364" s="428">
        <v>0</v>
      </c>
      <c r="X364" s="426">
        <v>6</v>
      </c>
      <c r="Y364" s="426">
        <v>90</v>
      </c>
      <c r="Z364" s="428">
        <v>0</v>
      </c>
      <c r="AA364" s="426">
        <v>4</v>
      </c>
      <c r="AB364" s="426">
        <v>60</v>
      </c>
      <c r="AC364" s="428">
        <v>0</v>
      </c>
      <c r="AD364" s="426">
        <v>4</v>
      </c>
      <c r="AE364" s="426">
        <v>60</v>
      </c>
      <c r="AF364" s="428">
        <v>0</v>
      </c>
      <c r="AG364" s="426">
        <v>2</v>
      </c>
    </row>
    <row r="365" spans="2:33" x14ac:dyDescent="0.35">
      <c r="B365" s="424">
        <v>52110</v>
      </c>
      <c r="C365" s="424" t="s">
        <v>744</v>
      </c>
      <c r="D365" s="426">
        <v>1</v>
      </c>
      <c r="E365" s="426">
        <v>7</v>
      </c>
      <c r="F365" s="426">
        <v>0</v>
      </c>
      <c r="G365" s="427">
        <v>7</v>
      </c>
      <c r="H365" s="426">
        <v>5</v>
      </c>
      <c r="I365" s="426">
        <v>0</v>
      </c>
      <c r="J365" s="427">
        <v>5</v>
      </c>
      <c r="K365" s="426">
        <v>15</v>
      </c>
      <c r="L365" s="426">
        <v>105</v>
      </c>
      <c r="M365" s="426">
        <v>0</v>
      </c>
      <c r="N365" s="427">
        <v>105</v>
      </c>
      <c r="O365" s="426">
        <v>75</v>
      </c>
      <c r="P365" s="426">
        <v>0</v>
      </c>
      <c r="Q365" s="427">
        <v>75</v>
      </c>
      <c r="R365" s="426">
        <v>0</v>
      </c>
      <c r="S365" s="426">
        <v>0</v>
      </c>
      <c r="T365" s="428">
        <v>0</v>
      </c>
      <c r="U365" s="426">
        <v>0</v>
      </c>
      <c r="V365" s="426">
        <v>0</v>
      </c>
      <c r="W365" s="428">
        <v>0</v>
      </c>
      <c r="X365" s="426">
        <v>1</v>
      </c>
      <c r="Y365" s="426">
        <v>15</v>
      </c>
      <c r="Z365" s="428">
        <v>15</v>
      </c>
      <c r="AA365" s="426">
        <v>1</v>
      </c>
      <c r="AB365" s="426">
        <v>15</v>
      </c>
      <c r="AC365" s="428">
        <v>0</v>
      </c>
      <c r="AD365" s="426">
        <v>1</v>
      </c>
      <c r="AE365" s="426">
        <v>15</v>
      </c>
      <c r="AF365" s="428">
        <v>0</v>
      </c>
      <c r="AG365" s="426">
        <v>0</v>
      </c>
    </row>
    <row r="366" spans="2:33" x14ac:dyDescent="0.35">
      <c r="B366" s="424">
        <v>52124</v>
      </c>
      <c r="C366" s="424" t="s">
        <v>745</v>
      </c>
      <c r="D366" s="426">
        <v>16</v>
      </c>
      <c r="E366" s="426">
        <v>30</v>
      </c>
      <c r="F366" s="426">
        <v>0</v>
      </c>
      <c r="G366" s="427">
        <v>30</v>
      </c>
      <c r="H366" s="426">
        <v>0</v>
      </c>
      <c r="I366" s="426">
        <v>0</v>
      </c>
      <c r="J366" s="427">
        <v>0</v>
      </c>
      <c r="K366" s="426">
        <v>240</v>
      </c>
      <c r="L366" s="426">
        <v>450</v>
      </c>
      <c r="M366" s="426">
        <v>0</v>
      </c>
      <c r="N366" s="427">
        <v>450</v>
      </c>
      <c r="O366" s="426">
        <v>0</v>
      </c>
      <c r="P366" s="426">
        <v>0</v>
      </c>
      <c r="Q366" s="427">
        <v>0</v>
      </c>
      <c r="R366" s="426">
        <v>0</v>
      </c>
      <c r="S366" s="426">
        <v>0</v>
      </c>
      <c r="T366" s="428">
        <v>0</v>
      </c>
      <c r="U366" s="426">
        <v>0</v>
      </c>
      <c r="V366" s="426">
        <v>0</v>
      </c>
      <c r="W366" s="428">
        <v>0</v>
      </c>
      <c r="X366" s="426">
        <v>23</v>
      </c>
      <c r="Y366" s="426">
        <v>345</v>
      </c>
      <c r="Z366" s="428">
        <v>0</v>
      </c>
      <c r="AA366" s="426">
        <v>7</v>
      </c>
      <c r="AB366" s="426">
        <v>105</v>
      </c>
      <c r="AC366" s="428">
        <v>0</v>
      </c>
      <c r="AD366" s="426">
        <v>0</v>
      </c>
      <c r="AE366" s="426">
        <v>0</v>
      </c>
      <c r="AF366" s="428">
        <v>0</v>
      </c>
      <c r="AG366" s="426">
        <v>0</v>
      </c>
    </row>
    <row r="367" spans="2:33" x14ac:dyDescent="0.35">
      <c r="B367" s="424">
        <v>52127</v>
      </c>
      <c r="C367" s="424" t="s">
        <v>746</v>
      </c>
      <c r="D367" s="426">
        <v>14</v>
      </c>
      <c r="E367" s="426">
        <v>19</v>
      </c>
      <c r="F367" s="426">
        <v>2</v>
      </c>
      <c r="G367" s="427">
        <v>21</v>
      </c>
      <c r="H367" s="426">
        <v>1</v>
      </c>
      <c r="I367" s="426">
        <v>0</v>
      </c>
      <c r="J367" s="427">
        <v>1</v>
      </c>
      <c r="K367" s="426">
        <v>210</v>
      </c>
      <c r="L367" s="426">
        <v>285</v>
      </c>
      <c r="M367" s="426">
        <v>30</v>
      </c>
      <c r="N367" s="427">
        <v>315</v>
      </c>
      <c r="O367" s="426">
        <v>15</v>
      </c>
      <c r="P367" s="426">
        <v>0</v>
      </c>
      <c r="Q367" s="427">
        <v>15</v>
      </c>
      <c r="R367" s="426">
        <v>16</v>
      </c>
      <c r="S367" s="426">
        <v>240</v>
      </c>
      <c r="T367" s="428">
        <v>15</v>
      </c>
      <c r="U367" s="426">
        <v>1</v>
      </c>
      <c r="V367" s="426">
        <v>15</v>
      </c>
      <c r="W367" s="428">
        <v>0</v>
      </c>
      <c r="X367" s="426">
        <v>2</v>
      </c>
      <c r="Y367" s="426">
        <v>30</v>
      </c>
      <c r="Z367" s="428">
        <v>0</v>
      </c>
      <c r="AA367" s="426">
        <v>0</v>
      </c>
      <c r="AB367" s="426">
        <v>0</v>
      </c>
      <c r="AC367" s="428">
        <v>0</v>
      </c>
      <c r="AD367" s="426">
        <v>0</v>
      </c>
      <c r="AE367" s="426">
        <v>0</v>
      </c>
      <c r="AF367" s="428">
        <v>0</v>
      </c>
      <c r="AG367" s="426">
        <v>0</v>
      </c>
    </row>
    <row r="368" spans="2:33" x14ac:dyDescent="0.35">
      <c r="B368" s="424">
        <v>52128</v>
      </c>
      <c r="C368" s="424" t="s">
        <v>747</v>
      </c>
      <c r="D368" s="426">
        <v>6</v>
      </c>
      <c r="E368" s="426">
        <v>7</v>
      </c>
      <c r="F368" s="426">
        <v>1</v>
      </c>
      <c r="G368" s="427">
        <v>8</v>
      </c>
      <c r="H368" s="426">
        <v>3</v>
      </c>
      <c r="I368" s="426">
        <v>0</v>
      </c>
      <c r="J368" s="427">
        <v>3</v>
      </c>
      <c r="K368" s="426">
        <v>90</v>
      </c>
      <c r="L368" s="426">
        <v>105</v>
      </c>
      <c r="M368" s="426">
        <v>15</v>
      </c>
      <c r="N368" s="427">
        <v>120</v>
      </c>
      <c r="O368" s="426">
        <v>9</v>
      </c>
      <c r="P368" s="426">
        <v>0</v>
      </c>
      <c r="Q368" s="427">
        <v>9</v>
      </c>
      <c r="R368" s="426">
        <v>1</v>
      </c>
      <c r="S368" s="426">
        <v>15</v>
      </c>
      <c r="T368" s="428">
        <v>0</v>
      </c>
      <c r="U368" s="426">
        <v>0</v>
      </c>
      <c r="V368" s="426">
        <v>0</v>
      </c>
      <c r="W368" s="428">
        <v>0</v>
      </c>
      <c r="X368" s="426">
        <v>3</v>
      </c>
      <c r="Y368" s="426">
        <v>45</v>
      </c>
      <c r="Z368" s="428">
        <v>6</v>
      </c>
      <c r="AA368" s="426">
        <v>1</v>
      </c>
      <c r="AB368" s="426">
        <v>15</v>
      </c>
      <c r="AC368" s="428">
        <v>0</v>
      </c>
      <c r="AD368" s="426">
        <v>1</v>
      </c>
      <c r="AE368" s="426">
        <v>15</v>
      </c>
      <c r="AF368" s="428">
        <v>0</v>
      </c>
      <c r="AG368" s="426">
        <v>0</v>
      </c>
    </row>
    <row r="369" spans="2:33" x14ac:dyDescent="0.35">
      <c r="B369" s="424">
        <v>52133</v>
      </c>
      <c r="C369" s="424" t="s">
        <v>748</v>
      </c>
      <c r="D369" s="426">
        <v>5</v>
      </c>
      <c r="E369" s="426">
        <v>0</v>
      </c>
      <c r="F369" s="426">
        <v>0</v>
      </c>
      <c r="G369" s="427">
        <v>0</v>
      </c>
      <c r="H369" s="426">
        <v>0</v>
      </c>
      <c r="I369" s="426">
        <v>0</v>
      </c>
      <c r="J369" s="427">
        <v>0</v>
      </c>
      <c r="K369" s="426">
        <v>75</v>
      </c>
      <c r="L369" s="426">
        <v>0</v>
      </c>
      <c r="M369" s="426">
        <v>0</v>
      </c>
      <c r="N369" s="427">
        <v>0</v>
      </c>
      <c r="O369" s="426">
        <v>0</v>
      </c>
      <c r="P369" s="426">
        <v>0</v>
      </c>
      <c r="Q369" s="427">
        <v>0</v>
      </c>
      <c r="R369" s="426">
        <v>0</v>
      </c>
      <c r="S369" s="426">
        <v>0</v>
      </c>
      <c r="T369" s="428">
        <v>0</v>
      </c>
      <c r="U369" s="426">
        <v>0</v>
      </c>
      <c r="V369" s="426">
        <v>0</v>
      </c>
      <c r="W369" s="428">
        <v>0</v>
      </c>
      <c r="X369" s="426">
        <v>0</v>
      </c>
      <c r="Y369" s="426">
        <v>0</v>
      </c>
      <c r="Z369" s="428">
        <v>0</v>
      </c>
      <c r="AA369" s="426">
        <v>0</v>
      </c>
      <c r="AB369" s="426">
        <v>0</v>
      </c>
      <c r="AC369" s="428">
        <v>0</v>
      </c>
      <c r="AD369" s="426">
        <v>0</v>
      </c>
      <c r="AE369" s="426">
        <v>0</v>
      </c>
      <c r="AF369" s="428">
        <v>0</v>
      </c>
      <c r="AG369" s="426">
        <v>0</v>
      </c>
    </row>
    <row r="370" spans="2:33" x14ac:dyDescent="0.35">
      <c r="B370" s="424">
        <v>52137</v>
      </c>
      <c r="C370" s="424" t="s">
        <v>749</v>
      </c>
      <c r="D370" s="426">
        <v>4</v>
      </c>
      <c r="E370" s="426">
        <v>25</v>
      </c>
      <c r="F370" s="426">
        <v>0</v>
      </c>
      <c r="G370" s="427">
        <v>25</v>
      </c>
      <c r="H370" s="426">
        <v>22</v>
      </c>
      <c r="I370" s="426">
        <v>0</v>
      </c>
      <c r="J370" s="427">
        <v>22</v>
      </c>
      <c r="K370" s="426">
        <v>60</v>
      </c>
      <c r="L370" s="426">
        <v>371.75</v>
      </c>
      <c r="M370" s="426">
        <v>0</v>
      </c>
      <c r="N370" s="427">
        <v>371.75</v>
      </c>
      <c r="O370" s="426">
        <v>317.60000000000002</v>
      </c>
      <c r="P370" s="426">
        <v>0</v>
      </c>
      <c r="Q370" s="427">
        <v>317.60000000000002</v>
      </c>
      <c r="R370" s="426">
        <v>0</v>
      </c>
      <c r="S370" s="426">
        <v>0</v>
      </c>
      <c r="T370" s="428">
        <v>0</v>
      </c>
      <c r="U370" s="426">
        <v>0</v>
      </c>
      <c r="V370" s="426">
        <v>0</v>
      </c>
      <c r="W370" s="428">
        <v>0</v>
      </c>
      <c r="X370" s="426">
        <v>2</v>
      </c>
      <c r="Y370" s="426">
        <v>30</v>
      </c>
      <c r="Z370" s="428">
        <v>30</v>
      </c>
      <c r="AA370" s="426">
        <v>0</v>
      </c>
      <c r="AB370" s="426">
        <v>0</v>
      </c>
      <c r="AC370" s="428">
        <v>0</v>
      </c>
      <c r="AD370" s="426">
        <v>0</v>
      </c>
      <c r="AE370" s="426">
        <v>0</v>
      </c>
      <c r="AF370" s="428">
        <v>0</v>
      </c>
      <c r="AG370" s="426">
        <v>0</v>
      </c>
    </row>
    <row r="371" spans="2:33" x14ac:dyDescent="0.35">
      <c r="B371" s="424">
        <v>52149</v>
      </c>
      <c r="C371" s="424" t="s">
        <v>431</v>
      </c>
      <c r="D371" s="426">
        <v>4</v>
      </c>
      <c r="E371" s="426">
        <v>31</v>
      </c>
      <c r="F371" s="426">
        <v>0</v>
      </c>
      <c r="G371" s="427">
        <v>31</v>
      </c>
      <c r="H371" s="426">
        <v>26</v>
      </c>
      <c r="I371" s="426">
        <v>0</v>
      </c>
      <c r="J371" s="427">
        <v>26</v>
      </c>
      <c r="K371" s="426">
        <v>60</v>
      </c>
      <c r="L371" s="426">
        <v>465</v>
      </c>
      <c r="M371" s="426">
        <v>0</v>
      </c>
      <c r="N371" s="427">
        <v>465</v>
      </c>
      <c r="O371" s="426">
        <v>390</v>
      </c>
      <c r="P371" s="426">
        <v>0</v>
      </c>
      <c r="Q371" s="427">
        <v>390</v>
      </c>
      <c r="R371" s="426">
        <v>3</v>
      </c>
      <c r="S371" s="426">
        <v>45</v>
      </c>
      <c r="T371" s="428">
        <v>45</v>
      </c>
      <c r="U371" s="426">
        <v>0</v>
      </c>
      <c r="V371" s="426">
        <v>0</v>
      </c>
      <c r="W371" s="428">
        <v>0</v>
      </c>
      <c r="X371" s="426">
        <v>2</v>
      </c>
      <c r="Y371" s="426">
        <v>30</v>
      </c>
      <c r="Z371" s="428">
        <v>30</v>
      </c>
      <c r="AA371" s="426">
        <v>0</v>
      </c>
      <c r="AB371" s="426">
        <v>0</v>
      </c>
      <c r="AC371" s="428">
        <v>0</v>
      </c>
      <c r="AD371" s="426">
        <v>0</v>
      </c>
      <c r="AE371" s="426">
        <v>0</v>
      </c>
      <c r="AF371" s="428">
        <v>0</v>
      </c>
      <c r="AG371" s="426">
        <v>0</v>
      </c>
    </row>
    <row r="372" spans="2:33" x14ac:dyDescent="0.35">
      <c r="B372" s="424">
        <v>52151</v>
      </c>
      <c r="C372" s="424" t="s">
        <v>751</v>
      </c>
      <c r="D372" s="426">
        <v>21</v>
      </c>
      <c r="E372" s="426">
        <v>16</v>
      </c>
      <c r="F372" s="426">
        <v>0</v>
      </c>
      <c r="G372" s="427">
        <v>16</v>
      </c>
      <c r="H372" s="426">
        <v>4</v>
      </c>
      <c r="I372" s="426">
        <v>0</v>
      </c>
      <c r="J372" s="427">
        <v>4</v>
      </c>
      <c r="K372" s="426">
        <v>315</v>
      </c>
      <c r="L372" s="426">
        <v>240</v>
      </c>
      <c r="M372" s="426">
        <v>0</v>
      </c>
      <c r="N372" s="427">
        <v>240</v>
      </c>
      <c r="O372" s="426">
        <v>60</v>
      </c>
      <c r="P372" s="426">
        <v>0</v>
      </c>
      <c r="Q372" s="427">
        <v>60</v>
      </c>
      <c r="R372" s="426">
        <v>2</v>
      </c>
      <c r="S372" s="426">
        <v>30</v>
      </c>
      <c r="T372" s="428">
        <v>0</v>
      </c>
      <c r="U372" s="426">
        <v>3</v>
      </c>
      <c r="V372" s="426">
        <v>45</v>
      </c>
      <c r="W372" s="428">
        <v>45</v>
      </c>
      <c r="X372" s="426">
        <v>9</v>
      </c>
      <c r="Y372" s="426">
        <v>135</v>
      </c>
      <c r="Z372" s="428">
        <v>0</v>
      </c>
      <c r="AA372" s="426">
        <v>7</v>
      </c>
      <c r="AB372" s="426">
        <v>105</v>
      </c>
      <c r="AC372" s="428">
        <v>0</v>
      </c>
      <c r="AD372" s="426">
        <v>0</v>
      </c>
      <c r="AE372" s="426">
        <v>0</v>
      </c>
      <c r="AF372" s="428">
        <v>0</v>
      </c>
      <c r="AG372" s="426">
        <v>0</v>
      </c>
    </row>
    <row r="373" spans="2:33" x14ac:dyDescent="0.35">
      <c r="B373" s="424">
        <v>52164</v>
      </c>
      <c r="C373" s="424" t="s">
        <v>752</v>
      </c>
      <c r="D373" s="426">
        <v>0</v>
      </c>
      <c r="E373" s="426">
        <v>4</v>
      </c>
      <c r="F373" s="426">
        <v>0</v>
      </c>
      <c r="G373" s="427">
        <v>4</v>
      </c>
      <c r="H373" s="426">
        <v>4</v>
      </c>
      <c r="I373" s="426">
        <v>0</v>
      </c>
      <c r="J373" s="427">
        <v>4</v>
      </c>
      <c r="K373" s="426">
        <v>0</v>
      </c>
      <c r="L373" s="426">
        <v>30</v>
      </c>
      <c r="M373" s="426">
        <v>0</v>
      </c>
      <c r="N373" s="427">
        <v>30</v>
      </c>
      <c r="O373" s="426">
        <v>60</v>
      </c>
      <c r="P373" s="426">
        <v>0</v>
      </c>
      <c r="Q373" s="427">
        <v>60</v>
      </c>
      <c r="R373" s="426">
        <v>0</v>
      </c>
      <c r="S373" s="426">
        <v>0</v>
      </c>
      <c r="T373" s="428">
        <v>0</v>
      </c>
      <c r="U373" s="426">
        <v>0</v>
      </c>
      <c r="V373" s="426">
        <v>0</v>
      </c>
      <c r="W373" s="428">
        <v>0</v>
      </c>
      <c r="X373" s="426">
        <v>1</v>
      </c>
      <c r="Y373" s="426">
        <v>15</v>
      </c>
      <c r="Z373" s="428">
        <v>15</v>
      </c>
      <c r="AA373" s="426">
        <v>0</v>
      </c>
      <c r="AB373" s="426">
        <v>0</v>
      </c>
      <c r="AC373" s="428">
        <v>0</v>
      </c>
      <c r="AD373" s="426">
        <v>0</v>
      </c>
      <c r="AE373" s="426">
        <v>0</v>
      </c>
      <c r="AF373" s="428">
        <v>0</v>
      </c>
      <c r="AG373" s="426">
        <v>0</v>
      </c>
    </row>
    <row r="374" spans="2:33" x14ac:dyDescent="0.35">
      <c r="B374" s="424">
        <v>52203</v>
      </c>
      <c r="C374" s="424" t="s">
        <v>753</v>
      </c>
      <c r="D374" s="426">
        <v>0</v>
      </c>
      <c r="E374" s="426">
        <v>3</v>
      </c>
      <c r="F374" s="426">
        <v>0</v>
      </c>
      <c r="G374" s="427">
        <v>3</v>
      </c>
      <c r="H374" s="426">
        <v>3</v>
      </c>
      <c r="I374" s="426">
        <v>0</v>
      </c>
      <c r="J374" s="427">
        <v>3</v>
      </c>
      <c r="K374" s="426">
        <v>0</v>
      </c>
      <c r="L374" s="426">
        <v>0</v>
      </c>
      <c r="M374" s="426">
        <v>0</v>
      </c>
      <c r="N374" s="427">
        <v>0</v>
      </c>
      <c r="O374" s="426">
        <v>39</v>
      </c>
      <c r="P374" s="426">
        <v>0</v>
      </c>
      <c r="Q374" s="427">
        <v>39</v>
      </c>
      <c r="R374" s="426">
        <v>0</v>
      </c>
      <c r="S374" s="426">
        <v>0</v>
      </c>
      <c r="T374" s="428">
        <v>0</v>
      </c>
      <c r="U374" s="426">
        <v>0</v>
      </c>
      <c r="V374" s="426">
        <v>0</v>
      </c>
      <c r="W374" s="428">
        <v>0</v>
      </c>
      <c r="X374" s="426">
        <v>0</v>
      </c>
      <c r="Y374" s="426">
        <v>0</v>
      </c>
      <c r="Z374" s="428">
        <v>0</v>
      </c>
      <c r="AA374" s="426">
        <v>0</v>
      </c>
      <c r="AB374" s="426">
        <v>0</v>
      </c>
      <c r="AC374" s="428">
        <v>0</v>
      </c>
      <c r="AD374" s="426">
        <v>0</v>
      </c>
      <c r="AE374" s="426">
        <v>0</v>
      </c>
      <c r="AF374" s="428">
        <v>0</v>
      </c>
      <c r="AG374" s="426">
        <v>0</v>
      </c>
    </row>
    <row r="375" spans="2:33" x14ac:dyDescent="0.35">
      <c r="B375" s="424">
        <v>52227</v>
      </c>
      <c r="C375" s="424" t="s">
        <v>685</v>
      </c>
      <c r="D375" s="426">
        <v>17</v>
      </c>
      <c r="E375" s="426">
        <v>28</v>
      </c>
      <c r="F375" s="426">
        <v>0</v>
      </c>
      <c r="G375" s="427">
        <v>28</v>
      </c>
      <c r="H375" s="426">
        <v>16</v>
      </c>
      <c r="I375" s="426">
        <v>0</v>
      </c>
      <c r="J375" s="427">
        <v>16</v>
      </c>
      <c r="K375" s="426">
        <v>255</v>
      </c>
      <c r="L375" s="426">
        <v>420</v>
      </c>
      <c r="M375" s="426">
        <v>0</v>
      </c>
      <c r="N375" s="427">
        <v>420</v>
      </c>
      <c r="O375" s="426">
        <v>240</v>
      </c>
      <c r="P375" s="426">
        <v>0</v>
      </c>
      <c r="Q375" s="427">
        <v>240</v>
      </c>
      <c r="R375" s="426">
        <v>4</v>
      </c>
      <c r="S375" s="426">
        <v>60</v>
      </c>
      <c r="T375" s="428">
        <v>30</v>
      </c>
      <c r="U375" s="426">
        <v>1</v>
      </c>
      <c r="V375" s="426">
        <v>15</v>
      </c>
      <c r="W375" s="428">
        <v>0</v>
      </c>
      <c r="X375" s="426">
        <v>3</v>
      </c>
      <c r="Y375" s="426">
        <v>45</v>
      </c>
      <c r="Z375" s="428">
        <v>30</v>
      </c>
      <c r="AA375" s="426">
        <v>6</v>
      </c>
      <c r="AB375" s="426">
        <v>90</v>
      </c>
      <c r="AC375" s="428">
        <v>45</v>
      </c>
      <c r="AD375" s="426">
        <v>6</v>
      </c>
      <c r="AE375" s="426">
        <v>90</v>
      </c>
      <c r="AF375" s="428">
        <v>45</v>
      </c>
      <c r="AG375" s="426">
        <v>0</v>
      </c>
    </row>
    <row r="376" spans="2:33" x14ac:dyDescent="0.35">
      <c r="B376" s="424">
        <v>52282</v>
      </c>
      <c r="C376" s="424" t="s">
        <v>754</v>
      </c>
      <c r="D376" s="426">
        <v>4</v>
      </c>
      <c r="E376" s="426">
        <v>15</v>
      </c>
      <c r="F376" s="426">
        <v>0</v>
      </c>
      <c r="G376" s="427">
        <v>15</v>
      </c>
      <c r="H376" s="426">
        <v>11</v>
      </c>
      <c r="I376" s="426">
        <v>0</v>
      </c>
      <c r="J376" s="427">
        <v>11</v>
      </c>
      <c r="K376" s="426">
        <v>60</v>
      </c>
      <c r="L376" s="426">
        <v>225</v>
      </c>
      <c r="M376" s="426">
        <v>0</v>
      </c>
      <c r="N376" s="427">
        <v>225</v>
      </c>
      <c r="O376" s="426">
        <v>165</v>
      </c>
      <c r="P376" s="426">
        <v>0</v>
      </c>
      <c r="Q376" s="427">
        <v>165</v>
      </c>
      <c r="R376" s="426">
        <v>3</v>
      </c>
      <c r="S376" s="426">
        <v>45</v>
      </c>
      <c r="T376" s="428">
        <v>45</v>
      </c>
      <c r="U376" s="426">
        <v>2</v>
      </c>
      <c r="V376" s="426">
        <v>30</v>
      </c>
      <c r="W376" s="428">
        <v>15</v>
      </c>
      <c r="X376" s="426">
        <v>0</v>
      </c>
      <c r="Y376" s="426">
        <v>0</v>
      </c>
      <c r="Z376" s="428">
        <v>0</v>
      </c>
      <c r="AA376" s="426">
        <v>1</v>
      </c>
      <c r="AB376" s="426">
        <v>15</v>
      </c>
      <c r="AC376" s="428">
        <v>0</v>
      </c>
      <c r="AD376" s="426">
        <v>1</v>
      </c>
      <c r="AE376" s="426">
        <v>15</v>
      </c>
      <c r="AF376" s="428">
        <v>0</v>
      </c>
      <c r="AG376" s="426">
        <v>0</v>
      </c>
    </row>
    <row r="377" spans="2:33" x14ac:dyDescent="0.35">
      <c r="B377" s="424">
        <v>52285</v>
      </c>
      <c r="C377" s="424" t="s">
        <v>755</v>
      </c>
      <c r="D377" s="426">
        <v>6</v>
      </c>
      <c r="E377" s="426">
        <v>30</v>
      </c>
      <c r="F377" s="426">
        <v>0</v>
      </c>
      <c r="G377" s="427">
        <v>30</v>
      </c>
      <c r="H377" s="426">
        <v>20</v>
      </c>
      <c r="I377" s="426">
        <v>0</v>
      </c>
      <c r="J377" s="427">
        <v>20</v>
      </c>
      <c r="K377" s="426">
        <v>90</v>
      </c>
      <c r="L377" s="426">
        <v>450</v>
      </c>
      <c r="M377" s="426">
        <v>0</v>
      </c>
      <c r="N377" s="427">
        <v>450</v>
      </c>
      <c r="O377" s="426">
        <v>280</v>
      </c>
      <c r="P377" s="426">
        <v>0</v>
      </c>
      <c r="Q377" s="427">
        <v>280</v>
      </c>
      <c r="R377" s="426">
        <v>6</v>
      </c>
      <c r="S377" s="426">
        <v>90</v>
      </c>
      <c r="T377" s="428">
        <v>65</v>
      </c>
      <c r="U377" s="426">
        <v>1</v>
      </c>
      <c r="V377" s="426">
        <v>15</v>
      </c>
      <c r="W377" s="428">
        <v>10</v>
      </c>
      <c r="X377" s="426">
        <v>3</v>
      </c>
      <c r="Y377" s="426">
        <v>45</v>
      </c>
      <c r="Z377" s="428">
        <v>15</v>
      </c>
      <c r="AA377" s="426">
        <v>0</v>
      </c>
      <c r="AB377" s="426">
        <v>0</v>
      </c>
      <c r="AC377" s="428">
        <v>0</v>
      </c>
      <c r="AD377" s="426">
        <v>0</v>
      </c>
      <c r="AE377" s="426">
        <v>0</v>
      </c>
      <c r="AF377" s="428">
        <v>0</v>
      </c>
      <c r="AG377" s="426">
        <v>0</v>
      </c>
    </row>
    <row r="378" spans="2:33" x14ac:dyDescent="0.35">
      <c r="B378" s="424">
        <v>52292</v>
      </c>
      <c r="C378" s="424" t="s">
        <v>1225</v>
      </c>
      <c r="D378" s="426">
        <v>0</v>
      </c>
      <c r="E378" s="426">
        <v>2</v>
      </c>
      <c r="F378" s="426">
        <v>0</v>
      </c>
      <c r="G378" s="427">
        <v>2</v>
      </c>
      <c r="H378" s="426">
        <v>0</v>
      </c>
      <c r="I378" s="426">
        <v>0</v>
      </c>
      <c r="J378" s="427">
        <v>0</v>
      </c>
      <c r="K378" s="426">
        <v>0</v>
      </c>
      <c r="L378" s="426">
        <v>30</v>
      </c>
      <c r="M378" s="426">
        <v>0</v>
      </c>
      <c r="N378" s="427">
        <v>30</v>
      </c>
      <c r="O378" s="426">
        <v>0</v>
      </c>
      <c r="P378" s="426">
        <v>0</v>
      </c>
      <c r="Q378" s="427">
        <v>0</v>
      </c>
      <c r="R378" s="426">
        <v>0</v>
      </c>
      <c r="S378" s="426">
        <v>0</v>
      </c>
      <c r="T378" s="428">
        <v>0</v>
      </c>
      <c r="U378" s="426">
        <v>1</v>
      </c>
      <c r="V378" s="426">
        <v>15</v>
      </c>
      <c r="W378" s="428">
        <v>0</v>
      </c>
      <c r="X378" s="426">
        <v>1</v>
      </c>
      <c r="Y378" s="426">
        <v>15</v>
      </c>
      <c r="Z378" s="428">
        <v>0</v>
      </c>
      <c r="AA378" s="426">
        <v>0</v>
      </c>
      <c r="AB378" s="426">
        <v>0</v>
      </c>
      <c r="AC378" s="428">
        <v>0</v>
      </c>
      <c r="AD378" s="426">
        <v>0</v>
      </c>
      <c r="AE378" s="426">
        <v>0</v>
      </c>
      <c r="AF378" s="428">
        <v>0</v>
      </c>
      <c r="AG378" s="426">
        <v>0</v>
      </c>
    </row>
    <row r="379" spans="2:33" x14ac:dyDescent="0.35">
      <c r="B379" s="424">
        <v>52303</v>
      </c>
      <c r="C379" s="424" t="s">
        <v>756</v>
      </c>
      <c r="D379" s="426">
        <v>15</v>
      </c>
      <c r="E379" s="426">
        <v>15</v>
      </c>
      <c r="F379" s="426">
        <v>0</v>
      </c>
      <c r="G379" s="427">
        <v>15</v>
      </c>
      <c r="H379" s="426">
        <v>5</v>
      </c>
      <c r="I379" s="426">
        <v>0</v>
      </c>
      <c r="J379" s="427">
        <v>5</v>
      </c>
      <c r="K379" s="426">
        <v>225</v>
      </c>
      <c r="L379" s="426">
        <v>225</v>
      </c>
      <c r="M379" s="426">
        <v>0</v>
      </c>
      <c r="N379" s="427">
        <v>225</v>
      </c>
      <c r="O379" s="426">
        <v>75</v>
      </c>
      <c r="P379" s="426">
        <v>0</v>
      </c>
      <c r="Q379" s="427">
        <v>75</v>
      </c>
      <c r="R379" s="426">
        <v>1</v>
      </c>
      <c r="S379" s="426">
        <v>15</v>
      </c>
      <c r="T379" s="428">
        <v>0</v>
      </c>
      <c r="U379" s="426">
        <v>7</v>
      </c>
      <c r="V379" s="426">
        <v>105</v>
      </c>
      <c r="W379" s="428">
        <v>30</v>
      </c>
      <c r="X379" s="426">
        <v>7</v>
      </c>
      <c r="Y379" s="426">
        <v>105</v>
      </c>
      <c r="Z379" s="428">
        <v>45</v>
      </c>
      <c r="AA379" s="426">
        <v>4</v>
      </c>
      <c r="AB379" s="426">
        <v>60</v>
      </c>
      <c r="AC379" s="428">
        <v>0</v>
      </c>
      <c r="AD379" s="426">
        <v>1</v>
      </c>
      <c r="AE379" s="426">
        <v>15</v>
      </c>
      <c r="AF379" s="428">
        <v>0</v>
      </c>
      <c r="AG379" s="426">
        <v>0</v>
      </c>
    </row>
    <row r="380" spans="2:33" x14ac:dyDescent="0.35">
      <c r="B380" s="424">
        <v>52324</v>
      </c>
      <c r="C380" s="424" t="s">
        <v>757</v>
      </c>
      <c r="D380" s="426">
        <v>15</v>
      </c>
      <c r="E380" s="426">
        <v>15</v>
      </c>
      <c r="F380" s="426">
        <v>0</v>
      </c>
      <c r="G380" s="427">
        <v>15</v>
      </c>
      <c r="H380" s="426">
        <v>5</v>
      </c>
      <c r="I380" s="426">
        <v>0</v>
      </c>
      <c r="J380" s="427">
        <v>5</v>
      </c>
      <c r="K380" s="426">
        <v>225</v>
      </c>
      <c r="L380" s="426">
        <v>225</v>
      </c>
      <c r="M380" s="426">
        <v>0</v>
      </c>
      <c r="N380" s="427">
        <v>225</v>
      </c>
      <c r="O380" s="426">
        <v>75</v>
      </c>
      <c r="P380" s="426">
        <v>0</v>
      </c>
      <c r="Q380" s="427">
        <v>75</v>
      </c>
      <c r="R380" s="426">
        <v>0</v>
      </c>
      <c r="S380" s="426">
        <v>0</v>
      </c>
      <c r="T380" s="428">
        <v>0</v>
      </c>
      <c r="U380" s="426">
        <v>0</v>
      </c>
      <c r="V380" s="426">
        <v>0</v>
      </c>
      <c r="W380" s="428">
        <v>0</v>
      </c>
      <c r="X380" s="426">
        <v>14</v>
      </c>
      <c r="Y380" s="426">
        <v>210</v>
      </c>
      <c r="Z380" s="428">
        <v>75</v>
      </c>
      <c r="AA380" s="426">
        <v>3</v>
      </c>
      <c r="AB380" s="426">
        <v>45</v>
      </c>
      <c r="AC380" s="428">
        <v>30</v>
      </c>
      <c r="AD380" s="426">
        <v>0</v>
      </c>
      <c r="AE380" s="426">
        <v>0</v>
      </c>
      <c r="AF380" s="428">
        <v>0</v>
      </c>
      <c r="AG380" s="426">
        <v>0</v>
      </c>
    </row>
    <row r="381" spans="2:33" x14ac:dyDescent="0.35">
      <c r="B381" s="424">
        <v>52330</v>
      </c>
      <c r="C381" s="424" t="s">
        <v>758</v>
      </c>
      <c r="D381" s="426">
        <v>14</v>
      </c>
      <c r="E381" s="426">
        <v>10</v>
      </c>
      <c r="F381" s="426">
        <v>0</v>
      </c>
      <c r="G381" s="427">
        <v>10</v>
      </c>
      <c r="H381" s="426">
        <v>2</v>
      </c>
      <c r="I381" s="426">
        <v>0</v>
      </c>
      <c r="J381" s="427">
        <v>2</v>
      </c>
      <c r="K381" s="426">
        <v>210</v>
      </c>
      <c r="L381" s="426">
        <v>150</v>
      </c>
      <c r="M381" s="426">
        <v>0</v>
      </c>
      <c r="N381" s="427">
        <v>150</v>
      </c>
      <c r="O381" s="426">
        <v>30</v>
      </c>
      <c r="P381" s="426">
        <v>0</v>
      </c>
      <c r="Q381" s="427">
        <v>30</v>
      </c>
      <c r="R381" s="426">
        <v>5</v>
      </c>
      <c r="S381" s="426">
        <v>75</v>
      </c>
      <c r="T381" s="428">
        <v>0</v>
      </c>
      <c r="U381" s="426">
        <v>1</v>
      </c>
      <c r="V381" s="426">
        <v>15</v>
      </c>
      <c r="W381" s="428">
        <v>15</v>
      </c>
      <c r="X381" s="426">
        <v>1</v>
      </c>
      <c r="Y381" s="426">
        <v>15</v>
      </c>
      <c r="Z381" s="428">
        <v>15</v>
      </c>
      <c r="AA381" s="426">
        <v>3</v>
      </c>
      <c r="AB381" s="426">
        <v>45</v>
      </c>
      <c r="AC381" s="428">
        <v>0</v>
      </c>
      <c r="AD381" s="426">
        <v>0</v>
      </c>
      <c r="AE381" s="426">
        <v>0</v>
      </c>
      <c r="AF381" s="428">
        <v>0</v>
      </c>
      <c r="AG381" s="426">
        <v>1</v>
      </c>
    </row>
    <row r="382" spans="2:33" x14ac:dyDescent="0.35">
      <c r="B382" s="424">
        <v>52334</v>
      </c>
      <c r="C382" s="424" t="s">
        <v>759</v>
      </c>
      <c r="D382" s="426">
        <v>9</v>
      </c>
      <c r="E382" s="426">
        <v>20</v>
      </c>
      <c r="F382" s="426">
        <v>1</v>
      </c>
      <c r="G382" s="427">
        <v>21</v>
      </c>
      <c r="H382" s="426">
        <v>3</v>
      </c>
      <c r="I382" s="426">
        <v>0</v>
      </c>
      <c r="J382" s="427">
        <v>3</v>
      </c>
      <c r="K382" s="426">
        <v>135</v>
      </c>
      <c r="L382" s="426">
        <v>300</v>
      </c>
      <c r="M382" s="426">
        <v>15</v>
      </c>
      <c r="N382" s="427">
        <v>315</v>
      </c>
      <c r="O382" s="426">
        <v>45</v>
      </c>
      <c r="P382" s="426">
        <v>0</v>
      </c>
      <c r="Q382" s="427">
        <v>45</v>
      </c>
      <c r="R382" s="426">
        <v>0</v>
      </c>
      <c r="S382" s="426">
        <v>0</v>
      </c>
      <c r="T382" s="428">
        <v>0</v>
      </c>
      <c r="U382" s="426">
        <v>17</v>
      </c>
      <c r="V382" s="426">
        <v>255</v>
      </c>
      <c r="W382" s="428">
        <v>45</v>
      </c>
      <c r="X382" s="426">
        <v>3</v>
      </c>
      <c r="Y382" s="426">
        <v>45</v>
      </c>
      <c r="Z382" s="428">
        <v>0</v>
      </c>
      <c r="AA382" s="426">
        <v>6</v>
      </c>
      <c r="AB382" s="426">
        <v>90</v>
      </c>
      <c r="AC382" s="428">
        <v>15</v>
      </c>
      <c r="AD382" s="426">
        <v>5</v>
      </c>
      <c r="AE382" s="426">
        <v>75</v>
      </c>
      <c r="AF382" s="428">
        <v>15</v>
      </c>
      <c r="AG382" s="426">
        <v>1</v>
      </c>
    </row>
    <row r="383" spans="2:33" x14ac:dyDescent="0.35">
      <c r="B383" s="424">
        <v>52357</v>
      </c>
      <c r="C383" s="424" t="s">
        <v>801</v>
      </c>
      <c r="D383" s="426">
        <v>1</v>
      </c>
      <c r="E383" s="426">
        <v>1</v>
      </c>
      <c r="F383" s="426">
        <v>0</v>
      </c>
      <c r="G383" s="427">
        <v>1</v>
      </c>
      <c r="H383" s="426">
        <v>1</v>
      </c>
      <c r="I383" s="426">
        <v>0</v>
      </c>
      <c r="J383" s="427">
        <v>1</v>
      </c>
      <c r="K383" s="426">
        <v>15</v>
      </c>
      <c r="L383" s="426">
        <v>0</v>
      </c>
      <c r="M383" s="426">
        <v>0</v>
      </c>
      <c r="N383" s="427">
        <v>0</v>
      </c>
      <c r="O383" s="426">
        <v>15</v>
      </c>
      <c r="P383" s="426">
        <v>0</v>
      </c>
      <c r="Q383" s="427">
        <v>15</v>
      </c>
      <c r="R383" s="426">
        <v>0</v>
      </c>
      <c r="S383" s="426">
        <v>0</v>
      </c>
      <c r="T383" s="428">
        <v>0</v>
      </c>
      <c r="U383" s="426">
        <v>0</v>
      </c>
      <c r="V383" s="426">
        <v>0</v>
      </c>
      <c r="W383" s="428">
        <v>0</v>
      </c>
      <c r="X383" s="426">
        <v>0</v>
      </c>
      <c r="Y383" s="426">
        <v>0</v>
      </c>
      <c r="Z383" s="428">
        <v>0</v>
      </c>
      <c r="AA383" s="426">
        <v>0</v>
      </c>
      <c r="AB383" s="426">
        <v>0</v>
      </c>
      <c r="AC383" s="428">
        <v>0</v>
      </c>
      <c r="AD383" s="426">
        <v>0</v>
      </c>
      <c r="AE383" s="426">
        <v>0</v>
      </c>
      <c r="AF383" s="428">
        <v>0</v>
      </c>
      <c r="AG383" s="426">
        <v>0</v>
      </c>
    </row>
    <row r="384" spans="2:33" x14ac:dyDescent="0.35">
      <c r="B384" s="424">
        <v>52365</v>
      </c>
      <c r="C384" s="424" t="s">
        <v>760</v>
      </c>
      <c r="D384" s="426">
        <v>12</v>
      </c>
      <c r="E384" s="426">
        <v>32</v>
      </c>
      <c r="F384" s="426">
        <v>5</v>
      </c>
      <c r="G384" s="427">
        <v>37</v>
      </c>
      <c r="H384" s="426">
        <v>2</v>
      </c>
      <c r="I384" s="426">
        <v>2</v>
      </c>
      <c r="J384" s="427">
        <v>4</v>
      </c>
      <c r="K384" s="426">
        <v>180</v>
      </c>
      <c r="L384" s="426">
        <v>480</v>
      </c>
      <c r="M384" s="426">
        <v>75</v>
      </c>
      <c r="N384" s="427">
        <v>555</v>
      </c>
      <c r="O384" s="426">
        <v>30</v>
      </c>
      <c r="P384" s="426">
        <v>30</v>
      </c>
      <c r="Q384" s="427">
        <v>60</v>
      </c>
      <c r="R384" s="426">
        <v>13</v>
      </c>
      <c r="S384" s="426">
        <v>195</v>
      </c>
      <c r="T384" s="428">
        <v>0</v>
      </c>
      <c r="U384" s="426">
        <v>6</v>
      </c>
      <c r="V384" s="426">
        <v>90</v>
      </c>
      <c r="W384" s="428">
        <v>0</v>
      </c>
      <c r="X384" s="426">
        <v>13</v>
      </c>
      <c r="Y384" s="426">
        <v>195</v>
      </c>
      <c r="Z384" s="428">
        <v>60</v>
      </c>
      <c r="AA384" s="426">
        <v>0</v>
      </c>
      <c r="AB384" s="426">
        <v>0</v>
      </c>
      <c r="AC384" s="428">
        <v>0</v>
      </c>
      <c r="AD384" s="426">
        <v>0</v>
      </c>
      <c r="AE384" s="426">
        <v>0</v>
      </c>
      <c r="AF384" s="428">
        <v>0</v>
      </c>
      <c r="AG384" s="426">
        <v>0</v>
      </c>
    </row>
    <row r="385" spans="2:33" x14ac:dyDescent="0.35">
      <c r="B385" s="424">
        <v>52384</v>
      </c>
      <c r="C385" s="424" t="s">
        <v>621</v>
      </c>
      <c r="D385" s="426">
        <v>28</v>
      </c>
      <c r="E385" s="426">
        <v>46</v>
      </c>
      <c r="F385" s="426">
        <v>1</v>
      </c>
      <c r="G385" s="427">
        <v>47</v>
      </c>
      <c r="H385" s="426">
        <v>6</v>
      </c>
      <c r="I385" s="426">
        <v>0</v>
      </c>
      <c r="J385" s="427">
        <v>6</v>
      </c>
      <c r="K385" s="426">
        <v>420</v>
      </c>
      <c r="L385" s="426">
        <v>675</v>
      </c>
      <c r="M385" s="426">
        <v>15</v>
      </c>
      <c r="N385" s="427">
        <v>690</v>
      </c>
      <c r="O385" s="426">
        <v>90</v>
      </c>
      <c r="P385" s="426">
        <v>0</v>
      </c>
      <c r="Q385" s="427">
        <v>90</v>
      </c>
      <c r="R385" s="426">
        <v>8</v>
      </c>
      <c r="S385" s="426">
        <v>120</v>
      </c>
      <c r="T385" s="428">
        <v>15</v>
      </c>
      <c r="U385" s="426">
        <v>8</v>
      </c>
      <c r="V385" s="426">
        <v>120</v>
      </c>
      <c r="W385" s="428">
        <v>15</v>
      </c>
      <c r="X385" s="426">
        <v>15</v>
      </c>
      <c r="Y385" s="426">
        <v>210</v>
      </c>
      <c r="Z385" s="428">
        <v>45</v>
      </c>
      <c r="AA385" s="426">
        <v>12</v>
      </c>
      <c r="AB385" s="426">
        <v>180</v>
      </c>
      <c r="AC385" s="428">
        <v>15</v>
      </c>
      <c r="AD385" s="426">
        <v>3</v>
      </c>
      <c r="AE385" s="426">
        <v>45</v>
      </c>
      <c r="AF385" s="428">
        <v>0</v>
      </c>
      <c r="AG385" s="426">
        <v>0</v>
      </c>
    </row>
    <row r="386" spans="2:33" x14ac:dyDescent="0.35">
      <c r="B386" s="424">
        <v>52393</v>
      </c>
      <c r="C386" s="424" t="s">
        <v>761</v>
      </c>
      <c r="D386" s="426">
        <v>13</v>
      </c>
      <c r="E386" s="426">
        <v>12</v>
      </c>
      <c r="F386" s="426">
        <v>3</v>
      </c>
      <c r="G386" s="427">
        <v>15</v>
      </c>
      <c r="H386" s="426">
        <v>0</v>
      </c>
      <c r="I386" s="426">
        <v>0</v>
      </c>
      <c r="J386" s="427">
        <v>0</v>
      </c>
      <c r="K386" s="426">
        <v>195</v>
      </c>
      <c r="L386" s="426">
        <v>180</v>
      </c>
      <c r="M386" s="426">
        <v>45</v>
      </c>
      <c r="N386" s="427">
        <v>225</v>
      </c>
      <c r="O386" s="426">
        <v>0</v>
      </c>
      <c r="P386" s="426">
        <v>0</v>
      </c>
      <c r="Q386" s="427">
        <v>0</v>
      </c>
      <c r="R386" s="426">
        <v>3</v>
      </c>
      <c r="S386" s="426">
        <v>45</v>
      </c>
      <c r="T386" s="428">
        <v>0</v>
      </c>
      <c r="U386" s="426">
        <v>2</v>
      </c>
      <c r="V386" s="426">
        <v>30</v>
      </c>
      <c r="W386" s="428">
        <v>0</v>
      </c>
      <c r="X386" s="426">
        <v>6</v>
      </c>
      <c r="Y386" s="426">
        <v>90</v>
      </c>
      <c r="Z386" s="428">
        <v>0</v>
      </c>
      <c r="AA386" s="426">
        <v>0</v>
      </c>
      <c r="AB386" s="426">
        <v>0</v>
      </c>
      <c r="AC386" s="428">
        <v>0</v>
      </c>
      <c r="AD386" s="426">
        <v>0</v>
      </c>
      <c r="AE386" s="426">
        <v>0</v>
      </c>
      <c r="AF386" s="428">
        <v>0</v>
      </c>
      <c r="AG386" s="426">
        <v>0</v>
      </c>
    </row>
    <row r="387" spans="2:33" x14ac:dyDescent="0.35">
      <c r="B387" s="424">
        <v>52394</v>
      </c>
      <c r="C387" s="424" t="s">
        <v>802</v>
      </c>
      <c r="D387" s="426">
        <v>0</v>
      </c>
      <c r="E387" s="426">
        <v>2</v>
      </c>
      <c r="F387" s="426">
        <v>0</v>
      </c>
      <c r="G387" s="427">
        <v>2</v>
      </c>
      <c r="H387" s="426">
        <v>2</v>
      </c>
      <c r="I387" s="426">
        <v>0</v>
      </c>
      <c r="J387" s="427">
        <v>2</v>
      </c>
      <c r="K387" s="426">
        <v>0</v>
      </c>
      <c r="L387" s="426">
        <v>30</v>
      </c>
      <c r="M387" s="426">
        <v>0</v>
      </c>
      <c r="N387" s="427">
        <v>30</v>
      </c>
      <c r="O387" s="426">
        <v>9</v>
      </c>
      <c r="P387" s="426">
        <v>0</v>
      </c>
      <c r="Q387" s="427">
        <v>9</v>
      </c>
      <c r="R387" s="426">
        <v>0</v>
      </c>
      <c r="S387" s="426">
        <v>0</v>
      </c>
      <c r="T387" s="428">
        <v>0</v>
      </c>
      <c r="U387" s="426">
        <v>0</v>
      </c>
      <c r="V387" s="426">
        <v>0</v>
      </c>
      <c r="W387" s="428">
        <v>0</v>
      </c>
      <c r="X387" s="426">
        <v>0</v>
      </c>
      <c r="Y387" s="426">
        <v>0</v>
      </c>
      <c r="Z387" s="428">
        <v>0</v>
      </c>
      <c r="AA387" s="426">
        <v>0</v>
      </c>
      <c r="AB387" s="426">
        <v>0</v>
      </c>
      <c r="AC387" s="428">
        <v>0</v>
      </c>
      <c r="AD387" s="426">
        <v>0</v>
      </c>
      <c r="AE387" s="426">
        <v>0</v>
      </c>
      <c r="AF387" s="428">
        <v>0</v>
      </c>
      <c r="AG387" s="426">
        <v>0</v>
      </c>
    </row>
    <row r="388" spans="2:33" x14ac:dyDescent="0.35">
      <c r="B388" s="424">
        <v>52401</v>
      </c>
      <c r="C388" s="424" t="s">
        <v>1275</v>
      </c>
      <c r="D388" s="426">
        <v>0</v>
      </c>
      <c r="E388" s="426">
        <v>1</v>
      </c>
      <c r="F388" s="426">
        <v>0</v>
      </c>
      <c r="G388" s="427">
        <v>1</v>
      </c>
      <c r="H388" s="426">
        <v>1</v>
      </c>
      <c r="I388" s="426">
        <v>0</v>
      </c>
      <c r="J388" s="427">
        <v>1</v>
      </c>
      <c r="K388" s="426">
        <v>0</v>
      </c>
      <c r="L388" s="426">
        <v>15</v>
      </c>
      <c r="M388" s="426">
        <v>0</v>
      </c>
      <c r="N388" s="427">
        <v>15</v>
      </c>
      <c r="O388" s="426">
        <v>15</v>
      </c>
      <c r="P388" s="426">
        <v>0</v>
      </c>
      <c r="Q388" s="427">
        <v>15</v>
      </c>
      <c r="R388" s="426">
        <v>0</v>
      </c>
      <c r="S388" s="426">
        <v>0</v>
      </c>
      <c r="T388" s="428">
        <v>0</v>
      </c>
      <c r="U388" s="426">
        <v>0</v>
      </c>
      <c r="V388" s="426">
        <v>0</v>
      </c>
      <c r="W388" s="428">
        <v>0</v>
      </c>
      <c r="X388" s="426">
        <v>0</v>
      </c>
      <c r="Y388" s="426">
        <v>0</v>
      </c>
      <c r="Z388" s="428">
        <v>0</v>
      </c>
      <c r="AA388" s="426">
        <v>0</v>
      </c>
      <c r="AB388" s="426">
        <v>0</v>
      </c>
      <c r="AC388" s="428">
        <v>0</v>
      </c>
      <c r="AD388" s="426">
        <v>0</v>
      </c>
      <c r="AE388" s="426">
        <v>0</v>
      </c>
      <c r="AF388" s="428">
        <v>0</v>
      </c>
      <c r="AG388" s="426">
        <v>0</v>
      </c>
    </row>
    <row r="389" spans="2:33" x14ac:dyDescent="0.35">
      <c r="B389" s="424">
        <v>52409</v>
      </c>
      <c r="C389" s="424" t="s">
        <v>763</v>
      </c>
      <c r="D389" s="426">
        <v>0</v>
      </c>
      <c r="E389" s="426">
        <v>1</v>
      </c>
      <c r="F389" s="426">
        <v>0</v>
      </c>
      <c r="G389" s="427">
        <v>1</v>
      </c>
      <c r="H389" s="426">
        <v>1</v>
      </c>
      <c r="I389" s="426">
        <v>0</v>
      </c>
      <c r="J389" s="427">
        <v>1</v>
      </c>
      <c r="K389" s="426">
        <v>0</v>
      </c>
      <c r="L389" s="426">
        <v>0</v>
      </c>
      <c r="M389" s="426">
        <v>0</v>
      </c>
      <c r="N389" s="427">
        <v>0</v>
      </c>
      <c r="O389" s="426">
        <v>15</v>
      </c>
      <c r="P389" s="426">
        <v>0</v>
      </c>
      <c r="Q389" s="427">
        <v>15</v>
      </c>
      <c r="R389" s="426">
        <v>0</v>
      </c>
      <c r="S389" s="426">
        <v>0</v>
      </c>
      <c r="T389" s="428">
        <v>0</v>
      </c>
      <c r="U389" s="426">
        <v>0</v>
      </c>
      <c r="V389" s="426">
        <v>0</v>
      </c>
      <c r="W389" s="428">
        <v>0</v>
      </c>
      <c r="X389" s="426">
        <v>0</v>
      </c>
      <c r="Y389" s="426">
        <v>0</v>
      </c>
      <c r="Z389" s="428">
        <v>0</v>
      </c>
      <c r="AA389" s="426">
        <v>0</v>
      </c>
      <c r="AB389" s="426">
        <v>0</v>
      </c>
      <c r="AC389" s="428">
        <v>0</v>
      </c>
      <c r="AD389" s="426">
        <v>0</v>
      </c>
      <c r="AE389" s="426">
        <v>0</v>
      </c>
      <c r="AF389" s="428">
        <v>0</v>
      </c>
      <c r="AG389" s="426">
        <v>0</v>
      </c>
    </row>
    <row r="390" spans="2:33" x14ac:dyDescent="0.35">
      <c r="B390" s="424">
        <v>52419</v>
      </c>
      <c r="C390" s="424" t="s">
        <v>765</v>
      </c>
      <c r="D390" s="426">
        <v>14</v>
      </c>
      <c r="E390" s="426">
        <v>26</v>
      </c>
      <c r="F390" s="426">
        <v>0</v>
      </c>
      <c r="G390" s="427">
        <v>26</v>
      </c>
      <c r="H390" s="426">
        <v>15</v>
      </c>
      <c r="I390" s="426">
        <v>0</v>
      </c>
      <c r="J390" s="427">
        <v>15</v>
      </c>
      <c r="K390" s="426">
        <v>210</v>
      </c>
      <c r="L390" s="426">
        <v>390</v>
      </c>
      <c r="M390" s="426">
        <v>0</v>
      </c>
      <c r="N390" s="427">
        <v>390</v>
      </c>
      <c r="O390" s="426">
        <v>225</v>
      </c>
      <c r="P390" s="426">
        <v>0</v>
      </c>
      <c r="Q390" s="427">
        <v>225</v>
      </c>
      <c r="R390" s="426">
        <v>4</v>
      </c>
      <c r="S390" s="426">
        <v>60</v>
      </c>
      <c r="T390" s="428">
        <v>45</v>
      </c>
      <c r="U390" s="426">
        <v>6</v>
      </c>
      <c r="V390" s="426">
        <v>90</v>
      </c>
      <c r="W390" s="428">
        <v>45</v>
      </c>
      <c r="X390" s="426">
        <v>4</v>
      </c>
      <c r="Y390" s="426">
        <v>60</v>
      </c>
      <c r="Z390" s="428">
        <v>60</v>
      </c>
      <c r="AA390" s="426">
        <v>4</v>
      </c>
      <c r="AB390" s="426">
        <v>60</v>
      </c>
      <c r="AC390" s="428">
        <v>0</v>
      </c>
      <c r="AD390" s="426">
        <v>0</v>
      </c>
      <c r="AE390" s="426">
        <v>0</v>
      </c>
      <c r="AF390" s="428">
        <v>0</v>
      </c>
      <c r="AG390" s="426">
        <v>1</v>
      </c>
    </row>
    <row r="391" spans="2:33" x14ac:dyDescent="0.35">
      <c r="B391" s="424">
        <v>52444</v>
      </c>
      <c r="C391" s="424" t="s">
        <v>768</v>
      </c>
      <c r="D391" s="426">
        <v>12</v>
      </c>
      <c r="E391" s="426">
        <v>28</v>
      </c>
      <c r="F391" s="426">
        <v>0</v>
      </c>
      <c r="G391" s="427">
        <v>28</v>
      </c>
      <c r="H391" s="426">
        <v>13</v>
      </c>
      <c r="I391" s="426">
        <v>0</v>
      </c>
      <c r="J391" s="427">
        <v>13</v>
      </c>
      <c r="K391" s="426">
        <v>180</v>
      </c>
      <c r="L391" s="426">
        <v>420</v>
      </c>
      <c r="M391" s="426">
        <v>0</v>
      </c>
      <c r="N391" s="427">
        <v>420</v>
      </c>
      <c r="O391" s="426">
        <v>195</v>
      </c>
      <c r="P391" s="426">
        <v>0</v>
      </c>
      <c r="Q391" s="427">
        <v>195</v>
      </c>
      <c r="R391" s="426">
        <v>10</v>
      </c>
      <c r="S391" s="426">
        <v>150</v>
      </c>
      <c r="T391" s="428">
        <v>45</v>
      </c>
      <c r="U391" s="426">
        <v>4</v>
      </c>
      <c r="V391" s="426">
        <v>60</v>
      </c>
      <c r="W391" s="428">
        <v>45</v>
      </c>
      <c r="X391" s="426">
        <v>5</v>
      </c>
      <c r="Y391" s="426">
        <v>75</v>
      </c>
      <c r="Z391" s="428">
        <v>15</v>
      </c>
      <c r="AA391" s="426">
        <v>6</v>
      </c>
      <c r="AB391" s="426">
        <v>90</v>
      </c>
      <c r="AC391" s="428">
        <v>0</v>
      </c>
      <c r="AD391" s="426">
        <v>6</v>
      </c>
      <c r="AE391" s="426">
        <v>90</v>
      </c>
      <c r="AF391" s="428">
        <v>0</v>
      </c>
      <c r="AG391" s="426">
        <v>0</v>
      </c>
    </row>
    <row r="392" spans="2:33" x14ac:dyDescent="0.35">
      <c r="B392" s="424">
        <v>52448</v>
      </c>
      <c r="C392" s="424" t="s">
        <v>803</v>
      </c>
      <c r="D392" s="426">
        <v>0</v>
      </c>
      <c r="E392" s="426">
        <v>2</v>
      </c>
      <c r="F392" s="426">
        <v>0</v>
      </c>
      <c r="G392" s="427">
        <v>2</v>
      </c>
      <c r="H392" s="426">
        <v>2</v>
      </c>
      <c r="I392" s="426">
        <v>0</v>
      </c>
      <c r="J392" s="427">
        <v>2</v>
      </c>
      <c r="K392" s="426">
        <v>0</v>
      </c>
      <c r="L392" s="426">
        <v>30</v>
      </c>
      <c r="M392" s="426">
        <v>0</v>
      </c>
      <c r="N392" s="427">
        <v>30</v>
      </c>
      <c r="O392" s="426">
        <v>30</v>
      </c>
      <c r="P392" s="426">
        <v>0</v>
      </c>
      <c r="Q392" s="427">
        <v>30</v>
      </c>
      <c r="R392" s="426">
        <v>1</v>
      </c>
      <c r="S392" s="426">
        <v>15</v>
      </c>
      <c r="T392" s="428">
        <v>15</v>
      </c>
      <c r="U392" s="426">
        <v>0</v>
      </c>
      <c r="V392" s="426">
        <v>0</v>
      </c>
      <c r="W392" s="428">
        <v>0</v>
      </c>
      <c r="X392" s="426">
        <v>0</v>
      </c>
      <c r="Y392" s="426">
        <v>0</v>
      </c>
      <c r="Z392" s="428">
        <v>0</v>
      </c>
      <c r="AA392" s="426">
        <v>0</v>
      </c>
      <c r="AB392" s="426">
        <v>0</v>
      </c>
      <c r="AC392" s="428">
        <v>0</v>
      </c>
      <c r="AD392" s="426">
        <v>0</v>
      </c>
      <c r="AE392" s="426">
        <v>0</v>
      </c>
      <c r="AF392" s="428">
        <v>0</v>
      </c>
      <c r="AG392" s="426">
        <v>0</v>
      </c>
    </row>
    <row r="393" spans="2:33" x14ac:dyDescent="0.35">
      <c r="B393" s="424">
        <v>52469</v>
      </c>
      <c r="C393" s="424" t="s">
        <v>769</v>
      </c>
      <c r="D393" s="426">
        <v>6</v>
      </c>
      <c r="E393" s="426">
        <v>28</v>
      </c>
      <c r="F393" s="426">
        <v>0</v>
      </c>
      <c r="G393" s="427">
        <v>28</v>
      </c>
      <c r="H393" s="426">
        <v>17</v>
      </c>
      <c r="I393" s="426">
        <v>0</v>
      </c>
      <c r="J393" s="427">
        <v>17</v>
      </c>
      <c r="K393" s="426">
        <v>90</v>
      </c>
      <c r="L393" s="426">
        <v>420</v>
      </c>
      <c r="M393" s="426">
        <v>0</v>
      </c>
      <c r="N393" s="427">
        <v>420</v>
      </c>
      <c r="O393" s="426">
        <v>255</v>
      </c>
      <c r="P393" s="426">
        <v>0</v>
      </c>
      <c r="Q393" s="427">
        <v>255</v>
      </c>
      <c r="R393" s="426">
        <v>0</v>
      </c>
      <c r="S393" s="426">
        <v>0</v>
      </c>
      <c r="T393" s="428">
        <v>0</v>
      </c>
      <c r="U393" s="426">
        <v>5</v>
      </c>
      <c r="V393" s="426">
        <v>75</v>
      </c>
      <c r="W393" s="428">
        <v>30</v>
      </c>
      <c r="X393" s="426">
        <v>4</v>
      </c>
      <c r="Y393" s="426">
        <v>60</v>
      </c>
      <c r="Z393" s="428">
        <v>45</v>
      </c>
      <c r="AA393" s="426">
        <v>0</v>
      </c>
      <c r="AB393" s="426">
        <v>0</v>
      </c>
      <c r="AC393" s="428">
        <v>0</v>
      </c>
      <c r="AD393" s="426">
        <v>0</v>
      </c>
      <c r="AE393" s="426">
        <v>0</v>
      </c>
      <c r="AF393" s="428">
        <v>0</v>
      </c>
      <c r="AG393" s="426">
        <v>0</v>
      </c>
    </row>
    <row r="394" spans="2:33" x14ac:dyDescent="0.35">
      <c r="B394" s="424">
        <v>52472</v>
      </c>
      <c r="C394" s="424" t="s">
        <v>770</v>
      </c>
      <c r="D394" s="426">
        <v>0</v>
      </c>
      <c r="E394" s="426">
        <v>1</v>
      </c>
      <c r="F394" s="426">
        <v>0</v>
      </c>
      <c r="G394" s="427">
        <v>1</v>
      </c>
      <c r="H394" s="426">
        <v>1</v>
      </c>
      <c r="I394" s="426">
        <v>0</v>
      </c>
      <c r="J394" s="427">
        <v>1</v>
      </c>
      <c r="K394" s="426">
        <v>0</v>
      </c>
      <c r="L394" s="426">
        <v>15</v>
      </c>
      <c r="M394" s="426">
        <v>0</v>
      </c>
      <c r="N394" s="427">
        <v>15</v>
      </c>
      <c r="O394" s="426">
        <v>15</v>
      </c>
      <c r="P394" s="426">
        <v>0</v>
      </c>
      <c r="Q394" s="427">
        <v>15</v>
      </c>
      <c r="R394" s="426">
        <v>0</v>
      </c>
      <c r="S394" s="426">
        <v>0</v>
      </c>
      <c r="T394" s="428">
        <v>0</v>
      </c>
      <c r="U394" s="426">
        <v>0</v>
      </c>
      <c r="V394" s="426">
        <v>0</v>
      </c>
      <c r="W394" s="428">
        <v>0</v>
      </c>
      <c r="X394" s="426">
        <v>0</v>
      </c>
      <c r="Y394" s="426">
        <v>0</v>
      </c>
      <c r="Z394" s="428">
        <v>0</v>
      </c>
      <c r="AA394" s="426">
        <v>0</v>
      </c>
      <c r="AB394" s="426">
        <v>0</v>
      </c>
      <c r="AC394" s="428">
        <v>0</v>
      </c>
      <c r="AD394" s="426">
        <v>0</v>
      </c>
      <c r="AE394" s="426">
        <v>0</v>
      </c>
      <c r="AF394" s="428">
        <v>0</v>
      </c>
      <c r="AG394" s="426">
        <v>0</v>
      </c>
    </row>
    <row r="395" spans="2:33" x14ac:dyDescent="0.35">
      <c r="B395" s="424">
        <v>52483</v>
      </c>
      <c r="C395" s="424" t="s">
        <v>771</v>
      </c>
      <c r="D395" s="426">
        <v>6</v>
      </c>
      <c r="E395" s="426">
        <v>6</v>
      </c>
      <c r="F395" s="426">
        <v>0</v>
      </c>
      <c r="G395" s="427">
        <v>6</v>
      </c>
      <c r="H395" s="426">
        <v>1</v>
      </c>
      <c r="I395" s="426">
        <v>0</v>
      </c>
      <c r="J395" s="427">
        <v>1</v>
      </c>
      <c r="K395" s="426">
        <v>90</v>
      </c>
      <c r="L395" s="426">
        <v>90</v>
      </c>
      <c r="M395" s="426">
        <v>0</v>
      </c>
      <c r="N395" s="427">
        <v>90</v>
      </c>
      <c r="O395" s="426">
        <v>15</v>
      </c>
      <c r="P395" s="426">
        <v>0</v>
      </c>
      <c r="Q395" s="427">
        <v>15</v>
      </c>
      <c r="R395" s="426">
        <v>4</v>
      </c>
      <c r="S395" s="426">
        <v>60</v>
      </c>
      <c r="T395" s="428">
        <v>0</v>
      </c>
      <c r="U395" s="426">
        <v>1</v>
      </c>
      <c r="V395" s="426">
        <v>15</v>
      </c>
      <c r="W395" s="428">
        <v>0</v>
      </c>
      <c r="X395" s="426">
        <v>1</v>
      </c>
      <c r="Y395" s="426">
        <v>15</v>
      </c>
      <c r="Z395" s="428">
        <v>15</v>
      </c>
      <c r="AA395" s="426">
        <v>3</v>
      </c>
      <c r="AB395" s="426">
        <v>45</v>
      </c>
      <c r="AC395" s="428">
        <v>0</v>
      </c>
      <c r="AD395" s="426">
        <v>3</v>
      </c>
      <c r="AE395" s="426">
        <v>45</v>
      </c>
      <c r="AF395" s="428">
        <v>0</v>
      </c>
      <c r="AG395" s="426">
        <v>0</v>
      </c>
    </row>
    <row r="396" spans="2:33" x14ac:dyDescent="0.35">
      <c r="B396" s="424">
        <v>52485</v>
      </c>
      <c r="C396" s="424" t="s">
        <v>772</v>
      </c>
      <c r="D396" s="426">
        <v>6</v>
      </c>
      <c r="E396" s="426">
        <v>13</v>
      </c>
      <c r="F396" s="426">
        <v>0</v>
      </c>
      <c r="G396" s="427">
        <v>13</v>
      </c>
      <c r="H396" s="426">
        <v>2</v>
      </c>
      <c r="I396" s="426">
        <v>0</v>
      </c>
      <c r="J396" s="427">
        <v>2</v>
      </c>
      <c r="K396" s="426">
        <v>78</v>
      </c>
      <c r="L396" s="426">
        <v>175</v>
      </c>
      <c r="M396" s="426">
        <v>0</v>
      </c>
      <c r="N396" s="427">
        <v>175</v>
      </c>
      <c r="O396" s="426">
        <v>30</v>
      </c>
      <c r="P396" s="426">
        <v>0</v>
      </c>
      <c r="Q396" s="427">
        <v>30</v>
      </c>
      <c r="R396" s="426">
        <v>3</v>
      </c>
      <c r="S396" s="426">
        <v>39</v>
      </c>
      <c r="T396" s="428">
        <v>0</v>
      </c>
      <c r="U396" s="426">
        <v>5</v>
      </c>
      <c r="V396" s="426">
        <v>67</v>
      </c>
      <c r="W396" s="428">
        <v>15</v>
      </c>
      <c r="X396" s="426">
        <v>1</v>
      </c>
      <c r="Y396" s="426">
        <v>13</v>
      </c>
      <c r="Z396" s="428">
        <v>0</v>
      </c>
      <c r="AA396" s="426">
        <v>0</v>
      </c>
      <c r="AB396" s="426">
        <v>0</v>
      </c>
      <c r="AC396" s="428">
        <v>0</v>
      </c>
      <c r="AD396" s="426">
        <v>0</v>
      </c>
      <c r="AE396" s="426">
        <v>0</v>
      </c>
      <c r="AF396" s="428">
        <v>0</v>
      </c>
      <c r="AG396" s="426">
        <v>0</v>
      </c>
    </row>
    <row r="397" spans="2:33" x14ac:dyDescent="0.35">
      <c r="B397" s="424">
        <v>52489</v>
      </c>
      <c r="C397" s="424" t="s">
        <v>773</v>
      </c>
      <c r="D397" s="426">
        <v>5</v>
      </c>
      <c r="E397" s="426">
        <v>14</v>
      </c>
      <c r="F397" s="426">
        <v>0</v>
      </c>
      <c r="G397" s="427">
        <v>14</v>
      </c>
      <c r="H397" s="426">
        <v>2</v>
      </c>
      <c r="I397" s="426">
        <v>0</v>
      </c>
      <c r="J397" s="427">
        <v>2</v>
      </c>
      <c r="K397" s="426">
        <v>75</v>
      </c>
      <c r="L397" s="426">
        <v>195</v>
      </c>
      <c r="M397" s="426">
        <v>0</v>
      </c>
      <c r="N397" s="427">
        <v>195</v>
      </c>
      <c r="O397" s="426">
        <v>27</v>
      </c>
      <c r="P397" s="426">
        <v>0</v>
      </c>
      <c r="Q397" s="427">
        <v>27</v>
      </c>
      <c r="R397" s="426">
        <v>10</v>
      </c>
      <c r="S397" s="426">
        <v>135</v>
      </c>
      <c r="T397" s="428">
        <v>12</v>
      </c>
      <c r="U397" s="426">
        <v>0</v>
      </c>
      <c r="V397" s="426">
        <v>0</v>
      </c>
      <c r="W397" s="428">
        <v>0</v>
      </c>
      <c r="X397" s="426">
        <v>3</v>
      </c>
      <c r="Y397" s="426">
        <v>45</v>
      </c>
      <c r="Z397" s="428">
        <v>0</v>
      </c>
      <c r="AA397" s="426">
        <v>3</v>
      </c>
      <c r="AB397" s="426">
        <v>45</v>
      </c>
      <c r="AC397" s="428">
        <v>0</v>
      </c>
      <c r="AD397" s="426">
        <v>0</v>
      </c>
      <c r="AE397" s="426">
        <v>0</v>
      </c>
      <c r="AF397" s="428">
        <v>0</v>
      </c>
      <c r="AG397" s="426">
        <v>0</v>
      </c>
    </row>
    <row r="398" spans="2:33" x14ac:dyDescent="0.35">
      <c r="B398" s="424">
        <v>52494</v>
      </c>
      <c r="C398" s="424" t="s">
        <v>774</v>
      </c>
      <c r="D398" s="426">
        <v>1</v>
      </c>
      <c r="E398" s="426">
        <v>4</v>
      </c>
      <c r="F398" s="426">
        <v>0</v>
      </c>
      <c r="G398" s="427">
        <v>4</v>
      </c>
      <c r="H398" s="426">
        <v>3</v>
      </c>
      <c r="I398" s="426">
        <v>0</v>
      </c>
      <c r="J398" s="427">
        <v>3</v>
      </c>
      <c r="K398" s="426">
        <v>15</v>
      </c>
      <c r="L398" s="426">
        <v>30</v>
      </c>
      <c r="M398" s="426">
        <v>0</v>
      </c>
      <c r="N398" s="427">
        <v>30</v>
      </c>
      <c r="O398" s="426">
        <v>35</v>
      </c>
      <c r="P398" s="426">
        <v>0</v>
      </c>
      <c r="Q398" s="427">
        <v>35</v>
      </c>
      <c r="R398" s="426">
        <v>0</v>
      </c>
      <c r="S398" s="426">
        <v>0</v>
      </c>
      <c r="T398" s="428">
        <v>0</v>
      </c>
      <c r="U398" s="426">
        <v>0</v>
      </c>
      <c r="V398" s="426">
        <v>0</v>
      </c>
      <c r="W398" s="428">
        <v>0</v>
      </c>
      <c r="X398" s="426">
        <v>1</v>
      </c>
      <c r="Y398" s="426">
        <v>0</v>
      </c>
      <c r="Z398" s="428">
        <v>15</v>
      </c>
      <c r="AA398" s="426">
        <v>1</v>
      </c>
      <c r="AB398" s="426">
        <v>15</v>
      </c>
      <c r="AC398" s="428">
        <v>0</v>
      </c>
      <c r="AD398" s="426">
        <v>0</v>
      </c>
      <c r="AE398" s="426">
        <v>0</v>
      </c>
      <c r="AF398" s="428">
        <v>0</v>
      </c>
      <c r="AG398" s="426">
        <v>0</v>
      </c>
    </row>
    <row r="399" spans="2:33" x14ac:dyDescent="0.35">
      <c r="B399" s="424">
        <v>52507</v>
      </c>
      <c r="C399" s="424" t="s">
        <v>775</v>
      </c>
      <c r="D399" s="426">
        <v>0</v>
      </c>
      <c r="E399" s="426">
        <v>27</v>
      </c>
      <c r="F399" s="426">
        <v>0</v>
      </c>
      <c r="G399" s="427">
        <v>27</v>
      </c>
      <c r="H399" s="426">
        <v>15</v>
      </c>
      <c r="I399" s="426">
        <v>0</v>
      </c>
      <c r="J399" s="427">
        <v>15</v>
      </c>
      <c r="K399" s="426">
        <v>0</v>
      </c>
      <c r="L399" s="426">
        <v>405</v>
      </c>
      <c r="M399" s="426">
        <v>0</v>
      </c>
      <c r="N399" s="427">
        <v>405</v>
      </c>
      <c r="O399" s="426">
        <v>222.37</v>
      </c>
      <c r="P399" s="426">
        <v>0</v>
      </c>
      <c r="Q399" s="427">
        <v>222.37</v>
      </c>
      <c r="R399" s="426">
        <v>2</v>
      </c>
      <c r="S399" s="426">
        <v>30</v>
      </c>
      <c r="T399" s="428">
        <v>15</v>
      </c>
      <c r="U399" s="426">
        <v>1</v>
      </c>
      <c r="V399" s="426">
        <v>15</v>
      </c>
      <c r="W399" s="428">
        <v>15</v>
      </c>
      <c r="X399" s="426">
        <v>5</v>
      </c>
      <c r="Y399" s="426">
        <v>75</v>
      </c>
      <c r="Z399" s="428">
        <v>15</v>
      </c>
      <c r="AA399" s="426">
        <v>0</v>
      </c>
      <c r="AB399" s="426">
        <v>0</v>
      </c>
      <c r="AC399" s="428">
        <v>0</v>
      </c>
      <c r="AD399" s="426">
        <v>0</v>
      </c>
      <c r="AE399" s="426">
        <v>0</v>
      </c>
      <c r="AF399" s="428">
        <v>0</v>
      </c>
      <c r="AG399" s="426">
        <v>0</v>
      </c>
    </row>
    <row r="400" spans="2:33" x14ac:dyDescent="0.35">
      <c r="B400" s="424">
        <v>52508</v>
      </c>
      <c r="C400" s="424" t="s">
        <v>776</v>
      </c>
      <c r="D400" s="426">
        <v>7</v>
      </c>
      <c r="E400" s="426">
        <v>0</v>
      </c>
      <c r="F400" s="426">
        <v>0</v>
      </c>
      <c r="G400" s="427">
        <v>0</v>
      </c>
      <c r="H400" s="426">
        <v>0</v>
      </c>
      <c r="I400" s="426">
        <v>0</v>
      </c>
      <c r="J400" s="427">
        <v>0</v>
      </c>
      <c r="K400" s="426">
        <v>105</v>
      </c>
      <c r="L400" s="426">
        <v>0</v>
      </c>
      <c r="M400" s="426">
        <v>0</v>
      </c>
      <c r="N400" s="427">
        <v>0</v>
      </c>
      <c r="O400" s="426">
        <v>0</v>
      </c>
      <c r="P400" s="426">
        <v>0</v>
      </c>
      <c r="Q400" s="427">
        <v>0</v>
      </c>
      <c r="R400" s="426">
        <v>0</v>
      </c>
      <c r="S400" s="426">
        <v>0</v>
      </c>
      <c r="T400" s="428">
        <v>0</v>
      </c>
      <c r="U400" s="426">
        <v>0</v>
      </c>
      <c r="V400" s="426">
        <v>0</v>
      </c>
      <c r="W400" s="428">
        <v>0</v>
      </c>
      <c r="X400" s="426">
        <v>0</v>
      </c>
      <c r="Y400" s="426">
        <v>0</v>
      </c>
      <c r="Z400" s="428">
        <v>0</v>
      </c>
      <c r="AA400" s="426">
        <v>0</v>
      </c>
      <c r="AB400" s="426">
        <v>0</v>
      </c>
      <c r="AC400" s="428">
        <v>0</v>
      </c>
      <c r="AD400" s="426">
        <v>0</v>
      </c>
      <c r="AE400" s="426">
        <v>0</v>
      </c>
      <c r="AF400" s="428">
        <v>0</v>
      </c>
      <c r="AG400" s="426">
        <v>0</v>
      </c>
    </row>
    <row r="401" spans="2:33" x14ac:dyDescent="0.35">
      <c r="B401" s="424">
        <v>52516</v>
      </c>
      <c r="C401" s="424" t="s">
        <v>1276</v>
      </c>
      <c r="D401" s="426">
        <v>14</v>
      </c>
      <c r="E401" s="426">
        <v>33</v>
      </c>
      <c r="F401" s="426">
        <v>1</v>
      </c>
      <c r="G401" s="427">
        <v>34</v>
      </c>
      <c r="H401" s="426">
        <v>6</v>
      </c>
      <c r="I401" s="426">
        <v>0</v>
      </c>
      <c r="J401" s="427">
        <v>6</v>
      </c>
      <c r="K401" s="426">
        <v>210</v>
      </c>
      <c r="L401" s="426">
        <v>495</v>
      </c>
      <c r="M401" s="426">
        <v>15</v>
      </c>
      <c r="N401" s="427">
        <v>510</v>
      </c>
      <c r="O401" s="426">
        <v>90</v>
      </c>
      <c r="P401" s="426">
        <v>0</v>
      </c>
      <c r="Q401" s="427">
        <v>90</v>
      </c>
      <c r="R401" s="426">
        <v>6</v>
      </c>
      <c r="S401" s="426">
        <v>90</v>
      </c>
      <c r="T401" s="428">
        <v>0</v>
      </c>
      <c r="U401" s="426">
        <v>2</v>
      </c>
      <c r="V401" s="426">
        <v>30</v>
      </c>
      <c r="W401" s="428">
        <v>0</v>
      </c>
      <c r="X401" s="426">
        <v>4</v>
      </c>
      <c r="Y401" s="426">
        <v>60</v>
      </c>
      <c r="Z401" s="428">
        <v>15</v>
      </c>
      <c r="AA401" s="426">
        <v>12</v>
      </c>
      <c r="AB401" s="426">
        <v>180</v>
      </c>
      <c r="AC401" s="428">
        <v>0</v>
      </c>
      <c r="AD401" s="426">
        <v>12</v>
      </c>
      <c r="AE401" s="426">
        <v>180</v>
      </c>
      <c r="AF401" s="428">
        <v>0</v>
      </c>
      <c r="AG401" s="426">
        <v>0</v>
      </c>
    </row>
    <row r="402" spans="2:33" x14ac:dyDescent="0.35">
      <c r="B402" s="424">
        <v>52518</v>
      </c>
      <c r="C402" s="424" t="s">
        <v>778</v>
      </c>
      <c r="D402" s="426">
        <v>9</v>
      </c>
      <c r="E402" s="426">
        <v>10</v>
      </c>
      <c r="F402" s="426">
        <v>1</v>
      </c>
      <c r="G402" s="427">
        <v>11</v>
      </c>
      <c r="H402" s="426">
        <v>0</v>
      </c>
      <c r="I402" s="426">
        <v>0</v>
      </c>
      <c r="J402" s="427">
        <v>0</v>
      </c>
      <c r="K402" s="426">
        <v>126</v>
      </c>
      <c r="L402" s="426">
        <v>150</v>
      </c>
      <c r="M402" s="426">
        <v>15</v>
      </c>
      <c r="N402" s="427">
        <v>165</v>
      </c>
      <c r="O402" s="426">
        <v>0</v>
      </c>
      <c r="P402" s="426">
        <v>0</v>
      </c>
      <c r="Q402" s="427">
        <v>0</v>
      </c>
      <c r="R402" s="426">
        <v>0</v>
      </c>
      <c r="S402" s="426">
        <v>0</v>
      </c>
      <c r="T402" s="428">
        <v>0</v>
      </c>
      <c r="U402" s="426">
        <v>0</v>
      </c>
      <c r="V402" s="426">
        <v>0</v>
      </c>
      <c r="W402" s="428">
        <v>0</v>
      </c>
      <c r="X402" s="426">
        <v>3</v>
      </c>
      <c r="Y402" s="426">
        <v>45</v>
      </c>
      <c r="Z402" s="428">
        <v>0</v>
      </c>
      <c r="AA402" s="426">
        <v>1</v>
      </c>
      <c r="AB402" s="426">
        <v>15</v>
      </c>
      <c r="AC402" s="428">
        <v>0</v>
      </c>
      <c r="AD402" s="426">
        <v>1</v>
      </c>
      <c r="AE402" s="426">
        <v>15</v>
      </c>
      <c r="AF402" s="428">
        <v>0</v>
      </c>
      <c r="AG402" s="426">
        <v>0</v>
      </c>
    </row>
    <row r="403" spans="2:33" x14ac:dyDescent="0.35">
      <c r="B403" s="424">
        <v>52520</v>
      </c>
      <c r="C403" s="424" t="s">
        <v>779</v>
      </c>
      <c r="D403" s="426">
        <v>1</v>
      </c>
      <c r="E403" s="426">
        <v>1</v>
      </c>
      <c r="F403" s="426">
        <v>0</v>
      </c>
      <c r="G403" s="427">
        <v>1</v>
      </c>
      <c r="H403" s="426">
        <v>0</v>
      </c>
      <c r="I403" s="426">
        <v>0</v>
      </c>
      <c r="J403" s="427">
        <v>0</v>
      </c>
      <c r="K403" s="426">
        <v>15</v>
      </c>
      <c r="L403" s="426">
        <v>15</v>
      </c>
      <c r="M403" s="426">
        <v>0</v>
      </c>
      <c r="N403" s="427">
        <v>15</v>
      </c>
      <c r="O403" s="426">
        <v>0</v>
      </c>
      <c r="P403" s="426">
        <v>0</v>
      </c>
      <c r="Q403" s="427">
        <v>0</v>
      </c>
      <c r="R403" s="426">
        <v>0</v>
      </c>
      <c r="S403" s="426">
        <v>0</v>
      </c>
      <c r="T403" s="428">
        <v>0</v>
      </c>
      <c r="U403" s="426">
        <v>0</v>
      </c>
      <c r="V403" s="426">
        <v>0</v>
      </c>
      <c r="W403" s="428">
        <v>0</v>
      </c>
      <c r="X403" s="426">
        <v>1</v>
      </c>
      <c r="Y403" s="426">
        <v>15</v>
      </c>
      <c r="Z403" s="428">
        <v>0</v>
      </c>
      <c r="AA403" s="426">
        <v>0</v>
      </c>
      <c r="AB403" s="426">
        <v>0</v>
      </c>
      <c r="AC403" s="428">
        <v>0</v>
      </c>
      <c r="AD403" s="426">
        <v>0</v>
      </c>
      <c r="AE403" s="426">
        <v>0</v>
      </c>
      <c r="AF403" s="428">
        <v>0</v>
      </c>
      <c r="AG403" s="426">
        <v>0</v>
      </c>
    </row>
    <row r="404" spans="2:33" x14ac:dyDescent="0.35">
      <c r="B404" s="424">
        <v>52530</v>
      </c>
      <c r="C404" s="424" t="s">
        <v>780</v>
      </c>
      <c r="D404" s="426">
        <v>11</v>
      </c>
      <c r="E404" s="426">
        <v>6</v>
      </c>
      <c r="F404" s="426">
        <v>0</v>
      </c>
      <c r="G404" s="427">
        <v>6</v>
      </c>
      <c r="H404" s="426">
        <v>0</v>
      </c>
      <c r="I404" s="426">
        <v>0</v>
      </c>
      <c r="J404" s="427">
        <v>0</v>
      </c>
      <c r="K404" s="426">
        <v>165</v>
      </c>
      <c r="L404" s="426">
        <v>90</v>
      </c>
      <c r="M404" s="426">
        <v>0</v>
      </c>
      <c r="N404" s="427">
        <v>90</v>
      </c>
      <c r="O404" s="426">
        <v>0</v>
      </c>
      <c r="P404" s="426">
        <v>0</v>
      </c>
      <c r="Q404" s="427">
        <v>0</v>
      </c>
      <c r="R404" s="426">
        <v>3</v>
      </c>
      <c r="S404" s="426">
        <v>45</v>
      </c>
      <c r="T404" s="428">
        <v>0</v>
      </c>
      <c r="U404" s="426">
        <v>3</v>
      </c>
      <c r="V404" s="426">
        <v>45</v>
      </c>
      <c r="W404" s="428">
        <v>0</v>
      </c>
      <c r="X404" s="426">
        <v>0</v>
      </c>
      <c r="Y404" s="426">
        <v>0</v>
      </c>
      <c r="Z404" s="428">
        <v>0</v>
      </c>
      <c r="AA404" s="426">
        <v>0</v>
      </c>
      <c r="AB404" s="426">
        <v>0</v>
      </c>
      <c r="AC404" s="428">
        <v>0</v>
      </c>
      <c r="AD404" s="426">
        <v>0</v>
      </c>
      <c r="AE404" s="426">
        <v>0</v>
      </c>
      <c r="AF404" s="428">
        <v>0</v>
      </c>
      <c r="AG404" s="426">
        <v>0</v>
      </c>
    </row>
    <row r="405" spans="2:33" x14ac:dyDescent="0.35">
      <c r="B405" s="424">
        <v>52547</v>
      </c>
      <c r="C405" s="424" t="s">
        <v>781</v>
      </c>
      <c r="D405" s="426">
        <v>4</v>
      </c>
      <c r="E405" s="426">
        <v>23</v>
      </c>
      <c r="F405" s="426">
        <v>0</v>
      </c>
      <c r="G405" s="427">
        <v>23</v>
      </c>
      <c r="H405" s="426">
        <v>16</v>
      </c>
      <c r="I405" s="426">
        <v>0</v>
      </c>
      <c r="J405" s="427">
        <v>16</v>
      </c>
      <c r="K405" s="426">
        <v>60</v>
      </c>
      <c r="L405" s="426">
        <v>345</v>
      </c>
      <c r="M405" s="426">
        <v>0</v>
      </c>
      <c r="N405" s="427">
        <v>345</v>
      </c>
      <c r="O405" s="426">
        <v>240</v>
      </c>
      <c r="P405" s="426">
        <v>0</v>
      </c>
      <c r="Q405" s="427">
        <v>240</v>
      </c>
      <c r="R405" s="426">
        <v>3</v>
      </c>
      <c r="S405" s="426">
        <v>45</v>
      </c>
      <c r="T405" s="428">
        <v>30</v>
      </c>
      <c r="U405" s="426">
        <v>1</v>
      </c>
      <c r="V405" s="426">
        <v>15</v>
      </c>
      <c r="W405" s="428">
        <v>0</v>
      </c>
      <c r="X405" s="426">
        <v>5</v>
      </c>
      <c r="Y405" s="426">
        <v>75</v>
      </c>
      <c r="Z405" s="428">
        <v>60</v>
      </c>
      <c r="AA405" s="426">
        <v>0</v>
      </c>
      <c r="AB405" s="426">
        <v>0</v>
      </c>
      <c r="AC405" s="428">
        <v>0</v>
      </c>
      <c r="AD405" s="426">
        <v>0</v>
      </c>
      <c r="AE405" s="426">
        <v>0</v>
      </c>
      <c r="AF405" s="428">
        <v>0</v>
      </c>
      <c r="AG405" s="426">
        <v>0</v>
      </c>
    </row>
    <row r="406" spans="2:33" x14ac:dyDescent="0.35">
      <c r="B406" s="424">
        <v>52551</v>
      </c>
      <c r="C406" s="424" t="s">
        <v>782</v>
      </c>
      <c r="D406" s="426">
        <v>1</v>
      </c>
      <c r="E406" s="426">
        <v>27</v>
      </c>
      <c r="F406" s="426">
        <v>0</v>
      </c>
      <c r="G406" s="427">
        <v>27</v>
      </c>
      <c r="H406" s="426">
        <v>16</v>
      </c>
      <c r="I406" s="426">
        <v>0</v>
      </c>
      <c r="J406" s="427">
        <v>16</v>
      </c>
      <c r="K406" s="426">
        <v>15</v>
      </c>
      <c r="L406" s="426">
        <v>405</v>
      </c>
      <c r="M406" s="426">
        <v>0</v>
      </c>
      <c r="N406" s="427">
        <v>405</v>
      </c>
      <c r="O406" s="426">
        <v>240</v>
      </c>
      <c r="P406" s="426">
        <v>0</v>
      </c>
      <c r="Q406" s="427">
        <v>240</v>
      </c>
      <c r="R406" s="426">
        <v>0</v>
      </c>
      <c r="S406" s="426">
        <v>0</v>
      </c>
      <c r="T406" s="428">
        <v>0</v>
      </c>
      <c r="U406" s="426">
        <v>0</v>
      </c>
      <c r="V406" s="426">
        <v>0</v>
      </c>
      <c r="W406" s="428">
        <v>0</v>
      </c>
      <c r="X406" s="426">
        <v>1</v>
      </c>
      <c r="Y406" s="426">
        <v>15</v>
      </c>
      <c r="Z406" s="428">
        <v>15</v>
      </c>
      <c r="AA406" s="426">
        <v>1</v>
      </c>
      <c r="AB406" s="426">
        <v>15</v>
      </c>
      <c r="AC406" s="428">
        <v>0</v>
      </c>
      <c r="AD406" s="426">
        <v>0</v>
      </c>
      <c r="AE406" s="426">
        <v>0</v>
      </c>
      <c r="AF406" s="428">
        <v>0</v>
      </c>
      <c r="AG406" s="426">
        <v>0</v>
      </c>
    </row>
    <row r="407" spans="2:33" x14ac:dyDescent="0.35">
      <c r="B407" s="424">
        <v>52553</v>
      </c>
      <c r="C407" s="424" t="s">
        <v>462</v>
      </c>
      <c r="D407" s="426">
        <v>4</v>
      </c>
      <c r="E407" s="426">
        <v>14</v>
      </c>
      <c r="F407" s="426">
        <v>0</v>
      </c>
      <c r="G407" s="427">
        <v>14</v>
      </c>
      <c r="H407" s="426">
        <v>8</v>
      </c>
      <c r="I407" s="426">
        <v>0</v>
      </c>
      <c r="J407" s="427">
        <v>8</v>
      </c>
      <c r="K407" s="426">
        <v>60</v>
      </c>
      <c r="L407" s="426">
        <v>210</v>
      </c>
      <c r="M407" s="426">
        <v>0</v>
      </c>
      <c r="N407" s="427">
        <v>210</v>
      </c>
      <c r="O407" s="426">
        <v>120</v>
      </c>
      <c r="P407" s="426">
        <v>0</v>
      </c>
      <c r="Q407" s="427">
        <v>120</v>
      </c>
      <c r="R407" s="426">
        <v>0</v>
      </c>
      <c r="S407" s="426">
        <v>0</v>
      </c>
      <c r="T407" s="428">
        <v>0</v>
      </c>
      <c r="U407" s="426">
        <v>0</v>
      </c>
      <c r="V407" s="426">
        <v>0</v>
      </c>
      <c r="W407" s="428">
        <v>0</v>
      </c>
      <c r="X407" s="426">
        <v>0</v>
      </c>
      <c r="Y407" s="426">
        <v>0</v>
      </c>
      <c r="Z407" s="428">
        <v>0</v>
      </c>
      <c r="AA407" s="426">
        <v>0</v>
      </c>
      <c r="AB407" s="426">
        <v>0</v>
      </c>
      <c r="AC407" s="428">
        <v>0</v>
      </c>
      <c r="AD407" s="426">
        <v>0</v>
      </c>
      <c r="AE407" s="426">
        <v>0</v>
      </c>
      <c r="AF407" s="428">
        <v>0</v>
      </c>
      <c r="AG407" s="426">
        <v>0</v>
      </c>
    </row>
    <row r="408" spans="2:33" x14ac:dyDescent="0.35">
      <c r="B408" s="424">
        <v>52558</v>
      </c>
      <c r="C408" s="424" t="s">
        <v>783</v>
      </c>
      <c r="D408" s="426">
        <v>0</v>
      </c>
      <c r="E408" s="426">
        <v>2</v>
      </c>
      <c r="F408" s="426">
        <v>0</v>
      </c>
      <c r="G408" s="427">
        <v>2</v>
      </c>
      <c r="H408" s="426">
        <v>1</v>
      </c>
      <c r="I408" s="426">
        <v>0</v>
      </c>
      <c r="J408" s="427">
        <v>1</v>
      </c>
      <c r="K408" s="426">
        <v>0</v>
      </c>
      <c r="L408" s="426">
        <v>30</v>
      </c>
      <c r="M408" s="426">
        <v>0</v>
      </c>
      <c r="N408" s="427">
        <v>30</v>
      </c>
      <c r="O408" s="426">
        <v>3</v>
      </c>
      <c r="P408" s="426">
        <v>0</v>
      </c>
      <c r="Q408" s="427">
        <v>3</v>
      </c>
      <c r="R408" s="426">
        <v>1</v>
      </c>
      <c r="S408" s="426">
        <v>15</v>
      </c>
      <c r="T408" s="428">
        <v>0</v>
      </c>
      <c r="U408" s="426">
        <v>0</v>
      </c>
      <c r="V408" s="426">
        <v>0</v>
      </c>
      <c r="W408" s="428">
        <v>0</v>
      </c>
      <c r="X408" s="426">
        <v>0</v>
      </c>
      <c r="Y408" s="426">
        <v>0</v>
      </c>
      <c r="Z408" s="428">
        <v>0</v>
      </c>
      <c r="AA408" s="426">
        <v>0</v>
      </c>
      <c r="AB408" s="426">
        <v>0</v>
      </c>
      <c r="AC408" s="428">
        <v>0</v>
      </c>
      <c r="AD408" s="426">
        <v>0</v>
      </c>
      <c r="AE408" s="426">
        <v>0</v>
      </c>
      <c r="AF408" s="428">
        <v>0</v>
      </c>
      <c r="AG408" s="426">
        <v>0</v>
      </c>
    </row>
    <row r="409" spans="2:33" x14ac:dyDescent="0.35">
      <c r="B409" s="424">
        <v>52562</v>
      </c>
      <c r="C409" s="424" t="s">
        <v>784</v>
      </c>
      <c r="D409" s="426">
        <v>5</v>
      </c>
      <c r="E409" s="426">
        <v>13</v>
      </c>
      <c r="F409" s="426">
        <v>0</v>
      </c>
      <c r="G409" s="427">
        <v>13</v>
      </c>
      <c r="H409" s="426">
        <v>6</v>
      </c>
      <c r="I409" s="426">
        <v>0</v>
      </c>
      <c r="J409" s="427">
        <v>6</v>
      </c>
      <c r="K409" s="426">
        <v>75</v>
      </c>
      <c r="L409" s="426">
        <v>195</v>
      </c>
      <c r="M409" s="426">
        <v>0</v>
      </c>
      <c r="N409" s="427">
        <v>195</v>
      </c>
      <c r="O409" s="426">
        <v>80</v>
      </c>
      <c r="P409" s="426">
        <v>0</v>
      </c>
      <c r="Q409" s="427">
        <v>80</v>
      </c>
      <c r="R409" s="426">
        <v>2</v>
      </c>
      <c r="S409" s="426">
        <v>30</v>
      </c>
      <c r="T409" s="428">
        <v>15</v>
      </c>
      <c r="U409" s="426">
        <v>0</v>
      </c>
      <c r="V409" s="426">
        <v>0</v>
      </c>
      <c r="W409" s="428">
        <v>0</v>
      </c>
      <c r="X409" s="426">
        <v>3</v>
      </c>
      <c r="Y409" s="426">
        <v>45</v>
      </c>
      <c r="Z409" s="428">
        <v>20</v>
      </c>
      <c r="AA409" s="426">
        <v>0</v>
      </c>
      <c r="AB409" s="426">
        <v>0</v>
      </c>
      <c r="AC409" s="428">
        <v>0</v>
      </c>
      <c r="AD409" s="426">
        <v>0</v>
      </c>
      <c r="AE409" s="426">
        <v>0</v>
      </c>
      <c r="AF409" s="428">
        <v>0</v>
      </c>
      <c r="AG409" s="426">
        <v>0</v>
      </c>
    </row>
    <row r="410" spans="2:33" x14ac:dyDescent="0.35">
      <c r="B410" s="424">
        <v>52574</v>
      </c>
      <c r="C410" s="424" t="s">
        <v>1227</v>
      </c>
      <c r="D410" s="426">
        <v>18</v>
      </c>
      <c r="E410" s="426">
        <v>12</v>
      </c>
      <c r="F410" s="426">
        <v>0</v>
      </c>
      <c r="G410" s="427">
        <v>12</v>
      </c>
      <c r="H410" s="426">
        <v>4</v>
      </c>
      <c r="I410" s="426">
        <v>0</v>
      </c>
      <c r="J410" s="427">
        <v>4</v>
      </c>
      <c r="K410" s="426">
        <v>270</v>
      </c>
      <c r="L410" s="426">
        <v>180</v>
      </c>
      <c r="M410" s="426">
        <v>0</v>
      </c>
      <c r="N410" s="427">
        <v>180</v>
      </c>
      <c r="O410" s="426">
        <v>60</v>
      </c>
      <c r="P410" s="426">
        <v>0</v>
      </c>
      <c r="Q410" s="427">
        <v>60</v>
      </c>
      <c r="R410" s="426">
        <v>4</v>
      </c>
      <c r="S410" s="426">
        <v>60</v>
      </c>
      <c r="T410" s="428">
        <v>30</v>
      </c>
      <c r="U410" s="426">
        <v>2</v>
      </c>
      <c r="V410" s="426">
        <v>30</v>
      </c>
      <c r="W410" s="428">
        <v>15</v>
      </c>
      <c r="X410" s="426">
        <v>4</v>
      </c>
      <c r="Y410" s="426">
        <v>60</v>
      </c>
      <c r="Z410" s="428">
        <v>15</v>
      </c>
      <c r="AA410" s="426">
        <v>5</v>
      </c>
      <c r="AB410" s="426">
        <v>75</v>
      </c>
      <c r="AC410" s="428">
        <v>0</v>
      </c>
      <c r="AD410" s="426">
        <v>4</v>
      </c>
      <c r="AE410" s="426">
        <v>60</v>
      </c>
      <c r="AF410" s="428">
        <v>0</v>
      </c>
      <c r="AG410" s="426">
        <v>1</v>
      </c>
    </row>
    <row r="411" spans="2:33" x14ac:dyDescent="0.35">
      <c r="B411" s="424">
        <v>52583</v>
      </c>
      <c r="C411" s="424" t="s">
        <v>786</v>
      </c>
      <c r="D411" s="426">
        <v>0</v>
      </c>
      <c r="E411" s="426">
        <v>3</v>
      </c>
      <c r="F411" s="426">
        <v>1</v>
      </c>
      <c r="G411" s="427">
        <v>4</v>
      </c>
      <c r="H411" s="426">
        <v>2</v>
      </c>
      <c r="I411" s="426">
        <v>1</v>
      </c>
      <c r="J411" s="427">
        <v>3</v>
      </c>
      <c r="K411" s="426">
        <v>0</v>
      </c>
      <c r="L411" s="426">
        <v>45</v>
      </c>
      <c r="M411" s="426">
        <v>15</v>
      </c>
      <c r="N411" s="427">
        <v>60</v>
      </c>
      <c r="O411" s="426">
        <v>30</v>
      </c>
      <c r="P411" s="426">
        <v>15</v>
      </c>
      <c r="Q411" s="427">
        <v>45</v>
      </c>
      <c r="R411" s="426">
        <v>1</v>
      </c>
      <c r="S411" s="426">
        <v>15</v>
      </c>
      <c r="T411" s="428">
        <v>15</v>
      </c>
      <c r="U411" s="426">
        <v>1</v>
      </c>
      <c r="V411" s="426">
        <v>15</v>
      </c>
      <c r="W411" s="428">
        <v>15</v>
      </c>
      <c r="X411" s="426">
        <v>1</v>
      </c>
      <c r="Y411" s="426">
        <v>15</v>
      </c>
      <c r="Z411" s="428">
        <v>0</v>
      </c>
      <c r="AA411" s="426">
        <v>0</v>
      </c>
      <c r="AB411" s="426">
        <v>0</v>
      </c>
      <c r="AC411" s="428">
        <v>0</v>
      </c>
      <c r="AD411" s="426">
        <v>0</v>
      </c>
      <c r="AE411" s="426">
        <v>0</v>
      </c>
      <c r="AF411" s="428">
        <v>0</v>
      </c>
      <c r="AG411" s="426">
        <v>0</v>
      </c>
    </row>
    <row r="412" spans="2:33" x14ac:dyDescent="0.35">
      <c r="B412" s="424">
        <v>52589</v>
      </c>
      <c r="C412" s="424" t="s">
        <v>787</v>
      </c>
      <c r="D412" s="426">
        <v>11</v>
      </c>
      <c r="E412" s="426">
        <v>15</v>
      </c>
      <c r="F412" s="426">
        <v>0</v>
      </c>
      <c r="G412" s="427">
        <v>15</v>
      </c>
      <c r="H412" s="426">
        <v>3</v>
      </c>
      <c r="I412" s="426">
        <v>0</v>
      </c>
      <c r="J412" s="427">
        <v>3</v>
      </c>
      <c r="K412" s="426">
        <v>165</v>
      </c>
      <c r="L412" s="426">
        <v>225</v>
      </c>
      <c r="M412" s="426">
        <v>0</v>
      </c>
      <c r="N412" s="427">
        <v>225</v>
      </c>
      <c r="O412" s="426">
        <v>45</v>
      </c>
      <c r="P412" s="426">
        <v>0</v>
      </c>
      <c r="Q412" s="427">
        <v>45</v>
      </c>
      <c r="R412" s="426">
        <v>0</v>
      </c>
      <c r="S412" s="426">
        <v>0</v>
      </c>
      <c r="T412" s="428">
        <v>0</v>
      </c>
      <c r="U412" s="426">
        <v>6</v>
      </c>
      <c r="V412" s="426">
        <v>90</v>
      </c>
      <c r="W412" s="428">
        <v>15</v>
      </c>
      <c r="X412" s="426">
        <v>8</v>
      </c>
      <c r="Y412" s="426">
        <v>120</v>
      </c>
      <c r="Z412" s="428">
        <v>30</v>
      </c>
      <c r="AA412" s="426">
        <v>0</v>
      </c>
      <c r="AB412" s="426">
        <v>0</v>
      </c>
      <c r="AC412" s="428">
        <v>0</v>
      </c>
      <c r="AD412" s="426">
        <v>0</v>
      </c>
      <c r="AE412" s="426">
        <v>0</v>
      </c>
      <c r="AF412" s="428">
        <v>0</v>
      </c>
      <c r="AG412" s="426">
        <v>1</v>
      </c>
    </row>
    <row r="413" spans="2:33" x14ac:dyDescent="0.35">
      <c r="B413" s="424">
        <v>52590</v>
      </c>
      <c r="C413" s="424" t="s">
        <v>804</v>
      </c>
      <c r="D413" s="426">
        <v>4</v>
      </c>
      <c r="E413" s="426">
        <v>6</v>
      </c>
      <c r="F413" s="426">
        <v>0</v>
      </c>
      <c r="G413" s="427">
        <v>6</v>
      </c>
      <c r="H413" s="426">
        <v>1</v>
      </c>
      <c r="I413" s="426">
        <v>0</v>
      </c>
      <c r="J413" s="427">
        <v>1</v>
      </c>
      <c r="K413" s="426">
        <v>60</v>
      </c>
      <c r="L413" s="426">
        <v>82.5</v>
      </c>
      <c r="M413" s="426">
        <v>0</v>
      </c>
      <c r="N413" s="427">
        <v>82.5</v>
      </c>
      <c r="O413" s="426">
        <v>7.5</v>
      </c>
      <c r="P413" s="426">
        <v>0</v>
      </c>
      <c r="Q413" s="427">
        <v>7.5</v>
      </c>
      <c r="R413" s="426">
        <v>0</v>
      </c>
      <c r="S413" s="426">
        <v>0</v>
      </c>
      <c r="T413" s="428">
        <v>0</v>
      </c>
      <c r="U413" s="426">
        <v>2</v>
      </c>
      <c r="V413" s="426">
        <v>30</v>
      </c>
      <c r="W413" s="428">
        <v>0</v>
      </c>
      <c r="X413" s="426">
        <v>2</v>
      </c>
      <c r="Y413" s="426">
        <v>30</v>
      </c>
      <c r="Z413" s="428">
        <v>0</v>
      </c>
      <c r="AA413" s="426">
        <v>2</v>
      </c>
      <c r="AB413" s="426">
        <v>30</v>
      </c>
      <c r="AC413" s="428">
        <v>0</v>
      </c>
      <c r="AD413" s="426">
        <v>0</v>
      </c>
      <c r="AE413" s="426">
        <v>0</v>
      </c>
      <c r="AF413" s="428">
        <v>0</v>
      </c>
      <c r="AG413" s="426">
        <v>0</v>
      </c>
    </row>
    <row r="414" spans="2:33" x14ac:dyDescent="0.35">
      <c r="B414" s="424">
        <v>52605</v>
      </c>
      <c r="C414" s="424" t="s">
        <v>1277</v>
      </c>
      <c r="D414" s="426">
        <v>1</v>
      </c>
      <c r="E414" s="426">
        <v>0</v>
      </c>
      <c r="F414" s="426">
        <v>0</v>
      </c>
      <c r="G414" s="427">
        <v>0</v>
      </c>
      <c r="H414" s="426">
        <v>0</v>
      </c>
      <c r="I414" s="426">
        <v>0</v>
      </c>
      <c r="J414" s="427">
        <v>0</v>
      </c>
      <c r="K414" s="426">
        <v>11.5</v>
      </c>
      <c r="L414" s="426">
        <v>0</v>
      </c>
      <c r="M414" s="426">
        <v>0</v>
      </c>
      <c r="N414" s="427">
        <v>0</v>
      </c>
      <c r="O414" s="426">
        <v>0</v>
      </c>
      <c r="P414" s="426">
        <v>0</v>
      </c>
      <c r="Q414" s="427">
        <v>0</v>
      </c>
      <c r="R414" s="426">
        <v>0</v>
      </c>
      <c r="S414" s="426">
        <v>0</v>
      </c>
      <c r="T414" s="428">
        <v>0</v>
      </c>
      <c r="U414" s="426">
        <v>0</v>
      </c>
      <c r="V414" s="426">
        <v>0</v>
      </c>
      <c r="W414" s="428">
        <v>0</v>
      </c>
      <c r="X414" s="426">
        <v>0</v>
      </c>
      <c r="Y414" s="426">
        <v>0</v>
      </c>
      <c r="Z414" s="428">
        <v>0</v>
      </c>
      <c r="AA414" s="426">
        <v>0</v>
      </c>
      <c r="AB414" s="426">
        <v>0</v>
      </c>
      <c r="AC414" s="428">
        <v>0</v>
      </c>
      <c r="AD414" s="426">
        <v>0</v>
      </c>
      <c r="AE414" s="426">
        <v>0</v>
      </c>
      <c r="AF414" s="428">
        <v>0</v>
      </c>
      <c r="AG414" s="426">
        <v>0</v>
      </c>
    </row>
    <row r="415" spans="2:33" x14ac:dyDescent="0.35">
      <c r="B415" s="424">
        <v>52607</v>
      </c>
      <c r="C415" s="424" t="s">
        <v>788</v>
      </c>
      <c r="D415" s="426">
        <v>0</v>
      </c>
      <c r="E415" s="426">
        <v>3</v>
      </c>
      <c r="F415" s="426">
        <v>0</v>
      </c>
      <c r="G415" s="427">
        <v>3</v>
      </c>
      <c r="H415" s="426">
        <v>2</v>
      </c>
      <c r="I415" s="426">
        <v>0</v>
      </c>
      <c r="J415" s="427">
        <v>2</v>
      </c>
      <c r="K415" s="426">
        <v>0</v>
      </c>
      <c r="L415" s="426">
        <v>30</v>
      </c>
      <c r="M415" s="426">
        <v>0</v>
      </c>
      <c r="N415" s="427">
        <v>30</v>
      </c>
      <c r="O415" s="426">
        <v>30</v>
      </c>
      <c r="P415" s="426">
        <v>0</v>
      </c>
      <c r="Q415" s="427">
        <v>30</v>
      </c>
      <c r="R415" s="426">
        <v>0</v>
      </c>
      <c r="S415" s="426">
        <v>0</v>
      </c>
      <c r="T415" s="428">
        <v>0</v>
      </c>
      <c r="U415" s="426">
        <v>0</v>
      </c>
      <c r="V415" s="426">
        <v>0</v>
      </c>
      <c r="W415" s="428">
        <v>0</v>
      </c>
      <c r="X415" s="426">
        <v>0</v>
      </c>
      <c r="Y415" s="426">
        <v>0</v>
      </c>
      <c r="Z415" s="428">
        <v>0</v>
      </c>
      <c r="AA415" s="426">
        <v>0</v>
      </c>
      <c r="AB415" s="426">
        <v>0</v>
      </c>
      <c r="AC415" s="428">
        <v>0</v>
      </c>
      <c r="AD415" s="426">
        <v>0</v>
      </c>
      <c r="AE415" s="426">
        <v>0</v>
      </c>
      <c r="AF415" s="428">
        <v>0</v>
      </c>
      <c r="AG415" s="426">
        <v>0</v>
      </c>
    </row>
    <row r="416" spans="2:33" x14ac:dyDescent="0.35">
      <c r="B416" s="424">
        <v>52609</v>
      </c>
      <c r="C416" s="424" t="s">
        <v>789</v>
      </c>
      <c r="D416" s="426">
        <v>3</v>
      </c>
      <c r="E416" s="426">
        <v>21</v>
      </c>
      <c r="F416" s="426">
        <v>0</v>
      </c>
      <c r="G416" s="427">
        <v>21</v>
      </c>
      <c r="H416" s="426">
        <v>10</v>
      </c>
      <c r="I416" s="426">
        <v>0</v>
      </c>
      <c r="J416" s="427">
        <v>10</v>
      </c>
      <c r="K416" s="426">
        <v>45</v>
      </c>
      <c r="L416" s="426">
        <v>315</v>
      </c>
      <c r="M416" s="426">
        <v>0</v>
      </c>
      <c r="N416" s="427">
        <v>315</v>
      </c>
      <c r="O416" s="426">
        <v>150</v>
      </c>
      <c r="P416" s="426">
        <v>0</v>
      </c>
      <c r="Q416" s="427">
        <v>150</v>
      </c>
      <c r="R416" s="426">
        <v>0</v>
      </c>
      <c r="S416" s="426">
        <v>0</v>
      </c>
      <c r="T416" s="428">
        <v>0</v>
      </c>
      <c r="U416" s="426">
        <v>0</v>
      </c>
      <c r="V416" s="426">
        <v>0</v>
      </c>
      <c r="W416" s="428">
        <v>0</v>
      </c>
      <c r="X416" s="426">
        <v>2</v>
      </c>
      <c r="Y416" s="426">
        <v>30</v>
      </c>
      <c r="Z416" s="428">
        <v>15</v>
      </c>
      <c r="AA416" s="426">
        <v>0</v>
      </c>
      <c r="AB416" s="426">
        <v>0</v>
      </c>
      <c r="AC416" s="428">
        <v>0</v>
      </c>
      <c r="AD416" s="426">
        <v>0</v>
      </c>
      <c r="AE416" s="426">
        <v>0</v>
      </c>
      <c r="AF416" s="428">
        <v>0</v>
      </c>
      <c r="AG416" s="426">
        <v>0</v>
      </c>
    </row>
    <row r="417" spans="2:33" x14ac:dyDescent="0.35">
      <c r="B417" s="424">
        <v>52611</v>
      </c>
      <c r="C417" s="424" t="s">
        <v>790</v>
      </c>
      <c r="D417" s="426">
        <v>8</v>
      </c>
      <c r="E417" s="426">
        <v>17</v>
      </c>
      <c r="F417" s="426">
        <v>4</v>
      </c>
      <c r="G417" s="427">
        <v>21</v>
      </c>
      <c r="H417" s="426">
        <v>9</v>
      </c>
      <c r="I417" s="426">
        <v>1</v>
      </c>
      <c r="J417" s="427">
        <v>10</v>
      </c>
      <c r="K417" s="426">
        <v>120</v>
      </c>
      <c r="L417" s="426">
        <v>255</v>
      </c>
      <c r="M417" s="426">
        <v>60</v>
      </c>
      <c r="N417" s="427">
        <v>315</v>
      </c>
      <c r="O417" s="426">
        <v>135</v>
      </c>
      <c r="P417" s="426">
        <v>15</v>
      </c>
      <c r="Q417" s="427">
        <v>150</v>
      </c>
      <c r="R417" s="426">
        <v>3</v>
      </c>
      <c r="S417" s="426">
        <v>45</v>
      </c>
      <c r="T417" s="428">
        <v>15</v>
      </c>
      <c r="U417" s="426">
        <v>1</v>
      </c>
      <c r="V417" s="426">
        <v>15</v>
      </c>
      <c r="W417" s="428">
        <v>15</v>
      </c>
      <c r="X417" s="426">
        <v>1</v>
      </c>
      <c r="Y417" s="426">
        <v>15</v>
      </c>
      <c r="Z417" s="428">
        <v>15</v>
      </c>
      <c r="AA417" s="426">
        <v>0</v>
      </c>
      <c r="AB417" s="426">
        <v>0</v>
      </c>
      <c r="AC417" s="428">
        <v>0</v>
      </c>
      <c r="AD417" s="426">
        <v>0</v>
      </c>
      <c r="AE417" s="426">
        <v>0</v>
      </c>
      <c r="AF417" s="428">
        <v>0</v>
      </c>
      <c r="AG417" s="426">
        <v>0</v>
      </c>
    </row>
    <row r="418" spans="2:33" x14ac:dyDescent="0.35">
      <c r="B418" s="424">
        <v>52613</v>
      </c>
      <c r="C418" s="424" t="s">
        <v>791</v>
      </c>
      <c r="D418" s="426">
        <v>5</v>
      </c>
      <c r="E418" s="426">
        <v>11</v>
      </c>
      <c r="F418" s="426">
        <v>0</v>
      </c>
      <c r="G418" s="427">
        <v>11</v>
      </c>
      <c r="H418" s="426">
        <v>0</v>
      </c>
      <c r="I418" s="426">
        <v>0</v>
      </c>
      <c r="J418" s="427">
        <v>0</v>
      </c>
      <c r="K418" s="426">
        <v>75</v>
      </c>
      <c r="L418" s="426">
        <v>165</v>
      </c>
      <c r="M418" s="426">
        <v>0</v>
      </c>
      <c r="N418" s="427">
        <v>165</v>
      </c>
      <c r="O418" s="426">
        <v>0</v>
      </c>
      <c r="P418" s="426">
        <v>0</v>
      </c>
      <c r="Q418" s="427">
        <v>0</v>
      </c>
      <c r="R418" s="426">
        <v>4</v>
      </c>
      <c r="S418" s="426">
        <v>60</v>
      </c>
      <c r="T418" s="428">
        <v>0</v>
      </c>
      <c r="U418" s="426">
        <v>2</v>
      </c>
      <c r="V418" s="426">
        <v>30</v>
      </c>
      <c r="W418" s="428">
        <v>0</v>
      </c>
      <c r="X418" s="426">
        <v>3</v>
      </c>
      <c r="Y418" s="426">
        <v>45</v>
      </c>
      <c r="Z418" s="428">
        <v>0</v>
      </c>
      <c r="AA418" s="426">
        <v>4</v>
      </c>
      <c r="AB418" s="426">
        <v>60</v>
      </c>
      <c r="AC418" s="428">
        <v>0</v>
      </c>
      <c r="AD418" s="426">
        <v>0</v>
      </c>
      <c r="AE418" s="426">
        <v>0</v>
      </c>
      <c r="AF418" s="428">
        <v>0</v>
      </c>
      <c r="AG418" s="426">
        <v>0</v>
      </c>
    </row>
    <row r="419" spans="2:33" x14ac:dyDescent="0.35">
      <c r="B419" s="424">
        <v>52625</v>
      </c>
      <c r="C419" s="424" t="s">
        <v>792</v>
      </c>
      <c r="D419" s="426">
        <v>2</v>
      </c>
      <c r="E419" s="426">
        <v>0</v>
      </c>
      <c r="F419" s="426">
        <v>0</v>
      </c>
      <c r="G419" s="427">
        <v>0</v>
      </c>
      <c r="H419" s="426">
        <v>0</v>
      </c>
      <c r="I419" s="426">
        <v>0</v>
      </c>
      <c r="J419" s="427">
        <v>0</v>
      </c>
      <c r="K419" s="426">
        <v>30</v>
      </c>
      <c r="L419" s="426">
        <v>0</v>
      </c>
      <c r="M419" s="426">
        <v>0</v>
      </c>
      <c r="N419" s="427">
        <v>0</v>
      </c>
      <c r="O419" s="426">
        <v>0</v>
      </c>
      <c r="P419" s="426">
        <v>0</v>
      </c>
      <c r="Q419" s="427">
        <v>0</v>
      </c>
      <c r="R419" s="426">
        <v>0</v>
      </c>
      <c r="S419" s="426">
        <v>0</v>
      </c>
      <c r="T419" s="428">
        <v>0</v>
      </c>
      <c r="U419" s="426">
        <v>0</v>
      </c>
      <c r="V419" s="426">
        <v>0</v>
      </c>
      <c r="W419" s="428">
        <v>0</v>
      </c>
      <c r="X419" s="426">
        <v>0</v>
      </c>
      <c r="Y419" s="426">
        <v>0</v>
      </c>
      <c r="Z419" s="428">
        <v>0</v>
      </c>
      <c r="AA419" s="426">
        <v>0</v>
      </c>
      <c r="AB419" s="426">
        <v>0</v>
      </c>
      <c r="AC419" s="428">
        <v>0</v>
      </c>
      <c r="AD419" s="426">
        <v>0</v>
      </c>
      <c r="AE419" s="426">
        <v>0</v>
      </c>
      <c r="AF419" s="428">
        <v>0</v>
      </c>
      <c r="AG419" s="426">
        <v>0</v>
      </c>
    </row>
    <row r="420" spans="2:33" x14ac:dyDescent="0.35">
      <c r="B420" s="424">
        <v>52626</v>
      </c>
      <c r="C420" s="424" t="s">
        <v>805</v>
      </c>
      <c r="D420" s="426">
        <v>1</v>
      </c>
      <c r="E420" s="426">
        <v>1</v>
      </c>
      <c r="F420" s="426">
        <v>1</v>
      </c>
      <c r="G420" s="427">
        <v>2</v>
      </c>
      <c r="H420" s="426">
        <v>1</v>
      </c>
      <c r="I420" s="426">
        <v>0</v>
      </c>
      <c r="J420" s="427">
        <v>1</v>
      </c>
      <c r="K420" s="426">
        <v>15</v>
      </c>
      <c r="L420" s="426">
        <v>15</v>
      </c>
      <c r="M420" s="426">
        <v>15</v>
      </c>
      <c r="N420" s="427">
        <v>30</v>
      </c>
      <c r="O420" s="426">
        <v>15</v>
      </c>
      <c r="P420" s="426">
        <v>0</v>
      </c>
      <c r="Q420" s="427">
        <v>15</v>
      </c>
      <c r="R420" s="426">
        <v>0</v>
      </c>
      <c r="S420" s="426">
        <v>0</v>
      </c>
      <c r="T420" s="428">
        <v>0</v>
      </c>
      <c r="U420" s="426">
        <v>1</v>
      </c>
      <c r="V420" s="426">
        <v>15</v>
      </c>
      <c r="W420" s="428">
        <v>0</v>
      </c>
      <c r="X420" s="426">
        <v>1</v>
      </c>
      <c r="Y420" s="426">
        <v>15</v>
      </c>
      <c r="Z420" s="428">
        <v>15</v>
      </c>
      <c r="AA420" s="426">
        <v>0</v>
      </c>
      <c r="AB420" s="426">
        <v>0</v>
      </c>
      <c r="AC420" s="428">
        <v>0</v>
      </c>
      <c r="AD420" s="426">
        <v>0</v>
      </c>
      <c r="AE420" s="426">
        <v>0</v>
      </c>
      <c r="AF420" s="428">
        <v>0</v>
      </c>
      <c r="AG420" s="426">
        <v>0</v>
      </c>
    </row>
    <row r="421" spans="2:33" x14ac:dyDescent="0.35">
      <c r="B421" s="424">
        <v>52627</v>
      </c>
      <c r="C421" s="424" t="s">
        <v>582</v>
      </c>
      <c r="D421" s="426">
        <v>15</v>
      </c>
      <c r="E421" s="426">
        <v>17</v>
      </c>
      <c r="F421" s="426">
        <v>0</v>
      </c>
      <c r="G421" s="427">
        <v>17</v>
      </c>
      <c r="H421" s="426">
        <v>2</v>
      </c>
      <c r="I421" s="426">
        <v>0</v>
      </c>
      <c r="J421" s="427">
        <v>2</v>
      </c>
      <c r="K421" s="426">
        <v>225</v>
      </c>
      <c r="L421" s="426">
        <v>255</v>
      </c>
      <c r="M421" s="426">
        <v>0</v>
      </c>
      <c r="N421" s="427">
        <v>255</v>
      </c>
      <c r="O421" s="426">
        <v>30</v>
      </c>
      <c r="P421" s="426">
        <v>0</v>
      </c>
      <c r="Q421" s="427">
        <v>30</v>
      </c>
      <c r="R421" s="426">
        <v>2</v>
      </c>
      <c r="S421" s="426">
        <v>30</v>
      </c>
      <c r="T421" s="428">
        <v>0</v>
      </c>
      <c r="U421" s="426">
        <v>8</v>
      </c>
      <c r="V421" s="426">
        <v>120</v>
      </c>
      <c r="W421" s="428">
        <v>15</v>
      </c>
      <c r="X421" s="426">
        <v>5</v>
      </c>
      <c r="Y421" s="426">
        <v>75</v>
      </c>
      <c r="Z421" s="428">
        <v>15</v>
      </c>
      <c r="AA421" s="426">
        <v>0</v>
      </c>
      <c r="AB421" s="426">
        <v>0</v>
      </c>
      <c r="AC421" s="428">
        <v>0</v>
      </c>
      <c r="AD421" s="426">
        <v>0</v>
      </c>
      <c r="AE421" s="426">
        <v>0</v>
      </c>
      <c r="AF421" s="428">
        <v>0</v>
      </c>
      <c r="AG421" s="426">
        <v>0</v>
      </c>
    </row>
    <row r="422" spans="2:33" x14ac:dyDescent="0.35">
      <c r="B422" s="424">
        <v>52639</v>
      </c>
      <c r="C422" s="424" t="s">
        <v>1228</v>
      </c>
      <c r="D422" s="426">
        <v>2</v>
      </c>
      <c r="E422" s="426">
        <v>34</v>
      </c>
      <c r="F422" s="426">
        <v>1</v>
      </c>
      <c r="G422" s="427">
        <v>35</v>
      </c>
      <c r="H422" s="426">
        <v>25</v>
      </c>
      <c r="I422" s="426">
        <v>0</v>
      </c>
      <c r="J422" s="427">
        <v>25</v>
      </c>
      <c r="K422" s="426">
        <v>30</v>
      </c>
      <c r="L422" s="426">
        <v>510</v>
      </c>
      <c r="M422" s="426">
        <v>15</v>
      </c>
      <c r="N422" s="427">
        <v>525</v>
      </c>
      <c r="O422" s="426">
        <v>335</v>
      </c>
      <c r="P422" s="426">
        <v>0</v>
      </c>
      <c r="Q422" s="427">
        <v>335</v>
      </c>
      <c r="R422" s="426">
        <v>2</v>
      </c>
      <c r="S422" s="426">
        <v>30</v>
      </c>
      <c r="T422" s="428">
        <v>5</v>
      </c>
      <c r="U422" s="426">
        <v>0</v>
      </c>
      <c r="V422" s="426">
        <v>0</v>
      </c>
      <c r="W422" s="428">
        <v>0</v>
      </c>
      <c r="X422" s="426">
        <v>1</v>
      </c>
      <c r="Y422" s="426">
        <v>15</v>
      </c>
      <c r="Z422" s="428">
        <v>15</v>
      </c>
      <c r="AA422" s="426">
        <v>0</v>
      </c>
      <c r="AB422" s="426">
        <v>0</v>
      </c>
      <c r="AC422" s="428">
        <v>0</v>
      </c>
      <c r="AD422" s="426">
        <v>0</v>
      </c>
      <c r="AE422" s="426">
        <v>0</v>
      </c>
      <c r="AF422" s="428">
        <v>0</v>
      </c>
      <c r="AG422" s="426">
        <v>0</v>
      </c>
    </row>
    <row r="423" spans="2:33" x14ac:dyDescent="0.35">
      <c r="B423" s="424">
        <v>52641</v>
      </c>
      <c r="C423" s="424" t="s">
        <v>1228</v>
      </c>
      <c r="D423" s="426">
        <v>2</v>
      </c>
      <c r="E423" s="426">
        <v>20</v>
      </c>
      <c r="F423" s="426">
        <v>2</v>
      </c>
      <c r="G423" s="427">
        <v>22</v>
      </c>
      <c r="H423" s="426">
        <v>12</v>
      </c>
      <c r="I423" s="426">
        <v>2</v>
      </c>
      <c r="J423" s="427">
        <v>14</v>
      </c>
      <c r="K423" s="426">
        <v>30</v>
      </c>
      <c r="L423" s="426">
        <v>300</v>
      </c>
      <c r="M423" s="426">
        <v>30</v>
      </c>
      <c r="N423" s="427">
        <v>330</v>
      </c>
      <c r="O423" s="426">
        <v>180</v>
      </c>
      <c r="P423" s="426">
        <v>30</v>
      </c>
      <c r="Q423" s="427">
        <v>210</v>
      </c>
      <c r="R423" s="426">
        <v>4</v>
      </c>
      <c r="S423" s="426">
        <v>60</v>
      </c>
      <c r="T423" s="428">
        <v>30</v>
      </c>
      <c r="U423" s="426">
        <v>2</v>
      </c>
      <c r="V423" s="426">
        <v>30</v>
      </c>
      <c r="W423" s="428">
        <v>15</v>
      </c>
      <c r="X423" s="426">
        <v>3</v>
      </c>
      <c r="Y423" s="426">
        <v>45</v>
      </c>
      <c r="Z423" s="428">
        <v>45</v>
      </c>
      <c r="AA423" s="426">
        <v>0</v>
      </c>
      <c r="AB423" s="426">
        <v>0</v>
      </c>
      <c r="AC423" s="428">
        <v>0</v>
      </c>
      <c r="AD423" s="426">
        <v>0</v>
      </c>
      <c r="AE423" s="426">
        <v>0</v>
      </c>
      <c r="AF423" s="428">
        <v>0</v>
      </c>
      <c r="AG423" s="426">
        <v>0</v>
      </c>
    </row>
    <row r="424" spans="2:33" x14ac:dyDescent="0.35">
      <c r="B424" s="424">
        <v>52642</v>
      </c>
      <c r="C424" s="424" t="s">
        <v>1228</v>
      </c>
      <c r="D424" s="426">
        <v>1</v>
      </c>
      <c r="E424" s="426">
        <v>19</v>
      </c>
      <c r="F424" s="426">
        <v>0</v>
      </c>
      <c r="G424" s="427">
        <v>19</v>
      </c>
      <c r="H424" s="426">
        <v>16</v>
      </c>
      <c r="I424" s="426">
        <v>0</v>
      </c>
      <c r="J424" s="427">
        <v>16</v>
      </c>
      <c r="K424" s="426">
        <v>15</v>
      </c>
      <c r="L424" s="426">
        <v>285</v>
      </c>
      <c r="M424" s="426">
        <v>0</v>
      </c>
      <c r="N424" s="427">
        <v>285</v>
      </c>
      <c r="O424" s="426">
        <v>240</v>
      </c>
      <c r="P424" s="426">
        <v>0</v>
      </c>
      <c r="Q424" s="427">
        <v>240</v>
      </c>
      <c r="R424" s="426">
        <v>2</v>
      </c>
      <c r="S424" s="426">
        <v>30</v>
      </c>
      <c r="T424" s="428">
        <v>30</v>
      </c>
      <c r="U424" s="426">
        <v>2</v>
      </c>
      <c r="V424" s="426">
        <v>30</v>
      </c>
      <c r="W424" s="428">
        <v>30</v>
      </c>
      <c r="X424" s="426">
        <v>2</v>
      </c>
      <c r="Y424" s="426">
        <v>30</v>
      </c>
      <c r="Z424" s="428">
        <v>30</v>
      </c>
      <c r="AA424" s="426">
        <v>0</v>
      </c>
      <c r="AB424" s="426">
        <v>0</v>
      </c>
      <c r="AC424" s="428">
        <v>0</v>
      </c>
      <c r="AD424" s="426">
        <v>0</v>
      </c>
      <c r="AE424" s="426">
        <v>0</v>
      </c>
      <c r="AF424" s="428">
        <v>0</v>
      </c>
      <c r="AG424" s="426">
        <v>0</v>
      </c>
    </row>
    <row r="425" spans="2:33" x14ac:dyDescent="0.35">
      <c r="B425" s="424">
        <v>52657</v>
      </c>
      <c r="C425" s="424" t="s">
        <v>806</v>
      </c>
      <c r="D425" s="426">
        <v>9</v>
      </c>
      <c r="E425" s="426">
        <v>25</v>
      </c>
      <c r="F425" s="426">
        <v>0</v>
      </c>
      <c r="G425" s="427">
        <v>25</v>
      </c>
      <c r="H425" s="426">
        <v>14</v>
      </c>
      <c r="I425" s="426">
        <v>0</v>
      </c>
      <c r="J425" s="427">
        <v>14</v>
      </c>
      <c r="K425" s="426">
        <v>135</v>
      </c>
      <c r="L425" s="426">
        <v>325.97000000000003</v>
      </c>
      <c r="M425" s="426">
        <v>0</v>
      </c>
      <c r="N425" s="427">
        <v>325.97000000000003</v>
      </c>
      <c r="O425" s="426">
        <v>205</v>
      </c>
      <c r="P425" s="426">
        <v>0</v>
      </c>
      <c r="Q425" s="427">
        <v>205</v>
      </c>
      <c r="R425" s="426">
        <v>5</v>
      </c>
      <c r="S425" s="426">
        <v>75</v>
      </c>
      <c r="T425" s="428">
        <v>30</v>
      </c>
      <c r="U425" s="426">
        <v>1</v>
      </c>
      <c r="V425" s="426">
        <v>10.97</v>
      </c>
      <c r="W425" s="428">
        <v>0</v>
      </c>
      <c r="X425" s="426">
        <v>2</v>
      </c>
      <c r="Y425" s="426">
        <v>30</v>
      </c>
      <c r="Z425" s="428">
        <v>15</v>
      </c>
      <c r="AA425" s="426">
        <v>0</v>
      </c>
      <c r="AB425" s="426">
        <v>0</v>
      </c>
      <c r="AC425" s="428">
        <v>0</v>
      </c>
      <c r="AD425" s="426">
        <v>0</v>
      </c>
      <c r="AE425" s="426">
        <v>0</v>
      </c>
      <c r="AF425" s="428">
        <v>0</v>
      </c>
      <c r="AG425" s="426">
        <v>2</v>
      </c>
    </row>
    <row r="426" spans="2:33" x14ac:dyDescent="0.35">
      <c r="B426" s="424">
        <v>52659</v>
      </c>
      <c r="C426" s="424" t="s">
        <v>431</v>
      </c>
      <c r="D426" s="426">
        <v>3</v>
      </c>
      <c r="E426" s="426">
        <v>17</v>
      </c>
      <c r="F426" s="426">
        <v>0</v>
      </c>
      <c r="G426" s="427">
        <v>17</v>
      </c>
      <c r="H426" s="426">
        <v>14</v>
      </c>
      <c r="I426" s="426">
        <v>0</v>
      </c>
      <c r="J426" s="427">
        <v>14</v>
      </c>
      <c r="K426" s="426">
        <v>45</v>
      </c>
      <c r="L426" s="426">
        <v>255</v>
      </c>
      <c r="M426" s="426">
        <v>0</v>
      </c>
      <c r="N426" s="427">
        <v>255</v>
      </c>
      <c r="O426" s="426">
        <v>210</v>
      </c>
      <c r="P426" s="426">
        <v>0</v>
      </c>
      <c r="Q426" s="427">
        <v>210</v>
      </c>
      <c r="R426" s="426">
        <v>0</v>
      </c>
      <c r="S426" s="426">
        <v>0</v>
      </c>
      <c r="T426" s="428">
        <v>0</v>
      </c>
      <c r="U426" s="426">
        <v>1</v>
      </c>
      <c r="V426" s="426">
        <v>15</v>
      </c>
      <c r="W426" s="428">
        <v>15</v>
      </c>
      <c r="X426" s="426">
        <v>1</v>
      </c>
      <c r="Y426" s="426">
        <v>15</v>
      </c>
      <c r="Z426" s="428">
        <v>0</v>
      </c>
      <c r="AA426" s="426">
        <v>0</v>
      </c>
      <c r="AB426" s="426">
        <v>0</v>
      </c>
      <c r="AC426" s="428">
        <v>0</v>
      </c>
      <c r="AD426" s="426">
        <v>0</v>
      </c>
      <c r="AE426" s="426">
        <v>0</v>
      </c>
      <c r="AF426" s="428">
        <v>0</v>
      </c>
      <c r="AG426" s="426">
        <v>0</v>
      </c>
    </row>
    <row r="427" spans="2:33" x14ac:dyDescent="0.35">
      <c r="B427" s="424">
        <v>52661</v>
      </c>
      <c r="C427" s="424" t="s">
        <v>823</v>
      </c>
      <c r="D427" s="426">
        <v>1</v>
      </c>
      <c r="E427" s="426">
        <v>1</v>
      </c>
      <c r="F427" s="426">
        <v>0</v>
      </c>
      <c r="G427" s="427">
        <v>1</v>
      </c>
      <c r="H427" s="426">
        <v>1</v>
      </c>
      <c r="I427" s="426">
        <v>0</v>
      </c>
      <c r="J427" s="427">
        <v>1</v>
      </c>
      <c r="K427" s="426">
        <v>15</v>
      </c>
      <c r="L427" s="426">
        <v>15</v>
      </c>
      <c r="M427" s="426">
        <v>0</v>
      </c>
      <c r="N427" s="427">
        <v>15</v>
      </c>
      <c r="O427" s="426">
        <v>15</v>
      </c>
      <c r="P427" s="426">
        <v>0</v>
      </c>
      <c r="Q427" s="427">
        <v>15</v>
      </c>
      <c r="R427" s="426">
        <v>0</v>
      </c>
      <c r="S427" s="426">
        <v>0</v>
      </c>
      <c r="T427" s="428">
        <v>0</v>
      </c>
      <c r="U427" s="426">
        <v>0</v>
      </c>
      <c r="V427" s="426">
        <v>0</v>
      </c>
      <c r="W427" s="428">
        <v>0</v>
      </c>
      <c r="X427" s="426">
        <v>0</v>
      </c>
      <c r="Y427" s="426">
        <v>0</v>
      </c>
      <c r="Z427" s="428">
        <v>0</v>
      </c>
      <c r="AA427" s="426">
        <v>0</v>
      </c>
      <c r="AB427" s="426">
        <v>0</v>
      </c>
      <c r="AC427" s="428">
        <v>0</v>
      </c>
      <c r="AD427" s="426">
        <v>0</v>
      </c>
      <c r="AE427" s="426">
        <v>0</v>
      </c>
      <c r="AF427" s="428">
        <v>0</v>
      </c>
      <c r="AG427" s="426">
        <v>0</v>
      </c>
    </row>
    <row r="428" spans="2:33" x14ac:dyDescent="0.35">
      <c r="B428" s="424">
        <v>52680</v>
      </c>
      <c r="C428" s="424" t="s">
        <v>1229</v>
      </c>
      <c r="D428" s="426">
        <v>0</v>
      </c>
      <c r="E428" s="426">
        <v>1</v>
      </c>
      <c r="F428" s="426">
        <v>0</v>
      </c>
      <c r="G428" s="427">
        <v>1</v>
      </c>
      <c r="H428" s="426">
        <v>0</v>
      </c>
      <c r="I428" s="426">
        <v>0</v>
      </c>
      <c r="J428" s="427">
        <v>0</v>
      </c>
      <c r="K428" s="426">
        <v>0</v>
      </c>
      <c r="L428" s="426">
        <v>15</v>
      </c>
      <c r="M428" s="426">
        <v>0</v>
      </c>
      <c r="N428" s="427">
        <v>15</v>
      </c>
      <c r="O428" s="426">
        <v>0</v>
      </c>
      <c r="P428" s="426">
        <v>0</v>
      </c>
      <c r="Q428" s="427">
        <v>0</v>
      </c>
      <c r="R428" s="426">
        <v>0</v>
      </c>
      <c r="S428" s="426">
        <v>0</v>
      </c>
      <c r="T428" s="428">
        <v>0</v>
      </c>
      <c r="U428" s="426">
        <v>0</v>
      </c>
      <c r="V428" s="426">
        <v>0</v>
      </c>
      <c r="W428" s="428">
        <v>0</v>
      </c>
      <c r="X428" s="426">
        <v>0</v>
      </c>
      <c r="Y428" s="426">
        <v>0</v>
      </c>
      <c r="Z428" s="428">
        <v>0</v>
      </c>
      <c r="AA428" s="426">
        <v>0</v>
      </c>
      <c r="AB428" s="426">
        <v>0</v>
      </c>
      <c r="AC428" s="428">
        <v>0</v>
      </c>
      <c r="AD428" s="426">
        <v>0</v>
      </c>
      <c r="AE428" s="426">
        <v>0</v>
      </c>
      <c r="AF428" s="428">
        <v>0</v>
      </c>
      <c r="AG428" s="426">
        <v>0</v>
      </c>
    </row>
    <row r="429" spans="2:33" x14ac:dyDescent="0.35">
      <c r="B429" s="424">
        <v>52681</v>
      </c>
      <c r="C429" s="424" t="s">
        <v>824</v>
      </c>
      <c r="D429" s="426">
        <v>2</v>
      </c>
      <c r="E429" s="426">
        <v>0</v>
      </c>
      <c r="F429" s="426">
        <v>0</v>
      </c>
      <c r="G429" s="427">
        <v>0</v>
      </c>
      <c r="H429" s="426">
        <v>0</v>
      </c>
      <c r="I429" s="426">
        <v>0</v>
      </c>
      <c r="J429" s="427">
        <v>0</v>
      </c>
      <c r="K429" s="426">
        <v>30</v>
      </c>
      <c r="L429" s="426">
        <v>0</v>
      </c>
      <c r="M429" s="426">
        <v>0</v>
      </c>
      <c r="N429" s="427">
        <v>0</v>
      </c>
      <c r="O429" s="426">
        <v>0</v>
      </c>
      <c r="P429" s="426">
        <v>0</v>
      </c>
      <c r="Q429" s="427">
        <v>0</v>
      </c>
      <c r="R429" s="426">
        <v>0</v>
      </c>
      <c r="S429" s="426">
        <v>0</v>
      </c>
      <c r="T429" s="428">
        <v>0</v>
      </c>
      <c r="U429" s="426">
        <v>0</v>
      </c>
      <c r="V429" s="426">
        <v>0</v>
      </c>
      <c r="W429" s="428">
        <v>0</v>
      </c>
      <c r="X429" s="426">
        <v>0</v>
      </c>
      <c r="Y429" s="426">
        <v>0</v>
      </c>
      <c r="Z429" s="428">
        <v>0</v>
      </c>
      <c r="AA429" s="426">
        <v>0</v>
      </c>
      <c r="AB429" s="426">
        <v>0</v>
      </c>
      <c r="AC429" s="428">
        <v>0</v>
      </c>
      <c r="AD429" s="426">
        <v>0</v>
      </c>
      <c r="AE429" s="426">
        <v>0</v>
      </c>
      <c r="AF429" s="428">
        <v>0</v>
      </c>
      <c r="AG429" s="426">
        <v>0</v>
      </c>
    </row>
    <row r="430" spans="2:33" x14ac:dyDescent="0.35">
      <c r="B430" s="424">
        <v>52682</v>
      </c>
      <c r="C430" s="424" t="s">
        <v>807</v>
      </c>
      <c r="D430" s="426">
        <v>7</v>
      </c>
      <c r="E430" s="426">
        <v>31</v>
      </c>
      <c r="F430" s="426">
        <v>0</v>
      </c>
      <c r="G430" s="427">
        <v>31</v>
      </c>
      <c r="H430" s="426">
        <v>15</v>
      </c>
      <c r="I430" s="426">
        <v>0</v>
      </c>
      <c r="J430" s="427">
        <v>15</v>
      </c>
      <c r="K430" s="426">
        <v>105</v>
      </c>
      <c r="L430" s="426">
        <v>434.94</v>
      </c>
      <c r="M430" s="426">
        <v>0</v>
      </c>
      <c r="N430" s="427">
        <v>434.94</v>
      </c>
      <c r="O430" s="426">
        <v>225</v>
      </c>
      <c r="P430" s="426">
        <v>0</v>
      </c>
      <c r="Q430" s="427">
        <v>225</v>
      </c>
      <c r="R430" s="426">
        <v>1</v>
      </c>
      <c r="S430" s="426">
        <v>15</v>
      </c>
      <c r="T430" s="428">
        <v>15</v>
      </c>
      <c r="U430" s="426">
        <v>3</v>
      </c>
      <c r="V430" s="426">
        <v>45</v>
      </c>
      <c r="W430" s="428">
        <v>30</v>
      </c>
      <c r="X430" s="426">
        <v>6</v>
      </c>
      <c r="Y430" s="426">
        <v>90</v>
      </c>
      <c r="Z430" s="428">
        <v>60</v>
      </c>
      <c r="AA430" s="426">
        <v>2</v>
      </c>
      <c r="AB430" s="426">
        <v>30</v>
      </c>
      <c r="AC430" s="428">
        <v>15</v>
      </c>
      <c r="AD430" s="426">
        <v>2</v>
      </c>
      <c r="AE430" s="426">
        <v>30</v>
      </c>
      <c r="AF430" s="428">
        <v>15</v>
      </c>
      <c r="AG430" s="426">
        <v>0</v>
      </c>
    </row>
    <row r="431" spans="2:33" x14ac:dyDescent="0.35">
      <c r="B431" s="424">
        <v>52688</v>
      </c>
      <c r="C431" s="424" t="s">
        <v>808</v>
      </c>
      <c r="D431" s="426">
        <v>3</v>
      </c>
      <c r="E431" s="426">
        <v>22</v>
      </c>
      <c r="F431" s="426">
        <v>0</v>
      </c>
      <c r="G431" s="427">
        <v>22</v>
      </c>
      <c r="H431" s="426">
        <v>13</v>
      </c>
      <c r="I431" s="426">
        <v>0</v>
      </c>
      <c r="J431" s="427">
        <v>13</v>
      </c>
      <c r="K431" s="426">
        <v>45</v>
      </c>
      <c r="L431" s="426">
        <v>312</v>
      </c>
      <c r="M431" s="426">
        <v>0</v>
      </c>
      <c r="N431" s="427">
        <v>312</v>
      </c>
      <c r="O431" s="426">
        <v>142</v>
      </c>
      <c r="P431" s="426">
        <v>0</v>
      </c>
      <c r="Q431" s="427">
        <v>142</v>
      </c>
      <c r="R431" s="426">
        <v>1</v>
      </c>
      <c r="S431" s="426">
        <v>15</v>
      </c>
      <c r="T431" s="428">
        <v>11</v>
      </c>
      <c r="U431" s="426">
        <v>0</v>
      </c>
      <c r="V431" s="426">
        <v>0</v>
      </c>
      <c r="W431" s="428">
        <v>0</v>
      </c>
      <c r="X431" s="426">
        <v>3</v>
      </c>
      <c r="Y431" s="426">
        <v>45</v>
      </c>
      <c r="Z431" s="428">
        <v>15</v>
      </c>
      <c r="AA431" s="426">
        <v>0</v>
      </c>
      <c r="AB431" s="426">
        <v>0</v>
      </c>
      <c r="AC431" s="428">
        <v>0</v>
      </c>
      <c r="AD431" s="426">
        <v>0</v>
      </c>
      <c r="AE431" s="426">
        <v>0</v>
      </c>
      <c r="AF431" s="428">
        <v>0</v>
      </c>
      <c r="AG431" s="426">
        <v>1</v>
      </c>
    </row>
    <row r="432" spans="2:33" x14ac:dyDescent="0.35">
      <c r="B432" s="424">
        <v>52705</v>
      </c>
      <c r="C432" s="424" t="s">
        <v>1231</v>
      </c>
      <c r="D432" s="426">
        <v>16</v>
      </c>
      <c r="E432" s="426">
        <v>40</v>
      </c>
      <c r="F432" s="426">
        <v>0</v>
      </c>
      <c r="G432" s="427">
        <v>40</v>
      </c>
      <c r="H432" s="426">
        <v>18</v>
      </c>
      <c r="I432" s="426">
        <v>0</v>
      </c>
      <c r="J432" s="427">
        <v>18</v>
      </c>
      <c r="K432" s="426">
        <v>240</v>
      </c>
      <c r="L432" s="426">
        <v>592</v>
      </c>
      <c r="M432" s="426">
        <v>0</v>
      </c>
      <c r="N432" s="427">
        <v>592</v>
      </c>
      <c r="O432" s="426">
        <v>255.16</v>
      </c>
      <c r="P432" s="426">
        <v>0</v>
      </c>
      <c r="Q432" s="427">
        <v>255.16</v>
      </c>
      <c r="R432" s="426">
        <v>6</v>
      </c>
      <c r="S432" s="426">
        <v>90</v>
      </c>
      <c r="T432" s="428">
        <v>10.16</v>
      </c>
      <c r="U432" s="426">
        <v>4</v>
      </c>
      <c r="V432" s="426">
        <v>60</v>
      </c>
      <c r="W432" s="428">
        <v>0</v>
      </c>
      <c r="X432" s="426">
        <v>6</v>
      </c>
      <c r="Y432" s="426">
        <v>90</v>
      </c>
      <c r="Z432" s="428">
        <v>60</v>
      </c>
      <c r="AA432" s="426">
        <v>8</v>
      </c>
      <c r="AB432" s="426">
        <v>120</v>
      </c>
      <c r="AC432" s="428">
        <v>45</v>
      </c>
      <c r="AD432" s="426">
        <v>8</v>
      </c>
      <c r="AE432" s="426">
        <v>120</v>
      </c>
      <c r="AF432" s="428">
        <v>45</v>
      </c>
      <c r="AG432" s="426">
        <v>1</v>
      </c>
    </row>
    <row r="433" spans="2:33" x14ac:dyDescent="0.35">
      <c r="B433" s="424">
        <v>52709</v>
      </c>
      <c r="C433" s="424" t="s">
        <v>826</v>
      </c>
      <c r="D433" s="426">
        <v>10</v>
      </c>
      <c r="E433" s="426">
        <v>19</v>
      </c>
      <c r="F433" s="426">
        <v>0</v>
      </c>
      <c r="G433" s="427">
        <v>19</v>
      </c>
      <c r="H433" s="426">
        <v>7</v>
      </c>
      <c r="I433" s="426">
        <v>0</v>
      </c>
      <c r="J433" s="427">
        <v>7</v>
      </c>
      <c r="K433" s="426">
        <v>150</v>
      </c>
      <c r="L433" s="426">
        <v>285</v>
      </c>
      <c r="M433" s="426">
        <v>0</v>
      </c>
      <c r="N433" s="427">
        <v>285</v>
      </c>
      <c r="O433" s="426">
        <v>105</v>
      </c>
      <c r="P433" s="426">
        <v>0</v>
      </c>
      <c r="Q433" s="427">
        <v>105</v>
      </c>
      <c r="R433" s="426">
        <v>6</v>
      </c>
      <c r="S433" s="426">
        <v>90</v>
      </c>
      <c r="T433" s="428">
        <v>0</v>
      </c>
      <c r="U433" s="426">
        <v>1</v>
      </c>
      <c r="V433" s="426">
        <v>15</v>
      </c>
      <c r="W433" s="428">
        <v>15</v>
      </c>
      <c r="X433" s="426">
        <v>5</v>
      </c>
      <c r="Y433" s="426">
        <v>75</v>
      </c>
      <c r="Z433" s="428">
        <v>15</v>
      </c>
      <c r="AA433" s="426">
        <v>7</v>
      </c>
      <c r="AB433" s="426">
        <v>105</v>
      </c>
      <c r="AC433" s="428">
        <v>0</v>
      </c>
      <c r="AD433" s="426">
        <v>6</v>
      </c>
      <c r="AE433" s="426">
        <v>90</v>
      </c>
      <c r="AF433" s="428">
        <v>0</v>
      </c>
      <c r="AG433" s="426">
        <v>3</v>
      </c>
    </row>
    <row r="434" spans="2:33" x14ac:dyDescent="0.35">
      <c r="B434" s="424">
        <v>52713</v>
      </c>
      <c r="C434" s="424" t="s">
        <v>827</v>
      </c>
      <c r="D434" s="426">
        <v>3</v>
      </c>
      <c r="E434" s="426">
        <v>11</v>
      </c>
      <c r="F434" s="426">
        <v>0</v>
      </c>
      <c r="G434" s="427">
        <v>11</v>
      </c>
      <c r="H434" s="426">
        <v>7</v>
      </c>
      <c r="I434" s="426">
        <v>0</v>
      </c>
      <c r="J434" s="427">
        <v>7</v>
      </c>
      <c r="K434" s="426">
        <v>40.82</v>
      </c>
      <c r="L434" s="426">
        <v>163.5</v>
      </c>
      <c r="M434" s="426">
        <v>0</v>
      </c>
      <c r="N434" s="427">
        <v>163.5</v>
      </c>
      <c r="O434" s="426">
        <v>98.48</v>
      </c>
      <c r="P434" s="426">
        <v>0</v>
      </c>
      <c r="Q434" s="427">
        <v>98.48</v>
      </c>
      <c r="R434" s="426">
        <v>0</v>
      </c>
      <c r="S434" s="426">
        <v>0</v>
      </c>
      <c r="T434" s="428">
        <v>0</v>
      </c>
      <c r="U434" s="426">
        <v>0</v>
      </c>
      <c r="V434" s="426">
        <v>0</v>
      </c>
      <c r="W434" s="428">
        <v>0</v>
      </c>
      <c r="X434" s="426">
        <v>0</v>
      </c>
      <c r="Y434" s="426">
        <v>0</v>
      </c>
      <c r="Z434" s="428">
        <v>0</v>
      </c>
      <c r="AA434" s="426">
        <v>0</v>
      </c>
      <c r="AB434" s="426">
        <v>0</v>
      </c>
      <c r="AC434" s="428">
        <v>0</v>
      </c>
      <c r="AD434" s="426">
        <v>0</v>
      </c>
      <c r="AE434" s="426">
        <v>0</v>
      </c>
      <c r="AF434" s="428">
        <v>0</v>
      </c>
      <c r="AG434" s="426">
        <v>0</v>
      </c>
    </row>
    <row r="435" spans="2:33" x14ac:dyDescent="0.35">
      <c r="B435" s="424">
        <v>52716</v>
      </c>
      <c r="C435" s="424" t="s">
        <v>828</v>
      </c>
      <c r="D435" s="426">
        <v>0</v>
      </c>
      <c r="E435" s="426">
        <v>2</v>
      </c>
      <c r="F435" s="426">
        <v>0</v>
      </c>
      <c r="G435" s="427">
        <v>2</v>
      </c>
      <c r="H435" s="426">
        <v>2</v>
      </c>
      <c r="I435" s="426">
        <v>0</v>
      </c>
      <c r="J435" s="427">
        <v>2</v>
      </c>
      <c r="K435" s="426">
        <v>0</v>
      </c>
      <c r="L435" s="426">
        <v>30</v>
      </c>
      <c r="M435" s="426">
        <v>0</v>
      </c>
      <c r="N435" s="427">
        <v>30</v>
      </c>
      <c r="O435" s="426">
        <v>30</v>
      </c>
      <c r="P435" s="426">
        <v>0</v>
      </c>
      <c r="Q435" s="427">
        <v>30</v>
      </c>
      <c r="R435" s="426">
        <v>0</v>
      </c>
      <c r="S435" s="426">
        <v>0</v>
      </c>
      <c r="T435" s="428">
        <v>0</v>
      </c>
      <c r="U435" s="426">
        <v>0</v>
      </c>
      <c r="V435" s="426">
        <v>0</v>
      </c>
      <c r="W435" s="428">
        <v>0</v>
      </c>
      <c r="X435" s="426">
        <v>0</v>
      </c>
      <c r="Y435" s="426">
        <v>0</v>
      </c>
      <c r="Z435" s="428">
        <v>0</v>
      </c>
      <c r="AA435" s="426">
        <v>0</v>
      </c>
      <c r="AB435" s="426">
        <v>0</v>
      </c>
      <c r="AC435" s="428">
        <v>0</v>
      </c>
      <c r="AD435" s="426">
        <v>0</v>
      </c>
      <c r="AE435" s="426">
        <v>0</v>
      </c>
      <c r="AF435" s="428">
        <v>0</v>
      </c>
      <c r="AG435" s="426">
        <v>0</v>
      </c>
    </row>
    <row r="436" spans="2:33" x14ac:dyDescent="0.35">
      <c r="B436" s="424">
        <v>52723</v>
      </c>
      <c r="C436" s="424" t="s">
        <v>1232</v>
      </c>
      <c r="D436" s="426">
        <v>5</v>
      </c>
      <c r="E436" s="426">
        <v>8</v>
      </c>
      <c r="F436" s="426">
        <v>0</v>
      </c>
      <c r="G436" s="427">
        <v>8</v>
      </c>
      <c r="H436" s="426">
        <v>1</v>
      </c>
      <c r="I436" s="426">
        <v>0</v>
      </c>
      <c r="J436" s="427">
        <v>1</v>
      </c>
      <c r="K436" s="426">
        <v>75</v>
      </c>
      <c r="L436" s="426">
        <v>120</v>
      </c>
      <c r="M436" s="426">
        <v>0</v>
      </c>
      <c r="N436" s="427">
        <v>120</v>
      </c>
      <c r="O436" s="426">
        <v>15</v>
      </c>
      <c r="P436" s="426">
        <v>0</v>
      </c>
      <c r="Q436" s="427">
        <v>15</v>
      </c>
      <c r="R436" s="426">
        <v>0</v>
      </c>
      <c r="S436" s="426">
        <v>0</v>
      </c>
      <c r="T436" s="428">
        <v>0</v>
      </c>
      <c r="U436" s="426">
        <v>1</v>
      </c>
      <c r="V436" s="426">
        <v>15</v>
      </c>
      <c r="W436" s="428">
        <v>0</v>
      </c>
      <c r="X436" s="426">
        <v>5</v>
      </c>
      <c r="Y436" s="426">
        <v>75</v>
      </c>
      <c r="Z436" s="428">
        <v>0</v>
      </c>
      <c r="AA436" s="426">
        <v>2</v>
      </c>
      <c r="AB436" s="426">
        <v>30</v>
      </c>
      <c r="AC436" s="428">
        <v>0</v>
      </c>
      <c r="AD436" s="426">
        <v>0</v>
      </c>
      <c r="AE436" s="426">
        <v>0</v>
      </c>
      <c r="AF436" s="428">
        <v>0</v>
      </c>
      <c r="AG436" s="426">
        <v>0</v>
      </c>
    </row>
    <row r="437" spans="2:33" x14ac:dyDescent="0.35">
      <c r="B437" s="424">
        <v>52738</v>
      </c>
      <c r="C437" s="424" t="s">
        <v>829</v>
      </c>
      <c r="D437" s="426">
        <v>0</v>
      </c>
      <c r="E437" s="426">
        <v>2</v>
      </c>
      <c r="F437" s="426">
        <v>0</v>
      </c>
      <c r="G437" s="427">
        <v>2</v>
      </c>
      <c r="H437" s="426">
        <v>1</v>
      </c>
      <c r="I437" s="426">
        <v>0</v>
      </c>
      <c r="J437" s="427">
        <v>1</v>
      </c>
      <c r="K437" s="426">
        <v>0</v>
      </c>
      <c r="L437" s="426">
        <v>30</v>
      </c>
      <c r="M437" s="426">
        <v>0</v>
      </c>
      <c r="N437" s="427">
        <v>30</v>
      </c>
      <c r="O437" s="426">
        <v>15</v>
      </c>
      <c r="P437" s="426">
        <v>0</v>
      </c>
      <c r="Q437" s="427">
        <v>15</v>
      </c>
      <c r="R437" s="426">
        <v>1</v>
      </c>
      <c r="S437" s="426">
        <v>15</v>
      </c>
      <c r="T437" s="428">
        <v>15</v>
      </c>
      <c r="U437" s="426">
        <v>0</v>
      </c>
      <c r="V437" s="426">
        <v>0</v>
      </c>
      <c r="W437" s="428">
        <v>0</v>
      </c>
      <c r="X437" s="426">
        <v>0</v>
      </c>
      <c r="Y437" s="426">
        <v>0</v>
      </c>
      <c r="Z437" s="428">
        <v>0</v>
      </c>
      <c r="AA437" s="426">
        <v>0</v>
      </c>
      <c r="AB437" s="426">
        <v>0</v>
      </c>
      <c r="AC437" s="428">
        <v>0</v>
      </c>
      <c r="AD437" s="426">
        <v>0</v>
      </c>
      <c r="AE437" s="426">
        <v>0</v>
      </c>
      <c r="AF437" s="428">
        <v>0</v>
      </c>
      <c r="AG437" s="426">
        <v>0</v>
      </c>
    </row>
    <row r="438" spans="2:33" x14ac:dyDescent="0.35">
      <c r="B438" s="424">
        <v>52742</v>
      </c>
      <c r="C438" s="424" t="s">
        <v>1233</v>
      </c>
      <c r="D438" s="426">
        <v>10</v>
      </c>
      <c r="E438" s="426">
        <v>16</v>
      </c>
      <c r="F438" s="426">
        <v>0</v>
      </c>
      <c r="G438" s="427">
        <v>16</v>
      </c>
      <c r="H438" s="426">
        <v>3</v>
      </c>
      <c r="I438" s="426">
        <v>0</v>
      </c>
      <c r="J438" s="427">
        <v>3</v>
      </c>
      <c r="K438" s="426">
        <v>150</v>
      </c>
      <c r="L438" s="426">
        <v>240</v>
      </c>
      <c r="M438" s="426">
        <v>0</v>
      </c>
      <c r="N438" s="427">
        <v>240</v>
      </c>
      <c r="O438" s="426">
        <v>45</v>
      </c>
      <c r="P438" s="426">
        <v>0</v>
      </c>
      <c r="Q438" s="427">
        <v>45</v>
      </c>
      <c r="R438" s="426">
        <v>2</v>
      </c>
      <c r="S438" s="426">
        <v>30</v>
      </c>
      <c r="T438" s="428">
        <v>15</v>
      </c>
      <c r="U438" s="426">
        <v>7</v>
      </c>
      <c r="V438" s="426">
        <v>105</v>
      </c>
      <c r="W438" s="428">
        <v>15</v>
      </c>
      <c r="X438" s="426">
        <v>2</v>
      </c>
      <c r="Y438" s="426">
        <v>30</v>
      </c>
      <c r="Z438" s="428">
        <v>15</v>
      </c>
      <c r="AA438" s="426">
        <v>1</v>
      </c>
      <c r="AB438" s="426">
        <v>15</v>
      </c>
      <c r="AC438" s="428">
        <v>0</v>
      </c>
      <c r="AD438" s="426">
        <v>0</v>
      </c>
      <c r="AE438" s="426">
        <v>0</v>
      </c>
      <c r="AF438" s="428">
        <v>0</v>
      </c>
      <c r="AG438" s="426">
        <v>0</v>
      </c>
    </row>
    <row r="439" spans="2:33" x14ac:dyDescent="0.35">
      <c r="B439" s="424">
        <v>52745</v>
      </c>
      <c r="C439" s="424" t="s">
        <v>830</v>
      </c>
      <c r="D439" s="426">
        <v>23</v>
      </c>
      <c r="E439" s="426">
        <v>30</v>
      </c>
      <c r="F439" s="426">
        <v>0</v>
      </c>
      <c r="G439" s="427">
        <v>30</v>
      </c>
      <c r="H439" s="426">
        <v>6</v>
      </c>
      <c r="I439" s="426">
        <v>0</v>
      </c>
      <c r="J439" s="427">
        <v>6</v>
      </c>
      <c r="K439" s="426">
        <v>345</v>
      </c>
      <c r="L439" s="426">
        <v>450</v>
      </c>
      <c r="M439" s="426">
        <v>0</v>
      </c>
      <c r="N439" s="427">
        <v>450</v>
      </c>
      <c r="O439" s="426">
        <v>90</v>
      </c>
      <c r="P439" s="426">
        <v>0</v>
      </c>
      <c r="Q439" s="427">
        <v>90</v>
      </c>
      <c r="R439" s="426">
        <v>1</v>
      </c>
      <c r="S439" s="426">
        <v>15</v>
      </c>
      <c r="T439" s="428">
        <v>15</v>
      </c>
      <c r="U439" s="426">
        <v>4</v>
      </c>
      <c r="V439" s="426">
        <v>60</v>
      </c>
      <c r="W439" s="428">
        <v>15</v>
      </c>
      <c r="X439" s="426">
        <v>24</v>
      </c>
      <c r="Y439" s="426">
        <v>360</v>
      </c>
      <c r="Z439" s="428">
        <v>60</v>
      </c>
      <c r="AA439" s="426">
        <v>3</v>
      </c>
      <c r="AB439" s="426">
        <v>45</v>
      </c>
      <c r="AC439" s="428">
        <v>0</v>
      </c>
      <c r="AD439" s="426">
        <v>0</v>
      </c>
      <c r="AE439" s="426">
        <v>0</v>
      </c>
      <c r="AF439" s="428">
        <v>0</v>
      </c>
      <c r="AG439" s="426">
        <v>0</v>
      </c>
    </row>
    <row r="440" spans="2:33" x14ac:dyDescent="0.35">
      <c r="B440" s="424">
        <v>52747</v>
      </c>
      <c r="C440" s="424" t="s">
        <v>543</v>
      </c>
      <c r="D440" s="426">
        <v>14</v>
      </c>
      <c r="E440" s="426">
        <v>17</v>
      </c>
      <c r="F440" s="426">
        <v>0</v>
      </c>
      <c r="G440" s="427">
        <v>17</v>
      </c>
      <c r="H440" s="426">
        <v>1</v>
      </c>
      <c r="I440" s="426">
        <v>0</v>
      </c>
      <c r="J440" s="427">
        <v>1</v>
      </c>
      <c r="K440" s="426">
        <v>210</v>
      </c>
      <c r="L440" s="426">
        <v>255</v>
      </c>
      <c r="M440" s="426">
        <v>0</v>
      </c>
      <c r="N440" s="427">
        <v>255</v>
      </c>
      <c r="O440" s="426">
        <v>15</v>
      </c>
      <c r="P440" s="426">
        <v>0</v>
      </c>
      <c r="Q440" s="427">
        <v>15</v>
      </c>
      <c r="R440" s="426">
        <v>3</v>
      </c>
      <c r="S440" s="426">
        <v>45</v>
      </c>
      <c r="T440" s="428">
        <v>0</v>
      </c>
      <c r="U440" s="426">
        <v>5</v>
      </c>
      <c r="V440" s="426">
        <v>75</v>
      </c>
      <c r="W440" s="428">
        <v>0</v>
      </c>
      <c r="X440" s="426">
        <v>7</v>
      </c>
      <c r="Y440" s="426">
        <v>105</v>
      </c>
      <c r="Z440" s="428">
        <v>15</v>
      </c>
      <c r="AA440" s="426">
        <v>0</v>
      </c>
      <c r="AB440" s="426">
        <v>0</v>
      </c>
      <c r="AC440" s="428">
        <v>0</v>
      </c>
      <c r="AD440" s="426">
        <v>0</v>
      </c>
      <c r="AE440" s="426">
        <v>0</v>
      </c>
      <c r="AF440" s="428">
        <v>0</v>
      </c>
      <c r="AG440" s="426">
        <v>0</v>
      </c>
    </row>
    <row r="441" spans="2:33" x14ac:dyDescent="0.35">
      <c r="B441" s="424">
        <v>52751</v>
      </c>
      <c r="C441" s="424" t="s">
        <v>1234</v>
      </c>
      <c r="D441" s="426">
        <v>12</v>
      </c>
      <c r="E441" s="426">
        <v>12</v>
      </c>
      <c r="F441" s="426">
        <v>0</v>
      </c>
      <c r="G441" s="427">
        <v>12</v>
      </c>
      <c r="H441" s="426">
        <v>6</v>
      </c>
      <c r="I441" s="426">
        <v>0</v>
      </c>
      <c r="J441" s="427">
        <v>6</v>
      </c>
      <c r="K441" s="426">
        <v>180</v>
      </c>
      <c r="L441" s="426">
        <v>180</v>
      </c>
      <c r="M441" s="426">
        <v>0</v>
      </c>
      <c r="N441" s="427">
        <v>180</v>
      </c>
      <c r="O441" s="426">
        <v>90</v>
      </c>
      <c r="P441" s="426">
        <v>0</v>
      </c>
      <c r="Q441" s="427">
        <v>90</v>
      </c>
      <c r="R441" s="426">
        <v>0</v>
      </c>
      <c r="S441" s="426">
        <v>0</v>
      </c>
      <c r="T441" s="428">
        <v>0</v>
      </c>
      <c r="U441" s="426">
        <v>6</v>
      </c>
      <c r="V441" s="426">
        <v>90</v>
      </c>
      <c r="W441" s="428">
        <v>60</v>
      </c>
      <c r="X441" s="426">
        <v>1</v>
      </c>
      <c r="Y441" s="426">
        <v>15</v>
      </c>
      <c r="Z441" s="428">
        <v>0</v>
      </c>
      <c r="AA441" s="426">
        <v>1</v>
      </c>
      <c r="AB441" s="426">
        <v>15</v>
      </c>
      <c r="AC441" s="428">
        <v>0</v>
      </c>
      <c r="AD441" s="426">
        <v>0</v>
      </c>
      <c r="AE441" s="426">
        <v>0</v>
      </c>
      <c r="AF441" s="428">
        <v>0</v>
      </c>
      <c r="AG441" s="426">
        <v>0</v>
      </c>
    </row>
    <row r="442" spans="2:33" x14ac:dyDescent="0.35">
      <c r="B442" s="424">
        <v>52752</v>
      </c>
      <c r="C442" s="424" t="s">
        <v>1235</v>
      </c>
      <c r="D442" s="426">
        <v>4</v>
      </c>
      <c r="E442" s="426">
        <v>3</v>
      </c>
      <c r="F442" s="426">
        <v>0</v>
      </c>
      <c r="G442" s="427">
        <v>3</v>
      </c>
      <c r="H442" s="426">
        <v>0</v>
      </c>
      <c r="I442" s="426">
        <v>0</v>
      </c>
      <c r="J442" s="427">
        <v>0</v>
      </c>
      <c r="K442" s="426">
        <v>60</v>
      </c>
      <c r="L442" s="426">
        <v>45</v>
      </c>
      <c r="M442" s="426">
        <v>0</v>
      </c>
      <c r="N442" s="427">
        <v>45</v>
      </c>
      <c r="O442" s="426">
        <v>0</v>
      </c>
      <c r="P442" s="426">
        <v>0</v>
      </c>
      <c r="Q442" s="427">
        <v>0</v>
      </c>
      <c r="R442" s="426">
        <v>0</v>
      </c>
      <c r="S442" s="426">
        <v>0</v>
      </c>
      <c r="T442" s="428">
        <v>0</v>
      </c>
      <c r="U442" s="426">
        <v>0</v>
      </c>
      <c r="V442" s="426">
        <v>0</v>
      </c>
      <c r="W442" s="428">
        <v>0</v>
      </c>
      <c r="X442" s="426">
        <v>3</v>
      </c>
      <c r="Y442" s="426">
        <v>45</v>
      </c>
      <c r="Z442" s="428">
        <v>0</v>
      </c>
      <c r="AA442" s="426">
        <v>2</v>
      </c>
      <c r="AB442" s="426">
        <v>30</v>
      </c>
      <c r="AC442" s="428">
        <v>0</v>
      </c>
      <c r="AD442" s="426">
        <v>0</v>
      </c>
      <c r="AE442" s="426">
        <v>0</v>
      </c>
      <c r="AF442" s="428">
        <v>0</v>
      </c>
      <c r="AG442" s="426">
        <v>0</v>
      </c>
    </row>
    <row r="443" spans="2:33" x14ac:dyDescent="0.35">
      <c r="B443" s="424">
        <v>52763</v>
      </c>
      <c r="C443" s="424" t="s">
        <v>1236</v>
      </c>
      <c r="D443" s="426">
        <v>8</v>
      </c>
      <c r="E443" s="426">
        <v>6</v>
      </c>
      <c r="F443" s="426">
        <v>0</v>
      </c>
      <c r="G443" s="427">
        <v>6</v>
      </c>
      <c r="H443" s="426">
        <v>4</v>
      </c>
      <c r="I443" s="426">
        <v>0</v>
      </c>
      <c r="J443" s="427">
        <v>4</v>
      </c>
      <c r="K443" s="426">
        <v>120</v>
      </c>
      <c r="L443" s="426">
        <v>90</v>
      </c>
      <c r="M443" s="426">
        <v>0</v>
      </c>
      <c r="N443" s="427">
        <v>90</v>
      </c>
      <c r="O443" s="426">
        <v>60</v>
      </c>
      <c r="P443" s="426">
        <v>0</v>
      </c>
      <c r="Q443" s="427">
        <v>60</v>
      </c>
      <c r="R443" s="426">
        <v>2</v>
      </c>
      <c r="S443" s="426">
        <v>30</v>
      </c>
      <c r="T443" s="428">
        <v>15</v>
      </c>
      <c r="U443" s="426">
        <v>1</v>
      </c>
      <c r="V443" s="426">
        <v>15</v>
      </c>
      <c r="W443" s="428">
        <v>15</v>
      </c>
      <c r="X443" s="426">
        <v>0</v>
      </c>
      <c r="Y443" s="426">
        <v>0</v>
      </c>
      <c r="Z443" s="428">
        <v>0</v>
      </c>
      <c r="AA443" s="426">
        <v>0</v>
      </c>
      <c r="AB443" s="426">
        <v>0</v>
      </c>
      <c r="AC443" s="428">
        <v>0</v>
      </c>
      <c r="AD443" s="426">
        <v>0</v>
      </c>
      <c r="AE443" s="426">
        <v>0</v>
      </c>
      <c r="AF443" s="428">
        <v>0</v>
      </c>
      <c r="AG443" s="426">
        <v>0</v>
      </c>
    </row>
    <row r="444" spans="2:33" x14ac:dyDescent="0.35">
      <c r="B444" s="424">
        <v>52775</v>
      </c>
      <c r="C444" s="424" t="s">
        <v>1237</v>
      </c>
      <c r="D444" s="426">
        <v>7</v>
      </c>
      <c r="E444" s="426">
        <v>33</v>
      </c>
      <c r="F444" s="426">
        <v>0</v>
      </c>
      <c r="G444" s="427">
        <v>33</v>
      </c>
      <c r="H444" s="426">
        <v>4</v>
      </c>
      <c r="I444" s="426">
        <v>0</v>
      </c>
      <c r="J444" s="427">
        <v>4</v>
      </c>
      <c r="K444" s="426">
        <v>105</v>
      </c>
      <c r="L444" s="426">
        <v>495</v>
      </c>
      <c r="M444" s="426">
        <v>0</v>
      </c>
      <c r="N444" s="427">
        <v>495</v>
      </c>
      <c r="O444" s="426">
        <v>60</v>
      </c>
      <c r="P444" s="426">
        <v>0</v>
      </c>
      <c r="Q444" s="427">
        <v>60</v>
      </c>
      <c r="R444" s="426">
        <v>1</v>
      </c>
      <c r="S444" s="426">
        <v>15</v>
      </c>
      <c r="T444" s="428">
        <v>0</v>
      </c>
      <c r="U444" s="426">
        <v>4</v>
      </c>
      <c r="V444" s="426">
        <v>60</v>
      </c>
      <c r="W444" s="428">
        <v>15</v>
      </c>
      <c r="X444" s="426">
        <v>3</v>
      </c>
      <c r="Y444" s="426">
        <v>45</v>
      </c>
      <c r="Z444" s="428">
        <v>0</v>
      </c>
      <c r="AA444" s="426">
        <v>0</v>
      </c>
      <c r="AB444" s="426">
        <v>0</v>
      </c>
      <c r="AC444" s="428">
        <v>0</v>
      </c>
      <c r="AD444" s="426">
        <v>0</v>
      </c>
      <c r="AE444" s="426">
        <v>0</v>
      </c>
      <c r="AF444" s="428">
        <v>0</v>
      </c>
      <c r="AG444" s="426">
        <v>0</v>
      </c>
    </row>
    <row r="445" spans="2:33" x14ac:dyDescent="0.35">
      <c r="B445" s="424">
        <v>52777</v>
      </c>
      <c r="C445" s="424" t="s">
        <v>831</v>
      </c>
      <c r="D445" s="426">
        <v>9</v>
      </c>
      <c r="E445" s="426">
        <v>7</v>
      </c>
      <c r="F445" s="426">
        <v>0</v>
      </c>
      <c r="G445" s="427">
        <v>7</v>
      </c>
      <c r="H445" s="426">
        <v>2</v>
      </c>
      <c r="I445" s="426">
        <v>0</v>
      </c>
      <c r="J445" s="427">
        <v>2</v>
      </c>
      <c r="K445" s="426">
        <v>135</v>
      </c>
      <c r="L445" s="426">
        <v>105</v>
      </c>
      <c r="M445" s="426">
        <v>0</v>
      </c>
      <c r="N445" s="427">
        <v>105</v>
      </c>
      <c r="O445" s="426">
        <v>30</v>
      </c>
      <c r="P445" s="426">
        <v>0</v>
      </c>
      <c r="Q445" s="427">
        <v>30</v>
      </c>
      <c r="R445" s="426">
        <v>1</v>
      </c>
      <c r="S445" s="426">
        <v>15</v>
      </c>
      <c r="T445" s="428">
        <v>15</v>
      </c>
      <c r="U445" s="426">
        <v>3</v>
      </c>
      <c r="V445" s="426">
        <v>45</v>
      </c>
      <c r="W445" s="428">
        <v>15</v>
      </c>
      <c r="X445" s="426">
        <v>1</v>
      </c>
      <c r="Y445" s="426">
        <v>15</v>
      </c>
      <c r="Z445" s="428">
        <v>0</v>
      </c>
      <c r="AA445" s="426">
        <v>3</v>
      </c>
      <c r="AB445" s="426">
        <v>45</v>
      </c>
      <c r="AC445" s="428">
        <v>0</v>
      </c>
      <c r="AD445" s="426">
        <v>3</v>
      </c>
      <c r="AE445" s="426">
        <v>45</v>
      </c>
      <c r="AF445" s="428">
        <v>0</v>
      </c>
      <c r="AG445" s="426">
        <v>0</v>
      </c>
    </row>
    <row r="446" spans="2:33" x14ac:dyDescent="0.35">
      <c r="B446" s="424">
        <v>52782</v>
      </c>
      <c r="C446" s="424" t="s">
        <v>1278</v>
      </c>
      <c r="D446" s="426">
        <v>0</v>
      </c>
      <c r="E446" s="426">
        <v>1</v>
      </c>
      <c r="F446" s="426">
        <v>0</v>
      </c>
      <c r="G446" s="427">
        <v>1</v>
      </c>
      <c r="H446" s="426">
        <v>0</v>
      </c>
      <c r="I446" s="426">
        <v>0</v>
      </c>
      <c r="J446" s="427">
        <v>0</v>
      </c>
      <c r="K446" s="426">
        <v>0</v>
      </c>
      <c r="L446" s="426">
        <v>15</v>
      </c>
      <c r="M446" s="426">
        <v>0</v>
      </c>
      <c r="N446" s="427">
        <v>15</v>
      </c>
      <c r="O446" s="426">
        <v>0</v>
      </c>
      <c r="P446" s="426">
        <v>0</v>
      </c>
      <c r="Q446" s="427">
        <v>0</v>
      </c>
      <c r="R446" s="426">
        <v>0</v>
      </c>
      <c r="S446" s="426">
        <v>0</v>
      </c>
      <c r="T446" s="428">
        <v>0</v>
      </c>
      <c r="U446" s="426">
        <v>1</v>
      </c>
      <c r="V446" s="426">
        <v>15</v>
      </c>
      <c r="W446" s="428">
        <v>0</v>
      </c>
      <c r="X446" s="426">
        <v>0</v>
      </c>
      <c r="Y446" s="426">
        <v>0</v>
      </c>
      <c r="Z446" s="428">
        <v>0</v>
      </c>
      <c r="AA446" s="426">
        <v>0</v>
      </c>
      <c r="AB446" s="426">
        <v>0</v>
      </c>
      <c r="AC446" s="428">
        <v>0</v>
      </c>
      <c r="AD446" s="426">
        <v>0</v>
      </c>
      <c r="AE446" s="426">
        <v>0</v>
      </c>
      <c r="AF446" s="428">
        <v>0</v>
      </c>
      <c r="AG446" s="426">
        <v>0</v>
      </c>
    </row>
    <row r="447" spans="2:33" x14ac:dyDescent="0.35">
      <c r="B447" s="424">
        <v>52792</v>
      </c>
      <c r="C447" s="424" t="s">
        <v>1238</v>
      </c>
      <c r="D447" s="426">
        <v>1</v>
      </c>
      <c r="E447" s="426">
        <v>2</v>
      </c>
      <c r="F447" s="426">
        <v>0</v>
      </c>
      <c r="G447" s="427">
        <v>2</v>
      </c>
      <c r="H447" s="426">
        <v>1</v>
      </c>
      <c r="I447" s="426">
        <v>0</v>
      </c>
      <c r="J447" s="427">
        <v>1</v>
      </c>
      <c r="K447" s="426">
        <v>15</v>
      </c>
      <c r="L447" s="426">
        <v>30</v>
      </c>
      <c r="M447" s="426">
        <v>0</v>
      </c>
      <c r="N447" s="427">
        <v>30</v>
      </c>
      <c r="O447" s="426">
        <v>15</v>
      </c>
      <c r="P447" s="426">
        <v>0</v>
      </c>
      <c r="Q447" s="427">
        <v>15</v>
      </c>
      <c r="R447" s="426">
        <v>0</v>
      </c>
      <c r="S447" s="426">
        <v>0</v>
      </c>
      <c r="T447" s="428">
        <v>0</v>
      </c>
      <c r="U447" s="426">
        <v>0</v>
      </c>
      <c r="V447" s="426">
        <v>0</v>
      </c>
      <c r="W447" s="428">
        <v>0</v>
      </c>
      <c r="X447" s="426">
        <v>2</v>
      </c>
      <c r="Y447" s="426">
        <v>30</v>
      </c>
      <c r="Z447" s="428">
        <v>15</v>
      </c>
      <c r="AA447" s="426">
        <v>0</v>
      </c>
      <c r="AB447" s="426">
        <v>0</v>
      </c>
      <c r="AC447" s="428">
        <v>0</v>
      </c>
      <c r="AD447" s="426">
        <v>0</v>
      </c>
      <c r="AE447" s="426">
        <v>0</v>
      </c>
      <c r="AF447" s="428">
        <v>0</v>
      </c>
      <c r="AG447" s="426">
        <v>0</v>
      </c>
    </row>
    <row r="448" spans="2:33" x14ac:dyDescent="0.35">
      <c r="B448" s="424">
        <v>52794</v>
      </c>
      <c r="C448" s="424" t="s">
        <v>1239</v>
      </c>
      <c r="D448" s="426">
        <v>20</v>
      </c>
      <c r="E448" s="426">
        <v>13</v>
      </c>
      <c r="F448" s="426">
        <v>2</v>
      </c>
      <c r="G448" s="427">
        <v>15</v>
      </c>
      <c r="H448" s="426">
        <v>1</v>
      </c>
      <c r="I448" s="426">
        <v>0</v>
      </c>
      <c r="J448" s="427">
        <v>1</v>
      </c>
      <c r="K448" s="426">
        <v>300</v>
      </c>
      <c r="L448" s="426">
        <v>195</v>
      </c>
      <c r="M448" s="426">
        <v>30</v>
      </c>
      <c r="N448" s="427">
        <v>225</v>
      </c>
      <c r="O448" s="426">
        <v>15</v>
      </c>
      <c r="P448" s="426">
        <v>0</v>
      </c>
      <c r="Q448" s="427">
        <v>15</v>
      </c>
      <c r="R448" s="426">
        <v>1</v>
      </c>
      <c r="S448" s="426">
        <v>15</v>
      </c>
      <c r="T448" s="428">
        <v>0</v>
      </c>
      <c r="U448" s="426">
        <v>4</v>
      </c>
      <c r="V448" s="426">
        <v>60</v>
      </c>
      <c r="W448" s="428">
        <v>0</v>
      </c>
      <c r="X448" s="426">
        <v>7</v>
      </c>
      <c r="Y448" s="426">
        <v>105</v>
      </c>
      <c r="Z448" s="428">
        <v>15</v>
      </c>
      <c r="AA448" s="426">
        <v>0</v>
      </c>
      <c r="AB448" s="426">
        <v>0</v>
      </c>
      <c r="AC448" s="428">
        <v>0</v>
      </c>
      <c r="AD448" s="426">
        <v>0</v>
      </c>
      <c r="AE448" s="426">
        <v>0</v>
      </c>
      <c r="AF448" s="428">
        <v>0</v>
      </c>
      <c r="AG448" s="426">
        <v>0</v>
      </c>
    </row>
    <row r="449" spans="2:33" x14ac:dyDescent="0.35">
      <c r="B449" s="424">
        <v>52795</v>
      </c>
      <c r="C449" s="424" t="s">
        <v>1240</v>
      </c>
      <c r="D449" s="426">
        <v>6</v>
      </c>
      <c r="E449" s="426">
        <v>6</v>
      </c>
      <c r="F449" s="426">
        <v>0</v>
      </c>
      <c r="G449" s="427">
        <v>6</v>
      </c>
      <c r="H449" s="426">
        <v>0</v>
      </c>
      <c r="I449" s="426">
        <v>0</v>
      </c>
      <c r="J449" s="427">
        <v>0</v>
      </c>
      <c r="K449" s="426">
        <v>90</v>
      </c>
      <c r="L449" s="426">
        <v>90</v>
      </c>
      <c r="M449" s="426">
        <v>0</v>
      </c>
      <c r="N449" s="427">
        <v>90</v>
      </c>
      <c r="O449" s="426">
        <v>0</v>
      </c>
      <c r="P449" s="426">
        <v>0</v>
      </c>
      <c r="Q449" s="427">
        <v>0</v>
      </c>
      <c r="R449" s="426">
        <v>1</v>
      </c>
      <c r="S449" s="426">
        <v>15</v>
      </c>
      <c r="T449" s="428">
        <v>0</v>
      </c>
      <c r="U449" s="426">
        <v>2</v>
      </c>
      <c r="V449" s="426">
        <v>30</v>
      </c>
      <c r="W449" s="428">
        <v>0</v>
      </c>
      <c r="X449" s="426">
        <v>0</v>
      </c>
      <c r="Y449" s="426">
        <v>0</v>
      </c>
      <c r="Z449" s="428">
        <v>0</v>
      </c>
      <c r="AA449" s="426">
        <v>3</v>
      </c>
      <c r="AB449" s="426">
        <v>45</v>
      </c>
      <c r="AC449" s="428">
        <v>0</v>
      </c>
      <c r="AD449" s="426">
        <v>0</v>
      </c>
      <c r="AE449" s="426">
        <v>0</v>
      </c>
      <c r="AF449" s="428">
        <v>0</v>
      </c>
      <c r="AG449" s="426">
        <v>0</v>
      </c>
    </row>
    <row r="450" spans="2:33" x14ac:dyDescent="0.35">
      <c r="B450" s="424">
        <v>52802</v>
      </c>
      <c r="C450" s="424" t="s">
        <v>1241</v>
      </c>
      <c r="D450" s="426">
        <v>14</v>
      </c>
      <c r="E450" s="426">
        <v>12</v>
      </c>
      <c r="F450" s="426">
        <v>0</v>
      </c>
      <c r="G450" s="427">
        <v>12</v>
      </c>
      <c r="H450" s="426">
        <v>0</v>
      </c>
      <c r="I450" s="426">
        <v>0</v>
      </c>
      <c r="J450" s="427">
        <v>0</v>
      </c>
      <c r="K450" s="426">
        <v>210</v>
      </c>
      <c r="L450" s="426">
        <v>180</v>
      </c>
      <c r="M450" s="426">
        <v>0</v>
      </c>
      <c r="N450" s="427">
        <v>180</v>
      </c>
      <c r="O450" s="426">
        <v>0</v>
      </c>
      <c r="P450" s="426">
        <v>0</v>
      </c>
      <c r="Q450" s="427">
        <v>0</v>
      </c>
      <c r="R450" s="426">
        <v>1</v>
      </c>
      <c r="S450" s="426">
        <v>15</v>
      </c>
      <c r="T450" s="428">
        <v>0</v>
      </c>
      <c r="U450" s="426">
        <v>6</v>
      </c>
      <c r="V450" s="426">
        <v>90</v>
      </c>
      <c r="W450" s="428">
        <v>0</v>
      </c>
      <c r="X450" s="426">
        <v>3</v>
      </c>
      <c r="Y450" s="426">
        <v>45</v>
      </c>
      <c r="Z450" s="428">
        <v>0</v>
      </c>
      <c r="AA450" s="426">
        <v>0</v>
      </c>
      <c r="AB450" s="426">
        <v>0</v>
      </c>
      <c r="AC450" s="428">
        <v>0</v>
      </c>
      <c r="AD450" s="426">
        <v>0</v>
      </c>
      <c r="AE450" s="426">
        <v>0</v>
      </c>
      <c r="AF450" s="428">
        <v>0</v>
      </c>
      <c r="AG450" s="426">
        <v>0</v>
      </c>
    </row>
    <row r="451" spans="2:33" x14ac:dyDescent="0.35">
      <c r="B451" s="424">
        <v>52817</v>
      </c>
      <c r="C451" s="424" t="s">
        <v>1242</v>
      </c>
      <c r="D451" s="426">
        <v>15</v>
      </c>
      <c r="E451" s="426">
        <v>17</v>
      </c>
      <c r="F451" s="426">
        <v>12</v>
      </c>
      <c r="G451" s="427">
        <v>29</v>
      </c>
      <c r="H451" s="426">
        <v>0</v>
      </c>
      <c r="I451" s="426">
        <v>0</v>
      </c>
      <c r="J451" s="427">
        <v>0</v>
      </c>
      <c r="K451" s="426">
        <v>225</v>
      </c>
      <c r="L451" s="426">
        <v>255</v>
      </c>
      <c r="M451" s="426">
        <v>180</v>
      </c>
      <c r="N451" s="427">
        <v>435</v>
      </c>
      <c r="O451" s="426">
        <v>0</v>
      </c>
      <c r="P451" s="426">
        <v>0</v>
      </c>
      <c r="Q451" s="427">
        <v>0</v>
      </c>
      <c r="R451" s="426">
        <v>1</v>
      </c>
      <c r="S451" s="426">
        <v>15</v>
      </c>
      <c r="T451" s="428">
        <v>0</v>
      </c>
      <c r="U451" s="426">
        <v>3</v>
      </c>
      <c r="V451" s="426">
        <v>45</v>
      </c>
      <c r="W451" s="428">
        <v>0</v>
      </c>
      <c r="X451" s="426">
        <v>12</v>
      </c>
      <c r="Y451" s="426">
        <v>180</v>
      </c>
      <c r="Z451" s="428">
        <v>0</v>
      </c>
      <c r="AA451" s="426">
        <v>0</v>
      </c>
      <c r="AB451" s="426">
        <v>0</v>
      </c>
      <c r="AC451" s="428">
        <v>0</v>
      </c>
      <c r="AD451" s="426">
        <v>1</v>
      </c>
      <c r="AE451" s="426">
        <v>15</v>
      </c>
      <c r="AF451" s="428">
        <v>0</v>
      </c>
      <c r="AG451" s="426">
        <v>0</v>
      </c>
    </row>
    <row r="452" spans="2:33" x14ac:dyDescent="0.35">
      <c r="B452" s="424">
        <v>52821</v>
      </c>
      <c r="C452" s="424" t="s">
        <v>1243</v>
      </c>
      <c r="D452" s="426">
        <v>10</v>
      </c>
      <c r="E452" s="426">
        <v>6</v>
      </c>
      <c r="F452" s="426">
        <v>0</v>
      </c>
      <c r="G452" s="427">
        <v>6</v>
      </c>
      <c r="H452" s="426">
        <v>1</v>
      </c>
      <c r="I452" s="426">
        <v>0</v>
      </c>
      <c r="J452" s="427">
        <v>1</v>
      </c>
      <c r="K452" s="426">
        <v>150</v>
      </c>
      <c r="L452" s="426">
        <v>90</v>
      </c>
      <c r="M452" s="426">
        <v>0</v>
      </c>
      <c r="N452" s="427">
        <v>90</v>
      </c>
      <c r="O452" s="426">
        <v>12</v>
      </c>
      <c r="P452" s="426">
        <v>0</v>
      </c>
      <c r="Q452" s="427">
        <v>12</v>
      </c>
      <c r="R452" s="426">
        <v>3</v>
      </c>
      <c r="S452" s="426">
        <v>45</v>
      </c>
      <c r="T452" s="428">
        <v>0</v>
      </c>
      <c r="U452" s="426">
        <v>1</v>
      </c>
      <c r="V452" s="426">
        <v>15</v>
      </c>
      <c r="W452" s="428">
        <v>0</v>
      </c>
      <c r="X452" s="426">
        <v>0</v>
      </c>
      <c r="Y452" s="426">
        <v>0</v>
      </c>
      <c r="Z452" s="428">
        <v>0</v>
      </c>
      <c r="AA452" s="426">
        <v>4</v>
      </c>
      <c r="AB452" s="426">
        <v>60</v>
      </c>
      <c r="AC452" s="428">
        <v>0</v>
      </c>
      <c r="AD452" s="426">
        <v>4</v>
      </c>
      <c r="AE452" s="426">
        <v>60</v>
      </c>
      <c r="AF452" s="428">
        <v>0</v>
      </c>
      <c r="AG452" s="426">
        <v>0</v>
      </c>
    </row>
    <row r="453" spans="2:33" x14ac:dyDescent="0.35">
      <c r="B453" s="424">
        <v>52825</v>
      </c>
      <c r="C453" s="424" t="s">
        <v>1244</v>
      </c>
      <c r="D453" s="426">
        <v>8</v>
      </c>
      <c r="E453" s="426">
        <v>15</v>
      </c>
      <c r="F453" s="426">
        <v>0</v>
      </c>
      <c r="G453" s="427">
        <v>15</v>
      </c>
      <c r="H453" s="426">
        <v>3</v>
      </c>
      <c r="I453" s="426">
        <v>0</v>
      </c>
      <c r="J453" s="427">
        <v>3</v>
      </c>
      <c r="K453" s="426">
        <v>120</v>
      </c>
      <c r="L453" s="426">
        <v>221</v>
      </c>
      <c r="M453" s="426">
        <v>0</v>
      </c>
      <c r="N453" s="427">
        <v>221</v>
      </c>
      <c r="O453" s="426">
        <v>45</v>
      </c>
      <c r="P453" s="426">
        <v>0</v>
      </c>
      <c r="Q453" s="427">
        <v>45</v>
      </c>
      <c r="R453" s="426">
        <v>0</v>
      </c>
      <c r="S453" s="426">
        <v>0</v>
      </c>
      <c r="T453" s="428">
        <v>0</v>
      </c>
      <c r="U453" s="426">
        <v>0</v>
      </c>
      <c r="V453" s="426">
        <v>0</v>
      </c>
      <c r="W453" s="428">
        <v>0</v>
      </c>
      <c r="X453" s="426">
        <v>2</v>
      </c>
      <c r="Y453" s="426">
        <v>30</v>
      </c>
      <c r="Z453" s="428">
        <v>0</v>
      </c>
      <c r="AA453" s="426">
        <v>0</v>
      </c>
      <c r="AB453" s="426">
        <v>0</v>
      </c>
      <c r="AC453" s="428">
        <v>0</v>
      </c>
      <c r="AD453" s="426">
        <v>0</v>
      </c>
      <c r="AE453" s="426">
        <v>0</v>
      </c>
      <c r="AF453" s="428">
        <v>0</v>
      </c>
      <c r="AG453" s="426">
        <v>0</v>
      </c>
    </row>
    <row r="454" spans="2:33" x14ac:dyDescent="0.35">
      <c r="B454" s="424">
        <v>52831</v>
      </c>
      <c r="C454" s="424" t="s">
        <v>442</v>
      </c>
      <c r="D454" s="426">
        <v>12</v>
      </c>
      <c r="E454" s="426">
        <v>21</v>
      </c>
      <c r="F454" s="426">
        <v>0</v>
      </c>
      <c r="G454" s="427">
        <v>21</v>
      </c>
      <c r="H454" s="426">
        <v>9</v>
      </c>
      <c r="I454" s="426">
        <v>0</v>
      </c>
      <c r="J454" s="427">
        <v>9</v>
      </c>
      <c r="K454" s="426">
        <v>180</v>
      </c>
      <c r="L454" s="426">
        <v>300</v>
      </c>
      <c r="M454" s="426">
        <v>0</v>
      </c>
      <c r="N454" s="427">
        <v>300</v>
      </c>
      <c r="O454" s="426">
        <v>135</v>
      </c>
      <c r="P454" s="426">
        <v>0</v>
      </c>
      <c r="Q454" s="427">
        <v>135</v>
      </c>
      <c r="R454" s="426">
        <v>2</v>
      </c>
      <c r="S454" s="426">
        <v>15</v>
      </c>
      <c r="T454" s="428">
        <v>15</v>
      </c>
      <c r="U454" s="426">
        <v>4</v>
      </c>
      <c r="V454" s="426">
        <v>60</v>
      </c>
      <c r="W454" s="428">
        <v>30</v>
      </c>
      <c r="X454" s="426">
        <v>4</v>
      </c>
      <c r="Y454" s="426">
        <v>60</v>
      </c>
      <c r="Z454" s="428">
        <v>15</v>
      </c>
      <c r="AA454" s="426">
        <v>2</v>
      </c>
      <c r="AB454" s="426">
        <v>30</v>
      </c>
      <c r="AC454" s="428">
        <v>0</v>
      </c>
      <c r="AD454" s="426">
        <v>0</v>
      </c>
      <c r="AE454" s="426">
        <v>0</v>
      </c>
      <c r="AF454" s="428">
        <v>0</v>
      </c>
      <c r="AG454" s="426">
        <v>0</v>
      </c>
    </row>
    <row r="455" spans="2:33" x14ac:dyDescent="0.35">
      <c r="B455" s="424">
        <v>52832</v>
      </c>
      <c r="C455" s="424" t="s">
        <v>617</v>
      </c>
      <c r="D455" s="426">
        <v>4</v>
      </c>
      <c r="E455" s="426">
        <v>13</v>
      </c>
      <c r="F455" s="426">
        <v>0</v>
      </c>
      <c r="G455" s="427">
        <v>13</v>
      </c>
      <c r="H455" s="426">
        <v>8</v>
      </c>
      <c r="I455" s="426">
        <v>0</v>
      </c>
      <c r="J455" s="427">
        <v>8</v>
      </c>
      <c r="K455" s="426">
        <v>60</v>
      </c>
      <c r="L455" s="426">
        <v>195</v>
      </c>
      <c r="M455" s="426">
        <v>0</v>
      </c>
      <c r="N455" s="427">
        <v>195</v>
      </c>
      <c r="O455" s="426">
        <v>120</v>
      </c>
      <c r="P455" s="426">
        <v>0</v>
      </c>
      <c r="Q455" s="427">
        <v>120</v>
      </c>
      <c r="R455" s="426">
        <v>0</v>
      </c>
      <c r="S455" s="426">
        <v>0</v>
      </c>
      <c r="T455" s="428">
        <v>0</v>
      </c>
      <c r="U455" s="426">
        <v>0</v>
      </c>
      <c r="V455" s="426">
        <v>0</v>
      </c>
      <c r="W455" s="428">
        <v>0</v>
      </c>
      <c r="X455" s="426">
        <v>0</v>
      </c>
      <c r="Y455" s="426">
        <v>0</v>
      </c>
      <c r="Z455" s="428">
        <v>0</v>
      </c>
      <c r="AA455" s="426">
        <v>3</v>
      </c>
      <c r="AB455" s="426">
        <v>45</v>
      </c>
      <c r="AC455" s="428">
        <v>15</v>
      </c>
      <c r="AD455" s="426">
        <v>0</v>
      </c>
      <c r="AE455" s="426">
        <v>0</v>
      </c>
      <c r="AF455" s="428">
        <v>0</v>
      </c>
      <c r="AG455" s="426">
        <v>0</v>
      </c>
    </row>
    <row r="456" spans="2:33" x14ac:dyDescent="0.35">
      <c r="B456" s="424">
        <v>52833</v>
      </c>
      <c r="C456" s="424" t="s">
        <v>1245</v>
      </c>
      <c r="D456" s="426">
        <v>9</v>
      </c>
      <c r="E456" s="426">
        <v>13</v>
      </c>
      <c r="F456" s="426">
        <v>0</v>
      </c>
      <c r="G456" s="427">
        <v>13</v>
      </c>
      <c r="H456" s="426">
        <v>6</v>
      </c>
      <c r="I456" s="426">
        <v>0</v>
      </c>
      <c r="J456" s="427">
        <v>6</v>
      </c>
      <c r="K456" s="426">
        <v>135</v>
      </c>
      <c r="L456" s="426">
        <v>195</v>
      </c>
      <c r="M456" s="426">
        <v>0</v>
      </c>
      <c r="N456" s="427">
        <v>195</v>
      </c>
      <c r="O456" s="426">
        <v>90</v>
      </c>
      <c r="P456" s="426">
        <v>0</v>
      </c>
      <c r="Q456" s="427">
        <v>90</v>
      </c>
      <c r="R456" s="426">
        <v>8</v>
      </c>
      <c r="S456" s="426">
        <v>120</v>
      </c>
      <c r="T456" s="428">
        <v>90</v>
      </c>
      <c r="U456" s="426">
        <v>3</v>
      </c>
      <c r="V456" s="426">
        <v>45</v>
      </c>
      <c r="W456" s="428">
        <v>0</v>
      </c>
      <c r="X456" s="426">
        <v>2</v>
      </c>
      <c r="Y456" s="426">
        <v>30</v>
      </c>
      <c r="Z456" s="428">
        <v>0</v>
      </c>
      <c r="AA456" s="426">
        <v>2</v>
      </c>
      <c r="AB456" s="426">
        <v>30</v>
      </c>
      <c r="AC456" s="428">
        <v>0</v>
      </c>
      <c r="AD456" s="426">
        <v>0</v>
      </c>
      <c r="AE456" s="426">
        <v>0</v>
      </c>
      <c r="AF456" s="428">
        <v>0</v>
      </c>
      <c r="AG456" s="426">
        <v>0</v>
      </c>
    </row>
    <row r="457" spans="2:33" x14ac:dyDescent="0.35">
      <c r="B457" s="424">
        <v>52840</v>
      </c>
      <c r="C457" s="424" t="s">
        <v>1246</v>
      </c>
      <c r="D457" s="426">
        <v>4</v>
      </c>
      <c r="E457" s="426">
        <v>25</v>
      </c>
      <c r="F457" s="426">
        <v>0</v>
      </c>
      <c r="G457" s="427">
        <v>25</v>
      </c>
      <c r="H457" s="426">
        <v>18</v>
      </c>
      <c r="I457" s="426">
        <v>0</v>
      </c>
      <c r="J457" s="427">
        <v>18</v>
      </c>
      <c r="K457" s="426">
        <v>57.36</v>
      </c>
      <c r="L457" s="426">
        <v>354.72</v>
      </c>
      <c r="M457" s="426">
        <v>0</v>
      </c>
      <c r="N457" s="427">
        <v>354.72</v>
      </c>
      <c r="O457" s="426">
        <v>260.79000000000002</v>
      </c>
      <c r="P457" s="426">
        <v>0</v>
      </c>
      <c r="Q457" s="427">
        <v>260.79000000000002</v>
      </c>
      <c r="R457" s="426">
        <v>1</v>
      </c>
      <c r="S457" s="426">
        <v>0</v>
      </c>
      <c r="T457" s="428">
        <v>13.68</v>
      </c>
      <c r="U457" s="426">
        <v>1</v>
      </c>
      <c r="V457" s="426">
        <v>15</v>
      </c>
      <c r="W457" s="428">
        <v>15</v>
      </c>
      <c r="X457" s="426">
        <v>2</v>
      </c>
      <c r="Y457" s="426">
        <v>27.36</v>
      </c>
      <c r="Z457" s="428">
        <v>0</v>
      </c>
      <c r="AA457" s="426">
        <v>0</v>
      </c>
      <c r="AB457" s="426">
        <v>0</v>
      </c>
      <c r="AC457" s="428">
        <v>0</v>
      </c>
      <c r="AD457" s="426">
        <v>0</v>
      </c>
      <c r="AE457" s="426">
        <v>0</v>
      </c>
      <c r="AF457" s="428">
        <v>0</v>
      </c>
      <c r="AG457" s="426">
        <v>0</v>
      </c>
    </row>
    <row r="458" spans="2:33" x14ac:dyDescent="0.35">
      <c r="B458" s="424">
        <v>52844</v>
      </c>
      <c r="C458" s="424" t="s">
        <v>1247</v>
      </c>
      <c r="D458" s="426">
        <v>2</v>
      </c>
      <c r="E458" s="426">
        <v>1</v>
      </c>
      <c r="F458" s="426">
        <v>0</v>
      </c>
      <c r="G458" s="427">
        <v>1</v>
      </c>
      <c r="H458" s="426">
        <v>0</v>
      </c>
      <c r="I458" s="426">
        <v>0</v>
      </c>
      <c r="J458" s="427">
        <v>0</v>
      </c>
      <c r="K458" s="426">
        <v>30</v>
      </c>
      <c r="L458" s="426">
        <v>15</v>
      </c>
      <c r="M458" s="426">
        <v>0</v>
      </c>
      <c r="N458" s="427">
        <v>15</v>
      </c>
      <c r="O458" s="426">
        <v>0</v>
      </c>
      <c r="P458" s="426">
        <v>0</v>
      </c>
      <c r="Q458" s="427">
        <v>0</v>
      </c>
      <c r="R458" s="426">
        <v>0</v>
      </c>
      <c r="S458" s="426">
        <v>0</v>
      </c>
      <c r="T458" s="428">
        <v>0</v>
      </c>
      <c r="U458" s="426">
        <v>1</v>
      </c>
      <c r="V458" s="426">
        <v>15</v>
      </c>
      <c r="W458" s="428">
        <v>0</v>
      </c>
      <c r="X458" s="426">
        <v>0</v>
      </c>
      <c r="Y458" s="426">
        <v>0</v>
      </c>
      <c r="Z458" s="428">
        <v>0</v>
      </c>
      <c r="AA458" s="426">
        <v>0</v>
      </c>
      <c r="AB458" s="426">
        <v>0</v>
      </c>
      <c r="AC458" s="428">
        <v>0</v>
      </c>
      <c r="AD458" s="426">
        <v>0</v>
      </c>
      <c r="AE458" s="426">
        <v>0</v>
      </c>
      <c r="AF458" s="428">
        <v>0</v>
      </c>
      <c r="AG458" s="426">
        <v>0</v>
      </c>
    </row>
    <row r="459" spans="2:33" x14ac:dyDescent="0.35">
      <c r="B459" s="424">
        <v>52866</v>
      </c>
      <c r="C459" s="424" t="s">
        <v>1248</v>
      </c>
      <c r="D459" s="426">
        <v>2</v>
      </c>
      <c r="E459" s="426">
        <v>2</v>
      </c>
      <c r="F459" s="426">
        <v>0</v>
      </c>
      <c r="G459" s="427">
        <v>2</v>
      </c>
      <c r="H459" s="426">
        <v>1</v>
      </c>
      <c r="I459" s="426">
        <v>0</v>
      </c>
      <c r="J459" s="427">
        <v>1</v>
      </c>
      <c r="K459" s="426">
        <v>30</v>
      </c>
      <c r="L459" s="426">
        <v>30</v>
      </c>
      <c r="M459" s="426">
        <v>0</v>
      </c>
      <c r="N459" s="427">
        <v>30</v>
      </c>
      <c r="O459" s="426">
        <v>15</v>
      </c>
      <c r="P459" s="426">
        <v>0</v>
      </c>
      <c r="Q459" s="427">
        <v>15</v>
      </c>
      <c r="R459" s="426">
        <v>0</v>
      </c>
      <c r="S459" s="426">
        <v>0</v>
      </c>
      <c r="T459" s="428">
        <v>0</v>
      </c>
      <c r="U459" s="426">
        <v>1</v>
      </c>
      <c r="V459" s="426">
        <v>15</v>
      </c>
      <c r="W459" s="428">
        <v>15</v>
      </c>
      <c r="X459" s="426">
        <v>0</v>
      </c>
      <c r="Y459" s="426">
        <v>0</v>
      </c>
      <c r="Z459" s="428">
        <v>0</v>
      </c>
      <c r="AA459" s="426">
        <v>0</v>
      </c>
      <c r="AB459" s="426">
        <v>0</v>
      </c>
      <c r="AC459" s="428">
        <v>0</v>
      </c>
      <c r="AD459" s="426">
        <v>0</v>
      </c>
      <c r="AE459" s="426">
        <v>0</v>
      </c>
      <c r="AF459" s="428">
        <v>0</v>
      </c>
      <c r="AG459" s="426">
        <v>0</v>
      </c>
    </row>
    <row r="460" spans="2:33" x14ac:dyDescent="0.35">
      <c r="B460" s="424">
        <v>52889</v>
      </c>
      <c r="C460" s="424" t="s">
        <v>1249</v>
      </c>
      <c r="D460" s="426">
        <v>2</v>
      </c>
      <c r="E460" s="426">
        <v>2</v>
      </c>
      <c r="F460" s="426">
        <v>1</v>
      </c>
      <c r="G460" s="427">
        <v>3</v>
      </c>
      <c r="H460" s="426">
        <v>0</v>
      </c>
      <c r="I460" s="426">
        <v>0</v>
      </c>
      <c r="J460" s="427">
        <v>0</v>
      </c>
      <c r="K460" s="426">
        <v>30</v>
      </c>
      <c r="L460" s="426">
        <v>30</v>
      </c>
      <c r="M460" s="426">
        <v>15</v>
      </c>
      <c r="N460" s="427">
        <v>45</v>
      </c>
      <c r="O460" s="426">
        <v>0</v>
      </c>
      <c r="P460" s="426">
        <v>0</v>
      </c>
      <c r="Q460" s="427">
        <v>0</v>
      </c>
      <c r="R460" s="426">
        <v>0</v>
      </c>
      <c r="S460" s="426">
        <v>0</v>
      </c>
      <c r="T460" s="428">
        <v>0</v>
      </c>
      <c r="U460" s="426">
        <v>2</v>
      </c>
      <c r="V460" s="426">
        <v>30</v>
      </c>
      <c r="W460" s="428">
        <v>0</v>
      </c>
      <c r="X460" s="426">
        <v>1</v>
      </c>
      <c r="Y460" s="426">
        <v>15</v>
      </c>
      <c r="Z460" s="428">
        <v>0</v>
      </c>
      <c r="AA460" s="426">
        <v>0</v>
      </c>
      <c r="AB460" s="426">
        <v>0</v>
      </c>
      <c r="AC460" s="428">
        <v>0</v>
      </c>
      <c r="AD460" s="426">
        <v>0</v>
      </c>
      <c r="AE460" s="426">
        <v>0</v>
      </c>
      <c r="AF460" s="428">
        <v>0</v>
      </c>
      <c r="AG460" s="426">
        <v>0</v>
      </c>
    </row>
    <row r="461" spans="2:33" x14ac:dyDescent="0.35">
      <c r="B461" s="424">
        <v>52891</v>
      </c>
      <c r="C461" s="424" t="s">
        <v>1250</v>
      </c>
      <c r="D461" s="426">
        <v>1</v>
      </c>
      <c r="E461" s="426">
        <v>1</v>
      </c>
      <c r="F461" s="426">
        <v>0</v>
      </c>
      <c r="G461" s="427">
        <v>1</v>
      </c>
      <c r="H461" s="426">
        <v>1</v>
      </c>
      <c r="I461" s="426">
        <v>0</v>
      </c>
      <c r="J461" s="427">
        <v>1</v>
      </c>
      <c r="K461" s="426">
        <v>15</v>
      </c>
      <c r="L461" s="426">
        <v>15</v>
      </c>
      <c r="M461" s="426">
        <v>0</v>
      </c>
      <c r="N461" s="427">
        <v>15</v>
      </c>
      <c r="O461" s="426">
        <v>15</v>
      </c>
      <c r="P461" s="426">
        <v>0</v>
      </c>
      <c r="Q461" s="427">
        <v>15</v>
      </c>
      <c r="R461" s="426">
        <v>0</v>
      </c>
      <c r="S461" s="426">
        <v>0</v>
      </c>
      <c r="T461" s="428">
        <v>0</v>
      </c>
      <c r="U461" s="426">
        <v>1</v>
      </c>
      <c r="V461" s="426">
        <v>15</v>
      </c>
      <c r="W461" s="428">
        <v>15</v>
      </c>
      <c r="X461" s="426">
        <v>0</v>
      </c>
      <c r="Y461" s="426">
        <v>0</v>
      </c>
      <c r="Z461" s="428">
        <v>0</v>
      </c>
      <c r="AA461" s="426">
        <v>0</v>
      </c>
      <c r="AB461" s="426">
        <v>0</v>
      </c>
      <c r="AC461" s="428">
        <v>0</v>
      </c>
      <c r="AD461" s="426">
        <v>0</v>
      </c>
      <c r="AE461" s="426">
        <v>0</v>
      </c>
      <c r="AF461" s="428">
        <v>0</v>
      </c>
      <c r="AG461" s="426">
        <v>0</v>
      </c>
    </row>
    <row r="462" spans="2:33" x14ac:dyDescent="0.35">
      <c r="B462" s="424">
        <v>52909</v>
      </c>
      <c r="C462" s="424" t="s">
        <v>1251</v>
      </c>
      <c r="D462" s="426">
        <v>21</v>
      </c>
      <c r="E462" s="426">
        <v>20</v>
      </c>
      <c r="F462" s="426">
        <v>0</v>
      </c>
      <c r="G462" s="427">
        <v>20</v>
      </c>
      <c r="H462" s="426">
        <v>10</v>
      </c>
      <c r="I462" s="426">
        <v>0</v>
      </c>
      <c r="J462" s="427">
        <v>10</v>
      </c>
      <c r="K462" s="426">
        <v>315</v>
      </c>
      <c r="L462" s="426">
        <v>300</v>
      </c>
      <c r="M462" s="426">
        <v>0</v>
      </c>
      <c r="N462" s="427">
        <v>300</v>
      </c>
      <c r="O462" s="426">
        <v>150</v>
      </c>
      <c r="P462" s="426">
        <v>0</v>
      </c>
      <c r="Q462" s="427">
        <v>150</v>
      </c>
      <c r="R462" s="426">
        <v>13</v>
      </c>
      <c r="S462" s="426">
        <v>195</v>
      </c>
      <c r="T462" s="428">
        <v>90</v>
      </c>
      <c r="U462" s="426">
        <v>4</v>
      </c>
      <c r="V462" s="426">
        <v>60</v>
      </c>
      <c r="W462" s="428">
        <v>30</v>
      </c>
      <c r="X462" s="426">
        <v>0</v>
      </c>
      <c r="Y462" s="426">
        <v>0</v>
      </c>
      <c r="Z462" s="428">
        <v>0</v>
      </c>
      <c r="AA462" s="426">
        <v>1</v>
      </c>
      <c r="AB462" s="426">
        <v>15</v>
      </c>
      <c r="AC462" s="428">
        <v>0</v>
      </c>
      <c r="AD462" s="426">
        <v>1</v>
      </c>
      <c r="AE462" s="426">
        <v>15</v>
      </c>
      <c r="AF462" s="428">
        <v>0</v>
      </c>
      <c r="AG462" s="426">
        <v>0</v>
      </c>
    </row>
    <row r="463" spans="2:33" x14ac:dyDescent="0.35">
      <c r="B463" s="424">
        <v>52922</v>
      </c>
      <c r="C463" s="424" t="s">
        <v>1252</v>
      </c>
      <c r="D463" s="426">
        <v>0</v>
      </c>
      <c r="E463" s="426">
        <v>1</v>
      </c>
      <c r="F463" s="426">
        <v>0</v>
      </c>
      <c r="G463" s="427">
        <v>1</v>
      </c>
      <c r="H463" s="426">
        <v>1</v>
      </c>
      <c r="I463" s="426">
        <v>0</v>
      </c>
      <c r="J463" s="427">
        <v>1</v>
      </c>
      <c r="K463" s="426">
        <v>0</v>
      </c>
      <c r="L463" s="426">
        <v>15</v>
      </c>
      <c r="M463" s="426">
        <v>0</v>
      </c>
      <c r="N463" s="427">
        <v>15</v>
      </c>
      <c r="O463" s="426">
        <v>15</v>
      </c>
      <c r="P463" s="426">
        <v>0</v>
      </c>
      <c r="Q463" s="427">
        <v>15</v>
      </c>
      <c r="R463" s="426">
        <v>0</v>
      </c>
      <c r="S463" s="426">
        <v>0</v>
      </c>
      <c r="T463" s="428">
        <v>0</v>
      </c>
      <c r="U463" s="426">
        <v>0</v>
      </c>
      <c r="V463" s="426">
        <v>0</v>
      </c>
      <c r="W463" s="428">
        <v>0</v>
      </c>
      <c r="X463" s="426">
        <v>0</v>
      </c>
      <c r="Y463" s="426">
        <v>0</v>
      </c>
      <c r="Z463" s="428">
        <v>0</v>
      </c>
      <c r="AA463" s="426">
        <v>0</v>
      </c>
      <c r="AB463" s="426">
        <v>0</v>
      </c>
      <c r="AC463" s="428">
        <v>0</v>
      </c>
      <c r="AD463" s="426">
        <v>0</v>
      </c>
      <c r="AE463" s="426">
        <v>0</v>
      </c>
      <c r="AF463" s="428">
        <v>0</v>
      </c>
      <c r="AG463" s="426">
        <v>0</v>
      </c>
    </row>
    <row r="464" spans="2:33" x14ac:dyDescent="0.35">
      <c r="B464" s="424">
        <v>52934</v>
      </c>
      <c r="C464" s="424" t="s">
        <v>1253</v>
      </c>
      <c r="D464" s="426">
        <v>0</v>
      </c>
      <c r="E464" s="426">
        <v>1</v>
      </c>
      <c r="F464" s="426">
        <v>0</v>
      </c>
      <c r="G464" s="427">
        <v>1</v>
      </c>
      <c r="H464" s="426">
        <v>1</v>
      </c>
      <c r="I464" s="426">
        <v>0</v>
      </c>
      <c r="J464" s="427">
        <v>1</v>
      </c>
      <c r="K464" s="426">
        <v>0</v>
      </c>
      <c r="L464" s="426">
        <v>15</v>
      </c>
      <c r="M464" s="426">
        <v>0</v>
      </c>
      <c r="N464" s="427">
        <v>15</v>
      </c>
      <c r="O464" s="426">
        <v>15</v>
      </c>
      <c r="P464" s="426">
        <v>0</v>
      </c>
      <c r="Q464" s="427">
        <v>15</v>
      </c>
      <c r="R464" s="426">
        <v>0</v>
      </c>
      <c r="S464" s="426">
        <v>0</v>
      </c>
      <c r="T464" s="428">
        <v>0</v>
      </c>
      <c r="U464" s="426">
        <v>0</v>
      </c>
      <c r="V464" s="426">
        <v>0</v>
      </c>
      <c r="W464" s="428">
        <v>0</v>
      </c>
      <c r="X464" s="426">
        <v>0</v>
      </c>
      <c r="Y464" s="426">
        <v>0</v>
      </c>
      <c r="Z464" s="428">
        <v>0</v>
      </c>
      <c r="AA464" s="426">
        <v>0</v>
      </c>
      <c r="AB464" s="426">
        <v>0</v>
      </c>
      <c r="AC464" s="428">
        <v>0</v>
      </c>
      <c r="AD464" s="426">
        <v>0</v>
      </c>
      <c r="AE464" s="426">
        <v>0</v>
      </c>
      <c r="AF464" s="428">
        <v>0</v>
      </c>
      <c r="AG464" s="426">
        <v>0</v>
      </c>
    </row>
    <row r="465" spans="2:33" x14ac:dyDescent="0.35">
      <c r="B465" s="424">
        <v>52938</v>
      </c>
      <c r="C465" s="424" t="s">
        <v>1254</v>
      </c>
      <c r="D465" s="426">
        <v>8</v>
      </c>
      <c r="E465" s="426">
        <v>10</v>
      </c>
      <c r="F465" s="426">
        <v>0</v>
      </c>
      <c r="G465" s="427">
        <v>10</v>
      </c>
      <c r="H465" s="426">
        <v>2</v>
      </c>
      <c r="I465" s="426">
        <v>0</v>
      </c>
      <c r="J465" s="427">
        <v>2</v>
      </c>
      <c r="K465" s="426">
        <v>120</v>
      </c>
      <c r="L465" s="426">
        <v>120</v>
      </c>
      <c r="M465" s="426">
        <v>0</v>
      </c>
      <c r="N465" s="427">
        <v>120</v>
      </c>
      <c r="O465" s="426">
        <v>24</v>
      </c>
      <c r="P465" s="426">
        <v>0</v>
      </c>
      <c r="Q465" s="427">
        <v>24</v>
      </c>
      <c r="R465" s="426">
        <v>6</v>
      </c>
      <c r="S465" s="426">
        <v>90</v>
      </c>
      <c r="T465" s="428">
        <v>0</v>
      </c>
      <c r="U465" s="426">
        <v>0</v>
      </c>
      <c r="V465" s="426">
        <v>0</v>
      </c>
      <c r="W465" s="428">
        <v>0</v>
      </c>
      <c r="X465" s="426">
        <v>3</v>
      </c>
      <c r="Y465" s="426">
        <v>15</v>
      </c>
      <c r="Z465" s="428">
        <v>24</v>
      </c>
      <c r="AA465" s="426">
        <v>5</v>
      </c>
      <c r="AB465" s="426">
        <v>75</v>
      </c>
      <c r="AC465" s="428">
        <v>0</v>
      </c>
      <c r="AD465" s="426">
        <v>5</v>
      </c>
      <c r="AE465" s="426">
        <v>75</v>
      </c>
      <c r="AF465" s="428">
        <v>0</v>
      </c>
      <c r="AG465" s="426">
        <v>0</v>
      </c>
    </row>
    <row r="466" spans="2:33" x14ac:dyDescent="0.35">
      <c r="B466" s="424">
        <v>52943</v>
      </c>
      <c r="C466" s="424" t="s">
        <v>1255</v>
      </c>
      <c r="D466" s="426">
        <v>0</v>
      </c>
      <c r="E466" s="426">
        <v>1</v>
      </c>
      <c r="F466" s="426">
        <v>0</v>
      </c>
      <c r="G466" s="427">
        <v>1</v>
      </c>
      <c r="H466" s="426">
        <v>1</v>
      </c>
      <c r="I466" s="426">
        <v>0</v>
      </c>
      <c r="J466" s="427">
        <v>1</v>
      </c>
      <c r="K466" s="426">
        <v>0</v>
      </c>
      <c r="L466" s="426">
        <v>15</v>
      </c>
      <c r="M466" s="426">
        <v>0</v>
      </c>
      <c r="N466" s="427">
        <v>15</v>
      </c>
      <c r="O466" s="426">
        <v>15</v>
      </c>
      <c r="P466" s="426">
        <v>0</v>
      </c>
      <c r="Q466" s="427">
        <v>15</v>
      </c>
      <c r="R466" s="426">
        <v>0</v>
      </c>
      <c r="S466" s="426">
        <v>0</v>
      </c>
      <c r="T466" s="428">
        <v>0</v>
      </c>
      <c r="U466" s="426">
        <v>0</v>
      </c>
      <c r="V466" s="426">
        <v>0</v>
      </c>
      <c r="W466" s="428">
        <v>0</v>
      </c>
      <c r="X466" s="426">
        <v>0</v>
      </c>
      <c r="Y466" s="426">
        <v>0</v>
      </c>
      <c r="Z466" s="428">
        <v>0</v>
      </c>
      <c r="AA466" s="426">
        <v>0</v>
      </c>
      <c r="AB466" s="426">
        <v>0</v>
      </c>
      <c r="AC466" s="428">
        <v>0</v>
      </c>
      <c r="AD466" s="426">
        <v>0</v>
      </c>
      <c r="AE466" s="426">
        <v>0</v>
      </c>
      <c r="AF466" s="428">
        <v>0</v>
      </c>
      <c r="AG466" s="426">
        <v>0</v>
      </c>
    </row>
    <row r="467" spans="2:33" x14ac:dyDescent="0.35">
      <c r="B467" s="424">
        <v>52971</v>
      </c>
      <c r="C467" s="424" t="s">
        <v>1257</v>
      </c>
      <c r="D467" s="426">
        <v>3</v>
      </c>
      <c r="E467" s="426">
        <v>7</v>
      </c>
      <c r="F467" s="426">
        <v>3</v>
      </c>
      <c r="G467" s="427">
        <v>10</v>
      </c>
      <c r="H467" s="426">
        <v>5</v>
      </c>
      <c r="I467" s="426">
        <v>3</v>
      </c>
      <c r="J467" s="427">
        <v>8</v>
      </c>
      <c r="K467" s="426">
        <v>45</v>
      </c>
      <c r="L467" s="426">
        <v>105</v>
      </c>
      <c r="M467" s="426">
        <v>45</v>
      </c>
      <c r="N467" s="427">
        <v>150</v>
      </c>
      <c r="O467" s="426">
        <v>75</v>
      </c>
      <c r="P467" s="426">
        <v>45</v>
      </c>
      <c r="Q467" s="427">
        <v>120</v>
      </c>
      <c r="R467" s="426">
        <v>2</v>
      </c>
      <c r="S467" s="426">
        <v>30</v>
      </c>
      <c r="T467" s="428">
        <v>15</v>
      </c>
      <c r="U467" s="426">
        <v>2</v>
      </c>
      <c r="V467" s="426">
        <v>30</v>
      </c>
      <c r="W467" s="428">
        <v>15</v>
      </c>
      <c r="X467" s="426">
        <v>0</v>
      </c>
      <c r="Y467" s="426">
        <v>0</v>
      </c>
      <c r="Z467" s="428">
        <v>0</v>
      </c>
      <c r="AA467" s="426">
        <v>0</v>
      </c>
      <c r="AB467" s="426">
        <v>0</v>
      </c>
      <c r="AC467" s="428">
        <v>0</v>
      </c>
      <c r="AD467" s="426">
        <v>0</v>
      </c>
      <c r="AE467" s="426">
        <v>0</v>
      </c>
      <c r="AF467" s="428">
        <v>0</v>
      </c>
      <c r="AG467" s="426">
        <v>0</v>
      </c>
    </row>
    <row r="469" spans="2:33" x14ac:dyDescent="0.35">
      <c r="D469">
        <f>SUM(D2:D468)</f>
        <v>3415</v>
      </c>
      <c r="E469">
        <f t="shared" ref="E469:AG469" si="0">SUM(E2:E468)</f>
        <v>7081</v>
      </c>
      <c r="F469">
        <f t="shared" si="0"/>
        <v>479</v>
      </c>
      <c r="G469">
        <f t="shared" si="0"/>
        <v>7560</v>
      </c>
      <c r="H469">
        <f t="shared" si="0"/>
        <v>2893</v>
      </c>
      <c r="I469">
        <f t="shared" si="0"/>
        <v>59</v>
      </c>
      <c r="J469">
        <f t="shared" si="0"/>
        <v>2952</v>
      </c>
      <c r="K469">
        <f t="shared" si="0"/>
        <v>51031.859999999993</v>
      </c>
      <c r="L469">
        <f t="shared" si="0"/>
        <v>104054.31999999999</v>
      </c>
      <c r="M469">
        <f t="shared" si="0"/>
        <v>7093.5</v>
      </c>
      <c r="N469">
        <f t="shared" si="0"/>
        <v>111147.81999999999</v>
      </c>
      <c r="O469">
        <f t="shared" si="0"/>
        <v>41586.320000000014</v>
      </c>
      <c r="P469">
        <f t="shared" si="0"/>
        <v>885</v>
      </c>
      <c r="Q469">
        <f t="shared" si="0"/>
        <v>42471.320000000014</v>
      </c>
      <c r="R469">
        <f t="shared" si="0"/>
        <v>1082</v>
      </c>
      <c r="S469">
        <f t="shared" si="0"/>
        <v>16074.92</v>
      </c>
      <c r="T469">
        <f t="shared" si="0"/>
        <v>4690.54</v>
      </c>
      <c r="U469">
        <f t="shared" si="0"/>
        <v>1014</v>
      </c>
      <c r="V469">
        <f t="shared" si="0"/>
        <v>15145.179999999998</v>
      </c>
      <c r="W469">
        <f t="shared" si="0"/>
        <v>3937.02</v>
      </c>
      <c r="X469">
        <f t="shared" si="0"/>
        <v>1526</v>
      </c>
      <c r="Y469">
        <f t="shared" si="0"/>
        <v>22600.33</v>
      </c>
      <c r="Z469">
        <f t="shared" si="0"/>
        <v>6352.1399999999994</v>
      </c>
      <c r="AA469">
        <f t="shared" si="0"/>
        <v>992</v>
      </c>
      <c r="AB469">
        <f t="shared" si="0"/>
        <v>14803.5</v>
      </c>
      <c r="AC469">
        <f t="shared" si="0"/>
        <v>1180.5</v>
      </c>
      <c r="AD469">
        <f t="shared" si="0"/>
        <v>520</v>
      </c>
      <c r="AE469">
        <f t="shared" si="0"/>
        <v>7760.5</v>
      </c>
      <c r="AF469">
        <f t="shared" si="0"/>
        <v>700</v>
      </c>
      <c r="AG469">
        <f t="shared" si="0"/>
        <v>99</v>
      </c>
    </row>
  </sheetData>
  <pageMargins left="0.7" right="0.7" top="0.75" bottom="0.75" header="0.3" footer="0.3"/>
  <pageSetup paperSize="9" orientation="portrait" horizontalDpi="300" verticalDpi="300" r:id="rId1"/>
  <headerFooter>
    <oddFooter>&amp;C_x000D_&amp;1#&amp;"Calibri"&amp;10&amp;K000000 OFFICIAL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C23439-B852-419A-B4D3-E02966BA91E7}">
  <dimension ref="A1"/>
  <sheetViews>
    <sheetView zoomScale="84" zoomScaleNormal="84" workbookViewId="0">
      <selection activeCell="A3" sqref="A3"/>
    </sheetView>
  </sheetViews>
  <sheetFormatPr defaultRowHeight="14.5" x14ac:dyDescent="0.35"/>
  <cols>
    <col min="1" max="7" width="25" customWidth="1"/>
  </cols>
  <sheetData>
    <row r="1" spans="1:1" x14ac:dyDescent="0.35">
      <c r="A1" t="s">
        <v>1546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BA38AF-42B5-468C-BAB1-96D742525B3F}">
  <sheetPr codeName="Sheet3"/>
  <dimension ref="A1:AP90"/>
  <sheetViews>
    <sheetView showGridLines="0" tabSelected="1" zoomScale="80" zoomScaleNormal="80" workbookViewId="0">
      <selection activeCell="A8" sqref="A8"/>
    </sheetView>
  </sheetViews>
  <sheetFormatPr defaultColWidth="9.1796875" defaultRowHeight="12.5" x14ac:dyDescent="0.25"/>
  <cols>
    <col min="1" max="1" width="11.81640625" style="3" customWidth="1"/>
    <col min="2" max="2" width="25" style="3" customWidth="1"/>
    <col min="3" max="3" width="19.1796875" style="3" customWidth="1"/>
    <col min="4" max="4" width="10.1796875" style="3" bestFit="1" customWidth="1"/>
    <col min="5" max="5" width="9.1796875" style="3"/>
    <col min="6" max="6" width="20.08984375" style="3" customWidth="1"/>
    <col min="7" max="7" width="11.453125" style="3" bestFit="1" customWidth="1"/>
    <col min="8" max="8" width="10.1796875" style="3" bestFit="1" customWidth="1"/>
    <col min="9" max="9" width="11.1796875" style="3" customWidth="1"/>
    <col min="10" max="10" width="0.81640625" style="3" customWidth="1"/>
    <col min="11" max="12" width="12.81640625" style="3" bestFit="1" customWidth="1"/>
    <col min="13" max="13" width="7.453125" style="3" customWidth="1"/>
    <col min="14" max="14" width="0.81640625" style="3" customWidth="1"/>
    <col min="15" max="15" width="7.453125" style="3" hidden="1" customWidth="1"/>
    <col min="16" max="16" width="25.1796875" style="3" hidden="1" customWidth="1"/>
    <col min="17" max="17" width="20.1796875" style="3" hidden="1" customWidth="1"/>
    <col min="18" max="19" width="0" style="3" hidden="1" customWidth="1"/>
    <col min="20" max="20" width="18.90625" style="3" hidden="1" customWidth="1"/>
    <col min="21" max="21" width="13.54296875" style="3" hidden="1" customWidth="1"/>
    <col min="22" max="22" width="13.81640625" style="3" hidden="1" customWidth="1"/>
    <col min="23" max="23" width="15.1796875" style="3" hidden="1" customWidth="1"/>
    <col min="24" max="24" width="1.1796875" style="3" hidden="1" customWidth="1"/>
    <col min="25" max="26" width="10.1796875" style="3" hidden="1" customWidth="1"/>
    <col min="27" max="27" width="3.81640625" style="3" hidden="1" customWidth="1"/>
    <col min="28" max="28" width="2" style="3" customWidth="1"/>
    <col min="29" max="29" width="7.1796875" style="3" hidden="1" customWidth="1"/>
    <col min="30" max="30" width="15.54296875" style="3" hidden="1" customWidth="1"/>
    <col min="31" max="31" width="21" style="3" hidden="1" customWidth="1"/>
    <col min="32" max="38" width="0" style="3" hidden="1" customWidth="1"/>
    <col min="39" max="39" width="11.81640625" style="3" hidden="1" customWidth="1"/>
    <col min="40" max="40" width="11" style="3" hidden="1" customWidth="1"/>
    <col min="41" max="41" width="3.54296875" style="3" hidden="1" customWidth="1"/>
    <col min="42" max="256" width="9.1796875" style="3"/>
    <col min="257" max="257" width="7.81640625" style="3" customWidth="1"/>
    <col min="258" max="258" width="25" style="3" customWidth="1"/>
    <col min="259" max="259" width="19.1796875" style="3" customWidth="1"/>
    <col min="260" max="260" width="10.1796875" style="3" bestFit="1" customWidth="1"/>
    <col min="261" max="262" width="9.1796875" style="3"/>
    <col min="263" max="265" width="10.1796875" style="3" bestFit="1" customWidth="1"/>
    <col min="266" max="266" width="0.81640625" style="3" customWidth="1"/>
    <col min="267" max="268" width="11.1796875" style="3" bestFit="1" customWidth="1"/>
    <col min="269" max="269" width="7.453125" style="3" customWidth="1"/>
    <col min="270" max="270" width="0.81640625" style="3" customWidth="1"/>
    <col min="271" max="271" width="7.453125" style="3" customWidth="1"/>
    <col min="272" max="272" width="25.1796875" style="3" customWidth="1"/>
    <col min="273" max="273" width="20.1796875" style="3" customWidth="1"/>
    <col min="274" max="275" width="9.1796875" style="3"/>
    <col min="276" max="276" width="9.453125" style="3" customWidth="1"/>
    <col min="277" max="277" width="10" style="3" customWidth="1"/>
    <col min="278" max="278" width="10.1796875" style="3" customWidth="1"/>
    <col min="279" max="279" width="11" style="3" customWidth="1"/>
    <col min="280" max="280" width="1.1796875" style="3" customWidth="1"/>
    <col min="281" max="282" width="10.1796875" style="3" bestFit="1" customWidth="1"/>
    <col min="283" max="283" width="3.81640625" style="3" customWidth="1"/>
    <col min="284" max="284" width="2" style="3" customWidth="1"/>
    <col min="285" max="297" width="0" style="3" hidden="1" customWidth="1"/>
    <col min="298" max="512" width="9.1796875" style="3"/>
    <col min="513" max="513" width="7.81640625" style="3" customWidth="1"/>
    <col min="514" max="514" width="25" style="3" customWidth="1"/>
    <col min="515" max="515" width="19.1796875" style="3" customWidth="1"/>
    <col min="516" max="516" width="10.1796875" style="3" bestFit="1" customWidth="1"/>
    <col min="517" max="518" width="9.1796875" style="3"/>
    <col min="519" max="521" width="10.1796875" style="3" bestFit="1" customWidth="1"/>
    <col min="522" max="522" width="0.81640625" style="3" customWidth="1"/>
    <col min="523" max="524" width="11.1796875" style="3" bestFit="1" customWidth="1"/>
    <col min="525" max="525" width="7.453125" style="3" customWidth="1"/>
    <col min="526" max="526" width="0.81640625" style="3" customWidth="1"/>
    <col min="527" max="527" width="7.453125" style="3" customWidth="1"/>
    <col min="528" max="528" width="25.1796875" style="3" customWidth="1"/>
    <col min="529" max="529" width="20.1796875" style="3" customWidth="1"/>
    <col min="530" max="531" width="9.1796875" style="3"/>
    <col min="532" max="532" width="9.453125" style="3" customWidth="1"/>
    <col min="533" max="533" width="10" style="3" customWidth="1"/>
    <col min="534" max="534" width="10.1796875" style="3" customWidth="1"/>
    <col min="535" max="535" width="11" style="3" customWidth="1"/>
    <col min="536" max="536" width="1.1796875" style="3" customWidth="1"/>
    <col min="537" max="538" width="10.1796875" style="3" bestFit="1" customWidth="1"/>
    <col min="539" max="539" width="3.81640625" style="3" customWidth="1"/>
    <col min="540" max="540" width="2" style="3" customWidth="1"/>
    <col min="541" max="553" width="0" style="3" hidden="1" customWidth="1"/>
    <col min="554" max="768" width="9.1796875" style="3"/>
    <col min="769" max="769" width="7.81640625" style="3" customWidth="1"/>
    <col min="770" max="770" width="25" style="3" customWidth="1"/>
    <col min="771" max="771" width="19.1796875" style="3" customWidth="1"/>
    <col min="772" max="772" width="10.1796875" style="3" bestFit="1" customWidth="1"/>
    <col min="773" max="774" width="9.1796875" style="3"/>
    <col min="775" max="777" width="10.1796875" style="3" bestFit="1" customWidth="1"/>
    <col min="778" max="778" width="0.81640625" style="3" customWidth="1"/>
    <col min="779" max="780" width="11.1796875" style="3" bestFit="1" customWidth="1"/>
    <col min="781" max="781" width="7.453125" style="3" customWidth="1"/>
    <col min="782" max="782" width="0.81640625" style="3" customWidth="1"/>
    <col min="783" max="783" width="7.453125" style="3" customWidth="1"/>
    <col min="784" max="784" width="25.1796875" style="3" customWidth="1"/>
    <col min="785" max="785" width="20.1796875" style="3" customWidth="1"/>
    <col min="786" max="787" width="9.1796875" style="3"/>
    <col min="788" max="788" width="9.453125" style="3" customWidth="1"/>
    <col min="789" max="789" width="10" style="3" customWidth="1"/>
    <col min="790" max="790" width="10.1796875" style="3" customWidth="1"/>
    <col min="791" max="791" width="11" style="3" customWidth="1"/>
    <col min="792" max="792" width="1.1796875" style="3" customWidth="1"/>
    <col min="793" max="794" width="10.1796875" style="3" bestFit="1" customWidth="1"/>
    <col min="795" max="795" width="3.81640625" style="3" customWidth="1"/>
    <col min="796" max="796" width="2" style="3" customWidth="1"/>
    <col min="797" max="809" width="0" style="3" hidden="1" customWidth="1"/>
    <col min="810" max="1024" width="9.1796875" style="3"/>
    <col min="1025" max="1025" width="7.81640625" style="3" customWidth="1"/>
    <col min="1026" max="1026" width="25" style="3" customWidth="1"/>
    <col min="1027" max="1027" width="19.1796875" style="3" customWidth="1"/>
    <col min="1028" max="1028" width="10.1796875" style="3" bestFit="1" customWidth="1"/>
    <col min="1029" max="1030" width="9.1796875" style="3"/>
    <col min="1031" max="1033" width="10.1796875" style="3" bestFit="1" customWidth="1"/>
    <col min="1034" max="1034" width="0.81640625" style="3" customWidth="1"/>
    <col min="1035" max="1036" width="11.1796875" style="3" bestFit="1" customWidth="1"/>
    <col min="1037" max="1037" width="7.453125" style="3" customWidth="1"/>
    <col min="1038" max="1038" width="0.81640625" style="3" customWidth="1"/>
    <col min="1039" max="1039" width="7.453125" style="3" customWidth="1"/>
    <col min="1040" max="1040" width="25.1796875" style="3" customWidth="1"/>
    <col min="1041" max="1041" width="20.1796875" style="3" customWidth="1"/>
    <col min="1042" max="1043" width="9.1796875" style="3"/>
    <col min="1044" max="1044" width="9.453125" style="3" customWidth="1"/>
    <col min="1045" max="1045" width="10" style="3" customWidth="1"/>
    <col min="1046" max="1046" width="10.1796875" style="3" customWidth="1"/>
    <col min="1047" max="1047" width="11" style="3" customWidth="1"/>
    <col min="1048" max="1048" width="1.1796875" style="3" customWidth="1"/>
    <col min="1049" max="1050" width="10.1796875" style="3" bestFit="1" customWidth="1"/>
    <col min="1051" max="1051" width="3.81640625" style="3" customWidth="1"/>
    <col min="1052" max="1052" width="2" style="3" customWidth="1"/>
    <col min="1053" max="1065" width="0" style="3" hidden="1" customWidth="1"/>
    <col min="1066" max="1280" width="9.1796875" style="3"/>
    <col min="1281" max="1281" width="7.81640625" style="3" customWidth="1"/>
    <col min="1282" max="1282" width="25" style="3" customWidth="1"/>
    <col min="1283" max="1283" width="19.1796875" style="3" customWidth="1"/>
    <col min="1284" max="1284" width="10.1796875" style="3" bestFit="1" customWidth="1"/>
    <col min="1285" max="1286" width="9.1796875" style="3"/>
    <col min="1287" max="1289" width="10.1796875" style="3" bestFit="1" customWidth="1"/>
    <col min="1290" max="1290" width="0.81640625" style="3" customWidth="1"/>
    <col min="1291" max="1292" width="11.1796875" style="3" bestFit="1" customWidth="1"/>
    <col min="1293" max="1293" width="7.453125" style="3" customWidth="1"/>
    <col min="1294" max="1294" width="0.81640625" style="3" customWidth="1"/>
    <col min="1295" max="1295" width="7.453125" style="3" customWidth="1"/>
    <col min="1296" max="1296" width="25.1796875" style="3" customWidth="1"/>
    <col min="1297" max="1297" width="20.1796875" style="3" customWidth="1"/>
    <col min="1298" max="1299" width="9.1796875" style="3"/>
    <col min="1300" max="1300" width="9.453125" style="3" customWidth="1"/>
    <col min="1301" max="1301" width="10" style="3" customWidth="1"/>
    <col min="1302" max="1302" width="10.1796875" style="3" customWidth="1"/>
    <col min="1303" max="1303" width="11" style="3" customWidth="1"/>
    <col min="1304" max="1304" width="1.1796875" style="3" customWidth="1"/>
    <col min="1305" max="1306" width="10.1796875" style="3" bestFit="1" customWidth="1"/>
    <col min="1307" max="1307" width="3.81640625" style="3" customWidth="1"/>
    <col min="1308" max="1308" width="2" style="3" customWidth="1"/>
    <col min="1309" max="1321" width="0" style="3" hidden="1" customWidth="1"/>
    <col min="1322" max="1536" width="9.1796875" style="3"/>
    <col min="1537" max="1537" width="7.81640625" style="3" customWidth="1"/>
    <col min="1538" max="1538" width="25" style="3" customWidth="1"/>
    <col min="1539" max="1539" width="19.1796875" style="3" customWidth="1"/>
    <col min="1540" max="1540" width="10.1796875" style="3" bestFit="1" customWidth="1"/>
    <col min="1541" max="1542" width="9.1796875" style="3"/>
    <col min="1543" max="1545" width="10.1796875" style="3" bestFit="1" customWidth="1"/>
    <col min="1546" max="1546" width="0.81640625" style="3" customWidth="1"/>
    <col min="1547" max="1548" width="11.1796875" style="3" bestFit="1" customWidth="1"/>
    <col min="1549" max="1549" width="7.453125" style="3" customWidth="1"/>
    <col min="1550" max="1550" width="0.81640625" style="3" customWidth="1"/>
    <col min="1551" max="1551" width="7.453125" style="3" customWidth="1"/>
    <col min="1552" max="1552" width="25.1796875" style="3" customWidth="1"/>
    <col min="1553" max="1553" width="20.1796875" style="3" customWidth="1"/>
    <col min="1554" max="1555" width="9.1796875" style="3"/>
    <col min="1556" max="1556" width="9.453125" style="3" customWidth="1"/>
    <col min="1557" max="1557" width="10" style="3" customWidth="1"/>
    <col min="1558" max="1558" width="10.1796875" style="3" customWidth="1"/>
    <col min="1559" max="1559" width="11" style="3" customWidth="1"/>
    <col min="1560" max="1560" width="1.1796875" style="3" customWidth="1"/>
    <col min="1561" max="1562" width="10.1796875" style="3" bestFit="1" customWidth="1"/>
    <col min="1563" max="1563" width="3.81640625" style="3" customWidth="1"/>
    <col min="1564" max="1564" width="2" style="3" customWidth="1"/>
    <col min="1565" max="1577" width="0" style="3" hidden="1" customWidth="1"/>
    <col min="1578" max="1792" width="9.1796875" style="3"/>
    <col min="1793" max="1793" width="7.81640625" style="3" customWidth="1"/>
    <col min="1794" max="1794" width="25" style="3" customWidth="1"/>
    <col min="1795" max="1795" width="19.1796875" style="3" customWidth="1"/>
    <col min="1796" max="1796" width="10.1796875" style="3" bestFit="1" customWidth="1"/>
    <col min="1797" max="1798" width="9.1796875" style="3"/>
    <col min="1799" max="1801" width="10.1796875" style="3" bestFit="1" customWidth="1"/>
    <col min="1802" max="1802" width="0.81640625" style="3" customWidth="1"/>
    <col min="1803" max="1804" width="11.1796875" style="3" bestFit="1" customWidth="1"/>
    <col min="1805" max="1805" width="7.453125" style="3" customWidth="1"/>
    <col min="1806" max="1806" width="0.81640625" style="3" customWidth="1"/>
    <col min="1807" max="1807" width="7.453125" style="3" customWidth="1"/>
    <col min="1808" max="1808" width="25.1796875" style="3" customWidth="1"/>
    <col min="1809" max="1809" width="20.1796875" style="3" customWidth="1"/>
    <col min="1810" max="1811" width="9.1796875" style="3"/>
    <col min="1812" max="1812" width="9.453125" style="3" customWidth="1"/>
    <col min="1813" max="1813" width="10" style="3" customWidth="1"/>
    <col min="1814" max="1814" width="10.1796875" style="3" customWidth="1"/>
    <col min="1815" max="1815" width="11" style="3" customWidth="1"/>
    <col min="1816" max="1816" width="1.1796875" style="3" customWidth="1"/>
    <col min="1817" max="1818" width="10.1796875" style="3" bestFit="1" customWidth="1"/>
    <col min="1819" max="1819" width="3.81640625" style="3" customWidth="1"/>
    <col min="1820" max="1820" width="2" style="3" customWidth="1"/>
    <col min="1821" max="1833" width="0" style="3" hidden="1" customWidth="1"/>
    <col min="1834" max="2048" width="9.1796875" style="3"/>
    <col min="2049" max="2049" width="7.81640625" style="3" customWidth="1"/>
    <col min="2050" max="2050" width="25" style="3" customWidth="1"/>
    <col min="2051" max="2051" width="19.1796875" style="3" customWidth="1"/>
    <col min="2052" max="2052" width="10.1796875" style="3" bestFit="1" customWidth="1"/>
    <col min="2053" max="2054" width="9.1796875" style="3"/>
    <col min="2055" max="2057" width="10.1796875" style="3" bestFit="1" customWidth="1"/>
    <col min="2058" max="2058" width="0.81640625" style="3" customWidth="1"/>
    <col min="2059" max="2060" width="11.1796875" style="3" bestFit="1" customWidth="1"/>
    <col min="2061" max="2061" width="7.453125" style="3" customWidth="1"/>
    <col min="2062" max="2062" width="0.81640625" style="3" customWidth="1"/>
    <col min="2063" max="2063" width="7.453125" style="3" customWidth="1"/>
    <col min="2064" max="2064" width="25.1796875" style="3" customWidth="1"/>
    <col min="2065" max="2065" width="20.1796875" style="3" customWidth="1"/>
    <col min="2066" max="2067" width="9.1796875" style="3"/>
    <col min="2068" max="2068" width="9.453125" style="3" customWidth="1"/>
    <col min="2069" max="2069" width="10" style="3" customWidth="1"/>
    <col min="2070" max="2070" width="10.1796875" style="3" customWidth="1"/>
    <col min="2071" max="2071" width="11" style="3" customWidth="1"/>
    <col min="2072" max="2072" width="1.1796875" style="3" customWidth="1"/>
    <col min="2073" max="2074" width="10.1796875" style="3" bestFit="1" customWidth="1"/>
    <col min="2075" max="2075" width="3.81640625" style="3" customWidth="1"/>
    <col min="2076" max="2076" width="2" style="3" customWidth="1"/>
    <col min="2077" max="2089" width="0" style="3" hidden="1" customWidth="1"/>
    <col min="2090" max="2304" width="9.1796875" style="3"/>
    <col min="2305" max="2305" width="7.81640625" style="3" customWidth="1"/>
    <col min="2306" max="2306" width="25" style="3" customWidth="1"/>
    <col min="2307" max="2307" width="19.1796875" style="3" customWidth="1"/>
    <col min="2308" max="2308" width="10.1796875" style="3" bestFit="1" customWidth="1"/>
    <col min="2309" max="2310" width="9.1796875" style="3"/>
    <col min="2311" max="2313" width="10.1796875" style="3" bestFit="1" customWidth="1"/>
    <col min="2314" max="2314" width="0.81640625" style="3" customWidth="1"/>
    <col min="2315" max="2316" width="11.1796875" style="3" bestFit="1" customWidth="1"/>
    <col min="2317" max="2317" width="7.453125" style="3" customWidth="1"/>
    <col min="2318" max="2318" width="0.81640625" style="3" customWidth="1"/>
    <col min="2319" max="2319" width="7.453125" style="3" customWidth="1"/>
    <col min="2320" max="2320" width="25.1796875" style="3" customWidth="1"/>
    <col min="2321" max="2321" width="20.1796875" style="3" customWidth="1"/>
    <col min="2322" max="2323" width="9.1796875" style="3"/>
    <col min="2324" max="2324" width="9.453125" style="3" customWidth="1"/>
    <col min="2325" max="2325" width="10" style="3" customWidth="1"/>
    <col min="2326" max="2326" width="10.1796875" style="3" customWidth="1"/>
    <col min="2327" max="2327" width="11" style="3" customWidth="1"/>
    <col min="2328" max="2328" width="1.1796875" style="3" customWidth="1"/>
    <col min="2329" max="2330" width="10.1796875" style="3" bestFit="1" customWidth="1"/>
    <col min="2331" max="2331" width="3.81640625" style="3" customWidth="1"/>
    <col min="2332" max="2332" width="2" style="3" customWidth="1"/>
    <col min="2333" max="2345" width="0" style="3" hidden="1" customWidth="1"/>
    <col min="2346" max="2560" width="9.1796875" style="3"/>
    <col min="2561" max="2561" width="7.81640625" style="3" customWidth="1"/>
    <col min="2562" max="2562" width="25" style="3" customWidth="1"/>
    <col min="2563" max="2563" width="19.1796875" style="3" customWidth="1"/>
    <col min="2564" max="2564" width="10.1796875" style="3" bestFit="1" customWidth="1"/>
    <col min="2565" max="2566" width="9.1796875" style="3"/>
    <col min="2567" max="2569" width="10.1796875" style="3" bestFit="1" customWidth="1"/>
    <col min="2570" max="2570" width="0.81640625" style="3" customWidth="1"/>
    <col min="2571" max="2572" width="11.1796875" style="3" bestFit="1" customWidth="1"/>
    <col min="2573" max="2573" width="7.453125" style="3" customWidth="1"/>
    <col min="2574" max="2574" width="0.81640625" style="3" customWidth="1"/>
    <col min="2575" max="2575" width="7.453125" style="3" customWidth="1"/>
    <col min="2576" max="2576" width="25.1796875" style="3" customWidth="1"/>
    <col min="2577" max="2577" width="20.1796875" style="3" customWidth="1"/>
    <col min="2578" max="2579" width="9.1796875" style="3"/>
    <col min="2580" max="2580" width="9.453125" style="3" customWidth="1"/>
    <col min="2581" max="2581" width="10" style="3" customWidth="1"/>
    <col min="2582" max="2582" width="10.1796875" style="3" customWidth="1"/>
    <col min="2583" max="2583" width="11" style="3" customWidth="1"/>
    <col min="2584" max="2584" width="1.1796875" style="3" customWidth="1"/>
    <col min="2585" max="2586" width="10.1796875" style="3" bestFit="1" customWidth="1"/>
    <col min="2587" max="2587" width="3.81640625" style="3" customWidth="1"/>
    <col min="2588" max="2588" width="2" style="3" customWidth="1"/>
    <col min="2589" max="2601" width="0" style="3" hidden="1" customWidth="1"/>
    <col min="2602" max="2816" width="9.1796875" style="3"/>
    <col min="2817" max="2817" width="7.81640625" style="3" customWidth="1"/>
    <col min="2818" max="2818" width="25" style="3" customWidth="1"/>
    <col min="2819" max="2819" width="19.1796875" style="3" customWidth="1"/>
    <col min="2820" max="2820" width="10.1796875" style="3" bestFit="1" customWidth="1"/>
    <col min="2821" max="2822" width="9.1796875" style="3"/>
    <col min="2823" max="2825" width="10.1796875" style="3" bestFit="1" customWidth="1"/>
    <col min="2826" max="2826" width="0.81640625" style="3" customWidth="1"/>
    <col min="2827" max="2828" width="11.1796875" style="3" bestFit="1" customWidth="1"/>
    <col min="2829" max="2829" width="7.453125" style="3" customWidth="1"/>
    <col min="2830" max="2830" width="0.81640625" style="3" customWidth="1"/>
    <col min="2831" max="2831" width="7.453125" style="3" customWidth="1"/>
    <col min="2832" max="2832" width="25.1796875" style="3" customWidth="1"/>
    <col min="2833" max="2833" width="20.1796875" style="3" customWidth="1"/>
    <col min="2834" max="2835" width="9.1796875" style="3"/>
    <col min="2836" max="2836" width="9.453125" style="3" customWidth="1"/>
    <col min="2837" max="2837" width="10" style="3" customWidth="1"/>
    <col min="2838" max="2838" width="10.1796875" style="3" customWidth="1"/>
    <col min="2839" max="2839" width="11" style="3" customWidth="1"/>
    <col min="2840" max="2840" width="1.1796875" style="3" customWidth="1"/>
    <col min="2841" max="2842" width="10.1796875" style="3" bestFit="1" customWidth="1"/>
    <col min="2843" max="2843" width="3.81640625" style="3" customWidth="1"/>
    <col min="2844" max="2844" width="2" style="3" customWidth="1"/>
    <col min="2845" max="2857" width="0" style="3" hidden="1" customWidth="1"/>
    <col min="2858" max="3072" width="9.1796875" style="3"/>
    <col min="3073" max="3073" width="7.81640625" style="3" customWidth="1"/>
    <col min="3074" max="3074" width="25" style="3" customWidth="1"/>
    <col min="3075" max="3075" width="19.1796875" style="3" customWidth="1"/>
    <col min="3076" max="3076" width="10.1796875" style="3" bestFit="1" customWidth="1"/>
    <col min="3077" max="3078" width="9.1796875" style="3"/>
    <col min="3079" max="3081" width="10.1796875" style="3" bestFit="1" customWidth="1"/>
    <col min="3082" max="3082" width="0.81640625" style="3" customWidth="1"/>
    <col min="3083" max="3084" width="11.1796875" style="3" bestFit="1" customWidth="1"/>
    <col min="3085" max="3085" width="7.453125" style="3" customWidth="1"/>
    <col min="3086" max="3086" width="0.81640625" style="3" customWidth="1"/>
    <col min="3087" max="3087" width="7.453125" style="3" customWidth="1"/>
    <col min="3088" max="3088" width="25.1796875" style="3" customWidth="1"/>
    <col min="3089" max="3089" width="20.1796875" style="3" customWidth="1"/>
    <col min="3090" max="3091" width="9.1796875" style="3"/>
    <col min="3092" max="3092" width="9.453125" style="3" customWidth="1"/>
    <col min="3093" max="3093" width="10" style="3" customWidth="1"/>
    <col min="3094" max="3094" width="10.1796875" style="3" customWidth="1"/>
    <col min="3095" max="3095" width="11" style="3" customWidth="1"/>
    <col min="3096" max="3096" width="1.1796875" style="3" customWidth="1"/>
    <col min="3097" max="3098" width="10.1796875" style="3" bestFit="1" customWidth="1"/>
    <col min="3099" max="3099" width="3.81640625" style="3" customWidth="1"/>
    <col min="3100" max="3100" width="2" style="3" customWidth="1"/>
    <col min="3101" max="3113" width="0" style="3" hidden="1" customWidth="1"/>
    <col min="3114" max="3328" width="9.1796875" style="3"/>
    <col min="3329" max="3329" width="7.81640625" style="3" customWidth="1"/>
    <col min="3330" max="3330" width="25" style="3" customWidth="1"/>
    <col min="3331" max="3331" width="19.1796875" style="3" customWidth="1"/>
    <col min="3332" max="3332" width="10.1796875" style="3" bestFit="1" customWidth="1"/>
    <col min="3333" max="3334" width="9.1796875" style="3"/>
    <col min="3335" max="3337" width="10.1796875" style="3" bestFit="1" customWidth="1"/>
    <col min="3338" max="3338" width="0.81640625" style="3" customWidth="1"/>
    <col min="3339" max="3340" width="11.1796875" style="3" bestFit="1" customWidth="1"/>
    <col min="3341" max="3341" width="7.453125" style="3" customWidth="1"/>
    <col min="3342" max="3342" width="0.81640625" style="3" customWidth="1"/>
    <col min="3343" max="3343" width="7.453125" style="3" customWidth="1"/>
    <col min="3344" max="3344" width="25.1796875" style="3" customWidth="1"/>
    <col min="3345" max="3345" width="20.1796875" style="3" customWidth="1"/>
    <col min="3346" max="3347" width="9.1796875" style="3"/>
    <col min="3348" max="3348" width="9.453125" style="3" customWidth="1"/>
    <col min="3349" max="3349" width="10" style="3" customWidth="1"/>
    <col min="3350" max="3350" width="10.1796875" style="3" customWidth="1"/>
    <col min="3351" max="3351" width="11" style="3" customWidth="1"/>
    <col min="3352" max="3352" width="1.1796875" style="3" customWidth="1"/>
    <col min="3353" max="3354" width="10.1796875" style="3" bestFit="1" customWidth="1"/>
    <col min="3355" max="3355" width="3.81640625" style="3" customWidth="1"/>
    <col min="3356" max="3356" width="2" style="3" customWidth="1"/>
    <col min="3357" max="3369" width="0" style="3" hidden="1" customWidth="1"/>
    <col min="3370" max="3584" width="9.1796875" style="3"/>
    <col min="3585" max="3585" width="7.81640625" style="3" customWidth="1"/>
    <col min="3586" max="3586" width="25" style="3" customWidth="1"/>
    <col min="3587" max="3587" width="19.1796875" style="3" customWidth="1"/>
    <col min="3588" max="3588" width="10.1796875" style="3" bestFit="1" customWidth="1"/>
    <col min="3589" max="3590" width="9.1796875" style="3"/>
    <col min="3591" max="3593" width="10.1796875" style="3" bestFit="1" customWidth="1"/>
    <col min="3594" max="3594" width="0.81640625" style="3" customWidth="1"/>
    <col min="3595" max="3596" width="11.1796875" style="3" bestFit="1" customWidth="1"/>
    <col min="3597" max="3597" width="7.453125" style="3" customWidth="1"/>
    <col min="3598" max="3598" width="0.81640625" style="3" customWidth="1"/>
    <col min="3599" max="3599" width="7.453125" style="3" customWidth="1"/>
    <col min="3600" max="3600" width="25.1796875" style="3" customWidth="1"/>
    <col min="3601" max="3601" width="20.1796875" style="3" customWidth="1"/>
    <col min="3602" max="3603" width="9.1796875" style="3"/>
    <col min="3604" max="3604" width="9.453125" style="3" customWidth="1"/>
    <col min="3605" max="3605" width="10" style="3" customWidth="1"/>
    <col min="3606" max="3606" width="10.1796875" style="3" customWidth="1"/>
    <col min="3607" max="3607" width="11" style="3" customWidth="1"/>
    <col min="3608" max="3608" width="1.1796875" style="3" customWidth="1"/>
    <col min="3609" max="3610" width="10.1796875" style="3" bestFit="1" customWidth="1"/>
    <col min="3611" max="3611" width="3.81640625" style="3" customWidth="1"/>
    <col min="3612" max="3612" width="2" style="3" customWidth="1"/>
    <col min="3613" max="3625" width="0" style="3" hidden="1" customWidth="1"/>
    <col min="3626" max="3840" width="9.1796875" style="3"/>
    <col min="3841" max="3841" width="7.81640625" style="3" customWidth="1"/>
    <col min="3842" max="3842" width="25" style="3" customWidth="1"/>
    <col min="3843" max="3843" width="19.1796875" style="3" customWidth="1"/>
    <col min="3844" max="3844" width="10.1796875" style="3" bestFit="1" customWidth="1"/>
    <col min="3845" max="3846" width="9.1796875" style="3"/>
    <col min="3847" max="3849" width="10.1796875" style="3" bestFit="1" customWidth="1"/>
    <col min="3850" max="3850" width="0.81640625" style="3" customWidth="1"/>
    <col min="3851" max="3852" width="11.1796875" style="3" bestFit="1" customWidth="1"/>
    <col min="3853" max="3853" width="7.453125" style="3" customWidth="1"/>
    <col min="3854" max="3854" width="0.81640625" style="3" customWidth="1"/>
    <col min="3855" max="3855" width="7.453125" style="3" customWidth="1"/>
    <col min="3856" max="3856" width="25.1796875" style="3" customWidth="1"/>
    <col min="3857" max="3857" width="20.1796875" style="3" customWidth="1"/>
    <col min="3858" max="3859" width="9.1796875" style="3"/>
    <col min="3860" max="3860" width="9.453125" style="3" customWidth="1"/>
    <col min="3861" max="3861" width="10" style="3" customWidth="1"/>
    <col min="3862" max="3862" width="10.1796875" style="3" customWidth="1"/>
    <col min="3863" max="3863" width="11" style="3" customWidth="1"/>
    <col min="3864" max="3864" width="1.1796875" style="3" customWidth="1"/>
    <col min="3865" max="3866" width="10.1796875" style="3" bestFit="1" customWidth="1"/>
    <col min="3867" max="3867" width="3.81640625" style="3" customWidth="1"/>
    <col min="3868" max="3868" width="2" style="3" customWidth="1"/>
    <col min="3869" max="3881" width="0" style="3" hidden="1" customWidth="1"/>
    <col min="3882" max="4096" width="9.1796875" style="3"/>
    <col min="4097" max="4097" width="7.81640625" style="3" customWidth="1"/>
    <col min="4098" max="4098" width="25" style="3" customWidth="1"/>
    <col min="4099" max="4099" width="19.1796875" style="3" customWidth="1"/>
    <col min="4100" max="4100" width="10.1796875" style="3" bestFit="1" customWidth="1"/>
    <col min="4101" max="4102" width="9.1796875" style="3"/>
    <col min="4103" max="4105" width="10.1796875" style="3" bestFit="1" customWidth="1"/>
    <col min="4106" max="4106" width="0.81640625" style="3" customWidth="1"/>
    <col min="4107" max="4108" width="11.1796875" style="3" bestFit="1" customWidth="1"/>
    <col min="4109" max="4109" width="7.453125" style="3" customWidth="1"/>
    <col min="4110" max="4110" width="0.81640625" style="3" customWidth="1"/>
    <col min="4111" max="4111" width="7.453125" style="3" customWidth="1"/>
    <col min="4112" max="4112" width="25.1796875" style="3" customWidth="1"/>
    <col min="4113" max="4113" width="20.1796875" style="3" customWidth="1"/>
    <col min="4114" max="4115" width="9.1796875" style="3"/>
    <col min="4116" max="4116" width="9.453125" style="3" customWidth="1"/>
    <col min="4117" max="4117" width="10" style="3" customWidth="1"/>
    <col min="4118" max="4118" width="10.1796875" style="3" customWidth="1"/>
    <col min="4119" max="4119" width="11" style="3" customWidth="1"/>
    <col min="4120" max="4120" width="1.1796875" style="3" customWidth="1"/>
    <col min="4121" max="4122" width="10.1796875" style="3" bestFit="1" customWidth="1"/>
    <col min="4123" max="4123" width="3.81640625" style="3" customWidth="1"/>
    <col min="4124" max="4124" width="2" style="3" customWidth="1"/>
    <col min="4125" max="4137" width="0" style="3" hidden="1" customWidth="1"/>
    <col min="4138" max="4352" width="9.1796875" style="3"/>
    <col min="4353" max="4353" width="7.81640625" style="3" customWidth="1"/>
    <col min="4354" max="4354" width="25" style="3" customWidth="1"/>
    <col min="4355" max="4355" width="19.1796875" style="3" customWidth="1"/>
    <col min="4356" max="4356" width="10.1796875" style="3" bestFit="1" customWidth="1"/>
    <col min="4357" max="4358" width="9.1796875" style="3"/>
    <col min="4359" max="4361" width="10.1796875" style="3" bestFit="1" customWidth="1"/>
    <col min="4362" max="4362" width="0.81640625" style="3" customWidth="1"/>
    <col min="4363" max="4364" width="11.1796875" style="3" bestFit="1" customWidth="1"/>
    <col min="4365" max="4365" width="7.453125" style="3" customWidth="1"/>
    <col min="4366" max="4366" width="0.81640625" style="3" customWidth="1"/>
    <col min="4367" max="4367" width="7.453125" style="3" customWidth="1"/>
    <col min="4368" max="4368" width="25.1796875" style="3" customWidth="1"/>
    <col min="4369" max="4369" width="20.1796875" style="3" customWidth="1"/>
    <col min="4370" max="4371" width="9.1796875" style="3"/>
    <col min="4372" max="4372" width="9.453125" style="3" customWidth="1"/>
    <col min="4373" max="4373" width="10" style="3" customWidth="1"/>
    <col min="4374" max="4374" width="10.1796875" style="3" customWidth="1"/>
    <col min="4375" max="4375" width="11" style="3" customWidth="1"/>
    <col min="4376" max="4376" width="1.1796875" style="3" customWidth="1"/>
    <col min="4377" max="4378" width="10.1796875" style="3" bestFit="1" customWidth="1"/>
    <col min="4379" max="4379" width="3.81640625" style="3" customWidth="1"/>
    <col min="4380" max="4380" width="2" style="3" customWidth="1"/>
    <col min="4381" max="4393" width="0" style="3" hidden="1" customWidth="1"/>
    <col min="4394" max="4608" width="9.1796875" style="3"/>
    <col min="4609" max="4609" width="7.81640625" style="3" customWidth="1"/>
    <col min="4610" max="4610" width="25" style="3" customWidth="1"/>
    <col min="4611" max="4611" width="19.1796875" style="3" customWidth="1"/>
    <col min="4612" max="4612" width="10.1796875" style="3" bestFit="1" customWidth="1"/>
    <col min="4613" max="4614" width="9.1796875" style="3"/>
    <col min="4615" max="4617" width="10.1796875" style="3" bestFit="1" customWidth="1"/>
    <col min="4618" max="4618" width="0.81640625" style="3" customWidth="1"/>
    <col min="4619" max="4620" width="11.1796875" style="3" bestFit="1" customWidth="1"/>
    <col min="4621" max="4621" width="7.453125" style="3" customWidth="1"/>
    <col min="4622" max="4622" width="0.81640625" style="3" customWidth="1"/>
    <col min="4623" max="4623" width="7.453125" style="3" customWidth="1"/>
    <col min="4624" max="4624" width="25.1796875" style="3" customWidth="1"/>
    <col min="4625" max="4625" width="20.1796875" style="3" customWidth="1"/>
    <col min="4626" max="4627" width="9.1796875" style="3"/>
    <col min="4628" max="4628" width="9.453125" style="3" customWidth="1"/>
    <col min="4629" max="4629" width="10" style="3" customWidth="1"/>
    <col min="4630" max="4630" width="10.1796875" style="3" customWidth="1"/>
    <col min="4631" max="4631" width="11" style="3" customWidth="1"/>
    <col min="4632" max="4632" width="1.1796875" style="3" customWidth="1"/>
    <col min="4633" max="4634" width="10.1796875" style="3" bestFit="1" customWidth="1"/>
    <col min="4635" max="4635" width="3.81640625" style="3" customWidth="1"/>
    <col min="4636" max="4636" width="2" style="3" customWidth="1"/>
    <col min="4637" max="4649" width="0" style="3" hidden="1" customWidth="1"/>
    <col min="4650" max="4864" width="9.1796875" style="3"/>
    <col min="4865" max="4865" width="7.81640625" style="3" customWidth="1"/>
    <col min="4866" max="4866" width="25" style="3" customWidth="1"/>
    <col min="4867" max="4867" width="19.1796875" style="3" customWidth="1"/>
    <col min="4868" max="4868" width="10.1796875" style="3" bestFit="1" customWidth="1"/>
    <col min="4869" max="4870" width="9.1796875" style="3"/>
    <col min="4871" max="4873" width="10.1796875" style="3" bestFit="1" customWidth="1"/>
    <col min="4874" max="4874" width="0.81640625" style="3" customWidth="1"/>
    <col min="4875" max="4876" width="11.1796875" style="3" bestFit="1" customWidth="1"/>
    <col min="4877" max="4877" width="7.453125" style="3" customWidth="1"/>
    <col min="4878" max="4878" width="0.81640625" style="3" customWidth="1"/>
    <col min="4879" max="4879" width="7.453125" style="3" customWidth="1"/>
    <col min="4880" max="4880" width="25.1796875" style="3" customWidth="1"/>
    <col min="4881" max="4881" width="20.1796875" style="3" customWidth="1"/>
    <col min="4882" max="4883" width="9.1796875" style="3"/>
    <col min="4884" max="4884" width="9.453125" style="3" customWidth="1"/>
    <col min="4885" max="4885" width="10" style="3" customWidth="1"/>
    <col min="4886" max="4886" width="10.1796875" style="3" customWidth="1"/>
    <col min="4887" max="4887" width="11" style="3" customWidth="1"/>
    <col min="4888" max="4888" width="1.1796875" style="3" customWidth="1"/>
    <col min="4889" max="4890" width="10.1796875" style="3" bestFit="1" customWidth="1"/>
    <col min="4891" max="4891" width="3.81640625" style="3" customWidth="1"/>
    <col min="4892" max="4892" width="2" style="3" customWidth="1"/>
    <col min="4893" max="4905" width="0" style="3" hidden="1" customWidth="1"/>
    <col min="4906" max="5120" width="9.1796875" style="3"/>
    <col min="5121" max="5121" width="7.81640625" style="3" customWidth="1"/>
    <col min="5122" max="5122" width="25" style="3" customWidth="1"/>
    <col min="5123" max="5123" width="19.1796875" style="3" customWidth="1"/>
    <col min="5124" max="5124" width="10.1796875" style="3" bestFit="1" customWidth="1"/>
    <col min="5125" max="5126" width="9.1796875" style="3"/>
    <col min="5127" max="5129" width="10.1796875" style="3" bestFit="1" customWidth="1"/>
    <col min="5130" max="5130" width="0.81640625" style="3" customWidth="1"/>
    <col min="5131" max="5132" width="11.1796875" style="3" bestFit="1" customWidth="1"/>
    <col min="5133" max="5133" width="7.453125" style="3" customWidth="1"/>
    <col min="5134" max="5134" width="0.81640625" style="3" customWidth="1"/>
    <col min="5135" max="5135" width="7.453125" style="3" customWidth="1"/>
    <col min="5136" max="5136" width="25.1796875" style="3" customWidth="1"/>
    <col min="5137" max="5137" width="20.1796875" style="3" customWidth="1"/>
    <col min="5138" max="5139" width="9.1796875" style="3"/>
    <col min="5140" max="5140" width="9.453125" style="3" customWidth="1"/>
    <col min="5141" max="5141" width="10" style="3" customWidth="1"/>
    <col min="5142" max="5142" width="10.1796875" style="3" customWidth="1"/>
    <col min="5143" max="5143" width="11" style="3" customWidth="1"/>
    <col min="5144" max="5144" width="1.1796875" style="3" customWidth="1"/>
    <col min="5145" max="5146" width="10.1796875" style="3" bestFit="1" customWidth="1"/>
    <col min="5147" max="5147" width="3.81640625" style="3" customWidth="1"/>
    <col min="5148" max="5148" width="2" style="3" customWidth="1"/>
    <col min="5149" max="5161" width="0" style="3" hidden="1" customWidth="1"/>
    <col min="5162" max="5376" width="9.1796875" style="3"/>
    <col min="5377" max="5377" width="7.81640625" style="3" customWidth="1"/>
    <col min="5378" max="5378" width="25" style="3" customWidth="1"/>
    <col min="5379" max="5379" width="19.1796875" style="3" customWidth="1"/>
    <col min="5380" max="5380" width="10.1796875" style="3" bestFit="1" customWidth="1"/>
    <col min="5381" max="5382" width="9.1796875" style="3"/>
    <col min="5383" max="5385" width="10.1796875" style="3" bestFit="1" customWidth="1"/>
    <col min="5386" max="5386" width="0.81640625" style="3" customWidth="1"/>
    <col min="5387" max="5388" width="11.1796875" style="3" bestFit="1" customWidth="1"/>
    <col min="5389" max="5389" width="7.453125" style="3" customWidth="1"/>
    <col min="5390" max="5390" width="0.81640625" style="3" customWidth="1"/>
    <col min="5391" max="5391" width="7.453125" style="3" customWidth="1"/>
    <col min="5392" max="5392" width="25.1796875" style="3" customWidth="1"/>
    <col min="5393" max="5393" width="20.1796875" style="3" customWidth="1"/>
    <col min="5394" max="5395" width="9.1796875" style="3"/>
    <col min="5396" max="5396" width="9.453125" style="3" customWidth="1"/>
    <col min="5397" max="5397" width="10" style="3" customWidth="1"/>
    <col min="5398" max="5398" width="10.1796875" style="3" customWidth="1"/>
    <col min="5399" max="5399" width="11" style="3" customWidth="1"/>
    <col min="5400" max="5400" width="1.1796875" style="3" customWidth="1"/>
    <col min="5401" max="5402" width="10.1796875" style="3" bestFit="1" customWidth="1"/>
    <col min="5403" max="5403" width="3.81640625" style="3" customWidth="1"/>
    <col min="5404" max="5404" width="2" style="3" customWidth="1"/>
    <col min="5405" max="5417" width="0" style="3" hidden="1" customWidth="1"/>
    <col min="5418" max="5632" width="9.1796875" style="3"/>
    <col min="5633" max="5633" width="7.81640625" style="3" customWidth="1"/>
    <col min="5634" max="5634" width="25" style="3" customWidth="1"/>
    <col min="5635" max="5635" width="19.1796875" style="3" customWidth="1"/>
    <col min="5636" max="5636" width="10.1796875" style="3" bestFit="1" customWidth="1"/>
    <col min="5637" max="5638" width="9.1796875" style="3"/>
    <col min="5639" max="5641" width="10.1796875" style="3" bestFit="1" customWidth="1"/>
    <col min="5642" max="5642" width="0.81640625" style="3" customWidth="1"/>
    <col min="5643" max="5644" width="11.1796875" style="3" bestFit="1" customWidth="1"/>
    <col min="5645" max="5645" width="7.453125" style="3" customWidth="1"/>
    <col min="5646" max="5646" width="0.81640625" style="3" customWidth="1"/>
    <col min="5647" max="5647" width="7.453125" style="3" customWidth="1"/>
    <col min="5648" max="5648" width="25.1796875" style="3" customWidth="1"/>
    <col min="5649" max="5649" width="20.1796875" style="3" customWidth="1"/>
    <col min="5650" max="5651" width="9.1796875" style="3"/>
    <col min="5652" max="5652" width="9.453125" style="3" customWidth="1"/>
    <col min="5653" max="5653" width="10" style="3" customWidth="1"/>
    <col min="5654" max="5654" width="10.1796875" style="3" customWidth="1"/>
    <col min="5655" max="5655" width="11" style="3" customWidth="1"/>
    <col min="5656" max="5656" width="1.1796875" style="3" customWidth="1"/>
    <col min="5657" max="5658" width="10.1796875" style="3" bestFit="1" customWidth="1"/>
    <col min="5659" max="5659" width="3.81640625" style="3" customWidth="1"/>
    <col min="5660" max="5660" width="2" style="3" customWidth="1"/>
    <col min="5661" max="5673" width="0" style="3" hidden="1" customWidth="1"/>
    <col min="5674" max="5888" width="9.1796875" style="3"/>
    <col min="5889" max="5889" width="7.81640625" style="3" customWidth="1"/>
    <col min="5890" max="5890" width="25" style="3" customWidth="1"/>
    <col min="5891" max="5891" width="19.1796875" style="3" customWidth="1"/>
    <col min="5892" max="5892" width="10.1796875" style="3" bestFit="1" customWidth="1"/>
    <col min="5893" max="5894" width="9.1796875" style="3"/>
    <col min="5895" max="5897" width="10.1796875" style="3" bestFit="1" customWidth="1"/>
    <col min="5898" max="5898" width="0.81640625" style="3" customWidth="1"/>
    <col min="5899" max="5900" width="11.1796875" style="3" bestFit="1" customWidth="1"/>
    <col min="5901" max="5901" width="7.453125" style="3" customWidth="1"/>
    <col min="5902" max="5902" width="0.81640625" style="3" customWidth="1"/>
    <col min="5903" max="5903" width="7.453125" style="3" customWidth="1"/>
    <col min="5904" max="5904" width="25.1796875" style="3" customWidth="1"/>
    <col min="5905" max="5905" width="20.1796875" style="3" customWidth="1"/>
    <col min="5906" max="5907" width="9.1796875" style="3"/>
    <col min="5908" max="5908" width="9.453125" style="3" customWidth="1"/>
    <col min="5909" max="5909" width="10" style="3" customWidth="1"/>
    <col min="5910" max="5910" width="10.1796875" style="3" customWidth="1"/>
    <col min="5911" max="5911" width="11" style="3" customWidth="1"/>
    <col min="5912" max="5912" width="1.1796875" style="3" customWidth="1"/>
    <col min="5913" max="5914" width="10.1796875" style="3" bestFit="1" customWidth="1"/>
    <col min="5915" max="5915" width="3.81640625" style="3" customWidth="1"/>
    <col min="5916" max="5916" width="2" style="3" customWidth="1"/>
    <col min="5917" max="5929" width="0" style="3" hidden="1" customWidth="1"/>
    <col min="5930" max="6144" width="9.1796875" style="3"/>
    <col min="6145" max="6145" width="7.81640625" style="3" customWidth="1"/>
    <col min="6146" max="6146" width="25" style="3" customWidth="1"/>
    <col min="6147" max="6147" width="19.1796875" style="3" customWidth="1"/>
    <col min="6148" max="6148" width="10.1796875" style="3" bestFit="1" customWidth="1"/>
    <col min="6149" max="6150" width="9.1796875" style="3"/>
    <col min="6151" max="6153" width="10.1796875" style="3" bestFit="1" customWidth="1"/>
    <col min="6154" max="6154" width="0.81640625" style="3" customWidth="1"/>
    <col min="6155" max="6156" width="11.1796875" style="3" bestFit="1" customWidth="1"/>
    <col min="6157" max="6157" width="7.453125" style="3" customWidth="1"/>
    <col min="6158" max="6158" width="0.81640625" style="3" customWidth="1"/>
    <col min="6159" max="6159" width="7.453125" style="3" customWidth="1"/>
    <col min="6160" max="6160" width="25.1796875" style="3" customWidth="1"/>
    <col min="6161" max="6161" width="20.1796875" style="3" customWidth="1"/>
    <col min="6162" max="6163" width="9.1796875" style="3"/>
    <col min="6164" max="6164" width="9.453125" style="3" customWidth="1"/>
    <col min="6165" max="6165" width="10" style="3" customWidth="1"/>
    <col min="6166" max="6166" width="10.1796875" style="3" customWidth="1"/>
    <col min="6167" max="6167" width="11" style="3" customWidth="1"/>
    <col min="6168" max="6168" width="1.1796875" style="3" customWidth="1"/>
    <col min="6169" max="6170" width="10.1796875" style="3" bestFit="1" customWidth="1"/>
    <col min="6171" max="6171" width="3.81640625" style="3" customWidth="1"/>
    <col min="6172" max="6172" width="2" style="3" customWidth="1"/>
    <col min="6173" max="6185" width="0" style="3" hidden="1" customWidth="1"/>
    <col min="6186" max="6400" width="9.1796875" style="3"/>
    <col min="6401" max="6401" width="7.81640625" style="3" customWidth="1"/>
    <col min="6402" max="6402" width="25" style="3" customWidth="1"/>
    <col min="6403" max="6403" width="19.1796875" style="3" customWidth="1"/>
    <col min="6404" max="6404" width="10.1796875" style="3" bestFit="1" customWidth="1"/>
    <col min="6405" max="6406" width="9.1796875" style="3"/>
    <col min="6407" max="6409" width="10.1796875" style="3" bestFit="1" customWidth="1"/>
    <col min="6410" max="6410" width="0.81640625" style="3" customWidth="1"/>
    <col min="6411" max="6412" width="11.1796875" style="3" bestFit="1" customWidth="1"/>
    <col min="6413" max="6413" width="7.453125" style="3" customWidth="1"/>
    <col min="6414" max="6414" width="0.81640625" style="3" customWidth="1"/>
    <col min="6415" max="6415" width="7.453125" style="3" customWidth="1"/>
    <col min="6416" max="6416" width="25.1796875" style="3" customWidth="1"/>
    <col min="6417" max="6417" width="20.1796875" style="3" customWidth="1"/>
    <col min="6418" max="6419" width="9.1796875" style="3"/>
    <col min="6420" max="6420" width="9.453125" style="3" customWidth="1"/>
    <col min="6421" max="6421" width="10" style="3" customWidth="1"/>
    <col min="6422" max="6422" width="10.1796875" style="3" customWidth="1"/>
    <col min="6423" max="6423" width="11" style="3" customWidth="1"/>
    <col min="6424" max="6424" width="1.1796875" style="3" customWidth="1"/>
    <col min="6425" max="6426" width="10.1796875" style="3" bestFit="1" customWidth="1"/>
    <col min="6427" max="6427" width="3.81640625" style="3" customWidth="1"/>
    <col min="6428" max="6428" width="2" style="3" customWidth="1"/>
    <col min="6429" max="6441" width="0" style="3" hidden="1" customWidth="1"/>
    <col min="6442" max="6656" width="9.1796875" style="3"/>
    <col min="6657" max="6657" width="7.81640625" style="3" customWidth="1"/>
    <col min="6658" max="6658" width="25" style="3" customWidth="1"/>
    <col min="6659" max="6659" width="19.1796875" style="3" customWidth="1"/>
    <col min="6660" max="6660" width="10.1796875" style="3" bestFit="1" customWidth="1"/>
    <col min="6661" max="6662" width="9.1796875" style="3"/>
    <col min="6663" max="6665" width="10.1796875" style="3" bestFit="1" customWidth="1"/>
    <col min="6666" max="6666" width="0.81640625" style="3" customWidth="1"/>
    <col min="6667" max="6668" width="11.1796875" style="3" bestFit="1" customWidth="1"/>
    <col min="6669" max="6669" width="7.453125" style="3" customWidth="1"/>
    <col min="6670" max="6670" width="0.81640625" style="3" customWidth="1"/>
    <col min="6671" max="6671" width="7.453125" style="3" customWidth="1"/>
    <col min="6672" max="6672" width="25.1796875" style="3" customWidth="1"/>
    <col min="6673" max="6673" width="20.1796875" style="3" customWidth="1"/>
    <col min="6674" max="6675" width="9.1796875" style="3"/>
    <col min="6676" max="6676" width="9.453125" style="3" customWidth="1"/>
    <col min="6677" max="6677" width="10" style="3" customWidth="1"/>
    <col min="6678" max="6678" width="10.1796875" style="3" customWidth="1"/>
    <col min="6679" max="6679" width="11" style="3" customWidth="1"/>
    <col min="6680" max="6680" width="1.1796875" style="3" customWidth="1"/>
    <col min="6681" max="6682" width="10.1796875" style="3" bestFit="1" customWidth="1"/>
    <col min="6683" max="6683" width="3.81640625" style="3" customWidth="1"/>
    <col min="6684" max="6684" width="2" style="3" customWidth="1"/>
    <col min="6685" max="6697" width="0" style="3" hidden="1" customWidth="1"/>
    <col min="6698" max="6912" width="9.1796875" style="3"/>
    <col min="6913" max="6913" width="7.81640625" style="3" customWidth="1"/>
    <col min="6914" max="6914" width="25" style="3" customWidth="1"/>
    <col min="6915" max="6915" width="19.1796875" style="3" customWidth="1"/>
    <col min="6916" max="6916" width="10.1796875" style="3" bestFit="1" customWidth="1"/>
    <col min="6917" max="6918" width="9.1796875" style="3"/>
    <col min="6919" max="6921" width="10.1796875" style="3" bestFit="1" customWidth="1"/>
    <col min="6922" max="6922" width="0.81640625" style="3" customWidth="1"/>
    <col min="6923" max="6924" width="11.1796875" style="3" bestFit="1" customWidth="1"/>
    <col min="6925" max="6925" width="7.453125" style="3" customWidth="1"/>
    <col min="6926" max="6926" width="0.81640625" style="3" customWidth="1"/>
    <col min="6927" max="6927" width="7.453125" style="3" customWidth="1"/>
    <col min="6928" max="6928" width="25.1796875" style="3" customWidth="1"/>
    <col min="6929" max="6929" width="20.1796875" style="3" customWidth="1"/>
    <col min="6930" max="6931" width="9.1796875" style="3"/>
    <col min="6932" max="6932" width="9.453125" style="3" customWidth="1"/>
    <col min="6933" max="6933" width="10" style="3" customWidth="1"/>
    <col min="6934" max="6934" width="10.1796875" style="3" customWidth="1"/>
    <col min="6935" max="6935" width="11" style="3" customWidth="1"/>
    <col min="6936" max="6936" width="1.1796875" style="3" customWidth="1"/>
    <col min="6937" max="6938" width="10.1796875" style="3" bestFit="1" customWidth="1"/>
    <col min="6939" max="6939" width="3.81640625" style="3" customWidth="1"/>
    <col min="6940" max="6940" width="2" style="3" customWidth="1"/>
    <col min="6941" max="6953" width="0" style="3" hidden="1" customWidth="1"/>
    <col min="6954" max="7168" width="9.1796875" style="3"/>
    <col min="7169" max="7169" width="7.81640625" style="3" customWidth="1"/>
    <col min="7170" max="7170" width="25" style="3" customWidth="1"/>
    <col min="7171" max="7171" width="19.1796875" style="3" customWidth="1"/>
    <col min="7172" max="7172" width="10.1796875" style="3" bestFit="1" customWidth="1"/>
    <col min="7173" max="7174" width="9.1796875" style="3"/>
    <col min="7175" max="7177" width="10.1796875" style="3" bestFit="1" customWidth="1"/>
    <col min="7178" max="7178" width="0.81640625" style="3" customWidth="1"/>
    <col min="7179" max="7180" width="11.1796875" style="3" bestFit="1" customWidth="1"/>
    <col min="7181" max="7181" width="7.453125" style="3" customWidth="1"/>
    <col min="7182" max="7182" width="0.81640625" style="3" customWidth="1"/>
    <col min="7183" max="7183" width="7.453125" style="3" customWidth="1"/>
    <col min="7184" max="7184" width="25.1796875" style="3" customWidth="1"/>
    <col min="7185" max="7185" width="20.1796875" style="3" customWidth="1"/>
    <col min="7186" max="7187" width="9.1796875" style="3"/>
    <col min="7188" max="7188" width="9.453125" style="3" customWidth="1"/>
    <col min="7189" max="7189" width="10" style="3" customWidth="1"/>
    <col min="7190" max="7190" width="10.1796875" style="3" customWidth="1"/>
    <col min="7191" max="7191" width="11" style="3" customWidth="1"/>
    <col min="7192" max="7192" width="1.1796875" style="3" customWidth="1"/>
    <col min="7193" max="7194" width="10.1796875" style="3" bestFit="1" customWidth="1"/>
    <col min="7195" max="7195" width="3.81640625" style="3" customWidth="1"/>
    <col min="7196" max="7196" width="2" style="3" customWidth="1"/>
    <col min="7197" max="7209" width="0" style="3" hidden="1" customWidth="1"/>
    <col min="7210" max="7424" width="9.1796875" style="3"/>
    <col min="7425" max="7425" width="7.81640625" style="3" customWidth="1"/>
    <col min="7426" max="7426" width="25" style="3" customWidth="1"/>
    <col min="7427" max="7427" width="19.1796875" style="3" customWidth="1"/>
    <col min="7428" max="7428" width="10.1796875" style="3" bestFit="1" customWidth="1"/>
    <col min="7429" max="7430" width="9.1796875" style="3"/>
    <col min="7431" max="7433" width="10.1796875" style="3" bestFit="1" customWidth="1"/>
    <col min="7434" max="7434" width="0.81640625" style="3" customWidth="1"/>
    <col min="7435" max="7436" width="11.1796875" style="3" bestFit="1" customWidth="1"/>
    <col min="7437" max="7437" width="7.453125" style="3" customWidth="1"/>
    <col min="7438" max="7438" width="0.81640625" style="3" customWidth="1"/>
    <col min="7439" max="7439" width="7.453125" style="3" customWidth="1"/>
    <col min="7440" max="7440" width="25.1796875" style="3" customWidth="1"/>
    <col min="7441" max="7441" width="20.1796875" style="3" customWidth="1"/>
    <col min="7442" max="7443" width="9.1796875" style="3"/>
    <col min="7444" max="7444" width="9.453125" style="3" customWidth="1"/>
    <col min="7445" max="7445" width="10" style="3" customWidth="1"/>
    <col min="7446" max="7446" width="10.1796875" style="3" customWidth="1"/>
    <col min="7447" max="7447" width="11" style="3" customWidth="1"/>
    <col min="7448" max="7448" width="1.1796875" style="3" customWidth="1"/>
    <col min="7449" max="7450" width="10.1796875" style="3" bestFit="1" customWidth="1"/>
    <col min="7451" max="7451" width="3.81640625" style="3" customWidth="1"/>
    <col min="7452" max="7452" width="2" style="3" customWidth="1"/>
    <col min="7453" max="7465" width="0" style="3" hidden="1" customWidth="1"/>
    <col min="7466" max="7680" width="9.1796875" style="3"/>
    <col min="7681" max="7681" width="7.81640625" style="3" customWidth="1"/>
    <col min="7682" max="7682" width="25" style="3" customWidth="1"/>
    <col min="7683" max="7683" width="19.1796875" style="3" customWidth="1"/>
    <col min="7684" max="7684" width="10.1796875" style="3" bestFit="1" customWidth="1"/>
    <col min="7685" max="7686" width="9.1796875" style="3"/>
    <col min="7687" max="7689" width="10.1796875" style="3" bestFit="1" customWidth="1"/>
    <col min="7690" max="7690" width="0.81640625" style="3" customWidth="1"/>
    <col min="7691" max="7692" width="11.1796875" style="3" bestFit="1" customWidth="1"/>
    <col min="7693" max="7693" width="7.453125" style="3" customWidth="1"/>
    <col min="7694" max="7694" width="0.81640625" style="3" customWidth="1"/>
    <col min="7695" max="7695" width="7.453125" style="3" customWidth="1"/>
    <col min="7696" max="7696" width="25.1796875" style="3" customWidth="1"/>
    <col min="7697" max="7697" width="20.1796875" style="3" customWidth="1"/>
    <col min="7698" max="7699" width="9.1796875" style="3"/>
    <col min="7700" max="7700" width="9.453125" style="3" customWidth="1"/>
    <col min="7701" max="7701" width="10" style="3" customWidth="1"/>
    <col min="7702" max="7702" width="10.1796875" style="3" customWidth="1"/>
    <col min="7703" max="7703" width="11" style="3" customWidth="1"/>
    <col min="7704" max="7704" width="1.1796875" style="3" customWidth="1"/>
    <col min="7705" max="7706" width="10.1796875" style="3" bestFit="1" customWidth="1"/>
    <col min="7707" max="7707" width="3.81640625" style="3" customWidth="1"/>
    <col min="7708" max="7708" width="2" style="3" customWidth="1"/>
    <col min="7709" max="7721" width="0" style="3" hidden="1" customWidth="1"/>
    <col min="7722" max="7936" width="9.1796875" style="3"/>
    <col min="7937" max="7937" width="7.81640625" style="3" customWidth="1"/>
    <col min="7938" max="7938" width="25" style="3" customWidth="1"/>
    <col min="7939" max="7939" width="19.1796875" style="3" customWidth="1"/>
    <col min="7940" max="7940" width="10.1796875" style="3" bestFit="1" customWidth="1"/>
    <col min="7941" max="7942" width="9.1796875" style="3"/>
    <col min="7943" max="7945" width="10.1796875" style="3" bestFit="1" customWidth="1"/>
    <col min="7946" max="7946" width="0.81640625" style="3" customWidth="1"/>
    <col min="7947" max="7948" width="11.1796875" style="3" bestFit="1" customWidth="1"/>
    <col min="7949" max="7949" width="7.453125" style="3" customWidth="1"/>
    <col min="7950" max="7950" width="0.81640625" style="3" customWidth="1"/>
    <col min="7951" max="7951" width="7.453125" style="3" customWidth="1"/>
    <col min="7952" max="7952" width="25.1796875" style="3" customWidth="1"/>
    <col min="7953" max="7953" width="20.1796875" style="3" customWidth="1"/>
    <col min="7954" max="7955" width="9.1796875" style="3"/>
    <col min="7956" max="7956" width="9.453125" style="3" customWidth="1"/>
    <col min="7957" max="7957" width="10" style="3" customWidth="1"/>
    <col min="7958" max="7958" width="10.1796875" style="3" customWidth="1"/>
    <col min="7959" max="7959" width="11" style="3" customWidth="1"/>
    <col min="7960" max="7960" width="1.1796875" style="3" customWidth="1"/>
    <col min="7961" max="7962" width="10.1796875" style="3" bestFit="1" customWidth="1"/>
    <col min="7963" max="7963" width="3.81640625" style="3" customWidth="1"/>
    <col min="7964" max="7964" width="2" style="3" customWidth="1"/>
    <col min="7965" max="7977" width="0" style="3" hidden="1" customWidth="1"/>
    <col min="7978" max="8192" width="9.1796875" style="3"/>
    <col min="8193" max="8193" width="7.81640625" style="3" customWidth="1"/>
    <col min="8194" max="8194" width="25" style="3" customWidth="1"/>
    <col min="8195" max="8195" width="19.1796875" style="3" customWidth="1"/>
    <col min="8196" max="8196" width="10.1796875" style="3" bestFit="1" customWidth="1"/>
    <col min="8197" max="8198" width="9.1796875" style="3"/>
    <col min="8199" max="8201" width="10.1796875" style="3" bestFit="1" customWidth="1"/>
    <col min="8202" max="8202" width="0.81640625" style="3" customWidth="1"/>
    <col min="8203" max="8204" width="11.1796875" style="3" bestFit="1" customWidth="1"/>
    <col min="8205" max="8205" width="7.453125" style="3" customWidth="1"/>
    <col min="8206" max="8206" width="0.81640625" style="3" customWidth="1"/>
    <col min="8207" max="8207" width="7.453125" style="3" customWidth="1"/>
    <col min="8208" max="8208" width="25.1796875" style="3" customWidth="1"/>
    <col min="8209" max="8209" width="20.1796875" style="3" customWidth="1"/>
    <col min="8210" max="8211" width="9.1796875" style="3"/>
    <col min="8212" max="8212" width="9.453125" style="3" customWidth="1"/>
    <col min="8213" max="8213" width="10" style="3" customWidth="1"/>
    <col min="8214" max="8214" width="10.1796875" style="3" customWidth="1"/>
    <col min="8215" max="8215" width="11" style="3" customWidth="1"/>
    <col min="8216" max="8216" width="1.1796875" style="3" customWidth="1"/>
    <col min="8217" max="8218" width="10.1796875" style="3" bestFit="1" customWidth="1"/>
    <col min="8219" max="8219" width="3.81640625" style="3" customWidth="1"/>
    <col min="8220" max="8220" width="2" style="3" customWidth="1"/>
    <col min="8221" max="8233" width="0" style="3" hidden="1" customWidth="1"/>
    <col min="8234" max="8448" width="9.1796875" style="3"/>
    <col min="8449" max="8449" width="7.81640625" style="3" customWidth="1"/>
    <col min="8450" max="8450" width="25" style="3" customWidth="1"/>
    <col min="8451" max="8451" width="19.1796875" style="3" customWidth="1"/>
    <col min="8452" max="8452" width="10.1796875" style="3" bestFit="1" customWidth="1"/>
    <col min="8453" max="8454" width="9.1796875" style="3"/>
    <col min="8455" max="8457" width="10.1796875" style="3" bestFit="1" customWidth="1"/>
    <col min="8458" max="8458" width="0.81640625" style="3" customWidth="1"/>
    <col min="8459" max="8460" width="11.1796875" style="3" bestFit="1" customWidth="1"/>
    <col min="8461" max="8461" width="7.453125" style="3" customWidth="1"/>
    <col min="8462" max="8462" width="0.81640625" style="3" customWidth="1"/>
    <col min="8463" max="8463" width="7.453125" style="3" customWidth="1"/>
    <col min="8464" max="8464" width="25.1796875" style="3" customWidth="1"/>
    <col min="8465" max="8465" width="20.1796875" style="3" customWidth="1"/>
    <col min="8466" max="8467" width="9.1796875" style="3"/>
    <col min="8468" max="8468" width="9.453125" style="3" customWidth="1"/>
    <col min="8469" max="8469" width="10" style="3" customWidth="1"/>
    <col min="8470" max="8470" width="10.1796875" style="3" customWidth="1"/>
    <col min="8471" max="8471" width="11" style="3" customWidth="1"/>
    <col min="8472" max="8472" width="1.1796875" style="3" customWidth="1"/>
    <col min="8473" max="8474" width="10.1796875" style="3" bestFit="1" customWidth="1"/>
    <col min="8475" max="8475" width="3.81640625" style="3" customWidth="1"/>
    <col min="8476" max="8476" width="2" style="3" customWidth="1"/>
    <col min="8477" max="8489" width="0" style="3" hidden="1" customWidth="1"/>
    <col min="8490" max="8704" width="9.1796875" style="3"/>
    <col min="8705" max="8705" width="7.81640625" style="3" customWidth="1"/>
    <col min="8706" max="8706" width="25" style="3" customWidth="1"/>
    <col min="8707" max="8707" width="19.1796875" style="3" customWidth="1"/>
    <col min="8708" max="8708" width="10.1796875" style="3" bestFit="1" customWidth="1"/>
    <col min="8709" max="8710" width="9.1796875" style="3"/>
    <col min="8711" max="8713" width="10.1796875" style="3" bestFit="1" customWidth="1"/>
    <col min="8714" max="8714" width="0.81640625" style="3" customWidth="1"/>
    <col min="8715" max="8716" width="11.1796875" style="3" bestFit="1" customWidth="1"/>
    <col min="8717" max="8717" width="7.453125" style="3" customWidth="1"/>
    <col min="8718" max="8718" width="0.81640625" style="3" customWidth="1"/>
    <col min="8719" max="8719" width="7.453125" style="3" customWidth="1"/>
    <col min="8720" max="8720" width="25.1796875" style="3" customWidth="1"/>
    <col min="8721" max="8721" width="20.1796875" style="3" customWidth="1"/>
    <col min="8722" max="8723" width="9.1796875" style="3"/>
    <col min="8724" max="8724" width="9.453125" style="3" customWidth="1"/>
    <col min="8725" max="8725" width="10" style="3" customWidth="1"/>
    <col min="8726" max="8726" width="10.1796875" style="3" customWidth="1"/>
    <col min="8727" max="8727" width="11" style="3" customWidth="1"/>
    <col min="8728" max="8728" width="1.1796875" style="3" customWidth="1"/>
    <col min="8729" max="8730" width="10.1796875" style="3" bestFit="1" customWidth="1"/>
    <col min="8731" max="8731" width="3.81640625" style="3" customWidth="1"/>
    <col min="8732" max="8732" width="2" style="3" customWidth="1"/>
    <col min="8733" max="8745" width="0" style="3" hidden="1" customWidth="1"/>
    <col min="8746" max="8960" width="9.1796875" style="3"/>
    <col min="8961" max="8961" width="7.81640625" style="3" customWidth="1"/>
    <col min="8962" max="8962" width="25" style="3" customWidth="1"/>
    <col min="8963" max="8963" width="19.1796875" style="3" customWidth="1"/>
    <col min="8964" max="8964" width="10.1796875" style="3" bestFit="1" customWidth="1"/>
    <col min="8965" max="8966" width="9.1796875" style="3"/>
    <col min="8967" max="8969" width="10.1796875" style="3" bestFit="1" customWidth="1"/>
    <col min="8970" max="8970" width="0.81640625" style="3" customWidth="1"/>
    <col min="8971" max="8972" width="11.1796875" style="3" bestFit="1" customWidth="1"/>
    <col min="8973" max="8973" width="7.453125" style="3" customWidth="1"/>
    <col min="8974" max="8974" width="0.81640625" style="3" customWidth="1"/>
    <col min="8975" max="8975" width="7.453125" style="3" customWidth="1"/>
    <col min="8976" max="8976" width="25.1796875" style="3" customWidth="1"/>
    <col min="8977" max="8977" width="20.1796875" style="3" customWidth="1"/>
    <col min="8978" max="8979" width="9.1796875" style="3"/>
    <col min="8980" max="8980" width="9.453125" style="3" customWidth="1"/>
    <col min="8981" max="8981" width="10" style="3" customWidth="1"/>
    <col min="8982" max="8982" width="10.1796875" style="3" customWidth="1"/>
    <col min="8983" max="8983" width="11" style="3" customWidth="1"/>
    <col min="8984" max="8984" width="1.1796875" style="3" customWidth="1"/>
    <col min="8985" max="8986" width="10.1796875" style="3" bestFit="1" customWidth="1"/>
    <col min="8987" max="8987" width="3.81640625" style="3" customWidth="1"/>
    <col min="8988" max="8988" width="2" style="3" customWidth="1"/>
    <col min="8989" max="9001" width="0" style="3" hidden="1" customWidth="1"/>
    <col min="9002" max="9216" width="9.1796875" style="3"/>
    <col min="9217" max="9217" width="7.81640625" style="3" customWidth="1"/>
    <col min="9218" max="9218" width="25" style="3" customWidth="1"/>
    <col min="9219" max="9219" width="19.1796875" style="3" customWidth="1"/>
    <col min="9220" max="9220" width="10.1796875" style="3" bestFit="1" customWidth="1"/>
    <col min="9221" max="9222" width="9.1796875" style="3"/>
    <col min="9223" max="9225" width="10.1796875" style="3" bestFit="1" customWidth="1"/>
    <col min="9226" max="9226" width="0.81640625" style="3" customWidth="1"/>
    <col min="9227" max="9228" width="11.1796875" style="3" bestFit="1" customWidth="1"/>
    <col min="9229" max="9229" width="7.453125" style="3" customWidth="1"/>
    <col min="9230" max="9230" width="0.81640625" style="3" customWidth="1"/>
    <col min="9231" max="9231" width="7.453125" style="3" customWidth="1"/>
    <col min="9232" max="9232" width="25.1796875" style="3" customWidth="1"/>
    <col min="9233" max="9233" width="20.1796875" style="3" customWidth="1"/>
    <col min="9234" max="9235" width="9.1796875" style="3"/>
    <col min="9236" max="9236" width="9.453125" style="3" customWidth="1"/>
    <col min="9237" max="9237" width="10" style="3" customWidth="1"/>
    <col min="9238" max="9238" width="10.1796875" style="3" customWidth="1"/>
    <col min="9239" max="9239" width="11" style="3" customWidth="1"/>
    <col min="9240" max="9240" width="1.1796875" style="3" customWidth="1"/>
    <col min="9241" max="9242" width="10.1796875" style="3" bestFit="1" customWidth="1"/>
    <col min="9243" max="9243" width="3.81640625" style="3" customWidth="1"/>
    <col min="9244" max="9244" width="2" style="3" customWidth="1"/>
    <col min="9245" max="9257" width="0" style="3" hidden="1" customWidth="1"/>
    <col min="9258" max="9472" width="9.1796875" style="3"/>
    <col min="9473" max="9473" width="7.81640625" style="3" customWidth="1"/>
    <col min="9474" max="9474" width="25" style="3" customWidth="1"/>
    <col min="9475" max="9475" width="19.1796875" style="3" customWidth="1"/>
    <col min="9476" max="9476" width="10.1796875" style="3" bestFit="1" customWidth="1"/>
    <col min="9477" max="9478" width="9.1796875" style="3"/>
    <col min="9479" max="9481" width="10.1796875" style="3" bestFit="1" customWidth="1"/>
    <col min="9482" max="9482" width="0.81640625" style="3" customWidth="1"/>
    <col min="9483" max="9484" width="11.1796875" style="3" bestFit="1" customWidth="1"/>
    <col min="9485" max="9485" width="7.453125" style="3" customWidth="1"/>
    <col min="9486" max="9486" width="0.81640625" style="3" customWidth="1"/>
    <col min="9487" max="9487" width="7.453125" style="3" customWidth="1"/>
    <col min="9488" max="9488" width="25.1796875" style="3" customWidth="1"/>
    <col min="9489" max="9489" width="20.1796875" style="3" customWidth="1"/>
    <col min="9490" max="9491" width="9.1796875" style="3"/>
    <col min="9492" max="9492" width="9.453125" style="3" customWidth="1"/>
    <col min="9493" max="9493" width="10" style="3" customWidth="1"/>
    <col min="9494" max="9494" width="10.1796875" style="3" customWidth="1"/>
    <col min="9495" max="9495" width="11" style="3" customWidth="1"/>
    <col min="9496" max="9496" width="1.1796875" style="3" customWidth="1"/>
    <col min="9497" max="9498" width="10.1796875" style="3" bestFit="1" customWidth="1"/>
    <col min="9499" max="9499" width="3.81640625" style="3" customWidth="1"/>
    <col min="9500" max="9500" width="2" style="3" customWidth="1"/>
    <col min="9501" max="9513" width="0" style="3" hidden="1" customWidth="1"/>
    <col min="9514" max="9728" width="9.1796875" style="3"/>
    <col min="9729" max="9729" width="7.81640625" style="3" customWidth="1"/>
    <col min="9730" max="9730" width="25" style="3" customWidth="1"/>
    <col min="9731" max="9731" width="19.1796875" style="3" customWidth="1"/>
    <col min="9732" max="9732" width="10.1796875" style="3" bestFit="1" customWidth="1"/>
    <col min="9733" max="9734" width="9.1796875" style="3"/>
    <col min="9735" max="9737" width="10.1796875" style="3" bestFit="1" customWidth="1"/>
    <col min="9738" max="9738" width="0.81640625" style="3" customWidth="1"/>
    <col min="9739" max="9740" width="11.1796875" style="3" bestFit="1" customWidth="1"/>
    <col min="9741" max="9741" width="7.453125" style="3" customWidth="1"/>
    <col min="9742" max="9742" width="0.81640625" style="3" customWidth="1"/>
    <col min="9743" max="9743" width="7.453125" style="3" customWidth="1"/>
    <col min="9744" max="9744" width="25.1796875" style="3" customWidth="1"/>
    <col min="9745" max="9745" width="20.1796875" style="3" customWidth="1"/>
    <col min="9746" max="9747" width="9.1796875" style="3"/>
    <col min="9748" max="9748" width="9.453125" style="3" customWidth="1"/>
    <col min="9749" max="9749" width="10" style="3" customWidth="1"/>
    <col min="9750" max="9750" width="10.1796875" style="3" customWidth="1"/>
    <col min="9751" max="9751" width="11" style="3" customWidth="1"/>
    <col min="9752" max="9752" width="1.1796875" style="3" customWidth="1"/>
    <col min="9753" max="9754" width="10.1796875" style="3" bestFit="1" customWidth="1"/>
    <col min="9755" max="9755" width="3.81640625" style="3" customWidth="1"/>
    <col min="9756" max="9756" width="2" style="3" customWidth="1"/>
    <col min="9757" max="9769" width="0" style="3" hidden="1" customWidth="1"/>
    <col min="9770" max="9984" width="9.1796875" style="3"/>
    <col min="9985" max="9985" width="7.81640625" style="3" customWidth="1"/>
    <col min="9986" max="9986" width="25" style="3" customWidth="1"/>
    <col min="9987" max="9987" width="19.1796875" style="3" customWidth="1"/>
    <col min="9988" max="9988" width="10.1796875" style="3" bestFit="1" customWidth="1"/>
    <col min="9989" max="9990" width="9.1796875" style="3"/>
    <col min="9991" max="9993" width="10.1796875" style="3" bestFit="1" customWidth="1"/>
    <col min="9994" max="9994" width="0.81640625" style="3" customWidth="1"/>
    <col min="9995" max="9996" width="11.1796875" style="3" bestFit="1" customWidth="1"/>
    <col min="9997" max="9997" width="7.453125" style="3" customWidth="1"/>
    <col min="9998" max="9998" width="0.81640625" style="3" customWidth="1"/>
    <col min="9999" max="9999" width="7.453125" style="3" customWidth="1"/>
    <col min="10000" max="10000" width="25.1796875" style="3" customWidth="1"/>
    <col min="10001" max="10001" width="20.1796875" style="3" customWidth="1"/>
    <col min="10002" max="10003" width="9.1796875" style="3"/>
    <col min="10004" max="10004" width="9.453125" style="3" customWidth="1"/>
    <col min="10005" max="10005" width="10" style="3" customWidth="1"/>
    <col min="10006" max="10006" width="10.1796875" style="3" customWidth="1"/>
    <col min="10007" max="10007" width="11" style="3" customWidth="1"/>
    <col min="10008" max="10008" width="1.1796875" style="3" customWidth="1"/>
    <col min="10009" max="10010" width="10.1796875" style="3" bestFit="1" customWidth="1"/>
    <col min="10011" max="10011" width="3.81640625" style="3" customWidth="1"/>
    <col min="10012" max="10012" width="2" style="3" customWidth="1"/>
    <col min="10013" max="10025" width="0" style="3" hidden="1" customWidth="1"/>
    <col min="10026" max="10240" width="9.1796875" style="3"/>
    <col min="10241" max="10241" width="7.81640625" style="3" customWidth="1"/>
    <col min="10242" max="10242" width="25" style="3" customWidth="1"/>
    <col min="10243" max="10243" width="19.1796875" style="3" customWidth="1"/>
    <col min="10244" max="10244" width="10.1796875" style="3" bestFit="1" customWidth="1"/>
    <col min="10245" max="10246" width="9.1796875" style="3"/>
    <col min="10247" max="10249" width="10.1796875" style="3" bestFit="1" customWidth="1"/>
    <col min="10250" max="10250" width="0.81640625" style="3" customWidth="1"/>
    <col min="10251" max="10252" width="11.1796875" style="3" bestFit="1" customWidth="1"/>
    <col min="10253" max="10253" width="7.453125" style="3" customWidth="1"/>
    <col min="10254" max="10254" width="0.81640625" style="3" customWidth="1"/>
    <col min="10255" max="10255" width="7.453125" style="3" customWidth="1"/>
    <col min="10256" max="10256" width="25.1796875" style="3" customWidth="1"/>
    <col min="10257" max="10257" width="20.1796875" style="3" customWidth="1"/>
    <col min="10258" max="10259" width="9.1796875" style="3"/>
    <col min="10260" max="10260" width="9.453125" style="3" customWidth="1"/>
    <col min="10261" max="10261" width="10" style="3" customWidth="1"/>
    <col min="10262" max="10262" width="10.1796875" style="3" customWidth="1"/>
    <col min="10263" max="10263" width="11" style="3" customWidth="1"/>
    <col min="10264" max="10264" width="1.1796875" style="3" customWidth="1"/>
    <col min="10265" max="10266" width="10.1796875" style="3" bestFit="1" customWidth="1"/>
    <col min="10267" max="10267" width="3.81640625" style="3" customWidth="1"/>
    <col min="10268" max="10268" width="2" style="3" customWidth="1"/>
    <col min="10269" max="10281" width="0" style="3" hidden="1" customWidth="1"/>
    <col min="10282" max="10496" width="9.1796875" style="3"/>
    <col min="10497" max="10497" width="7.81640625" style="3" customWidth="1"/>
    <col min="10498" max="10498" width="25" style="3" customWidth="1"/>
    <col min="10499" max="10499" width="19.1796875" style="3" customWidth="1"/>
    <col min="10500" max="10500" width="10.1796875" style="3" bestFit="1" customWidth="1"/>
    <col min="10501" max="10502" width="9.1796875" style="3"/>
    <col min="10503" max="10505" width="10.1796875" style="3" bestFit="1" customWidth="1"/>
    <col min="10506" max="10506" width="0.81640625" style="3" customWidth="1"/>
    <col min="10507" max="10508" width="11.1796875" style="3" bestFit="1" customWidth="1"/>
    <col min="10509" max="10509" width="7.453125" style="3" customWidth="1"/>
    <col min="10510" max="10510" width="0.81640625" style="3" customWidth="1"/>
    <col min="10511" max="10511" width="7.453125" style="3" customWidth="1"/>
    <col min="10512" max="10512" width="25.1796875" style="3" customWidth="1"/>
    <col min="10513" max="10513" width="20.1796875" style="3" customWidth="1"/>
    <col min="10514" max="10515" width="9.1796875" style="3"/>
    <col min="10516" max="10516" width="9.453125" style="3" customWidth="1"/>
    <col min="10517" max="10517" width="10" style="3" customWidth="1"/>
    <col min="10518" max="10518" width="10.1796875" style="3" customWidth="1"/>
    <col min="10519" max="10519" width="11" style="3" customWidth="1"/>
    <col min="10520" max="10520" width="1.1796875" style="3" customWidth="1"/>
    <col min="10521" max="10522" width="10.1796875" style="3" bestFit="1" customWidth="1"/>
    <col min="10523" max="10523" width="3.81640625" style="3" customWidth="1"/>
    <col min="10524" max="10524" width="2" style="3" customWidth="1"/>
    <col min="10525" max="10537" width="0" style="3" hidden="1" customWidth="1"/>
    <col min="10538" max="10752" width="9.1796875" style="3"/>
    <col min="10753" max="10753" width="7.81640625" style="3" customWidth="1"/>
    <col min="10754" max="10754" width="25" style="3" customWidth="1"/>
    <col min="10755" max="10755" width="19.1796875" style="3" customWidth="1"/>
    <col min="10756" max="10756" width="10.1796875" style="3" bestFit="1" customWidth="1"/>
    <col min="10757" max="10758" width="9.1796875" style="3"/>
    <col min="10759" max="10761" width="10.1796875" style="3" bestFit="1" customWidth="1"/>
    <col min="10762" max="10762" width="0.81640625" style="3" customWidth="1"/>
    <col min="10763" max="10764" width="11.1796875" style="3" bestFit="1" customWidth="1"/>
    <col min="10765" max="10765" width="7.453125" style="3" customWidth="1"/>
    <col min="10766" max="10766" width="0.81640625" style="3" customWidth="1"/>
    <col min="10767" max="10767" width="7.453125" style="3" customWidth="1"/>
    <col min="10768" max="10768" width="25.1796875" style="3" customWidth="1"/>
    <col min="10769" max="10769" width="20.1796875" style="3" customWidth="1"/>
    <col min="10770" max="10771" width="9.1796875" style="3"/>
    <col min="10772" max="10772" width="9.453125" style="3" customWidth="1"/>
    <col min="10773" max="10773" width="10" style="3" customWidth="1"/>
    <col min="10774" max="10774" width="10.1796875" style="3" customWidth="1"/>
    <col min="10775" max="10775" width="11" style="3" customWidth="1"/>
    <col min="10776" max="10776" width="1.1796875" style="3" customWidth="1"/>
    <col min="10777" max="10778" width="10.1796875" style="3" bestFit="1" customWidth="1"/>
    <col min="10779" max="10779" width="3.81640625" style="3" customWidth="1"/>
    <col min="10780" max="10780" width="2" style="3" customWidth="1"/>
    <col min="10781" max="10793" width="0" style="3" hidden="1" customWidth="1"/>
    <col min="10794" max="11008" width="9.1796875" style="3"/>
    <col min="11009" max="11009" width="7.81640625" style="3" customWidth="1"/>
    <col min="11010" max="11010" width="25" style="3" customWidth="1"/>
    <col min="11011" max="11011" width="19.1796875" style="3" customWidth="1"/>
    <col min="11012" max="11012" width="10.1796875" style="3" bestFit="1" customWidth="1"/>
    <col min="11013" max="11014" width="9.1796875" style="3"/>
    <col min="11015" max="11017" width="10.1796875" style="3" bestFit="1" customWidth="1"/>
    <col min="11018" max="11018" width="0.81640625" style="3" customWidth="1"/>
    <col min="11019" max="11020" width="11.1796875" style="3" bestFit="1" customWidth="1"/>
    <col min="11021" max="11021" width="7.453125" style="3" customWidth="1"/>
    <col min="11022" max="11022" width="0.81640625" style="3" customWidth="1"/>
    <col min="11023" max="11023" width="7.453125" style="3" customWidth="1"/>
    <col min="11024" max="11024" width="25.1796875" style="3" customWidth="1"/>
    <col min="11025" max="11025" width="20.1796875" style="3" customWidth="1"/>
    <col min="11026" max="11027" width="9.1796875" style="3"/>
    <col min="11028" max="11028" width="9.453125" style="3" customWidth="1"/>
    <col min="11029" max="11029" width="10" style="3" customWidth="1"/>
    <col min="11030" max="11030" width="10.1796875" style="3" customWidth="1"/>
    <col min="11031" max="11031" width="11" style="3" customWidth="1"/>
    <col min="11032" max="11032" width="1.1796875" style="3" customWidth="1"/>
    <col min="11033" max="11034" width="10.1796875" style="3" bestFit="1" customWidth="1"/>
    <col min="11035" max="11035" width="3.81640625" style="3" customWidth="1"/>
    <col min="11036" max="11036" width="2" style="3" customWidth="1"/>
    <col min="11037" max="11049" width="0" style="3" hidden="1" customWidth="1"/>
    <col min="11050" max="11264" width="9.1796875" style="3"/>
    <col min="11265" max="11265" width="7.81640625" style="3" customWidth="1"/>
    <col min="11266" max="11266" width="25" style="3" customWidth="1"/>
    <col min="11267" max="11267" width="19.1796875" style="3" customWidth="1"/>
    <col min="11268" max="11268" width="10.1796875" style="3" bestFit="1" customWidth="1"/>
    <col min="11269" max="11270" width="9.1796875" style="3"/>
    <col min="11271" max="11273" width="10.1796875" style="3" bestFit="1" customWidth="1"/>
    <col min="11274" max="11274" width="0.81640625" style="3" customWidth="1"/>
    <col min="11275" max="11276" width="11.1796875" style="3" bestFit="1" customWidth="1"/>
    <col min="11277" max="11277" width="7.453125" style="3" customWidth="1"/>
    <col min="11278" max="11278" width="0.81640625" style="3" customWidth="1"/>
    <col min="11279" max="11279" width="7.453125" style="3" customWidth="1"/>
    <col min="11280" max="11280" width="25.1796875" style="3" customWidth="1"/>
    <col min="11281" max="11281" width="20.1796875" style="3" customWidth="1"/>
    <col min="11282" max="11283" width="9.1796875" style="3"/>
    <col min="11284" max="11284" width="9.453125" style="3" customWidth="1"/>
    <col min="11285" max="11285" width="10" style="3" customWidth="1"/>
    <col min="11286" max="11286" width="10.1796875" style="3" customWidth="1"/>
    <col min="11287" max="11287" width="11" style="3" customWidth="1"/>
    <col min="11288" max="11288" width="1.1796875" style="3" customWidth="1"/>
    <col min="11289" max="11290" width="10.1796875" style="3" bestFit="1" customWidth="1"/>
    <col min="11291" max="11291" width="3.81640625" style="3" customWidth="1"/>
    <col min="11292" max="11292" width="2" style="3" customWidth="1"/>
    <col min="11293" max="11305" width="0" style="3" hidden="1" customWidth="1"/>
    <col min="11306" max="11520" width="9.1796875" style="3"/>
    <col min="11521" max="11521" width="7.81640625" style="3" customWidth="1"/>
    <col min="11522" max="11522" width="25" style="3" customWidth="1"/>
    <col min="11523" max="11523" width="19.1796875" style="3" customWidth="1"/>
    <col min="11524" max="11524" width="10.1796875" style="3" bestFit="1" customWidth="1"/>
    <col min="11525" max="11526" width="9.1796875" style="3"/>
    <col min="11527" max="11529" width="10.1796875" style="3" bestFit="1" customWidth="1"/>
    <col min="11530" max="11530" width="0.81640625" style="3" customWidth="1"/>
    <col min="11531" max="11532" width="11.1796875" style="3" bestFit="1" customWidth="1"/>
    <col min="11533" max="11533" width="7.453125" style="3" customWidth="1"/>
    <col min="11534" max="11534" width="0.81640625" style="3" customWidth="1"/>
    <col min="11535" max="11535" width="7.453125" style="3" customWidth="1"/>
    <col min="11536" max="11536" width="25.1796875" style="3" customWidth="1"/>
    <col min="11537" max="11537" width="20.1796875" style="3" customWidth="1"/>
    <col min="11538" max="11539" width="9.1796875" style="3"/>
    <col min="11540" max="11540" width="9.453125" style="3" customWidth="1"/>
    <col min="11541" max="11541" width="10" style="3" customWidth="1"/>
    <col min="11542" max="11542" width="10.1796875" style="3" customWidth="1"/>
    <col min="11543" max="11543" width="11" style="3" customWidth="1"/>
    <col min="11544" max="11544" width="1.1796875" style="3" customWidth="1"/>
    <col min="11545" max="11546" width="10.1796875" style="3" bestFit="1" customWidth="1"/>
    <col min="11547" max="11547" width="3.81640625" style="3" customWidth="1"/>
    <col min="11548" max="11548" width="2" style="3" customWidth="1"/>
    <col min="11549" max="11561" width="0" style="3" hidden="1" customWidth="1"/>
    <col min="11562" max="11776" width="9.1796875" style="3"/>
    <col min="11777" max="11777" width="7.81640625" style="3" customWidth="1"/>
    <col min="11778" max="11778" width="25" style="3" customWidth="1"/>
    <col min="11779" max="11779" width="19.1796875" style="3" customWidth="1"/>
    <col min="11780" max="11780" width="10.1796875" style="3" bestFit="1" customWidth="1"/>
    <col min="11781" max="11782" width="9.1796875" style="3"/>
    <col min="11783" max="11785" width="10.1796875" style="3" bestFit="1" customWidth="1"/>
    <col min="11786" max="11786" width="0.81640625" style="3" customWidth="1"/>
    <col min="11787" max="11788" width="11.1796875" style="3" bestFit="1" customWidth="1"/>
    <col min="11789" max="11789" width="7.453125" style="3" customWidth="1"/>
    <col min="11790" max="11790" width="0.81640625" style="3" customWidth="1"/>
    <col min="11791" max="11791" width="7.453125" style="3" customWidth="1"/>
    <col min="11792" max="11792" width="25.1796875" style="3" customWidth="1"/>
    <col min="11793" max="11793" width="20.1796875" style="3" customWidth="1"/>
    <col min="11794" max="11795" width="9.1796875" style="3"/>
    <col min="11796" max="11796" width="9.453125" style="3" customWidth="1"/>
    <col min="11797" max="11797" width="10" style="3" customWidth="1"/>
    <col min="11798" max="11798" width="10.1796875" style="3" customWidth="1"/>
    <col min="11799" max="11799" width="11" style="3" customWidth="1"/>
    <col min="11800" max="11800" width="1.1796875" style="3" customWidth="1"/>
    <col min="11801" max="11802" width="10.1796875" style="3" bestFit="1" customWidth="1"/>
    <col min="11803" max="11803" width="3.81640625" style="3" customWidth="1"/>
    <col min="11804" max="11804" width="2" style="3" customWidth="1"/>
    <col min="11805" max="11817" width="0" style="3" hidden="1" customWidth="1"/>
    <col min="11818" max="12032" width="9.1796875" style="3"/>
    <col min="12033" max="12033" width="7.81640625" style="3" customWidth="1"/>
    <col min="12034" max="12034" width="25" style="3" customWidth="1"/>
    <col min="12035" max="12035" width="19.1796875" style="3" customWidth="1"/>
    <col min="12036" max="12036" width="10.1796875" style="3" bestFit="1" customWidth="1"/>
    <col min="12037" max="12038" width="9.1796875" style="3"/>
    <col min="12039" max="12041" width="10.1796875" style="3" bestFit="1" customWidth="1"/>
    <col min="12042" max="12042" width="0.81640625" style="3" customWidth="1"/>
    <col min="12043" max="12044" width="11.1796875" style="3" bestFit="1" customWidth="1"/>
    <col min="12045" max="12045" width="7.453125" style="3" customWidth="1"/>
    <col min="12046" max="12046" width="0.81640625" style="3" customWidth="1"/>
    <col min="12047" max="12047" width="7.453125" style="3" customWidth="1"/>
    <col min="12048" max="12048" width="25.1796875" style="3" customWidth="1"/>
    <col min="12049" max="12049" width="20.1796875" style="3" customWidth="1"/>
    <col min="12050" max="12051" width="9.1796875" style="3"/>
    <col min="12052" max="12052" width="9.453125" style="3" customWidth="1"/>
    <col min="12053" max="12053" width="10" style="3" customWidth="1"/>
    <col min="12054" max="12054" width="10.1796875" style="3" customWidth="1"/>
    <col min="12055" max="12055" width="11" style="3" customWidth="1"/>
    <col min="12056" max="12056" width="1.1796875" style="3" customWidth="1"/>
    <col min="12057" max="12058" width="10.1796875" style="3" bestFit="1" customWidth="1"/>
    <col min="12059" max="12059" width="3.81640625" style="3" customWidth="1"/>
    <col min="12060" max="12060" width="2" style="3" customWidth="1"/>
    <col min="12061" max="12073" width="0" style="3" hidden="1" customWidth="1"/>
    <col min="12074" max="12288" width="9.1796875" style="3"/>
    <col min="12289" max="12289" width="7.81640625" style="3" customWidth="1"/>
    <col min="12290" max="12290" width="25" style="3" customWidth="1"/>
    <col min="12291" max="12291" width="19.1796875" style="3" customWidth="1"/>
    <col min="12292" max="12292" width="10.1796875" style="3" bestFit="1" customWidth="1"/>
    <col min="12293" max="12294" width="9.1796875" style="3"/>
    <col min="12295" max="12297" width="10.1796875" style="3" bestFit="1" customWidth="1"/>
    <col min="12298" max="12298" width="0.81640625" style="3" customWidth="1"/>
    <col min="12299" max="12300" width="11.1796875" style="3" bestFit="1" customWidth="1"/>
    <col min="12301" max="12301" width="7.453125" style="3" customWidth="1"/>
    <col min="12302" max="12302" width="0.81640625" style="3" customWidth="1"/>
    <col min="12303" max="12303" width="7.453125" style="3" customWidth="1"/>
    <col min="12304" max="12304" width="25.1796875" style="3" customWidth="1"/>
    <col min="12305" max="12305" width="20.1796875" style="3" customWidth="1"/>
    <col min="12306" max="12307" width="9.1796875" style="3"/>
    <col min="12308" max="12308" width="9.453125" style="3" customWidth="1"/>
    <col min="12309" max="12309" width="10" style="3" customWidth="1"/>
    <col min="12310" max="12310" width="10.1796875" style="3" customWidth="1"/>
    <col min="12311" max="12311" width="11" style="3" customWidth="1"/>
    <col min="12312" max="12312" width="1.1796875" style="3" customWidth="1"/>
    <col min="12313" max="12314" width="10.1796875" style="3" bestFit="1" customWidth="1"/>
    <col min="12315" max="12315" width="3.81640625" style="3" customWidth="1"/>
    <col min="12316" max="12316" width="2" style="3" customWidth="1"/>
    <col min="12317" max="12329" width="0" style="3" hidden="1" customWidth="1"/>
    <col min="12330" max="12544" width="9.1796875" style="3"/>
    <col min="12545" max="12545" width="7.81640625" style="3" customWidth="1"/>
    <col min="12546" max="12546" width="25" style="3" customWidth="1"/>
    <col min="12547" max="12547" width="19.1796875" style="3" customWidth="1"/>
    <col min="12548" max="12548" width="10.1796875" style="3" bestFit="1" customWidth="1"/>
    <col min="12549" max="12550" width="9.1796875" style="3"/>
    <col min="12551" max="12553" width="10.1796875" style="3" bestFit="1" customWidth="1"/>
    <col min="12554" max="12554" width="0.81640625" style="3" customWidth="1"/>
    <col min="12555" max="12556" width="11.1796875" style="3" bestFit="1" customWidth="1"/>
    <col min="12557" max="12557" width="7.453125" style="3" customWidth="1"/>
    <col min="12558" max="12558" width="0.81640625" style="3" customWidth="1"/>
    <col min="12559" max="12559" width="7.453125" style="3" customWidth="1"/>
    <col min="12560" max="12560" width="25.1796875" style="3" customWidth="1"/>
    <col min="12561" max="12561" width="20.1796875" style="3" customWidth="1"/>
    <col min="12562" max="12563" width="9.1796875" style="3"/>
    <col min="12564" max="12564" width="9.453125" style="3" customWidth="1"/>
    <col min="12565" max="12565" width="10" style="3" customWidth="1"/>
    <col min="12566" max="12566" width="10.1796875" style="3" customWidth="1"/>
    <col min="12567" max="12567" width="11" style="3" customWidth="1"/>
    <col min="12568" max="12568" width="1.1796875" style="3" customWidth="1"/>
    <col min="12569" max="12570" width="10.1796875" style="3" bestFit="1" customWidth="1"/>
    <col min="12571" max="12571" width="3.81640625" style="3" customWidth="1"/>
    <col min="12572" max="12572" width="2" style="3" customWidth="1"/>
    <col min="12573" max="12585" width="0" style="3" hidden="1" customWidth="1"/>
    <col min="12586" max="12800" width="9.1796875" style="3"/>
    <col min="12801" max="12801" width="7.81640625" style="3" customWidth="1"/>
    <col min="12802" max="12802" width="25" style="3" customWidth="1"/>
    <col min="12803" max="12803" width="19.1796875" style="3" customWidth="1"/>
    <col min="12804" max="12804" width="10.1796875" style="3" bestFit="1" customWidth="1"/>
    <col min="12805" max="12806" width="9.1796875" style="3"/>
    <col min="12807" max="12809" width="10.1796875" style="3" bestFit="1" customWidth="1"/>
    <col min="12810" max="12810" width="0.81640625" style="3" customWidth="1"/>
    <col min="12811" max="12812" width="11.1796875" style="3" bestFit="1" customWidth="1"/>
    <col min="12813" max="12813" width="7.453125" style="3" customWidth="1"/>
    <col min="12814" max="12814" width="0.81640625" style="3" customWidth="1"/>
    <col min="12815" max="12815" width="7.453125" style="3" customWidth="1"/>
    <col min="12816" max="12816" width="25.1796875" style="3" customWidth="1"/>
    <col min="12817" max="12817" width="20.1796875" style="3" customWidth="1"/>
    <col min="12818" max="12819" width="9.1796875" style="3"/>
    <col min="12820" max="12820" width="9.453125" style="3" customWidth="1"/>
    <col min="12821" max="12821" width="10" style="3" customWidth="1"/>
    <col min="12822" max="12822" width="10.1796875" style="3" customWidth="1"/>
    <col min="12823" max="12823" width="11" style="3" customWidth="1"/>
    <col min="12824" max="12824" width="1.1796875" style="3" customWidth="1"/>
    <col min="12825" max="12826" width="10.1796875" style="3" bestFit="1" customWidth="1"/>
    <col min="12827" max="12827" width="3.81640625" style="3" customWidth="1"/>
    <col min="12828" max="12828" width="2" style="3" customWidth="1"/>
    <col min="12829" max="12841" width="0" style="3" hidden="1" customWidth="1"/>
    <col min="12842" max="13056" width="9.1796875" style="3"/>
    <col min="13057" max="13057" width="7.81640625" style="3" customWidth="1"/>
    <col min="13058" max="13058" width="25" style="3" customWidth="1"/>
    <col min="13059" max="13059" width="19.1796875" style="3" customWidth="1"/>
    <col min="13060" max="13060" width="10.1796875" style="3" bestFit="1" customWidth="1"/>
    <col min="13061" max="13062" width="9.1796875" style="3"/>
    <col min="13063" max="13065" width="10.1796875" style="3" bestFit="1" customWidth="1"/>
    <col min="13066" max="13066" width="0.81640625" style="3" customWidth="1"/>
    <col min="13067" max="13068" width="11.1796875" style="3" bestFit="1" customWidth="1"/>
    <col min="13069" max="13069" width="7.453125" style="3" customWidth="1"/>
    <col min="13070" max="13070" width="0.81640625" style="3" customWidth="1"/>
    <col min="13071" max="13071" width="7.453125" style="3" customWidth="1"/>
    <col min="13072" max="13072" width="25.1796875" style="3" customWidth="1"/>
    <col min="13073" max="13073" width="20.1796875" style="3" customWidth="1"/>
    <col min="13074" max="13075" width="9.1796875" style="3"/>
    <col min="13076" max="13076" width="9.453125" style="3" customWidth="1"/>
    <col min="13077" max="13077" width="10" style="3" customWidth="1"/>
    <col min="13078" max="13078" width="10.1796875" style="3" customWidth="1"/>
    <col min="13079" max="13079" width="11" style="3" customWidth="1"/>
    <col min="13080" max="13080" width="1.1796875" style="3" customWidth="1"/>
    <col min="13081" max="13082" width="10.1796875" style="3" bestFit="1" customWidth="1"/>
    <col min="13083" max="13083" width="3.81640625" style="3" customWidth="1"/>
    <col min="13084" max="13084" width="2" style="3" customWidth="1"/>
    <col min="13085" max="13097" width="0" style="3" hidden="1" customWidth="1"/>
    <col min="13098" max="13312" width="9.1796875" style="3"/>
    <col min="13313" max="13313" width="7.81640625" style="3" customWidth="1"/>
    <col min="13314" max="13314" width="25" style="3" customWidth="1"/>
    <col min="13315" max="13315" width="19.1796875" style="3" customWidth="1"/>
    <col min="13316" max="13316" width="10.1796875" style="3" bestFit="1" customWidth="1"/>
    <col min="13317" max="13318" width="9.1796875" style="3"/>
    <col min="13319" max="13321" width="10.1796875" style="3" bestFit="1" customWidth="1"/>
    <col min="13322" max="13322" width="0.81640625" style="3" customWidth="1"/>
    <col min="13323" max="13324" width="11.1796875" style="3" bestFit="1" customWidth="1"/>
    <col min="13325" max="13325" width="7.453125" style="3" customWidth="1"/>
    <col min="13326" max="13326" width="0.81640625" style="3" customWidth="1"/>
    <col min="13327" max="13327" width="7.453125" style="3" customWidth="1"/>
    <col min="13328" max="13328" width="25.1796875" style="3" customWidth="1"/>
    <col min="13329" max="13329" width="20.1796875" style="3" customWidth="1"/>
    <col min="13330" max="13331" width="9.1796875" style="3"/>
    <col min="13332" max="13332" width="9.453125" style="3" customWidth="1"/>
    <col min="13333" max="13333" width="10" style="3" customWidth="1"/>
    <col min="13334" max="13334" width="10.1796875" style="3" customWidth="1"/>
    <col min="13335" max="13335" width="11" style="3" customWidth="1"/>
    <col min="13336" max="13336" width="1.1796875" style="3" customWidth="1"/>
    <col min="13337" max="13338" width="10.1796875" style="3" bestFit="1" customWidth="1"/>
    <col min="13339" max="13339" width="3.81640625" style="3" customWidth="1"/>
    <col min="13340" max="13340" width="2" style="3" customWidth="1"/>
    <col min="13341" max="13353" width="0" style="3" hidden="1" customWidth="1"/>
    <col min="13354" max="13568" width="9.1796875" style="3"/>
    <col min="13569" max="13569" width="7.81640625" style="3" customWidth="1"/>
    <col min="13570" max="13570" width="25" style="3" customWidth="1"/>
    <col min="13571" max="13571" width="19.1796875" style="3" customWidth="1"/>
    <col min="13572" max="13572" width="10.1796875" style="3" bestFit="1" customWidth="1"/>
    <col min="13573" max="13574" width="9.1796875" style="3"/>
    <col min="13575" max="13577" width="10.1796875" style="3" bestFit="1" customWidth="1"/>
    <col min="13578" max="13578" width="0.81640625" style="3" customWidth="1"/>
    <col min="13579" max="13580" width="11.1796875" style="3" bestFit="1" customWidth="1"/>
    <col min="13581" max="13581" width="7.453125" style="3" customWidth="1"/>
    <col min="13582" max="13582" width="0.81640625" style="3" customWidth="1"/>
    <col min="13583" max="13583" width="7.453125" style="3" customWidth="1"/>
    <col min="13584" max="13584" width="25.1796875" style="3" customWidth="1"/>
    <col min="13585" max="13585" width="20.1796875" style="3" customWidth="1"/>
    <col min="13586" max="13587" width="9.1796875" style="3"/>
    <col min="13588" max="13588" width="9.453125" style="3" customWidth="1"/>
    <col min="13589" max="13589" width="10" style="3" customWidth="1"/>
    <col min="13590" max="13590" width="10.1796875" style="3" customWidth="1"/>
    <col min="13591" max="13591" width="11" style="3" customWidth="1"/>
    <col min="13592" max="13592" width="1.1796875" style="3" customWidth="1"/>
    <col min="13593" max="13594" width="10.1796875" style="3" bestFit="1" customWidth="1"/>
    <col min="13595" max="13595" width="3.81640625" style="3" customWidth="1"/>
    <col min="13596" max="13596" width="2" style="3" customWidth="1"/>
    <col min="13597" max="13609" width="0" style="3" hidden="1" customWidth="1"/>
    <col min="13610" max="13824" width="9.1796875" style="3"/>
    <col min="13825" max="13825" width="7.81640625" style="3" customWidth="1"/>
    <col min="13826" max="13826" width="25" style="3" customWidth="1"/>
    <col min="13827" max="13827" width="19.1796875" style="3" customWidth="1"/>
    <col min="13828" max="13828" width="10.1796875" style="3" bestFit="1" customWidth="1"/>
    <col min="13829" max="13830" width="9.1796875" style="3"/>
    <col min="13831" max="13833" width="10.1796875" style="3" bestFit="1" customWidth="1"/>
    <col min="13834" max="13834" width="0.81640625" style="3" customWidth="1"/>
    <col min="13835" max="13836" width="11.1796875" style="3" bestFit="1" customWidth="1"/>
    <col min="13837" max="13837" width="7.453125" style="3" customWidth="1"/>
    <col min="13838" max="13838" width="0.81640625" style="3" customWidth="1"/>
    <col min="13839" max="13839" width="7.453125" style="3" customWidth="1"/>
    <col min="13840" max="13840" width="25.1796875" style="3" customWidth="1"/>
    <col min="13841" max="13841" width="20.1796875" style="3" customWidth="1"/>
    <col min="13842" max="13843" width="9.1796875" style="3"/>
    <col min="13844" max="13844" width="9.453125" style="3" customWidth="1"/>
    <col min="13845" max="13845" width="10" style="3" customWidth="1"/>
    <col min="13846" max="13846" width="10.1796875" style="3" customWidth="1"/>
    <col min="13847" max="13847" width="11" style="3" customWidth="1"/>
    <col min="13848" max="13848" width="1.1796875" style="3" customWidth="1"/>
    <col min="13849" max="13850" width="10.1796875" style="3" bestFit="1" customWidth="1"/>
    <col min="13851" max="13851" width="3.81640625" style="3" customWidth="1"/>
    <col min="13852" max="13852" width="2" style="3" customWidth="1"/>
    <col min="13853" max="13865" width="0" style="3" hidden="1" customWidth="1"/>
    <col min="13866" max="14080" width="9.1796875" style="3"/>
    <col min="14081" max="14081" width="7.81640625" style="3" customWidth="1"/>
    <col min="14082" max="14082" width="25" style="3" customWidth="1"/>
    <col min="14083" max="14083" width="19.1796875" style="3" customWidth="1"/>
    <col min="14084" max="14084" width="10.1796875" style="3" bestFit="1" customWidth="1"/>
    <col min="14085" max="14086" width="9.1796875" style="3"/>
    <col min="14087" max="14089" width="10.1796875" style="3" bestFit="1" customWidth="1"/>
    <col min="14090" max="14090" width="0.81640625" style="3" customWidth="1"/>
    <col min="14091" max="14092" width="11.1796875" style="3" bestFit="1" customWidth="1"/>
    <col min="14093" max="14093" width="7.453125" style="3" customWidth="1"/>
    <col min="14094" max="14094" width="0.81640625" style="3" customWidth="1"/>
    <col min="14095" max="14095" width="7.453125" style="3" customWidth="1"/>
    <col min="14096" max="14096" width="25.1796875" style="3" customWidth="1"/>
    <col min="14097" max="14097" width="20.1796875" style="3" customWidth="1"/>
    <col min="14098" max="14099" width="9.1796875" style="3"/>
    <col min="14100" max="14100" width="9.453125" style="3" customWidth="1"/>
    <col min="14101" max="14101" width="10" style="3" customWidth="1"/>
    <col min="14102" max="14102" width="10.1796875" style="3" customWidth="1"/>
    <col min="14103" max="14103" width="11" style="3" customWidth="1"/>
    <col min="14104" max="14104" width="1.1796875" style="3" customWidth="1"/>
    <col min="14105" max="14106" width="10.1796875" style="3" bestFit="1" customWidth="1"/>
    <col min="14107" max="14107" width="3.81640625" style="3" customWidth="1"/>
    <col min="14108" max="14108" width="2" style="3" customWidth="1"/>
    <col min="14109" max="14121" width="0" style="3" hidden="1" customWidth="1"/>
    <col min="14122" max="14336" width="9.1796875" style="3"/>
    <col min="14337" max="14337" width="7.81640625" style="3" customWidth="1"/>
    <col min="14338" max="14338" width="25" style="3" customWidth="1"/>
    <col min="14339" max="14339" width="19.1796875" style="3" customWidth="1"/>
    <col min="14340" max="14340" width="10.1796875" style="3" bestFit="1" customWidth="1"/>
    <col min="14341" max="14342" width="9.1796875" style="3"/>
    <col min="14343" max="14345" width="10.1796875" style="3" bestFit="1" customWidth="1"/>
    <col min="14346" max="14346" width="0.81640625" style="3" customWidth="1"/>
    <col min="14347" max="14348" width="11.1796875" style="3" bestFit="1" customWidth="1"/>
    <col min="14349" max="14349" width="7.453125" style="3" customWidth="1"/>
    <col min="14350" max="14350" width="0.81640625" style="3" customWidth="1"/>
    <col min="14351" max="14351" width="7.453125" style="3" customWidth="1"/>
    <col min="14352" max="14352" width="25.1796875" style="3" customWidth="1"/>
    <col min="14353" max="14353" width="20.1796875" style="3" customWidth="1"/>
    <col min="14354" max="14355" width="9.1796875" style="3"/>
    <col min="14356" max="14356" width="9.453125" style="3" customWidth="1"/>
    <col min="14357" max="14357" width="10" style="3" customWidth="1"/>
    <col min="14358" max="14358" width="10.1796875" style="3" customWidth="1"/>
    <col min="14359" max="14359" width="11" style="3" customWidth="1"/>
    <col min="14360" max="14360" width="1.1796875" style="3" customWidth="1"/>
    <col min="14361" max="14362" width="10.1796875" style="3" bestFit="1" customWidth="1"/>
    <col min="14363" max="14363" width="3.81640625" style="3" customWidth="1"/>
    <col min="14364" max="14364" width="2" style="3" customWidth="1"/>
    <col min="14365" max="14377" width="0" style="3" hidden="1" customWidth="1"/>
    <col min="14378" max="14592" width="9.1796875" style="3"/>
    <col min="14593" max="14593" width="7.81640625" style="3" customWidth="1"/>
    <col min="14594" max="14594" width="25" style="3" customWidth="1"/>
    <col min="14595" max="14595" width="19.1796875" style="3" customWidth="1"/>
    <col min="14596" max="14596" width="10.1796875" style="3" bestFit="1" customWidth="1"/>
    <col min="14597" max="14598" width="9.1796875" style="3"/>
    <col min="14599" max="14601" width="10.1796875" style="3" bestFit="1" customWidth="1"/>
    <col min="14602" max="14602" width="0.81640625" style="3" customWidth="1"/>
    <col min="14603" max="14604" width="11.1796875" style="3" bestFit="1" customWidth="1"/>
    <col min="14605" max="14605" width="7.453125" style="3" customWidth="1"/>
    <col min="14606" max="14606" width="0.81640625" style="3" customWidth="1"/>
    <col min="14607" max="14607" width="7.453125" style="3" customWidth="1"/>
    <col min="14608" max="14608" width="25.1796875" style="3" customWidth="1"/>
    <col min="14609" max="14609" width="20.1796875" style="3" customWidth="1"/>
    <col min="14610" max="14611" width="9.1796875" style="3"/>
    <col min="14612" max="14612" width="9.453125" style="3" customWidth="1"/>
    <col min="14613" max="14613" width="10" style="3" customWidth="1"/>
    <col min="14614" max="14614" width="10.1796875" style="3" customWidth="1"/>
    <col min="14615" max="14615" width="11" style="3" customWidth="1"/>
    <col min="14616" max="14616" width="1.1796875" style="3" customWidth="1"/>
    <col min="14617" max="14618" width="10.1796875" style="3" bestFit="1" customWidth="1"/>
    <col min="14619" max="14619" width="3.81640625" style="3" customWidth="1"/>
    <col min="14620" max="14620" width="2" style="3" customWidth="1"/>
    <col min="14621" max="14633" width="0" style="3" hidden="1" customWidth="1"/>
    <col min="14634" max="14848" width="9.1796875" style="3"/>
    <col min="14849" max="14849" width="7.81640625" style="3" customWidth="1"/>
    <col min="14850" max="14850" width="25" style="3" customWidth="1"/>
    <col min="14851" max="14851" width="19.1796875" style="3" customWidth="1"/>
    <col min="14852" max="14852" width="10.1796875" style="3" bestFit="1" customWidth="1"/>
    <col min="14853" max="14854" width="9.1796875" style="3"/>
    <col min="14855" max="14857" width="10.1796875" style="3" bestFit="1" customWidth="1"/>
    <col min="14858" max="14858" width="0.81640625" style="3" customWidth="1"/>
    <col min="14859" max="14860" width="11.1796875" style="3" bestFit="1" customWidth="1"/>
    <col min="14861" max="14861" width="7.453125" style="3" customWidth="1"/>
    <col min="14862" max="14862" width="0.81640625" style="3" customWidth="1"/>
    <col min="14863" max="14863" width="7.453125" style="3" customWidth="1"/>
    <col min="14864" max="14864" width="25.1796875" style="3" customWidth="1"/>
    <col min="14865" max="14865" width="20.1796875" style="3" customWidth="1"/>
    <col min="14866" max="14867" width="9.1796875" style="3"/>
    <col min="14868" max="14868" width="9.453125" style="3" customWidth="1"/>
    <col min="14869" max="14869" width="10" style="3" customWidth="1"/>
    <col min="14870" max="14870" width="10.1796875" style="3" customWidth="1"/>
    <col min="14871" max="14871" width="11" style="3" customWidth="1"/>
    <col min="14872" max="14872" width="1.1796875" style="3" customWidth="1"/>
    <col min="14873" max="14874" width="10.1796875" style="3" bestFit="1" customWidth="1"/>
    <col min="14875" max="14875" width="3.81640625" style="3" customWidth="1"/>
    <col min="14876" max="14876" width="2" style="3" customWidth="1"/>
    <col min="14877" max="14889" width="0" style="3" hidden="1" customWidth="1"/>
    <col min="14890" max="15104" width="9.1796875" style="3"/>
    <col min="15105" max="15105" width="7.81640625" style="3" customWidth="1"/>
    <col min="15106" max="15106" width="25" style="3" customWidth="1"/>
    <col min="15107" max="15107" width="19.1796875" style="3" customWidth="1"/>
    <col min="15108" max="15108" width="10.1796875" style="3" bestFit="1" customWidth="1"/>
    <col min="15109" max="15110" width="9.1796875" style="3"/>
    <col min="15111" max="15113" width="10.1796875" style="3" bestFit="1" customWidth="1"/>
    <col min="15114" max="15114" width="0.81640625" style="3" customWidth="1"/>
    <col min="15115" max="15116" width="11.1796875" style="3" bestFit="1" customWidth="1"/>
    <col min="15117" max="15117" width="7.453125" style="3" customWidth="1"/>
    <col min="15118" max="15118" width="0.81640625" style="3" customWidth="1"/>
    <col min="15119" max="15119" width="7.453125" style="3" customWidth="1"/>
    <col min="15120" max="15120" width="25.1796875" style="3" customWidth="1"/>
    <col min="15121" max="15121" width="20.1796875" style="3" customWidth="1"/>
    <col min="15122" max="15123" width="9.1796875" style="3"/>
    <col min="15124" max="15124" width="9.453125" style="3" customWidth="1"/>
    <col min="15125" max="15125" width="10" style="3" customWidth="1"/>
    <col min="15126" max="15126" width="10.1796875" style="3" customWidth="1"/>
    <col min="15127" max="15127" width="11" style="3" customWidth="1"/>
    <col min="15128" max="15128" width="1.1796875" style="3" customWidth="1"/>
    <col min="15129" max="15130" width="10.1796875" style="3" bestFit="1" customWidth="1"/>
    <col min="15131" max="15131" width="3.81640625" style="3" customWidth="1"/>
    <col min="15132" max="15132" width="2" style="3" customWidth="1"/>
    <col min="15133" max="15145" width="0" style="3" hidden="1" customWidth="1"/>
    <col min="15146" max="15360" width="9.1796875" style="3"/>
    <col min="15361" max="15361" width="7.81640625" style="3" customWidth="1"/>
    <col min="15362" max="15362" width="25" style="3" customWidth="1"/>
    <col min="15363" max="15363" width="19.1796875" style="3" customWidth="1"/>
    <col min="15364" max="15364" width="10.1796875" style="3" bestFit="1" customWidth="1"/>
    <col min="15365" max="15366" width="9.1796875" style="3"/>
    <col min="15367" max="15369" width="10.1796875" style="3" bestFit="1" customWidth="1"/>
    <col min="15370" max="15370" width="0.81640625" style="3" customWidth="1"/>
    <col min="15371" max="15372" width="11.1796875" style="3" bestFit="1" customWidth="1"/>
    <col min="15373" max="15373" width="7.453125" style="3" customWidth="1"/>
    <col min="15374" max="15374" width="0.81640625" style="3" customWidth="1"/>
    <col min="15375" max="15375" width="7.453125" style="3" customWidth="1"/>
    <col min="15376" max="15376" width="25.1796875" style="3" customWidth="1"/>
    <col min="15377" max="15377" width="20.1796875" style="3" customWidth="1"/>
    <col min="15378" max="15379" width="9.1796875" style="3"/>
    <col min="15380" max="15380" width="9.453125" style="3" customWidth="1"/>
    <col min="15381" max="15381" width="10" style="3" customWidth="1"/>
    <col min="15382" max="15382" width="10.1796875" style="3" customWidth="1"/>
    <col min="15383" max="15383" width="11" style="3" customWidth="1"/>
    <col min="15384" max="15384" width="1.1796875" style="3" customWidth="1"/>
    <col min="15385" max="15386" width="10.1796875" style="3" bestFit="1" customWidth="1"/>
    <col min="15387" max="15387" width="3.81640625" style="3" customWidth="1"/>
    <col min="15388" max="15388" width="2" style="3" customWidth="1"/>
    <col min="15389" max="15401" width="0" style="3" hidden="1" customWidth="1"/>
    <col min="15402" max="15616" width="9.1796875" style="3"/>
    <col min="15617" max="15617" width="7.81640625" style="3" customWidth="1"/>
    <col min="15618" max="15618" width="25" style="3" customWidth="1"/>
    <col min="15619" max="15619" width="19.1796875" style="3" customWidth="1"/>
    <col min="15620" max="15620" width="10.1796875" style="3" bestFit="1" customWidth="1"/>
    <col min="15621" max="15622" width="9.1796875" style="3"/>
    <col min="15623" max="15625" width="10.1796875" style="3" bestFit="1" customWidth="1"/>
    <col min="15626" max="15626" width="0.81640625" style="3" customWidth="1"/>
    <col min="15627" max="15628" width="11.1796875" style="3" bestFit="1" customWidth="1"/>
    <col min="15629" max="15629" width="7.453125" style="3" customWidth="1"/>
    <col min="15630" max="15630" width="0.81640625" style="3" customWidth="1"/>
    <col min="15631" max="15631" width="7.453125" style="3" customWidth="1"/>
    <col min="15632" max="15632" width="25.1796875" style="3" customWidth="1"/>
    <col min="15633" max="15633" width="20.1796875" style="3" customWidth="1"/>
    <col min="15634" max="15635" width="9.1796875" style="3"/>
    <col min="15636" max="15636" width="9.453125" style="3" customWidth="1"/>
    <col min="15637" max="15637" width="10" style="3" customWidth="1"/>
    <col min="15638" max="15638" width="10.1796875" style="3" customWidth="1"/>
    <col min="15639" max="15639" width="11" style="3" customWidth="1"/>
    <col min="15640" max="15640" width="1.1796875" style="3" customWidth="1"/>
    <col min="15641" max="15642" width="10.1796875" style="3" bestFit="1" customWidth="1"/>
    <col min="15643" max="15643" width="3.81640625" style="3" customWidth="1"/>
    <col min="15644" max="15644" width="2" style="3" customWidth="1"/>
    <col min="15645" max="15657" width="0" style="3" hidden="1" customWidth="1"/>
    <col min="15658" max="15872" width="9.1796875" style="3"/>
    <col min="15873" max="15873" width="7.81640625" style="3" customWidth="1"/>
    <col min="15874" max="15874" width="25" style="3" customWidth="1"/>
    <col min="15875" max="15875" width="19.1796875" style="3" customWidth="1"/>
    <col min="15876" max="15876" width="10.1796875" style="3" bestFit="1" customWidth="1"/>
    <col min="15877" max="15878" width="9.1796875" style="3"/>
    <col min="15879" max="15881" width="10.1796875" style="3" bestFit="1" customWidth="1"/>
    <col min="15882" max="15882" width="0.81640625" style="3" customWidth="1"/>
    <col min="15883" max="15884" width="11.1796875" style="3" bestFit="1" customWidth="1"/>
    <col min="15885" max="15885" width="7.453125" style="3" customWidth="1"/>
    <col min="15886" max="15886" width="0.81640625" style="3" customWidth="1"/>
    <col min="15887" max="15887" width="7.453125" style="3" customWidth="1"/>
    <col min="15888" max="15888" width="25.1796875" style="3" customWidth="1"/>
    <col min="15889" max="15889" width="20.1796875" style="3" customWidth="1"/>
    <col min="15890" max="15891" width="9.1796875" style="3"/>
    <col min="15892" max="15892" width="9.453125" style="3" customWidth="1"/>
    <col min="15893" max="15893" width="10" style="3" customWidth="1"/>
    <col min="15894" max="15894" width="10.1796875" style="3" customWidth="1"/>
    <col min="15895" max="15895" width="11" style="3" customWidth="1"/>
    <col min="15896" max="15896" width="1.1796875" style="3" customWidth="1"/>
    <col min="15897" max="15898" width="10.1796875" style="3" bestFit="1" customWidth="1"/>
    <col min="15899" max="15899" width="3.81640625" style="3" customWidth="1"/>
    <col min="15900" max="15900" width="2" style="3" customWidth="1"/>
    <col min="15901" max="15913" width="0" style="3" hidden="1" customWidth="1"/>
    <col min="15914" max="16128" width="9.1796875" style="3"/>
    <col min="16129" max="16129" width="7.81640625" style="3" customWidth="1"/>
    <col min="16130" max="16130" width="25" style="3" customWidth="1"/>
    <col min="16131" max="16131" width="19.1796875" style="3" customWidth="1"/>
    <col min="16132" max="16132" width="10.1796875" style="3" bestFit="1" customWidth="1"/>
    <col min="16133" max="16134" width="9.1796875" style="3"/>
    <col min="16135" max="16137" width="10.1796875" style="3" bestFit="1" customWidth="1"/>
    <col min="16138" max="16138" width="0.81640625" style="3" customWidth="1"/>
    <col min="16139" max="16140" width="11.1796875" style="3" bestFit="1" customWidth="1"/>
    <col min="16141" max="16141" width="7.453125" style="3" customWidth="1"/>
    <col min="16142" max="16142" width="0.81640625" style="3" customWidth="1"/>
    <col min="16143" max="16143" width="7.453125" style="3" customWidth="1"/>
    <col min="16144" max="16144" width="25.1796875" style="3" customWidth="1"/>
    <col min="16145" max="16145" width="20.1796875" style="3" customWidth="1"/>
    <col min="16146" max="16147" width="9.1796875" style="3"/>
    <col min="16148" max="16148" width="9.453125" style="3" customWidth="1"/>
    <col min="16149" max="16149" width="10" style="3" customWidth="1"/>
    <col min="16150" max="16150" width="10.1796875" style="3" customWidth="1"/>
    <col min="16151" max="16151" width="11" style="3" customWidth="1"/>
    <col min="16152" max="16152" width="1.1796875" style="3" customWidth="1"/>
    <col min="16153" max="16154" width="10.1796875" style="3" bestFit="1" customWidth="1"/>
    <col min="16155" max="16155" width="3.81640625" style="3" customWidth="1"/>
    <col min="16156" max="16156" width="2" style="3" customWidth="1"/>
    <col min="16157" max="16169" width="0" style="3" hidden="1" customWidth="1"/>
    <col min="16170" max="16384" width="9.1796875" style="3"/>
  </cols>
  <sheetData>
    <row r="1" spans="1:42" ht="14.5" x14ac:dyDescent="0.35">
      <c r="A1" s="197" t="s">
        <v>254</v>
      </c>
      <c r="B1" s="2"/>
      <c r="AP1"/>
    </row>
    <row r="2" spans="1:42" ht="14" x14ac:dyDescent="0.3">
      <c r="A2" s="197" t="s">
        <v>1401</v>
      </c>
      <c r="B2" s="2"/>
    </row>
    <row r="3" spans="1:42" ht="14" x14ac:dyDescent="0.3">
      <c r="A3" s="197" t="s">
        <v>255</v>
      </c>
      <c r="B3" s="2"/>
    </row>
    <row r="4" spans="1:42" ht="13" thickBot="1" x14ac:dyDescent="0.3"/>
    <row r="5" spans="1:42" s="200" customFormat="1" ht="26.25" customHeight="1" thickBot="1" x14ac:dyDescent="0.55000000000000004">
      <c r="A5" s="198" t="s">
        <v>304</v>
      </c>
      <c r="B5" s="204"/>
      <c r="C5" s="206" t="s">
        <v>317</v>
      </c>
      <c r="D5" s="205" t="s">
        <v>316</v>
      </c>
      <c r="E5" s="199"/>
      <c r="F5" s="199"/>
      <c r="G5" s="199"/>
      <c r="H5" s="199"/>
      <c r="I5" s="199"/>
    </row>
    <row r="6" spans="1:42" ht="13" x14ac:dyDescent="0.3">
      <c r="A6" s="2"/>
      <c r="B6" s="2"/>
      <c r="AC6" s="2" t="s">
        <v>256</v>
      </c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</row>
    <row r="7" spans="1:42" ht="18" x14ac:dyDescent="0.4">
      <c r="B7" s="198">
        <f>IFERROR(VLOOKUP('EYFSS '!B5,'Data EYFSS Indica'!C:AR,42,0),0)</f>
        <v>0</v>
      </c>
      <c r="C7" s="195"/>
    </row>
    <row r="8" spans="1:42" ht="22.5" customHeight="1" x14ac:dyDescent="0.3">
      <c r="A8" s="123" t="s">
        <v>1549</v>
      </c>
      <c r="B8" s="123"/>
      <c r="C8" s="123"/>
      <c r="D8" s="123"/>
      <c r="E8" s="123"/>
      <c r="F8" s="123"/>
      <c r="G8" s="123"/>
      <c r="H8" s="123"/>
      <c r="I8" s="123"/>
      <c r="J8" s="123"/>
      <c r="K8" s="123"/>
      <c r="L8" s="123"/>
      <c r="M8" s="123"/>
      <c r="O8" s="123" t="s">
        <v>323</v>
      </c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  <c r="AA8" s="181"/>
      <c r="AC8" s="2" t="s">
        <v>257</v>
      </c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</row>
    <row r="9" spans="1:42" ht="13" thickBot="1" x14ac:dyDescent="0.3"/>
    <row r="10" spans="1:42" x14ac:dyDescent="0.25">
      <c r="A10" s="4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6"/>
      <c r="O10" s="7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9"/>
      <c r="AC10" s="7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9"/>
    </row>
    <row r="11" spans="1:42" x14ac:dyDescent="0.25">
      <c r="A11" s="10"/>
      <c r="M11" s="11"/>
      <c r="O11" s="12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4"/>
      <c r="AC11" s="12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4"/>
    </row>
    <row r="12" spans="1:42" x14ac:dyDescent="0.25">
      <c r="A12" s="10"/>
      <c r="M12" s="11"/>
      <c r="O12" s="12"/>
      <c r="P12" s="13"/>
      <c r="Q12" s="13"/>
      <c r="R12" s="13"/>
      <c r="S12" s="13"/>
      <c r="T12" s="13"/>
      <c r="U12" s="420"/>
      <c r="V12" s="420"/>
      <c r="W12" s="420"/>
      <c r="X12" s="13"/>
      <c r="Y12" s="13"/>
      <c r="Z12" s="13"/>
      <c r="AA12" s="14"/>
      <c r="AC12" s="12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4"/>
    </row>
    <row r="13" spans="1:42" x14ac:dyDescent="0.25">
      <c r="A13" s="10"/>
      <c r="M13" s="11"/>
      <c r="O13" s="12"/>
      <c r="P13" s="13"/>
      <c r="Q13" s="13"/>
      <c r="R13" s="13"/>
      <c r="S13" s="13"/>
      <c r="T13" s="13"/>
      <c r="U13" s="421"/>
      <c r="V13" s="421"/>
      <c r="W13" s="421"/>
      <c r="X13" s="13"/>
      <c r="Y13" s="13"/>
      <c r="Z13" s="13"/>
      <c r="AA13" s="14"/>
      <c r="AC13" s="12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4"/>
    </row>
    <row r="14" spans="1:42" ht="13" thickBot="1" x14ac:dyDescent="0.3">
      <c r="A14" s="10"/>
      <c r="M14" s="11"/>
      <c r="O14" s="12"/>
      <c r="P14" s="13"/>
      <c r="Q14" s="13"/>
      <c r="R14" s="13"/>
      <c r="S14" s="13"/>
      <c r="T14" s="13"/>
      <c r="U14" s="422"/>
      <c r="V14" s="422"/>
      <c r="W14" s="422"/>
      <c r="X14" s="13"/>
      <c r="Y14" s="13"/>
      <c r="Z14" s="13"/>
      <c r="AA14" s="14"/>
      <c r="AC14" s="12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4"/>
    </row>
    <row r="15" spans="1:42" s="19" customFormat="1" ht="43.5" customHeight="1" thickBot="1" x14ac:dyDescent="0.4">
      <c r="A15" s="15"/>
      <c r="B15" s="16" t="s">
        <v>258</v>
      </c>
      <c r="C15" s="160" t="s">
        <v>259</v>
      </c>
      <c r="D15" s="161"/>
      <c r="E15" s="17"/>
      <c r="F15" s="17"/>
      <c r="G15" s="17" t="s">
        <v>262</v>
      </c>
      <c r="H15" s="17" t="s">
        <v>260</v>
      </c>
      <c r="I15" s="18" t="s">
        <v>261</v>
      </c>
      <c r="K15" s="20" t="s">
        <v>263</v>
      </c>
      <c r="M15" s="21"/>
      <c r="O15" s="22"/>
      <c r="P15" s="23" t="s">
        <v>258</v>
      </c>
      <c r="Q15" s="162" t="s">
        <v>259</v>
      </c>
      <c r="R15" s="163"/>
      <c r="S15" s="24"/>
      <c r="T15" s="24"/>
      <c r="U15" s="24" t="s">
        <v>260</v>
      </c>
      <c r="V15" s="24" t="s">
        <v>261</v>
      </c>
      <c r="W15" s="25" t="s">
        <v>262</v>
      </c>
      <c r="X15" s="26"/>
      <c r="Y15" s="27" t="s">
        <v>263</v>
      </c>
      <c r="Z15" s="26"/>
      <c r="AA15" s="28"/>
      <c r="AC15" s="22"/>
      <c r="AD15" s="23" t="s">
        <v>258</v>
      </c>
      <c r="AE15" s="162" t="s">
        <v>259</v>
      </c>
      <c r="AF15" s="163"/>
      <c r="AG15" s="24"/>
      <c r="AH15" s="24"/>
      <c r="AI15" s="24" t="s">
        <v>260</v>
      </c>
      <c r="AJ15" s="24" t="s">
        <v>261</v>
      </c>
      <c r="AK15" s="25" t="s">
        <v>262</v>
      </c>
      <c r="AL15" s="26"/>
      <c r="AM15" s="27" t="s">
        <v>263</v>
      </c>
      <c r="AN15" s="26"/>
      <c r="AO15" s="28"/>
    </row>
    <row r="16" spans="1:42" ht="21.75" customHeight="1" x14ac:dyDescent="0.25">
      <c r="A16" s="10"/>
      <c r="C16" s="388" t="s">
        <v>264</v>
      </c>
      <c r="D16" s="29"/>
      <c r="E16" s="29"/>
      <c r="F16" s="30"/>
      <c r="G16" s="31">
        <f>IFERROR(VLOOKUP($B$5,Budget!$A:$AS,3,0),0)</f>
        <v>0</v>
      </c>
      <c r="H16" s="31">
        <f>IFERROR(VLOOKUP($B$5,Budget!$A:$AS,4,0),0)</f>
        <v>0</v>
      </c>
      <c r="I16" s="245">
        <f>IFERROR(VLOOKUP($B$5,Budget!$A:$AS,5,0),0)</f>
        <v>0</v>
      </c>
      <c r="J16" s="32"/>
      <c r="K16" s="33"/>
      <c r="M16" s="11"/>
      <c r="O16" s="12"/>
      <c r="P16" s="13"/>
      <c r="Q16" s="416" t="s">
        <v>264</v>
      </c>
      <c r="R16" s="35"/>
      <c r="S16" s="35"/>
      <c r="T16" s="36"/>
      <c r="U16" s="209"/>
      <c r="V16" s="209"/>
      <c r="W16" s="382"/>
      <c r="X16" s="37"/>
      <c r="Y16" s="38"/>
      <c r="Z16" s="13"/>
      <c r="AA16" s="14"/>
      <c r="AC16" s="12"/>
      <c r="AD16" s="13"/>
      <c r="AE16" s="34" t="s">
        <v>264</v>
      </c>
      <c r="AF16" s="35"/>
      <c r="AG16" s="35"/>
      <c r="AH16" s="36"/>
      <c r="AI16" s="39"/>
      <c r="AJ16" s="40"/>
      <c r="AK16" s="41"/>
      <c r="AL16" s="37"/>
      <c r="AM16" s="38"/>
      <c r="AN16" s="13"/>
      <c r="AO16" s="14"/>
    </row>
    <row r="17" spans="1:41" ht="24" customHeight="1" x14ac:dyDescent="0.3">
      <c r="A17" s="10"/>
      <c r="B17" s="2"/>
      <c r="C17" s="46" t="s">
        <v>1186</v>
      </c>
      <c r="D17" s="164"/>
      <c r="E17" s="164"/>
      <c r="F17" s="165"/>
      <c r="G17" s="386">
        <f>IFERROR(VLOOKUP($B$5,Budget!$A:$AS,6,0),0)</f>
        <v>0</v>
      </c>
      <c r="H17" s="386">
        <f>IFERROR(VLOOKUP($B$5,Budget!$A:$AS,7,0),0)</f>
        <v>0</v>
      </c>
      <c r="I17" s="387">
        <f>IFERROR(VLOOKUP($B$5,Budget!$A:$AS,8,0),0)</f>
        <v>0</v>
      </c>
      <c r="J17" s="32"/>
      <c r="K17" s="33"/>
      <c r="M17" s="11"/>
      <c r="O17" s="12"/>
      <c r="P17" s="42"/>
      <c r="Q17" s="51" t="s">
        <v>1186</v>
      </c>
      <c r="R17" s="207"/>
      <c r="S17" s="207"/>
      <c r="T17" s="208"/>
      <c r="U17" s="414"/>
      <c r="V17" s="414"/>
      <c r="W17" s="415"/>
      <c r="X17" s="37"/>
      <c r="Y17" s="43"/>
      <c r="Z17" s="13"/>
      <c r="AA17" s="14"/>
      <c r="AC17" s="12"/>
      <c r="AD17" s="42"/>
      <c r="AE17" s="166" t="s">
        <v>265</v>
      </c>
      <c r="AF17" s="167"/>
      <c r="AG17" s="167"/>
      <c r="AH17" s="168"/>
      <c r="AI17" s="44"/>
      <c r="AJ17" s="40"/>
      <c r="AK17" s="40"/>
      <c r="AL17" s="45" t="s">
        <v>266</v>
      </c>
      <c r="AM17" s="38"/>
      <c r="AN17" s="13"/>
      <c r="AO17" s="14"/>
    </row>
    <row r="18" spans="1:41" ht="24" customHeight="1" x14ac:dyDescent="0.3">
      <c r="A18" s="10"/>
      <c r="B18" s="2"/>
      <c r="C18" s="46" t="s">
        <v>1184</v>
      </c>
      <c r="D18" s="389"/>
      <c r="E18" s="389"/>
      <c r="F18" s="390"/>
      <c r="G18" s="399">
        <f>IFERROR(VLOOKUP($B$5,Budget!$A:$AS,9,0),0)</f>
        <v>0</v>
      </c>
      <c r="H18" s="400">
        <f>IFERROR(VLOOKUP($B$5,Budget!$A:$AS,10,0),0)</f>
        <v>0</v>
      </c>
      <c r="I18" s="401">
        <f>IFERROR(VLOOKUP($B$5,Budget!$A:$AS,11,0),0)</f>
        <v>0</v>
      </c>
      <c r="J18" s="32"/>
      <c r="K18" s="33"/>
      <c r="M18" s="11"/>
      <c r="O18" s="12"/>
      <c r="P18" s="42"/>
      <c r="Q18" s="51" t="s">
        <v>1184</v>
      </c>
      <c r="R18" s="391"/>
      <c r="S18" s="391"/>
      <c r="T18" s="392"/>
      <c r="U18" s="417">
        <f t="shared" ref="U18:W18" si="0">U16*15</f>
        <v>0</v>
      </c>
      <c r="V18" s="417">
        <f t="shared" si="0"/>
        <v>0</v>
      </c>
      <c r="W18" s="418">
        <f t="shared" si="0"/>
        <v>0</v>
      </c>
      <c r="X18" s="37"/>
      <c r="Y18" s="43"/>
      <c r="Z18" s="13"/>
      <c r="AA18" s="14"/>
      <c r="AC18" s="12"/>
      <c r="AD18" s="42"/>
      <c r="AE18" s="166"/>
      <c r="AF18" s="394"/>
      <c r="AG18" s="394"/>
      <c r="AH18" s="395"/>
      <c r="AI18" s="396"/>
      <c r="AJ18" s="397"/>
      <c r="AK18" s="398"/>
      <c r="AL18" s="45"/>
      <c r="AM18" s="38"/>
      <c r="AN18" s="13"/>
      <c r="AO18" s="14"/>
    </row>
    <row r="19" spans="1:41" ht="24" customHeight="1" x14ac:dyDescent="0.3">
      <c r="A19" s="10"/>
      <c r="B19" s="2"/>
      <c r="C19" s="46" t="s">
        <v>1185</v>
      </c>
      <c r="D19" s="389"/>
      <c r="E19" s="389"/>
      <c r="F19" s="390"/>
      <c r="G19" s="399">
        <f>IFERROR(VLOOKUP($B$5,Budget!$A:$AS,12,0),0)</f>
        <v>0</v>
      </c>
      <c r="H19" s="399">
        <f>IFERROR(VLOOKUP($B$5,Budget!$A:$AS,13,0),0)</f>
        <v>0</v>
      </c>
      <c r="I19" s="401">
        <f>IFERROR(VLOOKUP($B$5,Budget!$A:$AS,14,0),0)</f>
        <v>0</v>
      </c>
      <c r="J19" s="32"/>
      <c r="K19" s="33"/>
      <c r="M19" s="11"/>
      <c r="O19" s="12"/>
      <c r="P19" s="42"/>
      <c r="Q19" s="51" t="s">
        <v>1185</v>
      </c>
      <c r="R19" s="391"/>
      <c r="S19" s="391"/>
      <c r="T19" s="392"/>
      <c r="U19" s="393"/>
      <c r="V19" s="393"/>
      <c r="W19" s="415"/>
      <c r="X19" s="37"/>
      <c r="Y19" s="43"/>
      <c r="Z19" s="13"/>
      <c r="AA19" s="14"/>
      <c r="AC19" s="12"/>
      <c r="AD19" s="42"/>
      <c r="AE19" s="166"/>
      <c r="AF19" s="394"/>
      <c r="AG19" s="394"/>
      <c r="AH19" s="395"/>
      <c r="AI19" s="396"/>
      <c r="AJ19" s="397"/>
      <c r="AK19" s="398"/>
      <c r="AL19" s="45"/>
      <c r="AM19" s="38"/>
      <c r="AN19" s="13"/>
      <c r="AO19" s="14"/>
    </row>
    <row r="20" spans="1:41" ht="24" customHeight="1" x14ac:dyDescent="0.3">
      <c r="A20" s="10"/>
      <c r="B20" s="2"/>
      <c r="C20" s="46" t="s">
        <v>1183</v>
      </c>
      <c r="D20" s="389"/>
      <c r="E20" s="389"/>
      <c r="F20" s="390"/>
      <c r="G20" s="400">
        <f>G18+G19</f>
        <v>0</v>
      </c>
      <c r="H20" s="400">
        <f>H18+H19</f>
        <v>0</v>
      </c>
      <c r="I20" s="401">
        <f>I18+I19</f>
        <v>0</v>
      </c>
      <c r="J20" s="32"/>
      <c r="K20" s="33"/>
      <c r="M20" s="11"/>
      <c r="O20" s="12"/>
      <c r="P20" s="42"/>
      <c r="Q20" s="51" t="s">
        <v>1183</v>
      </c>
      <c r="R20" s="391"/>
      <c r="S20" s="391"/>
      <c r="T20" s="392"/>
      <c r="U20" s="417">
        <f>U18+U19</f>
        <v>0</v>
      </c>
      <c r="V20" s="417">
        <f>V18+V19</f>
        <v>0</v>
      </c>
      <c r="W20" s="419">
        <f>W18+W19</f>
        <v>0</v>
      </c>
      <c r="X20" s="37"/>
      <c r="Y20" s="43"/>
      <c r="Z20" s="13"/>
      <c r="AA20" s="14"/>
      <c r="AC20" s="12"/>
      <c r="AD20" s="42"/>
      <c r="AE20" s="166"/>
      <c r="AF20" s="394"/>
      <c r="AG20" s="394"/>
      <c r="AH20" s="395"/>
      <c r="AI20" s="396"/>
      <c r="AJ20" s="397"/>
      <c r="AK20" s="398"/>
      <c r="AL20" s="45"/>
      <c r="AM20" s="38"/>
      <c r="AN20" s="13"/>
      <c r="AO20" s="14"/>
    </row>
    <row r="21" spans="1:41" ht="21.75" customHeight="1" x14ac:dyDescent="0.3">
      <c r="A21" s="10"/>
      <c r="B21" s="2"/>
      <c r="C21" s="46" t="s">
        <v>267</v>
      </c>
      <c r="D21" s="47"/>
      <c r="E21" s="47"/>
      <c r="F21" s="48"/>
      <c r="G21" s="49">
        <v>13</v>
      </c>
      <c r="H21" s="49">
        <v>13</v>
      </c>
      <c r="I21" s="50">
        <v>12</v>
      </c>
      <c r="J21" s="32"/>
      <c r="K21" s="33"/>
      <c r="M21" s="11"/>
      <c r="O21" s="12"/>
      <c r="P21" s="42"/>
      <c r="Q21" s="51" t="s">
        <v>267</v>
      </c>
      <c r="R21" s="52"/>
      <c r="S21" s="52"/>
      <c r="T21" s="53"/>
      <c r="U21" s="54">
        <v>13</v>
      </c>
      <c r="V21" s="54">
        <v>13</v>
      </c>
      <c r="W21" s="55">
        <v>12</v>
      </c>
      <c r="X21" s="37"/>
      <c r="Y21" s="38"/>
      <c r="Z21" s="13"/>
      <c r="AA21" s="14"/>
      <c r="AC21" s="12"/>
      <c r="AD21" s="42"/>
      <c r="AE21" s="51" t="s">
        <v>267</v>
      </c>
      <c r="AF21" s="52"/>
      <c r="AG21" s="52"/>
      <c r="AH21" s="53"/>
      <c r="AI21" s="54">
        <v>13</v>
      </c>
      <c r="AJ21" s="54">
        <v>13</v>
      </c>
      <c r="AK21" s="55">
        <v>12</v>
      </c>
      <c r="AL21" s="37"/>
      <c r="AM21" s="38"/>
      <c r="AN21" s="13"/>
      <c r="AO21" s="14"/>
    </row>
    <row r="22" spans="1:41" ht="21.75" customHeight="1" x14ac:dyDescent="0.3">
      <c r="A22" s="10"/>
      <c r="B22" s="2"/>
      <c r="C22" s="46" t="s">
        <v>269</v>
      </c>
      <c r="D22" s="47"/>
      <c r="E22" s="47"/>
      <c r="F22" s="48"/>
      <c r="G22" s="56">
        <v>5.42</v>
      </c>
      <c r="H22" s="56">
        <v>5.42</v>
      </c>
      <c r="I22" s="57">
        <v>5.42</v>
      </c>
      <c r="J22" s="32"/>
      <c r="K22" s="58"/>
      <c r="M22" s="11"/>
      <c r="O22" s="12"/>
      <c r="P22" s="42"/>
      <c r="Q22" s="51" t="s">
        <v>269</v>
      </c>
      <c r="R22" s="52"/>
      <c r="S22" s="52"/>
      <c r="T22" s="53"/>
      <c r="U22" s="59">
        <v>4.7</v>
      </c>
      <c r="V22" s="59">
        <v>4.7</v>
      </c>
      <c r="W22" s="60">
        <v>4.7</v>
      </c>
      <c r="X22" s="37"/>
      <c r="Y22" s="61"/>
      <c r="Z22" s="13"/>
      <c r="AA22" s="14"/>
      <c r="AC22" s="12"/>
      <c r="AD22" s="42"/>
      <c r="AE22" s="51" t="s">
        <v>269</v>
      </c>
      <c r="AF22" s="52"/>
      <c r="AG22" s="52"/>
      <c r="AH22" s="53"/>
      <c r="AI22" s="59">
        <v>4.26</v>
      </c>
      <c r="AJ22" s="59">
        <v>4.26</v>
      </c>
      <c r="AK22" s="59">
        <v>4.26</v>
      </c>
      <c r="AL22" s="37"/>
      <c r="AM22" s="61"/>
      <c r="AN22" s="13"/>
      <c r="AO22" s="14"/>
    </row>
    <row r="23" spans="1:41" ht="21.75" customHeight="1" thickBot="1" x14ac:dyDescent="0.35">
      <c r="A23" s="10"/>
      <c r="B23" s="2"/>
      <c r="C23" s="62" t="s">
        <v>270</v>
      </c>
      <c r="D23" s="63"/>
      <c r="E23" s="63"/>
      <c r="F23" s="63"/>
      <c r="G23" s="64">
        <f>G20*G21*G22</f>
        <v>0</v>
      </c>
      <c r="H23" s="64">
        <f>H20*H21*H22</f>
        <v>0</v>
      </c>
      <c r="I23" s="65">
        <f>I20*I21*I22</f>
        <v>0</v>
      </c>
      <c r="J23" s="32"/>
      <c r="K23" s="653">
        <f>SUM(G23:J23)</f>
        <v>0</v>
      </c>
      <c r="M23" s="11"/>
      <c r="O23" s="12"/>
      <c r="P23" s="42"/>
      <c r="Q23" s="62" t="s">
        <v>270</v>
      </c>
      <c r="R23" s="63"/>
      <c r="S23" s="63"/>
      <c r="T23" s="63"/>
      <c r="U23" s="65">
        <f>U20*U21*U22</f>
        <v>0</v>
      </c>
      <c r="V23" s="65">
        <f>V20*V21*V22</f>
        <v>0</v>
      </c>
      <c r="W23" s="65">
        <f>W20*W21*W22</f>
        <v>0</v>
      </c>
      <c r="X23" s="37"/>
      <c r="Y23" s="66">
        <f>SUM(U23:X23)</f>
        <v>0</v>
      </c>
      <c r="Z23" s="13"/>
      <c r="AA23" s="14"/>
      <c r="AC23" s="12"/>
      <c r="AD23" s="42"/>
      <c r="AE23" s="62" t="s">
        <v>270</v>
      </c>
      <c r="AF23" s="63"/>
      <c r="AG23" s="63"/>
      <c r="AH23" s="63"/>
      <c r="AI23" s="64" t="e">
        <v>#REF!</v>
      </c>
      <c r="AJ23" s="64">
        <v>0</v>
      </c>
      <c r="AK23" s="65">
        <v>0</v>
      </c>
      <c r="AL23" s="37"/>
      <c r="AM23" s="66" t="e">
        <v>#REF!</v>
      </c>
      <c r="AN23" s="13"/>
      <c r="AO23" s="14"/>
    </row>
    <row r="24" spans="1:41" ht="13" x14ac:dyDescent="0.3">
      <c r="A24" s="10"/>
      <c r="B24" s="2"/>
      <c r="G24" s="381"/>
      <c r="M24" s="11"/>
      <c r="O24" s="12"/>
      <c r="P24" s="42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4"/>
      <c r="AC24" s="12"/>
      <c r="AD24" s="42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4"/>
    </row>
    <row r="25" spans="1:41" ht="13" x14ac:dyDescent="0.3">
      <c r="A25" s="10"/>
      <c r="B25" s="2"/>
      <c r="M25" s="11"/>
      <c r="O25" s="12"/>
      <c r="P25" s="42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4"/>
      <c r="AC25" s="12"/>
      <c r="AD25" s="42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4"/>
    </row>
    <row r="26" spans="1:41" ht="13.5" thickBot="1" x14ac:dyDescent="0.35">
      <c r="A26" s="10"/>
      <c r="B26" s="2"/>
      <c r="M26" s="11"/>
      <c r="O26" s="12"/>
      <c r="P26" s="42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4"/>
      <c r="AC26" s="12"/>
      <c r="AD26" s="42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4"/>
    </row>
    <row r="27" spans="1:41" ht="40.5" customHeight="1" x14ac:dyDescent="0.25">
      <c r="A27" s="10"/>
      <c r="B27" s="16" t="s">
        <v>271</v>
      </c>
      <c r="C27" s="169" t="s">
        <v>259</v>
      </c>
      <c r="D27" s="170"/>
      <c r="E27" s="170"/>
      <c r="F27" s="171"/>
      <c r="G27" s="169" t="s">
        <v>314</v>
      </c>
      <c r="H27" s="189"/>
      <c r="I27" s="190"/>
      <c r="J27" s="67"/>
      <c r="K27" s="67"/>
      <c r="M27" s="11"/>
      <c r="O27" s="12"/>
      <c r="P27" s="23" t="s">
        <v>271</v>
      </c>
      <c r="Q27" s="175" t="s">
        <v>259</v>
      </c>
      <c r="R27" s="176"/>
      <c r="S27" s="176"/>
      <c r="T27" s="177"/>
      <c r="U27" s="196" t="s">
        <v>314</v>
      </c>
      <c r="V27" s="158"/>
      <c r="W27" s="159"/>
      <c r="X27" s="68"/>
      <c r="Y27" s="68"/>
      <c r="Z27" s="13"/>
      <c r="AA27" s="14"/>
      <c r="AC27" s="12"/>
      <c r="AD27" s="23" t="s">
        <v>271</v>
      </c>
      <c r="AE27" s="175" t="s">
        <v>259</v>
      </c>
      <c r="AF27" s="176"/>
      <c r="AG27" s="176"/>
      <c r="AH27" s="177"/>
      <c r="AI27" s="157" t="s">
        <v>272</v>
      </c>
      <c r="AJ27" s="158"/>
      <c r="AK27" s="159"/>
      <c r="AL27" s="68"/>
      <c r="AM27" s="68"/>
      <c r="AN27" s="13"/>
      <c r="AO27" s="14"/>
    </row>
    <row r="28" spans="1:41" ht="27" customHeight="1" thickBot="1" x14ac:dyDescent="0.3">
      <c r="A28" s="10"/>
      <c r="B28" s="16"/>
      <c r="C28" s="182"/>
      <c r="D28" s="33"/>
      <c r="E28" s="33"/>
      <c r="F28" s="183"/>
      <c r="G28" s="172" t="s">
        <v>313</v>
      </c>
      <c r="H28" s="191"/>
      <c r="I28" s="192"/>
      <c r="J28" s="67"/>
      <c r="K28" s="67"/>
      <c r="M28" s="11"/>
      <c r="O28" s="12"/>
      <c r="P28" s="23"/>
      <c r="Q28" s="184"/>
      <c r="R28" s="38"/>
      <c r="S28" s="38"/>
      <c r="T28" s="185"/>
      <c r="U28" s="184" t="s">
        <v>313</v>
      </c>
      <c r="V28" s="187"/>
      <c r="W28" s="188"/>
      <c r="X28" s="68"/>
      <c r="Y28" s="68"/>
      <c r="Z28" s="13"/>
      <c r="AA28" s="14"/>
      <c r="AC28" s="12"/>
      <c r="AD28" s="23"/>
      <c r="AE28" s="184"/>
      <c r="AF28" s="38"/>
      <c r="AG28" s="38"/>
      <c r="AH28" s="185"/>
      <c r="AI28" s="186"/>
      <c r="AJ28" s="187"/>
      <c r="AK28" s="188"/>
      <c r="AL28" s="68"/>
      <c r="AM28" s="68"/>
      <c r="AN28" s="13"/>
      <c r="AO28" s="14"/>
    </row>
    <row r="29" spans="1:41" s="32" customFormat="1" ht="24" customHeight="1" thickBot="1" x14ac:dyDescent="0.4">
      <c r="A29" s="69"/>
      <c r="B29" s="33"/>
      <c r="C29" s="172"/>
      <c r="D29" s="173"/>
      <c r="E29" s="173"/>
      <c r="F29" s="174"/>
      <c r="G29" s="70" t="s">
        <v>273</v>
      </c>
      <c r="H29" s="71" t="s">
        <v>274</v>
      </c>
      <c r="I29" s="72" t="s">
        <v>275</v>
      </c>
      <c r="K29" s="73"/>
      <c r="M29" s="74"/>
      <c r="O29" s="75"/>
      <c r="P29" s="38"/>
      <c r="Q29" s="178"/>
      <c r="R29" s="179"/>
      <c r="S29" s="179"/>
      <c r="T29" s="180"/>
      <c r="U29" s="76" t="s">
        <v>273</v>
      </c>
      <c r="V29" s="77" t="s">
        <v>274</v>
      </c>
      <c r="W29" s="78" t="s">
        <v>275</v>
      </c>
      <c r="X29" s="37"/>
      <c r="Y29" s="79"/>
      <c r="Z29" s="37"/>
      <c r="AA29" s="80"/>
      <c r="AC29" s="75"/>
      <c r="AD29" s="38"/>
      <c r="AE29" s="178"/>
      <c r="AF29" s="179"/>
      <c r="AG29" s="179"/>
      <c r="AH29" s="180"/>
      <c r="AI29" s="76" t="s">
        <v>273</v>
      </c>
      <c r="AJ29" s="77" t="s">
        <v>274</v>
      </c>
      <c r="AK29" s="78" t="s">
        <v>275</v>
      </c>
      <c r="AL29" s="37"/>
      <c r="AM29" s="79"/>
      <c r="AN29" s="37"/>
      <c r="AO29" s="80"/>
    </row>
    <row r="30" spans="1:41" ht="21.75" customHeight="1" x14ac:dyDescent="0.3">
      <c r="A30" s="10"/>
      <c r="B30" s="2"/>
      <c r="C30" s="81" t="s">
        <v>276</v>
      </c>
      <c r="D30" s="82"/>
      <c r="E30" s="82"/>
      <c r="F30" s="83"/>
      <c r="G30" s="84">
        <f>IFERROR(VLOOKUP($B$5,'Data EYFSS Indica'!$C:$AQ,14,0),0)</f>
        <v>0</v>
      </c>
      <c r="H30" s="84">
        <f>IFERROR(VLOOKUP($B$5,'Data EYFSS Indica'!$C:$AQ,15,0),0)</f>
        <v>0</v>
      </c>
      <c r="I30" s="383">
        <f>IFERROR(VLOOKUP($B$5,'Data EYFSS Indica'!$C:$AQ,16,0),0)</f>
        <v>0</v>
      </c>
      <c r="J30" s="32"/>
      <c r="K30" s="33"/>
      <c r="M30" s="11"/>
      <c r="O30" s="12"/>
      <c r="P30" s="42"/>
      <c r="Q30" s="85" t="s">
        <v>276</v>
      </c>
      <c r="R30" s="86"/>
      <c r="S30" s="86"/>
      <c r="T30" s="87"/>
      <c r="U30" s="88">
        <f t="shared" ref="U30:W31" si="1">G30</f>
        <v>0</v>
      </c>
      <c r="V30" s="88">
        <f t="shared" si="1"/>
        <v>0</v>
      </c>
      <c r="W30" s="89">
        <f t="shared" si="1"/>
        <v>0</v>
      </c>
      <c r="X30" s="37"/>
      <c r="Y30" s="38"/>
      <c r="Z30" s="13"/>
      <c r="AA30" s="14"/>
      <c r="AC30" s="12"/>
      <c r="AD30" s="42"/>
      <c r="AE30" s="85" t="s">
        <v>276</v>
      </c>
      <c r="AF30" s="86"/>
      <c r="AG30" s="86"/>
      <c r="AH30" s="87"/>
      <c r="AI30" s="88">
        <v>8.8235294117647065E-2</v>
      </c>
      <c r="AJ30" s="88">
        <v>0.5</v>
      </c>
      <c r="AK30" s="89">
        <v>1</v>
      </c>
      <c r="AL30" s="37"/>
      <c r="AM30" s="38"/>
      <c r="AN30" s="13"/>
      <c r="AO30" s="14"/>
    </row>
    <row r="31" spans="1:41" ht="21.75" customHeight="1" x14ac:dyDescent="0.3">
      <c r="A31" s="10"/>
      <c r="B31" s="2"/>
      <c r="C31" s="90" t="s">
        <v>277</v>
      </c>
      <c r="D31" s="91"/>
      <c r="E31" s="91"/>
      <c r="F31" s="92"/>
      <c r="G31" s="49">
        <f>IFERROR(VLOOKUP($B$5,'Data EYFSS Indica'!$C:$AQ,17,0),0)</f>
        <v>0</v>
      </c>
      <c r="H31" s="49">
        <f>IFERROR(VLOOKUP($B$5,'Data EYFSS Indica'!$C:$AQ,18,0),0)</f>
        <v>0</v>
      </c>
      <c r="I31" s="50">
        <f>IFERROR(VLOOKUP($B$5,'Data EYFSS Indica'!$C:$AQ,19,0),0)</f>
        <v>0</v>
      </c>
      <c r="J31" s="32"/>
      <c r="K31" s="33"/>
      <c r="M31" s="11"/>
      <c r="O31" s="12"/>
      <c r="P31" s="42"/>
      <c r="Q31" s="93" t="s">
        <v>277</v>
      </c>
      <c r="R31" s="94"/>
      <c r="S31" s="94"/>
      <c r="T31" s="95"/>
      <c r="U31" s="54">
        <f t="shared" si="1"/>
        <v>0</v>
      </c>
      <c r="V31" s="54">
        <f t="shared" si="1"/>
        <v>0</v>
      </c>
      <c r="W31" s="55">
        <f t="shared" si="1"/>
        <v>0</v>
      </c>
      <c r="X31" s="37"/>
      <c r="Y31" s="38"/>
      <c r="Z31" s="13"/>
      <c r="AA31" s="14"/>
      <c r="AC31" s="12"/>
      <c r="AD31" s="42"/>
      <c r="AE31" s="93" t="s">
        <v>277</v>
      </c>
      <c r="AF31" s="94"/>
      <c r="AG31" s="94"/>
      <c r="AH31" s="95"/>
      <c r="AI31" s="54">
        <v>0</v>
      </c>
      <c r="AJ31" s="54">
        <v>0</v>
      </c>
      <c r="AK31" s="54">
        <v>0</v>
      </c>
      <c r="AL31" s="37"/>
      <c r="AM31" s="38"/>
      <c r="AN31" s="13"/>
      <c r="AO31" s="14"/>
    </row>
    <row r="32" spans="1:41" ht="21.75" customHeight="1" x14ac:dyDescent="0.3">
      <c r="A32" s="10"/>
      <c r="B32" s="2"/>
      <c r="C32" s="90" t="s">
        <v>278</v>
      </c>
      <c r="D32" s="91"/>
      <c r="E32" s="91"/>
      <c r="F32" s="92"/>
      <c r="G32" s="56">
        <v>0.61</v>
      </c>
      <c r="H32" s="56">
        <v>0.28999999999999998</v>
      </c>
      <c r="I32" s="57">
        <v>0.08</v>
      </c>
      <c r="J32" s="32"/>
      <c r="K32" s="33"/>
      <c r="M32" s="11"/>
      <c r="O32" s="12"/>
      <c r="P32" s="42"/>
      <c r="Q32" s="93" t="s">
        <v>278</v>
      </c>
      <c r="R32" s="94"/>
      <c r="S32" s="94"/>
      <c r="T32" s="95"/>
      <c r="U32" s="59">
        <f>G32</f>
        <v>0.61</v>
      </c>
      <c r="V32" s="59">
        <f>H32</f>
        <v>0.28999999999999998</v>
      </c>
      <c r="W32" s="60">
        <f>I32</f>
        <v>0.08</v>
      </c>
      <c r="X32" s="37"/>
      <c r="Y32" s="38"/>
      <c r="Z32" s="13"/>
      <c r="AA32" s="14"/>
      <c r="AC32" s="12"/>
      <c r="AD32" s="42"/>
      <c r="AE32" s="93" t="s">
        <v>278</v>
      </c>
      <c r="AF32" s="94"/>
      <c r="AG32" s="94"/>
      <c r="AH32" s="95"/>
      <c r="AI32" s="59">
        <v>0.31</v>
      </c>
      <c r="AJ32" s="59">
        <v>0.2</v>
      </c>
      <c r="AK32" s="60">
        <v>0.08</v>
      </c>
      <c r="AL32" s="37"/>
      <c r="AM32" s="38"/>
      <c r="AN32" s="13"/>
      <c r="AO32" s="14"/>
    </row>
    <row r="33" spans="1:41" ht="21.75" customHeight="1" thickBot="1" x14ac:dyDescent="0.35">
      <c r="A33" s="10"/>
      <c r="B33" s="2"/>
      <c r="C33" s="96" t="s">
        <v>271</v>
      </c>
      <c r="D33" s="97"/>
      <c r="E33" s="97"/>
      <c r="F33" s="97"/>
      <c r="G33" s="64">
        <f>+G31*G32</f>
        <v>0</v>
      </c>
      <c r="H33" s="64">
        <f t="shared" ref="H33:I33" si="2">+H31*H32</f>
        <v>0</v>
      </c>
      <c r="I33" s="65">
        <f t="shared" si="2"/>
        <v>0</v>
      </c>
      <c r="J33" s="32"/>
      <c r="K33" s="653">
        <f>SUM(G33:J33)</f>
        <v>0</v>
      </c>
      <c r="M33" s="11"/>
      <c r="O33" s="12"/>
      <c r="P33" s="42"/>
      <c r="Q33" s="96" t="s">
        <v>271</v>
      </c>
      <c r="R33" s="97"/>
      <c r="S33" s="97"/>
      <c r="T33" s="97"/>
      <c r="U33" s="64">
        <f>+U31*U32</f>
        <v>0</v>
      </c>
      <c r="V33" s="64">
        <f t="shared" ref="V33" si="3">+V31*V32</f>
        <v>0</v>
      </c>
      <c r="W33" s="65">
        <f t="shared" ref="W33" si="4">+W31*W32</f>
        <v>0</v>
      </c>
      <c r="X33" s="37"/>
      <c r="Y33" s="66">
        <f>SUM(U33:X33)</f>
        <v>0</v>
      </c>
      <c r="Z33" s="13"/>
      <c r="AA33" s="14"/>
      <c r="AC33" s="12"/>
      <c r="AD33" s="42"/>
      <c r="AE33" s="96" t="s">
        <v>271</v>
      </c>
      <c r="AF33" s="97"/>
      <c r="AG33" s="97"/>
      <c r="AH33" s="97"/>
      <c r="AI33" s="64">
        <v>0</v>
      </c>
      <c r="AJ33" s="64">
        <v>0</v>
      </c>
      <c r="AK33" s="65">
        <v>0</v>
      </c>
      <c r="AL33" s="37"/>
      <c r="AM33" s="66">
        <v>0</v>
      </c>
      <c r="AN33" s="13"/>
      <c r="AO33" s="14"/>
    </row>
    <row r="34" spans="1:41" ht="13" x14ac:dyDescent="0.3">
      <c r="A34" s="10"/>
      <c r="B34" s="2"/>
      <c r="K34" s="2"/>
      <c r="M34" s="11"/>
      <c r="O34" s="12"/>
      <c r="P34" s="42"/>
      <c r="Q34" s="13"/>
      <c r="R34" s="13"/>
      <c r="S34" s="13"/>
      <c r="T34" s="13"/>
      <c r="U34" s="13"/>
      <c r="V34" s="13"/>
      <c r="W34" s="13"/>
      <c r="X34" s="13"/>
      <c r="Y34" s="42"/>
      <c r="Z34" s="13"/>
      <c r="AA34" s="14"/>
      <c r="AC34" s="12"/>
      <c r="AD34" s="42"/>
      <c r="AE34" s="13"/>
      <c r="AF34" s="13"/>
      <c r="AG34" s="13"/>
      <c r="AH34" s="13"/>
      <c r="AI34" s="13"/>
      <c r="AJ34" s="13"/>
      <c r="AK34" s="13"/>
      <c r="AL34" s="13"/>
      <c r="AM34" s="42"/>
      <c r="AN34" s="13"/>
      <c r="AO34" s="14"/>
    </row>
    <row r="35" spans="1:41" ht="13" x14ac:dyDescent="0.3">
      <c r="A35" s="10"/>
      <c r="B35" s="2"/>
      <c r="M35" s="11"/>
      <c r="O35" s="12"/>
      <c r="P35" s="42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4"/>
      <c r="AC35" s="12"/>
      <c r="AD35" s="42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4"/>
    </row>
    <row r="36" spans="1:41" ht="21.75" customHeight="1" x14ac:dyDescent="0.3">
      <c r="A36" s="10"/>
      <c r="B36" s="98" t="s">
        <v>279</v>
      </c>
      <c r="C36" s="99" t="s">
        <v>280</v>
      </c>
      <c r="D36" s="91"/>
      <c r="E36" s="91"/>
      <c r="F36" s="92"/>
      <c r="I36" s="100">
        <f>IFERROR(VLOOKUP($B$5,Budget!$A:$AQ,38,0),0)</f>
        <v>0</v>
      </c>
      <c r="M36" s="11"/>
      <c r="O36" s="12"/>
      <c r="P36" s="101" t="s">
        <v>279</v>
      </c>
      <c r="Q36" s="102" t="s">
        <v>280</v>
      </c>
      <c r="R36" s="94"/>
      <c r="S36" s="94"/>
      <c r="T36" s="95"/>
      <c r="U36" s="13"/>
      <c r="V36" s="13"/>
      <c r="W36" s="210"/>
      <c r="X36" s="13"/>
      <c r="Y36" s="13"/>
      <c r="Z36" s="13"/>
      <c r="AA36" s="14"/>
      <c r="AC36" s="12"/>
      <c r="AD36" s="101" t="s">
        <v>279</v>
      </c>
      <c r="AE36" s="102" t="s">
        <v>280</v>
      </c>
      <c r="AF36" s="94"/>
      <c r="AG36" s="94"/>
      <c r="AH36" s="95"/>
      <c r="AI36" s="13"/>
      <c r="AJ36" s="13"/>
      <c r="AK36" s="103"/>
      <c r="AL36" s="13"/>
      <c r="AM36" s="13"/>
      <c r="AN36" s="13"/>
      <c r="AO36" s="14"/>
    </row>
    <row r="37" spans="1:41" ht="26.25" customHeight="1" x14ac:dyDescent="0.3">
      <c r="A37" s="10"/>
      <c r="B37" s="2"/>
      <c r="C37" s="99" t="s">
        <v>281</v>
      </c>
      <c r="D37" s="91"/>
      <c r="E37" s="91"/>
      <c r="F37" s="92"/>
      <c r="I37" s="100">
        <v>218</v>
      </c>
      <c r="K37" s="104"/>
      <c r="M37" s="11"/>
      <c r="O37" s="12"/>
      <c r="P37" s="42"/>
      <c r="Q37" s="102" t="s">
        <v>281</v>
      </c>
      <c r="R37" s="94"/>
      <c r="S37" s="94"/>
      <c r="T37" s="95"/>
      <c r="U37" s="13"/>
      <c r="V37" s="13"/>
      <c r="W37" s="105">
        <f>I37</f>
        <v>218</v>
      </c>
      <c r="X37" s="13"/>
      <c r="Y37" s="106"/>
      <c r="Z37" s="13"/>
      <c r="AA37" s="14"/>
      <c r="AC37" s="12"/>
      <c r="AD37" s="42"/>
      <c r="AE37" s="102" t="s">
        <v>281</v>
      </c>
      <c r="AF37" s="94"/>
      <c r="AG37" s="94"/>
      <c r="AH37" s="95"/>
      <c r="AI37" s="13"/>
      <c r="AJ37" s="13"/>
      <c r="AK37" s="105">
        <v>495</v>
      </c>
      <c r="AL37" s="13"/>
      <c r="AM37" s="106"/>
      <c r="AN37" s="13"/>
      <c r="AO37" s="14"/>
    </row>
    <row r="38" spans="1:41" ht="26.25" customHeight="1" thickBot="1" x14ac:dyDescent="0.35">
      <c r="A38" s="10"/>
      <c r="B38" s="2"/>
      <c r="C38" s="107" t="s">
        <v>282</v>
      </c>
      <c r="D38" s="108"/>
      <c r="E38" s="108"/>
      <c r="F38" s="109"/>
      <c r="K38" s="653">
        <f>I36*I37</f>
        <v>0</v>
      </c>
      <c r="M38" s="11"/>
      <c r="O38" s="12"/>
      <c r="P38" s="42"/>
      <c r="Q38" s="107" t="s">
        <v>282</v>
      </c>
      <c r="R38" s="108"/>
      <c r="S38" s="108"/>
      <c r="T38" s="109"/>
      <c r="U38" s="13"/>
      <c r="V38" s="13"/>
      <c r="W38" s="13"/>
      <c r="X38" s="13"/>
      <c r="Y38" s="66">
        <f>W36*W37</f>
        <v>0</v>
      </c>
      <c r="Z38" s="13"/>
      <c r="AA38" s="14"/>
      <c r="AC38" s="12"/>
      <c r="AD38" s="42"/>
      <c r="AE38" s="107" t="s">
        <v>282</v>
      </c>
      <c r="AF38" s="108"/>
      <c r="AG38" s="108"/>
      <c r="AH38" s="109"/>
      <c r="AI38" s="13"/>
      <c r="AJ38" s="13"/>
      <c r="AK38" s="13"/>
      <c r="AL38" s="13"/>
      <c r="AM38" s="66">
        <v>0</v>
      </c>
      <c r="AN38" s="13"/>
      <c r="AO38" s="14"/>
    </row>
    <row r="39" spans="1:41" ht="13" x14ac:dyDescent="0.3">
      <c r="A39" s="10"/>
      <c r="B39" s="2"/>
      <c r="M39" s="11"/>
      <c r="O39" s="12"/>
      <c r="P39" s="42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4"/>
      <c r="AC39" s="12"/>
      <c r="AD39" s="42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4"/>
    </row>
    <row r="40" spans="1:41" ht="13" x14ac:dyDescent="0.3">
      <c r="A40" s="10"/>
      <c r="B40" s="2"/>
      <c r="M40" s="11"/>
      <c r="O40" s="12"/>
      <c r="P40" s="42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4"/>
      <c r="AC40" s="12"/>
      <c r="AD40" s="42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4"/>
    </row>
    <row r="41" spans="1:41" ht="13.5" thickBot="1" x14ac:dyDescent="0.35">
      <c r="A41" s="10"/>
      <c r="B41" s="2"/>
      <c r="M41" s="11"/>
      <c r="O41" s="12"/>
      <c r="P41" s="42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4"/>
      <c r="AC41" s="12"/>
      <c r="AD41" s="42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4"/>
    </row>
    <row r="42" spans="1:41" ht="29.25" customHeight="1" thickBot="1" x14ac:dyDescent="0.35">
      <c r="A42" s="10"/>
      <c r="B42" s="16" t="s">
        <v>283</v>
      </c>
      <c r="C42" s="160" t="s">
        <v>259</v>
      </c>
      <c r="D42" s="161"/>
      <c r="E42" s="17"/>
      <c r="F42" s="17"/>
      <c r="G42" s="17" t="s">
        <v>262</v>
      </c>
      <c r="H42" s="17" t="s">
        <v>260</v>
      </c>
      <c r="I42" s="18" t="s">
        <v>261</v>
      </c>
      <c r="K42" s="110"/>
      <c r="M42" s="11"/>
      <c r="O42" s="12"/>
      <c r="P42" s="23" t="s">
        <v>283</v>
      </c>
      <c r="Q42" s="162" t="s">
        <v>259</v>
      </c>
      <c r="R42" s="163"/>
      <c r="S42" s="24"/>
      <c r="T42" s="24"/>
      <c r="U42" s="24" t="s">
        <v>260</v>
      </c>
      <c r="V42" s="24" t="s">
        <v>261</v>
      </c>
      <c r="W42" s="25" t="s">
        <v>262</v>
      </c>
      <c r="X42" s="13"/>
      <c r="Y42" s="111"/>
      <c r="Z42" s="13"/>
      <c r="AA42" s="14"/>
      <c r="AC42" s="12"/>
      <c r="AD42" s="23" t="s">
        <v>283</v>
      </c>
      <c r="AE42" s="162" t="s">
        <v>259</v>
      </c>
      <c r="AF42" s="163"/>
      <c r="AG42" s="24"/>
      <c r="AH42" s="24"/>
      <c r="AI42" s="24" t="s">
        <v>260</v>
      </c>
      <c r="AJ42" s="24" t="s">
        <v>261</v>
      </c>
      <c r="AK42" s="25" t="s">
        <v>262</v>
      </c>
      <c r="AL42" s="13"/>
      <c r="AM42" s="111"/>
      <c r="AN42" s="13"/>
      <c r="AO42" s="14"/>
    </row>
    <row r="43" spans="1:41" ht="21.75" customHeight="1" x14ac:dyDescent="0.3">
      <c r="A43" s="10"/>
      <c r="B43" s="2"/>
      <c r="C43" s="81" t="s">
        <v>284</v>
      </c>
      <c r="D43" s="82"/>
      <c r="E43" s="82"/>
      <c r="F43" s="83"/>
      <c r="G43" s="31">
        <f>IFERROR(VLOOKUP($B$5,Budget!$A:$AS,15,0),0)</f>
        <v>0</v>
      </c>
      <c r="H43" s="31">
        <f>IFERROR(VLOOKUP($B$5,Budget!$A:$AS,16,0),0)</f>
        <v>0</v>
      </c>
      <c r="I43" s="245">
        <f>IFERROR(VLOOKUP($B$5,Budget!$A:$AS,17,0),0)</f>
        <v>0</v>
      </c>
      <c r="J43" s="32"/>
      <c r="K43" s="33"/>
      <c r="M43" s="11"/>
      <c r="O43" s="12"/>
      <c r="P43" s="42"/>
      <c r="Q43" s="85" t="s">
        <v>284</v>
      </c>
      <c r="R43" s="112"/>
      <c r="S43" s="86"/>
      <c r="T43" s="87"/>
      <c r="U43" s="209"/>
      <c r="V43" s="209"/>
      <c r="W43" s="382"/>
      <c r="X43" s="37"/>
      <c r="Y43" s="38"/>
      <c r="Z43" s="13"/>
      <c r="AA43" s="14"/>
      <c r="AC43" s="12"/>
      <c r="AD43" s="42"/>
      <c r="AE43" s="85" t="s">
        <v>284</v>
      </c>
      <c r="AF43" s="86"/>
      <c r="AG43" s="86"/>
      <c r="AH43" s="87"/>
      <c r="AI43" s="40"/>
      <c r="AJ43" s="40"/>
      <c r="AK43" s="41"/>
      <c r="AL43" s="37"/>
      <c r="AM43" s="38"/>
      <c r="AN43" s="13"/>
      <c r="AO43" s="14"/>
    </row>
    <row r="44" spans="1:41" ht="21.75" customHeight="1" x14ac:dyDescent="0.3">
      <c r="A44" s="10"/>
      <c r="B44" s="2"/>
      <c r="C44" s="90" t="s">
        <v>267</v>
      </c>
      <c r="D44" s="91"/>
      <c r="E44" s="91"/>
      <c r="F44" s="92"/>
      <c r="G44" s="49">
        <v>13</v>
      </c>
      <c r="H44" s="49">
        <v>13</v>
      </c>
      <c r="I44" s="50">
        <v>12</v>
      </c>
      <c r="J44" s="32"/>
      <c r="K44" s="33"/>
      <c r="M44" s="11"/>
      <c r="O44" s="12"/>
      <c r="P44" s="42"/>
      <c r="Q44" s="93" t="s">
        <v>267</v>
      </c>
      <c r="R44" s="94"/>
      <c r="S44" s="94"/>
      <c r="T44" s="95"/>
      <c r="U44" s="54">
        <v>13</v>
      </c>
      <c r="V44" s="54">
        <v>13</v>
      </c>
      <c r="W44" s="55">
        <v>12</v>
      </c>
      <c r="X44" s="37"/>
      <c r="Y44" s="38"/>
      <c r="Z44" s="13"/>
      <c r="AA44" s="14"/>
      <c r="AC44" s="12"/>
      <c r="AD44" s="42"/>
      <c r="AE44" s="93" t="s">
        <v>267</v>
      </c>
      <c r="AF44" s="94"/>
      <c r="AG44" s="94"/>
      <c r="AH44" s="95"/>
      <c r="AI44" s="54">
        <v>13</v>
      </c>
      <c r="AJ44" s="54">
        <v>13</v>
      </c>
      <c r="AK44" s="55">
        <v>12</v>
      </c>
      <c r="AL44" s="37"/>
      <c r="AM44" s="38"/>
      <c r="AN44" s="13"/>
      <c r="AO44" s="14"/>
    </row>
    <row r="45" spans="1:41" ht="21.75" customHeight="1" x14ac:dyDescent="0.3">
      <c r="A45" s="10"/>
      <c r="B45" s="2"/>
      <c r="C45" s="90" t="s">
        <v>1183</v>
      </c>
      <c r="D45" s="91"/>
      <c r="E45" s="91"/>
      <c r="F45" s="92"/>
      <c r="G45" s="49">
        <f>IFERROR(VLOOKUP($B$5,Budget!$A:$AS,18,0),0)</f>
        <v>0</v>
      </c>
      <c r="H45" s="49">
        <f>IFERROR(VLOOKUP($B$5,Budget!$A:$AS,19,0),0)</f>
        <v>0</v>
      </c>
      <c r="I45" s="50">
        <f>IFERROR(VLOOKUP($B$5,Budget!$A:$AS,20,0),0)</f>
        <v>0</v>
      </c>
      <c r="J45" s="32"/>
      <c r="K45" s="33"/>
      <c r="M45" s="11"/>
      <c r="O45" s="12"/>
      <c r="P45" s="42"/>
      <c r="Q45" s="93" t="s">
        <v>268</v>
      </c>
      <c r="R45" s="94"/>
      <c r="S45" s="94"/>
      <c r="T45" s="95"/>
      <c r="U45" s="54">
        <f>U43*U44</f>
        <v>0</v>
      </c>
      <c r="V45" s="54">
        <f>V43*V44</f>
        <v>0</v>
      </c>
      <c r="W45" s="55">
        <f>W43*W44</f>
        <v>0</v>
      </c>
      <c r="X45" s="37"/>
      <c r="Y45" s="38"/>
      <c r="Z45" s="13"/>
      <c r="AA45" s="14"/>
      <c r="AC45" s="12"/>
      <c r="AD45" s="42"/>
      <c r="AE45" s="93" t="s">
        <v>268</v>
      </c>
      <c r="AF45" s="94"/>
      <c r="AG45" s="94"/>
      <c r="AH45" s="95"/>
      <c r="AI45" s="54">
        <v>0</v>
      </c>
      <c r="AJ45" s="54">
        <v>0</v>
      </c>
      <c r="AK45" s="55">
        <v>0</v>
      </c>
      <c r="AL45" s="37"/>
      <c r="AM45" s="38"/>
      <c r="AN45" s="13"/>
      <c r="AO45" s="14"/>
    </row>
    <row r="46" spans="1:41" ht="21.75" customHeight="1" x14ac:dyDescent="0.3">
      <c r="A46" s="10"/>
      <c r="B46" s="2"/>
      <c r="C46" s="90" t="s">
        <v>285</v>
      </c>
      <c r="D46" s="91"/>
      <c r="E46" s="91"/>
      <c r="F46" s="92"/>
      <c r="G46" s="56">
        <v>8.16</v>
      </c>
      <c r="H46" s="56">
        <v>8.16</v>
      </c>
      <c r="I46" s="57">
        <v>8.16</v>
      </c>
      <c r="J46" s="32"/>
      <c r="K46" s="33"/>
      <c r="M46" s="11"/>
      <c r="O46" s="12"/>
      <c r="P46" s="42"/>
      <c r="Q46" s="93" t="s">
        <v>286</v>
      </c>
      <c r="R46" s="113"/>
      <c r="S46" s="94"/>
      <c r="T46" s="95"/>
      <c r="U46" s="59">
        <f>G46</f>
        <v>8.16</v>
      </c>
      <c r="V46" s="59">
        <f>H46</f>
        <v>8.16</v>
      </c>
      <c r="W46" s="60">
        <f>I46</f>
        <v>8.16</v>
      </c>
      <c r="X46" s="37"/>
      <c r="Y46" s="38"/>
      <c r="Z46" s="13"/>
      <c r="AA46" s="14"/>
      <c r="AC46" s="12"/>
      <c r="AD46" s="42"/>
      <c r="AE46" s="93" t="s">
        <v>286</v>
      </c>
      <c r="AF46" s="94"/>
      <c r="AG46" s="94"/>
      <c r="AH46" s="95"/>
      <c r="AI46" s="59">
        <v>5.24</v>
      </c>
      <c r="AJ46" s="59">
        <v>5.24</v>
      </c>
      <c r="AK46" s="59">
        <v>5.24</v>
      </c>
      <c r="AL46" s="37"/>
      <c r="AM46" s="38"/>
      <c r="AN46" s="13"/>
      <c r="AO46" s="14"/>
    </row>
    <row r="47" spans="1:41" ht="21.75" customHeight="1" thickBot="1" x14ac:dyDescent="0.35">
      <c r="A47" s="10"/>
      <c r="B47" s="2"/>
      <c r="C47" s="96" t="s">
        <v>287</v>
      </c>
      <c r="D47" s="97"/>
      <c r="E47" s="97"/>
      <c r="F47" s="97"/>
      <c r="G47" s="64">
        <f>G44*G45*G46</f>
        <v>0</v>
      </c>
      <c r="H47" s="64">
        <f>H44*H45*H46</f>
        <v>0</v>
      </c>
      <c r="I47" s="65">
        <f>I44*I45*I46</f>
        <v>0</v>
      </c>
      <c r="J47" s="32"/>
      <c r="K47" s="653">
        <f>SUM(G47:I47)</f>
        <v>0</v>
      </c>
      <c r="M47" s="11"/>
      <c r="O47" s="12"/>
      <c r="P47" s="42"/>
      <c r="Q47" s="96" t="s">
        <v>287</v>
      </c>
      <c r="R47" s="114"/>
      <c r="S47" s="97"/>
      <c r="T47" s="97"/>
      <c r="U47" s="64">
        <f>U44*U45*U46</f>
        <v>0</v>
      </c>
      <c r="V47" s="64">
        <f>V44*V45*V46</f>
        <v>0</v>
      </c>
      <c r="W47" s="65">
        <f>W44*W45*W46</f>
        <v>0</v>
      </c>
      <c r="X47" s="37"/>
      <c r="Y47" s="66">
        <f>SUM(U47:W47)</f>
        <v>0</v>
      </c>
      <c r="Z47" s="13"/>
      <c r="AA47" s="14"/>
      <c r="AC47" s="12"/>
      <c r="AD47" s="42"/>
      <c r="AE47" s="96" t="s">
        <v>287</v>
      </c>
      <c r="AF47" s="97"/>
      <c r="AG47" s="97"/>
      <c r="AH47" s="97"/>
      <c r="AI47" s="64">
        <v>0</v>
      </c>
      <c r="AJ47" s="64">
        <v>0</v>
      </c>
      <c r="AK47" s="65">
        <v>0</v>
      </c>
      <c r="AL47" s="37"/>
      <c r="AM47" s="66">
        <v>0</v>
      </c>
      <c r="AN47" s="13"/>
      <c r="AO47" s="14"/>
    </row>
    <row r="48" spans="1:41" x14ac:dyDescent="0.25">
      <c r="A48" s="10"/>
      <c r="M48" s="11"/>
      <c r="O48" s="12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4"/>
      <c r="AC48" s="12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4"/>
    </row>
    <row r="49" spans="1:41" ht="13" thickBot="1" x14ac:dyDescent="0.3">
      <c r="A49" s="10"/>
      <c r="M49" s="11"/>
      <c r="O49" s="12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4"/>
      <c r="AC49" s="12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4"/>
    </row>
    <row r="50" spans="1:41" s="32" customFormat="1" ht="24.75" customHeight="1" thickBot="1" x14ac:dyDescent="0.4">
      <c r="A50" s="69"/>
      <c r="B50" s="33" t="s">
        <v>1402</v>
      </c>
      <c r="C50" s="33"/>
      <c r="D50" s="33"/>
      <c r="E50" s="33"/>
      <c r="F50" s="33"/>
      <c r="G50" s="33"/>
      <c r="H50" s="33"/>
      <c r="I50" s="33"/>
      <c r="J50" s="33"/>
      <c r="L50" s="725">
        <f>K47+K38+K33+K23+0</f>
        <v>0</v>
      </c>
      <c r="M50" s="74"/>
      <c r="O50" s="75"/>
      <c r="P50" s="38" t="str">
        <f>B50</f>
        <v>Total Early Years Funding 2024/25</v>
      </c>
      <c r="Q50" s="38"/>
      <c r="R50" s="38"/>
      <c r="S50" s="38"/>
      <c r="T50" s="38"/>
      <c r="U50" s="38"/>
      <c r="V50" s="38"/>
      <c r="W50" s="38"/>
      <c r="X50" s="38"/>
      <c r="Y50" s="37"/>
      <c r="Z50" s="115">
        <f>+Y23+Y33+Y38+Y47</f>
        <v>0</v>
      </c>
      <c r="AA50" s="80"/>
      <c r="AC50" s="75"/>
      <c r="AD50" s="38" t="s">
        <v>288</v>
      </c>
      <c r="AE50" s="38"/>
      <c r="AF50" s="38"/>
      <c r="AG50" s="38"/>
      <c r="AH50" s="38"/>
      <c r="AI50" s="38"/>
      <c r="AJ50" s="38"/>
      <c r="AK50" s="38"/>
      <c r="AL50" s="38"/>
      <c r="AM50" s="37"/>
      <c r="AN50" s="115" t="e">
        <v>#REF!</v>
      </c>
      <c r="AO50" s="80"/>
    </row>
    <row r="51" spans="1:41" ht="13" x14ac:dyDescent="0.25">
      <c r="A51" s="10"/>
      <c r="M51" s="11"/>
      <c r="O51" s="12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4"/>
      <c r="AC51" s="12"/>
      <c r="AD51" s="38"/>
      <c r="AE51" s="38"/>
      <c r="AF51" s="38"/>
      <c r="AG51" s="38"/>
      <c r="AH51" s="38"/>
      <c r="AI51" s="38"/>
      <c r="AJ51" s="38"/>
      <c r="AK51" s="38"/>
      <c r="AL51" s="38"/>
      <c r="AM51" s="37"/>
      <c r="AN51" s="115"/>
      <c r="AO51" s="14"/>
    </row>
    <row r="52" spans="1:41" ht="13" x14ac:dyDescent="0.3">
      <c r="A52" s="10"/>
      <c r="C52" s="3" t="s">
        <v>289</v>
      </c>
      <c r="L52" s="116"/>
      <c r="M52" s="11"/>
      <c r="O52" s="12"/>
      <c r="P52" s="13"/>
      <c r="Q52" s="13" t="s">
        <v>289</v>
      </c>
      <c r="R52" s="13"/>
      <c r="S52" s="13"/>
      <c r="T52" s="13"/>
      <c r="U52" s="13"/>
      <c r="V52" s="13"/>
      <c r="W52" s="13"/>
      <c r="X52" s="13"/>
      <c r="Y52" s="13"/>
      <c r="Z52" s="117"/>
      <c r="AA52" s="14"/>
      <c r="AC52" s="12"/>
      <c r="AD52" s="38" t="s">
        <v>290</v>
      </c>
      <c r="AE52" s="38"/>
      <c r="AF52" s="38"/>
      <c r="AG52" s="38"/>
      <c r="AH52" s="38"/>
      <c r="AI52" s="38"/>
      <c r="AJ52" s="38"/>
      <c r="AK52" s="38"/>
      <c r="AL52" s="38"/>
      <c r="AM52" s="37"/>
      <c r="AN52" s="115">
        <v>0</v>
      </c>
      <c r="AO52" s="14"/>
    </row>
    <row r="53" spans="1:41" ht="13" x14ac:dyDescent="0.3">
      <c r="A53" s="10"/>
      <c r="K53" s="2"/>
      <c r="M53" s="11"/>
      <c r="O53" s="12"/>
      <c r="P53" s="13"/>
      <c r="Q53" s="13"/>
      <c r="R53" s="13"/>
      <c r="S53" s="13"/>
      <c r="T53" s="13"/>
      <c r="U53" s="13"/>
      <c r="V53" s="13"/>
      <c r="W53" s="13"/>
      <c r="X53" s="13"/>
      <c r="Y53" s="42"/>
      <c r="Z53" s="118"/>
      <c r="AA53" s="14"/>
      <c r="AC53" s="12"/>
      <c r="AD53" s="13"/>
      <c r="AE53" s="13"/>
      <c r="AF53" s="13"/>
      <c r="AG53" s="13"/>
      <c r="AH53" s="13"/>
      <c r="AI53" s="13"/>
      <c r="AJ53" s="13"/>
      <c r="AK53" s="13"/>
      <c r="AL53" s="13"/>
      <c r="AM53" s="42"/>
      <c r="AN53" s="118"/>
      <c r="AO53" s="14"/>
    </row>
    <row r="54" spans="1:41" x14ac:dyDescent="0.25">
      <c r="A54" s="10"/>
      <c r="M54" s="11"/>
      <c r="O54" s="12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4"/>
      <c r="AC54" s="12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4"/>
    </row>
    <row r="55" spans="1:41" ht="17.25" customHeight="1" thickBot="1" x14ac:dyDescent="0.3">
      <c r="A55" s="10"/>
      <c r="B55" s="16" t="s">
        <v>291</v>
      </c>
      <c r="M55" s="11"/>
      <c r="O55" s="12"/>
      <c r="P55" s="23" t="s">
        <v>291</v>
      </c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4"/>
      <c r="AC55" s="12"/>
      <c r="AD55" s="23" t="s">
        <v>291</v>
      </c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4"/>
    </row>
    <row r="56" spans="1:41" ht="24" customHeight="1" thickBot="1" x14ac:dyDescent="0.35">
      <c r="A56" s="10"/>
      <c r="C56" s="160" t="s">
        <v>259</v>
      </c>
      <c r="D56" s="161"/>
      <c r="E56" s="17"/>
      <c r="F56" s="17"/>
      <c r="G56" s="17" t="s">
        <v>262</v>
      </c>
      <c r="H56" s="17" t="s">
        <v>260</v>
      </c>
      <c r="I56" s="18" t="s">
        <v>261</v>
      </c>
      <c r="K56" s="110"/>
      <c r="M56" s="11"/>
      <c r="O56" s="12"/>
      <c r="P56" s="13"/>
      <c r="Q56" s="162" t="s">
        <v>259</v>
      </c>
      <c r="R56" s="163"/>
      <c r="S56" s="24"/>
      <c r="T56" s="24"/>
      <c r="U56" s="24" t="s">
        <v>260</v>
      </c>
      <c r="V56" s="24" t="s">
        <v>261</v>
      </c>
      <c r="W56" s="25" t="s">
        <v>262</v>
      </c>
      <c r="X56" s="13"/>
      <c r="Y56" s="111"/>
      <c r="Z56" s="13"/>
      <c r="AA56" s="14"/>
      <c r="AC56" s="12"/>
      <c r="AD56" s="13"/>
      <c r="AE56" s="162" t="s">
        <v>259</v>
      </c>
      <c r="AF56" s="163"/>
      <c r="AG56" s="24"/>
      <c r="AH56" s="24"/>
      <c r="AI56" s="24" t="s">
        <v>260</v>
      </c>
      <c r="AJ56" s="24" t="s">
        <v>261</v>
      </c>
      <c r="AK56" s="25" t="s">
        <v>262</v>
      </c>
      <c r="AL56" s="13"/>
      <c r="AM56" s="111"/>
      <c r="AN56" s="13"/>
      <c r="AO56" s="14"/>
    </row>
    <row r="57" spans="1:41" ht="24" customHeight="1" x14ac:dyDescent="0.25">
      <c r="A57" s="10"/>
      <c r="C57" s="81" t="s">
        <v>292</v>
      </c>
      <c r="D57" s="82"/>
      <c r="E57" s="82"/>
      <c r="F57" s="83"/>
      <c r="G57" s="31">
        <f>IFERROR(VLOOKUP($B$5,Budget!$A$5:$AV$203,43,FALSE),0)</f>
        <v>0</v>
      </c>
      <c r="H57" s="31">
        <f>IFERROR(VLOOKUP($B$5,Budget!$A$5:$AV$203,44,FALSE),0)</f>
        <v>0</v>
      </c>
      <c r="I57" s="245">
        <f>IFERROR(VLOOKUP($B$5,Budget!$A$5:$AV$203,45,FALSE),0)</f>
        <v>0</v>
      </c>
      <c r="J57" s="32"/>
      <c r="K57" s="33"/>
      <c r="M57" s="11"/>
      <c r="O57" s="12"/>
      <c r="P57" s="13"/>
      <c r="Q57" s="85" t="s">
        <v>292</v>
      </c>
      <c r="R57" s="86"/>
      <c r="S57" s="86"/>
      <c r="T57" s="87"/>
      <c r="U57" s="209"/>
      <c r="V57" s="209"/>
      <c r="W57" s="382"/>
      <c r="X57" s="37"/>
      <c r="Y57" s="38"/>
      <c r="Z57" s="13"/>
      <c r="AA57" s="14"/>
      <c r="AC57" s="12"/>
      <c r="AD57" s="13"/>
      <c r="AE57" s="85" t="s">
        <v>292</v>
      </c>
      <c r="AF57" s="86"/>
      <c r="AG57" s="86"/>
      <c r="AH57" s="87"/>
      <c r="AI57" s="40"/>
      <c r="AJ57" s="40"/>
      <c r="AK57" s="41"/>
      <c r="AL57" s="37"/>
      <c r="AM57" s="38"/>
      <c r="AN57" s="13"/>
      <c r="AO57" s="14"/>
    </row>
    <row r="58" spans="1:41" ht="24" customHeight="1" x14ac:dyDescent="0.25">
      <c r="A58" s="10"/>
      <c r="C58" s="90" t="s">
        <v>267</v>
      </c>
      <c r="D58" s="91"/>
      <c r="E58" s="91"/>
      <c r="F58" s="92"/>
      <c r="G58" s="49">
        <v>13</v>
      </c>
      <c r="H58" s="49">
        <v>13</v>
      </c>
      <c r="I58" s="50">
        <v>12</v>
      </c>
      <c r="J58" s="32"/>
      <c r="K58" s="33"/>
      <c r="M58" s="11"/>
      <c r="O58" s="12"/>
      <c r="P58" s="13"/>
      <c r="Q58" s="93" t="s">
        <v>267</v>
      </c>
      <c r="R58" s="94"/>
      <c r="S58" s="94"/>
      <c r="T58" s="95"/>
      <c r="U58" s="54">
        <v>13</v>
      </c>
      <c r="V58" s="54">
        <v>13</v>
      </c>
      <c r="W58" s="55">
        <v>12</v>
      </c>
      <c r="X58" s="37"/>
      <c r="Y58" s="38"/>
      <c r="Z58" s="13"/>
      <c r="AA58" s="14"/>
      <c r="AC58" s="12"/>
      <c r="AD58" s="13"/>
      <c r="AE58" s="93" t="s">
        <v>267</v>
      </c>
      <c r="AF58" s="94"/>
      <c r="AG58" s="94"/>
      <c r="AH58" s="95"/>
      <c r="AI58" s="54">
        <v>13</v>
      </c>
      <c r="AJ58" s="54">
        <v>13</v>
      </c>
      <c r="AK58" s="55">
        <v>12</v>
      </c>
      <c r="AL58" s="37"/>
      <c r="AM58" s="38"/>
      <c r="AN58" s="13"/>
      <c r="AO58" s="14"/>
    </row>
    <row r="59" spans="1:41" ht="24" customHeight="1" x14ac:dyDescent="0.25">
      <c r="A59" s="10"/>
      <c r="C59" s="90" t="s">
        <v>268</v>
      </c>
      <c r="D59" s="91"/>
      <c r="E59" s="91"/>
      <c r="F59" s="92"/>
      <c r="G59" s="49">
        <f>G57*G58*15</f>
        <v>0</v>
      </c>
      <c r="H59" s="49">
        <f t="shared" ref="H59:I59" si="5">H57*H58*15</f>
        <v>0</v>
      </c>
      <c r="I59" s="50">
        <f t="shared" si="5"/>
        <v>0</v>
      </c>
      <c r="J59" s="32"/>
      <c r="K59" s="33"/>
      <c r="M59" s="11"/>
      <c r="O59" s="12"/>
      <c r="P59" s="13"/>
      <c r="Q59" s="93" t="s">
        <v>268</v>
      </c>
      <c r="R59" s="94"/>
      <c r="S59" s="94"/>
      <c r="T59" s="95"/>
      <c r="U59" s="54">
        <f>U57*U58*15</f>
        <v>0</v>
      </c>
      <c r="V59" s="54">
        <f t="shared" ref="V59" si="6">V57*V58*15</f>
        <v>0</v>
      </c>
      <c r="W59" s="55">
        <f>W57*W58*15</f>
        <v>0</v>
      </c>
      <c r="X59" s="37"/>
      <c r="Y59" s="38"/>
      <c r="Z59" s="13"/>
      <c r="AA59" s="14"/>
      <c r="AC59" s="12"/>
      <c r="AD59" s="13"/>
      <c r="AE59" s="93" t="s">
        <v>268</v>
      </c>
      <c r="AF59" s="94"/>
      <c r="AG59" s="94"/>
      <c r="AH59" s="95"/>
      <c r="AI59" s="54">
        <v>0</v>
      </c>
      <c r="AJ59" s="54">
        <v>0</v>
      </c>
      <c r="AK59" s="55">
        <v>0</v>
      </c>
      <c r="AL59" s="37"/>
      <c r="AM59" s="38"/>
      <c r="AN59" s="13"/>
      <c r="AO59" s="14"/>
    </row>
    <row r="60" spans="1:41" ht="24" customHeight="1" x14ac:dyDescent="0.25">
      <c r="A60" s="10"/>
      <c r="C60" s="90" t="s">
        <v>293</v>
      </c>
      <c r="D60" s="91"/>
      <c r="E60" s="91"/>
      <c r="F60" s="92"/>
      <c r="G60" s="56">
        <v>0.68</v>
      </c>
      <c r="H60" s="56">
        <v>0.68</v>
      </c>
      <c r="I60" s="57">
        <v>0.68</v>
      </c>
      <c r="J60" s="32"/>
      <c r="K60" s="33"/>
      <c r="M60" s="11"/>
      <c r="O60" s="12"/>
      <c r="P60" s="13"/>
      <c r="Q60" s="93" t="s">
        <v>294</v>
      </c>
      <c r="R60" s="94"/>
      <c r="S60" s="94"/>
      <c r="T60" s="95"/>
      <c r="U60" s="59">
        <f>G60</f>
        <v>0.68</v>
      </c>
      <c r="V60" s="59">
        <f>H60</f>
        <v>0.68</v>
      </c>
      <c r="W60" s="60">
        <f>I60</f>
        <v>0.68</v>
      </c>
      <c r="X60" s="37"/>
      <c r="Y60" s="38"/>
      <c r="Z60" s="13"/>
      <c r="AA60" s="14"/>
      <c r="AC60" s="12"/>
      <c r="AD60" s="13"/>
      <c r="AE60" s="93" t="s">
        <v>294</v>
      </c>
      <c r="AF60" s="94"/>
      <c r="AG60" s="94"/>
      <c r="AH60" s="95"/>
      <c r="AI60" s="59">
        <v>0.53</v>
      </c>
      <c r="AJ60" s="59">
        <v>0.53</v>
      </c>
      <c r="AK60" s="60">
        <v>0.53</v>
      </c>
      <c r="AL60" s="37"/>
      <c r="AM60" s="38"/>
      <c r="AN60" s="13"/>
      <c r="AO60" s="14"/>
    </row>
    <row r="61" spans="1:41" ht="24" customHeight="1" thickBot="1" x14ac:dyDescent="0.3">
      <c r="A61" s="10"/>
      <c r="C61" s="96" t="s">
        <v>295</v>
      </c>
      <c r="D61" s="97"/>
      <c r="E61" s="97"/>
      <c r="F61" s="97"/>
      <c r="G61" s="64">
        <f>G59*G60</f>
        <v>0</v>
      </c>
      <c r="H61" s="64">
        <f t="shared" ref="H61:I61" si="7">H59*H60</f>
        <v>0</v>
      </c>
      <c r="I61" s="65">
        <f t="shared" si="7"/>
        <v>0</v>
      </c>
      <c r="J61" s="32"/>
      <c r="M61" s="11"/>
      <c r="O61" s="12"/>
      <c r="P61" s="13"/>
      <c r="Q61" s="96" t="s">
        <v>295</v>
      </c>
      <c r="R61" s="97"/>
      <c r="S61" s="97"/>
      <c r="T61" s="97"/>
      <c r="U61" s="64">
        <f>U59*U60</f>
        <v>0</v>
      </c>
      <c r="V61" s="64">
        <f t="shared" ref="V61:W61" si="8">V59*V60</f>
        <v>0</v>
      </c>
      <c r="W61" s="65">
        <f t="shared" si="8"/>
        <v>0</v>
      </c>
      <c r="X61" s="37"/>
      <c r="Y61" s="13"/>
      <c r="Z61" s="13"/>
      <c r="AA61" s="14"/>
      <c r="AC61" s="12"/>
      <c r="AD61" s="13"/>
      <c r="AE61" s="96" t="s">
        <v>295</v>
      </c>
      <c r="AF61" s="97"/>
      <c r="AG61" s="97"/>
      <c r="AH61" s="97"/>
      <c r="AI61" s="64">
        <v>0</v>
      </c>
      <c r="AJ61" s="64">
        <v>0</v>
      </c>
      <c r="AK61" s="65">
        <v>0</v>
      </c>
      <c r="AL61" s="37"/>
      <c r="AM61" s="13"/>
      <c r="AN61" s="13"/>
      <c r="AO61" s="14"/>
    </row>
    <row r="62" spans="1:41" ht="9" customHeight="1" x14ac:dyDescent="0.25">
      <c r="A62" s="10"/>
      <c r="C62" s="119"/>
      <c r="D62" s="32"/>
      <c r="E62" s="32"/>
      <c r="F62" s="32"/>
      <c r="G62" s="120"/>
      <c r="H62" s="120"/>
      <c r="I62" s="120"/>
      <c r="J62" s="32"/>
      <c r="K62" s="33"/>
      <c r="M62" s="11"/>
      <c r="O62" s="12"/>
      <c r="P62" s="13"/>
      <c r="Q62" s="121"/>
      <c r="R62" s="37"/>
      <c r="S62" s="37"/>
      <c r="T62" s="37"/>
      <c r="U62" s="122"/>
      <c r="V62" s="122"/>
      <c r="W62" s="122"/>
      <c r="X62" s="37"/>
      <c r="Y62" s="38"/>
      <c r="Z62" s="13"/>
      <c r="AA62" s="14"/>
      <c r="AC62" s="12"/>
      <c r="AD62" s="13"/>
      <c r="AE62" s="121"/>
      <c r="AF62" s="37"/>
      <c r="AG62" s="37"/>
      <c r="AH62" s="37"/>
      <c r="AI62" s="122"/>
      <c r="AJ62" s="122"/>
      <c r="AK62" s="122"/>
      <c r="AL62" s="37"/>
      <c r="AM62" s="38"/>
      <c r="AN62" s="13"/>
      <c r="AO62" s="14"/>
    </row>
    <row r="63" spans="1:41" ht="24" customHeight="1" x14ac:dyDescent="0.25">
      <c r="A63" s="10"/>
      <c r="C63" s="119" t="s">
        <v>296</v>
      </c>
      <c r="D63" s="32"/>
      <c r="E63" s="32"/>
      <c r="F63" s="32"/>
      <c r="G63" s="120"/>
      <c r="H63" s="120"/>
      <c r="I63" s="120"/>
      <c r="J63" s="32"/>
      <c r="K63" s="33"/>
      <c r="L63" s="654">
        <f>SUM(G61:I61)</f>
        <v>0</v>
      </c>
      <c r="M63" s="11"/>
      <c r="O63" s="12"/>
      <c r="P63" s="13"/>
      <c r="Q63" s="121" t="s">
        <v>297</v>
      </c>
      <c r="R63" s="37"/>
      <c r="S63" s="37"/>
      <c r="T63" s="37"/>
      <c r="U63" s="122"/>
      <c r="V63" s="122"/>
      <c r="W63" s="122"/>
      <c r="X63" s="37"/>
      <c r="Y63" s="38"/>
      <c r="Z63" s="115">
        <f>SUM(U61:W61)</f>
        <v>0</v>
      </c>
      <c r="AA63" s="14"/>
      <c r="AC63" s="12"/>
      <c r="AD63" s="13"/>
      <c r="AE63" s="121" t="s">
        <v>297</v>
      </c>
      <c r="AF63" s="37"/>
      <c r="AG63" s="37"/>
      <c r="AH63" s="37"/>
      <c r="AI63" s="122"/>
      <c r="AJ63" s="122"/>
      <c r="AK63" s="122"/>
      <c r="AL63" s="37"/>
      <c r="AM63" s="38"/>
      <c r="AN63" s="115">
        <v>0</v>
      </c>
      <c r="AO63" s="14"/>
    </row>
    <row r="64" spans="1:41" ht="24" customHeight="1" x14ac:dyDescent="0.3">
      <c r="A64" s="10"/>
      <c r="C64" s="123" t="s">
        <v>298</v>
      </c>
      <c r="D64" s="32"/>
      <c r="E64" s="32"/>
      <c r="F64" s="32"/>
      <c r="G64" s="120"/>
      <c r="H64" s="120"/>
      <c r="I64" s="120"/>
      <c r="J64" s="32"/>
      <c r="K64" s="33"/>
      <c r="L64" s="654">
        <f>IFERROR(VLOOKUP($B$5,'MNS calc'!$B$8:$AT$34,44,FALSE),0)</f>
        <v>0</v>
      </c>
      <c r="M64" s="11"/>
      <c r="O64" s="12"/>
      <c r="P64" s="38" t="s">
        <v>298</v>
      </c>
      <c r="Q64" s="121"/>
      <c r="R64" s="37"/>
      <c r="S64" s="37"/>
      <c r="T64" s="37"/>
      <c r="U64" s="122"/>
      <c r="V64" s="122"/>
      <c r="W64" s="122"/>
      <c r="X64" s="37"/>
      <c r="Y64" s="38"/>
      <c r="Z64" s="115">
        <f>VLOOKUP($B$5,'Data EYFSS Actual Old'!$C:$AQ,24,0)</f>
        <v>0</v>
      </c>
      <c r="AA64" s="14"/>
      <c r="AC64" s="12"/>
      <c r="AD64" s="13"/>
      <c r="AE64" s="121"/>
      <c r="AF64" s="37"/>
      <c r="AG64" s="37"/>
      <c r="AH64" s="37"/>
      <c r="AI64" s="122"/>
      <c r="AJ64" s="122"/>
      <c r="AK64" s="122"/>
      <c r="AL64" s="37"/>
      <c r="AM64" s="38"/>
      <c r="AN64" s="115"/>
      <c r="AO64" s="14"/>
    </row>
    <row r="65" spans="1:41" ht="13.5" customHeight="1" x14ac:dyDescent="0.25">
      <c r="A65" s="10"/>
      <c r="C65" s="124" t="s">
        <v>299</v>
      </c>
      <c r="D65" s="32"/>
      <c r="E65" s="32"/>
      <c r="F65" s="32"/>
      <c r="G65" s="120"/>
      <c r="H65" s="120"/>
      <c r="I65" s="120"/>
      <c r="J65" s="32"/>
      <c r="K65" s="33"/>
      <c r="L65" s="654"/>
      <c r="M65" s="11"/>
      <c r="O65" s="12"/>
      <c r="P65" s="125" t="s">
        <v>299</v>
      </c>
      <c r="Q65" s="121"/>
      <c r="R65" s="37"/>
      <c r="S65" s="37"/>
      <c r="T65" s="37"/>
      <c r="U65" s="122"/>
      <c r="V65" s="122"/>
      <c r="W65" s="122"/>
      <c r="X65" s="37"/>
      <c r="Y65" s="38"/>
      <c r="Z65" s="115"/>
      <c r="AA65" s="14"/>
      <c r="AC65" s="12"/>
      <c r="AD65" s="13"/>
      <c r="AE65" s="121"/>
      <c r="AF65" s="37"/>
      <c r="AG65" s="37"/>
      <c r="AH65" s="37"/>
      <c r="AI65" s="122"/>
      <c r="AJ65" s="122"/>
      <c r="AK65" s="122"/>
      <c r="AL65" s="37"/>
      <c r="AM65" s="38"/>
      <c r="AN65" s="115"/>
      <c r="AO65" s="14"/>
    </row>
    <row r="66" spans="1:41" x14ac:dyDescent="0.25">
      <c r="A66" s="10"/>
      <c r="L66" s="655"/>
      <c r="M66" s="11"/>
      <c r="O66" s="12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4"/>
      <c r="AC66" s="12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4"/>
    </row>
    <row r="67" spans="1:41" s="32" customFormat="1" ht="24.75" customHeight="1" thickBot="1" x14ac:dyDescent="0.4">
      <c r="A67" s="69"/>
      <c r="B67" s="33" t="s">
        <v>1403</v>
      </c>
      <c r="C67" s="33"/>
      <c r="D67" s="33"/>
      <c r="E67" s="33"/>
      <c r="F67" s="33"/>
      <c r="G67" s="33"/>
      <c r="H67" s="33"/>
      <c r="I67" s="33"/>
      <c r="J67" s="33"/>
      <c r="L67" s="656">
        <f>+L64+L50+L63</f>
        <v>0</v>
      </c>
      <c r="M67" s="74"/>
      <c r="O67" s="75"/>
      <c r="P67" s="38" t="s">
        <v>325</v>
      </c>
      <c r="Q67" s="38"/>
      <c r="R67" s="38"/>
      <c r="S67" s="38"/>
      <c r="T67" s="38"/>
      <c r="U67" s="38"/>
      <c r="V67" s="38"/>
      <c r="W67" s="38"/>
      <c r="X67" s="38"/>
      <c r="Y67" s="37"/>
      <c r="Z67" s="126">
        <f>+Z64+Z50+Z63</f>
        <v>0</v>
      </c>
      <c r="AA67" s="80"/>
      <c r="AC67" s="75"/>
      <c r="AD67" s="38" t="s">
        <v>300</v>
      </c>
      <c r="AE67" s="38"/>
      <c r="AF67" s="38"/>
      <c r="AG67" s="38"/>
      <c r="AH67" s="38"/>
      <c r="AI67" s="38"/>
      <c r="AJ67" s="38"/>
      <c r="AK67" s="38"/>
      <c r="AL67" s="38"/>
      <c r="AM67" s="37"/>
      <c r="AN67" s="126" t="e">
        <v>#REF!</v>
      </c>
      <c r="AO67" s="80"/>
    </row>
    <row r="68" spans="1:41" ht="13" thickTop="1" x14ac:dyDescent="0.25">
      <c r="A68" s="10"/>
      <c r="L68" s="655"/>
      <c r="M68" s="11"/>
      <c r="O68" s="12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4"/>
      <c r="AC68" s="12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4"/>
    </row>
    <row r="69" spans="1:41" ht="21.75" customHeight="1" thickBot="1" x14ac:dyDescent="0.35">
      <c r="A69" s="10"/>
      <c r="B69" s="123" t="s">
        <v>1541</v>
      </c>
      <c r="C69" s="119"/>
      <c r="D69" s="32"/>
      <c r="E69" s="32"/>
      <c r="F69" s="32"/>
      <c r="G69" s="120"/>
      <c r="H69" s="120"/>
      <c r="I69" s="120"/>
      <c r="J69" s="32"/>
      <c r="K69" s="33"/>
      <c r="L69" s="657">
        <f>IFERROR(VLOOKUP($B$5,Budget!$A:$BC,53,0),0)</f>
        <v>0</v>
      </c>
      <c r="M69" s="11"/>
      <c r="O69" s="12"/>
      <c r="P69" s="127" t="s">
        <v>301</v>
      </c>
      <c r="Q69" s="13"/>
      <c r="R69" s="13"/>
      <c r="S69" s="13"/>
      <c r="T69" s="13"/>
      <c r="U69" s="13"/>
      <c r="V69" s="13"/>
      <c r="W69" s="13"/>
      <c r="X69" s="13"/>
      <c r="Y69" s="13"/>
      <c r="Z69" s="126" t="e">
        <f>VLOOKUP($B$5,Budget!$A:$BC,52,0)</f>
        <v>#N/A</v>
      </c>
      <c r="AA69" s="14"/>
      <c r="AC69" s="12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4"/>
    </row>
    <row r="70" spans="1:41" ht="13" thickTop="1" x14ac:dyDescent="0.25">
      <c r="A70" s="10"/>
      <c r="M70" s="11"/>
      <c r="O70" s="12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4"/>
      <c r="AC70" s="12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4"/>
    </row>
    <row r="71" spans="1:41" ht="13" thickBot="1" x14ac:dyDescent="0.3">
      <c r="A71" s="128" t="s">
        <v>302</v>
      </c>
      <c r="B71" s="129"/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M71" s="130"/>
      <c r="O71" s="131" t="s">
        <v>302</v>
      </c>
      <c r="P71" s="132"/>
      <c r="Q71" s="132"/>
      <c r="R71" s="132"/>
      <c r="S71" s="132"/>
      <c r="T71" s="132"/>
      <c r="U71" s="132"/>
      <c r="V71" s="132"/>
      <c r="W71" s="132"/>
      <c r="X71" s="132"/>
      <c r="Y71" s="132"/>
      <c r="Z71" s="132"/>
      <c r="AA71" s="133"/>
      <c r="AC71" s="131"/>
      <c r="AD71" s="132"/>
      <c r="AE71" s="132"/>
      <c r="AF71" s="132"/>
      <c r="AG71" s="132"/>
      <c r="AH71" s="132"/>
      <c r="AI71" s="132"/>
      <c r="AJ71" s="132"/>
      <c r="AK71" s="132"/>
      <c r="AL71" s="132"/>
      <c r="AM71" s="132"/>
      <c r="AN71" s="132"/>
      <c r="AO71" s="133"/>
    </row>
    <row r="72" spans="1:41" x14ac:dyDescent="0.25"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</row>
    <row r="73" spans="1:41" ht="13" x14ac:dyDescent="0.3">
      <c r="O73" s="134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6"/>
      <c r="AA73" s="134"/>
    </row>
    <row r="74" spans="1:41" ht="18" x14ac:dyDescent="0.4">
      <c r="A74" s="201" t="s">
        <v>303</v>
      </c>
      <c r="B74"/>
      <c r="C74"/>
      <c r="D74"/>
      <c r="E74"/>
      <c r="F74"/>
      <c r="G74"/>
      <c r="H74"/>
      <c r="I74"/>
      <c r="L74"/>
      <c r="M74"/>
      <c r="N74"/>
      <c r="O74" s="203"/>
      <c r="P74" s="203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</row>
    <row r="75" spans="1:41" ht="14.5" x14ac:dyDescent="0.35">
      <c r="A75" s="137"/>
      <c r="B75" s="138"/>
      <c r="C75" s="138"/>
      <c r="D75" s="138"/>
      <c r="E75" s="138"/>
      <c r="F75" s="138"/>
      <c r="G75" s="138"/>
      <c r="H75" s="138"/>
      <c r="I75" s="138"/>
      <c r="J75" s="139"/>
      <c r="K75" s="139"/>
      <c r="L75" s="138"/>
      <c r="M75" s="138"/>
      <c r="N75"/>
      <c r="O75"/>
    </row>
    <row r="76" spans="1:41" ht="14.5" x14ac:dyDescent="0.35">
      <c r="A76" s="123" t="s">
        <v>315</v>
      </c>
      <c r="B76" s="140"/>
      <c r="C76" s="140"/>
      <c r="D76" s="140"/>
      <c r="E76" s="140"/>
      <c r="F76" s="140"/>
      <c r="G76" s="138"/>
      <c r="H76" s="138"/>
      <c r="I76" s="138"/>
      <c r="J76" s="139"/>
      <c r="K76" s="139"/>
      <c r="L76" s="138"/>
      <c r="M76" s="138"/>
      <c r="N76"/>
      <c r="O76"/>
    </row>
    <row r="77" spans="1:41" ht="14.5" x14ac:dyDescent="0.35">
      <c r="A77" s="123" t="s">
        <v>318</v>
      </c>
      <c r="B77" s="140"/>
      <c r="C77" s="140"/>
      <c r="D77" s="140"/>
      <c r="E77" s="140"/>
      <c r="F77" s="140"/>
      <c r="G77" s="138"/>
      <c r="H77" s="138"/>
      <c r="I77" s="138"/>
      <c r="J77" s="139"/>
      <c r="K77" s="139"/>
      <c r="L77" s="138"/>
      <c r="M77" s="138"/>
      <c r="N77"/>
      <c r="O77"/>
    </row>
    <row r="78" spans="1:41" ht="14.5" x14ac:dyDescent="0.35">
      <c r="A78" s="202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O78"/>
    </row>
    <row r="79" spans="1:41" ht="15" thickBot="1" x14ac:dyDescent="0.4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O79"/>
    </row>
    <row r="80" spans="1:41" ht="14.5" x14ac:dyDescent="0.35">
      <c r="A80" s="211" t="s">
        <v>320</v>
      </c>
      <c r="B80" s="212"/>
      <c r="C80" s="213">
        <f>L67/12*5</f>
        <v>0</v>
      </c>
      <c r="D80" s="214"/>
      <c r="E80" s="140"/>
      <c r="F80" s="140"/>
      <c r="G80" s="138"/>
      <c r="H80" s="138"/>
      <c r="I80" s="138"/>
      <c r="J80" s="139"/>
      <c r="K80" s="139"/>
      <c r="L80" s="138"/>
      <c r="M80" s="138"/>
      <c r="N80"/>
    </row>
    <row r="81" spans="1:15" ht="14.5" x14ac:dyDescent="0.35">
      <c r="A81" s="215" t="s">
        <v>321</v>
      </c>
      <c r="B81" s="216"/>
      <c r="C81" s="217">
        <f>L67/12*4</f>
        <v>0</v>
      </c>
      <c r="D81" s="218"/>
      <c r="E81" s="139"/>
      <c r="F81" s="139"/>
      <c r="G81" s="139"/>
      <c r="H81" s="139"/>
      <c r="I81" s="139"/>
      <c r="J81" s="139"/>
      <c r="K81" s="139"/>
      <c r="L81" s="139"/>
      <c r="M81" s="139"/>
      <c r="O81"/>
    </row>
    <row r="82" spans="1:15" ht="15" thickBot="1" x14ac:dyDescent="0.4">
      <c r="A82" s="219" t="s">
        <v>322</v>
      </c>
      <c r="B82" s="220"/>
      <c r="C82" s="221">
        <f>L67/12*3</f>
        <v>0</v>
      </c>
      <c r="D82" s="222"/>
      <c r="E82" s="140"/>
      <c r="F82" s="140"/>
      <c r="G82" s="138"/>
      <c r="H82" s="138"/>
      <c r="I82" s="138"/>
      <c r="J82" s="139"/>
      <c r="K82" s="139"/>
      <c r="L82" s="138"/>
      <c r="M82" s="138"/>
      <c r="N82"/>
    </row>
    <row r="83" spans="1:15" ht="13" x14ac:dyDescent="0.3">
      <c r="A83" s="141"/>
      <c r="B83" s="142"/>
      <c r="C83" s="142"/>
      <c r="D83" s="142"/>
      <c r="E83" s="142"/>
      <c r="F83" s="142"/>
      <c r="G83" s="143"/>
      <c r="H83" s="143"/>
      <c r="I83" s="143"/>
      <c r="J83" s="139"/>
      <c r="K83" s="139"/>
      <c r="L83" s="143"/>
      <c r="M83" s="143"/>
      <c r="N83" s="144"/>
      <c r="O83" s="144"/>
    </row>
    <row r="84" spans="1:15" ht="13" x14ac:dyDescent="0.3">
      <c r="A84" s="141"/>
      <c r="B84" s="142"/>
      <c r="C84" s="142"/>
      <c r="D84" s="142"/>
      <c r="E84" s="142"/>
      <c r="F84" s="142"/>
      <c r="G84" s="143"/>
      <c r="H84" s="143"/>
      <c r="I84" s="143"/>
      <c r="J84" s="139"/>
      <c r="K84" s="139"/>
      <c r="L84" s="143"/>
      <c r="M84" s="143"/>
      <c r="N84" s="144"/>
      <c r="O84" s="144"/>
    </row>
    <row r="85" spans="1:15" x14ac:dyDescent="0.25">
      <c r="A85" s="142"/>
      <c r="B85" s="145"/>
      <c r="C85" s="146"/>
      <c r="D85" s="147"/>
      <c r="E85" s="142"/>
      <c r="F85" s="142"/>
      <c r="G85" s="143"/>
      <c r="H85" s="143"/>
      <c r="I85" s="143"/>
      <c r="J85" s="139"/>
      <c r="K85" s="139"/>
      <c r="L85" s="143"/>
      <c r="M85" s="143"/>
      <c r="N85" s="144"/>
      <c r="O85" s="144"/>
    </row>
    <row r="86" spans="1:15" ht="13" x14ac:dyDescent="0.25">
      <c r="A86" s="148"/>
      <c r="B86" s="149"/>
      <c r="C86" s="150"/>
      <c r="D86" s="151"/>
      <c r="E86" s="152"/>
      <c r="F86" s="148"/>
      <c r="G86" s="153"/>
      <c r="H86" s="153"/>
      <c r="I86" s="153"/>
      <c r="J86" s="139"/>
      <c r="K86" s="139"/>
      <c r="L86" s="153"/>
      <c r="M86" s="153"/>
      <c r="N86" s="154"/>
      <c r="O86" s="154"/>
    </row>
    <row r="87" spans="1:15" x14ac:dyDescent="0.25">
      <c r="A87" s="148"/>
      <c r="B87" s="149"/>
      <c r="C87" s="150"/>
      <c r="D87" s="151"/>
      <c r="E87" s="148"/>
      <c r="F87" s="148"/>
      <c r="G87" s="153"/>
      <c r="H87" s="153"/>
      <c r="I87" s="153"/>
      <c r="J87" s="139"/>
      <c r="K87" s="139"/>
      <c r="L87" s="153"/>
      <c r="M87" s="153"/>
      <c r="N87" s="154"/>
      <c r="O87" s="154"/>
    </row>
    <row r="88" spans="1:15" x14ac:dyDescent="0.25">
      <c r="A88" s="148"/>
      <c r="B88" s="149"/>
      <c r="C88" s="150"/>
      <c r="D88" s="193"/>
      <c r="E88" s="148"/>
      <c r="F88" s="148"/>
      <c r="G88" s="153"/>
      <c r="H88" s="153"/>
      <c r="I88" s="153"/>
      <c r="J88" s="139"/>
      <c r="K88" s="139"/>
      <c r="L88" s="153"/>
      <c r="M88" s="153"/>
      <c r="N88" s="154"/>
      <c r="O88" s="154"/>
    </row>
    <row r="89" spans="1:15" x14ac:dyDescent="0.25">
      <c r="A89" s="142"/>
      <c r="B89" s="155"/>
      <c r="C89" s="156"/>
      <c r="D89" s="194"/>
      <c r="E89" s="142"/>
      <c r="F89" s="142"/>
      <c r="G89" s="143"/>
      <c r="H89" s="143"/>
      <c r="I89" s="143"/>
      <c r="J89" s="139"/>
      <c r="K89" s="139"/>
      <c r="L89" s="143"/>
      <c r="M89" s="143"/>
      <c r="N89" s="144"/>
      <c r="O89" s="144"/>
    </row>
    <row r="90" spans="1:15" x14ac:dyDescent="0.25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</row>
  </sheetData>
  <sheetProtection algorithmName="SHA-512" hashValue="Alu6AGydXBf7bQe3HEFdwWc2OcGcIkInJ0DI8mJ6IRct0kPUZI1KIMPPCxzRe3h9f7TRN+ePGecfrFPZsno+rA==" saltValue="f2ururg1EZv0z6VoRgrvWQ==" spinCount="100000" sheet="1" objects="1" scenarios="1"/>
  <conditionalFormatting sqref="C52:L52">
    <cfRule type="expression" dxfId="5" priority="2" stopIfTrue="1">
      <formula>$L$52=0</formula>
    </cfRule>
  </conditionalFormatting>
  <conditionalFormatting sqref="Q52:Z52">
    <cfRule type="expression" dxfId="4" priority="1" stopIfTrue="1">
      <formula>$L$52=0</formula>
    </cfRule>
  </conditionalFormatting>
  <pageMargins left="0.7" right="0.7" top="0.75" bottom="0.75" header="0.3" footer="0.3"/>
  <pageSetup paperSize="9" orientation="portrait" r:id="rId1"/>
  <headerFooter>
    <oddFooter>&amp;C_x000D_&amp;1#&amp;"Calibri"&amp;10&amp;K000000 OFFICIAL</oddFoot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825AAF9-E130-42B6-AD34-CB6E3608AE9C}">
          <x14:formula1>
            <xm:f>'Data EYFSS Actual Old'!$C$4:$C$210</xm:f>
          </x14:formula1>
          <xm:sqref>B5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0D3CA5-987C-4686-8111-FF3AEBF6F93D}">
  <dimension ref="A1:BK753"/>
  <sheetViews>
    <sheetView zoomScale="94" zoomScaleNormal="94" workbookViewId="0">
      <pane xSplit="2" ySplit="4" topLeftCell="AK5" activePane="bottomRight" state="frozen"/>
      <selection activeCell="A22" sqref="A22"/>
      <selection pane="topRight" activeCell="A22" sqref="A22"/>
      <selection pane="bottomLeft" activeCell="A22" sqref="A22"/>
      <selection pane="bottomRight" activeCell="AO6" sqref="AO6"/>
    </sheetView>
  </sheetViews>
  <sheetFormatPr defaultRowHeight="14.5" x14ac:dyDescent="0.35"/>
  <cols>
    <col min="1" max="1" width="8.90625" style="231"/>
    <col min="2" max="2" width="54" bestFit="1" customWidth="1"/>
    <col min="3" max="3" width="10.81640625" style="231" customWidth="1"/>
    <col min="4" max="4" width="12.36328125" style="231" customWidth="1"/>
    <col min="5" max="5" width="11.6328125" style="231" customWidth="1"/>
    <col min="6" max="13" width="8.90625" style="231"/>
    <col min="30" max="30" width="15.453125" style="384" customWidth="1"/>
    <col min="31" max="31" width="10.81640625" style="384" customWidth="1"/>
    <col min="32" max="32" width="11" style="384" customWidth="1"/>
    <col min="33" max="33" width="11.6328125" style="384" customWidth="1"/>
    <col min="34" max="34" width="12.90625" customWidth="1"/>
    <col min="35" max="37" width="11.36328125" customWidth="1"/>
    <col min="38" max="39" width="10.1796875" style="231" customWidth="1"/>
    <col min="40" max="40" width="11.90625" customWidth="1"/>
    <col min="41" max="41" width="11.90625" style="404" customWidth="1"/>
    <col min="42" max="42" width="13.54296875" customWidth="1"/>
    <col min="47" max="47" width="11.453125" customWidth="1"/>
    <col min="48" max="48" width="12.7265625" customWidth="1"/>
    <col min="49" max="50" width="11" customWidth="1"/>
    <col min="51" max="51" width="11" bestFit="1" customWidth="1"/>
    <col min="52" max="52" width="11" customWidth="1"/>
    <col min="53" max="53" width="11" bestFit="1" customWidth="1"/>
    <col min="54" max="60" width="0" hidden="1" customWidth="1"/>
  </cols>
  <sheetData>
    <row r="1" spans="1:56" x14ac:dyDescent="0.35">
      <c r="A1" s="231">
        <v>1</v>
      </c>
      <c r="B1" s="231">
        <f>A1+1</f>
        <v>2</v>
      </c>
      <c r="C1" s="231">
        <f>B1+1</f>
        <v>3</v>
      </c>
      <c r="D1" s="231">
        <f t="shared" ref="D1:AC1" si="0">C1+1</f>
        <v>4</v>
      </c>
      <c r="E1" s="231">
        <f t="shared" si="0"/>
        <v>5</v>
      </c>
      <c r="F1" s="231">
        <f t="shared" si="0"/>
        <v>6</v>
      </c>
      <c r="G1" s="231">
        <f t="shared" si="0"/>
        <v>7</v>
      </c>
      <c r="H1" s="231">
        <f t="shared" si="0"/>
        <v>8</v>
      </c>
      <c r="I1" s="231">
        <f t="shared" si="0"/>
        <v>9</v>
      </c>
      <c r="J1" s="231">
        <f t="shared" si="0"/>
        <v>10</v>
      </c>
      <c r="K1" s="231">
        <f t="shared" si="0"/>
        <v>11</v>
      </c>
      <c r="L1" s="231">
        <f t="shared" si="0"/>
        <v>12</v>
      </c>
      <c r="M1" s="231">
        <f t="shared" si="0"/>
        <v>13</v>
      </c>
      <c r="N1" s="231">
        <f t="shared" si="0"/>
        <v>14</v>
      </c>
      <c r="O1" s="231">
        <f t="shared" si="0"/>
        <v>15</v>
      </c>
      <c r="P1" s="231">
        <f t="shared" si="0"/>
        <v>16</v>
      </c>
      <c r="Q1" s="231">
        <f t="shared" si="0"/>
        <v>17</v>
      </c>
      <c r="R1" s="231">
        <f t="shared" si="0"/>
        <v>18</v>
      </c>
      <c r="S1" s="231">
        <f t="shared" si="0"/>
        <v>19</v>
      </c>
      <c r="T1" s="231">
        <f t="shared" si="0"/>
        <v>20</v>
      </c>
      <c r="U1" s="231">
        <f t="shared" si="0"/>
        <v>21</v>
      </c>
      <c r="V1" s="231">
        <f t="shared" si="0"/>
        <v>22</v>
      </c>
      <c r="W1" s="231">
        <f t="shared" si="0"/>
        <v>23</v>
      </c>
      <c r="X1" s="231">
        <f t="shared" si="0"/>
        <v>24</v>
      </c>
      <c r="Y1" s="231">
        <f t="shared" si="0"/>
        <v>25</v>
      </c>
      <c r="Z1" s="231">
        <f t="shared" si="0"/>
        <v>26</v>
      </c>
      <c r="AA1" s="231">
        <f t="shared" si="0"/>
        <v>27</v>
      </c>
      <c r="AB1" s="231">
        <f t="shared" si="0"/>
        <v>28</v>
      </c>
      <c r="AC1" s="231">
        <f t="shared" si="0"/>
        <v>29</v>
      </c>
      <c r="AD1" s="231">
        <f t="shared" ref="AD1" si="1">AC1+1</f>
        <v>30</v>
      </c>
      <c r="AE1" s="231">
        <f t="shared" ref="AE1" si="2">AD1+1</f>
        <v>31</v>
      </c>
      <c r="AF1" s="231">
        <f t="shared" ref="AF1" si="3">AE1+1</f>
        <v>32</v>
      </c>
      <c r="AG1" s="231">
        <f t="shared" ref="AG1" si="4">AF1+1</f>
        <v>33</v>
      </c>
      <c r="AH1" s="231">
        <f t="shared" ref="AH1" si="5">AG1+1</f>
        <v>34</v>
      </c>
      <c r="AI1" s="231">
        <f t="shared" ref="AI1" si="6">AH1+1</f>
        <v>35</v>
      </c>
      <c r="AJ1" s="231">
        <f t="shared" ref="AJ1" si="7">AI1+1</f>
        <v>36</v>
      </c>
      <c r="AK1" s="231">
        <f t="shared" ref="AK1" si="8">AJ1+1</f>
        <v>37</v>
      </c>
      <c r="AL1" s="231">
        <f t="shared" ref="AL1" si="9">AK1+1</f>
        <v>38</v>
      </c>
      <c r="AM1" s="231">
        <f t="shared" ref="AM1" si="10">AL1+1</f>
        <v>39</v>
      </c>
      <c r="AN1" s="231">
        <f t="shared" ref="AN1" si="11">AM1+1</f>
        <v>40</v>
      </c>
      <c r="AO1" s="231">
        <f t="shared" ref="AO1" si="12">AN1+1</f>
        <v>41</v>
      </c>
      <c r="AP1" s="231">
        <f t="shared" ref="AP1" si="13">AO1+1</f>
        <v>42</v>
      </c>
      <c r="AQ1" s="231">
        <f t="shared" ref="AQ1" si="14">AP1+1</f>
        <v>43</v>
      </c>
      <c r="AR1" s="231">
        <f t="shared" ref="AR1" si="15">AQ1+1</f>
        <v>44</v>
      </c>
      <c r="AS1" s="231">
        <f t="shared" ref="AS1" si="16">AR1+1</f>
        <v>45</v>
      </c>
      <c r="AT1" s="231">
        <f t="shared" ref="AT1" si="17">AS1+1</f>
        <v>46</v>
      </c>
      <c r="AU1" s="231">
        <f t="shared" ref="AU1" si="18">AT1+1</f>
        <v>47</v>
      </c>
      <c r="AV1" s="231">
        <f t="shared" ref="AV1" si="19">AU1+1</f>
        <v>48</v>
      </c>
      <c r="AW1" s="231">
        <f t="shared" ref="AW1" si="20">AV1+1</f>
        <v>49</v>
      </c>
      <c r="AX1" s="231">
        <f t="shared" ref="AX1" si="21">AW1+1</f>
        <v>50</v>
      </c>
      <c r="AY1" s="231">
        <f t="shared" ref="AY1" si="22">AX1+1</f>
        <v>51</v>
      </c>
      <c r="AZ1" s="231">
        <v>52</v>
      </c>
      <c r="BA1" s="231">
        <v>53</v>
      </c>
    </row>
    <row r="2" spans="1:56" s="244" customFormat="1" x14ac:dyDescent="0.35">
      <c r="A2" s="243" t="s">
        <v>1016</v>
      </c>
      <c r="C2" s="243">
        <f t="shared" ref="C2:AH2" si="23">SUM(C5:C203)</f>
        <v>7828</v>
      </c>
      <c r="D2" s="243">
        <f t="shared" si="23"/>
        <v>8610</v>
      </c>
      <c r="E2" s="243">
        <f t="shared" si="23"/>
        <v>6537</v>
      </c>
      <c r="F2" s="243">
        <f t="shared" si="23"/>
        <v>1335</v>
      </c>
      <c r="G2" s="243">
        <f t="shared" si="23"/>
        <v>1482</v>
      </c>
      <c r="H2" s="243">
        <f t="shared" si="23"/>
        <v>1161</v>
      </c>
      <c r="I2" s="243">
        <f t="shared" si="23"/>
        <v>116617</v>
      </c>
      <c r="J2" s="243">
        <f t="shared" si="23"/>
        <v>128989</v>
      </c>
      <c r="K2" s="243">
        <f t="shared" si="23"/>
        <v>97779</v>
      </c>
      <c r="L2" s="243">
        <f t="shared" si="23"/>
        <v>19747</v>
      </c>
      <c r="M2" s="243">
        <f t="shared" si="23"/>
        <v>21987.4</v>
      </c>
      <c r="N2" s="243">
        <f t="shared" si="23"/>
        <v>17283.099999999999</v>
      </c>
      <c r="O2" s="243">
        <f t="shared" si="23"/>
        <v>823</v>
      </c>
      <c r="P2" s="243">
        <f t="shared" si="23"/>
        <v>710</v>
      </c>
      <c r="Q2" s="243">
        <f t="shared" si="23"/>
        <v>765</v>
      </c>
      <c r="R2" s="243">
        <f t="shared" si="23"/>
        <v>11340</v>
      </c>
      <c r="S2" s="243">
        <f t="shared" si="23"/>
        <v>10647</v>
      </c>
      <c r="T2" s="243">
        <f t="shared" si="23"/>
        <v>11469</v>
      </c>
      <c r="U2" s="243">
        <f t="shared" si="23"/>
        <v>2340</v>
      </c>
      <c r="V2" s="243">
        <f t="shared" si="23"/>
        <v>2340</v>
      </c>
      <c r="W2" s="243">
        <f t="shared" si="23"/>
        <v>2340</v>
      </c>
      <c r="X2" s="243">
        <f t="shared" si="23"/>
        <v>35089.5</v>
      </c>
      <c r="Y2" s="243">
        <f t="shared" si="23"/>
        <v>35089.5</v>
      </c>
      <c r="Z2" s="243">
        <f t="shared" si="23"/>
        <v>35089.5</v>
      </c>
      <c r="AA2" s="243">
        <f t="shared" si="23"/>
        <v>2776.5</v>
      </c>
      <c r="AB2" s="243">
        <f t="shared" si="23"/>
        <v>2776.5</v>
      </c>
      <c r="AC2" s="243">
        <f t="shared" si="23"/>
        <v>2776.5</v>
      </c>
      <c r="AD2" s="407">
        <f t="shared" si="23"/>
        <v>27729643.567999996</v>
      </c>
      <c r="AE2" s="408">
        <f t="shared" si="23"/>
        <v>26007</v>
      </c>
      <c r="AF2" s="408">
        <f t="shared" si="23"/>
        <v>23005.5</v>
      </c>
      <c r="AG2" s="408">
        <f t="shared" si="23"/>
        <v>31996</v>
      </c>
      <c r="AH2" s="407">
        <f t="shared" si="23"/>
        <v>602842.25999999966</v>
      </c>
      <c r="AI2" s="407">
        <f t="shared" ref="AI2:BA2" si="24">SUM(AI5:AI203)</f>
        <v>253520.60999999981</v>
      </c>
      <c r="AJ2" s="407">
        <f t="shared" si="24"/>
        <v>97267.839999999997</v>
      </c>
      <c r="AK2" s="407">
        <f t="shared" si="24"/>
        <v>953630.71000000043</v>
      </c>
      <c r="AL2" s="408">
        <f t="shared" si="24"/>
        <v>1311</v>
      </c>
      <c r="AM2" s="408">
        <f t="shared" si="24"/>
        <v>19660.5</v>
      </c>
      <c r="AN2" s="407">
        <f t="shared" si="24"/>
        <v>285798</v>
      </c>
      <c r="AO2" s="407">
        <f t="shared" si="24"/>
        <v>3455425.4400000013</v>
      </c>
      <c r="AP2" s="407">
        <f t="shared" si="24"/>
        <v>32424497.717999995</v>
      </c>
      <c r="AQ2" s="408">
        <f t="shared" si="24"/>
        <v>2368</v>
      </c>
      <c r="AR2" s="408">
        <f t="shared" si="24"/>
        <v>2724</v>
      </c>
      <c r="AS2" s="408">
        <f t="shared" si="24"/>
        <v>1891</v>
      </c>
      <c r="AT2" s="407">
        <f t="shared" si="24"/>
        <v>906657.60000000033</v>
      </c>
      <c r="AU2" s="407">
        <f t="shared" si="24"/>
        <v>6515712.2100000009</v>
      </c>
      <c r="AV2" s="411">
        <f t="shared" si="24"/>
        <v>39846867.527999967</v>
      </c>
      <c r="AW2" s="407">
        <f t="shared" si="24"/>
        <v>16602861.469999999</v>
      </c>
      <c r="AX2" s="407">
        <f t="shared" si="24"/>
        <v>13282289.176000001</v>
      </c>
      <c r="AY2" s="407">
        <f t="shared" si="24"/>
        <v>9961716.8819999918</v>
      </c>
      <c r="AZ2" s="643">
        <f t="shared" si="24"/>
        <v>199</v>
      </c>
      <c r="BA2" s="407">
        <f t="shared" si="24"/>
        <v>181090</v>
      </c>
    </row>
    <row r="3" spans="1:56" x14ac:dyDescent="0.35">
      <c r="N3" s="231"/>
      <c r="AD3" s="402">
        <v>5.42</v>
      </c>
      <c r="AE3" s="402"/>
      <c r="AF3" s="402"/>
      <c r="AG3" s="402"/>
      <c r="AH3" s="402">
        <v>0.61</v>
      </c>
      <c r="AI3" s="402">
        <v>0.28999999999999998</v>
      </c>
      <c r="AJ3" s="402">
        <v>0.08</v>
      </c>
      <c r="AN3" s="402">
        <v>218</v>
      </c>
      <c r="AO3" s="406">
        <v>8.16</v>
      </c>
      <c r="AT3" s="406">
        <v>0.68</v>
      </c>
      <c r="AU3" s="406">
        <v>3.8</v>
      </c>
      <c r="AV3" s="238"/>
      <c r="BA3">
        <v>910</v>
      </c>
    </row>
    <row r="4" spans="1:56" s="241" customFormat="1" ht="116" x14ac:dyDescent="0.35">
      <c r="A4" s="240" t="s">
        <v>832</v>
      </c>
      <c r="B4" s="239" t="s">
        <v>833</v>
      </c>
      <c r="C4" s="242" t="s">
        <v>1015</v>
      </c>
      <c r="D4" s="242" t="s">
        <v>1017</v>
      </c>
      <c r="E4" s="242" t="s">
        <v>1292</v>
      </c>
      <c r="F4" s="242" t="s">
        <v>1018</v>
      </c>
      <c r="G4" s="242" t="s">
        <v>1019</v>
      </c>
      <c r="H4" s="242" t="s">
        <v>1020</v>
      </c>
      <c r="I4" s="242" t="s">
        <v>1154</v>
      </c>
      <c r="J4" s="242" t="s">
        <v>1155</v>
      </c>
      <c r="K4" s="242" t="s">
        <v>1156</v>
      </c>
      <c r="L4" s="242" t="s">
        <v>1021</v>
      </c>
      <c r="M4" s="242" t="s">
        <v>1022</v>
      </c>
      <c r="N4" s="242" t="s">
        <v>1023</v>
      </c>
      <c r="O4" s="242" t="s">
        <v>1160</v>
      </c>
      <c r="P4" s="242" t="s">
        <v>1161</v>
      </c>
      <c r="Q4" s="242" t="s">
        <v>1162</v>
      </c>
      <c r="R4" s="242" t="s">
        <v>1157</v>
      </c>
      <c r="S4" s="242" t="s">
        <v>1158</v>
      </c>
      <c r="T4" s="242" t="s">
        <v>1159</v>
      </c>
      <c r="U4" s="242" t="s">
        <v>1163</v>
      </c>
      <c r="V4" s="242" t="s">
        <v>1164</v>
      </c>
      <c r="W4" s="242" t="s">
        <v>1165</v>
      </c>
      <c r="X4" s="242" t="s">
        <v>1166</v>
      </c>
      <c r="Y4" s="242" t="s">
        <v>1167</v>
      </c>
      <c r="Z4" s="242" t="s">
        <v>1168</v>
      </c>
      <c r="AA4" s="242" t="s">
        <v>1169</v>
      </c>
      <c r="AB4" s="242" t="s">
        <v>1170</v>
      </c>
      <c r="AC4" s="242" t="s">
        <v>1171</v>
      </c>
      <c r="AD4" s="385" t="s">
        <v>1172</v>
      </c>
      <c r="AE4" s="385" t="s">
        <v>1173</v>
      </c>
      <c r="AF4" s="385" t="s">
        <v>1174</v>
      </c>
      <c r="AG4" s="385" t="s">
        <v>1175</v>
      </c>
      <c r="AH4" s="385" t="s">
        <v>1176</v>
      </c>
      <c r="AI4" s="385" t="s">
        <v>1177</v>
      </c>
      <c r="AJ4" s="385" t="s">
        <v>1178</v>
      </c>
      <c r="AK4" s="242" t="s">
        <v>1179</v>
      </c>
      <c r="AL4" s="242" t="s">
        <v>1180</v>
      </c>
      <c r="AM4" s="242" t="s">
        <v>1197</v>
      </c>
      <c r="AN4" s="242" t="s">
        <v>1181</v>
      </c>
      <c r="AO4" s="405" t="s">
        <v>1182</v>
      </c>
      <c r="AP4" s="242" t="s">
        <v>1187</v>
      </c>
      <c r="AQ4" s="385" t="s">
        <v>1188</v>
      </c>
      <c r="AR4" s="385" t="s">
        <v>1189</v>
      </c>
      <c r="AS4" s="385" t="s">
        <v>1190</v>
      </c>
      <c r="AT4" s="242" t="s">
        <v>1191</v>
      </c>
      <c r="AU4" s="242" t="s">
        <v>1192</v>
      </c>
      <c r="AV4" s="412" t="s">
        <v>324</v>
      </c>
      <c r="AW4" s="242" t="s">
        <v>1193</v>
      </c>
      <c r="AX4" s="242" t="s">
        <v>1194</v>
      </c>
      <c r="AY4" s="242" t="s">
        <v>1195</v>
      </c>
      <c r="AZ4" s="242" t="s">
        <v>1542</v>
      </c>
      <c r="BA4" s="242" t="s">
        <v>1199</v>
      </c>
    </row>
    <row r="5" spans="1:56" x14ac:dyDescent="0.35">
      <c r="A5" s="231">
        <v>1000</v>
      </c>
      <c r="B5" t="s">
        <v>834</v>
      </c>
      <c r="C5" s="231">
        <f>IF(ISNA(VLOOKUP($B5,'Spring 2023 School'!$C$3:$AF$220,5,FALSE)),0,(VLOOKUP($B5,'Spring 2023 School'!$C$3:$AF$220,5,FALSE)))</f>
        <v>72</v>
      </c>
      <c r="D5" s="231">
        <f>IF(ISNA(VLOOKUP($B5,'Summer 2023 School'!$C$2:$AF$217,5,FALSE)),0,(VLOOKUP($B5,'Summer 2023 School'!$C$2:$AF$217,5,FALSE)))</f>
        <v>77</v>
      </c>
      <c r="E5" s="231">
        <f>IF(ISNA(VLOOKUP($B5,'Autumn 2023 School'!$C$2:$AH$214,5,FALSE)),0,(VLOOKUP($B5,'Autumn 2023 School'!$C$2:$AH$214,5,FALSE)))</f>
        <v>67</v>
      </c>
      <c r="F5" s="231">
        <f>IF(ISNA(VLOOKUP($B5,'Spring 2023 School'!$C$3:$AF$219,8,FALSE)),0,(VLOOKUP($B5,'Spring 2023 School'!$C$3:$AF$219,8,FALSE)))</f>
        <v>30</v>
      </c>
      <c r="G5" s="231">
        <f>IF(ISNA(VLOOKUP($B5,'Summer 2023 School'!$C$2:$AF$216,8,FALSE)),0,(VLOOKUP($B5,'Summer 2023 School'!$C$2:$AF$216,8,FALSE)))</f>
        <v>32</v>
      </c>
      <c r="H5" s="231">
        <f>IF(ISNA(VLOOKUP($B5,'Autumn 2023 School'!$C$2:$AH$214,8,FALSE)),0,(VLOOKUP($B5,'Autumn 2023 School'!$C$2:$AH$214,8,FALSE)))</f>
        <v>26</v>
      </c>
      <c r="I5" s="231">
        <f>IF(ISNA(VLOOKUP($B5,'Spring 2023 School'!$C$3:$AF$219,12,FALSE)),0,(VLOOKUP($B5,'Spring 2023 School'!$C$3:$AF$219,12,FALSE)))</f>
        <v>1080</v>
      </c>
      <c r="J5" s="231">
        <f>IF(ISNA(VLOOKUP($B5,'Summer 2023 School'!$C$2:$AF$216,12,FALSE)),0,(VLOOKUP($B5,'Summer 2023 School'!$C$2:$AF$216,12,FALSE)))</f>
        <v>1155</v>
      </c>
      <c r="K5" s="231">
        <f>IF(ISNA(VLOOKUP($B5,'Autumn 2023 School'!$C$2:$AH$214,12,FALSE)),0,(VLOOKUP($B5,'Autumn 2023 School'!$C$2:$AH$214,12,FALSE)))</f>
        <v>1005</v>
      </c>
      <c r="L5" s="231">
        <f>IF(ISNA(VLOOKUP($B5,'Spring 2023 School'!$C$3:$AF$219,15,FALSE)),0,(VLOOKUP($B5,'Spring 2023 School'!$C$3:$AF$219,15,FALSE)))</f>
        <v>375</v>
      </c>
      <c r="M5" s="231">
        <f>IF(ISNA(VLOOKUP($B5,'Summer 2023 School'!$C$2:$AF$216,15,FALSE)),0,(VLOOKUP($B5,'Summer 2023 School'!$C$2:$AF$216,15,FALSE)))</f>
        <v>405.4</v>
      </c>
      <c r="N5" s="231">
        <f>IF(ISNA(VLOOKUP($B5,'Autumn 2023 School'!$C$2:$AH$214,15,FALSE)),0,(VLOOKUP($B5,'Autumn 2023 School'!$C$2:$AH$214,15,FALSE)))</f>
        <v>364.9</v>
      </c>
      <c r="O5" s="231">
        <f>IF(ISNA(VLOOKUP($B5,'Spring 2023 School'!$C$3:$AF$219,2,FALSE)),0,(VLOOKUP($B5,'Spring 2023 School'!$C$3:$AF$219,2,FALSE)))</f>
        <v>0</v>
      </c>
      <c r="P5" s="231">
        <f>IF(ISNA(VLOOKUP($B5,'Summer 2023 School'!$C$2:$AF$216,2,FALSE)),0,(VLOOKUP($B5,'Summer 2023 School'!$C$2:$AF$216,2,FALSE)))</f>
        <v>0</v>
      </c>
      <c r="Q5" s="231">
        <f>IF(ISNA(VLOOKUP($B5,'Autumn 2023 School'!$C$2:$AH$214,2,FALSE)),0,(VLOOKUP($B5,'Autumn 2023 School'!$C$2:$AH$214,2,FALSE)))</f>
        <v>0</v>
      </c>
      <c r="R5" s="231">
        <f>IF(ISNA(VLOOKUP($B5,'Spring 2023 School'!$C$3:$AF$219,9,FALSE)),0,(VLOOKUP($B5,'Spring 2023 School'!$C$3:$AF$219,9,FALSE)))</f>
        <v>0</v>
      </c>
      <c r="S5" s="231">
        <f>IF(ISNA(VLOOKUP($B5,'Summer 2023 School'!$C$2:$AF$216,9,FALSE)),0,(VLOOKUP($B5,'Summer 2023 School'!$C$2:$AF$216,9,FALSE)))</f>
        <v>0</v>
      </c>
      <c r="T5" s="231">
        <f>IF(ISNA(VLOOKUP($B5,'Autumn 2023 School'!$C$2:$AH$214,9,FALSE)),0,(VLOOKUP($B5,'Autumn 2023 School'!$C$2:$AH$214,9,FALSE)))</f>
        <v>0</v>
      </c>
      <c r="U5" s="231">
        <f>IF(ISNA(VLOOKUP($B5,'Spring 2023 School'!$C$3:$AF$219,25,FALSE)),0,(VLOOKUP($B5,'Spring 2023 School'!$C$3:$AF$219,25,FALSE)))</f>
        <v>14</v>
      </c>
      <c r="V5" s="231">
        <f>IF(ISNA(VLOOKUP($B5,'Spring 2023 School'!$C$3:$AF$219,25,FALSE)),0,(VLOOKUP($B5,'Spring 2023 School'!$C$3:$AF$219,25,FALSE)))</f>
        <v>14</v>
      </c>
      <c r="W5" s="231">
        <f>IF(ISNA(VLOOKUP($B5,'Spring 2023 School'!$C$3:$AF$219,25,FALSE)),0,(VLOOKUP($B5,'Spring 2023 School'!$C$3:$AF$219,25,FALSE)))</f>
        <v>14</v>
      </c>
      <c r="X5" s="231">
        <f>IF(ISNA(VLOOKUP($B5,'Spring 2023 School'!$C$3:$AF$219,26,FALSE)),0,(VLOOKUP($B5,'Spring 2023 School'!$C$3:$AF$219,26,FALSE)))</f>
        <v>210</v>
      </c>
      <c r="Y5" s="231">
        <f>IF(ISNA(VLOOKUP($B5,'Spring 2023 School'!$C$3:$AF$219,26,FALSE)),0,(VLOOKUP($B5,'Spring 2023 School'!$C$3:$AF$219,26,FALSE)))</f>
        <v>210</v>
      </c>
      <c r="Z5" s="231">
        <f>IF(ISNA(VLOOKUP($B5,'Spring 2023 School'!$C$3:$AF$219,26,FALSE)),0,(VLOOKUP($B5,'Spring 2023 School'!$C$3:$AF$219,26,FALSE)))</f>
        <v>210</v>
      </c>
      <c r="AA5" s="231">
        <f>IF(ISNA(VLOOKUP($B5,'Spring 2023 School'!$C$3:$AF$219,27,FALSE)),0,(VLOOKUP($B5,'Spring 2023 School'!$C$3:$AF$219,27,FALSE)))</f>
        <v>26.5</v>
      </c>
      <c r="AB5" s="231">
        <f>IF(ISNA(VLOOKUP($B5,'Spring 2023 School'!$C$3:$AF$219,27,FALSE)),0,(VLOOKUP($B5,'Spring 2023 School'!$C$3:$AF$219,27,FALSE)))</f>
        <v>26.5</v>
      </c>
      <c r="AC5" s="231">
        <f>IF(ISNA(VLOOKUP($B5,'Spring 2023 School'!$C$3:$AF$219,27,FALSE)),0,(VLOOKUP($B5,'Spring 2023 School'!$C$3:$AF$219,27,FALSE)))</f>
        <v>26.5</v>
      </c>
      <c r="AD5" s="384">
        <f>(I5*13*AD$3)+(J5*13*AD$3)+(K5*12*AD$3)+(L5*13*AD$3)+(M5*13*AD$3)+(N5*12*AD$3)</f>
        <v>301563.38</v>
      </c>
      <c r="AE5" s="403">
        <f>VLOOKUP(B5,'Spring 2023 School'!$C$3:$S$202,17,FALSE)</f>
        <v>120</v>
      </c>
      <c r="AF5" s="403">
        <f>VLOOKUP(B5,'Spring 2023 School'!$C$1:$Z$200,20,FALSE)</f>
        <v>150</v>
      </c>
      <c r="AG5" s="403">
        <f>VLOOKUP(B5,'Spring 2023 School'!$C$3:$Z$202,23,FALSE)</f>
        <v>120</v>
      </c>
      <c r="AH5" s="384">
        <f>AE5*AH$3*38</f>
        <v>2781.6</v>
      </c>
      <c r="AI5" s="384">
        <f>AF5*AI$3*38</f>
        <v>1653</v>
      </c>
      <c r="AJ5" s="384">
        <f>AG5*AJ$3*38</f>
        <v>364.8</v>
      </c>
      <c r="AK5" s="384">
        <f>SUM(AH5:AJ5)</f>
        <v>4799.4000000000005</v>
      </c>
      <c r="AL5" s="403">
        <f>IF(ISNA(VLOOKUP($A5,'Spring 2023 School'!$B3:$AD3,29,FALSE)),0,(VLOOKUP($A5,'Spring 2023 School'!$B3:$AD3,29,FALSE)))</f>
        <v>14</v>
      </c>
      <c r="AM5" s="403">
        <f>IF(ISNA(VLOOKUP($A5,'Spring 2023 School'!$B3:$AZ3,30,FALSE)),0,(VLOOKUP($A5,'Spring 2023 School'!$B3:$AZ3,30,FALSE)))</f>
        <v>210</v>
      </c>
      <c r="AN5" s="402">
        <f t="shared" ref="AN5:AN69" si="25">AL5*AN$3</f>
        <v>3052</v>
      </c>
      <c r="AO5" s="404">
        <f>(R5*13*AO$3)+(S5*13*AO$3)+(T5*12*AO$3)</f>
        <v>0</v>
      </c>
      <c r="AP5" s="384">
        <f t="shared" ref="AP5:AP69" si="26">AD5+AK5+AN5+AO5</f>
        <v>309414.78000000003</v>
      </c>
      <c r="AQ5" s="403">
        <f>VLOOKUP(A5,'Spring 2023 School'!$B$3:$AB$202,26,FALSE)</f>
        <v>14</v>
      </c>
      <c r="AR5" s="403">
        <f>VLOOKUP(A5,'Summer 2023 School'!$B$2:$AA$200,26,FALSE)</f>
        <v>16</v>
      </c>
      <c r="AS5" s="403">
        <f>VLOOKUP(A5,'Autumn 2023 School'!$B$2:$AA$197,26,FALSE)</f>
        <v>18</v>
      </c>
      <c r="AT5" s="409">
        <f t="shared" ref="AT5" si="27">(AQ5*13*15*AT$3)+(AR5*13*15*AT$3)+(AS5*12*15*AT$3)</f>
        <v>6181.2000000000007</v>
      </c>
      <c r="AU5" s="409">
        <f>VLOOKUP(A5,'MNS calc'!$B$8:$AS$34,44,FALSE)</f>
        <v>178068.47666666668</v>
      </c>
      <c r="AV5" s="413">
        <f>AP5+AT5+AU5</f>
        <v>493664.45666666672</v>
      </c>
      <c r="AW5" s="410">
        <f t="shared" ref="AW5:AW36" si="28">$AV5/12*5</f>
        <v>205693.52361111113</v>
      </c>
      <c r="AX5" s="410">
        <f t="shared" ref="AX5:AX36" si="29">$AV5/12*4</f>
        <v>164554.8188888889</v>
      </c>
      <c r="AY5" s="410">
        <f t="shared" ref="AY5:AY36" si="30">$AV5/12*3</f>
        <v>123416.11416666667</v>
      </c>
      <c r="AZ5" s="642">
        <f>(SUMIF('Spring 2023 School'!B:B,Budget!A5,'Spring 2023 School'!AG:AG)+SUMIF('Summer 2023 School'!B:B,Budget!A5,'Summer 2023 School'!AG:AG)+SUMIF('Autumn 2023 School'!B:B,Budget!A5,'Autumn 2023 School'!AG:AG))</f>
        <v>2</v>
      </c>
      <c r="BA5" s="410">
        <f>AZ5*$BA$3</f>
        <v>1820</v>
      </c>
      <c r="BB5">
        <f>AE5*13</f>
        <v>1560</v>
      </c>
      <c r="BC5">
        <f>AF5*13</f>
        <v>1950</v>
      </c>
      <c r="BD5">
        <f>AG5*12</f>
        <v>1440</v>
      </c>
    </row>
    <row r="6" spans="1:56" x14ac:dyDescent="0.35">
      <c r="A6" s="231">
        <v>1001</v>
      </c>
      <c r="B6" t="s">
        <v>835</v>
      </c>
      <c r="C6" s="231">
        <f>IF(ISNA(VLOOKUP($B6,'Spring 2023 School'!$C$3:$AF$220,5,FALSE)),0,(VLOOKUP($B6,'Spring 2023 School'!$C$3:$AF$220,5,FALSE)))</f>
        <v>77</v>
      </c>
      <c r="D6" s="231">
        <f>IF(ISNA(VLOOKUP($B6,'Summer 2023 School'!$C$2:$AF$217,5,FALSE)),0,(VLOOKUP($B6,'Summer 2023 School'!$C$2:$AF$217,5,FALSE)))</f>
        <v>80</v>
      </c>
      <c r="E6" s="231">
        <f>IF(ISNA(VLOOKUP($B6,'Autumn 2023 School'!$C$2:$AH$214,5,FALSE)),0,(VLOOKUP($B6,'Autumn 2023 School'!$C$2:$AH$214,5,FALSE)))</f>
        <v>44</v>
      </c>
      <c r="F6" s="231">
        <f>IF(ISNA(VLOOKUP($B6,'Spring 2023 School'!$C$3:$AF$219,8,FALSE)),0,(VLOOKUP($B6,'Spring 2023 School'!$C$3:$AF$219,8,FALSE)))</f>
        <v>15</v>
      </c>
      <c r="G6" s="231">
        <f>IF(ISNA(VLOOKUP($B6,'Summer 2023 School'!$C$2:$AF$216,8,FALSE)),0,(VLOOKUP($B6,'Summer 2023 School'!$C$2:$AF$216,8,FALSE)))</f>
        <v>11</v>
      </c>
      <c r="H6" s="231">
        <f>IF(ISNA(VLOOKUP($B6,'Autumn 2023 School'!$C$2:$AH$214,8,FALSE)),0,(VLOOKUP($B6,'Autumn 2023 School'!$C$2:$AH$214,8,FALSE)))</f>
        <v>8</v>
      </c>
      <c r="I6" s="231">
        <f>IF(ISNA(VLOOKUP($B6,'Spring 2023 School'!$C$3:$AF$219,12,FALSE)),0,(VLOOKUP($B6,'Spring 2023 School'!$C$3:$AF$219,12,FALSE)))</f>
        <v>1155</v>
      </c>
      <c r="J6" s="231">
        <f>IF(ISNA(VLOOKUP($B6,'Summer 2023 School'!$C$2:$AF$216,12,FALSE)),0,(VLOOKUP($B6,'Summer 2023 School'!$C$2:$AF$216,12,FALSE)))</f>
        <v>1200</v>
      </c>
      <c r="K6" s="231">
        <f>IF(ISNA(VLOOKUP($B6,'Autumn 2023 School'!$C$2:$AH$214,12,FALSE)),0,(VLOOKUP($B6,'Autumn 2023 School'!$C$2:$AH$214,12,FALSE)))</f>
        <v>660</v>
      </c>
      <c r="L6" s="231">
        <f>IF(ISNA(VLOOKUP($B6,'Spring 2023 School'!$C$3:$AF$219,15,FALSE)),0,(VLOOKUP($B6,'Spring 2023 School'!$C$3:$AF$219,15,FALSE)))</f>
        <v>225</v>
      </c>
      <c r="M6" s="231">
        <f>IF(ISNA(VLOOKUP($B6,'Summer 2023 School'!$C$2:$AF$216,15,FALSE)),0,(VLOOKUP($B6,'Summer 2023 School'!$C$2:$AF$216,15,FALSE)))</f>
        <v>165</v>
      </c>
      <c r="N6" s="231">
        <f>IF(ISNA(VLOOKUP($B6,'Autumn 2023 School'!$C$2:$AH$214,15,FALSE)),0,(VLOOKUP($B6,'Autumn 2023 School'!$C$2:$AH$214,15,FALSE)))</f>
        <v>120</v>
      </c>
      <c r="O6" s="231">
        <f>IF(ISNA(VLOOKUP($B6,'Spring 2023 School'!$C$3:$AF$219,2,FALSE)),0,(VLOOKUP($B6,'Spring 2023 School'!$C$3:$AF$219,2,FALSE)))</f>
        <v>21</v>
      </c>
      <c r="P6" s="231">
        <f>IF(ISNA(VLOOKUP($B6,'Summer 2023 School'!$C$2:$AF$216,2,FALSE)),0,(VLOOKUP($B6,'Summer 2023 School'!$C$2:$AF$216,2,FALSE)))</f>
        <v>20</v>
      </c>
      <c r="Q6" s="231">
        <f>IF(ISNA(VLOOKUP($B6,'Autumn 2023 School'!$C$2:$AH$214,2,FALSE)),0,(VLOOKUP($B6,'Autumn 2023 School'!$C$2:$AH$214,2,FALSE)))</f>
        <v>16</v>
      </c>
      <c r="R6" s="231">
        <f>IF(ISNA(VLOOKUP($B6,'Spring 2023 School'!$C$3:$AF$219,9,FALSE)),0,(VLOOKUP($B6,'Spring 2023 School'!$C$3:$AF$219,9,FALSE)))</f>
        <v>315</v>
      </c>
      <c r="S6" s="231">
        <f>IF(ISNA(VLOOKUP($B6,'Summer 2023 School'!$C$2:$AF$216,9,FALSE)),0,(VLOOKUP($B6,'Summer 2023 School'!$C$2:$AF$216,9,FALSE)))</f>
        <v>300</v>
      </c>
      <c r="T6" s="231">
        <f>IF(ISNA(VLOOKUP($B6,'Autumn 2023 School'!$C$2:$AH$214,9,FALSE)),0,(VLOOKUP($B6,'Autumn 2023 School'!$C$2:$AH$214,9,FALSE)))</f>
        <v>240</v>
      </c>
      <c r="U6" s="231">
        <f>IF(ISNA(VLOOKUP($B6,'Spring 2023 School'!$C$3:$AF$219,25,FALSE)),0,(VLOOKUP($B6,'Spring 2023 School'!$C$3:$AF$219,25,FALSE)))</f>
        <v>21</v>
      </c>
      <c r="V6" s="231">
        <f>IF(ISNA(VLOOKUP($B6,'Spring 2023 School'!$C$3:$AF$219,25,FALSE)),0,(VLOOKUP($B6,'Spring 2023 School'!$C$3:$AF$219,25,FALSE)))</f>
        <v>21</v>
      </c>
      <c r="W6" s="231">
        <f>IF(ISNA(VLOOKUP($B6,'Spring 2023 School'!$C$3:$AF$219,25,FALSE)),0,(VLOOKUP($B6,'Spring 2023 School'!$C$3:$AF$219,25,FALSE)))</f>
        <v>21</v>
      </c>
      <c r="X6" s="231">
        <f>IF(ISNA(VLOOKUP($B6,'Spring 2023 School'!$C$3:$AF$219,26,FALSE)),0,(VLOOKUP($B6,'Spring 2023 School'!$C$3:$AF$219,26,FALSE)))</f>
        <v>315</v>
      </c>
      <c r="Y6" s="231">
        <f>IF(ISNA(VLOOKUP($B6,'Spring 2023 School'!$C$3:$AF$219,26,FALSE)),0,(VLOOKUP($B6,'Spring 2023 School'!$C$3:$AF$219,26,FALSE)))</f>
        <v>315</v>
      </c>
      <c r="Z6" s="231">
        <f>IF(ISNA(VLOOKUP($B6,'Spring 2023 School'!$C$3:$AF$219,26,FALSE)),0,(VLOOKUP($B6,'Spring 2023 School'!$C$3:$AF$219,26,FALSE)))</f>
        <v>315</v>
      </c>
      <c r="AA6" s="231">
        <f>IF(ISNA(VLOOKUP($B6,'Spring 2023 School'!$C$3:$AF$219,27,FALSE)),0,(VLOOKUP($B6,'Spring 2023 School'!$C$3:$AF$219,27,FALSE)))</f>
        <v>60</v>
      </c>
      <c r="AB6" s="231">
        <f>IF(ISNA(VLOOKUP($B6,'Spring 2023 School'!$C$3:$AF$219,27,FALSE)),0,(VLOOKUP($B6,'Spring 2023 School'!$C$3:$AF$219,27,FALSE)))</f>
        <v>60</v>
      </c>
      <c r="AC6" s="231">
        <f>IF(ISNA(VLOOKUP($B6,'Spring 2023 School'!$C$3:$AF$219,27,FALSE)),0,(VLOOKUP($B6,'Spring 2023 School'!$C$3:$AF$219,27,FALSE)))</f>
        <v>60</v>
      </c>
      <c r="AD6" s="384">
        <f t="shared" ref="AD6:AD70" si="31">(I6*13*AD$3)+(J6*13*AD$3)+(K6*12*AD$3)+(L6*13*AD$3)+(M6*13*AD$3)+(N6*12*AD$3)</f>
        <v>244143.89999999997</v>
      </c>
      <c r="AE6" s="403">
        <f>VLOOKUP(B6,'Spring 2023 School'!$C$3:$S$202,17,FALSE)</f>
        <v>210</v>
      </c>
      <c r="AF6" s="403">
        <f>VLOOKUP(B6,'Spring 2023 School'!$C$1:$Z$200,20,FALSE)</f>
        <v>75</v>
      </c>
      <c r="AG6" s="403">
        <f>VLOOKUP(B6,'Spring 2023 School'!$C$3:$Z$202,23,FALSE)</f>
        <v>435</v>
      </c>
      <c r="AH6" s="384">
        <f t="shared" ref="AH6:AH69" si="32">AE6*AH$3*38</f>
        <v>4867.8</v>
      </c>
      <c r="AI6" s="384">
        <f t="shared" ref="AI6:AI69" si="33">AF6*AI$3*38</f>
        <v>826.5</v>
      </c>
      <c r="AJ6" s="384">
        <f t="shared" ref="AJ6:AJ69" si="34">AG6*AJ$3*38</f>
        <v>1322.4</v>
      </c>
      <c r="AK6" s="384">
        <f t="shared" ref="AK6:AK70" si="35">SUM(AH6:AJ6)</f>
        <v>7016.7000000000007</v>
      </c>
      <c r="AL6" s="403">
        <f>IF(ISNA(VLOOKUP($A6,'Spring 2023 School'!$B4:$AD4,29,FALSE)),0,(VLOOKUP($A6,'Spring 2023 School'!$B4:$AD4,29,FALSE)))</f>
        <v>2</v>
      </c>
      <c r="AM6" s="403">
        <f>IF(ISNA(VLOOKUP($A6,'Spring 2023 School'!$B4:$AZ4,30,FALSE)),0,(VLOOKUP($A6,'Spring 2023 School'!$B4:$AZ4,30,FALSE)))</f>
        <v>30</v>
      </c>
      <c r="AN6" s="402">
        <f t="shared" si="25"/>
        <v>436</v>
      </c>
      <c r="AO6" s="404">
        <f t="shared" ref="AO6:AO69" si="36">(R6*13*AO$3)+(S6*13*AO$3)+(T6*12*AO$3)</f>
        <v>88740</v>
      </c>
      <c r="AP6" s="384">
        <f t="shared" si="26"/>
        <v>340336.6</v>
      </c>
      <c r="AQ6" s="403">
        <f>VLOOKUP(A6,'Spring 2023 School'!$B$3:$AB$202,26,FALSE)</f>
        <v>21</v>
      </c>
      <c r="AR6" s="403">
        <f>VLOOKUP(A6,'Summer 2023 School'!$B$2:$AA$200,26,FALSE)</f>
        <v>21</v>
      </c>
      <c r="AS6" s="403">
        <f>VLOOKUP(A6,'Autumn 2023 School'!$B$2:$AA$197,26,FALSE)</f>
        <v>8</v>
      </c>
      <c r="AT6" s="409">
        <f>(AQ6*13*15*AT$3)+(AR6*13*15*AT$3)+(AS6*12*15*AT$3)</f>
        <v>6548.4000000000005</v>
      </c>
      <c r="AU6" s="409">
        <f>VLOOKUP(A6,'MNS calc'!$B$8:$AS$34,44,FALSE)</f>
        <v>174664.66333333333</v>
      </c>
      <c r="AV6" s="413">
        <f t="shared" ref="AV6:AV70" si="37">AP6+AT6+AU6</f>
        <v>521549.66333333333</v>
      </c>
      <c r="AW6" s="410">
        <f t="shared" si="28"/>
        <v>217312.3597222222</v>
      </c>
      <c r="AX6" s="410">
        <f t="shared" si="29"/>
        <v>173849.88777777777</v>
      </c>
      <c r="AY6" s="410">
        <f t="shared" si="30"/>
        <v>130387.41583333333</v>
      </c>
      <c r="AZ6" s="642">
        <f>(SUMIF('Spring 2023 School'!B:B,Budget!A6,'Spring 2023 School'!AG:AG)+SUMIF('Summer 2023 School'!B:B,Budget!A6,'Summer 2023 School'!AG:AG)+SUMIF('Autumn 2023 School'!B:B,Budget!A6,'Autumn 2023 School'!AG:AG))</f>
        <v>4</v>
      </c>
      <c r="BA6" s="410">
        <f t="shared" ref="BA6:BA69" si="38">AZ6*$BA$3</f>
        <v>3640</v>
      </c>
      <c r="BB6">
        <f t="shared" ref="BB6:BB69" si="39">AE6*13</f>
        <v>2730</v>
      </c>
      <c r="BC6">
        <f t="shared" ref="BC6:BC69" si="40">AF6*13</f>
        <v>975</v>
      </c>
      <c r="BD6">
        <f t="shared" ref="BD6:BD69" si="41">AG6*12</f>
        <v>5220</v>
      </c>
    </row>
    <row r="7" spans="1:56" x14ac:dyDescent="0.35">
      <c r="A7" s="231">
        <v>1002</v>
      </c>
      <c r="B7" t="s">
        <v>836</v>
      </c>
      <c r="C7" s="231">
        <f>IF(ISNA(VLOOKUP($B7,'Spring 2023 School'!$C$3:$AF$220,5,FALSE)),0,(VLOOKUP($B7,'Spring 2023 School'!$C$3:$AF$220,5,FALSE)))</f>
        <v>82</v>
      </c>
      <c r="D7" s="231">
        <f>IF(ISNA(VLOOKUP($B7,'Summer 2023 School'!$C$2:$AF$217,5,FALSE)),0,(VLOOKUP($B7,'Summer 2023 School'!$C$2:$AF$217,5,FALSE)))</f>
        <v>93</v>
      </c>
      <c r="E7" s="231">
        <f>IF(ISNA(VLOOKUP($B7,'Autumn 2023 School'!$C$2:$AH$214,5,FALSE)),0,(VLOOKUP($B7,'Autumn 2023 School'!$C$2:$AH$214,5,FALSE)))</f>
        <v>62</v>
      </c>
      <c r="F7" s="231">
        <f>IF(ISNA(VLOOKUP($B7,'Spring 2023 School'!$C$3:$AF$219,8,FALSE)),0,(VLOOKUP($B7,'Spring 2023 School'!$C$3:$AF$219,8,FALSE)))</f>
        <v>13</v>
      </c>
      <c r="G7" s="231">
        <f>IF(ISNA(VLOOKUP($B7,'Summer 2023 School'!$C$2:$AF$216,8,FALSE)),0,(VLOOKUP($B7,'Summer 2023 School'!$C$2:$AF$216,8,FALSE)))</f>
        <v>13</v>
      </c>
      <c r="H7" s="231">
        <f>IF(ISNA(VLOOKUP($B7,'Autumn 2023 School'!$C$2:$AH$214,8,FALSE)),0,(VLOOKUP($B7,'Autumn 2023 School'!$C$2:$AH$214,8,FALSE)))</f>
        <v>9</v>
      </c>
      <c r="I7" s="231">
        <f>IF(ISNA(VLOOKUP($B7,'Spring 2023 School'!$C$3:$AF$219,12,FALSE)),0,(VLOOKUP($B7,'Spring 2023 School'!$C$3:$AF$219,12,FALSE)))</f>
        <v>1230</v>
      </c>
      <c r="J7" s="231">
        <f>IF(ISNA(VLOOKUP($B7,'Summer 2023 School'!$C$2:$AF$216,12,FALSE)),0,(VLOOKUP($B7,'Summer 2023 School'!$C$2:$AF$216,12,FALSE)))</f>
        <v>1395</v>
      </c>
      <c r="K7" s="231">
        <f>IF(ISNA(VLOOKUP($B7,'Autumn 2023 School'!$C$2:$AH$214,12,FALSE)),0,(VLOOKUP($B7,'Autumn 2023 School'!$C$2:$AH$214,12,FALSE)))</f>
        <v>930</v>
      </c>
      <c r="L7" s="231">
        <f>IF(ISNA(VLOOKUP($B7,'Spring 2023 School'!$C$3:$AF$219,15,FALSE)),0,(VLOOKUP($B7,'Spring 2023 School'!$C$3:$AF$219,15,FALSE)))</f>
        <v>195</v>
      </c>
      <c r="M7" s="231">
        <f>IF(ISNA(VLOOKUP($B7,'Summer 2023 School'!$C$2:$AF$216,15,FALSE)),0,(VLOOKUP($B7,'Summer 2023 School'!$C$2:$AF$216,15,FALSE)))</f>
        <v>195</v>
      </c>
      <c r="N7" s="231">
        <f>IF(ISNA(VLOOKUP($B7,'Autumn 2023 School'!$C$2:$AH$214,15,FALSE)),0,(VLOOKUP($B7,'Autumn 2023 School'!$C$2:$AH$214,15,FALSE)))</f>
        <v>135</v>
      </c>
      <c r="O7" s="231">
        <f>IF(ISNA(VLOOKUP($B7,'Spring 2023 School'!$C$3:$AF$219,2,FALSE)),0,(VLOOKUP($B7,'Spring 2023 School'!$C$3:$AF$219,2,FALSE)))</f>
        <v>44</v>
      </c>
      <c r="P7" s="231">
        <f>IF(ISNA(VLOOKUP($B7,'Summer 2023 School'!$C$2:$AF$216,2,FALSE)),0,(VLOOKUP($B7,'Summer 2023 School'!$C$2:$AF$216,2,FALSE)))</f>
        <v>39</v>
      </c>
      <c r="Q7" s="231">
        <f>IF(ISNA(VLOOKUP($B7,'Autumn 2023 School'!$C$2:$AH$214,2,FALSE)),0,(VLOOKUP($B7,'Autumn 2023 School'!$C$2:$AH$214,2,FALSE)))</f>
        <v>42</v>
      </c>
      <c r="R7" s="231">
        <f>IF(ISNA(VLOOKUP($B7,'Spring 2023 School'!$C$3:$AF$219,9,FALSE)),0,(VLOOKUP($B7,'Spring 2023 School'!$C$3:$AF$219,9,FALSE)))</f>
        <v>660</v>
      </c>
      <c r="S7" s="231">
        <f>IF(ISNA(VLOOKUP($B7,'Summer 2023 School'!$C$2:$AF$216,9,FALSE)),0,(VLOOKUP($B7,'Summer 2023 School'!$C$2:$AF$216,9,FALSE)))</f>
        <v>585</v>
      </c>
      <c r="T7" s="231">
        <f>IF(ISNA(VLOOKUP($B7,'Autumn 2023 School'!$C$2:$AH$214,9,FALSE)),0,(VLOOKUP($B7,'Autumn 2023 School'!$C$2:$AH$214,9,FALSE)))</f>
        <v>630</v>
      </c>
      <c r="U7" s="231">
        <f>IF(ISNA(VLOOKUP($B7,'Spring 2023 School'!$C$3:$AF$219,25,FALSE)),0,(VLOOKUP($B7,'Spring 2023 School'!$C$3:$AF$219,25,FALSE)))</f>
        <v>47</v>
      </c>
      <c r="V7" s="231">
        <f>IF(ISNA(VLOOKUP($B7,'Spring 2023 School'!$C$3:$AF$219,25,FALSE)),0,(VLOOKUP($B7,'Spring 2023 School'!$C$3:$AF$219,25,FALSE)))</f>
        <v>47</v>
      </c>
      <c r="W7" s="231">
        <f>IF(ISNA(VLOOKUP($B7,'Spring 2023 School'!$C$3:$AF$219,25,FALSE)),0,(VLOOKUP($B7,'Spring 2023 School'!$C$3:$AF$219,25,FALSE)))</f>
        <v>47</v>
      </c>
      <c r="X7" s="231">
        <f>IF(ISNA(VLOOKUP($B7,'Spring 2023 School'!$C$3:$AF$219,26,FALSE)),0,(VLOOKUP($B7,'Spring 2023 School'!$C$3:$AF$219,26,FALSE)))</f>
        <v>705</v>
      </c>
      <c r="Y7" s="231">
        <f>IF(ISNA(VLOOKUP($B7,'Spring 2023 School'!$C$3:$AF$219,26,FALSE)),0,(VLOOKUP($B7,'Spring 2023 School'!$C$3:$AF$219,26,FALSE)))</f>
        <v>705</v>
      </c>
      <c r="Z7" s="231">
        <f>IF(ISNA(VLOOKUP($B7,'Spring 2023 School'!$C$3:$AF$219,26,FALSE)),0,(VLOOKUP($B7,'Spring 2023 School'!$C$3:$AF$219,26,FALSE)))</f>
        <v>705</v>
      </c>
      <c r="AA7" s="231">
        <f>IF(ISNA(VLOOKUP($B7,'Spring 2023 School'!$C$3:$AF$219,27,FALSE)),0,(VLOOKUP($B7,'Spring 2023 School'!$C$3:$AF$219,27,FALSE)))</f>
        <v>0</v>
      </c>
      <c r="AB7" s="231">
        <f>IF(ISNA(VLOOKUP($B7,'Spring 2023 School'!$C$3:$AF$219,27,FALSE)),0,(VLOOKUP($B7,'Spring 2023 School'!$C$3:$AF$219,27,FALSE)))</f>
        <v>0</v>
      </c>
      <c r="AC7" s="231">
        <f>IF(ISNA(VLOOKUP($B7,'Spring 2023 School'!$C$3:$AF$219,27,FALSE)),0,(VLOOKUP($B7,'Spring 2023 School'!$C$3:$AF$219,27,FALSE)))</f>
        <v>0</v>
      </c>
      <c r="AD7" s="384">
        <f t="shared" si="31"/>
        <v>281704.50000000006</v>
      </c>
      <c r="AE7" s="403">
        <f>VLOOKUP(B7,'Spring 2023 School'!$C$3:$S$202,17,FALSE)</f>
        <v>990</v>
      </c>
      <c r="AF7" s="403">
        <f>VLOOKUP(B7,'Spring 2023 School'!$C$1:$Z$200,20,FALSE)</f>
        <v>165</v>
      </c>
      <c r="AG7" s="403">
        <f>VLOOKUP(B7,'Spring 2023 School'!$C$3:$Z$202,23,FALSE)</f>
        <v>75</v>
      </c>
      <c r="AH7" s="384">
        <f t="shared" si="32"/>
        <v>22948.2</v>
      </c>
      <c r="AI7" s="384">
        <f t="shared" si="33"/>
        <v>1818.2999999999997</v>
      </c>
      <c r="AJ7" s="384">
        <f t="shared" si="34"/>
        <v>228</v>
      </c>
      <c r="AK7" s="384">
        <f t="shared" si="35"/>
        <v>24994.5</v>
      </c>
      <c r="AL7" s="403">
        <f>IF(ISNA(VLOOKUP($A7,'Spring 2023 School'!$B5:$AD5,29,FALSE)),0,(VLOOKUP($A7,'Spring 2023 School'!$B5:$AD5,29,FALSE)))</f>
        <v>46</v>
      </c>
      <c r="AM7" s="403">
        <f>IF(ISNA(VLOOKUP($A7,'Spring 2023 School'!$B5:$AZ5,30,FALSE)),0,(VLOOKUP($A7,'Spring 2023 School'!$B5:$AZ5,30,FALSE)))</f>
        <v>690</v>
      </c>
      <c r="AN7" s="402">
        <f>AL7*AN$3</f>
        <v>10028</v>
      </c>
      <c r="AO7" s="404">
        <f t="shared" si="36"/>
        <v>193759.2</v>
      </c>
      <c r="AP7" s="384">
        <f t="shared" si="26"/>
        <v>510486.20000000007</v>
      </c>
      <c r="AQ7" s="403">
        <f>VLOOKUP(A7,'Spring 2023 School'!$B$3:$AB$202,26,FALSE)</f>
        <v>47</v>
      </c>
      <c r="AR7" s="403">
        <f>VLOOKUP(A7,'Summer 2023 School'!$B$2:$AA$200,26,FALSE)</f>
        <v>53</v>
      </c>
      <c r="AS7" s="403">
        <f>VLOOKUP(A7,'Autumn 2023 School'!$B$2:$AA$197,26,FALSE)</f>
        <v>29</v>
      </c>
      <c r="AT7" s="409">
        <f t="shared" ref="AT7:AT71" si="42">(AQ7*13*15*AT$3)+(AR7*13*15*AT$3)+(AS7*12*15*AT$3)</f>
        <v>16809.599999999999</v>
      </c>
      <c r="AU7" s="409">
        <f>VLOOKUP(A7,'MNS calc'!$B$8:$AS$34,44,FALSE)</f>
        <v>318475.77666666667</v>
      </c>
      <c r="AV7" s="413">
        <f t="shared" si="37"/>
        <v>845771.57666666666</v>
      </c>
      <c r="AW7" s="410">
        <f t="shared" si="28"/>
        <v>352404.82361111115</v>
      </c>
      <c r="AX7" s="410">
        <f t="shared" si="29"/>
        <v>281923.85888888891</v>
      </c>
      <c r="AY7" s="410">
        <f t="shared" si="30"/>
        <v>211442.89416666667</v>
      </c>
      <c r="AZ7" s="642">
        <f>(SUMIF('Spring 2023 School'!B:B,Budget!A7,'Spring 2023 School'!AG:AG)+SUMIF('Summer 2023 School'!B:B,Budget!A7,'Summer 2023 School'!AG:AG)+SUMIF('Autumn 2023 School'!B:B,Budget!A7,'Autumn 2023 School'!AG:AG))</f>
        <v>6</v>
      </c>
      <c r="BA7" s="410">
        <f t="shared" si="38"/>
        <v>5460</v>
      </c>
      <c r="BB7">
        <f t="shared" si="39"/>
        <v>12870</v>
      </c>
      <c r="BC7">
        <f t="shared" si="40"/>
        <v>2145</v>
      </c>
      <c r="BD7">
        <f t="shared" si="41"/>
        <v>900</v>
      </c>
    </row>
    <row r="8" spans="1:56" x14ac:dyDescent="0.35">
      <c r="A8" s="231">
        <v>1006</v>
      </c>
      <c r="B8" t="s">
        <v>837</v>
      </c>
      <c r="C8" s="231">
        <f>IF(ISNA(VLOOKUP($B8,'Spring 2023 School'!$C$3:$AF$220,5,FALSE)),0,(VLOOKUP($B8,'Spring 2023 School'!$C$3:$AF$220,5,FALSE)))</f>
        <v>73</v>
      </c>
      <c r="D8" s="231">
        <f>IF(ISNA(VLOOKUP($B8,'Summer 2023 School'!$C$2:$AF$217,5,FALSE)),0,(VLOOKUP($B8,'Summer 2023 School'!$C$2:$AF$217,5,FALSE)))</f>
        <v>73</v>
      </c>
      <c r="E8" s="231">
        <f>IF(ISNA(VLOOKUP($B8,'Autumn 2023 School'!$C$2:$AH$214,5,FALSE)),0,(VLOOKUP($B8,'Autumn 2023 School'!$C$2:$AH$214,5,FALSE)))</f>
        <v>71</v>
      </c>
      <c r="F8" s="231">
        <f>IF(ISNA(VLOOKUP($B8,'Spring 2023 School'!$C$3:$AF$219,8,FALSE)),0,(VLOOKUP($B8,'Spring 2023 School'!$C$3:$AF$219,8,FALSE)))</f>
        <v>34</v>
      </c>
      <c r="G8" s="231">
        <f>IF(ISNA(VLOOKUP($B8,'Summer 2023 School'!$C$2:$AF$216,8,FALSE)),0,(VLOOKUP($B8,'Summer 2023 School'!$C$2:$AF$216,8,FALSE)))</f>
        <v>33</v>
      </c>
      <c r="H8" s="231">
        <f>IF(ISNA(VLOOKUP($B8,'Autumn 2023 School'!$C$2:$AH$214,8,FALSE)),0,(VLOOKUP($B8,'Autumn 2023 School'!$C$2:$AH$214,8,FALSE)))</f>
        <v>34</v>
      </c>
      <c r="I8" s="231">
        <f>IF(ISNA(VLOOKUP($B8,'Spring 2023 School'!$C$3:$AF$219,12,FALSE)),0,(VLOOKUP($B8,'Spring 2023 School'!$C$3:$AF$219,12,FALSE)))</f>
        <v>1095</v>
      </c>
      <c r="J8" s="231">
        <f>IF(ISNA(VLOOKUP($B8,'Summer 2023 School'!$C$2:$AF$216,12,FALSE)),0,(VLOOKUP($B8,'Summer 2023 School'!$C$2:$AF$216,12,FALSE)))</f>
        <v>1095</v>
      </c>
      <c r="K8" s="231">
        <f>IF(ISNA(VLOOKUP($B8,'Autumn 2023 School'!$C$2:$AH$214,12,FALSE)),0,(VLOOKUP($B8,'Autumn 2023 School'!$C$2:$AH$214,12,FALSE)))</f>
        <v>1065</v>
      </c>
      <c r="L8" s="231">
        <f>IF(ISNA(VLOOKUP($B8,'Spring 2023 School'!$C$3:$AF$219,15,FALSE)),0,(VLOOKUP($B8,'Spring 2023 School'!$C$3:$AF$219,15,FALSE)))</f>
        <v>510</v>
      </c>
      <c r="M8" s="231">
        <f>IF(ISNA(VLOOKUP($B8,'Summer 2023 School'!$C$2:$AF$216,15,FALSE)),0,(VLOOKUP($B8,'Summer 2023 School'!$C$2:$AF$216,15,FALSE)))</f>
        <v>495</v>
      </c>
      <c r="N8" s="231">
        <f>IF(ISNA(VLOOKUP($B8,'Autumn 2023 School'!$C$2:$AH$214,15,FALSE)),0,(VLOOKUP($B8,'Autumn 2023 School'!$C$2:$AH$214,15,FALSE)))</f>
        <v>510</v>
      </c>
      <c r="O8" s="231">
        <f>IF(ISNA(VLOOKUP($B8,'Spring 2023 School'!$C$3:$AF$219,2,FALSE)),0,(VLOOKUP($B8,'Spring 2023 School'!$C$3:$AF$219,2,FALSE)))</f>
        <v>0</v>
      </c>
      <c r="P8" s="231">
        <f>IF(ISNA(VLOOKUP($B8,'Summer 2023 School'!$C$2:$AF$216,2,FALSE)),0,(VLOOKUP($B8,'Summer 2023 School'!$C$2:$AF$216,2,FALSE)))</f>
        <v>0</v>
      </c>
      <c r="Q8" s="231">
        <f>IF(ISNA(VLOOKUP($B8,'Autumn 2023 School'!$C$2:$AH$214,2,FALSE)),0,(VLOOKUP($B8,'Autumn 2023 School'!$C$2:$AH$214,2,FALSE)))</f>
        <v>0</v>
      </c>
      <c r="R8" s="231">
        <f>IF(ISNA(VLOOKUP($B8,'Spring 2023 School'!$C$3:$AF$219,9,FALSE)),0,(VLOOKUP($B8,'Spring 2023 School'!$C$3:$AF$219,9,FALSE)))</f>
        <v>0</v>
      </c>
      <c r="S8" s="231">
        <f>IF(ISNA(VLOOKUP($B8,'Summer 2023 School'!$C$2:$AF$216,9,FALSE)),0,(VLOOKUP($B8,'Summer 2023 School'!$C$2:$AF$216,9,FALSE)))</f>
        <v>0</v>
      </c>
      <c r="T8" s="231">
        <f>IF(ISNA(VLOOKUP($B8,'Autumn 2023 School'!$C$2:$AH$214,9,FALSE)),0,(VLOOKUP($B8,'Autumn 2023 School'!$C$2:$AH$214,9,FALSE)))</f>
        <v>0</v>
      </c>
      <c r="U8" s="231">
        <f>IF(ISNA(VLOOKUP($B8,'Spring 2023 School'!$C$3:$AF$219,25,FALSE)),0,(VLOOKUP($B8,'Spring 2023 School'!$C$3:$AF$219,25,FALSE)))</f>
        <v>8</v>
      </c>
      <c r="V8" s="231">
        <f>IF(ISNA(VLOOKUP($B8,'Spring 2023 School'!$C$3:$AF$219,25,FALSE)),0,(VLOOKUP($B8,'Spring 2023 School'!$C$3:$AF$219,25,FALSE)))</f>
        <v>8</v>
      </c>
      <c r="W8" s="231">
        <f>IF(ISNA(VLOOKUP($B8,'Spring 2023 School'!$C$3:$AF$219,25,FALSE)),0,(VLOOKUP($B8,'Spring 2023 School'!$C$3:$AF$219,25,FALSE)))</f>
        <v>8</v>
      </c>
      <c r="X8" s="231">
        <f>IF(ISNA(VLOOKUP($B8,'Spring 2023 School'!$C$3:$AF$219,26,FALSE)),0,(VLOOKUP($B8,'Spring 2023 School'!$C$3:$AF$219,26,FALSE)))</f>
        <v>120</v>
      </c>
      <c r="Y8" s="231">
        <f>IF(ISNA(VLOOKUP($B8,'Spring 2023 School'!$C$3:$AF$219,26,FALSE)),0,(VLOOKUP($B8,'Spring 2023 School'!$C$3:$AF$219,26,FALSE)))</f>
        <v>120</v>
      </c>
      <c r="Z8" s="231">
        <f>IF(ISNA(VLOOKUP($B8,'Spring 2023 School'!$C$3:$AF$219,26,FALSE)),0,(VLOOKUP($B8,'Spring 2023 School'!$C$3:$AF$219,26,FALSE)))</f>
        <v>120</v>
      </c>
      <c r="AA8" s="231">
        <f>IF(ISNA(VLOOKUP($B8,'Spring 2023 School'!$C$3:$AF$219,27,FALSE)),0,(VLOOKUP($B8,'Spring 2023 School'!$C$3:$AF$219,27,FALSE)))</f>
        <v>0</v>
      </c>
      <c r="AB8" s="231">
        <f>IF(ISNA(VLOOKUP($B8,'Spring 2023 School'!$C$3:$AF$219,27,FALSE)),0,(VLOOKUP($B8,'Spring 2023 School'!$C$3:$AF$219,27,FALSE)))</f>
        <v>0</v>
      </c>
      <c r="AC8" s="231">
        <f>IF(ISNA(VLOOKUP($B8,'Spring 2023 School'!$C$3:$AF$219,27,FALSE)),0,(VLOOKUP($B8,'Spring 2023 School'!$C$3:$AF$219,27,FALSE)))</f>
        <v>0</v>
      </c>
      <c r="AD8" s="384">
        <f t="shared" si="31"/>
        <v>327557.7</v>
      </c>
      <c r="AE8" s="403">
        <f>VLOOKUP(B8,'Spring 2023 School'!$C$3:$S$202,17,FALSE)</f>
        <v>165</v>
      </c>
      <c r="AF8" s="403">
        <f>VLOOKUP(B8,'Spring 2023 School'!$C$1:$Z$200,20,FALSE)</f>
        <v>120</v>
      </c>
      <c r="AG8" s="403">
        <f>VLOOKUP(B8,'Spring 2023 School'!$C$3:$Z$202,23,FALSE)</f>
        <v>90</v>
      </c>
      <c r="AH8" s="384">
        <f t="shared" si="32"/>
        <v>3824.7</v>
      </c>
      <c r="AI8" s="384">
        <f t="shared" si="33"/>
        <v>1322.3999999999999</v>
      </c>
      <c r="AJ8" s="384">
        <f t="shared" si="34"/>
        <v>273.60000000000002</v>
      </c>
      <c r="AK8" s="384">
        <f t="shared" si="35"/>
        <v>5420.7</v>
      </c>
      <c r="AL8" s="403">
        <f>IF(ISNA(VLOOKUP($A8,'Spring 2023 School'!$B6:$AD6,29,FALSE)),0,(VLOOKUP($A8,'Spring 2023 School'!$B6:$AD6,29,FALSE)))</f>
        <v>1</v>
      </c>
      <c r="AM8" s="403">
        <f>IF(ISNA(VLOOKUP($A8,'Spring 2023 School'!$B6:$AZ6,30,FALSE)),0,(VLOOKUP($A8,'Spring 2023 School'!$B6:$AZ6,30,FALSE)))</f>
        <v>15</v>
      </c>
      <c r="AN8" s="402">
        <f t="shared" si="25"/>
        <v>218</v>
      </c>
      <c r="AO8" s="404">
        <f t="shared" si="36"/>
        <v>0</v>
      </c>
      <c r="AP8" s="384">
        <f t="shared" si="26"/>
        <v>333196.40000000002</v>
      </c>
      <c r="AQ8" s="403">
        <f>VLOOKUP(A8,'Spring 2023 School'!$B$3:$AB$202,26,FALSE)</f>
        <v>8</v>
      </c>
      <c r="AR8" s="403">
        <f>VLOOKUP(A8,'Summer 2023 School'!$B$2:$AA$200,26,FALSE)</f>
        <v>12</v>
      </c>
      <c r="AS8" s="403">
        <f>VLOOKUP(A8,'Autumn 2023 School'!$B$2:$AA$197,26,FALSE)</f>
        <v>8</v>
      </c>
      <c r="AT8" s="409">
        <f t="shared" si="42"/>
        <v>3631.2</v>
      </c>
      <c r="AU8" s="409">
        <f>VLOOKUP(A8,'MNS calc'!$B$8:$AS$34,44,FALSE)</f>
        <v>189130.87</v>
      </c>
      <c r="AV8" s="413">
        <f t="shared" si="37"/>
        <v>525958.47</v>
      </c>
      <c r="AW8" s="410">
        <f t="shared" si="28"/>
        <v>219149.36249999999</v>
      </c>
      <c r="AX8" s="410">
        <f t="shared" si="29"/>
        <v>175319.49</v>
      </c>
      <c r="AY8" s="410">
        <f t="shared" si="30"/>
        <v>131489.61749999999</v>
      </c>
      <c r="AZ8" s="642">
        <f>(SUMIF('Spring 2023 School'!B:B,Budget!A8,'Spring 2023 School'!AG:AG)+SUMIF('Summer 2023 School'!B:B,Budget!A8,'Summer 2023 School'!AG:AG)+SUMIF('Autumn 2023 School'!B:B,Budget!A8,'Autumn 2023 School'!AG:AG))</f>
        <v>13</v>
      </c>
      <c r="BA8" s="410">
        <f t="shared" si="38"/>
        <v>11830</v>
      </c>
      <c r="BB8">
        <f t="shared" si="39"/>
        <v>2145</v>
      </c>
      <c r="BC8">
        <f t="shared" si="40"/>
        <v>1560</v>
      </c>
      <c r="BD8">
        <f t="shared" si="41"/>
        <v>1080</v>
      </c>
    </row>
    <row r="9" spans="1:56" x14ac:dyDescent="0.35">
      <c r="A9" s="231">
        <v>1008</v>
      </c>
      <c r="B9" t="s">
        <v>838</v>
      </c>
      <c r="C9" s="231">
        <f>IF(ISNA(VLOOKUP($B9,'Spring 2023 School'!$C$3:$AF$220,5,FALSE)),0,(VLOOKUP($B9,'Spring 2023 School'!$C$3:$AF$220,5,FALSE)))</f>
        <v>73</v>
      </c>
      <c r="D9" s="231">
        <f>IF(ISNA(VLOOKUP($B9,'Summer 2023 School'!$C$2:$AF$217,5,FALSE)),0,(VLOOKUP($B9,'Summer 2023 School'!$C$2:$AF$217,5,FALSE)))</f>
        <v>72</v>
      </c>
      <c r="E9" s="231">
        <f>IF(ISNA(VLOOKUP($B9,'Autumn 2023 School'!$C$2:$AH$214,5,FALSE)),0,(VLOOKUP($B9,'Autumn 2023 School'!$C$2:$AH$214,5,FALSE)))</f>
        <v>57</v>
      </c>
      <c r="F9" s="231">
        <f>IF(ISNA(VLOOKUP($B9,'Spring 2023 School'!$C$3:$AF$219,8,FALSE)),0,(VLOOKUP($B9,'Spring 2023 School'!$C$3:$AF$219,8,FALSE)))</f>
        <v>32</v>
      </c>
      <c r="G9" s="231">
        <f>IF(ISNA(VLOOKUP($B9,'Summer 2023 School'!$C$2:$AF$216,8,FALSE)),0,(VLOOKUP($B9,'Summer 2023 School'!$C$2:$AF$216,8,FALSE)))</f>
        <v>33</v>
      </c>
      <c r="H9" s="231">
        <f>IF(ISNA(VLOOKUP($B9,'Autumn 2023 School'!$C$2:$AH$214,8,FALSE)),0,(VLOOKUP($B9,'Autumn 2023 School'!$C$2:$AH$214,8,FALSE)))</f>
        <v>18</v>
      </c>
      <c r="I9" s="231">
        <f>IF(ISNA(VLOOKUP($B9,'Spring 2023 School'!$C$3:$AF$219,12,FALSE)),0,(VLOOKUP($B9,'Spring 2023 School'!$C$3:$AF$219,12,FALSE)))</f>
        <v>1095</v>
      </c>
      <c r="J9" s="231">
        <f>IF(ISNA(VLOOKUP($B9,'Summer 2023 School'!$C$2:$AF$216,12,FALSE)),0,(VLOOKUP($B9,'Summer 2023 School'!$C$2:$AF$216,12,FALSE)))</f>
        <v>1080</v>
      </c>
      <c r="K9" s="231">
        <f>IF(ISNA(VLOOKUP($B9,'Autumn 2023 School'!$C$2:$AH$214,12,FALSE)),0,(VLOOKUP($B9,'Autumn 2023 School'!$C$2:$AH$214,12,FALSE)))</f>
        <v>855</v>
      </c>
      <c r="L9" s="231">
        <f>IF(ISNA(VLOOKUP($B9,'Spring 2023 School'!$C$3:$AF$219,15,FALSE)),0,(VLOOKUP($B9,'Spring 2023 School'!$C$3:$AF$219,15,FALSE)))</f>
        <v>480</v>
      </c>
      <c r="M9" s="231">
        <f>IF(ISNA(VLOOKUP($B9,'Summer 2023 School'!$C$2:$AF$216,15,FALSE)),0,(VLOOKUP($B9,'Summer 2023 School'!$C$2:$AF$216,15,FALSE)))</f>
        <v>495</v>
      </c>
      <c r="N9" s="231">
        <f>IF(ISNA(VLOOKUP($B9,'Autumn 2023 School'!$C$2:$AH$214,15,FALSE)),0,(VLOOKUP($B9,'Autumn 2023 School'!$C$2:$AH$214,15,FALSE)))</f>
        <v>270</v>
      </c>
      <c r="O9" s="231">
        <f>IF(ISNA(VLOOKUP($B9,'Spring 2023 School'!$C$3:$AF$219,2,FALSE)),0,(VLOOKUP($B9,'Spring 2023 School'!$C$3:$AF$219,2,FALSE)))</f>
        <v>0</v>
      </c>
      <c r="P9" s="231">
        <f>IF(ISNA(VLOOKUP($B9,'Summer 2023 School'!$C$2:$AF$216,2,FALSE)),0,(VLOOKUP($B9,'Summer 2023 School'!$C$2:$AF$216,2,FALSE)))</f>
        <v>0</v>
      </c>
      <c r="Q9" s="231">
        <f>IF(ISNA(VLOOKUP($B9,'Autumn 2023 School'!$C$2:$AH$214,2,FALSE)),0,(VLOOKUP($B9,'Autumn 2023 School'!$C$2:$AH$214,2,FALSE)))</f>
        <v>0</v>
      </c>
      <c r="R9" s="231">
        <f>IF(ISNA(VLOOKUP($B9,'Spring 2023 School'!$C$3:$AF$219,9,FALSE)),0,(VLOOKUP($B9,'Spring 2023 School'!$C$3:$AF$219,9,FALSE)))</f>
        <v>0</v>
      </c>
      <c r="S9" s="231">
        <f>IF(ISNA(VLOOKUP($B9,'Summer 2023 School'!$C$2:$AF$216,9,FALSE)),0,(VLOOKUP($B9,'Summer 2023 School'!$C$2:$AF$216,9,FALSE)))</f>
        <v>0</v>
      </c>
      <c r="T9" s="231">
        <f>IF(ISNA(VLOOKUP($B9,'Autumn 2023 School'!$C$2:$AH$214,9,FALSE)),0,(VLOOKUP($B9,'Autumn 2023 School'!$C$2:$AH$214,9,FALSE)))</f>
        <v>0</v>
      </c>
      <c r="U9" s="231">
        <f>IF(ISNA(VLOOKUP($B9,'Spring 2023 School'!$C$3:$AF$219,25,FALSE)),0,(VLOOKUP($B9,'Spring 2023 School'!$C$3:$AF$219,25,FALSE)))</f>
        <v>22</v>
      </c>
      <c r="V9" s="231">
        <f>IF(ISNA(VLOOKUP($B9,'Spring 2023 School'!$C$3:$AF$219,25,FALSE)),0,(VLOOKUP($B9,'Spring 2023 School'!$C$3:$AF$219,25,FALSE)))</f>
        <v>22</v>
      </c>
      <c r="W9" s="231">
        <f>IF(ISNA(VLOOKUP($B9,'Spring 2023 School'!$C$3:$AF$219,25,FALSE)),0,(VLOOKUP($B9,'Spring 2023 School'!$C$3:$AF$219,25,FALSE)))</f>
        <v>22</v>
      </c>
      <c r="X9" s="231">
        <f>IF(ISNA(VLOOKUP($B9,'Spring 2023 School'!$C$3:$AF$219,26,FALSE)),0,(VLOOKUP($B9,'Spring 2023 School'!$C$3:$AF$219,26,FALSE)))</f>
        <v>330</v>
      </c>
      <c r="Y9" s="231">
        <f>IF(ISNA(VLOOKUP($B9,'Spring 2023 School'!$C$3:$AF$219,26,FALSE)),0,(VLOOKUP($B9,'Spring 2023 School'!$C$3:$AF$219,26,FALSE)))</f>
        <v>330</v>
      </c>
      <c r="Z9" s="231">
        <f>IF(ISNA(VLOOKUP($B9,'Spring 2023 School'!$C$3:$AF$219,26,FALSE)),0,(VLOOKUP($B9,'Spring 2023 School'!$C$3:$AF$219,26,FALSE)))</f>
        <v>330</v>
      </c>
      <c r="AA9" s="231">
        <f>IF(ISNA(VLOOKUP($B9,'Spring 2023 School'!$C$3:$AF$219,27,FALSE)),0,(VLOOKUP($B9,'Spring 2023 School'!$C$3:$AF$219,27,FALSE)))</f>
        <v>90</v>
      </c>
      <c r="AB9" s="231">
        <f>IF(ISNA(VLOOKUP($B9,'Spring 2023 School'!$C$3:$AF$219,27,FALSE)),0,(VLOOKUP($B9,'Spring 2023 School'!$C$3:$AF$219,27,FALSE)))</f>
        <v>90</v>
      </c>
      <c r="AC9" s="231">
        <f>IF(ISNA(VLOOKUP($B9,'Spring 2023 School'!$C$3:$AF$219,27,FALSE)),0,(VLOOKUP($B9,'Spring 2023 School'!$C$3:$AF$219,27,FALSE)))</f>
        <v>90</v>
      </c>
      <c r="AD9" s="384">
        <f t="shared" si="31"/>
        <v>295119</v>
      </c>
      <c r="AE9" s="403">
        <f>VLOOKUP(B9,'Spring 2023 School'!$C$3:$S$202,17,FALSE)</f>
        <v>15</v>
      </c>
      <c r="AF9" s="403">
        <f>VLOOKUP(B9,'Spring 2023 School'!$C$1:$Z$200,20,FALSE)</f>
        <v>0</v>
      </c>
      <c r="AG9" s="403">
        <f>VLOOKUP(B9,'Spring 2023 School'!$C$3:$Z$202,23,FALSE)</f>
        <v>15</v>
      </c>
      <c r="AH9" s="384">
        <f t="shared" si="32"/>
        <v>347.7</v>
      </c>
      <c r="AI9" s="384">
        <f t="shared" si="33"/>
        <v>0</v>
      </c>
      <c r="AJ9" s="384">
        <f t="shared" si="34"/>
        <v>45.6</v>
      </c>
      <c r="AK9" s="384">
        <f t="shared" si="35"/>
        <v>393.3</v>
      </c>
      <c r="AL9" s="403">
        <f>IF(ISNA(VLOOKUP($A9,'Spring 2023 School'!$B7:$AD7,29,FALSE)),0,(VLOOKUP($A9,'Spring 2023 School'!$B7:$AD7,29,FALSE)))</f>
        <v>0</v>
      </c>
      <c r="AM9" s="403">
        <f>IF(ISNA(VLOOKUP($A9,'Spring 2023 School'!$B7:$AZ7,30,FALSE)),0,(VLOOKUP($A9,'Spring 2023 School'!$B7:$AZ7,30,FALSE)))</f>
        <v>0</v>
      </c>
      <c r="AN9" s="402">
        <f t="shared" si="25"/>
        <v>0</v>
      </c>
      <c r="AO9" s="404">
        <f t="shared" si="36"/>
        <v>0</v>
      </c>
      <c r="AP9" s="384">
        <f t="shared" si="26"/>
        <v>295512.3</v>
      </c>
      <c r="AQ9" s="403">
        <f>VLOOKUP(A9,'Spring 2023 School'!$B$3:$AB$202,26,FALSE)</f>
        <v>22</v>
      </c>
      <c r="AR9" s="403">
        <f>VLOOKUP(A9,'Summer 2023 School'!$B$2:$AA$200,26,FALSE)</f>
        <v>24</v>
      </c>
      <c r="AS9" s="403">
        <f>VLOOKUP(A9,'Autumn 2023 School'!$B$2:$AA$197,26,FALSE)</f>
        <v>0</v>
      </c>
      <c r="AT9" s="409">
        <f t="shared" si="42"/>
        <v>6099.6</v>
      </c>
      <c r="AU9" s="409">
        <f>VLOOKUP(A9,'MNS calc'!$B$8:$AS$34,44,FALSE)</f>
        <v>165304.17666666667</v>
      </c>
      <c r="AV9" s="413">
        <f t="shared" si="37"/>
        <v>466916.07666666666</v>
      </c>
      <c r="AW9" s="410">
        <f t="shared" si="28"/>
        <v>194548.36527777778</v>
      </c>
      <c r="AX9" s="410">
        <f t="shared" si="29"/>
        <v>155638.69222222222</v>
      </c>
      <c r="AY9" s="410">
        <f t="shared" si="30"/>
        <v>116729.01916666667</v>
      </c>
      <c r="AZ9" s="642">
        <f>(SUMIF('Spring 2023 School'!B:B,Budget!A9,'Spring 2023 School'!AG:AG)+SUMIF('Summer 2023 School'!B:B,Budget!A9,'Summer 2023 School'!AG:AG)+SUMIF('Autumn 2023 School'!B:B,Budget!A9,'Autumn 2023 School'!AG:AG))</f>
        <v>6</v>
      </c>
      <c r="BA9" s="410">
        <f t="shared" si="38"/>
        <v>5460</v>
      </c>
      <c r="BB9">
        <f t="shared" si="39"/>
        <v>195</v>
      </c>
      <c r="BC9">
        <f t="shared" si="40"/>
        <v>0</v>
      </c>
      <c r="BD9">
        <f t="shared" si="41"/>
        <v>180</v>
      </c>
    </row>
    <row r="10" spans="1:56" x14ac:dyDescent="0.35">
      <c r="A10" s="231">
        <v>1009</v>
      </c>
      <c r="B10" t="s">
        <v>839</v>
      </c>
      <c r="C10" s="231">
        <f>IF(ISNA(VLOOKUP($B10,'Spring 2023 School'!$C$3:$AF$220,5,FALSE)),0,(VLOOKUP($B10,'Spring 2023 School'!$C$3:$AF$220,5,FALSE)))</f>
        <v>88</v>
      </c>
      <c r="D10" s="231">
        <f>IF(ISNA(VLOOKUP($B10,'Summer 2023 School'!$C$2:$AF$217,5,FALSE)),0,(VLOOKUP($B10,'Summer 2023 School'!$C$2:$AF$217,5,FALSE)))</f>
        <v>93</v>
      </c>
      <c r="E10" s="231">
        <f>IF(ISNA(VLOOKUP($B10,'Autumn 2023 School'!$C$2:$AH$214,5,FALSE)),0,(VLOOKUP($B10,'Autumn 2023 School'!$C$2:$AH$214,5,FALSE)))</f>
        <v>43</v>
      </c>
      <c r="F10" s="231">
        <f>IF(ISNA(VLOOKUP($B10,'Spring 2023 School'!$C$3:$AF$219,8,FALSE)),0,(VLOOKUP($B10,'Spring 2023 School'!$C$3:$AF$219,8,FALSE)))</f>
        <v>19</v>
      </c>
      <c r="G10" s="231">
        <f>IF(ISNA(VLOOKUP($B10,'Summer 2023 School'!$C$2:$AF$216,8,FALSE)),0,(VLOOKUP($B10,'Summer 2023 School'!$C$2:$AF$216,8,FALSE)))</f>
        <v>21</v>
      </c>
      <c r="H10" s="231">
        <f>IF(ISNA(VLOOKUP($B10,'Autumn 2023 School'!$C$2:$AH$214,8,FALSE)),0,(VLOOKUP($B10,'Autumn 2023 School'!$C$2:$AH$214,8,FALSE)))</f>
        <v>9</v>
      </c>
      <c r="I10" s="231">
        <f>IF(ISNA(VLOOKUP($B10,'Spring 2023 School'!$C$3:$AF$219,12,FALSE)),0,(VLOOKUP($B10,'Spring 2023 School'!$C$3:$AF$219,12,FALSE)))</f>
        <v>1320</v>
      </c>
      <c r="J10" s="231">
        <f>IF(ISNA(VLOOKUP($B10,'Summer 2023 School'!$C$2:$AF$216,12,FALSE)),0,(VLOOKUP($B10,'Summer 2023 School'!$C$2:$AF$216,12,FALSE)))</f>
        <v>1395</v>
      </c>
      <c r="K10" s="231">
        <f>IF(ISNA(VLOOKUP($B10,'Autumn 2023 School'!$C$2:$AH$214,12,FALSE)),0,(VLOOKUP($B10,'Autumn 2023 School'!$C$2:$AH$214,12,FALSE)))</f>
        <v>645</v>
      </c>
      <c r="L10" s="231">
        <f>IF(ISNA(VLOOKUP($B10,'Spring 2023 School'!$C$3:$AF$219,15,FALSE)),0,(VLOOKUP($B10,'Spring 2023 School'!$C$3:$AF$219,15,FALSE)))</f>
        <v>285</v>
      </c>
      <c r="M10" s="231">
        <f>IF(ISNA(VLOOKUP($B10,'Summer 2023 School'!$C$2:$AF$216,15,FALSE)),0,(VLOOKUP($B10,'Summer 2023 School'!$C$2:$AF$216,15,FALSE)))</f>
        <v>315</v>
      </c>
      <c r="N10" s="231">
        <f>IF(ISNA(VLOOKUP($B10,'Autumn 2023 School'!$C$2:$AH$214,15,FALSE)),0,(VLOOKUP($B10,'Autumn 2023 School'!$C$2:$AH$214,15,FALSE)))</f>
        <v>135</v>
      </c>
      <c r="O10" s="231">
        <f>IF(ISNA(VLOOKUP($B10,'Spring 2023 School'!$C$3:$AF$219,2,FALSE)),0,(VLOOKUP($B10,'Spring 2023 School'!$C$3:$AF$219,2,FALSE)))</f>
        <v>29</v>
      </c>
      <c r="P10" s="231">
        <f>IF(ISNA(VLOOKUP($B10,'Summer 2023 School'!$C$2:$AF$216,2,FALSE)),0,(VLOOKUP($B10,'Summer 2023 School'!$C$2:$AF$216,2,FALSE)))</f>
        <v>27</v>
      </c>
      <c r="Q10" s="231">
        <f>IF(ISNA(VLOOKUP($B10,'Autumn 2023 School'!$C$2:$AH$214,2,FALSE)),0,(VLOOKUP($B10,'Autumn 2023 School'!$C$2:$AH$214,2,FALSE)))</f>
        <v>37</v>
      </c>
      <c r="R10" s="231">
        <f>IF(ISNA(VLOOKUP($B10,'Spring 2023 School'!$C$3:$AF$219,9,FALSE)),0,(VLOOKUP($B10,'Spring 2023 School'!$C$3:$AF$219,9,FALSE)))</f>
        <v>390</v>
      </c>
      <c r="S10" s="231">
        <f>IF(ISNA(VLOOKUP($B10,'Summer 2023 School'!$C$2:$AF$216,9,FALSE)),0,(VLOOKUP($B10,'Summer 2023 School'!$C$2:$AF$216,9,FALSE)))</f>
        <v>405</v>
      </c>
      <c r="T10" s="231">
        <f>IF(ISNA(VLOOKUP($B10,'Autumn 2023 School'!$C$2:$AH$214,9,FALSE)),0,(VLOOKUP($B10,'Autumn 2023 School'!$C$2:$AH$214,9,FALSE)))</f>
        <v>555</v>
      </c>
      <c r="U10" s="231">
        <f>IF(ISNA(VLOOKUP($B10,'Spring 2023 School'!$C$3:$AF$219,25,FALSE)),0,(VLOOKUP($B10,'Spring 2023 School'!$C$3:$AF$219,25,FALSE)))</f>
        <v>20</v>
      </c>
      <c r="V10" s="231">
        <f>IF(ISNA(VLOOKUP($B10,'Spring 2023 School'!$C$3:$AF$219,25,FALSE)),0,(VLOOKUP($B10,'Spring 2023 School'!$C$3:$AF$219,25,FALSE)))</f>
        <v>20</v>
      </c>
      <c r="W10" s="231">
        <f>IF(ISNA(VLOOKUP($B10,'Spring 2023 School'!$C$3:$AF$219,25,FALSE)),0,(VLOOKUP($B10,'Spring 2023 School'!$C$3:$AF$219,25,FALSE)))</f>
        <v>20</v>
      </c>
      <c r="X10" s="231">
        <f>IF(ISNA(VLOOKUP($B10,'Spring 2023 School'!$C$3:$AF$219,26,FALSE)),0,(VLOOKUP($B10,'Spring 2023 School'!$C$3:$AF$219,26,FALSE)))</f>
        <v>300</v>
      </c>
      <c r="Y10" s="231">
        <f>IF(ISNA(VLOOKUP($B10,'Spring 2023 School'!$C$3:$AF$219,26,FALSE)),0,(VLOOKUP($B10,'Spring 2023 School'!$C$3:$AF$219,26,FALSE)))</f>
        <v>300</v>
      </c>
      <c r="Z10" s="231">
        <f>IF(ISNA(VLOOKUP($B10,'Spring 2023 School'!$C$3:$AF$219,26,FALSE)),0,(VLOOKUP($B10,'Spring 2023 School'!$C$3:$AF$219,26,FALSE)))</f>
        <v>300</v>
      </c>
      <c r="AA10" s="231">
        <f>IF(ISNA(VLOOKUP($B10,'Spring 2023 School'!$C$3:$AF$219,27,FALSE)),0,(VLOOKUP($B10,'Spring 2023 School'!$C$3:$AF$219,27,FALSE)))</f>
        <v>15</v>
      </c>
      <c r="AB10" s="231">
        <f>IF(ISNA(VLOOKUP($B10,'Spring 2023 School'!$C$3:$AF$219,27,FALSE)),0,(VLOOKUP($B10,'Spring 2023 School'!$C$3:$AF$219,27,FALSE)))</f>
        <v>15</v>
      </c>
      <c r="AC10" s="231">
        <f>IF(ISNA(VLOOKUP($B10,'Spring 2023 School'!$C$3:$AF$219,27,FALSE)),0,(VLOOKUP($B10,'Spring 2023 School'!$C$3:$AF$219,27,FALSE)))</f>
        <v>15</v>
      </c>
      <c r="AD10" s="384">
        <f t="shared" si="31"/>
        <v>284306.10000000003</v>
      </c>
      <c r="AE10" s="403">
        <f>VLOOKUP(B10,'Spring 2023 School'!$C$3:$S$202,17,FALSE)</f>
        <v>600</v>
      </c>
      <c r="AF10" s="403">
        <f>VLOOKUP(B10,'Spring 2023 School'!$C$1:$Z$200,20,FALSE)</f>
        <v>120</v>
      </c>
      <c r="AG10" s="403">
        <f>VLOOKUP(B10,'Spring 2023 School'!$C$3:$Z$202,23,FALSE)</f>
        <v>30</v>
      </c>
      <c r="AH10" s="384">
        <f t="shared" si="32"/>
        <v>13908</v>
      </c>
      <c r="AI10" s="384">
        <f t="shared" si="33"/>
        <v>1322.3999999999999</v>
      </c>
      <c r="AJ10" s="384">
        <f t="shared" si="34"/>
        <v>91.2</v>
      </c>
      <c r="AK10" s="384">
        <f t="shared" si="35"/>
        <v>15321.6</v>
      </c>
      <c r="AL10" s="403">
        <f>IF(ISNA(VLOOKUP($A10,'Spring 2023 School'!$B8:$AD8,29,FALSE)),0,(VLOOKUP($A10,'Spring 2023 School'!$B8:$AD8,29,FALSE)))</f>
        <v>20</v>
      </c>
      <c r="AM10" s="403">
        <f>IF(ISNA(VLOOKUP($A10,'Spring 2023 School'!$B8:$AZ8,30,FALSE)),0,(VLOOKUP($A10,'Spring 2023 School'!$B8:$AZ8,30,FALSE)))</f>
        <v>300</v>
      </c>
      <c r="AN10" s="402">
        <f t="shared" si="25"/>
        <v>4360</v>
      </c>
      <c r="AO10" s="404">
        <f t="shared" si="36"/>
        <v>138679.20000000001</v>
      </c>
      <c r="AP10" s="384">
        <f t="shared" si="26"/>
        <v>442666.9</v>
      </c>
      <c r="AQ10" s="403">
        <f>VLOOKUP(A10,'Spring 2023 School'!$B$3:$AB$202,26,FALSE)</f>
        <v>20</v>
      </c>
      <c r="AR10" s="403">
        <f>VLOOKUP(A10,'Summer 2023 School'!$B$2:$AA$200,26,FALSE)</f>
        <v>27</v>
      </c>
      <c r="AS10" s="403">
        <f>VLOOKUP(A10,'Autumn 2023 School'!$B$2:$AA$197,26,FALSE)</f>
        <v>17</v>
      </c>
      <c r="AT10" s="409">
        <f t="shared" si="42"/>
        <v>8313</v>
      </c>
      <c r="AU10" s="409">
        <f>VLOOKUP(A10,'MNS calc'!$B$8:$AS$34,44,FALSE)</f>
        <v>275077.15666666668</v>
      </c>
      <c r="AV10" s="413">
        <f t="shared" si="37"/>
        <v>726057.05666666664</v>
      </c>
      <c r="AW10" s="410">
        <f t="shared" si="28"/>
        <v>302523.7736111111</v>
      </c>
      <c r="AX10" s="410">
        <f t="shared" si="29"/>
        <v>242019.01888888888</v>
      </c>
      <c r="AY10" s="410">
        <f t="shared" si="30"/>
        <v>181514.26416666666</v>
      </c>
      <c r="AZ10" s="642">
        <f>(SUMIF('Spring 2023 School'!B:B,Budget!A10,'Spring 2023 School'!AG:AG)+SUMIF('Summer 2023 School'!B:B,Budget!A10,'Summer 2023 School'!AG:AG)+SUMIF('Autumn 2023 School'!B:B,Budget!A10,'Autumn 2023 School'!AG:AG))</f>
        <v>0</v>
      </c>
      <c r="BA10" s="410">
        <f t="shared" si="38"/>
        <v>0</v>
      </c>
      <c r="BB10">
        <f t="shared" si="39"/>
        <v>7800</v>
      </c>
      <c r="BC10">
        <f t="shared" si="40"/>
        <v>1560</v>
      </c>
      <c r="BD10">
        <f t="shared" si="41"/>
        <v>360</v>
      </c>
    </row>
    <row r="11" spans="1:56" x14ac:dyDescent="0.35">
      <c r="A11" s="231">
        <v>1010</v>
      </c>
      <c r="B11" t="s">
        <v>42</v>
      </c>
      <c r="C11" s="231">
        <f>IF(ISNA(VLOOKUP($B11,'Spring 2023 School'!$C$3:$AF$220,5,FALSE)),0,(VLOOKUP($B11,'Spring 2023 School'!$C$3:$AF$220,5,FALSE)))</f>
        <v>118</v>
      </c>
      <c r="D11" s="231">
        <f>IF(ISNA(VLOOKUP($B11,'Summer 2023 School'!$C$2:$AF$217,5,FALSE)),0,(VLOOKUP($B11,'Summer 2023 School'!$C$2:$AF$217,5,FALSE)))</f>
        <v>124</v>
      </c>
      <c r="E11" s="231">
        <f>IF(ISNA(VLOOKUP($B11,'Autumn 2023 School'!$C$2:$AH$214,5,FALSE)),0,(VLOOKUP($B11,'Autumn 2023 School'!$C$2:$AH$214,5,FALSE)))</f>
        <v>79</v>
      </c>
      <c r="F11" s="231">
        <f>IF(ISNA(VLOOKUP($B11,'Spring 2023 School'!$C$3:$AF$219,8,FALSE)),0,(VLOOKUP($B11,'Spring 2023 School'!$C$3:$AF$219,8,FALSE)))</f>
        <v>20</v>
      </c>
      <c r="G11" s="231">
        <f>IF(ISNA(VLOOKUP($B11,'Summer 2023 School'!$C$2:$AF$216,8,FALSE)),0,(VLOOKUP($B11,'Summer 2023 School'!$C$2:$AF$216,8,FALSE)))</f>
        <v>17</v>
      </c>
      <c r="H11" s="231">
        <f>IF(ISNA(VLOOKUP($B11,'Autumn 2023 School'!$C$2:$AH$214,8,FALSE)),0,(VLOOKUP($B11,'Autumn 2023 School'!$C$2:$AH$214,8,FALSE)))</f>
        <v>11</v>
      </c>
      <c r="I11" s="231">
        <f>IF(ISNA(VLOOKUP($B11,'Spring 2023 School'!$C$3:$AF$219,12,FALSE)),0,(VLOOKUP($B11,'Spring 2023 School'!$C$3:$AF$219,12,FALSE)))</f>
        <v>1770</v>
      </c>
      <c r="J11" s="231">
        <f>IF(ISNA(VLOOKUP($B11,'Summer 2023 School'!$C$2:$AF$216,12,FALSE)),0,(VLOOKUP($B11,'Summer 2023 School'!$C$2:$AF$216,12,FALSE)))</f>
        <v>1860</v>
      </c>
      <c r="K11" s="231">
        <f>IF(ISNA(VLOOKUP($B11,'Autumn 2023 School'!$C$2:$AH$214,12,FALSE)),0,(VLOOKUP($B11,'Autumn 2023 School'!$C$2:$AH$214,12,FALSE)))</f>
        <v>1185</v>
      </c>
      <c r="L11" s="231">
        <f>IF(ISNA(VLOOKUP($B11,'Spring 2023 School'!$C$3:$AF$219,15,FALSE)),0,(VLOOKUP($B11,'Spring 2023 School'!$C$3:$AF$219,15,FALSE)))</f>
        <v>300</v>
      </c>
      <c r="M11" s="231">
        <f>IF(ISNA(VLOOKUP($B11,'Summer 2023 School'!$C$2:$AF$216,15,FALSE)),0,(VLOOKUP($B11,'Summer 2023 School'!$C$2:$AF$216,15,FALSE)))</f>
        <v>255</v>
      </c>
      <c r="N11" s="231">
        <f>IF(ISNA(VLOOKUP($B11,'Autumn 2023 School'!$C$2:$AH$214,15,FALSE)),0,(VLOOKUP($B11,'Autumn 2023 School'!$C$2:$AH$214,15,FALSE)))</f>
        <v>165</v>
      </c>
      <c r="O11" s="231">
        <f>IF(ISNA(VLOOKUP($B11,'Spring 2023 School'!$C$3:$AF$219,2,FALSE)),0,(VLOOKUP($B11,'Spring 2023 School'!$C$3:$AF$219,2,FALSE)))</f>
        <v>39</v>
      </c>
      <c r="P11" s="231">
        <f>IF(ISNA(VLOOKUP($B11,'Summer 2023 School'!$C$2:$AF$216,2,FALSE)),0,(VLOOKUP($B11,'Summer 2023 School'!$C$2:$AF$216,2,FALSE)))</f>
        <v>32</v>
      </c>
      <c r="Q11" s="231">
        <f>IF(ISNA(VLOOKUP($B11,'Autumn 2023 School'!$C$2:$AH$214,2,FALSE)),0,(VLOOKUP($B11,'Autumn 2023 School'!$C$2:$AH$214,2,FALSE)))</f>
        <v>37</v>
      </c>
      <c r="R11" s="231">
        <f>IF(ISNA(VLOOKUP($B11,'Spring 2023 School'!$C$3:$AF$219,9,FALSE)),0,(VLOOKUP($B11,'Spring 2023 School'!$C$3:$AF$219,9,FALSE)))</f>
        <v>585</v>
      </c>
      <c r="S11" s="231">
        <f>IF(ISNA(VLOOKUP($B11,'Summer 2023 School'!$C$2:$AF$216,9,FALSE)),0,(VLOOKUP($B11,'Summer 2023 School'!$C$2:$AF$216,9,FALSE)))</f>
        <v>480</v>
      </c>
      <c r="T11" s="231">
        <f>IF(ISNA(VLOOKUP($B11,'Autumn 2023 School'!$C$2:$AH$214,9,FALSE)),0,(VLOOKUP($B11,'Autumn 2023 School'!$C$2:$AH$214,9,FALSE)))</f>
        <v>555</v>
      </c>
      <c r="U11" s="231">
        <f>IF(ISNA(VLOOKUP($B11,'Spring 2023 School'!$C$3:$AF$219,25,FALSE)),0,(VLOOKUP($B11,'Spring 2023 School'!$C$3:$AF$219,25,FALSE)))</f>
        <v>27</v>
      </c>
      <c r="V11" s="231">
        <f>IF(ISNA(VLOOKUP($B11,'Spring 2023 School'!$C$3:$AF$219,25,FALSE)),0,(VLOOKUP($B11,'Spring 2023 School'!$C$3:$AF$219,25,FALSE)))</f>
        <v>27</v>
      </c>
      <c r="W11" s="231">
        <f>IF(ISNA(VLOOKUP($B11,'Spring 2023 School'!$C$3:$AF$219,25,FALSE)),0,(VLOOKUP($B11,'Spring 2023 School'!$C$3:$AF$219,25,FALSE)))</f>
        <v>27</v>
      </c>
      <c r="X11" s="231">
        <f>IF(ISNA(VLOOKUP($B11,'Spring 2023 School'!$C$3:$AF$219,26,FALSE)),0,(VLOOKUP($B11,'Spring 2023 School'!$C$3:$AF$219,26,FALSE)))</f>
        <v>405</v>
      </c>
      <c r="Y11" s="231">
        <f>IF(ISNA(VLOOKUP($B11,'Spring 2023 School'!$C$3:$AF$219,26,FALSE)),0,(VLOOKUP($B11,'Spring 2023 School'!$C$3:$AF$219,26,FALSE)))</f>
        <v>405</v>
      </c>
      <c r="Z11" s="231">
        <f>IF(ISNA(VLOOKUP($B11,'Spring 2023 School'!$C$3:$AF$219,26,FALSE)),0,(VLOOKUP($B11,'Spring 2023 School'!$C$3:$AF$219,26,FALSE)))</f>
        <v>405</v>
      </c>
      <c r="AA11" s="231">
        <f>IF(ISNA(VLOOKUP($B11,'Spring 2023 School'!$C$3:$AF$219,27,FALSE)),0,(VLOOKUP($B11,'Spring 2023 School'!$C$3:$AF$219,27,FALSE)))</f>
        <v>60</v>
      </c>
      <c r="AB11" s="231">
        <f>IF(ISNA(VLOOKUP($B11,'Spring 2023 School'!$C$3:$AF$219,27,FALSE)),0,(VLOOKUP($B11,'Spring 2023 School'!$C$3:$AF$219,27,FALSE)))</f>
        <v>60</v>
      </c>
      <c r="AC11" s="231">
        <f>IF(ISNA(VLOOKUP($B11,'Spring 2023 School'!$C$3:$AF$219,27,FALSE)),0,(VLOOKUP($B11,'Spring 2023 School'!$C$3:$AF$219,27,FALSE)))</f>
        <v>60</v>
      </c>
      <c r="AD11" s="384">
        <f t="shared" si="31"/>
        <v>382679.09999999992</v>
      </c>
      <c r="AE11" s="403">
        <f>VLOOKUP(B11,'Spring 2023 School'!$C$3:$S$202,17,FALSE)</f>
        <v>90</v>
      </c>
      <c r="AF11" s="403">
        <f>VLOOKUP(B11,'Spring 2023 School'!$C$1:$Z$200,20,FALSE)</f>
        <v>375</v>
      </c>
      <c r="AG11" s="403">
        <f>VLOOKUP(B11,'Spring 2023 School'!$C$3:$Z$202,23,FALSE)</f>
        <v>1230</v>
      </c>
      <c r="AH11" s="384">
        <f t="shared" si="32"/>
        <v>2086.1999999999998</v>
      </c>
      <c r="AI11" s="384">
        <f t="shared" si="33"/>
        <v>4132.4999999999991</v>
      </c>
      <c r="AJ11" s="384">
        <f t="shared" si="34"/>
        <v>3739.2000000000003</v>
      </c>
      <c r="AK11" s="384">
        <f t="shared" si="35"/>
        <v>9957.9</v>
      </c>
      <c r="AL11" s="403">
        <f>IF(ISNA(VLOOKUP($A11,'Spring 2023 School'!$B9:$AD9,29,FALSE)),0,(VLOOKUP($A11,'Spring 2023 School'!$B9:$AD9,29,FALSE)))</f>
        <v>27</v>
      </c>
      <c r="AM11" s="403">
        <f>IF(ISNA(VLOOKUP($A11,'Spring 2023 School'!$B9:$AZ9,30,FALSE)),0,(VLOOKUP($A11,'Spring 2023 School'!$B9:$AZ9,30,FALSE)))</f>
        <v>405</v>
      </c>
      <c r="AN11" s="402">
        <f t="shared" si="25"/>
        <v>5886</v>
      </c>
      <c r="AO11" s="404">
        <f t="shared" si="36"/>
        <v>167320.80000000002</v>
      </c>
      <c r="AP11" s="384">
        <f t="shared" si="26"/>
        <v>565843.79999999993</v>
      </c>
      <c r="AQ11" s="403">
        <f>VLOOKUP(A11,'Spring 2023 School'!$B$3:$AB$202,26,FALSE)</f>
        <v>27</v>
      </c>
      <c r="AR11" s="403">
        <f>VLOOKUP(A11,'Summer 2023 School'!$B$2:$AA$200,26,FALSE)</f>
        <v>29</v>
      </c>
      <c r="AS11" s="403">
        <f>VLOOKUP(A11,'Autumn 2023 School'!$B$2:$AA$197,26,FALSE)</f>
        <v>22</v>
      </c>
      <c r="AT11" s="409">
        <f t="shared" si="42"/>
        <v>10118.400000000001</v>
      </c>
      <c r="AU11" s="409">
        <f>VLOOKUP(A11,'MNS calc'!$B$8:$AS$34,44,FALSE)</f>
        <v>245719.26666666669</v>
      </c>
      <c r="AV11" s="413">
        <f t="shared" si="37"/>
        <v>821681.46666666667</v>
      </c>
      <c r="AW11" s="410">
        <f t="shared" si="28"/>
        <v>342367.27777777775</v>
      </c>
      <c r="AX11" s="410">
        <f t="shared" si="29"/>
        <v>273893.82222222222</v>
      </c>
      <c r="AY11" s="410">
        <f t="shared" si="30"/>
        <v>205420.36666666667</v>
      </c>
      <c r="AZ11" s="642">
        <f>(SUMIF('Spring 2023 School'!B:B,Budget!A11,'Spring 2023 School'!AG:AG)+SUMIF('Summer 2023 School'!B:B,Budget!A11,'Summer 2023 School'!AG:AG)+SUMIF('Autumn 2023 School'!B:B,Budget!A11,'Autumn 2023 School'!AG:AG))</f>
        <v>16</v>
      </c>
      <c r="BA11" s="410">
        <f t="shared" si="38"/>
        <v>14560</v>
      </c>
      <c r="BB11">
        <f t="shared" si="39"/>
        <v>1170</v>
      </c>
      <c r="BC11">
        <f t="shared" si="40"/>
        <v>4875</v>
      </c>
      <c r="BD11">
        <f t="shared" si="41"/>
        <v>14760</v>
      </c>
    </row>
    <row r="12" spans="1:56" x14ac:dyDescent="0.35">
      <c r="A12" s="231">
        <v>1012</v>
      </c>
      <c r="B12" t="s">
        <v>840</v>
      </c>
      <c r="C12" s="231">
        <f>IF(ISNA(VLOOKUP($B12,'Spring 2023 School'!$C$3:$AF$220,5,FALSE)),0,(VLOOKUP($B12,'Spring 2023 School'!$C$3:$AF$220,5,FALSE)))</f>
        <v>86</v>
      </c>
      <c r="D12" s="231">
        <f>IF(ISNA(VLOOKUP($B12,'Summer 2023 School'!$C$2:$AF$217,5,FALSE)),0,(VLOOKUP($B12,'Summer 2023 School'!$C$2:$AF$217,5,FALSE)))</f>
        <v>97</v>
      </c>
      <c r="E12" s="231">
        <f>IF(ISNA(VLOOKUP($B12,'Autumn 2023 School'!$C$2:$AH$214,5,FALSE)),0,(VLOOKUP($B12,'Autumn 2023 School'!$C$2:$AH$214,5,FALSE)))</f>
        <v>71</v>
      </c>
      <c r="F12" s="231">
        <f>IF(ISNA(VLOOKUP($B12,'Spring 2023 School'!$C$3:$AF$219,8,FALSE)),0,(VLOOKUP($B12,'Spring 2023 School'!$C$3:$AF$219,8,FALSE)))</f>
        <v>21</v>
      </c>
      <c r="G12" s="231">
        <f>IF(ISNA(VLOOKUP($B12,'Summer 2023 School'!$C$2:$AF$216,8,FALSE)),0,(VLOOKUP($B12,'Summer 2023 School'!$C$2:$AF$216,8,FALSE)))</f>
        <v>21</v>
      </c>
      <c r="H12" s="231">
        <f>IF(ISNA(VLOOKUP($B12,'Autumn 2023 School'!$C$2:$AH$214,8,FALSE)),0,(VLOOKUP($B12,'Autumn 2023 School'!$C$2:$AH$214,8,FALSE)))</f>
        <v>15</v>
      </c>
      <c r="I12" s="231">
        <f>IF(ISNA(VLOOKUP($B12,'Spring 2023 School'!$C$3:$AF$219,12,FALSE)),0,(VLOOKUP($B12,'Spring 2023 School'!$C$3:$AF$219,12,FALSE)))</f>
        <v>1290</v>
      </c>
      <c r="J12" s="231">
        <f>IF(ISNA(VLOOKUP($B12,'Summer 2023 School'!$C$2:$AF$216,12,FALSE)),0,(VLOOKUP($B12,'Summer 2023 School'!$C$2:$AF$216,12,FALSE)))</f>
        <v>1455</v>
      </c>
      <c r="K12" s="231">
        <f>IF(ISNA(VLOOKUP($B12,'Autumn 2023 School'!$C$2:$AH$214,12,FALSE)),0,(VLOOKUP($B12,'Autumn 2023 School'!$C$2:$AH$214,12,FALSE)))</f>
        <v>1065</v>
      </c>
      <c r="L12" s="231">
        <f>IF(ISNA(VLOOKUP($B12,'Spring 2023 School'!$C$3:$AF$219,15,FALSE)),0,(VLOOKUP($B12,'Spring 2023 School'!$C$3:$AF$219,15,FALSE)))</f>
        <v>315</v>
      </c>
      <c r="M12" s="231">
        <f>IF(ISNA(VLOOKUP($B12,'Summer 2023 School'!$C$2:$AF$216,15,FALSE)),0,(VLOOKUP($B12,'Summer 2023 School'!$C$2:$AF$216,15,FALSE)))</f>
        <v>315</v>
      </c>
      <c r="N12" s="231">
        <f>IF(ISNA(VLOOKUP($B12,'Autumn 2023 School'!$C$2:$AH$214,15,FALSE)),0,(VLOOKUP($B12,'Autumn 2023 School'!$C$2:$AH$214,15,FALSE)))</f>
        <v>225</v>
      </c>
      <c r="O12" s="231">
        <f>IF(ISNA(VLOOKUP($B12,'Spring 2023 School'!$C$3:$AF$219,2,FALSE)),0,(VLOOKUP($B12,'Spring 2023 School'!$C$3:$AF$219,2,FALSE)))</f>
        <v>33</v>
      </c>
      <c r="P12" s="231">
        <f>IF(ISNA(VLOOKUP($B12,'Summer 2023 School'!$C$2:$AF$216,2,FALSE)),0,(VLOOKUP($B12,'Summer 2023 School'!$C$2:$AF$216,2,FALSE)))</f>
        <v>26</v>
      </c>
      <c r="Q12" s="231">
        <f>IF(ISNA(VLOOKUP($B12,'Autumn 2023 School'!$C$2:$AH$214,2,FALSE)),0,(VLOOKUP($B12,'Autumn 2023 School'!$C$2:$AH$214,2,FALSE)))</f>
        <v>29</v>
      </c>
      <c r="R12" s="231">
        <f>IF(ISNA(VLOOKUP($B12,'Spring 2023 School'!$C$3:$AF$219,9,FALSE)),0,(VLOOKUP($B12,'Spring 2023 School'!$C$3:$AF$219,9,FALSE)))</f>
        <v>495</v>
      </c>
      <c r="S12" s="231">
        <f>IF(ISNA(VLOOKUP($B12,'Summer 2023 School'!$C$2:$AF$216,9,FALSE)),0,(VLOOKUP($B12,'Summer 2023 School'!$C$2:$AF$216,9,FALSE)))</f>
        <v>390</v>
      </c>
      <c r="T12" s="231">
        <f>IF(ISNA(VLOOKUP($B12,'Autumn 2023 School'!$C$2:$AH$214,9,FALSE)),0,(VLOOKUP($B12,'Autumn 2023 School'!$C$2:$AH$214,9,FALSE)))</f>
        <v>435</v>
      </c>
      <c r="U12" s="231">
        <f>IF(ISNA(VLOOKUP($B12,'Spring 2023 School'!$C$3:$AF$219,25,FALSE)),0,(VLOOKUP($B12,'Spring 2023 School'!$C$3:$AF$219,25,FALSE)))</f>
        <v>0</v>
      </c>
      <c r="V12" s="231">
        <f>IF(ISNA(VLOOKUP($B12,'Spring 2023 School'!$C$3:$AF$219,25,FALSE)),0,(VLOOKUP($B12,'Spring 2023 School'!$C$3:$AF$219,25,FALSE)))</f>
        <v>0</v>
      </c>
      <c r="W12" s="231">
        <f>IF(ISNA(VLOOKUP($B12,'Spring 2023 School'!$C$3:$AF$219,25,FALSE)),0,(VLOOKUP($B12,'Spring 2023 School'!$C$3:$AF$219,25,FALSE)))</f>
        <v>0</v>
      </c>
      <c r="X12" s="231">
        <f>IF(ISNA(VLOOKUP($B12,'Spring 2023 School'!$C$3:$AF$219,26,FALSE)),0,(VLOOKUP($B12,'Spring 2023 School'!$C$3:$AF$219,26,FALSE)))</f>
        <v>0</v>
      </c>
      <c r="Y12" s="231">
        <f>IF(ISNA(VLOOKUP($B12,'Spring 2023 School'!$C$3:$AF$219,26,FALSE)),0,(VLOOKUP($B12,'Spring 2023 School'!$C$3:$AF$219,26,FALSE)))</f>
        <v>0</v>
      </c>
      <c r="Z12" s="231">
        <f>IF(ISNA(VLOOKUP($B12,'Spring 2023 School'!$C$3:$AF$219,26,FALSE)),0,(VLOOKUP($B12,'Spring 2023 School'!$C$3:$AF$219,26,FALSE)))</f>
        <v>0</v>
      </c>
      <c r="AA12" s="231">
        <f>IF(ISNA(VLOOKUP($B12,'Spring 2023 School'!$C$3:$AF$219,27,FALSE)),0,(VLOOKUP($B12,'Spring 2023 School'!$C$3:$AF$219,27,FALSE)))</f>
        <v>0</v>
      </c>
      <c r="AB12" s="231">
        <f>IF(ISNA(VLOOKUP($B12,'Spring 2023 School'!$C$3:$AF$219,27,FALSE)),0,(VLOOKUP($B12,'Spring 2023 School'!$C$3:$AF$219,27,FALSE)))</f>
        <v>0</v>
      </c>
      <c r="AC12" s="231">
        <f>IF(ISNA(VLOOKUP($B12,'Spring 2023 School'!$C$3:$AF$219,27,FALSE)),0,(VLOOKUP($B12,'Spring 2023 School'!$C$3:$AF$219,27,FALSE)))</f>
        <v>0</v>
      </c>
      <c r="AD12" s="384">
        <f t="shared" si="31"/>
        <v>321704.10000000009</v>
      </c>
      <c r="AE12" s="403">
        <f>VLOOKUP(B12,'Spring 2023 School'!$C$3:$S$202,17,FALSE)</f>
        <v>135</v>
      </c>
      <c r="AF12" s="403">
        <f>VLOOKUP(B12,'Spring 2023 School'!$C$1:$Z$200,20,FALSE)</f>
        <v>285</v>
      </c>
      <c r="AG12" s="403">
        <f>VLOOKUP(B12,'Spring 2023 School'!$C$3:$Z$202,23,FALSE)</f>
        <v>180</v>
      </c>
      <c r="AH12" s="384">
        <f t="shared" si="32"/>
        <v>3129.2999999999997</v>
      </c>
      <c r="AI12" s="384">
        <f t="shared" si="33"/>
        <v>3140.7</v>
      </c>
      <c r="AJ12" s="384">
        <f t="shared" si="34"/>
        <v>547.20000000000005</v>
      </c>
      <c r="AK12" s="384">
        <f t="shared" si="35"/>
        <v>6817.2</v>
      </c>
      <c r="AL12" s="403">
        <f>IF(ISNA(VLOOKUP($A12,'Spring 2023 School'!$B10:$AD10,29,FALSE)),0,(VLOOKUP($A12,'Spring 2023 School'!$B10:$AD10,29,FALSE)))</f>
        <v>0</v>
      </c>
      <c r="AM12" s="403">
        <f>IF(ISNA(VLOOKUP($A12,'Spring 2023 School'!$B10:$AZ10,30,FALSE)),0,(VLOOKUP($A12,'Spring 2023 School'!$B10:$AZ10,30,FALSE)))</f>
        <v>0</v>
      </c>
      <c r="AN12" s="402">
        <f t="shared" si="25"/>
        <v>0</v>
      </c>
      <c r="AO12" s="404">
        <f t="shared" si="36"/>
        <v>136476</v>
      </c>
      <c r="AP12" s="384">
        <f t="shared" si="26"/>
        <v>464997.3000000001</v>
      </c>
      <c r="AQ12" s="403">
        <f>VLOOKUP(A12,'Spring 2023 School'!$B$3:$AB$202,26,FALSE)</f>
        <v>0</v>
      </c>
      <c r="AR12" s="403">
        <f>VLOOKUP(A12,'Summer 2023 School'!$B$2:$AA$200,26,FALSE)</f>
        <v>36</v>
      </c>
      <c r="AS12" s="403">
        <f>VLOOKUP(A12,'Autumn 2023 School'!$B$2:$AA$197,26,FALSE)</f>
        <v>29</v>
      </c>
      <c r="AT12" s="409">
        <f t="shared" si="42"/>
        <v>8323.2000000000007</v>
      </c>
      <c r="AU12" s="409">
        <f>VLOOKUP(A12,'MNS calc'!$B$8:$AS$34,44,FALSE)</f>
        <v>243166.40666666668</v>
      </c>
      <c r="AV12" s="413">
        <f t="shared" si="37"/>
        <v>716486.90666666673</v>
      </c>
      <c r="AW12" s="410">
        <f t="shared" si="28"/>
        <v>298536.21111111116</v>
      </c>
      <c r="AX12" s="410">
        <f t="shared" si="29"/>
        <v>238828.96888888892</v>
      </c>
      <c r="AY12" s="410">
        <f t="shared" si="30"/>
        <v>179121.72666666668</v>
      </c>
      <c r="AZ12" s="642">
        <f>(SUMIF('Spring 2023 School'!B:B,Budget!A12,'Spring 2023 School'!AG:AG)+SUMIF('Summer 2023 School'!B:B,Budget!A12,'Summer 2023 School'!AG:AG)+SUMIF('Autumn 2023 School'!B:B,Budget!A12,'Autumn 2023 School'!AG:AG))</f>
        <v>0</v>
      </c>
      <c r="BA12" s="410">
        <f t="shared" si="38"/>
        <v>0</v>
      </c>
      <c r="BB12">
        <f t="shared" si="39"/>
        <v>1755</v>
      </c>
      <c r="BC12">
        <f t="shared" si="40"/>
        <v>3705</v>
      </c>
      <c r="BD12">
        <f t="shared" si="41"/>
        <v>2160</v>
      </c>
    </row>
    <row r="13" spans="1:56" x14ac:dyDescent="0.35">
      <c r="A13" s="231">
        <v>1014</v>
      </c>
      <c r="B13" t="s">
        <v>841</v>
      </c>
      <c r="C13" s="231">
        <f>IF(ISNA(VLOOKUP($B13,'Spring 2023 School'!$C$3:$AF$220,5,FALSE)),0,(VLOOKUP($B13,'Spring 2023 School'!$C$3:$AF$220,5,FALSE)))</f>
        <v>93</v>
      </c>
      <c r="D13" s="231">
        <f>IF(ISNA(VLOOKUP($B13,'Summer 2023 School'!$C$2:$AF$217,5,FALSE)),0,(VLOOKUP($B13,'Summer 2023 School'!$C$2:$AF$217,5,FALSE)))</f>
        <v>98</v>
      </c>
      <c r="E13" s="231">
        <f>IF(ISNA(VLOOKUP($B13,'Autumn 2023 School'!$C$2:$AH$214,5,FALSE)),0,(VLOOKUP($B13,'Autumn 2023 School'!$C$2:$AH$214,5,FALSE)))</f>
        <v>83</v>
      </c>
      <c r="F13" s="231">
        <f>IF(ISNA(VLOOKUP($B13,'Spring 2023 School'!$C$3:$AF$219,8,FALSE)),0,(VLOOKUP($B13,'Spring 2023 School'!$C$3:$AF$219,8,FALSE)))</f>
        <v>27</v>
      </c>
      <c r="G13" s="231">
        <f>IF(ISNA(VLOOKUP($B13,'Summer 2023 School'!$C$2:$AF$216,8,FALSE)),0,(VLOOKUP($B13,'Summer 2023 School'!$C$2:$AF$216,8,FALSE)))</f>
        <v>26</v>
      </c>
      <c r="H13" s="231">
        <f>IF(ISNA(VLOOKUP($B13,'Autumn 2023 School'!$C$2:$AH$214,8,FALSE)),0,(VLOOKUP($B13,'Autumn 2023 School'!$C$2:$AH$214,8,FALSE)))</f>
        <v>18</v>
      </c>
      <c r="I13" s="231">
        <f>IF(ISNA(VLOOKUP($B13,'Spring 2023 School'!$C$3:$AF$219,12,FALSE)),0,(VLOOKUP($B13,'Spring 2023 School'!$C$3:$AF$219,12,FALSE)))</f>
        <v>1395</v>
      </c>
      <c r="J13" s="231">
        <f>IF(ISNA(VLOOKUP($B13,'Summer 2023 School'!$C$2:$AF$216,12,FALSE)),0,(VLOOKUP($B13,'Summer 2023 School'!$C$2:$AF$216,12,FALSE)))</f>
        <v>1470</v>
      </c>
      <c r="K13" s="231">
        <f>IF(ISNA(VLOOKUP($B13,'Autumn 2023 School'!$C$2:$AH$214,12,FALSE)),0,(VLOOKUP($B13,'Autumn 2023 School'!$C$2:$AH$214,12,FALSE)))</f>
        <v>1245</v>
      </c>
      <c r="L13" s="231">
        <f>IF(ISNA(VLOOKUP($B13,'Spring 2023 School'!$C$3:$AF$219,15,FALSE)),0,(VLOOKUP($B13,'Spring 2023 School'!$C$3:$AF$219,15,FALSE)))</f>
        <v>405</v>
      </c>
      <c r="M13" s="231">
        <f>IF(ISNA(VLOOKUP($B13,'Summer 2023 School'!$C$2:$AF$216,15,FALSE)),0,(VLOOKUP($B13,'Summer 2023 School'!$C$2:$AF$216,15,FALSE)))</f>
        <v>390</v>
      </c>
      <c r="N13" s="231">
        <f>IF(ISNA(VLOOKUP($B13,'Autumn 2023 School'!$C$2:$AH$214,15,FALSE)),0,(VLOOKUP($B13,'Autumn 2023 School'!$C$2:$AH$214,15,FALSE)))</f>
        <v>270</v>
      </c>
      <c r="O13" s="231">
        <f>IF(ISNA(VLOOKUP($B13,'Spring 2023 School'!$C$3:$AF$219,2,FALSE)),0,(VLOOKUP($B13,'Spring 2023 School'!$C$3:$AF$219,2,FALSE)))</f>
        <v>24</v>
      </c>
      <c r="P13" s="231">
        <f>IF(ISNA(VLOOKUP($B13,'Summer 2023 School'!$C$2:$AF$216,2,FALSE)),0,(VLOOKUP($B13,'Summer 2023 School'!$C$2:$AF$216,2,FALSE)))</f>
        <v>21</v>
      </c>
      <c r="Q13" s="231">
        <f>IF(ISNA(VLOOKUP($B13,'Autumn 2023 School'!$C$2:$AH$214,2,FALSE)),0,(VLOOKUP($B13,'Autumn 2023 School'!$C$2:$AH$214,2,FALSE)))</f>
        <v>26</v>
      </c>
      <c r="R13" s="231">
        <f>IF(ISNA(VLOOKUP($B13,'Spring 2023 School'!$C$3:$AF$219,9,FALSE)),0,(VLOOKUP($B13,'Spring 2023 School'!$C$3:$AF$219,9,FALSE)))</f>
        <v>360</v>
      </c>
      <c r="S13" s="231">
        <f>IF(ISNA(VLOOKUP($B13,'Summer 2023 School'!$C$2:$AF$216,9,FALSE)),0,(VLOOKUP($B13,'Summer 2023 School'!$C$2:$AF$216,9,FALSE)))</f>
        <v>315</v>
      </c>
      <c r="T13" s="231">
        <f>IF(ISNA(VLOOKUP($B13,'Autumn 2023 School'!$C$2:$AH$214,9,FALSE)),0,(VLOOKUP($B13,'Autumn 2023 School'!$C$2:$AH$214,9,FALSE)))</f>
        <v>390</v>
      </c>
      <c r="U13" s="231">
        <f>IF(ISNA(VLOOKUP($B13,'Spring 2023 School'!$C$3:$AF$219,25,FALSE)),0,(VLOOKUP($B13,'Spring 2023 School'!$C$3:$AF$219,25,FALSE)))</f>
        <v>56</v>
      </c>
      <c r="V13" s="231">
        <f>IF(ISNA(VLOOKUP($B13,'Spring 2023 School'!$C$3:$AF$219,25,FALSE)),0,(VLOOKUP($B13,'Spring 2023 School'!$C$3:$AF$219,25,FALSE)))</f>
        <v>56</v>
      </c>
      <c r="W13" s="231">
        <f>IF(ISNA(VLOOKUP($B13,'Spring 2023 School'!$C$3:$AF$219,25,FALSE)),0,(VLOOKUP($B13,'Spring 2023 School'!$C$3:$AF$219,25,FALSE)))</f>
        <v>56</v>
      </c>
      <c r="X13" s="231">
        <f>IF(ISNA(VLOOKUP($B13,'Spring 2023 School'!$C$3:$AF$219,26,FALSE)),0,(VLOOKUP($B13,'Spring 2023 School'!$C$3:$AF$219,26,FALSE)))</f>
        <v>840</v>
      </c>
      <c r="Y13" s="231">
        <f>IF(ISNA(VLOOKUP($B13,'Spring 2023 School'!$C$3:$AF$219,26,FALSE)),0,(VLOOKUP($B13,'Spring 2023 School'!$C$3:$AF$219,26,FALSE)))</f>
        <v>840</v>
      </c>
      <c r="Z13" s="231">
        <f>IF(ISNA(VLOOKUP($B13,'Spring 2023 School'!$C$3:$AF$219,26,FALSE)),0,(VLOOKUP($B13,'Spring 2023 School'!$C$3:$AF$219,26,FALSE)))</f>
        <v>840</v>
      </c>
      <c r="AA13" s="231">
        <f>IF(ISNA(VLOOKUP($B13,'Spring 2023 School'!$C$3:$AF$219,27,FALSE)),0,(VLOOKUP($B13,'Spring 2023 School'!$C$3:$AF$219,27,FALSE)))</f>
        <v>75</v>
      </c>
      <c r="AB13" s="231">
        <f>IF(ISNA(VLOOKUP($B13,'Spring 2023 School'!$C$3:$AF$219,27,FALSE)),0,(VLOOKUP($B13,'Spring 2023 School'!$C$3:$AF$219,27,FALSE)))</f>
        <v>75</v>
      </c>
      <c r="AC13" s="231">
        <f>IF(ISNA(VLOOKUP($B13,'Spring 2023 School'!$C$3:$AF$219,27,FALSE)),0,(VLOOKUP($B13,'Spring 2023 School'!$C$3:$AF$219,27,FALSE)))</f>
        <v>75</v>
      </c>
      <c r="AD13" s="384">
        <f t="shared" si="31"/>
        <v>356419.2</v>
      </c>
      <c r="AE13" s="403">
        <f>VLOOKUP(B13,'Spring 2023 School'!$C$3:$S$202,17,FALSE)</f>
        <v>645</v>
      </c>
      <c r="AF13" s="403">
        <f>VLOOKUP(B13,'Spring 2023 School'!$C$1:$Z$200,20,FALSE)</f>
        <v>255</v>
      </c>
      <c r="AG13" s="403">
        <f>VLOOKUP(B13,'Spring 2023 School'!$C$3:$Z$202,23,FALSE)</f>
        <v>105</v>
      </c>
      <c r="AH13" s="384">
        <f t="shared" si="32"/>
        <v>14951.1</v>
      </c>
      <c r="AI13" s="384">
        <f t="shared" si="33"/>
        <v>2810.0999999999995</v>
      </c>
      <c r="AJ13" s="384">
        <f t="shared" si="34"/>
        <v>319.2</v>
      </c>
      <c r="AK13" s="384">
        <f t="shared" si="35"/>
        <v>18080.400000000001</v>
      </c>
      <c r="AL13" s="403">
        <f>IF(ISNA(VLOOKUP($A13,'Spring 2023 School'!$B11:$AD11,29,FALSE)),0,(VLOOKUP($A13,'Spring 2023 School'!$B11:$AD11,29,FALSE)))</f>
        <v>38</v>
      </c>
      <c r="AM13" s="403">
        <f>IF(ISNA(VLOOKUP($A13,'Spring 2023 School'!$B11:$AZ11,30,FALSE)),0,(VLOOKUP($A13,'Spring 2023 School'!$B11:$AZ11,30,FALSE)))</f>
        <v>570</v>
      </c>
      <c r="AN13" s="402">
        <f t="shared" si="25"/>
        <v>8284</v>
      </c>
      <c r="AO13" s="404">
        <f t="shared" si="36"/>
        <v>109792.8</v>
      </c>
      <c r="AP13" s="384">
        <f t="shared" si="26"/>
        <v>492576.4</v>
      </c>
      <c r="AQ13" s="403">
        <f>VLOOKUP(A13,'Spring 2023 School'!$B$3:$AB$202,26,FALSE)</f>
        <v>56</v>
      </c>
      <c r="AR13" s="403">
        <f>VLOOKUP(A13,'Summer 2023 School'!$B$2:$AA$200,26,FALSE)</f>
        <v>65</v>
      </c>
      <c r="AS13" s="403">
        <f>VLOOKUP(A13,'Autumn 2023 School'!$B$2:$AA$197,26,FALSE)</f>
        <v>46</v>
      </c>
      <c r="AT13" s="409">
        <f t="shared" si="42"/>
        <v>21675</v>
      </c>
      <c r="AU13" s="409">
        <f>VLOOKUP(A13,'MNS calc'!$B$8:$AS$34,44,FALSE)</f>
        <v>237635.21000000002</v>
      </c>
      <c r="AV13" s="413">
        <f t="shared" si="37"/>
        <v>751886.6100000001</v>
      </c>
      <c r="AW13" s="410">
        <f t="shared" si="28"/>
        <v>313286.08750000002</v>
      </c>
      <c r="AX13" s="410">
        <f t="shared" si="29"/>
        <v>250628.87000000002</v>
      </c>
      <c r="AY13" s="410">
        <f t="shared" si="30"/>
        <v>187971.65250000003</v>
      </c>
      <c r="AZ13" s="642">
        <f>(SUMIF('Spring 2023 School'!B:B,Budget!A13,'Spring 2023 School'!AG:AG)+SUMIF('Summer 2023 School'!B:B,Budget!A13,'Summer 2023 School'!AG:AG)+SUMIF('Autumn 2023 School'!B:B,Budget!A13,'Autumn 2023 School'!AG:AG))</f>
        <v>6</v>
      </c>
      <c r="BA13" s="410">
        <f t="shared" si="38"/>
        <v>5460</v>
      </c>
      <c r="BB13">
        <f t="shared" si="39"/>
        <v>8385</v>
      </c>
      <c r="BC13">
        <f t="shared" si="40"/>
        <v>3315</v>
      </c>
      <c r="BD13">
        <f t="shared" si="41"/>
        <v>1260</v>
      </c>
    </row>
    <row r="14" spans="1:56" x14ac:dyDescent="0.35">
      <c r="A14" s="231">
        <v>1015</v>
      </c>
      <c r="B14" t="s">
        <v>842</v>
      </c>
      <c r="C14" s="231">
        <f>IF(ISNA(VLOOKUP($B14,'Spring 2023 School'!$C$3:$AF$220,5,FALSE)),0,(VLOOKUP($B14,'Spring 2023 School'!$C$3:$AF$220,5,FALSE)))</f>
        <v>87</v>
      </c>
      <c r="D14" s="231">
        <f>IF(ISNA(VLOOKUP($B14,'Summer 2023 School'!$C$2:$AF$217,5,FALSE)),0,(VLOOKUP($B14,'Summer 2023 School'!$C$2:$AF$217,5,FALSE)))</f>
        <v>95</v>
      </c>
      <c r="E14" s="231">
        <f>IF(ISNA(VLOOKUP($B14,'Autumn 2023 School'!$C$2:$AH$214,5,FALSE)),0,(VLOOKUP($B14,'Autumn 2023 School'!$C$2:$AH$214,5,FALSE)))</f>
        <v>70</v>
      </c>
      <c r="F14" s="231">
        <f>IF(ISNA(VLOOKUP($B14,'Spring 2023 School'!$C$3:$AF$219,8,FALSE)),0,(VLOOKUP($B14,'Spring 2023 School'!$C$3:$AF$219,8,FALSE)))</f>
        <v>37</v>
      </c>
      <c r="G14" s="231">
        <f>IF(ISNA(VLOOKUP($B14,'Summer 2023 School'!$C$2:$AF$216,8,FALSE)),0,(VLOOKUP($B14,'Summer 2023 School'!$C$2:$AF$216,8,FALSE)))</f>
        <v>43</v>
      </c>
      <c r="H14" s="231">
        <f>IF(ISNA(VLOOKUP($B14,'Autumn 2023 School'!$C$2:$AH$214,8,FALSE)),0,(VLOOKUP($B14,'Autumn 2023 School'!$C$2:$AH$214,8,FALSE)))</f>
        <v>27</v>
      </c>
      <c r="I14" s="231">
        <f>IF(ISNA(VLOOKUP($B14,'Spring 2023 School'!$C$3:$AF$219,12,FALSE)),0,(VLOOKUP($B14,'Spring 2023 School'!$C$3:$AF$219,12,FALSE)))</f>
        <v>1305</v>
      </c>
      <c r="J14" s="231">
        <f>IF(ISNA(VLOOKUP($B14,'Summer 2023 School'!$C$2:$AF$216,12,FALSE)),0,(VLOOKUP($B14,'Summer 2023 School'!$C$2:$AF$216,12,FALSE)))</f>
        <v>1425</v>
      </c>
      <c r="K14" s="231">
        <f>IF(ISNA(VLOOKUP($B14,'Autumn 2023 School'!$C$2:$AH$214,12,FALSE)),0,(VLOOKUP($B14,'Autumn 2023 School'!$C$2:$AH$214,12,FALSE)))</f>
        <v>1050</v>
      </c>
      <c r="L14" s="231">
        <f>IF(ISNA(VLOOKUP($B14,'Spring 2023 School'!$C$3:$AF$219,15,FALSE)),0,(VLOOKUP($B14,'Spring 2023 School'!$C$3:$AF$219,15,FALSE)))</f>
        <v>555</v>
      </c>
      <c r="M14" s="231">
        <f>IF(ISNA(VLOOKUP($B14,'Summer 2023 School'!$C$2:$AF$216,15,FALSE)),0,(VLOOKUP($B14,'Summer 2023 School'!$C$2:$AF$216,15,FALSE)))</f>
        <v>645</v>
      </c>
      <c r="N14" s="231">
        <f>IF(ISNA(VLOOKUP($B14,'Autumn 2023 School'!$C$2:$AH$214,15,FALSE)),0,(VLOOKUP($B14,'Autumn 2023 School'!$C$2:$AH$214,15,FALSE)))</f>
        <v>405</v>
      </c>
      <c r="O14" s="231">
        <f>IF(ISNA(VLOOKUP($B14,'Spring 2023 School'!$C$3:$AF$219,2,FALSE)),0,(VLOOKUP($B14,'Spring 2023 School'!$C$3:$AF$219,2,FALSE)))</f>
        <v>18</v>
      </c>
      <c r="P14" s="231">
        <f>IF(ISNA(VLOOKUP($B14,'Summer 2023 School'!$C$2:$AF$216,2,FALSE)),0,(VLOOKUP($B14,'Summer 2023 School'!$C$2:$AF$216,2,FALSE)))</f>
        <v>12</v>
      </c>
      <c r="Q14" s="231">
        <f>IF(ISNA(VLOOKUP($B14,'Autumn 2023 School'!$C$2:$AH$214,2,FALSE)),0,(VLOOKUP($B14,'Autumn 2023 School'!$C$2:$AH$214,2,FALSE)))</f>
        <v>20</v>
      </c>
      <c r="R14" s="231">
        <f>IF(ISNA(VLOOKUP($B14,'Spring 2023 School'!$C$3:$AF$219,9,FALSE)),0,(VLOOKUP($B14,'Spring 2023 School'!$C$3:$AF$219,9,FALSE)))</f>
        <v>255</v>
      </c>
      <c r="S14" s="231">
        <f>IF(ISNA(VLOOKUP($B14,'Summer 2023 School'!$C$2:$AF$216,9,FALSE)),0,(VLOOKUP($B14,'Summer 2023 School'!$C$2:$AF$216,9,FALSE)))</f>
        <v>180</v>
      </c>
      <c r="T14" s="231">
        <f>IF(ISNA(VLOOKUP($B14,'Autumn 2023 School'!$C$2:$AH$214,9,FALSE)),0,(VLOOKUP($B14,'Autumn 2023 School'!$C$2:$AH$214,9,FALSE)))</f>
        <v>300</v>
      </c>
      <c r="U14" s="231">
        <f>IF(ISNA(VLOOKUP($B14,'Spring 2023 School'!$C$3:$AF$219,25,FALSE)),0,(VLOOKUP($B14,'Spring 2023 School'!$C$3:$AF$219,25,FALSE)))</f>
        <v>19</v>
      </c>
      <c r="V14" s="231">
        <f>IF(ISNA(VLOOKUP($B14,'Spring 2023 School'!$C$3:$AF$219,25,FALSE)),0,(VLOOKUP($B14,'Spring 2023 School'!$C$3:$AF$219,25,FALSE)))</f>
        <v>19</v>
      </c>
      <c r="W14" s="231">
        <f>IF(ISNA(VLOOKUP($B14,'Spring 2023 School'!$C$3:$AF$219,25,FALSE)),0,(VLOOKUP($B14,'Spring 2023 School'!$C$3:$AF$219,25,FALSE)))</f>
        <v>19</v>
      </c>
      <c r="X14" s="231">
        <f>IF(ISNA(VLOOKUP($B14,'Spring 2023 School'!$C$3:$AF$219,26,FALSE)),0,(VLOOKUP($B14,'Spring 2023 School'!$C$3:$AF$219,26,FALSE)))</f>
        <v>285</v>
      </c>
      <c r="Y14" s="231">
        <f>IF(ISNA(VLOOKUP($B14,'Spring 2023 School'!$C$3:$AF$219,26,FALSE)),0,(VLOOKUP($B14,'Spring 2023 School'!$C$3:$AF$219,26,FALSE)))</f>
        <v>285</v>
      </c>
      <c r="Z14" s="231">
        <f>IF(ISNA(VLOOKUP($B14,'Spring 2023 School'!$C$3:$AF$219,26,FALSE)),0,(VLOOKUP($B14,'Spring 2023 School'!$C$3:$AF$219,26,FALSE)))</f>
        <v>285</v>
      </c>
      <c r="AA14" s="231">
        <f>IF(ISNA(VLOOKUP($B14,'Spring 2023 School'!$C$3:$AF$219,27,FALSE)),0,(VLOOKUP($B14,'Spring 2023 School'!$C$3:$AF$219,27,FALSE)))</f>
        <v>15</v>
      </c>
      <c r="AB14" s="231">
        <f>IF(ISNA(VLOOKUP($B14,'Spring 2023 School'!$C$3:$AF$219,27,FALSE)),0,(VLOOKUP($B14,'Spring 2023 School'!$C$3:$AF$219,27,FALSE)))</f>
        <v>15</v>
      </c>
      <c r="AC14" s="231">
        <f>IF(ISNA(VLOOKUP($B14,'Spring 2023 School'!$C$3:$AF$219,27,FALSE)),0,(VLOOKUP($B14,'Spring 2023 School'!$C$3:$AF$219,27,FALSE)))</f>
        <v>15</v>
      </c>
      <c r="AD14" s="384">
        <f t="shared" si="31"/>
        <v>371541</v>
      </c>
      <c r="AE14" s="403">
        <f>VLOOKUP(B14,'Spring 2023 School'!$C$3:$S$202,17,FALSE)</f>
        <v>165</v>
      </c>
      <c r="AF14" s="403">
        <f>VLOOKUP(B14,'Spring 2023 School'!$C$1:$Z$200,20,FALSE)</f>
        <v>105</v>
      </c>
      <c r="AG14" s="403">
        <f>VLOOKUP(B14,'Spring 2023 School'!$C$3:$Z$202,23,FALSE)</f>
        <v>30</v>
      </c>
      <c r="AH14" s="384">
        <f t="shared" si="32"/>
        <v>3824.7</v>
      </c>
      <c r="AI14" s="384">
        <f t="shared" si="33"/>
        <v>1157.0999999999999</v>
      </c>
      <c r="AJ14" s="384">
        <f t="shared" si="34"/>
        <v>91.2</v>
      </c>
      <c r="AK14" s="384">
        <f t="shared" si="35"/>
        <v>5072.9999999999991</v>
      </c>
      <c r="AL14" s="403">
        <f>IF(ISNA(VLOOKUP($A14,'Spring 2023 School'!$B12:$AD12,29,FALSE)),0,(VLOOKUP($A14,'Spring 2023 School'!$B12:$AD12,29,FALSE)))</f>
        <v>19</v>
      </c>
      <c r="AM14" s="403">
        <f>IF(ISNA(VLOOKUP($A14,'Spring 2023 School'!$B12:$AZ12,30,FALSE)),0,(VLOOKUP($A14,'Spring 2023 School'!$B12:$AZ12,30,FALSE)))</f>
        <v>285</v>
      </c>
      <c r="AN14" s="402">
        <f t="shared" si="25"/>
        <v>4142</v>
      </c>
      <c r="AO14" s="404">
        <f t="shared" si="36"/>
        <v>75520.800000000003</v>
      </c>
      <c r="AP14" s="384">
        <f t="shared" si="26"/>
        <v>456276.8</v>
      </c>
      <c r="AQ14" s="403">
        <f>VLOOKUP(A14,'Spring 2023 School'!$B$3:$AB$202,26,FALSE)</f>
        <v>19</v>
      </c>
      <c r="AR14" s="403">
        <f>VLOOKUP(A14,'Summer 2023 School'!$B$2:$AA$200,26,FALSE)</f>
        <v>24</v>
      </c>
      <c r="AS14" s="403">
        <f>VLOOKUP(A14,'Autumn 2023 School'!$B$2:$AA$197,26,FALSE)</f>
        <v>24</v>
      </c>
      <c r="AT14" s="409">
        <f t="shared" si="42"/>
        <v>8639.4000000000015</v>
      </c>
      <c r="AU14" s="409">
        <f>VLOOKUP(A14,'MNS calc'!$B$8:$AS$34,44,FALSE)</f>
        <v>203597.07666666666</v>
      </c>
      <c r="AV14" s="413">
        <f t="shared" si="37"/>
        <v>668513.27666666661</v>
      </c>
      <c r="AW14" s="410">
        <f t="shared" si="28"/>
        <v>278547.19861111109</v>
      </c>
      <c r="AX14" s="410">
        <f t="shared" si="29"/>
        <v>222837.75888888887</v>
      </c>
      <c r="AY14" s="410">
        <f t="shared" si="30"/>
        <v>167128.31916666665</v>
      </c>
      <c r="AZ14" s="642">
        <f>(SUMIF('Spring 2023 School'!B:B,Budget!A14,'Spring 2023 School'!AG:AG)+SUMIF('Summer 2023 School'!B:B,Budget!A14,'Summer 2023 School'!AG:AG)+SUMIF('Autumn 2023 School'!B:B,Budget!A14,'Autumn 2023 School'!AG:AG))</f>
        <v>12</v>
      </c>
      <c r="BA14" s="410">
        <f t="shared" si="38"/>
        <v>10920</v>
      </c>
      <c r="BB14">
        <f t="shared" si="39"/>
        <v>2145</v>
      </c>
      <c r="BC14">
        <f t="shared" si="40"/>
        <v>1365</v>
      </c>
      <c r="BD14">
        <f t="shared" si="41"/>
        <v>360</v>
      </c>
    </row>
    <row r="15" spans="1:56" x14ac:dyDescent="0.35">
      <c r="A15" s="231">
        <v>1016</v>
      </c>
      <c r="B15" t="s">
        <v>843</v>
      </c>
      <c r="C15" s="231">
        <f>IF(ISNA(VLOOKUP($B15,'Spring 2023 School'!$C$3:$AF$220,5,FALSE)),0,(VLOOKUP($B15,'Spring 2023 School'!$C$3:$AF$220,5,FALSE)))</f>
        <v>72</v>
      </c>
      <c r="D15" s="231">
        <f>IF(ISNA(VLOOKUP($B15,'Summer 2023 School'!$C$2:$AF$217,5,FALSE)),0,(VLOOKUP($B15,'Summer 2023 School'!$C$2:$AF$217,5,FALSE)))</f>
        <v>78</v>
      </c>
      <c r="E15" s="231">
        <f>IF(ISNA(VLOOKUP($B15,'Autumn 2023 School'!$C$2:$AH$214,5,FALSE)),0,(VLOOKUP($B15,'Autumn 2023 School'!$C$2:$AH$214,5,FALSE)))</f>
        <v>64</v>
      </c>
      <c r="F15" s="231">
        <f>IF(ISNA(VLOOKUP($B15,'Spring 2023 School'!$C$3:$AF$219,8,FALSE)),0,(VLOOKUP($B15,'Spring 2023 School'!$C$3:$AF$219,8,FALSE)))</f>
        <v>35</v>
      </c>
      <c r="G15" s="231">
        <f>IF(ISNA(VLOOKUP($B15,'Summer 2023 School'!$C$2:$AF$216,8,FALSE)),0,(VLOOKUP($B15,'Summer 2023 School'!$C$2:$AF$216,8,FALSE)))</f>
        <v>33</v>
      </c>
      <c r="H15" s="231">
        <f>IF(ISNA(VLOOKUP($B15,'Autumn 2023 School'!$C$2:$AH$214,8,FALSE)),0,(VLOOKUP($B15,'Autumn 2023 School'!$C$2:$AH$214,8,FALSE)))</f>
        <v>28</v>
      </c>
      <c r="I15" s="231">
        <f>IF(ISNA(VLOOKUP($B15,'Spring 2023 School'!$C$3:$AF$219,12,FALSE)),0,(VLOOKUP($B15,'Spring 2023 School'!$C$3:$AF$219,12,FALSE)))</f>
        <v>1062</v>
      </c>
      <c r="J15" s="231">
        <f>IF(ISNA(VLOOKUP($B15,'Summer 2023 School'!$C$2:$AF$216,12,FALSE)),0,(VLOOKUP($B15,'Summer 2023 School'!$C$2:$AF$216,12,FALSE)))</f>
        <v>1164</v>
      </c>
      <c r="K15" s="231">
        <f>IF(ISNA(VLOOKUP($B15,'Autumn 2023 School'!$C$2:$AH$214,12,FALSE)),0,(VLOOKUP($B15,'Autumn 2023 School'!$C$2:$AH$214,12,FALSE)))</f>
        <v>960</v>
      </c>
      <c r="L15" s="231">
        <f>IF(ISNA(VLOOKUP($B15,'Spring 2023 School'!$C$3:$AF$219,15,FALSE)),0,(VLOOKUP($B15,'Spring 2023 School'!$C$3:$AF$219,15,FALSE)))</f>
        <v>498</v>
      </c>
      <c r="M15" s="231">
        <f>IF(ISNA(VLOOKUP($B15,'Summer 2023 School'!$C$2:$AF$216,15,FALSE)),0,(VLOOKUP($B15,'Summer 2023 School'!$C$2:$AF$216,15,FALSE)))</f>
        <v>483</v>
      </c>
      <c r="N15" s="231">
        <f>IF(ISNA(VLOOKUP($B15,'Autumn 2023 School'!$C$2:$AH$214,15,FALSE)),0,(VLOOKUP($B15,'Autumn 2023 School'!$C$2:$AH$214,15,FALSE)))</f>
        <v>420</v>
      </c>
      <c r="O15" s="231">
        <f>IF(ISNA(VLOOKUP($B15,'Spring 2023 School'!$C$3:$AF$219,2,FALSE)),0,(VLOOKUP($B15,'Spring 2023 School'!$C$3:$AF$219,2,FALSE)))</f>
        <v>17</v>
      </c>
      <c r="P15" s="231">
        <f>IF(ISNA(VLOOKUP($B15,'Summer 2023 School'!$C$2:$AF$216,2,FALSE)),0,(VLOOKUP($B15,'Summer 2023 School'!$C$2:$AF$216,2,FALSE)))</f>
        <v>12</v>
      </c>
      <c r="Q15" s="231">
        <f>IF(ISNA(VLOOKUP($B15,'Autumn 2023 School'!$C$2:$AH$214,2,FALSE)),0,(VLOOKUP($B15,'Autumn 2023 School'!$C$2:$AH$214,2,FALSE)))</f>
        <v>20</v>
      </c>
      <c r="R15" s="231">
        <f>IF(ISNA(VLOOKUP($B15,'Spring 2023 School'!$C$3:$AF$219,9,FALSE)),0,(VLOOKUP($B15,'Spring 2023 School'!$C$3:$AF$219,9,FALSE)))</f>
        <v>240</v>
      </c>
      <c r="S15" s="231">
        <f>IF(ISNA(VLOOKUP($B15,'Summer 2023 School'!$C$2:$AF$216,9,FALSE)),0,(VLOOKUP($B15,'Summer 2023 School'!$C$2:$AF$216,9,FALSE)))</f>
        <v>180</v>
      </c>
      <c r="T15" s="231">
        <f>IF(ISNA(VLOOKUP($B15,'Autumn 2023 School'!$C$2:$AH$214,9,FALSE)),0,(VLOOKUP($B15,'Autumn 2023 School'!$C$2:$AH$214,9,FALSE)))</f>
        <v>300</v>
      </c>
      <c r="U15" s="231">
        <f>IF(ISNA(VLOOKUP($B15,'Spring 2023 School'!$C$3:$AF$219,25,FALSE)),0,(VLOOKUP($B15,'Spring 2023 School'!$C$3:$AF$219,25,FALSE)))</f>
        <v>23</v>
      </c>
      <c r="V15" s="231">
        <f>IF(ISNA(VLOOKUP($B15,'Spring 2023 School'!$C$3:$AF$219,25,FALSE)),0,(VLOOKUP($B15,'Spring 2023 School'!$C$3:$AF$219,25,FALSE)))</f>
        <v>23</v>
      </c>
      <c r="W15" s="231">
        <f>IF(ISNA(VLOOKUP($B15,'Spring 2023 School'!$C$3:$AF$219,25,FALSE)),0,(VLOOKUP($B15,'Spring 2023 School'!$C$3:$AF$219,25,FALSE)))</f>
        <v>23</v>
      </c>
      <c r="X15" s="231">
        <f>IF(ISNA(VLOOKUP($B15,'Spring 2023 School'!$C$3:$AF$219,26,FALSE)),0,(VLOOKUP($B15,'Spring 2023 School'!$C$3:$AF$219,26,FALSE)))</f>
        <v>345</v>
      </c>
      <c r="Y15" s="231">
        <f>IF(ISNA(VLOOKUP($B15,'Spring 2023 School'!$C$3:$AF$219,26,FALSE)),0,(VLOOKUP($B15,'Spring 2023 School'!$C$3:$AF$219,26,FALSE)))</f>
        <v>345</v>
      </c>
      <c r="Z15" s="231">
        <f>IF(ISNA(VLOOKUP($B15,'Spring 2023 School'!$C$3:$AF$219,26,FALSE)),0,(VLOOKUP($B15,'Spring 2023 School'!$C$3:$AF$219,26,FALSE)))</f>
        <v>345</v>
      </c>
      <c r="AA15" s="231">
        <f>IF(ISNA(VLOOKUP($B15,'Spring 2023 School'!$C$3:$AF$219,27,FALSE)),0,(VLOOKUP($B15,'Spring 2023 School'!$C$3:$AF$219,27,FALSE)))</f>
        <v>90</v>
      </c>
      <c r="AB15" s="231">
        <f>IF(ISNA(VLOOKUP($B15,'Spring 2023 School'!$C$3:$AF$219,27,FALSE)),0,(VLOOKUP($B15,'Spring 2023 School'!$C$3:$AF$219,27,FALSE)))</f>
        <v>90</v>
      </c>
      <c r="AC15" s="231">
        <f>IF(ISNA(VLOOKUP($B15,'Spring 2023 School'!$C$3:$AF$219,27,FALSE)),0,(VLOOKUP($B15,'Spring 2023 School'!$C$3:$AF$219,27,FALSE)))</f>
        <v>90</v>
      </c>
      <c r="AD15" s="384">
        <f t="shared" si="31"/>
        <v>315720.42</v>
      </c>
      <c r="AE15" s="403">
        <f>VLOOKUP(B15,'Spring 2023 School'!$C$3:$S$202,17,FALSE)</f>
        <v>327</v>
      </c>
      <c r="AF15" s="403">
        <f>VLOOKUP(B15,'Spring 2023 School'!$C$1:$Z$200,20,FALSE)</f>
        <v>120</v>
      </c>
      <c r="AG15" s="403">
        <f>VLOOKUP(B15,'Spring 2023 School'!$C$3:$Z$202,23,FALSE)</f>
        <v>60</v>
      </c>
      <c r="AH15" s="384">
        <f t="shared" si="32"/>
        <v>7579.86</v>
      </c>
      <c r="AI15" s="384">
        <f t="shared" si="33"/>
        <v>1322.3999999999999</v>
      </c>
      <c r="AJ15" s="384">
        <f t="shared" si="34"/>
        <v>182.4</v>
      </c>
      <c r="AK15" s="384">
        <f t="shared" si="35"/>
        <v>9084.66</v>
      </c>
      <c r="AL15" s="403">
        <f>IF(ISNA(VLOOKUP($A15,'Spring 2023 School'!$B13:$AD13,29,FALSE)),0,(VLOOKUP($A15,'Spring 2023 School'!$B13:$AD13,29,FALSE)))</f>
        <v>21</v>
      </c>
      <c r="AM15" s="403">
        <f>IF(ISNA(VLOOKUP($A15,'Spring 2023 School'!$B13:$AZ13,30,FALSE)),0,(VLOOKUP($A15,'Spring 2023 School'!$B13:$AZ13,30,FALSE)))</f>
        <v>315</v>
      </c>
      <c r="AN15" s="402">
        <f t="shared" si="25"/>
        <v>4578</v>
      </c>
      <c r="AO15" s="404">
        <f t="shared" si="36"/>
        <v>73929.600000000006</v>
      </c>
      <c r="AP15" s="384">
        <f t="shared" si="26"/>
        <v>403312.67999999993</v>
      </c>
      <c r="AQ15" s="403">
        <f>VLOOKUP(A15,'Spring 2023 School'!$B$3:$AB$202,26,FALSE)</f>
        <v>23</v>
      </c>
      <c r="AR15" s="403">
        <f>VLOOKUP(A15,'Summer 2023 School'!$B$2:$AA$200,26,FALSE)</f>
        <v>26</v>
      </c>
      <c r="AS15" s="403">
        <f>VLOOKUP(A15,'Autumn 2023 School'!$B$2:$AA$197,26,FALSE)</f>
        <v>26</v>
      </c>
      <c r="AT15" s="409">
        <f t="shared" si="42"/>
        <v>9679.8000000000011</v>
      </c>
      <c r="AU15" s="409">
        <f>VLOOKUP(A15,'MNS calc'!$B$8:$AS$34,44,FALSE)</f>
        <v>190832.77666666667</v>
      </c>
      <c r="AV15" s="413">
        <f t="shared" si="37"/>
        <v>603825.2566666666</v>
      </c>
      <c r="AW15" s="410">
        <f t="shared" si="28"/>
        <v>251593.85694444441</v>
      </c>
      <c r="AX15" s="410">
        <f t="shared" si="29"/>
        <v>201275.08555555553</v>
      </c>
      <c r="AY15" s="410">
        <f t="shared" si="30"/>
        <v>150956.31416666665</v>
      </c>
      <c r="AZ15" s="642">
        <f>(SUMIF('Spring 2023 School'!B:B,Budget!A15,'Spring 2023 School'!AG:AG)+SUMIF('Summer 2023 School'!B:B,Budget!A15,'Summer 2023 School'!AG:AG)+SUMIF('Autumn 2023 School'!B:B,Budget!A15,'Autumn 2023 School'!AG:AG))</f>
        <v>4</v>
      </c>
      <c r="BA15" s="410">
        <f t="shared" si="38"/>
        <v>3640</v>
      </c>
      <c r="BB15">
        <f t="shared" si="39"/>
        <v>4251</v>
      </c>
      <c r="BC15">
        <f t="shared" si="40"/>
        <v>1560</v>
      </c>
      <c r="BD15">
        <f t="shared" si="41"/>
        <v>720</v>
      </c>
    </row>
    <row r="16" spans="1:56" x14ac:dyDescent="0.35">
      <c r="A16" s="231">
        <v>1017</v>
      </c>
      <c r="B16" t="s">
        <v>844</v>
      </c>
      <c r="C16" s="231">
        <f>IF(ISNA(VLOOKUP($B16,'Spring 2023 School'!$C$3:$AF$220,5,FALSE)),0,(VLOOKUP($B16,'Spring 2023 School'!$C$3:$AF$220,5,FALSE)))</f>
        <v>116</v>
      </c>
      <c r="D16" s="231">
        <f>IF(ISNA(VLOOKUP($B16,'Summer 2023 School'!$C$2:$AF$217,5,FALSE)),0,(VLOOKUP($B16,'Summer 2023 School'!$C$2:$AF$217,5,FALSE)))</f>
        <v>130</v>
      </c>
      <c r="E16" s="231">
        <f>IF(ISNA(VLOOKUP($B16,'Autumn 2023 School'!$C$2:$AH$214,5,FALSE)),0,(VLOOKUP($B16,'Autumn 2023 School'!$C$2:$AH$214,5,FALSE)))</f>
        <v>73</v>
      </c>
      <c r="F16" s="231">
        <f>IF(ISNA(VLOOKUP($B16,'Spring 2023 School'!$C$3:$AF$219,8,FALSE)),0,(VLOOKUP($B16,'Spring 2023 School'!$C$3:$AF$219,8,FALSE)))</f>
        <v>50</v>
      </c>
      <c r="G16" s="231">
        <f>IF(ISNA(VLOOKUP($B16,'Summer 2023 School'!$C$2:$AF$216,8,FALSE)),0,(VLOOKUP($B16,'Summer 2023 School'!$C$2:$AF$216,8,FALSE)))</f>
        <v>57</v>
      </c>
      <c r="H16" s="231">
        <f>IF(ISNA(VLOOKUP($B16,'Autumn 2023 School'!$C$2:$AH$214,8,FALSE)),0,(VLOOKUP($B16,'Autumn 2023 School'!$C$2:$AH$214,8,FALSE)))</f>
        <v>34</v>
      </c>
      <c r="I16" s="231">
        <f>IF(ISNA(VLOOKUP($B16,'Spring 2023 School'!$C$3:$AF$219,12,FALSE)),0,(VLOOKUP($B16,'Spring 2023 School'!$C$3:$AF$219,12,FALSE)))</f>
        <v>1740</v>
      </c>
      <c r="J16" s="231">
        <f>IF(ISNA(VLOOKUP($B16,'Summer 2023 School'!$C$2:$AF$216,12,FALSE)),0,(VLOOKUP($B16,'Summer 2023 School'!$C$2:$AF$216,12,FALSE)))</f>
        <v>1944</v>
      </c>
      <c r="K16" s="231">
        <f>IF(ISNA(VLOOKUP($B16,'Autumn 2023 School'!$C$2:$AH$214,12,FALSE)),0,(VLOOKUP($B16,'Autumn 2023 School'!$C$2:$AH$214,12,FALSE)))</f>
        <v>1095</v>
      </c>
      <c r="L16" s="231">
        <f>IF(ISNA(VLOOKUP($B16,'Spring 2023 School'!$C$3:$AF$219,15,FALSE)),0,(VLOOKUP($B16,'Spring 2023 School'!$C$3:$AF$219,15,FALSE)))</f>
        <v>747.5</v>
      </c>
      <c r="M16" s="231">
        <f>IF(ISNA(VLOOKUP($B16,'Summer 2023 School'!$C$2:$AF$216,15,FALSE)),0,(VLOOKUP($B16,'Summer 2023 School'!$C$2:$AF$216,15,FALSE)))</f>
        <v>852.5</v>
      </c>
      <c r="N16" s="231">
        <f>IF(ISNA(VLOOKUP($B16,'Autumn 2023 School'!$C$2:$AH$214,15,FALSE)),0,(VLOOKUP($B16,'Autumn 2023 School'!$C$2:$AH$214,15,FALSE)))</f>
        <v>510</v>
      </c>
      <c r="O16" s="231">
        <f>IF(ISNA(VLOOKUP($B16,'Spring 2023 School'!$C$3:$AF$219,2,FALSE)),0,(VLOOKUP($B16,'Spring 2023 School'!$C$3:$AF$219,2,FALSE)))</f>
        <v>41</v>
      </c>
      <c r="P16" s="231">
        <f>IF(ISNA(VLOOKUP($B16,'Summer 2023 School'!$C$2:$AF$216,2,FALSE)),0,(VLOOKUP($B16,'Summer 2023 School'!$C$2:$AF$216,2,FALSE)))</f>
        <v>26</v>
      </c>
      <c r="Q16" s="231">
        <f>IF(ISNA(VLOOKUP($B16,'Autumn 2023 School'!$C$2:$AH$214,2,FALSE)),0,(VLOOKUP($B16,'Autumn 2023 School'!$C$2:$AH$214,2,FALSE)))</f>
        <v>35</v>
      </c>
      <c r="R16" s="231">
        <f>IF(ISNA(VLOOKUP($B16,'Spring 2023 School'!$C$3:$AF$219,9,FALSE)),0,(VLOOKUP($B16,'Spring 2023 School'!$C$3:$AF$219,9,FALSE)))</f>
        <v>465</v>
      </c>
      <c r="S16" s="231">
        <f>IF(ISNA(VLOOKUP($B16,'Summer 2023 School'!$C$2:$AF$216,9,FALSE)),0,(VLOOKUP($B16,'Summer 2023 School'!$C$2:$AF$216,9,FALSE)))</f>
        <v>390</v>
      </c>
      <c r="T16" s="231">
        <f>IF(ISNA(VLOOKUP($B16,'Autumn 2023 School'!$C$2:$AH$214,9,FALSE)),0,(VLOOKUP($B16,'Autumn 2023 School'!$C$2:$AH$214,9,FALSE)))</f>
        <v>525</v>
      </c>
      <c r="U16" s="231">
        <f>IF(ISNA(VLOOKUP($B16,'Spring 2023 School'!$C$3:$AF$219,25,FALSE)),0,(VLOOKUP($B16,'Spring 2023 School'!$C$3:$AF$219,25,FALSE)))</f>
        <v>42</v>
      </c>
      <c r="V16" s="231">
        <f>IF(ISNA(VLOOKUP($B16,'Spring 2023 School'!$C$3:$AF$219,25,FALSE)),0,(VLOOKUP($B16,'Spring 2023 School'!$C$3:$AF$219,25,FALSE)))</f>
        <v>42</v>
      </c>
      <c r="W16" s="231">
        <f>IF(ISNA(VLOOKUP($B16,'Spring 2023 School'!$C$3:$AF$219,25,FALSE)),0,(VLOOKUP($B16,'Spring 2023 School'!$C$3:$AF$219,25,FALSE)))</f>
        <v>42</v>
      </c>
      <c r="X16" s="231">
        <f>IF(ISNA(VLOOKUP($B16,'Spring 2023 School'!$C$3:$AF$219,26,FALSE)),0,(VLOOKUP($B16,'Spring 2023 School'!$C$3:$AF$219,26,FALSE)))</f>
        <v>630</v>
      </c>
      <c r="Y16" s="231">
        <f>IF(ISNA(VLOOKUP($B16,'Spring 2023 School'!$C$3:$AF$219,26,FALSE)),0,(VLOOKUP($B16,'Spring 2023 School'!$C$3:$AF$219,26,FALSE)))</f>
        <v>630</v>
      </c>
      <c r="Z16" s="231">
        <f>IF(ISNA(VLOOKUP($B16,'Spring 2023 School'!$C$3:$AF$219,26,FALSE)),0,(VLOOKUP($B16,'Spring 2023 School'!$C$3:$AF$219,26,FALSE)))</f>
        <v>630</v>
      </c>
      <c r="AA16" s="231">
        <f>IF(ISNA(VLOOKUP($B16,'Spring 2023 School'!$C$3:$AF$219,27,FALSE)),0,(VLOOKUP($B16,'Spring 2023 School'!$C$3:$AF$219,27,FALSE)))</f>
        <v>45</v>
      </c>
      <c r="AB16" s="231">
        <f>IF(ISNA(VLOOKUP($B16,'Spring 2023 School'!$C$3:$AF$219,27,FALSE)),0,(VLOOKUP($B16,'Spring 2023 School'!$C$3:$AF$219,27,FALSE)))</f>
        <v>45</v>
      </c>
      <c r="AC16" s="231">
        <f>IF(ISNA(VLOOKUP($B16,'Spring 2023 School'!$C$3:$AF$219,27,FALSE)),0,(VLOOKUP($B16,'Spring 2023 School'!$C$3:$AF$219,27,FALSE)))</f>
        <v>45</v>
      </c>
      <c r="AD16" s="384">
        <f t="shared" si="31"/>
        <v>476699.84</v>
      </c>
      <c r="AE16" s="403">
        <f>VLOOKUP(B16,'Spring 2023 School'!$C$3:$S$202,17,FALSE)</f>
        <v>285</v>
      </c>
      <c r="AF16" s="403">
        <f>VLOOKUP(B16,'Spring 2023 School'!$C$1:$Z$200,20,FALSE)</f>
        <v>330</v>
      </c>
      <c r="AG16" s="403">
        <f>VLOOKUP(B16,'Spring 2023 School'!$C$3:$Z$202,23,FALSE)</f>
        <v>240</v>
      </c>
      <c r="AH16" s="384">
        <f t="shared" si="32"/>
        <v>6606.3</v>
      </c>
      <c r="AI16" s="384">
        <f t="shared" si="33"/>
        <v>3636.5999999999995</v>
      </c>
      <c r="AJ16" s="384">
        <f t="shared" si="34"/>
        <v>729.6</v>
      </c>
      <c r="AK16" s="384">
        <f t="shared" si="35"/>
        <v>10972.5</v>
      </c>
      <c r="AL16" s="403">
        <f>IF(ISNA(VLOOKUP($A16,'Spring 2023 School'!$B14:$AD14,29,FALSE)),0,(VLOOKUP($A16,'Spring 2023 School'!$B14:$AD14,29,FALSE)))</f>
        <v>41</v>
      </c>
      <c r="AM16" s="403">
        <f>IF(ISNA(VLOOKUP($A16,'Spring 2023 School'!$B14:$AZ14,30,FALSE)),0,(VLOOKUP($A16,'Spring 2023 School'!$B14:$AZ14,30,FALSE)))</f>
        <v>615</v>
      </c>
      <c r="AN16" s="402">
        <f t="shared" si="25"/>
        <v>8938</v>
      </c>
      <c r="AO16" s="404">
        <f t="shared" si="36"/>
        <v>142106.4</v>
      </c>
      <c r="AP16" s="384">
        <f t="shared" si="26"/>
        <v>638716.74</v>
      </c>
      <c r="AQ16" s="403">
        <f>VLOOKUP(A16,'Spring 2023 School'!$B$3:$AB$202,26,FALSE)</f>
        <v>42</v>
      </c>
      <c r="AR16" s="403">
        <f>VLOOKUP(A16,'Summer 2023 School'!$B$2:$AA$200,26,FALSE)</f>
        <v>47</v>
      </c>
      <c r="AS16" s="403">
        <f>VLOOKUP(A16,'Autumn 2023 School'!$B$2:$AA$197,26,FALSE)</f>
        <v>35</v>
      </c>
      <c r="AT16" s="409">
        <f t="shared" si="42"/>
        <v>16085.400000000001</v>
      </c>
      <c r="AU16" s="409">
        <f>VLOOKUP(A16,'MNS calc'!$B$8:$AS$34,44,FALSE)</f>
        <v>264440.24</v>
      </c>
      <c r="AV16" s="413">
        <f t="shared" si="37"/>
        <v>919242.38</v>
      </c>
      <c r="AW16" s="410">
        <f t="shared" si="28"/>
        <v>383017.65833333333</v>
      </c>
      <c r="AX16" s="410">
        <f t="shared" si="29"/>
        <v>306414.12666666665</v>
      </c>
      <c r="AY16" s="410">
        <f t="shared" si="30"/>
        <v>229810.59499999997</v>
      </c>
      <c r="AZ16" s="642">
        <f>(SUMIF('Spring 2023 School'!B:B,Budget!A16,'Spring 2023 School'!AG:AG)+SUMIF('Summer 2023 School'!B:B,Budget!A16,'Summer 2023 School'!AG:AG)+SUMIF('Autumn 2023 School'!B:B,Budget!A16,'Autumn 2023 School'!AG:AG))</f>
        <v>17</v>
      </c>
      <c r="BA16" s="410">
        <f t="shared" si="38"/>
        <v>15470</v>
      </c>
      <c r="BB16">
        <f t="shared" si="39"/>
        <v>3705</v>
      </c>
      <c r="BC16">
        <f t="shared" si="40"/>
        <v>4290</v>
      </c>
      <c r="BD16">
        <f t="shared" si="41"/>
        <v>2880</v>
      </c>
    </row>
    <row r="17" spans="1:56" x14ac:dyDescent="0.35">
      <c r="A17" s="231">
        <v>1018</v>
      </c>
      <c r="B17" t="s">
        <v>845</v>
      </c>
      <c r="C17" s="231">
        <f>IF(ISNA(VLOOKUP($B17,'Spring 2023 School'!$C$3:$AF$220,5,FALSE)),0,(VLOOKUP($B17,'Spring 2023 School'!$C$3:$AF$220,5,FALSE)))</f>
        <v>84</v>
      </c>
      <c r="D17" s="231">
        <f>IF(ISNA(VLOOKUP($B17,'Summer 2023 School'!$C$2:$AF$217,5,FALSE)),0,(VLOOKUP($B17,'Summer 2023 School'!$C$2:$AF$217,5,FALSE)))</f>
        <v>109</v>
      </c>
      <c r="E17" s="231">
        <f>IF(ISNA(VLOOKUP($B17,'Autumn 2023 School'!$C$2:$AH$214,5,FALSE)),0,(VLOOKUP($B17,'Autumn 2023 School'!$C$2:$AH$214,5,FALSE)))</f>
        <v>78</v>
      </c>
      <c r="F17" s="231">
        <f>IF(ISNA(VLOOKUP($B17,'Spring 2023 School'!$C$3:$AF$219,8,FALSE)),0,(VLOOKUP($B17,'Spring 2023 School'!$C$3:$AF$219,8,FALSE)))</f>
        <v>48</v>
      </c>
      <c r="G17" s="231">
        <f>IF(ISNA(VLOOKUP($B17,'Summer 2023 School'!$C$2:$AF$216,8,FALSE)),0,(VLOOKUP($B17,'Summer 2023 School'!$C$2:$AF$216,8,FALSE)))</f>
        <v>61</v>
      </c>
      <c r="H17" s="231">
        <f>IF(ISNA(VLOOKUP($B17,'Autumn 2023 School'!$C$2:$AH$214,8,FALSE)),0,(VLOOKUP($B17,'Autumn 2023 School'!$C$2:$AH$214,8,FALSE)))</f>
        <v>42</v>
      </c>
      <c r="I17" s="231">
        <f>IF(ISNA(VLOOKUP($B17,'Spring 2023 School'!$C$3:$AF$219,12,FALSE)),0,(VLOOKUP($B17,'Spring 2023 School'!$C$3:$AF$219,12,FALSE)))</f>
        <v>1260</v>
      </c>
      <c r="J17" s="231">
        <f>IF(ISNA(VLOOKUP($B17,'Summer 2023 School'!$C$2:$AF$216,12,FALSE)),0,(VLOOKUP($B17,'Summer 2023 School'!$C$2:$AF$216,12,FALSE)))</f>
        <v>1635</v>
      </c>
      <c r="K17" s="231">
        <f>IF(ISNA(VLOOKUP($B17,'Autumn 2023 School'!$C$2:$AH$214,12,FALSE)),0,(VLOOKUP($B17,'Autumn 2023 School'!$C$2:$AH$214,12,FALSE)))</f>
        <v>1170</v>
      </c>
      <c r="L17" s="231">
        <f>IF(ISNA(VLOOKUP($B17,'Spring 2023 School'!$C$3:$AF$219,15,FALSE)),0,(VLOOKUP($B17,'Spring 2023 School'!$C$3:$AF$219,15,FALSE)))</f>
        <v>720</v>
      </c>
      <c r="M17" s="231">
        <f>IF(ISNA(VLOOKUP($B17,'Summer 2023 School'!$C$2:$AF$216,15,FALSE)),0,(VLOOKUP($B17,'Summer 2023 School'!$C$2:$AF$216,15,FALSE)))</f>
        <v>915</v>
      </c>
      <c r="N17" s="231">
        <f>IF(ISNA(VLOOKUP($B17,'Autumn 2023 School'!$C$2:$AH$214,15,FALSE)),0,(VLOOKUP($B17,'Autumn 2023 School'!$C$2:$AH$214,15,FALSE)))</f>
        <v>630</v>
      </c>
      <c r="O17" s="231">
        <f>IF(ISNA(VLOOKUP($B17,'Spring 2023 School'!$C$3:$AF$219,2,FALSE)),0,(VLOOKUP($B17,'Spring 2023 School'!$C$3:$AF$219,2,FALSE)))</f>
        <v>36</v>
      </c>
      <c r="P17" s="231">
        <f>IF(ISNA(VLOOKUP($B17,'Summer 2023 School'!$C$2:$AF$216,2,FALSE)),0,(VLOOKUP($B17,'Summer 2023 School'!$C$2:$AF$216,2,FALSE)))</f>
        <v>34</v>
      </c>
      <c r="Q17" s="231">
        <f>IF(ISNA(VLOOKUP($B17,'Autumn 2023 School'!$C$2:$AH$214,2,FALSE)),0,(VLOOKUP($B17,'Autumn 2023 School'!$C$2:$AH$214,2,FALSE)))</f>
        <v>38</v>
      </c>
      <c r="R17" s="231">
        <f>IF(ISNA(VLOOKUP($B17,'Spring 2023 School'!$C$3:$AF$219,9,FALSE)),0,(VLOOKUP($B17,'Spring 2023 School'!$C$3:$AF$219,9,FALSE)))</f>
        <v>540</v>
      </c>
      <c r="S17" s="231">
        <f>IF(ISNA(VLOOKUP($B17,'Summer 2023 School'!$C$2:$AF$216,9,FALSE)),0,(VLOOKUP($B17,'Summer 2023 School'!$C$2:$AF$216,9,FALSE)))</f>
        <v>510</v>
      </c>
      <c r="T17" s="231">
        <f>IF(ISNA(VLOOKUP($B17,'Autumn 2023 School'!$C$2:$AH$214,9,FALSE)),0,(VLOOKUP($B17,'Autumn 2023 School'!$C$2:$AH$214,9,FALSE)))</f>
        <v>570</v>
      </c>
      <c r="U17" s="231">
        <f>IF(ISNA(VLOOKUP($B17,'Spring 2023 School'!$C$3:$AF$219,25,FALSE)),0,(VLOOKUP($B17,'Spring 2023 School'!$C$3:$AF$219,25,FALSE)))</f>
        <v>36</v>
      </c>
      <c r="V17" s="231">
        <f>IF(ISNA(VLOOKUP($B17,'Spring 2023 School'!$C$3:$AF$219,25,FALSE)),0,(VLOOKUP($B17,'Spring 2023 School'!$C$3:$AF$219,25,FALSE)))</f>
        <v>36</v>
      </c>
      <c r="W17" s="231">
        <f>IF(ISNA(VLOOKUP($B17,'Spring 2023 School'!$C$3:$AF$219,25,FALSE)),0,(VLOOKUP($B17,'Spring 2023 School'!$C$3:$AF$219,25,FALSE)))</f>
        <v>36</v>
      </c>
      <c r="X17" s="231">
        <f>IF(ISNA(VLOOKUP($B17,'Spring 2023 School'!$C$3:$AF$219,26,FALSE)),0,(VLOOKUP($B17,'Spring 2023 School'!$C$3:$AF$219,26,FALSE)))</f>
        <v>540</v>
      </c>
      <c r="Y17" s="231">
        <f>IF(ISNA(VLOOKUP($B17,'Spring 2023 School'!$C$3:$AF$219,26,FALSE)),0,(VLOOKUP($B17,'Spring 2023 School'!$C$3:$AF$219,26,FALSE)))</f>
        <v>540</v>
      </c>
      <c r="Z17" s="231">
        <f>IF(ISNA(VLOOKUP($B17,'Spring 2023 School'!$C$3:$AF$219,26,FALSE)),0,(VLOOKUP($B17,'Spring 2023 School'!$C$3:$AF$219,26,FALSE)))</f>
        <v>540</v>
      </c>
      <c r="AA17" s="231">
        <f>IF(ISNA(VLOOKUP($B17,'Spring 2023 School'!$C$3:$AF$219,27,FALSE)),0,(VLOOKUP($B17,'Spring 2023 School'!$C$3:$AF$219,27,FALSE)))</f>
        <v>120</v>
      </c>
      <c r="AB17" s="231">
        <f>IF(ISNA(VLOOKUP($B17,'Spring 2023 School'!$C$3:$AF$219,27,FALSE)),0,(VLOOKUP($B17,'Spring 2023 School'!$C$3:$AF$219,27,FALSE)))</f>
        <v>120</v>
      </c>
      <c r="AC17" s="231">
        <f>IF(ISNA(VLOOKUP($B17,'Spring 2023 School'!$C$3:$AF$219,27,FALSE)),0,(VLOOKUP($B17,'Spring 2023 School'!$C$3:$AF$219,27,FALSE)))</f>
        <v>120</v>
      </c>
      <c r="AD17" s="384">
        <f t="shared" si="31"/>
        <v>436255.80000000005</v>
      </c>
      <c r="AE17" s="403">
        <f>VLOOKUP(B17,'Spring 2023 School'!$C$3:$S$202,17,FALSE)</f>
        <v>495</v>
      </c>
      <c r="AF17" s="403">
        <f>VLOOKUP(B17,'Spring 2023 School'!$C$1:$Z$200,20,FALSE)</f>
        <v>105</v>
      </c>
      <c r="AG17" s="403">
        <f>VLOOKUP(B17,'Spring 2023 School'!$C$3:$Z$202,23,FALSE)</f>
        <v>195</v>
      </c>
      <c r="AH17" s="384">
        <f t="shared" si="32"/>
        <v>11474.1</v>
      </c>
      <c r="AI17" s="384">
        <f t="shared" si="33"/>
        <v>1157.0999999999999</v>
      </c>
      <c r="AJ17" s="384">
        <f t="shared" si="34"/>
        <v>592.79999999999995</v>
      </c>
      <c r="AK17" s="384">
        <f t="shared" si="35"/>
        <v>13224</v>
      </c>
      <c r="AL17" s="403">
        <f>IF(ISNA(VLOOKUP($A17,'Spring 2023 School'!$B15:$AD15,29,FALSE)),0,(VLOOKUP($A17,'Spring 2023 School'!$B15:$AD15,29,FALSE)))</f>
        <v>34</v>
      </c>
      <c r="AM17" s="403">
        <f>IF(ISNA(VLOOKUP($A17,'Spring 2023 School'!$B15:$AZ15,30,FALSE)),0,(VLOOKUP($A17,'Spring 2023 School'!$B15:$AZ15,30,FALSE)))</f>
        <v>510</v>
      </c>
      <c r="AN17" s="402">
        <f t="shared" si="25"/>
        <v>7412</v>
      </c>
      <c r="AO17" s="404">
        <f t="shared" si="36"/>
        <v>167198.39999999999</v>
      </c>
      <c r="AP17" s="384">
        <f t="shared" si="26"/>
        <v>624090.20000000007</v>
      </c>
      <c r="AQ17" s="403">
        <f>VLOOKUP(A17,'Spring 2023 School'!$B$3:$AB$202,26,FALSE)</f>
        <v>36</v>
      </c>
      <c r="AR17" s="403">
        <f>VLOOKUP(A17,'Summer 2023 School'!$B$2:$AA$200,26,FALSE)</f>
        <v>45</v>
      </c>
      <c r="AS17" s="403">
        <f>VLOOKUP(A17,'Autumn 2023 School'!$B$2:$AA$197,26,FALSE)</f>
        <v>35</v>
      </c>
      <c r="AT17" s="409">
        <f t="shared" si="42"/>
        <v>15024.6</v>
      </c>
      <c r="AU17" s="409">
        <f>VLOOKUP(A17,'MNS calc'!$B$8:$AS$34,44,FALSE)</f>
        <v>280182.87666666671</v>
      </c>
      <c r="AV17" s="413">
        <f t="shared" si="37"/>
        <v>919297.67666666675</v>
      </c>
      <c r="AW17" s="410">
        <f t="shared" si="28"/>
        <v>383040.69861111115</v>
      </c>
      <c r="AX17" s="410">
        <f t="shared" si="29"/>
        <v>306432.55888888892</v>
      </c>
      <c r="AY17" s="410">
        <f t="shared" si="30"/>
        <v>229824.41916666669</v>
      </c>
      <c r="AZ17" s="642">
        <f>(SUMIF('Spring 2023 School'!B:B,Budget!A17,'Spring 2023 School'!AG:AG)+SUMIF('Summer 2023 School'!B:B,Budget!A17,'Summer 2023 School'!AG:AG)+SUMIF('Autumn 2023 School'!B:B,Budget!A17,'Autumn 2023 School'!AG:AG))</f>
        <v>10</v>
      </c>
      <c r="BA17" s="410">
        <f t="shared" si="38"/>
        <v>9100</v>
      </c>
      <c r="BB17">
        <f t="shared" si="39"/>
        <v>6435</v>
      </c>
      <c r="BC17">
        <f t="shared" si="40"/>
        <v>1365</v>
      </c>
      <c r="BD17">
        <f t="shared" si="41"/>
        <v>2340</v>
      </c>
    </row>
    <row r="18" spans="1:56" x14ac:dyDescent="0.35">
      <c r="A18" s="231">
        <v>1019</v>
      </c>
      <c r="B18" t="s">
        <v>846</v>
      </c>
      <c r="C18" s="231">
        <f>IF(ISNA(VLOOKUP($B18,'Spring 2023 School'!$C$3:$AF$220,5,FALSE)),0,(VLOOKUP($B18,'Spring 2023 School'!$C$3:$AF$220,5,FALSE)))</f>
        <v>117</v>
      </c>
      <c r="D18" s="231">
        <f>IF(ISNA(VLOOKUP($B18,'Summer 2023 School'!$C$2:$AF$217,5,FALSE)),0,(VLOOKUP($B18,'Summer 2023 School'!$C$2:$AF$217,5,FALSE)))</f>
        <v>139</v>
      </c>
      <c r="E18" s="231">
        <f>IF(ISNA(VLOOKUP($B18,'Autumn 2023 School'!$C$2:$AH$214,5,FALSE)),0,(VLOOKUP($B18,'Autumn 2023 School'!$C$2:$AH$214,5,FALSE)))</f>
        <v>91</v>
      </c>
      <c r="F18" s="231">
        <f>IF(ISNA(VLOOKUP($B18,'Spring 2023 School'!$C$3:$AF$219,8,FALSE)),0,(VLOOKUP($B18,'Spring 2023 School'!$C$3:$AF$219,8,FALSE)))</f>
        <v>25</v>
      </c>
      <c r="G18" s="231">
        <f>IF(ISNA(VLOOKUP($B18,'Summer 2023 School'!$C$2:$AF$216,8,FALSE)),0,(VLOOKUP($B18,'Summer 2023 School'!$C$2:$AF$216,8,FALSE)))</f>
        <v>30</v>
      </c>
      <c r="H18" s="231">
        <f>IF(ISNA(VLOOKUP($B18,'Autumn 2023 School'!$C$2:$AH$214,8,FALSE)),0,(VLOOKUP($B18,'Autumn 2023 School'!$C$2:$AH$214,8,FALSE)))</f>
        <v>26</v>
      </c>
      <c r="I18" s="231">
        <f>IF(ISNA(VLOOKUP($B18,'Spring 2023 School'!$C$3:$AF$219,12,FALSE)),0,(VLOOKUP($B18,'Spring 2023 School'!$C$3:$AF$219,12,FALSE)))</f>
        <v>1755</v>
      </c>
      <c r="J18" s="231">
        <f>IF(ISNA(VLOOKUP($B18,'Summer 2023 School'!$C$2:$AF$216,12,FALSE)),0,(VLOOKUP($B18,'Summer 2023 School'!$C$2:$AF$216,12,FALSE)))</f>
        <v>2085</v>
      </c>
      <c r="K18" s="231">
        <f>IF(ISNA(VLOOKUP($B18,'Autumn 2023 School'!$C$2:$AH$214,12,FALSE)),0,(VLOOKUP($B18,'Autumn 2023 School'!$C$2:$AH$214,12,FALSE)))</f>
        <v>1365</v>
      </c>
      <c r="L18" s="231">
        <f>IF(ISNA(VLOOKUP($B18,'Spring 2023 School'!$C$3:$AF$219,15,FALSE)),0,(VLOOKUP($B18,'Spring 2023 School'!$C$3:$AF$219,15,FALSE)))</f>
        <v>375</v>
      </c>
      <c r="M18" s="231">
        <f>IF(ISNA(VLOOKUP($B18,'Summer 2023 School'!$C$2:$AF$216,15,FALSE)),0,(VLOOKUP($B18,'Summer 2023 School'!$C$2:$AF$216,15,FALSE)))</f>
        <v>450</v>
      </c>
      <c r="N18" s="231">
        <f>IF(ISNA(VLOOKUP($B18,'Autumn 2023 School'!$C$2:$AH$214,15,FALSE)),0,(VLOOKUP($B18,'Autumn 2023 School'!$C$2:$AH$214,15,FALSE)))</f>
        <v>390</v>
      </c>
      <c r="O18" s="231">
        <f>IF(ISNA(VLOOKUP($B18,'Spring 2023 School'!$C$3:$AF$219,2,FALSE)),0,(VLOOKUP($B18,'Spring 2023 School'!$C$3:$AF$219,2,FALSE)))</f>
        <v>29</v>
      </c>
      <c r="P18" s="231">
        <f>IF(ISNA(VLOOKUP($B18,'Summer 2023 School'!$C$2:$AF$216,2,FALSE)),0,(VLOOKUP($B18,'Summer 2023 School'!$C$2:$AF$216,2,FALSE)))</f>
        <v>27</v>
      </c>
      <c r="Q18" s="231">
        <f>IF(ISNA(VLOOKUP($B18,'Autumn 2023 School'!$C$2:$AH$214,2,FALSE)),0,(VLOOKUP($B18,'Autumn 2023 School'!$C$2:$AH$214,2,FALSE)))</f>
        <v>20</v>
      </c>
      <c r="R18" s="231">
        <f>IF(ISNA(VLOOKUP($B18,'Spring 2023 School'!$C$3:$AF$219,9,FALSE)),0,(VLOOKUP($B18,'Spring 2023 School'!$C$3:$AF$219,9,FALSE)))</f>
        <v>435</v>
      </c>
      <c r="S18" s="231">
        <f>IF(ISNA(VLOOKUP($B18,'Summer 2023 School'!$C$2:$AF$216,9,FALSE)),0,(VLOOKUP($B18,'Summer 2023 School'!$C$2:$AF$216,9,FALSE)))</f>
        <v>405</v>
      </c>
      <c r="T18" s="231">
        <f>IF(ISNA(VLOOKUP($B18,'Autumn 2023 School'!$C$2:$AH$214,9,FALSE)),0,(VLOOKUP($B18,'Autumn 2023 School'!$C$2:$AH$214,9,FALSE)))</f>
        <v>300</v>
      </c>
      <c r="U18" s="231">
        <f>IF(ISNA(VLOOKUP($B18,'Spring 2023 School'!$C$3:$AF$219,25,FALSE)),0,(VLOOKUP($B18,'Spring 2023 School'!$C$3:$AF$219,25,FALSE)))</f>
        <v>27</v>
      </c>
      <c r="V18" s="231">
        <f>IF(ISNA(VLOOKUP($B18,'Spring 2023 School'!$C$3:$AF$219,25,FALSE)),0,(VLOOKUP($B18,'Spring 2023 School'!$C$3:$AF$219,25,FALSE)))</f>
        <v>27</v>
      </c>
      <c r="W18" s="231">
        <f>IF(ISNA(VLOOKUP($B18,'Spring 2023 School'!$C$3:$AF$219,25,FALSE)),0,(VLOOKUP($B18,'Spring 2023 School'!$C$3:$AF$219,25,FALSE)))</f>
        <v>27</v>
      </c>
      <c r="X18" s="231">
        <f>IF(ISNA(VLOOKUP($B18,'Spring 2023 School'!$C$3:$AF$219,26,FALSE)),0,(VLOOKUP($B18,'Spring 2023 School'!$C$3:$AF$219,26,FALSE)))</f>
        <v>405</v>
      </c>
      <c r="Y18" s="231">
        <f>IF(ISNA(VLOOKUP($B18,'Spring 2023 School'!$C$3:$AF$219,26,FALSE)),0,(VLOOKUP($B18,'Spring 2023 School'!$C$3:$AF$219,26,FALSE)))</f>
        <v>405</v>
      </c>
      <c r="Z18" s="231">
        <f>IF(ISNA(VLOOKUP($B18,'Spring 2023 School'!$C$3:$AF$219,26,FALSE)),0,(VLOOKUP($B18,'Spring 2023 School'!$C$3:$AF$219,26,FALSE)))</f>
        <v>405</v>
      </c>
      <c r="AA18" s="231">
        <f>IF(ISNA(VLOOKUP($B18,'Spring 2023 School'!$C$3:$AF$219,27,FALSE)),0,(VLOOKUP($B18,'Spring 2023 School'!$C$3:$AF$219,27,FALSE)))</f>
        <v>0</v>
      </c>
      <c r="AB18" s="231">
        <f>IF(ISNA(VLOOKUP($B18,'Spring 2023 School'!$C$3:$AF$219,27,FALSE)),0,(VLOOKUP($B18,'Spring 2023 School'!$C$3:$AF$219,27,FALSE)))</f>
        <v>0</v>
      </c>
      <c r="AC18" s="231">
        <f>IF(ISNA(VLOOKUP($B18,'Spring 2023 School'!$C$3:$AF$219,27,FALSE)),0,(VLOOKUP($B18,'Spring 2023 School'!$C$3:$AF$219,27,FALSE)))</f>
        <v>0</v>
      </c>
      <c r="AD18" s="384">
        <f t="shared" si="31"/>
        <v>442841.1</v>
      </c>
      <c r="AE18" s="403">
        <f>VLOOKUP(B18,'Spring 2023 School'!$C$3:$S$202,17,FALSE)</f>
        <v>315</v>
      </c>
      <c r="AF18" s="403">
        <f>VLOOKUP(B18,'Spring 2023 School'!$C$1:$Z$200,20,FALSE)</f>
        <v>330</v>
      </c>
      <c r="AG18" s="403">
        <f>VLOOKUP(B18,'Spring 2023 School'!$C$3:$Z$202,23,FALSE)</f>
        <v>705</v>
      </c>
      <c r="AH18" s="384">
        <f t="shared" si="32"/>
        <v>7301.7</v>
      </c>
      <c r="AI18" s="384">
        <f t="shared" si="33"/>
        <v>3636.5999999999995</v>
      </c>
      <c r="AJ18" s="384">
        <f t="shared" si="34"/>
        <v>2143.1999999999998</v>
      </c>
      <c r="AK18" s="384">
        <f t="shared" si="35"/>
        <v>13081.5</v>
      </c>
      <c r="AL18" s="403">
        <f>IF(ISNA(VLOOKUP($A18,'Spring 2023 School'!$B16:$AD16,29,FALSE)),0,(VLOOKUP($A18,'Spring 2023 School'!$B16:$AD16,29,FALSE)))</f>
        <v>1</v>
      </c>
      <c r="AM18" s="403">
        <f>IF(ISNA(VLOOKUP($A18,'Spring 2023 School'!$B16:$AZ16,30,FALSE)),0,(VLOOKUP($A18,'Spring 2023 School'!$B16:$AZ16,30,FALSE)))</f>
        <v>15</v>
      </c>
      <c r="AN18" s="402">
        <f t="shared" si="25"/>
        <v>218</v>
      </c>
      <c r="AO18" s="404">
        <f t="shared" si="36"/>
        <v>118483.20000000001</v>
      </c>
      <c r="AP18" s="384">
        <f t="shared" si="26"/>
        <v>574623.80000000005</v>
      </c>
      <c r="AQ18" s="403">
        <f>VLOOKUP(A18,'Spring 2023 School'!$B$3:$AB$202,26,FALSE)</f>
        <v>27</v>
      </c>
      <c r="AR18" s="403">
        <f>VLOOKUP(A18,'Summer 2023 School'!$B$2:$AA$200,26,FALSE)</f>
        <v>32</v>
      </c>
      <c r="AS18" s="403">
        <f>VLOOKUP(A18,'Autumn 2023 School'!$B$2:$AA$197,26,FALSE)</f>
        <v>15</v>
      </c>
      <c r="AT18" s="409">
        <f t="shared" si="42"/>
        <v>9659.4000000000015</v>
      </c>
      <c r="AU18" s="409">
        <f>VLOOKUP(A18,'MNS calc'!$B$8:$AS$34,44,FALSE)</f>
        <v>307838.86</v>
      </c>
      <c r="AV18" s="413">
        <f t="shared" si="37"/>
        <v>892122.06</v>
      </c>
      <c r="AW18" s="410">
        <f t="shared" si="28"/>
        <v>371717.52500000002</v>
      </c>
      <c r="AX18" s="410">
        <f t="shared" si="29"/>
        <v>297374.02</v>
      </c>
      <c r="AY18" s="410">
        <f t="shared" si="30"/>
        <v>223030.51500000001</v>
      </c>
      <c r="AZ18" s="642">
        <f>(SUMIF('Spring 2023 School'!B:B,Budget!A18,'Spring 2023 School'!AG:AG)+SUMIF('Summer 2023 School'!B:B,Budget!A18,'Summer 2023 School'!AG:AG)+SUMIF('Autumn 2023 School'!B:B,Budget!A18,'Autumn 2023 School'!AG:AG))</f>
        <v>10</v>
      </c>
      <c r="BA18" s="410">
        <f t="shared" si="38"/>
        <v>9100</v>
      </c>
      <c r="BB18">
        <f t="shared" si="39"/>
        <v>4095</v>
      </c>
      <c r="BC18">
        <f t="shared" si="40"/>
        <v>4290</v>
      </c>
      <c r="BD18">
        <f t="shared" si="41"/>
        <v>8460</v>
      </c>
    </row>
    <row r="19" spans="1:56" x14ac:dyDescent="0.35">
      <c r="A19" s="231">
        <v>1020</v>
      </c>
      <c r="B19" t="s">
        <v>847</v>
      </c>
      <c r="C19" s="231">
        <f>IF(ISNA(VLOOKUP($B19,'Spring 2023 School'!$C$3:$AF$220,5,FALSE)),0,(VLOOKUP($B19,'Spring 2023 School'!$C$3:$AF$220,5,FALSE)))</f>
        <v>101</v>
      </c>
      <c r="D19" s="231">
        <f>IF(ISNA(VLOOKUP($B19,'Summer 2023 School'!$C$2:$AF$217,5,FALSE)),0,(VLOOKUP($B19,'Summer 2023 School'!$C$2:$AF$217,5,FALSE)))</f>
        <v>123</v>
      </c>
      <c r="E19" s="231">
        <f>IF(ISNA(VLOOKUP($B19,'Autumn 2023 School'!$C$2:$AH$214,5,FALSE)),0,(VLOOKUP($B19,'Autumn 2023 School'!$C$2:$AH$214,5,FALSE)))</f>
        <v>84</v>
      </c>
      <c r="F19" s="231">
        <f>IF(ISNA(VLOOKUP($B19,'Spring 2023 School'!$C$3:$AF$219,8,FALSE)),0,(VLOOKUP($B19,'Spring 2023 School'!$C$3:$AF$219,8,FALSE)))</f>
        <v>21</v>
      </c>
      <c r="G19" s="231">
        <f>IF(ISNA(VLOOKUP($B19,'Summer 2023 School'!$C$2:$AF$216,8,FALSE)),0,(VLOOKUP($B19,'Summer 2023 School'!$C$2:$AF$216,8,FALSE)))</f>
        <v>30</v>
      </c>
      <c r="H19" s="231">
        <f>IF(ISNA(VLOOKUP($B19,'Autumn 2023 School'!$C$2:$AH$214,8,FALSE)),0,(VLOOKUP($B19,'Autumn 2023 School'!$C$2:$AH$214,8,FALSE)))</f>
        <v>30</v>
      </c>
      <c r="I19" s="231">
        <f>IF(ISNA(VLOOKUP($B19,'Spring 2023 School'!$C$3:$AF$219,12,FALSE)),0,(VLOOKUP($B19,'Spring 2023 School'!$C$3:$AF$219,12,FALSE)))</f>
        <v>1515</v>
      </c>
      <c r="J19" s="231">
        <f>IF(ISNA(VLOOKUP($B19,'Summer 2023 School'!$C$2:$AF$216,12,FALSE)),0,(VLOOKUP($B19,'Summer 2023 School'!$C$2:$AF$216,12,FALSE)))</f>
        <v>1845</v>
      </c>
      <c r="K19" s="231">
        <f>IF(ISNA(VLOOKUP($B19,'Autumn 2023 School'!$C$2:$AH$214,12,FALSE)),0,(VLOOKUP($B19,'Autumn 2023 School'!$C$2:$AH$214,12,FALSE)))</f>
        <v>1260</v>
      </c>
      <c r="L19" s="231">
        <f>IF(ISNA(VLOOKUP($B19,'Spring 2023 School'!$C$3:$AF$219,15,FALSE)),0,(VLOOKUP($B19,'Spring 2023 School'!$C$3:$AF$219,15,FALSE)))</f>
        <v>315</v>
      </c>
      <c r="M19" s="231">
        <f>IF(ISNA(VLOOKUP($B19,'Summer 2023 School'!$C$2:$AF$216,15,FALSE)),0,(VLOOKUP($B19,'Summer 2023 School'!$C$2:$AF$216,15,FALSE)))</f>
        <v>450</v>
      </c>
      <c r="N19" s="231">
        <f>IF(ISNA(VLOOKUP($B19,'Autumn 2023 School'!$C$2:$AH$214,15,FALSE)),0,(VLOOKUP($B19,'Autumn 2023 School'!$C$2:$AH$214,15,FALSE)))</f>
        <v>450</v>
      </c>
      <c r="O19" s="231">
        <f>IF(ISNA(VLOOKUP($B19,'Spring 2023 School'!$C$3:$AF$219,2,FALSE)),0,(VLOOKUP($B19,'Spring 2023 School'!$C$3:$AF$219,2,FALSE)))</f>
        <v>57</v>
      </c>
      <c r="P19" s="231">
        <f>IF(ISNA(VLOOKUP($B19,'Summer 2023 School'!$C$2:$AF$216,2,FALSE)),0,(VLOOKUP($B19,'Summer 2023 School'!$C$2:$AF$216,2,FALSE)))</f>
        <v>52</v>
      </c>
      <c r="Q19" s="231">
        <f>IF(ISNA(VLOOKUP($B19,'Autumn 2023 School'!$C$2:$AH$214,2,FALSE)),0,(VLOOKUP($B19,'Autumn 2023 School'!$C$2:$AH$214,2,FALSE)))</f>
        <v>64</v>
      </c>
      <c r="R19" s="231">
        <f>IF(ISNA(VLOOKUP($B19,'Spring 2023 School'!$C$3:$AF$219,9,FALSE)),0,(VLOOKUP($B19,'Spring 2023 School'!$C$3:$AF$219,9,FALSE)))</f>
        <v>855</v>
      </c>
      <c r="S19" s="231">
        <f>IF(ISNA(VLOOKUP($B19,'Summer 2023 School'!$C$2:$AF$216,9,FALSE)),0,(VLOOKUP($B19,'Summer 2023 School'!$C$2:$AF$216,9,FALSE)))</f>
        <v>780</v>
      </c>
      <c r="T19" s="231">
        <f>IF(ISNA(VLOOKUP($B19,'Autumn 2023 School'!$C$2:$AH$214,9,FALSE)),0,(VLOOKUP($B19,'Autumn 2023 School'!$C$2:$AH$214,9,FALSE)))</f>
        <v>960</v>
      </c>
      <c r="U19" s="231">
        <f>IF(ISNA(VLOOKUP($B19,'Spring 2023 School'!$C$3:$AF$219,25,FALSE)),0,(VLOOKUP($B19,'Spring 2023 School'!$C$3:$AF$219,25,FALSE)))</f>
        <v>50</v>
      </c>
      <c r="V19" s="231">
        <f>IF(ISNA(VLOOKUP($B19,'Spring 2023 School'!$C$3:$AF$219,25,FALSE)),0,(VLOOKUP($B19,'Spring 2023 School'!$C$3:$AF$219,25,FALSE)))</f>
        <v>50</v>
      </c>
      <c r="W19" s="231">
        <f>IF(ISNA(VLOOKUP($B19,'Spring 2023 School'!$C$3:$AF$219,25,FALSE)),0,(VLOOKUP($B19,'Spring 2023 School'!$C$3:$AF$219,25,FALSE)))</f>
        <v>50</v>
      </c>
      <c r="X19" s="231">
        <f>IF(ISNA(VLOOKUP($B19,'Spring 2023 School'!$C$3:$AF$219,26,FALSE)),0,(VLOOKUP($B19,'Spring 2023 School'!$C$3:$AF$219,26,FALSE)))</f>
        <v>750</v>
      </c>
      <c r="Y19" s="231">
        <f>IF(ISNA(VLOOKUP($B19,'Spring 2023 School'!$C$3:$AF$219,26,FALSE)),0,(VLOOKUP($B19,'Spring 2023 School'!$C$3:$AF$219,26,FALSE)))</f>
        <v>750</v>
      </c>
      <c r="Z19" s="231">
        <f>IF(ISNA(VLOOKUP($B19,'Spring 2023 School'!$C$3:$AF$219,26,FALSE)),0,(VLOOKUP($B19,'Spring 2023 School'!$C$3:$AF$219,26,FALSE)))</f>
        <v>750</v>
      </c>
      <c r="AA19" s="231">
        <f>IF(ISNA(VLOOKUP($B19,'Spring 2023 School'!$C$3:$AF$219,27,FALSE)),0,(VLOOKUP($B19,'Spring 2023 School'!$C$3:$AF$219,27,FALSE)))</f>
        <v>135</v>
      </c>
      <c r="AB19" s="231">
        <f>IF(ISNA(VLOOKUP($B19,'Spring 2023 School'!$C$3:$AF$219,27,FALSE)),0,(VLOOKUP($B19,'Spring 2023 School'!$C$3:$AF$219,27,FALSE)))</f>
        <v>135</v>
      </c>
      <c r="AC19" s="231">
        <f>IF(ISNA(VLOOKUP($B19,'Spring 2023 School'!$C$3:$AF$219,27,FALSE)),0,(VLOOKUP($B19,'Spring 2023 School'!$C$3:$AF$219,27,FALSE)))</f>
        <v>135</v>
      </c>
      <c r="AD19" s="384">
        <f t="shared" si="31"/>
        <v>401865.9</v>
      </c>
      <c r="AE19" s="403">
        <f>VLOOKUP(B19,'Spring 2023 School'!$C$3:$S$202,17,FALSE)</f>
        <v>480</v>
      </c>
      <c r="AF19" s="403">
        <f>VLOOKUP(B19,'Spring 2023 School'!$C$1:$Z$200,20,FALSE)</f>
        <v>630</v>
      </c>
      <c r="AG19" s="403">
        <f>VLOOKUP(B19,'Spring 2023 School'!$C$3:$Z$202,23,FALSE)</f>
        <v>135</v>
      </c>
      <c r="AH19" s="384">
        <f t="shared" si="32"/>
        <v>11126.4</v>
      </c>
      <c r="AI19" s="384">
        <f t="shared" si="33"/>
        <v>6942.5999999999995</v>
      </c>
      <c r="AJ19" s="384">
        <f t="shared" si="34"/>
        <v>410.40000000000003</v>
      </c>
      <c r="AK19" s="384">
        <f t="shared" si="35"/>
        <v>18479.400000000001</v>
      </c>
      <c r="AL19" s="403">
        <f>IF(ISNA(VLOOKUP($A19,'Spring 2023 School'!$B17:$AD17,29,FALSE)),0,(VLOOKUP($A19,'Spring 2023 School'!$B17:$AD17,29,FALSE)))</f>
        <v>50</v>
      </c>
      <c r="AM19" s="403">
        <f>IF(ISNA(VLOOKUP($A19,'Spring 2023 School'!$B17:$AZ17,30,FALSE)),0,(VLOOKUP($A19,'Spring 2023 School'!$B17:$AZ17,30,FALSE)))</f>
        <v>750</v>
      </c>
      <c r="AN19" s="402">
        <f t="shared" si="25"/>
        <v>10900</v>
      </c>
      <c r="AO19" s="404">
        <f t="shared" si="36"/>
        <v>267444</v>
      </c>
      <c r="AP19" s="384">
        <f t="shared" si="26"/>
        <v>698689.3</v>
      </c>
      <c r="AQ19" s="403">
        <f>VLOOKUP(A19,'Spring 2023 School'!$B$3:$AB$202,26,FALSE)</f>
        <v>50</v>
      </c>
      <c r="AR19" s="403">
        <f>VLOOKUP(A19,'Summer 2023 School'!$B$2:$AA$200,26,FALSE)</f>
        <v>57</v>
      </c>
      <c r="AS19" s="403">
        <f>VLOOKUP(A19,'Autumn 2023 School'!$B$2:$AA$197,26,FALSE)</f>
        <v>41</v>
      </c>
      <c r="AT19" s="409">
        <f t="shared" si="42"/>
        <v>19206.600000000002</v>
      </c>
      <c r="AU19" s="409">
        <f>VLOOKUP(A19,'MNS calc'!$B$8:$AS$34,44,FALSE)</f>
        <v>371660.36000000004</v>
      </c>
      <c r="AV19" s="413">
        <f t="shared" si="37"/>
        <v>1089556.26</v>
      </c>
      <c r="AW19" s="410">
        <f t="shared" si="28"/>
        <v>453981.77499999997</v>
      </c>
      <c r="AX19" s="410">
        <f t="shared" si="29"/>
        <v>363185.42</v>
      </c>
      <c r="AY19" s="410">
        <f t="shared" si="30"/>
        <v>272389.065</v>
      </c>
      <c r="AZ19" s="642">
        <f>(SUMIF('Spring 2023 School'!B:B,Budget!A19,'Spring 2023 School'!AG:AG)+SUMIF('Summer 2023 School'!B:B,Budget!A19,'Summer 2023 School'!AG:AG)+SUMIF('Autumn 2023 School'!B:B,Budget!A19,'Autumn 2023 School'!AG:AG))</f>
        <v>3</v>
      </c>
      <c r="BA19" s="410">
        <f t="shared" si="38"/>
        <v>2730</v>
      </c>
      <c r="BB19">
        <f t="shared" si="39"/>
        <v>6240</v>
      </c>
      <c r="BC19">
        <f t="shared" si="40"/>
        <v>8190</v>
      </c>
      <c r="BD19">
        <f t="shared" si="41"/>
        <v>1620</v>
      </c>
    </row>
    <row r="20" spans="1:56" x14ac:dyDescent="0.35">
      <c r="A20" s="231">
        <v>1021</v>
      </c>
      <c r="B20" t="s">
        <v>848</v>
      </c>
      <c r="C20" s="231">
        <f>IF(ISNA(VLOOKUP($B20,'Spring 2023 School'!$C$3:$AF$220,5,FALSE)),0,(VLOOKUP($B20,'Spring 2023 School'!$C$3:$AF$220,5,FALSE)))</f>
        <v>43</v>
      </c>
      <c r="D20" s="231">
        <f>IF(ISNA(VLOOKUP($B20,'Summer 2023 School'!$C$2:$AF$217,5,FALSE)),0,(VLOOKUP($B20,'Summer 2023 School'!$C$2:$AF$217,5,FALSE)))</f>
        <v>56</v>
      </c>
      <c r="E20" s="231">
        <f>IF(ISNA(VLOOKUP($B20,'Autumn 2023 School'!$C$2:$AH$214,5,FALSE)),0,(VLOOKUP($B20,'Autumn 2023 School'!$C$2:$AH$214,5,FALSE)))</f>
        <v>35</v>
      </c>
      <c r="F20" s="231">
        <f>IF(ISNA(VLOOKUP($B20,'Spring 2023 School'!$C$3:$AF$219,8,FALSE)),0,(VLOOKUP($B20,'Spring 2023 School'!$C$3:$AF$219,8,FALSE)))</f>
        <v>10</v>
      </c>
      <c r="G20" s="231">
        <f>IF(ISNA(VLOOKUP($B20,'Summer 2023 School'!$C$2:$AF$216,8,FALSE)),0,(VLOOKUP($B20,'Summer 2023 School'!$C$2:$AF$216,8,FALSE)))</f>
        <v>13</v>
      </c>
      <c r="H20" s="231">
        <f>IF(ISNA(VLOOKUP($B20,'Autumn 2023 School'!$C$2:$AH$214,8,FALSE)),0,(VLOOKUP($B20,'Autumn 2023 School'!$C$2:$AH$214,8,FALSE)))</f>
        <v>7</v>
      </c>
      <c r="I20" s="231">
        <f>IF(ISNA(VLOOKUP($B20,'Spring 2023 School'!$C$3:$AF$219,12,FALSE)),0,(VLOOKUP($B20,'Spring 2023 School'!$C$3:$AF$219,12,FALSE)))</f>
        <v>645</v>
      </c>
      <c r="J20" s="231">
        <f>IF(ISNA(VLOOKUP($B20,'Summer 2023 School'!$C$2:$AF$216,12,FALSE)),0,(VLOOKUP($B20,'Summer 2023 School'!$C$2:$AF$216,12,FALSE)))</f>
        <v>840</v>
      </c>
      <c r="K20" s="231">
        <f>IF(ISNA(VLOOKUP($B20,'Autumn 2023 School'!$C$2:$AH$214,12,FALSE)),0,(VLOOKUP($B20,'Autumn 2023 School'!$C$2:$AH$214,12,FALSE)))</f>
        <v>525</v>
      </c>
      <c r="L20" s="231">
        <f>IF(ISNA(VLOOKUP($B20,'Spring 2023 School'!$C$3:$AF$219,15,FALSE)),0,(VLOOKUP($B20,'Spring 2023 School'!$C$3:$AF$219,15,FALSE)))</f>
        <v>150</v>
      </c>
      <c r="M20" s="231">
        <f>IF(ISNA(VLOOKUP($B20,'Summer 2023 School'!$C$2:$AF$216,15,FALSE)),0,(VLOOKUP($B20,'Summer 2023 School'!$C$2:$AF$216,15,FALSE)))</f>
        <v>195</v>
      </c>
      <c r="N20" s="231">
        <f>IF(ISNA(VLOOKUP($B20,'Autumn 2023 School'!$C$2:$AH$214,15,FALSE)),0,(VLOOKUP($B20,'Autumn 2023 School'!$C$2:$AH$214,15,FALSE)))</f>
        <v>105</v>
      </c>
      <c r="O20" s="231">
        <f>IF(ISNA(VLOOKUP($B20,'Spring 2023 School'!$C$3:$AF$219,2,FALSE)),0,(VLOOKUP($B20,'Spring 2023 School'!$C$3:$AF$219,2,FALSE)))</f>
        <v>12</v>
      </c>
      <c r="P20" s="231">
        <f>IF(ISNA(VLOOKUP($B20,'Summer 2023 School'!$C$2:$AF$216,2,FALSE)),0,(VLOOKUP($B20,'Summer 2023 School'!$C$2:$AF$216,2,FALSE)))</f>
        <v>9</v>
      </c>
      <c r="Q20" s="231">
        <f>IF(ISNA(VLOOKUP($B20,'Autumn 2023 School'!$C$2:$AH$214,2,FALSE)),0,(VLOOKUP($B20,'Autumn 2023 School'!$C$2:$AH$214,2,FALSE)))</f>
        <v>11</v>
      </c>
      <c r="R20" s="231">
        <f>IF(ISNA(VLOOKUP($B20,'Spring 2023 School'!$C$3:$AF$219,9,FALSE)),0,(VLOOKUP($B20,'Spring 2023 School'!$C$3:$AF$219,9,FALSE)))</f>
        <v>180</v>
      </c>
      <c r="S20" s="231">
        <f>IF(ISNA(VLOOKUP($B20,'Summer 2023 School'!$C$2:$AF$216,9,FALSE)),0,(VLOOKUP($B20,'Summer 2023 School'!$C$2:$AF$216,9,FALSE)))</f>
        <v>135</v>
      </c>
      <c r="T20" s="231">
        <f>IF(ISNA(VLOOKUP($B20,'Autumn 2023 School'!$C$2:$AH$214,9,FALSE)),0,(VLOOKUP($B20,'Autumn 2023 School'!$C$2:$AH$214,9,FALSE)))</f>
        <v>165</v>
      </c>
      <c r="U20" s="231">
        <f>IF(ISNA(VLOOKUP($B20,'Spring 2023 School'!$C$3:$AF$219,25,FALSE)),0,(VLOOKUP($B20,'Spring 2023 School'!$C$3:$AF$219,25,FALSE)))</f>
        <v>18</v>
      </c>
      <c r="V20" s="231">
        <f>IF(ISNA(VLOOKUP($B20,'Spring 2023 School'!$C$3:$AF$219,25,FALSE)),0,(VLOOKUP($B20,'Spring 2023 School'!$C$3:$AF$219,25,FALSE)))</f>
        <v>18</v>
      </c>
      <c r="W20" s="231">
        <f>IF(ISNA(VLOOKUP($B20,'Spring 2023 School'!$C$3:$AF$219,25,FALSE)),0,(VLOOKUP($B20,'Spring 2023 School'!$C$3:$AF$219,25,FALSE)))</f>
        <v>18</v>
      </c>
      <c r="X20" s="231">
        <f>IF(ISNA(VLOOKUP($B20,'Spring 2023 School'!$C$3:$AF$219,26,FALSE)),0,(VLOOKUP($B20,'Spring 2023 School'!$C$3:$AF$219,26,FALSE)))</f>
        <v>270</v>
      </c>
      <c r="Y20" s="231">
        <f>IF(ISNA(VLOOKUP($B20,'Spring 2023 School'!$C$3:$AF$219,26,FALSE)),0,(VLOOKUP($B20,'Spring 2023 School'!$C$3:$AF$219,26,FALSE)))</f>
        <v>270</v>
      </c>
      <c r="Z20" s="231">
        <f>IF(ISNA(VLOOKUP($B20,'Spring 2023 School'!$C$3:$AF$219,26,FALSE)),0,(VLOOKUP($B20,'Spring 2023 School'!$C$3:$AF$219,26,FALSE)))</f>
        <v>270</v>
      </c>
      <c r="AA20" s="231">
        <f>IF(ISNA(VLOOKUP($B20,'Spring 2023 School'!$C$3:$AF$219,27,FALSE)),0,(VLOOKUP($B20,'Spring 2023 School'!$C$3:$AF$219,27,FALSE)))</f>
        <v>15</v>
      </c>
      <c r="AB20" s="231">
        <f>IF(ISNA(VLOOKUP($B20,'Spring 2023 School'!$C$3:$AF$219,27,FALSE)),0,(VLOOKUP($B20,'Spring 2023 School'!$C$3:$AF$219,27,FALSE)))</f>
        <v>15</v>
      </c>
      <c r="AC20" s="231">
        <f>IF(ISNA(VLOOKUP($B20,'Spring 2023 School'!$C$3:$AF$219,27,FALSE)),0,(VLOOKUP($B20,'Spring 2023 School'!$C$3:$AF$219,27,FALSE)))</f>
        <v>15</v>
      </c>
      <c r="AD20" s="384">
        <f t="shared" si="31"/>
        <v>169917.00000000003</v>
      </c>
      <c r="AE20" s="403">
        <f>VLOOKUP(B20,'Spring 2023 School'!$C$3:$S$202,17,FALSE)</f>
        <v>120</v>
      </c>
      <c r="AF20" s="403">
        <f>VLOOKUP(B20,'Spring 2023 School'!$C$1:$Z$200,20,FALSE)</f>
        <v>75</v>
      </c>
      <c r="AG20" s="403">
        <f>VLOOKUP(B20,'Spring 2023 School'!$C$3:$Z$202,23,FALSE)</f>
        <v>255</v>
      </c>
      <c r="AH20" s="384">
        <f t="shared" si="32"/>
        <v>2781.6</v>
      </c>
      <c r="AI20" s="384">
        <f t="shared" si="33"/>
        <v>826.5</v>
      </c>
      <c r="AJ20" s="384">
        <f t="shared" si="34"/>
        <v>775.2</v>
      </c>
      <c r="AK20" s="384">
        <f t="shared" si="35"/>
        <v>4383.3</v>
      </c>
      <c r="AL20" s="403">
        <f>IF(ISNA(VLOOKUP($A20,'Spring 2023 School'!$B18:$AD18,29,FALSE)),0,(VLOOKUP($A20,'Spring 2023 School'!$B18:$AD18,29,FALSE)))</f>
        <v>18</v>
      </c>
      <c r="AM20" s="403">
        <f>IF(ISNA(VLOOKUP($A20,'Spring 2023 School'!$B18:$AZ18,30,FALSE)),0,(VLOOKUP($A20,'Spring 2023 School'!$B18:$AZ18,30,FALSE)))</f>
        <v>270</v>
      </c>
      <c r="AN20" s="402">
        <f t="shared" si="25"/>
        <v>3924</v>
      </c>
      <c r="AO20" s="404">
        <f t="shared" si="36"/>
        <v>49572.000000000007</v>
      </c>
      <c r="AP20" s="384">
        <f t="shared" si="26"/>
        <v>227796.30000000002</v>
      </c>
      <c r="AQ20" s="403">
        <f>VLOOKUP(A20,'Spring 2023 School'!$B$3:$AB$202,26,FALSE)</f>
        <v>18</v>
      </c>
      <c r="AR20" s="403">
        <f>VLOOKUP(A20,'Summer 2023 School'!$B$2:$AA$200,26,FALSE)</f>
        <v>20</v>
      </c>
      <c r="AS20" s="403">
        <f>VLOOKUP(A20,'Autumn 2023 School'!$B$2:$AA$197,26,FALSE)</f>
        <v>13</v>
      </c>
      <c r="AT20" s="409">
        <f t="shared" si="42"/>
        <v>6630</v>
      </c>
      <c r="AU20" s="409">
        <f>VLOOKUP(A20,'MNS calc'!$B$8:$AS$34,44,FALSE)</f>
        <v>147434.15666666668</v>
      </c>
      <c r="AV20" s="413">
        <f t="shared" si="37"/>
        <v>381860.45666666667</v>
      </c>
      <c r="AW20" s="410">
        <f t="shared" si="28"/>
        <v>159108.5236111111</v>
      </c>
      <c r="AX20" s="410">
        <f t="shared" si="29"/>
        <v>127286.81888888888</v>
      </c>
      <c r="AY20" s="410">
        <f t="shared" si="30"/>
        <v>95465.114166666666</v>
      </c>
      <c r="AZ20" s="642">
        <f>(SUMIF('Spring 2023 School'!B:B,Budget!A20,'Spring 2023 School'!AG:AG)+SUMIF('Summer 2023 School'!B:B,Budget!A20,'Summer 2023 School'!AG:AG)+SUMIF('Autumn 2023 School'!B:B,Budget!A20,'Autumn 2023 School'!AG:AG))</f>
        <v>2</v>
      </c>
      <c r="BA20" s="410">
        <f t="shared" si="38"/>
        <v>1820</v>
      </c>
      <c r="BB20">
        <f t="shared" si="39"/>
        <v>1560</v>
      </c>
      <c r="BC20">
        <f t="shared" si="40"/>
        <v>975</v>
      </c>
      <c r="BD20">
        <f t="shared" si="41"/>
        <v>3060</v>
      </c>
    </row>
    <row r="21" spans="1:56" x14ac:dyDescent="0.35">
      <c r="A21" s="231">
        <v>1022</v>
      </c>
      <c r="B21" t="s">
        <v>849</v>
      </c>
      <c r="C21" s="231">
        <f>IF(ISNA(VLOOKUP($B21,'Spring 2023 School'!$C$3:$AF$220,5,FALSE)),0,(VLOOKUP($B21,'Spring 2023 School'!$C$3:$AF$220,5,FALSE)))</f>
        <v>68</v>
      </c>
      <c r="D21" s="231">
        <f>IF(ISNA(VLOOKUP($B21,'Summer 2023 School'!$C$2:$AF$217,5,FALSE)),0,(VLOOKUP($B21,'Summer 2023 School'!$C$2:$AF$217,5,FALSE)))</f>
        <v>79</v>
      </c>
      <c r="E21" s="231">
        <f>IF(ISNA(VLOOKUP($B21,'Autumn 2023 School'!$C$2:$AH$214,5,FALSE)),0,(VLOOKUP($B21,'Autumn 2023 School'!$C$2:$AH$214,5,FALSE)))</f>
        <v>61</v>
      </c>
      <c r="F21" s="231">
        <f>IF(ISNA(VLOOKUP($B21,'Spring 2023 School'!$C$3:$AF$219,8,FALSE)),0,(VLOOKUP($B21,'Spring 2023 School'!$C$3:$AF$219,8,FALSE)))</f>
        <v>9</v>
      </c>
      <c r="G21" s="231">
        <f>IF(ISNA(VLOOKUP($B21,'Summer 2023 School'!$C$2:$AF$216,8,FALSE)),0,(VLOOKUP($B21,'Summer 2023 School'!$C$2:$AF$216,8,FALSE)))</f>
        <v>11</v>
      </c>
      <c r="H21" s="231">
        <f>IF(ISNA(VLOOKUP($B21,'Autumn 2023 School'!$C$2:$AH$214,8,FALSE)),0,(VLOOKUP($B21,'Autumn 2023 School'!$C$2:$AH$214,8,FALSE)))</f>
        <v>10</v>
      </c>
      <c r="I21" s="231">
        <f>IF(ISNA(VLOOKUP($B21,'Spring 2023 School'!$C$3:$AF$219,12,FALSE)),0,(VLOOKUP($B21,'Spring 2023 School'!$C$3:$AF$219,12,FALSE)))</f>
        <v>1020</v>
      </c>
      <c r="J21" s="231">
        <f>IF(ISNA(VLOOKUP($B21,'Summer 2023 School'!$C$2:$AF$216,12,FALSE)),0,(VLOOKUP($B21,'Summer 2023 School'!$C$2:$AF$216,12,FALSE)))</f>
        <v>1185</v>
      </c>
      <c r="K21" s="231">
        <f>IF(ISNA(VLOOKUP($B21,'Autumn 2023 School'!$C$2:$AH$214,12,FALSE)),0,(VLOOKUP($B21,'Autumn 2023 School'!$C$2:$AH$214,12,FALSE)))</f>
        <v>900</v>
      </c>
      <c r="L21" s="231">
        <f>IF(ISNA(VLOOKUP($B21,'Spring 2023 School'!$C$3:$AF$219,15,FALSE)),0,(VLOOKUP($B21,'Spring 2023 School'!$C$3:$AF$219,15,FALSE)))</f>
        <v>135</v>
      </c>
      <c r="M21" s="231">
        <f>IF(ISNA(VLOOKUP($B21,'Summer 2023 School'!$C$2:$AF$216,15,FALSE)),0,(VLOOKUP($B21,'Summer 2023 School'!$C$2:$AF$216,15,FALSE)))</f>
        <v>165</v>
      </c>
      <c r="N21" s="231">
        <f>IF(ISNA(VLOOKUP($B21,'Autumn 2023 School'!$C$2:$AH$214,15,FALSE)),0,(VLOOKUP($B21,'Autumn 2023 School'!$C$2:$AH$214,15,FALSE)))</f>
        <v>150</v>
      </c>
      <c r="O21" s="231">
        <f>IF(ISNA(VLOOKUP($B21,'Spring 2023 School'!$C$3:$AF$219,2,FALSE)),0,(VLOOKUP($B21,'Spring 2023 School'!$C$3:$AF$219,2,FALSE)))</f>
        <v>22</v>
      </c>
      <c r="P21" s="231">
        <f>IF(ISNA(VLOOKUP($B21,'Summer 2023 School'!$C$2:$AF$216,2,FALSE)),0,(VLOOKUP($B21,'Summer 2023 School'!$C$2:$AF$216,2,FALSE)))</f>
        <v>17</v>
      </c>
      <c r="Q21" s="231">
        <f>IF(ISNA(VLOOKUP($B21,'Autumn 2023 School'!$C$2:$AH$214,2,FALSE)),0,(VLOOKUP($B21,'Autumn 2023 School'!$C$2:$AH$214,2,FALSE)))</f>
        <v>15</v>
      </c>
      <c r="R21" s="231">
        <f>IF(ISNA(VLOOKUP($B21,'Spring 2023 School'!$C$3:$AF$219,9,FALSE)),0,(VLOOKUP($B21,'Spring 2023 School'!$C$3:$AF$219,9,FALSE)))</f>
        <v>270</v>
      </c>
      <c r="S21" s="231">
        <f>IF(ISNA(VLOOKUP($B21,'Summer 2023 School'!$C$2:$AF$216,9,FALSE)),0,(VLOOKUP($B21,'Summer 2023 School'!$C$2:$AF$216,9,FALSE)))</f>
        <v>255</v>
      </c>
      <c r="T21" s="231">
        <f>IF(ISNA(VLOOKUP($B21,'Autumn 2023 School'!$C$2:$AH$214,9,FALSE)),0,(VLOOKUP($B21,'Autumn 2023 School'!$C$2:$AH$214,9,FALSE)))</f>
        <v>225</v>
      </c>
      <c r="U21" s="231">
        <f>IF(ISNA(VLOOKUP($B21,'Spring 2023 School'!$C$3:$AF$219,25,FALSE)),0,(VLOOKUP($B21,'Spring 2023 School'!$C$3:$AF$219,25,FALSE)))</f>
        <v>21</v>
      </c>
      <c r="V21" s="231">
        <f>IF(ISNA(VLOOKUP($B21,'Spring 2023 School'!$C$3:$AF$219,25,FALSE)),0,(VLOOKUP($B21,'Spring 2023 School'!$C$3:$AF$219,25,FALSE)))</f>
        <v>21</v>
      </c>
      <c r="W21" s="231">
        <f>IF(ISNA(VLOOKUP($B21,'Spring 2023 School'!$C$3:$AF$219,25,FALSE)),0,(VLOOKUP($B21,'Spring 2023 School'!$C$3:$AF$219,25,FALSE)))</f>
        <v>21</v>
      </c>
      <c r="X21" s="231">
        <f>IF(ISNA(VLOOKUP($B21,'Spring 2023 School'!$C$3:$AF$219,26,FALSE)),0,(VLOOKUP($B21,'Spring 2023 School'!$C$3:$AF$219,26,FALSE)))</f>
        <v>315</v>
      </c>
      <c r="Y21" s="231">
        <f>IF(ISNA(VLOOKUP($B21,'Spring 2023 School'!$C$3:$AF$219,26,FALSE)),0,(VLOOKUP($B21,'Spring 2023 School'!$C$3:$AF$219,26,FALSE)))</f>
        <v>315</v>
      </c>
      <c r="Z21" s="231">
        <f>IF(ISNA(VLOOKUP($B21,'Spring 2023 School'!$C$3:$AF$219,26,FALSE)),0,(VLOOKUP($B21,'Spring 2023 School'!$C$3:$AF$219,26,FALSE)))</f>
        <v>315</v>
      </c>
      <c r="AA21" s="231">
        <f>IF(ISNA(VLOOKUP($B21,'Spring 2023 School'!$C$3:$AF$219,27,FALSE)),0,(VLOOKUP($B21,'Spring 2023 School'!$C$3:$AF$219,27,FALSE)))</f>
        <v>0</v>
      </c>
      <c r="AB21" s="231">
        <f>IF(ISNA(VLOOKUP($B21,'Spring 2023 School'!$C$3:$AF$219,27,FALSE)),0,(VLOOKUP($B21,'Spring 2023 School'!$C$3:$AF$219,27,FALSE)))</f>
        <v>0</v>
      </c>
      <c r="AC21" s="231">
        <f>IF(ISNA(VLOOKUP($B21,'Spring 2023 School'!$C$3:$AF$219,27,FALSE)),0,(VLOOKUP($B21,'Spring 2023 School'!$C$3:$AF$219,27,FALSE)))</f>
        <v>0</v>
      </c>
      <c r="AD21" s="384">
        <f t="shared" si="31"/>
        <v>244794.3</v>
      </c>
      <c r="AE21" s="403">
        <f>VLOOKUP(B21,'Spring 2023 School'!$C$3:$S$202,17,FALSE)</f>
        <v>225</v>
      </c>
      <c r="AF21" s="403">
        <f>VLOOKUP(B21,'Spring 2023 School'!$C$1:$Z$200,20,FALSE)</f>
        <v>255</v>
      </c>
      <c r="AG21" s="403">
        <f>VLOOKUP(B21,'Spring 2023 School'!$C$3:$Z$202,23,FALSE)</f>
        <v>510</v>
      </c>
      <c r="AH21" s="384">
        <f t="shared" si="32"/>
        <v>5215.5</v>
      </c>
      <c r="AI21" s="384">
        <f t="shared" si="33"/>
        <v>2810.0999999999995</v>
      </c>
      <c r="AJ21" s="384">
        <f t="shared" si="34"/>
        <v>1550.4</v>
      </c>
      <c r="AK21" s="384">
        <f t="shared" si="35"/>
        <v>9576</v>
      </c>
      <c r="AL21" s="403">
        <f>IF(ISNA(VLOOKUP($A21,'Spring 2023 School'!$B19:$AD19,29,FALSE)),0,(VLOOKUP($A21,'Spring 2023 School'!$B19:$AD19,29,FALSE)))</f>
        <v>1</v>
      </c>
      <c r="AM21" s="403">
        <f>IF(ISNA(VLOOKUP($A21,'Spring 2023 School'!$B19:$AZ19,30,FALSE)),0,(VLOOKUP($A21,'Spring 2023 School'!$B19:$AZ19,30,FALSE)))</f>
        <v>15</v>
      </c>
      <c r="AN21" s="402">
        <f t="shared" si="25"/>
        <v>218</v>
      </c>
      <c r="AO21" s="404">
        <f t="shared" si="36"/>
        <v>77724</v>
      </c>
      <c r="AP21" s="384">
        <f t="shared" si="26"/>
        <v>332312.3</v>
      </c>
      <c r="AQ21" s="403">
        <f>VLOOKUP(A21,'Spring 2023 School'!$B$3:$AB$202,26,FALSE)</f>
        <v>21</v>
      </c>
      <c r="AR21" s="403">
        <f>VLOOKUP(A21,'Summer 2023 School'!$B$2:$AA$200,26,FALSE)</f>
        <v>28</v>
      </c>
      <c r="AS21" s="403">
        <f>VLOOKUP(A21,'Autumn 2023 School'!$B$2:$AA$197,26,FALSE)</f>
        <v>20</v>
      </c>
      <c r="AT21" s="409">
        <f t="shared" si="42"/>
        <v>8945.4000000000015</v>
      </c>
      <c r="AU21" s="409">
        <f>VLOOKUP(A21,'MNS calc'!$B$8:$AS$34,44,FALSE)</f>
        <v>184025.15</v>
      </c>
      <c r="AV21" s="413">
        <f t="shared" si="37"/>
        <v>525282.85</v>
      </c>
      <c r="AW21" s="410">
        <f t="shared" si="28"/>
        <v>218867.85416666666</v>
      </c>
      <c r="AX21" s="410">
        <f t="shared" si="29"/>
        <v>175094.28333333333</v>
      </c>
      <c r="AY21" s="410">
        <f t="shared" si="30"/>
        <v>131320.71249999999</v>
      </c>
      <c r="AZ21" s="642">
        <f>(SUMIF('Spring 2023 School'!B:B,Budget!A21,'Spring 2023 School'!AG:AG)+SUMIF('Summer 2023 School'!B:B,Budget!A21,'Summer 2023 School'!AG:AG)+SUMIF('Autumn 2023 School'!B:B,Budget!A21,'Autumn 2023 School'!AG:AG))</f>
        <v>20</v>
      </c>
      <c r="BA21" s="410">
        <f t="shared" si="38"/>
        <v>18200</v>
      </c>
      <c r="BB21">
        <f t="shared" si="39"/>
        <v>2925</v>
      </c>
      <c r="BC21">
        <f t="shared" si="40"/>
        <v>3315</v>
      </c>
      <c r="BD21">
        <f t="shared" si="41"/>
        <v>6120</v>
      </c>
    </row>
    <row r="22" spans="1:56" x14ac:dyDescent="0.35">
      <c r="A22" s="231">
        <v>1023</v>
      </c>
      <c r="B22" t="s">
        <v>850</v>
      </c>
      <c r="C22" s="231">
        <f>IF(ISNA(VLOOKUP($B22,'Spring 2023 School'!$C$3:$AF$220,5,FALSE)),0,(VLOOKUP($B22,'Spring 2023 School'!$C$3:$AF$220,5,FALSE)))</f>
        <v>58</v>
      </c>
      <c r="D22" s="231">
        <f>IF(ISNA(VLOOKUP($B22,'Summer 2023 School'!$C$2:$AF$217,5,FALSE)),0,(VLOOKUP($B22,'Summer 2023 School'!$C$2:$AF$217,5,FALSE)))</f>
        <v>72</v>
      </c>
      <c r="E22" s="231">
        <f>IF(ISNA(VLOOKUP($B22,'Autumn 2023 School'!$C$2:$AH$214,5,FALSE)),0,(VLOOKUP($B22,'Autumn 2023 School'!$C$2:$AH$214,5,FALSE)))</f>
        <v>40</v>
      </c>
      <c r="F22" s="231">
        <f>IF(ISNA(VLOOKUP($B22,'Spring 2023 School'!$C$3:$AF$219,8,FALSE)),0,(VLOOKUP($B22,'Spring 2023 School'!$C$3:$AF$219,8,FALSE)))</f>
        <v>9</v>
      </c>
      <c r="G22" s="231">
        <f>IF(ISNA(VLOOKUP($B22,'Summer 2023 School'!$C$2:$AF$216,8,FALSE)),0,(VLOOKUP($B22,'Summer 2023 School'!$C$2:$AF$216,8,FALSE)))</f>
        <v>10</v>
      </c>
      <c r="H22" s="231">
        <f>IF(ISNA(VLOOKUP($B22,'Autumn 2023 School'!$C$2:$AH$214,8,FALSE)),0,(VLOOKUP($B22,'Autumn 2023 School'!$C$2:$AH$214,8,FALSE)))</f>
        <v>5</v>
      </c>
      <c r="I22" s="231">
        <f>IF(ISNA(VLOOKUP($B22,'Spring 2023 School'!$C$3:$AF$219,12,FALSE)),0,(VLOOKUP($B22,'Spring 2023 School'!$C$3:$AF$219,12,FALSE)))</f>
        <v>870</v>
      </c>
      <c r="J22" s="231">
        <f>IF(ISNA(VLOOKUP($B22,'Summer 2023 School'!$C$2:$AF$216,12,FALSE)),0,(VLOOKUP($B22,'Summer 2023 School'!$C$2:$AF$216,12,FALSE)))</f>
        <v>1080</v>
      </c>
      <c r="K22" s="231">
        <f>IF(ISNA(VLOOKUP($B22,'Autumn 2023 School'!$C$2:$AH$214,12,FALSE)),0,(VLOOKUP($B22,'Autumn 2023 School'!$C$2:$AH$214,12,FALSE)))</f>
        <v>600</v>
      </c>
      <c r="L22" s="231">
        <f>IF(ISNA(VLOOKUP($B22,'Spring 2023 School'!$C$3:$AF$219,15,FALSE)),0,(VLOOKUP($B22,'Spring 2023 School'!$C$3:$AF$219,15,FALSE)))</f>
        <v>135</v>
      </c>
      <c r="M22" s="231">
        <f>IF(ISNA(VLOOKUP($B22,'Summer 2023 School'!$C$2:$AF$216,15,FALSE)),0,(VLOOKUP($B22,'Summer 2023 School'!$C$2:$AF$216,15,FALSE)))</f>
        <v>150</v>
      </c>
      <c r="N22" s="231">
        <f>IF(ISNA(VLOOKUP($B22,'Autumn 2023 School'!$C$2:$AH$214,15,FALSE)),0,(VLOOKUP($B22,'Autumn 2023 School'!$C$2:$AH$214,15,FALSE)))</f>
        <v>75</v>
      </c>
      <c r="O22" s="231">
        <f>IF(ISNA(VLOOKUP($B22,'Spring 2023 School'!$C$3:$AF$219,2,FALSE)),0,(VLOOKUP($B22,'Spring 2023 School'!$C$3:$AF$219,2,FALSE)))</f>
        <v>21</v>
      </c>
      <c r="P22" s="231">
        <f>IF(ISNA(VLOOKUP($B22,'Summer 2023 School'!$C$2:$AF$216,2,FALSE)),0,(VLOOKUP($B22,'Summer 2023 School'!$C$2:$AF$216,2,FALSE)))</f>
        <v>20</v>
      </c>
      <c r="Q22" s="231">
        <f>IF(ISNA(VLOOKUP($B22,'Autumn 2023 School'!$C$2:$AH$214,2,FALSE)),0,(VLOOKUP($B22,'Autumn 2023 School'!$C$2:$AH$214,2,FALSE)))</f>
        <v>25</v>
      </c>
      <c r="R22" s="231">
        <f>IF(ISNA(VLOOKUP($B22,'Spring 2023 School'!$C$3:$AF$219,9,FALSE)),0,(VLOOKUP($B22,'Spring 2023 School'!$C$3:$AF$219,9,FALSE)))</f>
        <v>255</v>
      </c>
      <c r="S22" s="231">
        <f>IF(ISNA(VLOOKUP($B22,'Summer 2023 School'!$C$2:$AF$216,9,FALSE)),0,(VLOOKUP($B22,'Summer 2023 School'!$C$2:$AF$216,9,FALSE)))</f>
        <v>300</v>
      </c>
      <c r="T22" s="231">
        <f>IF(ISNA(VLOOKUP($B22,'Autumn 2023 School'!$C$2:$AH$214,9,FALSE)),0,(VLOOKUP($B22,'Autumn 2023 School'!$C$2:$AH$214,9,FALSE)))</f>
        <v>375</v>
      </c>
      <c r="U22" s="231">
        <f>IF(ISNA(VLOOKUP($B22,'Spring 2023 School'!$C$3:$AF$219,25,FALSE)),0,(VLOOKUP($B22,'Spring 2023 School'!$C$3:$AF$219,25,FALSE)))</f>
        <v>19</v>
      </c>
      <c r="V22" s="231">
        <f>IF(ISNA(VLOOKUP($B22,'Spring 2023 School'!$C$3:$AF$219,25,FALSE)),0,(VLOOKUP($B22,'Spring 2023 School'!$C$3:$AF$219,25,FALSE)))</f>
        <v>19</v>
      </c>
      <c r="W22" s="231">
        <f>IF(ISNA(VLOOKUP($B22,'Spring 2023 School'!$C$3:$AF$219,25,FALSE)),0,(VLOOKUP($B22,'Spring 2023 School'!$C$3:$AF$219,25,FALSE)))</f>
        <v>19</v>
      </c>
      <c r="X22" s="231">
        <f>IF(ISNA(VLOOKUP($B22,'Spring 2023 School'!$C$3:$AF$219,26,FALSE)),0,(VLOOKUP($B22,'Spring 2023 School'!$C$3:$AF$219,26,FALSE)))</f>
        <v>285</v>
      </c>
      <c r="Y22" s="231">
        <f>IF(ISNA(VLOOKUP($B22,'Spring 2023 School'!$C$3:$AF$219,26,FALSE)),0,(VLOOKUP($B22,'Spring 2023 School'!$C$3:$AF$219,26,FALSE)))</f>
        <v>285</v>
      </c>
      <c r="Z22" s="231">
        <f>IF(ISNA(VLOOKUP($B22,'Spring 2023 School'!$C$3:$AF$219,26,FALSE)),0,(VLOOKUP($B22,'Spring 2023 School'!$C$3:$AF$219,26,FALSE)))</f>
        <v>285</v>
      </c>
      <c r="AA22" s="231">
        <f>IF(ISNA(VLOOKUP($B22,'Spring 2023 School'!$C$3:$AF$219,27,FALSE)),0,(VLOOKUP($B22,'Spring 2023 School'!$C$3:$AF$219,27,FALSE)))</f>
        <v>15</v>
      </c>
      <c r="AB22" s="231">
        <f>IF(ISNA(VLOOKUP($B22,'Spring 2023 School'!$C$3:$AF$219,27,FALSE)),0,(VLOOKUP($B22,'Spring 2023 School'!$C$3:$AF$219,27,FALSE)))</f>
        <v>15</v>
      </c>
      <c r="AC22" s="231">
        <f>IF(ISNA(VLOOKUP($B22,'Spring 2023 School'!$C$3:$AF$219,27,FALSE)),0,(VLOOKUP($B22,'Spring 2023 School'!$C$3:$AF$219,27,FALSE)))</f>
        <v>15</v>
      </c>
      <c r="AD22" s="384">
        <f t="shared" si="31"/>
        <v>201380.1</v>
      </c>
      <c r="AE22" s="403">
        <f>VLOOKUP(B22,'Spring 2023 School'!$C$3:$S$202,17,FALSE)</f>
        <v>90</v>
      </c>
      <c r="AF22" s="403">
        <f>VLOOKUP(B22,'Spring 2023 School'!$C$1:$Z$200,20,FALSE)</f>
        <v>195</v>
      </c>
      <c r="AG22" s="403">
        <f>VLOOKUP(B22,'Spring 2023 School'!$C$3:$Z$202,23,FALSE)</f>
        <v>510</v>
      </c>
      <c r="AH22" s="384">
        <f t="shared" si="32"/>
        <v>2086.1999999999998</v>
      </c>
      <c r="AI22" s="384">
        <f t="shared" si="33"/>
        <v>2148.9</v>
      </c>
      <c r="AJ22" s="384">
        <f t="shared" si="34"/>
        <v>1550.4</v>
      </c>
      <c r="AK22" s="384">
        <f t="shared" si="35"/>
        <v>5785.5</v>
      </c>
      <c r="AL22" s="403">
        <f>IF(ISNA(VLOOKUP($A22,'Spring 2023 School'!$B20:$AD20,29,FALSE)),0,(VLOOKUP($A22,'Spring 2023 School'!$B20:$AD20,29,FALSE)))</f>
        <v>8</v>
      </c>
      <c r="AM22" s="403">
        <f>IF(ISNA(VLOOKUP($A22,'Spring 2023 School'!$B20:$AZ20,30,FALSE)),0,(VLOOKUP($A22,'Spring 2023 School'!$B20:$AZ20,30,FALSE)))</f>
        <v>120</v>
      </c>
      <c r="AN22" s="402">
        <f t="shared" si="25"/>
        <v>1744</v>
      </c>
      <c r="AO22" s="404">
        <f t="shared" si="36"/>
        <v>95594.4</v>
      </c>
      <c r="AP22" s="384">
        <f t="shared" si="26"/>
        <v>304504</v>
      </c>
      <c r="AQ22" s="403">
        <f>VLOOKUP(A22,'Spring 2023 School'!$B$3:$AB$202,26,FALSE)</f>
        <v>19</v>
      </c>
      <c r="AR22" s="403">
        <f>VLOOKUP(A22,'Summer 2023 School'!$B$2:$AA$200,26,FALSE)</f>
        <v>22</v>
      </c>
      <c r="AS22" s="403">
        <f>VLOOKUP(A22,'Autumn 2023 School'!$B$2:$AA$197,26,FALSE)</f>
        <v>9</v>
      </c>
      <c r="AT22" s="409">
        <f t="shared" si="42"/>
        <v>6538.2000000000007</v>
      </c>
      <c r="AU22" s="409">
        <f>VLOOKUP(A22,'MNS calc'!$B$8:$AS$34,44,FALSE)</f>
        <v>227423.77000000002</v>
      </c>
      <c r="AV22" s="413">
        <f t="shared" si="37"/>
        <v>538465.97</v>
      </c>
      <c r="AW22" s="410">
        <f t="shared" si="28"/>
        <v>224360.8208333333</v>
      </c>
      <c r="AX22" s="410">
        <f t="shared" si="29"/>
        <v>179488.65666666665</v>
      </c>
      <c r="AY22" s="410">
        <f t="shared" si="30"/>
        <v>134616.49249999999</v>
      </c>
      <c r="AZ22" s="642">
        <f>(SUMIF('Spring 2023 School'!B:B,Budget!A22,'Spring 2023 School'!AG:AG)+SUMIF('Summer 2023 School'!B:B,Budget!A22,'Summer 2023 School'!AG:AG)+SUMIF('Autumn 2023 School'!B:B,Budget!A22,'Autumn 2023 School'!AG:AG))</f>
        <v>5</v>
      </c>
      <c r="BA22" s="410">
        <f t="shared" si="38"/>
        <v>4550</v>
      </c>
      <c r="BB22">
        <f t="shared" si="39"/>
        <v>1170</v>
      </c>
      <c r="BC22">
        <f t="shared" si="40"/>
        <v>2535</v>
      </c>
      <c r="BD22">
        <f t="shared" si="41"/>
        <v>6120</v>
      </c>
    </row>
    <row r="23" spans="1:56" x14ac:dyDescent="0.35">
      <c r="A23" s="231">
        <v>1024</v>
      </c>
      <c r="B23" t="s">
        <v>851</v>
      </c>
      <c r="C23" s="231">
        <f>IF(ISNA(VLOOKUP($B23,'Spring 2023 School'!$C$3:$AF$220,5,FALSE)),0,(VLOOKUP($B23,'Spring 2023 School'!$C$3:$AF$220,5,FALSE)))</f>
        <v>63</v>
      </c>
      <c r="D23" s="231">
        <f>IF(ISNA(VLOOKUP($B23,'Summer 2023 School'!$C$2:$AF$217,5,FALSE)),0,(VLOOKUP($B23,'Summer 2023 School'!$C$2:$AF$217,5,FALSE)))</f>
        <v>78</v>
      </c>
      <c r="E23" s="231">
        <f>IF(ISNA(VLOOKUP($B23,'Autumn 2023 School'!$C$2:$AH$214,5,FALSE)),0,(VLOOKUP($B23,'Autumn 2023 School'!$C$2:$AH$214,5,FALSE)))</f>
        <v>46</v>
      </c>
      <c r="F23" s="231">
        <f>IF(ISNA(VLOOKUP($B23,'Spring 2023 School'!$C$3:$AF$219,8,FALSE)),0,(VLOOKUP($B23,'Spring 2023 School'!$C$3:$AF$219,8,FALSE)))</f>
        <v>8</v>
      </c>
      <c r="G23" s="231">
        <f>IF(ISNA(VLOOKUP($B23,'Summer 2023 School'!$C$2:$AF$216,8,FALSE)),0,(VLOOKUP($B23,'Summer 2023 School'!$C$2:$AF$216,8,FALSE)))</f>
        <v>12</v>
      </c>
      <c r="H23" s="231">
        <f>IF(ISNA(VLOOKUP($B23,'Autumn 2023 School'!$C$2:$AH$214,8,FALSE)),0,(VLOOKUP($B23,'Autumn 2023 School'!$C$2:$AH$214,8,FALSE)))</f>
        <v>9</v>
      </c>
      <c r="I23" s="231">
        <f>IF(ISNA(VLOOKUP($B23,'Spring 2023 School'!$C$3:$AF$219,12,FALSE)),0,(VLOOKUP($B23,'Spring 2023 School'!$C$3:$AF$219,12,FALSE)))</f>
        <v>945</v>
      </c>
      <c r="J23" s="231">
        <f>IF(ISNA(VLOOKUP($B23,'Summer 2023 School'!$C$2:$AF$216,12,FALSE)),0,(VLOOKUP($B23,'Summer 2023 School'!$C$2:$AF$216,12,FALSE)))</f>
        <v>1170</v>
      </c>
      <c r="K23" s="231">
        <f>IF(ISNA(VLOOKUP($B23,'Autumn 2023 School'!$C$2:$AH$214,12,FALSE)),0,(VLOOKUP($B23,'Autumn 2023 School'!$C$2:$AH$214,12,FALSE)))</f>
        <v>690</v>
      </c>
      <c r="L23" s="231">
        <f>IF(ISNA(VLOOKUP($B23,'Spring 2023 School'!$C$3:$AF$219,15,FALSE)),0,(VLOOKUP($B23,'Spring 2023 School'!$C$3:$AF$219,15,FALSE)))</f>
        <v>120</v>
      </c>
      <c r="M23" s="231">
        <f>IF(ISNA(VLOOKUP($B23,'Summer 2023 School'!$C$2:$AF$216,15,FALSE)),0,(VLOOKUP($B23,'Summer 2023 School'!$C$2:$AF$216,15,FALSE)))</f>
        <v>180</v>
      </c>
      <c r="N23" s="231">
        <f>IF(ISNA(VLOOKUP($B23,'Autumn 2023 School'!$C$2:$AH$214,15,FALSE)),0,(VLOOKUP($B23,'Autumn 2023 School'!$C$2:$AH$214,15,FALSE)))</f>
        <v>135</v>
      </c>
      <c r="O23" s="231">
        <f>IF(ISNA(VLOOKUP($B23,'Spring 2023 School'!$C$3:$AF$219,2,FALSE)),0,(VLOOKUP($B23,'Spring 2023 School'!$C$3:$AF$219,2,FALSE)))</f>
        <v>34</v>
      </c>
      <c r="P23" s="231">
        <f>IF(ISNA(VLOOKUP($B23,'Summer 2023 School'!$C$2:$AF$216,2,FALSE)),0,(VLOOKUP($B23,'Summer 2023 School'!$C$2:$AF$216,2,FALSE)))</f>
        <v>32</v>
      </c>
      <c r="Q23" s="231">
        <f>IF(ISNA(VLOOKUP($B23,'Autumn 2023 School'!$C$2:$AH$214,2,FALSE)),0,(VLOOKUP($B23,'Autumn 2023 School'!$C$2:$AH$214,2,FALSE)))</f>
        <v>20</v>
      </c>
      <c r="R23" s="231">
        <f>IF(ISNA(VLOOKUP($B23,'Spring 2023 School'!$C$3:$AF$219,9,FALSE)),0,(VLOOKUP($B23,'Spring 2023 School'!$C$3:$AF$219,9,FALSE)))</f>
        <v>510</v>
      </c>
      <c r="S23" s="231">
        <f>IF(ISNA(VLOOKUP($B23,'Summer 2023 School'!$C$2:$AF$216,9,FALSE)),0,(VLOOKUP($B23,'Summer 2023 School'!$C$2:$AF$216,9,FALSE)))</f>
        <v>480</v>
      </c>
      <c r="T23" s="231">
        <f>IF(ISNA(VLOOKUP($B23,'Autumn 2023 School'!$C$2:$AH$214,9,FALSE)),0,(VLOOKUP($B23,'Autumn 2023 School'!$C$2:$AH$214,9,FALSE)))</f>
        <v>300</v>
      </c>
      <c r="U23" s="231">
        <f>IF(ISNA(VLOOKUP($B23,'Spring 2023 School'!$C$3:$AF$219,25,FALSE)),0,(VLOOKUP($B23,'Spring 2023 School'!$C$3:$AF$219,25,FALSE)))</f>
        <v>36</v>
      </c>
      <c r="V23" s="231">
        <f>IF(ISNA(VLOOKUP($B23,'Spring 2023 School'!$C$3:$AF$219,25,FALSE)),0,(VLOOKUP($B23,'Spring 2023 School'!$C$3:$AF$219,25,FALSE)))</f>
        <v>36</v>
      </c>
      <c r="W23" s="231">
        <f>IF(ISNA(VLOOKUP($B23,'Spring 2023 School'!$C$3:$AF$219,25,FALSE)),0,(VLOOKUP($B23,'Spring 2023 School'!$C$3:$AF$219,25,FALSE)))</f>
        <v>36</v>
      </c>
      <c r="X23" s="231">
        <f>IF(ISNA(VLOOKUP($B23,'Spring 2023 School'!$C$3:$AF$219,26,FALSE)),0,(VLOOKUP($B23,'Spring 2023 School'!$C$3:$AF$219,26,FALSE)))</f>
        <v>540</v>
      </c>
      <c r="Y23" s="231">
        <f>IF(ISNA(VLOOKUP($B23,'Spring 2023 School'!$C$3:$AF$219,26,FALSE)),0,(VLOOKUP($B23,'Spring 2023 School'!$C$3:$AF$219,26,FALSE)))</f>
        <v>540</v>
      </c>
      <c r="Z23" s="231">
        <f>IF(ISNA(VLOOKUP($B23,'Spring 2023 School'!$C$3:$AF$219,26,FALSE)),0,(VLOOKUP($B23,'Spring 2023 School'!$C$3:$AF$219,26,FALSE)))</f>
        <v>540</v>
      </c>
      <c r="AA23" s="231">
        <f>IF(ISNA(VLOOKUP($B23,'Spring 2023 School'!$C$3:$AF$219,27,FALSE)),0,(VLOOKUP($B23,'Spring 2023 School'!$C$3:$AF$219,27,FALSE)))</f>
        <v>15</v>
      </c>
      <c r="AB23" s="231">
        <f>IF(ISNA(VLOOKUP($B23,'Spring 2023 School'!$C$3:$AF$219,27,FALSE)),0,(VLOOKUP($B23,'Spring 2023 School'!$C$3:$AF$219,27,FALSE)))</f>
        <v>15</v>
      </c>
      <c r="AC23" s="231">
        <f>IF(ISNA(VLOOKUP($B23,'Spring 2023 School'!$C$3:$AF$219,27,FALSE)),0,(VLOOKUP($B23,'Spring 2023 School'!$C$3:$AF$219,27,FALSE)))</f>
        <v>15</v>
      </c>
      <c r="AD23" s="384">
        <f t="shared" si="31"/>
        <v>223818.9</v>
      </c>
      <c r="AE23" s="403">
        <f>VLOOKUP(B23,'Spring 2023 School'!$C$3:$S$202,17,FALSE)</f>
        <v>390</v>
      </c>
      <c r="AF23" s="403">
        <f>VLOOKUP(B23,'Spring 2023 School'!$C$1:$Z$200,20,FALSE)</f>
        <v>120</v>
      </c>
      <c r="AG23" s="403">
        <f>VLOOKUP(B23,'Spring 2023 School'!$C$3:$Z$202,23,FALSE)</f>
        <v>315</v>
      </c>
      <c r="AH23" s="384">
        <f t="shared" si="32"/>
        <v>9040.2000000000007</v>
      </c>
      <c r="AI23" s="384">
        <f t="shared" si="33"/>
        <v>1322.3999999999999</v>
      </c>
      <c r="AJ23" s="384">
        <f t="shared" si="34"/>
        <v>957.6</v>
      </c>
      <c r="AK23" s="384">
        <f t="shared" si="35"/>
        <v>11320.2</v>
      </c>
      <c r="AL23" s="403">
        <f>IF(ISNA(VLOOKUP($A23,'Spring 2023 School'!$B21:$AD21,29,FALSE)),0,(VLOOKUP($A23,'Spring 2023 School'!$B21:$AD21,29,FALSE)))</f>
        <v>36</v>
      </c>
      <c r="AM23" s="403">
        <f>IF(ISNA(VLOOKUP($A23,'Spring 2023 School'!$B21:$AZ21,30,FALSE)),0,(VLOOKUP($A23,'Spring 2023 School'!$B21:$AZ21,30,FALSE)))</f>
        <v>540</v>
      </c>
      <c r="AN23" s="402">
        <f t="shared" si="25"/>
        <v>7848</v>
      </c>
      <c r="AO23" s="404">
        <f t="shared" si="36"/>
        <v>134395.20000000001</v>
      </c>
      <c r="AP23" s="384">
        <f t="shared" si="26"/>
        <v>377382.30000000005</v>
      </c>
      <c r="AQ23" s="403">
        <f>VLOOKUP(A23,'Spring 2023 School'!$B$3:$AB$202,26,FALSE)</f>
        <v>36</v>
      </c>
      <c r="AR23" s="403">
        <f>VLOOKUP(A23,'Summer 2023 School'!$B$2:$AA$200,26,FALSE)</f>
        <v>45</v>
      </c>
      <c r="AS23" s="403">
        <f>VLOOKUP(A23,'Autumn 2023 School'!$B$2:$AA$197,26,FALSE)</f>
        <v>25</v>
      </c>
      <c r="AT23" s="409">
        <f t="shared" si="42"/>
        <v>13800.6</v>
      </c>
      <c r="AU23" s="409">
        <f>VLOOKUP(A23,'MNS calc'!$B$8:$AS$34,44,FALSE)</f>
        <v>241464.5</v>
      </c>
      <c r="AV23" s="413">
        <f t="shared" si="37"/>
        <v>632647.4</v>
      </c>
      <c r="AW23" s="410">
        <f t="shared" si="28"/>
        <v>263603.08333333337</v>
      </c>
      <c r="AX23" s="410">
        <f t="shared" si="29"/>
        <v>210882.46666666667</v>
      </c>
      <c r="AY23" s="410">
        <f t="shared" si="30"/>
        <v>158161.85</v>
      </c>
      <c r="AZ23" s="642">
        <f>(SUMIF('Spring 2023 School'!B:B,Budget!A23,'Spring 2023 School'!AG:AG)+SUMIF('Summer 2023 School'!B:B,Budget!A23,'Summer 2023 School'!AG:AG)+SUMIF('Autumn 2023 School'!B:B,Budget!A23,'Autumn 2023 School'!AG:AG))</f>
        <v>0</v>
      </c>
      <c r="BA23" s="410">
        <f t="shared" si="38"/>
        <v>0</v>
      </c>
      <c r="BB23">
        <f t="shared" si="39"/>
        <v>5070</v>
      </c>
      <c r="BC23">
        <f t="shared" si="40"/>
        <v>1560</v>
      </c>
      <c r="BD23">
        <f t="shared" si="41"/>
        <v>3780</v>
      </c>
    </row>
    <row r="24" spans="1:56" x14ac:dyDescent="0.35">
      <c r="A24" s="231">
        <v>1025</v>
      </c>
      <c r="B24" t="s">
        <v>852</v>
      </c>
      <c r="C24" s="231">
        <f>IF(ISNA(VLOOKUP($B24,'Spring 2023 School'!$C$3:$AF$220,5,FALSE)),0,(VLOOKUP($B24,'Spring 2023 School'!$C$3:$AF$220,5,FALSE)))</f>
        <v>65</v>
      </c>
      <c r="D24" s="231">
        <f>IF(ISNA(VLOOKUP($B24,'Summer 2023 School'!$C$2:$AF$217,5,FALSE)),0,(VLOOKUP($B24,'Summer 2023 School'!$C$2:$AF$217,5,FALSE)))</f>
        <v>83</v>
      </c>
      <c r="E24" s="231">
        <f>IF(ISNA(VLOOKUP($B24,'Autumn 2023 School'!$C$2:$AH$214,5,FALSE)),0,(VLOOKUP($B24,'Autumn 2023 School'!$C$2:$AH$214,5,FALSE)))</f>
        <v>59</v>
      </c>
      <c r="F24" s="231">
        <f>IF(ISNA(VLOOKUP($B24,'Spring 2023 School'!$C$3:$AF$219,8,FALSE)),0,(VLOOKUP($B24,'Spring 2023 School'!$C$3:$AF$219,8,FALSE)))</f>
        <v>8</v>
      </c>
      <c r="G24" s="231">
        <f>IF(ISNA(VLOOKUP($B24,'Summer 2023 School'!$C$2:$AF$216,8,FALSE)),0,(VLOOKUP($B24,'Summer 2023 School'!$C$2:$AF$216,8,FALSE)))</f>
        <v>8</v>
      </c>
      <c r="H24" s="231">
        <f>IF(ISNA(VLOOKUP($B24,'Autumn 2023 School'!$C$2:$AH$214,8,FALSE)),0,(VLOOKUP($B24,'Autumn 2023 School'!$C$2:$AH$214,8,FALSE)))</f>
        <v>6</v>
      </c>
      <c r="I24" s="231">
        <f>IF(ISNA(VLOOKUP($B24,'Spring 2023 School'!$C$3:$AF$219,12,FALSE)),0,(VLOOKUP($B24,'Spring 2023 School'!$C$3:$AF$219,12,FALSE)))</f>
        <v>975</v>
      </c>
      <c r="J24" s="231">
        <f>IF(ISNA(VLOOKUP($B24,'Summer 2023 School'!$C$2:$AF$216,12,FALSE)),0,(VLOOKUP($B24,'Summer 2023 School'!$C$2:$AF$216,12,FALSE)))</f>
        <v>1245</v>
      </c>
      <c r="K24" s="231">
        <f>IF(ISNA(VLOOKUP($B24,'Autumn 2023 School'!$C$2:$AH$214,12,FALSE)),0,(VLOOKUP($B24,'Autumn 2023 School'!$C$2:$AH$214,12,FALSE)))</f>
        <v>885</v>
      </c>
      <c r="L24" s="231">
        <f>IF(ISNA(VLOOKUP($B24,'Spring 2023 School'!$C$3:$AF$219,15,FALSE)),0,(VLOOKUP($B24,'Spring 2023 School'!$C$3:$AF$219,15,FALSE)))</f>
        <v>120</v>
      </c>
      <c r="M24" s="231">
        <f>IF(ISNA(VLOOKUP($B24,'Summer 2023 School'!$C$2:$AF$216,15,FALSE)),0,(VLOOKUP($B24,'Summer 2023 School'!$C$2:$AF$216,15,FALSE)))</f>
        <v>120</v>
      </c>
      <c r="N24" s="231">
        <f>IF(ISNA(VLOOKUP($B24,'Autumn 2023 School'!$C$2:$AH$214,15,FALSE)),0,(VLOOKUP($B24,'Autumn 2023 School'!$C$2:$AH$214,15,FALSE)))</f>
        <v>90</v>
      </c>
      <c r="O24" s="231">
        <f>IF(ISNA(VLOOKUP($B24,'Spring 2023 School'!$C$3:$AF$219,2,FALSE)),0,(VLOOKUP($B24,'Spring 2023 School'!$C$3:$AF$219,2,FALSE)))</f>
        <v>48</v>
      </c>
      <c r="P24" s="231">
        <f>IF(ISNA(VLOOKUP($B24,'Summer 2023 School'!$C$2:$AF$216,2,FALSE)),0,(VLOOKUP($B24,'Summer 2023 School'!$C$2:$AF$216,2,FALSE)))</f>
        <v>46</v>
      </c>
      <c r="Q24" s="231">
        <f>IF(ISNA(VLOOKUP($B24,'Autumn 2023 School'!$C$2:$AH$214,2,FALSE)),0,(VLOOKUP($B24,'Autumn 2023 School'!$C$2:$AH$214,2,FALSE)))</f>
        <v>48</v>
      </c>
      <c r="R24" s="231">
        <f>IF(ISNA(VLOOKUP($B24,'Spring 2023 School'!$C$3:$AF$219,9,FALSE)),0,(VLOOKUP($B24,'Spring 2023 School'!$C$3:$AF$219,9,FALSE)))</f>
        <v>690</v>
      </c>
      <c r="S24" s="231">
        <f>IF(ISNA(VLOOKUP($B24,'Summer 2023 School'!$C$2:$AF$216,9,FALSE)),0,(VLOOKUP($B24,'Summer 2023 School'!$C$2:$AF$216,9,FALSE)))</f>
        <v>690</v>
      </c>
      <c r="T24" s="231">
        <f>IF(ISNA(VLOOKUP($B24,'Autumn 2023 School'!$C$2:$AH$214,9,FALSE)),0,(VLOOKUP($B24,'Autumn 2023 School'!$C$2:$AH$214,9,FALSE)))</f>
        <v>720</v>
      </c>
      <c r="U24" s="231">
        <f>IF(ISNA(VLOOKUP($B24,'Spring 2023 School'!$C$3:$AF$219,25,FALSE)),0,(VLOOKUP($B24,'Spring 2023 School'!$C$3:$AF$219,25,FALSE)))</f>
        <v>35</v>
      </c>
      <c r="V24" s="231">
        <f>IF(ISNA(VLOOKUP($B24,'Spring 2023 School'!$C$3:$AF$219,25,FALSE)),0,(VLOOKUP($B24,'Spring 2023 School'!$C$3:$AF$219,25,FALSE)))</f>
        <v>35</v>
      </c>
      <c r="W24" s="231">
        <f>IF(ISNA(VLOOKUP($B24,'Spring 2023 School'!$C$3:$AF$219,25,FALSE)),0,(VLOOKUP($B24,'Spring 2023 School'!$C$3:$AF$219,25,FALSE)))</f>
        <v>35</v>
      </c>
      <c r="X24" s="231">
        <f>IF(ISNA(VLOOKUP($B24,'Spring 2023 School'!$C$3:$AF$219,26,FALSE)),0,(VLOOKUP($B24,'Spring 2023 School'!$C$3:$AF$219,26,FALSE)))</f>
        <v>525</v>
      </c>
      <c r="Y24" s="231">
        <f>IF(ISNA(VLOOKUP($B24,'Spring 2023 School'!$C$3:$AF$219,26,FALSE)),0,(VLOOKUP($B24,'Spring 2023 School'!$C$3:$AF$219,26,FALSE)))</f>
        <v>525</v>
      </c>
      <c r="Z24" s="231">
        <f>IF(ISNA(VLOOKUP($B24,'Spring 2023 School'!$C$3:$AF$219,26,FALSE)),0,(VLOOKUP($B24,'Spring 2023 School'!$C$3:$AF$219,26,FALSE)))</f>
        <v>525</v>
      </c>
      <c r="AA24" s="231">
        <f>IF(ISNA(VLOOKUP($B24,'Spring 2023 School'!$C$3:$AF$219,27,FALSE)),0,(VLOOKUP($B24,'Spring 2023 School'!$C$3:$AF$219,27,FALSE)))</f>
        <v>15</v>
      </c>
      <c r="AB24" s="231">
        <f>IF(ISNA(VLOOKUP($B24,'Spring 2023 School'!$C$3:$AF$219,27,FALSE)),0,(VLOOKUP($B24,'Spring 2023 School'!$C$3:$AF$219,27,FALSE)))</f>
        <v>15</v>
      </c>
      <c r="AC24" s="231">
        <f>IF(ISNA(VLOOKUP($B24,'Spring 2023 School'!$C$3:$AF$219,27,FALSE)),0,(VLOOKUP($B24,'Spring 2023 School'!$C$3:$AF$219,27,FALSE)))</f>
        <v>15</v>
      </c>
      <c r="AD24" s="384">
        <f t="shared" si="31"/>
        <v>236745.60000000003</v>
      </c>
      <c r="AE24" s="403">
        <f>VLOOKUP(B24,'Spring 2023 School'!$C$3:$S$202,17,FALSE)</f>
        <v>660</v>
      </c>
      <c r="AF24" s="403">
        <f>VLOOKUP(B24,'Spring 2023 School'!$C$1:$Z$200,20,FALSE)</f>
        <v>210</v>
      </c>
      <c r="AG24" s="403">
        <f>VLOOKUP(B24,'Spring 2023 School'!$C$3:$Z$202,23,FALSE)</f>
        <v>45</v>
      </c>
      <c r="AH24" s="384">
        <f t="shared" si="32"/>
        <v>15298.8</v>
      </c>
      <c r="AI24" s="384">
        <f t="shared" si="33"/>
        <v>2314.1999999999998</v>
      </c>
      <c r="AJ24" s="384">
        <f t="shared" si="34"/>
        <v>136.80000000000001</v>
      </c>
      <c r="AK24" s="384">
        <f t="shared" si="35"/>
        <v>17749.8</v>
      </c>
      <c r="AL24" s="403">
        <f>IF(ISNA(VLOOKUP($A24,'Spring 2023 School'!$B22:$AD22,29,FALSE)),0,(VLOOKUP($A24,'Spring 2023 School'!$B22:$AD22,29,FALSE)))</f>
        <v>34</v>
      </c>
      <c r="AM24" s="403">
        <f>IF(ISNA(VLOOKUP($A24,'Spring 2023 School'!$B22:$AZ22,30,FALSE)),0,(VLOOKUP($A24,'Spring 2023 School'!$B22:$AZ22,30,FALSE)))</f>
        <v>510</v>
      </c>
      <c r="AN24" s="402">
        <f t="shared" si="25"/>
        <v>7412</v>
      </c>
      <c r="AO24" s="404">
        <f t="shared" si="36"/>
        <v>216892.79999999999</v>
      </c>
      <c r="AP24" s="384">
        <f t="shared" si="26"/>
        <v>478800.2</v>
      </c>
      <c r="AQ24" s="403">
        <f>VLOOKUP(A24,'Spring 2023 School'!$B$3:$AB$202,26,FALSE)</f>
        <v>35</v>
      </c>
      <c r="AR24" s="403">
        <f>VLOOKUP(A24,'Summer 2023 School'!$B$2:$AA$200,26,FALSE)</f>
        <v>57</v>
      </c>
      <c r="AS24" s="403">
        <f>VLOOKUP(A24,'Autumn 2023 School'!$B$2:$AA$197,26,FALSE)</f>
        <v>35</v>
      </c>
      <c r="AT24" s="409">
        <f t="shared" si="42"/>
        <v>16483.2</v>
      </c>
      <c r="AU24" s="409">
        <f>VLOOKUP(A24,'MNS calc'!$B$8:$AS$34,44,FALSE)</f>
        <v>295500.03666666668</v>
      </c>
      <c r="AV24" s="413">
        <f t="shared" si="37"/>
        <v>790783.43666666676</v>
      </c>
      <c r="AW24" s="410">
        <f t="shared" si="28"/>
        <v>329493.09861111111</v>
      </c>
      <c r="AX24" s="410">
        <f t="shared" si="29"/>
        <v>263594.4788888889</v>
      </c>
      <c r="AY24" s="410">
        <f t="shared" si="30"/>
        <v>197695.85916666669</v>
      </c>
      <c r="AZ24" s="642">
        <f>(SUMIF('Spring 2023 School'!B:B,Budget!A24,'Spring 2023 School'!AG:AG)+SUMIF('Summer 2023 School'!B:B,Budget!A24,'Summer 2023 School'!AG:AG)+SUMIF('Autumn 2023 School'!B:B,Budget!A24,'Autumn 2023 School'!AG:AG))</f>
        <v>1</v>
      </c>
      <c r="BA24" s="410">
        <f t="shared" si="38"/>
        <v>910</v>
      </c>
      <c r="BB24">
        <f t="shared" si="39"/>
        <v>8580</v>
      </c>
      <c r="BC24">
        <f t="shared" si="40"/>
        <v>2730</v>
      </c>
      <c r="BD24">
        <f t="shared" si="41"/>
        <v>540</v>
      </c>
    </row>
    <row r="25" spans="1:56" x14ac:dyDescent="0.35">
      <c r="A25" s="231">
        <v>1026</v>
      </c>
      <c r="B25" t="s">
        <v>853</v>
      </c>
      <c r="C25" s="231">
        <f>IF(ISNA(VLOOKUP($B25,'Spring 2023 School'!$C$3:$AF$220,5,FALSE)),0,(VLOOKUP($B25,'Spring 2023 School'!$C$3:$AF$220,5,FALSE)))</f>
        <v>86</v>
      </c>
      <c r="D25" s="231">
        <f>IF(ISNA(VLOOKUP($B25,'Summer 2023 School'!$C$2:$AF$217,5,FALSE)),0,(VLOOKUP($B25,'Summer 2023 School'!$C$2:$AF$217,5,FALSE)))</f>
        <v>98</v>
      </c>
      <c r="E25" s="231">
        <f>IF(ISNA(VLOOKUP($B25,'Autumn 2023 School'!$C$2:$AH$214,5,FALSE)),0,(VLOOKUP($B25,'Autumn 2023 School'!$C$2:$AH$214,5,FALSE)))</f>
        <v>68</v>
      </c>
      <c r="F25" s="231">
        <f>IF(ISNA(VLOOKUP($B25,'Spring 2023 School'!$C$3:$AF$219,8,FALSE)),0,(VLOOKUP($B25,'Spring 2023 School'!$C$3:$AF$219,8,FALSE)))</f>
        <v>22</v>
      </c>
      <c r="G25" s="231">
        <f>IF(ISNA(VLOOKUP($B25,'Summer 2023 School'!$C$2:$AF$216,8,FALSE)),0,(VLOOKUP($B25,'Summer 2023 School'!$C$2:$AF$216,8,FALSE)))</f>
        <v>24</v>
      </c>
      <c r="H25" s="231">
        <f>IF(ISNA(VLOOKUP($B25,'Autumn 2023 School'!$C$2:$AH$214,8,FALSE)),0,(VLOOKUP($B25,'Autumn 2023 School'!$C$2:$AH$214,8,FALSE)))</f>
        <v>12</v>
      </c>
      <c r="I25" s="231">
        <f>IF(ISNA(VLOOKUP($B25,'Spring 2023 School'!$C$3:$AF$219,12,FALSE)),0,(VLOOKUP($B25,'Spring 2023 School'!$C$3:$AF$219,12,FALSE)))</f>
        <v>1290</v>
      </c>
      <c r="J25" s="231">
        <f>IF(ISNA(VLOOKUP($B25,'Summer 2023 School'!$C$2:$AF$216,12,FALSE)),0,(VLOOKUP($B25,'Summer 2023 School'!$C$2:$AF$216,12,FALSE)))</f>
        <v>1470</v>
      </c>
      <c r="K25" s="231">
        <f>IF(ISNA(VLOOKUP($B25,'Autumn 2023 School'!$C$2:$AH$214,12,FALSE)),0,(VLOOKUP($B25,'Autumn 2023 School'!$C$2:$AH$214,12,FALSE)))</f>
        <v>1020</v>
      </c>
      <c r="L25" s="231">
        <f>IF(ISNA(VLOOKUP($B25,'Spring 2023 School'!$C$3:$AF$219,15,FALSE)),0,(VLOOKUP($B25,'Spring 2023 School'!$C$3:$AF$219,15,FALSE)))</f>
        <v>330</v>
      </c>
      <c r="M25" s="231">
        <f>IF(ISNA(VLOOKUP($B25,'Summer 2023 School'!$C$2:$AF$216,15,FALSE)),0,(VLOOKUP($B25,'Summer 2023 School'!$C$2:$AF$216,15,FALSE)))</f>
        <v>360</v>
      </c>
      <c r="N25" s="231">
        <f>IF(ISNA(VLOOKUP($B25,'Autumn 2023 School'!$C$2:$AH$214,15,FALSE)),0,(VLOOKUP($B25,'Autumn 2023 School'!$C$2:$AH$214,15,FALSE)))</f>
        <v>180</v>
      </c>
      <c r="O25" s="231">
        <f>IF(ISNA(VLOOKUP($B25,'Spring 2023 School'!$C$3:$AF$219,2,FALSE)),0,(VLOOKUP($B25,'Spring 2023 School'!$C$3:$AF$219,2,FALSE)))</f>
        <v>27</v>
      </c>
      <c r="P25" s="231">
        <f>IF(ISNA(VLOOKUP($B25,'Summer 2023 School'!$C$2:$AF$216,2,FALSE)),0,(VLOOKUP($B25,'Summer 2023 School'!$C$2:$AF$216,2,FALSE)))</f>
        <v>29</v>
      </c>
      <c r="Q25" s="231">
        <f>IF(ISNA(VLOOKUP($B25,'Autumn 2023 School'!$C$2:$AH$214,2,FALSE)),0,(VLOOKUP($B25,'Autumn 2023 School'!$C$2:$AH$214,2,FALSE)))</f>
        <v>25</v>
      </c>
      <c r="R25" s="231">
        <f>IF(ISNA(VLOOKUP($B25,'Spring 2023 School'!$C$3:$AF$219,9,FALSE)),0,(VLOOKUP($B25,'Spring 2023 School'!$C$3:$AF$219,9,FALSE)))</f>
        <v>405</v>
      </c>
      <c r="S25" s="231">
        <f>IF(ISNA(VLOOKUP($B25,'Summer 2023 School'!$C$2:$AF$216,9,FALSE)),0,(VLOOKUP($B25,'Summer 2023 School'!$C$2:$AF$216,9,FALSE)))</f>
        <v>435</v>
      </c>
      <c r="T25" s="231">
        <f>IF(ISNA(VLOOKUP($B25,'Autumn 2023 School'!$C$2:$AH$214,9,FALSE)),0,(VLOOKUP($B25,'Autumn 2023 School'!$C$2:$AH$214,9,FALSE)))</f>
        <v>375</v>
      </c>
      <c r="U25" s="231">
        <f>IF(ISNA(VLOOKUP($B25,'Spring 2023 School'!$C$3:$AF$219,25,FALSE)),0,(VLOOKUP($B25,'Spring 2023 School'!$C$3:$AF$219,25,FALSE)))</f>
        <v>30</v>
      </c>
      <c r="V25" s="231">
        <f>IF(ISNA(VLOOKUP($B25,'Spring 2023 School'!$C$3:$AF$219,25,FALSE)),0,(VLOOKUP($B25,'Spring 2023 School'!$C$3:$AF$219,25,FALSE)))</f>
        <v>30</v>
      </c>
      <c r="W25" s="231">
        <f>IF(ISNA(VLOOKUP($B25,'Spring 2023 School'!$C$3:$AF$219,25,FALSE)),0,(VLOOKUP($B25,'Spring 2023 School'!$C$3:$AF$219,25,FALSE)))</f>
        <v>30</v>
      </c>
      <c r="X25" s="231">
        <f>IF(ISNA(VLOOKUP($B25,'Spring 2023 School'!$C$3:$AF$219,26,FALSE)),0,(VLOOKUP($B25,'Spring 2023 School'!$C$3:$AF$219,26,FALSE)))</f>
        <v>450</v>
      </c>
      <c r="Y25" s="231">
        <f>IF(ISNA(VLOOKUP($B25,'Spring 2023 School'!$C$3:$AF$219,26,FALSE)),0,(VLOOKUP($B25,'Spring 2023 School'!$C$3:$AF$219,26,FALSE)))</f>
        <v>450</v>
      </c>
      <c r="Z25" s="231">
        <f>IF(ISNA(VLOOKUP($B25,'Spring 2023 School'!$C$3:$AF$219,26,FALSE)),0,(VLOOKUP($B25,'Spring 2023 School'!$C$3:$AF$219,26,FALSE)))</f>
        <v>450</v>
      </c>
      <c r="AA25" s="231">
        <f>IF(ISNA(VLOOKUP($B25,'Spring 2023 School'!$C$3:$AF$219,27,FALSE)),0,(VLOOKUP($B25,'Spring 2023 School'!$C$3:$AF$219,27,FALSE)))</f>
        <v>15</v>
      </c>
      <c r="AB25" s="231">
        <f>IF(ISNA(VLOOKUP($B25,'Spring 2023 School'!$C$3:$AF$219,27,FALSE)),0,(VLOOKUP($B25,'Spring 2023 School'!$C$3:$AF$219,27,FALSE)))</f>
        <v>15</v>
      </c>
      <c r="AC25" s="231">
        <f>IF(ISNA(VLOOKUP($B25,'Spring 2023 School'!$C$3:$AF$219,27,FALSE)),0,(VLOOKUP($B25,'Spring 2023 School'!$C$3:$AF$219,27,FALSE)))</f>
        <v>15</v>
      </c>
      <c r="AD25" s="384">
        <f t="shared" si="31"/>
        <v>321134.99999999994</v>
      </c>
      <c r="AE25" s="403">
        <f>VLOOKUP(B25,'Spring 2023 School'!$C$3:$S$202,17,FALSE)</f>
        <v>120</v>
      </c>
      <c r="AF25" s="403">
        <f>VLOOKUP(B25,'Spring 2023 School'!$C$1:$Z$200,20,FALSE)</f>
        <v>255</v>
      </c>
      <c r="AG25" s="403">
        <f>VLOOKUP(B25,'Spring 2023 School'!$C$3:$Z$202,23,FALSE)</f>
        <v>195</v>
      </c>
      <c r="AH25" s="384">
        <f t="shared" si="32"/>
        <v>2781.6</v>
      </c>
      <c r="AI25" s="384">
        <f t="shared" si="33"/>
        <v>2810.0999999999995</v>
      </c>
      <c r="AJ25" s="384">
        <f t="shared" si="34"/>
        <v>592.79999999999995</v>
      </c>
      <c r="AK25" s="384">
        <f t="shared" si="35"/>
        <v>6184.4999999999991</v>
      </c>
      <c r="AL25" s="403">
        <f>IF(ISNA(VLOOKUP($A25,'Spring 2023 School'!$B23:$AD23,29,FALSE)),0,(VLOOKUP($A25,'Spring 2023 School'!$B23:$AD23,29,FALSE)))</f>
        <v>11</v>
      </c>
      <c r="AM25" s="403">
        <f>IF(ISNA(VLOOKUP($A25,'Spring 2023 School'!$B23:$AZ23,30,FALSE)),0,(VLOOKUP($A25,'Spring 2023 School'!$B23:$AZ23,30,FALSE)))</f>
        <v>165</v>
      </c>
      <c r="AN25" s="402">
        <f t="shared" si="25"/>
        <v>2398</v>
      </c>
      <c r="AO25" s="404">
        <f t="shared" si="36"/>
        <v>125827.20000000001</v>
      </c>
      <c r="AP25" s="384">
        <f t="shared" si="26"/>
        <v>455544.69999999995</v>
      </c>
      <c r="AQ25" s="403">
        <f>VLOOKUP(A25,'Spring 2023 School'!$B$3:$AB$202,26,FALSE)</f>
        <v>30</v>
      </c>
      <c r="AR25" s="403">
        <f>VLOOKUP(A25,'Summer 2023 School'!$B$2:$AA$200,26,FALSE)</f>
        <v>36</v>
      </c>
      <c r="AS25" s="403">
        <f>VLOOKUP(A25,'Autumn 2023 School'!$B$2:$AA$197,26,FALSE)</f>
        <v>29</v>
      </c>
      <c r="AT25" s="409">
        <f t="shared" si="42"/>
        <v>12301.2</v>
      </c>
      <c r="AU25" s="409">
        <f>VLOOKUP(A25,'MNS calc'!$B$8:$AS$34,44,FALSE)</f>
        <v>217212.33000000002</v>
      </c>
      <c r="AV25" s="413">
        <f t="shared" si="37"/>
        <v>685058.23</v>
      </c>
      <c r="AW25" s="410">
        <f t="shared" si="28"/>
        <v>285440.92916666664</v>
      </c>
      <c r="AX25" s="410">
        <f t="shared" si="29"/>
        <v>228352.74333333332</v>
      </c>
      <c r="AY25" s="410">
        <f t="shared" si="30"/>
        <v>171264.5575</v>
      </c>
      <c r="AZ25" s="642">
        <f>(SUMIF('Spring 2023 School'!B:B,Budget!A25,'Spring 2023 School'!AG:AG)+SUMIF('Summer 2023 School'!B:B,Budget!A25,'Summer 2023 School'!AG:AG)+SUMIF('Autumn 2023 School'!B:B,Budget!A25,'Autumn 2023 School'!AG:AG))</f>
        <v>7</v>
      </c>
      <c r="BA25" s="410">
        <f t="shared" si="38"/>
        <v>6370</v>
      </c>
      <c r="BB25">
        <f t="shared" si="39"/>
        <v>1560</v>
      </c>
      <c r="BC25">
        <f t="shared" si="40"/>
        <v>3315</v>
      </c>
      <c r="BD25">
        <f t="shared" si="41"/>
        <v>2340</v>
      </c>
    </row>
    <row r="26" spans="1:56" x14ac:dyDescent="0.35">
      <c r="A26" s="231">
        <v>1027</v>
      </c>
      <c r="B26" t="s">
        <v>854</v>
      </c>
      <c r="C26" s="231">
        <f>IF(ISNA(VLOOKUP($B26,'Spring 2023 School'!$C$3:$AF$220,5,FALSE)),0,(VLOOKUP($B26,'Spring 2023 School'!$C$3:$AF$220,5,FALSE)))</f>
        <v>99</v>
      </c>
      <c r="D26" s="231">
        <f>IF(ISNA(VLOOKUP($B26,'Summer 2023 School'!$C$2:$AF$217,5,FALSE)),0,(VLOOKUP($B26,'Summer 2023 School'!$C$2:$AF$217,5,FALSE)))</f>
        <v>109</v>
      </c>
      <c r="E26" s="231">
        <f>IF(ISNA(VLOOKUP($B26,'Autumn 2023 School'!$C$2:$AH$214,5,FALSE)),0,(VLOOKUP($B26,'Autumn 2023 School'!$C$2:$AH$214,5,FALSE)))</f>
        <v>69</v>
      </c>
      <c r="F26" s="231">
        <f>IF(ISNA(VLOOKUP($B26,'Spring 2023 School'!$C$3:$AF$219,8,FALSE)),0,(VLOOKUP($B26,'Spring 2023 School'!$C$3:$AF$219,8,FALSE)))</f>
        <v>23</v>
      </c>
      <c r="G26" s="231">
        <f>IF(ISNA(VLOOKUP($B26,'Summer 2023 School'!$C$2:$AF$216,8,FALSE)),0,(VLOOKUP($B26,'Summer 2023 School'!$C$2:$AF$216,8,FALSE)))</f>
        <v>24</v>
      </c>
      <c r="H26" s="231">
        <f>IF(ISNA(VLOOKUP($B26,'Autumn 2023 School'!$C$2:$AH$214,8,FALSE)),0,(VLOOKUP($B26,'Autumn 2023 School'!$C$2:$AH$214,8,FALSE)))</f>
        <v>13</v>
      </c>
      <c r="I26" s="231">
        <f>IF(ISNA(VLOOKUP($B26,'Spring 2023 School'!$C$3:$AF$219,12,FALSE)),0,(VLOOKUP($B26,'Spring 2023 School'!$C$3:$AF$219,12,FALSE)))</f>
        <v>1485</v>
      </c>
      <c r="J26" s="231">
        <f>IF(ISNA(VLOOKUP($B26,'Summer 2023 School'!$C$2:$AF$216,12,FALSE)),0,(VLOOKUP($B26,'Summer 2023 School'!$C$2:$AF$216,12,FALSE)))</f>
        <v>1635</v>
      </c>
      <c r="K26" s="231">
        <f>IF(ISNA(VLOOKUP($B26,'Autumn 2023 School'!$C$2:$AH$214,12,FALSE)),0,(VLOOKUP($B26,'Autumn 2023 School'!$C$2:$AH$214,12,FALSE)))</f>
        <v>1035</v>
      </c>
      <c r="L26" s="231">
        <f>IF(ISNA(VLOOKUP($B26,'Spring 2023 School'!$C$3:$AF$219,15,FALSE)),0,(VLOOKUP($B26,'Spring 2023 School'!$C$3:$AF$219,15,FALSE)))</f>
        <v>345</v>
      </c>
      <c r="M26" s="231">
        <f>IF(ISNA(VLOOKUP($B26,'Summer 2023 School'!$C$2:$AF$216,15,FALSE)),0,(VLOOKUP($B26,'Summer 2023 School'!$C$2:$AF$216,15,FALSE)))</f>
        <v>360</v>
      </c>
      <c r="N26" s="231">
        <f>IF(ISNA(VLOOKUP($B26,'Autumn 2023 School'!$C$2:$AH$214,15,FALSE)),0,(VLOOKUP($B26,'Autumn 2023 School'!$C$2:$AH$214,15,FALSE)))</f>
        <v>195</v>
      </c>
      <c r="O26" s="231">
        <f>IF(ISNA(VLOOKUP($B26,'Spring 2023 School'!$C$3:$AF$219,2,FALSE)),0,(VLOOKUP($B26,'Spring 2023 School'!$C$3:$AF$219,2,FALSE)))</f>
        <v>26</v>
      </c>
      <c r="P26" s="231">
        <f>IF(ISNA(VLOOKUP($B26,'Summer 2023 School'!$C$2:$AF$216,2,FALSE)),0,(VLOOKUP($B26,'Summer 2023 School'!$C$2:$AF$216,2,FALSE)))</f>
        <v>28</v>
      </c>
      <c r="Q26" s="231">
        <f>IF(ISNA(VLOOKUP($B26,'Autumn 2023 School'!$C$2:$AH$214,2,FALSE)),0,(VLOOKUP($B26,'Autumn 2023 School'!$C$2:$AH$214,2,FALSE)))</f>
        <v>23</v>
      </c>
      <c r="R26" s="231">
        <f>IF(ISNA(VLOOKUP($B26,'Spring 2023 School'!$C$3:$AF$219,9,FALSE)),0,(VLOOKUP($B26,'Spring 2023 School'!$C$3:$AF$219,9,FALSE)))</f>
        <v>390</v>
      </c>
      <c r="S26" s="231">
        <f>IF(ISNA(VLOOKUP($B26,'Summer 2023 School'!$C$2:$AF$216,9,FALSE)),0,(VLOOKUP($B26,'Summer 2023 School'!$C$2:$AF$216,9,FALSE)))</f>
        <v>420</v>
      </c>
      <c r="T26" s="231">
        <f>IF(ISNA(VLOOKUP($B26,'Autumn 2023 School'!$C$2:$AH$214,9,FALSE)),0,(VLOOKUP($B26,'Autumn 2023 School'!$C$2:$AH$214,9,FALSE)))</f>
        <v>345</v>
      </c>
      <c r="U26" s="231">
        <f>IF(ISNA(VLOOKUP($B26,'Spring 2023 School'!$C$3:$AF$219,25,FALSE)),0,(VLOOKUP($B26,'Spring 2023 School'!$C$3:$AF$219,25,FALSE)))</f>
        <v>30</v>
      </c>
      <c r="V26" s="231">
        <f>IF(ISNA(VLOOKUP($B26,'Spring 2023 School'!$C$3:$AF$219,25,FALSE)),0,(VLOOKUP($B26,'Spring 2023 School'!$C$3:$AF$219,25,FALSE)))</f>
        <v>30</v>
      </c>
      <c r="W26" s="231">
        <f>IF(ISNA(VLOOKUP($B26,'Spring 2023 School'!$C$3:$AF$219,25,FALSE)),0,(VLOOKUP($B26,'Spring 2023 School'!$C$3:$AF$219,25,FALSE)))</f>
        <v>30</v>
      </c>
      <c r="X26" s="231">
        <f>IF(ISNA(VLOOKUP($B26,'Spring 2023 School'!$C$3:$AF$219,26,FALSE)),0,(VLOOKUP($B26,'Spring 2023 School'!$C$3:$AF$219,26,FALSE)))</f>
        <v>450</v>
      </c>
      <c r="Y26" s="231">
        <f>IF(ISNA(VLOOKUP($B26,'Spring 2023 School'!$C$3:$AF$219,26,FALSE)),0,(VLOOKUP($B26,'Spring 2023 School'!$C$3:$AF$219,26,FALSE)))</f>
        <v>450</v>
      </c>
      <c r="Z26" s="231">
        <f>IF(ISNA(VLOOKUP($B26,'Spring 2023 School'!$C$3:$AF$219,26,FALSE)),0,(VLOOKUP($B26,'Spring 2023 School'!$C$3:$AF$219,26,FALSE)))</f>
        <v>450</v>
      </c>
      <c r="AA26" s="231">
        <f>IF(ISNA(VLOOKUP($B26,'Spring 2023 School'!$C$3:$AF$219,27,FALSE)),0,(VLOOKUP($B26,'Spring 2023 School'!$C$3:$AF$219,27,FALSE)))</f>
        <v>30</v>
      </c>
      <c r="AB26" s="231">
        <f>IF(ISNA(VLOOKUP($B26,'Spring 2023 School'!$C$3:$AF$219,27,FALSE)),0,(VLOOKUP($B26,'Spring 2023 School'!$C$3:$AF$219,27,FALSE)))</f>
        <v>30</v>
      </c>
      <c r="AC26" s="231">
        <f>IF(ISNA(VLOOKUP($B26,'Spring 2023 School'!$C$3:$AF$219,27,FALSE)),0,(VLOOKUP($B26,'Spring 2023 School'!$C$3:$AF$219,27,FALSE)))</f>
        <v>30</v>
      </c>
      <c r="AD26" s="384">
        <f t="shared" si="31"/>
        <v>349508.69999999995</v>
      </c>
      <c r="AE26" s="403">
        <f>VLOOKUP(B26,'Spring 2023 School'!$C$3:$S$202,17,FALSE)</f>
        <v>30</v>
      </c>
      <c r="AF26" s="403">
        <f>VLOOKUP(B26,'Spring 2023 School'!$C$1:$Z$200,20,FALSE)</f>
        <v>765</v>
      </c>
      <c r="AG26" s="403">
        <f>VLOOKUP(B26,'Spring 2023 School'!$C$3:$Z$202,23,FALSE)</f>
        <v>525</v>
      </c>
      <c r="AH26" s="384">
        <f t="shared" si="32"/>
        <v>695.4</v>
      </c>
      <c r="AI26" s="384">
        <f t="shared" si="33"/>
        <v>8430.2999999999993</v>
      </c>
      <c r="AJ26" s="384">
        <f t="shared" si="34"/>
        <v>1596</v>
      </c>
      <c r="AK26" s="384">
        <f t="shared" si="35"/>
        <v>10721.699999999999</v>
      </c>
      <c r="AL26" s="403">
        <f>IF(ISNA(VLOOKUP($A26,'Spring 2023 School'!$B24:$AD24,29,FALSE)),0,(VLOOKUP($A26,'Spring 2023 School'!$B24:$AD24,29,FALSE)))</f>
        <v>10</v>
      </c>
      <c r="AM26" s="403">
        <f>IF(ISNA(VLOOKUP($A26,'Spring 2023 School'!$B24:$AZ24,30,FALSE)),0,(VLOOKUP($A26,'Spring 2023 School'!$B24:$AZ24,30,FALSE)))</f>
        <v>150</v>
      </c>
      <c r="AN26" s="402">
        <f t="shared" si="25"/>
        <v>2180</v>
      </c>
      <c r="AO26" s="404">
        <f t="shared" si="36"/>
        <v>119707.19999999998</v>
      </c>
      <c r="AP26" s="384">
        <f t="shared" si="26"/>
        <v>482117.6</v>
      </c>
      <c r="AQ26" s="403">
        <f>VLOOKUP(A26,'Spring 2023 School'!$B$3:$AB$202,26,FALSE)</f>
        <v>30</v>
      </c>
      <c r="AR26" s="403">
        <f>VLOOKUP(A26,'Summer 2023 School'!$B$2:$AA$200,26,FALSE)</f>
        <v>33</v>
      </c>
      <c r="AS26" s="403">
        <f>VLOOKUP(A26,'Autumn 2023 School'!$B$2:$AA$197,26,FALSE)</f>
        <v>17</v>
      </c>
      <c r="AT26" s="409">
        <f t="shared" si="42"/>
        <v>10434.600000000002</v>
      </c>
      <c r="AU26" s="409">
        <f>VLOOKUP(A26,'MNS calc'!$B$8:$AS$34,44,FALSE)</f>
        <v>331240.07666666672</v>
      </c>
      <c r="AV26" s="413">
        <f t="shared" si="37"/>
        <v>823792.27666666661</v>
      </c>
      <c r="AW26" s="410">
        <f t="shared" si="28"/>
        <v>343246.78194444446</v>
      </c>
      <c r="AX26" s="410">
        <f t="shared" si="29"/>
        <v>274597.42555555556</v>
      </c>
      <c r="AY26" s="410">
        <f t="shared" si="30"/>
        <v>205948.06916666665</v>
      </c>
      <c r="AZ26" s="642">
        <f>(SUMIF('Spring 2023 School'!B:B,Budget!A26,'Spring 2023 School'!AG:AG)+SUMIF('Summer 2023 School'!B:B,Budget!A26,'Summer 2023 School'!AG:AG)+SUMIF('Autumn 2023 School'!B:B,Budget!A26,'Autumn 2023 School'!AG:AG))</f>
        <v>0</v>
      </c>
      <c r="BA26" s="410">
        <f t="shared" si="38"/>
        <v>0</v>
      </c>
      <c r="BB26">
        <f t="shared" si="39"/>
        <v>390</v>
      </c>
      <c r="BC26">
        <f t="shared" si="40"/>
        <v>9945</v>
      </c>
      <c r="BD26">
        <f t="shared" si="41"/>
        <v>6300</v>
      </c>
    </row>
    <row r="27" spans="1:56" x14ac:dyDescent="0.35">
      <c r="A27" s="231">
        <v>1028</v>
      </c>
      <c r="B27" t="s">
        <v>855</v>
      </c>
      <c r="C27" s="231">
        <f>IF(ISNA(VLOOKUP($B27,'Spring 2023 School'!$C$3:$AF$220,5,FALSE)),0,(VLOOKUP($B27,'Spring 2023 School'!$C$3:$AF$220,5,FALSE)))</f>
        <v>79</v>
      </c>
      <c r="D27" s="231">
        <f>IF(ISNA(VLOOKUP($B27,'Summer 2023 School'!$C$2:$AF$217,5,FALSE)),0,(VLOOKUP($B27,'Summer 2023 School'!$C$2:$AF$217,5,FALSE)))</f>
        <v>82</v>
      </c>
      <c r="E27" s="231">
        <f>IF(ISNA(VLOOKUP($B27,'Autumn 2023 School'!$C$2:$AH$214,5,FALSE)),0,(VLOOKUP($B27,'Autumn 2023 School'!$C$2:$AH$214,5,FALSE)))</f>
        <v>39</v>
      </c>
      <c r="F27" s="231">
        <f>IF(ISNA(VLOOKUP($B27,'Spring 2023 School'!$C$3:$AF$219,8,FALSE)),0,(VLOOKUP($B27,'Spring 2023 School'!$C$3:$AF$219,8,FALSE)))</f>
        <v>6</v>
      </c>
      <c r="G27" s="231">
        <f>IF(ISNA(VLOOKUP($B27,'Summer 2023 School'!$C$2:$AF$216,8,FALSE)),0,(VLOOKUP($B27,'Summer 2023 School'!$C$2:$AF$216,8,FALSE)))</f>
        <v>5</v>
      </c>
      <c r="H27" s="231">
        <f>IF(ISNA(VLOOKUP($B27,'Autumn 2023 School'!$C$2:$AH$214,8,FALSE)),0,(VLOOKUP($B27,'Autumn 2023 School'!$C$2:$AH$214,8,FALSE)))</f>
        <v>1</v>
      </c>
      <c r="I27" s="231">
        <f>IF(ISNA(VLOOKUP($B27,'Spring 2023 School'!$C$3:$AF$219,12,FALSE)),0,(VLOOKUP($B27,'Spring 2023 School'!$C$3:$AF$219,12,FALSE)))</f>
        <v>1185</v>
      </c>
      <c r="J27" s="231">
        <f>IF(ISNA(VLOOKUP($B27,'Summer 2023 School'!$C$2:$AF$216,12,FALSE)),0,(VLOOKUP($B27,'Summer 2023 School'!$C$2:$AF$216,12,FALSE)))</f>
        <v>1230</v>
      </c>
      <c r="K27" s="231">
        <f>IF(ISNA(VLOOKUP($B27,'Autumn 2023 School'!$C$2:$AH$214,12,FALSE)),0,(VLOOKUP($B27,'Autumn 2023 School'!$C$2:$AH$214,12,FALSE)))</f>
        <v>585</v>
      </c>
      <c r="L27" s="231">
        <f>IF(ISNA(VLOOKUP($B27,'Spring 2023 School'!$C$3:$AF$219,15,FALSE)),0,(VLOOKUP($B27,'Spring 2023 School'!$C$3:$AF$219,15,FALSE)))</f>
        <v>90</v>
      </c>
      <c r="M27" s="231">
        <f>IF(ISNA(VLOOKUP($B27,'Summer 2023 School'!$C$2:$AF$216,15,FALSE)),0,(VLOOKUP($B27,'Summer 2023 School'!$C$2:$AF$216,15,FALSE)))</f>
        <v>75</v>
      </c>
      <c r="N27" s="231">
        <f>IF(ISNA(VLOOKUP($B27,'Autumn 2023 School'!$C$2:$AH$214,15,FALSE)),0,(VLOOKUP($B27,'Autumn 2023 School'!$C$2:$AH$214,15,FALSE)))</f>
        <v>15</v>
      </c>
      <c r="O27" s="231">
        <f>IF(ISNA(VLOOKUP($B27,'Spring 2023 School'!$C$3:$AF$219,2,FALSE)),0,(VLOOKUP($B27,'Spring 2023 School'!$C$3:$AF$219,2,FALSE)))</f>
        <v>28</v>
      </c>
      <c r="P27" s="231">
        <f>IF(ISNA(VLOOKUP($B27,'Summer 2023 School'!$C$2:$AF$216,2,FALSE)),0,(VLOOKUP($B27,'Summer 2023 School'!$C$2:$AF$216,2,FALSE)))</f>
        <v>33</v>
      </c>
      <c r="Q27" s="231">
        <f>IF(ISNA(VLOOKUP($B27,'Autumn 2023 School'!$C$2:$AH$214,2,FALSE)),0,(VLOOKUP($B27,'Autumn 2023 School'!$C$2:$AH$214,2,FALSE)))</f>
        <v>26</v>
      </c>
      <c r="R27" s="231">
        <f>IF(ISNA(VLOOKUP($B27,'Spring 2023 School'!$C$3:$AF$219,9,FALSE)),0,(VLOOKUP($B27,'Spring 2023 School'!$C$3:$AF$219,9,FALSE)))</f>
        <v>420</v>
      </c>
      <c r="S27" s="231">
        <f>IF(ISNA(VLOOKUP($B27,'Summer 2023 School'!$C$2:$AF$216,9,FALSE)),0,(VLOOKUP($B27,'Summer 2023 School'!$C$2:$AF$216,9,FALSE)))</f>
        <v>495</v>
      </c>
      <c r="T27" s="231">
        <f>IF(ISNA(VLOOKUP($B27,'Autumn 2023 School'!$C$2:$AH$214,9,FALSE)),0,(VLOOKUP($B27,'Autumn 2023 School'!$C$2:$AH$214,9,FALSE)))</f>
        <v>390</v>
      </c>
      <c r="U27" s="231">
        <f>IF(ISNA(VLOOKUP($B27,'Spring 2023 School'!$C$3:$AF$219,25,FALSE)),0,(VLOOKUP($B27,'Spring 2023 School'!$C$3:$AF$219,25,FALSE)))</f>
        <v>49</v>
      </c>
      <c r="V27" s="231">
        <f>IF(ISNA(VLOOKUP($B27,'Spring 2023 School'!$C$3:$AF$219,25,FALSE)),0,(VLOOKUP($B27,'Spring 2023 School'!$C$3:$AF$219,25,FALSE)))</f>
        <v>49</v>
      </c>
      <c r="W27" s="231">
        <f>IF(ISNA(VLOOKUP($B27,'Spring 2023 School'!$C$3:$AF$219,25,FALSE)),0,(VLOOKUP($B27,'Spring 2023 School'!$C$3:$AF$219,25,FALSE)))</f>
        <v>49</v>
      </c>
      <c r="X27" s="231">
        <f>IF(ISNA(VLOOKUP($B27,'Spring 2023 School'!$C$3:$AF$219,26,FALSE)),0,(VLOOKUP($B27,'Spring 2023 School'!$C$3:$AF$219,26,FALSE)))</f>
        <v>735</v>
      </c>
      <c r="Y27" s="231">
        <f>IF(ISNA(VLOOKUP($B27,'Spring 2023 School'!$C$3:$AF$219,26,FALSE)),0,(VLOOKUP($B27,'Spring 2023 School'!$C$3:$AF$219,26,FALSE)))</f>
        <v>735</v>
      </c>
      <c r="Z27" s="231">
        <f>IF(ISNA(VLOOKUP($B27,'Spring 2023 School'!$C$3:$AF$219,26,FALSE)),0,(VLOOKUP($B27,'Spring 2023 School'!$C$3:$AF$219,26,FALSE)))</f>
        <v>735</v>
      </c>
      <c r="AA27" s="231">
        <f>IF(ISNA(VLOOKUP($B27,'Spring 2023 School'!$C$3:$AF$219,27,FALSE)),0,(VLOOKUP($B27,'Spring 2023 School'!$C$3:$AF$219,27,FALSE)))</f>
        <v>45</v>
      </c>
      <c r="AB27" s="231">
        <f>IF(ISNA(VLOOKUP($B27,'Spring 2023 School'!$C$3:$AF$219,27,FALSE)),0,(VLOOKUP($B27,'Spring 2023 School'!$C$3:$AF$219,27,FALSE)))</f>
        <v>45</v>
      </c>
      <c r="AC27" s="231">
        <f>IF(ISNA(VLOOKUP($B27,'Spring 2023 School'!$C$3:$AF$219,27,FALSE)),0,(VLOOKUP($B27,'Spring 2023 School'!$C$3:$AF$219,27,FALSE)))</f>
        <v>45</v>
      </c>
      <c r="AD27" s="384">
        <f t="shared" si="31"/>
        <v>220810.80000000002</v>
      </c>
      <c r="AE27" s="403">
        <f>VLOOKUP(B27,'Spring 2023 School'!$C$3:$S$202,17,FALSE)</f>
        <v>900</v>
      </c>
      <c r="AF27" s="403">
        <f>VLOOKUP(B27,'Spring 2023 School'!$C$1:$Z$200,20,FALSE)</f>
        <v>180</v>
      </c>
      <c r="AG27" s="403">
        <f>VLOOKUP(B27,'Spring 2023 School'!$C$3:$Z$202,23,FALSE)</f>
        <v>105</v>
      </c>
      <c r="AH27" s="384">
        <f t="shared" si="32"/>
        <v>20862</v>
      </c>
      <c r="AI27" s="384">
        <f t="shared" si="33"/>
        <v>1983.6</v>
      </c>
      <c r="AJ27" s="384">
        <f t="shared" si="34"/>
        <v>319.2</v>
      </c>
      <c r="AK27" s="384">
        <f t="shared" si="35"/>
        <v>23164.799999999999</v>
      </c>
      <c r="AL27" s="403">
        <f>IF(ISNA(VLOOKUP($A27,'Spring 2023 School'!$B25:$AD25,29,FALSE)),0,(VLOOKUP($A27,'Spring 2023 School'!$B25:$AD25,29,FALSE)))</f>
        <v>25</v>
      </c>
      <c r="AM27" s="403">
        <f>IF(ISNA(VLOOKUP($A27,'Spring 2023 School'!$B25:$AZ25,30,FALSE)),0,(VLOOKUP($A27,'Spring 2023 School'!$B25:$AZ25,30,FALSE)))</f>
        <v>375</v>
      </c>
      <c r="AN27" s="402">
        <f t="shared" si="25"/>
        <v>5450</v>
      </c>
      <c r="AO27" s="404">
        <f t="shared" si="36"/>
        <v>135252</v>
      </c>
      <c r="AP27" s="384">
        <f t="shared" si="26"/>
        <v>384677.6</v>
      </c>
      <c r="AQ27" s="403">
        <f>VLOOKUP(A27,'Spring 2023 School'!$B$3:$AB$202,26,FALSE)</f>
        <v>49</v>
      </c>
      <c r="AR27" s="403">
        <f>VLOOKUP(A27,'Summer 2023 School'!$B$2:$AA$200,26,FALSE)</f>
        <v>63</v>
      </c>
      <c r="AS27" s="403">
        <f>VLOOKUP(A27,'Autumn 2023 School'!$B$2:$AA$197,26,FALSE)</f>
        <v>32</v>
      </c>
      <c r="AT27" s="409">
        <f t="shared" si="42"/>
        <v>18768</v>
      </c>
      <c r="AU27" s="409">
        <f>VLOOKUP(A27,'MNS calc'!$B$8:$AS$34,44,FALSE)</f>
        <v>255930.70666666669</v>
      </c>
      <c r="AV27" s="413">
        <f t="shared" si="37"/>
        <v>659376.30666666664</v>
      </c>
      <c r="AW27" s="410">
        <f t="shared" si="28"/>
        <v>274740.12777777779</v>
      </c>
      <c r="AX27" s="410">
        <f t="shared" si="29"/>
        <v>219792.10222222222</v>
      </c>
      <c r="AY27" s="410">
        <f t="shared" si="30"/>
        <v>164844.07666666666</v>
      </c>
      <c r="AZ27" s="642">
        <f>(SUMIF('Spring 2023 School'!B:B,Budget!A27,'Spring 2023 School'!AG:AG)+SUMIF('Summer 2023 School'!B:B,Budget!A27,'Summer 2023 School'!AG:AG)+SUMIF('Autumn 2023 School'!B:B,Budget!A27,'Autumn 2023 School'!AG:AG))</f>
        <v>3</v>
      </c>
      <c r="BA27" s="410">
        <f t="shared" si="38"/>
        <v>2730</v>
      </c>
      <c r="BB27">
        <f t="shared" si="39"/>
        <v>11700</v>
      </c>
      <c r="BC27">
        <f t="shared" si="40"/>
        <v>2340</v>
      </c>
      <c r="BD27">
        <f t="shared" si="41"/>
        <v>1260</v>
      </c>
    </row>
    <row r="28" spans="1:56" x14ac:dyDescent="0.35">
      <c r="A28" s="231">
        <v>1038</v>
      </c>
      <c r="B28" t="s">
        <v>856</v>
      </c>
      <c r="C28" s="231">
        <f>IF(ISNA(VLOOKUP($B28,'Spring 2023 School'!$C$3:$AF$220,5,FALSE)),0,(VLOOKUP($B28,'Spring 2023 School'!$C$3:$AF$220,5,FALSE)))</f>
        <v>85</v>
      </c>
      <c r="D28" s="231">
        <f>IF(ISNA(VLOOKUP($B28,'Summer 2023 School'!$C$2:$AF$217,5,FALSE)),0,(VLOOKUP($B28,'Summer 2023 School'!$C$2:$AF$217,5,FALSE)))</f>
        <v>106</v>
      </c>
      <c r="E28" s="231">
        <f>IF(ISNA(VLOOKUP($B28,'Autumn 2023 School'!$C$2:$AH$214,5,FALSE)),0,(VLOOKUP($B28,'Autumn 2023 School'!$C$2:$AH$214,5,FALSE)))</f>
        <v>76</v>
      </c>
      <c r="F28" s="231">
        <f>IF(ISNA(VLOOKUP($B28,'Spring 2023 School'!$C$3:$AF$219,8,FALSE)),0,(VLOOKUP($B28,'Spring 2023 School'!$C$3:$AF$219,8,FALSE)))</f>
        <v>35</v>
      </c>
      <c r="G28" s="231">
        <f>IF(ISNA(VLOOKUP($B28,'Summer 2023 School'!$C$2:$AF$216,8,FALSE)),0,(VLOOKUP($B28,'Summer 2023 School'!$C$2:$AF$216,8,FALSE)))</f>
        <v>45</v>
      </c>
      <c r="H28" s="231">
        <f>IF(ISNA(VLOOKUP($B28,'Autumn 2023 School'!$C$2:$AH$214,8,FALSE)),0,(VLOOKUP($B28,'Autumn 2023 School'!$C$2:$AH$214,8,FALSE)))</f>
        <v>28</v>
      </c>
      <c r="I28" s="231">
        <f>IF(ISNA(VLOOKUP($B28,'Spring 2023 School'!$C$3:$AF$219,12,FALSE)),0,(VLOOKUP($B28,'Spring 2023 School'!$C$3:$AF$219,12,FALSE)))</f>
        <v>1275</v>
      </c>
      <c r="J28" s="231">
        <f>IF(ISNA(VLOOKUP($B28,'Summer 2023 School'!$C$2:$AF$216,12,FALSE)),0,(VLOOKUP($B28,'Summer 2023 School'!$C$2:$AF$216,12,FALSE)))</f>
        <v>1590</v>
      </c>
      <c r="K28" s="231">
        <f>IF(ISNA(VLOOKUP($B28,'Autumn 2023 School'!$C$2:$AH$214,12,FALSE)),0,(VLOOKUP($B28,'Autumn 2023 School'!$C$2:$AH$214,12,FALSE)))</f>
        <v>1140</v>
      </c>
      <c r="L28" s="231">
        <f>IF(ISNA(VLOOKUP($B28,'Spring 2023 School'!$C$3:$AF$219,15,FALSE)),0,(VLOOKUP($B28,'Spring 2023 School'!$C$3:$AF$219,15,FALSE)))</f>
        <v>525</v>
      </c>
      <c r="M28" s="231">
        <f>IF(ISNA(VLOOKUP($B28,'Summer 2023 School'!$C$2:$AF$216,15,FALSE)),0,(VLOOKUP($B28,'Summer 2023 School'!$C$2:$AF$216,15,FALSE)))</f>
        <v>675</v>
      </c>
      <c r="N28" s="231">
        <f>IF(ISNA(VLOOKUP($B28,'Autumn 2023 School'!$C$2:$AH$214,15,FALSE)),0,(VLOOKUP($B28,'Autumn 2023 School'!$C$2:$AH$214,15,FALSE)))</f>
        <v>420</v>
      </c>
      <c r="O28" s="231">
        <f>IF(ISNA(VLOOKUP($B28,'Spring 2023 School'!$C$3:$AF$219,2,FALSE)),0,(VLOOKUP($B28,'Spring 2023 School'!$C$3:$AF$219,2,FALSE)))</f>
        <v>59</v>
      </c>
      <c r="P28" s="231">
        <f>IF(ISNA(VLOOKUP($B28,'Summer 2023 School'!$C$2:$AF$216,2,FALSE)),0,(VLOOKUP($B28,'Summer 2023 School'!$C$2:$AF$216,2,FALSE)))</f>
        <v>34</v>
      </c>
      <c r="Q28" s="231">
        <f>IF(ISNA(VLOOKUP($B28,'Autumn 2023 School'!$C$2:$AH$214,2,FALSE)),0,(VLOOKUP($B28,'Autumn 2023 School'!$C$2:$AH$214,2,FALSE)))</f>
        <v>41</v>
      </c>
      <c r="R28" s="231">
        <f>IF(ISNA(VLOOKUP($B28,'Spring 2023 School'!$C$3:$AF$219,9,FALSE)),0,(VLOOKUP($B28,'Spring 2023 School'!$C$3:$AF$219,9,FALSE)))</f>
        <v>525</v>
      </c>
      <c r="S28" s="231">
        <f>IF(ISNA(VLOOKUP($B28,'Summer 2023 School'!$C$2:$AF$216,9,FALSE)),0,(VLOOKUP($B28,'Summer 2023 School'!$C$2:$AF$216,9,FALSE)))</f>
        <v>510</v>
      </c>
      <c r="T28" s="231">
        <f>IF(ISNA(VLOOKUP($B28,'Autumn 2023 School'!$C$2:$AH$214,9,FALSE)),0,(VLOOKUP($B28,'Autumn 2023 School'!$C$2:$AH$214,9,FALSE)))</f>
        <v>615</v>
      </c>
      <c r="U28" s="231">
        <f>IF(ISNA(VLOOKUP($B28,'Spring 2023 School'!$C$3:$AF$219,25,FALSE)),0,(VLOOKUP($B28,'Spring 2023 School'!$C$3:$AF$219,25,FALSE)))</f>
        <v>24</v>
      </c>
      <c r="V28" s="231">
        <f>IF(ISNA(VLOOKUP($B28,'Spring 2023 School'!$C$3:$AF$219,25,FALSE)),0,(VLOOKUP($B28,'Spring 2023 School'!$C$3:$AF$219,25,FALSE)))</f>
        <v>24</v>
      </c>
      <c r="W28" s="231">
        <f>IF(ISNA(VLOOKUP($B28,'Spring 2023 School'!$C$3:$AF$219,25,FALSE)),0,(VLOOKUP($B28,'Spring 2023 School'!$C$3:$AF$219,25,FALSE)))</f>
        <v>24</v>
      </c>
      <c r="X28" s="231">
        <f>IF(ISNA(VLOOKUP($B28,'Spring 2023 School'!$C$3:$AF$219,26,FALSE)),0,(VLOOKUP($B28,'Spring 2023 School'!$C$3:$AF$219,26,FALSE)))</f>
        <v>360</v>
      </c>
      <c r="Y28" s="231">
        <f>IF(ISNA(VLOOKUP($B28,'Spring 2023 School'!$C$3:$AF$219,26,FALSE)),0,(VLOOKUP($B28,'Spring 2023 School'!$C$3:$AF$219,26,FALSE)))</f>
        <v>360</v>
      </c>
      <c r="Z28" s="231">
        <f>IF(ISNA(VLOOKUP($B28,'Spring 2023 School'!$C$3:$AF$219,26,FALSE)),0,(VLOOKUP($B28,'Spring 2023 School'!$C$3:$AF$219,26,FALSE)))</f>
        <v>360</v>
      </c>
      <c r="AA28" s="231">
        <f>IF(ISNA(VLOOKUP($B28,'Spring 2023 School'!$C$3:$AF$219,27,FALSE)),0,(VLOOKUP($B28,'Spring 2023 School'!$C$3:$AF$219,27,FALSE)))</f>
        <v>0</v>
      </c>
      <c r="AB28" s="231">
        <f>IF(ISNA(VLOOKUP($B28,'Spring 2023 School'!$C$3:$AF$219,27,FALSE)),0,(VLOOKUP($B28,'Spring 2023 School'!$C$3:$AF$219,27,FALSE)))</f>
        <v>0</v>
      </c>
      <c r="AC28" s="231">
        <f>IF(ISNA(VLOOKUP($B28,'Spring 2023 School'!$C$3:$AF$219,27,FALSE)),0,(VLOOKUP($B28,'Spring 2023 School'!$C$3:$AF$219,27,FALSE)))</f>
        <v>0</v>
      </c>
      <c r="AD28" s="384">
        <f t="shared" si="31"/>
        <v>387882.3</v>
      </c>
      <c r="AE28" s="403">
        <f>VLOOKUP(B28,'Spring 2023 School'!$C$3:$S$202,17,FALSE)</f>
        <v>600</v>
      </c>
      <c r="AF28" s="403">
        <f>VLOOKUP(B28,'Spring 2023 School'!$C$1:$Z$200,20,FALSE)</f>
        <v>135</v>
      </c>
      <c r="AG28" s="403">
        <f>VLOOKUP(B28,'Spring 2023 School'!$C$3:$Z$202,23,FALSE)</f>
        <v>225</v>
      </c>
      <c r="AH28" s="384">
        <f t="shared" si="32"/>
        <v>13908</v>
      </c>
      <c r="AI28" s="384">
        <f t="shared" si="33"/>
        <v>1487.7</v>
      </c>
      <c r="AJ28" s="384">
        <f t="shared" si="34"/>
        <v>684</v>
      </c>
      <c r="AK28" s="384">
        <f t="shared" si="35"/>
        <v>16079.7</v>
      </c>
      <c r="AL28" s="403">
        <f>IF(ISNA(VLOOKUP($A28,'Spring 2023 School'!$B26:$AD26,29,FALSE)),0,(VLOOKUP($A28,'Spring 2023 School'!$B26:$AD26,29,FALSE)))</f>
        <v>24</v>
      </c>
      <c r="AM28" s="403">
        <f>IF(ISNA(VLOOKUP($A28,'Spring 2023 School'!$B26:$AZ26,30,FALSE)),0,(VLOOKUP($A28,'Spring 2023 School'!$B26:$AZ26,30,FALSE)))</f>
        <v>360</v>
      </c>
      <c r="AN28" s="402">
        <f t="shared" si="25"/>
        <v>5232</v>
      </c>
      <c r="AO28" s="404">
        <f t="shared" si="36"/>
        <v>170013.6</v>
      </c>
      <c r="AP28" s="384">
        <f t="shared" si="26"/>
        <v>579207.6</v>
      </c>
      <c r="AQ28" s="403">
        <f>VLOOKUP(A28,'Spring 2023 School'!$B$3:$AB$202,26,FALSE)</f>
        <v>24</v>
      </c>
      <c r="AR28" s="403">
        <f>VLOOKUP(A28,'Summer 2023 School'!$B$2:$AA$200,26,FALSE)</f>
        <v>32</v>
      </c>
      <c r="AS28" s="403">
        <f>VLOOKUP(A28,'Autumn 2023 School'!$B$2:$AA$197,26,FALSE)</f>
        <v>29</v>
      </c>
      <c r="AT28" s="409">
        <f t="shared" si="42"/>
        <v>10975.2</v>
      </c>
      <c r="AU28" s="409">
        <f>VLOOKUP(A28,'MNS calc'!$B$8:$AS$34,44,FALSE)</f>
        <v>253803.32333333333</v>
      </c>
      <c r="AV28" s="413">
        <f t="shared" si="37"/>
        <v>843986.12333333329</v>
      </c>
      <c r="AW28" s="410">
        <f t="shared" si="28"/>
        <v>351660.88472222217</v>
      </c>
      <c r="AX28" s="410">
        <f t="shared" si="29"/>
        <v>281328.70777777774</v>
      </c>
      <c r="AY28" s="410">
        <f t="shared" si="30"/>
        <v>210996.53083333332</v>
      </c>
      <c r="AZ28" s="642">
        <f>(SUMIF('Spring 2023 School'!B:B,Budget!A28,'Spring 2023 School'!AG:AG)+SUMIF('Summer 2023 School'!B:B,Budget!A28,'Summer 2023 School'!AG:AG)+SUMIF('Autumn 2023 School'!B:B,Budget!A28,'Autumn 2023 School'!AG:AG))</f>
        <v>0</v>
      </c>
      <c r="BA28" s="410">
        <f t="shared" si="38"/>
        <v>0</v>
      </c>
      <c r="BB28">
        <f t="shared" si="39"/>
        <v>7800</v>
      </c>
      <c r="BC28">
        <f t="shared" si="40"/>
        <v>1755</v>
      </c>
      <c r="BD28">
        <f t="shared" si="41"/>
        <v>2700</v>
      </c>
    </row>
    <row r="29" spans="1:56" x14ac:dyDescent="0.35">
      <c r="A29" s="231">
        <v>1048</v>
      </c>
      <c r="B29" t="s">
        <v>857</v>
      </c>
      <c r="C29" s="231">
        <f>IF(ISNA(VLOOKUP($B29,'Spring 2023 School'!$C$3:$AF$220,5,FALSE)),0,(VLOOKUP($B29,'Spring 2023 School'!$C$3:$AF$220,5,FALSE)))</f>
        <v>106</v>
      </c>
      <c r="D29" s="231">
        <f>IF(ISNA(VLOOKUP($B29,'Summer 2023 School'!$C$2:$AF$217,5,FALSE)),0,(VLOOKUP($B29,'Summer 2023 School'!$C$2:$AF$217,5,FALSE)))</f>
        <v>123</v>
      </c>
      <c r="E29" s="231">
        <f>IF(ISNA(VLOOKUP($B29,'Autumn 2023 School'!$C$2:$AH$214,5,FALSE)),0,(VLOOKUP($B29,'Autumn 2023 School'!$C$2:$AH$214,5,FALSE)))</f>
        <v>86</v>
      </c>
      <c r="F29" s="231">
        <f>IF(ISNA(VLOOKUP($B29,'Spring 2023 School'!$C$3:$AF$219,8,FALSE)),0,(VLOOKUP($B29,'Spring 2023 School'!$C$3:$AF$219,8,FALSE)))</f>
        <v>34</v>
      </c>
      <c r="G29" s="231">
        <f>IF(ISNA(VLOOKUP($B29,'Summer 2023 School'!$C$2:$AF$216,8,FALSE)),0,(VLOOKUP($B29,'Summer 2023 School'!$C$2:$AF$216,8,FALSE)))</f>
        <v>41</v>
      </c>
      <c r="H29" s="231">
        <f>IF(ISNA(VLOOKUP($B29,'Autumn 2023 School'!$C$2:$AH$214,8,FALSE)),0,(VLOOKUP($B29,'Autumn 2023 School'!$C$2:$AH$214,8,FALSE)))</f>
        <v>36</v>
      </c>
      <c r="I29" s="231">
        <f>IF(ISNA(VLOOKUP($B29,'Spring 2023 School'!$C$3:$AF$219,12,FALSE)),0,(VLOOKUP($B29,'Spring 2023 School'!$C$3:$AF$219,12,FALSE)))</f>
        <v>1590</v>
      </c>
      <c r="J29" s="231">
        <f>IF(ISNA(VLOOKUP($B29,'Summer 2023 School'!$C$2:$AF$216,12,FALSE)),0,(VLOOKUP($B29,'Summer 2023 School'!$C$2:$AF$216,12,FALSE)))</f>
        <v>1845</v>
      </c>
      <c r="K29" s="231">
        <f>IF(ISNA(VLOOKUP($B29,'Autumn 2023 School'!$C$2:$AH$214,12,FALSE)),0,(VLOOKUP($B29,'Autumn 2023 School'!$C$2:$AH$214,12,FALSE)))</f>
        <v>1290</v>
      </c>
      <c r="L29" s="231">
        <f>IF(ISNA(VLOOKUP($B29,'Spring 2023 School'!$C$3:$AF$219,15,FALSE)),0,(VLOOKUP($B29,'Spring 2023 School'!$C$3:$AF$219,15,FALSE)))</f>
        <v>510</v>
      </c>
      <c r="M29" s="231">
        <f>IF(ISNA(VLOOKUP($B29,'Summer 2023 School'!$C$2:$AF$216,15,FALSE)),0,(VLOOKUP($B29,'Summer 2023 School'!$C$2:$AF$216,15,FALSE)))</f>
        <v>615</v>
      </c>
      <c r="N29" s="231">
        <f>IF(ISNA(VLOOKUP($B29,'Autumn 2023 School'!$C$2:$AH$214,15,FALSE)),0,(VLOOKUP($B29,'Autumn 2023 School'!$C$2:$AH$214,15,FALSE)))</f>
        <v>540</v>
      </c>
      <c r="O29" s="231">
        <f>IF(ISNA(VLOOKUP($B29,'Spring 2023 School'!$C$3:$AF$219,2,FALSE)),0,(VLOOKUP($B29,'Spring 2023 School'!$C$3:$AF$219,2,FALSE)))</f>
        <v>50</v>
      </c>
      <c r="P29" s="231">
        <f>IF(ISNA(VLOOKUP($B29,'Summer 2023 School'!$C$2:$AF$216,2,FALSE)),0,(VLOOKUP($B29,'Summer 2023 School'!$C$2:$AF$216,2,FALSE)))</f>
        <v>35</v>
      </c>
      <c r="Q29" s="231">
        <f>IF(ISNA(VLOOKUP($B29,'Autumn 2023 School'!$C$2:$AH$214,2,FALSE)),0,(VLOOKUP($B29,'Autumn 2023 School'!$C$2:$AH$214,2,FALSE)))</f>
        <v>52</v>
      </c>
      <c r="R29" s="231">
        <f>IF(ISNA(VLOOKUP($B29,'Spring 2023 School'!$C$3:$AF$219,9,FALSE)),0,(VLOOKUP($B29,'Spring 2023 School'!$C$3:$AF$219,9,FALSE)))</f>
        <v>600</v>
      </c>
      <c r="S29" s="231">
        <f>IF(ISNA(VLOOKUP($B29,'Summer 2023 School'!$C$2:$AF$216,9,FALSE)),0,(VLOOKUP($B29,'Summer 2023 School'!$C$2:$AF$216,9,FALSE)))</f>
        <v>525</v>
      </c>
      <c r="T29" s="231">
        <f>IF(ISNA(VLOOKUP($B29,'Autumn 2023 School'!$C$2:$AH$214,9,FALSE)),0,(VLOOKUP($B29,'Autumn 2023 School'!$C$2:$AH$214,9,FALSE)))</f>
        <v>780</v>
      </c>
      <c r="U29" s="231">
        <f>IF(ISNA(VLOOKUP($B29,'Spring 2023 School'!$C$3:$AF$219,25,FALSE)),0,(VLOOKUP($B29,'Spring 2023 School'!$C$3:$AF$219,25,FALSE)))</f>
        <v>65</v>
      </c>
      <c r="V29" s="231">
        <f>IF(ISNA(VLOOKUP($B29,'Spring 2023 School'!$C$3:$AF$219,25,FALSE)),0,(VLOOKUP($B29,'Spring 2023 School'!$C$3:$AF$219,25,FALSE)))</f>
        <v>65</v>
      </c>
      <c r="W29" s="231">
        <f>IF(ISNA(VLOOKUP($B29,'Spring 2023 School'!$C$3:$AF$219,25,FALSE)),0,(VLOOKUP($B29,'Spring 2023 School'!$C$3:$AF$219,25,FALSE)))</f>
        <v>65</v>
      </c>
      <c r="X29" s="231">
        <f>IF(ISNA(VLOOKUP($B29,'Spring 2023 School'!$C$3:$AF$219,26,FALSE)),0,(VLOOKUP($B29,'Spring 2023 School'!$C$3:$AF$219,26,FALSE)))</f>
        <v>975</v>
      </c>
      <c r="Y29" s="231">
        <f>IF(ISNA(VLOOKUP($B29,'Spring 2023 School'!$C$3:$AF$219,26,FALSE)),0,(VLOOKUP($B29,'Spring 2023 School'!$C$3:$AF$219,26,FALSE)))</f>
        <v>975</v>
      </c>
      <c r="Z29" s="231">
        <f>IF(ISNA(VLOOKUP($B29,'Spring 2023 School'!$C$3:$AF$219,26,FALSE)),0,(VLOOKUP($B29,'Spring 2023 School'!$C$3:$AF$219,26,FALSE)))</f>
        <v>975</v>
      </c>
      <c r="AA29" s="231">
        <f>IF(ISNA(VLOOKUP($B29,'Spring 2023 School'!$C$3:$AF$219,27,FALSE)),0,(VLOOKUP($B29,'Spring 2023 School'!$C$3:$AF$219,27,FALSE)))</f>
        <v>135</v>
      </c>
      <c r="AB29" s="231">
        <f>IF(ISNA(VLOOKUP($B29,'Spring 2023 School'!$C$3:$AF$219,27,FALSE)),0,(VLOOKUP($B29,'Spring 2023 School'!$C$3:$AF$219,27,FALSE)))</f>
        <v>135</v>
      </c>
      <c r="AC29" s="231">
        <f>IF(ISNA(VLOOKUP($B29,'Spring 2023 School'!$C$3:$AF$219,27,FALSE)),0,(VLOOKUP($B29,'Spring 2023 School'!$C$3:$AF$219,27,FALSE)))</f>
        <v>135</v>
      </c>
      <c r="AD29" s="384">
        <f t="shared" si="31"/>
        <v>440320.79999999993</v>
      </c>
      <c r="AE29" s="403">
        <f>VLOOKUP(B29,'Spring 2023 School'!$C$3:$S$202,17,FALSE)</f>
        <v>945</v>
      </c>
      <c r="AF29" s="403">
        <f>VLOOKUP(B29,'Spring 2023 School'!$C$1:$Z$200,20,FALSE)</f>
        <v>60</v>
      </c>
      <c r="AG29" s="403">
        <f>VLOOKUP(B29,'Spring 2023 School'!$C$3:$Z$202,23,FALSE)</f>
        <v>240</v>
      </c>
      <c r="AH29" s="384">
        <f t="shared" si="32"/>
        <v>21905.1</v>
      </c>
      <c r="AI29" s="384">
        <f t="shared" si="33"/>
        <v>661.19999999999993</v>
      </c>
      <c r="AJ29" s="384">
        <f t="shared" si="34"/>
        <v>729.6</v>
      </c>
      <c r="AK29" s="384">
        <f t="shared" si="35"/>
        <v>23295.899999999998</v>
      </c>
      <c r="AL29" s="403">
        <f>IF(ISNA(VLOOKUP($A29,'Spring 2023 School'!$B27:$AD27,29,FALSE)),0,(VLOOKUP($A29,'Spring 2023 School'!$B27:$AD27,29,FALSE)))</f>
        <v>65</v>
      </c>
      <c r="AM29" s="403">
        <f>IF(ISNA(VLOOKUP($A29,'Spring 2023 School'!$B27:$AZ27,30,FALSE)),0,(VLOOKUP($A29,'Spring 2023 School'!$B27:$AZ27,30,FALSE)))</f>
        <v>975</v>
      </c>
      <c r="AN29" s="402">
        <f t="shared" si="25"/>
        <v>14170</v>
      </c>
      <c r="AO29" s="404">
        <f t="shared" si="36"/>
        <v>195717.6</v>
      </c>
      <c r="AP29" s="384">
        <f t="shared" si="26"/>
        <v>673504.29999999993</v>
      </c>
      <c r="AQ29" s="403">
        <f>VLOOKUP(A29,'Spring 2023 School'!$B$3:$AB$202,26,FALSE)</f>
        <v>65</v>
      </c>
      <c r="AR29" s="403">
        <f>VLOOKUP(A29,'Summer 2023 School'!$B$2:$AA$200,26,FALSE)</f>
        <v>73</v>
      </c>
      <c r="AS29" s="403">
        <f>VLOOKUP(A29,'Autumn 2023 School'!$B$2:$AA$197,26,FALSE)</f>
        <v>49</v>
      </c>
      <c r="AT29" s="409">
        <f t="shared" si="42"/>
        <v>24296.400000000001</v>
      </c>
      <c r="AU29" s="409">
        <f>VLOOKUP(A29,'MNS calc'!$B$8:$AS$34,44,FALSE)</f>
        <v>325283.40333333332</v>
      </c>
      <c r="AV29" s="413">
        <f t="shared" si="37"/>
        <v>1023084.1033333333</v>
      </c>
      <c r="AW29" s="410">
        <f t="shared" si="28"/>
        <v>426285.04305555549</v>
      </c>
      <c r="AX29" s="410">
        <f t="shared" si="29"/>
        <v>341028.03444444441</v>
      </c>
      <c r="AY29" s="410">
        <f t="shared" si="30"/>
        <v>255771.02583333332</v>
      </c>
      <c r="AZ29" s="642">
        <f>(SUMIF('Spring 2023 School'!B:B,Budget!A29,'Spring 2023 School'!AG:AG)+SUMIF('Summer 2023 School'!B:B,Budget!A29,'Summer 2023 School'!AG:AG)+SUMIF('Autumn 2023 School'!B:B,Budget!A29,'Autumn 2023 School'!AG:AG))</f>
        <v>14</v>
      </c>
      <c r="BA29" s="410">
        <f t="shared" si="38"/>
        <v>12740</v>
      </c>
      <c r="BB29">
        <f t="shared" si="39"/>
        <v>12285</v>
      </c>
      <c r="BC29">
        <f t="shared" si="40"/>
        <v>780</v>
      </c>
      <c r="BD29">
        <f t="shared" si="41"/>
        <v>2880</v>
      </c>
    </row>
    <row r="30" spans="1:56" x14ac:dyDescent="0.35">
      <c r="A30" s="231">
        <v>1049</v>
      </c>
      <c r="B30" t="s">
        <v>858</v>
      </c>
      <c r="C30" s="231">
        <f>IF(ISNA(VLOOKUP($B30,'Spring 2023 School'!$C$3:$AF$220,5,FALSE)),0,(VLOOKUP($B30,'Spring 2023 School'!$C$3:$AF$220,5,FALSE)))</f>
        <v>96</v>
      </c>
      <c r="D30" s="231">
        <f>IF(ISNA(VLOOKUP($B30,'Summer 2023 School'!$C$2:$AF$217,5,FALSE)),0,(VLOOKUP($B30,'Summer 2023 School'!$C$2:$AF$217,5,FALSE)))</f>
        <v>108</v>
      </c>
      <c r="E30" s="231">
        <f>IF(ISNA(VLOOKUP($B30,'Autumn 2023 School'!$C$2:$AH$214,5,FALSE)),0,(VLOOKUP($B30,'Autumn 2023 School'!$C$2:$AH$214,5,FALSE)))</f>
        <v>72</v>
      </c>
      <c r="F30" s="231">
        <f>IF(ISNA(VLOOKUP($B30,'Spring 2023 School'!$C$3:$AF$219,8,FALSE)),0,(VLOOKUP($B30,'Spring 2023 School'!$C$3:$AF$219,8,FALSE)))</f>
        <v>12</v>
      </c>
      <c r="G30" s="231">
        <f>IF(ISNA(VLOOKUP($B30,'Summer 2023 School'!$C$2:$AF$216,8,FALSE)),0,(VLOOKUP($B30,'Summer 2023 School'!$C$2:$AF$216,8,FALSE)))</f>
        <v>16</v>
      </c>
      <c r="H30" s="231">
        <f>IF(ISNA(VLOOKUP($B30,'Autumn 2023 School'!$C$2:$AH$214,8,FALSE)),0,(VLOOKUP($B30,'Autumn 2023 School'!$C$2:$AH$214,8,FALSE)))</f>
        <v>9</v>
      </c>
      <c r="I30" s="231">
        <f>IF(ISNA(VLOOKUP($B30,'Spring 2023 School'!$C$3:$AF$219,12,FALSE)),0,(VLOOKUP($B30,'Spring 2023 School'!$C$3:$AF$219,12,FALSE)))</f>
        <v>1440</v>
      </c>
      <c r="J30" s="231">
        <f>IF(ISNA(VLOOKUP($B30,'Summer 2023 School'!$C$2:$AF$216,12,FALSE)),0,(VLOOKUP($B30,'Summer 2023 School'!$C$2:$AF$216,12,FALSE)))</f>
        <v>1620</v>
      </c>
      <c r="K30" s="231">
        <f>IF(ISNA(VLOOKUP($B30,'Autumn 2023 School'!$C$2:$AH$214,12,FALSE)),0,(VLOOKUP($B30,'Autumn 2023 School'!$C$2:$AH$214,12,FALSE)))</f>
        <v>1080</v>
      </c>
      <c r="L30" s="231">
        <f>IF(ISNA(VLOOKUP($B30,'Spring 2023 School'!$C$3:$AF$219,15,FALSE)),0,(VLOOKUP($B30,'Spring 2023 School'!$C$3:$AF$219,15,FALSE)))</f>
        <v>170</v>
      </c>
      <c r="M30" s="231">
        <f>IF(ISNA(VLOOKUP($B30,'Summer 2023 School'!$C$2:$AF$216,15,FALSE)),0,(VLOOKUP($B30,'Summer 2023 School'!$C$2:$AF$216,15,FALSE)))</f>
        <v>230</v>
      </c>
      <c r="N30" s="231">
        <f>IF(ISNA(VLOOKUP($B30,'Autumn 2023 School'!$C$2:$AH$214,15,FALSE)),0,(VLOOKUP($B30,'Autumn 2023 School'!$C$2:$AH$214,15,FALSE)))</f>
        <v>135</v>
      </c>
      <c r="O30" s="231">
        <f>IF(ISNA(VLOOKUP($B30,'Spring 2023 School'!$C$3:$AF$219,2,FALSE)),0,(VLOOKUP($B30,'Spring 2023 School'!$C$3:$AF$219,2,FALSE)))</f>
        <v>31</v>
      </c>
      <c r="P30" s="231">
        <f>IF(ISNA(VLOOKUP($B30,'Summer 2023 School'!$C$2:$AF$216,2,FALSE)),0,(VLOOKUP($B30,'Summer 2023 School'!$C$2:$AF$216,2,FALSE)))</f>
        <v>32</v>
      </c>
      <c r="Q30" s="231">
        <f>IF(ISNA(VLOOKUP($B30,'Autumn 2023 School'!$C$2:$AH$214,2,FALSE)),0,(VLOOKUP($B30,'Autumn 2023 School'!$C$2:$AH$214,2,FALSE)))</f>
        <v>34</v>
      </c>
      <c r="R30" s="231">
        <f>IF(ISNA(VLOOKUP($B30,'Spring 2023 School'!$C$3:$AF$219,9,FALSE)),0,(VLOOKUP($B30,'Spring 2023 School'!$C$3:$AF$219,9,FALSE)))</f>
        <v>465</v>
      </c>
      <c r="S30" s="231">
        <f>IF(ISNA(VLOOKUP($B30,'Summer 2023 School'!$C$2:$AF$216,9,FALSE)),0,(VLOOKUP($B30,'Summer 2023 School'!$C$2:$AF$216,9,FALSE)))</f>
        <v>480</v>
      </c>
      <c r="T30" s="231">
        <f>IF(ISNA(VLOOKUP($B30,'Autumn 2023 School'!$C$2:$AH$214,9,FALSE)),0,(VLOOKUP($B30,'Autumn 2023 School'!$C$2:$AH$214,9,FALSE)))</f>
        <v>510</v>
      </c>
      <c r="U30" s="231">
        <f>IF(ISNA(VLOOKUP($B30,'Spring 2023 School'!$C$3:$AF$219,25,FALSE)),0,(VLOOKUP($B30,'Spring 2023 School'!$C$3:$AF$219,25,FALSE)))</f>
        <v>50</v>
      </c>
      <c r="V30" s="231">
        <f>IF(ISNA(VLOOKUP($B30,'Spring 2023 School'!$C$3:$AF$219,25,FALSE)),0,(VLOOKUP($B30,'Spring 2023 School'!$C$3:$AF$219,25,FALSE)))</f>
        <v>50</v>
      </c>
      <c r="W30" s="231">
        <f>IF(ISNA(VLOOKUP($B30,'Spring 2023 School'!$C$3:$AF$219,25,FALSE)),0,(VLOOKUP($B30,'Spring 2023 School'!$C$3:$AF$219,25,FALSE)))</f>
        <v>50</v>
      </c>
      <c r="X30" s="231">
        <f>IF(ISNA(VLOOKUP($B30,'Spring 2023 School'!$C$3:$AF$219,26,FALSE)),0,(VLOOKUP($B30,'Spring 2023 School'!$C$3:$AF$219,26,FALSE)))</f>
        <v>750</v>
      </c>
      <c r="Y30" s="231">
        <f>IF(ISNA(VLOOKUP($B30,'Spring 2023 School'!$C$3:$AF$219,26,FALSE)),0,(VLOOKUP($B30,'Spring 2023 School'!$C$3:$AF$219,26,FALSE)))</f>
        <v>750</v>
      </c>
      <c r="Z30" s="231">
        <f>IF(ISNA(VLOOKUP($B30,'Spring 2023 School'!$C$3:$AF$219,26,FALSE)),0,(VLOOKUP($B30,'Spring 2023 School'!$C$3:$AF$219,26,FALSE)))</f>
        <v>750</v>
      </c>
      <c r="AA30" s="231">
        <f>IF(ISNA(VLOOKUP($B30,'Spring 2023 School'!$C$3:$AF$219,27,FALSE)),0,(VLOOKUP($B30,'Spring 2023 School'!$C$3:$AF$219,27,FALSE)))</f>
        <v>60</v>
      </c>
      <c r="AB30" s="231">
        <f>IF(ISNA(VLOOKUP($B30,'Spring 2023 School'!$C$3:$AF$219,27,FALSE)),0,(VLOOKUP($B30,'Spring 2023 School'!$C$3:$AF$219,27,FALSE)))</f>
        <v>60</v>
      </c>
      <c r="AC30" s="231">
        <f>IF(ISNA(VLOOKUP($B30,'Spring 2023 School'!$C$3:$AF$219,27,FALSE)),0,(VLOOKUP($B30,'Spring 2023 School'!$C$3:$AF$219,27,FALSE)))</f>
        <v>60</v>
      </c>
      <c r="AD30" s="384">
        <f t="shared" si="31"/>
        <v>322815.2</v>
      </c>
      <c r="AE30" s="403">
        <f>VLOOKUP(B30,'Spring 2023 School'!$C$3:$S$202,17,FALSE)</f>
        <v>630</v>
      </c>
      <c r="AF30" s="403">
        <f>VLOOKUP(B30,'Spring 2023 School'!$C$1:$Z$200,20,FALSE)</f>
        <v>30</v>
      </c>
      <c r="AG30" s="403">
        <f>VLOOKUP(B30,'Spring 2023 School'!$C$3:$Z$202,23,FALSE)</f>
        <v>210</v>
      </c>
      <c r="AH30" s="384">
        <f t="shared" si="32"/>
        <v>14603.4</v>
      </c>
      <c r="AI30" s="384">
        <f t="shared" si="33"/>
        <v>330.59999999999997</v>
      </c>
      <c r="AJ30" s="384">
        <f t="shared" si="34"/>
        <v>638.4</v>
      </c>
      <c r="AK30" s="384">
        <f t="shared" si="35"/>
        <v>15572.4</v>
      </c>
      <c r="AL30" s="403">
        <f>IF(ISNA(VLOOKUP($A30,'Spring 2023 School'!$B28:$AD28,29,FALSE)),0,(VLOOKUP($A30,'Spring 2023 School'!$B28:$AD28,29,FALSE)))</f>
        <v>19</v>
      </c>
      <c r="AM30" s="403">
        <f>IF(ISNA(VLOOKUP($A30,'Spring 2023 School'!$B28:$AZ28,30,FALSE)),0,(VLOOKUP($A30,'Spring 2023 School'!$B28:$AZ28,30,FALSE)))</f>
        <v>285</v>
      </c>
      <c r="AN30" s="402">
        <f t="shared" si="25"/>
        <v>4142</v>
      </c>
      <c r="AO30" s="404">
        <f t="shared" si="36"/>
        <v>150184.80000000002</v>
      </c>
      <c r="AP30" s="384">
        <f t="shared" si="26"/>
        <v>492714.4</v>
      </c>
      <c r="AQ30" s="403">
        <f>VLOOKUP(A30,'Spring 2023 School'!$B$3:$AB$202,26,FALSE)</f>
        <v>50</v>
      </c>
      <c r="AR30" s="403">
        <f>VLOOKUP(A30,'Summer 2023 School'!$B$2:$AA$200,26,FALSE)</f>
        <v>60</v>
      </c>
      <c r="AS30" s="403">
        <f>VLOOKUP(A30,'Autumn 2023 School'!$B$2:$AA$197,26,FALSE)</f>
        <v>41</v>
      </c>
      <c r="AT30" s="409">
        <f t="shared" si="42"/>
        <v>19604.400000000001</v>
      </c>
      <c r="AU30" s="409">
        <f>VLOOKUP(A30,'MNS calc'!$B$8:$AS$34,44,FALSE)</f>
        <v>228274.72333333333</v>
      </c>
      <c r="AV30" s="413">
        <f t="shared" si="37"/>
        <v>740593.52333333343</v>
      </c>
      <c r="AW30" s="410">
        <f t="shared" si="28"/>
        <v>308580.63472222228</v>
      </c>
      <c r="AX30" s="410">
        <f t="shared" si="29"/>
        <v>246864.50777777782</v>
      </c>
      <c r="AY30" s="410">
        <f t="shared" si="30"/>
        <v>185148.38083333336</v>
      </c>
      <c r="AZ30" s="642">
        <f>(SUMIF('Spring 2023 School'!B:B,Budget!A30,'Spring 2023 School'!AG:AG)+SUMIF('Summer 2023 School'!B:B,Budget!A30,'Summer 2023 School'!AG:AG)+SUMIF('Autumn 2023 School'!B:B,Budget!A30,'Autumn 2023 School'!AG:AG))</f>
        <v>12</v>
      </c>
      <c r="BA30" s="410">
        <f t="shared" si="38"/>
        <v>10920</v>
      </c>
      <c r="BB30">
        <f t="shared" si="39"/>
        <v>8190</v>
      </c>
      <c r="BC30">
        <f t="shared" si="40"/>
        <v>390</v>
      </c>
      <c r="BD30">
        <f t="shared" si="41"/>
        <v>2520</v>
      </c>
    </row>
    <row r="31" spans="1:56" x14ac:dyDescent="0.35">
      <c r="A31" s="231">
        <v>1802</v>
      </c>
      <c r="B31" t="s">
        <v>859</v>
      </c>
      <c r="C31" s="231">
        <f>IF(ISNA(VLOOKUP($B31,'Spring 2023 School'!$C$3:$AF$220,5,FALSE)),0,(VLOOKUP($B31,'Spring 2023 School'!$C$3:$AF$220,5,FALSE)))</f>
        <v>57</v>
      </c>
      <c r="D31" s="231">
        <f>IF(ISNA(VLOOKUP($B31,'Summer 2023 School'!$C$2:$AF$217,5,FALSE)),0,(VLOOKUP($B31,'Summer 2023 School'!$C$2:$AF$217,5,FALSE)))</f>
        <v>68</v>
      </c>
      <c r="E31" s="231">
        <f>IF(ISNA(VLOOKUP($B31,'Autumn 2023 School'!$C$2:$AH$214,5,FALSE)),0,(VLOOKUP($B31,'Autumn 2023 School'!$C$2:$AH$214,5,FALSE)))</f>
        <v>39</v>
      </c>
      <c r="F31" s="231">
        <f>IF(ISNA(VLOOKUP($B31,'Spring 2023 School'!$C$3:$AF$219,8,FALSE)),0,(VLOOKUP($B31,'Spring 2023 School'!$C$3:$AF$219,8,FALSE)))</f>
        <v>18</v>
      </c>
      <c r="G31" s="231">
        <f>IF(ISNA(VLOOKUP($B31,'Summer 2023 School'!$C$2:$AF$216,8,FALSE)),0,(VLOOKUP($B31,'Summer 2023 School'!$C$2:$AF$216,8,FALSE)))</f>
        <v>20</v>
      </c>
      <c r="H31" s="231">
        <f>IF(ISNA(VLOOKUP($B31,'Autumn 2023 School'!$C$2:$AH$214,8,FALSE)),0,(VLOOKUP($B31,'Autumn 2023 School'!$C$2:$AH$214,8,FALSE)))</f>
        <v>12</v>
      </c>
      <c r="I31" s="231">
        <f>IF(ISNA(VLOOKUP($B31,'Spring 2023 School'!$C$3:$AF$219,12,FALSE)),0,(VLOOKUP($B31,'Spring 2023 School'!$C$3:$AF$219,12,FALSE)))</f>
        <v>855</v>
      </c>
      <c r="J31" s="231">
        <f>IF(ISNA(VLOOKUP($B31,'Summer 2023 School'!$C$2:$AF$216,12,FALSE)),0,(VLOOKUP($B31,'Summer 2023 School'!$C$2:$AF$216,12,FALSE)))</f>
        <v>1020</v>
      </c>
      <c r="K31" s="231">
        <f>IF(ISNA(VLOOKUP($B31,'Autumn 2023 School'!$C$2:$AH$214,12,FALSE)),0,(VLOOKUP($B31,'Autumn 2023 School'!$C$2:$AH$214,12,FALSE)))</f>
        <v>585</v>
      </c>
      <c r="L31" s="231">
        <f>IF(ISNA(VLOOKUP($B31,'Spring 2023 School'!$C$3:$AF$219,15,FALSE)),0,(VLOOKUP($B31,'Spring 2023 School'!$C$3:$AF$219,15,FALSE)))</f>
        <v>270</v>
      </c>
      <c r="M31" s="231">
        <f>IF(ISNA(VLOOKUP($B31,'Summer 2023 School'!$C$2:$AF$216,15,FALSE)),0,(VLOOKUP($B31,'Summer 2023 School'!$C$2:$AF$216,15,FALSE)))</f>
        <v>300</v>
      </c>
      <c r="N31" s="231">
        <f>IF(ISNA(VLOOKUP($B31,'Autumn 2023 School'!$C$2:$AH$214,15,FALSE)),0,(VLOOKUP($B31,'Autumn 2023 School'!$C$2:$AH$214,15,FALSE)))</f>
        <v>180</v>
      </c>
      <c r="O31" s="231">
        <f>IF(ISNA(VLOOKUP($B31,'Spring 2023 School'!$C$3:$AF$219,2,FALSE)),0,(VLOOKUP($B31,'Spring 2023 School'!$C$3:$AF$219,2,FALSE)))</f>
        <v>29</v>
      </c>
      <c r="P31" s="231">
        <f>IF(ISNA(VLOOKUP($B31,'Summer 2023 School'!$C$2:$AF$216,2,FALSE)),0,(VLOOKUP($B31,'Summer 2023 School'!$C$2:$AF$216,2,FALSE)))</f>
        <v>28</v>
      </c>
      <c r="Q31" s="231">
        <f>IF(ISNA(VLOOKUP($B31,'Autumn 2023 School'!$C$2:$AH$214,2,FALSE)),0,(VLOOKUP($B31,'Autumn 2023 School'!$C$2:$AH$214,2,FALSE)))</f>
        <v>19</v>
      </c>
      <c r="R31" s="231">
        <f>IF(ISNA(VLOOKUP($B31,'Spring 2023 School'!$C$3:$AF$219,9,FALSE)),0,(VLOOKUP($B31,'Spring 2023 School'!$C$3:$AF$219,9,FALSE)))</f>
        <v>435</v>
      </c>
      <c r="S31" s="231">
        <f>IF(ISNA(VLOOKUP($B31,'Summer 2023 School'!$C$2:$AF$216,9,FALSE)),0,(VLOOKUP($B31,'Summer 2023 School'!$C$2:$AF$216,9,FALSE)))</f>
        <v>420</v>
      </c>
      <c r="T31" s="231">
        <f>IF(ISNA(VLOOKUP($B31,'Autumn 2023 School'!$C$2:$AH$214,9,FALSE)),0,(VLOOKUP($B31,'Autumn 2023 School'!$C$2:$AH$214,9,FALSE)))</f>
        <v>285</v>
      </c>
      <c r="U31" s="231">
        <f>IF(ISNA(VLOOKUP($B31,'Spring 2023 School'!$C$3:$AF$219,25,FALSE)),0,(VLOOKUP($B31,'Spring 2023 School'!$C$3:$AF$219,25,FALSE)))</f>
        <v>27</v>
      </c>
      <c r="V31" s="231">
        <f>IF(ISNA(VLOOKUP($B31,'Spring 2023 School'!$C$3:$AF$219,25,FALSE)),0,(VLOOKUP($B31,'Spring 2023 School'!$C$3:$AF$219,25,FALSE)))</f>
        <v>27</v>
      </c>
      <c r="W31" s="231">
        <f>IF(ISNA(VLOOKUP($B31,'Spring 2023 School'!$C$3:$AF$219,25,FALSE)),0,(VLOOKUP($B31,'Spring 2023 School'!$C$3:$AF$219,25,FALSE)))</f>
        <v>27</v>
      </c>
      <c r="X31" s="231">
        <f>IF(ISNA(VLOOKUP($B31,'Spring 2023 School'!$C$3:$AF$219,26,FALSE)),0,(VLOOKUP($B31,'Spring 2023 School'!$C$3:$AF$219,26,FALSE)))</f>
        <v>405</v>
      </c>
      <c r="Y31" s="231">
        <f>IF(ISNA(VLOOKUP($B31,'Spring 2023 School'!$C$3:$AF$219,26,FALSE)),0,(VLOOKUP($B31,'Spring 2023 School'!$C$3:$AF$219,26,FALSE)))</f>
        <v>405</v>
      </c>
      <c r="Z31" s="231">
        <f>IF(ISNA(VLOOKUP($B31,'Spring 2023 School'!$C$3:$AF$219,26,FALSE)),0,(VLOOKUP($B31,'Spring 2023 School'!$C$3:$AF$219,26,FALSE)))</f>
        <v>405</v>
      </c>
      <c r="AA31" s="231">
        <f>IF(ISNA(VLOOKUP($B31,'Spring 2023 School'!$C$3:$AF$219,27,FALSE)),0,(VLOOKUP($B31,'Spring 2023 School'!$C$3:$AF$219,27,FALSE)))</f>
        <v>30</v>
      </c>
      <c r="AB31" s="231">
        <f>IF(ISNA(VLOOKUP($B31,'Spring 2023 School'!$C$3:$AF$219,27,FALSE)),0,(VLOOKUP($B31,'Spring 2023 School'!$C$3:$AF$219,27,FALSE)))</f>
        <v>30</v>
      </c>
      <c r="AC31" s="231">
        <f>IF(ISNA(VLOOKUP($B31,'Spring 2023 School'!$C$3:$AF$219,27,FALSE)),0,(VLOOKUP($B31,'Spring 2023 School'!$C$3:$AF$219,27,FALSE)))</f>
        <v>30</v>
      </c>
      <c r="AD31" s="384">
        <f t="shared" si="31"/>
        <v>222030.30000000002</v>
      </c>
      <c r="AE31" s="403">
        <f>VLOOKUP(B31,'Spring 2023 School'!$C$3:$S$202,17,FALSE)</f>
        <v>270</v>
      </c>
      <c r="AF31" s="403">
        <f>VLOOKUP(B31,'Spring 2023 School'!$C$1:$Z$200,20,FALSE)</f>
        <v>375</v>
      </c>
      <c r="AG31" s="403">
        <f>VLOOKUP(B31,'Spring 2023 School'!$C$3:$Z$202,23,FALSE)</f>
        <v>90</v>
      </c>
      <c r="AH31" s="384">
        <f t="shared" si="32"/>
        <v>6258.5999999999995</v>
      </c>
      <c r="AI31" s="384">
        <f t="shared" si="33"/>
        <v>4132.4999999999991</v>
      </c>
      <c r="AJ31" s="384">
        <f t="shared" si="34"/>
        <v>273.60000000000002</v>
      </c>
      <c r="AK31" s="384">
        <f t="shared" si="35"/>
        <v>10664.699999999999</v>
      </c>
      <c r="AL31" s="403">
        <f>IF(ISNA(VLOOKUP($A31,'Spring 2023 School'!$B29:$AD29,29,FALSE)),0,(VLOOKUP($A31,'Spring 2023 School'!$B29:$AD29,29,FALSE)))</f>
        <v>26</v>
      </c>
      <c r="AM31" s="403">
        <f>IF(ISNA(VLOOKUP($A31,'Spring 2023 School'!$B29:$AZ29,30,FALSE)),0,(VLOOKUP($A31,'Spring 2023 School'!$B29:$AZ29,30,FALSE)))</f>
        <v>390</v>
      </c>
      <c r="AN31" s="402">
        <f t="shared" si="25"/>
        <v>5668</v>
      </c>
      <c r="AO31" s="404">
        <f t="shared" si="36"/>
        <v>118605.59999999999</v>
      </c>
      <c r="AP31" s="384">
        <f t="shared" si="26"/>
        <v>356968.60000000003</v>
      </c>
      <c r="AQ31" s="403">
        <f>VLOOKUP(A31,'Spring 2023 School'!$B$3:$AB$202,26,FALSE)</f>
        <v>27</v>
      </c>
      <c r="AR31" s="403">
        <f>VLOOKUP(A31,'Summer 2023 School'!$B$2:$AA$200,26,FALSE)</f>
        <v>35</v>
      </c>
      <c r="AS31" s="403">
        <f>VLOOKUP(A31,'Autumn 2023 School'!$B$2:$AA$197,26,FALSE)</f>
        <v>19</v>
      </c>
      <c r="AT31" s="409">
        <f t="shared" si="42"/>
        <v>10546.800000000001</v>
      </c>
      <c r="AU31" s="409">
        <f>VLOOKUP(A31,'MNS calc'!$B$8:$AS$34,44,FALSE)</f>
        <v>162325.84000000003</v>
      </c>
      <c r="AV31" s="413">
        <f t="shared" si="37"/>
        <v>529841.24</v>
      </c>
      <c r="AW31" s="410">
        <f t="shared" si="28"/>
        <v>220767.18333333335</v>
      </c>
      <c r="AX31" s="410">
        <f t="shared" si="29"/>
        <v>176613.74666666667</v>
      </c>
      <c r="AY31" s="410">
        <f t="shared" si="30"/>
        <v>132460.31</v>
      </c>
      <c r="AZ31" s="642">
        <f>(SUMIF('Spring 2023 School'!B:B,Budget!A31,'Spring 2023 School'!AG:AG)+SUMIF('Summer 2023 School'!B:B,Budget!A31,'Summer 2023 School'!AG:AG)+SUMIF('Autumn 2023 School'!B:B,Budget!A31,'Autumn 2023 School'!AG:AG))</f>
        <v>2</v>
      </c>
      <c r="BA31" s="410">
        <f t="shared" si="38"/>
        <v>1820</v>
      </c>
      <c r="BB31">
        <f t="shared" si="39"/>
        <v>3510</v>
      </c>
      <c r="BC31">
        <f t="shared" si="40"/>
        <v>4875</v>
      </c>
      <c r="BD31">
        <f t="shared" si="41"/>
        <v>1080</v>
      </c>
    </row>
    <row r="32" spans="1:56" x14ac:dyDescent="0.35">
      <c r="A32" s="231">
        <v>2003</v>
      </c>
      <c r="B32" t="s">
        <v>860</v>
      </c>
      <c r="C32" s="231">
        <f>IF(ISNA(VLOOKUP($B32,'Spring 2023 School'!$C$3:$AF$220,5,FALSE)),0,(VLOOKUP($B32,'Spring 2023 School'!$C$3:$AF$220,5,FALSE)))</f>
        <v>59</v>
      </c>
      <c r="D32" s="231">
        <f>IF(ISNA(VLOOKUP($B32,'Summer 2023 School'!$C$2:$AF$217,5,FALSE)),0,(VLOOKUP($B32,'Summer 2023 School'!$C$2:$AF$217,5,FALSE)))</f>
        <v>59</v>
      </c>
      <c r="E32" s="231">
        <f>IF(ISNA(VLOOKUP($B32,'Autumn 2023 School'!$C$2:$AH$214,5,FALSE)),0,(VLOOKUP($B32,'Autumn 2023 School'!$C$2:$AH$214,5,FALSE)))</f>
        <v>57</v>
      </c>
      <c r="F32" s="231">
        <f>IF(ISNA(VLOOKUP($B32,'Spring 2023 School'!$C$3:$AF$219,8,FALSE)),0,(VLOOKUP($B32,'Spring 2023 School'!$C$3:$AF$219,8,FALSE)))</f>
        <v>7</v>
      </c>
      <c r="G32" s="231">
        <f>IF(ISNA(VLOOKUP($B32,'Summer 2023 School'!$C$2:$AF$216,8,FALSE)),0,(VLOOKUP($B32,'Summer 2023 School'!$C$2:$AF$216,8,FALSE)))</f>
        <v>8</v>
      </c>
      <c r="H32" s="231">
        <f>IF(ISNA(VLOOKUP($B32,'Autumn 2023 School'!$C$2:$AH$214,8,FALSE)),0,(VLOOKUP($B32,'Autumn 2023 School'!$C$2:$AH$214,8,FALSE)))</f>
        <v>12</v>
      </c>
      <c r="I32" s="231">
        <f>IF(ISNA(VLOOKUP($B32,'Spring 2023 School'!$C$3:$AF$219,12,FALSE)),0,(VLOOKUP($B32,'Spring 2023 School'!$C$3:$AF$219,12,FALSE)))</f>
        <v>885</v>
      </c>
      <c r="J32" s="231">
        <f>IF(ISNA(VLOOKUP($B32,'Summer 2023 School'!$C$2:$AF$216,12,FALSE)),0,(VLOOKUP($B32,'Summer 2023 School'!$C$2:$AF$216,12,FALSE)))</f>
        <v>885</v>
      </c>
      <c r="K32" s="231">
        <f>IF(ISNA(VLOOKUP($B32,'Autumn 2023 School'!$C$2:$AH$214,12,FALSE)),0,(VLOOKUP($B32,'Autumn 2023 School'!$C$2:$AH$214,12,FALSE)))</f>
        <v>855</v>
      </c>
      <c r="L32" s="231">
        <f>IF(ISNA(VLOOKUP($B32,'Spring 2023 School'!$C$3:$AF$219,15,FALSE)),0,(VLOOKUP($B32,'Spring 2023 School'!$C$3:$AF$219,15,FALSE)))</f>
        <v>105</v>
      </c>
      <c r="M32" s="231">
        <f>IF(ISNA(VLOOKUP($B32,'Summer 2023 School'!$C$2:$AF$216,15,FALSE)),0,(VLOOKUP($B32,'Summer 2023 School'!$C$2:$AF$216,15,FALSE)))</f>
        <v>120</v>
      </c>
      <c r="N32" s="231">
        <f>IF(ISNA(VLOOKUP($B32,'Autumn 2023 School'!$C$2:$AH$214,15,FALSE)),0,(VLOOKUP($B32,'Autumn 2023 School'!$C$2:$AH$214,15,FALSE)))</f>
        <v>180</v>
      </c>
      <c r="O32" s="231">
        <f>IF(ISNA(VLOOKUP($B32,'Spring 2023 School'!$C$3:$AF$219,2,FALSE)),0,(VLOOKUP($B32,'Spring 2023 School'!$C$3:$AF$219,2,FALSE)))</f>
        <v>0</v>
      </c>
      <c r="P32" s="231">
        <f>IF(ISNA(VLOOKUP($B32,'Summer 2023 School'!$C$2:$AF$216,2,FALSE)),0,(VLOOKUP($B32,'Summer 2023 School'!$C$2:$AF$216,2,FALSE)))</f>
        <v>0</v>
      </c>
      <c r="Q32" s="231">
        <f>IF(ISNA(VLOOKUP($B32,'Autumn 2023 School'!$C$2:$AH$214,2,FALSE)),0,(VLOOKUP($B32,'Autumn 2023 School'!$C$2:$AH$214,2,FALSE)))</f>
        <v>0</v>
      </c>
      <c r="R32" s="231">
        <f>IF(ISNA(VLOOKUP($B32,'Spring 2023 School'!$C$3:$AF$219,9,FALSE)),0,(VLOOKUP($B32,'Spring 2023 School'!$C$3:$AF$219,9,FALSE)))</f>
        <v>0</v>
      </c>
      <c r="S32" s="231">
        <f>IF(ISNA(VLOOKUP($B32,'Summer 2023 School'!$C$2:$AF$216,9,FALSE)),0,(VLOOKUP($B32,'Summer 2023 School'!$C$2:$AF$216,9,FALSE)))</f>
        <v>0</v>
      </c>
      <c r="T32" s="231">
        <f>IF(ISNA(VLOOKUP($B32,'Autumn 2023 School'!$C$2:$AH$214,9,FALSE)),0,(VLOOKUP($B32,'Autumn 2023 School'!$C$2:$AH$214,9,FALSE)))</f>
        <v>0</v>
      </c>
      <c r="U32" s="231">
        <f>IF(ISNA(VLOOKUP($B32,'Spring 2023 School'!$C$3:$AF$219,25,FALSE)),0,(VLOOKUP($B32,'Spring 2023 School'!$C$3:$AF$219,25,FALSE)))</f>
        <v>15</v>
      </c>
      <c r="V32" s="231">
        <f>IF(ISNA(VLOOKUP($B32,'Spring 2023 School'!$C$3:$AF$219,25,FALSE)),0,(VLOOKUP($B32,'Spring 2023 School'!$C$3:$AF$219,25,FALSE)))</f>
        <v>15</v>
      </c>
      <c r="W32" s="231">
        <f>IF(ISNA(VLOOKUP($B32,'Spring 2023 School'!$C$3:$AF$219,25,FALSE)),0,(VLOOKUP($B32,'Spring 2023 School'!$C$3:$AF$219,25,FALSE)))</f>
        <v>15</v>
      </c>
      <c r="X32" s="231">
        <f>IF(ISNA(VLOOKUP($B32,'Spring 2023 School'!$C$3:$AF$219,26,FALSE)),0,(VLOOKUP($B32,'Spring 2023 School'!$C$3:$AF$219,26,FALSE)))</f>
        <v>225</v>
      </c>
      <c r="Y32" s="231">
        <f>IF(ISNA(VLOOKUP($B32,'Spring 2023 School'!$C$3:$AF$219,26,FALSE)),0,(VLOOKUP($B32,'Spring 2023 School'!$C$3:$AF$219,26,FALSE)))</f>
        <v>225</v>
      </c>
      <c r="Z32" s="231">
        <f>IF(ISNA(VLOOKUP($B32,'Spring 2023 School'!$C$3:$AF$219,26,FALSE)),0,(VLOOKUP($B32,'Spring 2023 School'!$C$3:$AF$219,26,FALSE)))</f>
        <v>225</v>
      </c>
      <c r="AA32" s="231">
        <f>IF(ISNA(VLOOKUP($B32,'Spring 2023 School'!$C$3:$AF$219,27,FALSE)),0,(VLOOKUP($B32,'Spring 2023 School'!$C$3:$AF$219,27,FALSE)))</f>
        <v>0</v>
      </c>
      <c r="AB32" s="231">
        <f>IF(ISNA(VLOOKUP($B32,'Spring 2023 School'!$C$3:$AF$219,27,FALSE)),0,(VLOOKUP($B32,'Spring 2023 School'!$C$3:$AF$219,27,FALSE)))</f>
        <v>0</v>
      </c>
      <c r="AC32" s="231">
        <f>IF(ISNA(VLOOKUP($B32,'Spring 2023 School'!$C$3:$AF$219,27,FALSE)),0,(VLOOKUP($B32,'Spring 2023 School'!$C$3:$AF$219,27,FALSE)))</f>
        <v>0</v>
      </c>
      <c r="AD32" s="384">
        <f t="shared" si="31"/>
        <v>207884.1</v>
      </c>
      <c r="AE32" s="403">
        <f>VLOOKUP(B32,'Spring 2023 School'!$C$3:$S$202,17,FALSE)</f>
        <v>15</v>
      </c>
      <c r="AF32" s="403">
        <f>VLOOKUP(B32,'Spring 2023 School'!$C$1:$Z$200,20,FALSE)</f>
        <v>345</v>
      </c>
      <c r="AG32" s="403">
        <f>VLOOKUP(B32,'Spring 2023 School'!$C$3:$Z$202,23,FALSE)</f>
        <v>465</v>
      </c>
      <c r="AH32" s="384">
        <f t="shared" si="32"/>
        <v>347.7</v>
      </c>
      <c r="AI32" s="384">
        <f t="shared" si="33"/>
        <v>3801.9</v>
      </c>
      <c r="AJ32" s="384">
        <f t="shared" si="34"/>
        <v>1413.6000000000001</v>
      </c>
      <c r="AK32" s="384">
        <f t="shared" si="35"/>
        <v>5563.2000000000007</v>
      </c>
      <c r="AL32" s="403">
        <f>IF(ISNA(VLOOKUP($A32,'Spring 2023 School'!$B30:$AD30,29,FALSE)),0,(VLOOKUP($A32,'Spring 2023 School'!$B30:$AD30,29,FALSE)))</f>
        <v>15</v>
      </c>
      <c r="AM32" s="403">
        <f>IF(ISNA(VLOOKUP($A32,'Spring 2023 School'!$B30:$AZ30,30,FALSE)),0,(VLOOKUP($A32,'Spring 2023 School'!$B30:$AZ30,30,FALSE)))</f>
        <v>225</v>
      </c>
      <c r="AN32" s="402">
        <f t="shared" si="25"/>
        <v>3270</v>
      </c>
      <c r="AO32" s="404">
        <f t="shared" si="36"/>
        <v>0</v>
      </c>
      <c r="AP32" s="384">
        <f t="shared" si="26"/>
        <v>216717.30000000002</v>
      </c>
      <c r="AQ32" s="403">
        <f>VLOOKUP(A32,'Spring 2023 School'!$B$3:$AB$202,26,FALSE)</f>
        <v>15</v>
      </c>
      <c r="AR32" s="403">
        <f>VLOOKUP(A32,'Summer 2023 School'!$B$2:$AA$200,26,FALSE)</f>
        <v>15</v>
      </c>
      <c r="AS32" s="403">
        <f>VLOOKUP(A32,'Autumn 2023 School'!$B$2:$AA$197,26,FALSE)</f>
        <v>11</v>
      </c>
      <c r="AT32" s="409">
        <f t="shared" si="42"/>
        <v>5324.4000000000005</v>
      </c>
      <c r="AU32" s="409">
        <v>0</v>
      </c>
      <c r="AV32" s="413">
        <f t="shared" si="37"/>
        <v>222041.7</v>
      </c>
      <c r="AW32" s="410">
        <f t="shared" si="28"/>
        <v>92517.375000000015</v>
      </c>
      <c r="AX32" s="410">
        <f t="shared" si="29"/>
        <v>74013.900000000009</v>
      </c>
      <c r="AY32" s="410">
        <f t="shared" si="30"/>
        <v>55510.425000000003</v>
      </c>
      <c r="AZ32" s="642">
        <f>(SUMIF('Spring 2023 School'!B:B,Budget!A32,'Spring 2023 School'!AG:AG)+SUMIF('Summer 2023 School'!B:B,Budget!A32,'Summer 2023 School'!AG:AG)+SUMIF('Autumn 2023 School'!B:B,Budget!A32,'Autumn 2023 School'!AG:AG))</f>
        <v>0</v>
      </c>
      <c r="BA32" s="410">
        <f t="shared" si="38"/>
        <v>0</v>
      </c>
      <c r="BB32">
        <f t="shared" si="39"/>
        <v>195</v>
      </c>
      <c r="BC32">
        <f t="shared" si="40"/>
        <v>4485</v>
      </c>
      <c r="BD32">
        <f t="shared" si="41"/>
        <v>5580</v>
      </c>
    </row>
    <row r="33" spans="1:56" x14ac:dyDescent="0.35">
      <c r="A33" s="231">
        <v>2004</v>
      </c>
      <c r="B33" t="s">
        <v>861</v>
      </c>
      <c r="C33" s="231">
        <f>IF(ISNA(VLOOKUP($B33,'Spring 2023 School'!$C$3:$AF$220,5,FALSE)),0,(VLOOKUP($B33,'Spring 2023 School'!$C$3:$AF$220,5,FALSE)))</f>
        <v>24</v>
      </c>
      <c r="D33" s="231">
        <f>IF(ISNA(VLOOKUP($B33,'Summer 2023 School'!$C$2:$AF$217,5,FALSE)),0,(VLOOKUP($B33,'Summer 2023 School'!$C$2:$AF$217,5,FALSE)))</f>
        <v>24</v>
      </c>
      <c r="E33" s="231">
        <f>IF(ISNA(VLOOKUP($B33,'Autumn 2023 School'!$C$2:$AH$214,5,FALSE)),0,(VLOOKUP($B33,'Autumn 2023 School'!$C$2:$AH$214,5,FALSE)))</f>
        <v>15</v>
      </c>
      <c r="F33" s="231">
        <f>IF(ISNA(VLOOKUP($B33,'Spring 2023 School'!$C$3:$AF$219,8,FALSE)),0,(VLOOKUP($B33,'Spring 2023 School'!$C$3:$AF$219,8,FALSE)))</f>
        <v>0</v>
      </c>
      <c r="G33" s="231">
        <f>IF(ISNA(VLOOKUP($B33,'Summer 2023 School'!$C$2:$AF$216,8,FALSE)),0,(VLOOKUP($B33,'Summer 2023 School'!$C$2:$AF$216,8,FALSE)))</f>
        <v>0</v>
      </c>
      <c r="H33" s="231">
        <f>IF(ISNA(VLOOKUP($B33,'Autumn 2023 School'!$C$2:$AH$214,8,FALSE)),0,(VLOOKUP($B33,'Autumn 2023 School'!$C$2:$AH$214,8,FALSE)))</f>
        <v>0</v>
      </c>
      <c r="I33" s="231">
        <f>IF(ISNA(VLOOKUP($B33,'Spring 2023 School'!$C$3:$AF$219,12,FALSE)),0,(VLOOKUP($B33,'Spring 2023 School'!$C$3:$AF$219,12,FALSE)))</f>
        <v>360</v>
      </c>
      <c r="J33" s="231">
        <f>IF(ISNA(VLOOKUP($B33,'Summer 2023 School'!$C$2:$AF$216,12,FALSE)),0,(VLOOKUP($B33,'Summer 2023 School'!$C$2:$AF$216,12,FALSE)))</f>
        <v>360</v>
      </c>
      <c r="K33" s="231">
        <f>IF(ISNA(VLOOKUP($B33,'Autumn 2023 School'!$C$2:$AH$214,12,FALSE)),0,(VLOOKUP($B33,'Autumn 2023 School'!$C$2:$AH$214,12,FALSE)))</f>
        <v>225</v>
      </c>
      <c r="L33" s="231">
        <f>IF(ISNA(VLOOKUP($B33,'Spring 2023 School'!$C$3:$AF$219,15,FALSE)),0,(VLOOKUP($B33,'Spring 2023 School'!$C$3:$AF$219,15,FALSE)))</f>
        <v>0</v>
      </c>
      <c r="M33" s="231">
        <f>IF(ISNA(VLOOKUP($B33,'Summer 2023 School'!$C$2:$AF$216,15,FALSE)),0,(VLOOKUP($B33,'Summer 2023 School'!$C$2:$AF$216,15,FALSE)))</f>
        <v>0</v>
      </c>
      <c r="N33" s="231">
        <f>IF(ISNA(VLOOKUP($B33,'Autumn 2023 School'!$C$2:$AH$214,15,FALSE)),0,(VLOOKUP($B33,'Autumn 2023 School'!$C$2:$AH$214,15,FALSE)))</f>
        <v>0</v>
      </c>
      <c r="O33" s="231">
        <f>IF(ISNA(VLOOKUP($B33,'Spring 2023 School'!$C$3:$AF$219,2,FALSE)),0,(VLOOKUP($B33,'Spring 2023 School'!$C$3:$AF$219,2,FALSE)))</f>
        <v>0</v>
      </c>
      <c r="P33" s="231">
        <f>IF(ISNA(VLOOKUP($B33,'Summer 2023 School'!$C$2:$AF$216,2,FALSE)),0,(VLOOKUP($B33,'Summer 2023 School'!$C$2:$AF$216,2,FALSE)))</f>
        <v>0</v>
      </c>
      <c r="Q33" s="231">
        <f>IF(ISNA(VLOOKUP($B33,'Autumn 2023 School'!$C$2:$AH$214,2,FALSE)),0,(VLOOKUP($B33,'Autumn 2023 School'!$C$2:$AH$214,2,FALSE)))</f>
        <v>0</v>
      </c>
      <c r="R33" s="231">
        <f>IF(ISNA(VLOOKUP($B33,'Spring 2023 School'!$C$3:$AF$219,9,FALSE)),0,(VLOOKUP($B33,'Spring 2023 School'!$C$3:$AF$219,9,FALSE)))</f>
        <v>0</v>
      </c>
      <c r="S33" s="231">
        <f>IF(ISNA(VLOOKUP($B33,'Summer 2023 School'!$C$2:$AF$216,9,FALSE)),0,(VLOOKUP($B33,'Summer 2023 School'!$C$2:$AF$216,9,FALSE)))</f>
        <v>0</v>
      </c>
      <c r="T33" s="231">
        <f>IF(ISNA(VLOOKUP($B33,'Autumn 2023 School'!$C$2:$AH$214,9,FALSE)),0,(VLOOKUP($B33,'Autumn 2023 School'!$C$2:$AH$214,9,FALSE)))</f>
        <v>0</v>
      </c>
      <c r="U33" s="231">
        <f>IF(ISNA(VLOOKUP($B33,'Spring 2023 School'!$C$3:$AF$219,25,FALSE)),0,(VLOOKUP($B33,'Spring 2023 School'!$C$3:$AF$219,25,FALSE)))</f>
        <v>6</v>
      </c>
      <c r="V33" s="231">
        <f>IF(ISNA(VLOOKUP($B33,'Spring 2023 School'!$C$3:$AF$219,25,FALSE)),0,(VLOOKUP($B33,'Spring 2023 School'!$C$3:$AF$219,25,FALSE)))</f>
        <v>6</v>
      </c>
      <c r="W33" s="231">
        <f>IF(ISNA(VLOOKUP($B33,'Spring 2023 School'!$C$3:$AF$219,25,FALSE)),0,(VLOOKUP($B33,'Spring 2023 School'!$C$3:$AF$219,25,FALSE)))</f>
        <v>6</v>
      </c>
      <c r="X33" s="231">
        <f>IF(ISNA(VLOOKUP($B33,'Spring 2023 School'!$C$3:$AF$219,26,FALSE)),0,(VLOOKUP($B33,'Spring 2023 School'!$C$3:$AF$219,26,FALSE)))</f>
        <v>90</v>
      </c>
      <c r="Y33" s="231">
        <f>IF(ISNA(VLOOKUP($B33,'Spring 2023 School'!$C$3:$AF$219,26,FALSE)),0,(VLOOKUP($B33,'Spring 2023 School'!$C$3:$AF$219,26,FALSE)))</f>
        <v>90</v>
      </c>
      <c r="Z33" s="231">
        <f>IF(ISNA(VLOOKUP($B33,'Spring 2023 School'!$C$3:$AF$219,26,FALSE)),0,(VLOOKUP($B33,'Spring 2023 School'!$C$3:$AF$219,26,FALSE)))</f>
        <v>90</v>
      </c>
      <c r="AA33" s="231">
        <f>IF(ISNA(VLOOKUP($B33,'Spring 2023 School'!$C$3:$AF$219,27,FALSE)),0,(VLOOKUP($B33,'Spring 2023 School'!$C$3:$AF$219,27,FALSE)))</f>
        <v>0</v>
      </c>
      <c r="AB33" s="231">
        <f>IF(ISNA(VLOOKUP($B33,'Spring 2023 School'!$C$3:$AF$219,27,FALSE)),0,(VLOOKUP($B33,'Spring 2023 School'!$C$3:$AF$219,27,FALSE)))</f>
        <v>0</v>
      </c>
      <c r="AC33" s="231">
        <f>IF(ISNA(VLOOKUP($B33,'Spring 2023 School'!$C$3:$AF$219,27,FALSE)),0,(VLOOKUP($B33,'Spring 2023 School'!$C$3:$AF$219,27,FALSE)))</f>
        <v>0</v>
      </c>
      <c r="AD33" s="384">
        <f t="shared" si="31"/>
        <v>65365.2</v>
      </c>
      <c r="AE33" s="403">
        <f>VLOOKUP(B33,'Spring 2023 School'!$C$3:$S$202,17,FALSE)</f>
        <v>15</v>
      </c>
      <c r="AF33" s="403">
        <f>VLOOKUP(B33,'Spring 2023 School'!$C$1:$Z$200,20,FALSE)</f>
        <v>0</v>
      </c>
      <c r="AG33" s="403">
        <f>VLOOKUP(B33,'Spring 2023 School'!$C$3:$Z$202,23,FALSE)</f>
        <v>240</v>
      </c>
      <c r="AH33" s="384">
        <f t="shared" si="32"/>
        <v>347.7</v>
      </c>
      <c r="AI33" s="384">
        <f t="shared" si="33"/>
        <v>0</v>
      </c>
      <c r="AJ33" s="384">
        <f t="shared" si="34"/>
        <v>729.6</v>
      </c>
      <c r="AK33" s="384">
        <f t="shared" si="35"/>
        <v>1077.3</v>
      </c>
      <c r="AL33" s="403">
        <f>IF(ISNA(VLOOKUP($A33,'Spring 2023 School'!$B31:$AD31,29,FALSE)),0,(VLOOKUP($A33,'Spring 2023 School'!$B31:$AD31,29,FALSE)))</f>
        <v>0</v>
      </c>
      <c r="AM33" s="403">
        <f>IF(ISNA(VLOOKUP($A33,'Spring 2023 School'!$B31:$AZ31,30,FALSE)),0,(VLOOKUP($A33,'Spring 2023 School'!$B31:$AZ31,30,FALSE)))</f>
        <v>0</v>
      </c>
      <c r="AN33" s="402">
        <f t="shared" si="25"/>
        <v>0</v>
      </c>
      <c r="AO33" s="404">
        <f t="shared" si="36"/>
        <v>0</v>
      </c>
      <c r="AP33" s="384">
        <f t="shared" si="26"/>
        <v>66442.5</v>
      </c>
      <c r="AQ33" s="403">
        <f>VLOOKUP(A33,'Spring 2023 School'!$B$3:$AB$202,26,FALSE)</f>
        <v>6</v>
      </c>
      <c r="AR33" s="403">
        <f>VLOOKUP(A33,'Summer 2023 School'!$B$2:$AA$200,26,FALSE)</f>
        <v>6</v>
      </c>
      <c r="AS33" s="403">
        <f>VLOOKUP(A33,'Autumn 2023 School'!$B$2:$AA$197,26,FALSE)</f>
        <v>3</v>
      </c>
      <c r="AT33" s="409">
        <f t="shared" si="42"/>
        <v>1958.4</v>
      </c>
      <c r="AU33" s="409">
        <v>0</v>
      </c>
      <c r="AV33" s="413">
        <f t="shared" si="37"/>
        <v>68400.899999999994</v>
      </c>
      <c r="AW33" s="410">
        <f t="shared" si="28"/>
        <v>28500.375</v>
      </c>
      <c r="AX33" s="410">
        <f t="shared" si="29"/>
        <v>22800.3</v>
      </c>
      <c r="AY33" s="410">
        <f t="shared" si="30"/>
        <v>17100.224999999999</v>
      </c>
      <c r="AZ33" s="642">
        <f>(SUMIF('Spring 2023 School'!B:B,Budget!A33,'Spring 2023 School'!AG:AG)+SUMIF('Summer 2023 School'!B:B,Budget!A33,'Summer 2023 School'!AG:AG)+SUMIF('Autumn 2023 School'!B:B,Budget!A33,'Autumn 2023 School'!AG:AG))</f>
        <v>0</v>
      </c>
      <c r="BA33" s="410">
        <f t="shared" si="38"/>
        <v>0</v>
      </c>
      <c r="BB33">
        <f t="shared" si="39"/>
        <v>195</v>
      </c>
      <c r="BC33">
        <f t="shared" si="40"/>
        <v>0</v>
      </c>
      <c r="BD33">
        <f t="shared" si="41"/>
        <v>2880</v>
      </c>
    </row>
    <row r="34" spans="1:56" x14ac:dyDescent="0.35">
      <c r="A34" s="231">
        <v>2005</v>
      </c>
      <c r="B34" t="s">
        <v>862</v>
      </c>
      <c r="C34" s="231">
        <f>IF(ISNA(VLOOKUP($B34,'Spring 2023 School'!$C$3:$AF$220,5,FALSE)),0,(VLOOKUP($B34,'Spring 2023 School'!$C$3:$AF$220,5,FALSE)))</f>
        <v>26</v>
      </c>
      <c r="D34" s="231">
        <f>IF(ISNA(VLOOKUP($B34,'Summer 2023 School'!$C$2:$AF$217,5,FALSE)),0,(VLOOKUP($B34,'Summer 2023 School'!$C$2:$AF$217,5,FALSE)))</f>
        <v>26</v>
      </c>
      <c r="E34" s="231">
        <f>IF(ISNA(VLOOKUP($B34,'Autumn 2023 School'!$C$2:$AH$214,5,FALSE)),0,(VLOOKUP($B34,'Autumn 2023 School'!$C$2:$AH$214,5,FALSE)))</f>
        <v>34</v>
      </c>
      <c r="F34" s="231">
        <f>IF(ISNA(VLOOKUP($B34,'Spring 2023 School'!$C$3:$AF$219,8,FALSE)),0,(VLOOKUP($B34,'Spring 2023 School'!$C$3:$AF$219,8,FALSE)))</f>
        <v>0</v>
      </c>
      <c r="G34" s="231">
        <f>IF(ISNA(VLOOKUP($B34,'Summer 2023 School'!$C$2:$AF$216,8,FALSE)),0,(VLOOKUP($B34,'Summer 2023 School'!$C$2:$AF$216,8,FALSE)))</f>
        <v>0</v>
      </c>
      <c r="H34" s="231">
        <f>IF(ISNA(VLOOKUP($B34,'Autumn 2023 School'!$C$2:$AH$214,8,FALSE)),0,(VLOOKUP($B34,'Autumn 2023 School'!$C$2:$AH$214,8,FALSE)))</f>
        <v>6</v>
      </c>
      <c r="I34" s="231">
        <f>IF(ISNA(VLOOKUP($B34,'Spring 2023 School'!$C$3:$AF$219,12,FALSE)),0,(VLOOKUP($B34,'Spring 2023 School'!$C$3:$AF$219,12,FALSE)))</f>
        <v>390</v>
      </c>
      <c r="J34" s="231">
        <f>IF(ISNA(VLOOKUP($B34,'Summer 2023 School'!$C$2:$AF$216,12,FALSE)),0,(VLOOKUP($B34,'Summer 2023 School'!$C$2:$AF$216,12,FALSE)))</f>
        <v>390</v>
      </c>
      <c r="K34" s="231">
        <f>IF(ISNA(VLOOKUP($B34,'Autumn 2023 School'!$C$2:$AH$214,12,FALSE)),0,(VLOOKUP($B34,'Autumn 2023 School'!$C$2:$AH$214,12,FALSE)))</f>
        <v>510</v>
      </c>
      <c r="L34" s="231">
        <f>IF(ISNA(VLOOKUP($B34,'Spring 2023 School'!$C$3:$AF$219,15,FALSE)),0,(VLOOKUP($B34,'Spring 2023 School'!$C$3:$AF$219,15,FALSE)))</f>
        <v>0</v>
      </c>
      <c r="M34" s="231">
        <f>IF(ISNA(VLOOKUP($B34,'Summer 2023 School'!$C$2:$AF$216,15,FALSE)),0,(VLOOKUP($B34,'Summer 2023 School'!$C$2:$AF$216,15,FALSE)))</f>
        <v>0</v>
      </c>
      <c r="N34" s="231">
        <f>IF(ISNA(VLOOKUP($B34,'Autumn 2023 School'!$C$2:$AH$214,15,FALSE)),0,(VLOOKUP($B34,'Autumn 2023 School'!$C$2:$AH$214,15,FALSE)))</f>
        <v>22.2</v>
      </c>
      <c r="O34" s="231">
        <f>IF(ISNA(VLOOKUP($B34,'Spring 2023 School'!$C$3:$AF$219,2,FALSE)),0,(VLOOKUP($B34,'Spring 2023 School'!$C$3:$AF$219,2,FALSE)))</f>
        <v>0</v>
      </c>
      <c r="P34" s="231">
        <f>IF(ISNA(VLOOKUP($B34,'Summer 2023 School'!$C$2:$AF$216,2,FALSE)),0,(VLOOKUP($B34,'Summer 2023 School'!$C$2:$AF$216,2,FALSE)))</f>
        <v>0</v>
      </c>
      <c r="Q34" s="231">
        <f>IF(ISNA(VLOOKUP($B34,'Autumn 2023 School'!$C$2:$AH$214,2,FALSE)),0,(VLOOKUP($B34,'Autumn 2023 School'!$C$2:$AH$214,2,FALSE)))</f>
        <v>0</v>
      </c>
      <c r="R34" s="231">
        <f>IF(ISNA(VLOOKUP($B34,'Spring 2023 School'!$C$3:$AF$219,9,FALSE)),0,(VLOOKUP($B34,'Spring 2023 School'!$C$3:$AF$219,9,FALSE)))</f>
        <v>0</v>
      </c>
      <c r="S34" s="231">
        <f>IF(ISNA(VLOOKUP($B34,'Summer 2023 School'!$C$2:$AF$216,9,FALSE)),0,(VLOOKUP($B34,'Summer 2023 School'!$C$2:$AF$216,9,FALSE)))</f>
        <v>0</v>
      </c>
      <c r="T34" s="231">
        <f>IF(ISNA(VLOOKUP($B34,'Autumn 2023 School'!$C$2:$AH$214,9,FALSE)),0,(VLOOKUP($B34,'Autumn 2023 School'!$C$2:$AH$214,9,FALSE)))</f>
        <v>0</v>
      </c>
      <c r="U34" s="231">
        <f>IF(ISNA(VLOOKUP($B34,'Spring 2023 School'!$C$3:$AF$219,25,FALSE)),0,(VLOOKUP($B34,'Spring 2023 School'!$C$3:$AF$219,25,FALSE)))</f>
        <v>6</v>
      </c>
      <c r="V34" s="231">
        <f>IF(ISNA(VLOOKUP($B34,'Spring 2023 School'!$C$3:$AF$219,25,FALSE)),0,(VLOOKUP($B34,'Spring 2023 School'!$C$3:$AF$219,25,FALSE)))</f>
        <v>6</v>
      </c>
      <c r="W34" s="231">
        <f>IF(ISNA(VLOOKUP($B34,'Spring 2023 School'!$C$3:$AF$219,25,FALSE)),0,(VLOOKUP($B34,'Spring 2023 School'!$C$3:$AF$219,25,FALSE)))</f>
        <v>6</v>
      </c>
      <c r="X34" s="231">
        <f>IF(ISNA(VLOOKUP($B34,'Spring 2023 School'!$C$3:$AF$219,26,FALSE)),0,(VLOOKUP($B34,'Spring 2023 School'!$C$3:$AF$219,26,FALSE)))</f>
        <v>90</v>
      </c>
      <c r="Y34" s="231">
        <f>IF(ISNA(VLOOKUP($B34,'Spring 2023 School'!$C$3:$AF$219,26,FALSE)),0,(VLOOKUP($B34,'Spring 2023 School'!$C$3:$AF$219,26,FALSE)))</f>
        <v>90</v>
      </c>
      <c r="Z34" s="231">
        <f>IF(ISNA(VLOOKUP($B34,'Spring 2023 School'!$C$3:$AF$219,26,FALSE)),0,(VLOOKUP($B34,'Spring 2023 School'!$C$3:$AF$219,26,FALSE)))</f>
        <v>90</v>
      </c>
      <c r="AA34" s="231">
        <f>IF(ISNA(VLOOKUP($B34,'Spring 2023 School'!$C$3:$AF$219,27,FALSE)),0,(VLOOKUP($B34,'Spring 2023 School'!$C$3:$AF$219,27,FALSE)))</f>
        <v>0</v>
      </c>
      <c r="AB34" s="231">
        <f>IF(ISNA(VLOOKUP($B34,'Spring 2023 School'!$C$3:$AF$219,27,FALSE)),0,(VLOOKUP($B34,'Spring 2023 School'!$C$3:$AF$219,27,FALSE)))</f>
        <v>0</v>
      </c>
      <c r="AC34" s="231">
        <f>IF(ISNA(VLOOKUP($B34,'Spring 2023 School'!$C$3:$AF$219,27,FALSE)),0,(VLOOKUP($B34,'Spring 2023 School'!$C$3:$AF$219,27,FALSE)))</f>
        <v>0</v>
      </c>
      <c r="AD34" s="384">
        <f t="shared" si="31"/>
        <v>89573.088000000018</v>
      </c>
      <c r="AE34" s="403">
        <f>VLOOKUP(B34,'Spring 2023 School'!$C$3:$S$202,17,FALSE)</f>
        <v>15</v>
      </c>
      <c r="AF34" s="403">
        <f>VLOOKUP(B34,'Spring 2023 School'!$C$1:$Z$200,20,FALSE)</f>
        <v>15</v>
      </c>
      <c r="AG34" s="403">
        <f>VLOOKUP(B34,'Spring 2023 School'!$C$3:$Z$202,23,FALSE)</f>
        <v>30</v>
      </c>
      <c r="AH34" s="384">
        <f t="shared" si="32"/>
        <v>347.7</v>
      </c>
      <c r="AI34" s="384">
        <f t="shared" si="33"/>
        <v>165.29999999999998</v>
      </c>
      <c r="AJ34" s="384">
        <f t="shared" si="34"/>
        <v>91.2</v>
      </c>
      <c r="AK34" s="384">
        <f t="shared" si="35"/>
        <v>604.20000000000005</v>
      </c>
      <c r="AL34" s="403">
        <f>IF(ISNA(VLOOKUP($A34,'Spring 2023 School'!$B32:$AD32,29,FALSE)),0,(VLOOKUP($A34,'Spring 2023 School'!$B32:$AD32,29,FALSE)))</f>
        <v>6</v>
      </c>
      <c r="AM34" s="403">
        <f>IF(ISNA(VLOOKUP($A34,'Spring 2023 School'!$B32:$AZ32,30,FALSE)),0,(VLOOKUP($A34,'Spring 2023 School'!$B32:$AZ32,30,FALSE)))</f>
        <v>90</v>
      </c>
      <c r="AN34" s="402">
        <f t="shared" si="25"/>
        <v>1308</v>
      </c>
      <c r="AO34" s="404">
        <f t="shared" si="36"/>
        <v>0</v>
      </c>
      <c r="AP34" s="384">
        <f t="shared" si="26"/>
        <v>91485.288000000015</v>
      </c>
      <c r="AQ34" s="403">
        <f>VLOOKUP(A34,'Spring 2023 School'!$B$3:$AB$202,26,FALSE)</f>
        <v>6</v>
      </c>
      <c r="AR34" s="403">
        <f>VLOOKUP(A34,'Summer 2023 School'!$B$2:$AA$200,26,FALSE)</f>
        <v>6</v>
      </c>
      <c r="AS34" s="403">
        <f>VLOOKUP(A34,'Autumn 2023 School'!$B$2:$AA$197,26,FALSE)</f>
        <v>8</v>
      </c>
      <c r="AT34" s="409">
        <f t="shared" si="42"/>
        <v>2570.4</v>
      </c>
      <c r="AU34" s="409">
        <v>0</v>
      </c>
      <c r="AV34" s="413">
        <f t="shared" si="37"/>
        <v>94055.688000000009</v>
      </c>
      <c r="AW34" s="410">
        <f t="shared" si="28"/>
        <v>39189.870000000003</v>
      </c>
      <c r="AX34" s="410">
        <f t="shared" si="29"/>
        <v>31351.896000000004</v>
      </c>
      <c r="AY34" s="410">
        <f t="shared" si="30"/>
        <v>23513.922000000002</v>
      </c>
      <c r="AZ34" s="642">
        <f>(SUMIF('Spring 2023 School'!B:B,Budget!A34,'Spring 2023 School'!AG:AG)+SUMIF('Summer 2023 School'!B:B,Budget!A34,'Summer 2023 School'!AG:AG)+SUMIF('Autumn 2023 School'!B:B,Budget!A34,'Autumn 2023 School'!AG:AG))</f>
        <v>0</v>
      </c>
      <c r="BA34" s="410">
        <f t="shared" si="38"/>
        <v>0</v>
      </c>
      <c r="BB34">
        <f t="shared" si="39"/>
        <v>195</v>
      </c>
      <c r="BC34">
        <f t="shared" si="40"/>
        <v>195</v>
      </c>
      <c r="BD34">
        <f t="shared" si="41"/>
        <v>360</v>
      </c>
    </row>
    <row r="35" spans="1:56" x14ac:dyDescent="0.35">
      <c r="A35" s="231">
        <v>2008</v>
      </c>
      <c r="B35" t="s">
        <v>863</v>
      </c>
      <c r="C35" s="231">
        <f>IF(ISNA(VLOOKUP($B35,'Spring 2023 School'!$C$3:$AF$220,5,FALSE)),0,(VLOOKUP($B35,'Spring 2023 School'!$C$3:$AF$220,5,FALSE)))</f>
        <v>52</v>
      </c>
      <c r="D35" s="231">
        <f>IF(ISNA(VLOOKUP($B35,'Summer 2023 School'!$C$2:$AF$217,5,FALSE)),0,(VLOOKUP($B35,'Summer 2023 School'!$C$2:$AF$217,5,FALSE)))</f>
        <v>54</v>
      </c>
      <c r="E35" s="231">
        <f>IF(ISNA(VLOOKUP($B35,'Autumn 2023 School'!$C$2:$AH$214,5,FALSE)),0,(VLOOKUP($B35,'Autumn 2023 School'!$C$2:$AH$214,5,FALSE)))</f>
        <v>41</v>
      </c>
      <c r="F35" s="231">
        <f>IF(ISNA(VLOOKUP($B35,'Spring 2023 School'!$C$3:$AF$219,8,FALSE)),0,(VLOOKUP($B35,'Spring 2023 School'!$C$3:$AF$219,8,FALSE)))</f>
        <v>5</v>
      </c>
      <c r="G35" s="231">
        <f>IF(ISNA(VLOOKUP($B35,'Summer 2023 School'!$C$2:$AF$216,8,FALSE)),0,(VLOOKUP($B35,'Summer 2023 School'!$C$2:$AF$216,8,FALSE)))</f>
        <v>4</v>
      </c>
      <c r="H35" s="231">
        <f>IF(ISNA(VLOOKUP($B35,'Autumn 2023 School'!$C$2:$AH$214,8,FALSE)),0,(VLOOKUP($B35,'Autumn 2023 School'!$C$2:$AH$214,8,FALSE)))</f>
        <v>8</v>
      </c>
      <c r="I35" s="231">
        <f>IF(ISNA(VLOOKUP($B35,'Spring 2023 School'!$C$3:$AF$219,12,FALSE)),0,(VLOOKUP($B35,'Spring 2023 School'!$C$3:$AF$219,12,FALSE)))</f>
        <v>780</v>
      </c>
      <c r="J35" s="231">
        <f>IF(ISNA(VLOOKUP($B35,'Summer 2023 School'!$C$2:$AF$216,12,FALSE)),0,(VLOOKUP($B35,'Summer 2023 School'!$C$2:$AF$216,12,FALSE)))</f>
        <v>810</v>
      </c>
      <c r="K35" s="231">
        <f>IF(ISNA(VLOOKUP($B35,'Autumn 2023 School'!$C$2:$AH$214,12,FALSE)),0,(VLOOKUP($B35,'Autumn 2023 School'!$C$2:$AH$214,12,FALSE)))</f>
        <v>615</v>
      </c>
      <c r="L35" s="231">
        <f>IF(ISNA(VLOOKUP($B35,'Spring 2023 School'!$C$3:$AF$219,15,FALSE)),0,(VLOOKUP($B35,'Spring 2023 School'!$C$3:$AF$219,15,FALSE)))</f>
        <v>60</v>
      </c>
      <c r="M35" s="231">
        <f>IF(ISNA(VLOOKUP($B35,'Summer 2023 School'!$C$2:$AF$216,15,FALSE)),0,(VLOOKUP($B35,'Summer 2023 School'!$C$2:$AF$216,15,FALSE)))</f>
        <v>60</v>
      </c>
      <c r="N35" s="231">
        <f>IF(ISNA(VLOOKUP($B35,'Autumn 2023 School'!$C$2:$AH$214,15,FALSE)),0,(VLOOKUP($B35,'Autumn 2023 School'!$C$2:$AH$214,15,FALSE)))</f>
        <v>120</v>
      </c>
      <c r="O35" s="231">
        <f>IF(ISNA(VLOOKUP($B35,'Spring 2023 School'!$C$3:$AF$219,2,FALSE)),0,(VLOOKUP($B35,'Spring 2023 School'!$C$3:$AF$219,2,FALSE)))</f>
        <v>1</v>
      </c>
      <c r="P35" s="231">
        <f>IF(ISNA(VLOOKUP($B35,'Summer 2023 School'!$C$2:$AF$216,2,FALSE)),0,(VLOOKUP($B35,'Summer 2023 School'!$C$2:$AF$216,2,FALSE)))</f>
        <v>0</v>
      </c>
      <c r="Q35" s="231">
        <f>IF(ISNA(VLOOKUP($B35,'Autumn 2023 School'!$C$2:$AH$214,2,FALSE)),0,(VLOOKUP($B35,'Autumn 2023 School'!$C$2:$AH$214,2,FALSE)))</f>
        <v>0</v>
      </c>
      <c r="R35" s="231">
        <f>IF(ISNA(VLOOKUP($B35,'Spring 2023 School'!$C$3:$AF$219,9,FALSE)),0,(VLOOKUP($B35,'Spring 2023 School'!$C$3:$AF$219,9,FALSE)))</f>
        <v>15</v>
      </c>
      <c r="S35" s="231">
        <f>IF(ISNA(VLOOKUP($B35,'Summer 2023 School'!$C$2:$AF$216,9,FALSE)),0,(VLOOKUP($B35,'Summer 2023 School'!$C$2:$AF$216,9,FALSE)))</f>
        <v>0</v>
      </c>
      <c r="T35" s="231">
        <f>IF(ISNA(VLOOKUP($B35,'Autumn 2023 School'!$C$2:$AH$214,9,FALSE)),0,(VLOOKUP($B35,'Autumn 2023 School'!$C$2:$AH$214,9,FALSE)))</f>
        <v>0</v>
      </c>
      <c r="U35" s="231">
        <f>IF(ISNA(VLOOKUP($B35,'Spring 2023 School'!$C$3:$AF$219,25,FALSE)),0,(VLOOKUP($B35,'Spring 2023 School'!$C$3:$AF$219,25,FALSE)))</f>
        <v>15</v>
      </c>
      <c r="V35" s="231">
        <f>IF(ISNA(VLOOKUP($B35,'Spring 2023 School'!$C$3:$AF$219,25,FALSE)),0,(VLOOKUP($B35,'Spring 2023 School'!$C$3:$AF$219,25,FALSE)))</f>
        <v>15</v>
      </c>
      <c r="W35" s="231">
        <f>IF(ISNA(VLOOKUP($B35,'Spring 2023 School'!$C$3:$AF$219,25,FALSE)),0,(VLOOKUP($B35,'Spring 2023 School'!$C$3:$AF$219,25,FALSE)))</f>
        <v>15</v>
      </c>
      <c r="X35" s="231">
        <f>IF(ISNA(VLOOKUP($B35,'Spring 2023 School'!$C$3:$AF$219,26,FALSE)),0,(VLOOKUP($B35,'Spring 2023 School'!$C$3:$AF$219,26,FALSE)))</f>
        <v>225</v>
      </c>
      <c r="Y35" s="231">
        <f>IF(ISNA(VLOOKUP($B35,'Spring 2023 School'!$C$3:$AF$219,26,FALSE)),0,(VLOOKUP($B35,'Spring 2023 School'!$C$3:$AF$219,26,FALSE)))</f>
        <v>225</v>
      </c>
      <c r="Z35" s="231">
        <f>IF(ISNA(VLOOKUP($B35,'Spring 2023 School'!$C$3:$AF$219,26,FALSE)),0,(VLOOKUP($B35,'Spring 2023 School'!$C$3:$AF$219,26,FALSE)))</f>
        <v>225</v>
      </c>
      <c r="AA35" s="231">
        <f>IF(ISNA(VLOOKUP($B35,'Spring 2023 School'!$C$3:$AF$219,27,FALSE)),0,(VLOOKUP($B35,'Spring 2023 School'!$C$3:$AF$219,27,FALSE)))</f>
        <v>30</v>
      </c>
      <c r="AB35" s="231">
        <f>IF(ISNA(VLOOKUP($B35,'Spring 2023 School'!$C$3:$AF$219,27,FALSE)),0,(VLOOKUP($B35,'Spring 2023 School'!$C$3:$AF$219,27,FALSE)))</f>
        <v>30</v>
      </c>
      <c r="AC35" s="231">
        <f>IF(ISNA(VLOOKUP($B35,'Spring 2023 School'!$C$3:$AF$219,27,FALSE)),0,(VLOOKUP($B35,'Spring 2023 School'!$C$3:$AF$219,27,FALSE)))</f>
        <v>30</v>
      </c>
      <c r="AD35" s="384">
        <f t="shared" si="31"/>
        <v>168291</v>
      </c>
      <c r="AE35" s="403">
        <f>VLOOKUP(B35,'Spring 2023 School'!$C$3:$S$202,17,FALSE)</f>
        <v>120</v>
      </c>
      <c r="AF35" s="403">
        <f>VLOOKUP(B35,'Spring 2023 School'!$C$1:$Z$200,20,FALSE)</f>
        <v>15</v>
      </c>
      <c r="AG35" s="403">
        <f>VLOOKUP(B35,'Spring 2023 School'!$C$3:$Z$202,23,FALSE)</f>
        <v>435</v>
      </c>
      <c r="AH35" s="384">
        <f t="shared" si="32"/>
        <v>2781.6</v>
      </c>
      <c r="AI35" s="384">
        <f t="shared" si="33"/>
        <v>165.29999999999998</v>
      </c>
      <c r="AJ35" s="384">
        <f t="shared" si="34"/>
        <v>1322.4</v>
      </c>
      <c r="AK35" s="384">
        <f t="shared" si="35"/>
        <v>4269.3</v>
      </c>
      <c r="AL35" s="403">
        <f>IF(ISNA(VLOOKUP($A35,'Spring 2023 School'!$B33:$AD33,29,FALSE)),0,(VLOOKUP($A35,'Spring 2023 School'!$B33:$AD33,29,FALSE)))</f>
        <v>14</v>
      </c>
      <c r="AM35" s="403">
        <f>IF(ISNA(VLOOKUP($A35,'Spring 2023 School'!$B33:$AZ33,30,FALSE)),0,(VLOOKUP($A35,'Spring 2023 School'!$B33:$AZ33,30,FALSE)))</f>
        <v>210</v>
      </c>
      <c r="AN35" s="402">
        <f t="shared" si="25"/>
        <v>3052</v>
      </c>
      <c r="AO35" s="404">
        <f t="shared" si="36"/>
        <v>1591.2</v>
      </c>
      <c r="AP35" s="384">
        <f t="shared" si="26"/>
        <v>177203.5</v>
      </c>
      <c r="AQ35" s="403">
        <f>VLOOKUP(A35,'Spring 2023 School'!$B$3:$AB$202,26,FALSE)</f>
        <v>15</v>
      </c>
      <c r="AR35" s="403">
        <f>VLOOKUP(A35,'Summer 2023 School'!$B$2:$AA$200,26,FALSE)</f>
        <v>14</v>
      </c>
      <c r="AS35" s="403">
        <f>VLOOKUP(A35,'Autumn 2023 School'!$B$2:$AA$197,26,FALSE)</f>
        <v>14</v>
      </c>
      <c r="AT35" s="409">
        <f t="shared" si="42"/>
        <v>5559.0000000000009</v>
      </c>
      <c r="AU35" s="409">
        <v>0</v>
      </c>
      <c r="AV35" s="413">
        <f t="shared" si="37"/>
        <v>182762.5</v>
      </c>
      <c r="AW35" s="410">
        <f t="shared" si="28"/>
        <v>76151.041666666672</v>
      </c>
      <c r="AX35" s="410">
        <f t="shared" si="29"/>
        <v>60920.833333333336</v>
      </c>
      <c r="AY35" s="410">
        <f t="shared" si="30"/>
        <v>45690.625</v>
      </c>
      <c r="AZ35" s="642">
        <f>(SUMIF('Spring 2023 School'!B:B,Budget!A35,'Spring 2023 School'!AG:AG)+SUMIF('Summer 2023 School'!B:B,Budget!A35,'Summer 2023 School'!AG:AG)+SUMIF('Autumn 2023 School'!B:B,Budget!A35,'Autumn 2023 School'!AG:AG))</f>
        <v>0</v>
      </c>
      <c r="BA35" s="410">
        <f t="shared" si="38"/>
        <v>0</v>
      </c>
      <c r="BB35">
        <f t="shared" si="39"/>
        <v>1560</v>
      </c>
      <c r="BC35">
        <f t="shared" si="40"/>
        <v>195</v>
      </c>
      <c r="BD35">
        <f t="shared" si="41"/>
        <v>5220</v>
      </c>
    </row>
    <row r="36" spans="1:56" x14ac:dyDescent="0.35">
      <c r="A36" s="231">
        <v>2011</v>
      </c>
      <c r="B36" t="s">
        <v>864</v>
      </c>
      <c r="C36" s="231">
        <f>IF(ISNA(VLOOKUP($B36,'Spring 2023 School'!$C$3:$AF$220,5,FALSE)),0,(VLOOKUP($B36,'Spring 2023 School'!$C$3:$AF$220,5,FALSE)))</f>
        <v>39</v>
      </c>
      <c r="D36" s="231">
        <f>IF(ISNA(VLOOKUP($B36,'Summer 2023 School'!$C$2:$AF$217,5,FALSE)),0,(VLOOKUP($B36,'Summer 2023 School'!$C$2:$AF$217,5,FALSE)))</f>
        <v>39</v>
      </c>
      <c r="E36" s="231">
        <f>IF(ISNA(VLOOKUP($B36,'Autumn 2023 School'!$C$2:$AH$214,5,FALSE)),0,(VLOOKUP($B36,'Autumn 2023 School'!$C$2:$AH$214,5,FALSE)))</f>
        <v>37</v>
      </c>
      <c r="F36" s="231">
        <f>IF(ISNA(VLOOKUP($B36,'Spring 2023 School'!$C$3:$AF$219,8,FALSE)),0,(VLOOKUP($B36,'Spring 2023 School'!$C$3:$AF$219,8,FALSE)))</f>
        <v>0</v>
      </c>
      <c r="G36" s="231">
        <f>IF(ISNA(VLOOKUP($B36,'Summer 2023 School'!$C$2:$AF$216,8,FALSE)),0,(VLOOKUP($B36,'Summer 2023 School'!$C$2:$AF$216,8,FALSE)))</f>
        <v>0</v>
      </c>
      <c r="H36" s="231">
        <f>IF(ISNA(VLOOKUP($B36,'Autumn 2023 School'!$C$2:$AH$214,8,FALSE)),0,(VLOOKUP($B36,'Autumn 2023 School'!$C$2:$AH$214,8,FALSE)))</f>
        <v>0</v>
      </c>
      <c r="I36" s="231">
        <f>IF(ISNA(VLOOKUP($B36,'Spring 2023 School'!$C$3:$AF$219,12,FALSE)),0,(VLOOKUP($B36,'Spring 2023 School'!$C$3:$AF$219,12,FALSE)))</f>
        <v>585</v>
      </c>
      <c r="J36" s="231">
        <f>IF(ISNA(VLOOKUP($B36,'Summer 2023 School'!$C$2:$AF$216,12,FALSE)),0,(VLOOKUP($B36,'Summer 2023 School'!$C$2:$AF$216,12,FALSE)))</f>
        <v>585</v>
      </c>
      <c r="K36" s="231">
        <f>IF(ISNA(VLOOKUP($B36,'Autumn 2023 School'!$C$2:$AH$214,12,FALSE)),0,(VLOOKUP($B36,'Autumn 2023 School'!$C$2:$AH$214,12,FALSE)))</f>
        <v>555</v>
      </c>
      <c r="L36" s="231">
        <f>IF(ISNA(VLOOKUP($B36,'Spring 2023 School'!$C$3:$AF$219,15,FALSE)),0,(VLOOKUP($B36,'Spring 2023 School'!$C$3:$AF$219,15,FALSE)))</f>
        <v>0</v>
      </c>
      <c r="M36" s="231">
        <f>IF(ISNA(VLOOKUP($B36,'Summer 2023 School'!$C$2:$AF$216,15,FALSE)),0,(VLOOKUP($B36,'Summer 2023 School'!$C$2:$AF$216,15,FALSE)))</f>
        <v>0</v>
      </c>
      <c r="N36" s="231">
        <f>IF(ISNA(VLOOKUP($B36,'Autumn 2023 School'!$C$2:$AH$214,15,FALSE)),0,(VLOOKUP($B36,'Autumn 2023 School'!$C$2:$AH$214,15,FALSE)))</f>
        <v>0</v>
      </c>
      <c r="O36" s="231">
        <f>IF(ISNA(VLOOKUP($B36,'Spring 2023 School'!$C$3:$AF$219,2,FALSE)),0,(VLOOKUP($B36,'Spring 2023 School'!$C$3:$AF$219,2,FALSE)))</f>
        <v>0</v>
      </c>
      <c r="P36" s="231">
        <f>IF(ISNA(VLOOKUP($B36,'Summer 2023 School'!$C$2:$AF$216,2,FALSE)),0,(VLOOKUP($B36,'Summer 2023 School'!$C$2:$AF$216,2,FALSE)))</f>
        <v>0</v>
      </c>
      <c r="Q36" s="231">
        <f>IF(ISNA(VLOOKUP($B36,'Autumn 2023 School'!$C$2:$AH$214,2,FALSE)),0,(VLOOKUP($B36,'Autumn 2023 School'!$C$2:$AH$214,2,FALSE)))</f>
        <v>0</v>
      </c>
      <c r="R36" s="231">
        <f>IF(ISNA(VLOOKUP($B36,'Spring 2023 School'!$C$3:$AF$219,9,FALSE)),0,(VLOOKUP($B36,'Spring 2023 School'!$C$3:$AF$219,9,FALSE)))</f>
        <v>0</v>
      </c>
      <c r="S36" s="231">
        <f>IF(ISNA(VLOOKUP($B36,'Summer 2023 School'!$C$2:$AF$216,9,FALSE)),0,(VLOOKUP($B36,'Summer 2023 School'!$C$2:$AF$216,9,FALSE)))</f>
        <v>0</v>
      </c>
      <c r="T36" s="231">
        <f>IF(ISNA(VLOOKUP($B36,'Autumn 2023 School'!$C$2:$AH$214,9,FALSE)),0,(VLOOKUP($B36,'Autumn 2023 School'!$C$2:$AH$214,9,FALSE)))</f>
        <v>0</v>
      </c>
      <c r="U36" s="231">
        <f>IF(ISNA(VLOOKUP($B36,'Spring 2023 School'!$C$3:$AF$219,25,FALSE)),0,(VLOOKUP($B36,'Spring 2023 School'!$C$3:$AF$219,25,FALSE)))</f>
        <v>13</v>
      </c>
      <c r="V36" s="231">
        <f>IF(ISNA(VLOOKUP($B36,'Spring 2023 School'!$C$3:$AF$219,25,FALSE)),0,(VLOOKUP($B36,'Spring 2023 School'!$C$3:$AF$219,25,FALSE)))</f>
        <v>13</v>
      </c>
      <c r="W36" s="231">
        <f>IF(ISNA(VLOOKUP($B36,'Spring 2023 School'!$C$3:$AF$219,25,FALSE)),0,(VLOOKUP($B36,'Spring 2023 School'!$C$3:$AF$219,25,FALSE)))</f>
        <v>13</v>
      </c>
      <c r="X36" s="231">
        <f>IF(ISNA(VLOOKUP($B36,'Spring 2023 School'!$C$3:$AF$219,26,FALSE)),0,(VLOOKUP($B36,'Spring 2023 School'!$C$3:$AF$219,26,FALSE)))</f>
        <v>195</v>
      </c>
      <c r="Y36" s="231">
        <f>IF(ISNA(VLOOKUP($B36,'Spring 2023 School'!$C$3:$AF$219,26,FALSE)),0,(VLOOKUP($B36,'Spring 2023 School'!$C$3:$AF$219,26,FALSE)))</f>
        <v>195</v>
      </c>
      <c r="Z36" s="231">
        <f>IF(ISNA(VLOOKUP($B36,'Spring 2023 School'!$C$3:$AF$219,26,FALSE)),0,(VLOOKUP($B36,'Spring 2023 School'!$C$3:$AF$219,26,FALSE)))</f>
        <v>195</v>
      </c>
      <c r="AA36" s="231">
        <f>IF(ISNA(VLOOKUP($B36,'Spring 2023 School'!$C$3:$AF$219,27,FALSE)),0,(VLOOKUP($B36,'Spring 2023 School'!$C$3:$AF$219,27,FALSE)))</f>
        <v>0</v>
      </c>
      <c r="AB36" s="231">
        <f>IF(ISNA(VLOOKUP($B36,'Spring 2023 School'!$C$3:$AF$219,27,FALSE)),0,(VLOOKUP($B36,'Spring 2023 School'!$C$3:$AF$219,27,FALSE)))</f>
        <v>0</v>
      </c>
      <c r="AC36" s="231">
        <f>IF(ISNA(VLOOKUP($B36,'Spring 2023 School'!$C$3:$AF$219,27,FALSE)),0,(VLOOKUP($B36,'Spring 2023 School'!$C$3:$AF$219,27,FALSE)))</f>
        <v>0</v>
      </c>
      <c r="AD36" s="384">
        <f t="shared" si="31"/>
        <v>118535.4</v>
      </c>
      <c r="AE36" s="403">
        <f>VLOOKUP(B36,'Spring 2023 School'!$C$3:$S$202,17,FALSE)</f>
        <v>120</v>
      </c>
      <c r="AF36" s="403">
        <f>VLOOKUP(B36,'Spring 2023 School'!$C$1:$Z$200,20,FALSE)</f>
        <v>15</v>
      </c>
      <c r="AG36" s="403">
        <f>VLOOKUP(B36,'Spring 2023 School'!$C$3:$Z$202,23,FALSE)</f>
        <v>45</v>
      </c>
      <c r="AH36" s="384">
        <f t="shared" si="32"/>
        <v>2781.6</v>
      </c>
      <c r="AI36" s="384">
        <f t="shared" si="33"/>
        <v>165.29999999999998</v>
      </c>
      <c r="AJ36" s="384">
        <f t="shared" si="34"/>
        <v>136.80000000000001</v>
      </c>
      <c r="AK36" s="384">
        <f t="shared" si="35"/>
        <v>3083.7000000000003</v>
      </c>
      <c r="AL36" s="403">
        <f>IF(ISNA(VLOOKUP($A36,'Spring 2023 School'!$B34:$AD34,29,FALSE)),0,(VLOOKUP($A36,'Spring 2023 School'!$B34:$AD34,29,FALSE)))</f>
        <v>13</v>
      </c>
      <c r="AM36" s="403">
        <f>IF(ISNA(VLOOKUP($A36,'Spring 2023 School'!$B34:$AZ34,30,FALSE)),0,(VLOOKUP($A36,'Spring 2023 School'!$B34:$AZ34,30,FALSE)))</f>
        <v>195</v>
      </c>
      <c r="AN36" s="402">
        <f t="shared" si="25"/>
        <v>2834</v>
      </c>
      <c r="AO36" s="404">
        <f t="shared" si="36"/>
        <v>0</v>
      </c>
      <c r="AP36" s="384">
        <f t="shared" si="26"/>
        <v>124453.09999999999</v>
      </c>
      <c r="AQ36" s="403">
        <f>VLOOKUP(A36,'Spring 2023 School'!$B$3:$AB$202,26,FALSE)</f>
        <v>13</v>
      </c>
      <c r="AR36" s="403">
        <f>VLOOKUP(A36,'Summer 2023 School'!$B$2:$AA$200,26,FALSE)</f>
        <v>16</v>
      </c>
      <c r="AS36" s="403">
        <f>VLOOKUP(A36,'Autumn 2023 School'!$B$2:$AA$197,26,FALSE)</f>
        <v>12</v>
      </c>
      <c r="AT36" s="409">
        <f t="shared" si="42"/>
        <v>5314.2000000000007</v>
      </c>
      <c r="AU36" s="409">
        <v>0</v>
      </c>
      <c r="AV36" s="413">
        <f t="shared" si="37"/>
        <v>129767.29999999999</v>
      </c>
      <c r="AW36" s="410">
        <f t="shared" si="28"/>
        <v>54069.708333333328</v>
      </c>
      <c r="AX36" s="410">
        <f t="shared" si="29"/>
        <v>43255.766666666663</v>
      </c>
      <c r="AY36" s="410">
        <f t="shared" si="30"/>
        <v>32441.824999999997</v>
      </c>
      <c r="AZ36" s="642">
        <f>(SUMIF('Spring 2023 School'!B:B,Budget!A36,'Spring 2023 School'!AG:AG)+SUMIF('Summer 2023 School'!B:B,Budget!A36,'Summer 2023 School'!AG:AG)+SUMIF('Autumn 2023 School'!B:B,Budget!A36,'Autumn 2023 School'!AG:AG))</f>
        <v>0</v>
      </c>
      <c r="BA36" s="410">
        <f t="shared" si="38"/>
        <v>0</v>
      </c>
      <c r="BB36">
        <f t="shared" si="39"/>
        <v>1560</v>
      </c>
      <c r="BC36">
        <f t="shared" si="40"/>
        <v>195</v>
      </c>
      <c r="BD36">
        <f t="shared" si="41"/>
        <v>540</v>
      </c>
    </row>
    <row r="37" spans="1:56" x14ac:dyDescent="0.35">
      <c r="A37" s="231">
        <v>2014</v>
      </c>
      <c r="B37" t="s">
        <v>865</v>
      </c>
      <c r="C37" s="231">
        <f>IF(ISNA(VLOOKUP($B37,'Spring 2023 School'!$C$3:$AF$220,5,FALSE)),0,(VLOOKUP($B37,'Spring 2023 School'!$C$3:$AF$220,5,FALSE)))</f>
        <v>33</v>
      </c>
      <c r="D37" s="231">
        <f>IF(ISNA(VLOOKUP($B37,'Summer 2023 School'!$C$2:$AF$217,5,FALSE)),0,(VLOOKUP($B37,'Summer 2023 School'!$C$2:$AF$217,5,FALSE)))</f>
        <v>31</v>
      </c>
      <c r="E37" s="231">
        <f>IF(ISNA(VLOOKUP($B37,'Autumn 2023 School'!$C$2:$AH$214,5,FALSE)),0,(VLOOKUP($B37,'Autumn 2023 School'!$C$2:$AH$214,5,FALSE)))</f>
        <v>26</v>
      </c>
      <c r="F37" s="231">
        <f>IF(ISNA(VLOOKUP($B37,'Spring 2023 School'!$C$3:$AF$219,8,FALSE)),0,(VLOOKUP($B37,'Spring 2023 School'!$C$3:$AF$219,8,FALSE)))</f>
        <v>0</v>
      </c>
      <c r="G37" s="231">
        <f>IF(ISNA(VLOOKUP($B37,'Summer 2023 School'!$C$2:$AF$216,8,FALSE)),0,(VLOOKUP($B37,'Summer 2023 School'!$C$2:$AF$216,8,FALSE)))</f>
        <v>0</v>
      </c>
      <c r="H37" s="231">
        <f>IF(ISNA(VLOOKUP($B37,'Autumn 2023 School'!$C$2:$AH$214,8,FALSE)),0,(VLOOKUP($B37,'Autumn 2023 School'!$C$2:$AH$214,8,FALSE)))</f>
        <v>0</v>
      </c>
      <c r="I37" s="231">
        <f>IF(ISNA(VLOOKUP($B37,'Spring 2023 School'!$C$3:$AF$219,12,FALSE)),0,(VLOOKUP($B37,'Spring 2023 School'!$C$3:$AF$219,12,FALSE)))</f>
        <v>495</v>
      </c>
      <c r="J37" s="231">
        <f>IF(ISNA(VLOOKUP($B37,'Summer 2023 School'!$C$2:$AF$216,12,FALSE)),0,(VLOOKUP($B37,'Summer 2023 School'!$C$2:$AF$216,12,FALSE)))</f>
        <v>465</v>
      </c>
      <c r="K37" s="231">
        <f>IF(ISNA(VLOOKUP($B37,'Autumn 2023 School'!$C$2:$AH$214,12,FALSE)),0,(VLOOKUP($B37,'Autumn 2023 School'!$C$2:$AH$214,12,FALSE)))</f>
        <v>390</v>
      </c>
      <c r="L37" s="231">
        <f>IF(ISNA(VLOOKUP($B37,'Spring 2023 School'!$C$3:$AF$219,15,FALSE)),0,(VLOOKUP($B37,'Spring 2023 School'!$C$3:$AF$219,15,FALSE)))</f>
        <v>0</v>
      </c>
      <c r="M37" s="231">
        <f>IF(ISNA(VLOOKUP($B37,'Summer 2023 School'!$C$2:$AF$216,15,FALSE)),0,(VLOOKUP($B37,'Summer 2023 School'!$C$2:$AF$216,15,FALSE)))</f>
        <v>0</v>
      </c>
      <c r="N37" s="231">
        <f>IF(ISNA(VLOOKUP($B37,'Autumn 2023 School'!$C$2:$AH$214,15,FALSE)),0,(VLOOKUP($B37,'Autumn 2023 School'!$C$2:$AH$214,15,FALSE)))</f>
        <v>0</v>
      </c>
      <c r="O37" s="231">
        <f>IF(ISNA(VLOOKUP($B37,'Spring 2023 School'!$C$3:$AF$219,2,FALSE)),0,(VLOOKUP($B37,'Spring 2023 School'!$C$3:$AF$219,2,FALSE)))</f>
        <v>0</v>
      </c>
      <c r="P37" s="231">
        <f>IF(ISNA(VLOOKUP($B37,'Summer 2023 School'!$C$2:$AF$216,2,FALSE)),0,(VLOOKUP($B37,'Summer 2023 School'!$C$2:$AF$216,2,FALSE)))</f>
        <v>0</v>
      </c>
      <c r="Q37" s="231">
        <f>IF(ISNA(VLOOKUP($B37,'Autumn 2023 School'!$C$2:$AH$214,2,FALSE)),0,(VLOOKUP($B37,'Autumn 2023 School'!$C$2:$AH$214,2,FALSE)))</f>
        <v>0</v>
      </c>
      <c r="R37" s="231">
        <f>IF(ISNA(VLOOKUP($B37,'Spring 2023 School'!$C$3:$AF$219,9,FALSE)),0,(VLOOKUP($B37,'Spring 2023 School'!$C$3:$AF$219,9,FALSE)))</f>
        <v>0</v>
      </c>
      <c r="S37" s="231">
        <f>IF(ISNA(VLOOKUP($B37,'Summer 2023 School'!$C$2:$AF$216,9,FALSE)),0,(VLOOKUP($B37,'Summer 2023 School'!$C$2:$AF$216,9,FALSE)))</f>
        <v>0</v>
      </c>
      <c r="T37" s="231">
        <f>IF(ISNA(VLOOKUP($B37,'Autumn 2023 School'!$C$2:$AH$214,9,FALSE)),0,(VLOOKUP($B37,'Autumn 2023 School'!$C$2:$AH$214,9,FALSE)))</f>
        <v>0</v>
      </c>
      <c r="U37" s="231">
        <f>IF(ISNA(VLOOKUP($B37,'Spring 2023 School'!$C$3:$AF$219,25,FALSE)),0,(VLOOKUP($B37,'Spring 2023 School'!$C$3:$AF$219,25,FALSE)))</f>
        <v>8</v>
      </c>
      <c r="V37" s="231">
        <f>IF(ISNA(VLOOKUP($B37,'Spring 2023 School'!$C$3:$AF$219,25,FALSE)),0,(VLOOKUP($B37,'Spring 2023 School'!$C$3:$AF$219,25,FALSE)))</f>
        <v>8</v>
      </c>
      <c r="W37" s="231">
        <f>IF(ISNA(VLOOKUP($B37,'Spring 2023 School'!$C$3:$AF$219,25,FALSE)),0,(VLOOKUP($B37,'Spring 2023 School'!$C$3:$AF$219,25,FALSE)))</f>
        <v>8</v>
      </c>
      <c r="X37" s="231">
        <f>IF(ISNA(VLOOKUP($B37,'Spring 2023 School'!$C$3:$AF$219,26,FALSE)),0,(VLOOKUP($B37,'Spring 2023 School'!$C$3:$AF$219,26,FALSE)))</f>
        <v>120</v>
      </c>
      <c r="Y37" s="231">
        <f>IF(ISNA(VLOOKUP($B37,'Spring 2023 School'!$C$3:$AF$219,26,FALSE)),0,(VLOOKUP($B37,'Spring 2023 School'!$C$3:$AF$219,26,FALSE)))</f>
        <v>120</v>
      </c>
      <c r="Z37" s="231">
        <f>IF(ISNA(VLOOKUP($B37,'Spring 2023 School'!$C$3:$AF$219,26,FALSE)),0,(VLOOKUP($B37,'Spring 2023 School'!$C$3:$AF$219,26,FALSE)))</f>
        <v>120</v>
      </c>
      <c r="AA37" s="231">
        <f>IF(ISNA(VLOOKUP($B37,'Spring 2023 School'!$C$3:$AF$219,27,FALSE)),0,(VLOOKUP($B37,'Spring 2023 School'!$C$3:$AF$219,27,FALSE)))</f>
        <v>0</v>
      </c>
      <c r="AB37" s="231">
        <f>IF(ISNA(VLOOKUP($B37,'Spring 2023 School'!$C$3:$AF$219,27,FALSE)),0,(VLOOKUP($B37,'Spring 2023 School'!$C$3:$AF$219,27,FALSE)))</f>
        <v>0</v>
      </c>
      <c r="AC37" s="231">
        <f>IF(ISNA(VLOOKUP($B37,'Spring 2023 School'!$C$3:$AF$219,27,FALSE)),0,(VLOOKUP($B37,'Spring 2023 School'!$C$3:$AF$219,27,FALSE)))</f>
        <v>0</v>
      </c>
      <c r="AD37" s="384">
        <f t="shared" si="31"/>
        <v>93007.199999999983</v>
      </c>
      <c r="AE37" s="403">
        <f>VLOOKUP(B37,'Spring 2023 School'!$C$3:$S$202,17,FALSE)</f>
        <v>105</v>
      </c>
      <c r="AF37" s="403">
        <f>VLOOKUP(B37,'Spring 2023 School'!$C$1:$Z$200,20,FALSE)</f>
        <v>165</v>
      </c>
      <c r="AG37" s="403">
        <f>VLOOKUP(B37,'Spring 2023 School'!$C$3:$Z$202,23,FALSE)</f>
        <v>60</v>
      </c>
      <c r="AH37" s="384">
        <f t="shared" si="32"/>
        <v>2433.9</v>
      </c>
      <c r="AI37" s="384">
        <f t="shared" si="33"/>
        <v>1818.2999999999997</v>
      </c>
      <c r="AJ37" s="384">
        <f t="shared" si="34"/>
        <v>182.4</v>
      </c>
      <c r="AK37" s="384">
        <f t="shared" si="35"/>
        <v>4434.5999999999995</v>
      </c>
      <c r="AL37" s="403">
        <f>IF(ISNA(VLOOKUP($A37,'Spring 2023 School'!$B35:$AD35,29,FALSE)),0,(VLOOKUP($A37,'Spring 2023 School'!$B35:$AD35,29,FALSE)))</f>
        <v>8</v>
      </c>
      <c r="AM37" s="403">
        <f>IF(ISNA(VLOOKUP($A37,'Spring 2023 School'!$B35:$AZ35,30,FALSE)),0,(VLOOKUP($A37,'Spring 2023 School'!$B35:$AZ35,30,FALSE)))</f>
        <v>120</v>
      </c>
      <c r="AN37" s="402">
        <f t="shared" si="25"/>
        <v>1744</v>
      </c>
      <c r="AO37" s="404">
        <f t="shared" si="36"/>
        <v>0</v>
      </c>
      <c r="AP37" s="384">
        <f t="shared" si="26"/>
        <v>99185.799999999988</v>
      </c>
      <c r="AQ37" s="403">
        <f>VLOOKUP(A37,'Spring 2023 School'!$B$3:$AB$202,26,FALSE)</f>
        <v>8</v>
      </c>
      <c r="AR37" s="403">
        <f>VLOOKUP(A37,'Summer 2023 School'!$B$2:$AA$200,26,FALSE)</f>
        <v>9</v>
      </c>
      <c r="AS37" s="403">
        <f>VLOOKUP(A37,'Autumn 2023 School'!$B$2:$AA$197,26,FALSE)</f>
        <v>4</v>
      </c>
      <c r="AT37" s="409">
        <f t="shared" si="42"/>
        <v>2743.8</v>
      </c>
      <c r="AU37" s="409">
        <v>0</v>
      </c>
      <c r="AV37" s="413">
        <f t="shared" si="37"/>
        <v>101929.59999999999</v>
      </c>
      <c r="AW37" s="410">
        <f t="shared" ref="AW37:AW70" si="43">$AV37/12*5</f>
        <v>42470.666666666664</v>
      </c>
      <c r="AX37" s="410">
        <f t="shared" ref="AX37:AX70" si="44">$AV37/12*4</f>
        <v>33976.533333333333</v>
      </c>
      <c r="AY37" s="410">
        <f t="shared" ref="AY37:AY70" si="45">$AV37/12*3</f>
        <v>25482.400000000001</v>
      </c>
      <c r="AZ37" s="642">
        <f>(SUMIF('Spring 2023 School'!B:B,Budget!A37,'Spring 2023 School'!AG:AG)+SUMIF('Summer 2023 School'!B:B,Budget!A37,'Summer 2023 School'!AG:AG)+SUMIF('Autumn 2023 School'!B:B,Budget!A37,'Autumn 2023 School'!AG:AG))</f>
        <v>0</v>
      </c>
      <c r="BA37" s="410">
        <f t="shared" si="38"/>
        <v>0</v>
      </c>
      <c r="BB37">
        <f t="shared" si="39"/>
        <v>1365</v>
      </c>
      <c r="BC37">
        <f t="shared" si="40"/>
        <v>2145</v>
      </c>
      <c r="BD37">
        <f t="shared" si="41"/>
        <v>720</v>
      </c>
    </row>
    <row r="38" spans="1:56" x14ac:dyDescent="0.35">
      <c r="A38" s="231">
        <v>2015</v>
      </c>
      <c r="B38" t="s">
        <v>866</v>
      </c>
      <c r="C38" s="231">
        <f>IF(ISNA(VLOOKUP($B38,'Spring 2023 School'!$C$3:$AF$220,5,FALSE)),0,(VLOOKUP($B38,'Spring 2023 School'!$C$3:$AF$220,5,FALSE)))</f>
        <v>38</v>
      </c>
      <c r="D38" s="231">
        <f>IF(ISNA(VLOOKUP($B38,'Summer 2023 School'!$C$2:$AF$217,5,FALSE)),0,(VLOOKUP($B38,'Summer 2023 School'!$C$2:$AF$217,5,FALSE)))</f>
        <v>42</v>
      </c>
      <c r="E38" s="231">
        <f>IF(ISNA(VLOOKUP($B38,'Autumn 2023 School'!$C$2:$AH$214,5,FALSE)),0,(VLOOKUP($B38,'Autumn 2023 School'!$C$2:$AH$214,5,FALSE)))</f>
        <v>32</v>
      </c>
      <c r="F38" s="231">
        <f>IF(ISNA(VLOOKUP($B38,'Spring 2023 School'!$C$3:$AF$219,8,FALSE)),0,(VLOOKUP($B38,'Spring 2023 School'!$C$3:$AF$219,8,FALSE)))</f>
        <v>0</v>
      </c>
      <c r="G38" s="231">
        <f>IF(ISNA(VLOOKUP($B38,'Summer 2023 School'!$C$2:$AF$216,8,FALSE)),0,(VLOOKUP($B38,'Summer 2023 School'!$C$2:$AF$216,8,FALSE)))</f>
        <v>0</v>
      </c>
      <c r="H38" s="231">
        <f>IF(ISNA(VLOOKUP($B38,'Autumn 2023 School'!$C$2:$AH$214,8,FALSE)),0,(VLOOKUP($B38,'Autumn 2023 School'!$C$2:$AH$214,8,FALSE)))</f>
        <v>0</v>
      </c>
      <c r="I38" s="231">
        <f>IF(ISNA(VLOOKUP($B38,'Spring 2023 School'!$C$3:$AF$219,12,FALSE)),0,(VLOOKUP($B38,'Spring 2023 School'!$C$3:$AF$219,12,FALSE)))</f>
        <v>570</v>
      </c>
      <c r="J38" s="231">
        <f>IF(ISNA(VLOOKUP($B38,'Summer 2023 School'!$C$2:$AF$216,12,FALSE)),0,(VLOOKUP($B38,'Summer 2023 School'!$C$2:$AF$216,12,FALSE)))</f>
        <v>630</v>
      </c>
      <c r="K38" s="231">
        <f>IF(ISNA(VLOOKUP($B38,'Autumn 2023 School'!$C$2:$AH$214,12,FALSE)),0,(VLOOKUP($B38,'Autumn 2023 School'!$C$2:$AH$214,12,FALSE)))</f>
        <v>480</v>
      </c>
      <c r="L38" s="231">
        <f>IF(ISNA(VLOOKUP($B38,'Spring 2023 School'!$C$3:$AF$219,15,FALSE)),0,(VLOOKUP($B38,'Spring 2023 School'!$C$3:$AF$219,15,FALSE)))</f>
        <v>0</v>
      </c>
      <c r="M38" s="231">
        <f>IF(ISNA(VLOOKUP($B38,'Summer 2023 School'!$C$2:$AF$216,15,FALSE)),0,(VLOOKUP($B38,'Summer 2023 School'!$C$2:$AF$216,15,FALSE)))</f>
        <v>0</v>
      </c>
      <c r="N38" s="231">
        <f>IF(ISNA(VLOOKUP($B38,'Autumn 2023 School'!$C$2:$AH$214,15,FALSE)),0,(VLOOKUP($B38,'Autumn 2023 School'!$C$2:$AH$214,15,FALSE)))</f>
        <v>0</v>
      </c>
      <c r="O38" s="231">
        <f>IF(ISNA(VLOOKUP($B38,'Spring 2023 School'!$C$3:$AF$219,2,FALSE)),0,(VLOOKUP($B38,'Spring 2023 School'!$C$3:$AF$219,2,FALSE)))</f>
        <v>0</v>
      </c>
      <c r="P38" s="231">
        <f>IF(ISNA(VLOOKUP($B38,'Summer 2023 School'!$C$2:$AF$216,2,FALSE)),0,(VLOOKUP($B38,'Summer 2023 School'!$C$2:$AF$216,2,FALSE)))</f>
        <v>0</v>
      </c>
      <c r="Q38" s="231">
        <f>IF(ISNA(VLOOKUP($B38,'Autumn 2023 School'!$C$2:$AH$214,2,FALSE)),0,(VLOOKUP($B38,'Autumn 2023 School'!$C$2:$AH$214,2,FALSE)))</f>
        <v>0</v>
      </c>
      <c r="R38" s="231">
        <f>IF(ISNA(VLOOKUP($B38,'Spring 2023 School'!$C$3:$AF$219,9,FALSE)),0,(VLOOKUP($B38,'Spring 2023 School'!$C$3:$AF$219,9,FALSE)))</f>
        <v>0</v>
      </c>
      <c r="S38" s="231">
        <f>IF(ISNA(VLOOKUP($B38,'Summer 2023 School'!$C$2:$AF$216,9,FALSE)),0,(VLOOKUP($B38,'Summer 2023 School'!$C$2:$AF$216,9,FALSE)))</f>
        <v>0</v>
      </c>
      <c r="T38" s="231">
        <f>IF(ISNA(VLOOKUP($B38,'Autumn 2023 School'!$C$2:$AH$214,9,FALSE)),0,(VLOOKUP($B38,'Autumn 2023 School'!$C$2:$AH$214,9,FALSE)))</f>
        <v>0</v>
      </c>
      <c r="U38" s="231">
        <f>IF(ISNA(VLOOKUP($B38,'Spring 2023 School'!$C$3:$AF$219,25,FALSE)),0,(VLOOKUP($B38,'Spring 2023 School'!$C$3:$AF$219,25,FALSE)))</f>
        <v>11</v>
      </c>
      <c r="V38" s="231">
        <f>IF(ISNA(VLOOKUP($B38,'Spring 2023 School'!$C$3:$AF$219,25,FALSE)),0,(VLOOKUP($B38,'Spring 2023 School'!$C$3:$AF$219,25,FALSE)))</f>
        <v>11</v>
      </c>
      <c r="W38" s="231">
        <f>IF(ISNA(VLOOKUP($B38,'Spring 2023 School'!$C$3:$AF$219,25,FALSE)),0,(VLOOKUP($B38,'Spring 2023 School'!$C$3:$AF$219,25,FALSE)))</f>
        <v>11</v>
      </c>
      <c r="X38" s="231">
        <f>IF(ISNA(VLOOKUP($B38,'Spring 2023 School'!$C$3:$AF$219,26,FALSE)),0,(VLOOKUP($B38,'Spring 2023 School'!$C$3:$AF$219,26,FALSE)))</f>
        <v>165</v>
      </c>
      <c r="Y38" s="231">
        <f>IF(ISNA(VLOOKUP($B38,'Spring 2023 School'!$C$3:$AF$219,26,FALSE)),0,(VLOOKUP($B38,'Spring 2023 School'!$C$3:$AF$219,26,FALSE)))</f>
        <v>165</v>
      </c>
      <c r="Z38" s="231">
        <f>IF(ISNA(VLOOKUP($B38,'Spring 2023 School'!$C$3:$AF$219,26,FALSE)),0,(VLOOKUP($B38,'Spring 2023 School'!$C$3:$AF$219,26,FALSE)))</f>
        <v>165</v>
      </c>
      <c r="AA38" s="231">
        <f>IF(ISNA(VLOOKUP($B38,'Spring 2023 School'!$C$3:$AF$219,27,FALSE)),0,(VLOOKUP($B38,'Spring 2023 School'!$C$3:$AF$219,27,FALSE)))</f>
        <v>0</v>
      </c>
      <c r="AB38" s="231">
        <f>IF(ISNA(VLOOKUP($B38,'Spring 2023 School'!$C$3:$AF$219,27,FALSE)),0,(VLOOKUP($B38,'Spring 2023 School'!$C$3:$AF$219,27,FALSE)))</f>
        <v>0</v>
      </c>
      <c r="AC38" s="231">
        <f>IF(ISNA(VLOOKUP($B38,'Spring 2023 School'!$C$3:$AF$219,27,FALSE)),0,(VLOOKUP($B38,'Spring 2023 School'!$C$3:$AF$219,27,FALSE)))</f>
        <v>0</v>
      </c>
      <c r="AD38" s="384">
        <f t="shared" si="31"/>
        <v>115771.2</v>
      </c>
      <c r="AE38" s="403">
        <f>VLOOKUP(B38,'Spring 2023 School'!$C$3:$S$202,17,FALSE)</f>
        <v>150</v>
      </c>
      <c r="AF38" s="403">
        <f>VLOOKUP(B38,'Spring 2023 School'!$C$1:$Z$200,20,FALSE)</f>
        <v>90</v>
      </c>
      <c r="AG38" s="403">
        <f>VLOOKUP(B38,'Spring 2023 School'!$C$3:$Z$202,23,FALSE)</f>
        <v>315</v>
      </c>
      <c r="AH38" s="384">
        <f t="shared" si="32"/>
        <v>3477</v>
      </c>
      <c r="AI38" s="384">
        <f t="shared" si="33"/>
        <v>991.8</v>
      </c>
      <c r="AJ38" s="384">
        <f t="shared" si="34"/>
        <v>957.6</v>
      </c>
      <c r="AK38" s="384">
        <f t="shared" si="35"/>
        <v>5426.4000000000005</v>
      </c>
      <c r="AL38" s="403">
        <f>IF(ISNA(VLOOKUP($A38,'Spring 2023 School'!$B36:$AD36,29,FALSE)),0,(VLOOKUP($A38,'Spring 2023 School'!$B36:$AD36,29,FALSE)))</f>
        <v>11</v>
      </c>
      <c r="AM38" s="403">
        <f>IF(ISNA(VLOOKUP($A38,'Spring 2023 School'!$B36:$AZ36,30,FALSE)),0,(VLOOKUP($A38,'Spring 2023 School'!$B36:$AZ36,30,FALSE)))</f>
        <v>165</v>
      </c>
      <c r="AN38" s="402">
        <f t="shared" si="25"/>
        <v>2398</v>
      </c>
      <c r="AO38" s="404">
        <f t="shared" si="36"/>
        <v>0</v>
      </c>
      <c r="AP38" s="384">
        <f t="shared" si="26"/>
        <v>123595.59999999999</v>
      </c>
      <c r="AQ38" s="403">
        <f>VLOOKUP(A38,'Spring 2023 School'!$B$3:$AB$202,26,FALSE)</f>
        <v>11</v>
      </c>
      <c r="AR38" s="403">
        <f>VLOOKUP(A38,'Summer 2023 School'!$B$2:$AA$200,26,FALSE)</f>
        <v>11</v>
      </c>
      <c r="AS38" s="403">
        <f>VLOOKUP(A38,'Autumn 2023 School'!$B$2:$AA$197,26,FALSE)</f>
        <v>3</v>
      </c>
      <c r="AT38" s="409">
        <f t="shared" si="42"/>
        <v>3284.4000000000005</v>
      </c>
      <c r="AU38" s="409">
        <v>0</v>
      </c>
      <c r="AV38" s="413">
        <f t="shared" si="37"/>
        <v>126879.99999999999</v>
      </c>
      <c r="AW38" s="410">
        <f t="shared" si="43"/>
        <v>52866.666666666657</v>
      </c>
      <c r="AX38" s="410">
        <f t="shared" si="44"/>
        <v>42293.333333333328</v>
      </c>
      <c r="AY38" s="410">
        <f t="shared" si="45"/>
        <v>31719.999999999996</v>
      </c>
      <c r="AZ38" s="642">
        <f>(SUMIF('Spring 2023 School'!B:B,Budget!A38,'Spring 2023 School'!AG:AG)+SUMIF('Summer 2023 School'!B:B,Budget!A38,'Summer 2023 School'!AG:AG)+SUMIF('Autumn 2023 School'!B:B,Budget!A38,'Autumn 2023 School'!AG:AG))</f>
        <v>0</v>
      </c>
      <c r="BA38" s="410">
        <f t="shared" si="38"/>
        <v>0</v>
      </c>
      <c r="BB38">
        <f t="shared" si="39"/>
        <v>1950</v>
      </c>
      <c r="BC38">
        <f t="shared" si="40"/>
        <v>1170</v>
      </c>
      <c r="BD38">
        <f t="shared" si="41"/>
        <v>3780</v>
      </c>
    </row>
    <row r="39" spans="1:56" x14ac:dyDescent="0.35">
      <c r="A39" s="231">
        <v>2018</v>
      </c>
      <c r="B39" t="s">
        <v>867</v>
      </c>
      <c r="C39" s="231">
        <f>IF(ISNA(VLOOKUP($B39,'Spring 2023 School'!$C$3:$AF$220,5,FALSE)),0,(VLOOKUP($B39,'Spring 2023 School'!$C$3:$AF$220,5,FALSE)))</f>
        <v>41</v>
      </c>
      <c r="D39" s="231">
        <f>IF(ISNA(VLOOKUP($B39,'Summer 2023 School'!$C$2:$AF$217,5,FALSE)),0,(VLOOKUP($B39,'Summer 2023 School'!$C$2:$AF$217,5,FALSE)))</f>
        <v>44</v>
      </c>
      <c r="E39" s="231">
        <f>IF(ISNA(VLOOKUP($B39,'Autumn 2023 School'!$C$2:$AH$214,5,FALSE)),0,(VLOOKUP($B39,'Autumn 2023 School'!$C$2:$AH$214,5,FALSE)))</f>
        <v>22</v>
      </c>
      <c r="F39" s="231">
        <f>IF(ISNA(VLOOKUP($B39,'Spring 2023 School'!$C$3:$AF$219,8,FALSE)),0,(VLOOKUP($B39,'Spring 2023 School'!$C$3:$AF$219,8,FALSE)))</f>
        <v>6</v>
      </c>
      <c r="G39" s="231">
        <f>IF(ISNA(VLOOKUP($B39,'Summer 2023 School'!$C$2:$AF$216,8,FALSE)),0,(VLOOKUP($B39,'Summer 2023 School'!$C$2:$AF$216,8,FALSE)))</f>
        <v>8</v>
      </c>
      <c r="H39" s="231">
        <f>IF(ISNA(VLOOKUP($B39,'Autumn 2023 School'!$C$2:$AH$214,8,FALSE)),0,(VLOOKUP($B39,'Autumn 2023 School'!$C$2:$AH$214,8,FALSE)))</f>
        <v>2</v>
      </c>
      <c r="I39" s="231">
        <f>IF(ISNA(VLOOKUP($B39,'Spring 2023 School'!$C$3:$AF$219,12,FALSE)),0,(VLOOKUP($B39,'Spring 2023 School'!$C$3:$AF$219,12,FALSE)))</f>
        <v>615</v>
      </c>
      <c r="J39" s="231">
        <f>IF(ISNA(VLOOKUP($B39,'Summer 2023 School'!$C$2:$AF$216,12,FALSE)),0,(VLOOKUP($B39,'Summer 2023 School'!$C$2:$AF$216,12,FALSE)))</f>
        <v>660</v>
      </c>
      <c r="K39" s="231">
        <f>IF(ISNA(VLOOKUP($B39,'Autumn 2023 School'!$C$2:$AH$214,12,FALSE)),0,(VLOOKUP($B39,'Autumn 2023 School'!$C$2:$AH$214,12,FALSE)))</f>
        <v>330</v>
      </c>
      <c r="L39" s="231">
        <f>IF(ISNA(VLOOKUP($B39,'Spring 2023 School'!$C$3:$AF$219,15,FALSE)),0,(VLOOKUP($B39,'Spring 2023 School'!$C$3:$AF$219,15,FALSE)))</f>
        <v>90</v>
      </c>
      <c r="M39" s="231">
        <f>IF(ISNA(VLOOKUP($B39,'Summer 2023 School'!$C$2:$AF$216,15,FALSE)),0,(VLOOKUP($B39,'Summer 2023 School'!$C$2:$AF$216,15,FALSE)))</f>
        <v>120</v>
      </c>
      <c r="N39" s="231">
        <f>IF(ISNA(VLOOKUP($B39,'Autumn 2023 School'!$C$2:$AH$214,15,FALSE)),0,(VLOOKUP($B39,'Autumn 2023 School'!$C$2:$AH$214,15,FALSE)))</f>
        <v>30</v>
      </c>
      <c r="O39" s="231">
        <f>IF(ISNA(VLOOKUP($B39,'Spring 2023 School'!$C$3:$AF$219,2,FALSE)),0,(VLOOKUP($B39,'Spring 2023 School'!$C$3:$AF$219,2,FALSE)))</f>
        <v>8</v>
      </c>
      <c r="P39" s="231">
        <f>IF(ISNA(VLOOKUP($B39,'Summer 2023 School'!$C$2:$AF$216,2,FALSE)),0,(VLOOKUP($B39,'Summer 2023 School'!$C$2:$AF$216,2,FALSE)))</f>
        <v>15</v>
      </c>
      <c r="Q39" s="231">
        <f>IF(ISNA(VLOOKUP($B39,'Autumn 2023 School'!$C$2:$AH$214,2,FALSE)),0,(VLOOKUP($B39,'Autumn 2023 School'!$C$2:$AH$214,2,FALSE)))</f>
        <v>20</v>
      </c>
      <c r="R39" s="231">
        <f>IF(ISNA(VLOOKUP($B39,'Spring 2023 School'!$C$3:$AF$219,9,FALSE)),0,(VLOOKUP($B39,'Spring 2023 School'!$C$3:$AF$219,9,FALSE)))</f>
        <v>120</v>
      </c>
      <c r="S39" s="231">
        <f>IF(ISNA(VLOOKUP($B39,'Summer 2023 School'!$C$2:$AF$216,9,FALSE)),0,(VLOOKUP($B39,'Summer 2023 School'!$C$2:$AF$216,9,FALSE)))</f>
        <v>225</v>
      </c>
      <c r="T39" s="231">
        <f>IF(ISNA(VLOOKUP($B39,'Autumn 2023 School'!$C$2:$AH$214,9,FALSE)),0,(VLOOKUP($B39,'Autumn 2023 School'!$C$2:$AH$214,9,FALSE)))</f>
        <v>300</v>
      </c>
      <c r="U39" s="231">
        <f>IF(ISNA(VLOOKUP($B39,'Spring 2023 School'!$C$3:$AF$219,25,FALSE)),0,(VLOOKUP($B39,'Spring 2023 School'!$C$3:$AF$219,25,FALSE)))</f>
        <v>22</v>
      </c>
      <c r="V39" s="231">
        <f>IF(ISNA(VLOOKUP($B39,'Spring 2023 School'!$C$3:$AF$219,25,FALSE)),0,(VLOOKUP($B39,'Spring 2023 School'!$C$3:$AF$219,25,FALSE)))</f>
        <v>22</v>
      </c>
      <c r="W39" s="231">
        <f>IF(ISNA(VLOOKUP($B39,'Spring 2023 School'!$C$3:$AF$219,25,FALSE)),0,(VLOOKUP($B39,'Spring 2023 School'!$C$3:$AF$219,25,FALSE)))</f>
        <v>22</v>
      </c>
      <c r="X39" s="231">
        <f>IF(ISNA(VLOOKUP($B39,'Spring 2023 School'!$C$3:$AF$219,26,FALSE)),0,(VLOOKUP($B39,'Spring 2023 School'!$C$3:$AF$219,26,FALSE)))</f>
        <v>330</v>
      </c>
      <c r="Y39" s="231">
        <f>IF(ISNA(VLOOKUP($B39,'Spring 2023 School'!$C$3:$AF$219,26,FALSE)),0,(VLOOKUP($B39,'Spring 2023 School'!$C$3:$AF$219,26,FALSE)))</f>
        <v>330</v>
      </c>
      <c r="Z39" s="231">
        <f>IF(ISNA(VLOOKUP($B39,'Spring 2023 School'!$C$3:$AF$219,26,FALSE)),0,(VLOOKUP($B39,'Spring 2023 School'!$C$3:$AF$219,26,FALSE)))</f>
        <v>330</v>
      </c>
      <c r="AA39" s="231">
        <f>IF(ISNA(VLOOKUP($B39,'Spring 2023 School'!$C$3:$AF$219,27,FALSE)),0,(VLOOKUP($B39,'Spring 2023 School'!$C$3:$AF$219,27,FALSE)))</f>
        <v>45</v>
      </c>
      <c r="AB39" s="231">
        <f>IF(ISNA(VLOOKUP($B39,'Spring 2023 School'!$C$3:$AF$219,27,FALSE)),0,(VLOOKUP($B39,'Spring 2023 School'!$C$3:$AF$219,27,FALSE)))</f>
        <v>45</v>
      </c>
      <c r="AC39" s="231">
        <f>IF(ISNA(VLOOKUP($B39,'Spring 2023 School'!$C$3:$AF$219,27,FALSE)),0,(VLOOKUP($B39,'Spring 2023 School'!$C$3:$AF$219,27,FALSE)))</f>
        <v>45</v>
      </c>
      <c r="AD39" s="384">
        <f t="shared" si="31"/>
        <v>128047.49999999999</v>
      </c>
      <c r="AE39" s="403">
        <f>VLOOKUP(B39,'Spring 2023 School'!$C$3:$S$202,17,FALSE)</f>
        <v>525</v>
      </c>
      <c r="AF39" s="403">
        <f>VLOOKUP(B39,'Spring 2023 School'!$C$1:$Z$200,20,FALSE)</f>
        <v>60</v>
      </c>
      <c r="AG39" s="403">
        <f>VLOOKUP(B39,'Spring 2023 School'!$C$3:$Z$202,23,FALSE)</f>
        <v>15</v>
      </c>
      <c r="AH39" s="384">
        <f t="shared" si="32"/>
        <v>12169.5</v>
      </c>
      <c r="AI39" s="384">
        <f t="shared" si="33"/>
        <v>661.19999999999993</v>
      </c>
      <c r="AJ39" s="384">
        <f t="shared" si="34"/>
        <v>45.6</v>
      </c>
      <c r="AK39" s="384">
        <f t="shared" si="35"/>
        <v>12876.300000000001</v>
      </c>
      <c r="AL39" s="403">
        <f>IF(ISNA(VLOOKUP($A39,'Spring 2023 School'!$B37:$AD37,29,FALSE)),0,(VLOOKUP($A39,'Spring 2023 School'!$B37:$AD37,29,FALSE)))</f>
        <v>0</v>
      </c>
      <c r="AM39" s="403">
        <f>IF(ISNA(VLOOKUP($A39,'Spring 2023 School'!$B37:$AZ37,30,FALSE)),0,(VLOOKUP($A39,'Spring 2023 School'!$B37:$AZ37,30,FALSE)))</f>
        <v>0</v>
      </c>
      <c r="AN39" s="402">
        <f t="shared" si="25"/>
        <v>0</v>
      </c>
      <c r="AO39" s="404">
        <f t="shared" si="36"/>
        <v>65973.600000000006</v>
      </c>
      <c r="AP39" s="384">
        <f t="shared" si="26"/>
        <v>206897.4</v>
      </c>
      <c r="AQ39" s="403">
        <f>VLOOKUP(A39,'Spring 2023 School'!$B$3:$AB$202,26,FALSE)</f>
        <v>22</v>
      </c>
      <c r="AR39" s="403">
        <f>VLOOKUP(A39,'Summer 2023 School'!$B$2:$AA$200,26,FALSE)</f>
        <v>25</v>
      </c>
      <c r="AS39" s="403">
        <f>VLOOKUP(A39,'Autumn 2023 School'!$B$2:$AA$197,26,FALSE)</f>
        <v>18</v>
      </c>
      <c r="AT39" s="409">
        <f t="shared" si="42"/>
        <v>8435.4000000000015</v>
      </c>
      <c r="AU39" s="409">
        <v>0</v>
      </c>
      <c r="AV39" s="413">
        <f t="shared" si="37"/>
        <v>215332.8</v>
      </c>
      <c r="AW39" s="410">
        <f t="shared" si="43"/>
        <v>89721.999999999985</v>
      </c>
      <c r="AX39" s="410">
        <f t="shared" si="44"/>
        <v>71777.599999999991</v>
      </c>
      <c r="AY39" s="410">
        <f t="shared" si="45"/>
        <v>53833.2</v>
      </c>
      <c r="AZ39" s="642">
        <f>(SUMIF('Spring 2023 School'!B:B,Budget!A39,'Spring 2023 School'!AG:AG)+SUMIF('Summer 2023 School'!B:B,Budget!A39,'Summer 2023 School'!AG:AG)+SUMIF('Autumn 2023 School'!B:B,Budget!A39,'Autumn 2023 School'!AG:AG))</f>
        <v>0</v>
      </c>
      <c r="BA39" s="410">
        <f t="shared" si="38"/>
        <v>0</v>
      </c>
      <c r="BB39">
        <f t="shared" si="39"/>
        <v>6825</v>
      </c>
      <c r="BC39">
        <f t="shared" si="40"/>
        <v>780</v>
      </c>
      <c r="BD39">
        <f t="shared" si="41"/>
        <v>180</v>
      </c>
    </row>
    <row r="40" spans="1:56" x14ac:dyDescent="0.35">
      <c r="A40" s="231">
        <v>2020</v>
      </c>
      <c r="B40" t="s">
        <v>868</v>
      </c>
      <c r="C40" s="231">
        <f>IF(ISNA(VLOOKUP($B40,'Spring 2023 School'!$C$3:$AF$220,5,FALSE)),0,(VLOOKUP($B40,'Spring 2023 School'!$C$3:$AF$220,5,FALSE)))</f>
        <v>65</v>
      </c>
      <c r="D40" s="231">
        <f>IF(ISNA(VLOOKUP($B40,'Summer 2023 School'!$C$2:$AF$217,5,FALSE)),0,(VLOOKUP($B40,'Summer 2023 School'!$C$2:$AF$217,5,FALSE)))</f>
        <v>64</v>
      </c>
      <c r="E40" s="231">
        <f>IF(ISNA(VLOOKUP($B40,'Autumn 2023 School'!$C$2:$AH$214,5,FALSE)),0,(VLOOKUP($B40,'Autumn 2023 School'!$C$2:$AH$214,5,FALSE)))</f>
        <v>47</v>
      </c>
      <c r="F40" s="231">
        <f>IF(ISNA(VLOOKUP($B40,'Spring 2023 School'!$C$3:$AF$219,8,FALSE)),0,(VLOOKUP($B40,'Spring 2023 School'!$C$3:$AF$219,8,FALSE)))</f>
        <v>13</v>
      </c>
      <c r="G40" s="231">
        <f>IF(ISNA(VLOOKUP($B40,'Summer 2023 School'!$C$2:$AF$216,8,FALSE)),0,(VLOOKUP($B40,'Summer 2023 School'!$C$2:$AF$216,8,FALSE)))</f>
        <v>13</v>
      </c>
      <c r="H40" s="231">
        <f>IF(ISNA(VLOOKUP($B40,'Autumn 2023 School'!$C$2:$AH$214,8,FALSE)),0,(VLOOKUP($B40,'Autumn 2023 School'!$C$2:$AH$214,8,FALSE)))</f>
        <v>18</v>
      </c>
      <c r="I40" s="231">
        <f>IF(ISNA(VLOOKUP($B40,'Spring 2023 School'!$C$3:$AF$219,12,FALSE)),0,(VLOOKUP($B40,'Spring 2023 School'!$C$3:$AF$219,12,FALSE)))</f>
        <v>975</v>
      </c>
      <c r="J40" s="231">
        <f>IF(ISNA(VLOOKUP($B40,'Summer 2023 School'!$C$2:$AF$216,12,FALSE)),0,(VLOOKUP($B40,'Summer 2023 School'!$C$2:$AF$216,12,FALSE)))</f>
        <v>960</v>
      </c>
      <c r="K40" s="231">
        <f>IF(ISNA(VLOOKUP($B40,'Autumn 2023 School'!$C$2:$AH$214,12,FALSE)),0,(VLOOKUP($B40,'Autumn 2023 School'!$C$2:$AH$214,12,FALSE)))</f>
        <v>705</v>
      </c>
      <c r="L40" s="231">
        <f>IF(ISNA(VLOOKUP($B40,'Spring 2023 School'!$C$3:$AF$219,15,FALSE)),0,(VLOOKUP($B40,'Spring 2023 School'!$C$3:$AF$219,15,FALSE)))</f>
        <v>180</v>
      </c>
      <c r="M40" s="231">
        <f>IF(ISNA(VLOOKUP($B40,'Summer 2023 School'!$C$2:$AF$216,15,FALSE)),0,(VLOOKUP($B40,'Summer 2023 School'!$C$2:$AF$216,15,FALSE)))</f>
        <v>195</v>
      </c>
      <c r="N40" s="231">
        <f>IF(ISNA(VLOOKUP($B40,'Autumn 2023 School'!$C$2:$AH$214,15,FALSE)),0,(VLOOKUP($B40,'Autumn 2023 School'!$C$2:$AH$214,15,FALSE)))</f>
        <v>270</v>
      </c>
      <c r="O40" s="231">
        <f>IF(ISNA(VLOOKUP($B40,'Spring 2023 School'!$C$3:$AF$219,2,FALSE)),0,(VLOOKUP($B40,'Spring 2023 School'!$C$3:$AF$219,2,FALSE)))</f>
        <v>0</v>
      </c>
      <c r="P40" s="231">
        <f>IF(ISNA(VLOOKUP($B40,'Summer 2023 School'!$C$2:$AF$216,2,FALSE)),0,(VLOOKUP($B40,'Summer 2023 School'!$C$2:$AF$216,2,FALSE)))</f>
        <v>0</v>
      </c>
      <c r="Q40" s="231">
        <f>IF(ISNA(VLOOKUP($B40,'Autumn 2023 School'!$C$2:$AH$214,2,FALSE)),0,(VLOOKUP($B40,'Autumn 2023 School'!$C$2:$AH$214,2,FALSE)))</f>
        <v>0</v>
      </c>
      <c r="R40" s="231">
        <f>IF(ISNA(VLOOKUP($B40,'Spring 2023 School'!$C$3:$AF$219,9,FALSE)),0,(VLOOKUP($B40,'Spring 2023 School'!$C$3:$AF$219,9,FALSE)))</f>
        <v>0</v>
      </c>
      <c r="S40" s="231">
        <f>IF(ISNA(VLOOKUP($B40,'Summer 2023 School'!$C$2:$AF$216,9,FALSE)),0,(VLOOKUP($B40,'Summer 2023 School'!$C$2:$AF$216,9,FALSE)))</f>
        <v>0</v>
      </c>
      <c r="T40" s="231">
        <f>IF(ISNA(VLOOKUP($B40,'Autumn 2023 School'!$C$2:$AH$214,9,FALSE)),0,(VLOOKUP($B40,'Autumn 2023 School'!$C$2:$AH$214,9,FALSE)))</f>
        <v>0</v>
      </c>
      <c r="U40" s="231">
        <f>IF(ISNA(VLOOKUP($B40,'Spring 2023 School'!$C$3:$AF$219,25,FALSE)),0,(VLOOKUP($B40,'Spring 2023 School'!$C$3:$AF$219,25,FALSE)))</f>
        <v>14</v>
      </c>
      <c r="V40" s="231">
        <f>IF(ISNA(VLOOKUP($B40,'Spring 2023 School'!$C$3:$AF$219,25,FALSE)),0,(VLOOKUP($B40,'Spring 2023 School'!$C$3:$AF$219,25,FALSE)))</f>
        <v>14</v>
      </c>
      <c r="W40" s="231">
        <f>IF(ISNA(VLOOKUP($B40,'Spring 2023 School'!$C$3:$AF$219,25,FALSE)),0,(VLOOKUP($B40,'Spring 2023 School'!$C$3:$AF$219,25,FALSE)))</f>
        <v>14</v>
      </c>
      <c r="X40" s="231">
        <f>IF(ISNA(VLOOKUP($B40,'Spring 2023 School'!$C$3:$AF$219,26,FALSE)),0,(VLOOKUP($B40,'Spring 2023 School'!$C$3:$AF$219,26,FALSE)))</f>
        <v>210</v>
      </c>
      <c r="Y40" s="231">
        <f>IF(ISNA(VLOOKUP($B40,'Spring 2023 School'!$C$3:$AF$219,26,FALSE)),0,(VLOOKUP($B40,'Spring 2023 School'!$C$3:$AF$219,26,FALSE)))</f>
        <v>210</v>
      </c>
      <c r="Z40" s="231">
        <f>IF(ISNA(VLOOKUP($B40,'Spring 2023 School'!$C$3:$AF$219,26,FALSE)),0,(VLOOKUP($B40,'Spring 2023 School'!$C$3:$AF$219,26,FALSE)))</f>
        <v>210</v>
      </c>
      <c r="AA40" s="231">
        <f>IF(ISNA(VLOOKUP($B40,'Spring 2023 School'!$C$3:$AF$219,27,FALSE)),0,(VLOOKUP($B40,'Spring 2023 School'!$C$3:$AF$219,27,FALSE)))</f>
        <v>60</v>
      </c>
      <c r="AB40" s="231">
        <f>IF(ISNA(VLOOKUP($B40,'Spring 2023 School'!$C$3:$AF$219,27,FALSE)),0,(VLOOKUP($B40,'Spring 2023 School'!$C$3:$AF$219,27,FALSE)))</f>
        <v>60</v>
      </c>
      <c r="AC40" s="231">
        <f>IF(ISNA(VLOOKUP($B40,'Spring 2023 School'!$C$3:$AF$219,27,FALSE)),0,(VLOOKUP($B40,'Spring 2023 School'!$C$3:$AF$219,27,FALSE)))</f>
        <v>60</v>
      </c>
      <c r="AD40" s="384">
        <f t="shared" si="31"/>
        <v>226176.59999999998</v>
      </c>
      <c r="AE40" s="403">
        <f>VLOOKUP(B40,'Spring 2023 School'!$C$3:$S$202,17,FALSE)</f>
        <v>15</v>
      </c>
      <c r="AF40" s="403">
        <f>VLOOKUP(B40,'Spring 2023 School'!$C$1:$Z$200,20,FALSE)</f>
        <v>105</v>
      </c>
      <c r="AG40" s="403">
        <f>VLOOKUP(B40,'Spring 2023 School'!$C$3:$Z$202,23,FALSE)</f>
        <v>345</v>
      </c>
      <c r="AH40" s="384">
        <f t="shared" si="32"/>
        <v>347.7</v>
      </c>
      <c r="AI40" s="384">
        <f t="shared" si="33"/>
        <v>1157.0999999999999</v>
      </c>
      <c r="AJ40" s="384">
        <f t="shared" si="34"/>
        <v>1048.8</v>
      </c>
      <c r="AK40" s="384">
        <f t="shared" si="35"/>
        <v>2553.6</v>
      </c>
      <c r="AL40" s="403">
        <f>IF(ISNA(VLOOKUP($A40,'Spring 2023 School'!$B38:$AD38,29,FALSE)),0,(VLOOKUP($A40,'Spring 2023 School'!$B38:$AD38,29,FALSE)))</f>
        <v>14</v>
      </c>
      <c r="AM40" s="403">
        <f>IF(ISNA(VLOOKUP($A40,'Spring 2023 School'!$B38:$AZ38,30,FALSE)),0,(VLOOKUP($A40,'Spring 2023 School'!$B38:$AZ38,30,FALSE)))</f>
        <v>210</v>
      </c>
      <c r="AN40" s="402">
        <f t="shared" si="25"/>
        <v>3052</v>
      </c>
      <c r="AO40" s="404">
        <f t="shared" si="36"/>
        <v>0</v>
      </c>
      <c r="AP40" s="384">
        <f t="shared" si="26"/>
        <v>231782.19999999998</v>
      </c>
      <c r="AQ40" s="403">
        <f>VLOOKUP(A40,'Spring 2023 School'!$B$3:$AB$202,26,FALSE)</f>
        <v>14</v>
      </c>
      <c r="AR40" s="403">
        <f>VLOOKUP(A40,'Summer 2023 School'!$B$2:$AA$200,26,FALSE)</f>
        <v>19</v>
      </c>
      <c r="AS40" s="403">
        <f>VLOOKUP(A40,'Autumn 2023 School'!$B$2:$AA$197,26,FALSE)</f>
        <v>1</v>
      </c>
      <c r="AT40" s="409">
        <f t="shared" si="42"/>
        <v>4498.2</v>
      </c>
      <c r="AU40" s="409">
        <v>0</v>
      </c>
      <c r="AV40" s="413">
        <f t="shared" si="37"/>
        <v>236280.4</v>
      </c>
      <c r="AW40" s="410">
        <f t="shared" si="43"/>
        <v>98450.166666666657</v>
      </c>
      <c r="AX40" s="410">
        <f t="shared" si="44"/>
        <v>78760.133333333331</v>
      </c>
      <c r="AY40" s="410">
        <f t="shared" si="45"/>
        <v>59070.1</v>
      </c>
      <c r="AZ40" s="642">
        <f>(SUMIF('Spring 2023 School'!B:B,Budget!A40,'Spring 2023 School'!AG:AG)+SUMIF('Summer 2023 School'!B:B,Budget!A40,'Summer 2023 School'!AG:AG)+SUMIF('Autumn 2023 School'!B:B,Budget!A40,'Autumn 2023 School'!AG:AG))</f>
        <v>0</v>
      </c>
      <c r="BA40" s="410">
        <f t="shared" si="38"/>
        <v>0</v>
      </c>
      <c r="BB40">
        <f t="shared" si="39"/>
        <v>195</v>
      </c>
      <c r="BC40">
        <f t="shared" si="40"/>
        <v>1365</v>
      </c>
      <c r="BD40">
        <f t="shared" si="41"/>
        <v>4140</v>
      </c>
    </row>
    <row r="41" spans="1:56" x14ac:dyDescent="0.35">
      <c r="A41" s="231">
        <v>2021</v>
      </c>
      <c r="B41" t="s">
        <v>75</v>
      </c>
      <c r="C41" s="231">
        <f>IF(ISNA(VLOOKUP($B41,'Spring 2023 School'!$C$3:$AF$220,5,FALSE)),0,(VLOOKUP($B41,'Spring 2023 School'!$C$3:$AF$220,5,FALSE)))</f>
        <v>19</v>
      </c>
      <c r="D41" s="231">
        <f>IF(ISNA(VLOOKUP($B41,'Summer 2023 School'!$C$2:$AF$217,5,FALSE)),0,(VLOOKUP($B41,'Summer 2023 School'!$C$2:$AF$217,5,FALSE)))</f>
        <v>24</v>
      </c>
      <c r="E41" s="231">
        <f>IF(ISNA(VLOOKUP($B41,'Autumn 2023 School'!$C$2:$AH$214,5,FALSE)),0,(VLOOKUP($B41,'Autumn 2023 School'!$C$2:$AH$214,5,FALSE)))</f>
        <v>18</v>
      </c>
      <c r="F41" s="231">
        <f>IF(ISNA(VLOOKUP($B41,'Spring 2023 School'!$C$3:$AF$219,8,FALSE)),0,(VLOOKUP($B41,'Spring 2023 School'!$C$3:$AF$219,8,FALSE)))</f>
        <v>0</v>
      </c>
      <c r="G41" s="231">
        <f>IF(ISNA(VLOOKUP($B41,'Summer 2023 School'!$C$2:$AF$216,8,FALSE)),0,(VLOOKUP($B41,'Summer 2023 School'!$C$2:$AF$216,8,FALSE)))</f>
        <v>0</v>
      </c>
      <c r="H41" s="231">
        <f>IF(ISNA(VLOOKUP($B41,'Autumn 2023 School'!$C$2:$AH$214,8,FALSE)),0,(VLOOKUP($B41,'Autumn 2023 School'!$C$2:$AH$214,8,FALSE)))</f>
        <v>0</v>
      </c>
      <c r="I41" s="231">
        <f>IF(ISNA(VLOOKUP($B41,'Spring 2023 School'!$C$3:$AF$219,12,FALSE)),0,(VLOOKUP($B41,'Spring 2023 School'!$C$3:$AF$219,12,FALSE)))</f>
        <v>285</v>
      </c>
      <c r="J41" s="231">
        <f>IF(ISNA(VLOOKUP($B41,'Summer 2023 School'!$C$2:$AF$216,12,FALSE)),0,(VLOOKUP($B41,'Summer 2023 School'!$C$2:$AF$216,12,FALSE)))</f>
        <v>360</v>
      </c>
      <c r="K41" s="231">
        <f>IF(ISNA(VLOOKUP($B41,'Autumn 2023 School'!$C$2:$AH$214,12,FALSE)),0,(VLOOKUP($B41,'Autumn 2023 School'!$C$2:$AH$214,12,FALSE)))</f>
        <v>270</v>
      </c>
      <c r="L41" s="231">
        <f>IF(ISNA(VLOOKUP($B41,'Spring 2023 School'!$C$3:$AF$219,15,FALSE)),0,(VLOOKUP($B41,'Spring 2023 School'!$C$3:$AF$219,15,FALSE)))</f>
        <v>0</v>
      </c>
      <c r="M41" s="231">
        <f>IF(ISNA(VLOOKUP($B41,'Summer 2023 School'!$C$2:$AF$216,15,FALSE)),0,(VLOOKUP($B41,'Summer 2023 School'!$C$2:$AF$216,15,FALSE)))</f>
        <v>0</v>
      </c>
      <c r="N41" s="231">
        <f>IF(ISNA(VLOOKUP($B41,'Autumn 2023 School'!$C$2:$AH$214,15,FALSE)),0,(VLOOKUP($B41,'Autumn 2023 School'!$C$2:$AH$214,15,FALSE)))</f>
        <v>0</v>
      </c>
      <c r="O41" s="231">
        <f>IF(ISNA(VLOOKUP($B41,'Spring 2023 School'!$C$3:$AF$219,2,FALSE)),0,(VLOOKUP($B41,'Spring 2023 School'!$C$3:$AF$219,2,FALSE)))</f>
        <v>0</v>
      </c>
      <c r="P41" s="231">
        <f>IF(ISNA(VLOOKUP($B41,'Summer 2023 School'!$C$2:$AF$216,2,FALSE)),0,(VLOOKUP($B41,'Summer 2023 School'!$C$2:$AF$216,2,FALSE)))</f>
        <v>0</v>
      </c>
      <c r="Q41" s="231">
        <f>IF(ISNA(VLOOKUP($B41,'Autumn 2023 School'!$C$2:$AH$214,2,FALSE)),0,(VLOOKUP($B41,'Autumn 2023 School'!$C$2:$AH$214,2,FALSE)))</f>
        <v>0</v>
      </c>
      <c r="R41" s="231">
        <f>IF(ISNA(VLOOKUP($B41,'Spring 2023 School'!$C$3:$AF$219,9,FALSE)),0,(VLOOKUP($B41,'Spring 2023 School'!$C$3:$AF$219,9,FALSE)))</f>
        <v>0</v>
      </c>
      <c r="S41" s="231">
        <f>IF(ISNA(VLOOKUP($B41,'Summer 2023 School'!$C$2:$AF$216,9,FALSE)),0,(VLOOKUP($B41,'Summer 2023 School'!$C$2:$AF$216,9,FALSE)))</f>
        <v>0</v>
      </c>
      <c r="T41" s="231">
        <f>IF(ISNA(VLOOKUP($B41,'Autumn 2023 School'!$C$2:$AH$214,9,FALSE)),0,(VLOOKUP($B41,'Autumn 2023 School'!$C$2:$AH$214,9,FALSE)))</f>
        <v>0</v>
      </c>
      <c r="U41" s="231">
        <f>IF(ISNA(VLOOKUP($B41,'Spring 2023 School'!$C$3:$AF$219,25,FALSE)),0,(VLOOKUP($B41,'Spring 2023 School'!$C$3:$AF$219,25,FALSE)))</f>
        <v>12</v>
      </c>
      <c r="V41" s="231">
        <f>IF(ISNA(VLOOKUP($B41,'Spring 2023 School'!$C$3:$AF$219,25,FALSE)),0,(VLOOKUP($B41,'Spring 2023 School'!$C$3:$AF$219,25,FALSE)))</f>
        <v>12</v>
      </c>
      <c r="W41" s="231">
        <f>IF(ISNA(VLOOKUP($B41,'Spring 2023 School'!$C$3:$AF$219,25,FALSE)),0,(VLOOKUP($B41,'Spring 2023 School'!$C$3:$AF$219,25,FALSE)))</f>
        <v>12</v>
      </c>
      <c r="X41" s="231">
        <f>IF(ISNA(VLOOKUP($B41,'Spring 2023 School'!$C$3:$AF$219,26,FALSE)),0,(VLOOKUP($B41,'Spring 2023 School'!$C$3:$AF$219,26,FALSE)))</f>
        <v>180</v>
      </c>
      <c r="Y41" s="231">
        <f>IF(ISNA(VLOOKUP($B41,'Spring 2023 School'!$C$3:$AF$219,26,FALSE)),0,(VLOOKUP($B41,'Spring 2023 School'!$C$3:$AF$219,26,FALSE)))</f>
        <v>180</v>
      </c>
      <c r="Z41" s="231">
        <f>IF(ISNA(VLOOKUP($B41,'Spring 2023 School'!$C$3:$AF$219,26,FALSE)),0,(VLOOKUP($B41,'Spring 2023 School'!$C$3:$AF$219,26,FALSE)))</f>
        <v>180</v>
      </c>
      <c r="AA41" s="231">
        <f>IF(ISNA(VLOOKUP($B41,'Spring 2023 School'!$C$3:$AF$219,27,FALSE)),0,(VLOOKUP($B41,'Spring 2023 School'!$C$3:$AF$219,27,FALSE)))</f>
        <v>0</v>
      </c>
      <c r="AB41" s="231">
        <f>IF(ISNA(VLOOKUP($B41,'Spring 2023 School'!$C$3:$AF$219,27,FALSE)),0,(VLOOKUP($B41,'Spring 2023 School'!$C$3:$AF$219,27,FALSE)))</f>
        <v>0</v>
      </c>
      <c r="AC41" s="231">
        <f>IF(ISNA(VLOOKUP($B41,'Spring 2023 School'!$C$3:$AF$219,27,FALSE)),0,(VLOOKUP($B41,'Spring 2023 School'!$C$3:$AF$219,27,FALSE)))</f>
        <v>0</v>
      </c>
      <c r="AD41" s="384">
        <f t="shared" si="31"/>
        <v>63007.5</v>
      </c>
      <c r="AE41" s="403">
        <f>VLOOKUP(B41,'Spring 2023 School'!$C$3:$S$202,17,FALSE)</f>
        <v>60</v>
      </c>
      <c r="AF41" s="403">
        <f>VLOOKUP(B41,'Spring 2023 School'!$C$1:$Z$200,20,FALSE)</f>
        <v>135</v>
      </c>
      <c r="AG41" s="403">
        <f>VLOOKUP(B41,'Spring 2023 School'!$C$3:$Z$202,23,FALSE)</f>
        <v>15</v>
      </c>
      <c r="AH41" s="384">
        <f t="shared" si="32"/>
        <v>1390.8</v>
      </c>
      <c r="AI41" s="384">
        <f t="shared" si="33"/>
        <v>1487.7</v>
      </c>
      <c r="AJ41" s="384">
        <f t="shared" si="34"/>
        <v>45.6</v>
      </c>
      <c r="AK41" s="384">
        <f t="shared" si="35"/>
        <v>2924.1</v>
      </c>
      <c r="AL41" s="403">
        <f>IF(ISNA(VLOOKUP($A41,'Spring 2023 School'!$B39:$AD39,29,FALSE)),0,(VLOOKUP($A41,'Spring 2023 School'!$B39:$AD39,29,FALSE)))</f>
        <v>0</v>
      </c>
      <c r="AM41" s="403">
        <f>IF(ISNA(VLOOKUP($A41,'Spring 2023 School'!$B39:$AZ39,30,FALSE)),0,(VLOOKUP($A41,'Spring 2023 School'!$B39:$AZ39,30,FALSE)))</f>
        <v>0</v>
      </c>
      <c r="AN41" s="402">
        <f t="shared" si="25"/>
        <v>0</v>
      </c>
      <c r="AO41" s="404">
        <f t="shared" si="36"/>
        <v>0</v>
      </c>
      <c r="AP41" s="384">
        <f t="shared" si="26"/>
        <v>65931.600000000006</v>
      </c>
      <c r="AQ41" s="403">
        <f>VLOOKUP(A41,'Spring 2023 School'!$B$3:$AB$202,26,FALSE)</f>
        <v>12</v>
      </c>
      <c r="AR41" s="403">
        <f>VLOOKUP(A41,'Summer 2023 School'!$B$2:$AA$200,26,FALSE)</f>
        <v>12</v>
      </c>
      <c r="AS41" s="403">
        <f>VLOOKUP(A41,'Autumn 2023 School'!$B$2:$AA$197,26,FALSE)</f>
        <v>13</v>
      </c>
      <c r="AT41" s="409">
        <f t="shared" si="42"/>
        <v>4773.6000000000004</v>
      </c>
      <c r="AU41" s="409">
        <v>0</v>
      </c>
      <c r="AV41" s="413">
        <f t="shared" si="37"/>
        <v>70705.200000000012</v>
      </c>
      <c r="AW41" s="410">
        <f t="shared" si="43"/>
        <v>29460.500000000007</v>
      </c>
      <c r="AX41" s="410">
        <f t="shared" si="44"/>
        <v>23568.400000000005</v>
      </c>
      <c r="AY41" s="410">
        <f t="shared" si="45"/>
        <v>17676.300000000003</v>
      </c>
      <c r="AZ41" s="642">
        <f>(SUMIF('Spring 2023 School'!B:B,Budget!A41,'Spring 2023 School'!AG:AG)+SUMIF('Summer 2023 School'!B:B,Budget!A41,'Summer 2023 School'!AG:AG)+SUMIF('Autumn 2023 School'!B:B,Budget!A41,'Autumn 2023 School'!AG:AG))</f>
        <v>0</v>
      </c>
      <c r="BA41" s="410">
        <f t="shared" si="38"/>
        <v>0</v>
      </c>
      <c r="BB41">
        <f t="shared" si="39"/>
        <v>780</v>
      </c>
      <c r="BC41">
        <f t="shared" si="40"/>
        <v>1755</v>
      </c>
      <c r="BD41">
        <f t="shared" si="41"/>
        <v>180</v>
      </c>
    </row>
    <row r="42" spans="1:56" x14ac:dyDescent="0.35">
      <c r="A42" s="231">
        <v>2025</v>
      </c>
      <c r="B42" t="s">
        <v>869</v>
      </c>
      <c r="C42" s="231">
        <f>IF(ISNA(VLOOKUP($B42,'Spring 2023 School'!$C$3:$AF$220,5,FALSE)),0,(VLOOKUP($B42,'Spring 2023 School'!$C$3:$AF$220,5,FALSE)))</f>
        <v>33</v>
      </c>
      <c r="D42" s="231">
        <f>IF(ISNA(VLOOKUP($B42,'Summer 2023 School'!$C$2:$AF$217,5,FALSE)),0,(VLOOKUP($B42,'Summer 2023 School'!$C$2:$AF$217,5,FALSE)))</f>
        <v>32</v>
      </c>
      <c r="E42" s="231">
        <f>IF(ISNA(VLOOKUP($B42,'Autumn 2023 School'!$C$2:$AH$214,5,FALSE)),0,(VLOOKUP($B42,'Autumn 2023 School'!$C$2:$AH$214,5,FALSE)))</f>
        <v>0</v>
      </c>
      <c r="F42" s="231">
        <f>IF(ISNA(VLOOKUP($B42,'Spring 2023 School'!$C$3:$AF$219,8,FALSE)),0,(VLOOKUP($B42,'Spring 2023 School'!$C$3:$AF$219,8,FALSE)))</f>
        <v>10</v>
      </c>
      <c r="G42" s="231">
        <f>IF(ISNA(VLOOKUP($B42,'Summer 2023 School'!$C$2:$AF$216,8,FALSE)),0,(VLOOKUP($B42,'Summer 2023 School'!$C$2:$AF$216,8,FALSE)))</f>
        <v>11</v>
      </c>
      <c r="H42" s="231">
        <f>IF(ISNA(VLOOKUP($B42,'Autumn 2023 School'!$C$2:$AH$214,8,FALSE)),0,(VLOOKUP($B42,'Autumn 2023 School'!$C$2:$AH$214,8,FALSE)))</f>
        <v>0</v>
      </c>
      <c r="I42" s="231">
        <f>IF(ISNA(VLOOKUP($B42,'Spring 2023 School'!$C$3:$AF$219,12,FALSE)),0,(VLOOKUP($B42,'Spring 2023 School'!$C$3:$AF$219,12,FALSE)))</f>
        <v>495</v>
      </c>
      <c r="J42" s="231">
        <f>IF(ISNA(VLOOKUP($B42,'Summer 2023 School'!$C$2:$AF$216,12,FALSE)),0,(VLOOKUP($B42,'Summer 2023 School'!$C$2:$AF$216,12,FALSE)))</f>
        <v>480</v>
      </c>
      <c r="K42" s="231">
        <f>IF(ISNA(VLOOKUP($B42,'Autumn 2023 School'!$C$2:$AH$214,12,FALSE)),0,(VLOOKUP($B42,'Autumn 2023 School'!$C$2:$AH$214,12,FALSE)))</f>
        <v>0</v>
      </c>
      <c r="L42" s="231">
        <f>IF(ISNA(VLOOKUP($B42,'Spring 2023 School'!$C$3:$AF$219,15,FALSE)),0,(VLOOKUP($B42,'Spring 2023 School'!$C$3:$AF$219,15,FALSE)))</f>
        <v>150</v>
      </c>
      <c r="M42" s="231">
        <f>IF(ISNA(VLOOKUP($B42,'Summer 2023 School'!$C$2:$AF$216,15,FALSE)),0,(VLOOKUP($B42,'Summer 2023 School'!$C$2:$AF$216,15,FALSE)))</f>
        <v>165</v>
      </c>
      <c r="N42" s="231">
        <f>IF(ISNA(VLOOKUP($B42,'Autumn 2023 School'!$C$2:$AH$214,15,FALSE)),0,(VLOOKUP($B42,'Autumn 2023 School'!$C$2:$AH$214,15,FALSE)))</f>
        <v>0</v>
      </c>
      <c r="O42" s="231">
        <f>IF(ISNA(VLOOKUP($B42,'Spring 2023 School'!$C$3:$AF$219,2,FALSE)),0,(VLOOKUP($B42,'Spring 2023 School'!$C$3:$AF$219,2,FALSE)))</f>
        <v>0</v>
      </c>
      <c r="P42" s="231">
        <f>IF(ISNA(VLOOKUP($B42,'Summer 2023 School'!$C$2:$AF$216,2,FALSE)),0,(VLOOKUP($B42,'Summer 2023 School'!$C$2:$AF$216,2,FALSE)))</f>
        <v>0</v>
      </c>
      <c r="Q42" s="231">
        <f>IF(ISNA(VLOOKUP($B42,'Autumn 2023 School'!$C$2:$AH$214,2,FALSE)),0,(VLOOKUP($B42,'Autumn 2023 School'!$C$2:$AH$214,2,FALSE)))</f>
        <v>0</v>
      </c>
      <c r="R42" s="231">
        <f>IF(ISNA(VLOOKUP($B42,'Spring 2023 School'!$C$3:$AF$219,9,FALSE)),0,(VLOOKUP($B42,'Spring 2023 School'!$C$3:$AF$219,9,FALSE)))</f>
        <v>0</v>
      </c>
      <c r="S42" s="231">
        <f>IF(ISNA(VLOOKUP($B42,'Summer 2023 School'!$C$2:$AF$216,9,FALSE)),0,(VLOOKUP($B42,'Summer 2023 School'!$C$2:$AF$216,9,FALSE)))</f>
        <v>0</v>
      </c>
      <c r="T42" s="231">
        <f>IF(ISNA(VLOOKUP($B42,'Autumn 2023 School'!$C$2:$AH$214,9,FALSE)),0,(VLOOKUP($B42,'Autumn 2023 School'!$C$2:$AH$214,9,FALSE)))</f>
        <v>0</v>
      </c>
      <c r="U42" s="231">
        <f>IF(ISNA(VLOOKUP($B42,'Spring 2023 School'!$C$3:$AF$219,25,FALSE)),0,(VLOOKUP($B42,'Spring 2023 School'!$C$3:$AF$219,25,FALSE)))</f>
        <v>14</v>
      </c>
      <c r="V42" s="231">
        <f>IF(ISNA(VLOOKUP($B42,'Spring 2023 School'!$C$3:$AF$219,25,FALSE)),0,(VLOOKUP($B42,'Spring 2023 School'!$C$3:$AF$219,25,FALSE)))</f>
        <v>14</v>
      </c>
      <c r="W42" s="231">
        <f>IF(ISNA(VLOOKUP($B42,'Spring 2023 School'!$C$3:$AF$219,25,FALSE)),0,(VLOOKUP($B42,'Spring 2023 School'!$C$3:$AF$219,25,FALSE)))</f>
        <v>14</v>
      </c>
      <c r="X42" s="231">
        <f>IF(ISNA(VLOOKUP($B42,'Spring 2023 School'!$C$3:$AF$219,26,FALSE)),0,(VLOOKUP($B42,'Spring 2023 School'!$C$3:$AF$219,26,FALSE)))</f>
        <v>210</v>
      </c>
      <c r="Y42" s="231">
        <f>IF(ISNA(VLOOKUP($B42,'Spring 2023 School'!$C$3:$AF$219,26,FALSE)),0,(VLOOKUP($B42,'Spring 2023 School'!$C$3:$AF$219,26,FALSE)))</f>
        <v>210</v>
      </c>
      <c r="Z42" s="231">
        <f>IF(ISNA(VLOOKUP($B42,'Spring 2023 School'!$C$3:$AF$219,26,FALSE)),0,(VLOOKUP($B42,'Spring 2023 School'!$C$3:$AF$219,26,FALSE)))</f>
        <v>210</v>
      </c>
      <c r="AA42" s="231">
        <f>IF(ISNA(VLOOKUP($B42,'Spring 2023 School'!$C$3:$AF$219,27,FALSE)),0,(VLOOKUP($B42,'Spring 2023 School'!$C$3:$AF$219,27,FALSE)))</f>
        <v>75</v>
      </c>
      <c r="AB42" s="231">
        <f>IF(ISNA(VLOOKUP($B42,'Spring 2023 School'!$C$3:$AF$219,27,FALSE)),0,(VLOOKUP($B42,'Spring 2023 School'!$C$3:$AF$219,27,FALSE)))</f>
        <v>75</v>
      </c>
      <c r="AC42" s="231">
        <f>IF(ISNA(VLOOKUP($B42,'Spring 2023 School'!$C$3:$AF$219,27,FALSE)),0,(VLOOKUP($B42,'Spring 2023 School'!$C$3:$AF$219,27,FALSE)))</f>
        <v>75</v>
      </c>
      <c r="AD42" s="384">
        <f t="shared" si="31"/>
        <v>90893.4</v>
      </c>
      <c r="AE42" s="403">
        <f>VLOOKUP(B42,'Spring 2023 School'!$C$3:$S$202,17,FALSE)</f>
        <v>30</v>
      </c>
      <c r="AF42" s="403">
        <f>VLOOKUP(B42,'Spring 2023 School'!$C$1:$Z$200,20,FALSE)</f>
        <v>240</v>
      </c>
      <c r="AG42" s="403">
        <f>VLOOKUP(B42,'Spring 2023 School'!$C$3:$Z$202,23,FALSE)</f>
        <v>120</v>
      </c>
      <c r="AH42" s="384">
        <f t="shared" si="32"/>
        <v>695.4</v>
      </c>
      <c r="AI42" s="384">
        <f t="shared" si="33"/>
        <v>2644.7999999999997</v>
      </c>
      <c r="AJ42" s="384">
        <f t="shared" si="34"/>
        <v>364.8</v>
      </c>
      <c r="AK42" s="384">
        <f t="shared" si="35"/>
        <v>3705</v>
      </c>
      <c r="AL42" s="403">
        <f>IF(ISNA(VLOOKUP($A42,'Spring 2023 School'!$B40:$AD40,29,FALSE)),0,(VLOOKUP($A42,'Spring 2023 School'!$B40:$AD40,29,FALSE)))</f>
        <v>11</v>
      </c>
      <c r="AM42" s="403">
        <f>IF(ISNA(VLOOKUP($A42,'Spring 2023 School'!$B40:$AZ40,30,FALSE)),0,(VLOOKUP($A42,'Spring 2023 School'!$B40:$AZ40,30,FALSE)))</f>
        <v>165</v>
      </c>
      <c r="AN42" s="402">
        <f t="shared" si="25"/>
        <v>2398</v>
      </c>
      <c r="AO42" s="404">
        <f t="shared" si="36"/>
        <v>0</v>
      </c>
      <c r="AP42" s="384">
        <f t="shared" si="26"/>
        <v>96996.4</v>
      </c>
      <c r="AQ42" s="403">
        <f>VLOOKUP(A42,'Spring 2023 School'!$B$3:$AB$202,26,FALSE)</f>
        <v>14</v>
      </c>
      <c r="AR42" s="403">
        <f>VLOOKUP(A42,'Summer 2023 School'!$B$2:$AA$200,26,FALSE)</f>
        <v>14</v>
      </c>
      <c r="AS42" s="403">
        <v>0</v>
      </c>
      <c r="AT42" s="409">
        <f t="shared" si="42"/>
        <v>3712.8</v>
      </c>
      <c r="AU42" s="409">
        <v>0</v>
      </c>
      <c r="AV42" s="413">
        <f t="shared" si="37"/>
        <v>100709.2</v>
      </c>
      <c r="AW42" s="410">
        <f t="shared" si="43"/>
        <v>41962.166666666664</v>
      </c>
      <c r="AX42" s="410">
        <f t="shared" si="44"/>
        <v>33569.73333333333</v>
      </c>
      <c r="AY42" s="410">
        <f t="shared" si="45"/>
        <v>25177.299999999996</v>
      </c>
      <c r="AZ42" s="642">
        <f>(SUMIF('Spring 2023 School'!B:B,Budget!A42,'Spring 2023 School'!AG:AG)+SUMIF('Summer 2023 School'!B:B,Budget!A42,'Summer 2023 School'!AG:AG)+SUMIF('Autumn 2023 School'!B:B,Budget!A42,'Autumn 2023 School'!AG:AG))</f>
        <v>0</v>
      </c>
      <c r="BA42" s="410">
        <f t="shared" si="38"/>
        <v>0</v>
      </c>
      <c r="BB42">
        <f t="shared" si="39"/>
        <v>390</v>
      </c>
      <c r="BC42">
        <f t="shared" si="40"/>
        <v>3120</v>
      </c>
      <c r="BD42">
        <f t="shared" si="41"/>
        <v>1440</v>
      </c>
    </row>
    <row r="43" spans="1:56" x14ac:dyDescent="0.35">
      <c r="A43" s="231">
        <v>2030</v>
      </c>
      <c r="B43" t="s">
        <v>870</v>
      </c>
      <c r="C43" s="231">
        <f>IF(ISNA(VLOOKUP($B43,'Spring 2023 School'!$C$3:$AF$220,5,FALSE)),0,(VLOOKUP($B43,'Spring 2023 School'!$C$3:$AF$220,5,FALSE)))</f>
        <v>48</v>
      </c>
      <c r="D43" s="231">
        <f>IF(ISNA(VLOOKUP($B43,'Summer 2023 School'!$C$2:$AF$217,5,FALSE)),0,(VLOOKUP($B43,'Summer 2023 School'!$C$2:$AF$217,5,FALSE)))</f>
        <v>51</v>
      </c>
      <c r="E43" s="231">
        <f>IF(ISNA(VLOOKUP($B43,'Autumn 2023 School'!$C$2:$AH$214,5,FALSE)),0,(VLOOKUP($B43,'Autumn 2023 School'!$C$2:$AH$214,5,FALSE)))</f>
        <v>49</v>
      </c>
      <c r="F43" s="231">
        <f>IF(ISNA(VLOOKUP($B43,'Spring 2023 School'!$C$3:$AF$219,8,FALSE)),0,(VLOOKUP($B43,'Spring 2023 School'!$C$3:$AF$219,8,FALSE)))</f>
        <v>0</v>
      </c>
      <c r="G43" s="231">
        <f>IF(ISNA(VLOOKUP($B43,'Summer 2023 School'!$C$2:$AF$216,8,FALSE)),0,(VLOOKUP($B43,'Summer 2023 School'!$C$2:$AF$216,8,FALSE)))</f>
        <v>0</v>
      </c>
      <c r="H43" s="231">
        <f>IF(ISNA(VLOOKUP($B43,'Autumn 2023 School'!$C$2:$AH$214,8,FALSE)),0,(VLOOKUP($B43,'Autumn 2023 School'!$C$2:$AH$214,8,FALSE)))</f>
        <v>0</v>
      </c>
      <c r="I43" s="231">
        <f>IF(ISNA(VLOOKUP($B43,'Spring 2023 School'!$C$3:$AF$219,12,FALSE)),0,(VLOOKUP($B43,'Spring 2023 School'!$C$3:$AF$219,12,FALSE)))</f>
        <v>720</v>
      </c>
      <c r="J43" s="231">
        <f>IF(ISNA(VLOOKUP($B43,'Summer 2023 School'!$C$2:$AF$216,12,FALSE)),0,(VLOOKUP($B43,'Summer 2023 School'!$C$2:$AF$216,12,FALSE)))</f>
        <v>765</v>
      </c>
      <c r="K43" s="231">
        <f>IF(ISNA(VLOOKUP($B43,'Autumn 2023 School'!$C$2:$AH$214,12,FALSE)),0,(VLOOKUP($B43,'Autumn 2023 School'!$C$2:$AH$214,12,FALSE)))</f>
        <v>735</v>
      </c>
      <c r="L43" s="231">
        <f>IF(ISNA(VLOOKUP($B43,'Spring 2023 School'!$C$3:$AF$219,15,FALSE)),0,(VLOOKUP($B43,'Spring 2023 School'!$C$3:$AF$219,15,FALSE)))</f>
        <v>0</v>
      </c>
      <c r="M43" s="231">
        <f>IF(ISNA(VLOOKUP($B43,'Summer 2023 School'!$C$2:$AF$216,15,FALSE)),0,(VLOOKUP($B43,'Summer 2023 School'!$C$2:$AF$216,15,FALSE)))</f>
        <v>0</v>
      </c>
      <c r="N43" s="231">
        <f>IF(ISNA(VLOOKUP($B43,'Autumn 2023 School'!$C$2:$AH$214,15,FALSE)),0,(VLOOKUP($B43,'Autumn 2023 School'!$C$2:$AH$214,15,FALSE)))</f>
        <v>0</v>
      </c>
      <c r="O43" s="231">
        <f>IF(ISNA(VLOOKUP($B43,'Spring 2023 School'!$C$3:$AF$219,2,FALSE)),0,(VLOOKUP($B43,'Spring 2023 School'!$C$3:$AF$219,2,FALSE)))</f>
        <v>0</v>
      </c>
      <c r="P43" s="231">
        <f>IF(ISNA(VLOOKUP($B43,'Summer 2023 School'!$C$2:$AF$216,2,FALSE)),0,(VLOOKUP($B43,'Summer 2023 School'!$C$2:$AF$216,2,FALSE)))</f>
        <v>0</v>
      </c>
      <c r="Q43" s="231">
        <f>IF(ISNA(VLOOKUP($B43,'Autumn 2023 School'!$C$2:$AH$214,2,FALSE)),0,(VLOOKUP($B43,'Autumn 2023 School'!$C$2:$AH$214,2,FALSE)))</f>
        <v>0</v>
      </c>
      <c r="R43" s="231">
        <f>IF(ISNA(VLOOKUP($B43,'Spring 2023 School'!$C$3:$AF$219,9,FALSE)),0,(VLOOKUP($B43,'Spring 2023 School'!$C$3:$AF$219,9,FALSE)))</f>
        <v>0</v>
      </c>
      <c r="S43" s="231">
        <f>IF(ISNA(VLOOKUP($B43,'Summer 2023 School'!$C$2:$AF$216,9,FALSE)),0,(VLOOKUP($B43,'Summer 2023 School'!$C$2:$AF$216,9,FALSE)))</f>
        <v>0</v>
      </c>
      <c r="T43" s="231">
        <f>IF(ISNA(VLOOKUP($B43,'Autumn 2023 School'!$C$2:$AH$214,9,FALSE)),0,(VLOOKUP($B43,'Autumn 2023 School'!$C$2:$AH$214,9,FALSE)))</f>
        <v>0</v>
      </c>
      <c r="U43" s="231">
        <f>IF(ISNA(VLOOKUP($B43,'Spring 2023 School'!$C$3:$AF$219,25,FALSE)),0,(VLOOKUP($B43,'Spring 2023 School'!$C$3:$AF$219,25,FALSE)))</f>
        <v>0</v>
      </c>
      <c r="V43" s="231">
        <f>IF(ISNA(VLOOKUP($B43,'Spring 2023 School'!$C$3:$AF$219,25,FALSE)),0,(VLOOKUP($B43,'Spring 2023 School'!$C$3:$AF$219,25,FALSE)))</f>
        <v>0</v>
      </c>
      <c r="W43" s="231">
        <f>IF(ISNA(VLOOKUP($B43,'Spring 2023 School'!$C$3:$AF$219,25,FALSE)),0,(VLOOKUP($B43,'Spring 2023 School'!$C$3:$AF$219,25,FALSE)))</f>
        <v>0</v>
      </c>
      <c r="X43" s="231">
        <f>IF(ISNA(VLOOKUP($B43,'Spring 2023 School'!$C$3:$AF$219,26,FALSE)),0,(VLOOKUP($B43,'Spring 2023 School'!$C$3:$AF$219,26,FALSE)))</f>
        <v>0</v>
      </c>
      <c r="Y43" s="231">
        <f>IF(ISNA(VLOOKUP($B43,'Spring 2023 School'!$C$3:$AF$219,26,FALSE)),0,(VLOOKUP($B43,'Spring 2023 School'!$C$3:$AF$219,26,FALSE)))</f>
        <v>0</v>
      </c>
      <c r="Z43" s="231">
        <f>IF(ISNA(VLOOKUP($B43,'Spring 2023 School'!$C$3:$AF$219,26,FALSE)),0,(VLOOKUP($B43,'Spring 2023 School'!$C$3:$AF$219,26,FALSE)))</f>
        <v>0</v>
      </c>
      <c r="AA43" s="231">
        <f>IF(ISNA(VLOOKUP($B43,'Spring 2023 School'!$C$3:$AF$219,27,FALSE)),0,(VLOOKUP($B43,'Spring 2023 School'!$C$3:$AF$219,27,FALSE)))</f>
        <v>0</v>
      </c>
      <c r="AB43" s="231">
        <f>IF(ISNA(VLOOKUP($B43,'Spring 2023 School'!$C$3:$AF$219,27,FALSE)),0,(VLOOKUP($B43,'Spring 2023 School'!$C$3:$AF$219,27,FALSE)))</f>
        <v>0</v>
      </c>
      <c r="AC43" s="231">
        <f>IF(ISNA(VLOOKUP($B43,'Spring 2023 School'!$C$3:$AF$219,27,FALSE)),0,(VLOOKUP($B43,'Spring 2023 School'!$C$3:$AF$219,27,FALSE)))</f>
        <v>0</v>
      </c>
      <c r="AD43" s="384">
        <f t="shared" si="31"/>
        <v>152437.5</v>
      </c>
      <c r="AE43" s="403">
        <f>VLOOKUP(B43,'Spring 2023 School'!$C$3:$S$202,17,FALSE)</f>
        <v>0</v>
      </c>
      <c r="AF43" s="403">
        <f>VLOOKUP(B43,'Spring 2023 School'!$C$1:$Z$200,20,FALSE)</f>
        <v>30</v>
      </c>
      <c r="AG43" s="403">
        <f>VLOOKUP(B43,'Spring 2023 School'!$C$3:$Z$202,23,FALSE)</f>
        <v>585</v>
      </c>
      <c r="AH43" s="384">
        <f t="shared" si="32"/>
        <v>0</v>
      </c>
      <c r="AI43" s="384">
        <f t="shared" si="33"/>
        <v>330.59999999999997</v>
      </c>
      <c r="AJ43" s="384">
        <f t="shared" si="34"/>
        <v>1778.4</v>
      </c>
      <c r="AK43" s="384">
        <f t="shared" si="35"/>
        <v>2109</v>
      </c>
      <c r="AL43" s="403">
        <f>IF(ISNA(VLOOKUP($A43,'Spring 2023 School'!$B41:$AD41,29,FALSE)),0,(VLOOKUP($A43,'Spring 2023 School'!$B41:$AD41,29,FALSE)))</f>
        <v>0</v>
      </c>
      <c r="AM43" s="403">
        <f>IF(ISNA(VLOOKUP($A43,'Spring 2023 School'!$B41:$AZ41,30,FALSE)),0,(VLOOKUP($A43,'Spring 2023 School'!$B41:$AZ41,30,FALSE)))</f>
        <v>0</v>
      </c>
      <c r="AN43" s="402">
        <f t="shared" si="25"/>
        <v>0</v>
      </c>
      <c r="AO43" s="404">
        <f t="shared" si="36"/>
        <v>0</v>
      </c>
      <c r="AP43" s="384">
        <f t="shared" si="26"/>
        <v>154546.5</v>
      </c>
      <c r="AQ43" s="403">
        <f>VLOOKUP(A43,'Spring 2023 School'!$B$3:$AB$202,26,FALSE)</f>
        <v>0</v>
      </c>
      <c r="AR43" s="403">
        <f>VLOOKUP(A43,'Summer 2023 School'!$B$2:$AA$200,26,FALSE)</f>
        <v>0</v>
      </c>
      <c r="AS43" s="403">
        <f>VLOOKUP(A43,'Autumn 2023 School'!$B$2:$AA$197,26,FALSE)</f>
        <v>10</v>
      </c>
      <c r="AT43" s="409">
        <f t="shared" si="42"/>
        <v>1224</v>
      </c>
      <c r="AU43" s="409">
        <v>0</v>
      </c>
      <c r="AV43" s="413">
        <f t="shared" si="37"/>
        <v>155770.5</v>
      </c>
      <c r="AW43" s="410">
        <f t="shared" si="43"/>
        <v>64904.375</v>
      </c>
      <c r="AX43" s="410">
        <f t="shared" si="44"/>
        <v>51923.5</v>
      </c>
      <c r="AY43" s="410">
        <f t="shared" si="45"/>
        <v>38942.625</v>
      </c>
      <c r="AZ43" s="642">
        <f>(SUMIF('Spring 2023 School'!B:B,Budget!A43,'Spring 2023 School'!AG:AG)+SUMIF('Summer 2023 School'!B:B,Budget!A43,'Summer 2023 School'!AG:AG)+SUMIF('Autumn 2023 School'!B:B,Budget!A43,'Autumn 2023 School'!AG:AG))</f>
        <v>0</v>
      </c>
      <c r="BA43" s="410">
        <f t="shared" si="38"/>
        <v>0</v>
      </c>
      <c r="BB43">
        <f t="shared" si="39"/>
        <v>0</v>
      </c>
      <c r="BC43">
        <f t="shared" si="40"/>
        <v>390</v>
      </c>
      <c r="BD43">
        <f t="shared" si="41"/>
        <v>7020</v>
      </c>
    </row>
    <row r="44" spans="1:56" x14ac:dyDescent="0.35">
      <c r="A44" s="231">
        <v>2036</v>
      </c>
      <c r="B44" t="s">
        <v>871</v>
      </c>
      <c r="C44" s="231">
        <f>IF(ISNA(VLOOKUP($B44,'Spring 2023 School'!$C$3:$AF$220,5,FALSE)),0,(VLOOKUP($B44,'Spring 2023 School'!$C$3:$AF$220,5,FALSE)))</f>
        <v>22</v>
      </c>
      <c r="D44" s="231">
        <f>IF(ISNA(VLOOKUP($B44,'Summer 2023 School'!$C$2:$AF$217,5,FALSE)),0,(VLOOKUP($B44,'Summer 2023 School'!$C$2:$AF$217,5,FALSE)))</f>
        <v>23</v>
      </c>
      <c r="E44" s="231">
        <f>IF(ISNA(VLOOKUP($B44,'Autumn 2023 School'!$C$2:$AH$214,5,FALSE)),0,(VLOOKUP($B44,'Autumn 2023 School'!$C$2:$AH$214,5,FALSE)))</f>
        <v>21</v>
      </c>
      <c r="F44" s="231">
        <f>IF(ISNA(VLOOKUP($B44,'Spring 2023 School'!$C$3:$AF$219,8,FALSE)),0,(VLOOKUP($B44,'Spring 2023 School'!$C$3:$AF$219,8,FALSE)))</f>
        <v>0</v>
      </c>
      <c r="G44" s="231">
        <f>IF(ISNA(VLOOKUP($B44,'Summer 2023 School'!$C$2:$AF$216,8,FALSE)),0,(VLOOKUP($B44,'Summer 2023 School'!$C$2:$AF$216,8,FALSE)))</f>
        <v>0</v>
      </c>
      <c r="H44" s="231">
        <f>IF(ISNA(VLOOKUP($B44,'Autumn 2023 School'!$C$2:$AH$214,8,FALSE)),0,(VLOOKUP($B44,'Autumn 2023 School'!$C$2:$AH$214,8,FALSE)))</f>
        <v>0</v>
      </c>
      <c r="I44" s="231">
        <f>IF(ISNA(VLOOKUP($B44,'Spring 2023 School'!$C$3:$AF$219,12,FALSE)),0,(VLOOKUP($B44,'Spring 2023 School'!$C$3:$AF$219,12,FALSE)))</f>
        <v>330</v>
      </c>
      <c r="J44" s="231">
        <f>IF(ISNA(VLOOKUP($B44,'Summer 2023 School'!$C$2:$AF$216,12,FALSE)),0,(VLOOKUP($B44,'Summer 2023 School'!$C$2:$AF$216,12,FALSE)))</f>
        <v>345</v>
      </c>
      <c r="K44" s="231">
        <f>IF(ISNA(VLOOKUP($B44,'Autumn 2023 School'!$C$2:$AH$214,12,FALSE)),0,(VLOOKUP($B44,'Autumn 2023 School'!$C$2:$AH$214,12,FALSE)))</f>
        <v>315</v>
      </c>
      <c r="L44" s="231">
        <f>IF(ISNA(VLOOKUP($B44,'Spring 2023 School'!$C$3:$AF$219,15,FALSE)),0,(VLOOKUP($B44,'Spring 2023 School'!$C$3:$AF$219,15,FALSE)))</f>
        <v>0</v>
      </c>
      <c r="M44" s="231">
        <f>IF(ISNA(VLOOKUP($B44,'Summer 2023 School'!$C$2:$AF$216,15,FALSE)),0,(VLOOKUP($B44,'Summer 2023 School'!$C$2:$AF$216,15,FALSE)))</f>
        <v>0</v>
      </c>
      <c r="N44" s="231">
        <f>IF(ISNA(VLOOKUP($B44,'Autumn 2023 School'!$C$2:$AH$214,15,FALSE)),0,(VLOOKUP($B44,'Autumn 2023 School'!$C$2:$AH$214,15,FALSE)))</f>
        <v>0</v>
      </c>
      <c r="O44" s="231">
        <f>IF(ISNA(VLOOKUP($B44,'Spring 2023 School'!$C$3:$AF$219,2,FALSE)),0,(VLOOKUP($B44,'Spring 2023 School'!$C$3:$AF$219,2,FALSE)))</f>
        <v>0</v>
      </c>
      <c r="P44" s="231">
        <f>IF(ISNA(VLOOKUP($B44,'Summer 2023 School'!$C$2:$AF$216,2,FALSE)),0,(VLOOKUP($B44,'Summer 2023 School'!$C$2:$AF$216,2,FALSE)))</f>
        <v>0</v>
      </c>
      <c r="Q44" s="231">
        <f>IF(ISNA(VLOOKUP($B44,'Autumn 2023 School'!$C$2:$AH$214,2,FALSE)),0,(VLOOKUP($B44,'Autumn 2023 School'!$C$2:$AH$214,2,FALSE)))</f>
        <v>0</v>
      </c>
      <c r="R44" s="231">
        <f>IF(ISNA(VLOOKUP($B44,'Spring 2023 School'!$C$3:$AF$219,9,FALSE)),0,(VLOOKUP($B44,'Spring 2023 School'!$C$3:$AF$219,9,FALSE)))</f>
        <v>0</v>
      </c>
      <c r="S44" s="231">
        <f>IF(ISNA(VLOOKUP($B44,'Summer 2023 School'!$C$2:$AF$216,9,FALSE)),0,(VLOOKUP($B44,'Summer 2023 School'!$C$2:$AF$216,9,FALSE)))</f>
        <v>0</v>
      </c>
      <c r="T44" s="231">
        <f>IF(ISNA(VLOOKUP($B44,'Autumn 2023 School'!$C$2:$AH$214,9,FALSE)),0,(VLOOKUP($B44,'Autumn 2023 School'!$C$2:$AH$214,9,FALSE)))</f>
        <v>0</v>
      </c>
      <c r="U44" s="231">
        <f>IF(ISNA(VLOOKUP($B44,'Spring 2023 School'!$C$3:$AF$219,25,FALSE)),0,(VLOOKUP($B44,'Spring 2023 School'!$C$3:$AF$219,25,FALSE)))</f>
        <v>0</v>
      </c>
      <c r="V44" s="231">
        <f>IF(ISNA(VLOOKUP($B44,'Spring 2023 School'!$C$3:$AF$219,25,FALSE)),0,(VLOOKUP($B44,'Spring 2023 School'!$C$3:$AF$219,25,FALSE)))</f>
        <v>0</v>
      </c>
      <c r="W44" s="231">
        <f>IF(ISNA(VLOOKUP($B44,'Spring 2023 School'!$C$3:$AF$219,25,FALSE)),0,(VLOOKUP($B44,'Spring 2023 School'!$C$3:$AF$219,25,FALSE)))</f>
        <v>0</v>
      </c>
      <c r="X44" s="231">
        <f>IF(ISNA(VLOOKUP($B44,'Spring 2023 School'!$C$3:$AF$219,26,FALSE)),0,(VLOOKUP($B44,'Spring 2023 School'!$C$3:$AF$219,26,FALSE)))</f>
        <v>0</v>
      </c>
      <c r="Y44" s="231">
        <f>IF(ISNA(VLOOKUP($B44,'Spring 2023 School'!$C$3:$AF$219,26,FALSE)),0,(VLOOKUP($B44,'Spring 2023 School'!$C$3:$AF$219,26,FALSE)))</f>
        <v>0</v>
      </c>
      <c r="Z44" s="231">
        <f>IF(ISNA(VLOOKUP($B44,'Spring 2023 School'!$C$3:$AF$219,26,FALSE)),0,(VLOOKUP($B44,'Spring 2023 School'!$C$3:$AF$219,26,FALSE)))</f>
        <v>0</v>
      </c>
      <c r="AA44" s="231">
        <f>IF(ISNA(VLOOKUP($B44,'Spring 2023 School'!$C$3:$AF$219,27,FALSE)),0,(VLOOKUP($B44,'Spring 2023 School'!$C$3:$AF$219,27,FALSE)))</f>
        <v>0</v>
      </c>
      <c r="AB44" s="231">
        <f>IF(ISNA(VLOOKUP($B44,'Spring 2023 School'!$C$3:$AF$219,27,FALSE)),0,(VLOOKUP($B44,'Spring 2023 School'!$C$3:$AF$219,27,FALSE)))</f>
        <v>0</v>
      </c>
      <c r="AC44" s="231">
        <f>IF(ISNA(VLOOKUP($B44,'Spring 2023 School'!$C$3:$AF$219,27,FALSE)),0,(VLOOKUP($B44,'Spring 2023 School'!$C$3:$AF$219,27,FALSE)))</f>
        <v>0</v>
      </c>
      <c r="AD44" s="384">
        <f t="shared" si="31"/>
        <v>68048.100000000006</v>
      </c>
      <c r="AE44" s="403">
        <f>VLOOKUP(B44,'Spring 2023 School'!$C$3:$S$202,17,FALSE)</f>
        <v>0</v>
      </c>
      <c r="AF44" s="403">
        <f>VLOOKUP(B44,'Spring 2023 School'!$C$1:$Z$200,20,FALSE)</f>
        <v>270</v>
      </c>
      <c r="AG44" s="403">
        <f>VLOOKUP(B44,'Spring 2023 School'!$C$3:$Z$202,23,FALSE)</f>
        <v>0</v>
      </c>
      <c r="AH44" s="384">
        <f t="shared" si="32"/>
        <v>0</v>
      </c>
      <c r="AI44" s="384">
        <f t="shared" si="33"/>
        <v>2975.4</v>
      </c>
      <c r="AJ44" s="384">
        <f t="shared" si="34"/>
        <v>0</v>
      </c>
      <c r="AK44" s="384">
        <f t="shared" si="35"/>
        <v>2975.4</v>
      </c>
      <c r="AL44" s="403">
        <f>IF(ISNA(VLOOKUP($A44,'Spring 2023 School'!$B42:$AD42,29,FALSE)),0,(VLOOKUP($A44,'Spring 2023 School'!$B42:$AD42,29,FALSE)))</f>
        <v>0</v>
      </c>
      <c r="AM44" s="403">
        <f>IF(ISNA(VLOOKUP($A44,'Spring 2023 School'!$B42:$AZ42,30,FALSE)),0,(VLOOKUP($A44,'Spring 2023 School'!$B42:$AZ42,30,FALSE)))</f>
        <v>0</v>
      </c>
      <c r="AN44" s="402">
        <f t="shared" si="25"/>
        <v>0</v>
      </c>
      <c r="AO44" s="404">
        <f t="shared" si="36"/>
        <v>0</v>
      </c>
      <c r="AP44" s="384">
        <f t="shared" si="26"/>
        <v>71023.5</v>
      </c>
      <c r="AQ44" s="403">
        <f>VLOOKUP(A44,'Spring 2023 School'!$B$3:$AB$202,26,FALSE)</f>
        <v>0</v>
      </c>
      <c r="AR44" s="403">
        <f>VLOOKUP(A44,'Summer 2023 School'!$B$2:$AA$200,26,FALSE)</f>
        <v>0</v>
      </c>
      <c r="AS44" s="403">
        <f>VLOOKUP(A44,'Autumn 2023 School'!$B$2:$AA$197,26,FALSE)</f>
        <v>5</v>
      </c>
      <c r="AT44" s="409">
        <f t="shared" si="42"/>
        <v>612</v>
      </c>
      <c r="AU44" s="409">
        <v>0</v>
      </c>
      <c r="AV44" s="413">
        <f t="shared" si="37"/>
        <v>71635.5</v>
      </c>
      <c r="AW44" s="410">
        <f t="shared" si="43"/>
        <v>29848.125</v>
      </c>
      <c r="AX44" s="410">
        <f t="shared" si="44"/>
        <v>23878.5</v>
      </c>
      <c r="AY44" s="410">
        <f t="shared" si="45"/>
        <v>17908.875</v>
      </c>
      <c r="AZ44" s="642">
        <f>(SUMIF('Spring 2023 School'!B:B,Budget!A44,'Spring 2023 School'!AG:AG)+SUMIF('Summer 2023 School'!B:B,Budget!A44,'Summer 2023 School'!AG:AG)+SUMIF('Autumn 2023 School'!B:B,Budget!A44,'Autumn 2023 School'!AG:AG))</f>
        <v>0</v>
      </c>
      <c r="BA44" s="410">
        <f t="shared" si="38"/>
        <v>0</v>
      </c>
      <c r="BB44">
        <f t="shared" si="39"/>
        <v>0</v>
      </c>
      <c r="BC44">
        <f t="shared" si="40"/>
        <v>3510</v>
      </c>
      <c r="BD44">
        <f t="shared" si="41"/>
        <v>0</v>
      </c>
    </row>
    <row r="45" spans="1:56" x14ac:dyDescent="0.35">
      <c r="A45" s="231">
        <v>2037</v>
      </c>
      <c r="B45" t="s">
        <v>872</v>
      </c>
      <c r="C45" s="231">
        <f>IF(ISNA(VLOOKUP($B45,'Spring 2023 School'!$C$3:$AF$220,5,FALSE)),0,(VLOOKUP($B45,'Spring 2023 School'!$C$3:$AF$220,5,FALSE)))</f>
        <v>32</v>
      </c>
      <c r="D45" s="231">
        <f>IF(ISNA(VLOOKUP($B45,'Summer 2023 School'!$C$2:$AF$217,5,FALSE)),0,(VLOOKUP($B45,'Summer 2023 School'!$C$2:$AF$217,5,FALSE)))</f>
        <v>32</v>
      </c>
      <c r="E45" s="231">
        <f>IF(ISNA(VLOOKUP($B45,'Autumn 2023 School'!$C$2:$AH$214,5,FALSE)),0,(VLOOKUP($B45,'Autumn 2023 School'!$C$2:$AH$214,5,FALSE)))</f>
        <v>36</v>
      </c>
      <c r="F45" s="231">
        <f>IF(ISNA(VLOOKUP($B45,'Spring 2023 School'!$C$3:$AF$219,8,FALSE)),0,(VLOOKUP($B45,'Spring 2023 School'!$C$3:$AF$219,8,FALSE)))</f>
        <v>7</v>
      </c>
      <c r="G45" s="231">
        <f>IF(ISNA(VLOOKUP($B45,'Summer 2023 School'!$C$2:$AF$216,8,FALSE)),0,(VLOOKUP($B45,'Summer 2023 School'!$C$2:$AF$216,8,FALSE)))</f>
        <v>7</v>
      </c>
      <c r="H45" s="231">
        <f>IF(ISNA(VLOOKUP($B45,'Autumn 2023 School'!$C$2:$AH$214,8,FALSE)),0,(VLOOKUP($B45,'Autumn 2023 School'!$C$2:$AH$214,8,FALSE)))</f>
        <v>7</v>
      </c>
      <c r="I45" s="231">
        <f>IF(ISNA(VLOOKUP($B45,'Spring 2023 School'!$C$3:$AF$219,12,FALSE)),0,(VLOOKUP($B45,'Spring 2023 School'!$C$3:$AF$219,12,FALSE)))</f>
        <v>465</v>
      </c>
      <c r="J45" s="231">
        <f>IF(ISNA(VLOOKUP($B45,'Summer 2023 School'!$C$2:$AF$216,12,FALSE)),0,(VLOOKUP($B45,'Summer 2023 School'!$C$2:$AF$216,12,FALSE)))</f>
        <v>480</v>
      </c>
      <c r="K45" s="231">
        <f>IF(ISNA(VLOOKUP($B45,'Autumn 2023 School'!$C$2:$AH$214,12,FALSE)),0,(VLOOKUP($B45,'Autumn 2023 School'!$C$2:$AH$214,12,FALSE)))</f>
        <v>540</v>
      </c>
      <c r="L45" s="231">
        <f>IF(ISNA(VLOOKUP($B45,'Spring 2023 School'!$C$3:$AF$219,15,FALSE)),0,(VLOOKUP($B45,'Spring 2023 School'!$C$3:$AF$219,15,FALSE)))</f>
        <v>105</v>
      </c>
      <c r="M45" s="231">
        <f>IF(ISNA(VLOOKUP($B45,'Summer 2023 School'!$C$2:$AF$216,15,FALSE)),0,(VLOOKUP($B45,'Summer 2023 School'!$C$2:$AF$216,15,FALSE)))</f>
        <v>105</v>
      </c>
      <c r="N45" s="231">
        <f>IF(ISNA(VLOOKUP($B45,'Autumn 2023 School'!$C$2:$AH$214,15,FALSE)),0,(VLOOKUP($B45,'Autumn 2023 School'!$C$2:$AH$214,15,FALSE)))</f>
        <v>105</v>
      </c>
      <c r="O45" s="231">
        <f>IF(ISNA(VLOOKUP($B45,'Spring 2023 School'!$C$3:$AF$219,2,FALSE)),0,(VLOOKUP($B45,'Spring 2023 School'!$C$3:$AF$219,2,FALSE)))</f>
        <v>0</v>
      </c>
      <c r="P45" s="231">
        <f>IF(ISNA(VLOOKUP($B45,'Summer 2023 School'!$C$2:$AF$216,2,FALSE)),0,(VLOOKUP($B45,'Summer 2023 School'!$C$2:$AF$216,2,FALSE)))</f>
        <v>0</v>
      </c>
      <c r="Q45" s="231">
        <f>IF(ISNA(VLOOKUP($B45,'Autumn 2023 School'!$C$2:$AH$214,2,FALSE)),0,(VLOOKUP($B45,'Autumn 2023 School'!$C$2:$AH$214,2,FALSE)))</f>
        <v>0</v>
      </c>
      <c r="R45" s="231">
        <f>IF(ISNA(VLOOKUP($B45,'Spring 2023 School'!$C$3:$AF$219,9,FALSE)),0,(VLOOKUP($B45,'Spring 2023 School'!$C$3:$AF$219,9,FALSE)))</f>
        <v>0</v>
      </c>
      <c r="S45" s="231">
        <f>IF(ISNA(VLOOKUP($B45,'Summer 2023 School'!$C$2:$AF$216,9,FALSE)),0,(VLOOKUP($B45,'Summer 2023 School'!$C$2:$AF$216,9,FALSE)))</f>
        <v>0</v>
      </c>
      <c r="T45" s="231">
        <f>IF(ISNA(VLOOKUP($B45,'Autumn 2023 School'!$C$2:$AH$214,9,FALSE)),0,(VLOOKUP($B45,'Autumn 2023 School'!$C$2:$AH$214,9,FALSE)))</f>
        <v>0</v>
      </c>
      <c r="U45" s="231">
        <f>IF(ISNA(VLOOKUP($B45,'Spring 2023 School'!$C$3:$AF$219,25,FALSE)),0,(VLOOKUP($B45,'Spring 2023 School'!$C$3:$AF$219,25,FALSE)))</f>
        <v>7</v>
      </c>
      <c r="V45" s="231">
        <f>IF(ISNA(VLOOKUP($B45,'Spring 2023 School'!$C$3:$AF$219,25,FALSE)),0,(VLOOKUP($B45,'Spring 2023 School'!$C$3:$AF$219,25,FALSE)))</f>
        <v>7</v>
      </c>
      <c r="W45" s="231">
        <f>IF(ISNA(VLOOKUP($B45,'Spring 2023 School'!$C$3:$AF$219,25,FALSE)),0,(VLOOKUP($B45,'Spring 2023 School'!$C$3:$AF$219,25,FALSE)))</f>
        <v>7</v>
      </c>
      <c r="X45" s="231">
        <f>IF(ISNA(VLOOKUP($B45,'Spring 2023 School'!$C$3:$AF$219,26,FALSE)),0,(VLOOKUP($B45,'Spring 2023 School'!$C$3:$AF$219,26,FALSE)))</f>
        <v>105</v>
      </c>
      <c r="Y45" s="231">
        <f>IF(ISNA(VLOOKUP($B45,'Spring 2023 School'!$C$3:$AF$219,26,FALSE)),0,(VLOOKUP($B45,'Spring 2023 School'!$C$3:$AF$219,26,FALSE)))</f>
        <v>105</v>
      </c>
      <c r="Z45" s="231">
        <f>IF(ISNA(VLOOKUP($B45,'Spring 2023 School'!$C$3:$AF$219,26,FALSE)),0,(VLOOKUP($B45,'Spring 2023 School'!$C$3:$AF$219,26,FALSE)))</f>
        <v>105</v>
      </c>
      <c r="AA45" s="231">
        <f>IF(ISNA(VLOOKUP($B45,'Spring 2023 School'!$C$3:$AF$219,27,FALSE)),0,(VLOOKUP($B45,'Spring 2023 School'!$C$3:$AF$219,27,FALSE)))</f>
        <v>0</v>
      </c>
      <c r="AB45" s="231">
        <f>IF(ISNA(VLOOKUP($B45,'Spring 2023 School'!$C$3:$AF$219,27,FALSE)),0,(VLOOKUP($B45,'Spring 2023 School'!$C$3:$AF$219,27,FALSE)))</f>
        <v>0</v>
      </c>
      <c r="AC45" s="231">
        <f>IF(ISNA(VLOOKUP($B45,'Spring 2023 School'!$C$3:$AF$219,27,FALSE)),0,(VLOOKUP($B45,'Spring 2023 School'!$C$3:$AF$219,27,FALSE)))</f>
        <v>0</v>
      </c>
      <c r="AD45" s="384">
        <f t="shared" si="31"/>
        <v>123332.09999999999</v>
      </c>
      <c r="AE45" s="403">
        <f>VLOOKUP(B45,'Spring 2023 School'!$C$3:$S$202,17,FALSE)</f>
        <v>0</v>
      </c>
      <c r="AF45" s="403">
        <f>VLOOKUP(B45,'Spring 2023 School'!$C$1:$Z$200,20,FALSE)</f>
        <v>45</v>
      </c>
      <c r="AG45" s="403">
        <f>VLOOKUP(B45,'Spring 2023 School'!$C$3:$Z$202,23,FALSE)</f>
        <v>255</v>
      </c>
      <c r="AH45" s="384">
        <f t="shared" si="32"/>
        <v>0</v>
      </c>
      <c r="AI45" s="384">
        <f t="shared" si="33"/>
        <v>495.9</v>
      </c>
      <c r="AJ45" s="384">
        <f t="shared" si="34"/>
        <v>775.2</v>
      </c>
      <c r="AK45" s="384">
        <f t="shared" si="35"/>
        <v>1271.0999999999999</v>
      </c>
      <c r="AL45" s="403">
        <f>IF(ISNA(VLOOKUP($A45,'Spring 2023 School'!$B43:$AD43,29,FALSE)),0,(VLOOKUP($A45,'Spring 2023 School'!$B43:$AD43,29,FALSE)))</f>
        <v>0</v>
      </c>
      <c r="AM45" s="403">
        <f>IF(ISNA(VLOOKUP($A45,'Spring 2023 School'!$B43:$AZ43,30,FALSE)),0,(VLOOKUP($A45,'Spring 2023 School'!$B43:$AZ43,30,FALSE)))</f>
        <v>0</v>
      </c>
      <c r="AN45" s="402">
        <f t="shared" si="25"/>
        <v>0</v>
      </c>
      <c r="AO45" s="404">
        <f t="shared" si="36"/>
        <v>0</v>
      </c>
      <c r="AP45" s="384">
        <f t="shared" si="26"/>
        <v>124603.2</v>
      </c>
      <c r="AQ45" s="403">
        <f>VLOOKUP(A45,'Spring 2023 School'!$B$3:$AB$202,26,FALSE)</f>
        <v>7</v>
      </c>
      <c r="AR45" s="403">
        <f>VLOOKUP(A45,'Summer 2023 School'!$B$2:$AA$200,26,FALSE)</f>
        <v>0</v>
      </c>
      <c r="AS45" s="403">
        <f>VLOOKUP(A45,'Autumn 2023 School'!$B$2:$AA$197,26,FALSE)</f>
        <v>5</v>
      </c>
      <c r="AT45" s="409">
        <f t="shared" si="42"/>
        <v>1540.2</v>
      </c>
      <c r="AU45" s="409">
        <v>0</v>
      </c>
      <c r="AV45" s="413">
        <f t="shared" si="37"/>
        <v>126143.4</v>
      </c>
      <c r="AW45" s="410">
        <f t="shared" si="43"/>
        <v>52559.749999999993</v>
      </c>
      <c r="AX45" s="410">
        <f t="shared" si="44"/>
        <v>42047.799999999996</v>
      </c>
      <c r="AY45" s="410">
        <f t="shared" si="45"/>
        <v>31535.85</v>
      </c>
      <c r="AZ45" s="642">
        <f>(SUMIF('Spring 2023 School'!B:B,Budget!A45,'Spring 2023 School'!AG:AG)+SUMIF('Summer 2023 School'!B:B,Budget!A45,'Summer 2023 School'!AG:AG)+SUMIF('Autumn 2023 School'!B:B,Budget!A45,'Autumn 2023 School'!AG:AG))</f>
        <v>0</v>
      </c>
      <c r="BA45" s="410">
        <f t="shared" si="38"/>
        <v>0</v>
      </c>
      <c r="BB45">
        <f t="shared" si="39"/>
        <v>0</v>
      </c>
      <c r="BC45">
        <f t="shared" si="40"/>
        <v>585</v>
      </c>
      <c r="BD45">
        <f t="shared" si="41"/>
        <v>3060</v>
      </c>
    </row>
    <row r="46" spans="1:56" x14ac:dyDescent="0.35">
      <c r="A46" s="231">
        <v>2038</v>
      </c>
      <c r="B46" t="s">
        <v>873</v>
      </c>
      <c r="C46" s="231">
        <f>IF(ISNA(VLOOKUP($B46,'Spring 2023 School'!$C$3:$AF$220,5,FALSE)),0,(VLOOKUP($B46,'Spring 2023 School'!$C$3:$AF$220,5,FALSE)))</f>
        <v>22</v>
      </c>
      <c r="D46" s="231">
        <f>IF(ISNA(VLOOKUP($B46,'Summer 2023 School'!$C$2:$AF$217,5,FALSE)),0,(VLOOKUP($B46,'Summer 2023 School'!$C$2:$AF$217,5,FALSE)))</f>
        <v>23</v>
      </c>
      <c r="E46" s="231">
        <f>IF(ISNA(VLOOKUP($B46,'Autumn 2023 School'!$C$2:$AH$214,5,FALSE)),0,(VLOOKUP($B46,'Autumn 2023 School'!$C$2:$AH$214,5,FALSE)))</f>
        <v>2</v>
      </c>
      <c r="F46" s="231">
        <f>IF(ISNA(VLOOKUP($B46,'Spring 2023 School'!$C$3:$AF$219,8,FALSE)),0,(VLOOKUP($B46,'Spring 2023 School'!$C$3:$AF$219,8,FALSE)))</f>
        <v>0</v>
      </c>
      <c r="G46" s="231">
        <f>IF(ISNA(VLOOKUP($B46,'Summer 2023 School'!$C$2:$AF$216,8,FALSE)),0,(VLOOKUP($B46,'Summer 2023 School'!$C$2:$AF$216,8,FALSE)))</f>
        <v>0</v>
      </c>
      <c r="H46" s="231">
        <f>IF(ISNA(VLOOKUP($B46,'Autumn 2023 School'!$C$2:$AH$214,8,FALSE)),0,(VLOOKUP($B46,'Autumn 2023 School'!$C$2:$AH$214,8,FALSE)))</f>
        <v>0</v>
      </c>
      <c r="I46" s="231">
        <f>IF(ISNA(VLOOKUP($B46,'Spring 2023 School'!$C$3:$AF$219,12,FALSE)),0,(VLOOKUP($B46,'Spring 2023 School'!$C$3:$AF$219,12,FALSE)))</f>
        <v>15</v>
      </c>
      <c r="J46" s="231">
        <f>IF(ISNA(VLOOKUP($B46,'Summer 2023 School'!$C$2:$AF$216,12,FALSE)),0,(VLOOKUP($B46,'Summer 2023 School'!$C$2:$AF$216,12,FALSE)))</f>
        <v>345</v>
      </c>
      <c r="K46" s="231">
        <f>IF(ISNA(VLOOKUP($B46,'Autumn 2023 School'!$C$2:$AH$214,12,FALSE)),0,(VLOOKUP($B46,'Autumn 2023 School'!$C$2:$AH$214,12,FALSE)))</f>
        <v>30</v>
      </c>
      <c r="L46" s="231">
        <f>IF(ISNA(VLOOKUP($B46,'Spring 2023 School'!$C$3:$AF$219,15,FALSE)),0,(VLOOKUP($B46,'Spring 2023 School'!$C$3:$AF$219,15,FALSE)))</f>
        <v>0</v>
      </c>
      <c r="M46" s="231">
        <f>IF(ISNA(VLOOKUP($B46,'Summer 2023 School'!$C$2:$AF$216,15,FALSE)),0,(VLOOKUP($B46,'Summer 2023 School'!$C$2:$AF$216,15,FALSE)))</f>
        <v>0</v>
      </c>
      <c r="N46" s="231">
        <f>IF(ISNA(VLOOKUP($B46,'Autumn 2023 School'!$C$2:$AH$214,15,FALSE)),0,(VLOOKUP($B46,'Autumn 2023 School'!$C$2:$AH$214,15,FALSE)))</f>
        <v>0</v>
      </c>
      <c r="O46" s="231">
        <f>IF(ISNA(VLOOKUP($B46,'Spring 2023 School'!$C$3:$AF$219,2,FALSE)),0,(VLOOKUP($B46,'Spring 2023 School'!$C$3:$AF$219,2,FALSE)))</f>
        <v>0</v>
      </c>
      <c r="P46" s="231">
        <f>IF(ISNA(VLOOKUP($B46,'Summer 2023 School'!$C$2:$AF$216,2,FALSE)),0,(VLOOKUP($B46,'Summer 2023 School'!$C$2:$AF$216,2,FALSE)))</f>
        <v>0</v>
      </c>
      <c r="Q46" s="231">
        <f>IF(ISNA(VLOOKUP($B46,'Autumn 2023 School'!$C$2:$AH$214,2,FALSE)),0,(VLOOKUP($B46,'Autumn 2023 School'!$C$2:$AH$214,2,FALSE)))</f>
        <v>0</v>
      </c>
      <c r="R46" s="231">
        <f>IF(ISNA(VLOOKUP($B46,'Spring 2023 School'!$C$3:$AF$219,9,FALSE)),0,(VLOOKUP($B46,'Spring 2023 School'!$C$3:$AF$219,9,FALSE)))</f>
        <v>0</v>
      </c>
      <c r="S46" s="231">
        <f>IF(ISNA(VLOOKUP($B46,'Summer 2023 School'!$C$2:$AF$216,9,FALSE)),0,(VLOOKUP($B46,'Summer 2023 School'!$C$2:$AF$216,9,FALSE)))</f>
        <v>0</v>
      </c>
      <c r="T46" s="231">
        <f>IF(ISNA(VLOOKUP($B46,'Autumn 2023 School'!$C$2:$AH$214,9,FALSE)),0,(VLOOKUP($B46,'Autumn 2023 School'!$C$2:$AH$214,9,FALSE)))</f>
        <v>0</v>
      </c>
      <c r="U46" s="231">
        <f>IF(ISNA(VLOOKUP($B46,'Spring 2023 School'!$C$3:$AF$219,25,FALSE)),0,(VLOOKUP($B46,'Spring 2023 School'!$C$3:$AF$219,25,FALSE)))</f>
        <v>1</v>
      </c>
      <c r="V46" s="231">
        <f>IF(ISNA(VLOOKUP($B46,'Spring 2023 School'!$C$3:$AF$219,25,FALSE)),0,(VLOOKUP($B46,'Spring 2023 School'!$C$3:$AF$219,25,FALSE)))</f>
        <v>1</v>
      </c>
      <c r="W46" s="231">
        <f>IF(ISNA(VLOOKUP($B46,'Spring 2023 School'!$C$3:$AF$219,25,FALSE)),0,(VLOOKUP($B46,'Spring 2023 School'!$C$3:$AF$219,25,FALSE)))</f>
        <v>1</v>
      </c>
      <c r="X46" s="231">
        <f>IF(ISNA(VLOOKUP($B46,'Spring 2023 School'!$C$3:$AF$219,26,FALSE)),0,(VLOOKUP($B46,'Spring 2023 School'!$C$3:$AF$219,26,FALSE)))</f>
        <v>15</v>
      </c>
      <c r="Y46" s="231">
        <f>IF(ISNA(VLOOKUP($B46,'Spring 2023 School'!$C$3:$AF$219,26,FALSE)),0,(VLOOKUP($B46,'Spring 2023 School'!$C$3:$AF$219,26,FALSE)))</f>
        <v>15</v>
      </c>
      <c r="Z46" s="231">
        <f>IF(ISNA(VLOOKUP($B46,'Spring 2023 School'!$C$3:$AF$219,26,FALSE)),0,(VLOOKUP($B46,'Spring 2023 School'!$C$3:$AF$219,26,FALSE)))</f>
        <v>15</v>
      </c>
      <c r="AA46" s="231">
        <f>IF(ISNA(VLOOKUP($B46,'Spring 2023 School'!$C$3:$AF$219,27,FALSE)),0,(VLOOKUP($B46,'Spring 2023 School'!$C$3:$AF$219,27,FALSE)))</f>
        <v>0</v>
      </c>
      <c r="AB46" s="231">
        <f>IF(ISNA(VLOOKUP($B46,'Spring 2023 School'!$C$3:$AF$219,27,FALSE)),0,(VLOOKUP($B46,'Spring 2023 School'!$C$3:$AF$219,27,FALSE)))</f>
        <v>0</v>
      </c>
      <c r="AC46" s="231">
        <f>IF(ISNA(VLOOKUP($B46,'Spring 2023 School'!$C$3:$AF$219,27,FALSE)),0,(VLOOKUP($B46,'Spring 2023 School'!$C$3:$AF$219,27,FALSE)))</f>
        <v>0</v>
      </c>
      <c r="AD46" s="384">
        <f t="shared" si="31"/>
        <v>27316.800000000003</v>
      </c>
      <c r="AE46" s="403">
        <f>VLOOKUP(B46,'Spring 2023 School'!$C$3:$S$202,17,FALSE)</f>
        <v>0</v>
      </c>
      <c r="AF46" s="403">
        <f>VLOOKUP(B46,'Spring 2023 School'!$C$1:$Z$200,20,FALSE)</f>
        <v>0</v>
      </c>
      <c r="AG46" s="403">
        <f>VLOOKUP(B46,'Spring 2023 School'!$C$3:$Z$202,23,FALSE)</f>
        <v>15</v>
      </c>
      <c r="AH46" s="384">
        <f t="shared" si="32"/>
        <v>0</v>
      </c>
      <c r="AI46" s="384">
        <f t="shared" si="33"/>
        <v>0</v>
      </c>
      <c r="AJ46" s="384">
        <f t="shared" si="34"/>
        <v>45.6</v>
      </c>
      <c r="AK46" s="384">
        <f t="shared" si="35"/>
        <v>45.6</v>
      </c>
      <c r="AL46" s="403">
        <f>IF(ISNA(VLOOKUP($A46,'Spring 2023 School'!$B44:$AD44,29,FALSE)),0,(VLOOKUP($A46,'Spring 2023 School'!$B44:$AD44,29,FALSE)))</f>
        <v>1</v>
      </c>
      <c r="AM46" s="403">
        <f>IF(ISNA(VLOOKUP($A46,'Spring 2023 School'!$B44:$AZ44,30,FALSE)),0,(VLOOKUP($A46,'Spring 2023 School'!$B44:$AZ44,30,FALSE)))</f>
        <v>15</v>
      </c>
      <c r="AN46" s="402">
        <f t="shared" si="25"/>
        <v>218</v>
      </c>
      <c r="AO46" s="404">
        <f t="shared" si="36"/>
        <v>0</v>
      </c>
      <c r="AP46" s="384">
        <f t="shared" si="26"/>
        <v>27580.400000000001</v>
      </c>
      <c r="AQ46" s="403">
        <f>VLOOKUP(A46,'Spring 2023 School'!$B$3:$AB$202,26,FALSE)</f>
        <v>1</v>
      </c>
      <c r="AR46" s="403">
        <f>VLOOKUP(A46,'Summer 2023 School'!$B$2:$AA$200,26,FALSE)</f>
        <v>2</v>
      </c>
      <c r="AS46" s="403">
        <f>VLOOKUP(A46,'Autumn 2023 School'!$B$2:$AA$197,26,FALSE)</f>
        <v>1</v>
      </c>
      <c r="AT46" s="409">
        <f t="shared" si="42"/>
        <v>520.20000000000005</v>
      </c>
      <c r="AU46" s="409">
        <v>0</v>
      </c>
      <c r="AV46" s="413">
        <f t="shared" si="37"/>
        <v>28100.600000000002</v>
      </c>
      <c r="AW46" s="410">
        <f t="shared" si="43"/>
        <v>11708.583333333334</v>
      </c>
      <c r="AX46" s="410">
        <f t="shared" si="44"/>
        <v>9366.8666666666668</v>
      </c>
      <c r="AY46" s="410">
        <f t="shared" si="45"/>
        <v>7025.15</v>
      </c>
      <c r="AZ46" s="642">
        <f>(SUMIF('Spring 2023 School'!B:B,Budget!A46,'Spring 2023 School'!AG:AG)+SUMIF('Summer 2023 School'!B:B,Budget!A46,'Summer 2023 School'!AG:AG)+SUMIF('Autumn 2023 School'!B:B,Budget!A46,'Autumn 2023 School'!AG:AG))</f>
        <v>0</v>
      </c>
      <c r="BA46" s="410">
        <f t="shared" si="38"/>
        <v>0</v>
      </c>
      <c r="BB46">
        <f t="shared" si="39"/>
        <v>0</v>
      </c>
      <c r="BC46">
        <f t="shared" si="40"/>
        <v>0</v>
      </c>
      <c r="BD46">
        <f t="shared" si="41"/>
        <v>180</v>
      </c>
    </row>
    <row r="47" spans="1:56" x14ac:dyDescent="0.35">
      <c r="A47" s="231">
        <v>2039</v>
      </c>
      <c r="B47" t="s">
        <v>874</v>
      </c>
      <c r="C47" s="231">
        <f>IF(ISNA(VLOOKUP($B47,'Spring 2023 School'!$C$3:$AF$220,5,FALSE)),0,(VLOOKUP($B47,'Spring 2023 School'!$C$3:$AF$220,5,FALSE)))</f>
        <v>60</v>
      </c>
      <c r="D47" s="231">
        <f>IF(ISNA(VLOOKUP($B47,'Summer 2023 School'!$C$2:$AF$217,5,FALSE)),0,(VLOOKUP($B47,'Summer 2023 School'!$C$2:$AF$217,5,FALSE)))</f>
        <v>64</v>
      </c>
      <c r="E47" s="231">
        <f>IF(ISNA(VLOOKUP($B47,'Autumn 2023 School'!$C$2:$AH$214,5,FALSE)),0,(VLOOKUP($B47,'Autumn 2023 School'!$C$2:$AH$214,5,FALSE)))</f>
        <v>47</v>
      </c>
      <c r="F47" s="231">
        <f>IF(ISNA(VLOOKUP($B47,'Spring 2023 School'!$C$3:$AF$219,8,FALSE)),0,(VLOOKUP($B47,'Spring 2023 School'!$C$3:$AF$219,8,FALSE)))</f>
        <v>0</v>
      </c>
      <c r="G47" s="231">
        <f>IF(ISNA(VLOOKUP($B47,'Summer 2023 School'!$C$2:$AF$216,8,FALSE)),0,(VLOOKUP($B47,'Summer 2023 School'!$C$2:$AF$216,8,FALSE)))</f>
        <v>0</v>
      </c>
      <c r="H47" s="231">
        <f>IF(ISNA(VLOOKUP($B47,'Autumn 2023 School'!$C$2:$AH$214,8,FALSE)),0,(VLOOKUP($B47,'Autumn 2023 School'!$C$2:$AH$214,8,FALSE)))</f>
        <v>0</v>
      </c>
      <c r="I47" s="231">
        <f>IF(ISNA(VLOOKUP($B47,'Spring 2023 School'!$C$3:$AF$219,12,FALSE)),0,(VLOOKUP($B47,'Spring 2023 School'!$C$3:$AF$219,12,FALSE)))</f>
        <v>900</v>
      </c>
      <c r="J47" s="231">
        <f>IF(ISNA(VLOOKUP($B47,'Summer 2023 School'!$C$2:$AF$216,12,FALSE)),0,(VLOOKUP($B47,'Summer 2023 School'!$C$2:$AF$216,12,FALSE)))</f>
        <v>960</v>
      </c>
      <c r="K47" s="231">
        <f>IF(ISNA(VLOOKUP($B47,'Autumn 2023 School'!$C$2:$AH$214,12,FALSE)),0,(VLOOKUP($B47,'Autumn 2023 School'!$C$2:$AH$214,12,FALSE)))</f>
        <v>705</v>
      </c>
      <c r="L47" s="231">
        <f>IF(ISNA(VLOOKUP($B47,'Spring 2023 School'!$C$3:$AF$219,15,FALSE)),0,(VLOOKUP($B47,'Spring 2023 School'!$C$3:$AF$219,15,FALSE)))</f>
        <v>0</v>
      </c>
      <c r="M47" s="231">
        <f>IF(ISNA(VLOOKUP($B47,'Summer 2023 School'!$C$2:$AF$216,15,FALSE)),0,(VLOOKUP($B47,'Summer 2023 School'!$C$2:$AF$216,15,FALSE)))</f>
        <v>0</v>
      </c>
      <c r="N47" s="231">
        <f>IF(ISNA(VLOOKUP($B47,'Autumn 2023 School'!$C$2:$AH$214,15,FALSE)),0,(VLOOKUP($B47,'Autumn 2023 School'!$C$2:$AH$214,15,FALSE)))</f>
        <v>0</v>
      </c>
      <c r="O47" s="231">
        <f>IF(ISNA(VLOOKUP($B47,'Spring 2023 School'!$C$3:$AF$219,2,FALSE)),0,(VLOOKUP($B47,'Spring 2023 School'!$C$3:$AF$219,2,FALSE)))</f>
        <v>0</v>
      </c>
      <c r="P47" s="231">
        <f>IF(ISNA(VLOOKUP($B47,'Summer 2023 School'!$C$2:$AF$216,2,FALSE)),0,(VLOOKUP($B47,'Summer 2023 School'!$C$2:$AF$216,2,FALSE)))</f>
        <v>0</v>
      </c>
      <c r="Q47" s="231">
        <f>IF(ISNA(VLOOKUP($B47,'Autumn 2023 School'!$C$2:$AH$214,2,FALSE)),0,(VLOOKUP($B47,'Autumn 2023 School'!$C$2:$AH$214,2,FALSE)))</f>
        <v>0</v>
      </c>
      <c r="R47" s="231">
        <f>IF(ISNA(VLOOKUP($B47,'Spring 2023 School'!$C$3:$AF$219,9,FALSE)),0,(VLOOKUP($B47,'Spring 2023 School'!$C$3:$AF$219,9,FALSE)))</f>
        <v>0</v>
      </c>
      <c r="S47" s="231">
        <f>IF(ISNA(VLOOKUP($B47,'Summer 2023 School'!$C$2:$AF$216,9,FALSE)),0,(VLOOKUP($B47,'Summer 2023 School'!$C$2:$AF$216,9,FALSE)))</f>
        <v>0</v>
      </c>
      <c r="T47" s="231">
        <f>IF(ISNA(VLOOKUP($B47,'Autumn 2023 School'!$C$2:$AH$214,9,FALSE)),0,(VLOOKUP($B47,'Autumn 2023 School'!$C$2:$AH$214,9,FALSE)))</f>
        <v>0</v>
      </c>
      <c r="U47" s="231">
        <f>IF(ISNA(VLOOKUP($B47,'Spring 2023 School'!$C$3:$AF$219,25,FALSE)),0,(VLOOKUP($B47,'Spring 2023 School'!$C$3:$AF$219,25,FALSE)))</f>
        <v>12</v>
      </c>
      <c r="V47" s="231">
        <f>IF(ISNA(VLOOKUP($B47,'Spring 2023 School'!$C$3:$AF$219,25,FALSE)),0,(VLOOKUP($B47,'Spring 2023 School'!$C$3:$AF$219,25,FALSE)))</f>
        <v>12</v>
      </c>
      <c r="W47" s="231">
        <f>IF(ISNA(VLOOKUP($B47,'Spring 2023 School'!$C$3:$AF$219,25,FALSE)),0,(VLOOKUP($B47,'Spring 2023 School'!$C$3:$AF$219,25,FALSE)))</f>
        <v>12</v>
      </c>
      <c r="X47" s="231">
        <f>IF(ISNA(VLOOKUP($B47,'Spring 2023 School'!$C$3:$AF$219,26,FALSE)),0,(VLOOKUP($B47,'Spring 2023 School'!$C$3:$AF$219,26,FALSE)))</f>
        <v>180</v>
      </c>
      <c r="Y47" s="231">
        <f>IF(ISNA(VLOOKUP($B47,'Spring 2023 School'!$C$3:$AF$219,26,FALSE)),0,(VLOOKUP($B47,'Spring 2023 School'!$C$3:$AF$219,26,FALSE)))</f>
        <v>180</v>
      </c>
      <c r="Z47" s="231">
        <f>IF(ISNA(VLOOKUP($B47,'Spring 2023 School'!$C$3:$AF$219,26,FALSE)),0,(VLOOKUP($B47,'Spring 2023 School'!$C$3:$AF$219,26,FALSE)))</f>
        <v>180</v>
      </c>
      <c r="AA47" s="231">
        <f>IF(ISNA(VLOOKUP($B47,'Spring 2023 School'!$C$3:$AF$219,27,FALSE)),0,(VLOOKUP($B47,'Spring 2023 School'!$C$3:$AF$219,27,FALSE)))</f>
        <v>0</v>
      </c>
      <c r="AB47" s="231">
        <f>IF(ISNA(VLOOKUP($B47,'Spring 2023 School'!$C$3:$AF$219,27,FALSE)),0,(VLOOKUP($B47,'Spring 2023 School'!$C$3:$AF$219,27,FALSE)))</f>
        <v>0</v>
      </c>
      <c r="AC47" s="231">
        <f>IF(ISNA(VLOOKUP($B47,'Spring 2023 School'!$C$3:$AF$219,27,FALSE)),0,(VLOOKUP($B47,'Spring 2023 School'!$C$3:$AF$219,27,FALSE)))</f>
        <v>0</v>
      </c>
      <c r="AD47" s="384">
        <f t="shared" si="31"/>
        <v>176908.79999999999</v>
      </c>
      <c r="AE47" s="403">
        <f>VLOOKUP(B47,'Spring 2023 School'!$C$3:$S$202,17,FALSE)</f>
        <v>0</v>
      </c>
      <c r="AF47" s="403">
        <f>VLOOKUP(B47,'Spring 2023 School'!$C$1:$Z$200,20,FALSE)</f>
        <v>90</v>
      </c>
      <c r="AG47" s="403">
        <f>VLOOKUP(B47,'Spring 2023 School'!$C$3:$Z$202,23,FALSE)</f>
        <v>450</v>
      </c>
      <c r="AH47" s="384">
        <f t="shared" si="32"/>
        <v>0</v>
      </c>
      <c r="AI47" s="384">
        <f t="shared" si="33"/>
        <v>991.8</v>
      </c>
      <c r="AJ47" s="384">
        <f t="shared" si="34"/>
        <v>1368</v>
      </c>
      <c r="AK47" s="384">
        <f t="shared" si="35"/>
        <v>2359.8000000000002</v>
      </c>
      <c r="AL47" s="403">
        <f>IF(ISNA(VLOOKUP($A47,'Spring 2023 School'!$B45:$AD45,29,FALSE)),0,(VLOOKUP($A47,'Spring 2023 School'!$B45:$AD45,29,FALSE)))</f>
        <v>12</v>
      </c>
      <c r="AM47" s="403">
        <f>IF(ISNA(VLOOKUP($A47,'Spring 2023 School'!$B45:$AZ45,30,FALSE)),0,(VLOOKUP($A47,'Spring 2023 School'!$B45:$AZ45,30,FALSE)))</f>
        <v>180</v>
      </c>
      <c r="AN47" s="402">
        <f t="shared" si="25"/>
        <v>2616</v>
      </c>
      <c r="AO47" s="404">
        <f t="shared" si="36"/>
        <v>0</v>
      </c>
      <c r="AP47" s="384">
        <f t="shared" si="26"/>
        <v>181884.59999999998</v>
      </c>
      <c r="AQ47" s="403">
        <f>VLOOKUP(A47,'Spring 2023 School'!$B$3:$AB$202,26,FALSE)</f>
        <v>12</v>
      </c>
      <c r="AR47" s="403">
        <f>VLOOKUP(A47,'Summer 2023 School'!$B$2:$AA$200,26,FALSE)</f>
        <v>15</v>
      </c>
      <c r="AS47" s="403">
        <f>VLOOKUP(A47,'Autumn 2023 School'!$B$2:$AA$197,26,FALSE)</f>
        <v>13</v>
      </c>
      <c r="AT47" s="409">
        <f t="shared" si="42"/>
        <v>5171.4000000000005</v>
      </c>
      <c r="AU47" s="409">
        <v>0</v>
      </c>
      <c r="AV47" s="413">
        <f t="shared" si="37"/>
        <v>187055.99999999997</v>
      </c>
      <c r="AW47" s="410">
        <f t="shared" si="43"/>
        <v>77939.999999999985</v>
      </c>
      <c r="AX47" s="410">
        <f t="shared" si="44"/>
        <v>62351.999999999993</v>
      </c>
      <c r="AY47" s="410">
        <f t="shared" si="45"/>
        <v>46763.999999999993</v>
      </c>
      <c r="AZ47" s="642">
        <f>(SUMIF('Spring 2023 School'!B:B,Budget!A47,'Spring 2023 School'!AG:AG)+SUMIF('Summer 2023 School'!B:B,Budget!A47,'Summer 2023 School'!AG:AG)+SUMIF('Autumn 2023 School'!B:B,Budget!A47,'Autumn 2023 School'!AG:AG))</f>
        <v>0</v>
      </c>
      <c r="BA47" s="410">
        <f t="shared" si="38"/>
        <v>0</v>
      </c>
      <c r="BB47">
        <f t="shared" si="39"/>
        <v>0</v>
      </c>
      <c r="BC47">
        <f t="shared" si="40"/>
        <v>1170</v>
      </c>
      <c r="BD47">
        <f t="shared" si="41"/>
        <v>5400</v>
      </c>
    </row>
    <row r="48" spans="1:56" x14ac:dyDescent="0.35">
      <c r="A48" s="231">
        <v>2040</v>
      </c>
      <c r="B48" t="s">
        <v>875</v>
      </c>
      <c r="C48" s="231">
        <f>IF(ISNA(VLOOKUP($B48,'Spring 2023 School'!$C$3:$AF$220,5,FALSE)),0,(VLOOKUP($B48,'Spring 2023 School'!$C$3:$AF$220,5,FALSE)))</f>
        <v>30</v>
      </c>
      <c r="D48" s="231">
        <f>IF(ISNA(VLOOKUP($B48,'Summer 2023 School'!$C$2:$AF$217,5,FALSE)),0,(VLOOKUP($B48,'Summer 2023 School'!$C$2:$AF$217,5,FALSE)))</f>
        <v>29</v>
      </c>
      <c r="E48" s="231">
        <f>IF(ISNA(VLOOKUP($B48,'Autumn 2023 School'!$C$2:$AH$214,5,FALSE)),0,(VLOOKUP($B48,'Autumn 2023 School'!$C$2:$AH$214,5,FALSE)))</f>
        <v>21</v>
      </c>
      <c r="F48" s="231">
        <f>IF(ISNA(VLOOKUP($B48,'Spring 2023 School'!$C$3:$AF$219,8,FALSE)),0,(VLOOKUP($B48,'Spring 2023 School'!$C$3:$AF$219,8,FALSE)))</f>
        <v>0</v>
      </c>
      <c r="G48" s="231">
        <f>IF(ISNA(VLOOKUP($B48,'Summer 2023 School'!$C$2:$AF$216,8,FALSE)),0,(VLOOKUP($B48,'Summer 2023 School'!$C$2:$AF$216,8,FALSE)))</f>
        <v>0</v>
      </c>
      <c r="H48" s="231">
        <f>IF(ISNA(VLOOKUP($B48,'Autumn 2023 School'!$C$2:$AH$214,8,FALSE)),0,(VLOOKUP($B48,'Autumn 2023 School'!$C$2:$AH$214,8,FALSE)))</f>
        <v>0</v>
      </c>
      <c r="I48" s="231">
        <f>IF(ISNA(VLOOKUP($B48,'Spring 2023 School'!$C$3:$AF$219,12,FALSE)),0,(VLOOKUP($B48,'Spring 2023 School'!$C$3:$AF$219,12,FALSE)))</f>
        <v>450</v>
      </c>
      <c r="J48" s="231">
        <f>IF(ISNA(VLOOKUP($B48,'Summer 2023 School'!$C$2:$AF$216,12,FALSE)),0,(VLOOKUP($B48,'Summer 2023 School'!$C$2:$AF$216,12,FALSE)))</f>
        <v>435</v>
      </c>
      <c r="K48" s="231">
        <f>IF(ISNA(VLOOKUP($B48,'Autumn 2023 School'!$C$2:$AH$214,12,FALSE)),0,(VLOOKUP($B48,'Autumn 2023 School'!$C$2:$AH$214,12,FALSE)))</f>
        <v>315</v>
      </c>
      <c r="L48" s="231">
        <f>IF(ISNA(VLOOKUP($B48,'Spring 2023 School'!$C$3:$AF$219,15,FALSE)),0,(VLOOKUP($B48,'Spring 2023 School'!$C$3:$AF$219,15,FALSE)))</f>
        <v>0</v>
      </c>
      <c r="M48" s="231">
        <f>IF(ISNA(VLOOKUP($B48,'Summer 2023 School'!$C$2:$AF$216,15,FALSE)),0,(VLOOKUP($B48,'Summer 2023 School'!$C$2:$AF$216,15,FALSE)))</f>
        <v>0</v>
      </c>
      <c r="N48" s="231">
        <f>IF(ISNA(VLOOKUP($B48,'Autumn 2023 School'!$C$2:$AH$214,15,FALSE)),0,(VLOOKUP($B48,'Autumn 2023 School'!$C$2:$AH$214,15,FALSE)))</f>
        <v>0</v>
      </c>
      <c r="O48" s="231">
        <f>IF(ISNA(VLOOKUP($B48,'Spring 2023 School'!$C$3:$AF$219,2,FALSE)),0,(VLOOKUP($B48,'Spring 2023 School'!$C$3:$AF$219,2,FALSE)))</f>
        <v>0</v>
      </c>
      <c r="P48" s="231">
        <f>IF(ISNA(VLOOKUP($B48,'Summer 2023 School'!$C$2:$AF$216,2,FALSE)),0,(VLOOKUP($B48,'Summer 2023 School'!$C$2:$AF$216,2,FALSE)))</f>
        <v>0</v>
      </c>
      <c r="Q48" s="231">
        <f>IF(ISNA(VLOOKUP($B48,'Autumn 2023 School'!$C$2:$AH$214,2,FALSE)),0,(VLOOKUP($B48,'Autumn 2023 School'!$C$2:$AH$214,2,FALSE)))</f>
        <v>0</v>
      </c>
      <c r="R48" s="231">
        <f>IF(ISNA(VLOOKUP($B48,'Spring 2023 School'!$C$3:$AF$219,9,FALSE)),0,(VLOOKUP($B48,'Spring 2023 School'!$C$3:$AF$219,9,FALSE)))</f>
        <v>0</v>
      </c>
      <c r="S48" s="231">
        <f>IF(ISNA(VLOOKUP($B48,'Summer 2023 School'!$C$2:$AF$216,9,FALSE)),0,(VLOOKUP($B48,'Summer 2023 School'!$C$2:$AF$216,9,FALSE)))</f>
        <v>0</v>
      </c>
      <c r="T48" s="231">
        <f>IF(ISNA(VLOOKUP($B48,'Autumn 2023 School'!$C$2:$AH$214,9,FALSE)),0,(VLOOKUP($B48,'Autumn 2023 School'!$C$2:$AH$214,9,FALSE)))</f>
        <v>0</v>
      </c>
      <c r="U48" s="231">
        <f>IF(ISNA(VLOOKUP($B48,'Spring 2023 School'!$C$3:$AF$219,25,FALSE)),0,(VLOOKUP($B48,'Spring 2023 School'!$C$3:$AF$219,25,FALSE)))</f>
        <v>2</v>
      </c>
      <c r="V48" s="231">
        <f>IF(ISNA(VLOOKUP($B48,'Spring 2023 School'!$C$3:$AF$219,25,FALSE)),0,(VLOOKUP($B48,'Spring 2023 School'!$C$3:$AF$219,25,FALSE)))</f>
        <v>2</v>
      </c>
      <c r="W48" s="231">
        <f>IF(ISNA(VLOOKUP($B48,'Spring 2023 School'!$C$3:$AF$219,25,FALSE)),0,(VLOOKUP($B48,'Spring 2023 School'!$C$3:$AF$219,25,FALSE)))</f>
        <v>2</v>
      </c>
      <c r="X48" s="231">
        <f>IF(ISNA(VLOOKUP($B48,'Spring 2023 School'!$C$3:$AF$219,26,FALSE)),0,(VLOOKUP($B48,'Spring 2023 School'!$C$3:$AF$219,26,FALSE)))</f>
        <v>30</v>
      </c>
      <c r="Y48" s="231">
        <f>IF(ISNA(VLOOKUP($B48,'Spring 2023 School'!$C$3:$AF$219,26,FALSE)),0,(VLOOKUP($B48,'Spring 2023 School'!$C$3:$AF$219,26,FALSE)))</f>
        <v>30</v>
      </c>
      <c r="Z48" s="231">
        <f>IF(ISNA(VLOOKUP($B48,'Spring 2023 School'!$C$3:$AF$219,26,FALSE)),0,(VLOOKUP($B48,'Spring 2023 School'!$C$3:$AF$219,26,FALSE)))</f>
        <v>30</v>
      </c>
      <c r="AA48" s="231">
        <f>IF(ISNA(VLOOKUP($B48,'Spring 2023 School'!$C$3:$AF$219,27,FALSE)),0,(VLOOKUP($B48,'Spring 2023 School'!$C$3:$AF$219,27,FALSE)))</f>
        <v>0</v>
      </c>
      <c r="AB48" s="231">
        <f>IF(ISNA(VLOOKUP($B48,'Spring 2023 School'!$C$3:$AF$219,27,FALSE)),0,(VLOOKUP($B48,'Spring 2023 School'!$C$3:$AF$219,27,FALSE)))</f>
        <v>0</v>
      </c>
      <c r="AC48" s="231">
        <f>IF(ISNA(VLOOKUP($B48,'Spring 2023 School'!$C$3:$AF$219,27,FALSE)),0,(VLOOKUP($B48,'Spring 2023 School'!$C$3:$AF$219,27,FALSE)))</f>
        <v>0</v>
      </c>
      <c r="AD48" s="384">
        <f t="shared" si="31"/>
        <v>82844.7</v>
      </c>
      <c r="AE48" s="403">
        <f>VLOOKUP(B48,'Spring 2023 School'!$C$3:$S$202,17,FALSE)</f>
        <v>0</v>
      </c>
      <c r="AF48" s="403">
        <f>VLOOKUP(B48,'Spring 2023 School'!$C$1:$Z$200,20,FALSE)</f>
        <v>15</v>
      </c>
      <c r="AG48" s="403">
        <f>VLOOKUP(B48,'Spring 2023 School'!$C$3:$Z$202,23,FALSE)</f>
        <v>0</v>
      </c>
      <c r="AH48" s="384">
        <f t="shared" si="32"/>
        <v>0</v>
      </c>
      <c r="AI48" s="384">
        <f t="shared" si="33"/>
        <v>165.29999999999998</v>
      </c>
      <c r="AJ48" s="384">
        <f t="shared" si="34"/>
        <v>0</v>
      </c>
      <c r="AK48" s="384">
        <f t="shared" si="35"/>
        <v>165.29999999999998</v>
      </c>
      <c r="AL48" s="403">
        <f>IF(ISNA(VLOOKUP($A48,'Spring 2023 School'!$B46:$AD46,29,FALSE)),0,(VLOOKUP($A48,'Spring 2023 School'!$B46:$AD46,29,FALSE)))</f>
        <v>0</v>
      </c>
      <c r="AM48" s="403">
        <f>IF(ISNA(VLOOKUP($A48,'Spring 2023 School'!$B46:$AZ46,30,FALSE)),0,(VLOOKUP($A48,'Spring 2023 School'!$B46:$AZ46,30,FALSE)))</f>
        <v>0</v>
      </c>
      <c r="AN48" s="402">
        <f t="shared" si="25"/>
        <v>0</v>
      </c>
      <c r="AO48" s="404">
        <f t="shared" si="36"/>
        <v>0</v>
      </c>
      <c r="AP48" s="384">
        <f t="shared" si="26"/>
        <v>83010</v>
      </c>
      <c r="AQ48" s="403">
        <f>VLOOKUP(A48,'Spring 2023 School'!$B$3:$AB$202,26,FALSE)</f>
        <v>2</v>
      </c>
      <c r="AR48" s="403">
        <f>VLOOKUP(A48,'Summer 2023 School'!$B$2:$AA$200,26,FALSE)</f>
        <v>2</v>
      </c>
      <c r="AS48" s="403">
        <f>VLOOKUP(A48,'Autumn 2023 School'!$B$2:$AA$197,26,FALSE)</f>
        <v>4</v>
      </c>
      <c r="AT48" s="409">
        <f t="shared" si="42"/>
        <v>1020.0000000000001</v>
      </c>
      <c r="AU48" s="409">
        <v>0</v>
      </c>
      <c r="AV48" s="413">
        <f t="shared" si="37"/>
        <v>84030</v>
      </c>
      <c r="AW48" s="410">
        <f t="shared" si="43"/>
        <v>35012.5</v>
      </c>
      <c r="AX48" s="410">
        <f t="shared" si="44"/>
        <v>28010</v>
      </c>
      <c r="AY48" s="410">
        <f t="shared" si="45"/>
        <v>21007.5</v>
      </c>
      <c r="AZ48" s="642">
        <f>(SUMIF('Spring 2023 School'!B:B,Budget!A48,'Spring 2023 School'!AG:AG)+SUMIF('Summer 2023 School'!B:B,Budget!A48,'Summer 2023 School'!AG:AG)+SUMIF('Autumn 2023 School'!B:B,Budget!A48,'Autumn 2023 School'!AG:AG))</f>
        <v>0</v>
      </c>
      <c r="BA48" s="410">
        <f t="shared" si="38"/>
        <v>0</v>
      </c>
      <c r="BB48">
        <f t="shared" si="39"/>
        <v>0</v>
      </c>
      <c r="BC48">
        <f t="shared" si="40"/>
        <v>195</v>
      </c>
      <c r="BD48">
        <f t="shared" si="41"/>
        <v>0</v>
      </c>
    </row>
    <row r="49" spans="1:56" x14ac:dyDescent="0.35">
      <c r="A49" s="231">
        <v>2048</v>
      </c>
      <c r="B49" t="s">
        <v>1198</v>
      </c>
      <c r="C49" s="231">
        <f>IF(ISNA(VLOOKUP($B49,'Spring 2023 School'!$C$3:$AF$220,5,FALSE)),0,(VLOOKUP($B49,'Spring 2023 School'!$C$3:$AF$220,5,FALSE)))</f>
        <v>13</v>
      </c>
      <c r="D49" s="231">
        <f>IF(ISNA(VLOOKUP($B49,'Summer 2023 School'!$C$2:$AF$217,5,FALSE)),0,(VLOOKUP($B49,'Summer 2023 School'!$C$2:$AF$217,5,FALSE)))</f>
        <v>15</v>
      </c>
      <c r="E49" s="231">
        <f>IF(ISNA(VLOOKUP($B49,'Autumn 2023 School'!$C$2:$AH$214,5,FALSE)),0,(VLOOKUP($B49,'Autumn 2023 School'!$C$2:$AH$214,5,FALSE)))</f>
        <v>5</v>
      </c>
      <c r="F49" s="231">
        <f>IF(ISNA(VLOOKUP($B49,'Spring 2023 School'!$C$3:$AF$219,8,FALSE)),0,(VLOOKUP($B49,'Spring 2023 School'!$C$3:$AF$219,8,FALSE)))</f>
        <v>0</v>
      </c>
      <c r="G49" s="231">
        <f>IF(ISNA(VLOOKUP($B49,'Summer 2023 School'!$C$2:$AF$216,8,FALSE)),0,(VLOOKUP($B49,'Summer 2023 School'!$C$2:$AF$216,8,FALSE)))</f>
        <v>0</v>
      </c>
      <c r="H49" s="231">
        <f>IF(ISNA(VLOOKUP($B49,'Autumn 2023 School'!$C$2:$AH$214,8,FALSE)),0,(VLOOKUP($B49,'Autumn 2023 School'!$C$2:$AH$214,8,FALSE)))</f>
        <v>0</v>
      </c>
      <c r="I49" s="231">
        <f>IF(ISNA(VLOOKUP($B49,'Spring 2023 School'!$C$3:$AF$219,12,FALSE)),0,(VLOOKUP($B49,'Spring 2023 School'!$C$3:$AF$219,12,FALSE)))</f>
        <v>195</v>
      </c>
      <c r="J49" s="231">
        <f>IF(ISNA(VLOOKUP($B49,'Summer 2023 School'!$C$2:$AF$216,12,FALSE)),0,(VLOOKUP($B49,'Summer 2023 School'!$C$2:$AF$216,12,FALSE)))</f>
        <v>225</v>
      </c>
      <c r="K49" s="231">
        <f>IF(ISNA(VLOOKUP($B49,'Autumn 2023 School'!$C$2:$AH$214,12,FALSE)),0,(VLOOKUP($B49,'Autumn 2023 School'!$C$2:$AH$214,12,FALSE)))</f>
        <v>75</v>
      </c>
      <c r="L49" s="231">
        <f>IF(ISNA(VLOOKUP($B49,'Spring 2023 School'!$C$3:$AF$219,15,FALSE)),0,(VLOOKUP($B49,'Spring 2023 School'!$C$3:$AF$219,15,FALSE)))</f>
        <v>0</v>
      </c>
      <c r="M49" s="231">
        <f>IF(ISNA(VLOOKUP($B49,'Summer 2023 School'!$C$2:$AF$216,15,FALSE)),0,(VLOOKUP($B49,'Summer 2023 School'!$C$2:$AF$216,15,FALSE)))</f>
        <v>0</v>
      </c>
      <c r="N49" s="231">
        <f>IF(ISNA(VLOOKUP($B49,'Autumn 2023 School'!$C$2:$AH$214,15,FALSE)),0,(VLOOKUP($B49,'Autumn 2023 School'!$C$2:$AH$214,15,FALSE)))</f>
        <v>0</v>
      </c>
      <c r="O49" s="231">
        <f>IF(ISNA(VLOOKUP($B49,'Spring 2023 School'!$C$3:$AF$219,2,FALSE)),0,(VLOOKUP($B49,'Spring 2023 School'!$C$3:$AF$219,2,FALSE)))</f>
        <v>0</v>
      </c>
      <c r="P49" s="231">
        <f>IF(ISNA(VLOOKUP($B49,'Summer 2023 School'!$C$2:$AF$216,2,FALSE)),0,(VLOOKUP($B49,'Summer 2023 School'!$C$2:$AF$216,2,FALSE)))</f>
        <v>0</v>
      </c>
      <c r="Q49" s="231">
        <f>IF(ISNA(VLOOKUP($B49,'Autumn 2023 School'!$C$2:$AH$214,2,FALSE)),0,(VLOOKUP($B49,'Autumn 2023 School'!$C$2:$AH$214,2,FALSE)))</f>
        <v>0</v>
      </c>
      <c r="R49" s="231">
        <f>IF(ISNA(VLOOKUP($B49,'Spring 2023 School'!$C$3:$AF$219,9,FALSE)),0,(VLOOKUP($B49,'Spring 2023 School'!$C$3:$AF$219,9,FALSE)))</f>
        <v>0</v>
      </c>
      <c r="S49" s="231">
        <f>IF(ISNA(VLOOKUP($B49,'Summer 2023 School'!$C$2:$AF$216,9,FALSE)),0,(VLOOKUP($B49,'Summer 2023 School'!$C$2:$AF$216,9,FALSE)))</f>
        <v>0</v>
      </c>
      <c r="T49" s="231">
        <f>IF(ISNA(VLOOKUP($B49,'Autumn 2023 School'!$C$2:$AH$214,9,FALSE)),0,(VLOOKUP($B49,'Autumn 2023 School'!$C$2:$AH$214,9,FALSE)))</f>
        <v>0</v>
      </c>
      <c r="U49" s="231">
        <f>IF(ISNA(VLOOKUP($B49,'Spring 2023 School'!$C$3:$AF$219,25,FALSE)),0,(VLOOKUP($B49,'Spring 2023 School'!$C$3:$AF$219,25,FALSE)))</f>
        <v>7</v>
      </c>
      <c r="V49" s="231">
        <f>IF(ISNA(VLOOKUP($B49,'Spring 2023 School'!$C$3:$AF$219,25,FALSE)),0,(VLOOKUP($B49,'Spring 2023 School'!$C$3:$AF$219,25,FALSE)))</f>
        <v>7</v>
      </c>
      <c r="W49" s="231">
        <f>IF(ISNA(VLOOKUP($B49,'Spring 2023 School'!$C$3:$AF$219,25,FALSE)),0,(VLOOKUP($B49,'Spring 2023 School'!$C$3:$AF$219,25,FALSE)))</f>
        <v>7</v>
      </c>
      <c r="X49" s="231">
        <f>IF(ISNA(VLOOKUP($B49,'Spring 2023 School'!$C$3:$AF$219,26,FALSE)),0,(VLOOKUP($B49,'Spring 2023 School'!$C$3:$AF$219,26,FALSE)))</f>
        <v>105</v>
      </c>
      <c r="Y49" s="231">
        <f>IF(ISNA(VLOOKUP($B49,'Spring 2023 School'!$C$3:$AF$219,26,FALSE)),0,(VLOOKUP($B49,'Spring 2023 School'!$C$3:$AF$219,26,FALSE)))</f>
        <v>105</v>
      </c>
      <c r="Z49" s="231">
        <f>IF(ISNA(VLOOKUP($B49,'Spring 2023 School'!$C$3:$AF$219,26,FALSE)),0,(VLOOKUP($B49,'Spring 2023 School'!$C$3:$AF$219,26,FALSE)))</f>
        <v>105</v>
      </c>
      <c r="AA49" s="231">
        <f>IF(ISNA(VLOOKUP($B49,'Spring 2023 School'!$C$3:$AF$219,27,FALSE)),0,(VLOOKUP($B49,'Spring 2023 School'!$C$3:$AF$219,27,FALSE)))</f>
        <v>0</v>
      </c>
      <c r="AB49" s="231">
        <f>IF(ISNA(VLOOKUP($B49,'Spring 2023 School'!$C$3:$AF$219,27,FALSE)),0,(VLOOKUP($B49,'Spring 2023 School'!$C$3:$AF$219,27,FALSE)))</f>
        <v>0</v>
      </c>
      <c r="AC49" s="231">
        <f>IF(ISNA(VLOOKUP($B49,'Spring 2023 School'!$C$3:$AF$219,27,FALSE)),0,(VLOOKUP($B49,'Spring 2023 School'!$C$3:$AF$219,27,FALSE)))</f>
        <v>0</v>
      </c>
      <c r="AD49" s="384">
        <f t="shared" ref="AD49:AD52" si="46">(I49*13*AD$3)+(J49*13*AD$3)+(K49*12*AD$3)+(L49*13*AD$3)+(M49*13*AD$3)+(N49*12*AD$3)</f>
        <v>34471.199999999997</v>
      </c>
      <c r="AE49" s="403">
        <f>VLOOKUP(B49,'Spring 2023 School'!$C$3:$S$202,17,FALSE)</f>
        <v>0</v>
      </c>
      <c r="AF49" s="403">
        <f>VLOOKUP(B49,'Spring 2023 School'!$C$1:$Z$200,20,FALSE)</f>
        <v>180</v>
      </c>
      <c r="AG49" s="403">
        <f>VLOOKUP(B49,'Spring 2023 School'!$C$3:$Z$202,23,FALSE)</f>
        <v>15</v>
      </c>
      <c r="AH49" s="384">
        <f t="shared" si="32"/>
        <v>0</v>
      </c>
      <c r="AI49" s="384">
        <f t="shared" si="33"/>
        <v>1983.6</v>
      </c>
      <c r="AJ49" s="384">
        <f t="shared" si="34"/>
        <v>45.6</v>
      </c>
      <c r="AK49" s="384">
        <f t="shared" ref="AK49:AK52" si="47">SUM(AH49:AJ49)</f>
        <v>2029.1999999999998</v>
      </c>
      <c r="AL49" s="403">
        <f>IF(ISNA(VLOOKUP($A49,'Spring 2023 School'!$B47:$AD47,29,FALSE)),0,(VLOOKUP($A49,'Spring 2023 School'!$B47:$AD47,29,FALSE)))</f>
        <v>7</v>
      </c>
      <c r="AM49" s="403">
        <f>IF(ISNA(VLOOKUP($A49,'Spring 2023 School'!$B47:$AZ47,30,FALSE)),0,(VLOOKUP($A49,'Spring 2023 School'!$B47:$AZ47,30,FALSE)))</f>
        <v>105</v>
      </c>
      <c r="AN49" s="402">
        <f t="shared" ref="AN49:AN52" si="48">AL49*AN$3</f>
        <v>1526</v>
      </c>
      <c r="AO49" s="404">
        <f t="shared" si="36"/>
        <v>0</v>
      </c>
      <c r="AP49" s="384">
        <f t="shared" ref="AP49:AP52" si="49">AD49+AK49+AN49+AO49</f>
        <v>38026.399999999994</v>
      </c>
      <c r="AQ49" s="403">
        <f>VLOOKUP(A49,'Spring 2023 School'!$B$3:$AB$202,26,FALSE)</f>
        <v>7</v>
      </c>
      <c r="AR49" s="403">
        <f>VLOOKUP(A49,'Summer 2023 School'!$B$2:$AA$200,26,FALSE)</f>
        <v>0</v>
      </c>
      <c r="AS49" s="403">
        <f>VLOOKUP(A49,'Autumn 2023 School'!$B$2:$AA$197,26,FALSE)</f>
        <v>2</v>
      </c>
      <c r="AT49" s="409">
        <f t="shared" ref="AT49:AT52" si="50">(AQ49*13*15*AT$3)+(AR49*13*15*AT$3)+(AS49*12*15*AT$3)</f>
        <v>1173</v>
      </c>
      <c r="AU49" s="409">
        <v>0</v>
      </c>
      <c r="AV49" s="413">
        <f t="shared" ref="AV49:AV52" si="51">AP49+AT49+AU49</f>
        <v>39199.399999999994</v>
      </c>
      <c r="AW49" s="410">
        <f t="shared" si="43"/>
        <v>16333.083333333332</v>
      </c>
      <c r="AX49" s="410">
        <f t="shared" si="44"/>
        <v>13066.466666666665</v>
      </c>
      <c r="AY49" s="410">
        <f t="shared" si="45"/>
        <v>9799.8499999999985</v>
      </c>
      <c r="AZ49" s="642">
        <f>(SUMIF('Spring 2023 School'!B:B,Budget!A49,'Spring 2023 School'!AG:AG)+SUMIF('Summer 2023 School'!B:B,Budget!A49,'Summer 2023 School'!AG:AG)+SUMIF('Autumn 2023 School'!B:B,Budget!A49,'Autumn 2023 School'!AG:AG))</f>
        <v>0</v>
      </c>
      <c r="BA49" s="410">
        <f t="shared" si="38"/>
        <v>0</v>
      </c>
      <c r="BB49">
        <f t="shared" si="39"/>
        <v>0</v>
      </c>
      <c r="BC49">
        <f t="shared" si="40"/>
        <v>2340</v>
      </c>
      <c r="BD49">
        <f t="shared" si="41"/>
        <v>180</v>
      </c>
    </row>
    <row r="50" spans="1:56" x14ac:dyDescent="0.35">
      <c r="A50" s="231">
        <v>2054</v>
      </c>
      <c r="B50" t="s">
        <v>876</v>
      </c>
      <c r="C50" s="231">
        <f>IF(ISNA(VLOOKUP($B50,'Spring 2023 School'!$C$3:$AF$220,5,FALSE)),0,(VLOOKUP($B50,'Spring 2023 School'!$C$3:$AF$220,5,FALSE)))</f>
        <v>51</v>
      </c>
      <c r="D50" s="231">
        <f>IF(ISNA(VLOOKUP($B50,'Summer 2023 School'!$C$2:$AF$217,5,FALSE)),0,(VLOOKUP($B50,'Summer 2023 School'!$C$2:$AF$217,5,FALSE)))</f>
        <v>52</v>
      </c>
      <c r="E50" s="231">
        <f>IF(ISNA(VLOOKUP($B50,'Autumn 2023 School'!$C$2:$AH$214,5,FALSE)),0,(VLOOKUP($B50,'Autumn 2023 School'!$C$2:$AH$214,5,FALSE)))</f>
        <v>49</v>
      </c>
      <c r="F50" s="231">
        <f>IF(ISNA(VLOOKUP($B50,'Spring 2023 School'!$C$3:$AF$219,8,FALSE)),0,(VLOOKUP($B50,'Spring 2023 School'!$C$3:$AF$219,8,FALSE)))</f>
        <v>0</v>
      </c>
      <c r="G50" s="231">
        <f>IF(ISNA(VLOOKUP($B50,'Summer 2023 School'!$C$2:$AF$216,8,FALSE)),0,(VLOOKUP($B50,'Summer 2023 School'!$C$2:$AF$216,8,FALSE)))</f>
        <v>0</v>
      </c>
      <c r="H50" s="231">
        <f>IF(ISNA(VLOOKUP($B50,'Autumn 2023 School'!$C$2:$AH$214,8,FALSE)),0,(VLOOKUP($B50,'Autumn 2023 School'!$C$2:$AH$214,8,FALSE)))</f>
        <v>0</v>
      </c>
      <c r="I50" s="231">
        <f>IF(ISNA(VLOOKUP($B50,'Spring 2023 School'!$C$3:$AF$219,12,FALSE)),0,(VLOOKUP($B50,'Spring 2023 School'!$C$3:$AF$219,12,FALSE)))</f>
        <v>765</v>
      </c>
      <c r="J50" s="231">
        <f>IF(ISNA(VLOOKUP($B50,'Summer 2023 School'!$C$2:$AF$216,12,FALSE)),0,(VLOOKUP($B50,'Summer 2023 School'!$C$2:$AF$216,12,FALSE)))</f>
        <v>780</v>
      </c>
      <c r="K50" s="231">
        <f>IF(ISNA(VLOOKUP($B50,'Autumn 2023 School'!$C$2:$AH$214,12,FALSE)),0,(VLOOKUP($B50,'Autumn 2023 School'!$C$2:$AH$214,12,FALSE)))</f>
        <v>735</v>
      </c>
      <c r="L50" s="231">
        <f>IF(ISNA(VLOOKUP($B50,'Spring 2023 School'!$C$3:$AF$219,15,FALSE)),0,(VLOOKUP($B50,'Spring 2023 School'!$C$3:$AF$219,15,FALSE)))</f>
        <v>0</v>
      </c>
      <c r="M50" s="231">
        <f>IF(ISNA(VLOOKUP($B50,'Summer 2023 School'!$C$2:$AF$216,15,FALSE)),0,(VLOOKUP($B50,'Summer 2023 School'!$C$2:$AF$216,15,FALSE)))</f>
        <v>0</v>
      </c>
      <c r="N50" s="231">
        <f>IF(ISNA(VLOOKUP($B50,'Autumn 2023 School'!$C$2:$AH$214,15,FALSE)),0,(VLOOKUP($B50,'Autumn 2023 School'!$C$2:$AH$214,15,FALSE)))</f>
        <v>0</v>
      </c>
      <c r="O50" s="231">
        <f>IF(ISNA(VLOOKUP($B50,'Spring 2023 School'!$C$3:$AF$219,2,FALSE)),0,(VLOOKUP($B50,'Spring 2023 School'!$C$3:$AF$219,2,FALSE)))</f>
        <v>0</v>
      </c>
      <c r="P50" s="231">
        <f>IF(ISNA(VLOOKUP($B50,'Summer 2023 School'!$C$2:$AF$216,2,FALSE)),0,(VLOOKUP($B50,'Summer 2023 School'!$C$2:$AF$216,2,FALSE)))</f>
        <v>0</v>
      </c>
      <c r="Q50" s="231">
        <f>IF(ISNA(VLOOKUP($B50,'Autumn 2023 School'!$C$2:$AH$214,2,FALSE)),0,(VLOOKUP($B50,'Autumn 2023 School'!$C$2:$AH$214,2,FALSE)))</f>
        <v>0</v>
      </c>
      <c r="R50" s="231">
        <f>IF(ISNA(VLOOKUP($B50,'Spring 2023 School'!$C$3:$AF$219,9,FALSE)),0,(VLOOKUP($B50,'Spring 2023 School'!$C$3:$AF$219,9,FALSE)))</f>
        <v>0</v>
      </c>
      <c r="S50" s="231">
        <f>IF(ISNA(VLOOKUP($B50,'Summer 2023 School'!$C$2:$AF$216,9,FALSE)),0,(VLOOKUP($B50,'Summer 2023 School'!$C$2:$AF$216,9,FALSE)))</f>
        <v>0</v>
      </c>
      <c r="T50" s="231">
        <f>IF(ISNA(VLOOKUP($B50,'Autumn 2023 School'!$C$2:$AH$214,9,FALSE)),0,(VLOOKUP($B50,'Autumn 2023 School'!$C$2:$AH$214,9,FALSE)))</f>
        <v>0</v>
      </c>
      <c r="U50" s="231">
        <f>IF(ISNA(VLOOKUP($B50,'Spring 2023 School'!$C$3:$AF$219,25,FALSE)),0,(VLOOKUP($B50,'Spring 2023 School'!$C$3:$AF$219,25,FALSE)))</f>
        <v>0</v>
      </c>
      <c r="V50" s="231">
        <f>IF(ISNA(VLOOKUP($B50,'Spring 2023 School'!$C$3:$AF$219,25,FALSE)),0,(VLOOKUP($B50,'Spring 2023 School'!$C$3:$AF$219,25,FALSE)))</f>
        <v>0</v>
      </c>
      <c r="W50" s="231">
        <f>IF(ISNA(VLOOKUP($B50,'Spring 2023 School'!$C$3:$AF$219,25,FALSE)),0,(VLOOKUP($B50,'Spring 2023 School'!$C$3:$AF$219,25,FALSE)))</f>
        <v>0</v>
      </c>
      <c r="X50" s="231">
        <f>IF(ISNA(VLOOKUP($B50,'Spring 2023 School'!$C$3:$AF$219,26,FALSE)),0,(VLOOKUP($B50,'Spring 2023 School'!$C$3:$AF$219,26,FALSE)))</f>
        <v>0</v>
      </c>
      <c r="Y50" s="231">
        <f>IF(ISNA(VLOOKUP($B50,'Spring 2023 School'!$C$3:$AF$219,26,FALSE)),0,(VLOOKUP($B50,'Spring 2023 School'!$C$3:$AF$219,26,FALSE)))</f>
        <v>0</v>
      </c>
      <c r="Z50" s="231">
        <f>IF(ISNA(VLOOKUP($B50,'Spring 2023 School'!$C$3:$AF$219,26,FALSE)),0,(VLOOKUP($B50,'Spring 2023 School'!$C$3:$AF$219,26,FALSE)))</f>
        <v>0</v>
      </c>
      <c r="AA50" s="231">
        <f>IF(ISNA(VLOOKUP($B50,'Spring 2023 School'!$C$3:$AF$219,27,FALSE)),0,(VLOOKUP($B50,'Spring 2023 School'!$C$3:$AF$219,27,FALSE)))</f>
        <v>0</v>
      </c>
      <c r="AB50" s="231">
        <f>IF(ISNA(VLOOKUP($B50,'Spring 2023 School'!$C$3:$AF$219,27,FALSE)),0,(VLOOKUP($B50,'Spring 2023 School'!$C$3:$AF$219,27,FALSE)))</f>
        <v>0</v>
      </c>
      <c r="AC50" s="231">
        <f>IF(ISNA(VLOOKUP($B50,'Spring 2023 School'!$C$3:$AF$219,27,FALSE)),0,(VLOOKUP($B50,'Spring 2023 School'!$C$3:$AF$219,27,FALSE)))</f>
        <v>0</v>
      </c>
      <c r="AD50" s="384">
        <f t="shared" si="46"/>
        <v>156665.1</v>
      </c>
      <c r="AE50" s="403">
        <f>VLOOKUP(B50,'Spring 2023 School'!$C$3:$S$202,17,FALSE)</f>
        <v>105</v>
      </c>
      <c r="AF50" s="403">
        <f>VLOOKUP(B50,'Spring 2023 School'!$C$1:$Z$200,20,FALSE)</f>
        <v>15</v>
      </c>
      <c r="AG50" s="403">
        <f>VLOOKUP(B50,'Spring 2023 School'!$C$3:$Z$202,23,FALSE)</f>
        <v>45</v>
      </c>
      <c r="AH50" s="384">
        <f t="shared" si="32"/>
        <v>2433.9</v>
      </c>
      <c r="AI50" s="384">
        <f t="shared" si="33"/>
        <v>165.29999999999998</v>
      </c>
      <c r="AJ50" s="384">
        <f t="shared" si="34"/>
        <v>136.80000000000001</v>
      </c>
      <c r="AK50" s="384">
        <f t="shared" si="47"/>
        <v>2736.0000000000005</v>
      </c>
      <c r="AL50" s="403">
        <f>IF(ISNA(VLOOKUP($A50,'Spring 2023 School'!$B48:$AD48,29,FALSE)),0,(VLOOKUP($A50,'Spring 2023 School'!$B48:$AD48,29,FALSE)))</f>
        <v>0</v>
      </c>
      <c r="AM50" s="403">
        <f>IF(ISNA(VLOOKUP($A50,'Spring 2023 School'!$B48:$AZ48,30,FALSE)),0,(VLOOKUP($A50,'Spring 2023 School'!$B48:$AZ48,30,FALSE)))</f>
        <v>0</v>
      </c>
      <c r="AN50" s="402">
        <f t="shared" si="48"/>
        <v>0</v>
      </c>
      <c r="AO50" s="404">
        <f t="shared" si="36"/>
        <v>0</v>
      </c>
      <c r="AP50" s="384">
        <f t="shared" si="49"/>
        <v>159401.1</v>
      </c>
      <c r="AQ50" s="403">
        <f>VLOOKUP(A50,'Spring 2023 School'!$B$3:$AB$202,26,FALSE)</f>
        <v>0</v>
      </c>
      <c r="AR50" s="403">
        <f>VLOOKUP(A50,'Summer 2023 School'!$B$2:$AA$200,26,FALSE)</f>
        <v>0</v>
      </c>
      <c r="AS50" s="403">
        <f>VLOOKUP(A50,'Autumn 2023 School'!$B$2:$AA$197,26,FALSE)</f>
        <v>1</v>
      </c>
      <c r="AT50" s="409">
        <f t="shared" si="50"/>
        <v>122.4</v>
      </c>
      <c r="AU50" s="409">
        <v>0</v>
      </c>
      <c r="AV50" s="413">
        <f t="shared" si="51"/>
        <v>159523.5</v>
      </c>
      <c r="AW50" s="410">
        <f t="shared" si="43"/>
        <v>66468.125</v>
      </c>
      <c r="AX50" s="410">
        <f t="shared" si="44"/>
        <v>53174.5</v>
      </c>
      <c r="AY50" s="410">
        <f t="shared" si="45"/>
        <v>39880.875</v>
      </c>
      <c r="AZ50" s="642">
        <f>(SUMIF('Spring 2023 School'!B:B,Budget!A50,'Spring 2023 School'!AG:AG)+SUMIF('Summer 2023 School'!B:B,Budget!A50,'Summer 2023 School'!AG:AG)+SUMIF('Autumn 2023 School'!B:B,Budget!A50,'Autumn 2023 School'!AG:AG))</f>
        <v>1</v>
      </c>
      <c r="BA50" s="410">
        <f t="shared" si="38"/>
        <v>910</v>
      </c>
      <c r="BB50">
        <f t="shared" si="39"/>
        <v>1365</v>
      </c>
      <c r="BC50">
        <f t="shared" si="40"/>
        <v>195</v>
      </c>
      <c r="BD50">
        <f t="shared" si="41"/>
        <v>540</v>
      </c>
    </row>
    <row r="51" spans="1:56" x14ac:dyDescent="0.35">
      <c r="A51" s="231">
        <v>2055</v>
      </c>
      <c r="B51" t="s">
        <v>877</v>
      </c>
      <c r="C51" s="231">
        <f>IF(ISNA(VLOOKUP($B51,'Spring 2023 School'!$C$3:$AF$220,5,FALSE)),0,(VLOOKUP($B51,'Spring 2023 School'!$C$3:$AF$220,5,FALSE)))</f>
        <v>29</v>
      </c>
      <c r="D51" s="231">
        <f>IF(ISNA(VLOOKUP($B51,'Summer 2023 School'!$C$2:$AF$217,5,FALSE)),0,(VLOOKUP($B51,'Summer 2023 School'!$C$2:$AF$217,5,FALSE)))</f>
        <v>29</v>
      </c>
      <c r="E51" s="231">
        <f>IF(ISNA(VLOOKUP($B51,'Autumn 2023 School'!$C$2:$AH$214,5,FALSE)),0,(VLOOKUP($B51,'Autumn 2023 School'!$C$2:$AH$214,5,FALSE)))</f>
        <v>29</v>
      </c>
      <c r="F51" s="231">
        <f>IF(ISNA(VLOOKUP($B51,'Spring 2023 School'!$C$3:$AF$219,8,FALSE)),0,(VLOOKUP($B51,'Spring 2023 School'!$C$3:$AF$219,8,FALSE)))</f>
        <v>14</v>
      </c>
      <c r="G51" s="231">
        <f>IF(ISNA(VLOOKUP($B51,'Summer 2023 School'!$C$2:$AF$216,8,FALSE)),0,(VLOOKUP($B51,'Summer 2023 School'!$C$2:$AF$216,8,FALSE)))</f>
        <v>14</v>
      </c>
      <c r="H51" s="231">
        <f>IF(ISNA(VLOOKUP($B51,'Autumn 2023 School'!$C$2:$AH$214,8,FALSE)),0,(VLOOKUP($B51,'Autumn 2023 School'!$C$2:$AH$214,8,FALSE)))</f>
        <v>16</v>
      </c>
      <c r="I51" s="231">
        <f>IF(ISNA(VLOOKUP($B51,'Spring 2023 School'!$C$3:$AF$219,12,FALSE)),0,(VLOOKUP($B51,'Spring 2023 School'!$C$3:$AF$219,12,FALSE)))</f>
        <v>435</v>
      </c>
      <c r="J51" s="231">
        <f>IF(ISNA(VLOOKUP($B51,'Summer 2023 School'!$C$2:$AF$216,12,FALSE)),0,(VLOOKUP($B51,'Summer 2023 School'!$C$2:$AF$216,12,FALSE)))</f>
        <v>435</v>
      </c>
      <c r="K51" s="231">
        <f>IF(ISNA(VLOOKUP($B51,'Autumn 2023 School'!$C$2:$AH$214,12,FALSE)),0,(VLOOKUP($B51,'Autumn 2023 School'!$C$2:$AH$214,12,FALSE)))</f>
        <v>432</v>
      </c>
      <c r="L51" s="231">
        <f>IF(ISNA(VLOOKUP($B51,'Spring 2023 School'!$C$3:$AF$219,15,FALSE)),0,(VLOOKUP($B51,'Spring 2023 School'!$C$3:$AF$219,15,FALSE)))</f>
        <v>186</v>
      </c>
      <c r="M51" s="231">
        <f>IF(ISNA(VLOOKUP($B51,'Summer 2023 School'!$C$2:$AF$216,15,FALSE)),0,(VLOOKUP($B51,'Summer 2023 School'!$C$2:$AF$216,15,FALSE)))</f>
        <v>186</v>
      </c>
      <c r="N51" s="231">
        <f>IF(ISNA(VLOOKUP($B51,'Autumn 2023 School'!$C$2:$AH$214,15,FALSE)),0,(VLOOKUP($B51,'Autumn 2023 School'!$C$2:$AH$214,15,FALSE)))</f>
        <v>240</v>
      </c>
      <c r="O51" s="231">
        <f>IF(ISNA(VLOOKUP($B51,'Spring 2023 School'!$C$3:$AF$219,2,FALSE)),0,(VLOOKUP($B51,'Spring 2023 School'!$C$3:$AF$219,2,FALSE)))</f>
        <v>0</v>
      </c>
      <c r="P51" s="231">
        <f>IF(ISNA(VLOOKUP($B51,'Summer 2023 School'!$C$2:$AF$216,2,FALSE)),0,(VLOOKUP($B51,'Summer 2023 School'!$C$2:$AF$216,2,FALSE)))</f>
        <v>0</v>
      </c>
      <c r="Q51" s="231">
        <f>IF(ISNA(VLOOKUP($B51,'Autumn 2023 School'!$C$2:$AH$214,2,FALSE)),0,(VLOOKUP($B51,'Autumn 2023 School'!$C$2:$AH$214,2,FALSE)))</f>
        <v>0</v>
      </c>
      <c r="R51" s="231">
        <f>IF(ISNA(VLOOKUP($B51,'Spring 2023 School'!$C$3:$AF$219,9,FALSE)),0,(VLOOKUP($B51,'Spring 2023 School'!$C$3:$AF$219,9,FALSE)))</f>
        <v>0</v>
      </c>
      <c r="S51" s="231">
        <f>IF(ISNA(VLOOKUP($B51,'Summer 2023 School'!$C$2:$AF$216,9,FALSE)),0,(VLOOKUP($B51,'Summer 2023 School'!$C$2:$AF$216,9,FALSE)))</f>
        <v>0</v>
      </c>
      <c r="T51" s="231">
        <f>IF(ISNA(VLOOKUP($B51,'Autumn 2023 School'!$C$2:$AH$214,9,FALSE)),0,(VLOOKUP($B51,'Autumn 2023 School'!$C$2:$AH$214,9,FALSE)))</f>
        <v>0</v>
      </c>
      <c r="U51" s="231">
        <f>IF(ISNA(VLOOKUP($B51,'Spring 2023 School'!$C$3:$AF$219,25,FALSE)),0,(VLOOKUP($B51,'Spring 2023 School'!$C$3:$AF$219,25,FALSE)))</f>
        <v>6</v>
      </c>
      <c r="V51" s="231">
        <f>IF(ISNA(VLOOKUP($B51,'Spring 2023 School'!$C$3:$AF$219,25,FALSE)),0,(VLOOKUP($B51,'Spring 2023 School'!$C$3:$AF$219,25,FALSE)))</f>
        <v>6</v>
      </c>
      <c r="W51" s="231">
        <f>IF(ISNA(VLOOKUP($B51,'Spring 2023 School'!$C$3:$AF$219,25,FALSE)),0,(VLOOKUP($B51,'Spring 2023 School'!$C$3:$AF$219,25,FALSE)))</f>
        <v>6</v>
      </c>
      <c r="X51" s="231">
        <f>IF(ISNA(VLOOKUP($B51,'Spring 2023 School'!$C$3:$AF$219,26,FALSE)),0,(VLOOKUP($B51,'Spring 2023 School'!$C$3:$AF$219,26,FALSE)))</f>
        <v>90</v>
      </c>
      <c r="Y51" s="231">
        <f>IF(ISNA(VLOOKUP($B51,'Spring 2023 School'!$C$3:$AF$219,26,FALSE)),0,(VLOOKUP($B51,'Spring 2023 School'!$C$3:$AF$219,26,FALSE)))</f>
        <v>90</v>
      </c>
      <c r="Z51" s="231">
        <f>IF(ISNA(VLOOKUP($B51,'Spring 2023 School'!$C$3:$AF$219,26,FALSE)),0,(VLOOKUP($B51,'Spring 2023 School'!$C$3:$AF$219,26,FALSE)))</f>
        <v>90</v>
      </c>
      <c r="AA51" s="231">
        <f>IF(ISNA(VLOOKUP($B51,'Spring 2023 School'!$C$3:$AF$219,27,FALSE)),0,(VLOOKUP($B51,'Spring 2023 School'!$C$3:$AF$219,27,FALSE)))</f>
        <v>0</v>
      </c>
      <c r="AB51" s="231">
        <f>IF(ISNA(VLOOKUP($B51,'Spring 2023 School'!$C$3:$AF$219,27,FALSE)),0,(VLOOKUP($B51,'Spring 2023 School'!$C$3:$AF$219,27,FALSE)))</f>
        <v>0</v>
      </c>
      <c r="AC51" s="231">
        <f>IF(ISNA(VLOOKUP($B51,'Spring 2023 School'!$C$3:$AF$219,27,FALSE)),0,(VLOOKUP($B51,'Spring 2023 School'!$C$3:$AF$219,27,FALSE)))</f>
        <v>0</v>
      </c>
      <c r="AD51" s="384">
        <f t="shared" si="46"/>
        <v>131218.19999999998</v>
      </c>
      <c r="AE51" s="403">
        <f>VLOOKUP(B51,'Spring 2023 School'!$C$3:$S$202,17,FALSE)</f>
        <v>30</v>
      </c>
      <c r="AF51" s="403">
        <f>VLOOKUP(B51,'Spring 2023 School'!$C$1:$Z$200,20,FALSE)</f>
        <v>45</v>
      </c>
      <c r="AG51" s="403">
        <f>VLOOKUP(B51,'Spring 2023 School'!$C$3:$Z$202,23,FALSE)</f>
        <v>45</v>
      </c>
      <c r="AH51" s="384">
        <f t="shared" si="32"/>
        <v>695.4</v>
      </c>
      <c r="AI51" s="384">
        <f t="shared" si="33"/>
        <v>495.9</v>
      </c>
      <c r="AJ51" s="384">
        <f t="shared" si="34"/>
        <v>136.80000000000001</v>
      </c>
      <c r="AK51" s="384">
        <f t="shared" si="47"/>
        <v>1328.1</v>
      </c>
      <c r="AL51" s="403">
        <f>IF(ISNA(VLOOKUP($A51,'Spring 2023 School'!$B49:$AD49,29,FALSE)),0,(VLOOKUP($A51,'Spring 2023 School'!$B49:$AD49,29,FALSE)))</f>
        <v>0</v>
      </c>
      <c r="AM51" s="403">
        <f>IF(ISNA(VLOOKUP($A51,'Spring 2023 School'!$B49:$AZ49,30,FALSE)),0,(VLOOKUP($A51,'Spring 2023 School'!$B49:$AZ49,30,FALSE)))</f>
        <v>0</v>
      </c>
      <c r="AN51" s="402">
        <f t="shared" si="48"/>
        <v>0</v>
      </c>
      <c r="AO51" s="404">
        <f t="shared" si="36"/>
        <v>0</v>
      </c>
      <c r="AP51" s="384">
        <f t="shared" si="49"/>
        <v>132546.29999999999</v>
      </c>
      <c r="AQ51" s="403">
        <f>VLOOKUP(A51,'Spring 2023 School'!$B$3:$AB$202,26,FALSE)</f>
        <v>6</v>
      </c>
      <c r="AR51" s="403">
        <f>VLOOKUP(A51,'Summer 2023 School'!$B$2:$AA$200,26,FALSE)</f>
        <v>7</v>
      </c>
      <c r="AS51" s="403">
        <f>VLOOKUP(A51,'Autumn 2023 School'!$B$2:$AA$197,26,FALSE)</f>
        <v>2</v>
      </c>
      <c r="AT51" s="409">
        <f t="shared" si="50"/>
        <v>1968.6000000000001</v>
      </c>
      <c r="AU51" s="409">
        <v>0</v>
      </c>
      <c r="AV51" s="413">
        <f t="shared" si="51"/>
        <v>134514.9</v>
      </c>
      <c r="AW51" s="410">
        <f t="shared" si="43"/>
        <v>56047.874999999993</v>
      </c>
      <c r="AX51" s="410">
        <f t="shared" si="44"/>
        <v>44838.299999999996</v>
      </c>
      <c r="AY51" s="410">
        <f t="shared" si="45"/>
        <v>33628.724999999999</v>
      </c>
      <c r="AZ51" s="642">
        <f>(SUMIF('Spring 2023 School'!B:B,Budget!A51,'Spring 2023 School'!AG:AG)+SUMIF('Summer 2023 School'!B:B,Budget!A51,'Summer 2023 School'!AG:AG)+SUMIF('Autumn 2023 School'!B:B,Budget!A51,'Autumn 2023 School'!AG:AG))</f>
        <v>0</v>
      </c>
      <c r="BA51" s="410">
        <f t="shared" si="38"/>
        <v>0</v>
      </c>
      <c r="BB51">
        <f t="shared" si="39"/>
        <v>390</v>
      </c>
      <c r="BC51">
        <f t="shared" si="40"/>
        <v>585</v>
      </c>
      <c r="BD51">
        <f t="shared" si="41"/>
        <v>540</v>
      </c>
    </row>
    <row r="52" spans="1:56" x14ac:dyDescent="0.35">
      <c r="A52" s="231">
        <v>2056</v>
      </c>
      <c r="B52" t="s">
        <v>878</v>
      </c>
      <c r="C52" s="231">
        <f>IF(ISNA(VLOOKUP($B52,'Spring 2023 School'!$C$3:$AF$220,5,FALSE)),0,(VLOOKUP($B52,'Spring 2023 School'!$C$3:$AF$220,5,FALSE)))</f>
        <v>45</v>
      </c>
      <c r="D52" s="231">
        <f>IF(ISNA(VLOOKUP($B52,'Summer 2023 School'!$C$2:$AF$217,5,FALSE)),0,(VLOOKUP($B52,'Summer 2023 School'!$C$2:$AF$217,5,FALSE)))</f>
        <v>46</v>
      </c>
      <c r="E52" s="231">
        <f>IF(ISNA(VLOOKUP($B52,'Autumn 2023 School'!$C$2:$AH$214,5,FALSE)),0,(VLOOKUP($B52,'Autumn 2023 School'!$C$2:$AH$214,5,FALSE)))</f>
        <v>31</v>
      </c>
      <c r="F52" s="231">
        <f>IF(ISNA(VLOOKUP($B52,'Spring 2023 School'!$C$3:$AF$219,8,FALSE)),0,(VLOOKUP($B52,'Spring 2023 School'!$C$3:$AF$219,8,FALSE)))</f>
        <v>1</v>
      </c>
      <c r="G52" s="231">
        <f>IF(ISNA(VLOOKUP($B52,'Summer 2023 School'!$C$2:$AF$216,8,FALSE)),0,(VLOOKUP($B52,'Summer 2023 School'!$C$2:$AF$216,8,FALSE)))</f>
        <v>1</v>
      </c>
      <c r="H52" s="231">
        <f>IF(ISNA(VLOOKUP($B52,'Autumn 2023 School'!$C$2:$AH$214,8,FALSE)),0,(VLOOKUP($B52,'Autumn 2023 School'!$C$2:$AH$214,8,FALSE)))</f>
        <v>1</v>
      </c>
      <c r="I52" s="231">
        <f>IF(ISNA(VLOOKUP($B52,'Spring 2023 School'!$C$3:$AF$219,12,FALSE)),0,(VLOOKUP($B52,'Spring 2023 School'!$C$3:$AF$219,12,FALSE)))</f>
        <v>675</v>
      </c>
      <c r="J52" s="231">
        <f>IF(ISNA(VLOOKUP($B52,'Summer 2023 School'!$C$2:$AF$216,12,FALSE)),0,(VLOOKUP($B52,'Summer 2023 School'!$C$2:$AF$216,12,FALSE)))</f>
        <v>690</v>
      </c>
      <c r="K52" s="231">
        <f>IF(ISNA(VLOOKUP($B52,'Autumn 2023 School'!$C$2:$AH$214,12,FALSE)),0,(VLOOKUP($B52,'Autumn 2023 School'!$C$2:$AH$214,12,FALSE)))</f>
        <v>465</v>
      </c>
      <c r="L52" s="231">
        <f>IF(ISNA(VLOOKUP($B52,'Spring 2023 School'!$C$3:$AF$219,15,FALSE)),0,(VLOOKUP($B52,'Spring 2023 School'!$C$3:$AF$219,15,FALSE)))</f>
        <v>10</v>
      </c>
      <c r="M52" s="231">
        <f>IF(ISNA(VLOOKUP($B52,'Summer 2023 School'!$C$2:$AF$216,15,FALSE)),0,(VLOOKUP($B52,'Summer 2023 School'!$C$2:$AF$216,15,FALSE)))</f>
        <v>10</v>
      </c>
      <c r="N52" s="231">
        <f>IF(ISNA(VLOOKUP($B52,'Autumn 2023 School'!$C$2:$AH$214,15,FALSE)),0,(VLOOKUP($B52,'Autumn 2023 School'!$C$2:$AH$214,15,FALSE)))</f>
        <v>15</v>
      </c>
      <c r="O52" s="231">
        <f>IF(ISNA(VLOOKUP($B52,'Spring 2023 School'!$C$3:$AF$219,2,FALSE)),0,(VLOOKUP($B52,'Spring 2023 School'!$C$3:$AF$219,2,FALSE)))</f>
        <v>0</v>
      </c>
      <c r="P52" s="231">
        <f>IF(ISNA(VLOOKUP($B52,'Summer 2023 School'!$C$2:$AF$216,2,FALSE)),0,(VLOOKUP($B52,'Summer 2023 School'!$C$2:$AF$216,2,FALSE)))</f>
        <v>0</v>
      </c>
      <c r="Q52" s="231">
        <f>IF(ISNA(VLOOKUP($B52,'Autumn 2023 School'!$C$2:$AH$214,2,FALSE)),0,(VLOOKUP($B52,'Autumn 2023 School'!$C$2:$AH$214,2,FALSE)))</f>
        <v>0</v>
      </c>
      <c r="R52" s="231">
        <f>IF(ISNA(VLOOKUP($B52,'Spring 2023 School'!$C$3:$AF$219,9,FALSE)),0,(VLOOKUP($B52,'Spring 2023 School'!$C$3:$AF$219,9,FALSE)))</f>
        <v>0</v>
      </c>
      <c r="S52" s="231">
        <f>IF(ISNA(VLOOKUP($B52,'Summer 2023 School'!$C$2:$AF$216,9,FALSE)),0,(VLOOKUP($B52,'Summer 2023 School'!$C$2:$AF$216,9,FALSE)))</f>
        <v>0</v>
      </c>
      <c r="T52" s="231">
        <f>IF(ISNA(VLOOKUP($B52,'Autumn 2023 School'!$C$2:$AH$214,9,FALSE)),0,(VLOOKUP($B52,'Autumn 2023 School'!$C$2:$AH$214,9,FALSE)))</f>
        <v>0</v>
      </c>
      <c r="U52" s="231">
        <f>IF(ISNA(VLOOKUP($B52,'Spring 2023 School'!$C$3:$AF$219,25,FALSE)),0,(VLOOKUP($B52,'Spring 2023 School'!$C$3:$AF$219,25,FALSE)))</f>
        <v>13</v>
      </c>
      <c r="V52" s="231">
        <f>IF(ISNA(VLOOKUP($B52,'Spring 2023 School'!$C$3:$AF$219,25,FALSE)),0,(VLOOKUP($B52,'Spring 2023 School'!$C$3:$AF$219,25,FALSE)))</f>
        <v>13</v>
      </c>
      <c r="W52" s="231">
        <f>IF(ISNA(VLOOKUP($B52,'Spring 2023 School'!$C$3:$AF$219,25,FALSE)),0,(VLOOKUP($B52,'Spring 2023 School'!$C$3:$AF$219,25,FALSE)))</f>
        <v>13</v>
      </c>
      <c r="X52" s="231">
        <f>IF(ISNA(VLOOKUP($B52,'Spring 2023 School'!$C$3:$AF$219,26,FALSE)),0,(VLOOKUP($B52,'Spring 2023 School'!$C$3:$AF$219,26,FALSE)))</f>
        <v>195</v>
      </c>
      <c r="Y52" s="231">
        <f>IF(ISNA(VLOOKUP($B52,'Spring 2023 School'!$C$3:$AF$219,26,FALSE)),0,(VLOOKUP($B52,'Spring 2023 School'!$C$3:$AF$219,26,FALSE)))</f>
        <v>195</v>
      </c>
      <c r="Z52" s="231">
        <f>IF(ISNA(VLOOKUP($B52,'Spring 2023 School'!$C$3:$AF$219,26,FALSE)),0,(VLOOKUP($B52,'Spring 2023 School'!$C$3:$AF$219,26,FALSE)))</f>
        <v>195</v>
      </c>
      <c r="AA52" s="231">
        <f>IF(ISNA(VLOOKUP($B52,'Spring 2023 School'!$C$3:$AF$219,27,FALSE)),0,(VLOOKUP($B52,'Spring 2023 School'!$C$3:$AF$219,27,FALSE)))</f>
        <v>0</v>
      </c>
      <c r="AB52" s="231">
        <f>IF(ISNA(VLOOKUP($B52,'Spring 2023 School'!$C$3:$AF$219,27,FALSE)),0,(VLOOKUP($B52,'Spring 2023 School'!$C$3:$AF$219,27,FALSE)))</f>
        <v>0</v>
      </c>
      <c r="AC52" s="231">
        <f>IF(ISNA(VLOOKUP($B52,'Spring 2023 School'!$C$3:$AF$219,27,FALSE)),0,(VLOOKUP($B52,'Spring 2023 School'!$C$3:$AF$219,27,FALSE)))</f>
        <v>0</v>
      </c>
      <c r="AD52" s="384">
        <f t="shared" si="46"/>
        <v>128806.30000000002</v>
      </c>
      <c r="AE52" s="403">
        <f>VLOOKUP(B52,'Spring 2023 School'!$C$3:$S$202,17,FALSE)</f>
        <v>135</v>
      </c>
      <c r="AF52" s="403">
        <f>VLOOKUP(B52,'Spring 2023 School'!$C$1:$Z$200,20,FALSE)</f>
        <v>240</v>
      </c>
      <c r="AG52" s="403">
        <f>VLOOKUP(B52,'Spring 2023 School'!$C$3:$Z$202,23,FALSE)</f>
        <v>210</v>
      </c>
      <c r="AH52" s="384">
        <f t="shared" si="32"/>
        <v>3129.2999999999997</v>
      </c>
      <c r="AI52" s="384">
        <f t="shared" si="33"/>
        <v>2644.7999999999997</v>
      </c>
      <c r="AJ52" s="384">
        <f t="shared" si="34"/>
        <v>638.4</v>
      </c>
      <c r="AK52" s="384">
        <f t="shared" si="47"/>
        <v>6412.4999999999991</v>
      </c>
      <c r="AL52" s="403">
        <f>IF(ISNA(VLOOKUP($A52,'Spring 2023 School'!$B50:$AD50,29,FALSE)),0,(VLOOKUP($A52,'Spring 2023 School'!$B50:$AD50,29,FALSE)))</f>
        <v>12</v>
      </c>
      <c r="AM52" s="403">
        <f>IF(ISNA(VLOOKUP($A52,'Spring 2023 School'!$B50:$AZ50,30,FALSE)),0,(VLOOKUP($A52,'Spring 2023 School'!$B50:$AZ50,30,FALSE)))</f>
        <v>180</v>
      </c>
      <c r="AN52" s="402">
        <f t="shared" si="48"/>
        <v>2616</v>
      </c>
      <c r="AO52" s="404">
        <f t="shared" si="36"/>
        <v>0</v>
      </c>
      <c r="AP52" s="384">
        <f t="shared" si="49"/>
        <v>137834.80000000002</v>
      </c>
      <c r="AQ52" s="403">
        <f>VLOOKUP(A52,'Spring 2023 School'!$B$3:$AB$202,26,FALSE)</f>
        <v>13</v>
      </c>
      <c r="AR52" s="403">
        <f>VLOOKUP(A52,'Summer 2023 School'!$B$2:$AA$200,26,FALSE)</f>
        <v>15</v>
      </c>
      <c r="AS52" s="403">
        <f>VLOOKUP(A52,'Autumn 2023 School'!$B$2:$AA$197,26,FALSE)</f>
        <v>4</v>
      </c>
      <c r="AT52" s="409">
        <f t="shared" si="50"/>
        <v>4202.4000000000005</v>
      </c>
      <c r="AU52" s="409">
        <v>0</v>
      </c>
      <c r="AV52" s="413">
        <f t="shared" si="51"/>
        <v>142037.20000000001</v>
      </c>
      <c r="AW52" s="410">
        <f t="shared" si="43"/>
        <v>59182.166666666672</v>
      </c>
      <c r="AX52" s="410">
        <f t="shared" si="44"/>
        <v>47345.733333333337</v>
      </c>
      <c r="AY52" s="410">
        <f t="shared" si="45"/>
        <v>35509.300000000003</v>
      </c>
      <c r="AZ52" s="642">
        <f>(SUMIF('Spring 2023 School'!B:B,Budget!A52,'Spring 2023 School'!AG:AG)+SUMIF('Summer 2023 School'!B:B,Budget!A52,'Summer 2023 School'!AG:AG)+SUMIF('Autumn 2023 School'!B:B,Budget!A52,'Autumn 2023 School'!AG:AG))</f>
        <v>0</v>
      </c>
      <c r="BA52" s="410">
        <f t="shared" si="38"/>
        <v>0</v>
      </c>
      <c r="BB52">
        <f t="shared" si="39"/>
        <v>1755</v>
      </c>
      <c r="BC52">
        <f t="shared" si="40"/>
        <v>3120</v>
      </c>
      <c r="BD52">
        <f t="shared" si="41"/>
        <v>2520</v>
      </c>
    </row>
    <row r="53" spans="1:56" x14ac:dyDescent="0.35">
      <c r="A53" s="231">
        <v>2057</v>
      </c>
      <c r="B53" t="s">
        <v>879</v>
      </c>
      <c r="C53" s="231">
        <f>IF(ISNA(VLOOKUP($B53,'Spring 2023 School'!$C$3:$AF$220,5,FALSE)),0,(VLOOKUP($B53,'Spring 2023 School'!$C$3:$AF$220,5,FALSE)))</f>
        <v>39</v>
      </c>
      <c r="D53" s="231">
        <f>IF(ISNA(VLOOKUP($B53,'Summer 2023 School'!$C$2:$AF$217,5,FALSE)),0,(VLOOKUP($B53,'Summer 2023 School'!$C$2:$AF$217,5,FALSE)))</f>
        <v>39</v>
      </c>
      <c r="E53" s="231">
        <f>IF(ISNA(VLOOKUP($B53,'Autumn 2023 School'!$C$2:$AH$214,5,FALSE)),0,(VLOOKUP($B53,'Autumn 2023 School'!$C$2:$AH$214,5,FALSE)))</f>
        <v>31</v>
      </c>
      <c r="F53" s="231">
        <f>IF(ISNA(VLOOKUP($B53,'Spring 2023 School'!$C$3:$AF$219,8,FALSE)),0,(VLOOKUP($B53,'Spring 2023 School'!$C$3:$AF$219,8,FALSE)))</f>
        <v>0</v>
      </c>
      <c r="G53" s="231">
        <f>IF(ISNA(VLOOKUP($B53,'Summer 2023 School'!$C$2:$AF$216,8,FALSE)),0,(VLOOKUP($B53,'Summer 2023 School'!$C$2:$AF$216,8,FALSE)))</f>
        <v>0</v>
      </c>
      <c r="H53" s="231">
        <f>IF(ISNA(VLOOKUP($B53,'Autumn 2023 School'!$C$2:$AH$214,8,FALSE)),0,(VLOOKUP($B53,'Autumn 2023 School'!$C$2:$AH$214,8,FALSE)))</f>
        <v>0</v>
      </c>
      <c r="I53" s="231">
        <f>IF(ISNA(VLOOKUP($B53,'Spring 2023 School'!$C$3:$AF$219,12,FALSE)),0,(VLOOKUP($B53,'Spring 2023 School'!$C$3:$AF$219,12,FALSE)))</f>
        <v>585</v>
      </c>
      <c r="J53" s="231">
        <f>IF(ISNA(VLOOKUP($B53,'Summer 2023 School'!$C$2:$AF$216,12,FALSE)),0,(VLOOKUP($B53,'Summer 2023 School'!$C$2:$AF$216,12,FALSE)))</f>
        <v>585</v>
      </c>
      <c r="K53" s="231">
        <f>IF(ISNA(VLOOKUP($B53,'Autumn 2023 School'!$C$2:$AH$214,12,FALSE)),0,(VLOOKUP($B53,'Autumn 2023 School'!$C$2:$AH$214,12,FALSE)))</f>
        <v>465</v>
      </c>
      <c r="L53" s="231">
        <f>IF(ISNA(VLOOKUP($B53,'Spring 2023 School'!$C$3:$AF$219,15,FALSE)),0,(VLOOKUP($B53,'Spring 2023 School'!$C$3:$AF$219,15,FALSE)))</f>
        <v>0</v>
      </c>
      <c r="M53" s="231">
        <f>IF(ISNA(VLOOKUP($B53,'Summer 2023 School'!$C$2:$AF$216,15,FALSE)),0,(VLOOKUP($B53,'Summer 2023 School'!$C$2:$AF$216,15,FALSE)))</f>
        <v>0</v>
      </c>
      <c r="N53" s="231">
        <f>IF(ISNA(VLOOKUP($B53,'Autumn 2023 School'!$C$2:$AH$214,15,FALSE)),0,(VLOOKUP($B53,'Autumn 2023 School'!$C$2:$AH$214,15,FALSE)))</f>
        <v>0</v>
      </c>
      <c r="O53" s="231">
        <f>IF(ISNA(VLOOKUP($B53,'Spring 2023 School'!$C$3:$AF$219,2,FALSE)),0,(VLOOKUP($B53,'Spring 2023 School'!$C$3:$AF$219,2,FALSE)))</f>
        <v>0</v>
      </c>
      <c r="P53" s="231">
        <f>IF(ISNA(VLOOKUP($B53,'Summer 2023 School'!$C$2:$AF$216,2,FALSE)),0,(VLOOKUP($B53,'Summer 2023 School'!$C$2:$AF$216,2,FALSE)))</f>
        <v>0</v>
      </c>
      <c r="Q53" s="231">
        <f>IF(ISNA(VLOOKUP($B53,'Autumn 2023 School'!$C$2:$AH$214,2,FALSE)),0,(VLOOKUP($B53,'Autumn 2023 School'!$C$2:$AH$214,2,FALSE)))</f>
        <v>0</v>
      </c>
      <c r="R53" s="231">
        <f>IF(ISNA(VLOOKUP($B53,'Spring 2023 School'!$C$3:$AF$219,9,FALSE)),0,(VLOOKUP($B53,'Spring 2023 School'!$C$3:$AF$219,9,FALSE)))</f>
        <v>0</v>
      </c>
      <c r="S53" s="231">
        <f>IF(ISNA(VLOOKUP($B53,'Summer 2023 School'!$C$2:$AF$216,9,FALSE)),0,(VLOOKUP($B53,'Summer 2023 School'!$C$2:$AF$216,9,FALSE)))</f>
        <v>0</v>
      </c>
      <c r="T53" s="231">
        <f>IF(ISNA(VLOOKUP($B53,'Autumn 2023 School'!$C$2:$AH$214,9,FALSE)),0,(VLOOKUP($B53,'Autumn 2023 School'!$C$2:$AH$214,9,FALSE)))</f>
        <v>0</v>
      </c>
      <c r="U53" s="231">
        <f>IF(ISNA(VLOOKUP($B53,'Spring 2023 School'!$C$3:$AF$219,25,FALSE)),0,(VLOOKUP($B53,'Spring 2023 School'!$C$3:$AF$219,25,FALSE)))</f>
        <v>13</v>
      </c>
      <c r="V53" s="231">
        <f>IF(ISNA(VLOOKUP($B53,'Spring 2023 School'!$C$3:$AF$219,25,FALSE)),0,(VLOOKUP($B53,'Spring 2023 School'!$C$3:$AF$219,25,FALSE)))</f>
        <v>13</v>
      </c>
      <c r="W53" s="231">
        <f>IF(ISNA(VLOOKUP($B53,'Spring 2023 School'!$C$3:$AF$219,25,FALSE)),0,(VLOOKUP($B53,'Spring 2023 School'!$C$3:$AF$219,25,FALSE)))</f>
        <v>13</v>
      </c>
      <c r="X53" s="231">
        <f>IF(ISNA(VLOOKUP($B53,'Spring 2023 School'!$C$3:$AF$219,26,FALSE)),0,(VLOOKUP($B53,'Spring 2023 School'!$C$3:$AF$219,26,FALSE)))</f>
        <v>195</v>
      </c>
      <c r="Y53" s="231">
        <f>IF(ISNA(VLOOKUP($B53,'Spring 2023 School'!$C$3:$AF$219,26,FALSE)),0,(VLOOKUP($B53,'Spring 2023 School'!$C$3:$AF$219,26,FALSE)))</f>
        <v>195</v>
      </c>
      <c r="Z53" s="231">
        <f>IF(ISNA(VLOOKUP($B53,'Spring 2023 School'!$C$3:$AF$219,26,FALSE)),0,(VLOOKUP($B53,'Spring 2023 School'!$C$3:$AF$219,26,FALSE)))</f>
        <v>195</v>
      </c>
      <c r="AA53" s="231">
        <f>IF(ISNA(VLOOKUP($B53,'Spring 2023 School'!$C$3:$AF$219,27,FALSE)),0,(VLOOKUP($B53,'Spring 2023 School'!$C$3:$AF$219,27,FALSE)))</f>
        <v>0</v>
      </c>
      <c r="AB53" s="231">
        <f>IF(ISNA(VLOOKUP($B53,'Spring 2023 School'!$C$3:$AF$219,27,FALSE)),0,(VLOOKUP($B53,'Spring 2023 School'!$C$3:$AF$219,27,FALSE)))</f>
        <v>0</v>
      </c>
      <c r="AC53" s="231">
        <f>IF(ISNA(VLOOKUP($B53,'Spring 2023 School'!$C$3:$AF$219,27,FALSE)),0,(VLOOKUP($B53,'Spring 2023 School'!$C$3:$AF$219,27,FALSE)))</f>
        <v>0</v>
      </c>
      <c r="AD53" s="384">
        <f t="shared" si="31"/>
        <v>112681.79999999999</v>
      </c>
      <c r="AE53" s="403">
        <f>VLOOKUP(B53,'Spring 2023 School'!$C$3:$S$202,17,FALSE)</f>
        <v>120</v>
      </c>
      <c r="AF53" s="403">
        <f>VLOOKUP(B53,'Spring 2023 School'!$C$1:$Z$200,20,FALSE)</f>
        <v>270</v>
      </c>
      <c r="AG53" s="403">
        <f>VLOOKUP(B53,'Spring 2023 School'!$C$3:$Z$202,23,FALSE)</f>
        <v>180</v>
      </c>
      <c r="AH53" s="384">
        <f t="shared" si="32"/>
        <v>2781.6</v>
      </c>
      <c r="AI53" s="384">
        <f t="shared" si="33"/>
        <v>2975.4</v>
      </c>
      <c r="AJ53" s="384">
        <f t="shared" si="34"/>
        <v>547.20000000000005</v>
      </c>
      <c r="AK53" s="384">
        <f t="shared" si="35"/>
        <v>6304.2</v>
      </c>
      <c r="AL53" s="403">
        <f>IF(ISNA(VLOOKUP($A53,'Spring 2023 School'!$B50:$AD50,29,FALSE)),0,(VLOOKUP($A53,'Spring 2023 School'!$B50:$AD50,29,FALSE)))</f>
        <v>0</v>
      </c>
      <c r="AM53" s="403">
        <f>IF(ISNA(VLOOKUP($A53,'Spring 2023 School'!$B50:$AZ50,30,FALSE)),0,(VLOOKUP($A53,'Spring 2023 School'!$B50:$AZ50,30,FALSE)))</f>
        <v>0</v>
      </c>
      <c r="AN53" s="402">
        <f t="shared" si="25"/>
        <v>0</v>
      </c>
      <c r="AO53" s="404">
        <f t="shared" si="36"/>
        <v>0</v>
      </c>
      <c r="AP53" s="384">
        <f t="shared" si="26"/>
        <v>118985.99999999999</v>
      </c>
      <c r="AQ53" s="403">
        <f>VLOOKUP(A53,'Spring 2023 School'!$B$3:$AB$202,26,FALSE)</f>
        <v>13</v>
      </c>
      <c r="AR53" s="403">
        <f>VLOOKUP(A53,'Summer 2023 School'!$B$2:$AA$200,26,FALSE)</f>
        <v>12</v>
      </c>
      <c r="AS53" s="403">
        <f>VLOOKUP(A53,'Autumn 2023 School'!$B$2:$AA$197,26,FALSE)</f>
        <v>12</v>
      </c>
      <c r="AT53" s="409">
        <f t="shared" si="42"/>
        <v>4783.8</v>
      </c>
      <c r="AU53" s="409">
        <v>0</v>
      </c>
      <c r="AV53" s="413">
        <f t="shared" si="37"/>
        <v>123769.79999999999</v>
      </c>
      <c r="AW53" s="410">
        <f t="shared" si="43"/>
        <v>51570.75</v>
      </c>
      <c r="AX53" s="410">
        <f t="shared" si="44"/>
        <v>41256.6</v>
      </c>
      <c r="AY53" s="410">
        <f t="shared" si="45"/>
        <v>30942.449999999997</v>
      </c>
      <c r="AZ53" s="642">
        <f>(SUMIF('Spring 2023 School'!B:B,Budget!A53,'Spring 2023 School'!AG:AG)+SUMIF('Summer 2023 School'!B:B,Budget!A53,'Summer 2023 School'!AG:AG)+SUMIF('Autumn 2023 School'!B:B,Budget!A53,'Autumn 2023 School'!AG:AG))</f>
        <v>0</v>
      </c>
      <c r="BA53" s="410">
        <f t="shared" si="38"/>
        <v>0</v>
      </c>
      <c r="BB53">
        <f t="shared" si="39"/>
        <v>1560</v>
      </c>
      <c r="BC53">
        <f t="shared" si="40"/>
        <v>3510</v>
      </c>
      <c r="BD53">
        <f t="shared" si="41"/>
        <v>2160</v>
      </c>
    </row>
    <row r="54" spans="1:56" x14ac:dyDescent="0.35">
      <c r="A54" s="231">
        <v>2058</v>
      </c>
      <c r="B54" t="s">
        <v>880</v>
      </c>
      <c r="C54" s="231">
        <f>IF(ISNA(VLOOKUP($B54,'Spring 2023 School'!$C$3:$AF$220,5,FALSE)),0,(VLOOKUP($B54,'Spring 2023 School'!$C$3:$AF$220,5,FALSE)))</f>
        <v>30</v>
      </c>
      <c r="D54" s="231">
        <f>IF(ISNA(VLOOKUP($B54,'Summer 2023 School'!$C$2:$AF$217,5,FALSE)),0,(VLOOKUP($B54,'Summer 2023 School'!$C$2:$AF$217,5,FALSE)))</f>
        <v>30</v>
      </c>
      <c r="E54" s="231">
        <f>IF(ISNA(VLOOKUP($B54,'Autumn 2023 School'!$C$2:$AH$214,5,FALSE)),0,(VLOOKUP($B54,'Autumn 2023 School'!$C$2:$AH$214,5,FALSE)))</f>
        <v>27</v>
      </c>
      <c r="F54" s="231">
        <f>IF(ISNA(VLOOKUP($B54,'Spring 2023 School'!$C$3:$AF$219,8,FALSE)),0,(VLOOKUP($B54,'Spring 2023 School'!$C$3:$AF$219,8,FALSE)))</f>
        <v>14</v>
      </c>
      <c r="G54" s="231">
        <f>IF(ISNA(VLOOKUP($B54,'Summer 2023 School'!$C$2:$AF$216,8,FALSE)),0,(VLOOKUP($B54,'Summer 2023 School'!$C$2:$AF$216,8,FALSE)))</f>
        <v>14</v>
      </c>
      <c r="H54" s="231">
        <f>IF(ISNA(VLOOKUP($B54,'Autumn 2023 School'!$C$2:$AH$214,8,FALSE)),0,(VLOOKUP($B54,'Autumn 2023 School'!$C$2:$AH$214,8,FALSE)))</f>
        <v>12</v>
      </c>
      <c r="I54" s="231">
        <f>IF(ISNA(VLOOKUP($B54,'Spring 2023 School'!$C$3:$AF$219,12,FALSE)),0,(VLOOKUP($B54,'Spring 2023 School'!$C$3:$AF$219,12,FALSE)))</f>
        <v>450</v>
      </c>
      <c r="J54" s="231">
        <f>IF(ISNA(VLOOKUP($B54,'Summer 2023 School'!$C$2:$AF$216,12,FALSE)),0,(VLOOKUP($B54,'Summer 2023 School'!$C$2:$AF$216,12,FALSE)))</f>
        <v>450</v>
      </c>
      <c r="K54" s="231">
        <f>IF(ISNA(VLOOKUP($B54,'Autumn 2023 School'!$C$2:$AH$214,12,FALSE)),0,(VLOOKUP($B54,'Autumn 2023 School'!$C$2:$AH$214,12,FALSE)))</f>
        <v>405</v>
      </c>
      <c r="L54" s="231">
        <f>IF(ISNA(VLOOKUP($B54,'Spring 2023 School'!$C$3:$AF$219,15,FALSE)),0,(VLOOKUP($B54,'Spring 2023 School'!$C$3:$AF$219,15,FALSE)))</f>
        <v>210</v>
      </c>
      <c r="M54" s="231">
        <f>IF(ISNA(VLOOKUP($B54,'Summer 2023 School'!$C$2:$AF$216,15,FALSE)),0,(VLOOKUP($B54,'Summer 2023 School'!$C$2:$AF$216,15,FALSE)))</f>
        <v>210</v>
      </c>
      <c r="N54" s="231">
        <f>IF(ISNA(VLOOKUP($B54,'Autumn 2023 School'!$C$2:$AH$214,15,FALSE)),0,(VLOOKUP($B54,'Autumn 2023 School'!$C$2:$AH$214,15,FALSE)))</f>
        <v>180</v>
      </c>
      <c r="O54" s="231">
        <f>IF(ISNA(VLOOKUP($B54,'Spring 2023 School'!$C$3:$AF$219,2,FALSE)),0,(VLOOKUP($B54,'Spring 2023 School'!$C$3:$AF$219,2,FALSE)))</f>
        <v>0</v>
      </c>
      <c r="P54" s="231">
        <f>IF(ISNA(VLOOKUP($B54,'Summer 2023 School'!$C$2:$AF$216,2,FALSE)),0,(VLOOKUP($B54,'Summer 2023 School'!$C$2:$AF$216,2,FALSE)))</f>
        <v>0</v>
      </c>
      <c r="Q54" s="231">
        <f>IF(ISNA(VLOOKUP($B54,'Autumn 2023 School'!$C$2:$AH$214,2,FALSE)),0,(VLOOKUP($B54,'Autumn 2023 School'!$C$2:$AH$214,2,FALSE)))</f>
        <v>0</v>
      </c>
      <c r="R54" s="231">
        <f>IF(ISNA(VLOOKUP($B54,'Spring 2023 School'!$C$3:$AF$219,9,FALSE)),0,(VLOOKUP($B54,'Spring 2023 School'!$C$3:$AF$219,9,FALSE)))</f>
        <v>0</v>
      </c>
      <c r="S54" s="231">
        <f>IF(ISNA(VLOOKUP($B54,'Summer 2023 School'!$C$2:$AF$216,9,FALSE)),0,(VLOOKUP($B54,'Summer 2023 School'!$C$2:$AF$216,9,FALSE)))</f>
        <v>0</v>
      </c>
      <c r="T54" s="231">
        <f>IF(ISNA(VLOOKUP($B54,'Autumn 2023 School'!$C$2:$AH$214,9,FALSE)),0,(VLOOKUP($B54,'Autumn 2023 School'!$C$2:$AH$214,9,FALSE)))</f>
        <v>0</v>
      </c>
      <c r="U54" s="231">
        <f>IF(ISNA(VLOOKUP($B54,'Spring 2023 School'!$C$3:$AF$219,25,FALSE)),0,(VLOOKUP($B54,'Spring 2023 School'!$C$3:$AF$219,25,FALSE)))</f>
        <v>16</v>
      </c>
      <c r="V54" s="231">
        <f>IF(ISNA(VLOOKUP($B54,'Spring 2023 School'!$C$3:$AF$219,25,FALSE)),0,(VLOOKUP($B54,'Spring 2023 School'!$C$3:$AF$219,25,FALSE)))</f>
        <v>16</v>
      </c>
      <c r="W54" s="231">
        <f>IF(ISNA(VLOOKUP($B54,'Spring 2023 School'!$C$3:$AF$219,25,FALSE)),0,(VLOOKUP($B54,'Spring 2023 School'!$C$3:$AF$219,25,FALSE)))</f>
        <v>16</v>
      </c>
      <c r="X54" s="231">
        <f>IF(ISNA(VLOOKUP($B54,'Spring 2023 School'!$C$3:$AF$219,26,FALSE)),0,(VLOOKUP($B54,'Spring 2023 School'!$C$3:$AF$219,26,FALSE)))</f>
        <v>240</v>
      </c>
      <c r="Y54" s="231">
        <f>IF(ISNA(VLOOKUP($B54,'Spring 2023 School'!$C$3:$AF$219,26,FALSE)),0,(VLOOKUP($B54,'Spring 2023 School'!$C$3:$AF$219,26,FALSE)))</f>
        <v>240</v>
      </c>
      <c r="Z54" s="231">
        <f>IF(ISNA(VLOOKUP($B54,'Spring 2023 School'!$C$3:$AF$219,26,FALSE)),0,(VLOOKUP($B54,'Spring 2023 School'!$C$3:$AF$219,26,FALSE)))</f>
        <v>240</v>
      </c>
      <c r="AA54" s="231">
        <f>IF(ISNA(VLOOKUP($B54,'Spring 2023 School'!$C$3:$AF$219,27,FALSE)),0,(VLOOKUP($B54,'Spring 2023 School'!$C$3:$AF$219,27,FALSE)))</f>
        <v>75</v>
      </c>
      <c r="AB54" s="231">
        <f>IF(ISNA(VLOOKUP($B54,'Spring 2023 School'!$C$3:$AF$219,27,FALSE)),0,(VLOOKUP($B54,'Spring 2023 School'!$C$3:$AF$219,27,FALSE)))</f>
        <v>75</v>
      </c>
      <c r="AC54" s="231">
        <f>IF(ISNA(VLOOKUP($B54,'Spring 2023 School'!$C$3:$AF$219,27,FALSE)),0,(VLOOKUP($B54,'Spring 2023 School'!$C$3:$AF$219,27,FALSE)))</f>
        <v>75</v>
      </c>
      <c r="AD54" s="384">
        <f t="shared" si="31"/>
        <v>131055.6</v>
      </c>
      <c r="AE54" s="403">
        <f>VLOOKUP(B54,'Spring 2023 School'!$C$3:$S$202,17,FALSE)</f>
        <v>45</v>
      </c>
      <c r="AF54" s="403">
        <f>VLOOKUP(B54,'Spring 2023 School'!$C$1:$Z$200,20,FALSE)</f>
        <v>225</v>
      </c>
      <c r="AG54" s="403">
        <f>VLOOKUP(B54,'Spring 2023 School'!$C$3:$Z$202,23,FALSE)</f>
        <v>120</v>
      </c>
      <c r="AH54" s="384">
        <f t="shared" si="32"/>
        <v>1043.0999999999999</v>
      </c>
      <c r="AI54" s="384">
        <f t="shared" si="33"/>
        <v>2479.5</v>
      </c>
      <c r="AJ54" s="384">
        <f t="shared" si="34"/>
        <v>364.8</v>
      </c>
      <c r="AK54" s="384">
        <f t="shared" si="35"/>
        <v>3887.4</v>
      </c>
      <c r="AL54" s="403">
        <f>IF(ISNA(VLOOKUP($A54,'Spring 2023 School'!$B51:$AD51,29,FALSE)),0,(VLOOKUP($A54,'Spring 2023 School'!$B51:$AD51,29,FALSE)))</f>
        <v>0</v>
      </c>
      <c r="AM54" s="403">
        <f>IF(ISNA(VLOOKUP($A54,'Spring 2023 School'!$B51:$AZ51,30,FALSE)),0,(VLOOKUP($A54,'Spring 2023 School'!$B51:$AZ51,30,FALSE)))</f>
        <v>0</v>
      </c>
      <c r="AN54" s="402">
        <f t="shared" si="25"/>
        <v>0</v>
      </c>
      <c r="AO54" s="404">
        <f t="shared" si="36"/>
        <v>0</v>
      </c>
      <c r="AP54" s="384">
        <f t="shared" si="26"/>
        <v>134943</v>
      </c>
      <c r="AQ54" s="403">
        <f>VLOOKUP(A54,'Spring 2023 School'!$B$3:$AB$202,26,FALSE)</f>
        <v>16</v>
      </c>
      <c r="AR54" s="403">
        <f>VLOOKUP(A54,'Summer 2023 School'!$B$2:$AA$200,26,FALSE)</f>
        <v>16</v>
      </c>
      <c r="AS54" s="403">
        <f>VLOOKUP(A54,'Autumn 2023 School'!$B$2:$AA$197,26,FALSE)</f>
        <v>15</v>
      </c>
      <c r="AT54" s="409">
        <f t="shared" si="42"/>
        <v>6079.2000000000007</v>
      </c>
      <c r="AU54" s="409">
        <v>0</v>
      </c>
      <c r="AV54" s="413">
        <f t="shared" si="37"/>
        <v>141022.20000000001</v>
      </c>
      <c r="AW54" s="410">
        <f t="shared" si="43"/>
        <v>58759.25</v>
      </c>
      <c r="AX54" s="410">
        <f t="shared" si="44"/>
        <v>47007.4</v>
      </c>
      <c r="AY54" s="410">
        <f t="shared" si="45"/>
        <v>35255.550000000003</v>
      </c>
      <c r="AZ54" s="642">
        <f>(SUMIF('Spring 2023 School'!B:B,Budget!A54,'Spring 2023 School'!AG:AG)+SUMIF('Summer 2023 School'!B:B,Budget!A54,'Summer 2023 School'!AG:AG)+SUMIF('Autumn 2023 School'!B:B,Budget!A54,'Autumn 2023 School'!AG:AG))</f>
        <v>0</v>
      </c>
      <c r="BA54" s="410">
        <f t="shared" si="38"/>
        <v>0</v>
      </c>
      <c r="BB54">
        <f t="shared" si="39"/>
        <v>585</v>
      </c>
      <c r="BC54">
        <f t="shared" si="40"/>
        <v>2925</v>
      </c>
      <c r="BD54">
        <f t="shared" si="41"/>
        <v>1440</v>
      </c>
    </row>
    <row r="55" spans="1:56" x14ac:dyDescent="0.35">
      <c r="A55" s="231">
        <v>2059</v>
      </c>
      <c r="B55" t="s">
        <v>881</v>
      </c>
      <c r="C55" s="231">
        <f>IF(ISNA(VLOOKUP($B55,'Spring 2023 School'!$C$3:$AF$220,5,FALSE)),0,(VLOOKUP($B55,'Spring 2023 School'!$C$3:$AF$220,5,FALSE)))</f>
        <v>13</v>
      </c>
      <c r="D55" s="231">
        <f>IF(ISNA(VLOOKUP($B55,'Summer 2023 School'!$C$2:$AF$217,5,FALSE)),0,(VLOOKUP($B55,'Summer 2023 School'!$C$2:$AF$217,5,FALSE)))</f>
        <v>12</v>
      </c>
      <c r="E55" s="231">
        <f>IF(ISNA(VLOOKUP($B55,'Autumn 2023 School'!$C$2:$AH$214,5,FALSE)),0,(VLOOKUP($B55,'Autumn 2023 School'!$C$2:$AH$214,5,FALSE)))</f>
        <v>13</v>
      </c>
      <c r="F55" s="231">
        <f>IF(ISNA(VLOOKUP($B55,'Spring 2023 School'!$C$3:$AF$219,8,FALSE)),0,(VLOOKUP($B55,'Spring 2023 School'!$C$3:$AF$219,8,FALSE)))</f>
        <v>0</v>
      </c>
      <c r="G55" s="231">
        <f>IF(ISNA(VLOOKUP($B55,'Summer 2023 School'!$C$2:$AF$216,8,FALSE)),0,(VLOOKUP($B55,'Summer 2023 School'!$C$2:$AF$216,8,FALSE)))</f>
        <v>0</v>
      </c>
      <c r="H55" s="231">
        <f>IF(ISNA(VLOOKUP($B55,'Autumn 2023 School'!$C$2:$AH$214,8,FALSE)),0,(VLOOKUP($B55,'Autumn 2023 School'!$C$2:$AH$214,8,FALSE)))</f>
        <v>0</v>
      </c>
      <c r="I55" s="231">
        <f>IF(ISNA(VLOOKUP($B55,'Spring 2023 School'!$C$3:$AF$219,12,FALSE)),0,(VLOOKUP($B55,'Spring 2023 School'!$C$3:$AF$219,12,FALSE)))</f>
        <v>195</v>
      </c>
      <c r="J55" s="231">
        <f>IF(ISNA(VLOOKUP($B55,'Summer 2023 School'!$C$2:$AF$216,12,FALSE)),0,(VLOOKUP($B55,'Summer 2023 School'!$C$2:$AF$216,12,FALSE)))</f>
        <v>180</v>
      </c>
      <c r="K55" s="231">
        <f>IF(ISNA(VLOOKUP($B55,'Autumn 2023 School'!$C$2:$AH$214,12,FALSE)),0,(VLOOKUP($B55,'Autumn 2023 School'!$C$2:$AH$214,12,FALSE)))</f>
        <v>195</v>
      </c>
      <c r="L55" s="231">
        <f>IF(ISNA(VLOOKUP($B55,'Spring 2023 School'!$C$3:$AF$219,15,FALSE)),0,(VLOOKUP($B55,'Spring 2023 School'!$C$3:$AF$219,15,FALSE)))</f>
        <v>0</v>
      </c>
      <c r="M55" s="231">
        <f>IF(ISNA(VLOOKUP($B55,'Summer 2023 School'!$C$2:$AF$216,15,FALSE)),0,(VLOOKUP($B55,'Summer 2023 School'!$C$2:$AF$216,15,FALSE)))</f>
        <v>0</v>
      </c>
      <c r="N55" s="231">
        <f>IF(ISNA(VLOOKUP($B55,'Autumn 2023 School'!$C$2:$AH$214,15,FALSE)),0,(VLOOKUP($B55,'Autumn 2023 School'!$C$2:$AH$214,15,FALSE)))</f>
        <v>0</v>
      </c>
      <c r="O55" s="231">
        <f>IF(ISNA(VLOOKUP($B55,'Spring 2023 School'!$C$3:$AF$219,2,FALSE)),0,(VLOOKUP($B55,'Spring 2023 School'!$C$3:$AF$219,2,FALSE)))</f>
        <v>0</v>
      </c>
      <c r="P55" s="231">
        <f>IF(ISNA(VLOOKUP($B55,'Summer 2023 School'!$C$2:$AF$216,2,FALSE)),0,(VLOOKUP($B55,'Summer 2023 School'!$C$2:$AF$216,2,FALSE)))</f>
        <v>0</v>
      </c>
      <c r="Q55" s="231">
        <f>IF(ISNA(VLOOKUP($B55,'Autumn 2023 School'!$C$2:$AH$214,2,FALSE)),0,(VLOOKUP($B55,'Autumn 2023 School'!$C$2:$AH$214,2,FALSE)))</f>
        <v>0</v>
      </c>
      <c r="R55" s="231">
        <f>IF(ISNA(VLOOKUP($B55,'Spring 2023 School'!$C$3:$AF$219,9,FALSE)),0,(VLOOKUP($B55,'Spring 2023 School'!$C$3:$AF$219,9,FALSE)))</f>
        <v>0</v>
      </c>
      <c r="S55" s="231">
        <f>IF(ISNA(VLOOKUP($B55,'Summer 2023 School'!$C$2:$AF$216,9,FALSE)),0,(VLOOKUP($B55,'Summer 2023 School'!$C$2:$AF$216,9,FALSE)))</f>
        <v>0</v>
      </c>
      <c r="T55" s="231">
        <f>IF(ISNA(VLOOKUP($B55,'Autumn 2023 School'!$C$2:$AH$214,9,FALSE)),0,(VLOOKUP($B55,'Autumn 2023 School'!$C$2:$AH$214,9,FALSE)))</f>
        <v>0</v>
      </c>
      <c r="U55" s="231">
        <f>IF(ISNA(VLOOKUP($B55,'Spring 2023 School'!$C$3:$AF$219,25,FALSE)),0,(VLOOKUP($B55,'Spring 2023 School'!$C$3:$AF$219,25,FALSE)))</f>
        <v>9</v>
      </c>
      <c r="V55" s="231">
        <f>IF(ISNA(VLOOKUP($B55,'Spring 2023 School'!$C$3:$AF$219,25,FALSE)),0,(VLOOKUP($B55,'Spring 2023 School'!$C$3:$AF$219,25,FALSE)))</f>
        <v>9</v>
      </c>
      <c r="W55" s="231">
        <f>IF(ISNA(VLOOKUP($B55,'Spring 2023 School'!$C$3:$AF$219,25,FALSE)),0,(VLOOKUP($B55,'Spring 2023 School'!$C$3:$AF$219,25,FALSE)))</f>
        <v>9</v>
      </c>
      <c r="X55" s="231">
        <f>IF(ISNA(VLOOKUP($B55,'Spring 2023 School'!$C$3:$AF$219,26,FALSE)),0,(VLOOKUP($B55,'Spring 2023 School'!$C$3:$AF$219,26,FALSE)))</f>
        <v>135</v>
      </c>
      <c r="Y55" s="231">
        <f>IF(ISNA(VLOOKUP($B55,'Spring 2023 School'!$C$3:$AF$219,26,FALSE)),0,(VLOOKUP($B55,'Spring 2023 School'!$C$3:$AF$219,26,FALSE)))</f>
        <v>135</v>
      </c>
      <c r="Z55" s="231">
        <f>IF(ISNA(VLOOKUP($B55,'Spring 2023 School'!$C$3:$AF$219,26,FALSE)),0,(VLOOKUP($B55,'Spring 2023 School'!$C$3:$AF$219,26,FALSE)))</f>
        <v>135</v>
      </c>
      <c r="AA55" s="231">
        <f>IF(ISNA(VLOOKUP($B55,'Spring 2023 School'!$C$3:$AF$219,27,FALSE)),0,(VLOOKUP($B55,'Spring 2023 School'!$C$3:$AF$219,27,FALSE)))</f>
        <v>0</v>
      </c>
      <c r="AB55" s="231">
        <f>IF(ISNA(VLOOKUP($B55,'Spring 2023 School'!$C$3:$AF$219,27,FALSE)),0,(VLOOKUP($B55,'Spring 2023 School'!$C$3:$AF$219,27,FALSE)))</f>
        <v>0</v>
      </c>
      <c r="AC55" s="231">
        <f>IF(ISNA(VLOOKUP($B55,'Spring 2023 School'!$C$3:$AF$219,27,FALSE)),0,(VLOOKUP($B55,'Spring 2023 School'!$C$3:$AF$219,27,FALSE)))</f>
        <v>0</v>
      </c>
      <c r="AD55" s="384">
        <f t="shared" si="31"/>
        <v>39105.300000000003</v>
      </c>
      <c r="AE55" s="403">
        <f>VLOOKUP(B55,'Spring 2023 School'!$C$3:$S$202,17,FALSE)</f>
        <v>15</v>
      </c>
      <c r="AF55" s="403">
        <f>VLOOKUP(B55,'Spring 2023 School'!$C$1:$Z$200,20,FALSE)</f>
        <v>180</v>
      </c>
      <c r="AG55" s="403">
        <f>VLOOKUP(B55,'Spring 2023 School'!$C$3:$Z$202,23,FALSE)</f>
        <v>0</v>
      </c>
      <c r="AH55" s="384">
        <f t="shared" si="32"/>
        <v>347.7</v>
      </c>
      <c r="AI55" s="384">
        <f t="shared" si="33"/>
        <v>1983.6</v>
      </c>
      <c r="AJ55" s="384">
        <f t="shared" si="34"/>
        <v>0</v>
      </c>
      <c r="AK55" s="384">
        <f t="shared" si="35"/>
        <v>2331.2999999999997</v>
      </c>
      <c r="AL55" s="403">
        <f>IF(ISNA(VLOOKUP($A55,'Spring 2023 School'!$B52:$AD52,29,FALSE)),0,(VLOOKUP($A55,'Spring 2023 School'!$B52:$AD52,29,FALSE)))</f>
        <v>0</v>
      </c>
      <c r="AM55" s="403">
        <f>IF(ISNA(VLOOKUP($A55,'Spring 2023 School'!$B52:$AZ52,30,FALSE)),0,(VLOOKUP($A55,'Spring 2023 School'!$B52:$AZ52,30,FALSE)))</f>
        <v>0</v>
      </c>
      <c r="AN55" s="402">
        <f t="shared" si="25"/>
        <v>0</v>
      </c>
      <c r="AO55" s="404">
        <f t="shared" si="36"/>
        <v>0</v>
      </c>
      <c r="AP55" s="384">
        <f t="shared" si="26"/>
        <v>41436.600000000006</v>
      </c>
      <c r="AQ55" s="403">
        <f>VLOOKUP(A55,'Spring 2023 School'!$B$3:$AB$202,26,FALSE)</f>
        <v>9</v>
      </c>
      <c r="AR55" s="403">
        <f>VLOOKUP(A55,'Summer 2023 School'!$B$2:$AA$200,26,FALSE)</f>
        <v>0</v>
      </c>
      <c r="AS55" s="403">
        <f>VLOOKUP(A55,'Autumn 2023 School'!$B$2:$AA$197,26,FALSE)</f>
        <v>7</v>
      </c>
      <c r="AT55" s="409">
        <f t="shared" si="42"/>
        <v>2050.2000000000003</v>
      </c>
      <c r="AU55" s="409">
        <v>0</v>
      </c>
      <c r="AV55" s="413">
        <f t="shared" si="37"/>
        <v>43486.8</v>
      </c>
      <c r="AW55" s="410">
        <f t="shared" si="43"/>
        <v>18119.5</v>
      </c>
      <c r="AX55" s="410">
        <f t="shared" si="44"/>
        <v>14495.6</v>
      </c>
      <c r="AY55" s="410">
        <f t="shared" si="45"/>
        <v>10871.7</v>
      </c>
      <c r="AZ55" s="642">
        <f>(SUMIF('Spring 2023 School'!B:B,Budget!A55,'Spring 2023 School'!AG:AG)+SUMIF('Summer 2023 School'!B:B,Budget!A55,'Summer 2023 School'!AG:AG)+SUMIF('Autumn 2023 School'!B:B,Budget!A55,'Autumn 2023 School'!AG:AG))</f>
        <v>0</v>
      </c>
      <c r="BA55" s="410">
        <f t="shared" si="38"/>
        <v>0</v>
      </c>
      <c r="BB55">
        <f t="shared" si="39"/>
        <v>195</v>
      </c>
      <c r="BC55">
        <f t="shared" si="40"/>
        <v>2340</v>
      </c>
      <c r="BD55">
        <f t="shared" si="41"/>
        <v>0</v>
      </c>
    </row>
    <row r="56" spans="1:56" x14ac:dyDescent="0.35">
      <c r="A56" s="231">
        <v>2060</v>
      </c>
      <c r="B56" t="s">
        <v>882</v>
      </c>
      <c r="C56" s="231">
        <f>IF(ISNA(VLOOKUP($B56,'Spring 2023 School'!$C$3:$AF$220,5,FALSE)),0,(VLOOKUP($B56,'Spring 2023 School'!$C$3:$AF$220,5,FALSE)))</f>
        <v>22</v>
      </c>
      <c r="D56" s="231">
        <f>IF(ISNA(VLOOKUP($B56,'Summer 2023 School'!$C$2:$AF$217,5,FALSE)),0,(VLOOKUP($B56,'Summer 2023 School'!$C$2:$AF$217,5,FALSE)))</f>
        <v>26</v>
      </c>
      <c r="E56" s="231">
        <f>IF(ISNA(VLOOKUP($B56,'Autumn 2023 School'!$C$2:$AH$214,5,FALSE)),0,(VLOOKUP($B56,'Autumn 2023 School'!$C$2:$AH$214,5,FALSE)))</f>
        <v>23</v>
      </c>
      <c r="F56" s="231">
        <f>IF(ISNA(VLOOKUP($B56,'Spring 2023 School'!$C$3:$AF$219,8,FALSE)),0,(VLOOKUP($B56,'Spring 2023 School'!$C$3:$AF$219,8,FALSE)))</f>
        <v>0</v>
      </c>
      <c r="G56" s="231">
        <f>IF(ISNA(VLOOKUP($B56,'Summer 2023 School'!$C$2:$AF$216,8,FALSE)),0,(VLOOKUP($B56,'Summer 2023 School'!$C$2:$AF$216,8,FALSE)))</f>
        <v>0</v>
      </c>
      <c r="H56" s="231">
        <f>IF(ISNA(VLOOKUP($B56,'Autumn 2023 School'!$C$2:$AH$214,8,FALSE)),0,(VLOOKUP($B56,'Autumn 2023 School'!$C$2:$AH$214,8,FALSE)))</f>
        <v>0</v>
      </c>
      <c r="I56" s="231">
        <f>IF(ISNA(VLOOKUP($B56,'Spring 2023 School'!$C$3:$AF$219,12,FALSE)),0,(VLOOKUP($B56,'Spring 2023 School'!$C$3:$AF$219,12,FALSE)))</f>
        <v>330</v>
      </c>
      <c r="J56" s="231">
        <f>IF(ISNA(VLOOKUP($B56,'Summer 2023 School'!$C$2:$AF$216,12,FALSE)),0,(VLOOKUP($B56,'Summer 2023 School'!$C$2:$AF$216,12,FALSE)))</f>
        <v>390</v>
      </c>
      <c r="K56" s="231">
        <f>IF(ISNA(VLOOKUP($B56,'Autumn 2023 School'!$C$2:$AH$214,12,FALSE)),0,(VLOOKUP($B56,'Autumn 2023 School'!$C$2:$AH$214,12,FALSE)))</f>
        <v>345</v>
      </c>
      <c r="L56" s="231">
        <f>IF(ISNA(VLOOKUP($B56,'Spring 2023 School'!$C$3:$AF$219,15,FALSE)),0,(VLOOKUP($B56,'Spring 2023 School'!$C$3:$AF$219,15,FALSE)))</f>
        <v>0</v>
      </c>
      <c r="M56" s="231">
        <f>IF(ISNA(VLOOKUP($B56,'Summer 2023 School'!$C$2:$AF$216,15,FALSE)),0,(VLOOKUP($B56,'Summer 2023 School'!$C$2:$AF$216,15,FALSE)))</f>
        <v>0</v>
      </c>
      <c r="N56" s="231">
        <f>IF(ISNA(VLOOKUP($B56,'Autumn 2023 School'!$C$2:$AH$214,15,FALSE)),0,(VLOOKUP($B56,'Autumn 2023 School'!$C$2:$AH$214,15,FALSE)))</f>
        <v>0</v>
      </c>
      <c r="O56" s="231">
        <f>IF(ISNA(VLOOKUP($B56,'Spring 2023 School'!$C$3:$AF$219,2,FALSE)),0,(VLOOKUP($B56,'Spring 2023 School'!$C$3:$AF$219,2,FALSE)))</f>
        <v>0</v>
      </c>
      <c r="P56" s="231">
        <f>IF(ISNA(VLOOKUP($B56,'Summer 2023 School'!$C$2:$AF$216,2,FALSE)),0,(VLOOKUP($B56,'Summer 2023 School'!$C$2:$AF$216,2,FALSE)))</f>
        <v>0</v>
      </c>
      <c r="Q56" s="231">
        <f>IF(ISNA(VLOOKUP($B56,'Autumn 2023 School'!$C$2:$AH$214,2,FALSE)),0,(VLOOKUP($B56,'Autumn 2023 School'!$C$2:$AH$214,2,FALSE)))</f>
        <v>0</v>
      </c>
      <c r="R56" s="231">
        <f>IF(ISNA(VLOOKUP($B56,'Spring 2023 School'!$C$3:$AF$219,9,FALSE)),0,(VLOOKUP($B56,'Spring 2023 School'!$C$3:$AF$219,9,FALSE)))</f>
        <v>0</v>
      </c>
      <c r="S56" s="231">
        <f>IF(ISNA(VLOOKUP($B56,'Summer 2023 School'!$C$2:$AF$216,9,FALSE)),0,(VLOOKUP($B56,'Summer 2023 School'!$C$2:$AF$216,9,FALSE)))</f>
        <v>0</v>
      </c>
      <c r="T56" s="231">
        <f>IF(ISNA(VLOOKUP($B56,'Autumn 2023 School'!$C$2:$AH$214,9,FALSE)),0,(VLOOKUP($B56,'Autumn 2023 School'!$C$2:$AH$214,9,FALSE)))</f>
        <v>0</v>
      </c>
      <c r="U56" s="231">
        <f>IF(ISNA(VLOOKUP($B56,'Spring 2023 School'!$C$3:$AF$219,25,FALSE)),0,(VLOOKUP($B56,'Spring 2023 School'!$C$3:$AF$219,25,FALSE)))</f>
        <v>13</v>
      </c>
      <c r="V56" s="231">
        <f>IF(ISNA(VLOOKUP($B56,'Spring 2023 School'!$C$3:$AF$219,25,FALSE)),0,(VLOOKUP($B56,'Spring 2023 School'!$C$3:$AF$219,25,FALSE)))</f>
        <v>13</v>
      </c>
      <c r="W56" s="231">
        <f>IF(ISNA(VLOOKUP($B56,'Spring 2023 School'!$C$3:$AF$219,25,FALSE)),0,(VLOOKUP($B56,'Spring 2023 School'!$C$3:$AF$219,25,FALSE)))</f>
        <v>13</v>
      </c>
      <c r="X56" s="231">
        <f>IF(ISNA(VLOOKUP($B56,'Spring 2023 School'!$C$3:$AF$219,26,FALSE)),0,(VLOOKUP($B56,'Spring 2023 School'!$C$3:$AF$219,26,FALSE)))</f>
        <v>195</v>
      </c>
      <c r="Y56" s="231">
        <f>IF(ISNA(VLOOKUP($B56,'Spring 2023 School'!$C$3:$AF$219,26,FALSE)),0,(VLOOKUP($B56,'Spring 2023 School'!$C$3:$AF$219,26,FALSE)))</f>
        <v>195</v>
      </c>
      <c r="Z56" s="231">
        <f>IF(ISNA(VLOOKUP($B56,'Spring 2023 School'!$C$3:$AF$219,26,FALSE)),0,(VLOOKUP($B56,'Spring 2023 School'!$C$3:$AF$219,26,FALSE)))</f>
        <v>195</v>
      </c>
      <c r="AA56" s="231">
        <f>IF(ISNA(VLOOKUP($B56,'Spring 2023 School'!$C$3:$AF$219,27,FALSE)),0,(VLOOKUP($B56,'Spring 2023 School'!$C$3:$AF$219,27,FALSE)))</f>
        <v>0</v>
      </c>
      <c r="AB56" s="231">
        <f>IF(ISNA(VLOOKUP($B56,'Spring 2023 School'!$C$3:$AF$219,27,FALSE)),0,(VLOOKUP($B56,'Spring 2023 School'!$C$3:$AF$219,27,FALSE)))</f>
        <v>0</v>
      </c>
      <c r="AC56" s="231">
        <f>IF(ISNA(VLOOKUP($B56,'Spring 2023 School'!$C$3:$AF$219,27,FALSE)),0,(VLOOKUP($B56,'Spring 2023 School'!$C$3:$AF$219,27,FALSE)))</f>
        <v>0</v>
      </c>
      <c r="AD56" s="384">
        <f t="shared" si="31"/>
        <v>73170</v>
      </c>
      <c r="AE56" s="403">
        <f>VLOOKUP(B56,'Spring 2023 School'!$C$3:$S$202,17,FALSE)</f>
        <v>315</v>
      </c>
      <c r="AF56" s="403">
        <f>VLOOKUP(B56,'Spring 2023 School'!$C$1:$Z$200,20,FALSE)</f>
        <v>15</v>
      </c>
      <c r="AG56" s="403">
        <f>VLOOKUP(B56,'Spring 2023 School'!$C$3:$Z$202,23,FALSE)</f>
        <v>0</v>
      </c>
      <c r="AH56" s="384">
        <f t="shared" si="32"/>
        <v>7301.7</v>
      </c>
      <c r="AI56" s="384">
        <f t="shared" si="33"/>
        <v>165.29999999999998</v>
      </c>
      <c r="AJ56" s="384">
        <f t="shared" si="34"/>
        <v>0</v>
      </c>
      <c r="AK56" s="384">
        <f t="shared" si="35"/>
        <v>7467</v>
      </c>
      <c r="AL56" s="403">
        <f>IF(ISNA(VLOOKUP($A56,'Spring 2023 School'!$B53:$AD53,29,FALSE)),0,(VLOOKUP($A56,'Spring 2023 School'!$B53:$AD53,29,FALSE)))</f>
        <v>0</v>
      </c>
      <c r="AM56" s="403">
        <f>IF(ISNA(VLOOKUP($A56,'Spring 2023 School'!$B53:$AZ53,30,FALSE)),0,(VLOOKUP($A56,'Spring 2023 School'!$B53:$AZ53,30,FALSE)))</f>
        <v>0</v>
      </c>
      <c r="AN56" s="402">
        <f t="shared" si="25"/>
        <v>0</v>
      </c>
      <c r="AO56" s="404">
        <f t="shared" si="36"/>
        <v>0</v>
      </c>
      <c r="AP56" s="384">
        <f t="shared" si="26"/>
        <v>80637</v>
      </c>
      <c r="AQ56" s="403">
        <f>VLOOKUP(A56,'Spring 2023 School'!$B$3:$AB$202,26,FALSE)</f>
        <v>13</v>
      </c>
      <c r="AR56" s="403">
        <f>VLOOKUP(A56,'Summer 2023 School'!$B$2:$AA$200,26,FALSE)</f>
        <v>13</v>
      </c>
      <c r="AS56" s="403">
        <f>VLOOKUP(A56,'Autumn 2023 School'!$B$2:$AA$197,26,FALSE)</f>
        <v>15</v>
      </c>
      <c r="AT56" s="409">
        <f t="shared" si="42"/>
        <v>5283.6</v>
      </c>
      <c r="AU56" s="409">
        <v>0</v>
      </c>
      <c r="AV56" s="413">
        <f t="shared" si="37"/>
        <v>85920.6</v>
      </c>
      <c r="AW56" s="410">
        <f t="shared" si="43"/>
        <v>35800.25</v>
      </c>
      <c r="AX56" s="410">
        <f t="shared" si="44"/>
        <v>28640.2</v>
      </c>
      <c r="AY56" s="410">
        <f t="shared" si="45"/>
        <v>21480.15</v>
      </c>
      <c r="AZ56" s="642">
        <f>(SUMIF('Spring 2023 School'!B:B,Budget!A56,'Spring 2023 School'!AG:AG)+SUMIF('Summer 2023 School'!B:B,Budget!A56,'Summer 2023 School'!AG:AG)+SUMIF('Autumn 2023 School'!B:B,Budget!A56,'Autumn 2023 School'!AG:AG))</f>
        <v>0</v>
      </c>
      <c r="BA56" s="410">
        <f t="shared" si="38"/>
        <v>0</v>
      </c>
      <c r="BB56">
        <f t="shared" si="39"/>
        <v>4095</v>
      </c>
      <c r="BC56">
        <f t="shared" si="40"/>
        <v>195</v>
      </c>
      <c r="BD56">
        <f t="shared" si="41"/>
        <v>0</v>
      </c>
    </row>
    <row r="57" spans="1:56" x14ac:dyDescent="0.35">
      <c r="A57" s="231">
        <v>2062</v>
      </c>
      <c r="B57" t="s">
        <v>883</v>
      </c>
      <c r="C57" s="231">
        <f>IF(ISNA(VLOOKUP($B57,'Spring 2023 School'!$C$3:$AF$220,5,FALSE)),0,(VLOOKUP($B57,'Spring 2023 School'!$C$3:$AF$220,5,FALSE)))</f>
        <v>44</v>
      </c>
      <c r="D57" s="231">
        <f>IF(ISNA(VLOOKUP($B57,'Summer 2023 School'!$C$2:$AF$217,5,FALSE)),0,(VLOOKUP($B57,'Summer 2023 School'!$C$2:$AF$217,5,FALSE)))</f>
        <v>52</v>
      </c>
      <c r="E57" s="231">
        <f>IF(ISNA(VLOOKUP($B57,'Autumn 2023 School'!$C$2:$AH$214,5,FALSE)),0,(VLOOKUP($B57,'Autumn 2023 School'!$C$2:$AH$214,5,FALSE)))</f>
        <v>36</v>
      </c>
      <c r="F57" s="231">
        <f>IF(ISNA(VLOOKUP($B57,'Spring 2023 School'!$C$3:$AF$219,8,FALSE)),0,(VLOOKUP($B57,'Spring 2023 School'!$C$3:$AF$219,8,FALSE)))</f>
        <v>0</v>
      </c>
      <c r="G57" s="231">
        <f>IF(ISNA(VLOOKUP($B57,'Summer 2023 School'!$C$2:$AF$216,8,FALSE)),0,(VLOOKUP($B57,'Summer 2023 School'!$C$2:$AF$216,8,FALSE)))</f>
        <v>0</v>
      </c>
      <c r="H57" s="231">
        <f>IF(ISNA(VLOOKUP($B57,'Autumn 2023 School'!$C$2:$AH$214,8,FALSE)),0,(VLOOKUP($B57,'Autumn 2023 School'!$C$2:$AH$214,8,FALSE)))</f>
        <v>0</v>
      </c>
      <c r="I57" s="231">
        <f>IF(ISNA(VLOOKUP($B57,'Spring 2023 School'!$C$3:$AF$219,12,FALSE)),0,(VLOOKUP($B57,'Spring 2023 School'!$C$3:$AF$219,12,FALSE)))</f>
        <v>660</v>
      </c>
      <c r="J57" s="231">
        <f>IF(ISNA(VLOOKUP($B57,'Summer 2023 School'!$C$2:$AF$216,12,FALSE)),0,(VLOOKUP($B57,'Summer 2023 School'!$C$2:$AF$216,12,FALSE)))</f>
        <v>780</v>
      </c>
      <c r="K57" s="231">
        <f>IF(ISNA(VLOOKUP($B57,'Autumn 2023 School'!$C$2:$AH$214,12,FALSE)),0,(VLOOKUP($B57,'Autumn 2023 School'!$C$2:$AH$214,12,FALSE)))</f>
        <v>540</v>
      </c>
      <c r="L57" s="231">
        <f>IF(ISNA(VLOOKUP($B57,'Spring 2023 School'!$C$3:$AF$219,15,FALSE)),0,(VLOOKUP($B57,'Spring 2023 School'!$C$3:$AF$219,15,FALSE)))</f>
        <v>0</v>
      </c>
      <c r="M57" s="231">
        <f>IF(ISNA(VLOOKUP($B57,'Summer 2023 School'!$C$2:$AF$216,15,FALSE)),0,(VLOOKUP($B57,'Summer 2023 School'!$C$2:$AF$216,15,FALSE)))</f>
        <v>0</v>
      </c>
      <c r="N57" s="231">
        <f>IF(ISNA(VLOOKUP($B57,'Autumn 2023 School'!$C$2:$AH$214,15,FALSE)),0,(VLOOKUP($B57,'Autumn 2023 School'!$C$2:$AH$214,15,FALSE)))</f>
        <v>0</v>
      </c>
      <c r="O57" s="231">
        <f>IF(ISNA(VLOOKUP($B57,'Spring 2023 School'!$C$3:$AF$219,2,FALSE)),0,(VLOOKUP($B57,'Spring 2023 School'!$C$3:$AF$219,2,FALSE)))</f>
        <v>0</v>
      </c>
      <c r="P57" s="231">
        <f>IF(ISNA(VLOOKUP($B57,'Summer 2023 School'!$C$2:$AF$216,2,FALSE)),0,(VLOOKUP($B57,'Summer 2023 School'!$C$2:$AF$216,2,FALSE)))</f>
        <v>0</v>
      </c>
      <c r="Q57" s="231">
        <f>IF(ISNA(VLOOKUP($B57,'Autumn 2023 School'!$C$2:$AH$214,2,FALSE)),0,(VLOOKUP($B57,'Autumn 2023 School'!$C$2:$AH$214,2,FALSE)))</f>
        <v>0</v>
      </c>
      <c r="R57" s="231">
        <f>IF(ISNA(VLOOKUP($B57,'Spring 2023 School'!$C$3:$AF$219,9,FALSE)),0,(VLOOKUP($B57,'Spring 2023 School'!$C$3:$AF$219,9,FALSE)))</f>
        <v>0</v>
      </c>
      <c r="S57" s="231">
        <f>IF(ISNA(VLOOKUP($B57,'Summer 2023 School'!$C$2:$AF$216,9,FALSE)),0,(VLOOKUP($B57,'Summer 2023 School'!$C$2:$AF$216,9,FALSE)))</f>
        <v>0</v>
      </c>
      <c r="T57" s="231">
        <f>IF(ISNA(VLOOKUP($B57,'Autumn 2023 School'!$C$2:$AH$214,9,FALSE)),0,(VLOOKUP($B57,'Autumn 2023 School'!$C$2:$AH$214,9,FALSE)))</f>
        <v>0</v>
      </c>
      <c r="U57" s="231">
        <f>IF(ISNA(VLOOKUP($B57,'Spring 2023 School'!$C$3:$AF$219,25,FALSE)),0,(VLOOKUP($B57,'Spring 2023 School'!$C$3:$AF$219,25,FALSE)))</f>
        <v>6</v>
      </c>
      <c r="V57" s="231">
        <f>IF(ISNA(VLOOKUP($B57,'Spring 2023 School'!$C$3:$AF$219,25,FALSE)),0,(VLOOKUP($B57,'Spring 2023 School'!$C$3:$AF$219,25,FALSE)))</f>
        <v>6</v>
      </c>
      <c r="W57" s="231">
        <f>IF(ISNA(VLOOKUP($B57,'Spring 2023 School'!$C$3:$AF$219,25,FALSE)),0,(VLOOKUP($B57,'Spring 2023 School'!$C$3:$AF$219,25,FALSE)))</f>
        <v>6</v>
      </c>
      <c r="X57" s="231">
        <f>IF(ISNA(VLOOKUP($B57,'Spring 2023 School'!$C$3:$AF$219,26,FALSE)),0,(VLOOKUP($B57,'Spring 2023 School'!$C$3:$AF$219,26,FALSE)))</f>
        <v>90</v>
      </c>
      <c r="Y57" s="231">
        <f>IF(ISNA(VLOOKUP($B57,'Spring 2023 School'!$C$3:$AF$219,26,FALSE)),0,(VLOOKUP($B57,'Spring 2023 School'!$C$3:$AF$219,26,FALSE)))</f>
        <v>90</v>
      </c>
      <c r="Z57" s="231">
        <f>IF(ISNA(VLOOKUP($B57,'Spring 2023 School'!$C$3:$AF$219,26,FALSE)),0,(VLOOKUP($B57,'Spring 2023 School'!$C$3:$AF$219,26,FALSE)))</f>
        <v>90</v>
      </c>
      <c r="AA57" s="231">
        <f>IF(ISNA(VLOOKUP($B57,'Spring 2023 School'!$C$3:$AF$219,27,FALSE)),0,(VLOOKUP($B57,'Spring 2023 School'!$C$3:$AF$219,27,FALSE)))</f>
        <v>0</v>
      </c>
      <c r="AB57" s="231">
        <f>IF(ISNA(VLOOKUP($B57,'Spring 2023 School'!$C$3:$AF$219,27,FALSE)),0,(VLOOKUP($B57,'Spring 2023 School'!$C$3:$AF$219,27,FALSE)))</f>
        <v>0</v>
      </c>
      <c r="AC57" s="231">
        <f>IF(ISNA(VLOOKUP($B57,'Spring 2023 School'!$C$3:$AF$219,27,FALSE)),0,(VLOOKUP($B57,'Spring 2023 School'!$C$3:$AF$219,27,FALSE)))</f>
        <v>0</v>
      </c>
      <c r="AD57" s="384">
        <f t="shared" si="31"/>
        <v>136584</v>
      </c>
      <c r="AE57" s="403">
        <f>VLOOKUP(B57,'Spring 2023 School'!$C$3:$S$202,17,FALSE)</f>
        <v>105</v>
      </c>
      <c r="AF57" s="403">
        <f>VLOOKUP(B57,'Spring 2023 School'!$C$1:$Z$200,20,FALSE)</f>
        <v>150</v>
      </c>
      <c r="AG57" s="403">
        <f>VLOOKUP(B57,'Spring 2023 School'!$C$3:$Z$202,23,FALSE)</f>
        <v>225</v>
      </c>
      <c r="AH57" s="384">
        <f t="shared" si="32"/>
        <v>2433.9</v>
      </c>
      <c r="AI57" s="384">
        <f t="shared" si="33"/>
        <v>1653</v>
      </c>
      <c r="AJ57" s="384">
        <f t="shared" si="34"/>
        <v>684</v>
      </c>
      <c r="AK57" s="384">
        <f t="shared" si="35"/>
        <v>4770.8999999999996</v>
      </c>
      <c r="AL57" s="403">
        <f>IF(ISNA(VLOOKUP($A57,'Spring 2023 School'!$B54:$AD54,29,FALSE)),0,(VLOOKUP($A57,'Spring 2023 School'!$B54:$AD54,29,FALSE)))</f>
        <v>0</v>
      </c>
      <c r="AM57" s="403">
        <f>IF(ISNA(VLOOKUP($A57,'Spring 2023 School'!$B54:$AZ54,30,FALSE)),0,(VLOOKUP($A57,'Spring 2023 School'!$B54:$AZ54,30,FALSE)))</f>
        <v>0</v>
      </c>
      <c r="AN57" s="402">
        <f t="shared" si="25"/>
        <v>0</v>
      </c>
      <c r="AO57" s="404">
        <f t="shared" si="36"/>
        <v>0</v>
      </c>
      <c r="AP57" s="384">
        <f t="shared" si="26"/>
        <v>141354.9</v>
      </c>
      <c r="AQ57" s="403">
        <f>VLOOKUP(A57,'Spring 2023 School'!$B$3:$AB$202,26,FALSE)</f>
        <v>6</v>
      </c>
      <c r="AR57" s="403">
        <f>VLOOKUP(A57,'Summer 2023 School'!$B$2:$AA$200,26,FALSE)</f>
        <v>52</v>
      </c>
      <c r="AS57" s="403">
        <f>VLOOKUP(A57,'Autumn 2023 School'!$B$2:$AA$197,26,FALSE)</f>
        <v>12</v>
      </c>
      <c r="AT57" s="409">
        <f t="shared" si="42"/>
        <v>9159.6000000000022</v>
      </c>
      <c r="AU57" s="409">
        <v>0</v>
      </c>
      <c r="AV57" s="413">
        <f t="shared" si="37"/>
        <v>150514.5</v>
      </c>
      <c r="AW57" s="410">
        <f t="shared" si="43"/>
        <v>62714.375</v>
      </c>
      <c r="AX57" s="410">
        <f t="shared" si="44"/>
        <v>50171.5</v>
      </c>
      <c r="AY57" s="410">
        <f t="shared" si="45"/>
        <v>37628.625</v>
      </c>
      <c r="AZ57" s="642">
        <f>(SUMIF('Spring 2023 School'!B:B,Budget!A57,'Spring 2023 School'!AG:AG)+SUMIF('Summer 2023 School'!B:B,Budget!A57,'Summer 2023 School'!AG:AG)+SUMIF('Autumn 2023 School'!B:B,Budget!A57,'Autumn 2023 School'!AG:AG))</f>
        <v>0</v>
      </c>
      <c r="BA57" s="410">
        <f t="shared" si="38"/>
        <v>0</v>
      </c>
      <c r="BB57">
        <f t="shared" si="39"/>
        <v>1365</v>
      </c>
      <c r="BC57">
        <f t="shared" si="40"/>
        <v>1950</v>
      </c>
      <c r="BD57">
        <f t="shared" si="41"/>
        <v>2700</v>
      </c>
    </row>
    <row r="58" spans="1:56" x14ac:dyDescent="0.35">
      <c r="A58" s="231">
        <v>2063</v>
      </c>
      <c r="B58" t="s">
        <v>884</v>
      </c>
      <c r="C58" s="231">
        <f>IF(ISNA(VLOOKUP($B58,'Spring 2023 School'!$C$3:$AF$220,5,FALSE)),0,(VLOOKUP($B58,'Spring 2023 School'!$C$3:$AF$220,5,FALSE)))</f>
        <v>30</v>
      </c>
      <c r="D58" s="231">
        <f>IF(ISNA(VLOOKUP($B58,'Summer 2023 School'!$C$2:$AF$217,5,FALSE)),0,(VLOOKUP($B58,'Summer 2023 School'!$C$2:$AF$217,5,FALSE)))</f>
        <v>30</v>
      </c>
      <c r="E58" s="231">
        <f>IF(ISNA(VLOOKUP($B58,'Autumn 2023 School'!$C$2:$AH$214,5,FALSE)),0,(VLOOKUP($B58,'Autumn 2023 School'!$C$2:$AH$214,5,FALSE)))</f>
        <v>30</v>
      </c>
      <c r="F58" s="231">
        <f>IF(ISNA(VLOOKUP($B58,'Spring 2023 School'!$C$3:$AF$219,8,FALSE)),0,(VLOOKUP($B58,'Spring 2023 School'!$C$3:$AF$219,8,FALSE)))</f>
        <v>0</v>
      </c>
      <c r="G58" s="231">
        <f>IF(ISNA(VLOOKUP($B58,'Summer 2023 School'!$C$2:$AF$216,8,FALSE)),0,(VLOOKUP($B58,'Summer 2023 School'!$C$2:$AF$216,8,FALSE)))</f>
        <v>0</v>
      </c>
      <c r="H58" s="231">
        <f>IF(ISNA(VLOOKUP($B58,'Autumn 2023 School'!$C$2:$AH$214,8,FALSE)),0,(VLOOKUP($B58,'Autumn 2023 School'!$C$2:$AH$214,8,FALSE)))</f>
        <v>0</v>
      </c>
      <c r="I58" s="231">
        <f>IF(ISNA(VLOOKUP($B58,'Spring 2023 School'!$C$3:$AF$219,12,FALSE)),0,(VLOOKUP($B58,'Spring 2023 School'!$C$3:$AF$219,12,FALSE)))</f>
        <v>450</v>
      </c>
      <c r="J58" s="231">
        <f>IF(ISNA(VLOOKUP($B58,'Summer 2023 School'!$C$2:$AF$216,12,FALSE)),0,(VLOOKUP($B58,'Summer 2023 School'!$C$2:$AF$216,12,FALSE)))</f>
        <v>450</v>
      </c>
      <c r="K58" s="231">
        <f>IF(ISNA(VLOOKUP($B58,'Autumn 2023 School'!$C$2:$AH$214,12,FALSE)),0,(VLOOKUP($B58,'Autumn 2023 School'!$C$2:$AH$214,12,FALSE)))</f>
        <v>450</v>
      </c>
      <c r="L58" s="231">
        <f>IF(ISNA(VLOOKUP($B58,'Spring 2023 School'!$C$3:$AF$219,15,FALSE)),0,(VLOOKUP($B58,'Spring 2023 School'!$C$3:$AF$219,15,FALSE)))</f>
        <v>0</v>
      </c>
      <c r="M58" s="231">
        <f>IF(ISNA(VLOOKUP($B58,'Summer 2023 School'!$C$2:$AF$216,15,FALSE)),0,(VLOOKUP($B58,'Summer 2023 School'!$C$2:$AF$216,15,FALSE)))</f>
        <v>0</v>
      </c>
      <c r="N58" s="231">
        <f>IF(ISNA(VLOOKUP($B58,'Autumn 2023 School'!$C$2:$AH$214,15,FALSE)),0,(VLOOKUP($B58,'Autumn 2023 School'!$C$2:$AH$214,15,FALSE)))</f>
        <v>0</v>
      </c>
      <c r="O58" s="231">
        <f>IF(ISNA(VLOOKUP($B58,'Spring 2023 School'!$C$3:$AF$219,2,FALSE)),0,(VLOOKUP($B58,'Spring 2023 School'!$C$3:$AF$219,2,FALSE)))</f>
        <v>0</v>
      </c>
      <c r="P58" s="231">
        <f>IF(ISNA(VLOOKUP($B58,'Summer 2023 School'!$C$2:$AF$216,2,FALSE)),0,(VLOOKUP($B58,'Summer 2023 School'!$C$2:$AF$216,2,FALSE)))</f>
        <v>0</v>
      </c>
      <c r="Q58" s="231">
        <f>IF(ISNA(VLOOKUP($B58,'Autumn 2023 School'!$C$2:$AH$214,2,FALSE)),0,(VLOOKUP($B58,'Autumn 2023 School'!$C$2:$AH$214,2,FALSE)))</f>
        <v>0</v>
      </c>
      <c r="R58" s="231">
        <f>IF(ISNA(VLOOKUP($B58,'Spring 2023 School'!$C$3:$AF$219,9,FALSE)),0,(VLOOKUP($B58,'Spring 2023 School'!$C$3:$AF$219,9,FALSE)))</f>
        <v>0</v>
      </c>
      <c r="S58" s="231">
        <f>IF(ISNA(VLOOKUP($B58,'Summer 2023 School'!$C$2:$AF$216,9,FALSE)),0,(VLOOKUP($B58,'Summer 2023 School'!$C$2:$AF$216,9,FALSE)))</f>
        <v>0</v>
      </c>
      <c r="T58" s="231">
        <f>IF(ISNA(VLOOKUP($B58,'Autumn 2023 School'!$C$2:$AH$214,9,FALSE)),0,(VLOOKUP($B58,'Autumn 2023 School'!$C$2:$AH$214,9,FALSE)))</f>
        <v>0</v>
      </c>
      <c r="U58" s="231">
        <f>IF(ISNA(VLOOKUP($B58,'Spring 2023 School'!$C$3:$AF$219,25,FALSE)),0,(VLOOKUP($B58,'Spring 2023 School'!$C$3:$AF$219,25,FALSE)))</f>
        <v>10</v>
      </c>
      <c r="V58" s="231">
        <f>IF(ISNA(VLOOKUP($B58,'Spring 2023 School'!$C$3:$AF$219,25,FALSE)),0,(VLOOKUP($B58,'Spring 2023 School'!$C$3:$AF$219,25,FALSE)))</f>
        <v>10</v>
      </c>
      <c r="W58" s="231">
        <f>IF(ISNA(VLOOKUP($B58,'Spring 2023 School'!$C$3:$AF$219,25,FALSE)),0,(VLOOKUP($B58,'Spring 2023 School'!$C$3:$AF$219,25,FALSE)))</f>
        <v>10</v>
      </c>
      <c r="X58" s="231">
        <f>IF(ISNA(VLOOKUP($B58,'Spring 2023 School'!$C$3:$AF$219,26,FALSE)),0,(VLOOKUP($B58,'Spring 2023 School'!$C$3:$AF$219,26,FALSE)))</f>
        <v>150</v>
      </c>
      <c r="Y58" s="231">
        <f>IF(ISNA(VLOOKUP($B58,'Spring 2023 School'!$C$3:$AF$219,26,FALSE)),0,(VLOOKUP($B58,'Spring 2023 School'!$C$3:$AF$219,26,FALSE)))</f>
        <v>150</v>
      </c>
      <c r="Z58" s="231">
        <f>IF(ISNA(VLOOKUP($B58,'Spring 2023 School'!$C$3:$AF$219,26,FALSE)),0,(VLOOKUP($B58,'Spring 2023 School'!$C$3:$AF$219,26,FALSE)))</f>
        <v>150</v>
      </c>
      <c r="AA58" s="231">
        <f>IF(ISNA(VLOOKUP($B58,'Spring 2023 School'!$C$3:$AF$219,27,FALSE)),0,(VLOOKUP($B58,'Spring 2023 School'!$C$3:$AF$219,27,FALSE)))</f>
        <v>0</v>
      </c>
      <c r="AB58" s="231">
        <f>IF(ISNA(VLOOKUP($B58,'Spring 2023 School'!$C$3:$AF$219,27,FALSE)),0,(VLOOKUP($B58,'Spring 2023 School'!$C$3:$AF$219,27,FALSE)))</f>
        <v>0</v>
      </c>
      <c r="AC58" s="231">
        <f>IF(ISNA(VLOOKUP($B58,'Spring 2023 School'!$C$3:$AF$219,27,FALSE)),0,(VLOOKUP($B58,'Spring 2023 School'!$C$3:$AF$219,27,FALSE)))</f>
        <v>0</v>
      </c>
      <c r="AD58" s="384">
        <f t="shared" si="31"/>
        <v>92682</v>
      </c>
      <c r="AE58" s="403">
        <f>VLOOKUP(B58,'Spring 2023 School'!$C$3:$S$202,17,FALSE)</f>
        <v>285</v>
      </c>
      <c r="AF58" s="403">
        <f>VLOOKUP(B58,'Spring 2023 School'!$C$1:$Z$200,20,FALSE)</f>
        <v>15</v>
      </c>
      <c r="AG58" s="403">
        <f>VLOOKUP(B58,'Spring 2023 School'!$C$3:$Z$202,23,FALSE)</f>
        <v>150</v>
      </c>
      <c r="AH58" s="384">
        <f t="shared" si="32"/>
        <v>6606.3</v>
      </c>
      <c r="AI58" s="384">
        <f t="shared" si="33"/>
        <v>165.29999999999998</v>
      </c>
      <c r="AJ58" s="384">
        <f t="shared" si="34"/>
        <v>456</v>
      </c>
      <c r="AK58" s="384">
        <f t="shared" si="35"/>
        <v>7227.6</v>
      </c>
      <c r="AL58" s="403">
        <f>IF(ISNA(VLOOKUP($A58,'Spring 2023 School'!$B55:$AD55,29,FALSE)),0,(VLOOKUP($A58,'Spring 2023 School'!$B55:$AD55,29,FALSE)))</f>
        <v>0</v>
      </c>
      <c r="AM58" s="403">
        <f>IF(ISNA(VLOOKUP($A58,'Spring 2023 School'!$B55:$AZ55,30,FALSE)),0,(VLOOKUP($A58,'Spring 2023 School'!$B55:$AZ55,30,FALSE)))</f>
        <v>0</v>
      </c>
      <c r="AN58" s="402">
        <f t="shared" si="25"/>
        <v>0</v>
      </c>
      <c r="AO58" s="404">
        <f t="shared" si="36"/>
        <v>0</v>
      </c>
      <c r="AP58" s="384">
        <f t="shared" si="26"/>
        <v>99909.6</v>
      </c>
      <c r="AQ58" s="403">
        <f>VLOOKUP(A58,'Spring 2023 School'!$B$3:$AB$202,26,FALSE)</f>
        <v>10</v>
      </c>
      <c r="AR58" s="403">
        <f>VLOOKUP(A58,'Summer 2023 School'!$B$2:$AA$200,26,FALSE)</f>
        <v>9</v>
      </c>
      <c r="AS58" s="403">
        <f>VLOOKUP(A58,'Autumn 2023 School'!$B$2:$AA$197,26,FALSE)</f>
        <v>14</v>
      </c>
      <c r="AT58" s="409">
        <f t="shared" si="42"/>
        <v>4233</v>
      </c>
      <c r="AU58" s="409">
        <v>0</v>
      </c>
      <c r="AV58" s="413">
        <f t="shared" si="37"/>
        <v>104142.6</v>
      </c>
      <c r="AW58" s="410">
        <f t="shared" si="43"/>
        <v>43392.750000000007</v>
      </c>
      <c r="AX58" s="410">
        <f t="shared" si="44"/>
        <v>34714.200000000004</v>
      </c>
      <c r="AY58" s="410">
        <f t="shared" si="45"/>
        <v>26035.65</v>
      </c>
      <c r="AZ58" s="642">
        <f>(SUMIF('Spring 2023 School'!B:B,Budget!A58,'Spring 2023 School'!AG:AG)+SUMIF('Summer 2023 School'!B:B,Budget!A58,'Summer 2023 School'!AG:AG)+SUMIF('Autumn 2023 School'!B:B,Budget!A58,'Autumn 2023 School'!AG:AG))</f>
        <v>0</v>
      </c>
      <c r="BA58" s="410">
        <f t="shared" si="38"/>
        <v>0</v>
      </c>
      <c r="BB58">
        <f t="shared" si="39"/>
        <v>3705</v>
      </c>
      <c r="BC58">
        <f t="shared" si="40"/>
        <v>195</v>
      </c>
      <c r="BD58">
        <f t="shared" si="41"/>
        <v>1800</v>
      </c>
    </row>
    <row r="59" spans="1:56" x14ac:dyDescent="0.35">
      <c r="A59" s="231">
        <v>2064</v>
      </c>
      <c r="B59" t="s">
        <v>885</v>
      </c>
      <c r="C59" s="231">
        <f>IF(ISNA(VLOOKUP($B59,'Spring 2023 School'!$C$3:$AF$220,5,FALSE)),0,(VLOOKUP($B59,'Spring 2023 School'!$C$3:$AF$220,5,FALSE)))</f>
        <v>31</v>
      </c>
      <c r="D59" s="231">
        <f>IF(ISNA(VLOOKUP($B59,'Summer 2023 School'!$C$2:$AF$217,5,FALSE)),0,(VLOOKUP($B59,'Summer 2023 School'!$C$2:$AF$217,5,FALSE)))</f>
        <v>30</v>
      </c>
      <c r="E59" s="231">
        <f>IF(ISNA(VLOOKUP($B59,'Autumn 2023 School'!$C$2:$AH$214,5,FALSE)),0,(VLOOKUP($B59,'Autumn 2023 School'!$C$2:$AH$214,5,FALSE)))</f>
        <v>31</v>
      </c>
      <c r="F59" s="231">
        <f>IF(ISNA(VLOOKUP($B59,'Spring 2023 School'!$C$3:$AF$219,8,FALSE)),0,(VLOOKUP($B59,'Spring 2023 School'!$C$3:$AF$219,8,FALSE)))</f>
        <v>0</v>
      </c>
      <c r="G59" s="231">
        <f>IF(ISNA(VLOOKUP($B59,'Summer 2023 School'!$C$2:$AF$216,8,FALSE)),0,(VLOOKUP($B59,'Summer 2023 School'!$C$2:$AF$216,8,FALSE)))</f>
        <v>0</v>
      </c>
      <c r="H59" s="231">
        <f>IF(ISNA(VLOOKUP($B59,'Autumn 2023 School'!$C$2:$AH$214,8,FALSE)),0,(VLOOKUP($B59,'Autumn 2023 School'!$C$2:$AH$214,8,FALSE)))</f>
        <v>0</v>
      </c>
      <c r="I59" s="231">
        <f>IF(ISNA(VLOOKUP($B59,'Spring 2023 School'!$C$3:$AF$219,12,FALSE)),0,(VLOOKUP($B59,'Spring 2023 School'!$C$3:$AF$219,12,FALSE)))</f>
        <v>465</v>
      </c>
      <c r="J59" s="231">
        <f>IF(ISNA(VLOOKUP($B59,'Summer 2023 School'!$C$2:$AF$216,12,FALSE)),0,(VLOOKUP($B59,'Summer 2023 School'!$C$2:$AF$216,12,FALSE)))</f>
        <v>450</v>
      </c>
      <c r="K59" s="231">
        <f>IF(ISNA(VLOOKUP($B59,'Autumn 2023 School'!$C$2:$AH$214,12,FALSE)),0,(VLOOKUP($B59,'Autumn 2023 School'!$C$2:$AH$214,12,FALSE)))</f>
        <v>465</v>
      </c>
      <c r="L59" s="231">
        <f>IF(ISNA(VLOOKUP($B59,'Spring 2023 School'!$C$3:$AF$219,15,FALSE)),0,(VLOOKUP($B59,'Spring 2023 School'!$C$3:$AF$219,15,FALSE)))</f>
        <v>0</v>
      </c>
      <c r="M59" s="231">
        <f>IF(ISNA(VLOOKUP($B59,'Summer 2023 School'!$C$2:$AF$216,15,FALSE)),0,(VLOOKUP($B59,'Summer 2023 School'!$C$2:$AF$216,15,FALSE)))</f>
        <v>0</v>
      </c>
      <c r="N59" s="231">
        <f>IF(ISNA(VLOOKUP($B59,'Autumn 2023 School'!$C$2:$AH$214,15,FALSE)),0,(VLOOKUP($B59,'Autumn 2023 School'!$C$2:$AH$214,15,FALSE)))</f>
        <v>0</v>
      </c>
      <c r="O59" s="231">
        <f>IF(ISNA(VLOOKUP($B59,'Spring 2023 School'!$C$3:$AF$219,2,FALSE)),0,(VLOOKUP($B59,'Spring 2023 School'!$C$3:$AF$219,2,FALSE)))</f>
        <v>0</v>
      </c>
      <c r="P59" s="231">
        <f>IF(ISNA(VLOOKUP($B59,'Summer 2023 School'!$C$2:$AF$216,2,FALSE)),0,(VLOOKUP($B59,'Summer 2023 School'!$C$2:$AF$216,2,FALSE)))</f>
        <v>0</v>
      </c>
      <c r="Q59" s="231">
        <f>IF(ISNA(VLOOKUP($B59,'Autumn 2023 School'!$C$2:$AH$214,2,FALSE)),0,(VLOOKUP($B59,'Autumn 2023 School'!$C$2:$AH$214,2,FALSE)))</f>
        <v>0</v>
      </c>
      <c r="R59" s="231">
        <f>IF(ISNA(VLOOKUP($B59,'Spring 2023 School'!$C$3:$AF$219,9,FALSE)),0,(VLOOKUP($B59,'Spring 2023 School'!$C$3:$AF$219,9,FALSE)))</f>
        <v>0</v>
      </c>
      <c r="S59" s="231">
        <f>IF(ISNA(VLOOKUP($B59,'Summer 2023 School'!$C$2:$AF$216,9,FALSE)),0,(VLOOKUP($B59,'Summer 2023 School'!$C$2:$AF$216,9,FALSE)))</f>
        <v>0</v>
      </c>
      <c r="T59" s="231">
        <f>IF(ISNA(VLOOKUP($B59,'Autumn 2023 School'!$C$2:$AH$214,9,FALSE)),0,(VLOOKUP($B59,'Autumn 2023 School'!$C$2:$AH$214,9,FALSE)))</f>
        <v>0</v>
      </c>
      <c r="U59" s="231">
        <f>IF(ISNA(VLOOKUP($B59,'Spring 2023 School'!$C$3:$AF$219,25,FALSE)),0,(VLOOKUP($B59,'Spring 2023 School'!$C$3:$AF$219,25,FALSE)))</f>
        <v>11</v>
      </c>
      <c r="V59" s="231">
        <f>IF(ISNA(VLOOKUP($B59,'Spring 2023 School'!$C$3:$AF$219,25,FALSE)),0,(VLOOKUP($B59,'Spring 2023 School'!$C$3:$AF$219,25,FALSE)))</f>
        <v>11</v>
      </c>
      <c r="W59" s="231">
        <f>IF(ISNA(VLOOKUP($B59,'Spring 2023 School'!$C$3:$AF$219,25,FALSE)),0,(VLOOKUP($B59,'Spring 2023 School'!$C$3:$AF$219,25,FALSE)))</f>
        <v>11</v>
      </c>
      <c r="X59" s="231">
        <f>IF(ISNA(VLOOKUP($B59,'Spring 2023 School'!$C$3:$AF$219,26,FALSE)),0,(VLOOKUP($B59,'Spring 2023 School'!$C$3:$AF$219,26,FALSE)))</f>
        <v>165</v>
      </c>
      <c r="Y59" s="231">
        <f>IF(ISNA(VLOOKUP($B59,'Spring 2023 School'!$C$3:$AF$219,26,FALSE)),0,(VLOOKUP($B59,'Spring 2023 School'!$C$3:$AF$219,26,FALSE)))</f>
        <v>165</v>
      </c>
      <c r="Z59" s="231">
        <f>IF(ISNA(VLOOKUP($B59,'Spring 2023 School'!$C$3:$AF$219,26,FALSE)),0,(VLOOKUP($B59,'Spring 2023 School'!$C$3:$AF$219,26,FALSE)))</f>
        <v>165</v>
      </c>
      <c r="AA59" s="231">
        <f>IF(ISNA(VLOOKUP($B59,'Spring 2023 School'!$C$3:$AF$219,27,FALSE)),0,(VLOOKUP($B59,'Spring 2023 School'!$C$3:$AF$219,27,FALSE)))</f>
        <v>0</v>
      </c>
      <c r="AB59" s="231">
        <f>IF(ISNA(VLOOKUP($B59,'Spring 2023 School'!$C$3:$AF$219,27,FALSE)),0,(VLOOKUP($B59,'Spring 2023 School'!$C$3:$AF$219,27,FALSE)))</f>
        <v>0</v>
      </c>
      <c r="AC59" s="231">
        <f>IF(ISNA(VLOOKUP($B59,'Spring 2023 School'!$C$3:$AF$219,27,FALSE)),0,(VLOOKUP($B59,'Spring 2023 School'!$C$3:$AF$219,27,FALSE)))</f>
        <v>0</v>
      </c>
      <c r="AD59" s="384">
        <f t="shared" si="31"/>
        <v>94714.5</v>
      </c>
      <c r="AE59" s="403">
        <f>VLOOKUP(B59,'Spring 2023 School'!$C$3:$S$202,17,FALSE)</f>
        <v>0</v>
      </c>
      <c r="AF59" s="403">
        <f>VLOOKUP(B59,'Spring 2023 School'!$C$1:$Z$200,20,FALSE)</f>
        <v>330</v>
      </c>
      <c r="AG59" s="403">
        <f>VLOOKUP(B59,'Spring 2023 School'!$C$3:$Z$202,23,FALSE)</f>
        <v>30</v>
      </c>
      <c r="AH59" s="384">
        <f t="shared" si="32"/>
        <v>0</v>
      </c>
      <c r="AI59" s="384">
        <f t="shared" si="33"/>
        <v>3636.5999999999995</v>
      </c>
      <c r="AJ59" s="384">
        <f t="shared" si="34"/>
        <v>91.2</v>
      </c>
      <c r="AK59" s="384">
        <f t="shared" si="35"/>
        <v>3727.7999999999993</v>
      </c>
      <c r="AL59" s="403">
        <f>IF(ISNA(VLOOKUP($A59,'Spring 2023 School'!$B56:$AD56,29,FALSE)),0,(VLOOKUP($A59,'Spring 2023 School'!$B56:$AD56,29,FALSE)))</f>
        <v>0</v>
      </c>
      <c r="AM59" s="403">
        <f>IF(ISNA(VLOOKUP($A59,'Spring 2023 School'!$B56:$AZ56,30,FALSE)),0,(VLOOKUP($A59,'Spring 2023 School'!$B56:$AZ56,30,FALSE)))</f>
        <v>0</v>
      </c>
      <c r="AN59" s="402">
        <f t="shared" si="25"/>
        <v>0</v>
      </c>
      <c r="AO59" s="404">
        <f t="shared" si="36"/>
        <v>0</v>
      </c>
      <c r="AP59" s="384">
        <f t="shared" si="26"/>
        <v>98442.3</v>
      </c>
      <c r="AQ59" s="403">
        <f>VLOOKUP(A59,'Spring 2023 School'!$B$3:$AB$202,26,FALSE)</f>
        <v>11</v>
      </c>
      <c r="AR59" s="403">
        <f>VLOOKUP(A59,'Summer 2023 School'!$B$2:$AA$200,26,FALSE)</f>
        <v>12</v>
      </c>
      <c r="AS59" s="403">
        <f>VLOOKUP(A59,'Autumn 2023 School'!$B$2:$AA$197,26,FALSE)</f>
        <v>13</v>
      </c>
      <c r="AT59" s="409">
        <f t="shared" si="42"/>
        <v>4641</v>
      </c>
      <c r="AU59" s="409">
        <v>0</v>
      </c>
      <c r="AV59" s="413">
        <f t="shared" si="37"/>
        <v>103083.3</v>
      </c>
      <c r="AW59" s="410">
        <f t="shared" si="43"/>
        <v>42951.375</v>
      </c>
      <c r="AX59" s="410">
        <f t="shared" si="44"/>
        <v>34361.1</v>
      </c>
      <c r="AY59" s="410">
        <f t="shared" si="45"/>
        <v>25770.824999999997</v>
      </c>
      <c r="AZ59" s="642">
        <f>(SUMIF('Spring 2023 School'!B:B,Budget!A59,'Spring 2023 School'!AG:AG)+SUMIF('Summer 2023 School'!B:B,Budget!A59,'Summer 2023 School'!AG:AG)+SUMIF('Autumn 2023 School'!B:B,Budget!A59,'Autumn 2023 School'!AG:AG))</f>
        <v>0</v>
      </c>
      <c r="BA59" s="410">
        <f t="shared" si="38"/>
        <v>0</v>
      </c>
      <c r="BB59">
        <f t="shared" si="39"/>
        <v>0</v>
      </c>
      <c r="BC59">
        <f t="shared" si="40"/>
        <v>4290</v>
      </c>
      <c r="BD59">
        <f t="shared" si="41"/>
        <v>360</v>
      </c>
    </row>
    <row r="60" spans="1:56" x14ac:dyDescent="0.35">
      <c r="A60" s="231">
        <v>2065</v>
      </c>
      <c r="B60" t="s">
        <v>886</v>
      </c>
      <c r="C60" s="231">
        <f>IF(ISNA(VLOOKUP($B60,'Spring 2023 School'!$C$3:$AF$220,5,FALSE)),0,(VLOOKUP($B60,'Spring 2023 School'!$C$3:$AF$220,5,FALSE)))</f>
        <v>36</v>
      </c>
      <c r="D60" s="231">
        <f>IF(ISNA(VLOOKUP($B60,'Summer 2023 School'!$C$2:$AF$217,5,FALSE)),0,(VLOOKUP($B60,'Summer 2023 School'!$C$2:$AF$217,5,FALSE)))</f>
        <v>36</v>
      </c>
      <c r="E60" s="231">
        <f>IF(ISNA(VLOOKUP($B60,'Autumn 2023 School'!$C$2:$AH$214,5,FALSE)),0,(VLOOKUP($B60,'Autumn 2023 School'!$C$2:$AH$214,5,FALSE)))</f>
        <v>37</v>
      </c>
      <c r="F60" s="231">
        <f>IF(ISNA(VLOOKUP($B60,'Spring 2023 School'!$C$3:$AF$219,8,FALSE)),0,(VLOOKUP($B60,'Spring 2023 School'!$C$3:$AF$219,8,FALSE)))</f>
        <v>0</v>
      </c>
      <c r="G60" s="231">
        <f>IF(ISNA(VLOOKUP($B60,'Summer 2023 School'!$C$2:$AF$216,8,FALSE)),0,(VLOOKUP($B60,'Summer 2023 School'!$C$2:$AF$216,8,FALSE)))</f>
        <v>0</v>
      </c>
      <c r="H60" s="231">
        <f>IF(ISNA(VLOOKUP($B60,'Autumn 2023 School'!$C$2:$AH$214,8,FALSE)),0,(VLOOKUP($B60,'Autumn 2023 School'!$C$2:$AH$214,8,FALSE)))</f>
        <v>0</v>
      </c>
      <c r="I60" s="231">
        <f>IF(ISNA(VLOOKUP($B60,'Spring 2023 School'!$C$3:$AF$219,12,FALSE)),0,(VLOOKUP($B60,'Spring 2023 School'!$C$3:$AF$219,12,FALSE)))</f>
        <v>540</v>
      </c>
      <c r="J60" s="231">
        <f>IF(ISNA(VLOOKUP($B60,'Summer 2023 School'!$C$2:$AF$216,12,FALSE)),0,(VLOOKUP($B60,'Summer 2023 School'!$C$2:$AF$216,12,FALSE)))</f>
        <v>540</v>
      </c>
      <c r="K60" s="231">
        <f>IF(ISNA(VLOOKUP($B60,'Autumn 2023 School'!$C$2:$AH$214,12,FALSE)),0,(VLOOKUP($B60,'Autumn 2023 School'!$C$2:$AH$214,12,FALSE)))</f>
        <v>555</v>
      </c>
      <c r="L60" s="231">
        <f>IF(ISNA(VLOOKUP($B60,'Spring 2023 School'!$C$3:$AF$219,15,FALSE)),0,(VLOOKUP($B60,'Spring 2023 School'!$C$3:$AF$219,15,FALSE)))</f>
        <v>0</v>
      </c>
      <c r="M60" s="231">
        <f>IF(ISNA(VLOOKUP($B60,'Summer 2023 School'!$C$2:$AF$216,15,FALSE)),0,(VLOOKUP($B60,'Summer 2023 School'!$C$2:$AF$216,15,FALSE)))</f>
        <v>0</v>
      </c>
      <c r="N60" s="231">
        <f>IF(ISNA(VLOOKUP($B60,'Autumn 2023 School'!$C$2:$AH$214,15,FALSE)),0,(VLOOKUP($B60,'Autumn 2023 School'!$C$2:$AH$214,15,FALSE)))</f>
        <v>0</v>
      </c>
      <c r="O60" s="231">
        <f>IF(ISNA(VLOOKUP($B60,'Spring 2023 School'!$C$3:$AF$219,2,FALSE)),0,(VLOOKUP($B60,'Spring 2023 School'!$C$3:$AF$219,2,FALSE)))</f>
        <v>0</v>
      </c>
      <c r="P60" s="231">
        <f>IF(ISNA(VLOOKUP($B60,'Summer 2023 School'!$C$2:$AF$216,2,FALSE)),0,(VLOOKUP($B60,'Summer 2023 School'!$C$2:$AF$216,2,FALSE)))</f>
        <v>0</v>
      </c>
      <c r="Q60" s="231">
        <f>IF(ISNA(VLOOKUP($B60,'Autumn 2023 School'!$C$2:$AH$214,2,FALSE)),0,(VLOOKUP($B60,'Autumn 2023 School'!$C$2:$AH$214,2,FALSE)))</f>
        <v>0</v>
      </c>
      <c r="R60" s="231">
        <f>IF(ISNA(VLOOKUP($B60,'Spring 2023 School'!$C$3:$AF$219,9,FALSE)),0,(VLOOKUP($B60,'Spring 2023 School'!$C$3:$AF$219,9,FALSE)))</f>
        <v>0</v>
      </c>
      <c r="S60" s="231">
        <f>IF(ISNA(VLOOKUP($B60,'Summer 2023 School'!$C$2:$AF$216,9,FALSE)),0,(VLOOKUP($B60,'Summer 2023 School'!$C$2:$AF$216,9,FALSE)))</f>
        <v>0</v>
      </c>
      <c r="T60" s="231">
        <f>IF(ISNA(VLOOKUP($B60,'Autumn 2023 School'!$C$2:$AH$214,9,FALSE)),0,(VLOOKUP($B60,'Autumn 2023 School'!$C$2:$AH$214,9,FALSE)))</f>
        <v>0</v>
      </c>
      <c r="U60" s="231">
        <f>IF(ISNA(VLOOKUP($B60,'Spring 2023 School'!$C$3:$AF$219,25,FALSE)),0,(VLOOKUP($B60,'Spring 2023 School'!$C$3:$AF$219,25,FALSE)))</f>
        <v>2</v>
      </c>
      <c r="V60" s="231">
        <f>IF(ISNA(VLOOKUP($B60,'Spring 2023 School'!$C$3:$AF$219,25,FALSE)),0,(VLOOKUP($B60,'Spring 2023 School'!$C$3:$AF$219,25,FALSE)))</f>
        <v>2</v>
      </c>
      <c r="W60" s="231">
        <f>IF(ISNA(VLOOKUP($B60,'Spring 2023 School'!$C$3:$AF$219,25,FALSE)),0,(VLOOKUP($B60,'Spring 2023 School'!$C$3:$AF$219,25,FALSE)))</f>
        <v>2</v>
      </c>
      <c r="X60" s="231">
        <f>IF(ISNA(VLOOKUP($B60,'Spring 2023 School'!$C$3:$AF$219,26,FALSE)),0,(VLOOKUP($B60,'Spring 2023 School'!$C$3:$AF$219,26,FALSE)))</f>
        <v>30</v>
      </c>
      <c r="Y60" s="231">
        <f>IF(ISNA(VLOOKUP($B60,'Spring 2023 School'!$C$3:$AF$219,26,FALSE)),0,(VLOOKUP($B60,'Spring 2023 School'!$C$3:$AF$219,26,FALSE)))</f>
        <v>30</v>
      </c>
      <c r="Z60" s="231">
        <f>IF(ISNA(VLOOKUP($B60,'Spring 2023 School'!$C$3:$AF$219,26,FALSE)),0,(VLOOKUP($B60,'Spring 2023 School'!$C$3:$AF$219,26,FALSE)))</f>
        <v>30</v>
      </c>
      <c r="AA60" s="231">
        <f>IF(ISNA(VLOOKUP($B60,'Spring 2023 School'!$C$3:$AF$219,27,FALSE)),0,(VLOOKUP($B60,'Spring 2023 School'!$C$3:$AF$219,27,FALSE)))</f>
        <v>0</v>
      </c>
      <c r="AB60" s="231">
        <f>IF(ISNA(VLOOKUP($B60,'Spring 2023 School'!$C$3:$AF$219,27,FALSE)),0,(VLOOKUP($B60,'Spring 2023 School'!$C$3:$AF$219,27,FALSE)))</f>
        <v>0</v>
      </c>
      <c r="AC60" s="231">
        <f>IF(ISNA(VLOOKUP($B60,'Spring 2023 School'!$C$3:$AF$219,27,FALSE)),0,(VLOOKUP($B60,'Spring 2023 School'!$C$3:$AF$219,27,FALSE)))</f>
        <v>0</v>
      </c>
      <c r="AD60" s="384">
        <f t="shared" si="31"/>
        <v>112194</v>
      </c>
      <c r="AE60" s="403">
        <f>VLOOKUP(B60,'Spring 2023 School'!$C$3:$S$202,17,FALSE)</f>
        <v>0</v>
      </c>
      <c r="AF60" s="403">
        <f>VLOOKUP(B60,'Spring 2023 School'!$C$1:$Z$200,20,FALSE)</f>
        <v>15</v>
      </c>
      <c r="AG60" s="403">
        <f>VLOOKUP(B60,'Spring 2023 School'!$C$3:$Z$202,23,FALSE)</f>
        <v>15</v>
      </c>
      <c r="AH60" s="384">
        <f t="shared" si="32"/>
        <v>0</v>
      </c>
      <c r="AI60" s="384">
        <f t="shared" si="33"/>
        <v>165.29999999999998</v>
      </c>
      <c r="AJ60" s="384">
        <f t="shared" si="34"/>
        <v>45.6</v>
      </c>
      <c r="AK60" s="384">
        <f t="shared" si="35"/>
        <v>210.89999999999998</v>
      </c>
      <c r="AL60" s="403">
        <f>IF(ISNA(VLOOKUP($A60,'Spring 2023 School'!$B57:$AD57,29,FALSE)),0,(VLOOKUP($A60,'Spring 2023 School'!$B57:$AD57,29,FALSE)))</f>
        <v>0</v>
      </c>
      <c r="AM60" s="403">
        <f>IF(ISNA(VLOOKUP($A60,'Spring 2023 School'!$B57:$AZ57,30,FALSE)),0,(VLOOKUP($A60,'Spring 2023 School'!$B57:$AZ57,30,FALSE)))</f>
        <v>0</v>
      </c>
      <c r="AN60" s="402">
        <f t="shared" si="25"/>
        <v>0</v>
      </c>
      <c r="AO60" s="404">
        <f t="shared" si="36"/>
        <v>0</v>
      </c>
      <c r="AP60" s="384">
        <f t="shared" si="26"/>
        <v>112404.9</v>
      </c>
      <c r="AQ60" s="403">
        <f>VLOOKUP(A60,'Spring 2023 School'!$B$3:$AB$202,26,FALSE)</f>
        <v>2</v>
      </c>
      <c r="AR60" s="403">
        <f>VLOOKUP(A60,'Summer 2023 School'!$B$2:$AA$200,26,FALSE)</f>
        <v>0</v>
      </c>
      <c r="AS60" s="403">
        <f>VLOOKUP(A60,'Autumn 2023 School'!$B$2:$AA$197,26,FALSE)</f>
        <v>0</v>
      </c>
      <c r="AT60" s="409">
        <f t="shared" si="42"/>
        <v>265.20000000000005</v>
      </c>
      <c r="AU60" s="409">
        <v>0</v>
      </c>
      <c r="AV60" s="413">
        <f t="shared" si="37"/>
        <v>112670.09999999999</v>
      </c>
      <c r="AW60" s="410">
        <f t="shared" si="43"/>
        <v>46945.875</v>
      </c>
      <c r="AX60" s="410">
        <f t="shared" si="44"/>
        <v>37556.699999999997</v>
      </c>
      <c r="AY60" s="410">
        <f t="shared" si="45"/>
        <v>28167.524999999998</v>
      </c>
      <c r="AZ60" s="642">
        <f>(SUMIF('Spring 2023 School'!B:B,Budget!A60,'Spring 2023 School'!AG:AG)+SUMIF('Summer 2023 School'!B:B,Budget!A60,'Summer 2023 School'!AG:AG)+SUMIF('Autumn 2023 School'!B:B,Budget!A60,'Autumn 2023 School'!AG:AG))</f>
        <v>0</v>
      </c>
      <c r="BA60" s="410">
        <f t="shared" si="38"/>
        <v>0</v>
      </c>
      <c r="BB60">
        <f t="shared" si="39"/>
        <v>0</v>
      </c>
      <c r="BC60">
        <f t="shared" si="40"/>
        <v>195</v>
      </c>
      <c r="BD60">
        <f t="shared" si="41"/>
        <v>180</v>
      </c>
    </row>
    <row r="61" spans="1:56" x14ac:dyDescent="0.35">
      <c r="A61" s="231">
        <v>2067</v>
      </c>
      <c r="B61" t="s">
        <v>101</v>
      </c>
      <c r="C61" s="231">
        <f>IF(ISNA(VLOOKUP($B61,'Spring 2023 School'!$C$3:$AF$220,5,FALSE)),0,(VLOOKUP($B61,'Spring 2023 School'!$C$3:$AF$220,5,FALSE)))</f>
        <v>33</v>
      </c>
      <c r="D61" s="231">
        <f>IF(ISNA(VLOOKUP($B61,'Summer 2023 School'!$C$2:$AF$217,5,FALSE)),0,(VLOOKUP($B61,'Summer 2023 School'!$C$2:$AF$217,5,FALSE)))</f>
        <v>38</v>
      </c>
      <c r="E61" s="231">
        <f>IF(ISNA(VLOOKUP($B61,'Autumn 2023 School'!$C$2:$AH$214,5,FALSE)),0,(VLOOKUP($B61,'Autumn 2023 School'!$C$2:$AH$214,5,FALSE)))</f>
        <v>24</v>
      </c>
      <c r="F61" s="231">
        <f>IF(ISNA(VLOOKUP($B61,'Spring 2023 School'!$C$3:$AF$219,8,FALSE)),0,(VLOOKUP($B61,'Spring 2023 School'!$C$3:$AF$219,8,FALSE)))</f>
        <v>0</v>
      </c>
      <c r="G61" s="231">
        <f>IF(ISNA(VLOOKUP($B61,'Summer 2023 School'!$C$2:$AF$216,8,FALSE)),0,(VLOOKUP($B61,'Summer 2023 School'!$C$2:$AF$216,8,FALSE)))</f>
        <v>0</v>
      </c>
      <c r="H61" s="231">
        <f>IF(ISNA(VLOOKUP($B61,'Autumn 2023 School'!$C$2:$AH$214,8,FALSE)),0,(VLOOKUP($B61,'Autumn 2023 School'!$C$2:$AH$214,8,FALSE)))</f>
        <v>0</v>
      </c>
      <c r="I61" s="231">
        <f>IF(ISNA(VLOOKUP($B61,'Spring 2023 School'!$C$3:$AF$219,12,FALSE)),0,(VLOOKUP($B61,'Spring 2023 School'!$C$3:$AF$219,12,FALSE)))</f>
        <v>495</v>
      </c>
      <c r="J61" s="231">
        <f>IF(ISNA(VLOOKUP($B61,'Summer 2023 School'!$C$2:$AF$216,12,FALSE)),0,(VLOOKUP($B61,'Summer 2023 School'!$C$2:$AF$216,12,FALSE)))</f>
        <v>570</v>
      </c>
      <c r="K61" s="231">
        <f>IF(ISNA(VLOOKUP($B61,'Autumn 2023 School'!$C$2:$AH$214,12,FALSE)),0,(VLOOKUP($B61,'Autumn 2023 School'!$C$2:$AH$214,12,FALSE)))</f>
        <v>360</v>
      </c>
      <c r="L61" s="231">
        <f>IF(ISNA(VLOOKUP($B61,'Spring 2023 School'!$C$3:$AF$219,15,FALSE)),0,(VLOOKUP($B61,'Spring 2023 School'!$C$3:$AF$219,15,FALSE)))</f>
        <v>0</v>
      </c>
      <c r="M61" s="231">
        <f>IF(ISNA(VLOOKUP($B61,'Summer 2023 School'!$C$2:$AF$216,15,FALSE)),0,(VLOOKUP($B61,'Summer 2023 School'!$C$2:$AF$216,15,FALSE)))</f>
        <v>0</v>
      </c>
      <c r="N61" s="231">
        <f>IF(ISNA(VLOOKUP($B61,'Autumn 2023 School'!$C$2:$AH$214,15,FALSE)),0,(VLOOKUP($B61,'Autumn 2023 School'!$C$2:$AH$214,15,FALSE)))</f>
        <v>0</v>
      </c>
      <c r="O61" s="231">
        <f>IF(ISNA(VLOOKUP($B61,'Spring 2023 School'!$C$3:$AF$219,2,FALSE)),0,(VLOOKUP($B61,'Spring 2023 School'!$C$3:$AF$219,2,FALSE)))</f>
        <v>0</v>
      </c>
      <c r="P61" s="231">
        <f>IF(ISNA(VLOOKUP($B61,'Summer 2023 School'!$C$2:$AF$216,2,FALSE)),0,(VLOOKUP($B61,'Summer 2023 School'!$C$2:$AF$216,2,FALSE)))</f>
        <v>0</v>
      </c>
      <c r="Q61" s="231">
        <f>IF(ISNA(VLOOKUP($B61,'Autumn 2023 School'!$C$2:$AH$214,2,FALSE)),0,(VLOOKUP($B61,'Autumn 2023 School'!$C$2:$AH$214,2,FALSE)))</f>
        <v>0</v>
      </c>
      <c r="R61" s="231">
        <f>IF(ISNA(VLOOKUP($B61,'Spring 2023 School'!$C$3:$AF$219,9,FALSE)),0,(VLOOKUP($B61,'Spring 2023 School'!$C$3:$AF$219,9,FALSE)))</f>
        <v>0</v>
      </c>
      <c r="S61" s="231">
        <f>IF(ISNA(VLOOKUP($B61,'Summer 2023 School'!$C$2:$AF$216,9,FALSE)),0,(VLOOKUP($B61,'Summer 2023 School'!$C$2:$AF$216,9,FALSE)))</f>
        <v>0</v>
      </c>
      <c r="T61" s="231">
        <f>IF(ISNA(VLOOKUP($B61,'Autumn 2023 School'!$C$2:$AH$214,9,FALSE)),0,(VLOOKUP($B61,'Autumn 2023 School'!$C$2:$AH$214,9,FALSE)))</f>
        <v>0</v>
      </c>
      <c r="U61" s="231">
        <f>IF(ISNA(VLOOKUP($B61,'Spring 2023 School'!$C$3:$AF$219,25,FALSE)),0,(VLOOKUP($B61,'Spring 2023 School'!$C$3:$AF$219,25,FALSE)))</f>
        <v>0</v>
      </c>
      <c r="V61" s="231">
        <f>IF(ISNA(VLOOKUP($B61,'Spring 2023 School'!$C$3:$AF$219,25,FALSE)),0,(VLOOKUP($B61,'Spring 2023 School'!$C$3:$AF$219,25,FALSE)))</f>
        <v>0</v>
      </c>
      <c r="W61" s="231">
        <f>IF(ISNA(VLOOKUP($B61,'Spring 2023 School'!$C$3:$AF$219,25,FALSE)),0,(VLOOKUP($B61,'Spring 2023 School'!$C$3:$AF$219,25,FALSE)))</f>
        <v>0</v>
      </c>
      <c r="X61" s="231">
        <f>IF(ISNA(VLOOKUP($B61,'Spring 2023 School'!$C$3:$AF$219,26,FALSE)),0,(VLOOKUP($B61,'Spring 2023 School'!$C$3:$AF$219,26,FALSE)))</f>
        <v>0</v>
      </c>
      <c r="Y61" s="231">
        <f>IF(ISNA(VLOOKUP($B61,'Spring 2023 School'!$C$3:$AF$219,26,FALSE)),0,(VLOOKUP($B61,'Spring 2023 School'!$C$3:$AF$219,26,FALSE)))</f>
        <v>0</v>
      </c>
      <c r="Z61" s="231">
        <f>IF(ISNA(VLOOKUP($B61,'Spring 2023 School'!$C$3:$AF$219,26,FALSE)),0,(VLOOKUP($B61,'Spring 2023 School'!$C$3:$AF$219,26,FALSE)))</f>
        <v>0</v>
      </c>
      <c r="AA61" s="231">
        <f>IF(ISNA(VLOOKUP($B61,'Spring 2023 School'!$C$3:$AF$219,27,FALSE)),0,(VLOOKUP($B61,'Spring 2023 School'!$C$3:$AF$219,27,FALSE)))</f>
        <v>0</v>
      </c>
      <c r="AB61" s="231">
        <f>IF(ISNA(VLOOKUP($B61,'Spring 2023 School'!$C$3:$AF$219,27,FALSE)),0,(VLOOKUP($B61,'Spring 2023 School'!$C$3:$AF$219,27,FALSE)))</f>
        <v>0</v>
      </c>
      <c r="AC61" s="231">
        <f>IF(ISNA(VLOOKUP($B61,'Spring 2023 School'!$C$3:$AF$219,27,FALSE)),0,(VLOOKUP($B61,'Spring 2023 School'!$C$3:$AF$219,27,FALSE)))</f>
        <v>0</v>
      </c>
      <c r="AD61" s="384">
        <f t="shared" si="31"/>
        <v>98454.299999999988</v>
      </c>
      <c r="AE61" s="403">
        <f>VLOOKUP(B61,'Spring 2023 School'!$C$3:$S$202,17,FALSE)</f>
        <v>195</v>
      </c>
      <c r="AF61" s="403">
        <f>VLOOKUP(B61,'Spring 2023 School'!$C$1:$Z$200,20,FALSE)</f>
        <v>30</v>
      </c>
      <c r="AG61" s="403">
        <f>VLOOKUP(B61,'Spring 2023 School'!$C$3:$Z$202,23,FALSE)</f>
        <v>30</v>
      </c>
      <c r="AH61" s="384">
        <f t="shared" si="32"/>
        <v>4520.1000000000004</v>
      </c>
      <c r="AI61" s="384">
        <f t="shared" si="33"/>
        <v>330.59999999999997</v>
      </c>
      <c r="AJ61" s="384">
        <f t="shared" si="34"/>
        <v>91.2</v>
      </c>
      <c r="AK61" s="384">
        <f t="shared" si="35"/>
        <v>4941.9000000000005</v>
      </c>
      <c r="AL61" s="403">
        <f>IF(ISNA(VLOOKUP($A61,'Spring 2023 School'!$B58:$AD58,29,FALSE)),0,(VLOOKUP($A61,'Spring 2023 School'!$B58:$AD58,29,FALSE)))</f>
        <v>0</v>
      </c>
      <c r="AM61" s="403">
        <f>IF(ISNA(VLOOKUP($A61,'Spring 2023 School'!$B58:$AZ58,30,FALSE)),0,(VLOOKUP($A61,'Spring 2023 School'!$B58:$AZ58,30,FALSE)))</f>
        <v>0</v>
      </c>
      <c r="AN61" s="402">
        <f t="shared" si="25"/>
        <v>0</v>
      </c>
      <c r="AO61" s="404">
        <f t="shared" si="36"/>
        <v>0</v>
      </c>
      <c r="AP61" s="384">
        <f t="shared" si="26"/>
        <v>103396.19999999998</v>
      </c>
      <c r="AQ61" s="403">
        <f>VLOOKUP(A61,'Spring 2023 School'!$B$3:$AB$202,26,FALSE)</f>
        <v>0</v>
      </c>
      <c r="AR61" s="403">
        <f>VLOOKUP(A61,'Summer 2023 School'!$B$2:$AA$200,26,FALSE)</f>
        <v>20</v>
      </c>
      <c r="AS61" s="403">
        <f>VLOOKUP(A61,'Autumn 2023 School'!$B$2:$AA$197,26,FALSE)</f>
        <v>12</v>
      </c>
      <c r="AT61" s="409">
        <f t="shared" si="42"/>
        <v>4120.8</v>
      </c>
      <c r="AU61" s="409">
        <v>0</v>
      </c>
      <c r="AV61" s="413">
        <f t="shared" si="37"/>
        <v>107516.99999999999</v>
      </c>
      <c r="AW61" s="410">
        <f t="shared" si="43"/>
        <v>44798.749999999993</v>
      </c>
      <c r="AX61" s="410">
        <f t="shared" si="44"/>
        <v>35838.999999999993</v>
      </c>
      <c r="AY61" s="410">
        <f t="shared" si="45"/>
        <v>26879.249999999993</v>
      </c>
      <c r="AZ61" s="642">
        <f>(SUMIF('Spring 2023 School'!B:B,Budget!A61,'Spring 2023 School'!AG:AG)+SUMIF('Summer 2023 School'!B:B,Budget!A61,'Summer 2023 School'!AG:AG)+SUMIF('Autumn 2023 School'!B:B,Budget!A61,'Autumn 2023 School'!AG:AG))</f>
        <v>0</v>
      </c>
      <c r="BA61" s="410">
        <f t="shared" si="38"/>
        <v>0</v>
      </c>
      <c r="BB61">
        <f t="shared" si="39"/>
        <v>2535</v>
      </c>
      <c r="BC61">
        <f t="shared" si="40"/>
        <v>390</v>
      </c>
      <c r="BD61">
        <f t="shared" si="41"/>
        <v>360</v>
      </c>
    </row>
    <row r="62" spans="1:56" x14ac:dyDescent="0.35">
      <c r="A62" s="231">
        <v>2068</v>
      </c>
      <c r="B62" t="s">
        <v>102</v>
      </c>
      <c r="C62" s="231">
        <f>IF(ISNA(VLOOKUP($B62,'Spring 2023 School'!$C$3:$AF$220,5,FALSE)),0,(VLOOKUP($B62,'Spring 2023 School'!$C$3:$AF$220,5,FALSE)))</f>
        <v>26</v>
      </c>
      <c r="D62" s="231">
        <f>IF(ISNA(VLOOKUP($B62,'Summer 2023 School'!$C$2:$AF$217,5,FALSE)),0,(VLOOKUP($B62,'Summer 2023 School'!$C$2:$AF$217,5,FALSE)))</f>
        <v>28</v>
      </c>
      <c r="E62" s="231">
        <f>IF(ISNA(VLOOKUP($B62,'Autumn 2023 School'!$C$2:$AH$214,5,FALSE)),0,(VLOOKUP($B62,'Autumn 2023 School'!$C$2:$AH$214,5,FALSE)))</f>
        <v>17</v>
      </c>
      <c r="F62" s="231">
        <f>IF(ISNA(VLOOKUP($B62,'Spring 2023 School'!$C$3:$AF$219,8,FALSE)),0,(VLOOKUP($B62,'Spring 2023 School'!$C$3:$AF$219,8,FALSE)))</f>
        <v>7</v>
      </c>
      <c r="G62" s="231">
        <f>IF(ISNA(VLOOKUP($B62,'Summer 2023 School'!$C$2:$AF$216,8,FALSE)),0,(VLOOKUP($B62,'Summer 2023 School'!$C$2:$AF$216,8,FALSE)))</f>
        <v>7</v>
      </c>
      <c r="H62" s="231">
        <f>IF(ISNA(VLOOKUP($B62,'Autumn 2023 School'!$C$2:$AH$214,8,FALSE)),0,(VLOOKUP($B62,'Autumn 2023 School'!$C$2:$AH$214,8,FALSE)))</f>
        <v>4</v>
      </c>
      <c r="I62" s="231">
        <f>IF(ISNA(VLOOKUP($B62,'Spring 2023 School'!$C$3:$AF$219,12,FALSE)),0,(VLOOKUP($B62,'Spring 2023 School'!$C$3:$AF$219,12,FALSE)))</f>
        <v>390</v>
      </c>
      <c r="J62" s="231">
        <f>IF(ISNA(VLOOKUP($B62,'Summer 2023 School'!$C$2:$AF$216,12,FALSE)),0,(VLOOKUP($B62,'Summer 2023 School'!$C$2:$AF$216,12,FALSE)))</f>
        <v>420</v>
      </c>
      <c r="K62" s="231">
        <f>IF(ISNA(VLOOKUP($B62,'Autumn 2023 School'!$C$2:$AH$214,12,FALSE)),0,(VLOOKUP($B62,'Autumn 2023 School'!$C$2:$AH$214,12,FALSE)))</f>
        <v>255</v>
      </c>
      <c r="L62" s="231">
        <f>IF(ISNA(VLOOKUP($B62,'Spring 2023 School'!$C$3:$AF$219,15,FALSE)),0,(VLOOKUP($B62,'Spring 2023 School'!$C$3:$AF$219,15,FALSE)))</f>
        <v>105</v>
      </c>
      <c r="M62" s="231">
        <f>IF(ISNA(VLOOKUP($B62,'Summer 2023 School'!$C$2:$AF$216,15,FALSE)),0,(VLOOKUP($B62,'Summer 2023 School'!$C$2:$AF$216,15,FALSE)))</f>
        <v>105</v>
      </c>
      <c r="N62" s="231">
        <f>IF(ISNA(VLOOKUP($B62,'Autumn 2023 School'!$C$2:$AH$214,15,FALSE)),0,(VLOOKUP($B62,'Autumn 2023 School'!$C$2:$AH$214,15,FALSE)))</f>
        <v>60</v>
      </c>
      <c r="O62" s="231">
        <f>IF(ISNA(VLOOKUP($B62,'Spring 2023 School'!$C$3:$AF$219,2,FALSE)),0,(VLOOKUP($B62,'Spring 2023 School'!$C$3:$AF$219,2,FALSE)))</f>
        <v>0</v>
      </c>
      <c r="P62" s="231">
        <f>IF(ISNA(VLOOKUP($B62,'Summer 2023 School'!$C$2:$AF$216,2,FALSE)),0,(VLOOKUP($B62,'Summer 2023 School'!$C$2:$AF$216,2,FALSE)))</f>
        <v>0</v>
      </c>
      <c r="Q62" s="231">
        <f>IF(ISNA(VLOOKUP($B62,'Autumn 2023 School'!$C$2:$AH$214,2,FALSE)),0,(VLOOKUP($B62,'Autumn 2023 School'!$C$2:$AH$214,2,FALSE)))</f>
        <v>0</v>
      </c>
      <c r="R62" s="231">
        <f>IF(ISNA(VLOOKUP($B62,'Spring 2023 School'!$C$3:$AF$219,9,FALSE)),0,(VLOOKUP($B62,'Spring 2023 School'!$C$3:$AF$219,9,FALSE)))</f>
        <v>0</v>
      </c>
      <c r="S62" s="231">
        <f>IF(ISNA(VLOOKUP($B62,'Summer 2023 School'!$C$2:$AF$216,9,FALSE)),0,(VLOOKUP($B62,'Summer 2023 School'!$C$2:$AF$216,9,FALSE)))</f>
        <v>0</v>
      </c>
      <c r="T62" s="231">
        <f>IF(ISNA(VLOOKUP($B62,'Autumn 2023 School'!$C$2:$AH$214,9,FALSE)),0,(VLOOKUP($B62,'Autumn 2023 School'!$C$2:$AH$214,9,FALSE)))</f>
        <v>0</v>
      </c>
      <c r="U62" s="231">
        <f>IF(ISNA(VLOOKUP($B62,'Spring 2023 School'!$C$3:$AF$219,25,FALSE)),0,(VLOOKUP($B62,'Spring 2023 School'!$C$3:$AF$219,25,FALSE)))</f>
        <v>6</v>
      </c>
      <c r="V62" s="231">
        <f>IF(ISNA(VLOOKUP($B62,'Spring 2023 School'!$C$3:$AF$219,25,FALSE)),0,(VLOOKUP($B62,'Spring 2023 School'!$C$3:$AF$219,25,FALSE)))</f>
        <v>6</v>
      </c>
      <c r="W62" s="231">
        <f>IF(ISNA(VLOOKUP($B62,'Spring 2023 School'!$C$3:$AF$219,25,FALSE)),0,(VLOOKUP($B62,'Spring 2023 School'!$C$3:$AF$219,25,FALSE)))</f>
        <v>6</v>
      </c>
      <c r="X62" s="231">
        <f>IF(ISNA(VLOOKUP($B62,'Spring 2023 School'!$C$3:$AF$219,26,FALSE)),0,(VLOOKUP($B62,'Spring 2023 School'!$C$3:$AF$219,26,FALSE)))</f>
        <v>90</v>
      </c>
      <c r="Y62" s="231">
        <f>IF(ISNA(VLOOKUP($B62,'Spring 2023 School'!$C$3:$AF$219,26,FALSE)),0,(VLOOKUP($B62,'Spring 2023 School'!$C$3:$AF$219,26,FALSE)))</f>
        <v>90</v>
      </c>
      <c r="Z62" s="231">
        <f>IF(ISNA(VLOOKUP($B62,'Spring 2023 School'!$C$3:$AF$219,26,FALSE)),0,(VLOOKUP($B62,'Spring 2023 School'!$C$3:$AF$219,26,FALSE)))</f>
        <v>90</v>
      </c>
      <c r="AA62" s="231">
        <f>IF(ISNA(VLOOKUP($B62,'Spring 2023 School'!$C$3:$AF$219,27,FALSE)),0,(VLOOKUP($B62,'Spring 2023 School'!$C$3:$AF$219,27,FALSE)))</f>
        <v>15</v>
      </c>
      <c r="AB62" s="231">
        <f>IF(ISNA(VLOOKUP($B62,'Spring 2023 School'!$C$3:$AF$219,27,FALSE)),0,(VLOOKUP($B62,'Spring 2023 School'!$C$3:$AF$219,27,FALSE)))</f>
        <v>15</v>
      </c>
      <c r="AC62" s="231">
        <f>IF(ISNA(VLOOKUP($B62,'Spring 2023 School'!$C$3:$AF$219,27,FALSE)),0,(VLOOKUP($B62,'Spring 2023 School'!$C$3:$AF$219,27,FALSE)))</f>
        <v>15</v>
      </c>
      <c r="AD62" s="384">
        <f t="shared" si="31"/>
        <v>92356.800000000003</v>
      </c>
      <c r="AE62" s="403">
        <f>VLOOKUP(B62,'Spring 2023 School'!$C$3:$S$202,17,FALSE)</f>
        <v>225</v>
      </c>
      <c r="AF62" s="403">
        <f>VLOOKUP(B62,'Spring 2023 School'!$C$1:$Z$200,20,FALSE)</f>
        <v>60</v>
      </c>
      <c r="AG62" s="403">
        <f>VLOOKUP(B62,'Spring 2023 School'!$C$3:$Z$202,23,FALSE)</f>
        <v>15</v>
      </c>
      <c r="AH62" s="384">
        <f t="shared" si="32"/>
        <v>5215.5</v>
      </c>
      <c r="AI62" s="384">
        <f t="shared" si="33"/>
        <v>661.19999999999993</v>
      </c>
      <c r="AJ62" s="384">
        <f t="shared" si="34"/>
        <v>45.6</v>
      </c>
      <c r="AK62" s="384">
        <f t="shared" si="35"/>
        <v>5922.3</v>
      </c>
      <c r="AL62" s="403">
        <f>IF(ISNA(VLOOKUP($A62,'Spring 2023 School'!$B59:$AD59,29,FALSE)),0,(VLOOKUP($A62,'Spring 2023 School'!$B59:$AD59,29,FALSE)))</f>
        <v>0</v>
      </c>
      <c r="AM62" s="403">
        <f>IF(ISNA(VLOOKUP($A62,'Spring 2023 School'!$B59:$AZ59,30,FALSE)),0,(VLOOKUP($A62,'Spring 2023 School'!$B59:$AZ59,30,FALSE)))</f>
        <v>0</v>
      </c>
      <c r="AN62" s="402">
        <f t="shared" si="25"/>
        <v>0</v>
      </c>
      <c r="AO62" s="404">
        <f t="shared" si="36"/>
        <v>0</v>
      </c>
      <c r="AP62" s="384">
        <f t="shared" si="26"/>
        <v>98279.1</v>
      </c>
      <c r="AQ62" s="403">
        <f>VLOOKUP(A62,'Spring 2023 School'!$B$3:$AB$202,26,FALSE)</f>
        <v>6</v>
      </c>
      <c r="AR62" s="403">
        <f>VLOOKUP(A62,'Summer 2023 School'!$B$2:$AA$200,26,FALSE)</f>
        <v>8</v>
      </c>
      <c r="AS62" s="403">
        <f>VLOOKUP(A62,'Autumn 2023 School'!$B$2:$AA$197,26,FALSE)</f>
        <v>10</v>
      </c>
      <c r="AT62" s="409">
        <f t="shared" si="42"/>
        <v>3080.4</v>
      </c>
      <c r="AU62" s="409">
        <v>0</v>
      </c>
      <c r="AV62" s="413">
        <f t="shared" si="37"/>
        <v>101359.5</v>
      </c>
      <c r="AW62" s="410">
        <f t="shared" si="43"/>
        <v>42233.125</v>
      </c>
      <c r="AX62" s="410">
        <f t="shared" si="44"/>
        <v>33786.5</v>
      </c>
      <c r="AY62" s="410">
        <f t="shared" si="45"/>
        <v>25339.875</v>
      </c>
      <c r="AZ62" s="642">
        <f>(SUMIF('Spring 2023 School'!B:B,Budget!A62,'Spring 2023 School'!AG:AG)+SUMIF('Summer 2023 School'!B:B,Budget!A62,'Summer 2023 School'!AG:AG)+SUMIF('Autumn 2023 School'!B:B,Budget!A62,'Autumn 2023 School'!AG:AG))</f>
        <v>0</v>
      </c>
      <c r="BA62" s="410">
        <f t="shared" si="38"/>
        <v>0</v>
      </c>
      <c r="BB62">
        <f t="shared" si="39"/>
        <v>2925</v>
      </c>
      <c r="BC62">
        <f t="shared" si="40"/>
        <v>780</v>
      </c>
      <c r="BD62">
        <f t="shared" si="41"/>
        <v>180</v>
      </c>
    </row>
    <row r="63" spans="1:56" x14ac:dyDescent="0.35">
      <c r="A63" s="231">
        <v>2070</v>
      </c>
      <c r="B63" t="s">
        <v>887</v>
      </c>
      <c r="C63" s="231">
        <f>IF(ISNA(VLOOKUP($B63,'Spring 2023 School'!$C$3:$AF$220,5,FALSE)),0,(VLOOKUP($B63,'Spring 2023 School'!$C$3:$AF$220,5,FALSE)))</f>
        <v>16</v>
      </c>
      <c r="D63" s="231">
        <f>IF(ISNA(VLOOKUP($B63,'Summer 2023 School'!$C$2:$AF$217,5,FALSE)),0,(VLOOKUP($B63,'Summer 2023 School'!$C$2:$AF$217,5,FALSE)))</f>
        <v>22</v>
      </c>
      <c r="E63" s="231">
        <f>IF(ISNA(VLOOKUP($B63,'Autumn 2023 School'!$C$2:$AH$214,5,FALSE)),0,(VLOOKUP($B63,'Autumn 2023 School'!$C$2:$AH$214,5,FALSE)))</f>
        <v>16</v>
      </c>
      <c r="F63" s="231">
        <f>IF(ISNA(VLOOKUP($B63,'Spring 2023 School'!$C$3:$AF$219,8,FALSE)),0,(VLOOKUP($B63,'Spring 2023 School'!$C$3:$AF$219,8,FALSE)))</f>
        <v>1</v>
      </c>
      <c r="G63" s="231">
        <f>IF(ISNA(VLOOKUP($B63,'Summer 2023 School'!$C$2:$AF$216,8,FALSE)),0,(VLOOKUP($B63,'Summer 2023 School'!$C$2:$AF$216,8,FALSE)))</f>
        <v>1</v>
      </c>
      <c r="H63" s="231">
        <f>IF(ISNA(VLOOKUP($B63,'Autumn 2023 School'!$C$2:$AH$214,8,FALSE)),0,(VLOOKUP($B63,'Autumn 2023 School'!$C$2:$AH$214,8,FALSE)))</f>
        <v>0</v>
      </c>
      <c r="I63" s="231">
        <f>IF(ISNA(VLOOKUP($B63,'Spring 2023 School'!$C$3:$AF$219,12,FALSE)),0,(VLOOKUP($B63,'Spring 2023 School'!$C$3:$AF$219,12,FALSE)))</f>
        <v>240</v>
      </c>
      <c r="J63" s="231">
        <f>IF(ISNA(VLOOKUP($B63,'Summer 2023 School'!$C$2:$AF$216,12,FALSE)),0,(VLOOKUP($B63,'Summer 2023 School'!$C$2:$AF$216,12,FALSE)))</f>
        <v>330</v>
      </c>
      <c r="K63" s="231">
        <f>IF(ISNA(VLOOKUP($B63,'Autumn 2023 School'!$C$2:$AH$214,12,FALSE)),0,(VLOOKUP($B63,'Autumn 2023 School'!$C$2:$AH$214,12,FALSE)))</f>
        <v>240</v>
      </c>
      <c r="L63" s="231">
        <f>IF(ISNA(VLOOKUP($B63,'Spring 2023 School'!$C$3:$AF$219,15,FALSE)),0,(VLOOKUP($B63,'Spring 2023 School'!$C$3:$AF$219,15,FALSE)))</f>
        <v>15</v>
      </c>
      <c r="M63" s="231">
        <f>IF(ISNA(VLOOKUP($B63,'Summer 2023 School'!$C$2:$AF$216,15,FALSE)),0,(VLOOKUP($B63,'Summer 2023 School'!$C$2:$AF$216,15,FALSE)))</f>
        <v>15</v>
      </c>
      <c r="N63" s="231">
        <f>IF(ISNA(VLOOKUP($B63,'Autumn 2023 School'!$C$2:$AH$214,15,FALSE)),0,(VLOOKUP($B63,'Autumn 2023 School'!$C$2:$AH$214,15,FALSE)))</f>
        <v>0</v>
      </c>
      <c r="O63" s="231">
        <f>IF(ISNA(VLOOKUP($B63,'Spring 2023 School'!$C$3:$AF$219,2,FALSE)),0,(VLOOKUP($B63,'Spring 2023 School'!$C$3:$AF$219,2,FALSE)))</f>
        <v>0</v>
      </c>
      <c r="P63" s="231">
        <f>IF(ISNA(VLOOKUP($B63,'Summer 2023 School'!$C$2:$AF$216,2,FALSE)),0,(VLOOKUP($B63,'Summer 2023 School'!$C$2:$AF$216,2,FALSE)))</f>
        <v>0</v>
      </c>
      <c r="Q63" s="231">
        <f>IF(ISNA(VLOOKUP($B63,'Autumn 2023 School'!$C$2:$AH$214,2,FALSE)),0,(VLOOKUP($B63,'Autumn 2023 School'!$C$2:$AH$214,2,FALSE)))</f>
        <v>0</v>
      </c>
      <c r="R63" s="231">
        <f>IF(ISNA(VLOOKUP($B63,'Spring 2023 School'!$C$3:$AF$219,9,FALSE)),0,(VLOOKUP($B63,'Spring 2023 School'!$C$3:$AF$219,9,FALSE)))</f>
        <v>0</v>
      </c>
      <c r="S63" s="231">
        <f>IF(ISNA(VLOOKUP($B63,'Summer 2023 School'!$C$2:$AF$216,9,FALSE)),0,(VLOOKUP($B63,'Summer 2023 School'!$C$2:$AF$216,9,FALSE)))</f>
        <v>0</v>
      </c>
      <c r="T63" s="231">
        <f>IF(ISNA(VLOOKUP($B63,'Autumn 2023 School'!$C$2:$AH$214,9,FALSE)),0,(VLOOKUP($B63,'Autumn 2023 School'!$C$2:$AH$214,9,FALSE)))</f>
        <v>0</v>
      </c>
      <c r="U63" s="231">
        <f>IF(ISNA(VLOOKUP($B63,'Spring 2023 School'!$C$3:$AF$219,25,FALSE)),0,(VLOOKUP($B63,'Spring 2023 School'!$C$3:$AF$219,25,FALSE)))</f>
        <v>2</v>
      </c>
      <c r="V63" s="231">
        <f>IF(ISNA(VLOOKUP($B63,'Spring 2023 School'!$C$3:$AF$219,25,FALSE)),0,(VLOOKUP($B63,'Spring 2023 School'!$C$3:$AF$219,25,FALSE)))</f>
        <v>2</v>
      </c>
      <c r="W63" s="231">
        <f>IF(ISNA(VLOOKUP($B63,'Spring 2023 School'!$C$3:$AF$219,25,FALSE)),0,(VLOOKUP($B63,'Spring 2023 School'!$C$3:$AF$219,25,FALSE)))</f>
        <v>2</v>
      </c>
      <c r="X63" s="231">
        <f>IF(ISNA(VLOOKUP($B63,'Spring 2023 School'!$C$3:$AF$219,26,FALSE)),0,(VLOOKUP($B63,'Spring 2023 School'!$C$3:$AF$219,26,FALSE)))</f>
        <v>30</v>
      </c>
      <c r="Y63" s="231">
        <f>IF(ISNA(VLOOKUP($B63,'Spring 2023 School'!$C$3:$AF$219,26,FALSE)),0,(VLOOKUP($B63,'Spring 2023 School'!$C$3:$AF$219,26,FALSE)))</f>
        <v>30</v>
      </c>
      <c r="Z63" s="231">
        <f>IF(ISNA(VLOOKUP($B63,'Spring 2023 School'!$C$3:$AF$219,26,FALSE)),0,(VLOOKUP($B63,'Spring 2023 School'!$C$3:$AF$219,26,FALSE)))</f>
        <v>30</v>
      </c>
      <c r="AA63" s="231">
        <f>IF(ISNA(VLOOKUP($B63,'Spring 2023 School'!$C$3:$AF$219,27,FALSE)),0,(VLOOKUP($B63,'Spring 2023 School'!$C$3:$AF$219,27,FALSE)))</f>
        <v>0</v>
      </c>
      <c r="AB63" s="231">
        <f>IF(ISNA(VLOOKUP($B63,'Spring 2023 School'!$C$3:$AF$219,27,FALSE)),0,(VLOOKUP($B63,'Spring 2023 School'!$C$3:$AF$219,27,FALSE)))</f>
        <v>0</v>
      </c>
      <c r="AC63" s="231">
        <f>IF(ISNA(VLOOKUP($B63,'Spring 2023 School'!$C$3:$AF$219,27,FALSE)),0,(VLOOKUP($B63,'Spring 2023 School'!$C$3:$AF$219,27,FALSE)))</f>
        <v>0</v>
      </c>
      <c r="AD63" s="384">
        <f t="shared" si="31"/>
        <v>57885.599999999999</v>
      </c>
      <c r="AE63" s="403">
        <f>VLOOKUP(B63,'Spring 2023 School'!$C$3:$S$202,17,FALSE)</f>
        <v>75</v>
      </c>
      <c r="AF63" s="403">
        <f>VLOOKUP(B63,'Spring 2023 School'!$C$1:$Z$200,20,FALSE)</f>
        <v>60</v>
      </c>
      <c r="AG63" s="403">
        <f>VLOOKUP(B63,'Spring 2023 School'!$C$3:$Z$202,23,FALSE)</f>
        <v>105</v>
      </c>
      <c r="AH63" s="384">
        <f t="shared" si="32"/>
        <v>1738.5</v>
      </c>
      <c r="AI63" s="384">
        <f t="shared" si="33"/>
        <v>661.19999999999993</v>
      </c>
      <c r="AJ63" s="384">
        <f t="shared" si="34"/>
        <v>319.2</v>
      </c>
      <c r="AK63" s="384">
        <f t="shared" si="35"/>
        <v>2718.8999999999996</v>
      </c>
      <c r="AL63" s="403">
        <f>IF(ISNA(VLOOKUP($A63,'Spring 2023 School'!$B60:$AD60,29,FALSE)),0,(VLOOKUP($A63,'Spring 2023 School'!$B60:$AD60,29,FALSE)))</f>
        <v>0</v>
      </c>
      <c r="AM63" s="403">
        <f>IF(ISNA(VLOOKUP($A63,'Spring 2023 School'!$B60:$AZ60,30,FALSE)),0,(VLOOKUP($A63,'Spring 2023 School'!$B60:$AZ60,30,FALSE)))</f>
        <v>0</v>
      </c>
      <c r="AN63" s="402">
        <f t="shared" si="25"/>
        <v>0</v>
      </c>
      <c r="AO63" s="404">
        <f t="shared" si="36"/>
        <v>0</v>
      </c>
      <c r="AP63" s="384">
        <f t="shared" si="26"/>
        <v>60604.5</v>
      </c>
      <c r="AQ63" s="403">
        <f>VLOOKUP(A63,'Spring 2023 School'!$B$3:$AB$202,26,FALSE)</f>
        <v>2</v>
      </c>
      <c r="AR63" s="403">
        <f>VLOOKUP(A63,'Summer 2023 School'!$B$2:$AA$200,26,FALSE)</f>
        <v>4</v>
      </c>
      <c r="AS63" s="403">
        <f>VLOOKUP(A63,'Autumn 2023 School'!$B$2:$AA$197,26,FALSE)</f>
        <v>8</v>
      </c>
      <c r="AT63" s="409">
        <f t="shared" si="42"/>
        <v>1774.8000000000002</v>
      </c>
      <c r="AU63" s="409">
        <v>0</v>
      </c>
      <c r="AV63" s="413">
        <f t="shared" si="37"/>
        <v>62379.3</v>
      </c>
      <c r="AW63" s="410">
        <f t="shared" si="43"/>
        <v>25991.375000000004</v>
      </c>
      <c r="AX63" s="410">
        <f t="shared" si="44"/>
        <v>20793.100000000002</v>
      </c>
      <c r="AY63" s="410">
        <f t="shared" si="45"/>
        <v>15594.825000000001</v>
      </c>
      <c r="AZ63" s="642">
        <f>(SUMIF('Spring 2023 School'!B:B,Budget!A63,'Spring 2023 School'!AG:AG)+SUMIF('Summer 2023 School'!B:B,Budget!A63,'Summer 2023 School'!AG:AG)+SUMIF('Autumn 2023 School'!B:B,Budget!A63,'Autumn 2023 School'!AG:AG))</f>
        <v>0</v>
      </c>
      <c r="BA63" s="410">
        <f t="shared" si="38"/>
        <v>0</v>
      </c>
      <c r="BB63">
        <f t="shared" si="39"/>
        <v>975</v>
      </c>
      <c r="BC63">
        <f t="shared" si="40"/>
        <v>780</v>
      </c>
      <c r="BD63">
        <f t="shared" si="41"/>
        <v>1260</v>
      </c>
    </row>
    <row r="64" spans="1:56" x14ac:dyDescent="0.35">
      <c r="A64" s="231">
        <v>2072</v>
      </c>
      <c r="B64" t="s">
        <v>888</v>
      </c>
      <c r="C64" s="231">
        <f>IF(ISNA(VLOOKUP($B64,'Spring 2023 School'!$C$3:$AF$220,5,FALSE)),0,(VLOOKUP($B64,'Spring 2023 School'!$C$3:$AF$220,5,FALSE)))</f>
        <v>44</v>
      </c>
      <c r="D64" s="231">
        <f>IF(ISNA(VLOOKUP($B64,'Summer 2023 School'!$C$2:$AF$217,5,FALSE)),0,(VLOOKUP($B64,'Summer 2023 School'!$C$2:$AF$217,5,FALSE)))</f>
        <v>46</v>
      </c>
      <c r="E64" s="231">
        <f>IF(ISNA(VLOOKUP($B64,'Autumn 2023 School'!$C$2:$AH$214,5,FALSE)),0,(VLOOKUP($B64,'Autumn 2023 School'!$C$2:$AH$214,5,FALSE)))</f>
        <v>52</v>
      </c>
      <c r="F64" s="231">
        <f>IF(ISNA(VLOOKUP($B64,'Spring 2023 School'!$C$3:$AF$219,8,FALSE)),0,(VLOOKUP($B64,'Spring 2023 School'!$C$3:$AF$219,8,FALSE)))</f>
        <v>18</v>
      </c>
      <c r="G64" s="231">
        <f>IF(ISNA(VLOOKUP($B64,'Summer 2023 School'!$C$2:$AF$216,8,FALSE)),0,(VLOOKUP($B64,'Summer 2023 School'!$C$2:$AF$216,8,FALSE)))</f>
        <v>16</v>
      </c>
      <c r="H64" s="231">
        <f>IF(ISNA(VLOOKUP($B64,'Autumn 2023 School'!$C$2:$AH$214,8,FALSE)),0,(VLOOKUP($B64,'Autumn 2023 School'!$C$2:$AH$214,8,FALSE)))</f>
        <v>11</v>
      </c>
      <c r="I64" s="231">
        <f>IF(ISNA(VLOOKUP($B64,'Spring 2023 School'!$C$3:$AF$219,12,FALSE)),0,(VLOOKUP($B64,'Spring 2023 School'!$C$3:$AF$219,12,FALSE)))</f>
        <v>660</v>
      </c>
      <c r="J64" s="231">
        <f>IF(ISNA(VLOOKUP($B64,'Summer 2023 School'!$C$2:$AF$216,12,FALSE)),0,(VLOOKUP($B64,'Summer 2023 School'!$C$2:$AF$216,12,FALSE)))</f>
        <v>690</v>
      </c>
      <c r="K64" s="231">
        <f>IF(ISNA(VLOOKUP($B64,'Autumn 2023 School'!$C$2:$AH$214,12,FALSE)),0,(VLOOKUP($B64,'Autumn 2023 School'!$C$2:$AH$214,12,FALSE)))</f>
        <v>780</v>
      </c>
      <c r="L64" s="231">
        <f>IF(ISNA(VLOOKUP($B64,'Spring 2023 School'!$C$3:$AF$219,15,FALSE)),0,(VLOOKUP($B64,'Spring 2023 School'!$C$3:$AF$219,15,FALSE)))</f>
        <v>270</v>
      </c>
      <c r="M64" s="231">
        <f>IF(ISNA(VLOOKUP($B64,'Summer 2023 School'!$C$2:$AF$216,15,FALSE)),0,(VLOOKUP($B64,'Summer 2023 School'!$C$2:$AF$216,15,FALSE)))</f>
        <v>240</v>
      </c>
      <c r="N64" s="231">
        <f>IF(ISNA(VLOOKUP($B64,'Autumn 2023 School'!$C$2:$AH$214,15,FALSE)),0,(VLOOKUP($B64,'Autumn 2023 School'!$C$2:$AH$214,15,FALSE)))</f>
        <v>165</v>
      </c>
      <c r="O64" s="231">
        <f>IF(ISNA(VLOOKUP($B64,'Spring 2023 School'!$C$3:$AF$219,2,FALSE)),0,(VLOOKUP($B64,'Spring 2023 School'!$C$3:$AF$219,2,FALSE)))</f>
        <v>0</v>
      </c>
      <c r="P64" s="231">
        <f>IF(ISNA(VLOOKUP($B64,'Summer 2023 School'!$C$2:$AF$216,2,FALSE)),0,(VLOOKUP($B64,'Summer 2023 School'!$C$2:$AF$216,2,FALSE)))</f>
        <v>0</v>
      </c>
      <c r="Q64" s="231">
        <f>IF(ISNA(VLOOKUP($B64,'Autumn 2023 School'!$C$2:$AH$214,2,FALSE)),0,(VLOOKUP($B64,'Autumn 2023 School'!$C$2:$AH$214,2,FALSE)))</f>
        <v>0</v>
      </c>
      <c r="R64" s="231">
        <f>IF(ISNA(VLOOKUP($B64,'Spring 2023 School'!$C$3:$AF$219,9,FALSE)),0,(VLOOKUP($B64,'Spring 2023 School'!$C$3:$AF$219,9,FALSE)))</f>
        <v>0</v>
      </c>
      <c r="S64" s="231">
        <f>IF(ISNA(VLOOKUP($B64,'Summer 2023 School'!$C$2:$AF$216,9,FALSE)),0,(VLOOKUP($B64,'Summer 2023 School'!$C$2:$AF$216,9,FALSE)))</f>
        <v>0</v>
      </c>
      <c r="T64" s="231">
        <f>IF(ISNA(VLOOKUP($B64,'Autumn 2023 School'!$C$2:$AH$214,9,FALSE)),0,(VLOOKUP($B64,'Autumn 2023 School'!$C$2:$AH$214,9,FALSE)))</f>
        <v>0</v>
      </c>
      <c r="U64" s="231">
        <f>IF(ISNA(VLOOKUP($B64,'Spring 2023 School'!$C$3:$AF$219,25,FALSE)),0,(VLOOKUP($B64,'Spring 2023 School'!$C$3:$AF$219,25,FALSE)))</f>
        <v>14</v>
      </c>
      <c r="V64" s="231">
        <f>IF(ISNA(VLOOKUP($B64,'Spring 2023 School'!$C$3:$AF$219,25,FALSE)),0,(VLOOKUP($B64,'Spring 2023 School'!$C$3:$AF$219,25,FALSE)))</f>
        <v>14</v>
      </c>
      <c r="W64" s="231">
        <f>IF(ISNA(VLOOKUP($B64,'Spring 2023 School'!$C$3:$AF$219,25,FALSE)),0,(VLOOKUP($B64,'Spring 2023 School'!$C$3:$AF$219,25,FALSE)))</f>
        <v>14</v>
      </c>
      <c r="X64" s="231">
        <f>IF(ISNA(VLOOKUP($B64,'Spring 2023 School'!$C$3:$AF$219,26,FALSE)),0,(VLOOKUP($B64,'Spring 2023 School'!$C$3:$AF$219,26,FALSE)))</f>
        <v>210</v>
      </c>
      <c r="Y64" s="231">
        <f>IF(ISNA(VLOOKUP($B64,'Spring 2023 School'!$C$3:$AF$219,26,FALSE)),0,(VLOOKUP($B64,'Spring 2023 School'!$C$3:$AF$219,26,FALSE)))</f>
        <v>210</v>
      </c>
      <c r="Z64" s="231">
        <f>IF(ISNA(VLOOKUP($B64,'Spring 2023 School'!$C$3:$AF$219,26,FALSE)),0,(VLOOKUP($B64,'Spring 2023 School'!$C$3:$AF$219,26,FALSE)))</f>
        <v>210</v>
      </c>
      <c r="AA64" s="231">
        <f>IF(ISNA(VLOOKUP($B64,'Spring 2023 School'!$C$3:$AF$219,27,FALSE)),0,(VLOOKUP($B64,'Spring 2023 School'!$C$3:$AF$219,27,FALSE)))</f>
        <v>15</v>
      </c>
      <c r="AB64" s="231">
        <f>IF(ISNA(VLOOKUP($B64,'Spring 2023 School'!$C$3:$AF$219,27,FALSE)),0,(VLOOKUP($B64,'Spring 2023 School'!$C$3:$AF$219,27,FALSE)))</f>
        <v>15</v>
      </c>
      <c r="AC64" s="231">
        <f>IF(ISNA(VLOOKUP($B64,'Spring 2023 School'!$C$3:$AF$219,27,FALSE)),0,(VLOOKUP($B64,'Spring 2023 School'!$C$3:$AF$219,27,FALSE)))</f>
        <v>15</v>
      </c>
      <c r="AD64" s="384">
        <f t="shared" si="31"/>
        <v>192518.40000000002</v>
      </c>
      <c r="AE64" s="403">
        <f>VLOOKUP(B64,'Spring 2023 School'!$C$3:$S$202,17,FALSE)</f>
        <v>180</v>
      </c>
      <c r="AF64" s="403">
        <f>VLOOKUP(B64,'Spring 2023 School'!$C$1:$Z$200,20,FALSE)</f>
        <v>135</v>
      </c>
      <c r="AG64" s="403">
        <f>VLOOKUP(B64,'Spring 2023 School'!$C$3:$Z$202,23,FALSE)</f>
        <v>120</v>
      </c>
      <c r="AH64" s="384">
        <f t="shared" si="32"/>
        <v>4172.3999999999996</v>
      </c>
      <c r="AI64" s="384">
        <f t="shared" si="33"/>
        <v>1487.7</v>
      </c>
      <c r="AJ64" s="384">
        <f t="shared" si="34"/>
        <v>364.8</v>
      </c>
      <c r="AK64" s="384">
        <f t="shared" si="35"/>
        <v>6024.9</v>
      </c>
      <c r="AL64" s="403">
        <f>IF(ISNA(VLOOKUP($A64,'Spring 2023 School'!$B61:$AD61,29,FALSE)),0,(VLOOKUP($A64,'Spring 2023 School'!$B61:$AD61,29,FALSE)))</f>
        <v>0</v>
      </c>
      <c r="AM64" s="403">
        <f>IF(ISNA(VLOOKUP($A64,'Spring 2023 School'!$B61:$AZ61,30,FALSE)),0,(VLOOKUP($A64,'Spring 2023 School'!$B61:$AZ61,30,FALSE)))</f>
        <v>0</v>
      </c>
      <c r="AN64" s="402">
        <f t="shared" si="25"/>
        <v>0</v>
      </c>
      <c r="AO64" s="404">
        <f t="shared" si="36"/>
        <v>0</v>
      </c>
      <c r="AP64" s="384">
        <f t="shared" si="26"/>
        <v>198543.30000000002</v>
      </c>
      <c r="AQ64" s="403">
        <f>VLOOKUP(A64,'Spring 2023 School'!$B$3:$AB$202,26,FALSE)</f>
        <v>14</v>
      </c>
      <c r="AR64" s="403">
        <f>VLOOKUP(A64,'Summer 2023 School'!$B$2:$AA$200,26,FALSE)</f>
        <v>15</v>
      </c>
      <c r="AS64" s="403">
        <f>VLOOKUP(A64,'Autumn 2023 School'!$B$2:$AA$197,26,FALSE)</f>
        <v>19</v>
      </c>
      <c r="AT64" s="409">
        <f t="shared" si="42"/>
        <v>6171.0000000000009</v>
      </c>
      <c r="AU64" s="409">
        <v>0</v>
      </c>
      <c r="AV64" s="413">
        <f t="shared" si="37"/>
        <v>204714.30000000002</v>
      </c>
      <c r="AW64" s="410">
        <f t="shared" si="43"/>
        <v>85297.625</v>
      </c>
      <c r="AX64" s="410">
        <f t="shared" si="44"/>
        <v>68238.100000000006</v>
      </c>
      <c r="AY64" s="410">
        <f t="shared" si="45"/>
        <v>51178.575000000004</v>
      </c>
      <c r="AZ64" s="642">
        <f>(SUMIF('Spring 2023 School'!B:B,Budget!A64,'Spring 2023 School'!AG:AG)+SUMIF('Summer 2023 School'!B:B,Budget!A64,'Summer 2023 School'!AG:AG)+SUMIF('Autumn 2023 School'!B:B,Budget!A64,'Autumn 2023 School'!AG:AG))</f>
        <v>0</v>
      </c>
      <c r="BA64" s="410">
        <f t="shared" si="38"/>
        <v>0</v>
      </c>
      <c r="BB64">
        <f t="shared" si="39"/>
        <v>2340</v>
      </c>
      <c r="BC64">
        <f t="shared" si="40"/>
        <v>1755</v>
      </c>
      <c r="BD64">
        <f t="shared" si="41"/>
        <v>1440</v>
      </c>
    </row>
    <row r="65" spans="1:56" x14ac:dyDescent="0.35">
      <c r="A65" s="231">
        <v>2073</v>
      </c>
      <c r="B65" t="s">
        <v>889</v>
      </c>
      <c r="C65" s="231">
        <f>IF(ISNA(VLOOKUP($B65,'Spring 2023 School'!$C$3:$AF$220,5,FALSE)),0,(VLOOKUP($B65,'Spring 2023 School'!$C$3:$AF$220,5,FALSE)))</f>
        <v>34</v>
      </c>
      <c r="D65" s="231">
        <f>IF(ISNA(VLOOKUP($B65,'Summer 2023 School'!$C$2:$AF$217,5,FALSE)),0,(VLOOKUP($B65,'Summer 2023 School'!$C$2:$AF$217,5,FALSE)))</f>
        <v>46</v>
      </c>
      <c r="E65" s="231">
        <f>IF(ISNA(VLOOKUP($B65,'Autumn 2023 School'!$C$2:$AH$214,5,FALSE)),0,(VLOOKUP($B65,'Autumn 2023 School'!$C$2:$AH$214,5,FALSE)))</f>
        <v>31</v>
      </c>
      <c r="F65" s="231">
        <f>IF(ISNA(VLOOKUP($B65,'Spring 2023 School'!$C$3:$AF$219,8,FALSE)),0,(VLOOKUP($B65,'Spring 2023 School'!$C$3:$AF$219,8,FALSE)))</f>
        <v>8</v>
      </c>
      <c r="G65" s="231">
        <f>IF(ISNA(VLOOKUP($B65,'Summer 2023 School'!$C$2:$AF$216,8,FALSE)),0,(VLOOKUP($B65,'Summer 2023 School'!$C$2:$AF$216,8,FALSE)))</f>
        <v>12</v>
      </c>
      <c r="H65" s="231">
        <f>IF(ISNA(VLOOKUP($B65,'Autumn 2023 School'!$C$2:$AH$214,8,FALSE)),0,(VLOOKUP($B65,'Autumn 2023 School'!$C$2:$AH$214,8,FALSE)))</f>
        <v>8</v>
      </c>
      <c r="I65" s="231">
        <f>IF(ISNA(VLOOKUP($B65,'Spring 2023 School'!$C$3:$AF$219,12,FALSE)),0,(VLOOKUP($B65,'Spring 2023 School'!$C$3:$AF$219,12,FALSE)))</f>
        <v>510</v>
      </c>
      <c r="J65" s="231">
        <f>IF(ISNA(VLOOKUP($B65,'Summer 2023 School'!$C$2:$AF$216,12,FALSE)),0,(VLOOKUP($B65,'Summer 2023 School'!$C$2:$AF$216,12,FALSE)))</f>
        <v>690</v>
      </c>
      <c r="K65" s="231">
        <f>IF(ISNA(VLOOKUP($B65,'Autumn 2023 School'!$C$2:$AH$214,12,FALSE)),0,(VLOOKUP($B65,'Autumn 2023 School'!$C$2:$AH$214,12,FALSE)))</f>
        <v>465</v>
      </c>
      <c r="L65" s="231">
        <f>IF(ISNA(VLOOKUP($B65,'Spring 2023 School'!$C$3:$AF$219,15,FALSE)),0,(VLOOKUP($B65,'Spring 2023 School'!$C$3:$AF$219,15,FALSE)))</f>
        <v>120</v>
      </c>
      <c r="M65" s="231">
        <f>IF(ISNA(VLOOKUP($B65,'Summer 2023 School'!$C$2:$AF$216,15,FALSE)),0,(VLOOKUP($B65,'Summer 2023 School'!$C$2:$AF$216,15,FALSE)))</f>
        <v>180</v>
      </c>
      <c r="N65" s="231">
        <f>IF(ISNA(VLOOKUP($B65,'Autumn 2023 School'!$C$2:$AH$214,15,FALSE)),0,(VLOOKUP($B65,'Autumn 2023 School'!$C$2:$AH$214,15,FALSE)))</f>
        <v>120</v>
      </c>
      <c r="O65" s="231">
        <f>IF(ISNA(VLOOKUP($B65,'Spring 2023 School'!$C$3:$AF$219,2,FALSE)),0,(VLOOKUP($B65,'Spring 2023 School'!$C$3:$AF$219,2,FALSE)))</f>
        <v>0</v>
      </c>
      <c r="P65" s="231">
        <f>IF(ISNA(VLOOKUP($B65,'Summer 2023 School'!$C$2:$AF$216,2,FALSE)),0,(VLOOKUP($B65,'Summer 2023 School'!$C$2:$AF$216,2,FALSE)))</f>
        <v>0</v>
      </c>
      <c r="Q65" s="231">
        <f>IF(ISNA(VLOOKUP($B65,'Autumn 2023 School'!$C$2:$AH$214,2,FALSE)),0,(VLOOKUP($B65,'Autumn 2023 School'!$C$2:$AH$214,2,FALSE)))</f>
        <v>0</v>
      </c>
      <c r="R65" s="231">
        <f>IF(ISNA(VLOOKUP($B65,'Spring 2023 School'!$C$3:$AF$219,9,FALSE)),0,(VLOOKUP($B65,'Spring 2023 School'!$C$3:$AF$219,9,FALSE)))</f>
        <v>0</v>
      </c>
      <c r="S65" s="231">
        <f>IF(ISNA(VLOOKUP($B65,'Summer 2023 School'!$C$2:$AF$216,9,FALSE)),0,(VLOOKUP($B65,'Summer 2023 School'!$C$2:$AF$216,9,FALSE)))</f>
        <v>0</v>
      </c>
      <c r="T65" s="231">
        <f>IF(ISNA(VLOOKUP($B65,'Autumn 2023 School'!$C$2:$AH$214,9,FALSE)),0,(VLOOKUP($B65,'Autumn 2023 School'!$C$2:$AH$214,9,FALSE)))</f>
        <v>0</v>
      </c>
      <c r="U65" s="231">
        <f>IF(ISNA(VLOOKUP($B65,'Spring 2023 School'!$C$3:$AF$219,25,FALSE)),0,(VLOOKUP($B65,'Spring 2023 School'!$C$3:$AF$219,25,FALSE)))</f>
        <v>15</v>
      </c>
      <c r="V65" s="231">
        <f>IF(ISNA(VLOOKUP($B65,'Spring 2023 School'!$C$3:$AF$219,25,FALSE)),0,(VLOOKUP($B65,'Spring 2023 School'!$C$3:$AF$219,25,FALSE)))</f>
        <v>15</v>
      </c>
      <c r="W65" s="231">
        <f>IF(ISNA(VLOOKUP($B65,'Spring 2023 School'!$C$3:$AF$219,25,FALSE)),0,(VLOOKUP($B65,'Spring 2023 School'!$C$3:$AF$219,25,FALSE)))</f>
        <v>15</v>
      </c>
      <c r="X65" s="231">
        <f>IF(ISNA(VLOOKUP($B65,'Spring 2023 School'!$C$3:$AF$219,26,FALSE)),0,(VLOOKUP($B65,'Spring 2023 School'!$C$3:$AF$219,26,FALSE)))</f>
        <v>225</v>
      </c>
      <c r="Y65" s="231">
        <f>IF(ISNA(VLOOKUP($B65,'Spring 2023 School'!$C$3:$AF$219,26,FALSE)),0,(VLOOKUP($B65,'Spring 2023 School'!$C$3:$AF$219,26,FALSE)))</f>
        <v>225</v>
      </c>
      <c r="Z65" s="231">
        <f>IF(ISNA(VLOOKUP($B65,'Spring 2023 School'!$C$3:$AF$219,26,FALSE)),0,(VLOOKUP($B65,'Spring 2023 School'!$C$3:$AF$219,26,FALSE)))</f>
        <v>225</v>
      </c>
      <c r="AA65" s="231">
        <f>IF(ISNA(VLOOKUP($B65,'Spring 2023 School'!$C$3:$AF$219,27,FALSE)),0,(VLOOKUP($B65,'Spring 2023 School'!$C$3:$AF$219,27,FALSE)))</f>
        <v>30</v>
      </c>
      <c r="AB65" s="231">
        <f>IF(ISNA(VLOOKUP($B65,'Spring 2023 School'!$C$3:$AF$219,27,FALSE)),0,(VLOOKUP($B65,'Spring 2023 School'!$C$3:$AF$219,27,FALSE)))</f>
        <v>30</v>
      </c>
      <c r="AC65" s="231">
        <f>IF(ISNA(VLOOKUP($B65,'Spring 2023 School'!$C$3:$AF$219,27,FALSE)),0,(VLOOKUP($B65,'Spring 2023 School'!$C$3:$AF$219,27,FALSE)))</f>
        <v>30</v>
      </c>
      <c r="AD65" s="384">
        <f t="shared" si="31"/>
        <v>143738.4</v>
      </c>
      <c r="AE65" s="403">
        <f>VLOOKUP(B65,'Spring 2023 School'!$C$3:$S$202,17,FALSE)</f>
        <v>345</v>
      </c>
      <c r="AF65" s="403">
        <f>VLOOKUP(B65,'Spring 2023 School'!$C$1:$Z$200,20,FALSE)</f>
        <v>90</v>
      </c>
      <c r="AG65" s="403">
        <f>VLOOKUP(B65,'Spring 2023 School'!$C$3:$Z$202,23,FALSE)</f>
        <v>15</v>
      </c>
      <c r="AH65" s="384">
        <f t="shared" si="32"/>
        <v>7997.0999999999995</v>
      </c>
      <c r="AI65" s="384">
        <f t="shared" si="33"/>
        <v>991.8</v>
      </c>
      <c r="AJ65" s="384">
        <f t="shared" si="34"/>
        <v>45.6</v>
      </c>
      <c r="AK65" s="384">
        <f t="shared" si="35"/>
        <v>9034.5</v>
      </c>
      <c r="AL65" s="403">
        <f>IF(ISNA(VLOOKUP($A65,'Spring 2023 School'!$B62:$AD62,29,FALSE)),0,(VLOOKUP($A65,'Spring 2023 School'!$B62:$AD62,29,FALSE)))</f>
        <v>0</v>
      </c>
      <c r="AM65" s="403">
        <f>IF(ISNA(VLOOKUP($A65,'Spring 2023 School'!$B62:$AZ62,30,FALSE)),0,(VLOOKUP($A65,'Spring 2023 School'!$B62:$AZ62,30,FALSE)))</f>
        <v>0</v>
      </c>
      <c r="AN65" s="402">
        <f t="shared" si="25"/>
        <v>0</v>
      </c>
      <c r="AO65" s="404">
        <f t="shared" si="36"/>
        <v>0</v>
      </c>
      <c r="AP65" s="384">
        <f t="shared" si="26"/>
        <v>152772.9</v>
      </c>
      <c r="AQ65" s="403">
        <f>VLOOKUP(A65,'Spring 2023 School'!$B$3:$AB$202,26,FALSE)</f>
        <v>15</v>
      </c>
      <c r="AR65" s="403">
        <f>VLOOKUP(A65,'Summer 2023 School'!$B$2:$AA$200,26,FALSE)</f>
        <v>25</v>
      </c>
      <c r="AS65" s="403">
        <f>VLOOKUP(A65,'Autumn 2023 School'!$B$2:$AA$197,26,FALSE)</f>
        <v>10</v>
      </c>
      <c r="AT65" s="409">
        <f t="shared" si="42"/>
        <v>6528.0000000000009</v>
      </c>
      <c r="AU65" s="409">
        <v>0</v>
      </c>
      <c r="AV65" s="413">
        <f t="shared" si="37"/>
        <v>159300.9</v>
      </c>
      <c r="AW65" s="410">
        <f t="shared" si="43"/>
        <v>66375.375</v>
      </c>
      <c r="AX65" s="410">
        <f t="shared" si="44"/>
        <v>53100.299999999996</v>
      </c>
      <c r="AY65" s="410">
        <f t="shared" si="45"/>
        <v>39825.224999999999</v>
      </c>
      <c r="AZ65" s="642">
        <f>(SUMIF('Spring 2023 School'!B:B,Budget!A65,'Spring 2023 School'!AG:AG)+SUMIF('Summer 2023 School'!B:B,Budget!A65,'Summer 2023 School'!AG:AG)+SUMIF('Autumn 2023 School'!B:B,Budget!A65,'Autumn 2023 School'!AG:AG))</f>
        <v>0</v>
      </c>
      <c r="BA65" s="410">
        <f t="shared" si="38"/>
        <v>0</v>
      </c>
      <c r="BB65">
        <f t="shared" si="39"/>
        <v>4485</v>
      </c>
      <c r="BC65">
        <f t="shared" si="40"/>
        <v>1170</v>
      </c>
      <c r="BD65">
        <f t="shared" si="41"/>
        <v>180</v>
      </c>
    </row>
    <row r="66" spans="1:56" x14ac:dyDescent="0.35">
      <c r="A66" s="231">
        <v>2075</v>
      </c>
      <c r="B66" t="s">
        <v>890</v>
      </c>
      <c r="C66" s="231">
        <f>IF(ISNA(VLOOKUP($B66,'Spring 2023 School'!$C$3:$AF$220,5,FALSE)),0,(VLOOKUP($B66,'Spring 2023 School'!$C$3:$AF$220,5,FALSE)))</f>
        <v>26</v>
      </c>
      <c r="D66" s="231">
        <f>IF(ISNA(VLOOKUP($B66,'Summer 2023 School'!$C$2:$AF$217,5,FALSE)),0,(VLOOKUP($B66,'Summer 2023 School'!$C$2:$AF$217,5,FALSE)))</f>
        <v>31</v>
      </c>
      <c r="E66" s="231">
        <f>IF(ISNA(VLOOKUP($B66,'Autumn 2023 School'!$C$2:$AH$214,5,FALSE)),0,(VLOOKUP($B66,'Autumn 2023 School'!$C$2:$AH$214,5,FALSE)))</f>
        <v>16</v>
      </c>
      <c r="F66" s="231">
        <f>IF(ISNA(VLOOKUP($B66,'Spring 2023 School'!$C$3:$AF$219,8,FALSE)),0,(VLOOKUP($B66,'Spring 2023 School'!$C$3:$AF$219,8,FALSE)))</f>
        <v>0</v>
      </c>
      <c r="G66" s="231">
        <f>IF(ISNA(VLOOKUP($B66,'Summer 2023 School'!$C$2:$AF$216,8,FALSE)),0,(VLOOKUP($B66,'Summer 2023 School'!$C$2:$AF$216,8,FALSE)))</f>
        <v>0</v>
      </c>
      <c r="H66" s="231">
        <f>IF(ISNA(VLOOKUP($B66,'Autumn 2023 School'!$C$2:$AH$214,8,FALSE)),0,(VLOOKUP($B66,'Autumn 2023 School'!$C$2:$AH$214,8,FALSE)))</f>
        <v>0</v>
      </c>
      <c r="I66" s="231">
        <f>IF(ISNA(VLOOKUP($B66,'Spring 2023 School'!$C$3:$AF$219,12,FALSE)),0,(VLOOKUP($B66,'Spring 2023 School'!$C$3:$AF$219,12,FALSE)))</f>
        <v>390</v>
      </c>
      <c r="J66" s="231">
        <f>IF(ISNA(VLOOKUP($B66,'Summer 2023 School'!$C$2:$AF$216,12,FALSE)),0,(VLOOKUP($B66,'Summer 2023 School'!$C$2:$AF$216,12,FALSE)))</f>
        <v>465</v>
      </c>
      <c r="K66" s="231">
        <f>IF(ISNA(VLOOKUP($B66,'Autumn 2023 School'!$C$2:$AH$214,12,FALSE)),0,(VLOOKUP($B66,'Autumn 2023 School'!$C$2:$AH$214,12,FALSE)))</f>
        <v>240</v>
      </c>
      <c r="L66" s="231">
        <f>IF(ISNA(VLOOKUP($B66,'Spring 2023 School'!$C$3:$AF$219,15,FALSE)),0,(VLOOKUP($B66,'Spring 2023 School'!$C$3:$AF$219,15,FALSE)))</f>
        <v>0</v>
      </c>
      <c r="M66" s="231">
        <f>IF(ISNA(VLOOKUP($B66,'Summer 2023 School'!$C$2:$AF$216,15,FALSE)),0,(VLOOKUP($B66,'Summer 2023 School'!$C$2:$AF$216,15,FALSE)))</f>
        <v>0</v>
      </c>
      <c r="N66" s="231">
        <f>IF(ISNA(VLOOKUP($B66,'Autumn 2023 School'!$C$2:$AH$214,15,FALSE)),0,(VLOOKUP($B66,'Autumn 2023 School'!$C$2:$AH$214,15,FALSE)))</f>
        <v>0</v>
      </c>
      <c r="O66" s="231">
        <f>IF(ISNA(VLOOKUP($B66,'Spring 2023 School'!$C$3:$AF$219,2,FALSE)),0,(VLOOKUP($B66,'Spring 2023 School'!$C$3:$AF$219,2,FALSE)))</f>
        <v>0</v>
      </c>
      <c r="P66" s="231">
        <f>IF(ISNA(VLOOKUP($B66,'Summer 2023 School'!$C$2:$AF$216,2,FALSE)),0,(VLOOKUP($B66,'Summer 2023 School'!$C$2:$AF$216,2,FALSE)))</f>
        <v>0</v>
      </c>
      <c r="Q66" s="231">
        <f>IF(ISNA(VLOOKUP($B66,'Autumn 2023 School'!$C$2:$AH$214,2,FALSE)),0,(VLOOKUP($B66,'Autumn 2023 School'!$C$2:$AH$214,2,FALSE)))</f>
        <v>0</v>
      </c>
      <c r="R66" s="231">
        <f>IF(ISNA(VLOOKUP($B66,'Spring 2023 School'!$C$3:$AF$219,9,FALSE)),0,(VLOOKUP($B66,'Spring 2023 School'!$C$3:$AF$219,9,FALSE)))</f>
        <v>0</v>
      </c>
      <c r="S66" s="231">
        <f>IF(ISNA(VLOOKUP($B66,'Summer 2023 School'!$C$2:$AF$216,9,FALSE)),0,(VLOOKUP($B66,'Summer 2023 School'!$C$2:$AF$216,9,FALSE)))</f>
        <v>0</v>
      </c>
      <c r="T66" s="231">
        <f>IF(ISNA(VLOOKUP($B66,'Autumn 2023 School'!$C$2:$AH$214,9,FALSE)),0,(VLOOKUP($B66,'Autumn 2023 School'!$C$2:$AH$214,9,FALSE)))</f>
        <v>0</v>
      </c>
      <c r="U66" s="231">
        <f>IF(ISNA(VLOOKUP($B66,'Spring 2023 School'!$C$3:$AF$219,25,FALSE)),0,(VLOOKUP($B66,'Spring 2023 School'!$C$3:$AF$219,25,FALSE)))</f>
        <v>2</v>
      </c>
      <c r="V66" s="231">
        <f>IF(ISNA(VLOOKUP($B66,'Spring 2023 School'!$C$3:$AF$219,25,FALSE)),0,(VLOOKUP($B66,'Spring 2023 School'!$C$3:$AF$219,25,FALSE)))</f>
        <v>2</v>
      </c>
      <c r="W66" s="231">
        <f>IF(ISNA(VLOOKUP($B66,'Spring 2023 School'!$C$3:$AF$219,25,FALSE)),0,(VLOOKUP($B66,'Spring 2023 School'!$C$3:$AF$219,25,FALSE)))</f>
        <v>2</v>
      </c>
      <c r="X66" s="231">
        <f>IF(ISNA(VLOOKUP($B66,'Spring 2023 School'!$C$3:$AF$219,26,FALSE)),0,(VLOOKUP($B66,'Spring 2023 School'!$C$3:$AF$219,26,FALSE)))</f>
        <v>30</v>
      </c>
      <c r="Y66" s="231">
        <f>IF(ISNA(VLOOKUP($B66,'Spring 2023 School'!$C$3:$AF$219,26,FALSE)),0,(VLOOKUP($B66,'Spring 2023 School'!$C$3:$AF$219,26,FALSE)))</f>
        <v>30</v>
      </c>
      <c r="Z66" s="231">
        <f>IF(ISNA(VLOOKUP($B66,'Spring 2023 School'!$C$3:$AF$219,26,FALSE)),0,(VLOOKUP($B66,'Spring 2023 School'!$C$3:$AF$219,26,FALSE)))</f>
        <v>30</v>
      </c>
      <c r="AA66" s="231">
        <f>IF(ISNA(VLOOKUP($B66,'Spring 2023 School'!$C$3:$AF$219,27,FALSE)),0,(VLOOKUP($B66,'Spring 2023 School'!$C$3:$AF$219,27,FALSE)))</f>
        <v>0</v>
      </c>
      <c r="AB66" s="231">
        <f>IF(ISNA(VLOOKUP($B66,'Spring 2023 School'!$C$3:$AF$219,27,FALSE)),0,(VLOOKUP($B66,'Spring 2023 School'!$C$3:$AF$219,27,FALSE)))</f>
        <v>0</v>
      </c>
      <c r="AC66" s="231">
        <f>IF(ISNA(VLOOKUP($B66,'Spring 2023 School'!$C$3:$AF$219,27,FALSE)),0,(VLOOKUP($B66,'Spring 2023 School'!$C$3:$AF$219,27,FALSE)))</f>
        <v>0</v>
      </c>
      <c r="AD66" s="384">
        <f t="shared" si="31"/>
        <v>75852.900000000009</v>
      </c>
      <c r="AE66" s="403">
        <f>VLOOKUP(B66,'Spring 2023 School'!$C$3:$S$202,17,FALSE)</f>
        <v>0</v>
      </c>
      <c r="AF66" s="403">
        <f>VLOOKUP(B66,'Spring 2023 School'!$C$1:$Z$200,20,FALSE)</f>
        <v>225</v>
      </c>
      <c r="AG66" s="403">
        <f>VLOOKUP(B66,'Spring 2023 School'!$C$3:$Z$202,23,FALSE)</f>
        <v>135</v>
      </c>
      <c r="AH66" s="384">
        <f t="shared" si="32"/>
        <v>0</v>
      </c>
      <c r="AI66" s="384">
        <f t="shared" si="33"/>
        <v>2479.5</v>
      </c>
      <c r="AJ66" s="384">
        <f t="shared" si="34"/>
        <v>410.40000000000003</v>
      </c>
      <c r="AK66" s="384">
        <f t="shared" si="35"/>
        <v>2889.9</v>
      </c>
      <c r="AL66" s="403">
        <f>IF(ISNA(VLOOKUP($A66,'Spring 2023 School'!$B63:$AD63,29,FALSE)),0,(VLOOKUP($A66,'Spring 2023 School'!$B63:$AD63,29,FALSE)))</f>
        <v>0</v>
      </c>
      <c r="AM66" s="403">
        <f>IF(ISNA(VLOOKUP($A66,'Spring 2023 School'!$B63:$AZ63,30,FALSE)),0,(VLOOKUP($A66,'Spring 2023 School'!$B63:$AZ63,30,FALSE)))</f>
        <v>0</v>
      </c>
      <c r="AN66" s="402">
        <f t="shared" si="25"/>
        <v>0</v>
      </c>
      <c r="AO66" s="404">
        <f t="shared" si="36"/>
        <v>0</v>
      </c>
      <c r="AP66" s="384">
        <f t="shared" si="26"/>
        <v>78742.8</v>
      </c>
      <c r="AQ66" s="403">
        <f>VLOOKUP(A66,'Spring 2023 School'!$B$3:$AB$202,26,FALSE)</f>
        <v>2</v>
      </c>
      <c r="AR66" s="403">
        <f>VLOOKUP(A66,'Summer 2023 School'!$B$2:$AA$200,26,FALSE)</f>
        <v>0</v>
      </c>
      <c r="AS66" s="403">
        <f>VLOOKUP(A66,'Autumn 2023 School'!$B$2:$AA$197,26,FALSE)</f>
        <v>5</v>
      </c>
      <c r="AT66" s="409">
        <f t="shared" si="42"/>
        <v>877.2</v>
      </c>
      <c r="AU66" s="409">
        <v>0</v>
      </c>
      <c r="AV66" s="413">
        <f t="shared" si="37"/>
        <v>79620</v>
      </c>
      <c r="AW66" s="410">
        <f t="shared" si="43"/>
        <v>33175</v>
      </c>
      <c r="AX66" s="410">
        <f t="shared" si="44"/>
        <v>26540</v>
      </c>
      <c r="AY66" s="410">
        <f t="shared" si="45"/>
        <v>19905</v>
      </c>
      <c r="AZ66" s="642">
        <f>(SUMIF('Spring 2023 School'!B:B,Budget!A66,'Spring 2023 School'!AG:AG)+SUMIF('Summer 2023 School'!B:B,Budget!A66,'Summer 2023 School'!AG:AG)+SUMIF('Autumn 2023 School'!B:B,Budget!A66,'Autumn 2023 School'!AG:AG))</f>
        <v>0</v>
      </c>
      <c r="BA66" s="410">
        <f t="shared" si="38"/>
        <v>0</v>
      </c>
      <c r="BB66">
        <f t="shared" si="39"/>
        <v>0</v>
      </c>
      <c r="BC66">
        <f t="shared" si="40"/>
        <v>2925</v>
      </c>
      <c r="BD66">
        <f t="shared" si="41"/>
        <v>1620</v>
      </c>
    </row>
    <row r="67" spans="1:56" x14ac:dyDescent="0.35">
      <c r="A67" s="231">
        <v>2078</v>
      </c>
      <c r="B67" t="s">
        <v>891</v>
      </c>
      <c r="C67" s="231">
        <f>IF(ISNA(VLOOKUP($B67,'Spring 2023 School'!$C$3:$AF$220,5,FALSE)),0,(VLOOKUP($B67,'Spring 2023 School'!$C$3:$AF$220,5,FALSE)))</f>
        <v>34</v>
      </c>
      <c r="D67" s="231">
        <f>IF(ISNA(VLOOKUP($B67,'Summer 2023 School'!$C$2:$AF$217,5,FALSE)),0,(VLOOKUP($B67,'Summer 2023 School'!$C$2:$AF$217,5,FALSE)))</f>
        <v>31</v>
      </c>
      <c r="E67" s="231">
        <f>IF(ISNA(VLOOKUP($B67,'Autumn 2023 School'!$C$2:$AH$214,5,FALSE)),0,(VLOOKUP($B67,'Autumn 2023 School'!$C$2:$AH$214,5,FALSE)))</f>
        <v>27</v>
      </c>
      <c r="F67" s="231">
        <f>IF(ISNA(VLOOKUP($B67,'Spring 2023 School'!$C$3:$AF$219,8,FALSE)),0,(VLOOKUP($B67,'Spring 2023 School'!$C$3:$AF$219,8,FALSE)))</f>
        <v>10</v>
      </c>
      <c r="G67" s="231">
        <f>IF(ISNA(VLOOKUP($B67,'Summer 2023 School'!$C$2:$AF$216,8,FALSE)),0,(VLOOKUP($B67,'Summer 2023 School'!$C$2:$AF$216,8,FALSE)))</f>
        <v>10</v>
      </c>
      <c r="H67" s="231">
        <f>IF(ISNA(VLOOKUP($B67,'Autumn 2023 School'!$C$2:$AH$214,8,FALSE)),0,(VLOOKUP($B67,'Autumn 2023 School'!$C$2:$AH$214,8,FALSE)))</f>
        <v>9</v>
      </c>
      <c r="I67" s="231">
        <f>IF(ISNA(VLOOKUP($B67,'Spring 2023 School'!$C$3:$AF$219,12,FALSE)),0,(VLOOKUP($B67,'Spring 2023 School'!$C$3:$AF$219,12,FALSE)))</f>
        <v>478</v>
      </c>
      <c r="J67" s="231">
        <f>IF(ISNA(VLOOKUP($B67,'Summer 2023 School'!$C$2:$AF$216,12,FALSE)),0,(VLOOKUP($B67,'Summer 2023 School'!$C$2:$AF$216,12,FALSE)))</f>
        <v>451</v>
      </c>
      <c r="K67" s="231">
        <f>IF(ISNA(VLOOKUP($B67,'Autumn 2023 School'!$C$2:$AH$214,12,FALSE)),0,(VLOOKUP($B67,'Autumn 2023 School'!$C$2:$AH$214,12,FALSE)))</f>
        <v>403</v>
      </c>
      <c r="L67" s="231">
        <f>IF(ISNA(VLOOKUP($B67,'Spring 2023 School'!$C$3:$AF$219,15,FALSE)),0,(VLOOKUP($B67,'Spring 2023 School'!$C$3:$AF$219,15,FALSE)))</f>
        <v>139</v>
      </c>
      <c r="M67" s="231">
        <f>IF(ISNA(VLOOKUP($B67,'Summer 2023 School'!$C$2:$AF$216,15,FALSE)),0,(VLOOKUP($B67,'Summer 2023 School'!$C$2:$AF$216,15,FALSE)))</f>
        <v>139</v>
      </c>
      <c r="N67" s="231">
        <f>IF(ISNA(VLOOKUP($B67,'Autumn 2023 School'!$C$2:$AH$214,15,FALSE)),0,(VLOOKUP($B67,'Autumn 2023 School'!$C$2:$AH$214,15,FALSE)))</f>
        <v>107</v>
      </c>
      <c r="O67" s="231">
        <f>IF(ISNA(VLOOKUP($B67,'Spring 2023 School'!$C$3:$AF$219,2,FALSE)),0,(VLOOKUP($B67,'Spring 2023 School'!$C$3:$AF$219,2,FALSE)))</f>
        <v>0</v>
      </c>
      <c r="P67" s="231">
        <f>IF(ISNA(VLOOKUP($B67,'Summer 2023 School'!$C$2:$AF$216,2,FALSE)),0,(VLOOKUP($B67,'Summer 2023 School'!$C$2:$AF$216,2,FALSE)))</f>
        <v>0</v>
      </c>
      <c r="Q67" s="231">
        <f>IF(ISNA(VLOOKUP($B67,'Autumn 2023 School'!$C$2:$AH$214,2,FALSE)),0,(VLOOKUP($B67,'Autumn 2023 School'!$C$2:$AH$214,2,FALSE)))</f>
        <v>0</v>
      </c>
      <c r="R67" s="231">
        <f>IF(ISNA(VLOOKUP($B67,'Spring 2023 School'!$C$3:$AF$219,9,FALSE)),0,(VLOOKUP($B67,'Spring 2023 School'!$C$3:$AF$219,9,FALSE)))</f>
        <v>0</v>
      </c>
      <c r="S67" s="231">
        <f>IF(ISNA(VLOOKUP($B67,'Summer 2023 School'!$C$2:$AF$216,9,FALSE)),0,(VLOOKUP($B67,'Summer 2023 School'!$C$2:$AF$216,9,FALSE)))</f>
        <v>0</v>
      </c>
      <c r="T67" s="231">
        <f>IF(ISNA(VLOOKUP($B67,'Autumn 2023 School'!$C$2:$AH$214,9,FALSE)),0,(VLOOKUP($B67,'Autumn 2023 School'!$C$2:$AH$214,9,FALSE)))</f>
        <v>0</v>
      </c>
      <c r="U67" s="231">
        <f>IF(ISNA(VLOOKUP($B67,'Spring 2023 School'!$C$3:$AF$219,25,FALSE)),0,(VLOOKUP($B67,'Spring 2023 School'!$C$3:$AF$219,25,FALSE)))</f>
        <v>6</v>
      </c>
      <c r="V67" s="231">
        <f>IF(ISNA(VLOOKUP($B67,'Spring 2023 School'!$C$3:$AF$219,25,FALSE)),0,(VLOOKUP($B67,'Spring 2023 School'!$C$3:$AF$219,25,FALSE)))</f>
        <v>6</v>
      </c>
      <c r="W67" s="231">
        <f>IF(ISNA(VLOOKUP($B67,'Spring 2023 School'!$C$3:$AF$219,25,FALSE)),0,(VLOOKUP($B67,'Spring 2023 School'!$C$3:$AF$219,25,FALSE)))</f>
        <v>6</v>
      </c>
      <c r="X67" s="231">
        <f>IF(ISNA(VLOOKUP($B67,'Spring 2023 School'!$C$3:$AF$219,26,FALSE)),0,(VLOOKUP($B67,'Spring 2023 School'!$C$3:$AF$219,26,FALSE)))</f>
        <v>84</v>
      </c>
      <c r="Y67" s="231">
        <f>IF(ISNA(VLOOKUP($B67,'Spring 2023 School'!$C$3:$AF$219,26,FALSE)),0,(VLOOKUP($B67,'Spring 2023 School'!$C$3:$AF$219,26,FALSE)))</f>
        <v>84</v>
      </c>
      <c r="Z67" s="231">
        <f>IF(ISNA(VLOOKUP($B67,'Spring 2023 School'!$C$3:$AF$219,26,FALSE)),0,(VLOOKUP($B67,'Spring 2023 School'!$C$3:$AF$219,26,FALSE)))</f>
        <v>84</v>
      </c>
      <c r="AA67" s="231">
        <f>IF(ISNA(VLOOKUP($B67,'Spring 2023 School'!$C$3:$AF$219,27,FALSE)),0,(VLOOKUP($B67,'Spring 2023 School'!$C$3:$AF$219,27,FALSE)))</f>
        <v>15</v>
      </c>
      <c r="AB67" s="231">
        <f>IF(ISNA(VLOOKUP($B67,'Spring 2023 School'!$C$3:$AF$219,27,FALSE)),0,(VLOOKUP($B67,'Spring 2023 School'!$C$3:$AF$219,27,FALSE)))</f>
        <v>15</v>
      </c>
      <c r="AC67" s="231">
        <f>IF(ISNA(VLOOKUP($B67,'Spring 2023 School'!$C$3:$AF$219,27,FALSE)),0,(VLOOKUP($B67,'Spring 2023 School'!$C$3:$AF$219,27,FALSE)))</f>
        <v>15</v>
      </c>
      <c r="AD67" s="384">
        <f t="shared" si="31"/>
        <v>118215.62</v>
      </c>
      <c r="AE67" s="403">
        <f>VLOOKUP(B67,'Spring 2023 School'!$C$3:$S$202,17,FALSE)</f>
        <v>15</v>
      </c>
      <c r="AF67" s="403">
        <f>VLOOKUP(B67,'Spring 2023 School'!$C$1:$Z$200,20,FALSE)</f>
        <v>0</v>
      </c>
      <c r="AG67" s="403">
        <f>VLOOKUP(B67,'Spring 2023 School'!$C$3:$Z$202,23,FALSE)</f>
        <v>148</v>
      </c>
      <c r="AH67" s="384">
        <f t="shared" si="32"/>
        <v>347.7</v>
      </c>
      <c r="AI67" s="384">
        <f t="shared" si="33"/>
        <v>0</v>
      </c>
      <c r="AJ67" s="384">
        <f t="shared" si="34"/>
        <v>449.92</v>
      </c>
      <c r="AK67" s="384">
        <f t="shared" si="35"/>
        <v>797.62</v>
      </c>
      <c r="AL67" s="403">
        <f>IF(ISNA(VLOOKUP($A67,'Spring 2023 School'!$B64:$AD64,29,FALSE)),0,(VLOOKUP($A67,'Spring 2023 School'!$B64:$AD64,29,FALSE)))</f>
        <v>0</v>
      </c>
      <c r="AM67" s="403">
        <f>IF(ISNA(VLOOKUP($A67,'Spring 2023 School'!$B64:$AZ64,30,FALSE)),0,(VLOOKUP($A67,'Spring 2023 School'!$B64:$AZ64,30,FALSE)))</f>
        <v>0</v>
      </c>
      <c r="AN67" s="402">
        <f t="shared" si="25"/>
        <v>0</v>
      </c>
      <c r="AO67" s="404">
        <f t="shared" si="36"/>
        <v>0</v>
      </c>
      <c r="AP67" s="384">
        <f t="shared" si="26"/>
        <v>119013.23999999999</v>
      </c>
      <c r="AQ67" s="403">
        <f>VLOOKUP(A67,'Spring 2023 School'!$B$3:$AB$202,26,FALSE)</f>
        <v>6</v>
      </c>
      <c r="AR67" s="403">
        <f>VLOOKUP(A67,'Summer 2023 School'!$B$2:$AA$200,26,FALSE)</f>
        <v>7</v>
      </c>
      <c r="AS67" s="403">
        <f>VLOOKUP(A67,'Autumn 2023 School'!$B$2:$AA$197,26,FALSE)</f>
        <v>4</v>
      </c>
      <c r="AT67" s="409">
        <f t="shared" si="42"/>
        <v>2213.4</v>
      </c>
      <c r="AU67" s="409">
        <v>0</v>
      </c>
      <c r="AV67" s="413">
        <f t="shared" si="37"/>
        <v>121226.63999999998</v>
      </c>
      <c r="AW67" s="410">
        <f t="shared" si="43"/>
        <v>50511.1</v>
      </c>
      <c r="AX67" s="410">
        <f t="shared" si="44"/>
        <v>40408.879999999997</v>
      </c>
      <c r="AY67" s="410">
        <f t="shared" si="45"/>
        <v>30306.659999999996</v>
      </c>
      <c r="AZ67" s="642">
        <f>(SUMIF('Spring 2023 School'!B:B,Budget!A67,'Spring 2023 School'!AG:AG)+SUMIF('Summer 2023 School'!B:B,Budget!A67,'Summer 2023 School'!AG:AG)+SUMIF('Autumn 2023 School'!B:B,Budget!A67,'Autumn 2023 School'!AG:AG))</f>
        <v>0</v>
      </c>
      <c r="BA67" s="410">
        <f t="shared" si="38"/>
        <v>0</v>
      </c>
      <c r="BB67">
        <f t="shared" si="39"/>
        <v>195</v>
      </c>
      <c r="BC67">
        <f t="shared" si="40"/>
        <v>0</v>
      </c>
      <c r="BD67">
        <f t="shared" si="41"/>
        <v>1776</v>
      </c>
    </row>
    <row r="68" spans="1:56" x14ac:dyDescent="0.35">
      <c r="A68" s="231">
        <v>2081</v>
      </c>
      <c r="B68" t="s">
        <v>892</v>
      </c>
      <c r="C68" s="231">
        <f>IF(ISNA(VLOOKUP($B68,'Spring 2023 School'!$C$3:$AF$220,5,FALSE)),0,(VLOOKUP($B68,'Spring 2023 School'!$C$3:$AF$220,5,FALSE)))</f>
        <v>21</v>
      </c>
      <c r="D68" s="231">
        <f>IF(ISNA(VLOOKUP($B68,'Summer 2023 School'!$C$2:$AF$217,5,FALSE)),0,(VLOOKUP($B68,'Summer 2023 School'!$C$2:$AF$217,5,FALSE)))</f>
        <v>21</v>
      </c>
      <c r="E68" s="231">
        <f>IF(ISNA(VLOOKUP($B68,'Autumn 2023 School'!$C$2:$AH$214,5,FALSE)),0,(VLOOKUP($B68,'Autumn 2023 School'!$C$2:$AH$214,5,FALSE)))</f>
        <v>0</v>
      </c>
      <c r="F68" s="231">
        <f>IF(ISNA(VLOOKUP($B68,'Spring 2023 School'!$C$3:$AF$219,8,FALSE)),0,(VLOOKUP($B68,'Spring 2023 School'!$C$3:$AF$219,8,FALSE)))</f>
        <v>0</v>
      </c>
      <c r="G68" s="231">
        <f>IF(ISNA(VLOOKUP($B68,'Summer 2023 School'!$C$2:$AF$216,8,FALSE)),0,(VLOOKUP($B68,'Summer 2023 School'!$C$2:$AF$216,8,FALSE)))</f>
        <v>0</v>
      </c>
      <c r="H68" s="231">
        <f>IF(ISNA(VLOOKUP($B68,'Autumn 2023 School'!$C$2:$AH$214,8,FALSE)),0,(VLOOKUP($B68,'Autumn 2023 School'!$C$2:$AH$214,8,FALSE)))</f>
        <v>0</v>
      </c>
      <c r="I68" s="231">
        <f>IF(ISNA(VLOOKUP($B68,'Spring 2023 School'!$C$3:$AF$219,12,FALSE)),0,(VLOOKUP($B68,'Spring 2023 School'!$C$3:$AF$219,12,FALSE)))</f>
        <v>315</v>
      </c>
      <c r="J68" s="231">
        <f>IF(ISNA(VLOOKUP($B68,'Summer 2023 School'!$C$2:$AF$216,12,FALSE)),0,(VLOOKUP($B68,'Summer 2023 School'!$C$2:$AF$216,12,FALSE)))</f>
        <v>315</v>
      </c>
      <c r="K68" s="231">
        <f>IF(ISNA(VLOOKUP($B68,'Autumn 2023 School'!$C$2:$AH$214,12,FALSE)),0,(VLOOKUP($B68,'Autumn 2023 School'!$C$2:$AH$214,12,FALSE)))</f>
        <v>0</v>
      </c>
      <c r="L68" s="231">
        <f>IF(ISNA(VLOOKUP($B68,'Spring 2023 School'!$C$3:$AF$219,15,FALSE)),0,(VLOOKUP($B68,'Spring 2023 School'!$C$3:$AF$219,15,FALSE)))</f>
        <v>0</v>
      </c>
      <c r="M68" s="231">
        <f>IF(ISNA(VLOOKUP($B68,'Summer 2023 School'!$C$2:$AF$216,15,FALSE)),0,(VLOOKUP($B68,'Summer 2023 School'!$C$2:$AF$216,15,FALSE)))</f>
        <v>0</v>
      </c>
      <c r="N68" s="231">
        <f>IF(ISNA(VLOOKUP($B68,'Autumn 2023 School'!$C$2:$AH$214,15,FALSE)),0,(VLOOKUP($B68,'Autumn 2023 School'!$C$2:$AH$214,15,FALSE)))</f>
        <v>0</v>
      </c>
      <c r="O68" s="231">
        <f>IF(ISNA(VLOOKUP($B68,'Spring 2023 School'!$C$3:$AF$219,2,FALSE)),0,(VLOOKUP($B68,'Spring 2023 School'!$C$3:$AF$219,2,FALSE)))</f>
        <v>0</v>
      </c>
      <c r="P68" s="231">
        <f>IF(ISNA(VLOOKUP($B68,'Summer 2023 School'!$C$2:$AF$216,2,FALSE)),0,(VLOOKUP($B68,'Summer 2023 School'!$C$2:$AF$216,2,FALSE)))</f>
        <v>0</v>
      </c>
      <c r="Q68" s="231">
        <f>IF(ISNA(VLOOKUP($B68,'Autumn 2023 School'!$C$2:$AH$214,2,FALSE)),0,(VLOOKUP($B68,'Autumn 2023 School'!$C$2:$AH$214,2,FALSE)))</f>
        <v>0</v>
      </c>
      <c r="R68" s="231">
        <f>IF(ISNA(VLOOKUP($B68,'Spring 2023 School'!$C$3:$AF$219,9,FALSE)),0,(VLOOKUP($B68,'Spring 2023 School'!$C$3:$AF$219,9,FALSE)))</f>
        <v>0</v>
      </c>
      <c r="S68" s="231">
        <f>IF(ISNA(VLOOKUP($B68,'Summer 2023 School'!$C$2:$AF$216,9,FALSE)),0,(VLOOKUP($B68,'Summer 2023 School'!$C$2:$AF$216,9,FALSE)))</f>
        <v>0</v>
      </c>
      <c r="T68" s="231">
        <f>IF(ISNA(VLOOKUP($B68,'Autumn 2023 School'!$C$2:$AH$214,9,FALSE)),0,(VLOOKUP($B68,'Autumn 2023 School'!$C$2:$AH$214,9,FALSE)))</f>
        <v>0</v>
      </c>
      <c r="U68" s="231">
        <f>IF(ISNA(VLOOKUP($B68,'Spring 2023 School'!$C$3:$AF$219,25,FALSE)),0,(VLOOKUP($B68,'Spring 2023 School'!$C$3:$AF$219,25,FALSE)))</f>
        <v>7</v>
      </c>
      <c r="V68" s="231">
        <f>IF(ISNA(VLOOKUP($B68,'Spring 2023 School'!$C$3:$AF$219,25,FALSE)),0,(VLOOKUP($B68,'Spring 2023 School'!$C$3:$AF$219,25,FALSE)))</f>
        <v>7</v>
      </c>
      <c r="W68" s="231">
        <f>IF(ISNA(VLOOKUP($B68,'Spring 2023 School'!$C$3:$AF$219,25,FALSE)),0,(VLOOKUP($B68,'Spring 2023 School'!$C$3:$AF$219,25,FALSE)))</f>
        <v>7</v>
      </c>
      <c r="X68" s="231">
        <f>IF(ISNA(VLOOKUP($B68,'Spring 2023 School'!$C$3:$AF$219,26,FALSE)),0,(VLOOKUP($B68,'Spring 2023 School'!$C$3:$AF$219,26,FALSE)))</f>
        <v>105</v>
      </c>
      <c r="Y68" s="231">
        <f>IF(ISNA(VLOOKUP($B68,'Spring 2023 School'!$C$3:$AF$219,26,FALSE)),0,(VLOOKUP($B68,'Spring 2023 School'!$C$3:$AF$219,26,FALSE)))</f>
        <v>105</v>
      </c>
      <c r="Z68" s="231">
        <f>IF(ISNA(VLOOKUP($B68,'Spring 2023 School'!$C$3:$AF$219,26,FALSE)),0,(VLOOKUP($B68,'Spring 2023 School'!$C$3:$AF$219,26,FALSE)))</f>
        <v>105</v>
      </c>
      <c r="AA68" s="231">
        <f>IF(ISNA(VLOOKUP($B68,'Spring 2023 School'!$C$3:$AF$219,27,FALSE)),0,(VLOOKUP($B68,'Spring 2023 School'!$C$3:$AF$219,27,FALSE)))</f>
        <v>0</v>
      </c>
      <c r="AB68" s="231">
        <f>IF(ISNA(VLOOKUP($B68,'Spring 2023 School'!$C$3:$AF$219,27,FALSE)),0,(VLOOKUP($B68,'Spring 2023 School'!$C$3:$AF$219,27,FALSE)))</f>
        <v>0</v>
      </c>
      <c r="AC68" s="231">
        <f>IF(ISNA(VLOOKUP($B68,'Spring 2023 School'!$C$3:$AF$219,27,FALSE)),0,(VLOOKUP($B68,'Spring 2023 School'!$C$3:$AF$219,27,FALSE)))</f>
        <v>0</v>
      </c>
      <c r="AD68" s="384">
        <f t="shared" si="31"/>
        <v>44389.8</v>
      </c>
      <c r="AE68" s="403">
        <f>VLOOKUP(B68,'Spring 2023 School'!$C$3:$S$202,17,FALSE)</f>
        <v>0</v>
      </c>
      <c r="AF68" s="403">
        <f>VLOOKUP(B68,'Spring 2023 School'!$C$1:$Z$200,20,FALSE)</f>
        <v>0</v>
      </c>
      <c r="AG68" s="403">
        <f>VLOOKUP(B68,'Spring 2023 School'!$C$3:$Z$202,23,FALSE)</f>
        <v>0</v>
      </c>
      <c r="AH68" s="384">
        <f t="shared" si="32"/>
        <v>0</v>
      </c>
      <c r="AI68" s="384">
        <f t="shared" si="33"/>
        <v>0</v>
      </c>
      <c r="AJ68" s="384">
        <f t="shared" si="34"/>
        <v>0</v>
      </c>
      <c r="AK68" s="384">
        <f t="shared" si="35"/>
        <v>0</v>
      </c>
      <c r="AL68" s="403">
        <f>IF(ISNA(VLOOKUP($A68,'Spring 2023 School'!$B65:$AD65,29,FALSE)),0,(VLOOKUP($A68,'Spring 2023 School'!$B65:$AD65,29,FALSE)))</f>
        <v>0</v>
      </c>
      <c r="AM68" s="403">
        <f>IF(ISNA(VLOOKUP($A68,'Spring 2023 School'!$B65:$AZ65,30,FALSE)),0,(VLOOKUP($A68,'Spring 2023 School'!$B65:$AZ65,30,FALSE)))</f>
        <v>0</v>
      </c>
      <c r="AN68" s="402">
        <f t="shared" si="25"/>
        <v>0</v>
      </c>
      <c r="AO68" s="404">
        <f t="shared" si="36"/>
        <v>0</v>
      </c>
      <c r="AP68" s="384">
        <f t="shared" si="26"/>
        <v>44389.8</v>
      </c>
      <c r="AQ68" s="403">
        <f>VLOOKUP(A68,'Spring 2023 School'!$B$3:$AB$202,26,FALSE)</f>
        <v>7</v>
      </c>
      <c r="AR68" s="403">
        <f>VLOOKUP(A68,'Summer 2023 School'!$B$2:$AA$200,26,FALSE)</f>
        <v>6</v>
      </c>
      <c r="AS68" s="403">
        <v>0</v>
      </c>
      <c r="AT68" s="409">
        <f t="shared" si="42"/>
        <v>1723.8000000000002</v>
      </c>
      <c r="AU68" s="409">
        <v>0</v>
      </c>
      <c r="AV68" s="413">
        <f t="shared" si="37"/>
        <v>46113.600000000006</v>
      </c>
      <c r="AW68" s="410">
        <f t="shared" si="43"/>
        <v>19214.000000000004</v>
      </c>
      <c r="AX68" s="410">
        <f t="shared" si="44"/>
        <v>15371.200000000003</v>
      </c>
      <c r="AY68" s="410">
        <f t="shared" si="45"/>
        <v>11528.400000000001</v>
      </c>
      <c r="AZ68" s="642">
        <f>(SUMIF('Spring 2023 School'!B:B,Budget!A68,'Spring 2023 School'!AG:AG)+SUMIF('Summer 2023 School'!B:B,Budget!A68,'Summer 2023 School'!AG:AG)+SUMIF('Autumn 2023 School'!B:B,Budget!A68,'Autumn 2023 School'!AG:AG))</f>
        <v>0</v>
      </c>
      <c r="BA68" s="410">
        <f t="shared" si="38"/>
        <v>0</v>
      </c>
      <c r="BB68">
        <f t="shared" si="39"/>
        <v>0</v>
      </c>
      <c r="BC68">
        <f t="shared" si="40"/>
        <v>0</v>
      </c>
      <c r="BD68">
        <f t="shared" si="41"/>
        <v>0</v>
      </c>
    </row>
    <row r="69" spans="1:56" x14ac:dyDescent="0.35">
      <c r="A69" s="231">
        <v>2082</v>
      </c>
      <c r="B69" t="s">
        <v>893</v>
      </c>
      <c r="C69" s="231">
        <f>IF(ISNA(VLOOKUP($B69,'Spring 2023 School'!$C$3:$AF$220,5,FALSE)),0,(VLOOKUP($B69,'Spring 2023 School'!$C$3:$AF$220,5,FALSE)))</f>
        <v>26</v>
      </c>
      <c r="D69" s="231">
        <f>IF(ISNA(VLOOKUP($B69,'Summer 2023 School'!$C$2:$AF$217,5,FALSE)),0,(VLOOKUP($B69,'Summer 2023 School'!$C$2:$AF$217,5,FALSE)))</f>
        <v>27</v>
      </c>
      <c r="E69" s="231">
        <f>IF(ISNA(VLOOKUP($B69,'Autumn 2023 School'!$C$2:$AH$214,5,FALSE)),0,(VLOOKUP($B69,'Autumn 2023 School'!$C$2:$AH$214,5,FALSE)))</f>
        <v>26</v>
      </c>
      <c r="F69" s="231">
        <f>IF(ISNA(VLOOKUP($B69,'Spring 2023 School'!$C$3:$AF$219,8,FALSE)),0,(VLOOKUP($B69,'Spring 2023 School'!$C$3:$AF$219,8,FALSE)))</f>
        <v>0</v>
      </c>
      <c r="G69" s="231">
        <f>IF(ISNA(VLOOKUP($B69,'Summer 2023 School'!$C$2:$AF$216,8,FALSE)),0,(VLOOKUP($B69,'Summer 2023 School'!$C$2:$AF$216,8,FALSE)))</f>
        <v>0</v>
      </c>
      <c r="H69" s="231">
        <f>IF(ISNA(VLOOKUP($B69,'Autumn 2023 School'!$C$2:$AH$214,8,FALSE)),0,(VLOOKUP($B69,'Autumn 2023 School'!$C$2:$AH$214,8,FALSE)))</f>
        <v>0</v>
      </c>
      <c r="I69" s="231">
        <f>IF(ISNA(VLOOKUP($B69,'Spring 2023 School'!$C$3:$AF$219,12,FALSE)),0,(VLOOKUP($B69,'Spring 2023 School'!$C$3:$AF$219,12,FALSE)))</f>
        <v>390</v>
      </c>
      <c r="J69" s="231">
        <f>IF(ISNA(VLOOKUP($B69,'Summer 2023 School'!$C$2:$AF$216,12,FALSE)),0,(VLOOKUP($B69,'Summer 2023 School'!$C$2:$AF$216,12,FALSE)))</f>
        <v>405</v>
      </c>
      <c r="K69" s="231">
        <f>IF(ISNA(VLOOKUP($B69,'Autumn 2023 School'!$C$2:$AH$214,12,FALSE)),0,(VLOOKUP($B69,'Autumn 2023 School'!$C$2:$AH$214,12,FALSE)))</f>
        <v>390</v>
      </c>
      <c r="L69" s="231">
        <f>IF(ISNA(VLOOKUP($B69,'Spring 2023 School'!$C$3:$AF$219,15,FALSE)),0,(VLOOKUP($B69,'Spring 2023 School'!$C$3:$AF$219,15,FALSE)))</f>
        <v>0</v>
      </c>
      <c r="M69" s="231">
        <f>IF(ISNA(VLOOKUP($B69,'Summer 2023 School'!$C$2:$AF$216,15,FALSE)),0,(VLOOKUP($B69,'Summer 2023 School'!$C$2:$AF$216,15,FALSE)))</f>
        <v>0</v>
      </c>
      <c r="N69" s="231">
        <f>IF(ISNA(VLOOKUP($B69,'Autumn 2023 School'!$C$2:$AH$214,15,FALSE)),0,(VLOOKUP($B69,'Autumn 2023 School'!$C$2:$AH$214,15,FALSE)))</f>
        <v>0</v>
      </c>
      <c r="O69" s="231">
        <f>IF(ISNA(VLOOKUP($B69,'Spring 2023 School'!$C$3:$AF$219,2,FALSE)),0,(VLOOKUP($B69,'Spring 2023 School'!$C$3:$AF$219,2,FALSE)))</f>
        <v>0</v>
      </c>
      <c r="P69" s="231">
        <f>IF(ISNA(VLOOKUP($B69,'Summer 2023 School'!$C$2:$AF$216,2,FALSE)),0,(VLOOKUP($B69,'Summer 2023 School'!$C$2:$AF$216,2,FALSE)))</f>
        <v>0</v>
      </c>
      <c r="Q69" s="231">
        <f>IF(ISNA(VLOOKUP($B69,'Autumn 2023 School'!$C$2:$AH$214,2,FALSE)),0,(VLOOKUP($B69,'Autumn 2023 School'!$C$2:$AH$214,2,FALSE)))</f>
        <v>0</v>
      </c>
      <c r="R69" s="231">
        <f>IF(ISNA(VLOOKUP($B69,'Spring 2023 School'!$C$3:$AF$219,9,FALSE)),0,(VLOOKUP($B69,'Spring 2023 School'!$C$3:$AF$219,9,FALSE)))</f>
        <v>0</v>
      </c>
      <c r="S69" s="231">
        <f>IF(ISNA(VLOOKUP($B69,'Summer 2023 School'!$C$2:$AF$216,9,FALSE)),0,(VLOOKUP($B69,'Summer 2023 School'!$C$2:$AF$216,9,FALSE)))</f>
        <v>0</v>
      </c>
      <c r="T69" s="231">
        <f>IF(ISNA(VLOOKUP($B69,'Autumn 2023 School'!$C$2:$AH$214,9,FALSE)),0,(VLOOKUP($B69,'Autumn 2023 School'!$C$2:$AH$214,9,FALSE)))</f>
        <v>0</v>
      </c>
      <c r="U69" s="231">
        <f>IF(ISNA(VLOOKUP($B69,'Spring 2023 School'!$C$3:$AF$219,25,FALSE)),0,(VLOOKUP($B69,'Spring 2023 School'!$C$3:$AF$219,25,FALSE)))</f>
        <v>0</v>
      </c>
      <c r="V69" s="231">
        <f>IF(ISNA(VLOOKUP($B69,'Spring 2023 School'!$C$3:$AF$219,25,FALSE)),0,(VLOOKUP($B69,'Spring 2023 School'!$C$3:$AF$219,25,FALSE)))</f>
        <v>0</v>
      </c>
      <c r="W69" s="231">
        <f>IF(ISNA(VLOOKUP($B69,'Spring 2023 School'!$C$3:$AF$219,25,FALSE)),0,(VLOOKUP($B69,'Spring 2023 School'!$C$3:$AF$219,25,FALSE)))</f>
        <v>0</v>
      </c>
      <c r="X69" s="231">
        <f>IF(ISNA(VLOOKUP($B69,'Spring 2023 School'!$C$3:$AF$219,26,FALSE)),0,(VLOOKUP($B69,'Spring 2023 School'!$C$3:$AF$219,26,FALSE)))</f>
        <v>0</v>
      </c>
      <c r="Y69" s="231">
        <f>IF(ISNA(VLOOKUP($B69,'Spring 2023 School'!$C$3:$AF$219,26,FALSE)),0,(VLOOKUP($B69,'Spring 2023 School'!$C$3:$AF$219,26,FALSE)))</f>
        <v>0</v>
      </c>
      <c r="Z69" s="231">
        <f>IF(ISNA(VLOOKUP($B69,'Spring 2023 School'!$C$3:$AF$219,26,FALSE)),0,(VLOOKUP($B69,'Spring 2023 School'!$C$3:$AF$219,26,FALSE)))</f>
        <v>0</v>
      </c>
      <c r="AA69" s="231">
        <f>IF(ISNA(VLOOKUP($B69,'Spring 2023 School'!$C$3:$AF$219,27,FALSE)),0,(VLOOKUP($B69,'Spring 2023 School'!$C$3:$AF$219,27,FALSE)))</f>
        <v>0</v>
      </c>
      <c r="AB69" s="231">
        <f>IF(ISNA(VLOOKUP($B69,'Spring 2023 School'!$C$3:$AF$219,27,FALSE)),0,(VLOOKUP($B69,'Spring 2023 School'!$C$3:$AF$219,27,FALSE)))</f>
        <v>0</v>
      </c>
      <c r="AC69" s="231">
        <f>IF(ISNA(VLOOKUP($B69,'Spring 2023 School'!$C$3:$AF$219,27,FALSE)),0,(VLOOKUP($B69,'Spring 2023 School'!$C$3:$AF$219,27,FALSE)))</f>
        <v>0</v>
      </c>
      <c r="AD69" s="384">
        <f t="shared" si="31"/>
        <v>81381.299999999988</v>
      </c>
      <c r="AE69" s="403">
        <f>VLOOKUP(B69,'Spring 2023 School'!$C$3:$S$202,17,FALSE)</f>
        <v>135</v>
      </c>
      <c r="AF69" s="403">
        <f>VLOOKUP(B69,'Spring 2023 School'!$C$1:$Z$200,20,FALSE)</f>
        <v>180</v>
      </c>
      <c r="AG69" s="403">
        <f>VLOOKUP(B69,'Spring 2023 School'!$C$3:$Z$202,23,FALSE)</f>
        <v>60</v>
      </c>
      <c r="AH69" s="384">
        <f t="shared" si="32"/>
        <v>3129.2999999999997</v>
      </c>
      <c r="AI69" s="384">
        <f t="shared" si="33"/>
        <v>1983.6</v>
      </c>
      <c r="AJ69" s="384">
        <f t="shared" si="34"/>
        <v>182.4</v>
      </c>
      <c r="AK69" s="384">
        <f t="shared" si="35"/>
        <v>5295.2999999999993</v>
      </c>
      <c r="AL69" s="403">
        <f>IF(ISNA(VLOOKUP($A69,'Spring 2023 School'!$B66:$AD66,29,FALSE)),0,(VLOOKUP($A69,'Spring 2023 School'!$B66:$AD66,29,FALSE)))</f>
        <v>0</v>
      </c>
      <c r="AM69" s="403">
        <f>IF(ISNA(VLOOKUP($A69,'Spring 2023 School'!$B66:$AZ66,30,FALSE)),0,(VLOOKUP($A69,'Spring 2023 School'!$B66:$AZ66,30,FALSE)))</f>
        <v>0</v>
      </c>
      <c r="AN69" s="402">
        <f t="shared" si="25"/>
        <v>0</v>
      </c>
      <c r="AO69" s="404">
        <f t="shared" si="36"/>
        <v>0</v>
      </c>
      <c r="AP69" s="384">
        <f t="shared" si="26"/>
        <v>86676.599999999991</v>
      </c>
      <c r="AQ69" s="403">
        <f>VLOOKUP(A69,'Spring 2023 School'!$B$3:$AB$202,26,FALSE)</f>
        <v>0</v>
      </c>
      <c r="AR69" s="403">
        <f>VLOOKUP(A69,'Summer 2023 School'!$B$2:$AA$200,26,FALSE)</f>
        <v>13</v>
      </c>
      <c r="AS69" s="403">
        <f>VLOOKUP(A69,'Autumn 2023 School'!$B$2:$AA$197,26,FALSE)</f>
        <v>12</v>
      </c>
      <c r="AT69" s="409">
        <f t="shared" si="42"/>
        <v>3192.6000000000004</v>
      </c>
      <c r="AU69" s="409">
        <v>0</v>
      </c>
      <c r="AV69" s="413">
        <f t="shared" si="37"/>
        <v>89869.2</v>
      </c>
      <c r="AW69" s="410">
        <f t="shared" si="43"/>
        <v>37445.5</v>
      </c>
      <c r="AX69" s="410">
        <f t="shared" si="44"/>
        <v>29956.399999999998</v>
      </c>
      <c r="AY69" s="410">
        <f t="shared" si="45"/>
        <v>22467.3</v>
      </c>
      <c r="AZ69" s="642">
        <f>(SUMIF('Spring 2023 School'!B:B,Budget!A69,'Spring 2023 School'!AG:AG)+SUMIF('Summer 2023 School'!B:B,Budget!A69,'Summer 2023 School'!AG:AG)+SUMIF('Autumn 2023 School'!B:B,Budget!A69,'Autumn 2023 School'!AG:AG))</f>
        <v>0</v>
      </c>
      <c r="BA69" s="410">
        <f t="shared" si="38"/>
        <v>0</v>
      </c>
      <c r="BB69">
        <f t="shared" si="39"/>
        <v>1755</v>
      </c>
      <c r="BC69">
        <f t="shared" si="40"/>
        <v>2340</v>
      </c>
      <c r="BD69">
        <f t="shared" si="41"/>
        <v>720</v>
      </c>
    </row>
    <row r="70" spans="1:56" x14ac:dyDescent="0.35">
      <c r="A70" s="231">
        <v>2086</v>
      </c>
      <c r="B70" t="s">
        <v>894</v>
      </c>
      <c r="C70" s="231">
        <f>IF(ISNA(VLOOKUP($B70,'Spring 2023 School'!$C$3:$AF$220,5,FALSE)),0,(VLOOKUP($B70,'Spring 2023 School'!$C$3:$AF$220,5,FALSE)))</f>
        <v>47</v>
      </c>
      <c r="D70" s="231">
        <f>IF(ISNA(VLOOKUP($B70,'Summer 2023 School'!$C$2:$AF$217,5,FALSE)),0,(VLOOKUP($B70,'Summer 2023 School'!$C$2:$AF$217,5,FALSE)))</f>
        <v>48</v>
      </c>
      <c r="E70" s="231">
        <f>IF(ISNA(VLOOKUP($B70,'Autumn 2023 School'!$C$2:$AH$214,5,FALSE)),0,(VLOOKUP($B70,'Autumn 2023 School'!$C$2:$AH$214,5,FALSE)))</f>
        <v>35</v>
      </c>
      <c r="F70" s="231">
        <f>IF(ISNA(VLOOKUP($B70,'Spring 2023 School'!$C$3:$AF$219,8,FALSE)),0,(VLOOKUP($B70,'Spring 2023 School'!$C$3:$AF$219,8,FALSE)))</f>
        <v>0</v>
      </c>
      <c r="G70" s="231">
        <f>IF(ISNA(VLOOKUP($B70,'Summer 2023 School'!$C$2:$AF$216,8,FALSE)),0,(VLOOKUP($B70,'Summer 2023 School'!$C$2:$AF$216,8,FALSE)))</f>
        <v>0</v>
      </c>
      <c r="H70" s="231">
        <f>IF(ISNA(VLOOKUP($B70,'Autumn 2023 School'!$C$2:$AH$214,8,FALSE)),0,(VLOOKUP($B70,'Autumn 2023 School'!$C$2:$AH$214,8,FALSE)))</f>
        <v>0</v>
      </c>
      <c r="I70" s="231">
        <f>IF(ISNA(VLOOKUP($B70,'Spring 2023 School'!$C$3:$AF$219,12,FALSE)),0,(VLOOKUP($B70,'Spring 2023 School'!$C$3:$AF$219,12,FALSE)))</f>
        <v>705</v>
      </c>
      <c r="J70" s="231">
        <f>IF(ISNA(VLOOKUP($B70,'Summer 2023 School'!$C$2:$AF$216,12,FALSE)),0,(VLOOKUP($B70,'Summer 2023 School'!$C$2:$AF$216,12,FALSE)))</f>
        <v>720</v>
      </c>
      <c r="K70" s="231">
        <f>IF(ISNA(VLOOKUP($B70,'Autumn 2023 School'!$C$2:$AH$214,12,FALSE)),0,(VLOOKUP($B70,'Autumn 2023 School'!$C$2:$AH$214,12,FALSE)))</f>
        <v>525</v>
      </c>
      <c r="L70" s="231">
        <f>IF(ISNA(VLOOKUP($B70,'Spring 2023 School'!$C$3:$AF$219,15,FALSE)),0,(VLOOKUP($B70,'Spring 2023 School'!$C$3:$AF$219,15,FALSE)))</f>
        <v>0</v>
      </c>
      <c r="M70" s="231">
        <f>IF(ISNA(VLOOKUP($B70,'Summer 2023 School'!$C$2:$AF$216,15,FALSE)),0,(VLOOKUP($B70,'Summer 2023 School'!$C$2:$AF$216,15,FALSE)))</f>
        <v>0</v>
      </c>
      <c r="N70" s="231">
        <f>IF(ISNA(VLOOKUP($B70,'Autumn 2023 School'!$C$2:$AH$214,15,FALSE)),0,(VLOOKUP($B70,'Autumn 2023 School'!$C$2:$AH$214,15,FALSE)))</f>
        <v>0</v>
      </c>
      <c r="O70" s="231">
        <f>IF(ISNA(VLOOKUP($B70,'Spring 2023 School'!$C$3:$AF$219,2,FALSE)),0,(VLOOKUP($B70,'Spring 2023 School'!$C$3:$AF$219,2,FALSE)))</f>
        <v>0</v>
      </c>
      <c r="P70" s="231">
        <f>IF(ISNA(VLOOKUP($B70,'Summer 2023 School'!$C$2:$AF$216,2,FALSE)),0,(VLOOKUP($B70,'Summer 2023 School'!$C$2:$AF$216,2,FALSE)))</f>
        <v>0</v>
      </c>
      <c r="Q70" s="231">
        <f>IF(ISNA(VLOOKUP($B70,'Autumn 2023 School'!$C$2:$AH$214,2,FALSE)),0,(VLOOKUP($B70,'Autumn 2023 School'!$C$2:$AH$214,2,FALSE)))</f>
        <v>0</v>
      </c>
      <c r="R70" s="231">
        <f>IF(ISNA(VLOOKUP($B70,'Spring 2023 School'!$C$3:$AF$219,9,FALSE)),0,(VLOOKUP($B70,'Spring 2023 School'!$C$3:$AF$219,9,FALSE)))</f>
        <v>0</v>
      </c>
      <c r="S70" s="231">
        <f>IF(ISNA(VLOOKUP($B70,'Summer 2023 School'!$C$2:$AF$216,9,FALSE)),0,(VLOOKUP($B70,'Summer 2023 School'!$C$2:$AF$216,9,FALSE)))</f>
        <v>0</v>
      </c>
      <c r="T70" s="231">
        <f>IF(ISNA(VLOOKUP($B70,'Autumn 2023 School'!$C$2:$AH$214,9,FALSE)),0,(VLOOKUP($B70,'Autumn 2023 School'!$C$2:$AH$214,9,FALSE)))</f>
        <v>0</v>
      </c>
      <c r="U70" s="231">
        <f>IF(ISNA(VLOOKUP($B70,'Spring 2023 School'!$C$3:$AF$219,25,FALSE)),0,(VLOOKUP($B70,'Spring 2023 School'!$C$3:$AF$219,25,FALSE)))</f>
        <v>9</v>
      </c>
      <c r="V70" s="231">
        <f>IF(ISNA(VLOOKUP($B70,'Spring 2023 School'!$C$3:$AF$219,25,FALSE)),0,(VLOOKUP($B70,'Spring 2023 School'!$C$3:$AF$219,25,FALSE)))</f>
        <v>9</v>
      </c>
      <c r="W70" s="231">
        <f>IF(ISNA(VLOOKUP($B70,'Spring 2023 School'!$C$3:$AF$219,25,FALSE)),0,(VLOOKUP($B70,'Spring 2023 School'!$C$3:$AF$219,25,FALSE)))</f>
        <v>9</v>
      </c>
      <c r="X70" s="231">
        <f>IF(ISNA(VLOOKUP($B70,'Spring 2023 School'!$C$3:$AF$219,26,FALSE)),0,(VLOOKUP($B70,'Spring 2023 School'!$C$3:$AF$219,26,FALSE)))</f>
        <v>135</v>
      </c>
      <c r="Y70" s="231">
        <f>IF(ISNA(VLOOKUP($B70,'Spring 2023 School'!$C$3:$AF$219,26,FALSE)),0,(VLOOKUP($B70,'Spring 2023 School'!$C$3:$AF$219,26,FALSE)))</f>
        <v>135</v>
      </c>
      <c r="Z70" s="231">
        <f>IF(ISNA(VLOOKUP($B70,'Spring 2023 School'!$C$3:$AF$219,26,FALSE)),0,(VLOOKUP($B70,'Spring 2023 School'!$C$3:$AF$219,26,FALSE)))</f>
        <v>135</v>
      </c>
      <c r="AA70" s="231">
        <f>IF(ISNA(VLOOKUP($B70,'Spring 2023 School'!$C$3:$AF$219,27,FALSE)),0,(VLOOKUP($B70,'Spring 2023 School'!$C$3:$AF$219,27,FALSE)))</f>
        <v>0</v>
      </c>
      <c r="AB70" s="231">
        <f>IF(ISNA(VLOOKUP($B70,'Spring 2023 School'!$C$3:$AF$219,27,FALSE)),0,(VLOOKUP($B70,'Spring 2023 School'!$C$3:$AF$219,27,FALSE)))</f>
        <v>0</v>
      </c>
      <c r="AC70" s="231">
        <f>IF(ISNA(VLOOKUP($B70,'Spring 2023 School'!$C$3:$AF$219,27,FALSE)),0,(VLOOKUP($B70,'Spring 2023 School'!$C$3:$AF$219,27,FALSE)))</f>
        <v>0</v>
      </c>
      <c r="AD70" s="384">
        <f t="shared" si="31"/>
        <v>134551.5</v>
      </c>
      <c r="AE70" s="403">
        <f>VLOOKUP(B70,'Spring 2023 School'!$C$3:$S$202,17,FALSE)</f>
        <v>15</v>
      </c>
      <c r="AF70" s="403">
        <f>VLOOKUP(B70,'Spring 2023 School'!$C$1:$Z$200,20,FALSE)</f>
        <v>150</v>
      </c>
      <c r="AG70" s="403">
        <f>VLOOKUP(B70,'Spring 2023 School'!$C$3:$Z$202,23,FALSE)</f>
        <v>510</v>
      </c>
      <c r="AH70" s="384">
        <f t="shared" ref="AH70:AH133" si="52">AE70*AH$3*38</f>
        <v>347.7</v>
      </c>
      <c r="AI70" s="384">
        <f t="shared" ref="AI70:AI133" si="53">AF70*AI$3*38</f>
        <v>1653</v>
      </c>
      <c r="AJ70" s="384">
        <f t="shared" ref="AJ70:AJ133" si="54">AG70*AJ$3*38</f>
        <v>1550.4</v>
      </c>
      <c r="AK70" s="384">
        <f t="shared" si="35"/>
        <v>3551.1000000000004</v>
      </c>
      <c r="AL70" s="403">
        <f>IF(ISNA(VLOOKUP($A70,'Spring 2023 School'!$B67:$AD67,29,FALSE)),0,(VLOOKUP($A70,'Spring 2023 School'!$B67:$AD67,29,FALSE)))</f>
        <v>0</v>
      </c>
      <c r="AM70" s="403">
        <f>IF(ISNA(VLOOKUP($A70,'Spring 2023 School'!$B67:$AZ67,30,FALSE)),0,(VLOOKUP($A70,'Spring 2023 School'!$B67:$AZ67,30,FALSE)))</f>
        <v>0</v>
      </c>
      <c r="AN70" s="402">
        <f t="shared" ref="AN70:AN132" si="55">AL70*AN$3</f>
        <v>0</v>
      </c>
      <c r="AO70" s="404">
        <f t="shared" ref="AO70:AO132" si="56">(R70*13*AO$3)+(S70*13*AO$3)+(T70*12*AO$3)</f>
        <v>0</v>
      </c>
      <c r="AP70" s="384">
        <f t="shared" ref="AP70:AP132" si="57">AD70+AK70+AN70+AO70</f>
        <v>138102.6</v>
      </c>
      <c r="AQ70" s="403">
        <f>VLOOKUP(A70,'Spring 2023 School'!$B$3:$AB$202,26,FALSE)</f>
        <v>9</v>
      </c>
      <c r="AR70" s="403">
        <f>VLOOKUP(A70,'Summer 2023 School'!$B$2:$AA$200,26,FALSE)</f>
        <v>13</v>
      </c>
      <c r="AS70" s="403">
        <f>VLOOKUP(A70,'Autumn 2023 School'!$B$2:$AA$197,26,FALSE)</f>
        <v>2</v>
      </c>
      <c r="AT70" s="409">
        <f t="shared" si="42"/>
        <v>3162.0000000000005</v>
      </c>
      <c r="AU70" s="409">
        <v>0</v>
      </c>
      <c r="AV70" s="413">
        <f t="shared" si="37"/>
        <v>141264.6</v>
      </c>
      <c r="AW70" s="410">
        <f t="shared" si="43"/>
        <v>58860.250000000007</v>
      </c>
      <c r="AX70" s="410">
        <f t="shared" si="44"/>
        <v>47088.200000000004</v>
      </c>
      <c r="AY70" s="410">
        <f t="shared" si="45"/>
        <v>35316.15</v>
      </c>
      <c r="AZ70" s="642">
        <f>(SUMIF('Spring 2023 School'!B:B,Budget!A70,'Spring 2023 School'!AG:AG)+SUMIF('Summer 2023 School'!B:B,Budget!A70,'Summer 2023 School'!AG:AG)+SUMIF('Autumn 2023 School'!B:B,Budget!A70,'Autumn 2023 School'!AG:AG))</f>
        <v>0</v>
      </c>
      <c r="BA70" s="410">
        <f t="shared" ref="BA70:BA133" si="58">AZ70*$BA$3</f>
        <v>0</v>
      </c>
      <c r="BB70">
        <f t="shared" ref="BB70:BB133" si="59">AE70*13</f>
        <v>195</v>
      </c>
      <c r="BC70">
        <f t="shared" ref="BC70:BC133" si="60">AF70*13</f>
        <v>1950</v>
      </c>
      <c r="BD70">
        <f t="shared" ref="BD70:BD133" si="61">AG70*12</f>
        <v>6120</v>
      </c>
    </row>
    <row r="71" spans="1:56" x14ac:dyDescent="0.35">
      <c r="A71" s="231">
        <v>2093</v>
      </c>
      <c r="B71" t="s">
        <v>895</v>
      </c>
      <c r="C71" s="231">
        <f>IF(ISNA(VLOOKUP($B71,'Spring 2023 School'!$C$3:$AF$220,5,FALSE)),0,(VLOOKUP($B71,'Spring 2023 School'!$C$3:$AF$220,5,FALSE)))</f>
        <v>44</v>
      </c>
      <c r="D71" s="231">
        <f>IF(ISNA(VLOOKUP($B71,'Summer 2023 School'!$C$2:$AF$217,5,FALSE)),0,(VLOOKUP($B71,'Summer 2023 School'!$C$2:$AF$217,5,FALSE)))</f>
        <v>42</v>
      </c>
      <c r="E71" s="231">
        <f>IF(ISNA(VLOOKUP($B71,'Autumn 2023 School'!$C$2:$AH$214,5,FALSE)),0,(VLOOKUP($B71,'Autumn 2023 School'!$C$2:$AH$214,5,FALSE)))</f>
        <v>51</v>
      </c>
      <c r="F71" s="231">
        <f>IF(ISNA(VLOOKUP($B71,'Spring 2023 School'!$C$3:$AF$219,8,FALSE)),0,(VLOOKUP($B71,'Spring 2023 School'!$C$3:$AF$219,8,FALSE)))</f>
        <v>0</v>
      </c>
      <c r="G71" s="231">
        <f>IF(ISNA(VLOOKUP($B71,'Summer 2023 School'!$C$2:$AF$216,8,FALSE)),0,(VLOOKUP($B71,'Summer 2023 School'!$C$2:$AF$216,8,FALSE)))</f>
        <v>0</v>
      </c>
      <c r="H71" s="231">
        <f>IF(ISNA(VLOOKUP($B71,'Autumn 2023 School'!$C$2:$AH$214,8,FALSE)),0,(VLOOKUP($B71,'Autumn 2023 School'!$C$2:$AH$214,8,FALSE)))</f>
        <v>0</v>
      </c>
      <c r="I71" s="231">
        <f>IF(ISNA(VLOOKUP($B71,'Spring 2023 School'!$C$3:$AF$219,12,FALSE)),0,(VLOOKUP($B71,'Spring 2023 School'!$C$3:$AF$219,12,FALSE)))</f>
        <v>660</v>
      </c>
      <c r="J71" s="231">
        <f>IF(ISNA(VLOOKUP($B71,'Summer 2023 School'!$C$2:$AF$216,12,FALSE)),0,(VLOOKUP($B71,'Summer 2023 School'!$C$2:$AF$216,12,FALSE)))</f>
        <v>630</v>
      </c>
      <c r="K71" s="231">
        <f>IF(ISNA(VLOOKUP($B71,'Autumn 2023 School'!$C$2:$AH$214,12,FALSE)),0,(VLOOKUP($B71,'Autumn 2023 School'!$C$2:$AH$214,12,FALSE)))</f>
        <v>765</v>
      </c>
      <c r="L71" s="231">
        <f>IF(ISNA(VLOOKUP($B71,'Spring 2023 School'!$C$3:$AF$219,15,FALSE)),0,(VLOOKUP($B71,'Spring 2023 School'!$C$3:$AF$219,15,FALSE)))</f>
        <v>0</v>
      </c>
      <c r="M71" s="231">
        <f>IF(ISNA(VLOOKUP($B71,'Summer 2023 School'!$C$2:$AF$216,15,FALSE)),0,(VLOOKUP($B71,'Summer 2023 School'!$C$2:$AF$216,15,FALSE)))</f>
        <v>0</v>
      </c>
      <c r="N71" s="231">
        <f>IF(ISNA(VLOOKUP($B71,'Autumn 2023 School'!$C$2:$AH$214,15,FALSE)),0,(VLOOKUP($B71,'Autumn 2023 School'!$C$2:$AH$214,15,FALSE)))</f>
        <v>0</v>
      </c>
      <c r="O71" s="231">
        <f>IF(ISNA(VLOOKUP($B71,'Spring 2023 School'!$C$3:$AF$219,2,FALSE)),0,(VLOOKUP($B71,'Spring 2023 School'!$C$3:$AF$219,2,FALSE)))</f>
        <v>0</v>
      </c>
      <c r="P71" s="231">
        <f>IF(ISNA(VLOOKUP($B71,'Summer 2023 School'!$C$2:$AF$216,2,FALSE)),0,(VLOOKUP($B71,'Summer 2023 School'!$C$2:$AF$216,2,FALSE)))</f>
        <v>0</v>
      </c>
      <c r="Q71" s="231">
        <f>IF(ISNA(VLOOKUP($B71,'Autumn 2023 School'!$C$2:$AH$214,2,FALSE)),0,(VLOOKUP($B71,'Autumn 2023 School'!$C$2:$AH$214,2,FALSE)))</f>
        <v>0</v>
      </c>
      <c r="R71" s="231">
        <f>IF(ISNA(VLOOKUP($B71,'Spring 2023 School'!$C$3:$AF$219,9,FALSE)),0,(VLOOKUP($B71,'Spring 2023 School'!$C$3:$AF$219,9,FALSE)))</f>
        <v>0</v>
      </c>
      <c r="S71" s="231">
        <f>IF(ISNA(VLOOKUP($B71,'Summer 2023 School'!$C$2:$AF$216,9,FALSE)),0,(VLOOKUP($B71,'Summer 2023 School'!$C$2:$AF$216,9,FALSE)))</f>
        <v>0</v>
      </c>
      <c r="T71" s="231">
        <f>IF(ISNA(VLOOKUP($B71,'Autumn 2023 School'!$C$2:$AH$214,9,FALSE)),0,(VLOOKUP($B71,'Autumn 2023 School'!$C$2:$AH$214,9,FALSE)))</f>
        <v>0</v>
      </c>
      <c r="U71" s="231">
        <f>IF(ISNA(VLOOKUP($B71,'Spring 2023 School'!$C$3:$AF$219,25,FALSE)),0,(VLOOKUP($B71,'Spring 2023 School'!$C$3:$AF$219,25,FALSE)))</f>
        <v>3</v>
      </c>
      <c r="V71" s="231">
        <f>IF(ISNA(VLOOKUP($B71,'Spring 2023 School'!$C$3:$AF$219,25,FALSE)),0,(VLOOKUP($B71,'Spring 2023 School'!$C$3:$AF$219,25,FALSE)))</f>
        <v>3</v>
      </c>
      <c r="W71" s="231">
        <f>IF(ISNA(VLOOKUP($B71,'Spring 2023 School'!$C$3:$AF$219,25,FALSE)),0,(VLOOKUP($B71,'Spring 2023 School'!$C$3:$AF$219,25,FALSE)))</f>
        <v>3</v>
      </c>
      <c r="X71" s="231">
        <f>IF(ISNA(VLOOKUP($B71,'Spring 2023 School'!$C$3:$AF$219,26,FALSE)),0,(VLOOKUP($B71,'Spring 2023 School'!$C$3:$AF$219,26,FALSE)))</f>
        <v>45</v>
      </c>
      <c r="Y71" s="231">
        <f>IF(ISNA(VLOOKUP($B71,'Spring 2023 School'!$C$3:$AF$219,26,FALSE)),0,(VLOOKUP($B71,'Spring 2023 School'!$C$3:$AF$219,26,FALSE)))</f>
        <v>45</v>
      </c>
      <c r="Z71" s="231">
        <f>IF(ISNA(VLOOKUP($B71,'Spring 2023 School'!$C$3:$AF$219,26,FALSE)),0,(VLOOKUP($B71,'Spring 2023 School'!$C$3:$AF$219,26,FALSE)))</f>
        <v>45</v>
      </c>
      <c r="AA71" s="231">
        <f>IF(ISNA(VLOOKUP($B71,'Spring 2023 School'!$C$3:$AF$219,27,FALSE)),0,(VLOOKUP($B71,'Spring 2023 School'!$C$3:$AF$219,27,FALSE)))</f>
        <v>0</v>
      </c>
      <c r="AB71" s="231">
        <f>IF(ISNA(VLOOKUP($B71,'Spring 2023 School'!$C$3:$AF$219,27,FALSE)),0,(VLOOKUP($B71,'Spring 2023 School'!$C$3:$AF$219,27,FALSE)))</f>
        <v>0</v>
      </c>
      <c r="AC71" s="231">
        <f>IF(ISNA(VLOOKUP($B71,'Spring 2023 School'!$C$3:$AF$219,27,FALSE)),0,(VLOOKUP($B71,'Spring 2023 School'!$C$3:$AF$219,27,FALSE)))</f>
        <v>0</v>
      </c>
      <c r="AD71" s="384">
        <f t="shared" ref="AD71:AD133" si="62">(I71*13*AD$3)+(J71*13*AD$3)+(K71*12*AD$3)+(L71*13*AD$3)+(M71*13*AD$3)+(N71*12*AD$3)</f>
        <v>140649</v>
      </c>
      <c r="AE71" s="403">
        <f>VLOOKUP(B71,'Spring 2023 School'!$C$3:$S$202,17,FALSE)</f>
        <v>15</v>
      </c>
      <c r="AF71" s="403">
        <f>VLOOKUP(B71,'Spring 2023 School'!$C$1:$Z$200,20,FALSE)</f>
        <v>0</v>
      </c>
      <c r="AG71" s="403">
        <f>VLOOKUP(B71,'Spring 2023 School'!$C$3:$Z$202,23,FALSE)</f>
        <v>45</v>
      </c>
      <c r="AH71" s="384">
        <f t="shared" si="52"/>
        <v>347.7</v>
      </c>
      <c r="AI71" s="384">
        <f t="shared" si="53"/>
        <v>0</v>
      </c>
      <c r="AJ71" s="384">
        <f t="shared" si="54"/>
        <v>136.80000000000001</v>
      </c>
      <c r="AK71" s="384">
        <f t="shared" ref="AK71:AK133" si="63">SUM(AH71:AJ71)</f>
        <v>484.5</v>
      </c>
      <c r="AL71" s="403">
        <f>IF(ISNA(VLOOKUP($A71,'Spring 2023 School'!$B68:$AD68,29,FALSE)),0,(VLOOKUP($A71,'Spring 2023 School'!$B68:$AD68,29,FALSE)))</f>
        <v>0</v>
      </c>
      <c r="AM71" s="403">
        <f>IF(ISNA(VLOOKUP($A71,'Spring 2023 School'!$B68:$AZ68,30,FALSE)),0,(VLOOKUP($A71,'Spring 2023 School'!$B68:$AZ68,30,FALSE)))</f>
        <v>0</v>
      </c>
      <c r="AN71" s="402">
        <f t="shared" si="55"/>
        <v>0</v>
      </c>
      <c r="AO71" s="404">
        <f t="shared" si="56"/>
        <v>0</v>
      </c>
      <c r="AP71" s="384">
        <f t="shared" si="57"/>
        <v>141133.5</v>
      </c>
      <c r="AQ71" s="403">
        <f>VLOOKUP(A71,'Spring 2023 School'!$B$3:$AB$202,26,FALSE)</f>
        <v>3</v>
      </c>
      <c r="AR71" s="403">
        <f>VLOOKUP(A71,'Summer 2023 School'!$B$2:$AA$200,26,FALSE)</f>
        <v>3</v>
      </c>
      <c r="AS71" s="403">
        <f>VLOOKUP(A71,'Autumn 2023 School'!$B$2:$AA$197,26,FALSE)</f>
        <v>5</v>
      </c>
      <c r="AT71" s="409">
        <f t="shared" si="42"/>
        <v>1407.6</v>
      </c>
      <c r="AU71" s="409">
        <v>0</v>
      </c>
      <c r="AV71" s="413">
        <f t="shared" ref="AV71:AV133" si="64">AP71+AT71+AU71</f>
        <v>142541.1</v>
      </c>
      <c r="AW71" s="410">
        <f t="shared" ref="AW71:AW133" si="65">$AV71/12*5</f>
        <v>59392.125000000007</v>
      </c>
      <c r="AX71" s="410">
        <f t="shared" ref="AX71:AX133" si="66">$AV71/12*4</f>
        <v>47513.700000000004</v>
      </c>
      <c r="AY71" s="410">
        <f t="shared" ref="AY71:AY133" si="67">$AV71/12*3</f>
        <v>35635.275000000001</v>
      </c>
      <c r="AZ71" s="642">
        <f>(SUMIF('Spring 2023 School'!B:B,Budget!A71,'Spring 2023 School'!AG:AG)+SUMIF('Summer 2023 School'!B:B,Budget!A71,'Summer 2023 School'!AG:AG)+SUMIF('Autumn 2023 School'!B:B,Budget!A71,'Autumn 2023 School'!AG:AG))</f>
        <v>0</v>
      </c>
      <c r="BA71" s="410">
        <f t="shared" si="58"/>
        <v>0</v>
      </c>
      <c r="BB71">
        <f t="shared" si="59"/>
        <v>195</v>
      </c>
      <c r="BC71">
        <f t="shared" si="60"/>
        <v>0</v>
      </c>
      <c r="BD71">
        <f t="shared" si="61"/>
        <v>540</v>
      </c>
    </row>
    <row r="72" spans="1:56" x14ac:dyDescent="0.35">
      <c r="A72" s="231">
        <v>2096</v>
      </c>
      <c r="B72" t="s">
        <v>896</v>
      </c>
      <c r="C72" s="231">
        <f>IF(ISNA(VLOOKUP($B72,'Spring 2023 School'!$C$3:$AF$220,5,FALSE)),0,(VLOOKUP($B72,'Spring 2023 School'!$C$3:$AF$220,5,FALSE)))</f>
        <v>38</v>
      </c>
      <c r="D72" s="231">
        <f>IF(ISNA(VLOOKUP($B72,'Summer 2023 School'!$C$2:$AF$217,5,FALSE)),0,(VLOOKUP($B72,'Summer 2023 School'!$C$2:$AF$217,5,FALSE)))</f>
        <v>9</v>
      </c>
      <c r="E72" s="231">
        <f>IF(ISNA(VLOOKUP($B72,'Autumn 2023 School'!$C$2:$AH$214,5,FALSE)),0,(VLOOKUP($B72,'Autumn 2023 School'!$C$2:$AH$214,5,FALSE)))</f>
        <v>23</v>
      </c>
      <c r="F72" s="231">
        <f>IF(ISNA(VLOOKUP($B72,'Spring 2023 School'!$C$3:$AF$219,8,FALSE)),0,(VLOOKUP($B72,'Spring 2023 School'!$C$3:$AF$219,8,FALSE)))</f>
        <v>0</v>
      </c>
      <c r="G72" s="231">
        <f>IF(ISNA(VLOOKUP($B72,'Summer 2023 School'!$C$2:$AF$216,8,FALSE)),0,(VLOOKUP($B72,'Summer 2023 School'!$C$2:$AF$216,8,FALSE)))</f>
        <v>0</v>
      </c>
      <c r="H72" s="231">
        <f>IF(ISNA(VLOOKUP($B72,'Autumn 2023 School'!$C$2:$AH$214,8,FALSE)),0,(VLOOKUP($B72,'Autumn 2023 School'!$C$2:$AH$214,8,FALSE)))</f>
        <v>0</v>
      </c>
      <c r="I72" s="231">
        <f>IF(ISNA(VLOOKUP($B72,'Spring 2023 School'!$C$3:$AF$219,12,FALSE)),0,(VLOOKUP($B72,'Spring 2023 School'!$C$3:$AF$219,12,FALSE)))</f>
        <v>360</v>
      </c>
      <c r="J72" s="231">
        <f>IF(ISNA(VLOOKUP($B72,'Summer 2023 School'!$C$2:$AF$216,12,FALSE)),0,(VLOOKUP($B72,'Summer 2023 School'!$C$2:$AF$216,12,FALSE)))</f>
        <v>135</v>
      </c>
      <c r="K72" s="231">
        <f>IF(ISNA(VLOOKUP($B72,'Autumn 2023 School'!$C$2:$AH$214,12,FALSE)),0,(VLOOKUP($B72,'Autumn 2023 School'!$C$2:$AH$214,12,FALSE)))</f>
        <v>345</v>
      </c>
      <c r="L72" s="231">
        <f>IF(ISNA(VLOOKUP($B72,'Spring 2023 School'!$C$3:$AF$219,15,FALSE)),0,(VLOOKUP($B72,'Spring 2023 School'!$C$3:$AF$219,15,FALSE)))</f>
        <v>0</v>
      </c>
      <c r="M72" s="231">
        <f>IF(ISNA(VLOOKUP($B72,'Summer 2023 School'!$C$2:$AF$216,15,FALSE)),0,(VLOOKUP($B72,'Summer 2023 School'!$C$2:$AF$216,15,FALSE)))</f>
        <v>0</v>
      </c>
      <c r="N72" s="231">
        <f>IF(ISNA(VLOOKUP($B72,'Autumn 2023 School'!$C$2:$AH$214,15,FALSE)),0,(VLOOKUP($B72,'Autumn 2023 School'!$C$2:$AH$214,15,FALSE)))</f>
        <v>0</v>
      </c>
      <c r="O72" s="231">
        <f>IF(ISNA(VLOOKUP($B72,'Spring 2023 School'!$C$3:$AF$219,2,FALSE)),0,(VLOOKUP($B72,'Spring 2023 School'!$C$3:$AF$219,2,FALSE)))</f>
        <v>0</v>
      </c>
      <c r="P72" s="231">
        <f>IF(ISNA(VLOOKUP($B72,'Summer 2023 School'!$C$2:$AF$216,2,FALSE)),0,(VLOOKUP($B72,'Summer 2023 School'!$C$2:$AF$216,2,FALSE)))</f>
        <v>0</v>
      </c>
      <c r="Q72" s="231">
        <f>IF(ISNA(VLOOKUP($B72,'Autumn 2023 School'!$C$2:$AH$214,2,FALSE)),0,(VLOOKUP($B72,'Autumn 2023 School'!$C$2:$AH$214,2,FALSE)))</f>
        <v>0</v>
      </c>
      <c r="R72" s="231">
        <f>IF(ISNA(VLOOKUP($B72,'Spring 2023 School'!$C$3:$AF$219,9,FALSE)),0,(VLOOKUP($B72,'Spring 2023 School'!$C$3:$AF$219,9,FALSE)))</f>
        <v>0</v>
      </c>
      <c r="S72" s="231">
        <f>IF(ISNA(VLOOKUP($B72,'Summer 2023 School'!$C$2:$AF$216,9,FALSE)),0,(VLOOKUP($B72,'Summer 2023 School'!$C$2:$AF$216,9,FALSE)))</f>
        <v>0</v>
      </c>
      <c r="T72" s="231">
        <f>IF(ISNA(VLOOKUP($B72,'Autumn 2023 School'!$C$2:$AH$214,9,FALSE)),0,(VLOOKUP($B72,'Autumn 2023 School'!$C$2:$AH$214,9,FALSE)))</f>
        <v>0</v>
      </c>
      <c r="U72" s="231">
        <f>IF(ISNA(VLOOKUP($B72,'Spring 2023 School'!$C$3:$AF$219,25,FALSE)),0,(VLOOKUP($B72,'Spring 2023 School'!$C$3:$AF$219,25,FALSE)))</f>
        <v>14</v>
      </c>
      <c r="V72" s="231">
        <f>IF(ISNA(VLOOKUP($B72,'Spring 2023 School'!$C$3:$AF$219,25,FALSE)),0,(VLOOKUP($B72,'Spring 2023 School'!$C$3:$AF$219,25,FALSE)))</f>
        <v>14</v>
      </c>
      <c r="W72" s="231">
        <f>IF(ISNA(VLOOKUP($B72,'Spring 2023 School'!$C$3:$AF$219,25,FALSE)),0,(VLOOKUP($B72,'Spring 2023 School'!$C$3:$AF$219,25,FALSE)))</f>
        <v>14</v>
      </c>
      <c r="X72" s="231">
        <f>IF(ISNA(VLOOKUP($B72,'Spring 2023 School'!$C$3:$AF$219,26,FALSE)),0,(VLOOKUP($B72,'Spring 2023 School'!$C$3:$AF$219,26,FALSE)))</f>
        <v>210</v>
      </c>
      <c r="Y72" s="231">
        <f>IF(ISNA(VLOOKUP($B72,'Spring 2023 School'!$C$3:$AF$219,26,FALSE)),0,(VLOOKUP($B72,'Spring 2023 School'!$C$3:$AF$219,26,FALSE)))</f>
        <v>210</v>
      </c>
      <c r="Z72" s="231">
        <f>IF(ISNA(VLOOKUP($B72,'Spring 2023 School'!$C$3:$AF$219,26,FALSE)),0,(VLOOKUP($B72,'Spring 2023 School'!$C$3:$AF$219,26,FALSE)))</f>
        <v>210</v>
      </c>
      <c r="AA72" s="231">
        <f>IF(ISNA(VLOOKUP($B72,'Spring 2023 School'!$C$3:$AF$219,27,FALSE)),0,(VLOOKUP($B72,'Spring 2023 School'!$C$3:$AF$219,27,FALSE)))</f>
        <v>0</v>
      </c>
      <c r="AB72" s="231">
        <f>IF(ISNA(VLOOKUP($B72,'Spring 2023 School'!$C$3:$AF$219,27,FALSE)),0,(VLOOKUP($B72,'Spring 2023 School'!$C$3:$AF$219,27,FALSE)))</f>
        <v>0</v>
      </c>
      <c r="AC72" s="231">
        <f>IF(ISNA(VLOOKUP($B72,'Spring 2023 School'!$C$3:$AF$219,27,FALSE)),0,(VLOOKUP($B72,'Spring 2023 School'!$C$3:$AF$219,27,FALSE)))</f>
        <v>0</v>
      </c>
      <c r="AD72" s="384">
        <f t="shared" si="62"/>
        <v>57316.5</v>
      </c>
      <c r="AE72" s="403">
        <f>VLOOKUP(B72,'Spring 2023 School'!$C$3:$S$202,17,FALSE)</f>
        <v>135</v>
      </c>
      <c r="AF72" s="403">
        <f>VLOOKUP(B72,'Spring 2023 School'!$C$1:$Z$200,20,FALSE)</f>
        <v>165</v>
      </c>
      <c r="AG72" s="403">
        <f>VLOOKUP(B72,'Spring 2023 School'!$C$3:$Z$202,23,FALSE)</f>
        <v>30</v>
      </c>
      <c r="AH72" s="384">
        <f t="shared" si="52"/>
        <v>3129.2999999999997</v>
      </c>
      <c r="AI72" s="384">
        <f t="shared" si="53"/>
        <v>1818.2999999999997</v>
      </c>
      <c r="AJ72" s="384">
        <f t="shared" si="54"/>
        <v>91.2</v>
      </c>
      <c r="AK72" s="384">
        <f t="shared" si="63"/>
        <v>5038.7999999999993</v>
      </c>
      <c r="AL72" s="403">
        <f>IF(ISNA(VLOOKUP($A72,'Spring 2023 School'!$B69:$AD69,29,FALSE)),0,(VLOOKUP($A72,'Spring 2023 School'!$B69:$AD69,29,FALSE)))</f>
        <v>0</v>
      </c>
      <c r="AM72" s="403">
        <f>IF(ISNA(VLOOKUP($A72,'Spring 2023 School'!$B69:$AZ69,30,FALSE)),0,(VLOOKUP($A72,'Spring 2023 School'!$B69:$AZ69,30,FALSE)))</f>
        <v>0</v>
      </c>
      <c r="AN72" s="402">
        <f t="shared" si="55"/>
        <v>0</v>
      </c>
      <c r="AO72" s="404">
        <f t="shared" si="56"/>
        <v>0</v>
      </c>
      <c r="AP72" s="384">
        <f t="shared" si="57"/>
        <v>62355.3</v>
      </c>
      <c r="AQ72" s="403">
        <f>VLOOKUP(A72,'Spring 2023 School'!$B$3:$AB$202,26,FALSE)</f>
        <v>14</v>
      </c>
      <c r="AR72" s="403">
        <f>VLOOKUP(A72,'Summer 2023 School'!$B$2:$AA$200,26,FALSE)</f>
        <v>16</v>
      </c>
      <c r="AS72" s="403">
        <f>VLOOKUP(A72,'Autumn 2023 School'!$B$2:$AA$197,26,FALSE)</f>
        <v>0</v>
      </c>
      <c r="AT72" s="409">
        <f t="shared" ref="AT72:AT134" si="68">(AQ72*13*15*AT$3)+(AR72*13*15*AT$3)+(AS72*12*15*AT$3)</f>
        <v>3978.0000000000005</v>
      </c>
      <c r="AU72" s="409">
        <v>0</v>
      </c>
      <c r="AV72" s="413">
        <f t="shared" si="64"/>
        <v>66333.3</v>
      </c>
      <c r="AW72" s="410">
        <f t="shared" si="65"/>
        <v>27638.875000000004</v>
      </c>
      <c r="AX72" s="410">
        <f t="shared" si="66"/>
        <v>22111.100000000002</v>
      </c>
      <c r="AY72" s="410">
        <f t="shared" si="67"/>
        <v>16583.325000000001</v>
      </c>
      <c r="AZ72" s="642">
        <f>(SUMIF('Spring 2023 School'!B:B,Budget!A72,'Spring 2023 School'!AG:AG)+SUMIF('Summer 2023 School'!B:B,Budget!A72,'Summer 2023 School'!AG:AG)+SUMIF('Autumn 2023 School'!B:B,Budget!A72,'Autumn 2023 School'!AG:AG))</f>
        <v>0</v>
      </c>
      <c r="BA72" s="410">
        <f t="shared" si="58"/>
        <v>0</v>
      </c>
      <c r="BB72">
        <f t="shared" si="59"/>
        <v>1755</v>
      </c>
      <c r="BC72">
        <f t="shared" si="60"/>
        <v>2145</v>
      </c>
      <c r="BD72">
        <f t="shared" si="61"/>
        <v>360</v>
      </c>
    </row>
    <row r="73" spans="1:56" x14ac:dyDescent="0.35">
      <c r="A73" s="231">
        <v>2097</v>
      </c>
      <c r="B73" t="s">
        <v>897</v>
      </c>
      <c r="C73" s="231">
        <f>IF(ISNA(VLOOKUP($B73,'Spring 2023 School'!$C$3:$AF$220,5,FALSE)),0,(VLOOKUP($B73,'Spring 2023 School'!$C$3:$AF$220,5,FALSE)))</f>
        <v>24</v>
      </c>
      <c r="D73" s="231">
        <f>IF(ISNA(VLOOKUP($B73,'Summer 2023 School'!$C$2:$AF$217,5,FALSE)),0,(VLOOKUP($B73,'Summer 2023 School'!$C$2:$AF$217,5,FALSE)))</f>
        <v>24</v>
      </c>
      <c r="E73" s="231">
        <f>IF(ISNA(VLOOKUP($B73,'Autumn 2023 School'!$C$2:$AH$214,5,FALSE)),0,(VLOOKUP($B73,'Autumn 2023 School'!$C$2:$AH$214,5,FALSE)))</f>
        <v>17</v>
      </c>
      <c r="F73" s="231">
        <f>IF(ISNA(VLOOKUP($B73,'Spring 2023 School'!$C$3:$AF$219,8,FALSE)),0,(VLOOKUP($B73,'Spring 2023 School'!$C$3:$AF$219,8,FALSE)))</f>
        <v>7</v>
      </c>
      <c r="G73" s="231">
        <f>IF(ISNA(VLOOKUP($B73,'Summer 2023 School'!$C$2:$AF$216,8,FALSE)),0,(VLOOKUP($B73,'Summer 2023 School'!$C$2:$AF$216,8,FALSE)))</f>
        <v>6</v>
      </c>
      <c r="H73" s="231">
        <f>IF(ISNA(VLOOKUP($B73,'Autumn 2023 School'!$C$2:$AH$214,8,FALSE)),0,(VLOOKUP($B73,'Autumn 2023 School'!$C$2:$AH$214,8,FALSE)))</f>
        <v>5</v>
      </c>
      <c r="I73" s="231">
        <f>IF(ISNA(VLOOKUP($B73,'Spring 2023 School'!$C$3:$AF$219,12,FALSE)),0,(VLOOKUP($B73,'Spring 2023 School'!$C$3:$AF$219,12,FALSE)))</f>
        <v>360</v>
      </c>
      <c r="J73" s="231">
        <f>IF(ISNA(VLOOKUP($B73,'Summer 2023 School'!$C$2:$AF$216,12,FALSE)),0,(VLOOKUP($B73,'Summer 2023 School'!$C$2:$AF$216,12,FALSE)))</f>
        <v>360</v>
      </c>
      <c r="K73" s="231">
        <f>IF(ISNA(VLOOKUP($B73,'Autumn 2023 School'!$C$2:$AH$214,12,FALSE)),0,(VLOOKUP($B73,'Autumn 2023 School'!$C$2:$AH$214,12,FALSE)))</f>
        <v>255</v>
      </c>
      <c r="L73" s="231">
        <f>IF(ISNA(VLOOKUP($B73,'Spring 2023 School'!$C$3:$AF$219,15,FALSE)),0,(VLOOKUP($B73,'Spring 2023 School'!$C$3:$AF$219,15,FALSE)))</f>
        <v>105</v>
      </c>
      <c r="M73" s="231">
        <f>IF(ISNA(VLOOKUP($B73,'Summer 2023 School'!$C$2:$AF$216,15,FALSE)),0,(VLOOKUP($B73,'Summer 2023 School'!$C$2:$AF$216,15,FALSE)))</f>
        <v>90</v>
      </c>
      <c r="N73" s="231">
        <f>IF(ISNA(VLOOKUP($B73,'Autumn 2023 School'!$C$2:$AH$214,15,FALSE)),0,(VLOOKUP($B73,'Autumn 2023 School'!$C$2:$AH$214,15,FALSE)))</f>
        <v>75</v>
      </c>
      <c r="O73" s="231">
        <f>IF(ISNA(VLOOKUP($B73,'Spring 2023 School'!$C$3:$AF$219,2,FALSE)),0,(VLOOKUP($B73,'Spring 2023 School'!$C$3:$AF$219,2,FALSE)))</f>
        <v>0</v>
      </c>
      <c r="P73" s="231">
        <f>IF(ISNA(VLOOKUP($B73,'Summer 2023 School'!$C$2:$AF$216,2,FALSE)),0,(VLOOKUP($B73,'Summer 2023 School'!$C$2:$AF$216,2,FALSE)))</f>
        <v>0</v>
      </c>
      <c r="Q73" s="231">
        <f>IF(ISNA(VLOOKUP($B73,'Autumn 2023 School'!$C$2:$AH$214,2,FALSE)),0,(VLOOKUP($B73,'Autumn 2023 School'!$C$2:$AH$214,2,FALSE)))</f>
        <v>0</v>
      </c>
      <c r="R73" s="231">
        <f>IF(ISNA(VLOOKUP($B73,'Spring 2023 School'!$C$3:$AF$219,9,FALSE)),0,(VLOOKUP($B73,'Spring 2023 School'!$C$3:$AF$219,9,FALSE)))</f>
        <v>0</v>
      </c>
      <c r="S73" s="231">
        <f>IF(ISNA(VLOOKUP($B73,'Summer 2023 School'!$C$2:$AF$216,9,FALSE)),0,(VLOOKUP($B73,'Summer 2023 School'!$C$2:$AF$216,9,FALSE)))</f>
        <v>0</v>
      </c>
      <c r="T73" s="231">
        <f>IF(ISNA(VLOOKUP($B73,'Autumn 2023 School'!$C$2:$AH$214,9,FALSE)),0,(VLOOKUP($B73,'Autumn 2023 School'!$C$2:$AH$214,9,FALSE)))</f>
        <v>0</v>
      </c>
      <c r="U73" s="231">
        <f>IF(ISNA(VLOOKUP($B73,'Spring 2023 School'!$C$3:$AF$219,25,FALSE)),0,(VLOOKUP($B73,'Spring 2023 School'!$C$3:$AF$219,25,FALSE)))</f>
        <v>8</v>
      </c>
      <c r="V73" s="231">
        <f>IF(ISNA(VLOOKUP($B73,'Spring 2023 School'!$C$3:$AF$219,25,FALSE)),0,(VLOOKUP($B73,'Spring 2023 School'!$C$3:$AF$219,25,FALSE)))</f>
        <v>8</v>
      </c>
      <c r="W73" s="231">
        <f>IF(ISNA(VLOOKUP($B73,'Spring 2023 School'!$C$3:$AF$219,25,FALSE)),0,(VLOOKUP($B73,'Spring 2023 School'!$C$3:$AF$219,25,FALSE)))</f>
        <v>8</v>
      </c>
      <c r="X73" s="231">
        <f>IF(ISNA(VLOOKUP($B73,'Spring 2023 School'!$C$3:$AF$219,26,FALSE)),0,(VLOOKUP($B73,'Spring 2023 School'!$C$3:$AF$219,26,FALSE)))</f>
        <v>120</v>
      </c>
      <c r="Y73" s="231">
        <f>IF(ISNA(VLOOKUP($B73,'Spring 2023 School'!$C$3:$AF$219,26,FALSE)),0,(VLOOKUP($B73,'Spring 2023 School'!$C$3:$AF$219,26,FALSE)))</f>
        <v>120</v>
      </c>
      <c r="Z73" s="231">
        <f>IF(ISNA(VLOOKUP($B73,'Spring 2023 School'!$C$3:$AF$219,26,FALSE)),0,(VLOOKUP($B73,'Spring 2023 School'!$C$3:$AF$219,26,FALSE)))</f>
        <v>120</v>
      </c>
      <c r="AA73" s="231">
        <f>IF(ISNA(VLOOKUP($B73,'Spring 2023 School'!$C$3:$AF$219,27,FALSE)),0,(VLOOKUP($B73,'Spring 2023 School'!$C$3:$AF$219,27,FALSE)))</f>
        <v>15</v>
      </c>
      <c r="AB73" s="231">
        <f>IF(ISNA(VLOOKUP($B73,'Spring 2023 School'!$C$3:$AF$219,27,FALSE)),0,(VLOOKUP($B73,'Spring 2023 School'!$C$3:$AF$219,27,FALSE)))</f>
        <v>15</v>
      </c>
      <c r="AC73" s="231">
        <f>IF(ISNA(VLOOKUP($B73,'Spring 2023 School'!$C$3:$AF$219,27,FALSE)),0,(VLOOKUP($B73,'Spring 2023 School'!$C$3:$AF$219,27,FALSE)))</f>
        <v>15</v>
      </c>
      <c r="AD73" s="384">
        <f t="shared" si="62"/>
        <v>85934.099999999991</v>
      </c>
      <c r="AE73" s="403">
        <f>VLOOKUP(B73,'Spring 2023 School'!$C$3:$S$202,17,FALSE)</f>
        <v>60</v>
      </c>
      <c r="AF73" s="403">
        <f>VLOOKUP(B73,'Spring 2023 School'!$C$1:$Z$200,20,FALSE)</f>
        <v>135</v>
      </c>
      <c r="AG73" s="403">
        <f>VLOOKUP(B73,'Spring 2023 School'!$C$3:$Z$202,23,FALSE)</f>
        <v>90</v>
      </c>
      <c r="AH73" s="384">
        <f t="shared" si="52"/>
        <v>1390.8</v>
      </c>
      <c r="AI73" s="384">
        <f t="shared" si="53"/>
        <v>1487.7</v>
      </c>
      <c r="AJ73" s="384">
        <f t="shared" si="54"/>
        <v>273.60000000000002</v>
      </c>
      <c r="AK73" s="384">
        <f t="shared" si="63"/>
        <v>3152.1</v>
      </c>
      <c r="AL73" s="403">
        <f>IF(ISNA(VLOOKUP($A73,'Spring 2023 School'!$B70:$AD70,29,FALSE)),0,(VLOOKUP($A73,'Spring 2023 School'!$B70:$AD70,29,FALSE)))</f>
        <v>0</v>
      </c>
      <c r="AM73" s="403">
        <f>IF(ISNA(VLOOKUP($A73,'Spring 2023 School'!$B70:$AZ70,30,FALSE)),0,(VLOOKUP($A73,'Spring 2023 School'!$B70:$AZ70,30,FALSE)))</f>
        <v>0</v>
      </c>
      <c r="AN73" s="402">
        <f t="shared" si="55"/>
        <v>0</v>
      </c>
      <c r="AO73" s="404">
        <f t="shared" si="56"/>
        <v>0</v>
      </c>
      <c r="AP73" s="384">
        <f t="shared" si="57"/>
        <v>89086.2</v>
      </c>
      <c r="AQ73" s="403">
        <f>VLOOKUP(A73,'Spring 2023 School'!$B$3:$AB$202,26,FALSE)</f>
        <v>8</v>
      </c>
      <c r="AR73" s="403">
        <f>VLOOKUP(A73,'Summer 2023 School'!$B$2:$AA$200,26,FALSE)</f>
        <v>10</v>
      </c>
      <c r="AS73" s="403">
        <f>VLOOKUP(A73,'Autumn 2023 School'!$B$2:$AA$197,26,FALSE)</f>
        <v>3</v>
      </c>
      <c r="AT73" s="409">
        <f t="shared" si="68"/>
        <v>2754</v>
      </c>
      <c r="AU73" s="409">
        <v>0</v>
      </c>
      <c r="AV73" s="413">
        <f t="shared" si="64"/>
        <v>91840.2</v>
      </c>
      <c r="AW73" s="410">
        <f t="shared" si="65"/>
        <v>38266.75</v>
      </c>
      <c r="AX73" s="410">
        <f t="shared" si="66"/>
        <v>30613.399999999998</v>
      </c>
      <c r="AY73" s="410">
        <f t="shared" si="67"/>
        <v>22960.05</v>
      </c>
      <c r="AZ73" s="642">
        <f>(SUMIF('Spring 2023 School'!B:B,Budget!A73,'Spring 2023 School'!AG:AG)+SUMIF('Summer 2023 School'!B:B,Budget!A73,'Summer 2023 School'!AG:AG)+SUMIF('Autumn 2023 School'!B:B,Budget!A73,'Autumn 2023 School'!AG:AG))</f>
        <v>0</v>
      </c>
      <c r="BA73" s="410">
        <f t="shared" si="58"/>
        <v>0</v>
      </c>
      <c r="BB73">
        <f t="shared" si="59"/>
        <v>780</v>
      </c>
      <c r="BC73">
        <f t="shared" si="60"/>
        <v>1755</v>
      </c>
      <c r="BD73">
        <f t="shared" si="61"/>
        <v>1080</v>
      </c>
    </row>
    <row r="74" spans="1:56" x14ac:dyDescent="0.35">
      <c r="A74" s="231">
        <v>2098</v>
      </c>
      <c r="B74" t="s">
        <v>898</v>
      </c>
      <c r="C74" s="231">
        <f>IF(ISNA(VLOOKUP($B74,'Spring 2023 School'!$C$3:$AF$220,5,FALSE)),0,(VLOOKUP($B74,'Spring 2023 School'!$C$3:$AF$220,5,FALSE)))</f>
        <v>24</v>
      </c>
      <c r="D74" s="231">
        <f>IF(ISNA(VLOOKUP($B74,'Summer 2023 School'!$C$2:$AF$217,5,FALSE)),0,(VLOOKUP($B74,'Summer 2023 School'!$C$2:$AF$217,5,FALSE)))</f>
        <v>26</v>
      </c>
      <c r="E74" s="231">
        <f>IF(ISNA(VLOOKUP($B74,'Autumn 2023 School'!$C$2:$AH$214,5,FALSE)),0,(VLOOKUP($B74,'Autumn 2023 School'!$C$2:$AH$214,5,FALSE)))</f>
        <v>22</v>
      </c>
      <c r="F74" s="231">
        <f>IF(ISNA(VLOOKUP($B74,'Spring 2023 School'!$C$3:$AF$219,8,FALSE)),0,(VLOOKUP($B74,'Spring 2023 School'!$C$3:$AF$219,8,FALSE)))</f>
        <v>0</v>
      </c>
      <c r="G74" s="231">
        <f>IF(ISNA(VLOOKUP($B74,'Summer 2023 School'!$C$2:$AF$216,8,FALSE)),0,(VLOOKUP($B74,'Summer 2023 School'!$C$2:$AF$216,8,FALSE)))</f>
        <v>0</v>
      </c>
      <c r="H74" s="231">
        <f>IF(ISNA(VLOOKUP($B74,'Autumn 2023 School'!$C$2:$AH$214,8,FALSE)),0,(VLOOKUP($B74,'Autumn 2023 School'!$C$2:$AH$214,8,FALSE)))</f>
        <v>0</v>
      </c>
      <c r="I74" s="231">
        <f>IF(ISNA(VLOOKUP($B74,'Spring 2023 School'!$C$3:$AF$219,12,FALSE)),0,(VLOOKUP($B74,'Spring 2023 School'!$C$3:$AF$219,12,FALSE)))</f>
        <v>360</v>
      </c>
      <c r="J74" s="231">
        <f>IF(ISNA(VLOOKUP($B74,'Summer 2023 School'!$C$2:$AF$216,12,FALSE)),0,(VLOOKUP($B74,'Summer 2023 School'!$C$2:$AF$216,12,FALSE)))</f>
        <v>390</v>
      </c>
      <c r="K74" s="231">
        <f>IF(ISNA(VLOOKUP($B74,'Autumn 2023 School'!$C$2:$AH$214,12,FALSE)),0,(VLOOKUP($B74,'Autumn 2023 School'!$C$2:$AH$214,12,FALSE)))</f>
        <v>330</v>
      </c>
      <c r="L74" s="231">
        <f>IF(ISNA(VLOOKUP($B74,'Spring 2023 School'!$C$3:$AF$219,15,FALSE)),0,(VLOOKUP($B74,'Spring 2023 School'!$C$3:$AF$219,15,FALSE)))</f>
        <v>0</v>
      </c>
      <c r="M74" s="231">
        <f>IF(ISNA(VLOOKUP($B74,'Summer 2023 School'!$C$2:$AF$216,15,FALSE)),0,(VLOOKUP($B74,'Summer 2023 School'!$C$2:$AF$216,15,FALSE)))</f>
        <v>0</v>
      </c>
      <c r="N74" s="231">
        <f>IF(ISNA(VLOOKUP($B74,'Autumn 2023 School'!$C$2:$AH$214,15,FALSE)),0,(VLOOKUP($B74,'Autumn 2023 School'!$C$2:$AH$214,15,FALSE)))</f>
        <v>0</v>
      </c>
      <c r="O74" s="231">
        <f>IF(ISNA(VLOOKUP($B74,'Spring 2023 School'!$C$3:$AF$219,2,FALSE)),0,(VLOOKUP($B74,'Spring 2023 School'!$C$3:$AF$219,2,FALSE)))</f>
        <v>1</v>
      </c>
      <c r="P74" s="231">
        <f>IF(ISNA(VLOOKUP($B74,'Summer 2023 School'!$C$2:$AF$216,2,FALSE)),0,(VLOOKUP($B74,'Summer 2023 School'!$C$2:$AF$216,2,FALSE)))</f>
        <v>0</v>
      </c>
      <c r="Q74" s="231">
        <f>IF(ISNA(VLOOKUP($B74,'Autumn 2023 School'!$C$2:$AH$214,2,FALSE)),0,(VLOOKUP($B74,'Autumn 2023 School'!$C$2:$AH$214,2,FALSE)))</f>
        <v>0</v>
      </c>
      <c r="R74" s="231">
        <f>IF(ISNA(VLOOKUP($B74,'Spring 2023 School'!$C$3:$AF$219,9,FALSE)),0,(VLOOKUP($B74,'Spring 2023 School'!$C$3:$AF$219,9,FALSE)))</f>
        <v>0</v>
      </c>
      <c r="S74" s="231">
        <f>IF(ISNA(VLOOKUP($B74,'Summer 2023 School'!$C$2:$AF$216,9,FALSE)),0,(VLOOKUP($B74,'Summer 2023 School'!$C$2:$AF$216,9,FALSE)))</f>
        <v>0</v>
      </c>
      <c r="T74" s="231">
        <f>IF(ISNA(VLOOKUP($B74,'Autumn 2023 School'!$C$2:$AH$214,9,FALSE)),0,(VLOOKUP($B74,'Autumn 2023 School'!$C$2:$AH$214,9,FALSE)))</f>
        <v>0</v>
      </c>
      <c r="U74" s="231">
        <f>IF(ISNA(VLOOKUP($B74,'Spring 2023 School'!$C$3:$AF$219,25,FALSE)),0,(VLOOKUP($B74,'Spring 2023 School'!$C$3:$AF$219,25,FALSE)))</f>
        <v>9</v>
      </c>
      <c r="V74" s="231">
        <f>IF(ISNA(VLOOKUP($B74,'Spring 2023 School'!$C$3:$AF$219,25,FALSE)),0,(VLOOKUP($B74,'Spring 2023 School'!$C$3:$AF$219,25,FALSE)))</f>
        <v>9</v>
      </c>
      <c r="W74" s="231">
        <f>IF(ISNA(VLOOKUP($B74,'Spring 2023 School'!$C$3:$AF$219,25,FALSE)),0,(VLOOKUP($B74,'Spring 2023 School'!$C$3:$AF$219,25,FALSE)))</f>
        <v>9</v>
      </c>
      <c r="X74" s="231">
        <f>IF(ISNA(VLOOKUP($B74,'Spring 2023 School'!$C$3:$AF$219,26,FALSE)),0,(VLOOKUP($B74,'Spring 2023 School'!$C$3:$AF$219,26,FALSE)))</f>
        <v>135</v>
      </c>
      <c r="Y74" s="231">
        <f>IF(ISNA(VLOOKUP($B74,'Spring 2023 School'!$C$3:$AF$219,26,FALSE)),0,(VLOOKUP($B74,'Spring 2023 School'!$C$3:$AF$219,26,FALSE)))</f>
        <v>135</v>
      </c>
      <c r="Z74" s="231">
        <f>IF(ISNA(VLOOKUP($B74,'Spring 2023 School'!$C$3:$AF$219,26,FALSE)),0,(VLOOKUP($B74,'Spring 2023 School'!$C$3:$AF$219,26,FALSE)))</f>
        <v>135</v>
      </c>
      <c r="AA74" s="231">
        <f>IF(ISNA(VLOOKUP($B74,'Spring 2023 School'!$C$3:$AF$219,27,FALSE)),0,(VLOOKUP($B74,'Spring 2023 School'!$C$3:$AF$219,27,FALSE)))</f>
        <v>0</v>
      </c>
      <c r="AB74" s="231">
        <f>IF(ISNA(VLOOKUP($B74,'Spring 2023 School'!$C$3:$AF$219,27,FALSE)),0,(VLOOKUP($B74,'Spring 2023 School'!$C$3:$AF$219,27,FALSE)))</f>
        <v>0</v>
      </c>
      <c r="AC74" s="231">
        <f>IF(ISNA(VLOOKUP($B74,'Spring 2023 School'!$C$3:$AF$219,27,FALSE)),0,(VLOOKUP($B74,'Spring 2023 School'!$C$3:$AF$219,27,FALSE)))</f>
        <v>0</v>
      </c>
      <c r="AD74" s="384">
        <f t="shared" si="62"/>
        <v>74308.2</v>
      </c>
      <c r="AE74" s="403">
        <f>VLOOKUP(B74,'Spring 2023 School'!$C$3:$S$202,17,FALSE)</f>
        <v>120</v>
      </c>
      <c r="AF74" s="403">
        <f>VLOOKUP(B74,'Spring 2023 School'!$C$1:$Z$200,20,FALSE)</f>
        <v>45</v>
      </c>
      <c r="AG74" s="403">
        <f>VLOOKUP(B74,'Spring 2023 School'!$C$3:$Z$202,23,FALSE)</f>
        <v>180</v>
      </c>
      <c r="AH74" s="384">
        <f t="shared" si="52"/>
        <v>2781.6</v>
      </c>
      <c r="AI74" s="384">
        <f t="shared" si="53"/>
        <v>495.9</v>
      </c>
      <c r="AJ74" s="384">
        <f t="shared" si="54"/>
        <v>547.20000000000005</v>
      </c>
      <c r="AK74" s="384">
        <f t="shared" si="63"/>
        <v>3824.7</v>
      </c>
      <c r="AL74" s="403">
        <f>IF(ISNA(VLOOKUP($A74,'Spring 2023 School'!$B71:$AD71,29,FALSE)),0,(VLOOKUP($A74,'Spring 2023 School'!$B71:$AD71,29,FALSE)))</f>
        <v>0</v>
      </c>
      <c r="AM74" s="403">
        <f>IF(ISNA(VLOOKUP($A74,'Spring 2023 School'!$B71:$AZ71,30,FALSE)),0,(VLOOKUP($A74,'Spring 2023 School'!$B71:$AZ71,30,FALSE)))</f>
        <v>0</v>
      </c>
      <c r="AN74" s="402">
        <f t="shared" si="55"/>
        <v>0</v>
      </c>
      <c r="AO74" s="404">
        <f t="shared" si="56"/>
        <v>0</v>
      </c>
      <c r="AP74" s="384">
        <f t="shared" si="57"/>
        <v>78132.899999999994</v>
      </c>
      <c r="AQ74" s="403">
        <f>VLOOKUP(A74,'Spring 2023 School'!$B$3:$AB$202,26,FALSE)</f>
        <v>9</v>
      </c>
      <c r="AR74" s="403">
        <f>VLOOKUP(A74,'Summer 2023 School'!$B$2:$AA$200,26,FALSE)</f>
        <v>14</v>
      </c>
      <c r="AS74" s="403">
        <f>VLOOKUP(A74,'Autumn 2023 School'!$B$2:$AA$197,26,FALSE)</f>
        <v>11</v>
      </c>
      <c r="AT74" s="409">
        <f t="shared" si="68"/>
        <v>4396.2000000000007</v>
      </c>
      <c r="AU74" s="409">
        <v>0</v>
      </c>
      <c r="AV74" s="413">
        <f t="shared" si="64"/>
        <v>82529.099999999991</v>
      </c>
      <c r="AW74" s="410">
        <f t="shared" si="65"/>
        <v>34387.125</v>
      </c>
      <c r="AX74" s="410">
        <f t="shared" si="66"/>
        <v>27509.699999999997</v>
      </c>
      <c r="AY74" s="410">
        <f t="shared" si="67"/>
        <v>20632.274999999998</v>
      </c>
      <c r="AZ74" s="642">
        <f>(SUMIF('Spring 2023 School'!B:B,Budget!A74,'Spring 2023 School'!AG:AG)+SUMIF('Summer 2023 School'!B:B,Budget!A74,'Summer 2023 School'!AG:AG)+SUMIF('Autumn 2023 School'!B:B,Budget!A74,'Autumn 2023 School'!AG:AG))</f>
        <v>0</v>
      </c>
      <c r="BA74" s="410">
        <f t="shared" si="58"/>
        <v>0</v>
      </c>
      <c r="BB74">
        <f t="shared" si="59"/>
        <v>1560</v>
      </c>
      <c r="BC74">
        <f t="shared" si="60"/>
        <v>585</v>
      </c>
      <c r="BD74">
        <f t="shared" si="61"/>
        <v>2160</v>
      </c>
    </row>
    <row r="75" spans="1:56" x14ac:dyDescent="0.35">
      <c r="A75" s="231">
        <v>2099</v>
      </c>
      <c r="B75" t="s">
        <v>899</v>
      </c>
      <c r="C75" s="231">
        <f>IF(ISNA(VLOOKUP($B75,'Spring 2023 School'!$C$3:$AF$220,5,FALSE)),0,(VLOOKUP($B75,'Spring 2023 School'!$C$3:$AF$220,5,FALSE)))</f>
        <v>18</v>
      </c>
      <c r="D75" s="231">
        <f>IF(ISNA(VLOOKUP($B75,'Summer 2023 School'!$C$2:$AF$217,5,FALSE)),0,(VLOOKUP($B75,'Summer 2023 School'!$C$2:$AF$217,5,FALSE)))</f>
        <v>22</v>
      </c>
      <c r="E75" s="231">
        <f>IF(ISNA(VLOOKUP($B75,'Autumn 2023 School'!$C$2:$AH$214,5,FALSE)),0,(VLOOKUP($B75,'Autumn 2023 School'!$C$2:$AH$214,5,FALSE)))</f>
        <v>18</v>
      </c>
      <c r="F75" s="231">
        <f>IF(ISNA(VLOOKUP($B75,'Spring 2023 School'!$C$3:$AF$219,8,FALSE)),0,(VLOOKUP($B75,'Spring 2023 School'!$C$3:$AF$219,8,FALSE)))</f>
        <v>0</v>
      </c>
      <c r="G75" s="231">
        <f>IF(ISNA(VLOOKUP($B75,'Summer 2023 School'!$C$2:$AF$216,8,FALSE)),0,(VLOOKUP($B75,'Summer 2023 School'!$C$2:$AF$216,8,FALSE)))</f>
        <v>0</v>
      </c>
      <c r="H75" s="231">
        <f>IF(ISNA(VLOOKUP($B75,'Autumn 2023 School'!$C$2:$AH$214,8,FALSE)),0,(VLOOKUP($B75,'Autumn 2023 School'!$C$2:$AH$214,8,FALSE)))</f>
        <v>0</v>
      </c>
      <c r="I75" s="231">
        <f>IF(ISNA(VLOOKUP($B75,'Spring 2023 School'!$C$3:$AF$219,12,FALSE)),0,(VLOOKUP($B75,'Spring 2023 School'!$C$3:$AF$219,12,FALSE)))</f>
        <v>270</v>
      </c>
      <c r="J75" s="231">
        <f>IF(ISNA(VLOOKUP($B75,'Summer 2023 School'!$C$2:$AF$216,12,FALSE)),0,(VLOOKUP($B75,'Summer 2023 School'!$C$2:$AF$216,12,FALSE)))</f>
        <v>330</v>
      </c>
      <c r="K75" s="231">
        <f>IF(ISNA(VLOOKUP($B75,'Autumn 2023 School'!$C$2:$AH$214,12,FALSE)),0,(VLOOKUP($B75,'Autumn 2023 School'!$C$2:$AH$214,12,FALSE)))</f>
        <v>270</v>
      </c>
      <c r="L75" s="231">
        <f>IF(ISNA(VLOOKUP($B75,'Spring 2023 School'!$C$3:$AF$219,15,FALSE)),0,(VLOOKUP($B75,'Spring 2023 School'!$C$3:$AF$219,15,FALSE)))</f>
        <v>0</v>
      </c>
      <c r="M75" s="231">
        <f>IF(ISNA(VLOOKUP($B75,'Summer 2023 School'!$C$2:$AF$216,15,FALSE)),0,(VLOOKUP($B75,'Summer 2023 School'!$C$2:$AF$216,15,FALSE)))</f>
        <v>0</v>
      </c>
      <c r="N75" s="231">
        <f>IF(ISNA(VLOOKUP($B75,'Autumn 2023 School'!$C$2:$AH$214,15,FALSE)),0,(VLOOKUP($B75,'Autumn 2023 School'!$C$2:$AH$214,15,FALSE)))</f>
        <v>0</v>
      </c>
      <c r="O75" s="231">
        <f>IF(ISNA(VLOOKUP($B75,'Spring 2023 School'!$C$3:$AF$219,2,FALSE)),0,(VLOOKUP($B75,'Spring 2023 School'!$C$3:$AF$219,2,FALSE)))</f>
        <v>0</v>
      </c>
      <c r="P75" s="231">
        <f>IF(ISNA(VLOOKUP($B75,'Summer 2023 School'!$C$2:$AF$216,2,FALSE)),0,(VLOOKUP($B75,'Summer 2023 School'!$C$2:$AF$216,2,FALSE)))</f>
        <v>0</v>
      </c>
      <c r="Q75" s="231">
        <f>IF(ISNA(VLOOKUP($B75,'Autumn 2023 School'!$C$2:$AH$214,2,FALSE)),0,(VLOOKUP($B75,'Autumn 2023 School'!$C$2:$AH$214,2,FALSE)))</f>
        <v>0</v>
      </c>
      <c r="R75" s="231">
        <f>IF(ISNA(VLOOKUP($B75,'Spring 2023 School'!$C$3:$AF$219,9,FALSE)),0,(VLOOKUP($B75,'Spring 2023 School'!$C$3:$AF$219,9,FALSE)))</f>
        <v>0</v>
      </c>
      <c r="S75" s="231">
        <f>IF(ISNA(VLOOKUP($B75,'Summer 2023 School'!$C$2:$AF$216,9,FALSE)),0,(VLOOKUP($B75,'Summer 2023 School'!$C$2:$AF$216,9,FALSE)))</f>
        <v>0</v>
      </c>
      <c r="T75" s="231">
        <f>IF(ISNA(VLOOKUP($B75,'Autumn 2023 School'!$C$2:$AH$214,9,FALSE)),0,(VLOOKUP($B75,'Autumn 2023 School'!$C$2:$AH$214,9,FALSE)))</f>
        <v>0</v>
      </c>
      <c r="U75" s="231">
        <f>IF(ISNA(VLOOKUP($B75,'Spring 2023 School'!$C$3:$AF$219,25,FALSE)),0,(VLOOKUP($B75,'Spring 2023 School'!$C$3:$AF$219,25,FALSE)))</f>
        <v>7</v>
      </c>
      <c r="V75" s="231">
        <f>IF(ISNA(VLOOKUP($B75,'Spring 2023 School'!$C$3:$AF$219,25,FALSE)),0,(VLOOKUP($B75,'Spring 2023 School'!$C$3:$AF$219,25,FALSE)))</f>
        <v>7</v>
      </c>
      <c r="W75" s="231">
        <f>IF(ISNA(VLOOKUP($B75,'Spring 2023 School'!$C$3:$AF$219,25,FALSE)),0,(VLOOKUP($B75,'Spring 2023 School'!$C$3:$AF$219,25,FALSE)))</f>
        <v>7</v>
      </c>
      <c r="X75" s="231">
        <f>IF(ISNA(VLOOKUP($B75,'Spring 2023 School'!$C$3:$AF$219,26,FALSE)),0,(VLOOKUP($B75,'Spring 2023 School'!$C$3:$AF$219,26,FALSE)))</f>
        <v>105</v>
      </c>
      <c r="Y75" s="231">
        <f>IF(ISNA(VLOOKUP($B75,'Spring 2023 School'!$C$3:$AF$219,26,FALSE)),0,(VLOOKUP($B75,'Spring 2023 School'!$C$3:$AF$219,26,FALSE)))</f>
        <v>105</v>
      </c>
      <c r="Z75" s="231">
        <f>IF(ISNA(VLOOKUP($B75,'Spring 2023 School'!$C$3:$AF$219,26,FALSE)),0,(VLOOKUP($B75,'Spring 2023 School'!$C$3:$AF$219,26,FALSE)))</f>
        <v>105</v>
      </c>
      <c r="AA75" s="231">
        <f>IF(ISNA(VLOOKUP($B75,'Spring 2023 School'!$C$3:$AF$219,27,FALSE)),0,(VLOOKUP($B75,'Spring 2023 School'!$C$3:$AF$219,27,FALSE)))</f>
        <v>0</v>
      </c>
      <c r="AB75" s="231">
        <f>IF(ISNA(VLOOKUP($B75,'Spring 2023 School'!$C$3:$AF$219,27,FALSE)),0,(VLOOKUP($B75,'Spring 2023 School'!$C$3:$AF$219,27,FALSE)))</f>
        <v>0</v>
      </c>
      <c r="AC75" s="231">
        <f>IF(ISNA(VLOOKUP($B75,'Spring 2023 School'!$C$3:$AF$219,27,FALSE)),0,(VLOOKUP($B75,'Spring 2023 School'!$C$3:$AF$219,27,FALSE)))</f>
        <v>0</v>
      </c>
      <c r="AD75" s="384">
        <f t="shared" si="62"/>
        <v>59836.800000000003</v>
      </c>
      <c r="AE75" s="403">
        <f>VLOOKUP(B75,'Spring 2023 School'!$C$3:$S$202,17,FALSE)</f>
        <v>150</v>
      </c>
      <c r="AF75" s="403">
        <f>VLOOKUP(B75,'Spring 2023 School'!$C$1:$Z$200,20,FALSE)</f>
        <v>0</v>
      </c>
      <c r="AG75" s="403">
        <f>VLOOKUP(B75,'Spring 2023 School'!$C$3:$Z$202,23,FALSE)</f>
        <v>45</v>
      </c>
      <c r="AH75" s="384">
        <f t="shared" si="52"/>
        <v>3477</v>
      </c>
      <c r="AI75" s="384">
        <f t="shared" si="53"/>
        <v>0</v>
      </c>
      <c r="AJ75" s="384">
        <f t="shared" si="54"/>
        <v>136.80000000000001</v>
      </c>
      <c r="AK75" s="384">
        <f t="shared" si="63"/>
        <v>3613.8</v>
      </c>
      <c r="AL75" s="403">
        <f>IF(ISNA(VLOOKUP($A75,'Spring 2023 School'!$B72:$AD72,29,FALSE)),0,(VLOOKUP($A75,'Spring 2023 School'!$B72:$AD72,29,FALSE)))</f>
        <v>0</v>
      </c>
      <c r="AM75" s="403">
        <f>IF(ISNA(VLOOKUP($A75,'Spring 2023 School'!$B72:$AZ72,30,FALSE)),0,(VLOOKUP($A75,'Spring 2023 School'!$B72:$AZ72,30,FALSE)))</f>
        <v>0</v>
      </c>
      <c r="AN75" s="402">
        <f t="shared" si="55"/>
        <v>0</v>
      </c>
      <c r="AO75" s="404">
        <f t="shared" si="56"/>
        <v>0</v>
      </c>
      <c r="AP75" s="384">
        <f t="shared" si="57"/>
        <v>63450.600000000006</v>
      </c>
      <c r="AQ75" s="403">
        <f>VLOOKUP(A75,'Spring 2023 School'!$B$3:$AB$202,26,FALSE)</f>
        <v>7</v>
      </c>
      <c r="AR75" s="403">
        <f>VLOOKUP(A75,'Summer 2023 School'!$B$2:$AA$200,26,FALSE)</f>
        <v>10</v>
      </c>
      <c r="AS75" s="403">
        <f>VLOOKUP(A75,'Autumn 2023 School'!$B$2:$AA$197,26,FALSE)</f>
        <v>8</v>
      </c>
      <c r="AT75" s="409">
        <f t="shared" si="68"/>
        <v>3233.3999999999996</v>
      </c>
      <c r="AU75" s="409">
        <v>0</v>
      </c>
      <c r="AV75" s="413">
        <f t="shared" si="64"/>
        <v>66684</v>
      </c>
      <c r="AW75" s="410">
        <f t="shared" si="65"/>
        <v>27785</v>
      </c>
      <c r="AX75" s="410">
        <f t="shared" si="66"/>
        <v>22228</v>
      </c>
      <c r="AY75" s="410">
        <f t="shared" si="67"/>
        <v>16671</v>
      </c>
      <c r="AZ75" s="642">
        <f>(SUMIF('Spring 2023 School'!B:B,Budget!A75,'Spring 2023 School'!AG:AG)+SUMIF('Summer 2023 School'!B:B,Budget!A75,'Summer 2023 School'!AG:AG)+SUMIF('Autumn 2023 School'!B:B,Budget!A75,'Autumn 2023 School'!AG:AG))</f>
        <v>0</v>
      </c>
      <c r="BA75" s="410">
        <f t="shared" si="58"/>
        <v>0</v>
      </c>
      <c r="BB75">
        <f t="shared" si="59"/>
        <v>1950</v>
      </c>
      <c r="BC75">
        <f t="shared" si="60"/>
        <v>0</v>
      </c>
      <c r="BD75">
        <f t="shared" si="61"/>
        <v>540</v>
      </c>
    </row>
    <row r="76" spans="1:56" x14ac:dyDescent="0.35">
      <c r="A76" s="231">
        <v>2100</v>
      </c>
      <c r="B76" t="s">
        <v>900</v>
      </c>
      <c r="C76" s="231">
        <f>IF(ISNA(VLOOKUP($B76,'Spring 2023 School'!$C$3:$AF$220,5,FALSE)),0,(VLOOKUP($B76,'Spring 2023 School'!$C$3:$AF$220,5,FALSE)))</f>
        <v>14</v>
      </c>
      <c r="D76" s="231">
        <f>IF(ISNA(VLOOKUP($B76,'Summer 2023 School'!$C$2:$AF$217,5,FALSE)),0,(VLOOKUP($B76,'Summer 2023 School'!$C$2:$AF$217,5,FALSE)))</f>
        <v>15</v>
      </c>
      <c r="E76" s="231">
        <f>IF(ISNA(VLOOKUP($B76,'Autumn 2023 School'!$C$2:$AH$214,5,FALSE)),0,(VLOOKUP($B76,'Autumn 2023 School'!$C$2:$AH$214,5,FALSE)))</f>
        <v>17</v>
      </c>
      <c r="F76" s="231">
        <f>IF(ISNA(VLOOKUP($B76,'Spring 2023 School'!$C$3:$AF$219,8,FALSE)),0,(VLOOKUP($B76,'Spring 2023 School'!$C$3:$AF$219,8,FALSE)))</f>
        <v>0</v>
      </c>
      <c r="G76" s="231">
        <f>IF(ISNA(VLOOKUP($B76,'Summer 2023 School'!$C$2:$AF$216,8,FALSE)),0,(VLOOKUP($B76,'Summer 2023 School'!$C$2:$AF$216,8,FALSE)))</f>
        <v>0</v>
      </c>
      <c r="H76" s="231">
        <f>IF(ISNA(VLOOKUP($B76,'Autumn 2023 School'!$C$2:$AH$214,8,FALSE)),0,(VLOOKUP($B76,'Autumn 2023 School'!$C$2:$AH$214,8,FALSE)))</f>
        <v>0</v>
      </c>
      <c r="I76" s="231">
        <f>IF(ISNA(VLOOKUP($B76,'Spring 2023 School'!$C$3:$AF$219,12,FALSE)),0,(VLOOKUP($B76,'Spring 2023 School'!$C$3:$AF$219,12,FALSE)))</f>
        <v>210</v>
      </c>
      <c r="J76" s="231">
        <f>IF(ISNA(VLOOKUP($B76,'Summer 2023 School'!$C$2:$AF$216,12,FALSE)),0,(VLOOKUP($B76,'Summer 2023 School'!$C$2:$AF$216,12,FALSE)))</f>
        <v>225</v>
      </c>
      <c r="K76" s="231">
        <f>IF(ISNA(VLOOKUP($B76,'Autumn 2023 School'!$C$2:$AH$214,12,FALSE)),0,(VLOOKUP($B76,'Autumn 2023 School'!$C$2:$AH$214,12,FALSE)))</f>
        <v>255</v>
      </c>
      <c r="L76" s="231">
        <f>IF(ISNA(VLOOKUP($B76,'Spring 2023 School'!$C$3:$AF$219,15,FALSE)),0,(VLOOKUP($B76,'Spring 2023 School'!$C$3:$AF$219,15,FALSE)))</f>
        <v>0</v>
      </c>
      <c r="M76" s="231">
        <f>IF(ISNA(VLOOKUP($B76,'Summer 2023 School'!$C$2:$AF$216,15,FALSE)),0,(VLOOKUP($B76,'Summer 2023 School'!$C$2:$AF$216,15,FALSE)))</f>
        <v>0</v>
      </c>
      <c r="N76" s="231">
        <f>IF(ISNA(VLOOKUP($B76,'Autumn 2023 School'!$C$2:$AH$214,15,FALSE)),0,(VLOOKUP($B76,'Autumn 2023 School'!$C$2:$AH$214,15,FALSE)))</f>
        <v>0</v>
      </c>
      <c r="O76" s="231">
        <f>IF(ISNA(VLOOKUP($B76,'Spring 2023 School'!$C$3:$AF$219,2,FALSE)),0,(VLOOKUP($B76,'Spring 2023 School'!$C$3:$AF$219,2,FALSE)))</f>
        <v>0</v>
      </c>
      <c r="P76" s="231">
        <f>IF(ISNA(VLOOKUP($B76,'Summer 2023 School'!$C$2:$AF$216,2,FALSE)),0,(VLOOKUP($B76,'Summer 2023 School'!$C$2:$AF$216,2,FALSE)))</f>
        <v>0</v>
      </c>
      <c r="Q76" s="231">
        <f>IF(ISNA(VLOOKUP($B76,'Autumn 2023 School'!$C$2:$AH$214,2,FALSE)),0,(VLOOKUP($B76,'Autumn 2023 School'!$C$2:$AH$214,2,FALSE)))</f>
        <v>0</v>
      </c>
      <c r="R76" s="231">
        <f>IF(ISNA(VLOOKUP($B76,'Spring 2023 School'!$C$3:$AF$219,9,FALSE)),0,(VLOOKUP($B76,'Spring 2023 School'!$C$3:$AF$219,9,FALSE)))</f>
        <v>0</v>
      </c>
      <c r="S76" s="231">
        <f>IF(ISNA(VLOOKUP($B76,'Summer 2023 School'!$C$2:$AF$216,9,FALSE)),0,(VLOOKUP($B76,'Summer 2023 School'!$C$2:$AF$216,9,FALSE)))</f>
        <v>0</v>
      </c>
      <c r="T76" s="231">
        <f>IF(ISNA(VLOOKUP($B76,'Autumn 2023 School'!$C$2:$AH$214,9,FALSE)),0,(VLOOKUP($B76,'Autumn 2023 School'!$C$2:$AH$214,9,FALSE)))</f>
        <v>0</v>
      </c>
      <c r="U76" s="231">
        <f>IF(ISNA(VLOOKUP($B76,'Spring 2023 School'!$C$3:$AF$219,25,FALSE)),0,(VLOOKUP($B76,'Spring 2023 School'!$C$3:$AF$219,25,FALSE)))</f>
        <v>9</v>
      </c>
      <c r="V76" s="231">
        <f>IF(ISNA(VLOOKUP($B76,'Spring 2023 School'!$C$3:$AF$219,25,FALSE)),0,(VLOOKUP($B76,'Spring 2023 School'!$C$3:$AF$219,25,FALSE)))</f>
        <v>9</v>
      </c>
      <c r="W76" s="231">
        <f>IF(ISNA(VLOOKUP($B76,'Spring 2023 School'!$C$3:$AF$219,25,FALSE)),0,(VLOOKUP($B76,'Spring 2023 School'!$C$3:$AF$219,25,FALSE)))</f>
        <v>9</v>
      </c>
      <c r="X76" s="231">
        <f>IF(ISNA(VLOOKUP($B76,'Spring 2023 School'!$C$3:$AF$219,26,FALSE)),0,(VLOOKUP($B76,'Spring 2023 School'!$C$3:$AF$219,26,FALSE)))</f>
        <v>135</v>
      </c>
      <c r="Y76" s="231">
        <f>IF(ISNA(VLOOKUP($B76,'Spring 2023 School'!$C$3:$AF$219,26,FALSE)),0,(VLOOKUP($B76,'Spring 2023 School'!$C$3:$AF$219,26,FALSE)))</f>
        <v>135</v>
      </c>
      <c r="Z76" s="231">
        <f>IF(ISNA(VLOOKUP($B76,'Spring 2023 School'!$C$3:$AF$219,26,FALSE)),0,(VLOOKUP($B76,'Spring 2023 School'!$C$3:$AF$219,26,FALSE)))</f>
        <v>135</v>
      </c>
      <c r="AA76" s="231">
        <f>IF(ISNA(VLOOKUP($B76,'Spring 2023 School'!$C$3:$AF$219,27,FALSE)),0,(VLOOKUP($B76,'Spring 2023 School'!$C$3:$AF$219,27,FALSE)))</f>
        <v>0</v>
      </c>
      <c r="AB76" s="231">
        <f>IF(ISNA(VLOOKUP($B76,'Spring 2023 School'!$C$3:$AF$219,27,FALSE)),0,(VLOOKUP($B76,'Spring 2023 School'!$C$3:$AF$219,27,FALSE)))</f>
        <v>0</v>
      </c>
      <c r="AC76" s="231">
        <f>IF(ISNA(VLOOKUP($B76,'Spring 2023 School'!$C$3:$AF$219,27,FALSE)),0,(VLOOKUP($B76,'Spring 2023 School'!$C$3:$AF$219,27,FALSE)))</f>
        <v>0</v>
      </c>
      <c r="AD76" s="384">
        <f t="shared" si="62"/>
        <v>47235.3</v>
      </c>
      <c r="AE76" s="403">
        <f>VLOOKUP(B76,'Spring 2023 School'!$C$3:$S$202,17,FALSE)</f>
        <v>120</v>
      </c>
      <c r="AF76" s="403">
        <f>VLOOKUP(B76,'Spring 2023 School'!$C$1:$Z$200,20,FALSE)</f>
        <v>90</v>
      </c>
      <c r="AG76" s="403">
        <f>VLOOKUP(B76,'Spring 2023 School'!$C$3:$Z$202,23,FALSE)</f>
        <v>0</v>
      </c>
      <c r="AH76" s="384">
        <f t="shared" si="52"/>
        <v>2781.6</v>
      </c>
      <c r="AI76" s="384">
        <f t="shared" si="53"/>
        <v>991.8</v>
      </c>
      <c r="AJ76" s="384">
        <f t="shared" si="54"/>
        <v>0</v>
      </c>
      <c r="AK76" s="384">
        <f t="shared" si="63"/>
        <v>3773.3999999999996</v>
      </c>
      <c r="AL76" s="403">
        <f>IF(ISNA(VLOOKUP($A76,'Spring 2023 School'!$B73:$AD73,29,FALSE)),0,(VLOOKUP($A76,'Spring 2023 School'!$B73:$AD73,29,FALSE)))</f>
        <v>0</v>
      </c>
      <c r="AM76" s="403">
        <f>IF(ISNA(VLOOKUP($A76,'Spring 2023 School'!$B73:$AZ73,30,FALSE)),0,(VLOOKUP($A76,'Spring 2023 School'!$B73:$AZ73,30,FALSE)))</f>
        <v>0</v>
      </c>
      <c r="AN76" s="402">
        <f t="shared" si="55"/>
        <v>0</v>
      </c>
      <c r="AO76" s="404">
        <f t="shared" si="56"/>
        <v>0</v>
      </c>
      <c r="AP76" s="384">
        <f t="shared" si="57"/>
        <v>51008.700000000004</v>
      </c>
      <c r="AQ76" s="403">
        <f>VLOOKUP(A76,'Spring 2023 School'!$B$3:$AB$202,26,FALSE)</f>
        <v>9</v>
      </c>
      <c r="AR76" s="403">
        <f>VLOOKUP(A76,'Summer 2023 School'!$B$2:$AA$200,26,FALSE)</f>
        <v>8</v>
      </c>
      <c r="AS76" s="403">
        <f>VLOOKUP(A76,'Autumn 2023 School'!$B$2:$AA$197,26,FALSE)</f>
        <v>10</v>
      </c>
      <c r="AT76" s="409">
        <f t="shared" si="68"/>
        <v>3478.2000000000003</v>
      </c>
      <c r="AU76" s="409">
        <v>0</v>
      </c>
      <c r="AV76" s="413">
        <f t="shared" si="64"/>
        <v>54486.9</v>
      </c>
      <c r="AW76" s="410">
        <f t="shared" si="65"/>
        <v>22702.875</v>
      </c>
      <c r="AX76" s="410">
        <f t="shared" si="66"/>
        <v>18162.3</v>
      </c>
      <c r="AY76" s="410">
        <f t="shared" si="67"/>
        <v>13621.724999999999</v>
      </c>
      <c r="AZ76" s="642">
        <f>(SUMIF('Spring 2023 School'!B:B,Budget!A76,'Spring 2023 School'!AG:AG)+SUMIF('Summer 2023 School'!B:B,Budget!A76,'Summer 2023 School'!AG:AG)+SUMIF('Autumn 2023 School'!B:B,Budget!A76,'Autumn 2023 School'!AG:AG))</f>
        <v>0</v>
      </c>
      <c r="BA76" s="410">
        <f t="shared" si="58"/>
        <v>0</v>
      </c>
      <c r="BB76">
        <f t="shared" si="59"/>
        <v>1560</v>
      </c>
      <c r="BC76">
        <f t="shared" si="60"/>
        <v>1170</v>
      </c>
      <c r="BD76">
        <f t="shared" si="61"/>
        <v>0</v>
      </c>
    </row>
    <row r="77" spans="1:56" x14ac:dyDescent="0.35">
      <c r="A77" s="231">
        <v>2102</v>
      </c>
      <c r="B77" t="s">
        <v>901</v>
      </c>
      <c r="C77" s="231">
        <f>IF(ISNA(VLOOKUP($B77,'Spring 2023 School'!$C$3:$AF$220,5,FALSE)),0,(VLOOKUP($B77,'Spring 2023 School'!$C$3:$AF$220,5,FALSE)))</f>
        <v>29</v>
      </c>
      <c r="D77" s="231">
        <f>IF(ISNA(VLOOKUP($B77,'Summer 2023 School'!$C$2:$AF$217,5,FALSE)),0,(VLOOKUP($B77,'Summer 2023 School'!$C$2:$AF$217,5,FALSE)))</f>
        <v>28</v>
      </c>
      <c r="E77" s="231">
        <f>IF(ISNA(VLOOKUP($B77,'Autumn 2023 School'!$C$2:$AH$214,5,FALSE)),0,(VLOOKUP($B77,'Autumn 2023 School'!$C$2:$AH$214,5,FALSE)))</f>
        <v>28</v>
      </c>
      <c r="F77" s="231">
        <f>IF(ISNA(VLOOKUP($B77,'Spring 2023 School'!$C$3:$AF$219,8,FALSE)),0,(VLOOKUP($B77,'Spring 2023 School'!$C$3:$AF$219,8,FALSE)))</f>
        <v>0</v>
      </c>
      <c r="G77" s="231">
        <f>IF(ISNA(VLOOKUP($B77,'Summer 2023 School'!$C$2:$AF$216,8,FALSE)),0,(VLOOKUP($B77,'Summer 2023 School'!$C$2:$AF$216,8,FALSE)))</f>
        <v>0</v>
      </c>
      <c r="H77" s="231">
        <f>IF(ISNA(VLOOKUP($B77,'Autumn 2023 School'!$C$2:$AH$214,8,FALSE)),0,(VLOOKUP($B77,'Autumn 2023 School'!$C$2:$AH$214,8,FALSE)))</f>
        <v>0</v>
      </c>
      <c r="I77" s="231">
        <f>IF(ISNA(VLOOKUP($B77,'Spring 2023 School'!$C$3:$AF$219,12,FALSE)),0,(VLOOKUP($B77,'Spring 2023 School'!$C$3:$AF$219,12,FALSE)))</f>
        <v>435</v>
      </c>
      <c r="J77" s="231">
        <f>IF(ISNA(VLOOKUP($B77,'Summer 2023 School'!$C$2:$AF$216,12,FALSE)),0,(VLOOKUP($B77,'Summer 2023 School'!$C$2:$AF$216,12,FALSE)))</f>
        <v>420</v>
      </c>
      <c r="K77" s="231">
        <f>IF(ISNA(VLOOKUP($B77,'Autumn 2023 School'!$C$2:$AH$214,12,FALSE)),0,(VLOOKUP($B77,'Autumn 2023 School'!$C$2:$AH$214,12,FALSE)))</f>
        <v>420</v>
      </c>
      <c r="L77" s="231">
        <f>IF(ISNA(VLOOKUP($B77,'Spring 2023 School'!$C$3:$AF$219,15,FALSE)),0,(VLOOKUP($B77,'Spring 2023 School'!$C$3:$AF$219,15,FALSE)))</f>
        <v>0</v>
      </c>
      <c r="M77" s="231">
        <f>IF(ISNA(VLOOKUP($B77,'Summer 2023 School'!$C$2:$AF$216,15,FALSE)),0,(VLOOKUP($B77,'Summer 2023 School'!$C$2:$AF$216,15,FALSE)))</f>
        <v>0</v>
      </c>
      <c r="N77" s="231">
        <f>IF(ISNA(VLOOKUP($B77,'Autumn 2023 School'!$C$2:$AH$214,15,FALSE)),0,(VLOOKUP($B77,'Autumn 2023 School'!$C$2:$AH$214,15,FALSE)))</f>
        <v>0</v>
      </c>
      <c r="O77" s="231">
        <f>IF(ISNA(VLOOKUP($B77,'Spring 2023 School'!$C$3:$AF$219,2,FALSE)),0,(VLOOKUP($B77,'Spring 2023 School'!$C$3:$AF$219,2,FALSE)))</f>
        <v>0</v>
      </c>
      <c r="P77" s="231">
        <f>IF(ISNA(VLOOKUP($B77,'Summer 2023 School'!$C$2:$AF$216,2,FALSE)),0,(VLOOKUP($B77,'Summer 2023 School'!$C$2:$AF$216,2,FALSE)))</f>
        <v>0</v>
      </c>
      <c r="Q77" s="231">
        <f>IF(ISNA(VLOOKUP($B77,'Autumn 2023 School'!$C$2:$AH$214,2,FALSE)),0,(VLOOKUP($B77,'Autumn 2023 School'!$C$2:$AH$214,2,FALSE)))</f>
        <v>0</v>
      </c>
      <c r="R77" s="231">
        <f>IF(ISNA(VLOOKUP($B77,'Spring 2023 School'!$C$3:$AF$219,9,FALSE)),0,(VLOOKUP($B77,'Spring 2023 School'!$C$3:$AF$219,9,FALSE)))</f>
        <v>0</v>
      </c>
      <c r="S77" s="231">
        <f>IF(ISNA(VLOOKUP($B77,'Summer 2023 School'!$C$2:$AF$216,9,FALSE)),0,(VLOOKUP($B77,'Summer 2023 School'!$C$2:$AF$216,9,FALSE)))</f>
        <v>0</v>
      </c>
      <c r="T77" s="231">
        <f>IF(ISNA(VLOOKUP($B77,'Autumn 2023 School'!$C$2:$AH$214,9,FALSE)),0,(VLOOKUP($B77,'Autumn 2023 School'!$C$2:$AH$214,9,FALSE)))</f>
        <v>0</v>
      </c>
      <c r="U77" s="231">
        <f>IF(ISNA(VLOOKUP($B77,'Spring 2023 School'!$C$3:$AF$219,25,FALSE)),0,(VLOOKUP($B77,'Spring 2023 School'!$C$3:$AF$219,25,FALSE)))</f>
        <v>8</v>
      </c>
      <c r="V77" s="231">
        <f>IF(ISNA(VLOOKUP($B77,'Spring 2023 School'!$C$3:$AF$219,25,FALSE)),0,(VLOOKUP($B77,'Spring 2023 School'!$C$3:$AF$219,25,FALSE)))</f>
        <v>8</v>
      </c>
      <c r="W77" s="231">
        <f>IF(ISNA(VLOOKUP($B77,'Spring 2023 School'!$C$3:$AF$219,25,FALSE)),0,(VLOOKUP($B77,'Spring 2023 School'!$C$3:$AF$219,25,FALSE)))</f>
        <v>8</v>
      </c>
      <c r="X77" s="231">
        <f>IF(ISNA(VLOOKUP($B77,'Spring 2023 School'!$C$3:$AF$219,26,FALSE)),0,(VLOOKUP($B77,'Spring 2023 School'!$C$3:$AF$219,26,FALSE)))</f>
        <v>120</v>
      </c>
      <c r="Y77" s="231">
        <f>IF(ISNA(VLOOKUP($B77,'Spring 2023 School'!$C$3:$AF$219,26,FALSE)),0,(VLOOKUP($B77,'Spring 2023 School'!$C$3:$AF$219,26,FALSE)))</f>
        <v>120</v>
      </c>
      <c r="Z77" s="231">
        <f>IF(ISNA(VLOOKUP($B77,'Spring 2023 School'!$C$3:$AF$219,26,FALSE)),0,(VLOOKUP($B77,'Spring 2023 School'!$C$3:$AF$219,26,FALSE)))</f>
        <v>120</v>
      </c>
      <c r="AA77" s="231">
        <f>IF(ISNA(VLOOKUP($B77,'Spring 2023 School'!$C$3:$AF$219,27,FALSE)),0,(VLOOKUP($B77,'Spring 2023 School'!$C$3:$AF$219,27,FALSE)))</f>
        <v>0</v>
      </c>
      <c r="AB77" s="231">
        <f>IF(ISNA(VLOOKUP($B77,'Spring 2023 School'!$C$3:$AF$219,27,FALSE)),0,(VLOOKUP($B77,'Spring 2023 School'!$C$3:$AF$219,27,FALSE)))</f>
        <v>0</v>
      </c>
      <c r="AC77" s="231">
        <f>IF(ISNA(VLOOKUP($B77,'Spring 2023 School'!$C$3:$AF$219,27,FALSE)),0,(VLOOKUP($B77,'Spring 2023 School'!$C$3:$AF$219,27,FALSE)))</f>
        <v>0</v>
      </c>
      <c r="AD77" s="384">
        <f t="shared" si="62"/>
        <v>87560.1</v>
      </c>
      <c r="AE77" s="403">
        <f>VLOOKUP(B77,'Spring 2023 School'!$C$3:$S$202,17,FALSE)</f>
        <v>285</v>
      </c>
      <c r="AF77" s="403">
        <f>VLOOKUP(B77,'Spring 2023 School'!$C$1:$Z$200,20,FALSE)</f>
        <v>90</v>
      </c>
      <c r="AG77" s="403">
        <f>VLOOKUP(B77,'Spring 2023 School'!$C$3:$Z$202,23,FALSE)</f>
        <v>15</v>
      </c>
      <c r="AH77" s="384">
        <f t="shared" si="52"/>
        <v>6606.3</v>
      </c>
      <c r="AI77" s="384">
        <f t="shared" si="53"/>
        <v>991.8</v>
      </c>
      <c r="AJ77" s="384">
        <f t="shared" si="54"/>
        <v>45.6</v>
      </c>
      <c r="AK77" s="384">
        <f t="shared" si="63"/>
        <v>7643.7000000000007</v>
      </c>
      <c r="AL77" s="403">
        <f>IF(ISNA(VLOOKUP($A77,'Spring 2023 School'!$B74:$AD74,29,FALSE)),0,(VLOOKUP($A77,'Spring 2023 School'!$B74:$AD74,29,FALSE)))</f>
        <v>0</v>
      </c>
      <c r="AM77" s="403">
        <f>IF(ISNA(VLOOKUP($A77,'Spring 2023 School'!$B74:$AZ74,30,FALSE)),0,(VLOOKUP($A77,'Spring 2023 School'!$B74:$AZ74,30,FALSE)))</f>
        <v>0</v>
      </c>
      <c r="AN77" s="402">
        <f t="shared" si="55"/>
        <v>0</v>
      </c>
      <c r="AO77" s="404">
        <f t="shared" si="56"/>
        <v>0</v>
      </c>
      <c r="AP77" s="384">
        <f t="shared" si="57"/>
        <v>95203.8</v>
      </c>
      <c r="AQ77" s="403">
        <f>VLOOKUP(A77,'Spring 2023 School'!$B$3:$AB$202,26,FALSE)</f>
        <v>8</v>
      </c>
      <c r="AR77" s="403">
        <f>VLOOKUP(A77,'Summer 2023 School'!$B$2:$AA$200,26,FALSE)</f>
        <v>13</v>
      </c>
      <c r="AS77" s="403">
        <f>VLOOKUP(A77,'Autumn 2023 School'!$B$2:$AA$197,26,FALSE)</f>
        <v>12</v>
      </c>
      <c r="AT77" s="409">
        <f t="shared" si="68"/>
        <v>4253.4000000000005</v>
      </c>
      <c r="AU77" s="409">
        <v>0</v>
      </c>
      <c r="AV77" s="413">
        <f t="shared" si="64"/>
        <v>99457.2</v>
      </c>
      <c r="AW77" s="410">
        <f t="shared" si="65"/>
        <v>41440.5</v>
      </c>
      <c r="AX77" s="410">
        <f t="shared" si="66"/>
        <v>33152.400000000001</v>
      </c>
      <c r="AY77" s="410">
        <f t="shared" si="67"/>
        <v>24864.300000000003</v>
      </c>
      <c r="AZ77" s="642">
        <f>(SUMIF('Spring 2023 School'!B:B,Budget!A77,'Spring 2023 School'!AG:AG)+SUMIF('Summer 2023 School'!B:B,Budget!A77,'Summer 2023 School'!AG:AG)+SUMIF('Autumn 2023 School'!B:B,Budget!A77,'Autumn 2023 School'!AG:AG))</f>
        <v>0</v>
      </c>
      <c r="BA77" s="410">
        <f t="shared" si="58"/>
        <v>0</v>
      </c>
      <c r="BB77">
        <f t="shared" si="59"/>
        <v>3705</v>
      </c>
      <c r="BC77">
        <f t="shared" si="60"/>
        <v>1170</v>
      </c>
      <c r="BD77">
        <f t="shared" si="61"/>
        <v>180</v>
      </c>
    </row>
    <row r="78" spans="1:56" x14ac:dyDescent="0.35">
      <c r="A78" s="231">
        <v>2103</v>
      </c>
      <c r="B78" t="s">
        <v>902</v>
      </c>
      <c r="C78" s="231">
        <f>IF(ISNA(VLOOKUP($B78,'Spring 2023 School'!$C$3:$AF$220,5,FALSE)),0,(VLOOKUP($B78,'Spring 2023 School'!$C$3:$AF$220,5,FALSE)))</f>
        <v>49</v>
      </c>
      <c r="D78" s="231">
        <f>IF(ISNA(VLOOKUP($B78,'Summer 2023 School'!$C$2:$AF$217,5,FALSE)),0,(VLOOKUP($B78,'Summer 2023 School'!$C$2:$AF$217,5,FALSE)))</f>
        <v>58</v>
      </c>
      <c r="E78" s="231">
        <f>IF(ISNA(VLOOKUP($B78,'Autumn 2023 School'!$C$2:$AH$214,5,FALSE)),0,(VLOOKUP($B78,'Autumn 2023 School'!$C$2:$AH$214,5,FALSE)))</f>
        <v>36</v>
      </c>
      <c r="F78" s="231">
        <f>IF(ISNA(VLOOKUP($B78,'Spring 2023 School'!$C$3:$AF$219,8,FALSE)),0,(VLOOKUP($B78,'Spring 2023 School'!$C$3:$AF$219,8,FALSE)))</f>
        <v>16</v>
      </c>
      <c r="G78" s="231">
        <f>IF(ISNA(VLOOKUP($B78,'Summer 2023 School'!$C$2:$AF$216,8,FALSE)),0,(VLOOKUP($B78,'Summer 2023 School'!$C$2:$AF$216,8,FALSE)))</f>
        <v>20</v>
      </c>
      <c r="H78" s="231">
        <f>IF(ISNA(VLOOKUP($B78,'Autumn 2023 School'!$C$2:$AH$214,8,FALSE)),0,(VLOOKUP($B78,'Autumn 2023 School'!$C$2:$AH$214,8,FALSE)))</f>
        <v>16</v>
      </c>
      <c r="I78" s="231">
        <f>IF(ISNA(VLOOKUP($B78,'Spring 2023 School'!$C$3:$AF$219,12,FALSE)),0,(VLOOKUP($B78,'Spring 2023 School'!$C$3:$AF$219,12,FALSE)))</f>
        <v>735</v>
      </c>
      <c r="J78" s="231">
        <f>IF(ISNA(VLOOKUP($B78,'Summer 2023 School'!$C$2:$AF$216,12,FALSE)),0,(VLOOKUP($B78,'Summer 2023 School'!$C$2:$AF$216,12,FALSE)))</f>
        <v>870</v>
      </c>
      <c r="K78" s="231">
        <f>IF(ISNA(VLOOKUP($B78,'Autumn 2023 School'!$C$2:$AH$214,12,FALSE)),0,(VLOOKUP($B78,'Autumn 2023 School'!$C$2:$AH$214,12,FALSE)))</f>
        <v>540</v>
      </c>
      <c r="L78" s="231">
        <f>IF(ISNA(VLOOKUP($B78,'Spring 2023 School'!$C$3:$AF$219,15,FALSE)),0,(VLOOKUP($B78,'Spring 2023 School'!$C$3:$AF$219,15,FALSE)))</f>
        <v>240</v>
      </c>
      <c r="M78" s="231">
        <f>IF(ISNA(VLOOKUP($B78,'Summer 2023 School'!$C$2:$AF$216,15,FALSE)),0,(VLOOKUP($B78,'Summer 2023 School'!$C$2:$AF$216,15,FALSE)))</f>
        <v>300</v>
      </c>
      <c r="N78" s="231">
        <f>IF(ISNA(VLOOKUP($B78,'Autumn 2023 School'!$C$2:$AH$214,15,FALSE)),0,(VLOOKUP($B78,'Autumn 2023 School'!$C$2:$AH$214,15,FALSE)))</f>
        <v>240</v>
      </c>
      <c r="O78" s="231">
        <f>IF(ISNA(VLOOKUP($B78,'Spring 2023 School'!$C$3:$AF$219,2,FALSE)),0,(VLOOKUP($B78,'Spring 2023 School'!$C$3:$AF$219,2,FALSE)))</f>
        <v>0</v>
      </c>
      <c r="P78" s="231">
        <f>IF(ISNA(VLOOKUP($B78,'Summer 2023 School'!$C$2:$AF$216,2,FALSE)),0,(VLOOKUP($B78,'Summer 2023 School'!$C$2:$AF$216,2,FALSE)))</f>
        <v>0</v>
      </c>
      <c r="Q78" s="231">
        <f>IF(ISNA(VLOOKUP($B78,'Autumn 2023 School'!$C$2:$AH$214,2,FALSE)),0,(VLOOKUP($B78,'Autumn 2023 School'!$C$2:$AH$214,2,FALSE)))</f>
        <v>0</v>
      </c>
      <c r="R78" s="231">
        <f>IF(ISNA(VLOOKUP($B78,'Spring 2023 School'!$C$3:$AF$219,9,FALSE)),0,(VLOOKUP($B78,'Spring 2023 School'!$C$3:$AF$219,9,FALSE)))</f>
        <v>0</v>
      </c>
      <c r="S78" s="231">
        <f>IF(ISNA(VLOOKUP($B78,'Summer 2023 School'!$C$2:$AF$216,9,FALSE)),0,(VLOOKUP($B78,'Summer 2023 School'!$C$2:$AF$216,9,FALSE)))</f>
        <v>0</v>
      </c>
      <c r="T78" s="231">
        <f>IF(ISNA(VLOOKUP($B78,'Autumn 2023 School'!$C$2:$AH$214,9,FALSE)),0,(VLOOKUP($B78,'Autumn 2023 School'!$C$2:$AH$214,9,FALSE)))</f>
        <v>0</v>
      </c>
      <c r="U78" s="231">
        <f>IF(ISNA(VLOOKUP($B78,'Spring 2023 School'!$C$3:$AF$219,25,FALSE)),0,(VLOOKUP($B78,'Spring 2023 School'!$C$3:$AF$219,25,FALSE)))</f>
        <v>15</v>
      </c>
      <c r="V78" s="231">
        <f>IF(ISNA(VLOOKUP($B78,'Spring 2023 School'!$C$3:$AF$219,25,FALSE)),0,(VLOOKUP($B78,'Spring 2023 School'!$C$3:$AF$219,25,FALSE)))</f>
        <v>15</v>
      </c>
      <c r="W78" s="231">
        <f>IF(ISNA(VLOOKUP($B78,'Spring 2023 School'!$C$3:$AF$219,25,FALSE)),0,(VLOOKUP($B78,'Spring 2023 School'!$C$3:$AF$219,25,FALSE)))</f>
        <v>15</v>
      </c>
      <c r="X78" s="231">
        <f>IF(ISNA(VLOOKUP($B78,'Spring 2023 School'!$C$3:$AF$219,26,FALSE)),0,(VLOOKUP($B78,'Spring 2023 School'!$C$3:$AF$219,26,FALSE)))</f>
        <v>225</v>
      </c>
      <c r="Y78" s="231">
        <f>IF(ISNA(VLOOKUP($B78,'Spring 2023 School'!$C$3:$AF$219,26,FALSE)),0,(VLOOKUP($B78,'Spring 2023 School'!$C$3:$AF$219,26,FALSE)))</f>
        <v>225</v>
      </c>
      <c r="Z78" s="231">
        <f>IF(ISNA(VLOOKUP($B78,'Spring 2023 School'!$C$3:$AF$219,26,FALSE)),0,(VLOOKUP($B78,'Spring 2023 School'!$C$3:$AF$219,26,FALSE)))</f>
        <v>225</v>
      </c>
      <c r="AA78" s="231">
        <f>IF(ISNA(VLOOKUP($B78,'Spring 2023 School'!$C$3:$AF$219,27,FALSE)),0,(VLOOKUP($B78,'Spring 2023 School'!$C$3:$AF$219,27,FALSE)))</f>
        <v>15</v>
      </c>
      <c r="AB78" s="231">
        <f>IF(ISNA(VLOOKUP($B78,'Spring 2023 School'!$C$3:$AF$219,27,FALSE)),0,(VLOOKUP($B78,'Spring 2023 School'!$C$3:$AF$219,27,FALSE)))</f>
        <v>15</v>
      </c>
      <c r="AC78" s="231">
        <f>IF(ISNA(VLOOKUP($B78,'Spring 2023 School'!$C$3:$AF$219,27,FALSE)),0,(VLOOKUP($B78,'Spring 2023 School'!$C$3:$AF$219,27,FALSE)))</f>
        <v>15</v>
      </c>
      <c r="AD78" s="384">
        <f t="shared" si="62"/>
        <v>201867.9</v>
      </c>
      <c r="AE78" s="403">
        <f>VLOOKUP(B78,'Spring 2023 School'!$C$3:$S$202,17,FALSE)</f>
        <v>60</v>
      </c>
      <c r="AF78" s="403">
        <f>VLOOKUP(B78,'Spring 2023 School'!$C$1:$Z$200,20,FALSE)</f>
        <v>105</v>
      </c>
      <c r="AG78" s="403">
        <f>VLOOKUP(B78,'Spring 2023 School'!$C$3:$Z$202,23,FALSE)</f>
        <v>270</v>
      </c>
      <c r="AH78" s="384">
        <f t="shared" si="52"/>
        <v>1390.8</v>
      </c>
      <c r="AI78" s="384">
        <f t="shared" si="53"/>
        <v>1157.0999999999999</v>
      </c>
      <c r="AJ78" s="384">
        <f t="shared" si="54"/>
        <v>820.80000000000007</v>
      </c>
      <c r="AK78" s="384">
        <f t="shared" si="63"/>
        <v>3368.7</v>
      </c>
      <c r="AL78" s="403">
        <f>IF(ISNA(VLOOKUP($A78,'Spring 2023 School'!$B75:$AD75,29,FALSE)),0,(VLOOKUP($A78,'Spring 2023 School'!$B75:$AD75,29,FALSE)))</f>
        <v>0</v>
      </c>
      <c r="AM78" s="403">
        <f>IF(ISNA(VLOOKUP($A78,'Spring 2023 School'!$B75:$AZ75,30,FALSE)),0,(VLOOKUP($A78,'Spring 2023 School'!$B75:$AZ75,30,FALSE)))</f>
        <v>0</v>
      </c>
      <c r="AN78" s="402">
        <f t="shared" si="55"/>
        <v>0</v>
      </c>
      <c r="AO78" s="404">
        <f t="shared" si="56"/>
        <v>0</v>
      </c>
      <c r="AP78" s="384">
        <f t="shared" si="57"/>
        <v>205236.6</v>
      </c>
      <c r="AQ78" s="403">
        <f>VLOOKUP(A78,'Spring 2023 School'!$B$3:$AB$202,26,FALSE)</f>
        <v>15</v>
      </c>
      <c r="AR78" s="403">
        <f>VLOOKUP(A78,'Summer 2023 School'!$B$2:$AA$200,26,FALSE)</f>
        <v>19</v>
      </c>
      <c r="AS78" s="403">
        <f>VLOOKUP(A78,'Autumn 2023 School'!$B$2:$AA$197,26,FALSE)</f>
        <v>17</v>
      </c>
      <c r="AT78" s="409">
        <f t="shared" si="68"/>
        <v>6589.2000000000007</v>
      </c>
      <c r="AU78" s="409">
        <v>0</v>
      </c>
      <c r="AV78" s="413">
        <f t="shared" si="64"/>
        <v>211825.80000000002</v>
      </c>
      <c r="AW78" s="410">
        <f t="shared" si="65"/>
        <v>88260.75</v>
      </c>
      <c r="AX78" s="410">
        <f t="shared" si="66"/>
        <v>70608.600000000006</v>
      </c>
      <c r="AY78" s="410">
        <f t="shared" si="67"/>
        <v>52956.450000000004</v>
      </c>
      <c r="AZ78" s="642">
        <f>(SUMIF('Spring 2023 School'!B:B,Budget!A78,'Spring 2023 School'!AG:AG)+SUMIF('Summer 2023 School'!B:B,Budget!A78,'Summer 2023 School'!AG:AG)+SUMIF('Autumn 2023 School'!B:B,Budget!A78,'Autumn 2023 School'!AG:AG))</f>
        <v>0</v>
      </c>
      <c r="BA78" s="410">
        <f t="shared" si="58"/>
        <v>0</v>
      </c>
      <c r="BB78">
        <f t="shared" si="59"/>
        <v>780</v>
      </c>
      <c r="BC78">
        <f t="shared" si="60"/>
        <v>1365</v>
      </c>
      <c r="BD78">
        <f t="shared" si="61"/>
        <v>3240</v>
      </c>
    </row>
    <row r="79" spans="1:56" x14ac:dyDescent="0.35">
      <c r="A79" s="231">
        <v>2108</v>
      </c>
      <c r="B79" t="s">
        <v>903</v>
      </c>
      <c r="C79" s="231">
        <f>IF(ISNA(VLOOKUP($B79,'Spring 2023 School'!$C$3:$AF$220,5,FALSE)),0,(VLOOKUP($B79,'Spring 2023 School'!$C$3:$AF$220,5,FALSE)))</f>
        <v>52</v>
      </c>
      <c r="D79" s="231">
        <f>IF(ISNA(VLOOKUP($B79,'Summer 2023 School'!$C$2:$AF$217,5,FALSE)),0,(VLOOKUP($B79,'Summer 2023 School'!$C$2:$AF$217,5,FALSE)))</f>
        <v>52</v>
      </c>
      <c r="E79" s="231">
        <f>IF(ISNA(VLOOKUP($B79,'Autumn 2023 School'!$C$2:$AH$214,5,FALSE)),0,(VLOOKUP($B79,'Autumn 2023 School'!$C$2:$AH$214,5,FALSE)))</f>
        <v>51</v>
      </c>
      <c r="F79" s="231">
        <f>IF(ISNA(VLOOKUP($B79,'Spring 2023 School'!$C$3:$AF$219,8,FALSE)),0,(VLOOKUP($B79,'Spring 2023 School'!$C$3:$AF$219,8,FALSE)))</f>
        <v>0</v>
      </c>
      <c r="G79" s="231">
        <f>IF(ISNA(VLOOKUP($B79,'Summer 2023 School'!$C$2:$AF$216,8,FALSE)),0,(VLOOKUP($B79,'Summer 2023 School'!$C$2:$AF$216,8,FALSE)))</f>
        <v>0</v>
      </c>
      <c r="H79" s="231">
        <f>IF(ISNA(VLOOKUP($B79,'Autumn 2023 School'!$C$2:$AH$214,8,FALSE)),0,(VLOOKUP($B79,'Autumn 2023 School'!$C$2:$AH$214,8,FALSE)))</f>
        <v>0</v>
      </c>
      <c r="I79" s="231">
        <f>IF(ISNA(VLOOKUP($B79,'Spring 2023 School'!$C$3:$AF$219,12,FALSE)),0,(VLOOKUP($B79,'Spring 2023 School'!$C$3:$AF$219,12,FALSE)))</f>
        <v>780</v>
      </c>
      <c r="J79" s="231">
        <f>IF(ISNA(VLOOKUP($B79,'Summer 2023 School'!$C$2:$AF$216,12,FALSE)),0,(VLOOKUP($B79,'Summer 2023 School'!$C$2:$AF$216,12,FALSE)))</f>
        <v>780</v>
      </c>
      <c r="K79" s="231">
        <f>IF(ISNA(VLOOKUP($B79,'Autumn 2023 School'!$C$2:$AH$214,12,FALSE)),0,(VLOOKUP($B79,'Autumn 2023 School'!$C$2:$AH$214,12,FALSE)))</f>
        <v>765</v>
      </c>
      <c r="L79" s="231">
        <f>IF(ISNA(VLOOKUP($B79,'Spring 2023 School'!$C$3:$AF$219,15,FALSE)),0,(VLOOKUP($B79,'Spring 2023 School'!$C$3:$AF$219,15,FALSE)))</f>
        <v>0</v>
      </c>
      <c r="M79" s="231">
        <f>IF(ISNA(VLOOKUP($B79,'Summer 2023 School'!$C$2:$AF$216,15,FALSE)),0,(VLOOKUP($B79,'Summer 2023 School'!$C$2:$AF$216,15,FALSE)))</f>
        <v>0</v>
      </c>
      <c r="N79" s="231">
        <f>IF(ISNA(VLOOKUP($B79,'Autumn 2023 School'!$C$2:$AH$214,15,FALSE)),0,(VLOOKUP($B79,'Autumn 2023 School'!$C$2:$AH$214,15,FALSE)))</f>
        <v>0</v>
      </c>
      <c r="O79" s="231">
        <f>IF(ISNA(VLOOKUP($B79,'Spring 2023 School'!$C$3:$AF$219,2,FALSE)),0,(VLOOKUP($B79,'Spring 2023 School'!$C$3:$AF$219,2,FALSE)))</f>
        <v>0</v>
      </c>
      <c r="P79" s="231">
        <f>IF(ISNA(VLOOKUP($B79,'Summer 2023 School'!$C$2:$AF$216,2,FALSE)),0,(VLOOKUP($B79,'Summer 2023 School'!$C$2:$AF$216,2,FALSE)))</f>
        <v>0</v>
      </c>
      <c r="Q79" s="231">
        <f>IF(ISNA(VLOOKUP($B79,'Autumn 2023 School'!$C$2:$AH$214,2,FALSE)),0,(VLOOKUP($B79,'Autumn 2023 School'!$C$2:$AH$214,2,FALSE)))</f>
        <v>0</v>
      </c>
      <c r="R79" s="231">
        <f>IF(ISNA(VLOOKUP($B79,'Spring 2023 School'!$C$3:$AF$219,9,FALSE)),0,(VLOOKUP($B79,'Spring 2023 School'!$C$3:$AF$219,9,FALSE)))</f>
        <v>0</v>
      </c>
      <c r="S79" s="231">
        <f>IF(ISNA(VLOOKUP($B79,'Summer 2023 School'!$C$2:$AF$216,9,FALSE)),0,(VLOOKUP($B79,'Summer 2023 School'!$C$2:$AF$216,9,FALSE)))</f>
        <v>0</v>
      </c>
      <c r="T79" s="231">
        <f>IF(ISNA(VLOOKUP($B79,'Autumn 2023 School'!$C$2:$AH$214,9,FALSE)),0,(VLOOKUP($B79,'Autumn 2023 School'!$C$2:$AH$214,9,FALSE)))</f>
        <v>0</v>
      </c>
      <c r="U79" s="231">
        <f>IF(ISNA(VLOOKUP($B79,'Spring 2023 School'!$C$3:$AF$219,25,FALSE)),0,(VLOOKUP($B79,'Spring 2023 School'!$C$3:$AF$219,25,FALSE)))</f>
        <v>1</v>
      </c>
      <c r="V79" s="231">
        <f>IF(ISNA(VLOOKUP($B79,'Spring 2023 School'!$C$3:$AF$219,25,FALSE)),0,(VLOOKUP($B79,'Spring 2023 School'!$C$3:$AF$219,25,FALSE)))</f>
        <v>1</v>
      </c>
      <c r="W79" s="231">
        <f>IF(ISNA(VLOOKUP($B79,'Spring 2023 School'!$C$3:$AF$219,25,FALSE)),0,(VLOOKUP($B79,'Spring 2023 School'!$C$3:$AF$219,25,FALSE)))</f>
        <v>1</v>
      </c>
      <c r="X79" s="231">
        <f>IF(ISNA(VLOOKUP($B79,'Spring 2023 School'!$C$3:$AF$219,26,FALSE)),0,(VLOOKUP($B79,'Spring 2023 School'!$C$3:$AF$219,26,FALSE)))</f>
        <v>15</v>
      </c>
      <c r="Y79" s="231">
        <f>IF(ISNA(VLOOKUP($B79,'Spring 2023 School'!$C$3:$AF$219,26,FALSE)),0,(VLOOKUP($B79,'Spring 2023 School'!$C$3:$AF$219,26,FALSE)))</f>
        <v>15</v>
      </c>
      <c r="Z79" s="231">
        <f>IF(ISNA(VLOOKUP($B79,'Spring 2023 School'!$C$3:$AF$219,26,FALSE)),0,(VLOOKUP($B79,'Spring 2023 School'!$C$3:$AF$219,26,FALSE)))</f>
        <v>15</v>
      </c>
      <c r="AA79" s="231">
        <f>IF(ISNA(VLOOKUP($B79,'Spring 2023 School'!$C$3:$AF$219,27,FALSE)),0,(VLOOKUP($B79,'Spring 2023 School'!$C$3:$AF$219,27,FALSE)))</f>
        <v>0</v>
      </c>
      <c r="AB79" s="231">
        <f>IF(ISNA(VLOOKUP($B79,'Spring 2023 School'!$C$3:$AF$219,27,FALSE)),0,(VLOOKUP($B79,'Spring 2023 School'!$C$3:$AF$219,27,FALSE)))</f>
        <v>0</v>
      </c>
      <c r="AC79" s="231">
        <f>IF(ISNA(VLOOKUP($B79,'Spring 2023 School'!$C$3:$AF$219,27,FALSE)),0,(VLOOKUP($B79,'Spring 2023 School'!$C$3:$AF$219,27,FALSE)))</f>
        <v>0</v>
      </c>
      <c r="AD79" s="384">
        <f t="shared" si="62"/>
        <v>159673.20000000001</v>
      </c>
      <c r="AE79" s="403">
        <f>VLOOKUP(B79,'Spring 2023 School'!$C$3:$S$202,17,FALSE)</f>
        <v>0</v>
      </c>
      <c r="AF79" s="403">
        <f>VLOOKUP(B79,'Spring 2023 School'!$C$1:$Z$200,20,FALSE)</f>
        <v>585</v>
      </c>
      <c r="AG79" s="403">
        <f>VLOOKUP(B79,'Spring 2023 School'!$C$3:$Z$202,23,FALSE)</f>
        <v>165</v>
      </c>
      <c r="AH79" s="384">
        <f t="shared" si="52"/>
        <v>0</v>
      </c>
      <c r="AI79" s="384">
        <f t="shared" si="53"/>
        <v>6446.6999999999989</v>
      </c>
      <c r="AJ79" s="384">
        <f t="shared" si="54"/>
        <v>501.6</v>
      </c>
      <c r="AK79" s="384">
        <f t="shared" si="63"/>
        <v>6948.2999999999993</v>
      </c>
      <c r="AL79" s="403">
        <f>IF(ISNA(VLOOKUP($A79,'Spring 2023 School'!$B76:$AD76,29,FALSE)),0,(VLOOKUP($A79,'Spring 2023 School'!$B76:$AD76,29,FALSE)))</f>
        <v>0</v>
      </c>
      <c r="AM79" s="403">
        <f>IF(ISNA(VLOOKUP($A79,'Spring 2023 School'!$B76:$AZ76,30,FALSE)),0,(VLOOKUP($A79,'Spring 2023 School'!$B76:$AZ76,30,FALSE)))</f>
        <v>0</v>
      </c>
      <c r="AN79" s="402">
        <f t="shared" si="55"/>
        <v>0</v>
      </c>
      <c r="AO79" s="404">
        <f t="shared" si="56"/>
        <v>0</v>
      </c>
      <c r="AP79" s="384">
        <f t="shared" si="57"/>
        <v>166621.5</v>
      </c>
      <c r="AQ79" s="403">
        <f>VLOOKUP(A79,'Spring 2023 School'!$B$3:$AB$202,26,FALSE)</f>
        <v>1</v>
      </c>
      <c r="AR79" s="403">
        <f>VLOOKUP(A79,'Summer 2023 School'!$B$2:$AA$200,26,FALSE)</f>
        <v>0</v>
      </c>
      <c r="AS79" s="403">
        <f>VLOOKUP(A79,'Autumn 2023 School'!$B$2:$AA$197,26,FALSE)</f>
        <v>9</v>
      </c>
      <c r="AT79" s="409">
        <f t="shared" si="68"/>
        <v>1234.2000000000003</v>
      </c>
      <c r="AU79" s="409">
        <v>0</v>
      </c>
      <c r="AV79" s="413">
        <f t="shared" si="64"/>
        <v>167855.7</v>
      </c>
      <c r="AW79" s="410">
        <f t="shared" si="65"/>
        <v>69939.875</v>
      </c>
      <c r="AX79" s="410">
        <f t="shared" si="66"/>
        <v>55951.9</v>
      </c>
      <c r="AY79" s="410">
        <f t="shared" si="67"/>
        <v>41963.925000000003</v>
      </c>
      <c r="AZ79" s="642">
        <f>(SUMIF('Spring 2023 School'!B:B,Budget!A79,'Spring 2023 School'!AG:AG)+SUMIF('Summer 2023 School'!B:B,Budget!A79,'Summer 2023 School'!AG:AG)+SUMIF('Autumn 2023 School'!B:B,Budget!A79,'Autumn 2023 School'!AG:AG))</f>
        <v>0</v>
      </c>
      <c r="BA79" s="410">
        <f t="shared" si="58"/>
        <v>0</v>
      </c>
      <c r="BB79">
        <f t="shared" si="59"/>
        <v>0</v>
      </c>
      <c r="BC79">
        <f t="shared" si="60"/>
        <v>7605</v>
      </c>
      <c r="BD79">
        <f t="shared" si="61"/>
        <v>1980</v>
      </c>
    </row>
    <row r="80" spans="1:56" x14ac:dyDescent="0.35">
      <c r="A80" s="231">
        <v>2109</v>
      </c>
      <c r="B80" t="s">
        <v>904</v>
      </c>
      <c r="C80" s="231">
        <f>IF(ISNA(VLOOKUP($B80,'Spring 2023 School'!$C$3:$AF$220,5,FALSE)),0,(VLOOKUP($B80,'Spring 2023 School'!$C$3:$AF$220,5,FALSE)))</f>
        <v>21</v>
      </c>
      <c r="D80" s="231">
        <f>IF(ISNA(VLOOKUP($B80,'Summer 2023 School'!$C$2:$AF$217,5,FALSE)),0,(VLOOKUP($B80,'Summer 2023 School'!$C$2:$AF$217,5,FALSE)))</f>
        <v>21</v>
      </c>
      <c r="E80" s="231">
        <f>IF(ISNA(VLOOKUP($B80,'Autumn 2023 School'!$C$2:$AH$214,5,FALSE)),0,(VLOOKUP($B80,'Autumn 2023 School'!$C$2:$AH$214,5,FALSE)))</f>
        <v>21</v>
      </c>
      <c r="F80" s="231">
        <f>IF(ISNA(VLOOKUP($B80,'Spring 2023 School'!$C$3:$AF$219,8,FALSE)),0,(VLOOKUP($B80,'Spring 2023 School'!$C$3:$AF$219,8,FALSE)))</f>
        <v>0</v>
      </c>
      <c r="G80" s="231">
        <f>IF(ISNA(VLOOKUP($B80,'Summer 2023 School'!$C$2:$AF$216,8,FALSE)),0,(VLOOKUP($B80,'Summer 2023 School'!$C$2:$AF$216,8,FALSE)))</f>
        <v>0</v>
      </c>
      <c r="H80" s="231">
        <f>IF(ISNA(VLOOKUP($B80,'Autumn 2023 School'!$C$2:$AH$214,8,FALSE)),0,(VLOOKUP($B80,'Autumn 2023 School'!$C$2:$AH$214,8,FALSE)))</f>
        <v>0</v>
      </c>
      <c r="I80" s="231">
        <f>IF(ISNA(VLOOKUP($B80,'Spring 2023 School'!$C$3:$AF$219,12,FALSE)),0,(VLOOKUP($B80,'Spring 2023 School'!$C$3:$AF$219,12,FALSE)))</f>
        <v>315</v>
      </c>
      <c r="J80" s="231">
        <f>IF(ISNA(VLOOKUP($B80,'Summer 2023 School'!$C$2:$AF$216,12,FALSE)),0,(VLOOKUP($B80,'Summer 2023 School'!$C$2:$AF$216,12,FALSE)))</f>
        <v>315</v>
      </c>
      <c r="K80" s="231">
        <f>IF(ISNA(VLOOKUP($B80,'Autumn 2023 School'!$C$2:$AH$214,12,FALSE)),0,(VLOOKUP($B80,'Autumn 2023 School'!$C$2:$AH$214,12,FALSE)))</f>
        <v>315</v>
      </c>
      <c r="L80" s="231">
        <f>IF(ISNA(VLOOKUP($B80,'Spring 2023 School'!$C$3:$AF$219,15,FALSE)),0,(VLOOKUP($B80,'Spring 2023 School'!$C$3:$AF$219,15,FALSE)))</f>
        <v>0</v>
      </c>
      <c r="M80" s="231">
        <f>IF(ISNA(VLOOKUP($B80,'Summer 2023 School'!$C$2:$AF$216,15,FALSE)),0,(VLOOKUP($B80,'Summer 2023 School'!$C$2:$AF$216,15,FALSE)))</f>
        <v>0</v>
      </c>
      <c r="N80" s="231">
        <f>IF(ISNA(VLOOKUP($B80,'Autumn 2023 School'!$C$2:$AH$214,15,FALSE)),0,(VLOOKUP($B80,'Autumn 2023 School'!$C$2:$AH$214,15,FALSE)))</f>
        <v>0</v>
      </c>
      <c r="O80" s="231">
        <f>IF(ISNA(VLOOKUP($B80,'Spring 2023 School'!$C$3:$AF$219,2,FALSE)),0,(VLOOKUP($B80,'Spring 2023 School'!$C$3:$AF$219,2,FALSE)))</f>
        <v>0</v>
      </c>
      <c r="P80" s="231">
        <f>IF(ISNA(VLOOKUP($B80,'Summer 2023 School'!$C$2:$AF$216,2,FALSE)),0,(VLOOKUP($B80,'Summer 2023 School'!$C$2:$AF$216,2,FALSE)))</f>
        <v>0</v>
      </c>
      <c r="Q80" s="231">
        <f>IF(ISNA(VLOOKUP($B80,'Autumn 2023 School'!$C$2:$AH$214,2,FALSE)),0,(VLOOKUP($B80,'Autumn 2023 School'!$C$2:$AH$214,2,FALSE)))</f>
        <v>0</v>
      </c>
      <c r="R80" s="231">
        <f>IF(ISNA(VLOOKUP($B80,'Spring 2023 School'!$C$3:$AF$219,9,FALSE)),0,(VLOOKUP($B80,'Spring 2023 School'!$C$3:$AF$219,9,FALSE)))</f>
        <v>0</v>
      </c>
      <c r="S80" s="231">
        <f>IF(ISNA(VLOOKUP($B80,'Summer 2023 School'!$C$2:$AF$216,9,FALSE)),0,(VLOOKUP($B80,'Summer 2023 School'!$C$2:$AF$216,9,FALSE)))</f>
        <v>0</v>
      </c>
      <c r="T80" s="231">
        <f>IF(ISNA(VLOOKUP($B80,'Autumn 2023 School'!$C$2:$AH$214,9,FALSE)),0,(VLOOKUP($B80,'Autumn 2023 School'!$C$2:$AH$214,9,FALSE)))</f>
        <v>0</v>
      </c>
      <c r="U80" s="231">
        <f>IF(ISNA(VLOOKUP($B80,'Spring 2023 School'!$C$3:$AF$219,25,FALSE)),0,(VLOOKUP($B80,'Spring 2023 School'!$C$3:$AF$219,25,FALSE)))</f>
        <v>10</v>
      </c>
      <c r="V80" s="231">
        <f>IF(ISNA(VLOOKUP($B80,'Spring 2023 School'!$C$3:$AF$219,25,FALSE)),0,(VLOOKUP($B80,'Spring 2023 School'!$C$3:$AF$219,25,FALSE)))</f>
        <v>10</v>
      </c>
      <c r="W80" s="231">
        <f>IF(ISNA(VLOOKUP($B80,'Spring 2023 School'!$C$3:$AF$219,25,FALSE)),0,(VLOOKUP($B80,'Spring 2023 School'!$C$3:$AF$219,25,FALSE)))</f>
        <v>10</v>
      </c>
      <c r="X80" s="231">
        <f>IF(ISNA(VLOOKUP($B80,'Spring 2023 School'!$C$3:$AF$219,26,FALSE)),0,(VLOOKUP($B80,'Spring 2023 School'!$C$3:$AF$219,26,FALSE)))</f>
        <v>150</v>
      </c>
      <c r="Y80" s="231">
        <f>IF(ISNA(VLOOKUP($B80,'Spring 2023 School'!$C$3:$AF$219,26,FALSE)),0,(VLOOKUP($B80,'Spring 2023 School'!$C$3:$AF$219,26,FALSE)))</f>
        <v>150</v>
      </c>
      <c r="Z80" s="231">
        <f>IF(ISNA(VLOOKUP($B80,'Spring 2023 School'!$C$3:$AF$219,26,FALSE)),0,(VLOOKUP($B80,'Spring 2023 School'!$C$3:$AF$219,26,FALSE)))</f>
        <v>150</v>
      </c>
      <c r="AA80" s="231">
        <f>IF(ISNA(VLOOKUP($B80,'Spring 2023 School'!$C$3:$AF$219,27,FALSE)),0,(VLOOKUP($B80,'Spring 2023 School'!$C$3:$AF$219,27,FALSE)))</f>
        <v>0</v>
      </c>
      <c r="AB80" s="231">
        <f>IF(ISNA(VLOOKUP($B80,'Spring 2023 School'!$C$3:$AF$219,27,FALSE)),0,(VLOOKUP($B80,'Spring 2023 School'!$C$3:$AF$219,27,FALSE)))</f>
        <v>0</v>
      </c>
      <c r="AC80" s="231">
        <f>IF(ISNA(VLOOKUP($B80,'Spring 2023 School'!$C$3:$AF$219,27,FALSE)),0,(VLOOKUP($B80,'Spring 2023 School'!$C$3:$AF$219,27,FALSE)))</f>
        <v>0</v>
      </c>
      <c r="AD80" s="384">
        <f t="shared" si="62"/>
        <v>64877.4</v>
      </c>
      <c r="AE80" s="403">
        <f>VLOOKUP(B80,'Spring 2023 School'!$C$3:$S$202,17,FALSE)</f>
        <v>60</v>
      </c>
      <c r="AF80" s="403">
        <f>VLOOKUP(B80,'Spring 2023 School'!$C$1:$Z$200,20,FALSE)</f>
        <v>30</v>
      </c>
      <c r="AG80" s="403">
        <f>VLOOKUP(B80,'Spring 2023 School'!$C$3:$Z$202,23,FALSE)</f>
        <v>105</v>
      </c>
      <c r="AH80" s="384">
        <f t="shared" si="52"/>
        <v>1390.8</v>
      </c>
      <c r="AI80" s="384">
        <f t="shared" si="53"/>
        <v>330.59999999999997</v>
      </c>
      <c r="AJ80" s="384">
        <f t="shared" si="54"/>
        <v>319.2</v>
      </c>
      <c r="AK80" s="384">
        <f t="shared" si="63"/>
        <v>2040.6</v>
      </c>
      <c r="AL80" s="403">
        <f>IF(ISNA(VLOOKUP($A80,'Spring 2023 School'!$B77:$AD77,29,FALSE)),0,(VLOOKUP($A80,'Spring 2023 School'!$B77:$AD77,29,FALSE)))</f>
        <v>0</v>
      </c>
      <c r="AM80" s="403">
        <f>IF(ISNA(VLOOKUP($A80,'Spring 2023 School'!$B77:$AZ77,30,FALSE)),0,(VLOOKUP($A80,'Spring 2023 School'!$B77:$AZ77,30,FALSE)))</f>
        <v>0</v>
      </c>
      <c r="AN80" s="402">
        <f t="shared" si="55"/>
        <v>0</v>
      </c>
      <c r="AO80" s="404">
        <f t="shared" si="56"/>
        <v>0</v>
      </c>
      <c r="AP80" s="384">
        <f t="shared" si="57"/>
        <v>66918</v>
      </c>
      <c r="AQ80" s="403">
        <f>VLOOKUP(A80,'Spring 2023 School'!$B$3:$AB$202,26,FALSE)</f>
        <v>10</v>
      </c>
      <c r="AR80" s="403">
        <f>VLOOKUP(A80,'Summer 2023 School'!$B$2:$AA$200,26,FALSE)</f>
        <v>10</v>
      </c>
      <c r="AS80" s="403">
        <f>VLOOKUP(A80,'Autumn 2023 School'!$B$2:$AA$197,26,FALSE)</f>
        <v>8</v>
      </c>
      <c r="AT80" s="409">
        <f t="shared" si="68"/>
        <v>3631.2</v>
      </c>
      <c r="AU80" s="409">
        <v>0</v>
      </c>
      <c r="AV80" s="413">
        <f t="shared" si="64"/>
        <v>70549.2</v>
      </c>
      <c r="AW80" s="410">
        <f t="shared" si="65"/>
        <v>29395.499999999996</v>
      </c>
      <c r="AX80" s="410">
        <f t="shared" si="66"/>
        <v>23516.399999999998</v>
      </c>
      <c r="AY80" s="410">
        <f t="shared" si="67"/>
        <v>17637.3</v>
      </c>
      <c r="AZ80" s="642">
        <f>(SUMIF('Spring 2023 School'!B:B,Budget!A80,'Spring 2023 School'!AG:AG)+SUMIF('Summer 2023 School'!B:B,Budget!A80,'Summer 2023 School'!AG:AG)+SUMIF('Autumn 2023 School'!B:B,Budget!A80,'Autumn 2023 School'!AG:AG))</f>
        <v>0</v>
      </c>
      <c r="BA80" s="410">
        <f t="shared" si="58"/>
        <v>0</v>
      </c>
      <c r="BB80">
        <f t="shared" si="59"/>
        <v>780</v>
      </c>
      <c r="BC80">
        <f t="shared" si="60"/>
        <v>390</v>
      </c>
      <c r="BD80">
        <f t="shared" si="61"/>
        <v>1260</v>
      </c>
    </row>
    <row r="81" spans="1:56" x14ac:dyDescent="0.35">
      <c r="A81" s="231">
        <v>2110</v>
      </c>
      <c r="B81" t="s">
        <v>905</v>
      </c>
      <c r="C81" s="231">
        <f>IF(ISNA(VLOOKUP($B81,'Spring 2023 School'!$C$3:$AF$220,5,FALSE)),0,(VLOOKUP($B81,'Spring 2023 School'!$C$3:$AF$220,5,FALSE)))</f>
        <v>64</v>
      </c>
      <c r="D81" s="231">
        <f>IF(ISNA(VLOOKUP($B81,'Summer 2023 School'!$C$2:$AF$217,5,FALSE)),0,(VLOOKUP($B81,'Summer 2023 School'!$C$2:$AF$217,5,FALSE)))</f>
        <v>75</v>
      </c>
      <c r="E81" s="231">
        <f>IF(ISNA(VLOOKUP($B81,'Autumn 2023 School'!$C$2:$AH$214,5,FALSE)),0,(VLOOKUP($B81,'Autumn 2023 School'!$C$2:$AH$214,5,FALSE)))</f>
        <v>46</v>
      </c>
      <c r="F81" s="231">
        <f>IF(ISNA(VLOOKUP($B81,'Spring 2023 School'!$C$3:$AF$219,8,FALSE)),0,(VLOOKUP($B81,'Spring 2023 School'!$C$3:$AF$219,8,FALSE)))</f>
        <v>0</v>
      </c>
      <c r="G81" s="231">
        <f>IF(ISNA(VLOOKUP($B81,'Summer 2023 School'!$C$2:$AF$216,8,FALSE)),0,(VLOOKUP($B81,'Summer 2023 School'!$C$2:$AF$216,8,FALSE)))</f>
        <v>0</v>
      </c>
      <c r="H81" s="231">
        <f>IF(ISNA(VLOOKUP($B81,'Autumn 2023 School'!$C$2:$AH$214,8,FALSE)),0,(VLOOKUP($B81,'Autumn 2023 School'!$C$2:$AH$214,8,FALSE)))</f>
        <v>0</v>
      </c>
      <c r="I81" s="231">
        <f>IF(ISNA(VLOOKUP($B81,'Spring 2023 School'!$C$3:$AF$219,12,FALSE)),0,(VLOOKUP($B81,'Spring 2023 School'!$C$3:$AF$219,12,FALSE)))</f>
        <v>960</v>
      </c>
      <c r="J81" s="231">
        <f>IF(ISNA(VLOOKUP($B81,'Summer 2023 School'!$C$2:$AF$216,12,FALSE)),0,(VLOOKUP($B81,'Summer 2023 School'!$C$2:$AF$216,12,FALSE)))</f>
        <v>1125</v>
      </c>
      <c r="K81" s="231">
        <f>IF(ISNA(VLOOKUP($B81,'Autumn 2023 School'!$C$2:$AH$214,12,FALSE)),0,(VLOOKUP($B81,'Autumn 2023 School'!$C$2:$AH$214,12,FALSE)))</f>
        <v>690</v>
      </c>
      <c r="L81" s="231">
        <f>IF(ISNA(VLOOKUP($B81,'Spring 2023 School'!$C$3:$AF$219,15,FALSE)),0,(VLOOKUP($B81,'Spring 2023 School'!$C$3:$AF$219,15,FALSE)))</f>
        <v>0</v>
      </c>
      <c r="M81" s="231">
        <f>IF(ISNA(VLOOKUP($B81,'Summer 2023 School'!$C$2:$AF$216,15,FALSE)),0,(VLOOKUP($B81,'Summer 2023 School'!$C$2:$AF$216,15,FALSE)))</f>
        <v>0</v>
      </c>
      <c r="N81" s="231">
        <f>IF(ISNA(VLOOKUP($B81,'Autumn 2023 School'!$C$2:$AH$214,15,FALSE)),0,(VLOOKUP($B81,'Autumn 2023 School'!$C$2:$AH$214,15,FALSE)))</f>
        <v>0</v>
      </c>
      <c r="O81" s="231">
        <f>IF(ISNA(VLOOKUP($B81,'Spring 2023 School'!$C$3:$AF$219,2,FALSE)),0,(VLOOKUP($B81,'Spring 2023 School'!$C$3:$AF$219,2,FALSE)))</f>
        <v>0</v>
      </c>
      <c r="P81" s="231">
        <f>IF(ISNA(VLOOKUP($B81,'Summer 2023 School'!$C$2:$AF$216,2,FALSE)),0,(VLOOKUP($B81,'Summer 2023 School'!$C$2:$AF$216,2,FALSE)))</f>
        <v>0</v>
      </c>
      <c r="Q81" s="231">
        <f>IF(ISNA(VLOOKUP($B81,'Autumn 2023 School'!$C$2:$AH$214,2,FALSE)),0,(VLOOKUP($B81,'Autumn 2023 School'!$C$2:$AH$214,2,FALSE)))</f>
        <v>0</v>
      </c>
      <c r="R81" s="231">
        <f>IF(ISNA(VLOOKUP($B81,'Spring 2023 School'!$C$3:$AF$219,9,FALSE)),0,(VLOOKUP($B81,'Spring 2023 School'!$C$3:$AF$219,9,FALSE)))</f>
        <v>0</v>
      </c>
      <c r="S81" s="231">
        <f>IF(ISNA(VLOOKUP($B81,'Summer 2023 School'!$C$2:$AF$216,9,FALSE)),0,(VLOOKUP($B81,'Summer 2023 School'!$C$2:$AF$216,9,FALSE)))</f>
        <v>0</v>
      </c>
      <c r="T81" s="231">
        <f>IF(ISNA(VLOOKUP($B81,'Autumn 2023 School'!$C$2:$AH$214,9,FALSE)),0,(VLOOKUP($B81,'Autumn 2023 School'!$C$2:$AH$214,9,FALSE)))</f>
        <v>0</v>
      </c>
      <c r="U81" s="231">
        <f>IF(ISNA(VLOOKUP($B81,'Spring 2023 School'!$C$3:$AF$219,25,FALSE)),0,(VLOOKUP($B81,'Spring 2023 School'!$C$3:$AF$219,25,FALSE)))</f>
        <v>8</v>
      </c>
      <c r="V81" s="231">
        <f>IF(ISNA(VLOOKUP($B81,'Spring 2023 School'!$C$3:$AF$219,25,FALSE)),0,(VLOOKUP($B81,'Spring 2023 School'!$C$3:$AF$219,25,FALSE)))</f>
        <v>8</v>
      </c>
      <c r="W81" s="231">
        <f>IF(ISNA(VLOOKUP($B81,'Spring 2023 School'!$C$3:$AF$219,25,FALSE)),0,(VLOOKUP($B81,'Spring 2023 School'!$C$3:$AF$219,25,FALSE)))</f>
        <v>8</v>
      </c>
      <c r="X81" s="231">
        <f>IF(ISNA(VLOOKUP($B81,'Spring 2023 School'!$C$3:$AF$219,26,FALSE)),0,(VLOOKUP($B81,'Spring 2023 School'!$C$3:$AF$219,26,FALSE)))</f>
        <v>120</v>
      </c>
      <c r="Y81" s="231">
        <f>IF(ISNA(VLOOKUP($B81,'Spring 2023 School'!$C$3:$AF$219,26,FALSE)),0,(VLOOKUP($B81,'Spring 2023 School'!$C$3:$AF$219,26,FALSE)))</f>
        <v>120</v>
      </c>
      <c r="Z81" s="231">
        <f>IF(ISNA(VLOOKUP($B81,'Spring 2023 School'!$C$3:$AF$219,26,FALSE)),0,(VLOOKUP($B81,'Spring 2023 School'!$C$3:$AF$219,26,FALSE)))</f>
        <v>120</v>
      </c>
      <c r="AA81" s="231">
        <f>IF(ISNA(VLOOKUP($B81,'Spring 2023 School'!$C$3:$AF$219,27,FALSE)),0,(VLOOKUP($B81,'Spring 2023 School'!$C$3:$AF$219,27,FALSE)))</f>
        <v>0</v>
      </c>
      <c r="AB81" s="231">
        <f>IF(ISNA(VLOOKUP($B81,'Spring 2023 School'!$C$3:$AF$219,27,FALSE)),0,(VLOOKUP($B81,'Spring 2023 School'!$C$3:$AF$219,27,FALSE)))</f>
        <v>0</v>
      </c>
      <c r="AC81" s="231">
        <f>IF(ISNA(VLOOKUP($B81,'Spring 2023 School'!$C$3:$AF$219,27,FALSE)),0,(VLOOKUP($B81,'Spring 2023 School'!$C$3:$AF$219,27,FALSE)))</f>
        <v>0</v>
      </c>
      <c r="AD81" s="384">
        <f t="shared" si="62"/>
        <v>191786.7</v>
      </c>
      <c r="AE81" s="403">
        <f>VLOOKUP(B81,'Spring 2023 School'!$C$3:$S$202,17,FALSE)</f>
        <v>75</v>
      </c>
      <c r="AF81" s="403">
        <f>VLOOKUP(B81,'Spring 2023 School'!$C$1:$Z$200,20,FALSE)</f>
        <v>15</v>
      </c>
      <c r="AG81" s="403">
        <f>VLOOKUP(B81,'Spring 2023 School'!$C$3:$Z$202,23,FALSE)</f>
        <v>600</v>
      </c>
      <c r="AH81" s="384">
        <f t="shared" si="52"/>
        <v>1738.5</v>
      </c>
      <c r="AI81" s="384">
        <f t="shared" si="53"/>
        <v>165.29999999999998</v>
      </c>
      <c r="AJ81" s="384">
        <f t="shared" si="54"/>
        <v>1824</v>
      </c>
      <c r="AK81" s="384">
        <f t="shared" si="63"/>
        <v>3727.8</v>
      </c>
      <c r="AL81" s="403">
        <f>IF(ISNA(VLOOKUP($A81,'Spring 2023 School'!$B78:$AD78,29,FALSE)),0,(VLOOKUP($A81,'Spring 2023 School'!$B78:$AD78,29,FALSE)))</f>
        <v>0</v>
      </c>
      <c r="AM81" s="403">
        <f>IF(ISNA(VLOOKUP($A81,'Spring 2023 School'!$B78:$AZ78,30,FALSE)),0,(VLOOKUP($A81,'Spring 2023 School'!$B78:$AZ78,30,FALSE)))</f>
        <v>0</v>
      </c>
      <c r="AN81" s="402">
        <f t="shared" si="55"/>
        <v>0</v>
      </c>
      <c r="AO81" s="404">
        <f t="shared" si="56"/>
        <v>0</v>
      </c>
      <c r="AP81" s="384">
        <f t="shared" si="57"/>
        <v>195514.5</v>
      </c>
      <c r="AQ81" s="403">
        <f>VLOOKUP(A81,'Spring 2023 School'!$B$3:$AB$202,26,FALSE)</f>
        <v>8</v>
      </c>
      <c r="AR81" s="403">
        <f>VLOOKUP(A81,'Summer 2023 School'!$B$2:$AA$200,26,FALSE)</f>
        <v>5</v>
      </c>
      <c r="AS81" s="403">
        <f>VLOOKUP(A81,'Autumn 2023 School'!$B$2:$AA$197,26,FALSE)</f>
        <v>10</v>
      </c>
      <c r="AT81" s="409">
        <f t="shared" si="68"/>
        <v>2947.8</v>
      </c>
      <c r="AU81" s="409">
        <v>0</v>
      </c>
      <c r="AV81" s="413">
        <f t="shared" si="64"/>
        <v>198462.3</v>
      </c>
      <c r="AW81" s="410">
        <f t="shared" si="65"/>
        <v>82692.624999999985</v>
      </c>
      <c r="AX81" s="410">
        <f t="shared" si="66"/>
        <v>66154.099999999991</v>
      </c>
      <c r="AY81" s="410">
        <f t="shared" si="67"/>
        <v>49615.574999999997</v>
      </c>
      <c r="AZ81" s="642">
        <f>(SUMIF('Spring 2023 School'!B:B,Budget!A81,'Spring 2023 School'!AG:AG)+SUMIF('Summer 2023 School'!B:B,Budget!A81,'Summer 2023 School'!AG:AG)+SUMIF('Autumn 2023 School'!B:B,Budget!A81,'Autumn 2023 School'!AG:AG))</f>
        <v>0</v>
      </c>
      <c r="BA81" s="410">
        <f t="shared" si="58"/>
        <v>0</v>
      </c>
      <c r="BB81">
        <f t="shared" si="59"/>
        <v>975</v>
      </c>
      <c r="BC81">
        <f t="shared" si="60"/>
        <v>195</v>
      </c>
      <c r="BD81">
        <f t="shared" si="61"/>
        <v>7200</v>
      </c>
    </row>
    <row r="82" spans="1:56" x14ac:dyDescent="0.35">
      <c r="A82" s="231">
        <v>2115</v>
      </c>
      <c r="B82" t="s">
        <v>906</v>
      </c>
      <c r="C82" s="231">
        <f>IF(ISNA(VLOOKUP($B82,'Spring 2023 School'!$C$3:$AF$220,5,FALSE)),0,(VLOOKUP($B82,'Spring 2023 School'!$C$3:$AF$220,5,FALSE)))</f>
        <v>38</v>
      </c>
      <c r="D82" s="231">
        <f>IF(ISNA(VLOOKUP($B82,'Summer 2023 School'!$C$2:$AF$217,5,FALSE)),0,(VLOOKUP($B82,'Summer 2023 School'!$C$2:$AF$217,5,FALSE)))</f>
        <v>39</v>
      </c>
      <c r="E82" s="231">
        <f>IF(ISNA(VLOOKUP($B82,'Autumn 2023 School'!$C$2:$AH$214,5,FALSE)),0,(VLOOKUP($B82,'Autumn 2023 School'!$C$2:$AH$214,5,FALSE)))</f>
        <v>19</v>
      </c>
      <c r="F82" s="231">
        <f>IF(ISNA(VLOOKUP($B82,'Spring 2023 School'!$C$3:$AF$219,8,FALSE)),0,(VLOOKUP($B82,'Spring 2023 School'!$C$3:$AF$219,8,FALSE)))</f>
        <v>11</v>
      </c>
      <c r="G82" s="231">
        <f>IF(ISNA(VLOOKUP($B82,'Summer 2023 School'!$C$2:$AF$216,8,FALSE)),0,(VLOOKUP($B82,'Summer 2023 School'!$C$2:$AF$216,8,FALSE)))</f>
        <v>13</v>
      </c>
      <c r="H82" s="231">
        <f>IF(ISNA(VLOOKUP($B82,'Autumn 2023 School'!$C$2:$AH$214,8,FALSE)),0,(VLOOKUP($B82,'Autumn 2023 School'!$C$2:$AH$214,8,FALSE)))</f>
        <v>6</v>
      </c>
      <c r="I82" s="231">
        <f>IF(ISNA(VLOOKUP($B82,'Spring 2023 School'!$C$3:$AF$219,12,FALSE)),0,(VLOOKUP($B82,'Spring 2023 School'!$C$3:$AF$219,12,FALSE)))</f>
        <v>570</v>
      </c>
      <c r="J82" s="231">
        <f>IF(ISNA(VLOOKUP($B82,'Summer 2023 School'!$C$2:$AF$216,12,FALSE)),0,(VLOOKUP($B82,'Summer 2023 School'!$C$2:$AF$216,12,FALSE)))</f>
        <v>585</v>
      </c>
      <c r="K82" s="231">
        <f>IF(ISNA(VLOOKUP($B82,'Autumn 2023 School'!$C$2:$AH$214,12,FALSE)),0,(VLOOKUP($B82,'Autumn 2023 School'!$C$2:$AH$214,12,FALSE)))</f>
        <v>285</v>
      </c>
      <c r="L82" s="231">
        <f>IF(ISNA(VLOOKUP($B82,'Spring 2023 School'!$C$3:$AF$219,15,FALSE)),0,(VLOOKUP($B82,'Spring 2023 School'!$C$3:$AF$219,15,FALSE)))</f>
        <v>165</v>
      </c>
      <c r="M82" s="231">
        <f>IF(ISNA(VLOOKUP($B82,'Summer 2023 School'!$C$2:$AF$216,15,FALSE)),0,(VLOOKUP($B82,'Summer 2023 School'!$C$2:$AF$216,15,FALSE)))</f>
        <v>195</v>
      </c>
      <c r="N82" s="231">
        <f>IF(ISNA(VLOOKUP($B82,'Autumn 2023 School'!$C$2:$AH$214,15,FALSE)),0,(VLOOKUP($B82,'Autumn 2023 School'!$C$2:$AH$214,15,FALSE)))</f>
        <v>90</v>
      </c>
      <c r="O82" s="231">
        <f>IF(ISNA(VLOOKUP($B82,'Spring 2023 School'!$C$3:$AF$219,2,FALSE)),0,(VLOOKUP($B82,'Spring 2023 School'!$C$3:$AF$219,2,FALSE)))</f>
        <v>0</v>
      </c>
      <c r="P82" s="231">
        <f>IF(ISNA(VLOOKUP($B82,'Summer 2023 School'!$C$2:$AF$216,2,FALSE)),0,(VLOOKUP($B82,'Summer 2023 School'!$C$2:$AF$216,2,FALSE)))</f>
        <v>0</v>
      </c>
      <c r="Q82" s="231">
        <f>IF(ISNA(VLOOKUP($B82,'Autumn 2023 School'!$C$2:$AH$214,2,FALSE)),0,(VLOOKUP($B82,'Autumn 2023 School'!$C$2:$AH$214,2,FALSE)))</f>
        <v>0</v>
      </c>
      <c r="R82" s="231">
        <f>IF(ISNA(VLOOKUP($B82,'Spring 2023 School'!$C$3:$AF$219,9,FALSE)),0,(VLOOKUP($B82,'Spring 2023 School'!$C$3:$AF$219,9,FALSE)))</f>
        <v>0</v>
      </c>
      <c r="S82" s="231">
        <f>IF(ISNA(VLOOKUP($B82,'Summer 2023 School'!$C$2:$AF$216,9,FALSE)),0,(VLOOKUP($B82,'Summer 2023 School'!$C$2:$AF$216,9,FALSE)))</f>
        <v>0</v>
      </c>
      <c r="T82" s="231">
        <f>IF(ISNA(VLOOKUP($B82,'Autumn 2023 School'!$C$2:$AH$214,9,FALSE)),0,(VLOOKUP($B82,'Autumn 2023 School'!$C$2:$AH$214,9,FALSE)))</f>
        <v>0</v>
      </c>
      <c r="U82" s="231">
        <f>IF(ISNA(VLOOKUP($B82,'Spring 2023 School'!$C$3:$AF$219,25,FALSE)),0,(VLOOKUP($B82,'Spring 2023 School'!$C$3:$AF$219,25,FALSE)))</f>
        <v>0</v>
      </c>
      <c r="V82" s="231">
        <f>IF(ISNA(VLOOKUP($B82,'Spring 2023 School'!$C$3:$AF$219,25,FALSE)),0,(VLOOKUP($B82,'Spring 2023 School'!$C$3:$AF$219,25,FALSE)))</f>
        <v>0</v>
      </c>
      <c r="W82" s="231">
        <f>IF(ISNA(VLOOKUP($B82,'Spring 2023 School'!$C$3:$AF$219,25,FALSE)),0,(VLOOKUP($B82,'Spring 2023 School'!$C$3:$AF$219,25,FALSE)))</f>
        <v>0</v>
      </c>
      <c r="X82" s="231">
        <f>IF(ISNA(VLOOKUP($B82,'Spring 2023 School'!$C$3:$AF$219,26,FALSE)),0,(VLOOKUP($B82,'Spring 2023 School'!$C$3:$AF$219,26,FALSE)))</f>
        <v>0</v>
      </c>
      <c r="Y82" s="231">
        <f>IF(ISNA(VLOOKUP($B82,'Spring 2023 School'!$C$3:$AF$219,26,FALSE)),0,(VLOOKUP($B82,'Spring 2023 School'!$C$3:$AF$219,26,FALSE)))</f>
        <v>0</v>
      </c>
      <c r="Z82" s="231">
        <f>IF(ISNA(VLOOKUP($B82,'Spring 2023 School'!$C$3:$AF$219,26,FALSE)),0,(VLOOKUP($B82,'Spring 2023 School'!$C$3:$AF$219,26,FALSE)))</f>
        <v>0</v>
      </c>
      <c r="AA82" s="231">
        <f>IF(ISNA(VLOOKUP($B82,'Spring 2023 School'!$C$3:$AF$219,27,FALSE)),0,(VLOOKUP($B82,'Spring 2023 School'!$C$3:$AF$219,27,FALSE)))</f>
        <v>0</v>
      </c>
      <c r="AB82" s="231">
        <f>IF(ISNA(VLOOKUP($B82,'Spring 2023 School'!$C$3:$AF$219,27,FALSE)),0,(VLOOKUP($B82,'Spring 2023 School'!$C$3:$AF$219,27,FALSE)))</f>
        <v>0</v>
      </c>
      <c r="AC82" s="231">
        <f>IF(ISNA(VLOOKUP($B82,'Spring 2023 School'!$C$3:$AF$219,27,FALSE)),0,(VLOOKUP($B82,'Spring 2023 School'!$C$3:$AF$219,27,FALSE)))</f>
        <v>0</v>
      </c>
      <c r="AD82" s="384">
        <f t="shared" si="62"/>
        <v>131136.89999999997</v>
      </c>
      <c r="AE82" s="403">
        <f>VLOOKUP(B82,'Spring 2023 School'!$C$3:$S$202,17,FALSE)</f>
        <v>180</v>
      </c>
      <c r="AF82" s="403">
        <f>VLOOKUP(B82,'Spring 2023 School'!$C$1:$Z$200,20,FALSE)</f>
        <v>195</v>
      </c>
      <c r="AG82" s="403">
        <f>VLOOKUP(B82,'Spring 2023 School'!$C$3:$Z$202,23,FALSE)</f>
        <v>0</v>
      </c>
      <c r="AH82" s="384">
        <f t="shared" si="52"/>
        <v>4172.3999999999996</v>
      </c>
      <c r="AI82" s="384">
        <f t="shared" si="53"/>
        <v>2148.9</v>
      </c>
      <c r="AJ82" s="384">
        <f t="shared" si="54"/>
        <v>0</v>
      </c>
      <c r="AK82" s="384">
        <f t="shared" si="63"/>
        <v>6321.2999999999993</v>
      </c>
      <c r="AL82" s="403">
        <f>IF(ISNA(VLOOKUP($A82,'Spring 2023 School'!$B79:$AD79,29,FALSE)),0,(VLOOKUP($A82,'Spring 2023 School'!$B79:$AD79,29,FALSE)))</f>
        <v>0</v>
      </c>
      <c r="AM82" s="403">
        <f>IF(ISNA(VLOOKUP($A82,'Spring 2023 School'!$B79:$AZ79,30,FALSE)),0,(VLOOKUP($A82,'Spring 2023 School'!$B79:$AZ79,30,FALSE)))</f>
        <v>0</v>
      </c>
      <c r="AN82" s="402">
        <f t="shared" si="55"/>
        <v>0</v>
      </c>
      <c r="AO82" s="404">
        <f t="shared" si="56"/>
        <v>0</v>
      </c>
      <c r="AP82" s="384">
        <f t="shared" si="57"/>
        <v>137458.19999999995</v>
      </c>
      <c r="AQ82" s="403">
        <f>VLOOKUP(A82,'Spring 2023 School'!$B$3:$AB$202,26,FALSE)</f>
        <v>0</v>
      </c>
      <c r="AR82" s="403">
        <f>VLOOKUP(A82,'Summer 2023 School'!$B$2:$AA$200,26,FALSE)</f>
        <v>21</v>
      </c>
      <c r="AS82" s="403">
        <f>VLOOKUP(A82,'Autumn 2023 School'!$B$2:$AA$197,26,FALSE)</f>
        <v>7</v>
      </c>
      <c r="AT82" s="409">
        <f t="shared" si="68"/>
        <v>3641.4000000000005</v>
      </c>
      <c r="AU82" s="409">
        <v>0</v>
      </c>
      <c r="AV82" s="413">
        <f t="shared" si="64"/>
        <v>141099.59999999995</v>
      </c>
      <c r="AW82" s="410">
        <f t="shared" si="65"/>
        <v>58791.499999999978</v>
      </c>
      <c r="AX82" s="410">
        <f t="shared" si="66"/>
        <v>47033.199999999983</v>
      </c>
      <c r="AY82" s="410">
        <f t="shared" si="67"/>
        <v>35274.899999999987</v>
      </c>
      <c r="AZ82" s="642">
        <f>(SUMIF('Spring 2023 School'!B:B,Budget!A82,'Spring 2023 School'!AG:AG)+SUMIF('Summer 2023 School'!B:B,Budget!A82,'Summer 2023 School'!AG:AG)+SUMIF('Autumn 2023 School'!B:B,Budget!A82,'Autumn 2023 School'!AG:AG))</f>
        <v>0</v>
      </c>
      <c r="BA82" s="410">
        <f t="shared" si="58"/>
        <v>0</v>
      </c>
      <c r="BB82">
        <f t="shared" si="59"/>
        <v>2340</v>
      </c>
      <c r="BC82">
        <f t="shared" si="60"/>
        <v>2535</v>
      </c>
      <c r="BD82">
        <f t="shared" si="61"/>
        <v>0</v>
      </c>
    </row>
    <row r="83" spans="1:56" x14ac:dyDescent="0.35">
      <c r="A83" s="231">
        <v>2117</v>
      </c>
      <c r="B83" t="s">
        <v>907</v>
      </c>
      <c r="C83" s="231">
        <f>IF(ISNA(VLOOKUP($B83,'Spring 2023 School'!$C$3:$AF$220,5,FALSE)),0,(VLOOKUP($B83,'Spring 2023 School'!$C$3:$AF$220,5,FALSE)))</f>
        <v>48</v>
      </c>
      <c r="D83" s="231">
        <f>IF(ISNA(VLOOKUP($B83,'Summer 2023 School'!$C$2:$AF$217,5,FALSE)),0,(VLOOKUP($B83,'Summer 2023 School'!$C$2:$AF$217,5,FALSE)))</f>
        <v>53</v>
      </c>
      <c r="E83" s="231">
        <f>IF(ISNA(VLOOKUP($B83,'Autumn 2023 School'!$C$2:$AH$214,5,FALSE)),0,(VLOOKUP($B83,'Autumn 2023 School'!$C$2:$AH$214,5,FALSE)))</f>
        <v>27</v>
      </c>
      <c r="F83" s="231">
        <f>IF(ISNA(VLOOKUP($B83,'Spring 2023 School'!$C$3:$AF$219,8,FALSE)),0,(VLOOKUP($B83,'Spring 2023 School'!$C$3:$AF$219,8,FALSE)))</f>
        <v>0</v>
      </c>
      <c r="G83" s="231">
        <f>IF(ISNA(VLOOKUP($B83,'Summer 2023 School'!$C$2:$AF$216,8,FALSE)),0,(VLOOKUP($B83,'Summer 2023 School'!$C$2:$AF$216,8,FALSE)))</f>
        <v>0</v>
      </c>
      <c r="H83" s="231">
        <f>IF(ISNA(VLOOKUP($B83,'Autumn 2023 School'!$C$2:$AH$214,8,FALSE)),0,(VLOOKUP($B83,'Autumn 2023 School'!$C$2:$AH$214,8,FALSE)))</f>
        <v>0</v>
      </c>
      <c r="I83" s="231">
        <f>IF(ISNA(VLOOKUP($B83,'Spring 2023 School'!$C$3:$AF$219,12,FALSE)),0,(VLOOKUP($B83,'Spring 2023 School'!$C$3:$AF$219,12,FALSE)))</f>
        <v>720</v>
      </c>
      <c r="J83" s="231">
        <f>IF(ISNA(VLOOKUP($B83,'Summer 2023 School'!$C$2:$AF$216,12,FALSE)),0,(VLOOKUP($B83,'Summer 2023 School'!$C$2:$AF$216,12,FALSE)))</f>
        <v>795</v>
      </c>
      <c r="K83" s="231">
        <f>IF(ISNA(VLOOKUP($B83,'Autumn 2023 School'!$C$2:$AH$214,12,FALSE)),0,(VLOOKUP($B83,'Autumn 2023 School'!$C$2:$AH$214,12,FALSE)))</f>
        <v>405</v>
      </c>
      <c r="L83" s="231">
        <f>IF(ISNA(VLOOKUP($B83,'Spring 2023 School'!$C$3:$AF$219,15,FALSE)),0,(VLOOKUP($B83,'Spring 2023 School'!$C$3:$AF$219,15,FALSE)))</f>
        <v>0</v>
      </c>
      <c r="M83" s="231">
        <f>IF(ISNA(VLOOKUP($B83,'Summer 2023 School'!$C$2:$AF$216,15,FALSE)),0,(VLOOKUP($B83,'Summer 2023 School'!$C$2:$AF$216,15,FALSE)))</f>
        <v>0</v>
      </c>
      <c r="N83" s="231">
        <f>IF(ISNA(VLOOKUP($B83,'Autumn 2023 School'!$C$2:$AH$214,15,FALSE)),0,(VLOOKUP($B83,'Autumn 2023 School'!$C$2:$AH$214,15,FALSE)))</f>
        <v>0</v>
      </c>
      <c r="O83" s="231">
        <f>IF(ISNA(VLOOKUP($B83,'Spring 2023 School'!$C$3:$AF$219,2,FALSE)),0,(VLOOKUP($B83,'Spring 2023 School'!$C$3:$AF$219,2,FALSE)))</f>
        <v>2</v>
      </c>
      <c r="P83" s="231">
        <f>IF(ISNA(VLOOKUP($B83,'Summer 2023 School'!$C$2:$AF$216,2,FALSE)),0,(VLOOKUP($B83,'Summer 2023 School'!$C$2:$AF$216,2,FALSE)))</f>
        <v>0</v>
      </c>
      <c r="Q83" s="231">
        <f>IF(ISNA(VLOOKUP($B83,'Autumn 2023 School'!$C$2:$AH$214,2,FALSE)),0,(VLOOKUP($B83,'Autumn 2023 School'!$C$2:$AH$214,2,FALSE)))</f>
        <v>1</v>
      </c>
      <c r="R83" s="231">
        <f>IF(ISNA(VLOOKUP($B83,'Spring 2023 School'!$C$3:$AF$219,9,FALSE)),0,(VLOOKUP($B83,'Spring 2023 School'!$C$3:$AF$219,9,FALSE)))</f>
        <v>30</v>
      </c>
      <c r="S83" s="231">
        <f>IF(ISNA(VLOOKUP($B83,'Summer 2023 School'!$C$2:$AF$216,9,FALSE)),0,(VLOOKUP($B83,'Summer 2023 School'!$C$2:$AF$216,9,FALSE)))</f>
        <v>0</v>
      </c>
      <c r="T83" s="231">
        <f>IF(ISNA(VLOOKUP($B83,'Autumn 2023 School'!$C$2:$AH$214,9,FALSE)),0,(VLOOKUP($B83,'Autumn 2023 School'!$C$2:$AH$214,9,FALSE)))</f>
        <v>15</v>
      </c>
      <c r="U83" s="231">
        <f>IF(ISNA(VLOOKUP($B83,'Spring 2023 School'!$C$3:$AF$219,25,FALSE)),0,(VLOOKUP($B83,'Spring 2023 School'!$C$3:$AF$219,25,FALSE)))</f>
        <v>11</v>
      </c>
      <c r="V83" s="231">
        <f>IF(ISNA(VLOOKUP($B83,'Spring 2023 School'!$C$3:$AF$219,25,FALSE)),0,(VLOOKUP($B83,'Spring 2023 School'!$C$3:$AF$219,25,FALSE)))</f>
        <v>11</v>
      </c>
      <c r="W83" s="231">
        <f>IF(ISNA(VLOOKUP($B83,'Spring 2023 School'!$C$3:$AF$219,25,FALSE)),0,(VLOOKUP($B83,'Spring 2023 School'!$C$3:$AF$219,25,FALSE)))</f>
        <v>11</v>
      </c>
      <c r="X83" s="231">
        <f>IF(ISNA(VLOOKUP($B83,'Spring 2023 School'!$C$3:$AF$219,26,FALSE)),0,(VLOOKUP($B83,'Spring 2023 School'!$C$3:$AF$219,26,FALSE)))</f>
        <v>165</v>
      </c>
      <c r="Y83" s="231">
        <f>IF(ISNA(VLOOKUP($B83,'Spring 2023 School'!$C$3:$AF$219,26,FALSE)),0,(VLOOKUP($B83,'Spring 2023 School'!$C$3:$AF$219,26,FALSE)))</f>
        <v>165</v>
      </c>
      <c r="Z83" s="231">
        <f>IF(ISNA(VLOOKUP($B83,'Spring 2023 School'!$C$3:$AF$219,26,FALSE)),0,(VLOOKUP($B83,'Spring 2023 School'!$C$3:$AF$219,26,FALSE)))</f>
        <v>165</v>
      </c>
      <c r="AA83" s="231">
        <f>IF(ISNA(VLOOKUP($B83,'Spring 2023 School'!$C$3:$AF$219,27,FALSE)),0,(VLOOKUP($B83,'Spring 2023 School'!$C$3:$AF$219,27,FALSE)))</f>
        <v>0</v>
      </c>
      <c r="AB83" s="231">
        <f>IF(ISNA(VLOOKUP($B83,'Spring 2023 School'!$C$3:$AF$219,27,FALSE)),0,(VLOOKUP($B83,'Spring 2023 School'!$C$3:$AF$219,27,FALSE)))</f>
        <v>0</v>
      </c>
      <c r="AC83" s="231">
        <f>IF(ISNA(VLOOKUP($B83,'Spring 2023 School'!$C$3:$AF$219,27,FALSE)),0,(VLOOKUP($B83,'Spring 2023 School'!$C$3:$AF$219,27,FALSE)))</f>
        <v>0</v>
      </c>
      <c r="AD83" s="384">
        <f t="shared" si="62"/>
        <v>133088.1</v>
      </c>
      <c r="AE83" s="403">
        <f>VLOOKUP(B83,'Spring 2023 School'!$C$3:$S$202,17,FALSE)</f>
        <v>75</v>
      </c>
      <c r="AF83" s="403">
        <f>VLOOKUP(B83,'Spring 2023 School'!$C$1:$Z$200,20,FALSE)</f>
        <v>165</v>
      </c>
      <c r="AG83" s="403">
        <f>VLOOKUP(B83,'Spring 2023 School'!$C$3:$Z$202,23,FALSE)</f>
        <v>465</v>
      </c>
      <c r="AH83" s="384">
        <f t="shared" si="52"/>
        <v>1738.5</v>
      </c>
      <c r="AI83" s="384">
        <f t="shared" si="53"/>
        <v>1818.2999999999997</v>
      </c>
      <c r="AJ83" s="384">
        <f t="shared" si="54"/>
        <v>1413.6000000000001</v>
      </c>
      <c r="AK83" s="384">
        <f t="shared" si="63"/>
        <v>4970.3999999999996</v>
      </c>
      <c r="AL83" s="403">
        <f>IF(ISNA(VLOOKUP($A83,'Spring 2023 School'!$B80:$AD80,29,FALSE)),0,(VLOOKUP($A83,'Spring 2023 School'!$B80:$AD80,29,FALSE)))</f>
        <v>0</v>
      </c>
      <c r="AM83" s="403">
        <f>IF(ISNA(VLOOKUP($A83,'Spring 2023 School'!$B80:$AZ80,30,FALSE)),0,(VLOOKUP($A83,'Spring 2023 School'!$B80:$AZ80,30,FALSE)))</f>
        <v>0</v>
      </c>
      <c r="AN83" s="402">
        <f t="shared" si="55"/>
        <v>0</v>
      </c>
      <c r="AO83" s="404">
        <f t="shared" si="56"/>
        <v>4651.2</v>
      </c>
      <c r="AP83" s="384">
        <f t="shared" si="57"/>
        <v>142709.70000000001</v>
      </c>
      <c r="AQ83" s="403">
        <f>VLOOKUP(A83,'Spring 2023 School'!$B$3:$AB$202,26,FALSE)</f>
        <v>11</v>
      </c>
      <c r="AR83" s="403">
        <f>VLOOKUP(A83,'Summer 2023 School'!$B$2:$AA$200,26,FALSE)</f>
        <v>9</v>
      </c>
      <c r="AS83" s="403">
        <f>VLOOKUP(A83,'Autumn 2023 School'!$B$2:$AA$197,26,FALSE)</f>
        <v>2</v>
      </c>
      <c r="AT83" s="409">
        <f t="shared" si="68"/>
        <v>2896.8</v>
      </c>
      <c r="AU83" s="409">
        <v>0</v>
      </c>
      <c r="AV83" s="413">
        <f t="shared" si="64"/>
        <v>145606.5</v>
      </c>
      <c r="AW83" s="410">
        <f t="shared" si="65"/>
        <v>60669.375</v>
      </c>
      <c r="AX83" s="410">
        <f t="shared" si="66"/>
        <v>48535.5</v>
      </c>
      <c r="AY83" s="410">
        <f t="shared" si="67"/>
        <v>36401.625</v>
      </c>
      <c r="AZ83" s="642">
        <f>(SUMIF('Spring 2023 School'!B:B,Budget!A83,'Spring 2023 School'!AG:AG)+SUMIF('Summer 2023 School'!B:B,Budget!A83,'Summer 2023 School'!AG:AG)+SUMIF('Autumn 2023 School'!B:B,Budget!A83,'Autumn 2023 School'!AG:AG))</f>
        <v>0</v>
      </c>
      <c r="BA83" s="410">
        <f t="shared" si="58"/>
        <v>0</v>
      </c>
      <c r="BB83">
        <f t="shared" si="59"/>
        <v>975</v>
      </c>
      <c r="BC83">
        <f t="shared" si="60"/>
        <v>2145</v>
      </c>
      <c r="BD83">
        <f t="shared" si="61"/>
        <v>5580</v>
      </c>
    </row>
    <row r="84" spans="1:56" x14ac:dyDescent="0.35">
      <c r="A84" s="231">
        <v>2119</v>
      </c>
      <c r="B84" t="s">
        <v>908</v>
      </c>
      <c r="C84" s="231">
        <f>IF(ISNA(VLOOKUP($B84,'Spring 2023 School'!$C$3:$AF$220,5,FALSE)),0,(VLOOKUP($B84,'Spring 2023 School'!$C$3:$AF$220,5,FALSE)))</f>
        <v>39</v>
      </c>
      <c r="D84" s="231">
        <f>IF(ISNA(VLOOKUP($B84,'Summer 2023 School'!$C$2:$AF$217,5,FALSE)),0,(VLOOKUP($B84,'Summer 2023 School'!$C$2:$AF$217,5,FALSE)))</f>
        <v>39</v>
      </c>
      <c r="E84" s="231">
        <f>IF(ISNA(VLOOKUP($B84,'Autumn 2023 School'!$C$2:$AH$214,5,FALSE)),0,(VLOOKUP($B84,'Autumn 2023 School'!$C$2:$AH$214,5,FALSE)))</f>
        <v>27</v>
      </c>
      <c r="F84" s="231">
        <f>IF(ISNA(VLOOKUP($B84,'Spring 2023 School'!$C$3:$AF$219,8,FALSE)),0,(VLOOKUP($B84,'Spring 2023 School'!$C$3:$AF$219,8,FALSE)))</f>
        <v>5</v>
      </c>
      <c r="G84" s="231">
        <f>IF(ISNA(VLOOKUP($B84,'Summer 2023 School'!$C$2:$AF$216,8,FALSE)),0,(VLOOKUP($B84,'Summer 2023 School'!$C$2:$AF$216,8,FALSE)))</f>
        <v>7</v>
      </c>
      <c r="H84" s="231">
        <f>IF(ISNA(VLOOKUP($B84,'Autumn 2023 School'!$C$2:$AH$214,8,FALSE)),0,(VLOOKUP($B84,'Autumn 2023 School'!$C$2:$AH$214,8,FALSE)))</f>
        <v>0</v>
      </c>
      <c r="I84" s="231">
        <f>IF(ISNA(VLOOKUP($B84,'Spring 2023 School'!$C$3:$AF$219,12,FALSE)),0,(VLOOKUP($B84,'Spring 2023 School'!$C$3:$AF$219,12,FALSE)))</f>
        <v>585</v>
      </c>
      <c r="J84" s="231">
        <f>IF(ISNA(VLOOKUP($B84,'Summer 2023 School'!$C$2:$AF$216,12,FALSE)),0,(VLOOKUP($B84,'Summer 2023 School'!$C$2:$AF$216,12,FALSE)))</f>
        <v>585</v>
      </c>
      <c r="K84" s="231">
        <f>IF(ISNA(VLOOKUP($B84,'Autumn 2023 School'!$C$2:$AH$214,12,FALSE)),0,(VLOOKUP($B84,'Autumn 2023 School'!$C$2:$AH$214,12,FALSE)))</f>
        <v>405</v>
      </c>
      <c r="L84" s="231">
        <f>IF(ISNA(VLOOKUP($B84,'Spring 2023 School'!$C$3:$AF$219,15,FALSE)),0,(VLOOKUP($B84,'Spring 2023 School'!$C$3:$AF$219,15,FALSE)))</f>
        <v>75</v>
      </c>
      <c r="M84" s="231">
        <f>IF(ISNA(VLOOKUP($B84,'Summer 2023 School'!$C$2:$AF$216,15,FALSE)),0,(VLOOKUP($B84,'Summer 2023 School'!$C$2:$AF$216,15,FALSE)))</f>
        <v>105</v>
      </c>
      <c r="N84" s="231">
        <f>IF(ISNA(VLOOKUP($B84,'Autumn 2023 School'!$C$2:$AH$214,15,FALSE)),0,(VLOOKUP($B84,'Autumn 2023 School'!$C$2:$AH$214,15,FALSE)))</f>
        <v>0</v>
      </c>
      <c r="O84" s="231">
        <f>IF(ISNA(VLOOKUP($B84,'Spring 2023 School'!$C$3:$AF$219,2,FALSE)),0,(VLOOKUP($B84,'Spring 2023 School'!$C$3:$AF$219,2,FALSE)))</f>
        <v>0</v>
      </c>
      <c r="P84" s="231">
        <f>IF(ISNA(VLOOKUP($B84,'Summer 2023 School'!$C$2:$AF$216,2,FALSE)),0,(VLOOKUP($B84,'Summer 2023 School'!$C$2:$AF$216,2,FALSE)))</f>
        <v>0</v>
      </c>
      <c r="Q84" s="231">
        <f>IF(ISNA(VLOOKUP($B84,'Autumn 2023 School'!$C$2:$AH$214,2,FALSE)),0,(VLOOKUP($B84,'Autumn 2023 School'!$C$2:$AH$214,2,FALSE)))</f>
        <v>0</v>
      </c>
      <c r="R84" s="231">
        <f>IF(ISNA(VLOOKUP($B84,'Spring 2023 School'!$C$3:$AF$219,9,FALSE)),0,(VLOOKUP($B84,'Spring 2023 School'!$C$3:$AF$219,9,FALSE)))</f>
        <v>0</v>
      </c>
      <c r="S84" s="231">
        <f>IF(ISNA(VLOOKUP($B84,'Summer 2023 School'!$C$2:$AF$216,9,FALSE)),0,(VLOOKUP($B84,'Summer 2023 School'!$C$2:$AF$216,9,FALSE)))</f>
        <v>0</v>
      </c>
      <c r="T84" s="231">
        <f>IF(ISNA(VLOOKUP($B84,'Autumn 2023 School'!$C$2:$AH$214,9,FALSE)),0,(VLOOKUP($B84,'Autumn 2023 School'!$C$2:$AH$214,9,FALSE)))</f>
        <v>0</v>
      </c>
      <c r="U84" s="231">
        <f>IF(ISNA(VLOOKUP($B84,'Spring 2023 School'!$C$3:$AF$219,25,FALSE)),0,(VLOOKUP($B84,'Spring 2023 School'!$C$3:$AF$219,25,FALSE)))</f>
        <v>11</v>
      </c>
      <c r="V84" s="231">
        <f>IF(ISNA(VLOOKUP($B84,'Spring 2023 School'!$C$3:$AF$219,25,FALSE)),0,(VLOOKUP($B84,'Spring 2023 School'!$C$3:$AF$219,25,FALSE)))</f>
        <v>11</v>
      </c>
      <c r="W84" s="231">
        <f>IF(ISNA(VLOOKUP($B84,'Spring 2023 School'!$C$3:$AF$219,25,FALSE)),0,(VLOOKUP($B84,'Spring 2023 School'!$C$3:$AF$219,25,FALSE)))</f>
        <v>11</v>
      </c>
      <c r="X84" s="231">
        <f>IF(ISNA(VLOOKUP($B84,'Spring 2023 School'!$C$3:$AF$219,26,FALSE)),0,(VLOOKUP($B84,'Spring 2023 School'!$C$3:$AF$219,26,FALSE)))</f>
        <v>165</v>
      </c>
      <c r="Y84" s="231">
        <f>IF(ISNA(VLOOKUP($B84,'Spring 2023 School'!$C$3:$AF$219,26,FALSE)),0,(VLOOKUP($B84,'Spring 2023 School'!$C$3:$AF$219,26,FALSE)))</f>
        <v>165</v>
      </c>
      <c r="Z84" s="231">
        <f>IF(ISNA(VLOOKUP($B84,'Spring 2023 School'!$C$3:$AF$219,26,FALSE)),0,(VLOOKUP($B84,'Spring 2023 School'!$C$3:$AF$219,26,FALSE)))</f>
        <v>165</v>
      </c>
      <c r="AA84" s="231">
        <f>IF(ISNA(VLOOKUP($B84,'Spring 2023 School'!$C$3:$AF$219,27,FALSE)),0,(VLOOKUP($B84,'Spring 2023 School'!$C$3:$AF$219,27,FALSE)))</f>
        <v>0</v>
      </c>
      <c r="AB84" s="231">
        <f>IF(ISNA(VLOOKUP($B84,'Spring 2023 School'!$C$3:$AF$219,27,FALSE)),0,(VLOOKUP($B84,'Spring 2023 School'!$C$3:$AF$219,27,FALSE)))</f>
        <v>0</v>
      </c>
      <c r="AC84" s="231">
        <f>IF(ISNA(VLOOKUP($B84,'Spring 2023 School'!$C$3:$AF$219,27,FALSE)),0,(VLOOKUP($B84,'Spring 2023 School'!$C$3:$AF$219,27,FALSE)))</f>
        <v>0</v>
      </c>
      <c r="AD84" s="384">
        <f t="shared" si="62"/>
        <v>121462.2</v>
      </c>
      <c r="AE84" s="403">
        <f>VLOOKUP(B84,'Spring 2023 School'!$C$3:$S$202,17,FALSE)</f>
        <v>0</v>
      </c>
      <c r="AF84" s="403">
        <f>VLOOKUP(B84,'Spring 2023 School'!$C$1:$Z$200,20,FALSE)</f>
        <v>0</v>
      </c>
      <c r="AG84" s="403">
        <f>VLOOKUP(B84,'Spring 2023 School'!$C$3:$Z$202,23,FALSE)</f>
        <v>210</v>
      </c>
      <c r="AH84" s="384">
        <f t="shared" si="52"/>
        <v>0</v>
      </c>
      <c r="AI84" s="384">
        <f t="shared" si="53"/>
        <v>0</v>
      </c>
      <c r="AJ84" s="384">
        <f t="shared" si="54"/>
        <v>638.4</v>
      </c>
      <c r="AK84" s="384">
        <f t="shared" si="63"/>
        <v>638.4</v>
      </c>
      <c r="AL84" s="403">
        <f>IF(ISNA(VLOOKUP($A84,'Spring 2023 School'!$B81:$AD81,29,FALSE)),0,(VLOOKUP($A84,'Spring 2023 School'!$B81:$AD81,29,FALSE)))</f>
        <v>0</v>
      </c>
      <c r="AM84" s="403">
        <f>IF(ISNA(VLOOKUP($A84,'Spring 2023 School'!$B81:$AZ81,30,FALSE)),0,(VLOOKUP($A84,'Spring 2023 School'!$B81:$AZ81,30,FALSE)))</f>
        <v>0</v>
      </c>
      <c r="AN84" s="402">
        <f t="shared" si="55"/>
        <v>0</v>
      </c>
      <c r="AO84" s="404">
        <f t="shared" si="56"/>
        <v>0</v>
      </c>
      <c r="AP84" s="384">
        <f t="shared" si="57"/>
        <v>122100.59999999999</v>
      </c>
      <c r="AQ84" s="403">
        <f>VLOOKUP(A84,'Spring 2023 School'!$B$3:$AB$202,26,FALSE)</f>
        <v>11</v>
      </c>
      <c r="AR84" s="403">
        <f>VLOOKUP(A84,'Summer 2023 School'!$B$2:$AA$200,26,FALSE)</f>
        <v>11</v>
      </c>
      <c r="AS84" s="403">
        <f>VLOOKUP(A84,'Autumn 2023 School'!$B$2:$AA$197,26,FALSE)</f>
        <v>8</v>
      </c>
      <c r="AT84" s="409">
        <f t="shared" si="68"/>
        <v>3896.4000000000005</v>
      </c>
      <c r="AU84" s="409">
        <v>0</v>
      </c>
      <c r="AV84" s="413">
        <f t="shared" si="64"/>
        <v>125996.99999999999</v>
      </c>
      <c r="AW84" s="410">
        <f t="shared" si="65"/>
        <v>52498.749999999993</v>
      </c>
      <c r="AX84" s="410">
        <f t="shared" si="66"/>
        <v>41998.999999999993</v>
      </c>
      <c r="AY84" s="410">
        <f t="shared" si="67"/>
        <v>31499.249999999993</v>
      </c>
      <c r="AZ84" s="642">
        <f>(SUMIF('Spring 2023 School'!B:B,Budget!A84,'Spring 2023 School'!AG:AG)+SUMIF('Summer 2023 School'!B:B,Budget!A84,'Summer 2023 School'!AG:AG)+SUMIF('Autumn 2023 School'!B:B,Budget!A84,'Autumn 2023 School'!AG:AG))</f>
        <v>0</v>
      </c>
      <c r="BA84" s="410">
        <f t="shared" si="58"/>
        <v>0</v>
      </c>
      <c r="BB84">
        <f t="shared" si="59"/>
        <v>0</v>
      </c>
      <c r="BC84">
        <f t="shared" si="60"/>
        <v>0</v>
      </c>
      <c r="BD84">
        <f t="shared" si="61"/>
        <v>2520</v>
      </c>
    </row>
    <row r="85" spans="1:56" x14ac:dyDescent="0.35">
      <c r="A85" s="231">
        <v>2121</v>
      </c>
      <c r="B85" t="s">
        <v>909</v>
      </c>
      <c r="C85" s="231">
        <f>IF(ISNA(VLOOKUP($B85,'Spring 2023 School'!$C$3:$AF$220,5,FALSE)),0,(VLOOKUP($B85,'Spring 2023 School'!$C$3:$AF$220,5,FALSE)))</f>
        <v>30</v>
      </c>
      <c r="D85" s="231">
        <f>IF(ISNA(VLOOKUP($B85,'Summer 2023 School'!$C$2:$AF$217,5,FALSE)),0,(VLOOKUP($B85,'Summer 2023 School'!$C$2:$AF$217,5,FALSE)))</f>
        <v>34</v>
      </c>
      <c r="E85" s="231">
        <f>IF(ISNA(VLOOKUP($B85,'Autumn 2023 School'!$C$2:$AH$214,5,FALSE)),0,(VLOOKUP($B85,'Autumn 2023 School'!$C$2:$AH$214,5,FALSE)))</f>
        <v>20</v>
      </c>
      <c r="F85" s="231">
        <f>IF(ISNA(VLOOKUP($B85,'Spring 2023 School'!$C$3:$AF$219,8,FALSE)),0,(VLOOKUP($B85,'Spring 2023 School'!$C$3:$AF$219,8,FALSE)))</f>
        <v>0</v>
      </c>
      <c r="G85" s="231">
        <f>IF(ISNA(VLOOKUP($B85,'Summer 2023 School'!$C$2:$AF$216,8,FALSE)),0,(VLOOKUP($B85,'Summer 2023 School'!$C$2:$AF$216,8,FALSE)))</f>
        <v>0</v>
      </c>
      <c r="H85" s="231">
        <f>IF(ISNA(VLOOKUP($B85,'Autumn 2023 School'!$C$2:$AH$214,8,FALSE)),0,(VLOOKUP($B85,'Autumn 2023 School'!$C$2:$AH$214,8,FALSE)))</f>
        <v>0</v>
      </c>
      <c r="I85" s="231">
        <f>IF(ISNA(VLOOKUP($B85,'Spring 2023 School'!$C$3:$AF$219,12,FALSE)),0,(VLOOKUP($B85,'Spring 2023 School'!$C$3:$AF$219,12,FALSE)))</f>
        <v>450</v>
      </c>
      <c r="J85" s="231">
        <f>IF(ISNA(VLOOKUP($B85,'Summer 2023 School'!$C$2:$AF$216,12,FALSE)),0,(VLOOKUP($B85,'Summer 2023 School'!$C$2:$AF$216,12,FALSE)))</f>
        <v>510</v>
      </c>
      <c r="K85" s="231">
        <f>IF(ISNA(VLOOKUP($B85,'Autumn 2023 School'!$C$2:$AH$214,12,FALSE)),0,(VLOOKUP($B85,'Autumn 2023 School'!$C$2:$AH$214,12,FALSE)))</f>
        <v>300</v>
      </c>
      <c r="L85" s="231">
        <f>IF(ISNA(VLOOKUP($B85,'Spring 2023 School'!$C$3:$AF$219,15,FALSE)),0,(VLOOKUP($B85,'Spring 2023 School'!$C$3:$AF$219,15,FALSE)))</f>
        <v>0</v>
      </c>
      <c r="M85" s="231">
        <f>IF(ISNA(VLOOKUP($B85,'Summer 2023 School'!$C$2:$AF$216,15,FALSE)),0,(VLOOKUP($B85,'Summer 2023 School'!$C$2:$AF$216,15,FALSE)))</f>
        <v>0</v>
      </c>
      <c r="N85" s="231">
        <f>IF(ISNA(VLOOKUP($B85,'Autumn 2023 School'!$C$2:$AH$214,15,FALSE)),0,(VLOOKUP($B85,'Autumn 2023 School'!$C$2:$AH$214,15,FALSE)))</f>
        <v>0</v>
      </c>
      <c r="O85" s="231">
        <f>IF(ISNA(VLOOKUP($B85,'Spring 2023 School'!$C$3:$AF$219,2,FALSE)),0,(VLOOKUP($B85,'Spring 2023 School'!$C$3:$AF$219,2,FALSE)))</f>
        <v>0</v>
      </c>
      <c r="P85" s="231">
        <f>IF(ISNA(VLOOKUP($B85,'Summer 2023 School'!$C$2:$AF$216,2,FALSE)),0,(VLOOKUP($B85,'Summer 2023 School'!$C$2:$AF$216,2,FALSE)))</f>
        <v>2</v>
      </c>
      <c r="Q85" s="231">
        <f>IF(ISNA(VLOOKUP($B85,'Autumn 2023 School'!$C$2:$AH$214,2,FALSE)),0,(VLOOKUP($B85,'Autumn 2023 School'!$C$2:$AH$214,2,FALSE)))</f>
        <v>0</v>
      </c>
      <c r="R85" s="231">
        <f>IF(ISNA(VLOOKUP($B85,'Spring 2023 School'!$C$3:$AF$219,9,FALSE)),0,(VLOOKUP($B85,'Spring 2023 School'!$C$3:$AF$219,9,FALSE)))</f>
        <v>0</v>
      </c>
      <c r="S85" s="231">
        <f>IF(ISNA(VLOOKUP($B85,'Summer 2023 School'!$C$2:$AF$216,9,FALSE)),0,(VLOOKUP($B85,'Summer 2023 School'!$C$2:$AF$216,9,FALSE)))</f>
        <v>30</v>
      </c>
      <c r="T85" s="231">
        <f>IF(ISNA(VLOOKUP($B85,'Autumn 2023 School'!$C$2:$AH$214,9,FALSE)),0,(VLOOKUP($B85,'Autumn 2023 School'!$C$2:$AH$214,9,FALSE)))</f>
        <v>0</v>
      </c>
      <c r="U85" s="231">
        <f>IF(ISNA(VLOOKUP($B85,'Spring 2023 School'!$C$3:$AF$219,25,FALSE)),0,(VLOOKUP($B85,'Spring 2023 School'!$C$3:$AF$219,25,FALSE)))</f>
        <v>21</v>
      </c>
      <c r="V85" s="231">
        <f>IF(ISNA(VLOOKUP($B85,'Spring 2023 School'!$C$3:$AF$219,25,FALSE)),0,(VLOOKUP($B85,'Spring 2023 School'!$C$3:$AF$219,25,FALSE)))</f>
        <v>21</v>
      </c>
      <c r="W85" s="231">
        <f>IF(ISNA(VLOOKUP($B85,'Spring 2023 School'!$C$3:$AF$219,25,FALSE)),0,(VLOOKUP($B85,'Spring 2023 School'!$C$3:$AF$219,25,FALSE)))</f>
        <v>21</v>
      </c>
      <c r="X85" s="231">
        <f>IF(ISNA(VLOOKUP($B85,'Spring 2023 School'!$C$3:$AF$219,26,FALSE)),0,(VLOOKUP($B85,'Spring 2023 School'!$C$3:$AF$219,26,FALSE)))</f>
        <v>315</v>
      </c>
      <c r="Y85" s="231">
        <f>IF(ISNA(VLOOKUP($B85,'Spring 2023 School'!$C$3:$AF$219,26,FALSE)),0,(VLOOKUP($B85,'Spring 2023 School'!$C$3:$AF$219,26,FALSE)))</f>
        <v>315</v>
      </c>
      <c r="Z85" s="231">
        <f>IF(ISNA(VLOOKUP($B85,'Spring 2023 School'!$C$3:$AF$219,26,FALSE)),0,(VLOOKUP($B85,'Spring 2023 School'!$C$3:$AF$219,26,FALSE)))</f>
        <v>315</v>
      </c>
      <c r="AA85" s="231">
        <f>IF(ISNA(VLOOKUP($B85,'Spring 2023 School'!$C$3:$AF$219,27,FALSE)),0,(VLOOKUP($B85,'Spring 2023 School'!$C$3:$AF$219,27,FALSE)))</f>
        <v>0</v>
      </c>
      <c r="AB85" s="231">
        <f>IF(ISNA(VLOOKUP($B85,'Spring 2023 School'!$C$3:$AF$219,27,FALSE)),0,(VLOOKUP($B85,'Spring 2023 School'!$C$3:$AF$219,27,FALSE)))</f>
        <v>0</v>
      </c>
      <c r="AC85" s="231">
        <f>IF(ISNA(VLOOKUP($B85,'Spring 2023 School'!$C$3:$AF$219,27,FALSE)),0,(VLOOKUP($B85,'Spring 2023 School'!$C$3:$AF$219,27,FALSE)))</f>
        <v>0</v>
      </c>
      <c r="AD85" s="384">
        <f t="shared" si="62"/>
        <v>87153.600000000006</v>
      </c>
      <c r="AE85" s="403">
        <f>VLOOKUP(B85,'Spring 2023 School'!$C$3:$S$202,17,FALSE)</f>
        <v>390</v>
      </c>
      <c r="AF85" s="403">
        <f>VLOOKUP(B85,'Spring 2023 School'!$C$1:$Z$200,20,FALSE)</f>
        <v>30</v>
      </c>
      <c r="AG85" s="403">
        <f>VLOOKUP(B85,'Spring 2023 School'!$C$3:$Z$202,23,FALSE)</f>
        <v>0</v>
      </c>
      <c r="AH85" s="384">
        <f t="shared" si="52"/>
        <v>9040.2000000000007</v>
      </c>
      <c r="AI85" s="384">
        <f t="shared" si="53"/>
        <v>330.59999999999997</v>
      </c>
      <c r="AJ85" s="384">
        <f t="shared" si="54"/>
        <v>0</v>
      </c>
      <c r="AK85" s="384">
        <f t="shared" si="63"/>
        <v>9370.8000000000011</v>
      </c>
      <c r="AL85" s="403">
        <f>IF(ISNA(VLOOKUP($A85,'Spring 2023 School'!$B82:$AD82,29,FALSE)),0,(VLOOKUP($A85,'Spring 2023 School'!$B82:$AD82,29,FALSE)))</f>
        <v>0</v>
      </c>
      <c r="AM85" s="403">
        <f>IF(ISNA(VLOOKUP($A85,'Spring 2023 School'!$B82:$AZ82,30,FALSE)),0,(VLOOKUP($A85,'Spring 2023 School'!$B82:$AZ82,30,FALSE)))</f>
        <v>0</v>
      </c>
      <c r="AN85" s="402">
        <f t="shared" si="55"/>
        <v>0</v>
      </c>
      <c r="AO85" s="404">
        <f t="shared" si="56"/>
        <v>3182.4</v>
      </c>
      <c r="AP85" s="384">
        <f t="shared" si="57"/>
        <v>99706.8</v>
      </c>
      <c r="AQ85" s="403">
        <f>VLOOKUP(A85,'Spring 2023 School'!$B$3:$AB$202,26,FALSE)</f>
        <v>21</v>
      </c>
      <c r="AR85" s="403">
        <f>VLOOKUP(A85,'Summer 2023 School'!$B$2:$AA$200,26,FALSE)</f>
        <v>0</v>
      </c>
      <c r="AS85" s="403">
        <f>VLOOKUP(A85,'Autumn 2023 School'!$B$2:$AA$197,26,FALSE)</f>
        <v>10</v>
      </c>
      <c r="AT85" s="409">
        <f t="shared" si="68"/>
        <v>4008.6000000000004</v>
      </c>
      <c r="AU85" s="409">
        <v>0</v>
      </c>
      <c r="AV85" s="413">
        <f t="shared" si="64"/>
        <v>103715.40000000001</v>
      </c>
      <c r="AW85" s="410">
        <f t="shared" si="65"/>
        <v>43214.75</v>
      </c>
      <c r="AX85" s="410">
        <f t="shared" si="66"/>
        <v>34571.800000000003</v>
      </c>
      <c r="AY85" s="410">
        <f t="shared" si="67"/>
        <v>25928.850000000002</v>
      </c>
      <c r="AZ85" s="642">
        <f>(SUMIF('Spring 2023 School'!B:B,Budget!A85,'Spring 2023 School'!AG:AG)+SUMIF('Summer 2023 School'!B:B,Budget!A85,'Summer 2023 School'!AG:AG)+SUMIF('Autumn 2023 School'!B:B,Budget!A85,'Autumn 2023 School'!AG:AG))</f>
        <v>0</v>
      </c>
      <c r="BA85" s="410">
        <f t="shared" si="58"/>
        <v>0</v>
      </c>
      <c r="BB85">
        <f t="shared" si="59"/>
        <v>5070</v>
      </c>
      <c r="BC85">
        <f t="shared" si="60"/>
        <v>390</v>
      </c>
      <c r="BD85">
        <f t="shared" si="61"/>
        <v>0</v>
      </c>
    </row>
    <row r="86" spans="1:56" x14ac:dyDescent="0.35">
      <c r="A86" s="231">
        <v>2122</v>
      </c>
      <c r="B86" t="s">
        <v>910</v>
      </c>
      <c r="C86" s="231">
        <f>IF(ISNA(VLOOKUP($B86,'Spring 2023 School'!$C$3:$AF$220,5,FALSE)),0,(VLOOKUP($B86,'Spring 2023 School'!$C$3:$AF$220,5,FALSE)))</f>
        <v>71</v>
      </c>
      <c r="D86" s="231">
        <f>IF(ISNA(VLOOKUP($B86,'Summer 2023 School'!$C$2:$AF$217,5,FALSE)),0,(VLOOKUP($B86,'Summer 2023 School'!$C$2:$AF$217,5,FALSE)))</f>
        <v>87</v>
      </c>
      <c r="E86" s="231">
        <f>IF(ISNA(VLOOKUP($B86,'Autumn 2023 School'!$C$2:$AH$214,5,FALSE)),0,(VLOOKUP($B86,'Autumn 2023 School'!$C$2:$AH$214,5,FALSE)))</f>
        <v>48</v>
      </c>
      <c r="F86" s="231">
        <f>IF(ISNA(VLOOKUP($B86,'Spring 2023 School'!$C$3:$AF$219,8,FALSE)),0,(VLOOKUP($B86,'Spring 2023 School'!$C$3:$AF$219,8,FALSE)))</f>
        <v>7</v>
      </c>
      <c r="G86" s="231">
        <f>IF(ISNA(VLOOKUP($B86,'Summer 2023 School'!$C$2:$AF$216,8,FALSE)),0,(VLOOKUP($B86,'Summer 2023 School'!$C$2:$AF$216,8,FALSE)))</f>
        <v>10</v>
      </c>
      <c r="H86" s="231">
        <f>IF(ISNA(VLOOKUP($B86,'Autumn 2023 School'!$C$2:$AH$214,8,FALSE)),0,(VLOOKUP($B86,'Autumn 2023 School'!$C$2:$AH$214,8,FALSE)))</f>
        <v>1</v>
      </c>
      <c r="I86" s="231">
        <f>IF(ISNA(VLOOKUP($B86,'Spring 2023 School'!$C$3:$AF$219,12,FALSE)),0,(VLOOKUP($B86,'Spring 2023 School'!$C$3:$AF$219,12,FALSE)))</f>
        <v>1065</v>
      </c>
      <c r="J86" s="231">
        <f>IF(ISNA(VLOOKUP($B86,'Summer 2023 School'!$C$2:$AF$216,12,FALSE)),0,(VLOOKUP($B86,'Summer 2023 School'!$C$2:$AF$216,12,FALSE)))</f>
        <v>1305</v>
      </c>
      <c r="K86" s="231">
        <f>IF(ISNA(VLOOKUP($B86,'Autumn 2023 School'!$C$2:$AH$214,12,FALSE)),0,(VLOOKUP($B86,'Autumn 2023 School'!$C$2:$AH$214,12,FALSE)))</f>
        <v>720</v>
      </c>
      <c r="L86" s="231">
        <f>IF(ISNA(VLOOKUP($B86,'Spring 2023 School'!$C$3:$AF$219,15,FALSE)),0,(VLOOKUP($B86,'Spring 2023 School'!$C$3:$AF$219,15,FALSE)))</f>
        <v>105</v>
      </c>
      <c r="M86" s="231">
        <f>IF(ISNA(VLOOKUP($B86,'Summer 2023 School'!$C$2:$AF$216,15,FALSE)),0,(VLOOKUP($B86,'Summer 2023 School'!$C$2:$AF$216,15,FALSE)))</f>
        <v>165</v>
      </c>
      <c r="N86" s="231">
        <f>IF(ISNA(VLOOKUP($B86,'Autumn 2023 School'!$C$2:$AH$214,15,FALSE)),0,(VLOOKUP($B86,'Autumn 2023 School'!$C$2:$AH$214,15,FALSE)))</f>
        <v>15</v>
      </c>
      <c r="O86" s="231">
        <f>IF(ISNA(VLOOKUP($B86,'Spring 2023 School'!$C$3:$AF$219,2,FALSE)),0,(VLOOKUP($B86,'Spring 2023 School'!$C$3:$AF$219,2,FALSE)))</f>
        <v>0</v>
      </c>
      <c r="P86" s="231">
        <f>IF(ISNA(VLOOKUP($B86,'Summer 2023 School'!$C$2:$AF$216,2,FALSE)),0,(VLOOKUP($B86,'Summer 2023 School'!$C$2:$AF$216,2,FALSE)))</f>
        <v>0</v>
      </c>
      <c r="Q86" s="231">
        <f>IF(ISNA(VLOOKUP($B86,'Autumn 2023 School'!$C$2:$AH$214,2,FALSE)),0,(VLOOKUP($B86,'Autumn 2023 School'!$C$2:$AH$214,2,FALSE)))</f>
        <v>0</v>
      </c>
      <c r="R86" s="231">
        <f>IF(ISNA(VLOOKUP($B86,'Spring 2023 School'!$C$3:$AF$219,9,FALSE)),0,(VLOOKUP($B86,'Spring 2023 School'!$C$3:$AF$219,9,FALSE)))</f>
        <v>0</v>
      </c>
      <c r="S86" s="231">
        <f>IF(ISNA(VLOOKUP($B86,'Summer 2023 School'!$C$2:$AF$216,9,FALSE)),0,(VLOOKUP($B86,'Summer 2023 School'!$C$2:$AF$216,9,FALSE)))</f>
        <v>0</v>
      </c>
      <c r="T86" s="231">
        <f>IF(ISNA(VLOOKUP($B86,'Autumn 2023 School'!$C$2:$AH$214,9,FALSE)),0,(VLOOKUP($B86,'Autumn 2023 School'!$C$2:$AH$214,9,FALSE)))</f>
        <v>0</v>
      </c>
      <c r="U86" s="231">
        <f>IF(ISNA(VLOOKUP($B86,'Spring 2023 School'!$C$3:$AF$219,25,FALSE)),0,(VLOOKUP($B86,'Spring 2023 School'!$C$3:$AF$219,25,FALSE)))</f>
        <v>25</v>
      </c>
      <c r="V86" s="231">
        <f>IF(ISNA(VLOOKUP($B86,'Spring 2023 School'!$C$3:$AF$219,25,FALSE)),0,(VLOOKUP($B86,'Spring 2023 School'!$C$3:$AF$219,25,FALSE)))</f>
        <v>25</v>
      </c>
      <c r="W86" s="231">
        <f>IF(ISNA(VLOOKUP($B86,'Spring 2023 School'!$C$3:$AF$219,25,FALSE)),0,(VLOOKUP($B86,'Spring 2023 School'!$C$3:$AF$219,25,FALSE)))</f>
        <v>25</v>
      </c>
      <c r="X86" s="231">
        <f>IF(ISNA(VLOOKUP($B86,'Spring 2023 School'!$C$3:$AF$219,26,FALSE)),0,(VLOOKUP($B86,'Spring 2023 School'!$C$3:$AF$219,26,FALSE)))</f>
        <v>375</v>
      </c>
      <c r="Y86" s="231">
        <f>IF(ISNA(VLOOKUP($B86,'Spring 2023 School'!$C$3:$AF$219,26,FALSE)),0,(VLOOKUP($B86,'Spring 2023 School'!$C$3:$AF$219,26,FALSE)))</f>
        <v>375</v>
      </c>
      <c r="Z86" s="231">
        <f>IF(ISNA(VLOOKUP($B86,'Spring 2023 School'!$C$3:$AF$219,26,FALSE)),0,(VLOOKUP($B86,'Spring 2023 School'!$C$3:$AF$219,26,FALSE)))</f>
        <v>375</v>
      </c>
      <c r="AA86" s="231">
        <f>IF(ISNA(VLOOKUP($B86,'Spring 2023 School'!$C$3:$AF$219,27,FALSE)),0,(VLOOKUP($B86,'Spring 2023 School'!$C$3:$AF$219,27,FALSE)))</f>
        <v>45</v>
      </c>
      <c r="AB86" s="231">
        <f>IF(ISNA(VLOOKUP($B86,'Spring 2023 School'!$C$3:$AF$219,27,FALSE)),0,(VLOOKUP($B86,'Spring 2023 School'!$C$3:$AF$219,27,FALSE)))</f>
        <v>45</v>
      </c>
      <c r="AC86" s="231">
        <f>IF(ISNA(VLOOKUP($B86,'Spring 2023 School'!$C$3:$AF$219,27,FALSE)),0,(VLOOKUP($B86,'Spring 2023 School'!$C$3:$AF$219,27,FALSE)))</f>
        <v>45</v>
      </c>
      <c r="AD86" s="384">
        <f t="shared" si="62"/>
        <v>233818.8</v>
      </c>
      <c r="AE86" s="403">
        <f>VLOOKUP(B86,'Spring 2023 School'!$C$3:$S$202,17,FALSE)</f>
        <v>15</v>
      </c>
      <c r="AF86" s="403">
        <f>VLOOKUP(B86,'Spring 2023 School'!$C$1:$Z$200,20,FALSE)</f>
        <v>225</v>
      </c>
      <c r="AG86" s="403">
        <f>VLOOKUP(B86,'Spring 2023 School'!$C$3:$Z$202,23,FALSE)</f>
        <v>645</v>
      </c>
      <c r="AH86" s="384">
        <f t="shared" si="52"/>
        <v>347.7</v>
      </c>
      <c r="AI86" s="384">
        <f t="shared" si="53"/>
        <v>2479.5</v>
      </c>
      <c r="AJ86" s="384">
        <f t="shared" si="54"/>
        <v>1960.8</v>
      </c>
      <c r="AK86" s="384">
        <f t="shared" si="63"/>
        <v>4788</v>
      </c>
      <c r="AL86" s="403">
        <f>IF(ISNA(VLOOKUP($A86,'Spring 2023 School'!$B83:$AD83,29,FALSE)),0,(VLOOKUP($A86,'Spring 2023 School'!$B83:$AD83,29,FALSE)))</f>
        <v>0</v>
      </c>
      <c r="AM86" s="403">
        <f>IF(ISNA(VLOOKUP($A86,'Spring 2023 School'!$B83:$AZ83,30,FALSE)),0,(VLOOKUP($A86,'Spring 2023 School'!$B83:$AZ83,30,FALSE)))</f>
        <v>0</v>
      </c>
      <c r="AN86" s="402">
        <f t="shared" si="55"/>
        <v>0</v>
      </c>
      <c r="AO86" s="404">
        <f t="shared" si="56"/>
        <v>0</v>
      </c>
      <c r="AP86" s="384">
        <f t="shared" si="57"/>
        <v>238606.8</v>
      </c>
      <c r="AQ86" s="403">
        <f>VLOOKUP(A86,'Spring 2023 School'!$B$3:$AB$202,26,FALSE)</f>
        <v>25</v>
      </c>
      <c r="AR86" s="403">
        <f>VLOOKUP(A86,'Summer 2023 School'!$B$2:$AA$200,26,FALSE)</f>
        <v>39</v>
      </c>
      <c r="AS86" s="403">
        <f>VLOOKUP(A86,'Autumn 2023 School'!$B$2:$AA$197,26,FALSE)</f>
        <v>22</v>
      </c>
      <c r="AT86" s="409">
        <f t="shared" si="68"/>
        <v>11179.2</v>
      </c>
      <c r="AU86" s="409">
        <v>0</v>
      </c>
      <c r="AV86" s="413">
        <f t="shared" si="64"/>
        <v>249786</v>
      </c>
      <c r="AW86" s="410">
        <f t="shared" si="65"/>
        <v>104077.5</v>
      </c>
      <c r="AX86" s="410">
        <f t="shared" si="66"/>
        <v>83262</v>
      </c>
      <c r="AY86" s="410">
        <f t="shared" si="67"/>
        <v>62446.5</v>
      </c>
      <c r="AZ86" s="642">
        <f>(SUMIF('Spring 2023 School'!B:B,Budget!A86,'Spring 2023 School'!AG:AG)+SUMIF('Summer 2023 School'!B:B,Budget!A86,'Summer 2023 School'!AG:AG)+SUMIF('Autumn 2023 School'!B:B,Budget!A86,'Autumn 2023 School'!AG:AG))</f>
        <v>0</v>
      </c>
      <c r="BA86" s="410">
        <f t="shared" si="58"/>
        <v>0</v>
      </c>
      <c r="BB86">
        <f t="shared" si="59"/>
        <v>195</v>
      </c>
      <c r="BC86">
        <f t="shared" si="60"/>
        <v>2925</v>
      </c>
      <c r="BD86">
        <f t="shared" si="61"/>
        <v>7740</v>
      </c>
    </row>
    <row r="87" spans="1:56" x14ac:dyDescent="0.35">
      <c r="A87" s="231">
        <v>2127</v>
      </c>
      <c r="B87" t="s">
        <v>129</v>
      </c>
      <c r="C87" s="231">
        <f>IF(ISNA(VLOOKUP($B87,'Spring 2023 School'!$C$3:$AF$220,5,FALSE)),0,(VLOOKUP($B87,'Spring 2023 School'!$C$3:$AF$220,5,FALSE)))</f>
        <v>36</v>
      </c>
      <c r="D87" s="231">
        <f>IF(ISNA(VLOOKUP($B87,'Summer 2023 School'!$C$2:$AF$217,5,FALSE)),0,(VLOOKUP($B87,'Summer 2023 School'!$C$2:$AF$217,5,FALSE)))</f>
        <v>41</v>
      </c>
      <c r="E87" s="231">
        <f>IF(ISNA(VLOOKUP($B87,'Autumn 2023 School'!$C$2:$AH$214,5,FALSE)),0,(VLOOKUP($B87,'Autumn 2023 School'!$C$2:$AH$214,5,FALSE)))</f>
        <v>39</v>
      </c>
      <c r="F87" s="231">
        <f>IF(ISNA(VLOOKUP($B87,'Spring 2023 School'!$C$3:$AF$219,8,FALSE)),0,(VLOOKUP($B87,'Spring 2023 School'!$C$3:$AF$219,8,FALSE)))</f>
        <v>7</v>
      </c>
      <c r="G87" s="231">
        <f>IF(ISNA(VLOOKUP($B87,'Summer 2023 School'!$C$2:$AF$216,8,FALSE)),0,(VLOOKUP($B87,'Summer 2023 School'!$C$2:$AF$216,8,FALSE)))</f>
        <v>7</v>
      </c>
      <c r="H87" s="231">
        <f>IF(ISNA(VLOOKUP($B87,'Autumn 2023 School'!$C$2:$AH$214,8,FALSE)),0,(VLOOKUP($B87,'Autumn 2023 School'!$C$2:$AH$214,8,FALSE)))</f>
        <v>7</v>
      </c>
      <c r="I87" s="231">
        <f>IF(ISNA(VLOOKUP($B87,'Spring 2023 School'!$C$3:$AF$219,12,FALSE)),0,(VLOOKUP($B87,'Spring 2023 School'!$C$3:$AF$219,12,FALSE)))</f>
        <v>540</v>
      </c>
      <c r="J87" s="231">
        <f>IF(ISNA(VLOOKUP($B87,'Summer 2023 School'!$C$2:$AF$216,12,FALSE)),0,(VLOOKUP($B87,'Summer 2023 School'!$C$2:$AF$216,12,FALSE)))</f>
        <v>615</v>
      </c>
      <c r="K87" s="231">
        <f>IF(ISNA(VLOOKUP($B87,'Autumn 2023 School'!$C$2:$AH$214,12,FALSE)),0,(VLOOKUP($B87,'Autumn 2023 School'!$C$2:$AH$214,12,FALSE)))</f>
        <v>585</v>
      </c>
      <c r="L87" s="231">
        <f>IF(ISNA(VLOOKUP($B87,'Spring 2023 School'!$C$3:$AF$219,15,FALSE)),0,(VLOOKUP($B87,'Spring 2023 School'!$C$3:$AF$219,15,FALSE)))</f>
        <v>105</v>
      </c>
      <c r="M87" s="231">
        <f>IF(ISNA(VLOOKUP($B87,'Summer 2023 School'!$C$2:$AF$216,15,FALSE)),0,(VLOOKUP($B87,'Summer 2023 School'!$C$2:$AF$216,15,FALSE)))</f>
        <v>105</v>
      </c>
      <c r="N87" s="231">
        <f>IF(ISNA(VLOOKUP($B87,'Autumn 2023 School'!$C$2:$AH$214,15,FALSE)),0,(VLOOKUP($B87,'Autumn 2023 School'!$C$2:$AH$214,15,FALSE)))</f>
        <v>105</v>
      </c>
      <c r="O87" s="231">
        <f>IF(ISNA(VLOOKUP($B87,'Spring 2023 School'!$C$3:$AF$219,2,FALSE)),0,(VLOOKUP($B87,'Spring 2023 School'!$C$3:$AF$219,2,FALSE)))</f>
        <v>0</v>
      </c>
      <c r="P87" s="231">
        <f>IF(ISNA(VLOOKUP($B87,'Summer 2023 School'!$C$2:$AF$216,2,FALSE)),0,(VLOOKUP($B87,'Summer 2023 School'!$C$2:$AF$216,2,FALSE)))</f>
        <v>0</v>
      </c>
      <c r="Q87" s="231">
        <f>IF(ISNA(VLOOKUP($B87,'Autumn 2023 School'!$C$2:$AH$214,2,FALSE)),0,(VLOOKUP($B87,'Autumn 2023 School'!$C$2:$AH$214,2,FALSE)))</f>
        <v>0</v>
      </c>
      <c r="R87" s="231">
        <f>IF(ISNA(VLOOKUP($B87,'Spring 2023 School'!$C$3:$AF$219,9,FALSE)),0,(VLOOKUP($B87,'Spring 2023 School'!$C$3:$AF$219,9,FALSE)))</f>
        <v>0</v>
      </c>
      <c r="S87" s="231">
        <f>IF(ISNA(VLOOKUP($B87,'Summer 2023 School'!$C$2:$AF$216,9,FALSE)),0,(VLOOKUP($B87,'Summer 2023 School'!$C$2:$AF$216,9,FALSE)))</f>
        <v>0</v>
      </c>
      <c r="T87" s="231">
        <f>IF(ISNA(VLOOKUP($B87,'Autumn 2023 School'!$C$2:$AH$214,9,FALSE)),0,(VLOOKUP($B87,'Autumn 2023 School'!$C$2:$AH$214,9,FALSE)))</f>
        <v>0</v>
      </c>
      <c r="U87" s="231">
        <f>IF(ISNA(VLOOKUP($B87,'Spring 2023 School'!$C$3:$AF$219,25,FALSE)),0,(VLOOKUP($B87,'Spring 2023 School'!$C$3:$AF$219,25,FALSE)))</f>
        <v>15</v>
      </c>
      <c r="V87" s="231">
        <f>IF(ISNA(VLOOKUP($B87,'Spring 2023 School'!$C$3:$AF$219,25,FALSE)),0,(VLOOKUP($B87,'Spring 2023 School'!$C$3:$AF$219,25,FALSE)))</f>
        <v>15</v>
      </c>
      <c r="W87" s="231">
        <f>IF(ISNA(VLOOKUP($B87,'Spring 2023 School'!$C$3:$AF$219,25,FALSE)),0,(VLOOKUP($B87,'Spring 2023 School'!$C$3:$AF$219,25,FALSE)))</f>
        <v>15</v>
      </c>
      <c r="X87" s="231">
        <f>IF(ISNA(VLOOKUP($B87,'Spring 2023 School'!$C$3:$AF$219,26,FALSE)),0,(VLOOKUP($B87,'Spring 2023 School'!$C$3:$AF$219,26,FALSE)))</f>
        <v>225</v>
      </c>
      <c r="Y87" s="231">
        <f>IF(ISNA(VLOOKUP($B87,'Spring 2023 School'!$C$3:$AF$219,26,FALSE)),0,(VLOOKUP($B87,'Spring 2023 School'!$C$3:$AF$219,26,FALSE)))</f>
        <v>225</v>
      </c>
      <c r="Z87" s="231">
        <f>IF(ISNA(VLOOKUP($B87,'Spring 2023 School'!$C$3:$AF$219,26,FALSE)),0,(VLOOKUP($B87,'Spring 2023 School'!$C$3:$AF$219,26,FALSE)))</f>
        <v>225</v>
      </c>
      <c r="AA87" s="231">
        <f>IF(ISNA(VLOOKUP($B87,'Spring 2023 School'!$C$3:$AF$219,27,FALSE)),0,(VLOOKUP($B87,'Spring 2023 School'!$C$3:$AF$219,27,FALSE)))</f>
        <v>30</v>
      </c>
      <c r="AB87" s="231">
        <f>IF(ISNA(VLOOKUP($B87,'Spring 2023 School'!$C$3:$AF$219,27,FALSE)),0,(VLOOKUP($B87,'Spring 2023 School'!$C$3:$AF$219,27,FALSE)))</f>
        <v>30</v>
      </c>
      <c r="AC87" s="231">
        <f>IF(ISNA(VLOOKUP($B87,'Spring 2023 School'!$C$3:$AF$219,27,FALSE)),0,(VLOOKUP($B87,'Spring 2023 School'!$C$3:$AF$219,27,FALSE)))</f>
        <v>30</v>
      </c>
      <c r="AD87" s="384">
        <f t="shared" si="62"/>
        <v>141055.50000000003</v>
      </c>
      <c r="AE87" s="403">
        <f>VLOOKUP(B87,'Spring 2023 School'!$C$3:$S$202,17,FALSE)</f>
        <v>150</v>
      </c>
      <c r="AF87" s="403">
        <f>VLOOKUP(B87,'Spring 2023 School'!$C$1:$Z$200,20,FALSE)</f>
        <v>255</v>
      </c>
      <c r="AG87" s="403">
        <f>VLOOKUP(B87,'Spring 2023 School'!$C$3:$Z$202,23,FALSE)</f>
        <v>135</v>
      </c>
      <c r="AH87" s="384">
        <f t="shared" si="52"/>
        <v>3477</v>
      </c>
      <c r="AI87" s="384">
        <f t="shared" si="53"/>
        <v>2810.0999999999995</v>
      </c>
      <c r="AJ87" s="384">
        <f t="shared" si="54"/>
        <v>410.40000000000003</v>
      </c>
      <c r="AK87" s="384">
        <f t="shared" si="63"/>
        <v>6697.4999999999991</v>
      </c>
      <c r="AL87" s="403">
        <f>IF(ISNA(VLOOKUP($A87,'Spring 2023 School'!$B84:$AD84,29,FALSE)),0,(VLOOKUP($A87,'Spring 2023 School'!$B84:$AD84,29,FALSE)))</f>
        <v>0</v>
      </c>
      <c r="AM87" s="403">
        <f>IF(ISNA(VLOOKUP($A87,'Spring 2023 School'!$B84:$AZ84,30,FALSE)),0,(VLOOKUP($A87,'Spring 2023 School'!$B84:$AZ84,30,FALSE)))</f>
        <v>0</v>
      </c>
      <c r="AN87" s="402">
        <f t="shared" si="55"/>
        <v>0</v>
      </c>
      <c r="AO87" s="404">
        <f t="shared" si="56"/>
        <v>0</v>
      </c>
      <c r="AP87" s="384">
        <f t="shared" si="57"/>
        <v>147753.00000000003</v>
      </c>
      <c r="AQ87" s="403">
        <f>VLOOKUP(A87,'Spring 2023 School'!$B$3:$AB$202,26,FALSE)</f>
        <v>15</v>
      </c>
      <c r="AR87" s="403">
        <f>VLOOKUP(A87,'Summer 2023 School'!$B$2:$AA$200,26,FALSE)</f>
        <v>16</v>
      </c>
      <c r="AS87" s="403">
        <f>VLOOKUP(A87,'Autumn 2023 School'!$B$2:$AA$197,26,FALSE)</f>
        <v>11</v>
      </c>
      <c r="AT87" s="409">
        <f t="shared" si="68"/>
        <v>5457</v>
      </c>
      <c r="AU87" s="409">
        <v>0</v>
      </c>
      <c r="AV87" s="413">
        <f t="shared" si="64"/>
        <v>153210.00000000003</v>
      </c>
      <c r="AW87" s="410">
        <f t="shared" si="65"/>
        <v>63837.500000000007</v>
      </c>
      <c r="AX87" s="410">
        <f t="shared" si="66"/>
        <v>51070.000000000007</v>
      </c>
      <c r="AY87" s="410">
        <f t="shared" si="67"/>
        <v>38302.500000000007</v>
      </c>
      <c r="AZ87" s="642">
        <f>(SUMIF('Spring 2023 School'!B:B,Budget!A87,'Spring 2023 School'!AG:AG)+SUMIF('Summer 2023 School'!B:B,Budget!A87,'Summer 2023 School'!AG:AG)+SUMIF('Autumn 2023 School'!B:B,Budget!A87,'Autumn 2023 School'!AG:AG))</f>
        <v>0</v>
      </c>
      <c r="BA87" s="410">
        <f t="shared" si="58"/>
        <v>0</v>
      </c>
      <c r="BB87">
        <f t="shared" si="59"/>
        <v>1950</v>
      </c>
      <c r="BC87">
        <f t="shared" si="60"/>
        <v>3315</v>
      </c>
      <c r="BD87">
        <f t="shared" si="61"/>
        <v>1620</v>
      </c>
    </row>
    <row r="88" spans="1:56" x14ac:dyDescent="0.35">
      <c r="A88" s="231">
        <v>2132</v>
      </c>
      <c r="B88" t="s">
        <v>911</v>
      </c>
      <c r="C88" s="231">
        <f>IF(ISNA(VLOOKUP($B88,'Spring 2023 School'!$C$3:$AF$220,5,FALSE)),0,(VLOOKUP($B88,'Spring 2023 School'!$C$3:$AF$220,5,FALSE)))</f>
        <v>49</v>
      </c>
      <c r="D88" s="231">
        <f>IF(ISNA(VLOOKUP($B88,'Summer 2023 School'!$C$2:$AF$217,5,FALSE)),0,(VLOOKUP($B88,'Summer 2023 School'!$C$2:$AF$217,5,FALSE)))</f>
        <v>52</v>
      </c>
      <c r="E88" s="231">
        <f>IF(ISNA(VLOOKUP($B88,'Autumn 2023 School'!$C$2:$AH$214,5,FALSE)),0,(VLOOKUP($B88,'Autumn 2023 School'!$C$2:$AH$214,5,FALSE)))</f>
        <v>38</v>
      </c>
      <c r="F88" s="231">
        <f>IF(ISNA(VLOOKUP($B88,'Spring 2023 School'!$C$3:$AF$219,8,FALSE)),0,(VLOOKUP($B88,'Spring 2023 School'!$C$3:$AF$219,8,FALSE)))</f>
        <v>0</v>
      </c>
      <c r="G88" s="231">
        <f>IF(ISNA(VLOOKUP($B88,'Summer 2023 School'!$C$2:$AF$216,8,FALSE)),0,(VLOOKUP($B88,'Summer 2023 School'!$C$2:$AF$216,8,FALSE)))</f>
        <v>0</v>
      </c>
      <c r="H88" s="231">
        <f>IF(ISNA(VLOOKUP($B88,'Autumn 2023 School'!$C$2:$AH$214,8,FALSE)),0,(VLOOKUP($B88,'Autumn 2023 School'!$C$2:$AH$214,8,FALSE)))</f>
        <v>0</v>
      </c>
      <c r="I88" s="231">
        <f>IF(ISNA(VLOOKUP($B88,'Spring 2023 School'!$C$3:$AF$219,12,FALSE)),0,(VLOOKUP($B88,'Spring 2023 School'!$C$3:$AF$219,12,FALSE)))</f>
        <v>735</v>
      </c>
      <c r="J88" s="231">
        <f>IF(ISNA(VLOOKUP($B88,'Summer 2023 School'!$C$2:$AF$216,12,FALSE)),0,(VLOOKUP($B88,'Summer 2023 School'!$C$2:$AF$216,12,FALSE)))</f>
        <v>780</v>
      </c>
      <c r="K88" s="231">
        <f>IF(ISNA(VLOOKUP($B88,'Autumn 2023 School'!$C$2:$AH$214,12,FALSE)),0,(VLOOKUP($B88,'Autumn 2023 School'!$C$2:$AH$214,12,FALSE)))</f>
        <v>570</v>
      </c>
      <c r="L88" s="231">
        <f>IF(ISNA(VLOOKUP($B88,'Spring 2023 School'!$C$3:$AF$219,15,FALSE)),0,(VLOOKUP($B88,'Spring 2023 School'!$C$3:$AF$219,15,FALSE)))</f>
        <v>0</v>
      </c>
      <c r="M88" s="231">
        <f>IF(ISNA(VLOOKUP($B88,'Summer 2023 School'!$C$2:$AF$216,15,FALSE)),0,(VLOOKUP($B88,'Summer 2023 School'!$C$2:$AF$216,15,FALSE)))</f>
        <v>0</v>
      </c>
      <c r="N88" s="231">
        <f>IF(ISNA(VLOOKUP($B88,'Autumn 2023 School'!$C$2:$AH$214,15,FALSE)),0,(VLOOKUP($B88,'Autumn 2023 School'!$C$2:$AH$214,15,FALSE)))</f>
        <v>0</v>
      </c>
      <c r="O88" s="231">
        <f>IF(ISNA(VLOOKUP($B88,'Spring 2023 School'!$C$3:$AF$219,2,FALSE)),0,(VLOOKUP($B88,'Spring 2023 School'!$C$3:$AF$219,2,FALSE)))</f>
        <v>0</v>
      </c>
      <c r="P88" s="231">
        <f>IF(ISNA(VLOOKUP($B88,'Summer 2023 School'!$C$2:$AF$216,2,FALSE)),0,(VLOOKUP($B88,'Summer 2023 School'!$C$2:$AF$216,2,FALSE)))</f>
        <v>0</v>
      </c>
      <c r="Q88" s="231">
        <f>IF(ISNA(VLOOKUP($B88,'Autumn 2023 School'!$C$2:$AH$214,2,FALSE)),0,(VLOOKUP($B88,'Autumn 2023 School'!$C$2:$AH$214,2,FALSE)))</f>
        <v>0</v>
      </c>
      <c r="R88" s="231">
        <f>IF(ISNA(VLOOKUP($B88,'Spring 2023 School'!$C$3:$AF$219,9,FALSE)),0,(VLOOKUP($B88,'Spring 2023 School'!$C$3:$AF$219,9,FALSE)))</f>
        <v>0</v>
      </c>
      <c r="S88" s="231">
        <f>IF(ISNA(VLOOKUP($B88,'Summer 2023 School'!$C$2:$AF$216,9,FALSE)),0,(VLOOKUP($B88,'Summer 2023 School'!$C$2:$AF$216,9,FALSE)))</f>
        <v>0</v>
      </c>
      <c r="T88" s="231">
        <f>IF(ISNA(VLOOKUP($B88,'Autumn 2023 School'!$C$2:$AH$214,9,FALSE)),0,(VLOOKUP($B88,'Autumn 2023 School'!$C$2:$AH$214,9,FALSE)))</f>
        <v>0</v>
      </c>
      <c r="U88" s="231">
        <f>IF(ISNA(VLOOKUP($B88,'Spring 2023 School'!$C$3:$AF$219,25,FALSE)),0,(VLOOKUP($B88,'Spring 2023 School'!$C$3:$AF$219,25,FALSE)))</f>
        <v>18</v>
      </c>
      <c r="V88" s="231">
        <f>IF(ISNA(VLOOKUP($B88,'Spring 2023 School'!$C$3:$AF$219,25,FALSE)),0,(VLOOKUP($B88,'Spring 2023 School'!$C$3:$AF$219,25,FALSE)))</f>
        <v>18</v>
      </c>
      <c r="W88" s="231">
        <f>IF(ISNA(VLOOKUP($B88,'Spring 2023 School'!$C$3:$AF$219,25,FALSE)),0,(VLOOKUP($B88,'Spring 2023 School'!$C$3:$AF$219,25,FALSE)))</f>
        <v>18</v>
      </c>
      <c r="X88" s="231">
        <f>IF(ISNA(VLOOKUP($B88,'Spring 2023 School'!$C$3:$AF$219,26,FALSE)),0,(VLOOKUP($B88,'Spring 2023 School'!$C$3:$AF$219,26,FALSE)))</f>
        <v>270</v>
      </c>
      <c r="Y88" s="231">
        <f>IF(ISNA(VLOOKUP($B88,'Spring 2023 School'!$C$3:$AF$219,26,FALSE)),0,(VLOOKUP($B88,'Spring 2023 School'!$C$3:$AF$219,26,FALSE)))</f>
        <v>270</v>
      </c>
      <c r="Z88" s="231">
        <f>IF(ISNA(VLOOKUP($B88,'Spring 2023 School'!$C$3:$AF$219,26,FALSE)),0,(VLOOKUP($B88,'Spring 2023 School'!$C$3:$AF$219,26,FALSE)))</f>
        <v>270</v>
      </c>
      <c r="AA88" s="231">
        <f>IF(ISNA(VLOOKUP($B88,'Spring 2023 School'!$C$3:$AF$219,27,FALSE)),0,(VLOOKUP($B88,'Spring 2023 School'!$C$3:$AF$219,27,FALSE)))</f>
        <v>0</v>
      </c>
      <c r="AB88" s="231">
        <f>IF(ISNA(VLOOKUP($B88,'Spring 2023 School'!$C$3:$AF$219,27,FALSE)),0,(VLOOKUP($B88,'Spring 2023 School'!$C$3:$AF$219,27,FALSE)))</f>
        <v>0</v>
      </c>
      <c r="AC88" s="231">
        <f>IF(ISNA(VLOOKUP($B88,'Spring 2023 School'!$C$3:$AF$219,27,FALSE)),0,(VLOOKUP($B88,'Spring 2023 School'!$C$3:$AF$219,27,FALSE)))</f>
        <v>0</v>
      </c>
      <c r="AD88" s="384">
        <f t="shared" si="62"/>
        <v>143819.70000000001</v>
      </c>
      <c r="AE88" s="403">
        <f>VLOOKUP(B88,'Spring 2023 School'!$C$3:$S$202,17,FALSE)</f>
        <v>0</v>
      </c>
      <c r="AF88" s="403">
        <f>VLOOKUP(B88,'Spring 2023 School'!$C$1:$Z$200,20,FALSE)</f>
        <v>165</v>
      </c>
      <c r="AG88" s="403">
        <f>VLOOKUP(B88,'Spring 2023 School'!$C$3:$Z$202,23,FALSE)</f>
        <v>570</v>
      </c>
      <c r="AH88" s="384">
        <f t="shared" si="52"/>
        <v>0</v>
      </c>
      <c r="AI88" s="384">
        <f t="shared" si="53"/>
        <v>1818.2999999999997</v>
      </c>
      <c r="AJ88" s="384">
        <f t="shared" si="54"/>
        <v>1732.8</v>
      </c>
      <c r="AK88" s="384">
        <f t="shared" si="63"/>
        <v>3551.0999999999995</v>
      </c>
      <c r="AL88" s="403">
        <f>IF(ISNA(VLOOKUP($A88,'Spring 2023 School'!$B85:$AD85,29,FALSE)),0,(VLOOKUP($A88,'Spring 2023 School'!$B85:$AD85,29,FALSE)))</f>
        <v>0</v>
      </c>
      <c r="AM88" s="403">
        <f>IF(ISNA(VLOOKUP($A88,'Spring 2023 School'!$B85:$AZ85,30,FALSE)),0,(VLOOKUP($A88,'Spring 2023 School'!$B85:$AZ85,30,FALSE)))</f>
        <v>0</v>
      </c>
      <c r="AN88" s="402">
        <f t="shared" si="55"/>
        <v>0</v>
      </c>
      <c r="AO88" s="404">
        <f t="shared" si="56"/>
        <v>0</v>
      </c>
      <c r="AP88" s="384">
        <f t="shared" si="57"/>
        <v>147370.80000000002</v>
      </c>
      <c r="AQ88" s="403">
        <f>VLOOKUP(A88,'Spring 2023 School'!$B$3:$AB$202,26,FALSE)</f>
        <v>18</v>
      </c>
      <c r="AR88" s="403">
        <f>VLOOKUP(A88,'Summer 2023 School'!$B$2:$AA$200,26,FALSE)</f>
        <v>12</v>
      </c>
      <c r="AS88" s="403">
        <f>VLOOKUP(A88,'Autumn 2023 School'!$B$2:$AA$197,26,FALSE)</f>
        <v>14</v>
      </c>
      <c r="AT88" s="409">
        <f t="shared" si="68"/>
        <v>5691.6</v>
      </c>
      <c r="AU88" s="409">
        <v>0</v>
      </c>
      <c r="AV88" s="413">
        <f t="shared" si="64"/>
        <v>153062.40000000002</v>
      </c>
      <c r="AW88" s="410">
        <f t="shared" si="65"/>
        <v>63776.000000000015</v>
      </c>
      <c r="AX88" s="410">
        <f t="shared" si="66"/>
        <v>51020.80000000001</v>
      </c>
      <c r="AY88" s="410">
        <f t="shared" si="67"/>
        <v>38265.600000000006</v>
      </c>
      <c r="AZ88" s="642">
        <f>(SUMIF('Spring 2023 School'!B:B,Budget!A88,'Spring 2023 School'!AG:AG)+SUMIF('Summer 2023 School'!B:B,Budget!A88,'Summer 2023 School'!AG:AG)+SUMIF('Autumn 2023 School'!B:B,Budget!A88,'Autumn 2023 School'!AG:AG))</f>
        <v>0</v>
      </c>
      <c r="BA88" s="410">
        <f t="shared" si="58"/>
        <v>0</v>
      </c>
      <c r="BB88">
        <f t="shared" si="59"/>
        <v>0</v>
      </c>
      <c r="BC88">
        <f t="shared" si="60"/>
        <v>2145</v>
      </c>
      <c r="BD88">
        <f t="shared" si="61"/>
        <v>6840</v>
      </c>
    </row>
    <row r="89" spans="1:56" x14ac:dyDescent="0.35">
      <c r="A89" s="231">
        <v>2136</v>
      </c>
      <c r="B89" t="s">
        <v>912</v>
      </c>
      <c r="C89" s="231">
        <f>IF(ISNA(VLOOKUP($B89,'Spring 2023 School'!$C$3:$AF$220,5,FALSE)),0,(VLOOKUP($B89,'Spring 2023 School'!$C$3:$AF$220,5,FALSE)))</f>
        <v>31</v>
      </c>
      <c r="D89" s="231">
        <f>IF(ISNA(VLOOKUP($B89,'Summer 2023 School'!$C$2:$AF$217,5,FALSE)),0,(VLOOKUP($B89,'Summer 2023 School'!$C$2:$AF$217,5,FALSE)))</f>
        <v>32</v>
      </c>
      <c r="E89" s="231">
        <f>IF(ISNA(VLOOKUP($B89,'Autumn 2023 School'!$C$2:$AH$214,5,FALSE)),0,(VLOOKUP($B89,'Autumn 2023 School'!$C$2:$AH$214,5,FALSE)))</f>
        <v>34</v>
      </c>
      <c r="F89" s="231">
        <f>IF(ISNA(VLOOKUP($B89,'Spring 2023 School'!$C$3:$AF$219,8,FALSE)),0,(VLOOKUP($B89,'Spring 2023 School'!$C$3:$AF$219,8,FALSE)))</f>
        <v>9</v>
      </c>
      <c r="G89" s="231">
        <f>IF(ISNA(VLOOKUP($B89,'Summer 2023 School'!$C$2:$AF$216,8,FALSE)),0,(VLOOKUP($B89,'Summer 2023 School'!$C$2:$AF$216,8,FALSE)))</f>
        <v>11</v>
      </c>
      <c r="H89" s="231">
        <f>IF(ISNA(VLOOKUP($B89,'Autumn 2023 School'!$C$2:$AH$214,8,FALSE)),0,(VLOOKUP($B89,'Autumn 2023 School'!$C$2:$AH$214,8,FALSE)))</f>
        <v>14</v>
      </c>
      <c r="I89" s="231">
        <f>IF(ISNA(VLOOKUP($B89,'Spring 2023 School'!$C$3:$AF$219,12,FALSE)),0,(VLOOKUP($B89,'Spring 2023 School'!$C$3:$AF$219,12,FALSE)))</f>
        <v>465</v>
      </c>
      <c r="J89" s="231">
        <f>IF(ISNA(VLOOKUP($B89,'Summer 2023 School'!$C$2:$AF$216,12,FALSE)),0,(VLOOKUP($B89,'Summer 2023 School'!$C$2:$AF$216,12,FALSE)))</f>
        <v>480</v>
      </c>
      <c r="K89" s="231">
        <f>IF(ISNA(VLOOKUP($B89,'Autumn 2023 School'!$C$2:$AH$214,12,FALSE)),0,(VLOOKUP($B89,'Autumn 2023 School'!$C$2:$AH$214,12,FALSE)))</f>
        <v>510</v>
      </c>
      <c r="L89" s="231">
        <f>IF(ISNA(VLOOKUP($B89,'Spring 2023 School'!$C$3:$AF$219,15,FALSE)),0,(VLOOKUP($B89,'Spring 2023 School'!$C$3:$AF$219,15,FALSE)))</f>
        <v>135</v>
      </c>
      <c r="M89" s="231">
        <f>IF(ISNA(VLOOKUP($B89,'Summer 2023 School'!$C$2:$AF$216,15,FALSE)),0,(VLOOKUP($B89,'Summer 2023 School'!$C$2:$AF$216,15,FALSE)))</f>
        <v>150</v>
      </c>
      <c r="N89" s="231">
        <f>IF(ISNA(VLOOKUP($B89,'Autumn 2023 School'!$C$2:$AH$214,15,FALSE)),0,(VLOOKUP($B89,'Autumn 2023 School'!$C$2:$AH$214,15,FALSE)))</f>
        <v>210</v>
      </c>
      <c r="O89" s="231">
        <f>IF(ISNA(VLOOKUP($B89,'Spring 2023 School'!$C$3:$AF$219,2,FALSE)),0,(VLOOKUP($B89,'Spring 2023 School'!$C$3:$AF$219,2,FALSE)))</f>
        <v>1</v>
      </c>
      <c r="P89" s="231">
        <f>IF(ISNA(VLOOKUP($B89,'Summer 2023 School'!$C$2:$AF$216,2,FALSE)),0,(VLOOKUP($B89,'Summer 2023 School'!$C$2:$AF$216,2,FALSE)))</f>
        <v>0</v>
      </c>
      <c r="Q89" s="231">
        <f>IF(ISNA(VLOOKUP($B89,'Autumn 2023 School'!$C$2:$AH$214,2,FALSE)),0,(VLOOKUP($B89,'Autumn 2023 School'!$C$2:$AH$214,2,FALSE)))</f>
        <v>0</v>
      </c>
      <c r="R89" s="231">
        <f>IF(ISNA(VLOOKUP($B89,'Spring 2023 School'!$C$3:$AF$219,9,FALSE)),0,(VLOOKUP($B89,'Spring 2023 School'!$C$3:$AF$219,9,FALSE)))</f>
        <v>15</v>
      </c>
      <c r="S89" s="231">
        <f>IF(ISNA(VLOOKUP($B89,'Summer 2023 School'!$C$2:$AF$216,9,FALSE)),0,(VLOOKUP($B89,'Summer 2023 School'!$C$2:$AF$216,9,FALSE)))</f>
        <v>0</v>
      </c>
      <c r="T89" s="231">
        <f>IF(ISNA(VLOOKUP($B89,'Autumn 2023 School'!$C$2:$AH$214,9,FALSE)),0,(VLOOKUP($B89,'Autumn 2023 School'!$C$2:$AH$214,9,FALSE)))</f>
        <v>0</v>
      </c>
      <c r="U89" s="231">
        <f>IF(ISNA(VLOOKUP($B89,'Spring 2023 School'!$C$3:$AF$219,25,FALSE)),0,(VLOOKUP($B89,'Spring 2023 School'!$C$3:$AF$219,25,FALSE)))</f>
        <v>10</v>
      </c>
      <c r="V89" s="231">
        <f>IF(ISNA(VLOOKUP($B89,'Spring 2023 School'!$C$3:$AF$219,25,FALSE)),0,(VLOOKUP($B89,'Spring 2023 School'!$C$3:$AF$219,25,FALSE)))</f>
        <v>10</v>
      </c>
      <c r="W89" s="231">
        <f>IF(ISNA(VLOOKUP($B89,'Spring 2023 School'!$C$3:$AF$219,25,FALSE)),0,(VLOOKUP($B89,'Spring 2023 School'!$C$3:$AF$219,25,FALSE)))</f>
        <v>10</v>
      </c>
      <c r="X89" s="231">
        <f>IF(ISNA(VLOOKUP($B89,'Spring 2023 School'!$C$3:$AF$219,26,FALSE)),0,(VLOOKUP($B89,'Spring 2023 School'!$C$3:$AF$219,26,FALSE)))</f>
        <v>150</v>
      </c>
      <c r="Y89" s="231">
        <f>IF(ISNA(VLOOKUP($B89,'Spring 2023 School'!$C$3:$AF$219,26,FALSE)),0,(VLOOKUP($B89,'Spring 2023 School'!$C$3:$AF$219,26,FALSE)))</f>
        <v>150</v>
      </c>
      <c r="Z89" s="231">
        <f>IF(ISNA(VLOOKUP($B89,'Spring 2023 School'!$C$3:$AF$219,26,FALSE)),0,(VLOOKUP($B89,'Spring 2023 School'!$C$3:$AF$219,26,FALSE)))</f>
        <v>150</v>
      </c>
      <c r="AA89" s="231">
        <f>IF(ISNA(VLOOKUP($B89,'Spring 2023 School'!$C$3:$AF$219,27,FALSE)),0,(VLOOKUP($B89,'Spring 2023 School'!$C$3:$AF$219,27,FALSE)))</f>
        <v>30</v>
      </c>
      <c r="AB89" s="231">
        <f>IF(ISNA(VLOOKUP($B89,'Spring 2023 School'!$C$3:$AF$219,27,FALSE)),0,(VLOOKUP($B89,'Spring 2023 School'!$C$3:$AF$219,27,FALSE)))</f>
        <v>30</v>
      </c>
      <c r="AC89" s="231">
        <f>IF(ISNA(VLOOKUP($B89,'Spring 2023 School'!$C$3:$AF$219,27,FALSE)),0,(VLOOKUP($B89,'Spring 2023 School'!$C$3:$AF$219,27,FALSE)))</f>
        <v>30</v>
      </c>
      <c r="AD89" s="384">
        <f t="shared" si="62"/>
        <v>133494.6</v>
      </c>
      <c r="AE89" s="403">
        <f>VLOOKUP(B89,'Spring 2023 School'!$C$3:$S$202,17,FALSE)</f>
        <v>180</v>
      </c>
      <c r="AF89" s="403">
        <f>VLOOKUP(B89,'Spring 2023 School'!$C$1:$Z$200,20,FALSE)</f>
        <v>15</v>
      </c>
      <c r="AG89" s="403">
        <f>VLOOKUP(B89,'Spring 2023 School'!$C$3:$Z$202,23,FALSE)</f>
        <v>210</v>
      </c>
      <c r="AH89" s="384">
        <f t="shared" si="52"/>
        <v>4172.3999999999996</v>
      </c>
      <c r="AI89" s="384">
        <f t="shared" si="53"/>
        <v>165.29999999999998</v>
      </c>
      <c r="AJ89" s="384">
        <f t="shared" si="54"/>
        <v>638.4</v>
      </c>
      <c r="AK89" s="384">
        <f t="shared" si="63"/>
        <v>4976.0999999999995</v>
      </c>
      <c r="AL89" s="403">
        <f>IF(ISNA(VLOOKUP($A89,'Spring 2023 School'!$B86:$AD86,29,FALSE)),0,(VLOOKUP($A89,'Spring 2023 School'!$B86:$AD86,29,FALSE)))</f>
        <v>0</v>
      </c>
      <c r="AM89" s="403">
        <f>IF(ISNA(VLOOKUP($A89,'Spring 2023 School'!$B86:$AZ86,30,FALSE)),0,(VLOOKUP($A89,'Spring 2023 School'!$B86:$AZ86,30,FALSE)))</f>
        <v>0</v>
      </c>
      <c r="AN89" s="402">
        <f t="shared" si="55"/>
        <v>0</v>
      </c>
      <c r="AO89" s="404">
        <f t="shared" si="56"/>
        <v>1591.2</v>
      </c>
      <c r="AP89" s="384">
        <f t="shared" si="57"/>
        <v>140061.90000000002</v>
      </c>
      <c r="AQ89" s="403">
        <f>VLOOKUP(A89,'Spring 2023 School'!$B$3:$AB$202,26,FALSE)</f>
        <v>10</v>
      </c>
      <c r="AR89" s="403">
        <f>VLOOKUP(A89,'Summer 2023 School'!$B$2:$AA$200,26,FALSE)</f>
        <v>16</v>
      </c>
      <c r="AS89" s="403">
        <f>VLOOKUP(A89,'Autumn 2023 School'!$B$2:$AA$197,26,FALSE)</f>
        <v>11</v>
      </c>
      <c r="AT89" s="409">
        <f t="shared" si="68"/>
        <v>4794</v>
      </c>
      <c r="AU89" s="409">
        <v>0</v>
      </c>
      <c r="AV89" s="413">
        <f t="shared" si="64"/>
        <v>144855.90000000002</v>
      </c>
      <c r="AW89" s="410">
        <f t="shared" si="65"/>
        <v>60356.625000000015</v>
      </c>
      <c r="AX89" s="410">
        <f t="shared" si="66"/>
        <v>48285.30000000001</v>
      </c>
      <c r="AY89" s="410">
        <f t="shared" si="67"/>
        <v>36213.975000000006</v>
      </c>
      <c r="AZ89" s="642">
        <f>(SUMIF('Spring 2023 School'!B:B,Budget!A89,'Spring 2023 School'!AG:AG)+SUMIF('Summer 2023 School'!B:B,Budget!A89,'Summer 2023 School'!AG:AG)+SUMIF('Autumn 2023 School'!B:B,Budget!A89,'Autumn 2023 School'!AG:AG))</f>
        <v>0</v>
      </c>
      <c r="BA89" s="410">
        <f t="shared" si="58"/>
        <v>0</v>
      </c>
      <c r="BB89">
        <f t="shared" si="59"/>
        <v>2340</v>
      </c>
      <c r="BC89">
        <f t="shared" si="60"/>
        <v>195</v>
      </c>
      <c r="BD89">
        <f t="shared" si="61"/>
        <v>2520</v>
      </c>
    </row>
    <row r="90" spans="1:56" x14ac:dyDescent="0.35">
      <c r="A90" s="231">
        <v>2138</v>
      </c>
      <c r="B90" t="s">
        <v>913</v>
      </c>
      <c r="C90" s="231">
        <f>IF(ISNA(VLOOKUP($B90,'Spring 2023 School'!$C$3:$AF$220,5,FALSE)),0,(VLOOKUP($B90,'Spring 2023 School'!$C$3:$AF$220,5,FALSE)))</f>
        <v>44</v>
      </c>
      <c r="D90" s="231">
        <f>IF(ISNA(VLOOKUP($B90,'Summer 2023 School'!$C$2:$AF$217,5,FALSE)),0,(VLOOKUP($B90,'Summer 2023 School'!$C$2:$AF$217,5,FALSE)))</f>
        <v>49</v>
      </c>
      <c r="E90" s="231">
        <f>IF(ISNA(VLOOKUP($B90,'Autumn 2023 School'!$C$2:$AH$214,5,FALSE)),0,(VLOOKUP($B90,'Autumn 2023 School'!$C$2:$AH$214,5,FALSE)))</f>
        <v>30</v>
      </c>
      <c r="F90" s="231">
        <f>IF(ISNA(VLOOKUP($B90,'Spring 2023 School'!$C$3:$AF$219,8,FALSE)),0,(VLOOKUP($B90,'Spring 2023 School'!$C$3:$AF$219,8,FALSE)))</f>
        <v>13</v>
      </c>
      <c r="G90" s="231">
        <f>IF(ISNA(VLOOKUP($B90,'Summer 2023 School'!$C$2:$AF$216,8,FALSE)),0,(VLOOKUP($B90,'Summer 2023 School'!$C$2:$AF$216,8,FALSE)))</f>
        <v>15</v>
      </c>
      <c r="H90" s="231">
        <f>IF(ISNA(VLOOKUP($B90,'Autumn 2023 School'!$C$2:$AH$214,8,FALSE)),0,(VLOOKUP($B90,'Autumn 2023 School'!$C$2:$AH$214,8,FALSE)))</f>
        <v>7</v>
      </c>
      <c r="I90" s="231">
        <f>IF(ISNA(VLOOKUP($B90,'Spring 2023 School'!$C$3:$AF$219,12,FALSE)),0,(VLOOKUP($B90,'Spring 2023 School'!$C$3:$AF$219,12,FALSE)))</f>
        <v>660</v>
      </c>
      <c r="J90" s="231">
        <f>IF(ISNA(VLOOKUP($B90,'Summer 2023 School'!$C$2:$AF$216,12,FALSE)),0,(VLOOKUP($B90,'Summer 2023 School'!$C$2:$AF$216,12,FALSE)))</f>
        <v>735</v>
      </c>
      <c r="K90" s="231">
        <f>IF(ISNA(VLOOKUP($B90,'Autumn 2023 School'!$C$2:$AH$214,12,FALSE)),0,(VLOOKUP($B90,'Autumn 2023 School'!$C$2:$AH$214,12,FALSE)))</f>
        <v>435</v>
      </c>
      <c r="L90" s="231">
        <f>IF(ISNA(VLOOKUP($B90,'Spring 2023 School'!$C$3:$AF$219,15,FALSE)),0,(VLOOKUP($B90,'Spring 2023 School'!$C$3:$AF$219,15,FALSE)))</f>
        <v>180</v>
      </c>
      <c r="M90" s="231">
        <f>IF(ISNA(VLOOKUP($B90,'Summer 2023 School'!$C$2:$AF$216,15,FALSE)),0,(VLOOKUP($B90,'Summer 2023 School'!$C$2:$AF$216,15,FALSE)))</f>
        <v>180</v>
      </c>
      <c r="N90" s="231">
        <f>IF(ISNA(VLOOKUP($B90,'Autumn 2023 School'!$C$2:$AH$214,15,FALSE)),0,(VLOOKUP($B90,'Autumn 2023 School'!$C$2:$AH$214,15,FALSE)))</f>
        <v>90</v>
      </c>
      <c r="O90" s="231">
        <f>IF(ISNA(VLOOKUP($B90,'Spring 2023 School'!$C$3:$AF$219,2,FALSE)),0,(VLOOKUP($B90,'Spring 2023 School'!$C$3:$AF$219,2,FALSE)))</f>
        <v>0</v>
      </c>
      <c r="P90" s="231">
        <f>IF(ISNA(VLOOKUP($B90,'Summer 2023 School'!$C$2:$AF$216,2,FALSE)),0,(VLOOKUP($B90,'Summer 2023 School'!$C$2:$AF$216,2,FALSE)))</f>
        <v>0</v>
      </c>
      <c r="Q90" s="231">
        <f>IF(ISNA(VLOOKUP($B90,'Autumn 2023 School'!$C$2:$AH$214,2,FALSE)),0,(VLOOKUP($B90,'Autumn 2023 School'!$C$2:$AH$214,2,FALSE)))</f>
        <v>0</v>
      </c>
      <c r="R90" s="231">
        <f>IF(ISNA(VLOOKUP($B90,'Spring 2023 School'!$C$3:$AF$219,9,FALSE)),0,(VLOOKUP($B90,'Spring 2023 School'!$C$3:$AF$219,9,FALSE)))</f>
        <v>0</v>
      </c>
      <c r="S90" s="231">
        <f>IF(ISNA(VLOOKUP($B90,'Summer 2023 School'!$C$2:$AF$216,9,FALSE)),0,(VLOOKUP($B90,'Summer 2023 School'!$C$2:$AF$216,9,FALSE)))</f>
        <v>0</v>
      </c>
      <c r="T90" s="231">
        <f>IF(ISNA(VLOOKUP($B90,'Autumn 2023 School'!$C$2:$AH$214,9,FALSE)),0,(VLOOKUP($B90,'Autumn 2023 School'!$C$2:$AH$214,9,FALSE)))</f>
        <v>0</v>
      </c>
      <c r="U90" s="231">
        <f>IF(ISNA(VLOOKUP($B90,'Spring 2023 School'!$C$3:$AF$219,25,FALSE)),0,(VLOOKUP($B90,'Spring 2023 School'!$C$3:$AF$219,25,FALSE)))</f>
        <v>8</v>
      </c>
      <c r="V90" s="231">
        <f>IF(ISNA(VLOOKUP($B90,'Spring 2023 School'!$C$3:$AF$219,25,FALSE)),0,(VLOOKUP($B90,'Spring 2023 School'!$C$3:$AF$219,25,FALSE)))</f>
        <v>8</v>
      </c>
      <c r="W90" s="231">
        <f>IF(ISNA(VLOOKUP($B90,'Spring 2023 School'!$C$3:$AF$219,25,FALSE)),0,(VLOOKUP($B90,'Spring 2023 School'!$C$3:$AF$219,25,FALSE)))</f>
        <v>8</v>
      </c>
      <c r="X90" s="231">
        <f>IF(ISNA(VLOOKUP($B90,'Spring 2023 School'!$C$3:$AF$219,26,FALSE)),0,(VLOOKUP($B90,'Spring 2023 School'!$C$3:$AF$219,26,FALSE)))</f>
        <v>120</v>
      </c>
      <c r="Y90" s="231">
        <f>IF(ISNA(VLOOKUP($B90,'Spring 2023 School'!$C$3:$AF$219,26,FALSE)),0,(VLOOKUP($B90,'Spring 2023 School'!$C$3:$AF$219,26,FALSE)))</f>
        <v>120</v>
      </c>
      <c r="Z90" s="231">
        <f>IF(ISNA(VLOOKUP($B90,'Spring 2023 School'!$C$3:$AF$219,26,FALSE)),0,(VLOOKUP($B90,'Spring 2023 School'!$C$3:$AF$219,26,FALSE)))</f>
        <v>120</v>
      </c>
      <c r="AA90" s="231">
        <f>IF(ISNA(VLOOKUP($B90,'Spring 2023 School'!$C$3:$AF$219,27,FALSE)),0,(VLOOKUP($B90,'Spring 2023 School'!$C$3:$AF$219,27,FALSE)))</f>
        <v>30</v>
      </c>
      <c r="AB90" s="231">
        <f>IF(ISNA(VLOOKUP($B90,'Spring 2023 School'!$C$3:$AF$219,27,FALSE)),0,(VLOOKUP($B90,'Spring 2023 School'!$C$3:$AF$219,27,FALSE)))</f>
        <v>30</v>
      </c>
      <c r="AC90" s="231">
        <f>IF(ISNA(VLOOKUP($B90,'Spring 2023 School'!$C$3:$AF$219,27,FALSE)),0,(VLOOKUP($B90,'Spring 2023 School'!$C$3:$AF$219,27,FALSE)))</f>
        <v>30</v>
      </c>
      <c r="AD90" s="384">
        <f t="shared" si="62"/>
        <v>157803.29999999999</v>
      </c>
      <c r="AE90" s="403">
        <f>VLOOKUP(B90,'Spring 2023 School'!$C$3:$S$202,17,FALSE)</f>
        <v>15</v>
      </c>
      <c r="AF90" s="403">
        <f>VLOOKUP(B90,'Spring 2023 School'!$C$1:$Z$200,20,FALSE)</f>
        <v>45</v>
      </c>
      <c r="AG90" s="403">
        <f>VLOOKUP(B90,'Spring 2023 School'!$C$3:$Z$202,23,FALSE)</f>
        <v>120</v>
      </c>
      <c r="AH90" s="384">
        <f t="shared" si="52"/>
        <v>347.7</v>
      </c>
      <c r="AI90" s="384">
        <f t="shared" si="53"/>
        <v>495.9</v>
      </c>
      <c r="AJ90" s="384">
        <f t="shared" si="54"/>
        <v>364.8</v>
      </c>
      <c r="AK90" s="384">
        <f t="shared" si="63"/>
        <v>1208.3999999999999</v>
      </c>
      <c r="AL90" s="403">
        <f>IF(ISNA(VLOOKUP($A90,'Spring 2023 School'!$B87:$AD87,29,FALSE)),0,(VLOOKUP($A90,'Spring 2023 School'!$B87:$AD87,29,FALSE)))</f>
        <v>0</v>
      </c>
      <c r="AM90" s="403">
        <f>IF(ISNA(VLOOKUP($A90,'Spring 2023 School'!$B87:$AZ87,30,FALSE)),0,(VLOOKUP($A90,'Spring 2023 School'!$B87:$AZ87,30,FALSE)))</f>
        <v>0</v>
      </c>
      <c r="AN90" s="402">
        <f t="shared" si="55"/>
        <v>0</v>
      </c>
      <c r="AO90" s="404">
        <f t="shared" si="56"/>
        <v>0</v>
      </c>
      <c r="AP90" s="384">
        <f t="shared" si="57"/>
        <v>159011.69999999998</v>
      </c>
      <c r="AQ90" s="403">
        <f>VLOOKUP(A90,'Spring 2023 School'!$B$3:$AB$202,26,FALSE)</f>
        <v>8</v>
      </c>
      <c r="AR90" s="403">
        <f>VLOOKUP(A90,'Summer 2023 School'!$B$2:$AA$200,26,FALSE)</f>
        <v>7</v>
      </c>
      <c r="AS90" s="403">
        <f>VLOOKUP(A90,'Autumn 2023 School'!$B$2:$AA$197,26,FALSE)</f>
        <v>5</v>
      </c>
      <c r="AT90" s="409">
        <f t="shared" si="68"/>
        <v>2601</v>
      </c>
      <c r="AU90" s="409">
        <v>0</v>
      </c>
      <c r="AV90" s="413">
        <f t="shared" si="64"/>
        <v>161612.69999999998</v>
      </c>
      <c r="AW90" s="410">
        <f t="shared" si="65"/>
        <v>67338.625</v>
      </c>
      <c r="AX90" s="410">
        <f t="shared" si="66"/>
        <v>53870.899999999994</v>
      </c>
      <c r="AY90" s="410">
        <f t="shared" si="67"/>
        <v>40403.174999999996</v>
      </c>
      <c r="AZ90" s="642">
        <f>(SUMIF('Spring 2023 School'!B:B,Budget!A90,'Spring 2023 School'!AG:AG)+SUMIF('Summer 2023 School'!B:B,Budget!A90,'Summer 2023 School'!AG:AG)+SUMIF('Autumn 2023 School'!B:B,Budget!A90,'Autumn 2023 School'!AG:AG))</f>
        <v>0</v>
      </c>
      <c r="BA90" s="410">
        <f t="shared" si="58"/>
        <v>0</v>
      </c>
      <c r="BB90">
        <f t="shared" si="59"/>
        <v>195</v>
      </c>
      <c r="BC90">
        <f t="shared" si="60"/>
        <v>585</v>
      </c>
      <c r="BD90">
        <f t="shared" si="61"/>
        <v>1440</v>
      </c>
    </row>
    <row r="91" spans="1:56" x14ac:dyDescent="0.35">
      <c r="A91" s="231">
        <v>2141</v>
      </c>
      <c r="B91" t="s">
        <v>914</v>
      </c>
      <c r="C91" s="231">
        <f>IF(ISNA(VLOOKUP($B91,'Spring 2023 School'!$C$3:$AF$220,5,FALSE)),0,(VLOOKUP($B91,'Spring 2023 School'!$C$3:$AF$220,5,FALSE)))</f>
        <v>17</v>
      </c>
      <c r="D91" s="231">
        <f>IF(ISNA(VLOOKUP($B91,'Summer 2023 School'!$C$2:$AF$217,5,FALSE)),0,(VLOOKUP($B91,'Summer 2023 School'!$C$2:$AF$217,5,FALSE)))</f>
        <v>18</v>
      </c>
      <c r="E91" s="231">
        <f>IF(ISNA(VLOOKUP($B91,'Autumn 2023 School'!$C$2:$AH$214,5,FALSE)),0,(VLOOKUP($B91,'Autumn 2023 School'!$C$2:$AH$214,5,FALSE)))</f>
        <v>17</v>
      </c>
      <c r="F91" s="231">
        <f>IF(ISNA(VLOOKUP($B91,'Spring 2023 School'!$C$3:$AF$219,8,FALSE)),0,(VLOOKUP($B91,'Spring 2023 School'!$C$3:$AF$219,8,FALSE)))</f>
        <v>0</v>
      </c>
      <c r="G91" s="231">
        <f>IF(ISNA(VLOOKUP($B91,'Summer 2023 School'!$C$2:$AF$216,8,FALSE)),0,(VLOOKUP($B91,'Summer 2023 School'!$C$2:$AF$216,8,FALSE)))</f>
        <v>0</v>
      </c>
      <c r="H91" s="231">
        <f>IF(ISNA(VLOOKUP($B91,'Autumn 2023 School'!$C$2:$AH$214,8,FALSE)),0,(VLOOKUP($B91,'Autumn 2023 School'!$C$2:$AH$214,8,FALSE)))</f>
        <v>0</v>
      </c>
      <c r="I91" s="231">
        <f>IF(ISNA(VLOOKUP($B91,'Spring 2023 School'!$C$3:$AF$219,12,FALSE)),0,(VLOOKUP($B91,'Spring 2023 School'!$C$3:$AF$219,12,FALSE)))</f>
        <v>255</v>
      </c>
      <c r="J91" s="231">
        <f>IF(ISNA(VLOOKUP($B91,'Summer 2023 School'!$C$2:$AF$216,12,FALSE)),0,(VLOOKUP($B91,'Summer 2023 School'!$C$2:$AF$216,12,FALSE)))</f>
        <v>270</v>
      </c>
      <c r="K91" s="231">
        <f>IF(ISNA(VLOOKUP($B91,'Autumn 2023 School'!$C$2:$AH$214,12,FALSE)),0,(VLOOKUP($B91,'Autumn 2023 School'!$C$2:$AH$214,12,FALSE)))</f>
        <v>255</v>
      </c>
      <c r="L91" s="231">
        <f>IF(ISNA(VLOOKUP($B91,'Spring 2023 School'!$C$3:$AF$219,15,FALSE)),0,(VLOOKUP($B91,'Spring 2023 School'!$C$3:$AF$219,15,FALSE)))</f>
        <v>0</v>
      </c>
      <c r="M91" s="231">
        <f>IF(ISNA(VLOOKUP($B91,'Summer 2023 School'!$C$2:$AF$216,15,FALSE)),0,(VLOOKUP($B91,'Summer 2023 School'!$C$2:$AF$216,15,FALSE)))</f>
        <v>0</v>
      </c>
      <c r="N91" s="231">
        <f>IF(ISNA(VLOOKUP($B91,'Autumn 2023 School'!$C$2:$AH$214,15,FALSE)),0,(VLOOKUP($B91,'Autumn 2023 School'!$C$2:$AH$214,15,FALSE)))</f>
        <v>0</v>
      </c>
      <c r="O91" s="231">
        <f>IF(ISNA(VLOOKUP($B91,'Spring 2023 School'!$C$3:$AF$219,2,FALSE)),0,(VLOOKUP($B91,'Spring 2023 School'!$C$3:$AF$219,2,FALSE)))</f>
        <v>0</v>
      </c>
      <c r="P91" s="231">
        <f>IF(ISNA(VLOOKUP($B91,'Summer 2023 School'!$C$2:$AF$216,2,FALSE)),0,(VLOOKUP($B91,'Summer 2023 School'!$C$2:$AF$216,2,FALSE)))</f>
        <v>0</v>
      </c>
      <c r="Q91" s="231">
        <f>IF(ISNA(VLOOKUP($B91,'Autumn 2023 School'!$C$2:$AH$214,2,FALSE)),0,(VLOOKUP($B91,'Autumn 2023 School'!$C$2:$AH$214,2,FALSE)))</f>
        <v>0</v>
      </c>
      <c r="R91" s="231">
        <f>IF(ISNA(VLOOKUP($B91,'Spring 2023 School'!$C$3:$AF$219,9,FALSE)),0,(VLOOKUP($B91,'Spring 2023 School'!$C$3:$AF$219,9,FALSE)))</f>
        <v>0</v>
      </c>
      <c r="S91" s="231">
        <f>IF(ISNA(VLOOKUP($B91,'Summer 2023 School'!$C$2:$AF$216,9,FALSE)),0,(VLOOKUP($B91,'Summer 2023 School'!$C$2:$AF$216,9,FALSE)))</f>
        <v>0</v>
      </c>
      <c r="T91" s="231">
        <f>IF(ISNA(VLOOKUP($B91,'Autumn 2023 School'!$C$2:$AH$214,9,FALSE)),0,(VLOOKUP($B91,'Autumn 2023 School'!$C$2:$AH$214,9,FALSE)))</f>
        <v>0</v>
      </c>
      <c r="U91" s="231">
        <f>IF(ISNA(VLOOKUP($B91,'Spring 2023 School'!$C$3:$AF$219,25,FALSE)),0,(VLOOKUP($B91,'Spring 2023 School'!$C$3:$AF$219,25,FALSE)))</f>
        <v>10</v>
      </c>
      <c r="V91" s="231">
        <f>IF(ISNA(VLOOKUP($B91,'Spring 2023 School'!$C$3:$AF$219,25,FALSE)),0,(VLOOKUP($B91,'Spring 2023 School'!$C$3:$AF$219,25,FALSE)))</f>
        <v>10</v>
      </c>
      <c r="W91" s="231">
        <f>IF(ISNA(VLOOKUP($B91,'Spring 2023 School'!$C$3:$AF$219,25,FALSE)),0,(VLOOKUP($B91,'Spring 2023 School'!$C$3:$AF$219,25,FALSE)))</f>
        <v>10</v>
      </c>
      <c r="X91" s="231">
        <f>IF(ISNA(VLOOKUP($B91,'Spring 2023 School'!$C$3:$AF$219,26,FALSE)),0,(VLOOKUP($B91,'Spring 2023 School'!$C$3:$AF$219,26,FALSE)))</f>
        <v>150</v>
      </c>
      <c r="Y91" s="231">
        <f>IF(ISNA(VLOOKUP($B91,'Spring 2023 School'!$C$3:$AF$219,26,FALSE)),0,(VLOOKUP($B91,'Spring 2023 School'!$C$3:$AF$219,26,FALSE)))</f>
        <v>150</v>
      </c>
      <c r="Z91" s="231">
        <f>IF(ISNA(VLOOKUP($B91,'Spring 2023 School'!$C$3:$AF$219,26,FALSE)),0,(VLOOKUP($B91,'Spring 2023 School'!$C$3:$AF$219,26,FALSE)))</f>
        <v>150</v>
      </c>
      <c r="AA91" s="231">
        <f>IF(ISNA(VLOOKUP($B91,'Spring 2023 School'!$C$3:$AF$219,27,FALSE)),0,(VLOOKUP($B91,'Spring 2023 School'!$C$3:$AF$219,27,FALSE)))</f>
        <v>0</v>
      </c>
      <c r="AB91" s="231">
        <f>IF(ISNA(VLOOKUP($B91,'Spring 2023 School'!$C$3:$AF$219,27,FALSE)),0,(VLOOKUP($B91,'Spring 2023 School'!$C$3:$AF$219,27,FALSE)))</f>
        <v>0</v>
      </c>
      <c r="AC91" s="231">
        <f>IF(ISNA(VLOOKUP($B91,'Spring 2023 School'!$C$3:$AF$219,27,FALSE)),0,(VLOOKUP($B91,'Spring 2023 School'!$C$3:$AF$219,27,FALSE)))</f>
        <v>0</v>
      </c>
      <c r="AD91" s="384">
        <f t="shared" si="62"/>
        <v>53576.7</v>
      </c>
      <c r="AE91" s="403">
        <f>VLOOKUP(B91,'Spring 2023 School'!$C$3:$S$202,17,FALSE)</f>
        <v>225</v>
      </c>
      <c r="AF91" s="403">
        <f>VLOOKUP(B91,'Spring 2023 School'!$C$1:$Z$200,20,FALSE)</f>
        <v>0</v>
      </c>
      <c r="AG91" s="403">
        <f>VLOOKUP(B91,'Spring 2023 School'!$C$3:$Z$202,23,FALSE)</f>
        <v>15</v>
      </c>
      <c r="AH91" s="384">
        <f t="shared" si="52"/>
        <v>5215.5</v>
      </c>
      <c r="AI91" s="384">
        <f t="shared" si="53"/>
        <v>0</v>
      </c>
      <c r="AJ91" s="384">
        <f t="shared" si="54"/>
        <v>45.6</v>
      </c>
      <c r="AK91" s="384">
        <f t="shared" si="63"/>
        <v>5261.1</v>
      </c>
      <c r="AL91" s="403">
        <f>IF(ISNA(VLOOKUP($A91,'Spring 2023 School'!$B88:$AD88,29,FALSE)),0,(VLOOKUP($A91,'Spring 2023 School'!$B88:$AD88,29,FALSE)))</f>
        <v>0</v>
      </c>
      <c r="AM91" s="403">
        <f>IF(ISNA(VLOOKUP($A91,'Spring 2023 School'!$B88:$AZ88,30,FALSE)),0,(VLOOKUP($A91,'Spring 2023 School'!$B88:$AZ88,30,FALSE)))</f>
        <v>0</v>
      </c>
      <c r="AN91" s="402">
        <f t="shared" si="55"/>
        <v>0</v>
      </c>
      <c r="AO91" s="404">
        <f t="shared" si="56"/>
        <v>0</v>
      </c>
      <c r="AP91" s="384">
        <f t="shared" si="57"/>
        <v>58837.799999999996</v>
      </c>
      <c r="AQ91" s="403">
        <f>VLOOKUP(A91,'Spring 2023 School'!$B$3:$AB$202,26,FALSE)</f>
        <v>10</v>
      </c>
      <c r="AR91" s="403">
        <f>VLOOKUP(A91,'Summer 2023 School'!$B$2:$AA$200,26,FALSE)</f>
        <v>11</v>
      </c>
      <c r="AS91" s="403">
        <f>VLOOKUP(A91,'Autumn 2023 School'!$B$2:$AA$197,26,FALSE)</f>
        <v>15</v>
      </c>
      <c r="AT91" s="409">
        <f t="shared" si="68"/>
        <v>4620.6000000000004</v>
      </c>
      <c r="AU91" s="409">
        <v>0</v>
      </c>
      <c r="AV91" s="413">
        <f t="shared" si="64"/>
        <v>63458.399999999994</v>
      </c>
      <c r="AW91" s="410">
        <f t="shared" si="65"/>
        <v>26441</v>
      </c>
      <c r="AX91" s="410">
        <f t="shared" si="66"/>
        <v>21152.799999999999</v>
      </c>
      <c r="AY91" s="410">
        <f t="shared" si="67"/>
        <v>15864.599999999999</v>
      </c>
      <c r="AZ91" s="642">
        <f>(SUMIF('Spring 2023 School'!B:B,Budget!A91,'Spring 2023 School'!AG:AG)+SUMIF('Summer 2023 School'!B:B,Budget!A91,'Summer 2023 School'!AG:AG)+SUMIF('Autumn 2023 School'!B:B,Budget!A91,'Autumn 2023 School'!AG:AG))</f>
        <v>0</v>
      </c>
      <c r="BA91" s="410">
        <f t="shared" si="58"/>
        <v>0</v>
      </c>
      <c r="BB91">
        <f t="shared" si="59"/>
        <v>2925</v>
      </c>
      <c r="BC91">
        <f t="shared" si="60"/>
        <v>0</v>
      </c>
      <c r="BD91">
        <f t="shared" si="61"/>
        <v>180</v>
      </c>
    </row>
    <row r="92" spans="1:56" x14ac:dyDescent="0.35">
      <c r="A92" s="231">
        <v>2142</v>
      </c>
      <c r="B92" t="s">
        <v>915</v>
      </c>
      <c r="C92" s="231">
        <f>IF(ISNA(VLOOKUP($B92,'Spring 2023 School'!$C$3:$AF$220,5,FALSE)),0,(VLOOKUP($B92,'Spring 2023 School'!$C$3:$AF$220,5,FALSE)))</f>
        <v>26</v>
      </c>
      <c r="D92" s="231">
        <f>IF(ISNA(VLOOKUP($B92,'Summer 2023 School'!$C$2:$AF$217,5,FALSE)),0,(VLOOKUP($B92,'Summer 2023 School'!$C$2:$AF$217,5,FALSE)))</f>
        <v>26</v>
      </c>
      <c r="E92" s="231">
        <f>IF(ISNA(VLOOKUP($B92,'Autumn 2023 School'!$C$2:$AH$214,5,FALSE)),0,(VLOOKUP($B92,'Autumn 2023 School'!$C$2:$AH$214,5,FALSE)))</f>
        <v>25</v>
      </c>
      <c r="F92" s="231">
        <f>IF(ISNA(VLOOKUP($B92,'Spring 2023 School'!$C$3:$AF$219,8,FALSE)),0,(VLOOKUP($B92,'Spring 2023 School'!$C$3:$AF$219,8,FALSE)))</f>
        <v>0</v>
      </c>
      <c r="G92" s="231">
        <f>IF(ISNA(VLOOKUP($B92,'Summer 2023 School'!$C$2:$AF$216,8,FALSE)),0,(VLOOKUP($B92,'Summer 2023 School'!$C$2:$AF$216,8,FALSE)))</f>
        <v>0</v>
      </c>
      <c r="H92" s="231">
        <f>IF(ISNA(VLOOKUP($B92,'Autumn 2023 School'!$C$2:$AH$214,8,FALSE)),0,(VLOOKUP($B92,'Autumn 2023 School'!$C$2:$AH$214,8,FALSE)))</f>
        <v>0</v>
      </c>
      <c r="I92" s="231">
        <f>IF(ISNA(VLOOKUP($B92,'Spring 2023 School'!$C$3:$AF$219,12,FALSE)),0,(VLOOKUP($B92,'Spring 2023 School'!$C$3:$AF$219,12,FALSE)))</f>
        <v>390</v>
      </c>
      <c r="J92" s="231">
        <f>IF(ISNA(VLOOKUP($B92,'Summer 2023 School'!$C$2:$AF$216,12,FALSE)),0,(VLOOKUP($B92,'Summer 2023 School'!$C$2:$AF$216,12,FALSE)))</f>
        <v>390</v>
      </c>
      <c r="K92" s="231">
        <f>IF(ISNA(VLOOKUP($B92,'Autumn 2023 School'!$C$2:$AH$214,12,FALSE)),0,(VLOOKUP($B92,'Autumn 2023 School'!$C$2:$AH$214,12,FALSE)))</f>
        <v>375</v>
      </c>
      <c r="L92" s="231">
        <f>IF(ISNA(VLOOKUP($B92,'Spring 2023 School'!$C$3:$AF$219,15,FALSE)),0,(VLOOKUP($B92,'Spring 2023 School'!$C$3:$AF$219,15,FALSE)))</f>
        <v>0</v>
      </c>
      <c r="M92" s="231">
        <f>IF(ISNA(VLOOKUP($B92,'Summer 2023 School'!$C$2:$AF$216,15,FALSE)),0,(VLOOKUP($B92,'Summer 2023 School'!$C$2:$AF$216,15,FALSE)))</f>
        <v>0</v>
      </c>
      <c r="N92" s="231">
        <f>IF(ISNA(VLOOKUP($B92,'Autumn 2023 School'!$C$2:$AH$214,15,FALSE)),0,(VLOOKUP($B92,'Autumn 2023 School'!$C$2:$AH$214,15,FALSE)))</f>
        <v>0</v>
      </c>
      <c r="O92" s="231">
        <f>IF(ISNA(VLOOKUP($B92,'Spring 2023 School'!$C$3:$AF$219,2,FALSE)),0,(VLOOKUP($B92,'Spring 2023 School'!$C$3:$AF$219,2,FALSE)))</f>
        <v>0</v>
      </c>
      <c r="P92" s="231">
        <f>IF(ISNA(VLOOKUP($B92,'Summer 2023 School'!$C$2:$AF$216,2,FALSE)),0,(VLOOKUP($B92,'Summer 2023 School'!$C$2:$AF$216,2,FALSE)))</f>
        <v>0</v>
      </c>
      <c r="Q92" s="231">
        <f>IF(ISNA(VLOOKUP($B92,'Autumn 2023 School'!$C$2:$AH$214,2,FALSE)),0,(VLOOKUP($B92,'Autumn 2023 School'!$C$2:$AH$214,2,FALSE)))</f>
        <v>0</v>
      </c>
      <c r="R92" s="231">
        <f>IF(ISNA(VLOOKUP($B92,'Spring 2023 School'!$C$3:$AF$219,9,FALSE)),0,(VLOOKUP($B92,'Spring 2023 School'!$C$3:$AF$219,9,FALSE)))</f>
        <v>0</v>
      </c>
      <c r="S92" s="231">
        <f>IF(ISNA(VLOOKUP($B92,'Summer 2023 School'!$C$2:$AF$216,9,FALSE)),0,(VLOOKUP($B92,'Summer 2023 School'!$C$2:$AF$216,9,FALSE)))</f>
        <v>0</v>
      </c>
      <c r="T92" s="231">
        <f>IF(ISNA(VLOOKUP($B92,'Autumn 2023 School'!$C$2:$AH$214,9,FALSE)),0,(VLOOKUP($B92,'Autumn 2023 School'!$C$2:$AH$214,9,FALSE)))</f>
        <v>0</v>
      </c>
      <c r="U92" s="231">
        <f>IF(ISNA(VLOOKUP($B92,'Spring 2023 School'!$C$3:$AF$219,25,FALSE)),0,(VLOOKUP($B92,'Spring 2023 School'!$C$3:$AF$219,25,FALSE)))</f>
        <v>13</v>
      </c>
      <c r="V92" s="231">
        <f>IF(ISNA(VLOOKUP($B92,'Spring 2023 School'!$C$3:$AF$219,25,FALSE)),0,(VLOOKUP($B92,'Spring 2023 School'!$C$3:$AF$219,25,FALSE)))</f>
        <v>13</v>
      </c>
      <c r="W92" s="231">
        <f>IF(ISNA(VLOOKUP($B92,'Spring 2023 School'!$C$3:$AF$219,25,FALSE)),0,(VLOOKUP($B92,'Spring 2023 School'!$C$3:$AF$219,25,FALSE)))</f>
        <v>13</v>
      </c>
      <c r="X92" s="231">
        <f>IF(ISNA(VLOOKUP($B92,'Spring 2023 School'!$C$3:$AF$219,26,FALSE)),0,(VLOOKUP($B92,'Spring 2023 School'!$C$3:$AF$219,26,FALSE)))</f>
        <v>195</v>
      </c>
      <c r="Y92" s="231">
        <f>IF(ISNA(VLOOKUP($B92,'Spring 2023 School'!$C$3:$AF$219,26,FALSE)),0,(VLOOKUP($B92,'Spring 2023 School'!$C$3:$AF$219,26,FALSE)))</f>
        <v>195</v>
      </c>
      <c r="Z92" s="231">
        <f>IF(ISNA(VLOOKUP($B92,'Spring 2023 School'!$C$3:$AF$219,26,FALSE)),0,(VLOOKUP($B92,'Spring 2023 School'!$C$3:$AF$219,26,FALSE)))</f>
        <v>195</v>
      </c>
      <c r="AA92" s="231">
        <f>IF(ISNA(VLOOKUP($B92,'Spring 2023 School'!$C$3:$AF$219,27,FALSE)),0,(VLOOKUP($B92,'Spring 2023 School'!$C$3:$AF$219,27,FALSE)))</f>
        <v>0</v>
      </c>
      <c r="AB92" s="231">
        <f>IF(ISNA(VLOOKUP($B92,'Spring 2023 School'!$C$3:$AF$219,27,FALSE)),0,(VLOOKUP($B92,'Spring 2023 School'!$C$3:$AF$219,27,FALSE)))</f>
        <v>0</v>
      </c>
      <c r="AC92" s="231">
        <f>IF(ISNA(VLOOKUP($B92,'Spring 2023 School'!$C$3:$AF$219,27,FALSE)),0,(VLOOKUP($B92,'Spring 2023 School'!$C$3:$AF$219,27,FALSE)))</f>
        <v>0</v>
      </c>
      <c r="AD92" s="384">
        <f t="shared" si="62"/>
        <v>79348.800000000003</v>
      </c>
      <c r="AE92" s="403">
        <f>VLOOKUP(B92,'Spring 2023 School'!$C$3:$S$202,17,FALSE)</f>
        <v>240</v>
      </c>
      <c r="AF92" s="403">
        <f>VLOOKUP(B92,'Spring 2023 School'!$C$1:$Z$200,20,FALSE)</f>
        <v>0</v>
      </c>
      <c r="AG92" s="403">
        <f>VLOOKUP(B92,'Spring 2023 School'!$C$3:$Z$202,23,FALSE)</f>
        <v>60</v>
      </c>
      <c r="AH92" s="384">
        <f t="shared" si="52"/>
        <v>5563.2</v>
      </c>
      <c r="AI92" s="384">
        <f t="shared" si="53"/>
        <v>0</v>
      </c>
      <c r="AJ92" s="384">
        <f t="shared" si="54"/>
        <v>182.4</v>
      </c>
      <c r="AK92" s="384">
        <f t="shared" si="63"/>
        <v>5745.5999999999995</v>
      </c>
      <c r="AL92" s="403">
        <f>IF(ISNA(VLOOKUP($A92,'Spring 2023 School'!$B89:$AD89,29,FALSE)),0,(VLOOKUP($A92,'Spring 2023 School'!$B89:$AD89,29,FALSE)))</f>
        <v>0</v>
      </c>
      <c r="AM92" s="403">
        <f>IF(ISNA(VLOOKUP($A92,'Spring 2023 School'!$B89:$AZ89,30,FALSE)),0,(VLOOKUP($A92,'Spring 2023 School'!$B89:$AZ89,30,FALSE)))</f>
        <v>0</v>
      </c>
      <c r="AN92" s="402">
        <f t="shared" si="55"/>
        <v>0</v>
      </c>
      <c r="AO92" s="404">
        <f t="shared" si="56"/>
        <v>0</v>
      </c>
      <c r="AP92" s="384">
        <f t="shared" si="57"/>
        <v>85094.400000000009</v>
      </c>
      <c r="AQ92" s="403">
        <f>VLOOKUP(A92,'Spring 2023 School'!$B$3:$AB$202,26,FALSE)</f>
        <v>13</v>
      </c>
      <c r="AR92" s="403">
        <f>VLOOKUP(A92,'Summer 2023 School'!$B$2:$AA$200,26,FALSE)</f>
        <v>0</v>
      </c>
      <c r="AS92" s="403">
        <f>VLOOKUP(A92,'Autumn 2023 School'!$B$2:$AA$197,26,FALSE)</f>
        <v>8</v>
      </c>
      <c r="AT92" s="409">
        <f t="shared" si="68"/>
        <v>2703</v>
      </c>
      <c r="AU92" s="409">
        <v>0</v>
      </c>
      <c r="AV92" s="413">
        <f t="shared" si="64"/>
        <v>87797.400000000009</v>
      </c>
      <c r="AW92" s="410">
        <f t="shared" si="65"/>
        <v>36582.25</v>
      </c>
      <c r="AX92" s="410">
        <f t="shared" si="66"/>
        <v>29265.800000000003</v>
      </c>
      <c r="AY92" s="410">
        <f t="shared" si="67"/>
        <v>21949.350000000002</v>
      </c>
      <c r="AZ92" s="642">
        <f>(SUMIF('Spring 2023 School'!B:B,Budget!A92,'Spring 2023 School'!AG:AG)+SUMIF('Summer 2023 School'!B:B,Budget!A92,'Summer 2023 School'!AG:AG)+SUMIF('Autumn 2023 School'!B:B,Budget!A92,'Autumn 2023 School'!AG:AG))</f>
        <v>0</v>
      </c>
      <c r="BA92" s="410">
        <f t="shared" si="58"/>
        <v>0</v>
      </c>
      <c r="BB92">
        <f t="shared" si="59"/>
        <v>3120</v>
      </c>
      <c r="BC92">
        <f t="shared" si="60"/>
        <v>0</v>
      </c>
      <c r="BD92">
        <f t="shared" si="61"/>
        <v>720</v>
      </c>
    </row>
    <row r="93" spans="1:56" x14ac:dyDescent="0.35">
      <c r="A93" s="231">
        <v>2144</v>
      </c>
      <c r="B93" t="s">
        <v>916</v>
      </c>
      <c r="C93" s="231">
        <f>IF(ISNA(VLOOKUP($B93,'Spring 2023 School'!$C$3:$AF$220,5,FALSE)),0,(VLOOKUP($B93,'Spring 2023 School'!$C$3:$AF$220,5,FALSE)))</f>
        <v>39</v>
      </c>
      <c r="D93" s="231">
        <f>IF(ISNA(VLOOKUP($B93,'Summer 2023 School'!$C$2:$AF$217,5,FALSE)),0,(VLOOKUP($B93,'Summer 2023 School'!$C$2:$AF$217,5,FALSE)))</f>
        <v>39</v>
      </c>
      <c r="E93" s="231">
        <f>IF(ISNA(VLOOKUP($B93,'Autumn 2023 School'!$C$2:$AH$214,5,FALSE)),0,(VLOOKUP($B93,'Autumn 2023 School'!$C$2:$AH$214,5,FALSE)))</f>
        <v>39</v>
      </c>
      <c r="F93" s="231">
        <f>IF(ISNA(VLOOKUP($B93,'Spring 2023 School'!$C$3:$AF$219,8,FALSE)),0,(VLOOKUP($B93,'Spring 2023 School'!$C$3:$AF$219,8,FALSE)))</f>
        <v>0</v>
      </c>
      <c r="G93" s="231">
        <f>IF(ISNA(VLOOKUP($B93,'Summer 2023 School'!$C$2:$AF$216,8,FALSE)),0,(VLOOKUP($B93,'Summer 2023 School'!$C$2:$AF$216,8,FALSE)))</f>
        <v>0</v>
      </c>
      <c r="H93" s="231">
        <f>IF(ISNA(VLOOKUP($B93,'Autumn 2023 School'!$C$2:$AH$214,8,FALSE)),0,(VLOOKUP($B93,'Autumn 2023 School'!$C$2:$AH$214,8,FALSE)))</f>
        <v>0</v>
      </c>
      <c r="I93" s="231">
        <f>IF(ISNA(VLOOKUP($B93,'Spring 2023 School'!$C$3:$AF$219,12,FALSE)),0,(VLOOKUP($B93,'Spring 2023 School'!$C$3:$AF$219,12,FALSE)))</f>
        <v>585</v>
      </c>
      <c r="J93" s="231">
        <f>IF(ISNA(VLOOKUP($B93,'Summer 2023 School'!$C$2:$AF$216,12,FALSE)),0,(VLOOKUP($B93,'Summer 2023 School'!$C$2:$AF$216,12,FALSE)))</f>
        <v>585</v>
      </c>
      <c r="K93" s="231">
        <f>IF(ISNA(VLOOKUP($B93,'Autumn 2023 School'!$C$2:$AH$214,12,FALSE)),0,(VLOOKUP($B93,'Autumn 2023 School'!$C$2:$AH$214,12,FALSE)))</f>
        <v>585</v>
      </c>
      <c r="L93" s="231">
        <f>IF(ISNA(VLOOKUP($B93,'Spring 2023 School'!$C$3:$AF$219,15,FALSE)),0,(VLOOKUP($B93,'Spring 2023 School'!$C$3:$AF$219,15,FALSE)))</f>
        <v>0</v>
      </c>
      <c r="M93" s="231">
        <f>IF(ISNA(VLOOKUP($B93,'Summer 2023 School'!$C$2:$AF$216,15,FALSE)),0,(VLOOKUP($B93,'Summer 2023 School'!$C$2:$AF$216,15,FALSE)))</f>
        <v>0</v>
      </c>
      <c r="N93" s="231">
        <f>IF(ISNA(VLOOKUP($B93,'Autumn 2023 School'!$C$2:$AH$214,15,FALSE)),0,(VLOOKUP($B93,'Autumn 2023 School'!$C$2:$AH$214,15,FALSE)))</f>
        <v>0</v>
      </c>
      <c r="O93" s="231">
        <f>IF(ISNA(VLOOKUP($B93,'Spring 2023 School'!$C$3:$AF$219,2,FALSE)),0,(VLOOKUP($B93,'Spring 2023 School'!$C$3:$AF$219,2,FALSE)))</f>
        <v>0</v>
      </c>
      <c r="P93" s="231">
        <f>IF(ISNA(VLOOKUP($B93,'Summer 2023 School'!$C$2:$AF$216,2,FALSE)),0,(VLOOKUP($B93,'Summer 2023 School'!$C$2:$AF$216,2,FALSE)))</f>
        <v>0</v>
      </c>
      <c r="Q93" s="231">
        <f>IF(ISNA(VLOOKUP($B93,'Autumn 2023 School'!$C$2:$AH$214,2,FALSE)),0,(VLOOKUP($B93,'Autumn 2023 School'!$C$2:$AH$214,2,FALSE)))</f>
        <v>0</v>
      </c>
      <c r="R93" s="231">
        <f>IF(ISNA(VLOOKUP($B93,'Spring 2023 School'!$C$3:$AF$219,9,FALSE)),0,(VLOOKUP($B93,'Spring 2023 School'!$C$3:$AF$219,9,FALSE)))</f>
        <v>0</v>
      </c>
      <c r="S93" s="231">
        <f>IF(ISNA(VLOOKUP($B93,'Summer 2023 School'!$C$2:$AF$216,9,FALSE)),0,(VLOOKUP($B93,'Summer 2023 School'!$C$2:$AF$216,9,FALSE)))</f>
        <v>0</v>
      </c>
      <c r="T93" s="231">
        <f>IF(ISNA(VLOOKUP($B93,'Autumn 2023 School'!$C$2:$AH$214,9,FALSE)),0,(VLOOKUP($B93,'Autumn 2023 School'!$C$2:$AH$214,9,FALSE)))</f>
        <v>0</v>
      </c>
      <c r="U93" s="231">
        <f>IF(ISNA(VLOOKUP($B93,'Spring 2023 School'!$C$3:$AF$219,25,FALSE)),0,(VLOOKUP($B93,'Spring 2023 School'!$C$3:$AF$219,25,FALSE)))</f>
        <v>12</v>
      </c>
      <c r="V93" s="231">
        <f>IF(ISNA(VLOOKUP($B93,'Spring 2023 School'!$C$3:$AF$219,25,FALSE)),0,(VLOOKUP($B93,'Spring 2023 School'!$C$3:$AF$219,25,FALSE)))</f>
        <v>12</v>
      </c>
      <c r="W93" s="231">
        <f>IF(ISNA(VLOOKUP($B93,'Spring 2023 School'!$C$3:$AF$219,25,FALSE)),0,(VLOOKUP($B93,'Spring 2023 School'!$C$3:$AF$219,25,FALSE)))</f>
        <v>12</v>
      </c>
      <c r="X93" s="231">
        <f>IF(ISNA(VLOOKUP($B93,'Spring 2023 School'!$C$3:$AF$219,26,FALSE)),0,(VLOOKUP($B93,'Spring 2023 School'!$C$3:$AF$219,26,FALSE)))</f>
        <v>180</v>
      </c>
      <c r="Y93" s="231">
        <f>IF(ISNA(VLOOKUP($B93,'Spring 2023 School'!$C$3:$AF$219,26,FALSE)),0,(VLOOKUP($B93,'Spring 2023 School'!$C$3:$AF$219,26,FALSE)))</f>
        <v>180</v>
      </c>
      <c r="Z93" s="231">
        <f>IF(ISNA(VLOOKUP($B93,'Spring 2023 School'!$C$3:$AF$219,26,FALSE)),0,(VLOOKUP($B93,'Spring 2023 School'!$C$3:$AF$219,26,FALSE)))</f>
        <v>180</v>
      </c>
      <c r="AA93" s="231">
        <f>IF(ISNA(VLOOKUP($B93,'Spring 2023 School'!$C$3:$AF$219,27,FALSE)),0,(VLOOKUP($B93,'Spring 2023 School'!$C$3:$AF$219,27,FALSE)))</f>
        <v>0</v>
      </c>
      <c r="AB93" s="231">
        <f>IF(ISNA(VLOOKUP($B93,'Spring 2023 School'!$C$3:$AF$219,27,FALSE)),0,(VLOOKUP($B93,'Spring 2023 School'!$C$3:$AF$219,27,FALSE)))</f>
        <v>0</v>
      </c>
      <c r="AC93" s="231">
        <f>IF(ISNA(VLOOKUP($B93,'Spring 2023 School'!$C$3:$AF$219,27,FALSE)),0,(VLOOKUP($B93,'Spring 2023 School'!$C$3:$AF$219,27,FALSE)))</f>
        <v>0</v>
      </c>
      <c r="AD93" s="384">
        <f t="shared" si="62"/>
        <v>120486.6</v>
      </c>
      <c r="AE93" s="403">
        <f>VLOOKUP(B93,'Spring 2023 School'!$C$3:$S$202,17,FALSE)</f>
        <v>15</v>
      </c>
      <c r="AF93" s="403">
        <f>VLOOKUP(B93,'Spring 2023 School'!$C$1:$Z$200,20,FALSE)</f>
        <v>225</v>
      </c>
      <c r="AG93" s="403">
        <f>VLOOKUP(B93,'Spring 2023 School'!$C$3:$Z$202,23,FALSE)</f>
        <v>330</v>
      </c>
      <c r="AH93" s="384">
        <f t="shared" si="52"/>
        <v>347.7</v>
      </c>
      <c r="AI93" s="384">
        <f t="shared" si="53"/>
        <v>2479.5</v>
      </c>
      <c r="AJ93" s="384">
        <f t="shared" si="54"/>
        <v>1003.2</v>
      </c>
      <c r="AK93" s="384">
        <f t="shared" si="63"/>
        <v>3830.3999999999996</v>
      </c>
      <c r="AL93" s="403">
        <f>IF(ISNA(VLOOKUP($A93,'Spring 2023 School'!$B90:$AD90,29,FALSE)),0,(VLOOKUP($A93,'Spring 2023 School'!$B90:$AD90,29,FALSE)))</f>
        <v>0</v>
      </c>
      <c r="AM93" s="403">
        <f>IF(ISNA(VLOOKUP($A93,'Spring 2023 School'!$B90:$AZ90,30,FALSE)),0,(VLOOKUP($A93,'Spring 2023 School'!$B90:$AZ90,30,FALSE)))</f>
        <v>0</v>
      </c>
      <c r="AN93" s="402">
        <f t="shared" si="55"/>
        <v>0</v>
      </c>
      <c r="AO93" s="404">
        <f t="shared" si="56"/>
        <v>0</v>
      </c>
      <c r="AP93" s="384">
        <f t="shared" si="57"/>
        <v>124317</v>
      </c>
      <c r="AQ93" s="403">
        <f>VLOOKUP(A93,'Spring 2023 School'!$B$3:$AB$202,26,FALSE)</f>
        <v>12</v>
      </c>
      <c r="AR93" s="403">
        <f>VLOOKUP(A93,'Summer 2023 School'!$B$2:$AA$200,26,FALSE)</f>
        <v>7</v>
      </c>
      <c r="AS93" s="403">
        <f>VLOOKUP(A93,'Autumn 2023 School'!$B$2:$AA$197,26,FALSE)</f>
        <v>10</v>
      </c>
      <c r="AT93" s="409">
        <f t="shared" si="68"/>
        <v>3743.4</v>
      </c>
      <c r="AU93" s="409">
        <v>0</v>
      </c>
      <c r="AV93" s="413">
        <f t="shared" si="64"/>
        <v>128060.4</v>
      </c>
      <c r="AW93" s="410">
        <f t="shared" si="65"/>
        <v>53358.499999999993</v>
      </c>
      <c r="AX93" s="410">
        <f t="shared" si="66"/>
        <v>42686.799999999996</v>
      </c>
      <c r="AY93" s="410">
        <f t="shared" si="67"/>
        <v>32015.1</v>
      </c>
      <c r="AZ93" s="642">
        <f>(SUMIF('Spring 2023 School'!B:B,Budget!A93,'Spring 2023 School'!AG:AG)+SUMIF('Summer 2023 School'!B:B,Budget!A93,'Summer 2023 School'!AG:AG)+SUMIF('Autumn 2023 School'!B:B,Budget!A93,'Autumn 2023 School'!AG:AG))</f>
        <v>0</v>
      </c>
      <c r="BA93" s="410">
        <f t="shared" si="58"/>
        <v>0</v>
      </c>
      <c r="BB93">
        <f t="shared" si="59"/>
        <v>195</v>
      </c>
      <c r="BC93">
        <f t="shared" si="60"/>
        <v>2925</v>
      </c>
      <c r="BD93">
        <f t="shared" si="61"/>
        <v>3960</v>
      </c>
    </row>
    <row r="94" spans="1:56" x14ac:dyDescent="0.35">
      <c r="A94" s="231">
        <v>2146</v>
      </c>
      <c r="B94" t="s">
        <v>917</v>
      </c>
      <c r="C94" s="231">
        <f>IF(ISNA(VLOOKUP($B94,'Spring 2023 School'!$C$3:$AF$220,5,FALSE)),0,(VLOOKUP($B94,'Spring 2023 School'!$C$3:$AF$220,5,FALSE)))</f>
        <v>22</v>
      </c>
      <c r="D94" s="231">
        <f>IF(ISNA(VLOOKUP($B94,'Summer 2023 School'!$C$2:$AF$217,5,FALSE)),0,(VLOOKUP($B94,'Summer 2023 School'!$C$2:$AF$217,5,FALSE)))</f>
        <v>26</v>
      </c>
      <c r="E94" s="231">
        <f>IF(ISNA(VLOOKUP($B94,'Autumn 2023 School'!$C$2:$AH$214,5,FALSE)),0,(VLOOKUP($B94,'Autumn 2023 School'!$C$2:$AH$214,5,FALSE)))</f>
        <v>27</v>
      </c>
      <c r="F94" s="231">
        <f>IF(ISNA(VLOOKUP($B94,'Spring 2023 School'!$C$3:$AF$219,8,FALSE)),0,(VLOOKUP($B94,'Spring 2023 School'!$C$3:$AF$219,8,FALSE)))</f>
        <v>1</v>
      </c>
      <c r="G94" s="231">
        <f>IF(ISNA(VLOOKUP($B94,'Summer 2023 School'!$C$2:$AF$216,8,FALSE)),0,(VLOOKUP($B94,'Summer 2023 School'!$C$2:$AF$216,8,FALSE)))</f>
        <v>1</v>
      </c>
      <c r="H94" s="231">
        <f>IF(ISNA(VLOOKUP($B94,'Autumn 2023 School'!$C$2:$AH$214,8,FALSE)),0,(VLOOKUP($B94,'Autumn 2023 School'!$C$2:$AH$214,8,FALSE)))</f>
        <v>0</v>
      </c>
      <c r="I94" s="231">
        <f>IF(ISNA(VLOOKUP($B94,'Spring 2023 School'!$C$3:$AF$219,12,FALSE)),0,(VLOOKUP($B94,'Spring 2023 School'!$C$3:$AF$219,12,FALSE)))</f>
        <v>330</v>
      </c>
      <c r="J94" s="231">
        <f>IF(ISNA(VLOOKUP($B94,'Summer 2023 School'!$C$2:$AF$216,12,FALSE)),0,(VLOOKUP($B94,'Summer 2023 School'!$C$2:$AF$216,12,FALSE)))</f>
        <v>390</v>
      </c>
      <c r="K94" s="231">
        <f>IF(ISNA(VLOOKUP($B94,'Autumn 2023 School'!$C$2:$AH$214,12,FALSE)),0,(VLOOKUP($B94,'Autumn 2023 School'!$C$2:$AH$214,12,FALSE)))</f>
        <v>405</v>
      </c>
      <c r="L94" s="231">
        <f>IF(ISNA(VLOOKUP($B94,'Spring 2023 School'!$C$3:$AF$219,15,FALSE)),0,(VLOOKUP($B94,'Spring 2023 School'!$C$3:$AF$219,15,FALSE)))</f>
        <v>15</v>
      </c>
      <c r="M94" s="231">
        <f>IF(ISNA(VLOOKUP($B94,'Summer 2023 School'!$C$2:$AF$216,15,FALSE)),0,(VLOOKUP($B94,'Summer 2023 School'!$C$2:$AF$216,15,FALSE)))</f>
        <v>15</v>
      </c>
      <c r="N94" s="231">
        <f>IF(ISNA(VLOOKUP($B94,'Autumn 2023 School'!$C$2:$AH$214,15,FALSE)),0,(VLOOKUP($B94,'Autumn 2023 School'!$C$2:$AH$214,15,FALSE)))</f>
        <v>0</v>
      </c>
      <c r="O94" s="231">
        <f>IF(ISNA(VLOOKUP($B94,'Spring 2023 School'!$C$3:$AF$219,2,FALSE)),0,(VLOOKUP($B94,'Spring 2023 School'!$C$3:$AF$219,2,FALSE)))</f>
        <v>0</v>
      </c>
      <c r="P94" s="231">
        <f>IF(ISNA(VLOOKUP($B94,'Summer 2023 School'!$C$2:$AF$216,2,FALSE)),0,(VLOOKUP($B94,'Summer 2023 School'!$C$2:$AF$216,2,FALSE)))</f>
        <v>0</v>
      </c>
      <c r="Q94" s="231">
        <f>IF(ISNA(VLOOKUP($B94,'Autumn 2023 School'!$C$2:$AH$214,2,FALSE)),0,(VLOOKUP($B94,'Autumn 2023 School'!$C$2:$AH$214,2,FALSE)))</f>
        <v>0</v>
      </c>
      <c r="R94" s="231">
        <f>IF(ISNA(VLOOKUP($B94,'Spring 2023 School'!$C$3:$AF$219,9,FALSE)),0,(VLOOKUP($B94,'Spring 2023 School'!$C$3:$AF$219,9,FALSE)))</f>
        <v>0</v>
      </c>
      <c r="S94" s="231">
        <f>IF(ISNA(VLOOKUP($B94,'Summer 2023 School'!$C$2:$AF$216,9,FALSE)),0,(VLOOKUP($B94,'Summer 2023 School'!$C$2:$AF$216,9,FALSE)))</f>
        <v>0</v>
      </c>
      <c r="T94" s="231">
        <f>IF(ISNA(VLOOKUP($B94,'Autumn 2023 School'!$C$2:$AH$214,9,FALSE)),0,(VLOOKUP($B94,'Autumn 2023 School'!$C$2:$AH$214,9,FALSE)))</f>
        <v>0</v>
      </c>
      <c r="U94" s="231">
        <f>IF(ISNA(VLOOKUP($B94,'Spring 2023 School'!$C$3:$AF$219,25,FALSE)),0,(VLOOKUP($B94,'Spring 2023 School'!$C$3:$AF$219,25,FALSE)))</f>
        <v>6</v>
      </c>
      <c r="V94" s="231">
        <f>IF(ISNA(VLOOKUP($B94,'Spring 2023 School'!$C$3:$AF$219,25,FALSE)),0,(VLOOKUP($B94,'Spring 2023 School'!$C$3:$AF$219,25,FALSE)))</f>
        <v>6</v>
      </c>
      <c r="W94" s="231">
        <f>IF(ISNA(VLOOKUP($B94,'Spring 2023 School'!$C$3:$AF$219,25,FALSE)),0,(VLOOKUP($B94,'Spring 2023 School'!$C$3:$AF$219,25,FALSE)))</f>
        <v>6</v>
      </c>
      <c r="X94" s="231">
        <f>IF(ISNA(VLOOKUP($B94,'Spring 2023 School'!$C$3:$AF$219,26,FALSE)),0,(VLOOKUP($B94,'Spring 2023 School'!$C$3:$AF$219,26,FALSE)))</f>
        <v>90</v>
      </c>
      <c r="Y94" s="231">
        <f>IF(ISNA(VLOOKUP($B94,'Spring 2023 School'!$C$3:$AF$219,26,FALSE)),0,(VLOOKUP($B94,'Spring 2023 School'!$C$3:$AF$219,26,FALSE)))</f>
        <v>90</v>
      </c>
      <c r="Z94" s="231">
        <f>IF(ISNA(VLOOKUP($B94,'Spring 2023 School'!$C$3:$AF$219,26,FALSE)),0,(VLOOKUP($B94,'Spring 2023 School'!$C$3:$AF$219,26,FALSE)))</f>
        <v>90</v>
      </c>
      <c r="AA94" s="231">
        <f>IF(ISNA(VLOOKUP($B94,'Spring 2023 School'!$C$3:$AF$219,27,FALSE)),0,(VLOOKUP($B94,'Spring 2023 School'!$C$3:$AF$219,27,FALSE)))</f>
        <v>0</v>
      </c>
      <c r="AB94" s="231">
        <f>IF(ISNA(VLOOKUP($B94,'Spring 2023 School'!$C$3:$AF$219,27,FALSE)),0,(VLOOKUP($B94,'Spring 2023 School'!$C$3:$AF$219,27,FALSE)))</f>
        <v>0</v>
      </c>
      <c r="AC94" s="231">
        <f>IF(ISNA(VLOOKUP($B94,'Spring 2023 School'!$C$3:$AF$219,27,FALSE)),0,(VLOOKUP($B94,'Spring 2023 School'!$C$3:$AF$219,27,FALSE)))</f>
        <v>0</v>
      </c>
      <c r="AD94" s="384">
        <f t="shared" si="62"/>
        <v>79186.199999999983</v>
      </c>
      <c r="AE94" s="403">
        <f>VLOOKUP(B94,'Spring 2023 School'!$C$3:$S$202,17,FALSE)</f>
        <v>0</v>
      </c>
      <c r="AF94" s="403">
        <f>VLOOKUP(B94,'Spring 2023 School'!$C$1:$Z$200,20,FALSE)</f>
        <v>90</v>
      </c>
      <c r="AG94" s="403">
        <f>VLOOKUP(B94,'Spring 2023 School'!$C$3:$Z$202,23,FALSE)</f>
        <v>225</v>
      </c>
      <c r="AH94" s="384">
        <f t="shared" si="52"/>
        <v>0</v>
      </c>
      <c r="AI94" s="384">
        <f t="shared" si="53"/>
        <v>991.8</v>
      </c>
      <c r="AJ94" s="384">
        <f t="shared" si="54"/>
        <v>684</v>
      </c>
      <c r="AK94" s="384">
        <f t="shared" si="63"/>
        <v>1675.8</v>
      </c>
      <c r="AL94" s="403">
        <f>IF(ISNA(VLOOKUP($A94,'Spring 2023 School'!$B91:$AD91,29,FALSE)),0,(VLOOKUP($A94,'Spring 2023 School'!$B91:$AD91,29,FALSE)))</f>
        <v>0</v>
      </c>
      <c r="AM94" s="403">
        <f>IF(ISNA(VLOOKUP($A94,'Spring 2023 School'!$B91:$AZ91,30,FALSE)),0,(VLOOKUP($A94,'Spring 2023 School'!$B91:$AZ91,30,FALSE)))</f>
        <v>0</v>
      </c>
      <c r="AN94" s="402">
        <f t="shared" si="55"/>
        <v>0</v>
      </c>
      <c r="AO94" s="404">
        <f t="shared" si="56"/>
        <v>0</v>
      </c>
      <c r="AP94" s="384">
        <f t="shared" si="57"/>
        <v>80861.999999999985</v>
      </c>
      <c r="AQ94" s="403">
        <f>VLOOKUP(A94,'Spring 2023 School'!$B$3:$AB$202,26,FALSE)</f>
        <v>6</v>
      </c>
      <c r="AR94" s="403">
        <f>VLOOKUP(A94,'Summer 2023 School'!$B$2:$AA$200,26,FALSE)</f>
        <v>6</v>
      </c>
      <c r="AS94" s="403">
        <f>VLOOKUP(A94,'Autumn 2023 School'!$B$2:$AA$197,26,FALSE)</f>
        <v>10</v>
      </c>
      <c r="AT94" s="409">
        <f t="shared" si="68"/>
        <v>2815.2</v>
      </c>
      <c r="AU94" s="409">
        <v>0</v>
      </c>
      <c r="AV94" s="413">
        <f t="shared" si="64"/>
        <v>83677.199999999983</v>
      </c>
      <c r="AW94" s="410">
        <f t="shared" si="65"/>
        <v>34865.499999999993</v>
      </c>
      <c r="AX94" s="410">
        <f t="shared" si="66"/>
        <v>27892.399999999994</v>
      </c>
      <c r="AY94" s="410">
        <f t="shared" si="67"/>
        <v>20919.299999999996</v>
      </c>
      <c r="AZ94" s="642">
        <f>(SUMIF('Spring 2023 School'!B:B,Budget!A94,'Spring 2023 School'!AG:AG)+SUMIF('Summer 2023 School'!B:B,Budget!A94,'Summer 2023 School'!AG:AG)+SUMIF('Autumn 2023 School'!B:B,Budget!A94,'Autumn 2023 School'!AG:AG))</f>
        <v>0</v>
      </c>
      <c r="BA94" s="410">
        <f t="shared" si="58"/>
        <v>0</v>
      </c>
      <c r="BB94">
        <f t="shared" si="59"/>
        <v>0</v>
      </c>
      <c r="BC94">
        <f t="shared" si="60"/>
        <v>1170</v>
      </c>
      <c r="BD94">
        <f t="shared" si="61"/>
        <v>2700</v>
      </c>
    </row>
    <row r="95" spans="1:56" x14ac:dyDescent="0.35">
      <c r="A95" s="231">
        <v>2149</v>
      </c>
      <c r="B95" t="s">
        <v>918</v>
      </c>
      <c r="C95" s="231">
        <f>IF(ISNA(VLOOKUP($B95,'Spring 2023 School'!$C$3:$AF$220,5,FALSE)),0,(VLOOKUP($B95,'Spring 2023 School'!$C$3:$AF$220,5,FALSE)))</f>
        <v>22</v>
      </c>
      <c r="D95" s="231">
        <f>IF(ISNA(VLOOKUP($B95,'Summer 2023 School'!$C$2:$AF$217,5,FALSE)),0,(VLOOKUP($B95,'Summer 2023 School'!$C$2:$AF$217,5,FALSE)))</f>
        <v>21</v>
      </c>
      <c r="E95" s="231">
        <f>IF(ISNA(VLOOKUP($B95,'Autumn 2023 School'!$C$2:$AH$214,5,FALSE)),0,(VLOOKUP($B95,'Autumn 2023 School'!$C$2:$AH$214,5,FALSE)))</f>
        <v>24</v>
      </c>
      <c r="F95" s="231">
        <f>IF(ISNA(VLOOKUP($B95,'Spring 2023 School'!$C$3:$AF$219,8,FALSE)),0,(VLOOKUP($B95,'Spring 2023 School'!$C$3:$AF$219,8,FALSE)))</f>
        <v>0</v>
      </c>
      <c r="G95" s="231">
        <f>IF(ISNA(VLOOKUP($B95,'Summer 2023 School'!$C$2:$AF$216,8,FALSE)),0,(VLOOKUP($B95,'Summer 2023 School'!$C$2:$AF$216,8,FALSE)))</f>
        <v>0</v>
      </c>
      <c r="H95" s="231">
        <f>IF(ISNA(VLOOKUP($B95,'Autumn 2023 School'!$C$2:$AH$214,8,FALSE)),0,(VLOOKUP($B95,'Autumn 2023 School'!$C$2:$AH$214,8,FALSE)))</f>
        <v>0</v>
      </c>
      <c r="I95" s="231">
        <f>IF(ISNA(VLOOKUP($B95,'Spring 2023 School'!$C$3:$AF$219,12,FALSE)),0,(VLOOKUP($B95,'Spring 2023 School'!$C$3:$AF$219,12,FALSE)))</f>
        <v>330</v>
      </c>
      <c r="J95" s="231">
        <f>IF(ISNA(VLOOKUP($B95,'Summer 2023 School'!$C$2:$AF$216,12,FALSE)),0,(VLOOKUP($B95,'Summer 2023 School'!$C$2:$AF$216,12,FALSE)))</f>
        <v>315</v>
      </c>
      <c r="K95" s="231">
        <f>IF(ISNA(VLOOKUP($B95,'Autumn 2023 School'!$C$2:$AH$214,12,FALSE)),0,(VLOOKUP($B95,'Autumn 2023 School'!$C$2:$AH$214,12,FALSE)))</f>
        <v>360</v>
      </c>
      <c r="L95" s="231">
        <f>IF(ISNA(VLOOKUP($B95,'Spring 2023 School'!$C$3:$AF$219,15,FALSE)),0,(VLOOKUP($B95,'Spring 2023 School'!$C$3:$AF$219,15,FALSE)))</f>
        <v>0</v>
      </c>
      <c r="M95" s="231">
        <f>IF(ISNA(VLOOKUP($B95,'Summer 2023 School'!$C$2:$AF$216,15,FALSE)),0,(VLOOKUP($B95,'Summer 2023 School'!$C$2:$AF$216,15,FALSE)))</f>
        <v>0</v>
      </c>
      <c r="N95" s="231">
        <f>IF(ISNA(VLOOKUP($B95,'Autumn 2023 School'!$C$2:$AH$214,15,FALSE)),0,(VLOOKUP($B95,'Autumn 2023 School'!$C$2:$AH$214,15,FALSE)))</f>
        <v>0</v>
      </c>
      <c r="O95" s="231">
        <f>IF(ISNA(VLOOKUP($B95,'Spring 2023 School'!$C$3:$AF$219,2,FALSE)),0,(VLOOKUP($B95,'Spring 2023 School'!$C$3:$AF$219,2,FALSE)))</f>
        <v>0</v>
      </c>
      <c r="P95" s="231">
        <f>IF(ISNA(VLOOKUP($B95,'Summer 2023 School'!$C$2:$AF$216,2,FALSE)),0,(VLOOKUP($B95,'Summer 2023 School'!$C$2:$AF$216,2,FALSE)))</f>
        <v>0</v>
      </c>
      <c r="Q95" s="231">
        <f>IF(ISNA(VLOOKUP($B95,'Autumn 2023 School'!$C$2:$AH$214,2,FALSE)),0,(VLOOKUP($B95,'Autumn 2023 School'!$C$2:$AH$214,2,FALSE)))</f>
        <v>0</v>
      </c>
      <c r="R95" s="231">
        <f>IF(ISNA(VLOOKUP($B95,'Spring 2023 School'!$C$3:$AF$219,9,FALSE)),0,(VLOOKUP($B95,'Spring 2023 School'!$C$3:$AF$219,9,FALSE)))</f>
        <v>0</v>
      </c>
      <c r="S95" s="231">
        <f>IF(ISNA(VLOOKUP($B95,'Summer 2023 School'!$C$2:$AF$216,9,FALSE)),0,(VLOOKUP($B95,'Summer 2023 School'!$C$2:$AF$216,9,FALSE)))</f>
        <v>0</v>
      </c>
      <c r="T95" s="231">
        <f>IF(ISNA(VLOOKUP($B95,'Autumn 2023 School'!$C$2:$AH$214,9,FALSE)),0,(VLOOKUP($B95,'Autumn 2023 School'!$C$2:$AH$214,9,FALSE)))</f>
        <v>0</v>
      </c>
      <c r="U95" s="231">
        <f>IF(ISNA(VLOOKUP($B95,'Spring 2023 School'!$C$3:$AF$219,25,FALSE)),0,(VLOOKUP($B95,'Spring 2023 School'!$C$3:$AF$219,25,FALSE)))</f>
        <v>11</v>
      </c>
      <c r="V95" s="231">
        <f>IF(ISNA(VLOOKUP($B95,'Spring 2023 School'!$C$3:$AF$219,25,FALSE)),0,(VLOOKUP($B95,'Spring 2023 School'!$C$3:$AF$219,25,FALSE)))</f>
        <v>11</v>
      </c>
      <c r="W95" s="231">
        <f>IF(ISNA(VLOOKUP($B95,'Spring 2023 School'!$C$3:$AF$219,25,FALSE)),0,(VLOOKUP($B95,'Spring 2023 School'!$C$3:$AF$219,25,FALSE)))</f>
        <v>11</v>
      </c>
      <c r="X95" s="231">
        <f>IF(ISNA(VLOOKUP($B95,'Spring 2023 School'!$C$3:$AF$219,26,FALSE)),0,(VLOOKUP($B95,'Spring 2023 School'!$C$3:$AF$219,26,FALSE)))</f>
        <v>165</v>
      </c>
      <c r="Y95" s="231">
        <f>IF(ISNA(VLOOKUP($B95,'Spring 2023 School'!$C$3:$AF$219,26,FALSE)),0,(VLOOKUP($B95,'Spring 2023 School'!$C$3:$AF$219,26,FALSE)))</f>
        <v>165</v>
      </c>
      <c r="Z95" s="231">
        <f>IF(ISNA(VLOOKUP($B95,'Spring 2023 School'!$C$3:$AF$219,26,FALSE)),0,(VLOOKUP($B95,'Spring 2023 School'!$C$3:$AF$219,26,FALSE)))</f>
        <v>165</v>
      </c>
      <c r="AA95" s="231">
        <f>IF(ISNA(VLOOKUP($B95,'Spring 2023 School'!$C$3:$AF$219,27,FALSE)),0,(VLOOKUP($B95,'Spring 2023 School'!$C$3:$AF$219,27,FALSE)))</f>
        <v>0</v>
      </c>
      <c r="AB95" s="231">
        <f>IF(ISNA(VLOOKUP($B95,'Spring 2023 School'!$C$3:$AF$219,27,FALSE)),0,(VLOOKUP($B95,'Spring 2023 School'!$C$3:$AF$219,27,FALSE)))</f>
        <v>0</v>
      </c>
      <c r="AC95" s="231">
        <f>IF(ISNA(VLOOKUP($B95,'Spring 2023 School'!$C$3:$AF$219,27,FALSE)),0,(VLOOKUP($B95,'Spring 2023 School'!$C$3:$AF$219,27,FALSE)))</f>
        <v>0</v>
      </c>
      <c r="AD95" s="384">
        <f t="shared" si="62"/>
        <v>68861.100000000006</v>
      </c>
      <c r="AE95" s="403">
        <f>VLOOKUP(B95,'Spring 2023 School'!$C$3:$S$202,17,FALSE)</f>
        <v>15</v>
      </c>
      <c r="AF95" s="403">
        <f>VLOOKUP(B95,'Spring 2023 School'!$C$1:$Z$200,20,FALSE)</f>
        <v>75</v>
      </c>
      <c r="AG95" s="403">
        <f>VLOOKUP(B95,'Spring 2023 School'!$C$3:$Z$202,23,FALSE)</f>
        <v>60</v>
      </c>
      <c r="AH95" s="384">
        <f t="shared" si="52"/>
        <v>347.7</v>
      </c>
      <c r="AI95" s="384">
        <f t="shared" si="53"/>
        <v>826.5</v>
      </c>
      <c r="AJ95" s="384">
        <f t="shared" si="54"/>
        <v>182.4</v>
      </c>
      <c r="AK95" s="384">
        <f t="shared" si="63"/>
        <v>1356.6000000000001</v>
      </c>
      <c r="AL95" s="403">
        <f>IF(ISNA(VLOOKUP($A95,'Spring 2023 School'!$B92:$AD92,29,FALSE)),0,(VLOOKUP($A95,'Spring 2023 School'!$B92:$AD92,29,FALSE)))</f>
        <v>0</v>
      </c>
      <c r="AM95" s="403">
        <f>IF(ISNA(VLOOKUP($A95,'Spring 2023 School'!$B92:$AZ92,30,FALSE)),0,(VLOOKUP($A95,'Spring 2023 School'!$B92:$AZ92,30,FALSE)))</f>
        <v>0</v>
      </c>
      <c r="AN95" s="402">
        <f t="shared" si="55"/>
        <v>0</v>
      </c>
      <c r="AO95" s="404">
        <f t="shared" si="56"/>
        <v>0</v>
      </c>
      <c r="AP95" s="384">
        <f t="shared" si="57"/>
        <v>70217.700000000012</v>
      </c>
      <c r="AQ95" s="403">
        <f>VLOOKUP(A95,'Spring 2023 School'!$B$3:$AB$202,26,FALSE)</f>
        <v>11</v>
      </c>
      <c r="AR95" s="403">
        <f>VLOOKUP(A95,'Summer 2023 School'!$B$2:$AA$200,26,FALSE)</f>
        <v>8</v>
      </c>
      <c r="AS95" s="403">
        <f>VLOOKUP(A95,'Autumn 2023 School'!$B$2:$AA$197,26,FALSE)</f>
        <v>15</v>
      </c>
      <c r="AT95" s="409">
        <f t="shared" si="68"/>
        <v>4355.4000000000005</v>
      </c>
      <c r="AU95" s="409">
        <v>0</v>
      </c>
      <c r="AV95" s="413">
        <f t="shared" si="64"/>
        <v>74573.100000000006</v>
      </c>
      <c r="AW95" s="410">
        <f t="shared" si="65"/>
        <v>31072.125</v>
      </c>
      <c r="AX95" s="410">
        <f t="shared" si="66"/>
        <v>24857.7</v>
      </c>
      <c r="AY95" s="410">
        <f t="shared" si="67"/>
        <v>18643.275000000001</v>
      </c>
      <c r="AZ95" s="642">
        <f>(SUMIF('Spring 2023 School'!B:B,Budget!A95,'Spring 2023 School'!AG:AG)+SUMIF('Summer 2023 School'!B:B,Budget!A95,'Summer 2023 School'!AG:AG)+SUMIF('Autumn 2023 School'!B:B,Budget!A95,'Autumn 2023 School'!AG:AG))</f>
        <v>0</v>
      </c>
      <c r="BA95" s="410">
        <f t="shared" si="58"/>
        <v>0</v>
      </c>
      <c r="BB95">
        <f t="shared" si="59"/>
        <v>195</v>
      </c>
      <c r="BC95">
        <f t="shared" si="60"/>
        <v>975</v>
      </c>
      <c r="BD95">
        <f t="shared" si="61"/>
        <v>720</v>
      </c>
    </row>
    <row r="96" spans="1:56" x14ac:dyDescent="0.35">
      <c r="A96" s="231">
        <v>2150</v>
      </c>
      <c r="B96" t="s">
        <v>919</v>
      </c>
      <c r="C96" s="231">
        <f>IF(ISNA(VLOOKUP($B96,'Spring 2023 School'!$C$3:$AF$220,5,FALSE)),0,(VLOOKUP($B96,'Spring 2023 School'!$C$3:$AF$220,5,FALSE)))</f>
        <v>18</v>
      </c>
      <c r="D96" s="231">
        <f>IF(ISNA(VLOOKUP($B96,'Summer 2023 School'!$C$2:$AF$217,5,FALSE)),0,(VLOOKUP($B96,'Summer 2023 School'!$C$2:$AF$217,5,FALSE)))</f>
        <v>18</v>
      </c>
      <c r="E96" s="231">
        <f>IF(ISNA(VLOOKUP($B96,'Autumn 2023 School'!$C$2:$AH$214,5,FALSE)),0,(VLOOKUP($B96,'Autumn 2023 School'!$C$2:$AH$214,5,FALSE)))</f>
        <v>24</v>
      </c>
      <c r="F96" s="231">
        <f>IF(ISNA(VLOOKUP($B96,'Spring 2023 School'!$C$3:$AF$219,8,FALSE)),0,(VLOOKUP($B96,'Spring 2023 School'!$C$3:$AF$219,8,FALSE)))</f>
        <v>0</v>
      </c>
      <c r="G96" s="231">
        <f>IF(ISNA(VLOOKUP($B96,'Summer 2023 School'!$C$2:$AF$216,8,FALSE)),0,(VLOOKUP($B96,'Summer 2023 School'!$C$2:$AF$216,8,FALSE)))</f>
        <v>0</v>
      </c>
      <c r="H96" s="231">
        <f>IF(ISNA(VLOOKUP($B96,'Autumn 2023 School'!$C$2:$AH$214,8,FALSE)),0,(VLOOKUP($B96,'Autumn 2023 School'!$C$2:$AH$214,8,FALSE)))</f>
        <v>0</v>
      </c>
      <c r="I96" s="231">
        <f>IF(ISNA(VLOOKUP($B96,'Spring 2023 School'!$C$3:$AF$219,12,FALSE)),0,(VLOOKUP($B96,'Spring 2023 School'!$C$3:$AF$219,12,FALSE)))</f>
        <v>270</v>
      </c>
      <c r="J96" s="231">
        <f>IF(ISNA(VLOOKUP($B96,'Summer 2023 School'!$C$2:$AF$216,12,FALSE)),0,(VLOOKUP($B96,'Summer 2023 School'!$C$2:$AF$216,12,FALSE)))</f>
        <v>270</v>
      </c>
      <c r="K96" s="231">
        <f>IF(ISNA(VLOOKUP($B96,'Autumn 2023 School'!$C$2:$AH$214,12,FALSE)),0,(VLOOKUP($B96,'Autumn 2023 School'!$C$2:$AH$214,12,FALSE)))</f>
        <v>360</v>
      </c>
      <c r="L96" s="231">
        <f>IF(ISNA(VLOOKUP($B96,'Spring 2023 School'!$C$3:$AF$219,15,FALSE)),0,(VLOOKUP($B96,'Spring 2023 School'!$C$3:$AF$219,15,FALSE)))</f>
        <v>0</v>
      </c>
      <c r="M96" s="231">
        <f>IF(ISNA(VLOOKUP($B96,'Summer 2023 School'!$C$2:$AF$216,15,FALSE)),0,(VLOOKUP($B96,'Summer 2023 School'!$C$2:$AF$216,15,FALSE)))</f>
        <v>0</v>
      </c>
      <c r="N96" s="231">
        <f>IF(ISNA(VLOOKUP($B96,'Autumn 2023 School'!$C$2:$AH$214,15,FALSE)),0,(VLOOKUP($B96,'Autumn 2023 School'!$C$2:$AH$214,15,FALSE)))</f>
        <v>0</v>
      </c>
      <c r="O96" s="231">
        <f>IF(ISNA(VLOOKUP($B96,'Spring 2023 School'!$C$3:$AF$219,2,FALSE)),0,(VLOOKUP($B96,'Spring 2023 School'!$C$3:$AF$219,2,FALSE)))</f>
        <v>0</v>
      </c>
      <c r="P96" s="231">
        <f>IF(ISNA(VLOOKUP($B96,'Summer 2023 School'!$C$2:$AF$216,2,FALSE)),0,(VLOOKUP($B96,'Summer 2023 School'!$C$2:$AF$216,2,FALSE)))</f>
        <v>0</v>
      </c>
      <c r="Q96" s="231">
        <f>IF(ISNA(VLOOKUP($B96,'Autumn 2023 School'!$C$2:$AH$214,2,FALSE)),0,(VLOOKUP($B96,'Autumn 2023 School'!$C$2:$AH$214,2,FALSE)))</f>
        <v>0</v>
      </c>
      <c r="R96" s="231">
        <f>IF(ISNA(VLOOKUP($B96,'Spring 2023 School'!$C$3:$AF$219,9,FALSE)),0,(VLOOKUP($B96,'Spring 2023 School'!$C$3:$AF$219,9,FALSE)))</f>
        <v>0</v>
      </c>
      <c r="S96" s="231">
        <f>IF(ISNA(VLOOKUP($B96,'Summer 2023 School'!$C$2:$AF$216,9,FALSE)),0,(VLOOKUP($B96,'Summer 2023 School'!$C$2:$AF$216,9,FALSE)))</f>
        <v>0</v>
      </c>
      <c r="T96" s="231">
        <f>IF(ISNA(VLOOKUP($B96,'Autumn 2023 School'!$C$2:$AH$214,9,FALSE)),0,(VLOOKUP($B96,'Autumn 2023 School'!$C$2:$AH$214,9,FALSE)))</f>
        <v>0</v>
      </c>
      <c r="U96" s="231">
        <f>IF(ISNA(VLOOKUP($B96,'Spring 2023 School'!$C$3:$AF$219,25,FALSE)),0,(VLOOKUP($B96,'Spring 2023 School'!$C$3:$AF$219,25,FALSE)))</f>
        <v>5</v>
      </c>
      <c r="V96" s="231">
        <f>IF(ISNA(VLOOKUP($B96,'Spring 2023 School'!$C$3:$AF$219,25,FALSE)),0,(VLOOKUP($B96,'Spring 2023 School'!$C$3:$AF$219,25,FALSE)))</f>
        <v>5</v>
      </c>
      <c r="W96" s="231">
        <f>IF(ISNA(VLOOKUP($B96,'Spring 2023 School'!$C$3:$AF$219,25,FALSE)),0,(VLOOKUP($B96,'Spring 2023 School'!$C$3:$AF$219,25,FALSE)))</f>
        <v>5</v>
      </c>
      <c r="X96" s="231">
        <f>IF(ISNA(VLOOKUP($B96,'Spring 2023 School'!$C$3:$AF$219,26,FALSE)),0,(VLOOKUP($B96,'Spring 2023 School'!$C$3:$AF$219,26,FALSE)))</f>
        <v>75</v>
      </c>
      <c r="Y96" s="231">
        <f>IF(ISNA(VLOOKUP($B96,'Spring 2023 School'!$C$3:$AF$219,26,FALSE)),0,(VLOOKUP($B96,'Spring 2023 School'!$C$3:$AF$219,26,FALSE)))</f>
        <v>75</v>
      </c>
      <c r="Z96" s="231">
        <f>IF(ISNA(VLOOKUP($B96,'Spring 2023 School'!$C$3:$AF$219,26,FALSE)),0,(VLOOKUP($B96,'Spring 2023 School'!$C$3:$AF$219,26,FALSE)))</f>
        <v>75</v>
      </c>
      <c r="AA96" s="231">
        <f>IF(ISNA(VLOOKUP($B96,'Spring 2023 School'!$C$3:$AF$219,27,FALSE)),0,(VLOOKUP($B96,'Spring 2023 School'!$C$3:$AF$219,27,FALSE)))</f>
        <v>0</v>
      </c>
      <c r="AB96" s="231">
        <f>IF(ISNA(VLOOKUP($B96,'Spring 2023 School'!$C$3:$AF$219,27,FALSE)),0,(VLOOKUP($B96,'Spring 2023 School'!$C$3:$AF$219,27,FALSE)))</f>
        <v>0</v>
      </c>
      <c r="AC96" s="231">
        <f>IF(ISNA(VLOOKUP($B96,'Spring 2023 School'!$C$3:$AF$219,27,FALSE)),0,(VLOOKUP($B96,'Spring 2023 School'!$C$3:$AF$219,27,FALSE)))</f>
        <v>0</v>
      </c>
      <c r="AD96" s="384">
        <f t="shared" si="62"/>
        <v>61462.8</v>
      </c>
      <c r="AE96" s="403">
        <f>VLOOKUP(B96,'Spring 2023 School'!$C$3:$S$202,17,FALSE)</f>
        <v>45</v>
      </c>
      <c r="AF96" s="403">
        <f>VLOOKUP(B96,'Spring 2023 School'!$C$1:$Z$200,20,FALSE)</f>
        <v>135</v>
      </c>
      <c r="AG96" s="403">
        <f>VLOOKUP(B96,'Spring 2023 School'!$C$3:$Z$202,23,FALSE)</f>
        <v>30</v>
      </c>
      <c r="AH96" s="384">
        <f t="shared" si="52"/>
        <v>1043.0999999999999</v>
      </c>
      <c r="AI96" s="384">
        <f t="shared" si="53"/>
        <v>1487.7</v>
      </c>
      <c r="AJ96" s="384">
        <f t="shared" si="54"/>
        <v>91.2</v>
      </c>
      <c r="AK96" s="384">
        <f t="shared" si="63"/>
        <v>2622</v>
      </c>
      <c r="AL96" s="403">
        <f>IF(ISNA(VLOOKUP($A96,'Spring 2023 School'!$B93:$AD93,29,FALSE)),0,(VLOOKUP($A96,'Spring 2023 School'!$B93:$AD93,29,FALSE)))</f>
        <v>0</v>
      </c>
      <c r="AM96" s="403">
        <f>IF(ISNA(VLOOKUP($A96,'Spring 2023 School'!$B93:$AZ93,30,FALSE)),0,(VLOOKUP($A96,'Spring 2023 School'!$B93:$AZ93,30,FALSE)))</f>
        <v>0</v>
      </c>
      <c r="AN96" s="402">
        <f t="shared" si="55"/>
        <v>0</v>
      </c>
      <c r="AO96" s="404">
        <f t="shared" si="56"/>
        <v>0</v>
      </c>
      <c r="AP96" s="384">
        <f t="shared" si="57"/>
        <v>64084.800000000003</v>
      </c>
      <c r="AQ96" s="403">
        <f>VLOOKUP(A96,'Spring 2023 School'!$B$3:$AB$202,26,FALSE)</f>
        <v>5</v>
      </c>
      <c r="AR96" s="403">
        <f>VLOOKUP(A96,'Summer 2023 School'!$B$2:$AA$200,26,FALSE)</f>
        <v>0</v>
      </c>
      <c r="AS96" s="403">
        <f>VLOOKUP(A96,'Autumn 2023 School'!$B$2:$AA$197,26,FALSE)</f>
        <v>0</v>
      </c>
      <c r="AT96" s="409">
        <f t="shared" si="68"/>
        <v>663</v>
      </c>
      <c r="AU96" s="409">
        <v>0</v>
      </c>
      <c r="AV96" s="413">
        <f t="shared" si="64"/>
        <v>64747.8</v>
      </c>
      <c r="AW96" s="410">
        <f t="shared" si="65"/>
        <v>26978.250000000004</v>
      </c>
      <c r="AX96" s="410">
        <f t="shared" si="66"/>
        <v>21582.600000000002</v>
      </c>
      <c r="AY96" s="410">
        <f t="shared" si="67"/>
        <v>16186.95</v>
      </c>
      <c r="AZ96" s="642">
        <f>(SUMIF('Spring 2023 School'!B:B,Budget!A96,'Spring 2023 School'!AG:AG)+SUMIF('Summer 2023 School'!B:B,Budget!A96,'Summer 2023 School'!AG:AG)+SUMIF('Autumn 2023 School'!B:B,Budget!A96,'Autumn 2023 School'!AG:AG))</f>
        <v>0</v>
      </c>
      <c r="BA96" s="410">
        <f t="shared" si="58"/>
        <v>0</v>
      </c>
      <c r="BB96">
        <f t="shared" si="59"/>
        <v>585</v>
      </c>
      <c r="BC96">
        <f t="shared" si="60"/>
        <v>1755</v>
      </c>
      <c r="BD96">
        <f t="shared" si="61"/>
        <v>360</v>
      </c>
    </row>
    <row r="97" spans="1:56" x14ac:dyDescent="0.35">
      <c r="A97" s="231">
        <v>2156</v>
      </c>
      <c r="B97" t="s">
        <v>920</v>
      </c>
      <c r="C97" s="231">
        <f>IF(ISNA(VLOOKUP($B97,'Spring 2023 School'!$C$3:$AF$220,5,FALSE)),0,(VLOOKUP($B97,'Spring 2023 School'!$C$3:$AF$220,5,FALSE)))</f>
        <v>20</v>
      </c>
      <c r="D97" s="231">
        <f>IF(ISNA(VLOOKUP($B97,'Summer 2023 School'!$C$2:$AF$217,5,FALSE)),0,(VLOOKUP($B97,'Summer 2023 School'!$C$2:$AF$217,5,FALSE)))</f>
        <v>21</v>
      </c>
      <c r="E97" s="231">
        <f>IF(ISNA(VLOOKUP($B97,'Autumn 2023 School'!$C$2:$AH$214,5,FALSE)),0,(VLOOKUP($B97,'Autumn 2023 School'!$C$2:$AH$214,5,FALSE)))</f>
        <v>22</v>
      </c>
      <c r="F97" s="231">
        <f>IF(ISNA(VLOOKUP($B97,'Spring 2023 School'!$C$3:$AF$219,8,FALSE)),0,(VLOOKUP($B97,'Spring 2023 School'!$C$3:$AF$219,8,FALSE)))</f>
        <v>0</v>
      </c>
      <c r="G97" s="231">
        <f>IF(ISNA(VLOOKUP($B97,'Summer 2023 School'!$C$2:$AF$216,8,FALSE)),0,(VLOOKUP($B97,'Summer 2023 School'!$C$2:$AF$216,8,FALSE)))</f>
        <v>0</v>
      </c>
      <c r="H97" s="231">
        <f>IF(ISNA(VLOOKUP($B97,'Autumn 2023 School'!$C$2:$AH$214,8,FALSE)),0,(VLOOKUP($B97,'Autumn 2023 School'!$C$2:$AH$214,8,FALSE)))</f>
        <v>0</v>
      </c>
      <c r="I97" s="231">
        <f>IF(ISNA(VLOOKUP($B97,'Spring 2023 School'!$C$3:$AF$219,12,FALSE)),0,(VLOOKUP($B97,'Spring 2023 School'!$C$3:$AF$219,12,FALSE)))</f>
        <v>300</v>
      </c>
      <c r="J97" s="231">
        <f>IF(ISNA(VLOOKUP($B97,'Summer 2023 School'!$C$2:$AF$216,12,FALSE)),0,(VLOOKUP($B97,'Summer 2023 School'!$C$2:$AF$216,12,FALSE)))</f>
        <v>315</v>
      </c>
      <c r="K97" s="231">
        <f>IF(ISNA(VLOOKUP($B97,'Autumn 2023 School'!$C$2:$AH$214,12,FALSE)),0,(VLOOKUP($B97,'Autumn 2023 School'!$C$2:$AH$214,12,FALSE)))</f>
        <v>330</v>
      </c>
      <c r="L97" s="231">
        <f>IF(ISNA(VLOOKUP($B97,'Spring 2023 School'!$C$3:$AF$219,15,FALSE)),0,(VLOOKUP($B97,'Spring 2023 School'!$C$3:$AF$219,15,FALSE)))</f>
        <v>0</v>
      </c>
      <c r="M97" s="231">
        <f>IF(ISNA(VLOOKUP($B97,'Summer 2023 School'!$C$2:$AF$216,15,FALSE)),0,(VLOOKUP($B97,'Summer 2023 School'!$C$2:$AF$216,15,FALSE)))</f>
        <v>0</v>
      </c>
      <c r="N97" s="231">
        <f>IF(ISNA(VLOOKUP($B97,'Autumn 2023 School'!$C$2:$AH$214,15,FALSE)),0,(VLOOKUP($B97,'Autumn 2023 School'!$C$2:$AH$214,15,FALSE)))</f>
        <v>0</v>
      </c>
      <c r="O97" s="231">
        <f>IF(ISNA(VLOOKUP($B97,'Spring 2023 School'!$C$3:$AF$219,2,FALSE)),0,(VLOOKUP($B97,'Spring 2023 School'!$C$3:$AF$219,2,FALSE)))</f>
        <v>0</v>
      </c>
      <c r="P97" s="231">
        <f>IF(ISNA(VLOOKUP($B97,'Summer 2023 School'!$C$2:$AF$216,2,FALSE)),0,(VLOOKUP($B97,'Summer 2023 School'!$C$2:$AF$216,2,FALSE)))</f>
        <v>0</v>
      </c>
      <c r="Q97" s="231">
        <f>IF(ISNA(VLOOKUP($B97,'Autumn 2023 School'!$C$2:$AH$214,2,FALSE)),0,(VLOOKUP($B97,'Autumn 2023 School'!$C$2:$AH$214,2,FALSE)))</f>
        <v>0</v>
      </c>
      <c r="R97" s="231">
        <f>IF(ISNA(VLOOKUP($B97,'Spring 2023 School'!$C$3:$AF$219,9,FALSE)),0,(VLOOKUP($B97,'Spring 2023 School'!$C$3:$AF$219,9,FALSE)))</f>
        <v>0</v>
      </c>
      <c r="S97" s="231">
        <f>IF(ISNA(VLOOKUP($B97,'Summer 2023 School'!$C$2:$AF$216,9,FALSE)),0,(VLOOKUP($B97,'Summer 2023 School'!$C$2:$AF$216,9,FALSE)))</f>
        <v>0</v>
      </c>
      <c r="T97" s="231">
        <f>IF(ISNA(VLOOKUP($B97,'Autumn 2023 School'!$C$2:$AH$214,9,FALSE)),0,(VLOOKUP($B97,'Autumn 2023 School'!$C$2:$AH$214,9,FALSE)))</f>
        <v>0</v>
      </c>
      <c r="U97" s="231">
        <f>IF(ISNA(VLOOKUP($B97,'Spring 2023 School'!$C$3:$AF$219,25,FALSE)),0,(VLOOKUP($B97,'Spring 2023 School'!$C$3:$AF$219,25,FALSE)))</f>
        <v>3</v>
      </c>
      <c r="V97" s="231">
        <f>IF(ISNA(VLOOKUP($B97,'Spring 2023 School'!$C$3:$AF$219,25,FALSE)),0,(VLOOKUP($B97,'Spring 2023 School'!$C$3:$AF$219,25,FALSE)))</f>
        <v>3</v>
      </c>
      <c r="W97" s="231">
        <f>IF(ISNA(VLOOKUP($B97,'Spring 2023 School'!$C$3:$AF$219,25,FALSE)),0,(VLOOKUP($B97,'Spring 2023 School'!$C$3:$AF$219,25,FALSE)))</f>
        <v>3</v>
      </c>
      <c r="X97" s="231">
        <f>IF(ISNA(VLOOKUP($B97,'Spring 2023 School'!$C$3:$AF$219,26,FALSE)),0,(VLOOKUP($B97,'Spring 2023 School'!$C$3:$AF$219,26,FALSE)))</f>
        <v>45</v>
      </c>
      <c r="Y97" s="231">
        <f>IF(ISNA(VLOOKUP($B97,'Spring 2023 School'!$C$3:$AF$219,26,FALSE)),0,(VLOOKUP($B97,'Spring 2023 School'!$C$3:$AF$219,26,FALSE)))</f>
        <v>45</v>
      </c>
      <c r="Z97" s="231">
        <f>IF(ISNA(VLOOKUP($B97,'Spring 2023 School'!$C$3:$AF$219,26,FALSE)),0,(VLOOKUP($B97,'Spring 2023 School'!$C$3:$AF$219,26,FALSE)))</f>
        <v>45</v>
      </c>
      <c r="AA97" s="231">
        <f>IF(ISNA(VLOOKUP($B97,'Spring 2023 School'!$C$3:$AF$219,27,FALSE)),0,(VLOOKUP($B97,'Spring 2023 School'!$C$3:$AF$219,27,FALSE)))</f>
        <v>0</v>
      </c>
      <c r="AB97" s="231">
        <f>IF(ISNA(VLOOKUP($B97,'Spring 2023 School'!$C$3:$AF$219,27,FALSE)),0,(VLOOKUP($B97,'Spring 2023 School'!$C$3:$AF$219,27,FALSE)))</f>
        <v>0</v>
      </c>
      <c r="AC97" s="231">
        <f>IF(ISNA(VLOOKUP($B97,'Spring 2023 School'!$C$3:$AF$219,27,FALSE)),0,(VLOOKUP($B97,'Spring 2023 School'!$C$3:$AF$219,27,FALSE)))</f>
        <v>0</v>
      </c>
      <c r="AD97" s="384">
        <f t="shared" si="62"/>
        <v>64796.100000000006</v>
      </c>
      <c r="AE97" s="403">
        <f>VLOOKUP(B97,'Spring 2023 School'!$C$3:$S$202,17,FALSE)</f>
        <v>75</v>
      </c>
      <c r="AF97" s="403">
        <f>VLOOKUP(B97,'Spring 2023 School'!$C$1:$Z$200,20,FALSE)</f>
        <v>90</v>
      </c>
      <c r="AG97" s="403">
        <f>VLOOKUP(B97,'Spring 2023 School'!$C$3:$Z$202,23,FALSE)</f>
        <v>75</v>
      </c>
      <c r="AH97" s="384">
        <f t="shared" si="52"/>
        <v>1738.5</v>
      </c>
      <c r="AI97" s="384">
        <f t="shared" si="53"/>
        <v>991.8</v>
      </c>
      <c r="AJ97" s="384">
        <f t="shared" si="54"/>
        <v>228</v>
      </c>
      <c r="AK97" s="384">
        <f t="shared" si="63"/>
        <v>2958.3</v>
      </c>
      <c r="AL97" s="403">
        <f>IF(ISNA(VLOOKUP($A97,'Spring 2023 School'!$B94:$AD94,29,FALSE)),0,(VLOOKUP($A97,'Spring 2023 School'!$B94:$AD94,29,FALSE)))</f>
        <v>0</v>
      </c>
      <c r="AM97" s="403">
        <f>IF(ISNA(VLOOKUP($A97,'Spring 2023 School'!$B94:$AZ94,30,FALSE)),0,(VLOOKUP($A97,'Spring 2023 School'!$B94:$AZ94,30,FALSE)))</f>
        <v>0</v>
      </c>
      <c r="AN97" s="402">
        <f t="shared" si="55"/>
        <v>0</v>
      </c>
      <c r="AO97" s="404">
        <f t="shared" si="56"/>
        <v>0</v>
      </c>
      <c r="AP97" s="384">
        <f t="shared" si="57"/>
        <v>67754.400000000009</v>
      </c>
      <c r="AQ97" s="403">
        <f>VLOOKUP(A97,'Spring 2023 School'!$B$3:$AB$202,26,FALSE)</f>
        <v>3</v>
      </c>
      <c r="AR97" s="403">
        <f>VLOOKUP(A97,'Summer 2023 School'!$B$2:$AA$200,26,FALSE)</f>
        <v>4</v>
      </c>
      <c r="AS97" s="403">
        <f>VLOOKUP(A97,'Autumn 2023 School'!$B$2:$AA$197,26,FALSE)</f>
        <v>10</v>
      </c>
      <c r="AT97" s="409">
        <f t="shared" si="68"/>
        <v>2152.1999999999998</v>
      </c>
      <c r="AU97" s="409">
        <v>0</v>
      </c>
      <c r="AV97" s="413">
        <f t="shared" si="64"/>
        <v>69906.600000000006</v>
      </c>
      <c r="AW97" s="410">
        <f t="shared" si="65"/>
        <v>29127.75</v>
      </c>
      <c r="AX97" s="410">
        <f t="shared" si="66"/>
        <v>23302.2</v>
      </c>
      <c r="AY97" s="410">
        <f t="shared" si="67"/>
        <v>17476.650000000001</v>
      </c>
      <c r="AZ97" s="642">
        <f>(SUMIF('Spring 2023 School'!B:B,Budget!A97,'Spring 2023 School'!AG:AG)+SUMIF('Summer 2023 School'!B:B,Budget!A97,'Summer 2023 School'!AG:AG)+SUMIF('Autumn 2023 School'!B:B,Budget!A97,'Autumn 2023 School'!AG:AG))</f>
        <v>0</v>
      </c>
      <c r="BA97" s="410">
        <f t="shared" si="58"/>
        <v>0</v>
      </c>
      <c r="BB97">
        <f t="shared" si="59"/>
        <v>975</v>
      </c>
      <c r="BC97">
        <f t="shared" si="60"/>
        <v>1170</v>
      </c>
      <c r="BD97">
        <f t="shared" si="61"/>
        <v>900</v>
      </c>
    </row>
    <row r="98" spans="1:56" x14ac:dyDescent="0.35">
      <c r="A98" s="231">
        <v>2157</v>
      </c>
      <c r="B98" t="s">
        <v>921</v>
      </c>
      <c r="C98" s="231">
        <f>IF(ISNA(VLOOKUP($B98,'Spring 2023 School'!$C$3:$AF$220,5,FALSE)),0,(VLOOKUP($B98,'Spring 2023 School'!$C$3:$AF$220,5,FALSE)))</f>
        <v>26</v>
      </c>
      <c r="D98" s="231">
        <f>IF(ISNA(VLOOKUP($B98,'Summer 2023 School'!$C$2:$AF$217,5,FALSE)),0,(VLOOKUP($B98,'Summer 2023 School'!$C$2:$AF$217,5,FALSE)))</f>
        <v>28</v>
      </c>
      <c r="E98" s="231">
        <f>IF(ISNA(VLOOKUP($B98,'Autumn 2023 School'!$C$2:$AH$214,5,FALSE)),0,(VLOOKUP($B98,'Autumn 2023 School'!$C$2:$AH$214,5,FALSE)))</f>
        <v>26</v>
      </c>
      <c r="F98" s="231">
        <f>IF(ISNA(VLOOKUP($B98,'Spring 2023 School'!$C$3:$AF$219,8,FALSE)),0,(VLOOKUP($B98,'Spring 2023 School'!$C$3:$AF$219,8,FALSE)))</f>
        <v>9</v>
      </c>
      <c r="G98" s="231">
        <f>IF(ISNA(VLOOKUP($B98,'Summer 2023 School'!$C$2:$AF$216,8,FALSE)),0,(VLOOKUP($B98,'Summer 2023 School'!$C$2:$AF$216,8,FALSE)))</f>
        <v>10</v>
      </c>
      <c r="H98" s="231">
        <f>IF(ISNA(VLOOKUP($B98,'Autumn 2023 School'!$C$2:$AH$214,8,FALSE)),0,(VLOOKUP($B98,'Autumn 2023 School'!$C$2:$AH$214,8,FALSE)))</f>
        <v>12</v>
      </c>
      <c r="I98" s="231">
        <f>IF(ISNA(VLOOKUP($B98,'Spring 2023 School'!$C$3:$AF$219,12,FALSE)),0,(VLOOKUP($B98,'Spring 2023 School'!$C$3:$AF$219,12,FALSE)))</f>
        <v>390</v>
      </c>
      <c r="J98" s="231">
        <f>IF(ISNA(VLOOKUP($B98,'Summer 2023 School'!$C$2:$AF$216,12,FALSE)),0,(VLOOKUP($B98,'Summer 2023 School'!$C$2:$AF$216,12,FALSE)))</f>
        <v>420</v>
      </c>
      <c r="K98" s="231">
        <f>IF(ISNA(VLOOKUP($B98,'Autumn 2023 School'!$C$2:$AH$214,12,FALSE)),0,(VLOOKUP($B98,'Autumn 2023 School'!$C$2:$AH$214,12,FALSE)))</f>
        <v>390</v>
      </c>
      <c r="L98" s="231">
        <f>IF(ISNA(VLOOKUP($B98,'Spring 2023 School'!$C$3:$AF$219,15,FALSE)),0,(VLOOKUP($B98,'Spring 2023 School'!$C$3:$AF$219,15,FALSE)))</f>
        <v>135</v>
      </c>
      <c r="M98" s="231">
        <f>IF(ISNA(VLOOKUP($B98,'Summer 2023 School'!$C$2:$AF$216,15,FALSE)),0,(VLOOKUP($B98,'Summer 2023 School'!$C$2:$AF$216,15,FALSE)))</f>
        <v>150</v>
      </c>
      <c r="N98" s="231">
        <f>IF(ISNA(VLOOKUP($B98,'Autumn 2023 School'!$C$2:$AH$214,15,FALSE)),0,(VLOOKUP($B98,'Autumn 2023 School'!$C$2:$AH$214,15,FALSE)))</f>
        <v>180</v>
      </c>
      <c r="O98" s="231">
        <f>IF(ISNA(VLOOKUP($B98,'Spring 2023 School'!$C$3:$AF$219,2,FALSE)),0,(VLOOKUP($B98,'Spring 2023 School'!$C$3:$AF$219,2,FALSE)))</f>
        <v>0</v>
      </c>
      <c r="P98" s="231">
        <f>IF(ISNA(VLOOKUP($B98,'Summer 2023 School'!$C$2:$AF$216,2,FALSE)),0,(VLOOKUP($B98,'Summer 2023 School'!$C$2:$AF$216,2,FALSE)))</f>
        <v>0</v>
      </c>
      <c r="Q98" s="231">
        <f>IF(ISNA(VLOOKUP($B98,'Autumn 2023 School'!$C$2:$AH$214,2,FALSE)),0,(VLOOKUP($B98,'Autumn 2023 School'!$C$2:$AH$214,2,FALSE)))</f>
        <v>0</v>
      </c>
      <c r="R98" s="231">
        <f>IF(ISNA(VLOOKUP($B98,'Spring 2023 School'!$C$3:$AF$219,9,FALSE)),0,(VLOOKUP($B98,'Spring 2023 School'!$C$3:$AF$219,9,FALSE)))</f>
        <v>0</v>
      </c>
      <c r="S98" s="231">
        <f>IF(ISNA(VLOOKUP($B98,'Summer 2023 School'!$C$2:$AF$216,9,FALSE)),0,(VLOOKUP($B98,'Summer 2023 School'!$C$2:$AF$216,9,FALSE)))</f>
        <v>0</v>
      </c>
      <c r="T98" s="231">
        <f>IF(ISNA(VLOOKUP($B98,'Autumn 2023 School'!$C$2:$AH$214,9,FALSE)),0,(VLOOKUP($B98,'Autumn 2023 School'!$C$2:$AH$214,9,FALSE)))</f>
        <v>0</v>
      </c>
      <c r="U98" s="231">
        <f>IF(ISNA(VLOOKUP($B98,'Spring 2023 School'!$C$3:$AF$219,25,FALSE)),0,(VLOOKUP($B98,'Spring 2023 School'!$C$3:$AF$219,25,FALSE)))</f>
        <v>5</v>
      </c>
      <c r="V98" s="231">
        <f>IF(ISNA(VLOOKUP($B98,'Spring 2023 School'!$C$3:$AF$219,25,FALSE)),0,(VLOOKUP($B98,'Spring 2023 School'!$C$3:$AF$219,25,FALSE)))</f>
        <v>5</v>
      </c>
      <c r="W98" s="231">
        <f>IF(ISNA(VLOOKUP($B98,'Spring 2023 School'!$C$3:$AF$219,25,FALSE)),0,(VLOOKUP($B98,'Spring 2023 School'!$C$3:$AF$219,25,FALSE)))</f>
        <v>5</v>
      </c>
      <c r="X98" s="231">
        <f>IF(ISNA(VLOOKUP($B98,'Spring 2023 School'!$C$3:$AF$219,26,FALSE)),0,(VLOOKUP($B98,'Spring 2023 School'!$C$3:$AF$219,26,FALSE)))</f>
        <v>75</v>
      </c>
      <c r="Y98" s="231">
        <f>IF(ISNA(VLOOKUP($B98,'Spring 2023 School'!$C$3:$AF$219,26,FALSE)),0,(VLOOKUP($B98,'Spring 2023 School'!$C$3:$AF$219,26,FALSE)))</f>
        <v>75</v>
      </c>
      <c r="Z98" s="231">
        <f>IF(ISNA(VLOOKUP($B98,'Spring 2023 School'!$C$3:$AF$219,26,FALSE)),0,(VLOOKUP($B98,'Spring 2023 School'!$C$3:$AF$219,26,FALSE)))</f>
        <v>75</v>
      </c>
      <c r="AA98" s="231">
        <f>IF(ISNA(VLOOKUP($B98,'Spring 2023 School'!$C$3:$AF$219,27,FALSE)),0,(VLOOKUP($B98,'Spring 2023 School'!$C$3:$AF$219,27,FALSE)))</f>
        <v>0</v>
      </c>
      <c r="AB98" s="231">
        <f>IF(ISNA(VLOOKUP($B98,'Spring 2023 School'!$C$3:$AF$219,27,FALSE)),0,(VLOOKUP($B98,'Spring 2023 School'!$C$3:$AF$219,27,FALSE)))</f>
        <v>0</v>
      </c>
      <c r="AC98" s="231">
        <f>IF(ISNA(VLOOKUP($B98,'Spring 2023 School'!$C$3:$AF$219,27,FALSE)),0,(VLOOKUP($B98,'Spring 2023 School'!$C$3:$AF$219,27,FALSE)))</f>
        <v>0</v>
      </c>
      <c r="AD98" s="384">
        <f t="shared" si="62"/>
        <v>114226.50000000001</v>
      </c>
      <c r="AE98" s="403">
        <f>VLOOKUP(B98,'Spring 2023 School'!$C$3:$S$202,17,FALSE)</f>
        <v>60</v>
      </c>
      <c r="AF98" s="403">
        <f>VLOOKUP(B98,'Spring 2023 School'!$C$1:$Z$200,20,FALSE)</f>
        <v>15</v>
      </c>
      <c r="AG98" s="403">
        <f>VLOOKUP(B98,'Spring 2023 School'!$C$3:$Z$202,23,FALSE)</f>
        <v>15</v>
      </c>
      <c r="AH98" s="384">
        <f t="shared" si="52"/>
        <v>1390.8</v>
      </c>
      <c r="AI98" s="384">
        <f t="shared" si="53"/>
        <v>165.29999999999998</v>
      </c>
      <c r="AJ98" s="384">
        <f t="shared" si="54"/>
        <v>45.6</v>
      </c>
      <c r="AK98" s="384">
        <f t="shared" si="63"/>
        <v>1601.6999999999998</v>
      </c>
      <c r="AL98" s="403">
        <f>IF(ISNA(VLOOKUP($A98,'Spring 2023 School'!$B95:$AD95,29,FALSE)),0,(VLOOKUP($A98,'Spring 2023 School'!$B95:$AD95,29,FALSE)))</f>
        <v>0</v>
      </c>
      <c r="AM98" s="403">
        <f>IF(ISNA(VLOOKUP($A98,'Spring 2023 School'!$B95:$AZ95,30,FALSE)),0,(VLOOKUP($A98,'Spring 2023 School'!$B95:$AZ95,30,FALSE)))</f>
        <v>0</v>
      </c>
      <c r="AN98" s="402">
        <f t="shared" si="55"/>
        <v>0</v>
      </c>
      <c r="AO98" s="404">
        <f t="shared" si="56"/>
        <v>0</v>
      </c>
      <c r="AP98" s="384">
        <f t="shared" si="57"/>
        <v>115828.20000000001</v>
      </c>
      <c r="AQ98" s="403">
        <f>VLOOKUP(A98,'Spring 2023 School'!$B$3:$AB$202,26,FALSE)</f>
        <v>5</v>
      </c>
      <c r="AR98" s="403">
        <f>VLOOKUP(A98,'Summer 2023 School'!$B$2:$AA$200,26,FALSE)</f>
        <v>6</v>
      </c>
      <c r="AS98" s="403">
        <f>VLOOKUP(A98,'Autumn 2023 School'!$B$2:$AA$197,26,FALSE)</f>
        <v>3</v>
      </c>
      <c r="AT98" s="409">
        <f t="shared" si="68"/>
        <v>1825.8</v>
      </c>
      <c r="AU98" s="409">
        <v>0</v>
      </c>
      <c r="AV98" s="413">
        <f t="shared" si="64"/>
        <v>117654.00000000001</v>
      </c>
      <c r="AW98" s="410">
        <f t="shared" si="65"/>
        <v>49022.500000000007</v>
      </c>
      <c r="AX98" s="410">
        <f t="shared" si="66"/>
        <v>39218.000000000007</v>
      </c>
      <c r="AY98" s="410">
        <f t="shared" si="67"/>
        <v>29413.500000000007</v>
      </c>
      <c r="AZ98" s="642">
        <f>(SUMIF('Spring 2023 School'!B:B,Budget!A98,'Spring 2023 School'!AG:AG)+SUMIF('Summer 2023 School'!B:B,Budget!A98,'Summer 2023 School'!AG:AG)+SUMIF('Autumn 2023 School'!B:B,Budget!A98,'Autumn 2023 School'!AG:AG))</f>
        <v>0</v>
      </c>
      <c r="BA98" s="410">
        <f t="shared" si="58"/>
        <v>0</v>
      </c>
      <c r="BB98">
        <f t="shared" si="59"/>
        <v>780</v>
      </c>
      <c r="BC98">
        <f t="shared" si="60"/>
        <v>195</v>
      </c>
      <c r="BD98">
        <f t="shared" si="61"/>
        <v>180</v>
      </c>
    </row>
    <row r="99" spans="1:56" x14ac:dyDescent="0.35">
      <c r="A99" s="231">
        <v>2161</v>
      </c>
      <c r="B99" t="s">
        <v>922</v>
      </c>
      <c r="C99" s="231">
        <f>IF(ISNA(VLOOKUP($B99,'Spring 2023 School'!$C$3:$AF$220,5,FALSE)),0,(VLOOKUP($B99,'Spring 2023 School'!$C$3:$AF$220,5,FALSE)))</f>
        <v>40</v>
      </c>
      <c r="D99" s="231">
        <f>IF(ISNA(VLOOKUP($B99,'Summer 2023 School'!$C$2:$AF$217,5,FALSE)),0,(VLOOKUP($B99,'Summer 2023 School'!$C$2:$AF$217,5,FALSE)))</f>
        <v>38</v>
      </c>
      <c r="E99" s="231">
        <f>IF(ISNA(VLOOKUP($B99,'Autumn 2023 School'!$C$2:$AH$214,5,FALSE)),0,(VLOOKUP($B99,'Autumn 2023 School'!$C$2:$AH$214,5,FALSE)))</f>
        <v>28</v>
      </c>
      <c r="F99" s="231">
        <f>IF(ISNA(VLOOKUP($B99,'Spring 2023 School'!$C$3:$AF$219,8,FALSE)),0,(VLOOKUP($B99,'Spring 2023 School'!$C$3:$AF$219,8,FALSE)))</f>
        <v>12</v>
      </c>
      <c r="G99" s="231">
        <f>IF(ISNA(VLOOKUP($B99,'Summer 2023 School'!$C$2:$AF$216,8,FALSE)),0,(VLOOKUP($B99,'Summer 2023 School'!$C$2:$AF$216,8,FALSE)))</f>
        <v>13</v>
      </c>
      <c r="H99" s="231">
        <f>IF(ISNA(VLOOKUP($B99,'Autumn 2023 School'!$C$2:$AH$214,8,FALSE)),0,(VLOOKUP($B99,'Autumn 2023 School'!$C$2:$AH$214,8,FALSE)))</f>
        <v>11</v>
      </c>
      <c r="I99" s="231">
        <f>IF(ISNA(VLOOKUP($B99,'Spring 2023 School'!$C$3:$AF$219,12,FALSE)),0,(VLOOKUP($B99,'Spring 2023 School'!$C$3:$AF$219,12,FALSE)))</f>
        <v>600</v>
      </c>
      <c r="J99" s="231">
        <f>IF(ISNA(VLOOKUP($B99,'Summer 2023 School'!$C$2:$AF$216,12,FALSE)),0,(VLOOKUP($B99,'Summer 2023 School'!$C$2:$AF$216,12,FALSE)))</f>
        <v>570</v>
      </c>
      <c r="K99" s="231">
        <f>IF(ISNA(VLOOKUP($B99,'Autumn 2023 School'!$C$2:$AH$214,12,FALSE)),0,(VLOOKUP($B99,'Autumn 2023 School'!$C$2:$AH$214,12,FALSE)))</f>
        <v>420</v>
      </c>
      <c r="L99" s="231">
        <f>IF(ISNA(VLOOKUP($B99,'Spring 2023 School'!$C$3:$AF$219,15,FALSE)),0,(VLOOKUP($B99,'Spring 2023 School'!$C$3:$AF$219,15,FALSE)))</f>
        <v>180</v>
      </c>
      <c r="M99" s="231">
        <f>IF(ISNA(VLOOKUP($B99,'Summer 2023 School'!$C$2:$AF$216,15,FALSE)),0,(VLOOKUP($B99,'Summer 2023 School'!$C$2:$AF$216,15,FALSE)))</f>
        <v>195</v>
      </c>
      <c r="N99" s="231">
        <f>IF(ISNA(VLOOKUP($B99,'Autumn 2023 School'!$C$2:$AH$214,15,FALSE)),0,(VLOOKUP($B99,'Autumn 2023 School'!$C$2:$AH$214,15,FALSE)))</f>
        <v>165</v>
      </c>
      <c r="O99" s="231">
        <f>IF(ISNA(VLOOKUP($B99,'Spring 2023 School'!$C$3:$AF$219,2,FALSE)),0,(VLOOKUP($B99,'Spring 2023 School'!$C$3:$AF$219,2,FALSE)))</f>
        <v>0</v>
      </c>
      <c r="P99" s="231">
        <f>IF(ISNA(VLOOKUP($B99,'Summer 2023 School'!$C$2:$AF$216,2,FALSE)),0,(VLOOKUP($B99,'Summer 2023 School'!$C$2:$AF$216,2,FALSE)))</f>
        <v>0</v>
      </c>
      <c r="Q99" s="231">
        <f>IF(ISNA(VLOOKUP($B99,'Autumn 2023 School'!$C$2:$AH$214,2,FALSE)),0,(VLOOKUP($B99,'Autumn 2023 School'!$C$2:$AH$214,2,FALSE)))</f>
        <v>0</v>
      </c>
      <c r="R99" s="231">
        <f>IF(ISNA(VLOOKUP($B99,'Spring 2023 School'!$C$3:$AF$219,9,FALSE)),0,(VLOOKUP($B99,'Spring 2023 School'!$C$3:$AF$219,9,FALSE)))</f>
        <v>0</v>
      </c>
      <c r="S99" s="231">
        <f>IF(ISNA(VLOOKUP($B99,'Summer 2023 School'!$C$2:$AF$216,9,FALSE)),0,(VLOOKUP($B99,'Summer 2023 School'!$C$2:$AF$216,9,FALSE)))</f>
        <v>0</v>
      </c>
      <c r="T99" s="231">
        <f>IF(ISNA(VLOOKUP($B99,'Autumn 2023 School'!$C$2:$AH$214,9,FALSE)),0,(VLOOKUP($B99,'Autumn 2023 School'!$C$2:$AH$214,9,FALSE)))</f>
        <v>0</v>
      </c>
      <c r="U99" s="231">
        <f>IF(ISNA(VLOOKUP($B99,'Spring 2023 School'!$C$3:$AF$219,25,FALSE)),0,(VLOOKUP($B99,'Spring 2023 School'!$C$3:$AF$219,25,FALSE)))</f>
        <v>13</v>
      </c>
      <c r="V99" s="231">
        <f>IF(ISNA(VLOOKUP($B99,'Spring 2023 School'!$C$3:$AF$219,25,FALSE)),0,(VLOOKUP($B99,'Spring 2023 School'!$C$3:$AF$219,25,FALSE)))</f>
        <v>13</v>
      </c>
      <c r="W99" s="231">
        <f>IF(ISNA(VLOOKUP($B99,'Spring 2023 School'!$C$3:$AF$219,25,FALSE)),0,(VLOOKUP($B99,'Spring 2023 School'!$C$3:$AF$219,25,FALSE)))</f>
        <v>13</v>
      </c>
      <c r="X99" s="231">
        <f>IF(ISNA(VLOOKUP($B99,'Spring 2023 School'!$C$3:$AF$219,26,FALSE)),0,(VLOOKUP($B99,'Spring 2023 School'!$C$3:$AF$219,26,FALSE)))</f>
        <v>195</v>
      </c>
      <c r="Y99" s="231">
        <f>IF(ISNA(VLOOKUP($B99,'Spring 2023 School'!$C$3:$AF$219,26,FALSE)),0,(VLOOKUP($B99,'Spring 2023 School'!$C$3:$AF$219,26,FALSE)))</f>
        <v>195</v>
      </c>
      <c r="Z99" s="231">
        <f>IF(ISNA(VLOOKUP($B99,'Spring 2023 School'!$C$3:$AF$219,26,FALSE)),0,(VLOOKUP($B99,'Spring 2023 School'!$C$3:$AF$219,26,FALSE)))</f>
        <v>195</v>
      </c>
      <c r="AA99" s="231">
        <f>IF(ISNA(VLOOKUP($B99,'Spring 2023 School'!$C$3:$AF$219,27,FALSE)),0,(VLOOKUP($B99,'Spring 2023 School'!$C$3:$AF$219,27,FALSE)))</f>
        <v>0</v>
      </c>
      <c r="AB99" s="231">
        <f>IF(ISNA(VLOOKUP($B99,'Spring 2023 School'!$C$3:$AF$219,27,FALSE)),0,(VLOOKUP($B99,'Spring 2023 School'!$C$3:$AF$219,27,FALSE)))</f>
        <v>0</v>
      </c>
      <c r="AC99" s="231">
        <f>IF(ISNA(VLOOKUP($B99,'Spring 2023 School'!$C$3:$AF$219,27,FALSE)),0,(VLOOKUP($B99,'Spring 2023 School'!$C$3:$AF$219,27,FALSE)))</f>
        <v>0</v>
      </c>
      <c r="AD99" s="384">
        <f t="shared" si="62"/>
        <v>146909.1</v>
      </c>
      <c r="AE99" s="403">
        <f>VLOOKUP(B99,'Spring 2023 School'!$C$3:$S$202,17,FALSE)</f>
        <v>60</v>
      </c>
      <c r="AF99" s="403">
        <f>VLOOKUP(B99,'Spring 2023 School'!$C$1:$Z$200,20,FALSE)</f>
        <v>60</v>
      </c>
      <c r="AG99" s="403">
        <f>VLOOKUP(B99,'Spring 2023 School'!$C$3:$Z$202,23,FALSE)</f>
        <v>270</v>
      </c>
      <c r="AH99" s="384">
        <f t="shared" si="52"/>
        <v>1390.8</v>
      </c>
      <c r="AI99" s="384">
        <f t="shared" si="53"/>
        <v>661.19999999999993</v>
      </c>
      <c r="AJ99" s="384">
        <f t="shared" si="54"/>
        <v>820.80000000000007</v>
      </c>
      <c r="AK99" s="384">
        <f t="shared" si="63"/>
        <v>2872.8</v>
      </c>
      <c r="AL99" s="403">
        <f>IF(ISNA(VLOOKUP($A99,'Spring 2023 School'!$B96:$AD96,29,FALSE)),0,(VLOOKUP($A99,'Spring 2023 School'!$B96:$AD96,29,FALSE)))</f>
        <v>0</v>
      </c>
      <c r="AM99" s="403">
        <f>IF(ISNA(VLOOKUP($A99,'Spring 2023 School'!$B96:$AZ96,30,FALSE)),0,(VLOOKUP($A99,'Spring 2023 School'!$B96:$AZ96,30,FALSE)))</f>
        <v>0</v>
      </c>
      <c r="AN99" s="402">
        <f t="shared" si="55"/>
        <v>0</v>
      </c>
      <c r="AO99" s="404">
        <f t="shared" si="56"/>
        <v>0</v>
      </c>
      <c r="AP99" s="384">
        <f t="shared" si="57"/>
        <v>149781.9</v>
      </c>
      <c r="AQ99" s="403">
        <f>VLOOKUP(A99,'Spring 2023 School'!$B$3:$AB$202,26,FALSE)</f>
        <v>13</v>
      </c>
      <c r="AR99" s="403">
        <f>VLOOKUP(A99,'Summer 2023 School'!$B$2:$AA$200,26,FALSE)</f>
        <v>11</v>
      </c>
      <c r="AS99" s="403">
        <f>VLOOKUP(A99,'Autumn 2023 School'!$B$2:$AA$197,26,FALSE)</f>
        <v>13</v>
      </c>
      <c r="AT99" s="409">
        <f t="shared" si="68"/>
        <v>4773.6000000000004</v>
      </c>
      <c r="AU99" s="409">
        <v>0</v>
      </c>
      <c r="AV99" s="413">
        <f t="shared" si="64"/>
        <v>154555.5</v>
      </c>
      <c r="AW99" s="410">
        <f t="shared" si="65"/>
        <v>64398.125</v>
      </c>
      <c r="AX99" s="410">
        <f t="shared" si="66"/>
        <v>51518.5</v>
      </c>
      <c r="AY99" s="410">
        <f t="shared" si="67"/>
        <v>38638.875</v>
      </c>
      <c r="AZ99" s="642">
        <f>(SUMIF('Spring 2023 School'!B:B,Budget!A99,'Spring 2023 School'!AG:AG)+SUMIF('Summer 2023 School'!B:B,Budget!A99,'Summer 2023 School'!AG:AG)+SUMIF('Autumn 2023 School'!B:B,Budget!A99,'Autumn 2023 School'!AG:AG))</f>
        <v>0</v>
      </c>
      <c r="BA99" s="410">
        <f t="shared" si="58"/>
        <v>0</v>
      </c>
      <c r="BB99">
        <f t="shared" si="59"/>
        <v>780</v>
      </c>
      <c r="BC99">
        <f t="shared" si="60"/>
        <v>780</v>
      </c>
      <c r="BD99">
        <f t="shared" si="61"/>
        <v>3240</v>
      </c>
    </row>
    <row r="100" spans="1:56" x14ac:dyDescent="0.35">
      <c r="A100" s="231">
        <v>2162</v>
      </c>
      <c r="B100" t="s">
        <v>923</v>
      </c>
      <c r="C100" s="231">
        <f>IF(ISNA(VLOOKUP($B100,'Spring 2023 School'!$C$3:$AF$220,5,FALSE)),0,(VLOOKUP($B100,'Spring 2023 School'!$C$3:$AF$220,5,FALSE)))</f>
        <v>24</v>
      </c>
      <c r="D100" s="231">
        <f>IF(ISNA(VLOOKUP($B100,'Summer 2023 School'!$C$2:$AF$217,5,FALSE)),0,(VLOOKUP($B100,'Summer 2023 School'!$C$2:$AF$217,5,FALSE)))</f>
        <v>25</v>
      </c>
      <c r="E100" s="231">
        <f>IF(ISNA(VLOOKUP($B100,'Autumn 2023 School'!$C$2:$AH$214,5,FALSE)),0,(VLOOKUP($B100,'Autumn 2023 School'!$C$2:$AH$214,5,FALSE)))</f>
        <v>16</v>
      </c>
      <c r="F100" s="231">
        <f>IF(ISNA(VLOOKUP($B100,'Spring 2023 School'!$C$3:$AF$219,8,FALSE)),0,(VLOOKUP($B100,'Spring 2023 School'!$C$3:$AF$219,8,FALSE)))</f>
        <v>0</v>
      </c>
      <c r="G100" s="231">
        <f>IF(ISNA(VLOOKUP($B100,'Summer 2023 School'!$C$2:$AF$216,8,FALSE)),0,(VLOOKUP($B100,'Summer 2023 School'!$C$2:$AF$216,8,FALSE)))</f>
        <v>0</v>
      </c>
      <c r="H100" s="231">
        <f>IF(ISNA(VLOOKUP($B100,'Autumn 2023 School'!$C$2:$AH$214,8,FALSE)),0,(VLOOKUP($B100,'Autumn 2023 School'!$C$2:$AH$214,8,FALSE)))</f>
        <v>0</v>
      </c>
      <c r="I100" s="231">
        <f>IF(ISNA(VLOOKUP($B100,'Spring 2023 School'!$C$3:$AF$219,12,FALSE)),0,(VLOOKUP($B100,'Spring 2023 School'!$C$3:$AF$219,12,FALSE)))</f>
        <v>360</v>
      </c>
      <c r="J100" s="231">
        <f>IF(ISNA(VLOOKUP($B100,'Summer 2023 School'!$C$2:$AF$216,12,FALSE)),0,(VLOOKUP($B100,'Summer 2023 School'!$C$2:$AF$216,12,FALSE)))</f>
        <v>375</v>
      </c>
      <c r="K100" s="231">
        <f>IF(ISNA(VLOOKUP($B100,'Autumn 2023 School'!$C$2:$AH$214,12,FALSE)),0,(VLOOKUP($B100,'Autumn 2023 School'!$C$2:$AH$214,12,FALSE)))</f>
        <v>240</v>
      </c>
      <c r="L100" s="231">
        <f>IF(ISNA(VLOOKUP($B100,'Spring 2023 School'!$C$3:$AF$219,15,FALSE)),0,(VLOOKUP($B100,'Spring 2023 School'!$C$3:$AF$219,15,FALSE)))</f>
        <v>0</v>
      </c>
      <c r="M100" s="231">
        <f>IF(ISNA(VLOOKUP($B100,'Summer 2023 School'!$C$2:$AF$216,15,FALSE)),0,(VLOOKUP($B100,'Summer 2023 School'!$C$2:$AF$216,15,FALSE)))</f>
        <v>0</v>
      </c>
      <c r="N100" s="231">
        <f>IF(ISNA(VLOOKUP($B100,'Autumn 2023 School'!$C$2:$AH$214,15,FALSE)),0,(VLOOKUP($B100,'Autumn 2023 School'!$C$2:$AH$214,15,FALSE)))</f>
        <v>0</v>
      </c>
      <c r="O100" s="231">
        <f>IF(ISNA(VLOOKUP($B100,'Spring 2023 School'!$C$3:$AF$219,2,FALSE)),0,(VLOOKUP($B100,'Spring 2023 School'!$C$3:$AF$219,2,FALSE)))</f>
        <v>0</v>
      </c>
      <c r="P100" s="231">
        <f>IF(ISNA(VLOOKUP($B100,'Summer 2023 School'!$C$2:$AF$216,2,FALSE)),0,(VLOOKUP($B100,'Summer 2023 School'!$C$2:$AF$216,2,FALSE)))</f>
        <v>0</v>
      </c>
      <c r="Q100" s="231">
        <f>IF(ISNA(VLOOKUP($B100,'Autumn 2023 School'!$C$2:$AH$214,2,FALSE)),0,(VLOOKUP($B100,'Autumn 2023 School'!$C$2:$AH$214,2,FALSE)))</f>
        <v>0</v>
      </c>
      <c r="R100" s="231">
        <f>IF(ISNA(VLOOKUP($B100,'Spring 2023 School'!$C$3:$AF$219,9,FALSE)),0,(VLOOKUP($B100,'Spring 2023 School'!$C$3:$AF$219,9,FALSE)))</f>
        <v>0</v>
      </c>
      <c r="S100" s="231">
        <f>IF(ISNA(VLOOKUP($B100,'Summer 2023 School'!$C$2:$AF$216,9,FALSE)),0,(VLOOKUP($B100,'Summer 2023 School'!$C$2:$AF$216,9,FALSE)))</f>
        <v>0</v>
      </c>
      <c r="T100" s="231">
        <f>IF(ISNA(VLOOKUP($B100,'Autumn 2023 School'!$C$2:$AH$214,9,FALSE)),0,(VLOOKUP($B100,'Autumn 2023 School'!$C$2:$AH$214,9,FALSE)))</f>
        <v>0</v>
      </c>
      <c r="U100" s="231">
        <f>IF(ISNA(VLOOKUP($B100,'Spring 2023 School'!$C$3:$AF$219,25,FALSE)),0,(VLOOKUP($B100,'Spring 2023 School'!$C$3:$AF$219,25,FALSE)))</f>
        <v>4</v>
      </c>
      <c r="V100" s="231">
        <f>IF(ISNA(VLOOKUP($B100,'Spring 2023 School'!$C$3:$AF$219,25,FALSE)),0,(VLOOKUP($B100,'Spring 2023 School'!$C$3:$AF$219,25,FALSE)))</f>
        <v>4</v>
      </c>
      <c r="W100" s="231">
        <f>IF(ISNA(VLOOKUP($B100,'Spring 2023 School'!$C$3:$AF$219,25,FALSE)),0,(VLOOKUP($B100,'Spring 2023 School'!$C$3:$AF$219,25,FALSE)))</f>
        <v>4</v>
      </c>
      <c r="X100" s="231">
        <f>IF(ISNA(VLOOKUP($B100,'Spring 2023 School'!$C$3:$AF$219,26,FALSE)),0,(VLOOKUP($B100,'Spring 2023 School'!$C$3:$AF$219,26,FALSE)))</f>
        <v>60</v>
      </c>
      <c r="Y100" s="231">
        <f>IF(ISNA(VLOOKUP($B100,'Spring 2023 School'!$C$3:$AF$219,26,FALSE)),0,(VLOOKUP($B100,'Spring 2023 School'!$C$3:$AF$219,26,FALSE)))</f>
        <v>60</v>
      </c>
      <c r="Z100" s="231">
        <f>IF(ISNA(VLOOKUP($B100,'Spring 2023 School'!$C$3:$AF$219,26,FALSE)),0,(VLOOKUP($B100,'Spring 2023 School'!$C$3:$AF$219,26,FALSE)))</f>
        <v>60</v>
      </c>
      <c r="AA100" s="231">
        <f>IF(ISNA(VLOOKUP($B100,'Spring 2023 School'!$C$3:$AF$219,27,FALSE)),0,(VLOOKUP($B100,'Spring 2023 School'!$C$3:$AF$219,27,FALSE)))</f>
        <v>0</v>
      </c>
      <c r="AB100" s="231">
        <f>IF(ISNA(VLOOKUP($B100,'Spring 2023 School'!$C$3:$AF$219,27,FALSE)),0,(VLOOKUP($B100,'Spring 2023 School'!$C$3:$AF$219,27,FALSE)))</f>
        <v>0</v>
      </c>
      <c r="AC100" s="231">
        <f>IF(ISNA(VLOOKUP($B100,'Spring 2023 School'!$C$3:$AF$219,27,FALSE)),0,(VLOOKUP($B100,'Spring 2023 School'!$C$3:$AF$219,27,FALSE)))</f>
        <v>0</v>
      </c>
      <c r="AD100" s="384">
        <f t="shared" si="62"/>
        <v>67397.7</v>
      </c>
      <c r="AE100" s="403">
        <f>VLOOKUP(B100,'Spring 2023 School'!$C$3:$S$202,17,FALSE)</f>
        <v>15</v>
      </c>
      <c r="AF100" s="403">
        <f>VLOOKUP(B100,'Spring 2023 School'!$C$1:$Z$200,20,FALSE)</f>
        <v>315</v>
      </c>
      <c r="AG100" s="403">
        <f>VLOOKUP(B100,'Spring 2023 School'!$C$3:$Z$202,23,FALSE)</f>
        <v>30</v>
      </c>
      <c r="AH100" s="384">
        <f t="shared" si="52"/>
        <v>347.7</v>
      </c>
      <c r="AI100" s="384">
        <f t="shared" si="53"/>
        <v>3471.2999999999997</v>
      </c>
      <c r="AJ100" s="384">
        <f t="shared" si="54"/>
        <v>91.2</v>
      </c>
      <c r="AK100" s="384">
        <f t="shared" si="63"/>
        <v>3910.1999999999994</v>
      </c>
      <c r="AL100" s="403">
        <f>IF(ISNA(VLOOKUP($A100,'Spring 2023 School'!$B97:$AD97,29,FALSE)),0,(VLOOKUP($A100,'Spring 2023 School'!$B97:$AD97,29,FALSE)))</f>
        <v>0</v>
      </c>
      <c r="AM100" s="403">
        <f>IF(ISNA(VLOOKUP($A100,'Spring 2023 School'!$B97:$AZ97,30,FALSE)),0,(VLOOKUP($A100,'Spring 2023 School'!$B97:$AZ97,30,FALSE)))</f>
        <v>0</v>
      </c>
      <c r="AN100" s="402">
        <f t="shared" si="55"/>
        <v>0</v>
      </c>
      <c r="AO100" s="404">
        <f t="shared" si="56"/>
        <v>0</v>
      </c>
      <c r="AP100" s="384">
        <f t="shared" si="57"/>
        <v>71307.899999999994</v>
      </c>
      <c r="AQ100" s="403">
        <f>VLOOKUP(A100,'Spring 2023 School'!$B$3:$AB$202,26,FALSE)</f>
        <v>4</v>
      </c>
      <c r="AR100" s="403">
        <f>VLOOKUP(A100,'Summer 2023 School'!$B$2:$AA$200,26,FALSE)</f>
        <v>6</v>
      </c>
      <c r="AS100" s="403">
        <f>VLOOKUP(A100,'Autumn 2023 School'!$B$2:$AA$197,26,FALSE)</f>
        <v>2</v>
      </c>
      <c r="AT100" s="409">
        <f t="shared" si="68"/>
        <v>1570.8</v>
      </c>
      <c r="AU100" s="409">
        <v>0</v>
      </c>
      <c r="AV100" s="413">
        <f t="shared" si="64"/>
        <v>72878.7</v>
      </c>
      <c r="AW100" s="410">
        <f t="shared" si="65"/>
        <v>30366.124999999996</v>
      </c>
      <c r="AX100" s="410">
        <f t="shared" si="66"/>
        <v>24292.899999999998</v>
      </c>
      <c r="AY100" s="410">
        <f t="shared" si="67"/>
        <v>18219.674999999999</v>
      </c>
      <c r="AZ100" s="642">
        <f>(SUMIF('Spring 2023 School'!B:B,Budget!A100,'Spring 2023 School'!AG:AG)+SUMIF('Summer 2023 School'!B:B,Budget!A100,'Summer 2023 School'!AG:AG)+SUMIF('Autumn 2023 School'!B:B,Budget!A100,'Autumn 2023 School'!AG:AG))</f>
        <v>0</v>
      </c>
      <c r="BA100" s="410">
        <f t="shared" si="58"/>
        <v>0</v>
      </c>
      <c r="BB100">
        <f t="shared" si="59"/>
        <v>195</v>
      </c>
      <c r="BC100">
        <f t="shared" si="60"/>
        <v>4095</v>
      </c>
      <c r="BD100">
        <f t="shared" si="61"/>
        <v>360</v>
      </c>
    </row>
    <row r="101" spans="1:56" x14ac:dyDescent="0.35">
      <c r="A101" s="231">
        <v>2169</v>
      </c>
      <c r="B101" t="s">
        <v>924</v>
      </c>
      <c r="C101" s="231">
        <f>IF(ISNA(VLOOKUP($B101,'Spring 2023 School'!$C$3:$AF$220,5,FALSE)),0,(VLOOKUP($B101,'Spring 2023 School'!$C$3:$AF$220,5,FALSE)))</f>
        <v>38</v>
      </c>
      <c r="D101" s="231">
        <f>IF(ISNA(VLOOKUP($B101,'Summer 2023 School'!$C$2:$AF$217,5,FALSE)),0,(VLOOKUP($B101,'Summer 2023 School'!$C$2:$AF$217,5,FALSE)))</f>
        <v>45</v>
      </c>
      <c r="E101" s="231">
        <f>IF(ISNA(VLOOKUP($B101,'Autumn 2023 School'!$C$2:$AH$214,5,FALSE)),0,(VLOOKUP($B101,'Autumn 2023 School'!$C$2:$AH$214,5,FALSE)))</f>
        <v>17</v>
      </c>
      <c r="F101" s="231">
        <f>IF(ISNA(VLOOKUP($B101,'Spring 2023 School'!$C$3:$AF$219,8,FALSE)),0,(VLOOKUP($B101,'Spring 2023 School'!$C$3:$AF$219,8,FALSE)))</f>
        <v>10</v>
      </c>
      <c r="G101" s="231">
        <f>IF(ISNA(VLOOKUP($B101,'Summer 2023 School'!$C$2:$AF$216,8,FALSE)),0,(VLOOKUP($B101,'Summer 2023 School'!$C$2:$AF$216,8,FALSE)))</f>
        <v>12</v>
      </c>
      <c r="H101" s="231">
        <f>IF(ISNA(VLOOKUP($B101,'Autumn 2023 School'!$C$2:$AH$214,8,FALSE)),0,(VLOOKUP($B101,'Autumn 2023 School'!$C$2:$AH$214,8,FALSE)))</f>
        <v>2</v>
      </c>
      <c r="I101" s="231">
        <f>IF(ISNA(VLOOKUP($B101,'Spring 2023 School'!$C$3:$AF$219,12,FALSE)),0,(VLOOKUP($B101,'Spring 2023 School'!$C$3:$AF$219,12,FALSE)))</f>
        <v>570</v>
      </c>
      <c r="J101" s="231">
        <f>IF(ISNA(VLOOKUP($B101,'Summer 2023 School'!$C$2:$AF$216,12,FALSE)),0,(VLOOKUP($B101,'Summer 2023 School'!$C$2:$AF$216,12,FALSE)))</f>
        <v>675</v>
      </c>
      <c r="K101" s="231">
        <f>IF(ISNA(VLOOKUP($B101,'Autumn 2023 School'!$C$2:$AH$214,12,FALSE)),0,(VLOOKUP($B101,'Autumn 2023 School'!$C$2:$AH$214,12,FALSE)))</f>
        <v>255</v>
      </c>
      <c r="L101" s="231">
        <f>IF(ISNA(VLOOKUP($B101,'Spring 2023 School'!$C$3:$AF$219,15,FALSE)),0,(VLOOKUP($B101,'Spring 2023 School'!$C$3:$AF$219,15,FALSE)))</f>
        <v>150</v>
      </c>
      <c r="M101" s="231">
        <f>IF(ISNA(VLOOKUP($B101,'Summer 2023 School'!$C$2:$AF$216,15,FALSE)),0,(VLOOKUP($B101,'Summer 2023 School'!$C$2:$AF$216,15,FALSE)))</f>
        <v>180</v>
      </c>
      <c r="N101" s="231">
        <f>IF(ISNA(VLOOKUP($B101,'Autumn 2023 School'!$C$2:$AH$214,15,FALSE)),0,(VLOOKUP($B101,'Autumn 2023 School'!$C$2:$AH$214,15,FALSE)))</f>
        <v>30</v>
      </c>
      <c r="O101" s="231">
        <f>IF(ISNA(VLOOKUP($B101,'Spring 2023 School'!$C$3:$AF$219,2,FALSE)),0,(VLOOKUP($B101,'Spring 2023 School'!$C$3:$AF$219,2,FALSE)))</f>
        <v>0</v>
      </c>
      <c r="P101" s="231">
        <f>IF(ISNA(VLOOKUP($B101,'Summer 2023 School'!$C$2:$AF$216,2,FALSE)),0,(VLOOKUP($B101,'Summer 2023 School'!$C$2:$AF$216,2,FALSE)))</f>
        <v>0</v>
      </c>
      <c r="Q101" s="231">
        <f>IF(ISNA(VLOOKUP($B101,'Autumn 2023 School'!$C$2:$AH$214,2,FALSE)),0,(VLOOKUP($B101,'Autumn 2023 School'!$C$2:$AH$214,2,FALSE)))</f>
        <v>0</v>
      </c>
      <c r="R101" s="231">
        <f>IF(ISNA(VLOOKUP($B101,'Spring 2023 School'!$C$3:$AF$219,9,FALSE)),0,(VLOOKUP($B101,'Spring 2023 School'!$C$3:$AF$219,9,FALSE)))</f>
        <v>0</v>
      </c>
      <c r="S101" s="231">
        <f>IF(ISNA(VLOOKUP($B101,'Summer 2023 School'!$C$2:$AF$216,9,FALSE)),0,(VLOOKUP($B101,'Summer 2023 School'!$C$2:$AF$216,9,FALSE)))</f>
        <v>0</v>
      </c>
      <c r="T101" s="231">
        <f>IF(ISNA(VLOOKUP($B101,'Autumn 2023 School'!$C$2:$AH$214,9,FALSE)),0,(VLOOKUP($B101,'Autumn 2023 School'!$C$2:$AH$214,9,FALSE)))</f>
        <v>0</v>
      </c>
      <c r="U101" s="231">
        <f>IF(ISNA(VLOOKUP($B101,'Spring 2023 School'!$C$3:$AF$219,25,FALSE)),0,(VLOOKUP($B101,'Spring 2023 School'!$C$3:$AF$219,25,FALSE)))</f>
        <v>17</v>
      </c>
      <c r="V101" s="231">
        <f>IF(ISNA(VLOOKUP($B101,'Spring 2023 School'!$C$3:$AF$219,25,FALSE)),0,(VLOOKUP($B101,'Spring 2023 School'!$C$3:$AF$219,25,FALSE)))</f>
        <v>17</v>
      </c>
      <c r="W101" s="231">
        <f>IF(ISNA(VLOOKUP($B101,'Spring 2023 School'!$C$3:$AF$219,25,FALSE)),0,(VLOOKUP($B101,'Spring 2023 School'!$C$3:$AF$219,25,FALSE)))</f>
        <v>17</v>
      </c>
      <c r="X101" s="231">
        <f>IF(ISNA(VLOOKUP($B101,'Spring 2023 School'!$C$3:$AF$219,26,FALSE)),0,(VLOOKUP($B101,'Spring 2023 School'!$C$3:$AF$219,26,FALSE)))</f>
        <v>255</v>
      </c>
      <c r="Y101" s="231">
        <f>IF(ISNA(VLOOKUP($B101,'Spring 2023 School'!$C$3:$AF$219,26,FALSE)),0,(VLOOKUP($B101,'Spring 2023 School'!$C$3:$AF$219,26,FALSE)))</f>
        <v>255</v>
      </c>
      <c r="Z101" s="231">
        <f>IF(ISNA(VLOOKUP($B101,'Spring 2023 School'!$C$3:$AF$219,26,FALSE)),0,(VLOOKUP($B101,'Spring 2023 School'!$C$3:$AF$219,26,FALSE)))</f>
        <v>255</v>
      </c>
      <c r="AA101" s="231">
        <f>IF(ISNA(VLOOKUP($B101,'Spring 2023 School'!$C$3:$AF$219,27,FALSE)),0,(VLOOKUP($B101,'Spring 2023 School'!$C$3:$AF$219,27,FALSE)))</f>
        <v>30</v>
      </c>
      <c r="AB101" s="231">
        <f>IF(ISNA(VLOOKUP($B101,'Spring 2023 School'!$C$3:$AF$219,27,FALSE)),0,(VLOOKUP($B101,'Spring 2023 School'!$C$3:$AF$219,27,FALSE)))</f>
        <v>30</v>
      </c>
      <c r="AC101" s="231">
        <f>IF(ISNA(VLOOKUP($B101,'Spring 2023 School'!$C$3:$AF$219,27,FALSE)),0,(VLOOKUP($B101,'Spring 2023 School'!$C$3:$AF$219,27,FALSE)))</f>
        <v>30</v>
      </c>
      <c r="AD101" s="384">
        <f t="shared" si="62"/>
        <v>129510.9</v>
      </c>
      <c r="AE101" s="403">
        <f>VLOOKUP(B101,'Spring 2023 School'!$C$3:$S$202,17,FALSE)</f>
        <v>180</v>
      </c>
      <c r="AF101" s="403">
        <f>VLOOKUP(B101,'Spring 2023 School'!$C$1:$Z$200,20,FALSE)</f>
        <v>120</v>
      </c>
      <c r="AG101" s="403">
        <f>VLOOKUP(B101,'Spring 2023 School'!$C$3:$Z$202,23,FALSE)</f>
        <v>180</v>
      </c>
      <c r="AH101" s="384">
        <f t="shared" si="52"/>
        <v>4172.3999999999996</v>
      </c>
      <c r="AI101" s="384">
        <f t="shared" si="53"/>
        <v>1322.3999999999999</v>
      </c>
      <c r="AJ101" s="384">
        <f t="shared" si="54"/>
        <v>547.20000000000005</v>
      </c>
      <c r="AK101" s="384">
        <f t="shared" si="63"/>
        <v>6041.9999999999991</v>
      </c>
      <c r="AL101" s="403">
        <f>IF(ISNA(VLOOKUP($A101,'Spring 2023 School'!$B98:$AD98,29,FALSE)),0,(VLOOKUP($A101,'Spring 2023 School'!$B98:$AD98,29,FALSE)))</f>
        <v>0</v>
      </c>
      <c r="AM101" s="403">
        <f>IF(ISNA(VLOOKUP($A101,'Spring 2023 School'!$B98:$AZ98,30,FALSE)),0,(VLOOKUP($A101,'Spring 2023 School'!$B98:$AZ98,30,FALSE)))</f>
        <v>0</v>
      </c>
      <c r="AN101" s="402">
        <f t="shared" si="55"/>
        <v>0</v>
      </c>
      <c r="AO101" s="404">
        <f t="shared" si="56"/>
        <v>0</v>
      </c>
      <c r="AP101" s="384">
        <f t="shared" si="57"/>
        <v>135552.9</v>
      </c>
      <c r="AQ101" s="403">
        <f>VLOOKUP(A101,'Spring 2023 School'!$B$3:$AB$202,26,FALSE)</f>
        <v>17</v>
      </c>
      <c r="AR101" s="403">
        <f>VLOOKUP(A101,'Summer 2023 School'!$B$2:$AA$200,26,FALSE)</f>
        <v>22</v>
      </c>
      <c r="AS101" s="403">
        <f>VLOOKUP(A101,'Autumn 2023 School'!$B$2:$AA$197,26,FALSE)</f>
        <v>9</v>
      </c>
      <c r="AT101" s="409">
        <f t="shared" si="68"/>
        <v>6273.0000000000009</v>
      </c>
      <c r="AU101" s="409">
        <v>0</v>
      </c>
      <c r="AV101" s="413">
        <f t="shared" si="64"/>
        <v>141825.9</v>
      </c>
      <c r="AW101" s="410">
        <f t="shared" si="65"/>
        <v>59094.124999999993</v>
      </c>
      <c r="AX101" s="410">
        <f t="shared" si="66"/>
        <v>47275.299999999996</v>
      </c>
      <c r="AY101" s="410">
        <f t="shared" si="67"/>
        <v>35456.474999999999</v>
      </c>
      <c r="AZ101" s="642">
        <f>(SUMIF('Spring 2023 School'!B:B,Budget!A101,'Spring 2023 School'!AG:AG)+SUMIF('Summer 2023 School'!B:B,Budget!A101,'Summer 2023 School'!AG:AG)+SUMIF('Autumn 2023 School'!B:B,Budget!A101,'Autumn 2023 School'!AG:AG))</f>
        <v>0</v>
      </c>
      <c r="BA101" s="410">
        <f t="shared" si="58"/>
        <v>0</v>
      </c>
      <c r="BB101">
        <f t="shared" si="59"/>
        <v>2340</v>
      </c>
      <c r="BC101">
        <f t="shared" si="60"/>
        <v>1560</v>
      </c>
      <c r="BD101">
        <f t="shared" si="61"/>
        <v>2160</v>
      </c>
    </row>
    <row r="102" spans="1:56" x14ac:dyDescent="0.35">
      <c r="A102" s="231">
        <v>2170</v>
      </c>
      <c r="B102" t="s">
        <v>925</v>
      </c>
      <c r="C102" s="231">
        <f>IF(ISNA(VLOOKUP($B102,'Spring 2023 School'!$C$3:$AF$220,5,FALSE)),0,(VLOOKUP($B102,'Spring 2023 School'!$C$3:$AF$220,5,FALSE)))</f>
        <v>47</v>
      </c>
      <c r="D102" s="231">
        <f>IF(ISNA(VLOOKUP($B102,'Summer 2023 School'!$C$2:$AF$217,5,FALSE)),0,(VLOOKUP($B102,'Summer 2023 School'!$C$2:$AF$217,5,FALSE)))</f>
        <v>53</v>
      </c>
      <c r="E102" s="231">
        <f>IF(ISNA(VLOOKUP($B102,'Autumn 2023 School'!$C$2:$AH$214,5,FALSE)),0,(VLOOKUP($B102,'Autumn 2023 School'!$C$2:$AH$214,5,FALSE)))</f>
        <v>34</v>
      </c>
      <c r="F102" s="231">
        <f>IF(ISNA(VLOOKUP($B102,'Spring 2023 School'!$C$3:$AF$219,8,FALSE)),0,(VLOOKUP($B102,'Spring 2023 School'!$C$3:$AF$219,8,FALSE)))</f>
        <v>2</v>
      </c>
      <c r="G102" s="231">
        <f>IF(ISNA(VLOOKUP($B102,'Summer 2023 School'!$C$2:$AF$216,8,FALSE)),0,(VLOOKUP($B102,'Summer 2023 School'!$C$2:$AF$216,8,FALSE)))</f>
        <v>1</v>
      </c>
      <c r="H102" s="231">
        <f>IF(ISNA(VLOOKUP($B102,'Autumn 2023 School'!$C$2:$AH$214,8,FALSE)),0,(VLOOKUP($B102,'Autumn 2023 School'!$C$2:$AH$214,8,FALSE)))</f>
        <v>2</v>
      </c>
      <c r="I102" s="231">
        <f>IF(ISNA(VLOOKUP($B102,'Spring 2023 School'!$C$3:$AF$219,12,FALSE)),0,(VLOOKUP($B102,'Spring 2023 School'!$C$3:$AF$219,12,FALSE)))</f>
        <v>705</v>
      </c>
      <c r="J102" s="231">
        <f>IF(ISNA(VLOOKUP($B102,'Summer 2023 School'!$C$2:$AF$216,12,FALSE)),0,(VLOOKUP($B102,'Summer 2023 School'!$C$2:$AF$216,12,FALSE)))</f>
        <v>795</v>
      </c>
      <c r="K102" s="231">
        <f>IF(ISNA(VLOOKUP($B102,'Autumn 2023 School'!$C$2:$AH$214,12,FALSE)),0,(VLOOKUP($B102,'Autumn 2023 School'!$C$2:$AH$214,12,FALSE)))</f>
        <v>510</v>
      </c>
      <c r="L102" s="231">
        <f>IF(ISNA(VLOOKUP($B102,'Spring 2023 School'!$C$3:$AF$219,15,FALSE)),0,(VLOOKUP($B102,'Spring 2023 School'!$C$3:$AF$219,15,FALSE)))</f>
        <v>30</v>
      </c>
      <c r="M102" s="231">
        <f>IF(ISNA(VLOOKUP($B102,'Summer 2023 School'!$C$2:$AF$216,15,FALSE)),0,(VLOOKUP($B102,'Summer 2023 School'!$C$2:$AF$216,15,FALSE)))</f>
        <v>15</v>
      </c>
      <c r="N102" s="231">
        <f>IF(ISNA(VLOOKUP($B102,'Autumn 2023 School'!$C$2:$AH$214,15,FALSE)),0,(VLOOKUP($B102,'Autumn 2023 School'!$C$2:$AH$214,15,FALSE)))</f>
        <v>30</v>
      </c>
      <c r="O102" s="231">
        <f>IF(ISNA(VLOOKUP($B102,'Spring 2023 School'!$C$3:$AF$219,2,FALSE)),0,(VLOOKUP($B102,'Spring 2023 School'!$C$3:$AF$219,2,FALSE)))</f>
        <v>10</v>
      </c>
      <c r="P102" s="231">
        <f>IF(ISNA(VLOOKUP($B102,'Summer 2023 School'!$C$2:$AF$216,2,FALSE)),0,(VLOOKUP($B102,'Summer 2023 School'!$C$2:$AF$216,2,FALSE)))</f>
        <v>8</v>
      </c>
      <c r="Q102" s="231">
        <f>IF(ISNA(VLOOKUP($B102,'Autumn 2023 School'!$C$2:$AH$214,2,FALSE)),0,(VLOOKUP($B102,'Autumn 2023 School'!$C$2:$AH$214,2,FALSE)))</f>
        <v>5</v>
      </c>
      <c r="R102" s="231">
        <f>IF(ISNA(VLOOKUP($B102,'Spring 2023 School'!$C$3:$AF$219,9,FALSE)),0,(VLOOKUP($B102,'Spring 2023 School'!$C$3:$AF$219,9,FALSE)))</f>
        <v>150</v>
      </c>
      <c r="S102" s="231">
        <f>IF(ISNA(VLOOKUP($B102,'Summer 2023 School'!$C$2:$AF$216,9,FALSE)),0,(VLOOKUP($B102,'Summer 2023 School'!$C$2:$AF$216,9,FALSE)))</f>
        <v>120</v>
      </c>
      <c r="T102" s="231">
        <f>IF(ISNA(VLOOKUP($B102,'Autumn 2023 School'!$C$2:$AH$214,9,FALSE)),0,(VLOOKUP($B102,'Autumn 2023 School'!$C$2:$AH$214,9,FALSE)))</f>
        <v>75</v>
      </c>
      <c r="U102" s="231">
        <f>IF(ISNA(VLOOKUP($B102,'Spring 2023 School'!$C$3:$AF$219,25,FALSE)),0,(VLOOKUP($B102,'Spring 2023 School'!$C$3:$AF$219,25,FALSE)))</f>
        <v>18</v>
      </c>
      <c r="V102" s="231">
        <f>IF(ISNA(VLOOKUP($B102,'Spring 2023 School'!$C$3:$AF$219,25,FALSE)),0,(VLOOKUP($B102,'Spring 2023 School'!$C$3:$AF$219,25,FALSE)))</f>
        <v>18</v>
      </c>
      <c r="W102" s="231">
        <f>IF(ISNA(VLOOKUP($B102,'Spring 2023 School'!$C$3:$AF$219,25,FALSE)),0,(VLOOKUP($B102,'Spring 2023 School'!$C$3:$AF$219,25,FALSE)))</f>
        <v>18</v>
      </c>
      <c r="X102" s="231">
        <f>IF(ISNA(VLOOKUP($B102,'Spring 2023 School'!$C$3:$AF$219,26,FALSE)),0,(VLOOKUP($B102,'Spring 2023 School'!$C$3:$AF$219,26,FALSE)))</f>
        <v>270</v>
      </c>
      <c r="Y102" s="231">
        <f>IF(ISNA(VLOOKUP($B102,'Spring 2023 School'!$C$3:$AF$219,26,FALSE)),0,(VLOOKUP($B102,'Spring 2023 School'!$C$3:$AF$219,26,FALSE)))</f>
        <v>270</v>
      </c>
      <c r="Z102" s="231">
        <f>IF(ISNA(VLOOKUP($B102,'Spring 2023 School'!$C$3:$AF$219,26,FALSE)),0,(VLOOKUP($B102,'Spring 2023 School'!$C$3:$AF$219,26,FALSE)))</f>
        <v>270</v>
      </c>
      <c r="AA102" s="231">
        <f>IF(ISNA(VLOOKUP($B102,'Spring 2023 School'!$C$3:$AF$219,27,FALSE)),0,(VLOOKUP($B102,'Spring 2023 School'!$C$3:$AF$219,27,FALSE)))</f>
        <v>0</v>
      </c>
      <c r="AB102" s="231">
        <f>IF(ISNA(VLOOKUP($B102,'Spring 2023 School'!$C$3:$AF$219,27,FALSE)),0,(VLOOKUP($B102,'Spring 2023 School'!$C$3:$AF$219,27,FALSE)))</f>
        <v>0</v>
      </c>
      <c r="AC102" s="231">
        <f>IF(ISNA(VLOOKUP($B102,'Spring 2023 School'!$C$3:$AF$219,27,FALSE)),0,(VLOOKUP($B102,'Spring 2023 School'!$C$3:$AF$219,27,FALSE)))</f>
        <v>0</v>
      </c>
      <c r="AD102" s="384">
        <f t="shared" si="62"/>
        <v>143982.29999999999</v>
      </c>
      <c r="AE102" s="403">
        <f>VLOOKUP(B102,'Spring 2023 School'!$C$3:$S$202,17,FALSE)</f>
        <v>360</v>
      </c>
      <c r="AF102" s="403">
        <f>VLOOKUP(B102,'Spring 2023 School'!$C$1:$Z$200,20,FALSE)</f>
        <v>105</v>
      </c>
      <c r="AG102" s="403">
        <f>VLOOKUP(B102,'Spring 2023 School'!$C$3:$Z$202,23,FALSE)</f>
        <v>210</v>
      </c>
      <c r="AH102" s="384">
        <f t="shared" si="52"/>
        <v>8344.7999999999993</v>
      </c>
      <c r="AI102" s="384">
        <f t="shared" si="53"/>
        <v>1157.0999999999999</v>
      </c>
      <c r="AJ102" s="384">
        <f t="shared" si="54"/>
        <v>638.4</v>
      </c>
      <c r="AK102" s="384">
        <f t="shared" si="63"/>
        <v>10140.299999999999</v>
      </c>
      <c r="AL102" s="403">
        <f>IF(ISNA(VLOOKUP($A102,'Spring 2023 School'!$B99:$AD99,29,FALSE)),0,(VLOOKUP($A102,'Spring 2023 School'!$B99:$AD99,29,FALSE)))</f>
        <v>0</v>
      </c>
      <c r="AM102" s="403">
        <f>IF(ISNA(VLOOKUP($A102,'Spring 2023 School'!$B99:$AZ99,30,FALSE)),0,(VLOOKUP($A102,'Spring 2023 School'!$B99:$AZ99,30,FALSE)))</f>
        <v>0</v>
      </c>
      <c r="AN102" s="402">
        <f t="shared" si="55"/>
        <v>0</v>
      </c>
      <c r="AO102" s="404">
        <f t="shared" si="56"/>
        <v>35985.599999999999</v>
      </c>
      <c r="AP102" s="384">
        <f t="shared" si="57"/>
        <v>190108.19999999998</v>
      </c>
      <c r="AQ102" s="403">
        <f>VLOOKUP(A102,'Spring 2023 School'!$B$3:$AB$202,26,FALSE)</f>
        <v>18</v>
      </c>
      <c r="AR102" s="403">
        <f>VLOOKUP(A102,'Summer 2023 School'!$B$2:$AA$200,26,FALSE)</f>
        <v>0</v>
      </c>
      <c r="AS102" s="403">
        <f>VLOOKUP(A102,'Autumn 2023 School'!$B$2:$AA$197,26,FALSE)</f>
        <v>0</v>
      </c>
      <c r="AT102" s="409">
        <f t="shared" si="68"/>
        <v>2386.8000000000002</v>
      </c>
      <c r="AU102" s="409">
        <v>0</v>
      </c>
      <c r="AV102" s="413">
        <f t="shared" si="64"/>
        <v>192494.99999999997</v>
      </c>
      <c r="AW102" s="410">
        <f t="shared" si="65"/>
        <v>80206.249999999985</v>
      </c>
      <c r="AX102" s="410">
        <f t="shared" si="66"/>
        <v>64164.999999999993</v>
      </c>
      <c r="AY102" s="410">
        <f t="shared" si="67"/>
        <v>48123.749999999993</v>
      </c>
      <c r="AZ102" s="642">
        <f>(SUMIF('Spring 2023 School'!B:B,Budget!A102,'Spring 2023 School'!AG:AG)+SUMIF('Summer 2023 School'!B:B,Budget!A102,'Summer 2023 School'!AG:AG)+SUMIF('Autumn 2023 School'!B:B,Budget!A102,'Autumn 2023 School'!AG:AG))</f>
        <v>0</v>
      </c>
      <c r="BA102" s="410">
        <f t="shared" si="58"/>
        <v>0</v>
      </c>
      <c r="BB102">
        <f t="shared" si="59"/>
        <v>4680</v>
      </c>
      <c r="BC102">
        <f t="shared" si="60"/>
        <v>1365</v>
      </c>
      <c r="BD102">
        <f t="shared" si="61"/>
        <v>2520</v>
      </c>
    </row>
    <row r="103" spans="1:56" x14ac:dyDescent="0.35">
      <c r="A103" s="231">
        <v>2176</v>
      </c>
      <c r="B103" t="s">
        <v>927</v>
      </c>
      <c r="C103" s="231">
        <f>IF(ISNA(VLOOKUP($B103,'Spring 2023 School'!$C$3:$AF$220,5,FALSE)),0,(VLOOKUP($B103,'Spring 2023 School'!$C$3:$AF$220,5,FALSE)))</f>
        <v>76</v>
      </c>
      <c r="D103" s="231">
        <f>IF(ISNA(VLOOKUP($B103,'Summer 2023 School'!$C$2:$AF$217,5,FALSE)),0,(VLOOKUP($B103,'Summer 2023 School'!$C$2:$AF$217,5,FALSE)))</f>
        <v>83</v>
      </c>
      <c r="E103" s="231">
        <f>IF(ISNA(VLOOKUP($B103,'Autumn 2023 School'!$C$2:$AH$214,5,FALSE)),0,(VLOOKUP($B103,'Autumn 2023 School'!$C$2:$AH$214,5,FALSE)))</f>
        <v>62</v>
      </c>
      <c r="F103" s="231">
        <f>IF(ISNA(VLOOKUP($B103,'Spring 2023 School'!$C$3:$AF$219,8,FALSE)),0,(VLOOKUP($B103,'Spring 2023 School'!$C$3:$AF$219,8,FALSE)))</f>
        <v>0</v>
      </c>
      <c r="G103" s="231">
        <f>IF(ISNA(VLOOKUP($B103,'Summer 2023 School'!$C$2:$AF$216,8,FALSE)),0,(VLOOKUP($B103,'Summer 2023 School'!$C$2:$AF$216,8,FALSE)))</f>
        <v>0</v>
      </c>
      <c r="H103" s="231">
        <f>IF(ISNA(VLOOKUP($B103,'Autumn 2023 School'!$C$2:$AH$214,8,FALSE)),0,(VLOOKUP($B103,'Autumn 2023 School'!$C$2:$AH$214,8,FALSE)))</f>
        <v>0</v>
      </c>
      <c r="I103" s="231">
        <f>IF(ISNA(VLOOKUP($B103,'Spring 2023 School'!$C$3:$AF$219,12,FALSE)),0,(VLOOKUP($B103,'Spring 2023 School'!$C$3:$AF$219,12,FALSE)))</f>
        <v>1140</v>
      </c>
      <c r="J103" s="231">
        <f>IF(ISNA(VLOOKUP($B103,'Summer 2023 School'!$C$2:$AF$216,12,FALSE)),0,(VLOOKUP($B103,'Summer 2023 School'!$C$2:$AF$216,12,FALSE)))</f>
        <v>1245</v>
      </c>
      <c r="K103" s="231">
        <f>IF(ISNA(VLOOKUP($B103,'Autumn 2023 School'!$C$2:$AH$214,12,FALSE)),0,(VLOOKUP($B103,'Autumn 2023 School'!$C$2:$AH$214,12,FALSE)))</f>
        <v>930</v>
      </c>
      <c r="L103" s="231">
        <f>IF(ISNA(VLOOKUP($B103,'Spring 2023 School'!$C$3:$AF$219,15,FALSE)),0,(VLOOKUP($B103,'Spring 2023 School'!$C$3:$AF$219,15,FALSE)))</f>
        <v>0</v>
      </c>
      <c r="M103" s="231">
        <f>IF(ISNA(VLOOKUP($B103,'Summer 2023 School'!$C$2:$AF$216,15,FALSE)),0,(VLOOKUP($B103,'Summer 2023 School'!$C$2:$AF$216,15,FALSE)))</f>
        <v>0</v>
      </c>
      <c r="N103" s="231">
        <f>IF(ISNA(VLOOKUP($B103,'Autumn 2023 School'!$C$2:$AH$214,15,FALSE)),0,(VLOOKUP($B103,'Autumn 2023 School'!$C$2:$AH$214,15,FALSE)))</f>
        <v>0</v>
      </c>
      <c r="O103" s="231">
        <f>IF(ISNA(VLOOKUP($B103,'Spring 2023 School'!$C$3:$AF$219,2,FALSE)),0,(VLOOKUP($B103,'Spring 2023 School'!$C$3:$AF$219,2,FALSE)))</f>
        <v>1</v>
      </c>
      <c r="P103" s="231">
        <f>IF(ISNA(VLOOKUP($B103,'Summer 2023 School'!$C$2:$AF$216,2,FALSE)),0,(VLOOKUP($B103,'Summer 2023 School'!$C$2:$AF$216,2,FALSE)))</f>
        <v>0</v>
      </c>
      <c r="Q103" s="231">
        <f>IF(ISNA(VLOOKUP($B103,'Autumn 2023 School'!$C$2:$AH$214,2,FALSE)),0,(VLOOKUP($B103,'Autumn 2023 School'!$C$2:$AH$214,2,FALSE)))</f>
        <v>0</v>
      </c>
      <c r="R103" s="231">
        <f>IF(ISNA(VLOOKUP($B103,'Spring 2023 School'!$C$3:$AF$219,9,FALSE)),0,(VLOOKUP($B103,'Spring 2023 School'!$C$3:$AF$219,9,FALSE)))</f>
        <v>0</v>
      </c>
      <c r="S103" s="231">
        <f>IF(ISNA(VLOOKUP($B103,'Summer 2023 School'!$C$2:$AF$216,9,FALSE)),0,(VLOOKUP($B103,'Summer 2023 School'!$C$2:$AF$216,9,FALSE)))</f>
        <v>0</v>
      </c>
      <c r="T103" s="231">
        <f>IF(ISNA(VLOOKUP($B103,'Autumn 2023 School'!$C$2:$AH$214,9,FALSE)),0,(VLOOKUP($B103,'Autumn 2023 School'!$C$2:$AH$214,9,FALSE)))</f>
        <v>0</v>
      </c>
      <c r="U103" s="231">
        <f>IF(ISNA(VLOOKUP($B103,'Spring 2023 School'!$C$3:$AF$219,25,FALSE)),0,(VLOOKUP($B103,'Spring 2023 School'!$C$3:$AF$219,25,FALSE)))</f>
        <v>19</v>
      </c>
      <c r="V103" s="231">
        <f>IF(ISNA(VLOOKUP($B103,'Spring 2023 School'!$C$3:$AF$219,25,FALSE)),0,(VLOOKUP($B103,'Spring 2023 School'!$C$3:$AF$219,25,FALSE)))</f>
        <v>19</v>
      </c>
      <c r="W103" s="231">
        <f>IF(ISNA(VLOOKUP($B103,'Spring 2023 School'!$C$3:$AF$219,25,FALSE)),0,(VLOOKUP($B103,'Spring 2023 School'!$C$3:$AF$219,25,FALSE)))</f>
        <v>19</v>
      </c>
      <c r="X103" s="231">
        <f>IF(ISNA(VLOOKUP($B103,'Spring 2023 School'!$C$3:$AF$219,26,FALSE)),0,(VLOOKUP($B103,'Spring 2023 School'!$C$3:$AF$219,26,FALSE)))</f>
        <v>285</v>
      </c>
      <c r="Y103" s="231">
        <f>IF(ISNA(VLOOKUP($B103,'Spring 2023 School'!$C$3:$AF$219,26,FALSE)),0,(VLOOKUP($B103,'Spring 2023 School'!$C$3:$AF$219,26,FALSE)))</f>
        <v>285</v>
      </c>
      <c r="Z103" s="231">
        <f>IF(ISNA(VLOOKUP($B103,'Spring 2023 School'!$C$3:$AF$219,26,FALSE)),0,(VLOOKUP($B103,'Spring 2023 School'!$C$3:$AF$219,26,FALSE)))</f>
        <v>285</v>
      </c>
      <c r="AA103" s="231">
        <f>IF(ISNA(VLOOKUP($B103,'Spring 2023 School'!$C$3:$AF$219,27,FALSE)),0,(VLOOKUP($B103,'Spring 2023 School'!$C$3:$AF$219,27,FALSE)))</f>
        <v>0</v>
      </c>
      <c r="AB103" s="231">
        <f>IF(ISNA(VLOOKUP($B103,'Spring 2023 School'!$C$3:$AF$219,27,FALSE)),0,(VLOOKUP($B103,'Spring 2023 School'!$C$3:$AF$219,27,FALSE)))</f>
        <v>0</v>
      </c>
      <c r="AC103" s="231">
        <f>IF(ISNA(VLOOKUP($B103,'Spring 2023 School'!$C$3:$AF$219,27,FALSE)),0,(VLOOKUP($B103,'Spring 2023 School'!$C$3:$AF$219,27,FALSE)))</f>
        <v>0</v>
      </c>
      <c r="AD103" s="384">
        <f t="shared" si="62"/>
        <v>228534.3</v>
      </c>
      <c r="AE103" s="403">
        <f>VLOOKUP(B103,'Spring 2023 School'!$C$3:$S$202,17,FALSE)</f>
        <v>45</v>
      </c>
      <c r="AF103" s="403">
        <f>VLOOKUP(B103,'Spring 2023 School'!$C$1:$Z$200,20,FALSE)</f>
        <v>60</v>
      </c>
      <c r="AG103" s="403">
        <f>VLOOKUP(B103,'Spring 2023 School'!$C$3:$Z$202,23,FALSE)</f>
        <v>930</v>
      </c>
      <c r="AH103" s="384">
        <f t="shared" si="52"/>
        <v>1043.0999999999999</v>
      </c>
      <c r="AI103" s="384">
        <f t="shared" si="53"/>
        <v>661.19999999999993</v>
      </c>
      <c r="AJ103" s="384">
        <f t="shared" si="54"/>
        <v>2827.2000000000003</v>
      </c>
      <c r="AK103" s="384">
        <f t="shared" si="63"/>
        <v>4531.5</v>
      </c>
      <c r="AL103" s="403">
        <f>IF(ISNA(VLOOKUP($A103,'Spring 2023 School'!$B101:$AD101,29,FALSE)),0,(VLOOKUP($A103,'Spring 2023 School'!$B101:$AD101,29,FALSE)))</f>
        <v>0</v>
      </c>
      <c r="AM103" s="403">
        <f>IF(ISNA(VLOOKUP($A103,'Spring 2023 School'!$B101:$AZ101,30,FALSE)),0,(VLOOKUP($A103,'Spring 2023 School'!$B101:$AZ101,30,FALSE)))</f>
        <v>0</v>
      </c>
      <c r="AN103" s="402">
        <f t="shared" si="55"/>
        <v>0</v>
      </c>
      <c r="AO103" s="404">
        <f t="shared" si="56"/>
        <v>0</v>
      </c>
      <c r="AP103" s="384">
        <f t="shared" si="57"/>
        <v>233065.8</v>
      </c>
      <c r="AQ103" s="403">
        <f>VLOOKUP(A103,'Spring 2023 School'!$B$3:$AB$202,26,FALSE)</f>
        <v>19</v>
      </c>
      <c r="AR103" s="403">
        <f>VLOOKUP(A103,'Summer 2023 School'!$B$2:$AA$200,26,FALSE)</f>
        <v>26</v>
      </c>
      <c r="AS103" s="403">
        <f>VLOOKUP(A103,'Autumn 2023 School'!$B$2:$AA$197,26,FALSE)</f>
        <v>20</v>
      </c>
      <c r="AT103" s="409">
        <f t="shared" si="68"/>
        <v>8415</v>
      </c>
      <c r="AU103" s="409">
        <v>0</v>
      </c>
      <c r="AV103" s="413">
        <f t="shared" si="64"/>
        <v>241480.8</v>
      </c>
      <c r="AW103" s="410">
        <f t="shared" si="65"/>
        <v>100616.99999999999</v>
      </c>
      <c r="AX103" s="410">
        <f t="shared" si="66"/>
        <v>80493.599999999991</v>
      </c>
      <c r="AY103" s="410">
        <f t="shared" si="67"/>
        <v>60370.2</v>
      </c>
      <c r="AZ103" s="642">
        <f>(SUMIF('Spring 2023 School'!B:B,Budget!A103,'Spring 2023 School'!AG:AG)+SUMIF('Summer 2023 School'!B:B,Budget!A103,'Summer 2023 School'!AG:AG)+SUMIF('Autumn 2023 School'!B:B,Budget!A103,'Autumn 2023 School'!AG:AG))</f>
        <v>4</v>
      </c>
      <c r="BA103" s="410">
        <f t="shared" si="58"/>
        <v>3640</v>
      </c>
      <c r="BB103">
        <f t="shared" si="59"/>
        <v>585</v>
      </c>
      <c r="BC103">
        <f t="shared" si="60"/>
        <v>780</v>
      </c>
      <c r="BD103">
        <f t="shared" si="61"/>
        <v>11160</v>
      </c>
    </row>
    <row r="104" spans="1:56" x14ac:dyDescent="0.35">
      <c r="A104" s="231">
        <v>2178</v>
      </c>
      <c r="B104" t="s">
        <v>928</v>
      </c>
      <c r="C104" s="231">
        <f>IF(ISNA(VLOOKUP($B104,'Spring 2023 School'!$C$3:$AF$220,5,FALSE)),0,(VLOOKUP($B104,'Spring 2023 School'!$C$3:$AF$220,5,FALSE)))</f>
        <v>16</v>
      </c>
      <c r="D104" s="231">
        <f>IF(ISNA(VLOOKUP($B104,'Summer 2023 School'!$C$2:$AF$217,5,FALSE)),0,(VLOOKUP($B104,'Summer 2023 School'!$C$2:$AF$217,5,FALSE)))</f>
        <v>21</v>
      </c>
      <c r="E104" s="231">
        <f>IF(ISNA(VLOOKUP($B104,'Autumn 2023 School'!$C$2:$AH$214,5,FALSE)),0,(VLOOKUP($B104,'Autumn 2023 School'!$C$2:$AH$214,5,FALSE)))</f>
        <v>23</v>
      </c>
      <c r="F104" s="231">
        <f>IF(ISNA(VLOOKUP($B104,'Spring 2023 School'!$C$3:$AF$219,8,FALSE)),0,(VLOOKUP($B104,'Spring 2023 School'!$C$3:$AF$219,8,FALSE)))</f>
        <v>10</v>
      </c>
      <c r="G104" s="231">
        <f>IF(ISNA(VLOOKUP($B104,'Summer 2023 School'!$C$2:$AF$216,8,FALSE)),0,(VLOOKUP($B104,'Summer 2023 School'!$C$2:$AF$216,8,FALSE)))</f>
        <v>9</v>
      </c>
      <c r="H104" s="231">
        <f>IF(ISNA(VLOOKUP($B104,'Autumn 2023 School'!$C$2:$AH$214,8,FALSE)),0,(VLOOKUP($B104,'Autumn 2023 School'!$C$2:$AH$214,8,FALSE)))</f>
        <v>5</v>
      </c>
      <c r="I104" s="231">
        <f>IF(ISNA(VLOOKUP($B104,'Spring 2023 School'!$C$3:$AF$219,12,FALSE)),0,(VLOOKUP($B104,'Spring 2023 School'!$C$3:$AF$219,12,FALSE)))</f>
        <v>237</v>
      </c>
      <c r="J104" s="231">
        <f>IF(ISNA(VLOOKUP($B104,'Summer 2023 School'!$C$2:$AF$216,12,FALSE)),0,(VLOOKUP($B104,'Summer 2023 School'!$C$2:$AF$216,12,FALSE)))</f>
        <v>312</v>
      </c>
      <c r="K104" s="231">
        <f>IF(ISNA(VLOOKUP($B104,'Autumn 2023 School'!$C$2:$AH$214,12,FALSE)),0,(VLOOKUP($B104,'Autumn 2023 School'!$C$2:$AH$214,12,FALSE)))</f>
        <v>323</v>
      </c>
      <c r="L104" s="231">
        <f>IF(ISNA(VLOOKUP($B104,'Spring 2023 School'!$C$3:$AF$219,15,FALSE)),0,(VLOOKUP($B104,'Spring 2023 School'!$C$3:$AF$219,15,FALSE)))</f>
        <v>132</v>
      </c>
      <c r="M104" s="231">
        <f>IF(ISNA(VLOOKUP($B104,'Summer 2023 School'!$C$2:$AF$216,15,FALSE)),0,(VLOOKUP($B104,'Summer 2023 School'!$C$2:$AF$216,15,FALSE)))</f>
        <v>129</v>
      </c>
      <c r="N104" s="231">
        <f>IF(ISNA(VLOOKUP($B104,'Autumn 2023 School'!$C$2:$AH$214,15,FALSE)),0,(VLOOKUP($B104,'Autumn 2023 School'!$C$2:$AH$214,15,FALSE)))</f>
        <v>69</v>
      </c>
      <c r="O104" s="231">
        <f>IF(ISNA(VLOOKUP($B104,'Spring 2023 School'!$C$3:$AF$219,2,FALSE)),0,(VLOOKUP($B104,'Spring 2023 School'!$C$3:$AF$219,2,FALSE)))</f>
        <v>0</v>
      </c>
      <c r="P104" s="231">
        <f>IF(ISNA(VLOOKUP($B104,'Summer 2023 School'!$C$2:$AF$216,2,FALSE)),0,(VLOOKUP($B104,'Summer 2023 School'!$C$2:$AF$216,2,FALSE)))</f>
        <v>0</v>
      </c>
      <c r="Q104" s="231">
        <f>IF(ISNA(VLOOKUP($B104,'Autumn 2023 School'!$C$2:$AH$214,2,FALSE)),0,(VLOOKUP($B104,'Autumn 2023 School'!$C$2:$AH$214,2,FALSE)))</f>
        <v>0</v>
      </c>
      <c r="R104" s="231">
        <f>IF(ISNA(VLOOKUP($B104,'Spring 2023 School'!$C$3:$AF$219,9,FALSE)),0,(VLOOKUP($B104,'Spring 2023 School'!$C$3:$AF$219,9,FALSE)))</f>
        <v>0</v>
      </c>
      <c r="S104" s="231">
        <f>IF(ISNA(VLOOKUP($B104,'Summer 2023 School'!$C$2:$AF$216,9,FALSE)),0,(VLOOKUP($B104,'Summer 2023 School'!$C$2:$AF$216,9,FALSE)))</f>
        <v>0</v>
      </c>
      <c r="T104" s="231">
        <f>IF(ISNA(VLOOKUP($B104,'Autumn 2023 School'!$C$2:$AH$214,9,FALSE)),0,(VLOOKUP($B104,'Autumn 2023 School'!$C$2:$AH$214,9,FALSE)))</f>
        <v>0</v>
      </c>
      <c r="U104" s="231">
        <f>IF(ISNA(VLOOKUP($B104,'Spring 2023 School'!$C$3:$AF$219,25,FALSE)),0,(VLOOKUP($B104,'Spring 2023 School'!$C$3:$AF$219,25,FALSE)))</f>
        <v>2</v>
      </c>
      <c r="V104" s="231">
        <f>IF(ISNA(VLOOKUP($B104,'Spring 2023 School'!$C$3:$AF$219,25,FALSE)),0,(VLOOKUP($B104,'Spring 2023 School'!$C$3:$AF$219,25,FALSE)))</f>
        <v>2</v>
      </c>
      <c r="W104" s="231">
        <f>IF(ISNA(VLOOKUP($B104,'Spring 2023 School'!$C$3:$AF$219,25,FALSE)),0,(VLOOKUP($B104,'Spring 2023 School'!$C$3:$AF$219,25,FALSE)))</f>
        <v>2</v>
      </c>
      <c r="X104" s="231">
        <f>IF(ISNA(VLOOKUP($B104,'Spring 2023 School'!$C$3:$AF$219,26,FALSE)),0,(VLOOKUP($B104,'Spring 2023 School'!$C$3:$AF$219,26,FALSE)))</f>
        <v>30</v>
      </c>
      <c r="Y104" s="231">
        <f>IF(ISNA(VLOOKUP($B104,'Spring 2023 School'!$C$3:$AF$219,26,FALSE)),0,(VLOOKUP($B104,'Spring 2023 School'!$C$3:$AF$219,26,FALSE)))</f>
        <v>30</v>
      </c>
      <c r="Z104" s="231">
        <f>IF(ISNA(VLOOKUP($B104,'Spring 2023 School'!$C$3:$AF$219,26,FALSE)),0,(VLOOKUP($B104,'Spring 2023 School'!$C$3:$AF$219,26,FALSE)))</f>
        <v>30</v>
      </c>
      <c r="AA104" s="231">
        <f>IF(ISNA(VLOOKUP($B104,'Spring 2023 School'!$C$3:$AF$219,27,FALSE)),0,(VLOOKUP($B104,'Spring 2023 School'!$C$3:$AF$219,27,FALSE)))</f>
        <v>30</v>
      </c>
      <c r="AB104" s="231">
        <f>IF(ISNA(VLOOKUP($B104,'Spring 2023 School'!$C$3:$AF$219,27,FALSE)),0,(VLOOKUP($B104,'Spring 2023 School'!$C$3:$AF$219,27,FALSE)))</f>
        <v>30</v>
      </c>
      <c r="AC104" s="231">
        <f>IF(ISNA(VLOOKUP($B104,'Spring 2023 School'!$C$3:$AF$219,27,FALSE)),0,(VLOOKUP($B104,'Spring 2023 School'!$C$3:$AF$219,27,FALSE)))</f>
        <v>30</v>
      </c>
      <c r="AD104" s="384">
        <f t="shared" si="62"/>
        <v>82568.279999999984</v>
      </c>
      <c r="AE104" s="403">
        <f>VLOOKUP(B104,'Spring 2023 School'!$C$3:$S$202,17,FALSE)</f>
        <v>60</v>
      </c>
      <c r="AF104" s="403">
        <f>VLOOKUP(B104,'Spring 2023 School'!$C$1:$Z$200,20,FALSE)</f>
        <v>15</v>
      </c>
      <c r="AG104" s="403">
        <f>VLOOKUP(B104,'Spring 2023 School'!$C$3:$Z$202,23,FALSE)</f>
        <v>90</v>
      </c>
      <c r="AH104" s="384">
        <f t="shared" si="52"/>
        <v>1390.8</v>
      </c>
      <c r="AI104" s="384">
        <f t="shared" si="53"/>
        <v>165.29999999999998</v>
      </c>
      <c r="AJ104" s="384">
        <f t="shared" si="54"/>
        <v>273.60000000000002</v>
      </c>
      <c r="AK104" s="384">
        <f t="shared" si="63"/>
        <v>1829.6999999999998</v>
      </c>
      <c r="AL104" s="403">
        <f>IF(ISNA(VLOOKUP($A104,'Spring 2023 School'!$B102:$AD102,29,FALSE)),0,(VLOOKUP($A104,'Spring 2023 School'!$B102:$AD102,29,FALSE)))</f>
        <v>1</v>
      </c>
      <c r="AM104" s="403">
        <f>IF(ISNA(VLOOKUP($A104,'Spring 2023 School'!$B102:$AZ102,30,FALSE)),0,(VLOOKUP($A104,'Spring 2023 School'!$B102:$AZ102,30,FALSE)))</f>
        <v>15</v>
      </c>
      <c r="AN104" s="402">
        <f t="shared" si="55"/>
        <v>218</v>
      </c>
      <c r="AO104" s="404">
        <f t="shared" si="56"/>
        <v>0</v>
      </c>
      <c r="AP104" s="384">
        <f t="shared" si="57"/>
        <v>84615.979999999981</v>
      </c>
      <c r="AQ104" s="403">
        <f>VLOOKUP(A104,'Spring 2023 School'!$B$3:$AB$202,26,FALSE)</f>
        <v>2</v>
      </c>
      <c r="AR104" s="403">
        <f>VLOOKUP(A104,'Summer 2023 School'!$B$2:$AA$200,26,FALSE)</f>
        <v>5</v>
      </c>
      <c r="AS104" s="403">
        <f>VLOOKUP(A104,'Autumn 2023 School'!$B$2:$AA$197,26,FALSE)</f>
        <v>7</v>
      </c>
      <c r="AT104" s="409">
        <f t="shared" si="68"/>
        <v>1785</v>
      </c>
      <c r="AU104" s="409">
        <v>0</v>
      </c>
      <c r="AV104" s="413">
        <f t="shared" si="64"/>
        <v>86400.979999999981</v>
      </c>
      <c r="AW104" s="410">
        <f t="shared" si="65"/>
        <v>36000.408333333326</v>
      </c>
      <c r="AX104" s="410">
        <f t="shared" si="66"/>
        <v>28800.32666666666</v>
      </c>
      <c r="AY104" s="410">
        <f t="shared" si="67"/>
        <v>21600.244999999995</v>
      </c>
      <c r="AZ104" s="642">
        <f>(SUMIF('Spring 2023 School'!B:B,Budget!A104,'Spring 2023 School'!AG:AG)+SUMIF('Summer 2023 School'!B:B,Budget!A104,'Summer 2023 School'!AG:AG)+SUMIF('Autumn 2023 School'!B:B,Budget!A104,'Autumn 2023 School'!AG:AG))</f>
        <v>0</v>
      </c>
      <c r="BA104" s="410">
        <f t="shared" si="58"/>
        <v>0</v>
      </c>
      <c r="BB104">
        <f t="shared" si="59"/>
        <v>780</v>
      </c>
      <c r="BC104">
        <f t="shared" si="60"/>
        <v>195</v>
      </c>
      <c r="BD104">
        <f t="shared" si="61"/>
        <v>1080</v>
      </c>
    </row>
    <row r="105" spans="1:56" x14ac:dyDescent="0.35">
      <c r="A105" s="231">
        <v>2180</v>
      </c>
      <c r="B105" t="s">
        <v>929</v>
      </c>
      <c r="C105" s="231">
        <f>IF(ISNA(VLOOKUP($B105,'Spring 2023 School'!$C$3:$AF$220,5,FALSE)),0,(VLOOKUP($B105,'Spring 2023 School'!$C$3:$AF$220,5,FALSE)))</f>
        <v>58</v>
      </c>
      <c r="D105" s="231">
        <f>IF(ISNA(VLOOKUP($B105,'Summer 2023 School'!$C$2:$AF$217,5,FALSE)),0,(VLOOKUP($B105,'Summer 2023 School'!$C$2:$AF$217,5,FALSE)))</f>
        <v>74</v>
      </c>
      <c r="E105" s="231">
        <f>IF(ISNA(VLOOKUP($B105,'Autumn 2023 School'!$C$2:$AH$214,5,FALSE)),0,(VLOOKUP($B105,'Autumn 2023 School'!$C$2:$AH$214,5,FALSE)))</f>
        <v>49</v>
      </c>
      <c r="F105" s="231">
        <f>IF(ISNA(VLOOKUP($B105,'Spring 2023 School'!$C$3:$AF$219,8,FALSE)),0,(VLOOKUP($B105,'Spring 2023 School'!$C$3:$AF$219,8,FALSE)))</f>
        <v>2</v>
      </c>
      <c r="G105" s="231">
        <f>IF(ISNA(VLOOKUP($B105,'Summer 2023 School'!$C$2:$AF$216,8,FALSE)),0,(VLOOKUP($B105,'Summer 2023 School'!$C$2:$AF$216,8,FALSE)))</f>
        <v>3</v>
      </c>
      <c r="H105" s="231">
        <f>IF(ISNA(VLOOKUP($B105,'Autumn 2023 School'!$C$2:$AH$214,8,FALSE)),0,(VLOOKUP($B105,'Autumn 2023 School'!$C$2:$AH$214,8,FALSE)))</f>
        <v>6</v>
      </c>
      <c r="I105" s="231">
        <f>IF(ISNA(VLOOKUP($B105,'Spring 2023 School'!$C$3:$AF$219,12,FALSE)),0,(VLOOKUP($B105,'Spring 2023 School'!$C$3:$AF$219,12,FALSE)))</f>
        <v>870</v>
      </c>
      <c r="J105" s="231">
        <f>IF(ISNA(VLOOKUP($B105,'Summer 2023 School'!$C$2:$AF$216,12,FALSE)),0,(VLOOKUP($B105,'Summer 2023 School'!$C$2:$AF$216,12,FALSE)))</f>
        <v>1110</v>
      </c>
      <c r="K105" s="231">
        <f>IF(ISNA(VLOOKUP($B105,'Autumn 2023 School'!$C$2:$AH$214,12,FALSE)),0,(VLOOKUP($B105,'Autumn 2023 School'!$C$2:$AH$214,12,FALSE)))</f>
        <v>735</v>
      </c>
      <c r="L105" s="231">
        <f>IF(ISNA(VLOOKUP($B105,'Spring 2023 School'!$C$3:$AF$219,15,FALSE)),0,(VLOOKUP($B105,'Spring 2023 School'!$C$3:$AF$219,15,FALSE)))</f>
        <v>30</v>
      </c>
      <c r="M105" s="231">
        <f>IF(ISNA(VLOOKUP($B105,'Summer 2023 School'!$C$2:$AF$216,15,FALSE)),0,(VLOOKUP($B105,'Summer 2023 School'!$C$2:$AF$216,15,FALSE)))</f>
        <v>45</v>
      </c>
      <c r="N105" s="231">
        <f>IF(ISNA(VLOOKUP($B105,'Autumn 2023 School'!$C$2:$AH$214,15,FALSE)),0,(VLOOKUP($B105,'Autumn 2023 School'!$C$2:$AH$214,15,FALSE)))</f>
        <v>90</v>
      </c>
      <c r="O105" s="231">
        <f>IF(ISNA(VLOOKUP($B105,'Spring 2023 School'!$C$3:$AF$219,2,FALSE)),0,(VLOOKUP($B105,'Spring 2023 School'!$C$3:$AF$219,2,FALSE)))</f>
        <v>0</v>
      </c>
      <c r="P105" s="231">
        <f>IF(ISNA(VLOOKUP($B105,'Summer 2023 School'!$C$2:$AF$216,2,FALSE)),0,(VLOOKUP($B105,'Summer 2023 School'!$C$2:$AF$216,2,FALSE)))</f>
        <v>0</v>
      </c>
      <c r="Q105" s="231">
        <f>IF(ISNA(VLOOKUP($B105,'Autumn 2023 School'!$C$2:$AH$214,2,FALSE)),0,(VLOOKUP($B105,'Autumn 2023 School'!$C$2:$AH$214,2,FALSE)))</f>
        <v>0</v>
      </c>
      <c r="R105" s="231">
        <f>IF(ISNA(VLOOKUP($B105,'Spring 2023 School'!$C$3:$AF$219,9,FALSE)),0,(VLOOKUP($B105,'Spring 2023 School'!$C$3:$AF$219,9,FALSE)))</f>
        <v>0</v>
      </c>
      <c r="S105" s="231">
        <f>IF(ISNA(VLOOKUP($B105,'Summer 2023 School'!$C$2:$AF$216,9,FALSE)),0,(VLOOKUP($B105,'Summer 2023 School'!$C$2:$AF$216,9,FALSE)))</f>
        <v>0</v>
      </c>
      <c r="T105" s="231">
        <f>IF(ISNA(VLOOKUP($B105,'Autumn 2023 School'!$C$2:$AH$214,9,FALSE)),0,(VLOOKUP($B105,'Autumn 2023 School'!$C$2:$AH$214,9,FALSE)))</f>
        <v>0</v>
      </c>
      <c r="U105" s="231">
        <f>IF(ISNA(VLOOKUP($B105,'Spring 2023 School'!$C$3:$AF$219,25,FALSE)),0,(VLOOKUP($B105,'Spring 2023 School'!$C$3:$AF$219,25,FALSE)))</f>
        <v>18</v>
      </c>
      <c r="V105" s="231">
        <f>IF(ISNA(VLOOKUP($B105,'Spring 2023 School'!$C$3:$AF$219,25,FALSE)),0,(VLOOKUP($B105,'Spring 2023 School'!$C$3:$AF$219,25,FALSE)))</f>
        <v>18</v>
      </c>
      <c r="W105" s="231">
        <f>IF(ISNA(VLOOKUP($B105,'Spring 2023 School'!$C$3:$AF$219,25,FALSE)),0,(VLOOKUP($B105,'Spring 2023 School'!$C$3:$AF$219,25,FALSE)))</f>
        <v>18</v>
      </c>
      <c r="X105" s="231">
        <f>IF(ISNA(VLOOKUP($B105,'Spring 2023 School'!$C$3:$AF$219,26,FALSE)),0,(VLOOKUP($B105,'Spring 2023 School'!$C$3:$AF$219,26,FALSE)))</f>
        <v>270</v>
      </c>
      <c r="Y105" s="231">
        <f>IF(ISNA(VLOOKUP($B105,'Spring 2023 School'!$C$3:$AF$219,26,FALSE)),0,(VLOOKUP($B105,'Spring 2023 School'!$C$3:$AF$219,26,FALSE)))</f>
        <v>270</v>
      </c>
      <c r="Z105" s="231">
        <f>IF(ISNA(VLOOKUP($B105,'Spring 2023 School'!$C$3:$AF$219,26,FALSE)),0,(VLOOKUP($B105,'Spring 2023 School'!$C$3:$AF$219,26,FALSE)))</f>
        <v>270</v>
      </c>
      <c r="AA105" s="231">
        <f>IF(ISNA(VLOOKUP($B105,'Spring 2023 School'!$C$3:$AF$219,27,FALSE)),0,(VLOOKUP($B105,'Spring 2023 School'!$C$3:$AF$219,27,FALSE)))</f>
        <v>0</v>
      </c>
      <c r="AB105" s="231">
        <f>IF(ISNA(VLOOKUP($B105,'Spring 2023 School'!$C$3:$AF$219,27,FALSE)),0,(VLOOKUP($B105,'Spring 2023 School'!$C$3:$AF$219,27,FALSE)))</f>
        <v>0</v>
      </c>
      <c r="AC105" s="231">
        <f>IF(ISNA(VLOOKUP($B105,'Spring 2023 School'!$C$3:$AF$219,27,FALSE)),0,(VLOOKUP($B105,'Spring 2023 School'!$C$3:$AF$219,27,FALSE)))</f>
        <v>0</v>
      </c>
      <c r="AD105" s="384">
        <f t="shared" si="62"/>
        <v>198453.3</v>
      </c>
      <c r="AE105" s="403">
        <f>VLOOKUP(B105,'Spring 2023 School'!$C$3:$S$202,17,FALSE)</f>
        <v>15</v>
      </c>
      <c r="AF105" s="403">
        <f>VLOOKUP(B105,'Spring 2023 School'!$C$1:$Z$200,20,FALSE)</f>
        <v>540</v>
      </c>
      <c r="AG105" s="403">
        <f>VLOOKUP(B105,'Spring 2023 School'!$C$3:$Z$202,23,FALSE)</f>
        <v>165</v>
      </c>
      <c r="AH105" s="384">
        <f t="shared" si="52"/>
        <v>347.7</v>
      </c>
      <c r="AI105" s="384">
        <f t="shared" si="53"/>
        <v>5950.8</v>
      </c>
      <c r="AJ105" s="384">
        <f t="shared" si="54"/>
        <v>501.6</v>
      </c>
      <c r="AK105" s="384">
        <f t="shared" si="63"/>
        <v>6800.1</v>
      </c>
      <c r="AL105" s="403">
        <f>IF(ISNA(VLOOKUP($A105,'Spring 2023 School'!$B103:$AD103,29,FALSE)),0,(VLOOKUP($A105,'Spring 2023 School'!$B103:$AD103,29,FALSE)))</f>
        <v>18</v>
      </c>
      <c r="AM105" s="403">
        <f>IF(ISNA(VLOOKUP($A105,'Spring 2023 School'!$B103:$AZ103,30,FALSE)),0,(VLOOKUP($A105,'Spring 2023 School'!$B103:$AZ103,30,FALSE)))</f>
        <v>270</v>
      </c>
      <c r="AN105" s="402">
        <f t="shared" si="55"/>
        <v>3924</v>
      </c>
      <c r="AO105" s="404">
        <f t="shared" si="56"/>
        <v>0</v>
      </c>
      <c r="AP105" s="384">
        <f t="shared" si="57"/>
        <v>209177.4</v>
      </c>
      <c r="AQ105" s="403">
        <f>VLOOKUP(A105,'Spring 2023 School'!$B$3:$AB$202,26,FALSE)</f>
        <v>18</v>
      </c>
      <c r="AR105" s="403">
        <f>VLOOKUP(A105,'Summer 2023 School'!$B$2:$AA$200,26,FALSE)</f>
        <v>20</v>
      </c>
      <c r="AS105" s="403">
        <f>VLOOKUP(A105,'Autumn 2023 School'!$B$2:$AA$197,26,FALSE)</f>
        <v>3</v>
      </c>
      <c r="AT105" s="409">
        <f t="shared" si="68"/>
        <v>5406</v>
      </c>
      <c r="AU105" s="409">
        <v>0</v>
      </c>
      <c r="AV105" s="413">
        <f t="shared" si="64"/>
        <v>214583.4</v>
      </c>
      <c r="AW105" s="410">
        <f t="shared" si="65"/>
        <v>89409.75</v>
      </c>
      <c r="AX105" s="410">
        <f t="shared" si="66"/>
        <v>71527.8</v>
      </c>
      <c r="AY105" s="410">
        <f t="shared" si="67"/>
        <v>53645.850000000006</v>
      </c>
      <c r="AZ105" s="642">
        <f>(SUMIF('Spring 2023 School'!B:B,Budget!A105,'Spring 2023 School'!AG:AG)+SUMIF('Summer 2023 School'!B:B,Budget!A105,'Summer 2023 School'!AG:AG)+SUMIF('Autumn 2023 School'!B:B,Budget!A105,'Autumn 2023 School'!AG:AG))</f>
        <v>0</v>
      </c>
      <c r="BA105" s="410">
        <f t="shared" si="58"/>
        <v>0</v>
      </c>
      <c r="BB105">
        <f t="shared" si="59"/>
        <v>195</v>
      </c>
      <c r="BC105">
        <f t="shared" si="60"/>
        <v>7020</v>
      </c>
      <c r="BD105">
        <f t="shared" si="61"/>
        <v>1980</v>
      </c>
    </row>
    <row r="106" spans="1:56" x14ac:dyDescent="0.35">
      <c r="A106" s="231">
        <v>2181</v>
      </c>
      <c r="B106" t="s">
        <v>930</v>
      </c>
      <c r="C106" s="231">
        <f>IF(ISNA(VLOOKUP($B106,'Spring 2023 School'!$C$3:$AF$220,5,FALSE)),0,(VLOOKUP($B106,'Spring 2023 School'!$C$3:$AF$220,5,FALSE)))</f>
        <v>18</v>
      </c>
      <c r="D106" s="231">
        <f>IF(ISNA(VLOOKUP($B106,'Summer 2023 School'!$C$2:$AF$217,5,FALSE)),0,(VLOOKUP($B106,'Summer 2023 School'!$C$2:$AF$217,5,FALSE)))</f>
        <v>22</v>
      </c>
      <c r="E106" s="231">
        <f>IF(ISNA(VLOOKUP($B106,'Autumn 2023 School'!$C$2:$AH$214,5,FALSE)),0,(VLOOKUP($B106,'Autumn 2023 School'!$C$2:$AH$214,5,FALSE)))</f>
        <v>23</v>
      </c>
      <c r="F106" s="231">
        <f>IF(ISNA(VLOOKUP($B106,'Spring 2023 School'!$C$3:$AF$219,8,FALSE)),0,(VLOOKUP($B106,'Spring 2023 School'!$C$3:$AF$219,8,FALSE)))</f>
        <v>0</v>
      </c>
      <c r="G106" s="231">
        <f>IF(ISNA(VLOOKUP($B106,'Summer 2023 School'!$C$2:$AF$216,8,FALSE)),0,(VLOOKUP($B106,'Summer 2023 School'!$C$2:$AF$216,8,FALSE)))</f>
        <v>0</v>
      </c>
      <c r="H106" s="231">
        <f>IF(ISNA(VLOOKUP($B106,'Autumn 2023 School'!$C$2:$AH$214,8,FALSE)),0,(VLOOKUP($B106,'Autumn 2023 School'!$C$2:$AH$214,8,FALSE)))</f>
        <v>0</v>
      </c>
      <c r="I106" s="231">
        <f>IF(ISNA(VLOOKUP($B106,'Spring 2023 School'!$C$3:$AF$219,12,FALSE)),0,(VLOOKUP($B106,'Spring 2023 School'!$C$3:$AF$219,12,FALSE)))</f>
        <v>270</v>
      </c>
      <c r="J106" s="231">
        <f>IF(ISNA(VLOOKUP($B106,'Summer 2023 School'!$C$2:$AF$216,12,FALSE)),0,(VLOOKUP($B106,'Summer 2023 School'!$C$2:$AF$216,12,FALSE)))</f>
        <v>330</v>
      </c>
      <c r="K106" s="231">
        <f>IF(ISNA(VLOOKUP($B106,'Autumn 2023 School'!$C$2:$AH$214,12,FALSE)),0,(VLOOKUP($B106,'Autumn 2023 School'!$C$2:$AH$214,12,FALSE)))</f>
        <v>345</v>
      </c>
      <c r="L106" s="231">
        <f>IF(ISNA(VLOOKUP($B106,'Spring 2023 School'!$C$3:$AF$219,15,FALSE)),0,(VLOOKUP($B106,'Spring 2023 School'!$C$3:$AF$219,15,FALSE)))</f>
        <v>0</v>
      </c>
      <c r="M106" s="231">
        <f>IF(ISNA(VLOOKUP($B106,'Summer 2023 School'!$C$2:$AF$216,15,FALSE)),0,(VLOOKUP($B106,'Summer 2023 School'!$C$2:$AF$216,15,FALSE)))</f>
        <v>0</v>
      </c>
      <c r="N106" s="231">
        <f>IF(ISNA(VLOOKUP($B106,'Autumn 2023 School'!$C$2:$AH$214,15,FALSE)),0,(VLOOKUP($B106,'Autumn 2023 School'!$C$2:$AH$214,15,FALSE)))</f>
        <v>0</v>
      </c>
      <c r="O106" s="231">
        <f>IF(ISNA(VLOOKUP($B106,'Spring 2023 School'!$C$3:$AF$219,2,FALSE)),0,(VLOOKUP($B106,'Spring 2023 School'!$C$3:$AF$219,2,FALSE)))</f>
        <v>0</v>
      </c>
      <c r="P106" s="231">
        <f>IF(ISNA(VLOOKUP($B106,'Summer 2023 School'!$C$2:$AF$216,2,FALSE)),0,(VLOOKUP($B106,'Summer 2023 School'!$C$2:$AF$216,2,FALSE)))</f>
        <v>0</v>
      </c>
      <c r="Q106" s="231">
        <f>IF(ISNA(VLOOKUP($B106,'Autumn 2023 School'!$C$2:$AH$214,2,FALSE)),0,(VLOOKUP($B106,'Autumn 2023 School'!$C$2:$AH$214,2,FALSE)))</f>
        <v>0</v>
      </c>
      <c r="R106" s="231">
        <f>IF(ISNA(VLOOKUP($B106,'Spring 2023 School'!$C$3:$AF$219,9,FALSE)),0,(VLOOKUP($B106,'Spring 2023 School'!$C$3:$AF$219,9,FALSE)))</f>
        <v>0</v>
      </c>
      <c r="S106" s="231">
        <f>IF(ISNA(VLOOKUP($B106,'Summer 2023 School'!$C$2:$AF$216,9,FALSE)),0,(VLOOKUP($B106,'Summer 2023 School'!$C$2:$AF$216,9,FALSE)))</f>
        <v>0</v>
      </c>
      <c r="T106" s="231">
        <f>IF(ISNA(VLOOKUP($B106,'Autumn 2023 School'!$C$2:$AH$214,9,FALSE)),0,(VLOOKUP($B106,'Autumn 2023 School'!$C$2:$AH$214,9,FALSE)))</f>
        <v>0</v>
      </c>
      <c r="U106" s="231">
        <f>IF(ISNA(VLOOKUP($B106,'Spring 2023 School'!$C$3:$AF$219,25,FALSE)),0,(VLOOKUP($B106,'Spring 2023 School'!$C$3:$AF$219,25,FALSE)))</f>
        <v>5</v>
      </c>
      <c r="V106" s="231">
        <f>IF(ISNA(VLOOKUP($B106,'Spring 2023 School'!$C$3:$AF$219,25,FALSE)),0,(VLOOKUP($B106,'Spring 2023 School'!$C$3:$AF$219,25,FALSE)))</f>
        <v>5</v>
      </c>
      <c r="W106" s="231">
        <f>IF(ISNA(VLOOKUP($B106,'Spring 2023 School'!$C$3:$AF$219,25,FALSE)),0,(VLOOKUP($B106,'Spring 2023 School'!$C$3:$AF$219,25,FALSE)))</f>
        <v>5</v>
      </c>
      <c r="X106" s="231">
        <f>IF(ISNA(VLOOKUP($B106,'Spring 2023 School'!$C$3:$AF$219,26,FALSE)),0,(VLOOKUP($B106,'Spring 2023 School'!$C$3:$AF$219,26,FALSE)))</f>
        <v>75</v>
      </c>
      <c r="Y106" s="231">
        <f>IF(ISNA(VLOOKUP($B106,'Spring 2023 School'!$C$3:$AF$219,26,FALSE)),0,(VLOOKUP($B106,'Spring 2023 School'!$C$3:$AF$219,26,FALSE)))</f>
        <v>75</v>
      </c>
      <c r="Z106" s="231">
        <f>IF(ISNA(VLOOKUP($B106,'Spring 2023 School'!$C$3:$AF$219,26,FALSE)),0,(VLOOKUP($B106,'Spring 2023 School'!$C$3:$AF$219,26,FALSE)))</f>
        <v>75</v>
      </c>
      <c r="AA106" s="231">
        <f>IF(ISNA(VLOOKUP($B106,'Spring 2023 School'!$C$3:$AF$219,27,FALSE)),0,(VLOOKUP($B106,'Spring 2023 School'!$C$3:$AF$219,27,FALSE)))</f>
        <v>0</v>
      </c>
      <c r="AB106" s="231">
        <f>IF(ISNA(VLOOKUP($B106,'Spring 2023 School'!$C$3:$AF$219,27,FALSE)),0,(VLOOKUP($B106,'Spring 2023 School'!$C$3:$AF$219,27,FALSE)))</f>
        <v>0</v>
      </c>
      <c r="AC106" s="231">
        <f>IF(ISNA(VLOOKUP($B106,'Spring 2023 School'!$C$3:$AF$219,27,FALSE)),0,(VLOOKUP($B106,'Spring 2023 School'!$C$3:$AF$219,27,FALSE)))</f>
        <v>0</v>
      </c>
      <c r="AD106" s="384">
        <f t="shared" si="62"/>
        <v>64714.8</v>
      </c>
      <c r="AE106" s="403">
        <f>VLOOKUP(B106,'Spring 2023 School'!$C$3:$S$202,17,FALSE)</f>
        <v>15</v>
      </c>
      <c r="AF106" s="403">
        <f>VLOOKUP(B106,'Spring 2023 School'!$C$1:$Z$200,20,FALSE)</f>
        <v>0</v>
      </c>
      <c r="AG106" s="403">
        <f>VLOOKUP(B106,'Spring 2023 School'!$C$3:$Z$202,23,FALSE)</f>
        <v>135</v>
      </c>
      <c r="AH106" s="384">
        <f t="shared" si="52"/>
        <v>347.7</v>
      </c>
      <c r="AI106" s="384">
        <f t="shared" si="53"/>
        <v>0</v>
      </c>
      <c r="AJ106" s="384">
        <f t="shared" si="54"/>
        <v>410.40000000000003</v>
      </c>
      <c r="AK106" s="384">
        <f t="shared" si="63"/>
        <v>758.1</v>
      </c>
      <c r="AL106" s="403">
        <f>IF(ISNA(VLOOKUP($A106,'Spring 2023 School'!$B104:$AD104,29,FALSE)),0,(VLOOKUP($A106,'Spring 2023 School'!$B104:$AD104,29,FALSE)))</f>
        <v>5</v>
      </c>
      <c r="AM106" s="403">
        <f>IF(ISNA(VLOOKUP($A106,'Spring 2023 School'!$B104:$AZ104,30,FALSE)),0,(VLOOKUP($A106,'Spring 2023 School'!$B104:$AZ104,30,FALSE)))</f>
        <v>75</v>
      </c>
      <c r="AN106" s="402">
        <f t="shared" si="55"/>
        <v>1090</v>
      </c>
      <c r="AO106" s="404">
        <f t="shared" si="56"/>
        <v>0</v>
      </c>
      <c r="AP106" s="384">
        <f t="shared" si="57"/>
        <v>66562.899999999994</v>
      </c>
      <c r="AQ106" s="403">
        <f>VLOOKUP(A106,'Spring 2023 School'!$B$3:$AB$202,26,FALSE)</f>
        <v>5</v>
      </c>
      <c r="AR106" s="403">
        <f>VLOOKUP(A106,'Summer 2023 School'!$B$2:$AA$200,26,FALSE)</f>
        <v>7</v>
      </c>
      <c r="AS106" s="403">
        <f>VLOOKUP(A106,'Autumn 2023 School'!$B$2:$AA$197,26,FALSE)</f>
        <v>9</v>
      </c>
      <c r="AT106" s="409">
        <f t="shared" si="68"/>
        <v>2692.8</v>
      </c>
      <c r="AU106" s="409">
        <v>0</v>
      </c>
      <c r="AV106" s="413">
        <f t="shared" si="64"/>
        <v>69255.7</v>
      </c>
      <c r="AW106" s="410">
        <f t="shared" si="65"/>
        <v>28856.541666666668</v>
      </c>
      <c r="AX106" s="410">
        <f t="shared" si="66"/>
        <v>23085.233333333334</v>
      </c>
      <c r="AY106" s="410">
        <f t="shared" si="67"/>
        <v>17313.924999999999</v>
      </c>
      <c r="AZ106" s="642">
        <f>(SUMIF('Spring 2023 School'!B:B,Budget!A106,'Spring 2023 School'!AG:AG)+SUMIF('Summer 2023 School'!B:B,Budget!A106,'Summer 2023 School'!AG:AG)+SUMIF('Autumn 2023 School'!B:B,Budget!A106,'Autumn 2023 School'!AG:AG))</f>
        <v>0</v>
      </c>
      <c r="BA106" s="410">
        <f t="shared" si="58"/>
        <v>0</v>
      </c>
      <c r="BB106">
        <f t="shared" si="59"/>
        <v>195</v>
      </c>
      <c r="BC106">
        <f t="shared" si="60"/>
        <v>0</v>
      </c>
      <c r="BD106">
        <f t="shared" si="61"/>
        <v>1620</v>
      </c>
    </row>
    <row r="107" spans="1:56" x14ac:dyDescent="0.35">
      <c r="A107" s="231">
        <v>2184</v>
      </c>
      <c r="B107" t="s">
        <v>150</v>
      </c>
      <c r="C107" s="231">
        <f>IF(ISNA(VLOOKUP($B107,'Spring 2023 School'!$C$3:$AF$220,5,FALSE)),0,(VLOOKUP($B107,'Spring 2023 School'!$C$3:$AF$220,5,FALSE)))</f>
        <v>25</v>
      </c>
      <c r="D107" s="231">
        <f>IF(ISNA(VLOOKUP($B107,'Summer 2023 School'!$C$2:$AF$217,5,FALSE)),0,(VLOOKUP($B107,'Summer 2023 School'!$C$2:$AF$217,5,FALSE)))</f>
        <v>26</v>
      </c>
      <c r="E107" s="231">
        <f>IF(ISNA(VLOOKUP($B107,'Autumn 2023 School'!$C$2:$AH$214,5,FALSE)),0,(VLOOKUP($B107,'Autumn 2023 School'!$C$2:$AH$214,5,FALSE)))</f>
        <v>16</v>
      </c>
      <c r="F107" s="231">
        <f>IF(ISNA(VLOOKUP($B107,'Spring 2023 School'!$C$3:$AF$219,8,FALSE)),0,(VLOOKUP($B107,'Spring 2023 School'!$C$3:$AF$219,8,FALSE)))</f>
        <v>0</v>
      </c>
      <c r="G107" s="231">
        <f>IF(ISNA(VLOOKUP($B107,'Summer 2023 School'!$C$2:$AF$216,8,FALSE)),0,(VLOOKUP($B107,'Summer 2023 School'!$C$2:$AF$216,8,FALSE)))</f>
        <v>0</v>
      </c>
      <c r="H107" s="231">
        <f>IF(ISNA(VLOOKUP($B107,'Autumn 2023 School'!$C$2:$AH$214,8,FALSE)),0,(VLOOKUP($B107,'Autumn 2023 School'!$C$2:$AH$214,8,FALSE)))</f>
        <v>0</v>
      </c>
      <c r="I107" s="231">
        <f>IF(ISNA(VLOOKUP($B107,'Spring 2023 School'!$C$3:$AF$219,12,FALSE)),0,(VLOOKUP($B107,'Spring 2023 School'!$C$3:$AF$219,12,FALSE)))</f>
        <v>375</v>
      </c>
      <c r="J107" s="231">
        <f>IF(ISNA(VLOOKUP($B107,'Summer 2023 School'!$C$2:$AF$216,12,FALSE)),0,(VLOOKUP($B107,'Summer 2023 School'!$C$2:$AF$216,12,FALSE)))</f>
        <v>390</v>
      </c>
      <c r="K107" s="231">
        <f>IF(ISNA(VLOOKUP($B107,'Autumn 2023 School'!$C$2:$AH$214,12,FALSE)),0,(VLOOKUP($B107,'Autumn 2023 School'!$C$2:$AH$214,12,FALSE)))</f>
        <v>240</v>
      </c>
      <c r="L107" s="231">
        <f>IF(ISNA(VLOOKUP($B107,'Spring 2023 School'!$C$3:$AF$219,15,FALSE)),0,(VLOOKUP($B107,'Spring 2023 School'!$C$3:$AF$219,15,FALSE)))</f>
        <v>0</v>
      </c>
      <c r="M107" s="231">
        <f>IF(ISNA(VLOOKUP($B107,'Summer 2023 School'!$C$2:$AF$216,15,FALSE)),0,(VLOOKUP($B107,'Summer 2023 School'!$C$2:$AF$216,15,FALSE)))</f>
        <v>0</v>
      </c>
      <c r="N107" s="231">
        <f>IF(ISNA(VLOOKUP($B107,'Autumn 2023 School'!$C$2:$AH$214,15,FALSE)),0,(VLOOKUP($B107,'Autumn 2023 School'!$C$2:$AH$214,15,FALSE)))</f>
        <v>0</v>
      </c>
      <c r="O107" s="231">
        <f>IF(ISNA(VLOOKUP($B107,'Spring 2023 School'!$C$3:$AF$219,2,FALSE)),0,(VLOOKUP($B107,'Spring 2023 School'!$C$3:$AF$219,2,FALSE)))</f>
        <v>0</v>
      </c>
      <c r="P107" s="231">
        <f>IF(ISNA(VLOOKUP($B107,'Summer 2023 School'!$C$2:$AF$216,2,FALSE)),0,(VLOOKUP($B107,'Summer 2023 School'!$C$2:$AF$216,2,FALSE)))</f>
        <v>0</v>
      </c>
      <c r="Q107" s="231">
        <f>IF(ISNA(VLOOKUP($B107,'Autumn 2023 School'!$C$2:$AH$214,2,FALSE)),0,(VLOOKUP($B107,'Autumn 2023 School'!$C$2:$AH$214,2,FALSE)))</f>
        <v>0</v>
      </c>
      <c r="R107" s="231">
        <f>IF(ISNA(VLOOKUP($B107,'Spring 2023 School'!$C$3:$AF$219,9,FALSE)),0,(VLOOKUP($B107,'Spring 2023 School'!$C$3:$AF$219,9,FALSE)))</f>
        <v>0</v>
      </c>
      <c r="S107" s="231">
        <f>IF(ISNA(VLOOKUP($B107,'Summer 2023 School'!$C$2:$AF$216,9,FALSE)),0,(VLOOKUP($B107,'Summer 2023 School'!$C$2:$AF$216,9,FALSE)))</f>
        <v>0</v>
      </c>
      <c r="T107" s="231">
        <f>IF(ISNA(VLOOKUP($B107,'Autumn 2023 School'!$C$2:$AH$214,9,FALSE)),0,(VLOOKUP($B107,'Autumn 2023 School'!$C$2:$AH$214,9,FALSE)))</f>
        <v>0</v>
      </c>
      <c r="U107" s="231">
        <f>IF(ISNA(VLOOKUP($B107,'Spring 2023 School'!$C$3:$AF$219,25,FALSE)),0,(VLOOKUP($B107,'Spring 2023 School'!$C$3:$AF$219,25,FALSE)))</f>
        <v>2</v>
      </c>
      <c r="V107" s="231">
        <f>IF(ISNA(VLOOKUP($B107,'Spring 2023 School'!$C$3:$AF$219,25,FALSE)),0,(VLOOKUP($B107,'Spring 2023 School'!$C$3:$AF$219,25,FALSE)))</f>
        <v>2</v>
      </c>
      <c r="W107" s="231">
        <f>IF(ISNA(VLOOKUP($B107,'Spring 2023 School'!$C$3:$AF$219,25,FALSE)),0,(VLOOKUP($B107,'Spring 2023 School'!$C$3:$AF$219,25,FALSE)))</f>
        <v>2</v>
      </c>
      <c r="X107" s="231">
        <f>IF(ISNA(VLOOKUP($B107,'Spring 2023 School'!$C$3:$AF$219,26,FALSE)),0,(VLOOKUP($B107,'Spring 2023 School'!$C$3:$AF$219,26,FALSE)))</f>
        <v>30</v>
      </c>
      <c r="Y107" s="231">
        <f>IF(ISNA(VLOOKUP($B107,'Spring 2023 School'!$C$3:$AF$219,26,FALSE)),0,(VLOOKUP($B107,'Spring 2023 School'!$C$3:$AF$219,26,FALSE)))</f>
        <v>30</v>
      </c>
      <c r="Z107" s="231">
        <f>IF(ISNA(VLOOKUP($B107,'Spring 2023 School'!$C$3:$AF$219,26,FALSE)),0,(VLOOKUP($B107,'Spring 2023 School'!$C$3:$AF$219,26,FALSE)))</f>
        <v>30</v>
      </c>
      <c r="AA107" s="231">
        <f>IF(ISNA(VLOOKUP($B107,'Spring 2023 School'!$C$3:$AF$219,27,FALSE)),0,(VLOOKUP($B107,'Spring 2023 School'!$C$3:$AF$219,27,FALSE)))</f>
        <v>0</v>
      </c>
      <c r="AB107" s="231">
        <f>IF(ISNA(VLOOKUP($B107,'Spring 2023 School'!$C$3:$AF$219,27,FALSE)),0,(VLOOKUP($B107,'Spring 2023 School'!$C$3:$AF$219,27,FALSE)))</f>
        <v>0</v>
      </c>
      <c r="AC107" s="231">
        <f>IF(ISNA(VLOOKUP($B107,'Spring 2023 School'!$C$3:$AF$219,27,FALSE)),0,(VLOOKUP($B107,'Spring 2023 School'!$C$3:$AF$219,27,FALSE)))</f>
        <v>0</v>
      </c>
      <c r="AD107" s="384">
        <f t="shared" si="62"/>
        <v>69511.5</v>
      </c>
      <c r="AE107" s="403">
        <f>VLOOKUP(B107,'Spring 2023 School'!$C$3:$S$202,17,FALSE)</f>
        <v>45</v>
      </c>
      <c r="AF107" s="403">
        <f>VLOOKUP(B107,'Spring 2023 School'!$C$1:$Z$200,20,FALSE)</f>
        <v>15</v>
      </c>
      <c r="AG107" s="403">
        <f>VLOOKUP(B107,'Spring 2023 School'!$C$3:$Z$202,23,FALSE)</f>
        <v>0</v>
      </c>
      <c r="AH107" s="384">
        <f t="shared" si="52"/>
        <v>1043.0999999999999</v>
      </c>
      <c r="AI107" s="384">
        <f t="shared" si="53"/>
        <v>165.29999999999998</v>
      </c>
      <c r="AJ107" s="384">
        <f t="shared" si="54"/>
        <v>0</v>
      </c>
      <c r="AK107" s="384">
        <f t="shared" si="63"/>
        <v>1208.3999999999999</v>
      </c>
      <c r="AL107" s="403">
        <f>IF(ISNA(VLOOKUP($A107,'Spring 2023 School'!$B105:$AD105,29,FALSE)),0,(VLOOKUP($A107,'Spring 2023 School'!$B105:$AD105,29,FALSE)))</f>
        <v>0</v>
      </c>
      <c r="AM107" s="403">
        <f>IF(ISNA(VLOOKUP($A107,'Spring 2023 School'!$B105:$AZ105,30,FALSE)),0,(VLOOKUP($A107,'Spring 2023 School'!$B105:$AZ105,30,FALSE)))</f>
        <v>0</v>
      </c>
      <c r="AN107" s="402">
        <f t="shared" si="55"/>
        <v>0</v>
      </c>
      <c r="AO107" s="404">
        <f t="shared" si="56"/>
        <v>0</v>
      </c>
      <c r="AP107" s="384">
        <f t="shared" si="57"/>
        <v>70719.899999999994</v>
      </c>
      <c r="AQ107" s="403">
        <f>VLOOKUP(A107,'Spring 2023 School'!$B$3:$AB$202,26,FALSE)</f>
        <v>2</v>
      </c>
      <c r="AR107" s="403">
        <f>VLOOKUP(A107,'Summer 2023 School'!$B$2:$AA$200,26,FALSE)</f>
        <v>3</v>
      </c>
      <c r="AS107" s="403">
        <f>VLOOKUP(A107,'Autumn 2023 School'!$B$2:$AA$197,26,FALSE)</f>
        <v>1</v>
      </c>
      <c r="AT107" s="409">
        <f t="shared" si="68"/>
        <v>785.4</v>
      </c>
      <c r="AU107" s="409">
        <v>0</v>
      </c>
      <c r="AV107" s="413">
        <f t="shared" si="64"/>
        <v>71505.299999999988</v>
      </c>
      <c r="AW107" s="410">
        <f t="shared" si="65"/>
        <v>29793.874999999993</v>
      </c>
      <c r="AX107" s="410">
        <f t="shared" si="66"/>
        <v>23835.099999999995</v>
      </c>
      <c r="AY107" s="410">
        <f t="shared" si="67"/>
        <v>17876.324999999997</v>
      </c>
      <c r="AZ107" s="642">
        <f>(SUMIF('Spring 2023 School'!B:B,Budget!A107,'Spring 2023 School'!AG:AG)+SUMIF('Summer 2023 School'!B:B,Budget!A107,'Summer 2023 School'!AG:AG)+SUMIF('Autumn 2023 School'!B:B,Budget!A107,'Autumn 2023 School'!AG:AG))</f>
        <v>0</v>
      </c>
      <c r="BA107" s="410">
        <f t="shared" si="58"/>
        <v>0</v>
      </c>
      <c r="BB107">
        <f t="shared" si="59"/>
        <v>585</v>
      </c>
      <c r="BC107">
        <f t="shared" si="60"/>
        <v>195</v>
      </c>
      <c r="BD107">
        <f t="shared" si="61"/>
        <v>0</v>
      </c>
    </row>
    <row r="108" spans="1:56" x14ac:dyDescent="0.35">
      <c r="A108" s="231">
        <v>2185</v>
      </c>
      <c r="B108" t="s">
        <v>931</v>
      </c>
      <c r="C108" s="231">
        <f>IF(ISNA(VLOOKUP($B108,'Spring 2023 School'!$C$3:$AF$220,5,FALSE)),0,(VLOOKUP($B108,'Spring 2023 School'!$C$3:$AF$220,5,FALSE)))</f>
        <v>41</v>
      </c>
      <c r="D108" s="231">
        <f>IF(ISNA(VLOOKUP($B108,'Summer 2023 School'!$C$2:$AF$217,5,FALSE)),0,(VLOOKUP($B108,'Summer 2023 School'!$C$2:$AF$217,5,FALSE)))</f>
        <v>41</v>
      </c>
      <c r="E108" s="231">
        <f>IF(ISNA(VLOOKUP($B108,'Autumn 2023 School'!$C$2:$AH$214,5,FALSE)),0,(VLOOKUP($B108,'Autumn 2023 School'!$C$2:$AH$214,5,FALSE)))</f>
        <v>39</v>
      </c>
      <c r="F108" s="231">
        <f>IF(ISNA(VLOOKUP($B108,'Spring 2023 School'!$C$3:$AF$219,8,FALSE)),0,(VLOOKUP($B108,'Spring 2023 School'!$C$3:$AF$219,8,FALSE)))</f>
        <v>11</v>
      </c>
      <c r="G108" s="231">
        <f>IF(ISNA(VLOOKUP($B108,'Summer 2023 School'!$C$2:$AF$216,8,FALSE)),0,(VLOOKUP($B108,'Summer 2023 School'!$C$2:$AF$216,8,FALSE)))</f>
        <v>11</v>
      </c>
      <c r="H108" s="231">
        <f>IF(ISNA(VLOOKUP($B108,'Autumn 2023 School'!$C$2:$AH$214,8,FALSE)),0,(VLOOKUP($B108,'Autumn 2023 School'!$C$2:$AH$214,8,FALSE)))</f>
        <v>9</v>
      </c>
      <c r="I108" s="231">
        <f>IF(ISNA(VLOOKUP($B108,'Spring 2023 School'!$C$3:$AF$219,12,FALSE)),0,(VLOOKUP($B108,'Spring 2023 School'!$C$3:$AF$219,12,FALSE)))</f>
        <v>615</v>
      </c>
      <c r="J108" s="231">
        <f>IF(ISNA(VLOOKUP($B108,'Summer 2023 School'!$C$2:$AF$216,12,FALSE)),0,(VLOOKUP($B108,'Summer 2023 School'!$C$2:$AF$216,12,FALSE)))</f>
        <v>615</v>
      </c>
      <c r="K108" s="231">
        <f>IF(ISNA(VLOOKUP($B108,'Autumn 2023 School'!$C$2:$AH$214,12,FALSE)),0,(VLOOKUP($B108,'Autumn 2023 School'!$C$2:$AH$214,12,FALSE)))</f>
        <v>585</v>
      </c>
      <c r="L108" s="231">
        <f>IF(ISNA(VLOOKUP($B108,'Spring 2023 School'!$C$3:$AF$219,15,FALSE)),0,(VLOOKUP($B108,'Spring 2023 School'!$C$3:$AF$219,15,FALSE)))</f>
        <v>165</v>
      </c>
      <c r="M108" s="231">
        <f>IF(ISNA(VLOOKUP($B108,'Summer 2023 School'!$C$2:$AF$216,15,FALSE)),0,(VLOOKUP($B108,'Summer 2023 School'!$C$2:$AF$216,15,FALSE)))</f>
        <v>165</v>
      </c>
      <c r="N108" s="231">
        <f>IF(ISNA(VLOOKUP($B108,'Autumn 2023 School'!$C$2:$AH$214,15,FALSE)),0,(VLOOKUP($B108,'Autumn 2023 School'!$C$2:$AH$214,15,FALSE)))</f>
        <v>135</v>
      </c>
      <c r="O108" s="231">
        <f>IF(ISNA(VLOOKUP($B108,'Spring 2023 School'!$C$3:$AF$219,2,FALSE)),0,(VLOOKUP($B108,'Spring 2023 School'!$C$3:$AF$219,2,FALSE)))</f>
        <v>0</v>
      </c>
      <c r="P108" s="231">
        <f>IF(ISNA(VLOOKUP($B108,'Summer 2023 School'!$C$2:$AF$216,2,FALSE)),0,(VLOOKUP($B108,'Summer 2023 School'!$C$2:$AF$216,2,FALSE)))</f>
        <v>0</v>
      </c>
      <c r="Q108" s="231">
        <f>IF(ISNA(VLOOKUP($B108,'Autumn 2023 School'!$C$2:$AH$214,2,FALSE)),0,(VLOOKUP($B108,'Autumn 2023 School'!$C$2:$AH$214,2,FALSE)))</f>
        <v>0</v>
      </c>
      <c r="R108" s="231">
        <f>IF(ISNA(VLOOKUP($B108,'Spring 2023 School'!$C$3:$AF$219,9,FALSE)),0,(VLOOKUP($B108,'Spring 2023 School'!$C$3:$AF$219,9,FALSE)))</f>
        <v>0</v>
      </c>
      <c r="S108" s="231">
        <f>IF(ISNA(VLOOKUP($B108,'Summer 2023 School'!$C$2:$AF$216,9,FALSE)),0,(VLOOKUP($B108,'Summer 2023 School'!$C$2:$AF$216,9,FALSE)))</f>
        <v>0</v>
      </c>
      <c r="T108" s="231">
        <f>IF(ISNA(VLOOKUP($B108,'Autumn 2023 School'!$C$2:$AH$214,9,FALSE)),0,(VLOOKUP($B108,'Autumn 2023 School'!$C$2:$AH$214,9,FALSE)))</f>
        <v>0</v>
      </c>
      <c r="U108" s="231">
        <f>IF(ISNA(VLOOKUP($B108,'Spring 2023 School'!$C$3:$AF$219,25,FALSE)),0,(VLOOKUP($B108,'Spring 2023 School'!$C$3:$AF$219,25,FALSE)))</f>
        <v>7</v>
      </c>
      <c r="V108" s="231">
        <f>IF(ISNA(VLOOKUP($B108,'Spring 2023 School'!$C$3:$AF$219,25,FALSE)),0,(VLOOKUP($B108,'Spring 2023 School'!$C$3:$AF$219,25,FALSE)))</f>
        <v>7</v>
      </c>
      <c r="W108" s="231">
        <f>IF(ISNA(VLOOKUP($B108,'Spring 2023 School'!$C$3:$AF$219,25,FALSE)),0,(VLOOKUP($B108,'Spring 2023 School'!$C$3:$AF$219,25,FALSE)))</f>
        <v>7</v>
      </c>
      <c r="X108" s="231">
        <f>IF(ISNA(VLOOKUP($B108,'Spring 2023 School'!$C$3:$AF$219,26,FALSE)),0,(VLOOKUP($B108,'Spring 2023 School'!$C$3:$AF$219,26,FALSE)))</f>
        <v>105</v>
      </c>
      <c r="Y108" s="231">
        <f>IF(ISNA(VLOOKUP($B108,'Spring 2023 School'!$C$3:$AF$219,26,FALSE)),0,(VLOOKUP($B108,'Spring 2023 School'!$C$3:$AF$219,26,FALSE)))</f>
        <v>105</v>
      </c>
      <c r="Z108" s="231">
        <f>IF(ISNA(VLOOKUP($B108,'Spring 2023 School'!$C$3:$AF$219,26,FALSE)),0,(VLOOKUP($B108,'Spring 2023 School'!$C$3:$AF$219,26,FALSE)))</f>
        <v>105</v>
      </c>
      <c r="AA108" s="231">
        <f>IF(ISNA(VLOOKUP($B108,'Spring 2023 School'!$C$3:$AF$219,27,FALSE)),0,(VLOOKUP($B108,'Spring 2023 School'!$C$3:$AF$219,27,FALSE)))</f>
        <v>15</v>
      </c>
      <c r="AB108" s="231">
        <f>IF(ISNA(VLOOKUP($B108,'Spring 2023 School'!$C$3:$AF$219,27,FALSE)),0,(VLOOKUP($B108,'Spring 2023 School'!$C$3:$AF$219,27,FALSE)))</f>
        <v>15</v>
      </c>
      <c r="AC108" s="231">
        <f>IF(ISNA(VLOOKUP($B108,'Spring 2023 School'!$C$3:$AF$219,27,FALSE)),0,(VLOOKUP($B108,'Spring 2023 School'!$C$3:$AF$219,27,FALSE)))</f>
        <v>15</v>
      </c>
      <c r="AD108" s="384">
        <f t="shared" si="62"/>
        <v>156746.4</v>
      </c>
      <c r="AE108" s="403">
        <f>VLOOKUP(B108,'Spring 2023 School'!$C$3:$S$202,17,FALSE)</f>
        <v>0</v>
      </c>
      <c r="AF108" s="403">
        <f>VLOOKUP(B108,'Spring 2023 School'!$C$1:$Z$200,20,FALSE)</f>
        <v>30</v>
      </c>
      <c r="AG108" s="403">
        <f>VLOOKUP(B108,'Spring 2023 School'!$C$3:$Z$202,23,FALSE)</f>
        <v>30</v>
      </c>
      <c r="AH108" s="384">
        <f t="shared" si="52"/>
        <v>0</v>
      </c>
      <c r="AI108" s="384">
        <f t="shared" si="53"/>
        <v>330.59999999999997</v>
      </c>
      <c r="AJ108" s="384">
        <f t="shared" si="54"/>
        <v>91.2</v>
      </c>
      <c r="AK108" s="384">
        <f t="shared" si="63"/>
        <v>421.79999999999995</v>
      </c>
      <c r="AL108" s="403">
        <f>IF(ISNA(VLOOKUP($A108,'Spring 2023 School'!$B106:$AD106,29,FALSE)),0,(VLOOKUP($A108,'Spring 2023 School'!$B106:$AD106,29,FALSE)))</f>
        <v>1</v>
      </c>
      <c r="AM108" s="403">
        <f>IF(ISNA(VLOOKUP($A108,'Spring 2023 School'!$B106:$AZ106,30,FALSE)),0,(VLOOKUP($A108,'Spring 2023 School'!$B106:$AZ106,30,FALSE)))</f>
        <v>15</v>
      </c>
      <c r="AN108" s="402">
        <f t="shared" si="55"/>
        <v>218</v>
      </c>
      <c r="AO108" s="404">
        <f t="shared" si="56"/>
        <v>0</v>
      </c>
      <c r="AP108" s="384">
        <f t="shared" si="57"/>
        <v>157386.19999999998</v>
      </c>
      <c r="AQ108" s="403">
        <f>VLOOKUP(A108,'Spring 2023 School'!$B$3:$AB$202,26,FALSE)</f>
        <v>7</v>
      </c>
      <c r="AR108" s="403">
        <f>VLOOKUP(A108,'Summer 2023 School'!$B$2:$AA$200,26,FALSE)</f>
        <v>7</v>
      </c>
      <c r="AS108" s="403">
        <f>VLOOKUP(A108,'Autumn 2023 School'!$B$2:$AA$197,26,FALSE)</f>
        <v>5</v>
      </c>
      <c r="AT108" s="409">
        <f t="shared" si="68"/>
        <v>2468.4</v>
      </c>
      <c r="AU108" s="409">
        <v>0</v>
      </c>
      <c r="AV108" s="413">
        <f t="shared" si="64"/>
        <v>159854.59999999998</v>
      </c>
      <c r="AW108" s="410">
        <f t="shared" si="65"/>
        <v>66606.083333333328</v>
      </c>
      <c r="AX108" s="410">
        <f t="shared" si="66"/>
        <v>53284.866666666661</v>
      </c>
      <c r="AY108" s="410">
        <f t="shared" si="67"/>
        <v>39963.649999999994</v>
      </c>
      <c r="AZ108" s="642">
        <f>(SUMIF('Spring 2023 School'!B:B,Budget!A108,'Spring 2023 School'!AG:AG)+SUMIF('Summer 2023 School'!B:B,Budget!A108,'Summer 2023 School'!AG:AG)+SUMIF('Autumn 2023 School'!B:B,Budget!A108,'Autumn 2023 School'!AG:AG))</f>
        <v>0</v>
      </c>
      <c r="BA108" s="410">
        <f t="shared" si="58"/>
        <v>0</v>
      </c>
      <c r="BB108">
        <f t="shared" si="59"/>
        <v>0</v>
      </c>
      <c r="BC108">
        <f t="shared" si="60"/>
        <v>390</v>
      </c>
      <c r="BD108">
        <f t="shared" si="61"/>
        <v>360</v>
      </c>
    </row>
    <row r="109" spans="1:56" x14ac:dyDescent="0.35">
      <c r="A109" s="231">
        <v>2186</v>
      </c>
      <c r="B109" t="s">
        <v>932</v>
      </c>
      <c r="C109" s="231">
        <f>IF(ISNA(VLOOKUP($B109,'Spring 2023 School'!$C$3:$AF$220,5,FALSE)),0,(VLOOKUP($B109,'Spring 2023 School'!$C$3:$AF$220,5,FALSE)))</f>
        <v>54</v>
      </c>
      <c r="D109" s="231">
        <f>IF(ISNA(VLOOKUP($B109,'Summer 2023 School'!$C$2:$AF$217,5,FALSE)),0,(VLOOKUP($B109,'Summer 2023 School'!$C$2:$AF$217,5,FALSE)))</f>
        <v>67</v>
      </c>
      <c r="E109" s="231">
        <f>IF(ISNA(VLOOKUP($B109,'Autumn 2023 School'!$C$2:$AH$214,5,FALSE)),0,(VLOOKUP($B109,'Autumn 2023 School'!$C$2:$AH$214,5,FALSE)))</f>
        <v>38</v>
      </c>
      <c r="F109" s="231">
        <f>IF(ISNA(VLOOKUP($B109,'Spring 2023 School'!$C$3:$AF$219,8,FALSE)),0,(VLOOKUP($B109,'Spring 2023 School'!$C$3:$AF$219,8,FALSE)))</f>
        <v>3</v>
      </c>
      <c r="G109" s="231">
        <f>IF(ISNA(VLOOKUP($B109,'Summer 2023 School'!$C$2:$AF$216,8,FALSE)),0,(VLOOKUP($B109,'Summer 2023 School'!$C$2:$AF$216,8,FALSE)))</f>
        <v>3</v>
      </c>
      <c r="H109" s="231">
        <f>IF(ISNA(VLOOKUP($B109,'Autumn 2023 School'!$C$2:$AH$214,8,FALSE)),0,(VLOOKUP($B109,'Autumn 2023 School'!$C$2:$AH$214,8,FALSE)))</f>
        <v>4</v>
      </c>
      <c r="I109" s="231">
        <f>IF(ISNA(VLOOKUP($B109,'Spring 2023 School'!$C$3:$AF$219,12,FALSE)),0,(VLOOKUP($B109,'Spring 2023 School'!$C$3:$AF$219,12,FALSE)))</f>
        <v>810</v>
      </c>
      <c r="J109" s="231">
        <f>IF(ISNA(VLOOKUP($B109,'Summer 2023 School'!$C$2:$AF$216,12,FALSE)),0,(VLOOKUP($B109,'Summer 2023 School'!$C$2:$AF$216,12,FALSE)))</f>
        <v>1005</v>
      </c>
      <c r="K109" s="231">
        <f>IF(ISNA(VLOOKUP($B109,'Autumn 2023 School'!$C$2:$AH$214,12,FALSE)),0,(VLOOKUP($B109,'Autumn 2023 School'!$C$2:$AH$214,12,FALSE)))</f>
        <v>570</v>
      </c>
      <c r="L109" s="231">
        <f>IF(ISNA(VLOOKUP($B109,'Spring 2023 School'!$C$3:$AF$219,15,FALSE)),0,(VLOOKUP($B109,'Spring 2023 School'!$C$3:$AF$219,15,FALSE)))</f>
        <v>45</v>
      </c>
      <c r="M109" s="231">
        <f>IF(ISNA(VLOOKUP($B109,'Summer 2023 School'!$C$2:$AF$216,15,FALSE)),0,(VLOOKUP($B109,'Summer 2023 School'!$C$2:$AF$216,15,FALSE)))</f>
        <v>45</v>
      </c>
      <c r="N109" s="231">
        <f>IF(ISNA(VLOOKUP($B109,'Autumn 2023 School'!$C$2:$AH$214,15,FALSE)),0,(VLOOKUP($B109,'Autumn 2023 School'!$C$2:$AH$214,15,FALSE)))</f>
        <v>60</v>
      </c>
      <c r="O109" s="231">
        <f>IF(ISNA(VLOOKUP($B109,'Spring 2023 School'!$C$3:$AF$219,2,FALSE)),0,(VLOOKUP($B109,'Spring 2023 School'!$C$3:$AF$219,2,FALSE)))</f>
        <v>0</v>
      </c>
      <c r="P109" s="231">
        <f>IF(ISNA(VLOOKUP($B109,'Summer 2023 School'!$C$2:$AF$216,2,FALSE)),0,(VLOOKUP($B109,'Summer 2023 School'!$C$2:$AF$216,2,FALSE)))</f>
        <v>0</v>
      </c>
      <c r="Q109" s="231">
        <f>IF(ISNA(VLOOKUP($B109,'Autumn 2023 School'!$C$2:$AH$214,2,FALSE)),0,(VLOOKUP($B109,'Autumn 2023 School'!$C$2:$AH$214,2,FALSE)))</f>
        <v>0</v>
      </c>
      <c r="R109" s="231">
        <f>IF(ISNA(VLOOKUP($B109,'Spring 2023 School'!$C$3:$AF$219,9,FALSE)),0,(VLOOKUP($B109,'Spring 2023 School'!$C$3:$AF$219,9,FALSE)))</f>
        <v>0</v>
      </c>
      <c r="S109" s="231">
        <f>IF(ISNA(VLOOKUP($B109,'Summer 2023 School'!$C$2:$AF$216,9,FALSE)),0,(VLOOKUP($B109,'Summer 2023 School'!$C$2:$AF$216,9,FALSE)))</f>
        <v>0</v>
      </c>
      <c r="T109" s="231">
        <f>IF(ISNA(VLOOKUP($B109,'Autumn 2023 School'!$C$2:$AH$214,9,FALSE)),0,(VLOOKUP($B109,'Autumn 2023 School'!$C$2:$AH$214,9,FALSE)))</f>
        <v>0</v>
      </c>
      <c r="U109" s="231">
        <f>IF(ISNA(VLOOKUP($B109,'Spring 2023 School'!$C$3:$AF$219,25,FALSE)),0,(VLOOKUP($B109,'Spring 2023 School'!$C$3:$AF$219,25,FALSE)))</f>
        <v>7</v>
      </c>
      <c r="V109" s="231">
        <f>IF(ISNA(VLOOKUP($B109,'Spring 2023 School'!$C$3:$AF$219,25,FALSE)),0,(VLOOKUP($B109,'Spring 2023 School'!$C$3:$AF$219,25,FALSE)))</f>
        <v>7</v>
      </c>
      <c r="W109" s="231">
        <f>IF(ISNA(VLOOKUP($B109,'Spring 2023 School'!$C$3:$AF$219,25,FALSE)),0,(VLOOKUP($B109,'Spring 2023 School'!$C$3:$AF$219,25,FALSE)))</f>
        <v>7</v>
      </c>
      <c r="X109" s="231">
        <f>IF(ISNA(VLOOKUP($B109,'Spring 2023 School'!$C$3:$AF$219,26,FALSE)),0,(VLOOKUP($B109,'Spring 2023 School'!$C$3:$AF$219,26,FALSE)))</f>
        <v>105</v>
      </c>
      <c r="Y109" s="231">
        <f>IF(ISNA(VLOOKUP($B109,'Spring 2023 School'!$C$3:$AF$219,26,FALSE)),0,(VLOOKUP($B109,'Spring 2023 School'!$C$3:$AF$219,26,FALSE)))</f>
        <v>105</v>
      </c>
      <c r="Z109" s="231">
        <f>IF(ISNA(VLOOKUP($B109,'Spring 2023 School'!$C$3:$AF$219,26,FALSE)),0,(VLOOKUP($B109,'Spring 2023 School'!$C$3:$AF$219,26,FALSE)))</f>
        <v>105</v>
      </c>
      <c r="AA109" s="231">
        <f>IF(ISNA(VLOOKUP($B109,'Spring 2023 School'!$C$3:$AF$219,27,FALSE)),0,(VLOOKUP($B109,'Spring 2023 School'!$C$3:$AF$219,27,FALSE)))</f>
        <v>0</v>
      </c>
      <c r="AB109" s="231">
        <f>IF(ISNA(VLOOKUP($B109,'Spring 2023 School'!$C$3:$AF$219,27,FALSE)),0,(VLOOKUP($B109,'Spring 2023 School'!$C$3:$AF$219,27,FALSE)))</f>
        <v>0</v>
      </c>
      <c r="AC109" s="231">
        <f>IF(ISNA(VLOOKUP($B109,'Spring 2023 School'!$C$3:$AF$219,27,FALSE)),0,(VLOOKUP($B109,'Spring 2023 School'!$C$3:$AF$219,27,FALSE)))</f>
        <v>0</v>
      </c>
      <c r="AD109" s="384">
        <f t="shared" si="62"/>
        <v>175201.50000000003</v>
      </c>
      <c r="AE109" s="403">
        <f>VLOOKUP(B109,'Spring 2023 School'!$C$3:$S$202,17,FALSE)</f>
        <v>15</v>
      </c>
      <c r="AF109" s="403">
        <f>VLOOKUP(B109,'Spring 2023 School'!$C$1:$Z$200,20,FALSE)</f>
        <v>105</v>
      </c>
      <c r="AG109" s="403">
        <f>VLOOKUP(B109,'Spring 2023 School'!$C$3:$Z$202,23,FALSE)</f>
        <v>480</v>
      </c>
      <c r="AH109" s="384">
        <f t="shared" si="52"/>
        <v>347.7</v>
      </c>
      <c r="AI109" s="384">
        <f t="shared" si="53"/>
        <v>1157.0999999999999</v>
      </c>
      <c r="AJ109" s="384">
        <f t="shared" si="54"/>
        <v>1459.2</v>
      </c>
      <c r="AK109" s="384">
        <f t="shared" si="63"/>
        <v>2964</v>
      </c>
      <c r="AL109" s="403">
        <f>IF(ISNA(VLOOKUP($A109,'Spring 2023 School'!$B107:$AD107,29,FALSE)),0,(VLOOKUP($A109,'Spring 2023 School'!$B107:$AD107,29,FALSE)))</f>
        <v>6</v>
      </c>
      <c r="AM109" s="403">
        <f>IF(ISNA(VLOOKUP($A109,'Spring 2023 School'!$B107:$AZ107,30,FALSE)),0,(VLOOKUP($A109,'Spring 2023 School'!$B107:$AZ107,30,FALSE)))</f>
        <v>90</v>
      </c>
      <c r="AN109" s="402">
        <f t="shared" si="55"/>
        <v>1308</v>
      </c>
      <c r="AO109" s="404">
        <f t="shared" si="56"/>
        <v>0</v>
      </c>
      <c r="AP109" s="384">
        <f t="shared" si="57"/>
        <v>179473.50000000003</v>
      </c>
      <c r="AQ109" s="403">
        <f>VLOOKUP(A109,'Spring 2023 School'!$B$3:$AB$202,26,FALSE)</f>
        <v>7</v>
      </c>
      <c r="AR109" s="403">
        <f>VLOOKUP(A109,'Summer 2023 School'!$B$2:$AA$200,26,FALSE)</f>
        <v>8</v>
      </c>
      <c r="AS109" s="403">
        <f>VLOOKUP(A109,'Autumn 2023 School'!$B$2:$AA$197,26,FALSE)</f>
        <v>0</v>
      </c>
      <c r="AT109" s="409">
        <f t="shared" si="68"/>
        <v>1989.0000000000002</v>
      </c>
      <c r="AU109" s="409">
        <v>0</v>
      </c>
      <c r="AV109" s="413">
        <f t="shared" si="64"/>
        <v>181462.50000000003</v>
      </c>
      <c r="AW109" s="410">
        <f t="shared" si="65"/>
        <v>75609.375000000015</v>
      </c>
      <c r="AX109" s="410">
        <f t="shared" si="66"/>
        <v>60487.500000000007</v>
      </c>
      <c r="AY109" s="410">
        <f t="shared" si="67"/>
        <v>45365.625000000007</v>
      </c>
      <c r="AZ109" s="642">
        <f>(SUMIF('Spring 2023 School'!B:B,Budget!A109,'Spring 2023 School'!AG:AG)+SUMIF('Summer 2023 School'!B:B,Budget!A109,'Summer 2023 School'!AG:AG)+SUMIF('Autumn 2023 School'!B:B,Budget!A109,'Autumn 2023 School'!AG:AG))</f>
        <v>0</v>
      </c>
      <c r="BA109" s="410">
        <f t="shared" si="58"/>
        <v>0</v>
      </c>
      <c r="BB109">
        <f t="shared" si="59"/>
        <v>195</v>
      </c>
      <c r="BC109">
        <f t="shared" si="60"/>
        <v>1365</v>
      </c>
      <c r="BD109">
        <f t="shared" si="61"/>
        <v>5760</v>
      </c>
    </row>
    <row r="110" spans="1:56" x14ac:dyDescent="0.35">
      <c r="A110" s="231">
        <v>2187</v>
      </c>
      <c r="B110" t="s">
        <v>933</v>
      </c>
      <c r="C110" s="231">
        <f>IF(ISNA(VLOOKUP($B110,'Spring 2023 School'!$C$3:$AF$220,5,FALSE)),0,(VLOOKUP($B110,'Spring 2023 School'!$C$3:$AF$220,5,FALSE)))</f>
        <v>32</v>
      </c>
      <c r="D110" s="231">
        <f>IF(ISNA(VLOOKUP($B110,'Summer 2023 School'!$C$2:$AF$217,5,FALSE)),0,(VLOOKUP($B110,'Summer 2023 School'!$C$2:$AF$217,5,FALSE)))</f>
        <v>41</v>
      </c>
      <c r="E110" s="231">
        <f>IF(ISNA(VLOOKUP($B110,'Autumn 2023 School'!$C$2:$AH$214,5,FALSE)),0,(VLOOKUP($B110,'Autumn 2023 School'!$C$2:$AH$214,5,FALSE)))</f>
        <v>26</v>
      </c>
      <c r="F110" s="231">
        <f>IF(ISNA(VLOOKUP($B110,'Spring 2023 School'!$C$3:$AF$219,8,FALSE)),0,(VLOOKUP($B110,'Spring 2023 School'!$C$3:$AF$219,8,FALSE)))</f>
        <v>7</v>
      </c>
      <c r="G110" s="231">
        <f>IF(ISNA(VLOOKUP($B110,'Summer 2023 School'!$C$2:$AF$216,8,FALSE)),0,(VLOOKUP($B110,'Summer 2023 School'!$C$2:$AF$216,8,FALSE)))</f>
        <v>9</v>
      </c>
      <c r="H110" s="231">
        <f>IF(ISNA(VLOOKUP($B110,'Autumn 2023 School'!$C$2:$AH$214,8,FALSE)),0,(VLOOKUP($B110,'Autumn 2023 School'!$C$2:$AH$214,8,FALSE)))</f>
        <v>7</v>
      </c>
      <c r="I110" s="231">
        <f>IF(ISNA(VLOOKUP($B110,'Spring 2023 School'!$C$3:$AF$219,12,FALSE)),0,(VLOOKUP($B110,'Spring 2023 School'!$C$3:$AF$219,12,FALSE)))</f>
        <v>480</v>
      </c>
      <c r="J110" s="231">
        <f>IF(ISNA(VLOOKUP($B110,'Summer 2023 School'!$C$2:$AF$216,12,FALSE)),0,(VLOOKUP($B110,'Summer 2023 School'!$C$2:$AF$216,12,FALSE)))</f>
        <v>615</v>
      </c>
      <c r="K110" s="231">
        <f>IF(ISNA(VLOOKUP($B110,'Autumn 2023 School'!$C$2:$AH$214,12,FALSE)),0,(VLOOKUP($B110,'Autumn 2023 School'!$C$2:$AH$214,12,FALSE)))</f>
        <v>390</v>
      </c>
      <c r="L110" s="231">
        <f>IF(ISNA(VLOOKUP($B110,'Spring 2023 School'!$C$3:$AF$219,15,FALSE)),0,(VLOOKUP($B110,'Spring 2023 School'!$C$3:$AF$219,15,FALSE)))</f>
        <v>105</v>
      </c>
      <c r="M110" s="231">
        <f>IF(ISNA(VLOOKUP($B110,'Summer 2023 School'!$C$2:$AF$216,15,FALSE)),0,(VLOOKUP($B110,'Summer 2023 School'!$C$2:$AF$216,15,FALSE)))</f>
        <v>135</v>
      </c>
      <c r="N110" s="231">
        <f>IF(ISNA(VLOOKUP($B110,'Autumn 2023 School'!$C$2:$AH$214,15,FALSE)),0,(VLOOKUP($B110,'Autumn 2023 School'!$C$2:$AH$214,15,FALSE)))</f>
        <v>105</v>
      </c>
      <c r="O110" s="231">
        <f>IF(ISNA(VLOOKUP($B110,'Spring 2023 School'!$C$3:$AF$219,2,FALSE)),0,(VLOOKUP($B110,'Spring 2023 School'!$C$3:$AF$219,2,FALSE)))</f>
        <v>0</v>
      </c>
      <c r="P110" s="231">
        <f>IF(ISNA(VLOOKUP($B110,'Summer 2023 School'!$C$2:$AF$216,2,FALSE)),0,(VLOOKUP($B110,'Summer 2023 School'!$C$2:$AF$216,2,FALSE)))</f>
        <v>0</v>
      </c>
      <c r="Q110" s="231">
        <f>IF(ISNA(VLOOKUP($B110,'Autumn 2023 School'!$C$2:$AH$214,2,FALSE)),0,(VLOOKUP($B110,'Autumn 2023 School'!$C$2:$AH$214,2,FALSE)))</f>
        <v>0</v>
      </c>
      <c r="R110" s="231">
        <f>IF(ISNA(VLOOKUP($B110,'Spring 2023 School'!$C$3:$AF$219,9,FALSE)),0,(VLOOKUP($B110,'Spring 2023 School'!$C$3:$AF$219,9,FALSE)))</f>
        <v>0</v>
      </c>
      <c r="S110" s="231">
        <f>IF(ISNA(VLOOKUP($B110,'Summer 2023 School'!$C$2:$AF$216,9,FALSE)),0,(VLOOKUP($B110,'Summer 2023 School'!$C$2:$AF$216,9,FALSE)))</f>
        <v>0</v>
      </c>
      <c r="T110" s="231">
        <f>IF(ISNA(VLOOKUP($B110,'Autumn 2023 School'!$C$2:$AH$214,9,FALSE)),0,(VLOOKUP($B110,'Autumn 2023 School'!$C$2:$AH$214,9,FALSE)))</f>
        <v>0</v>
      </c>
      <c r="U110" s="231">
        <f>IF(ISNA(VLOOKUP($B110,'Spring 2023 School'!$C$3:$AF$219,25,FALSE)),0,(VLOOKUP($B110,'Spring 2023 School'!$C$3:$AF$219,25,FALSE)))</f>
        <v>1</v>
      </c>
      <c r="V110" s="231">
        <f>IF(ISNA(VLOOKUP($B110,'Spring 2023 School'!$C$3:$AF$219,25,FALSE)),0,(VLOOKUP($B110,'Spring 2023 School'!$C$3:$AF$219,25,FALSE)))</f>
        <v>1</v>
      </c>
      <c r="W110" s="231">
        <f>IF(ISNA(VLOOKUP($B110,'Spring 2023 School'!$C$3:$AF$219,25,FALSE)),0,(VLOOKUP($B110,'Spring 2023 School'!$C$3:$AF$219,25,FALSE)))</f>
        <v>1</v>
      </c>
      <c r="X110" s="231">
        <f>IF(ISNA(VLOOKUP($B110,'Spring 2023 School'!$C$3:$AF$219,26,FALSE)),0,(VLOOKUP($B110,'Spring 2023 School'!$C$3:$AF$219,26,FALSE)))</f>
        <v>15</v>
      </c>
      <c r="Y110" s="231">
        <f>IF(ISNA(VLOOKUP($B110,'Spring 2023 School'!$C$3:$AF$219,26,FALSE)),0,(VLOOKUP($B110,'Spring 2023 School'!$C$3:$AF$219,26,FALSE)))</f>
        <v>15</v>
      </c>
      <c r="Z110" s="231">
        <f>IF(ISNA(VLOOKUP($B110,'Spring 2023 School'!$C$3:$AF$219,26,FALSE)),0,(VLOOKUP($B110,'Spring 2023 School'!$C$3:$AF$219,26,FALSE)))</f>
        <v>15</v>
      </c>
      <c r="AA110" s="231">
        <f>IF(ISNA(VLOOKUP($B110,'Spring 2023 School'!$C$3:$AF$219,27,FALSE)),0,(VLOOKUP($B110,'Spring 2023 School'!$C$3:$AF$219,27,FALSE)))</f>
        <v>0</v>
      </c>
      <c r="AB110" s="231">
        <f>IF(ISNA(VLOOKUP($B110,'Spring 2023 School'!$C$3:$AF$219,27,FALSE)),0,(VLOOKUP($B110,'Spring 2023 School'!$C$3:$AF$219,27,FALSE)))</f>
        <v>0</v>
      </c>
      <c r="AC110" s="231">
        <f>IF(ISNA(VLOOKUP($B110,'Spring 2023 School'!$C$3:$AF$219,27,FALSE)),0,(VLOOKUP($B110,'Spring 2023 School'!$C$3:$AF$219,27,FALSE)))</f>
        <v>0</v>
      </c>
      <c r="AD110" s="384">
        <f t="shared" si="62"/>
        <v>126258.90000000002</v>
      </c>
      <c r="AE110" s="403">
        <f>VLOOKUP(B110,'Spring 2023 School'!$C$3:$S$202,17,FALSE)</f>
        <v>75</v>
      </c>
      <c r="AF110" s="403">
        <f>VLOOKUP(B110,'Spring 2023 School'!$C$1:$Z$200,20,FALSE)</f>
        <v>45</v>
      </c>
      <c r="AG110" s="403">
        <f>VLOOKUP(B110,'Spring 2023 School'!$C$3:$Z$202,23,FALSE)</f>
        <v>165</v>
      </c>
      <c r="AH110" s="384">
        <f t="shared" si="52"/>
        <v>1738.5</v>
      </c>
      <c r="AI110" s="384">
        <f t="shared" si="53"/>
        <v>495.9</v>
      </c>
      <c r="AJ110" s="384">
        <f t="shared" si="54"/>
        <v>501.6</v>
      </c>
      <c r="AK110" s="384">
        <f t="shared" si="63"/>
        <v>2736</v>
      </c>
      <c r="AL110" s="403">
        <f>IF(ISNA(VLOOKUP($A110,'Spring 2023 School'!$B108:$AD108,29,FALSE)),0,(VLOOKUP($A110,'Spring 2023 School'!$B108:$AD108,29,FALSE)))</f>
        <v>1</v>
      </c>
      <c r="AM110" s="403">
        <f>IF(ISNA(VLOOKUP($A110,'Spring 2023 School'!$B108:$AZ108,30,FALSE)),0,(VLOOKUP($A110,'Spring 2023 School'!$B108:$AZ108,30,FALSE)))</f>
        <v>15</v>
      </c>
      <c r="AN110" s="402">
        <f t="shared" si="55"/>
        <v>218</v>
      </c>
      <c r="AO110" s="404">
        <f t="shared" si="56"/>
        <v>0</v>
      </c>
      <c r="AP110" s="384">
        <f t="shared" si="57"/>
        <v>129212.90000000002</v>
      </c>
      <c r="AQ110" s="403">
        <f>VLOOKUP(A110,'Spring 2023 School'!$B$3:$AB$202,26,FALSE)</f>
        <v>1</v>
      </c>
      <c r="AR110" s="403">
        <f>VLOOKUP(A110,'Summer 2023 School'!$B$2:$AA$200,26,FALSE)</f>
        <v>3</v>
      </c>
      <c r="AS110" s="403">
        <f>VLOOKUP(A110,'Autumn 2023 School'!$B$2:$AA$197,26,FALSE)</f>
        <v>5</v>
      </c>
      <c r="AT110" s="409">
        <f t="shared" si="68"/>
        <v>1142.4000000000001</v>
      </c>
      <c r="AU110" s="409">
        <v>0</v>
      </c>
      <c r="AV110" s="413">
        <f t="shared" si="64"/>
        <v>130355.30000000002</v>
      </c>
      <c r="AW110" s="410">
        <f t="shared" si="65"/>
        <v>54314.708333333336</v>
      </c>
      <c r="AX110" s="410">
        <f t="shared" si="66"/>
        <v>43451.76666666667</v>
      </c>
      <c r="AY110" s="410">
        <f t="shared" si="67"/>
        <v>32588.825000000004</v>
      </c>
      <c r="AZ110" s="642">
        <f>(SUMIF('Spring 2023 School'!B:B,Budget!A110,'Spring 2023 School'!AG:AG)+SUMIF('Summer 2023 School'!B:B,Budget!A110,'Summer 2023 School'!AG:AG)+SUMIF('Autumn 2023 School'!B:B,Budget!A110,'Autumn 2023 School'!AG:AG))</f>
        <v>0</v>
      </c>
      <c r="BA110" s="410">
        <f t="shared" si="58"/>
        <v>0</v>
      </c>
      <c r="BB110">
        <f t="shared" si="59"/>
        <v>975</v>
      </c>
      <c r="BC110">
        <f t="shared" si="60"/>
        <v>585</v>
      </c>
      <c r="BD110">
        <f t="shared" si="61"/>
        <v>1980</v>
      </c>
    </row>
    <row r="111" spans="1:56" x14ac:dyDescent="0.35">
      <c r="A111" s="231">
        <v>2188</v>
      </c>
      <c r="B111" t="s">
        <v>934</v>
      </c>
      <c r="C111" s="231">
        <f>IF(ISNA(VLOOKUP($B111,'Spring 2023 School'!$C$3:$AF$220,5,FALSE)),0,(VLOOKUP($B111,'Spring 2023 School'!$C$3:$AF$220,5,FALSE)))</f>
        <v>19</v>
      </c>
      <c r="D111" s="231">
        <f>IF(ISNA(VLOOKUP($B111,'Summer 2023 School'!$C$2:$AF$217,5,FALSE)),0,(VLOOKUP($B111,'Summer 2023 School'!$C$2:$AF$217,5,FALSE)))</f>
        <v>20</v>
      </c>
      <c r="E111" s="231">
        <f>IF(ISNA(VLOOKUP($B111,'Autumn 2023 School'!$C$2:$AH$214,5,FALSE)),0,(VLOOKUP($B111,'Autumn 2023 School'!$C$2:$AH$214,5,FALSE)))</f>
        <v>11</v>
      </c>
      <c r="F111" s="231">
        <f>IF(ISNA(VLOOKUP($B111,'Spring 2023 School'!$C$3:$AF$219,8,FALSE)),0,(VLOOKUP($B111,'Spring 2023 School'!$C$3:$AF$219,8,FALSE)))</f>
        <v>0</v>
      </c>
      <c r="G111" s="231">
        <f>IF(ISNA(VLOOKUP($B111,'Summer 2023 School'!$C$2:$AF$216,8,FALSE)),0,(VLOOKUP($B111,'Summer 2023 School'!$C$2:$AF$216,8,FALSE)))</f>
        <v>0</v>
      </c>
      <c r="H111" s="231">
        <f>IF(ISNA(VLOOKUP($B111,'Autumn 2023 School'!$C$2:$AH$214,8,FALSE)),0,(VLOOKUP($B111,'Autumn 2023 School'!$C$2:$AH$214,8,FALSE)))</f>
        <v>0</v>
      </c>
      <c r="I111" s="231">
        <f>IF(ISNA(VLOOKUP($B111,'Spring 2023 School'!$C$3:$AF$219,12,FALSE)),0,(VLOOKUP($B111,'Spring 2023 School'!$C$3:$AF$219,12,FALSE)))</f>
        <v>285</v>
      </c>
      <c r="J111" s="231">
        <f>IF(ISNA(VLOOKUP($B111,'Summer 2023 School'!$C$2:$AF$216,12,FALSE)),0,(VLOOKUP($B111,'Summer 2023 School'!$C$2:$AF$216,12,FALSE)))</f>
        <v>300</v>
      </c>
      <c r="K111" s="231">
        <f>IF(ISNA(VLOOKUP($B111,'Autumn 2023 School'!$C$2:$AH$214,12,FALSE)),0,(VLOOKUP($B111,'Autumn 2023 School'!$C$2:$AH$214,12,FALSE)))</f>
        <v>165</v>
      </c>
      <c r="L111" s="231">
        <f>IF(ISNA(VLOOKUP($B111,'Spring 2023 School'!$C$3:$AF$219,15,FALSE)),0,(VLOOKUP($B111,'Spring 2023 School'!$C$3:$AF$219,15,FALSE)))</f>
        <v>0</v>
      </c>
      <c r="M111" s="231">
        <f>IF(ISNA(VLOOKUP($B111,'Summer 2023 School'!$C$2:$AF$216,15,FALSE)),0,(VLOOKUP($B111,'Summer 2023 School'!$C$2:$AF$216,15,FALSE)))</f>
        <v>0</v>
      </c>
      <c r="N111" s="231">
        <f>IF(ISNA(VLOOKUP($B111,'Autumn 2023 School'!$C$2:$AH$214,15,FALSE)),0,(VLOOKUP($B111,'Autumn 2023 School'!$C$2:$AH$214,15,FALSE)))</f>
        <v>0</v>
      </c>
      <c r="O111" s="231">
        <f>IF(ISNA(VLOOKUP($B111,'Spring 2023 School'!$C$3:$AF$219,2,FALSE)),0,(VLOOKUP($B111,'Spring 2023 School'!$C$3:$AF$219,2,FALSE)))</f>
        <v>0</v>
      </c>
      <c r="P111" s="231">
        <f>IF(ISNA(VLOOKUP($B111,'Summer 2023 School'!$C$2:$AF$216,2,FALSE)),0,(VLOOKUP($B111,'Summer 2023 School'!$C$2:$AF$216,2,FALSE)))</f>
        <v>0</v>
      </c>
      <c r="Q111" s="231">
        <f>IF(ISNA(VLOOKUP($B111,'Autumn 2023 School'!$C$2:$AH$214,2,FALSE)),0,(VLOOKUP($B111,'Autumn 2023 School'!$C$2:$AH$214,2,FALSE)))</f>
        <v>0</v>
      </c>
      <c r="R111" s="231">
        <f>IF(ISNA(VLOOKUP($B111,'Spring 2023 School'!$C$3:$AF$219,9,FALSE)),0,(VLOOKUP($B111,'Spring 2023 School'!$C$3:$AF$219,9,FALSE)))</f>
        <v>0</v>
      </c>
      <c r="S111" s="231">
        <f>IF(ISNA(VLOOKUP($B111,'Summer 2023 School'!$C$2:$AF$216,9,FALSE)),0,(VLOOKUP($B111,'Summer 2023 School'!$C$2:$AF$216,9,FALSE)))</f>
        <v>0</v>
      </c>
      <c r="T111" s="231">
        <f>IF(ISNA(VLOOKUP($B111,'Autumn 2023 School'!$C$2:$AH$214,9,FALSE)),0,(VLOOKUP($B111,'Autumn 2023 School'!$C$2:$AH$214,9,FALSE)))</f>
        <v>0</v>
      </c>
      <c r="U111" s="231">
        <f>IF(ISNA(VLOOKUP($B111,'Spring 2023 School'!$C$3:$AF$219,25,FALSE)),0,(VLOOKUP($B111,'Spring 2023 School'!$C$3:$AF$219,25,FALSE)))</f>
        <v>5</v>
      </c>
      <c r="V111" s="231">
        <f>IF(ISNA(VLOOKUP($B111,'Spring 2023 School'!$C$3:$AF$219,25,FALSE)),0,(VLOOKUP($B111,'Spring 2023 School'!$C$3:$AF$219,25,FALSE)))</f>
        <v>5</v>
      </c>
      <c r="W111" s="231">
        <f>IF(ISNA(VLOOKUP($B111,'Spring 2023 School'!$C$3:$AF$219,25,FALSE)),0,(VLOOKUP($B111,'Spring 2023 School'!$C$3:$AF$219,25,FALSE)))</f>
        <v>5</v>
      </c>
      <c r="X111" s="231">
        <f>IF(ISNA(VLOOKUP($B111,'Spring 2023 School'!$C$3:$AF$219,26,FALSE)),0,(VLOOKUP($B111,'Spring 2023 School'!$C$3:$AF$219,26,FALSE)))</f>
        <v>75</v>
      </c>
      <c r="Y111" s="231">
        <f>IF(ISNA(VLOOKUP($B111,'Spring 2023 School'!$C$3:$AF$219,26,FALSE)),0,(VLOOKUP($B111,'Spring 2023 School'!$C$3:$AF$219,26,FALSE)))</f>
        <v>75</v>
      </c>
      <c r="Z111" s="231">
        <f>IF(ISNA(VLOOKUP($B111,'Spring 2023 School'!$C$3:$AF$219,26,FALSE)),0,(VLOOKUP($B111,'Spring 2023 School'!$C$3:$AF$219,26,FALSE)))</f>
        <v>75</v>
      </c>
      <c r="AA111" s="231">
        <f>IF(ISNA(VLOOKUP($B111,'Spring 2023 School'!$C$3:$AF$219,27,FALSE)),0,(VLOOKUP($B111,'Spring 2023 School'!$C$3:$AF$219,27,FALSE)))</f>
        <v>0</v>
      </c>
      <c r="AB111" s="231">
        <f>IF(ISNA(VLOOKUP($B111,'Spring 2023 School'!$C$3:$AF$219,27,FALSE)),0,(VLOOKUP($B111,'Spring 2023 School'!$C$3:$AF$219,27,FALSE)))</f>
        <v>0</v>
      </c>
      <c r="AC111" s="231">
        <f>IF(ISNA(VLOOKUP($B111,'Spring 2023 School'!$C$3:$AF$219,27,FALSE)),0,(VLOOKUP($B111,'Spring 2023 School'!$C$3:$AF$219,27,FALSE)))</f>
        <v>0</v>
      </c>
      <c r="AD111" s="384">
        <f t="shared" si="62"/>
        <v>51950.7</v>
      </c>
      <c r="AE111" s="403">
        <f>VLOOKUP(B111,'Spring 2023 School'!$C$3:$S$202,17,FALSE)</f>
        <v>30</v>
      </c>
      <c r="AF111" s="403">
        <f>VLOOKUP(B111,'Spring 2023 School'!$C$1:$Z$200,20,FALSE)</f>
        <v>15</v>
      </c>
      <c r="AG111" s="403">
        <f>VLOOKUP(B111,'Spring 2023 School'!$C$3:$Z$202,23,FALSE)</f>
        <v>15</v>
      </c>
      <c r="AH111" s="384">
        <f t="shared" si="52"/>
        <v>695.4</v>
      </c>
      <c r="AI111" s="384">
        <f t="shared" si="53"/>
        <v>165.29999999999998</v>
      </c>
      <c r="AJ111" s="384">
        <f t="shared" si="54"/>
        <v>45.6</v>
      </c>
      <c r="AK111" s="384">
        <f t="shared" si="63"/>
        <v>906.3</v>
      </c>
      <c r="AL111" s="403">
        <f>IF(ISNA(VLOOKUP($A111,'Spring 2023 School'!$B109:$AD109,29,FALSE)),0,(VLOOKUP($A111,'Spring 2023 School'!$B109:$AD109,29,FALSE)))</f>
        <v>3</v>
      </c>
      <c r="AM111" s="403">
        <f>IF(ISNA(VLOOKUP($A111,'Spring 2023 School'!$B109:$AZ109,30,FALSE)),0,(VLOOKUP($A111,'Spring 2023 School'!$B109:$AZ109,30,FALSE)))</f>
        <v>45</v>
      </c>
      <c r="AN111" s="402">
        <f t="shared" si="55"/>
        <v>654</v>
      </c>
      <c r="AO111" s="404">
        <f t="shared" si="56"/>
        <v>0</v>
      </c>
      <c r="AP111" s="384">
        <f t="shared" si="57"/>
        <v>53511</v>
      </c>
      <c r="AQ111" s="403">
        <f>VLOOKUP(A111,'Spring 2023 School'!$B$3:$AB$202,26,FALSE)</f>
        <v>5</v>
      </c>
      <c r="AR111" s="403">
        <f>VLOOKUP(A111,'Summer 2023 School'!$B$2:$AA$200,26,FALSE)</f>
        <v>3</v>
      </c>
      <c r="AS111" s="403">
        <f>VLOOKUP(A111,'Autumn 2023 School'!$B$2:$AA$197,26,FALSE)</f>
        <v>2</v>
      </c>
      <c r="AT111" s="409">
        <f t="shared" si="68"/>
        <v>1305.5999999999999</v>
      </c>
      <c r="AU111" s="409">
        <v>0</v>
      </c>
      <c r="AV111" s="413">
        <f t="shared" si="64"/>
        <v>54816.6</v>
      </c>
      <c r="AW111" s="410">
        <f t="shared" si="65"/>
        <v>22840.25</v>
      </c>
      <c r="AX111" s="410">
        <f t="shared" si="66"/>
        <v>18272.2</v>
      </c>
      <c r="AY111" s="410">
        <f t="shared" si="67"/>
        <v>13704.150000000001</v>
      </c>
      <c r="AZ111" s="642">
        <f>(SUMIF('Spring 2023 School'!B:B,Budget!A111,'Spring 2023 School'!AG:AG)+SUMIF('Summer 2023 School'!B:B,Budget!A111,'Summer 2023 School'!AG:AG)+SUMIF('Autumn 2023 School'!B:B,Budget!A111,'Autumn 2023 School'!AG:AG))</f>
        <v>0</v>
      </c>
      <c r="BA111" s="410">
        <f t="shared" si="58"/>
        <v>0</v>
      </c>
      <c r="BB111">
        <f t="shared" si="59"/>
        <v>390</v>
      </c>
      <c r="BC111">
        <f t="shared" si="60"/>
        <v>195</v>
      </c>
      <c r="BD111">
        <f t="shared" si="61"/>
        <v>180</v>
      </c>
    </row>
    <row r="112" spans="1:56" x14ac:dyDescent="0.35">
      <c r="A112" s="231">
        <v>2189</v>
      </c>
      <c r="B112" t="s">
        <v>935</v>
      </c>
      <c r="C112" s="231">
        <f>IF(ISNA(VLOOKUP($B112,'Spring 2023 School'!$C$3:$AF$220,5,FALSE)),0,(VLOOKUP($B112,'Spring 2023 School'!$C$3:$AF$220,5,FALSE)))</f>
        <v>10</v>
      </c>
      <c r="D112" s="231">
        <f>IF(ISNA(VLOOKUP($B112,'Summer 2023 School'!$C$2:$AF$217,5,FALSE)),0,(VLOOKUP($B112,'Summer 2023 School'!$C$2:$AF$217,5,FALSE)))</f>
        <v>10</v>
      </c>
      <c r="E112" s="231">
        <f>IF(ISNA(VLOOKUP($B112,'Autumn 2023 School'!$C$2:$AH$214,5,FALSE)),0,(VLOOKUP($B112,'Autumn 2023 School'!$C$2:$AH$214,5,FALSE)))</f>
        <v>12</v>
      </c>
      <c r="F112" s="231">
        <f>IF(ISNA(VLOOKUP($B112,'Spring 2023 School'!$C$3:$AF$219,8,FALSE)),0,(VLOOKUP($B112,'Spring 2023 School'!$C$3:$AF$219,8,FALSE)))</f>
        <v>0</v>
      </c>
      <c r="G112" s="231">
        <f>IF(ISNA(VLOOKUP($B112,'Summer 2023 School'!$C$2:$AF$216,8,FALSE)),0,(VLOOKUP($B112,'Summer 2023 School'!$C$2:$AF$216,8,FALSE)))</f>
        <v>0</v>
      </c>
      <c r="H112" s="231">
        <f>IF(ISNA(VLOOKUP($B112,'Autumn 2023 School'!$C$2:$AH$214,8,FALSE)),0,(VLOOKUP($B112,'Autumn 2023 School'!$C$2:$AH$214,8,FALSE)))</f>
        <v>0</v>
      </c>
      <c r="I112" s="231">
        <f>IF(ISNA(VLOOKUP($B112,'Spring 2023 School'!$C$3:$AF$219,12,FALSE)),0,(VLOOKUP($B112,'Spring 2023 School'!$C$3:$AF$219,12,FALSE)))</f>
        <v>150</v>
      </c>
      <c r="J112" s="231">
        <f>IF(ISNA(VLOOKUP($B112,'Summer 2023 School'!$C$2:$AF$216,12,FALSE)),0,(VLOOKUP($B112,'Summer 2023 School'!$C$2:$AF$216,12,FALSE)))</f>
        <v>150</v>
      </c>
      <c r="K112" s="231">
        <f>IF(ISNA(VLOOKUP($B112,'Autumn 2023 School'!$C$2:$AH$214,12,FALSE)),0,(VLOOKUP($B112,'Autumn 2023 School'!$C$2:$AH$214,12,FALSE)))</f>
        <v>180</v>
      </c>
      <c r="L112" s="231">
        <f>IF(ISNA(VLOOKUP($B112,'Spring 2023 School'!$C$3:$AF$219,15,FALSE)),0,(VLOOKUP($B112,'Spring 2023 School'!$C$3:$AF$219,15,FALSE)))</f>
        <v>0</v>
      </c>
      <c r="M112" s="231">
        <f>IF(ISNA(VLOOKUP($B112,'Summer 2023 School'!$C$2:$AF$216,15,FALSE)),0,(VLOOKUP($B112,'Summer 2023 School'!$C$2:$AF$216,15,FALSE)))</f>
        <v>0</v>
      </c>
      <c r="N112" s="231">
        <f>IF(ISNA(VLOOKUP($B112,'Autumn 2023 School'!$C$2:$AH$214,15,FALSE)),0,(VLOOKUP($B112,'Autumn 2023 School'!$C$2:$AH$214,15,FALSE)))</f>
        <v>0</v>
      </c>
      <c r="O112" s="231">
        <f>IF(ISNA(VLOOKUP($B112,'Spring 2023 School'!$C$3:$AF$219,2,FALSE)),0,(VLOOKUP($B112,'Spring 2023 School'!$C$3:$AF$219,2,FALSE)))</f>
        <v>0</v>
      </c>
      <c r="P112" s="231">
        <f>IF(ISNA(VLOOKUP($B112,'Summer 2023 School'!$C$2:$AF$216,2,FALSE)),0,(VLOOKUP($B112,'Summer 2023 School'!$C$2:$AF$216,2,FALSE)))</f>
        <v>0</v>
      </c>
      <c r="Q112" s="231">
        <f>IF(ISNA(VLOOKUP($B112,'Autumn 2023 School'!$C$2:$AH$214,2,FALSE)),0,(VLOOKUP($B112,'Autumn 2023 School'!$C$2:$AH$214,2,FALSE)))</f>
        <v>0</v>
      </c>
      <c r="R112" s="231">
        <f>IF(ISNA(VLOOKUP($B112,'Spring 2023 School'!$C$3:$AF$219,9,FALSE)),0,(VLOOKUP($B112,'Spring 2023 School'!$C$3:$AF$219,9,FALSE)))</f>
        <v>0</v>
      </c>
      <c r="S112" s="231">
        <f>IF(ISNA(VLOOKUP($B112,'Summer 2023 School'!$C$2:$AF$216,9,FALSE)),0,(VLOOKUP($B112,'Summer 2023 School'!$C$2:$AF$216,9,FALSE)))</f>
        <v>0</v>
      </c>
      <c r="T112" s="231">
        <f>IF(ISNA(VLOOKUP($B112,'Autumn 2023 School'!$C$2:$AH$214,9,FALSE)),0,(VLOOKUP($B112,'Autumn 2023 School'!$C$2:$AH$214,9,FALSE)))</f>
        <v>0</v>
      </c>
      <c r="U112" s="231">
        <f>IF(ISNA(VLOOKUP($B112,'Spring 2023 School'!$C$3:$AF$219,25,FALSE)),0,(VLOOKUP($B112,'Spring 2023 School'!$C$3:$AF$219,25,FALSE)))</f>
        <v>8</v>
      </c>
      <c r="V112" s="231">
        <f>IF(ISNA(VLOOKUP($B112,'Spring 2023 School'!$C$3:$AF$219,25,FALSE)),0,(VLOOKUP($B112,'Spring 2023 School'!$C$3:$AF$219,25,FALSE)))</f>
        <v>8</v>
      </c>
      <c r="W112" s="231">
        <f>IF(ISNA(VLOOKUP($B112,'Spring 2023 School'!$C$3:$AF$219,25,FALSE)),0,(VLOOKUP($B112,'Spring 2023 School'!$C$3:$AF$219,25,FALSE)))</f>
        <v>8</v>
      </c>
      <c r="X112" s="231">
        <f>IF(ISNA(VLOOKUP($B112,'Spring 2023 School'!$C$3:$AF$219,26,FALSE)),0,(VLOOKUP($B112,'Spring 2023 School'!$C$3:$AF$219,26,FALSE)))</f>
        <v>120</v>
      </c>
      <c r="Y112" s="231">
        <f>IF(ISNA(VLOOKUP($B112,'Spring 2023 School'!$C$3:$AF$219,26,FALSE)),0,(VLOOKUP($B112,'Spring 2023 School'!$C$3:$AF$219,26,FALSE)))</f>
        <v>120</v>
      </c>
      <c r="Z112" s="231">
        <f>IF(ISNA(VLOOKUP($B112,'Spring 2023 School'!$C$3:$AF$219,26,FALSE)),0,(VLOOKUP($B112,'Spring 2023 School'!$C$3:$AF$219,26,FALSE)))</f>
        <v>120</v>
      </c>
      <c r="AA112" s="231">
        <f>IF(ISNA(VLOOKUP($B112,'Spring 2023 School'!$C$3:$AF$219,27,FALSE)),0,(VLOOKUP($B112,'Spring 2023 School'!$C$3:$AF$219,27,FALSE)))</f>
        <v>0</v>
      </c>
      <c r="AB112" s="231">
        <f>IF(ISNA(VLOOKUP($B112,'Spring 2023 School'!$C$3:$AF$219,27,FALSE)),0,(VLOOKUP($B112,'Spring 2023 School'!$C$3:$AF$219,27,FALSE)))</f>
        <v>0</v>
      </c>
      <c r="AC112" s="231">
        <f>IF(ISNA(VLOOKUP($B112,'Spring 2023 School'!$C$3:$AF$219,27,FALSE)),0,(VLOOKUP($B112,'Spring 2023 School'!$C$3:$AF$219,27,FALSE)))</f>
        <v>0</v>
      </c>
      <c r="AD112" s="384">
        <f t="shared" si="62"/>
        <v>32845.199999999997</v>
      </c>
      <c r="AE112" s="403">
        <f>VLOOKUP(B112,'Spring 2023 School'!$C$3:$S$202,17,FALSE)</f>
        <v>60</v>
      </c>
      <c r="AF112" s="403">
        <f>VLOOKUP(B112,'Spring 2023 School'!$C$1:$Z$200,20,FALSE)</f>
        <v>75</v>
      </c>
      <c r="AG112" s="403">
        <f>VLOOKUP(B112,'Spring 2023 School'!$C$3:$Z$202,23,FALSE)</f>
        <v>0</v>
      </c>
      <c r="AH112" s="384">
        <f t="shared" si="52"/>
        <v>1390.8</v>
      </c>
      <c r="AI112" s="384">
        <f t="shared" si="53"/>
        <v>826.5</v>
      </c>
      <c r="AJ112" s="384">
        <f t="shared" si="54"/>
        <v>0</v>
      </c>
      <c r="AK112" s="384">
        <f t="shared" si="63"/>
        <v>2217.3000000000002</v>
      </c>
      <c r="AL112" s="403">
        <f>IF(ISNA(VLOOKUP($A112,'Spring 2023 School'!$B110:$AD110,29,FALSE)),0,(VLOOKUP($A112,'Spring 2023 School'!$B110:$AD110,29,FALSE)))</f>
        <v>0</v>
      </c>
      <c r="AM112" s="403">
        <f>IF(ISNA(VLOOKUP($A112,'Spring 2023 School'!$B110:$AZ110,30,FALSE)),0,(VLOOKUP($A112,'Spring 2023 School'!$B110:$AZ110,30,FALSE)))</f>
        <v>0</v>
      </c>
      <c r="AN112" s="402">
        <f t="shared" si="55"/>
        <v>0</v>
      </c>
      <c r="AO112" s="404">
        <f t="shared" si="56"/>
        <v>0</v>
      </c>
      <c r="AP112" s="384">
        <f t="shared" si="57"/>
        <v>35062.5</v>
      </c>
      <c r="AQ112" s="403">
        <f>VLOOKUP(A112,'Spring 2023 School'!$B$3:$AB$202,26,FALSE)</f>
        <v>8</v>
      </c>
      <c r="AR112" s="403">
        <f>VLOOKUP(A112,'Summer 2023 School'!$B$2:$AA$200,26,FALSE)</f>
        <v>7</v>
      </c>
      <c r="AS112" s="403">
        <f>VLOOKUP(A112,'Autumn 2023 School'!$B$2:$AA$197,26,FALSE)</f>
        <v>8</v>
      </c>
      <c r="AT112" s="409">
        <f t="shared" si="68"/>
        <v>2968.2000000000003</v>
      </c>
      <c r="AU112" s="409">
        <v>0</v>
      </c>
      <c r="AV112" s="413">
        <f t="shared" si="64"/>
        <v>38030.699999999997</v>
      </c>
      <c r="AW112" s="410">
        <f t="shared" si="65"/>
        <v>15846.125</v>
      </c>
      <c r="AX112" s="410">
        <f t="shared" si="66"/>
        <v>12676.9</v>
      </c>
      <c r="AY112" s="410">
        <f t="shared" si="67"/>
        <v>9507.6749999999993</v>
      </c>
      <c r="AZ112" s="642">
        <f>(SUMIF('Spring 2023 School'!B:B,Budget!A112,'Spring 2023 School'!AG:AG)+SUMIF('Summer 2023 School'!B:B,Budget!A112,'Summer 2023 School'!AG:AG)+SUMIF('Autumn 2023 School'!B:B,Budget!A112,'Autumn 2023 School'!AG:AG))</f>
        <v>0</v>
      </c>
      <c r="BA112" s="410">
        <f t="shared" si="58"/>
        <v>0</v>
      </c>
      <c r="BB112">
        <f t="shared" si="59"/>
        <v>780</v>
      </c>
      <c r="BC112">
        <f t="shared" si="60"/>
        <v>975</v>
      </c>
      <c r="BD112">
        <f t="shared" si="61"/>
        <v>0</v>
      </c>
    </row>
    <row r="113" spans="1:56" x14ac:dyDescent="0.35">
      <c r="A113" s="231">
        <v>2191</v>
      </c>
      <c r="B113" t="s">
        <v>936</v>
      </c>
      <c r="C113" s="231">
        <f>IF(ISNA(VLOOKUP($B113,'Spring 2023 School'!$C$3:$AF$220,5,FALSE)),0,(VLOOKUP($B113,'Spring 2023 School'!$C$3:$AF$220,5,FALSE)))</f>
        <v>21</v>
      </c>
      <c r="D113" s="231">
        <f>IF(ISNA(VLOOKUP($B113,'Summer 2023 School'!$C$2:$AF$217,5,FALSE)),0,(VLOOKUP($B113,'Summer 2023 School'!$C$2:$AF$217,5,FALSE)))</f>
        <v>25</v>
      </c>
      <c r="E113" s="231">
        <f>IF(ISNA(VLOOKUP($B113,'Autumn 2023 School'!$C$2:$AH$214,5,FALSE)),0,(VLOOKUP($B113,'Autumn 2023 School'!$C$2:$AH$214,5,FALSE)))</f>
        <v>18</v>
      </c>
      <c r="F113" s="231">
        <f>IF(ISNA(VLOOKUP($B113,'Spring 2023 School'!$C$3:$AF$219,8,FALSE)),0,(VLOOKUP($B113,'Spring 2023 School'!$C$3:$AF$219,8,FALSE)))</f>
        <v>1</v>
      </c>
      <c r="G113" s="231">
        <f>IF(ISNA(VLOOKUP($B113,'Summer 2023 School'!$C$2:$AF$216,8,FALSE)),0,(VLOOKUP($B113,'Summer 2023 School'!$C$2:$AF$216,8,FALSE)))</f>
        <v>2</v>
      </c>
      <c r="H113" s="231">
        <f>IF(ISNA(VLOOKUP($B113,'Autumn 2023 School'!$C$2:$AH$214,8,FALSE)),0,(VLOOKUP($B113,'Autumn 2023 School'!$C$2:$AH$214,8,FALSE)))</f>
        <v>2</v>
      </c>
      <c r="I113" s="231">
        <f>IF(ISNA(VLOOKUP($B113,'Spring 2023 School'!$C$3:$AF$219,12,FALSE)),0,(VLOOKUP($B113,'Spring 2023 School'!$C$3:$AF$219,12,FALSE)))</f>
        <v>315</v>
      </c>
      <c r="J113" s="231">
        <f>IF(ISNA(VLOOKUP($B113,'Summer 2023 School'!$C$2:$AF$216,12,FALSE)),0,(VLOOKUP($B113,'Summer 2023 School'!$C$2:$AF$216,12,FALSE)))</f>
        <v>375</v>
      </c>
      <c r="K113" s="231">
        <f>IF(ISNA(VLOOKUP($B113,'Autumn 2023 School'!$C$2:$AH$214,12,FALSE)),0,(VLOOKUP($B113,'Autumn 2023 School'!$C$2:$AH$214,12,FALSE)))</f>
        <v>270</v>
      </c>
      <c r="L113" s="231">
        <f>IF(ISNA(VLOOKUP($B113,'Spring 2023 School'!$C$3:$AF$219,15,FALSE)),0,(VLOOKUP($B113,'Spring 2023 School'!$C$3:$AF$219,15,FALSE)))</f>
        <v>15</v>
      </c>
      <c r="M113" s="231">
        <f>IF(ISNA(VLOOKUP($B113,'Summer 2023 School'!$C$2:$AF$216,15,FALSE)),0,(VLOOKUP($B113,'Summer 2023 School'!$C$2:$AF$216,15,FALSE)))</f>
        <v>30</v>
      </c>
      <c r="N113" s="231">
        <f>IF(ISNA(VLOOKUP($B113,'Autumn 2023 School'!$C$2:$AH$214,15,FALSE)),0,(VLOOKUP($B113,'Autumn 2023 School'!$C$2:$AH$214,15,FALSE)))</f>
        <v>30</v>
      </c>
      <c r="O113" s="231">
        <f>IF(ISNA(VLOOKUP($B113,'Spring 2023 School'!$C$3:$AF$219,2,FALSE)),0,(VLOOKUP($B113,'Spring 2023 School'!$C$3:$AF$219,2,FALSE)))</f>
        <v>0</v>
      </c>
      <c r="P113" s="231">
        <f>IF(ISNA(VLOOKUP($B113,'Summer 2023 School'!$C$2:$AF$216,2,FALSE)),0,(VLOOKUP($B113,'Summer 2023 School'!$C$2:$AF$216,2,FALSE)))</f>
        <v>0</v>
      </c>
      <c r="Q113" s="231">
        <f>IF(ISNA(VLOOKUP($B113,'Autumn 2023 School'!$C$2:$AH$214,2,FALSE)),0,(VLOOKUP($B113,'Autumn 2023 School'!$C$2:$AH$214,2,FALSE)))</f>
        <v>0</v>
      </c>
      <c r="R113" s="231">
        <f>IF(ISNA(VLOOKUP($B113,'Spring 2023 School'!$C$3:$AF$219,9,FALSE)),0,(VLOOKUP($B113,'Spring 2023 School'!$C$3:$AF$219,9,FALSE)))</f>
        <v>0</v>
      </c>
      <c r="S113" s="231">
        <f>IF(ISNA(VLOOKUP($B113,'Summer 2023 School'!$C$2:$AF$216,9,FALSE)),0,(VLOOKUP($B113,'Summer 2023 School'!$C$2:$AF$216,9,FALSE)))</f>
        <v>0</v>
      </c>
      <c r="T113" s="231">
        <f>IF(ISNA(VLOOKUP($B113,'Autumn 2023 School'!$C$2:$AH$214,9,FALSE)),0,(VLOOKUP($B113,'Autumn 2023 School'!$C$2:$AH$214,9,FALSE)))</f>
        <v>0</v>
      </c>
      <c r="U113" s="231">
        <f>IF(ISNA(VLOOKUP($B113,'Spring 2023 School'!$C$3:$AF$219,25,FALSE)),0,(VLOOKUP($B113,'Spring 2023 School'!$C$3:$AF$219,25,FALSE)))</f>
        <v>10</v>
      </c>
      <c r="V113" s="231">
        <f>IF(ISNA(VLOOKUP($B113,'Spring 2023 School'!$C$3:$AF$219,25,FALSE)),0,(VLOOKUP($B113,'Spring 2023 School'!$C$3:$AF$219,25,FALSE)))</f>
        <v>10</v>
      </c>
      <c r="W113" s="231">
        <f>IF(ISNA(VLOOKUP($B113,'Spring 2023 School'!$C$3:$AF$219,25,FALSE)),0,(VLOOKUP($B113,'Spring 2023 School'!$C$3:$AF$219,25,FALSE)))</f>
        <v>10</v>
      </c>
      <c r="X113" s="231">
        <f>IF(ISNA(VLOOKUP($B113,'Spring 2023 School'!$C$3:$AF$219,26,FALSE)),0,(VLOOKUP($B113,'Spring 2023 School'!$C$3:$AF$219,26,FALSE)))</f>
        <v>150</v>
      </c>
      <c r="Y113" s="231">
        <f>IF(ISNA(VLOOKUP($B113,'Spring 2023 School'!$C$3:$AF$219,26,FALSE)),0,(VLOOKUP($B113,'Spring 2023 School'!$C$3:$AF$219,26,FALSE)))</f>
        <v>150</v>
      </c>
      <c r="Z113" s="231">
        <f>IF(ISNA(VLOOKUP($B113,'Spring 2023 School'!$C$3:$AF$219,26,FALSE)),0,(VLOOKUP($B113,'Spring 2023 School'!$C$3:$AF$219,26,FALSE)))</f>
        <v>150</v>
      </c>
      <c r="AA113" s="231">
        <f>IF(ISNA(VLOOKUP($B113,'Spring 2023 School'!$C$3:$AF$219,27,FALSE)),0,(VLOOKUP($B113,'Spring 2023 School'!$C$3:$AF$219,27,FALSE)))</f>
        <v>0</v>
      </c>
      <c r="AB113" s="231">
        <f>IF(ISNA(VLOOKUP($B113,'Spring 2023 School'!$C$3:$AF$219,27,FALSE)),0,(VLOOKUP($B113,'Spring 2023 School'!$C$3:$AF$219,27,FALSE)))</f>
        <v>0</v>
      </c>
      <c r="AC113" s="231">
        <f>IF(ISNA(VLOOKUP($B113,'Spring 2023 School'!$C$3:$AF$219,27,FALSE)),0,(VLOOKUP($B113,'Spring 2023 School'!$C$3:$AF$219,27,FALSE)))</f>
        <v>0</v>
      </c>
      <c r="AD113" s="384">
        <f t="shared" si="62"/>
        <v>71300.099999999991</v>
      </c>
      <c r="AE113" s="403">
        <f>VLOOKUP(B113,'Spring 2023 School'!$C$3:$S$202,17,FALSE)</f>
        <v>75</v>
      </c>
      <c r="AF113" s="403">
        <f>VLOOKUP(B113,'Spring 2023 School'!$C$1:$Z$200,20,FALSE)</f>
        <v>15</v>
      </c>
      <c r="AG113" s="403">
        <f>VLOOKUP(B113,'Spring 2023 School'!$C$3:$Z$202,23,FALSE)</f>
        <v>225</v>
      </c>
      <c r="AH113" s="384">
        <f t="shared" si="52"/>
        <v>1738.5</v>
      </c>
      <c r="AI113" s="384">
        <f t="shared" si="53"/>
        <v>165.29999999999998</v>
      </c>
      <c r="AJ113" s="384">
        <f t="shared" si="54"/>
        <v>684</v>
      </c>
      <c r="AK113" s="384">
        <f t="shared" si="63"/>
        <v>2587.8000000000002</v>
      </c>
      <c r="AL113" s="403">
        <f>IF(ISNA(VLOOKUP($A113,'Spring 2023 School'!$B111:$AD111,29,FALSE)),0,(VLOOKUP($A113,'Spring 2023 School'!$B111:$AD111,29,FALSE)))</f>
        <v>0</v>
      </c>
      <c r="AM113" s="403">
        <f>IF(ISNA(VLOOKUP($A113,'Spring 2023 School'!$B111:$AZ111,30,FALSE)),0,(VLOOKUP($A113,'Spring 2023 School'!$B111:$AZ111,30,FALSE)))</f>
        <v>0</v>
      </c>
      <c r="AN113" s="402">
        <f t="shared" si="55"/>
        <v>0</v>
      </c>
      <c r="AO113" s="404">
        <f t="shared" si="56"/>
        <v>0</v>
      </c>
      <c r="AP113" s="384">
        <f t="shared" si="57"/>
        <v>73887.899999999994</v>
      </c>
      <c r="AQ113" s="403">
        <f>VLOOKUP(A113,'Spring 2023 School'!$B$3:$AB$202,26,FALSE)</f>
        <v>10</v>
      </c>
      <c r="AR113" s="403">
        <f>VLOOKUP(A113,'Summer 2023 School'!$B$2:$AA$200,26,FALSE)</f>
        <v>11</v>
      </c>
      <c r="AS113" s="403">
        <f>VLOOKUP(A113,'Autumn 2023 School'!$B$2:$AA$197,26,FALSE)</f>
        <v>5</v>
      </c>
      <c r="AT113" s="409">
        <f t="shared" si="68"/>
        <v>3396.6000000000004</v>
      </c>
      <c r="AU113" s="409">
        <v>0</v>
      </c>
      <c r="AV113" s="413">
        <f t="shared" si="64"/>
        <v>77284.5</v>
      </c>
      <c r="AW113" s="410">
        <f t="shared" si="65"/>
        <v>32201.875</v>
      </c>
      <c r="AX113" s="410">
        <f t="shared" si="66"/>
        <v>25761.5</v>
      </c>
      <c r="AY113" s="410">
        <f t="shared" si="67"/>
        <v>19321.125</v>
      </c>
      <c r="AZ113" s="642">
        <f>(SUMIF('Spring 2023 School'!B:B,Budget!A113,'Spring 2023 School'!AG:AG)+SUMIF('Summer 2023 School'!B:B,Budget!A113,'Summer 2023 School'!AG:AG)+SUMIF('Autumn 2023 School'!B:B,Budget!A113,'Autumn 2023 School'!AG:AG))</f>
        <v>0</v>
      </c>
      <c r="BA113" s="410">
        <f t="shared" si="58"/>
        <v>0</v>
      </c>
      <c r="BB113">
        <f t="shared" si="59"/>
        <v>975</v>
      </c>
      <c r="BC113">
        <f t="shared" si="60"/>
        <v>195</v>
      </c>
      <c r="BD113">
        <f t="shared" si="61"/>
        <v>2700</v>
      </c>
    </row>
    <row r="114" spans="1:56" x14ac:dyDescent="0.35">
      <c r="A114" s="231">
        <v>2194</v>
      </c>
      <c r="B114" t="s">
        <v>937</v>
      </c>
      <c r="C114" s="231">
        <f>IF(ISNA(VLOOKUP($B114,'Spring 2023 School'!$C$3:$AF$220,5,FALSE)),0,(VLOOKUP($B114,'Spring 2023 School'!$C$3:$AF$220,5,FALSE)))</f>
        <v>35</v>
      </c>
      <c r="D114" s="231">
        <f>IF(ISNA(VLOOKUP($B114,'Summer 2023 School'!$C$2:$AF$217,5,FALSE)),0,(VLOOKUP($B114,'Summer 2023 School'!$C$2:$AF$217,5,FALSE)))</f>
        <v>47</v>
      </c>
      <c r="E114" s="231">
        <f>IF(ISNA(VLOOKUP($B114,'Autumn 2023 School'!$C$2:$AH$214,5,FALSE)),0,(VLOOKUP($B114,'Autumn 2023 School'!$C$2:$AH$214,5,FALSE)))</f>
        <v>38</v>
      </c>
      <c r="F114" s="231">
        <f>IF(ISNA(VLOOKUP($B114,'Spring 2023 School'!$C$3:$AF$219,8,FALSE)),0,(VLOOKUP($B114,'Spring 2023 School'!$C$3:$AF$219,8,FALSE)))</f>
        <v>1</v>
      </c>
      <c r="G114" s="231">
        <f>IF(ISNA(VLOOKUP($B114,'Summer 2023 School'!$C$2:$AF$216,8,FALSE)),0,(VLOOKUP($B114,'Summer 2023 School'!$C$2:$AF$216,8,FALSE)))</f>
        <v>2</v>
      </c>
      <c r="H114" s="231">
        <f>IF(ISNA(VLOOKUP($B114,'Autumn 2023 School'!$C$2:$AH$214,8,FALSE)),0,(VLOOKUP($B114,'Autumn 2023 School'!$C$2:$AH$214,8,FALSE)))</f>
        <v>1</v>
      </c>
      <c r="I114" s="231">
        <f>IF(ISNA(VLOOKUP($B114,'Spring 2023 School'!$C$3:$AF$219,12,FALSE)),0,(VLOOKUP($B114,'Spring 2023 School'!$C$3:$AF$219,12,FALSE)))</f>
        <v>525</v>
      </c>
      <c r="J114" s="231">
        <f>IF(ISNA(VLOOKUP($B114,'Summer 2023 School'!$C$2:$AF$216,12,FALSE)),0,(VLOOKUP($B114,'Summer 2023 School'!$C$2:$AF$216,12,FALSE)))</f>
        <v>705</v>
      </c>
      <c r="K114" s="231">
        <f>IF(ISNA(VLOOKUP($B114,'Autumn 2023 School'!$C$2:$AH$214,12,FALSE)),0,(VLOOKUP($B114,'Autumn 2023 School'!$C$2:$AH$214,12,FALSE)))</f>
        <v>570</v>
      </c>
      <c r="L114" s="231">
        <f>IF(ISNA(VLOOKUP($B114,'Spring 2023 School'!$C$3:$AF$219,15,FALSE)),0,(VLOOKUP($B114,'Spring 2023 School'!$C$3:$AF$219,15,FALSE)))</f>
        <v>15</v>
      </c>
      <c r="M114" s="231">
        <f>IF(ISNA(VLOOKUP($B114,'Summer 2023 School'!$C$2:$AF$216,15,FALSE)),0,(VLOOKUP($B114,'Summer 2023 School'!$C$2:$AF$216,15,FALSE)))</f>
        <v>30</v>
      </c>
      <c r="N114" s="231">
        <f>IF(ISNA(VLOOKUP($B114,'Autumn 2023 School'!$C$2:$AH$214,15,FALSE)),0,(VLOOKUP($B114,'Autumn 2023 School'!$C$2:$AH$214,15,FALSE)))</f>
        <v>15</v>
      </c>
      <c r="O114" s="231">
        <f>IF(ISNA(VLOOKUP($B114,'Spring 2023 School'!$C$3:$AF$219,2,FALSE)),0,(VLOOKUP($B114,'Spring 2023 School'!$C$3:$AF$219,2,FALSE)))</f>
        <v>0</v>
      </c>
      <c r="P114" s="231">
        <f>IF(ISNA(VLOOKUP($B114,'Summer 2023 School'!$C$2:$AF$216,2,FALSE)),0,(VLOOKUP($B114,'Summer 2023 School'!$C$2:$AF$216,2,FALSE)))</f>
        <v>0</v>
      </c>
      <c r="Q114" s="231">
        <f>IF(ISNA(VLOOKUP($B114,'Autumn 2023 School'!$C$2:$AH$214,2,FALSE)),0,(VLOOKUP($B114,'Autumn 2023 School'!$C$2:$AH$214,2,FALSE)))</f>
        <v>0</v>
      </c>
      <c r="R114" s="231">
        <f>IF(ISNA(VLOOKUP($B114,'Spring 2023 School'!$C$3:$AF$219,9,FALSE)),0,(VLOOKUP($B114,'Spring 2023 School'!$C$3:$AF$219,9,FALSE)))</f>
        <v>0</v>
      </c>
      <c r="S114" s="231">
        <f>IF(ISNA(VLOOKUP($B114,'Summer 2023 School'!$C$2:$AF$216,9,FALSE)),0,(VLOOKUP($B114,'Summer 2023 School'!$C$2:$AF$216,9,FALSE)))</f>
        <v>0</v>
      </c>
      <c r="T114" s="231">
        <f>IF(ISNA(VLOOKUP($B114,'Autumn 2023 School'!$C$2:$AH$214,9,FALSE)),0,(VLOOKUP($B114,'Autumn 2023 School'!$C$2:$AH$214,9,FALSE)))</f>
        <v>0</v>
      </c>
      <c r="U114" s="231">
        <f>IF(ISNA(VLOOKUP($B114,'Spring 2023 School'!$C$3:$AF$219,25,FALSE)),0,(VLOOKUP($B114,'Spring 2023 School'!$C$3:$AF$219,25,FALSE)))</f>
        <v>5</v>
      </c>
      <c r="V114" s="231">
        <f>IF(ISNA(VLOOKUP($B114,'Spring 2023 School'!$C$3:$AF$219,25,FALSE)),0,(VLOOKUP($B114,'Spring 2023 School'!$C$3:$AF$219,25,FALSE)))</f>
        <v>5</v>
      </c>
      <c r="W114" s="231">
        <f>IF(ISNA(VLOOKUP($B114,'Spring 2023 School'!$C$3:$AF$219,25,FALSE)),0,(VLOOKUP($B114,'Spring 2023 School'!$C$3:$AF$219,25,FALSE)))</f>
        <v>5</v>
      </c>
      <c r="X114" s="231">
        <f>IF(ISNA(VLOOKUP($B114,'Spring 2023 School'!$C$3:$AF$219,26,FALSE)),0,(VLOOKUP($B114,'Spring 2023 School'!$C$3:$AF$219,26,FALSE)))</f>
        <v>75</v>
      </c>
      <c r="Y114" s="231">
        <f>IF(ISNA(VLOOKUP($B114,'Spring 2023 School'!$C$3:$AF$219,26,FALSE)),0,(VLOOKUP($B114,'Spring 2023 School'!$C$3:$AF$219,26,FALSE)))</f>
        <v>75</v>
      </c>
      <c r="Z114" s="231">
        <f>IF(ISNA(VLOOKUP($B114,'Spring 2023 School'!$C$3:$AF$219,26,FALSE)),0,(VLOOKUP($B114,'Spring 2023 School'!$C$3:$AF$219,26,FALSE)))</f>
        <v>75</v>
      </c>
      <c r="AA114" s="231">
        <f>IF(ISNA(VLOOKUP($B114,'Spring 2023 School'!$C$3:$AF$219,27,FALSE)),0,(VLOOKUP($B114,'Spring 2023 School'!$C$3:$AF$219,27,FALSE)))</f>
        <v>0</v>
      </c>
      <c r="AB114" s="231">
        <f>IF(ISNA(VLOOKUP($B114,'Spring 2023 School'!$C$3:$AF$219,27,FALSE)),0,(VLOOKUP($B114,'Spring 2023 School'!$C$3:$AF$219,27,FALSE)))</f>
        <v>0</v>
      </c>
      <c r="AC114" s="231">
        <f>IF(ISNA(VLOOKUP($B114,'Spring 2023 School'!$C$3:$AF$219,27,FALSE)),0,(VLOOKUP($B114,'Spring 2023 School'!$C$3:$AF$219,27,FALSE)))</f>
        <v>0</v>
      </c>
      <c r="AD114" s="384">
        <f t="shared" si="62"/>
        <v>127884.90000000001</v>
      </c>
      <c r="AE114" s="403">
        <f>VLOOKUP(B114,'Spring 2023 School'!$C$3:$S$202,17,FALSE)</f>
        <v>45</v>
      </c>
      <c r="AF114" s="403">
        <f>VLOOKUP(B114,'Spring 2023 School'!$C$1:$Z$200,20,FALSE)</f>
        <v>0</v>
      </c>
      <c r="AG114" s="403">
        <f>VLOOKUP(B114,'Spring 2023 School'!$C$3:$Z$202,23,FALSE)</f>
        <v>180</v>
      </c>
      <c r="AH114" s="384">
        <f t="shared" si="52"/>
        <v>1043.0999999999999</v>
      </c>
      <c r="AI114" s="384">
        <f t="shared" si="53"/>
        <v>0</v>
      </c>
      <c r="AJ114" s="384">
        <f t="shared" si="54"/>
        <v>547.20000000000005</v>
      </c>
      <c r="AK114" s="384">
        <f t="shared" si="63"/>
        <v>1590.3</v>
      </c>
      <c r="AL114" s="403">
        <f>IF(ISNA(VLOOKUP($A114,'Spring 2023 School'!$B112:$AD112,29,FALSE)),0,(VLOOKUP($A114,'Spring 2023 School'!$B112:$AD112,29,FALSE)))</f>
        <v>5</v>
      </c>
      <c r="AM114" s="403">
        <f>IF(ISNA(VLOOKUP($A114,'Spring 2023 School'!$B112:$AZ112,30,FALSE)),0,(VLOOKUP($A114,'Spring 2023 School'!$B112:$AZ112,30,FALSE)))</f>
        <v>75</v>
      </c>
      <c r="AN114" s="402">
        <f t="shared" si="55"/>
        <v>1090</v>
      </c>
      <c r="AO114" s="404">
        <f t="shared" si="56"/>
        <v>0</v>
      </c>
      <c r="AP114" s="384">
        <f t="shared" si="57"/>
        <v>130565.20000000001</v>
      </c>
      <c r="AQ114" s="403">
        <f>VLOOKUP(A114,'Spring 2023 School'!$B$3:$AB$202,26,FALSE)</f>
        <v>5</v>
      </c>
      <c r="AR114" s="403">
        <f>VLOOKUP(A114,'Summer 2023 School'!$B$2:$AA$200,26,FALSE)</f>
        <v>8</v>
      </c>
      <c r="AS114" s="403">
        <f>VLOOKUP(A114,'Autumn 2023 School'!$B$2:$AA$197,26,FALSE)</f>
        <v>1</v>
      </c>
      <c r="AT114" s="409">
        <f t="shared" si="68"/>
        <v>1846.2000000000003</v>
      </c>
      <c r="AU114" s="409">
        <v>0</v>
      </c>
      <c r="AV114" s="413">
        <f t="shared" si="64"/>
        <v>132411.40000000002</v>
      </c>
      <c r="AW114" s="410">
        <f t="shared" si="65"/>
        <v>55171.416666666672</v>
      </c>
      <c r="AX114" s="410">
        <f t="shared" si="66"/>
        <v>44137.133333333339</v>
      </c>
      <c r="AY114" s="410">
        <f t="shared" si="67"/>
        <v>33102.850000000006</v>
      </c>
      <c r="AZ114" s="642">
        <f>(SUMIF('Spring 2023 School'!B:B,Budget!A114,'Spring 2023 School'!AG:AG)+SUMIF('Summer 2023 School'!B:B,Budget!A114,'Summer 2023 School'!AG:AG)+SUMIF('Autumn 2023 School'!B:B,Budget!A114,'Autumn 2023 School'!AG:AG))</f>
        <v>0</v>
      </c>
      <c r="BA114" s="410">
        <f t="shared" si="58"/>
        <v>0</v>
      </c>
      <c r="BB114">
        <f t="shared" si="59"/>
        <v>585</v>
      </c>
      <c r="BC114">
        <f t="shared" si="60"/>
        <v>0</v>
      </c>
      <c r="BD114">
        <f t="shared" si="61"/>
        <v>2160</v>
      </c>
    </row>
    <row r="115" spans="1:56" x14ac:dyDescent="0.35">
      <c r="A115" s="231">
        <v>2195</v>
      </c>
      <c r="B115" t="s">
        <v>938</v>
      </c>
      <c r="C115" s="231">
        <f>IF(ISNA(VLOOKUP($B115,'Spring 2023 School'!$C$3:$AF$220,5,FALSE)),0,(VLOOKUP($B115,'Spring 2023 School'!$C$3:$AF$220,5,FALSE)))</f>
        <v>47</v>
      </c>
      <c r="D115" s="231">
        <f>IF(ISNA(VLOOKUP($B115,'Summer 2023 School'!$C$2:$AF$217,5,FALSE)),0,(VLOOKUP($B115,'Summer 2023 School'!$C$2:$AF$217,5,FALSE)))</f>
        <v>59</v>
      </c>
      <c r="E115" s="231">
        <f>IF(ISNA(VLOOKUP($B115,'Autumn 2023 School'!$C$2:$AH$214,5,FALSE)),0,(VLOOKUP($B115,'Autumn 2023 School'!$C$2:$AH$214,5,FALSE)))</f>
        <v>29</v>
      </c>
      <c r="F115" s="231">
        <f>IF(ISNA(VLOOKUP($B115,'Spring 2023 School'!$C$3:$AF$219,8,FALSE)),0,(VLOOKUP($B115,'Spring 2023 School'!$C$3:$AF$219,8,FALSE)))</f>
        <v>0</v>
      </c>
      <c r="G115" s="231">
        <f>IF(ISNA(VLOOKUP($B115,'Summer 2023 School'!$C$2:$AF$216,8,FALSE)),0,(VLOOKUP($B115,'Summer 2023 School'!$C$2:$AF$216,8,FALSE)))</f>
        <v>0</v>
      </c>
      <c r="H115" s="231">
        <f>IF(ISNA(VLOOKUP($B115,'Autumn 2023 School'!$C$2:$AH$214,8,FALSE)),0,(VLOOKUP($B115,'Autumn 2023 School'!$C$2:$AH$214,8,FALSE)))</f>
        <v>0</v>
      </c>
      <c r="I115" s="231">
        <f>IF(ISNA(VLOOKUP($B115,'Spring 2023 School'!$C$3:$AF$219,12,FALSE)),0,(VLOOKUP($B115,'Spring 2023 School'!$C$3:$AF$219,12,FALSE)))</f>
        <v>699</v>
      </c>
      <c r="J115" s="231">
        <f>IF(ISNA(VLOOKUP($B115,'Summer 2023 School'!$C$2:$AF$216,12,FALSE)),0,(VLOOKUP($B115,'Summer 2023 School'!$C$2:$AF$216,12,FALSE)))</f>
        <v>879</v>
      </c>
      <c r="K115" s="231">
        <f>IF(ISNA(VLOOKUP($B115,'Autumn 2023 School'!$C$2:$AH$214,12,FALSE)),0,(VLOOKUP($B115,'Autumn 2023 School'!$C$2:$AH$214,12,FALSE)))</f>
        <v>432</v>
      </c>
      <c r="L115" s="231">
        <f>IF(ISNA(VLOOKUP($B115,'Spring 2023 School'!$C$3:$AF$219,15,FALSE)),0,(VLOOKUP($B115,'Spring 2023 School'!$C$3:$AF$219,15,FALSE)))</f>
        <v>0</v>
      </c>
      <c r="M115" s="231">
        <f>IF(ISNA(VLOOKUP($B115,'Summer 2023 School'!$C$2:$AF$216,15,FALSE)),0,(VLOOKUP($B115,'Summer 2023 School'!$C$2:$AF$216,15,FALSE)))</f>
        <v>0</v>
      </c>
      <c r="N115" s="231">
        <f>IF(ISNA(VLOOKUP($B115,'Autumn 2023 School'!$C$2:$AH$214,15,FALSE)),0,(VLOOKUP($B115,'Autumn 2023 School'!$C$2:$AH$214,15,FALSE)))</f>
        <v>0</v>
      </c>
      <c r="O115" s="231">
        <f>IF(ISNA(VLOOKUP($B115,'Spring 2023 School'!$C$3:$AF$219,2,FALSE)),0,(VLOOKUP($B115,'Spring 2023 School'!$C$3:$AF$219,2,FALSE)))</f>
        <v>20</v>
      </c>
      <c r="P115" s="231">
        <f>IF(ISNA(VLOOKUP($B115,'Summer 2023 School'!$C$2:$AF$216,2,FALSE)),0,(VLOOKUP($B115,'Summer 2023 School'!$C$2:$AF$216,2,FALSE)))</f>
        <v>13</v>
      </c>
      <c r="Q115" s="231">
        <f>IF(ISNA(VLOOKUP($B115,'Autumn 2023 School'!$C$2:$AH$214,2,FALSE)),0,(VLOOKUP($B115,'Autumn 2023 School'!$C$2:$AH$214,2,FALSE)))</f>
        <v>15</v>
      </c>
      <c r="R115" s="231">
        <f>IF(ISNA(VLOOKUP($B115,'Spring 2023 School'!$C$3:$AF$219,9,FALSE)),0,(VLOOKUP($B115,'Spring 2023 School'!$C$3:$AF$219,9,FALSE)))</f>
        <v>225</v>
      </c>
      <c r="S115" s="231">
        <f>IF(ISNA(VLOOKUP($B115,'Summer 2023 School'!$C$2:$AF$216,9,FALSE)),0,(VLOOKUP($B115,'Summer 2023 School'!$C$2:$AF$216,9,FALSE)))</f>
        <v>192</v>
      </c>
      <c r="T115" s="231">
        <f>IF(ISNA(VLOOKUP($B115,'Autumn 2023 School'!$C$2:$AH$214,9,FALSE)),0,(VLOOKUP($B115,'Autumn 2023 School'!$C$2:$AH$214,9,FALSE)))</f>
        <v>219</v>
      </c>
      <c r="U115" s="231">
        <f>IF(ISNA(VLOOKUP($B115,'Spring 2023 School'!$C$3:$AF$219,25,FALSE)),0,(VLOOKUP($B115,'Spring 2023 School'!$C$3:$AF$219,25,FALSE)))</f>
        <v>21</v>
      </c>
      <c r="V115" s="231">
        <f>IF(ISNA(VLOOKUP($B115,'Spring 2023 School'!$C$3:$AF$219,25,FALSE)),0,(VLOOKUP($B115,'Spring 2023 School'!$C$3:$AF$219,25,FALSE)))</f>
        <v>21</v>
      </c>
      <c r="W115" s="231">
        <f>IF(ISNA(VLOOKUP($B115,'Spring 2023 School'!$C$3:$AF$219,25,FALSE)),0,(VLOOKUP($B115,'Spring 2023 School'!$C$3:$AF$219,25,FALSE)))</f>
        <v>21</v>
      </c>
      <c r="X115" s="231">
        <f>IF(ISNA(VLOOKUP($B115,'Spring 2023 School'!$C$3:$AF$219,26,FALSE)),0,(VLOOKUP($B115,'Spring 2023 School'!$C$3:$AF$219,26,FALSE)))</f>
        <v>312</v>
      </c>
      <c r="Y115" s="231">
        <f>IF(ISNA(VLOOKUP($B115,'Spring 2023 School'!$C$3:$AF$219,26,FALSE)),0,(VLOOKUP($B115,'Spring 2023 School'!$C$3:$AF$219,26,FALSE)))</f>
        <v>312</v>
      </c>
      <c r="Z115" s="231">
        <f>IF(ISNA(VLOOKUP($B115,'Spring 2023 School'!$C$3:$AF$219,26,FALSE)),0,(VLOOKUP($B115,'Spring 2023 School'!$C$3:$AF$219,26,FALSE)))</f>
        <v>312</v>
      </c>
      <c r="AA115" s="231">
        <f>IF(ISNA(VLOOKUP($B115,'Spring 2023 School'!$C$3:$AF$219,27,FALSE)),0,(VLOOKUP($B115,'Spring 2023 School'!$C$3:$AF$219,27,FALSE)))</f>
        <v>0</v>
      </c>
      <c r="AB115" s="231">
        <f>IF(ISNA(VLOOKUP($B115,'Spring 2023 School'!$C$3:$AF$219,27,FALSE)),0,(VLOOKUP($B115,'Spring 2023 School'!$C$3:$AF$219,27,FALSE)))</f>
        <v>0</v>
      </c>
      <c r="AC115" s="231">
        <f>IF(ISNA(VLOOKUP($B115,'Spring 2023 School'!$C$3:$AF$219,27,FALSE)),0,(VLOOKUP($B115,'Spring 2023 School'!$C$3:$AF$219,27,FALSE)))</f>
        <v>0</v>
      </c>
      <c r="AD115" s="384">
        <f t="shared" si="62"/>
        <v>139283.16</v>
      </c>
      <c r="AE115" s="403">
        <f>VLOOKUP(B115,'Spring 2023 School'!$C$3:$S$202,17,FALSE)</f>
        <v>285</v>
      </c>
      <c r="AF115" s="403">
        <f>VLOOKUP(B115,'Spring 2023 School'!$C$1:$Z$200,20,FALSE)</f>
        <v>162</v>
      </c>
      <c r="AG115" s="403">
        <f>VLOOKUP(B115,'Spring 2023 School'!$C$3:$Z$202,23,FALSE)</f>
        <v>75</v>
      </c>
      <c r="AH115" s="384">
        <f t="shared" si="52"/>
        <v>6606.3</v>
      </c>
      <c r="AI115" s="384">
        <f t="shared" si="53"/>
        <v>1785.2399999999998</v>
      </c>
      <c r="AJ115" s="384">
        <f t="shared" si="54"/>
        <v>228</v>
      </c>
      <c r="AK115" s="384">
        <f t="shared" si="63"/>
        <v>8619.5400000000009</v>
      </c>
      <c r="AL115" s="403">
        <f>IF(ISNA(VLOOKUP($A115,'Spring 2023 School'!$B113:$AD113,29,FALSE)),0,(VLOOKUP($A115,'Spring 2023 School'!$B113:$AD113,29,FALSE)))</f>
        <v>16</v>
      </c>
      <c r="AM115" s="403">
        <f>IF(ISNA(VLOOKUP($A115,'Spring 2023 School'!$B113:$AZ113,30,FALSE)),0,(VLOOKUP($A115,'Spring 2023 School'!$B113:$AZ113,30,FALSE)))</f>
        <v>237</v>
      </c>
      <c r="AN115" s="402">
        <f t="shared" si="55"/>
        <v>3488</v>
      </c>
      <c r="AO115" s="404">
        <f t="shared" si="56"/>
        <v>65679.839999999997</v>
      </c>
      <c r="AP115" s="384">
        <f t="shared" si="57"/>
        <v>217070.54</v>
      </c>
      <c r="AQ115" s="403">
        <f>VLOOKUP(A115,'Spring 2023 School'!$B$3:$AB$202,26,FALSE)</f>
        <v>21</v>
      </c>
      <c r="AR115" s="403">
        <f>VLOOKUP(A115,'Summer 2023 School'!$B$2:$AA$200,26,FALSE)</f>
        <v>19</v>
      </c>
      <c r="AS115" s="403">
        <f>VLOOKUP(A115,'Autumn 2023 School'!$B$2:$AA$197,26,FALSE)</f>
        <v>4</v>
      </c>
      <c r="AT115" s="409">
        <f t="shared" si="68"/>
        <v>5793.6</v>
      </c>
      <c r="AU115" s="409">
        <v>0</v>
      </c>
      <c r="AV115" s="413">
        <f t="shared" si="64"/>
        <v>222864.14</v>
      </c>
      <c r="AW115" s="410">
        <f t="shared" si="65"/>
        <v>92860.058333333349</v>
      </c>
      <c r="AX115" s="410">
        <f t="shared" si="66"/>
        <v>74288.046666666676</v>
      </c>
      <c r="AY115" s="410">
        <f t="shared" si="67"/>
        <v>55716.035000000003</v>
      </c>
      <c r="AZ115" s="642">
        <f>(SUMIF('Spring 2023 School'!B:B,Budget!A115,'Spring 2023 School'!AG:AG)+SUMIF('Summer 2023 School'!B:B,Budget!A115,'Summer 2023 School'!AG:AG)+SUMIF('Autumn 2023 School'!B:B,Budget!A115,'Autumn 2023 School'!AG:AG))</f>
        <v>0</v>
      </c>
      <c r="BA115" s="410">
        <f t="shared" si="58"/>
        <v>0</v>
      </c>
      <c r="BB115">
        <f t="shared" si="59"/>
        <v>3705</v>
      </c>
      <c r="BC115">
        <f t="shared" si="60"/>
        <v>2106</v>
      </c>
      <c r="BD115">
        <f t="shared" si="61"/>
        <v>900</v>
      </c>
    </row>
    <row r="116" spans="1:56" x14ac:dyDescent="0.35">
      <c r="A116" s="231">
        <v>2196</v>
      </c>
      <c r="B116" t="s">
        <v>939</v>
      </c>
      <c r="C116" s="231">
        <f>IF(ISNA(VLOOKUP($B116,'Spring 2023 School'!$C$3:$AF$220,5,FALSE)),0,(VLOOKUP($B116,'Spring 2023 School'!$C$3:$AF$220,5,FALSE)))</f>
        <v>13</v>
      </c>
      <c r="D116" s="231">
        <f>IF(ISNA(VLOOKUP($B116,'Summer 2023 School'!$C$2:$AF$217,5,FALSE)),0,(VLOOKUP($B116,'Summer 2023 School'!$C$2:$AF$217,5,FALSE)))</f>
        <v>22</v>
      </c>
      <c r="E116" s="231">
        <f>IF(ISNA(VLOOKUP($B116,'Autumn 2023 School'!$C$2:$AH$214,5,FALSE)),0,(VLOOKUP($B116,'Autumn 2023 School'!$C$2:$AH$214,5,FALSE)))</f>
        <v>16</v>
      </c>
      <c r="F116" s="231">
        <f>IF(ISNA(VLOOKUP($B116,'Spring 2023 School'!$C$3:$AF$219,8,FALSE)),0,(VLOOKUP($B116,'Spring 2023 School'!$C$3:$AF$219,8,FALSE)))</f>
        <v>0</v>
      </c>
      <c r="G116" s="231">
        <f>IF(ISNA(VLOOKUP($B116,'Summer 2023 School'!$C$2:$AF$216,8,FALSE)),0,(VLOOKUP($B116,'Summer 2023 School'!$C$2:$AF$216,8,FALSE)))</f>
        <v>0</v>
      </c>
      <c r="H116" s="231">
        <f>IF(ISNA(VLOOKUP($B116,'Autumn 2023 School'!$C$2:$AH$214,8,FALSE)),0,(VLOOKUP($B116,'Autumn 2023 School'!$C$2:$AH$214,8,FALSE)))</f>
        <v>0</v>
      </c>
      <c r="I116" s="231">
        <f>IF(ISNA(VLOOKUP($B116,'Spring 2023 School'!$C$3:$AF$219,12,FALSE)),0,(VLOOKUP($B116,'Spring 2023 School'!$C$3:$AF$219,12,FALSE)))</f>
        <v>195</v>
      </c>
      <c r="J116" s="231">
        <f>IF(ISNA(VLOOKUP($B116,'Summer 2023 School'!$C$2:$AF$216,12,FALSE)),0,(VLOOKUP($B116,'Summer 2023 School'!$C$2:$AF$216,12,FALSE)))</f>
        <v>330</v>
      </c>
      <c r="K116" s="231">
        <f>IF(ISNA(VLOOKUP($B116,'Autumn 2023 School'!$C$2:$AH$214,12,FALSE)),0,(VLOOKUP($B116,'Autumn 2023 School'!$C$2:$AH$214,12,FALSE)))</f>
        <v>240</v>
      </c>
      <c r="L116" s="231">
        <f>IF(ISNA(VLOOKUP($B116,'Spring 2023 School'!$C$3:$AF$219,15,FALSE)),0,(VLOOKUP($B116,'Spring 2023 School'!$C$3:$AF$219,15,FALSE)))</f>
        <v>0</v>
      </c>
      <c r="M116" s="231">
        <f>IF(ISNA(VLOOKUP($B116,'Summer 2023 School'!$C$2:$AF$216,15,FALSE)),0,(VLOOKUP($B116,'Summer 2023 School'!$C$2:$AF$216,15,FALSE)))</f>
        <v>0</v>
      </c>
      <c r="N116" s="231">
        <f>IF(ISNA(VLOOKUP($B116,'Autumn 2023 School'!$C$2:$AH$214,15,FALSE)),0,(VLOOKUP($B116,'Autumn 2023 School'!$C$2:$AH$214,15,FALSE)))</f>
        <v>0</v>
      </c>
      <c r="O116" s="231">
        <f>IF(ISNA(VLOOKUP($B116,'Spring 2023 School'!$C$3:$AF$219,2,FALSE)),0,(VLOOKUP($B116,'Spring 2023 School'!$C$3:$AF$219,2,FALSE)))</f>
        <v>0</v>
      </c>
      <c r="P116" s="231">
        <f>IF(ISNA(VLOOKUP($B116,'Summer 2023 School'!$C$2:$AF$216,2,FALSE)),0,(VLOOKUP($B116,'Summer 2023 School'!$C$2:$AF$216,2,FALSE)))</f>
        <v>0</v>
      </c>
      <c r="Q116" s="231">
        <f>IF(ISNA(VLOOKUP($B116,'Autumn 2023 School'!$C$2:$AH$214,2,FALSE)),0,(VLOOKUP($B116,'Autumn 2023 School'!$C$2:$AH$214,2,FALSE)))</f>
        <v>0</v>
      </c>
      <c r="R116" s="231">
        <f>IF(ISNA(VLOOKUP($B116,'Spring 2023 School'!$C$3:$AF$219,9,FALSE)),0,(VLOOKUP($B116,'Spring 2023 School'!$C$3:$AF$219,9,FALSE)))</f>
        <v>0</v>
      </c>
      <c r="S116" s="231">
        <f>IF(ISNA(VLOOKUP($B116,'Summer 2023 School'!$C$2:$AF$216,9,FALSE)),0,(VLOOKUP($B116,'Summer 2023 School'!$C$2:$AF$216,9,FALSE)))</f>
        <v>0</v>
      </c>
      <c r="T116" s="231">
        <f>IF(ISNA(VLOOKUP($B116,'Autumn 2023 School'!$C$2:$AH$214,9,FALSE)),0,(VLOOKUP($B116,'Autumn 2023 School'!$C$2:$AH$214,9,FALSE)))</f>
        <v>0</v>
      </c>
      <c r="U116" s="231">
        <f>IF(ISNA(VLOOKUP($B116,'Spring 2023 School'!$C$3:$AF$219,25,FALSE)),0,(VLOOKUP($B116,'Spring 2023 School'!$C$3:$AF$219,25,FALSE)))</f>
        <v>6</v>
      </c>
      <c r="V116" s="231">
        <f>IF(ISNA(VLOOKUP($B116,'Spring 2023 School'!$C$3:$AF$219,25,FALSE)),0,(VLOOKUP($B116,'Spring 2023 School'!$C$3:$AF$219,25,FALSE)))</f>
        <v>6</v>
      </c>
      <c r="W116" s="231">
        <f>IF(ISNA(VLOOKUP($B116,'Spring 2023 School'!$C$3:$AF$219,25,FALSE)),0,(VLOOKUP($B116,'Spring 2023 School'!$C$3:$AF$219,25,FALSE)))</f>
        <v>6</v>
      </c>
      <c r="X116" s="231">
        <f>IF(ISNA(VLOOKUP($B116,'Spring 2023 School'!$C$3:$AF$219,26,FALSE)),0,(VLOOKUP($B116,'Spring 2023 School'!$C$3:$AF$219,26,FALSE)))</f>
        <v>90</v>
      </c>
      <c r="Y116" s="231">
        <f>IF(ISNA(VLOOKUP($B116,'Spring 2023 School'!$C$3:$AF$219,26,FALSE)),0,(VLOOKUP($B116,'Spring 2023 School'!$C$3:$AF$219,26,FALSE)))</f>
        <v>90</v>
      </c>
      <c r="Z116" s="231">
        <f>IF(ISNA(VLOOKUP($B116,'Spring 2023 School'!$C$3:$AF$219,26,FALSE)),0,(VLOOKUP($B116,'Spring 2023 School'!$C$3:$AF$219,26,FALSE)))</f>
        <v>90</v>
      </c>
      <c r="AA116" s="231">
        <f>IF(ISNA(VLOOKUP($B116,'Spring 2023 School'!$C$3:$AF$219,27,FALSE)),0,(VLOOKUP($B116,'Spring 2023 School'!$C$3:$AF$219,27,FALSE)))</f>
        <v>0</v>
      </c>
      <c r="AB116" s="231">
        <f>IF(ISNA(VLOOKUP($B116,'Spring 2023 School'!$C$3:$AF$219,27,FALSE)),0,(VLOOKUP($B116,'Spring 2023 School'!$C$3:$AF$219,27,FALSE)))</f>
        <v>0</v>
      </c>
      <c r="AC116" s="231">
        <f>IF(ISNA(VLOOKUP($B116,'Spring 2023 School'!$C$3:$AF$219,27,FALSE)),0,(VLOOKUP($B116,'Spring 2023 School'!$C$3:$AF$219,27,FALSE)))</f>
        <v>0</v>
      </c>
      <c r="AD116" s="384">
        <f t="shared" si="62"/>
        <v>52601.1</v>
      </c>
      <c r="AE116" s="403">
        <f>VLOOKUP(B116,'Spring 2023 School'!$C$3:$S$202,17,FALSE)</f>
        <v>60</v>
      </c>
      <c r="AF116" s="403">
        <f>VLOOKUP(B116,'Spring 2023 School'!$C$1:$Z$200,20,FALSE)</f>
        <v>90</v>
      </c>
      <c r="AG116" s="403">
        <f>VLOOKUP(B116,'Spring 2023 School'!$C$3:$Z$202,23,FALSE)</f>
        <v>15</v>
      </c>
      <c r="AH116" s="384">
        <f t="shared" si="52"/>
        <v>1390.8</v>
      </c>
      <c r="AI116" s="384">
        <f t="shared" si="53"/>
        <v>991.8</v>
      </c>
      <c r="AJ116" s="384">
        <f t="shared" si="54"/>
        <v>45.6</v>
      </c>
      <c r="AK116" s="384">
        <f t="shared" si="63"/>
        <v>2428.1999999999998</v>
      </c>
      <c r="AL116" s="403">
        <f>IF(ISNA(VLOOKUP($A116,'Spring 2023 School'!$B114:$AD114,29,FALSE)),0,(VLOOKUP($A116,'Spring 2023 School'!$B114:$AD114,29,FALSE)))</f>
        <v>6</v>
      </c>
      <c r="AM116" s="403">
        <f>IF(ISNA(VLOOKUP($A116,'Spring 2023 School'!$B114:$AZ114,30,FALSE)),0,(VLOOKUP($A116,'Spring 2023 School'!$B114:$AZ114,30,FALSE)))</f>
        <v>90</v>
      </c>
      <c r="AN116" s="402">
        <f t="shared" si="55"/>
        <v>1308</v>
      </c>
      <c r="AO116" s="404">
        <f t="shared" si="56"/>
        <v>0</v>
      </c>
      <c r="AP116" s="384">
        <f t="shared" si="57"/>
        <v>56337.299999999996</v>
      </c>
      <c r="AQ116" s="403">
        <f>VLOOKUP(A116,'Spring 2023 School'!$B$3:$AB$202,26,FALSE)</f>
        <v>6</v>
      </c>
      <c r="AR116" s="403">
        <f>VLOOKUP(A116,'Summer 2023 School'!$B$2:$AA$200,26,FALSE)</f>
        <v>6</v>
      </c>
      <c r="AS116" s="403">
        <f>VLOOKUP(A116,'Autumn 2023 School'!$B$2:$AA$197,26,FALSE)</f>
        <v>0</v>
      </c>
      <c r="AT116" s="409">
        <f t="shared" si="68"/>
        <v>1591.2</v>
      </c>
      <c r="AU116" s="409">
        <v>0</v>
      </c>
      <c r="AV116" s="413">
        <f t="shared" si="64"/>
        <v>57928.499999999993</v>
      </c>
      <c r="AW116" s="410">
        <f t="shared" si="65"/>
        <v>24136.874999999996</v>
      </c>
      <c r="AX116" s="410">
        <f t="shared" si="66"/>
        <v>19309.499999999996</v>
      </c>
      <c r="AY116" s="410">
        <f t="shared" si="67"/>
        <v>14482.124999999996</v>
      </c>
      <c r="AZ116" s="642">
        <f>(SUMIF('Spring 2023 School'!B:B,Budget!A116,'Spring 2023 School'!AG:AG)+SUMIF('Summer 2023 School'!B:B,Budget!A116,'Summer 2023 School'!AG:AG)+SUMIF('Autumn 2023 School'!B:B,Budget!A116,'Autumn 2023 School'!AG:AG))</f>
        <v>0</v>
      </c>
      <c r="BA116" s="410">
        <f t="shared" si="58"/>
        <v>0</v>
      </c>
      <c r="BB116">
        <f t="shared" si="59"/>
        <v>780</v>
      </c>
      <c r="BC116">
        <f t="shared" si="60"/>
        <v>1170</v>
      </c>
      <c r="BD116">
        <f t="shared" si="61"/>
        <v>180</v>
      </c>
    </row>
    <row r="117" spans="1:56" x14ac:dyDescent="0.35">
      <c r="A117" s="231">
        <v>2204</v>
      </c>
      <c r="B117" t="s">
        <v>940</v>
      </c>
      <c r="C117" s="231">
        <f>IF(ISNA(VLOOKUP($B117,'Spring 2023 School'!$C$3:$AF$220,5,FALSE)),0,(VLOOKUP($B117,'Spring 2023 School'!$C$3:$AF$220,5,FALSE)))</f>
        <v>21</v>
      </c>
      <c r="D117" s="231">
        <f>IF(ISNA(VLOOKUP($B117,'Summer 2023 School'!$C$2:$AF$217,5,FALSE)),0,(VLOOKUP($B117,'Summer 2023 School'!$C$2:$AF$217,5,FALSE)))</f>
        <v>26</v>
      </c>
      <c r="E117" s="231">
        <f>IF(ISNA(VLOOKUP($B117,'Autumn 2023 School'!$C$2:$AH$214,5,FALSE)),0,(VLOOKUP($B117,'Autumn 2023 School'!$C$2:$AH$214,5,FALSE)))</f>
        <v>20</v>
      </c>
      <c r="F117" s="231">
        <f>IF(ISNA(VLOOKUP($B117,'Spring 2023 School'!$C$3:$AF$219,8,FALSE)),0,(VLOOKUP($B117,'Spring 2023 School'!$C$3:$AF$219,8,FALSE)))</f>
        <v>3</v>
      </c>
      <c r="G117" s="231">
        <f>IF(ISNA(VLOOKUP($B117,'Summer 2023 School'!$C$2:$AF$216,8,FALSE)),0,(VLOOKUP($B117,'Summer 2023 School'!$C$2:$AF$216,8,FALSE)))</f>
        <v>3</v>
      </c>
      <c r="H117" s="231">
        <f>IF(ISNA(VLOOKUP($B117,'Autumn 2023 School'!$C$2:$AH$214,8,FALSE)),0,(VLOOKUP($B117,'Autumn 2023 School'!$C$2:$AH$214,8,FALSE)))</f>
        <v>4</v>
      </c>
      <c r="I117" s="231">
        <f>IF(ISNA(VLOOKUP($B117,'Spring 2023 School'!$C$3:$AF$219,12,FALSE)),0,(VLOOKUP($B117,'Spring 2023 School'!$C$3:$AF$219,12,FALSE)))</f>
        <v>315</v>
      </c>
      <c r="J117" s="231">
        <f>IF(ISNA(VLOOKUP($B117,'Summer 2023 School'!$C$2:$AF$216,12,FALSE)),0,(VLOOKUP($B117,'Summer 2023 School'!$C$2:$AF$216,12,FALSE)))</f>
        <v>390</v>
      </c>
      <c r="K117" s="231">
        <f>IF(ISNA(VLOOKUP($B117,'Autumn 2023 School'!$C$2:$AH$214,12,FALSE)),0,(VLOOKUP($B117,'Autumn 2023 School'!$C$2:$AH$214,12,FALSE)))</f>
        <v>300</v>
      </c>
      <c r="L117" s="231">
        <f>IF(ISNA(VLOOKUP($B117,'Spring 2023 School'!$C$3:$AF$219,15,FALSE)),0,(VLOOKUP($B117,'Spring 2023 School'!$C$3:$AF$219,15,FALSE)))</f>
        <v>45</v>
      </c>
      <c r="M117" s="231">
        <f>IF(ISNA(VLOOKUP($B117,'Summer 2023 School'!$C$2:$AF$216,15,FALSE)),0,(VLOOKUP($B117,'Summer 2023 School'!$C$2:$AF$216,15,FALSE)))</f>
        <v>45</v>
      </c>
      <c r="N117" s="231">
        <f>IF(ISNA(VLOOKUP($B117,'Autumn 2023 School'!$C$2:$AH$214,15,FALSE)),0,(VLOOKUP($B117,'Autumn 2023 School'!$C$2:$AH$214,15,FALSE)))</f>
        <v>60</v>
      </c>
      <c r="O117" s="231">
        <f>IF(ISNA(VLOOKUP($B117,'Spring 2023 School'!$C$3:$AF$219,2,FALSE)),0,(VLOOKUP($B117,'Spring 2023 School'!$C$3:$AF$219,2,FALSE)))</f>
        <v>0</v>
      </c>
      <c r="P117" s="231">
        <f>IF(ISNA(VLOOKUP($B117,'Summer 2023 School'!$C$2:$AF$216,2,FALSE)),0,(VLOOKUP($B117,'Summer 2023 School'!$C$2:$AF$216,2,FALSE)))</f>
        <v>0</v>
      </c>
      <c r="Q117" s="231">
        <f>IF(ISNA(VLOOKUP($B117,'Autumn 2023 School'!$C$2:$AH$214,2,FALSE)),0,(VLOOKUP($B117,'Autumn 2023 School'!$C$2:$AH$214,2,FALSE)))</f>
        <v>0</v>
      </c>
      <c r="R117" s="231">
        <f>IF(ISNA(VLOOKUP($B117,'Spring 2023 School'!$C$3:$AF$219,9,FALSE)),0,(VLOOKUP($B117,'Spring 2023 School'!$C$3:$AF$219,9,FALSE)))</f>
        <v>0</v>
      </c>
      <c r="S117" s="231">
        <f>IF(ISNA(VLOOKUP($B117,'Summer 2023 School'!$C$2:$AF$216,9,FALSE)),0,(VLOOKUP($B117,'Summer 2023 School'!$C$2:$AF$216,9,FALSE)))</f>
        <v>0</v>
      </c>
      <c r="T117" s="231">
        <f>IF(ISNA(VLOOKUP($B117,'Autumn 2023 School'!$C$2:$AH$214,9,FALSE)),0,(VLOOKUP($B117,'Autumn 2023 School'!$C$2:$AH$214,9,FALSE)))</f>
        <v>0</v>
      </c>
      <c r="U117" s="231">
        <f>IF(ISNA(VLOOKUP($B117,'Spring 2023 School'!$C$3:$AF$219,25,FALSE)),0,(VLOOKUP($B117,'Spring 2023 School'!$C$3:$AF$219,25,FALSE)))</f>
        <v>4</v>
      </c>
      <c r="V117" s="231">
        <f>IF(ISNA(VLOOKUP($B117,'Spring 2023 School'!$C$3:$AF$219,25,FALSE)),0,(VLOOKUP($B117,'Spring 2023 School'!$C$3:$AF$219,25,FALSE)))</f>
        <v>4</v>
      </c>
      <c r="W117" s="231">
        <f>IF(ISNA(VLOOKUP($B117,'Spring 2023 School'!$C$3:$AF$219,25,FALSE)),0,(VLOOKUP($B117,'Spring 2023 School'!$C$3:$AF$219,25,FALSE)))</f>
        <v>4</v>
      </c>
      <c r="X117" s="231">
        <f>IF(ISNA(VLOOKUP($B117,'Spring 2023 School'!$C$3:$AF$219,26,FALSE)),0,(VLOOKUP($B117,'Spring 2023 School'!$C$3:$AF$219,26,FALSE)))</f>
        <v>60</v>
      </c>
      <c r="Y117" s="231">
        <f>IF(ISNA(VLOOKUP($B117,'Spring 2023 School'!$C$3:$AF$219,26,FALSE)),0,(VLOOKUP($B117,'Spring 2023 School'!$C$3:$AF$219,26,FALSE)))</f>
        <v>60</v>
      </c>
      <c r="Z117" s="231">
        <f>IF(ISNA(VLOOKUP($B117,'Spring 2023 School'!$C$3:$AF$219,26,FALSE)),0,(VLOOKUP($B117,'Spring 2023 School'!$C$3:$AF$219,26,FALSE)))</f>
        <v>60</v>
      </c>
      <c r="AA117" s="231">
        <f>IF(ISNA(VLOOKUP($B117,'Spring 2023 School'!$C$3:$AF$219,27,FALSE)),0,(VLOOKUP($B117,'Spring 2023 School'!$C$3:$AF$219,27,FALSE)))</f>
        <v>0</v>
      </c>
      <c r="AB117" s="231">
        <f>IF(ISNA(VLOOKUP($B117,'Spring 2023 School'!$C$3:$AF$219,27,FALSE)),0,(VLOOKUP($B117,'Spring 2023 School'!$C$3:$AF$219,27,FALSE)))</f>
        <v>0</v>
      </c>
      <c r="AC117" s="231">
        <f>IF(ISNA(VLOOKUP($B117,'Spring 2023 School'!$C$3:$AF$219,27,FALSE)),0,(VLOOKUP($B117,'Spring 2023 School'!$C$3:$AF$219,27,FALSE)))</f>
        <v>0</v>
      </c>
      <c r="AD117" s="384">
        <f t="shared" si="62"/>
        <v>79430.099999999991</v>
      </c>
      <c r="AE117" s="403">
        <f>VLOOKUP(B117,'Spring 2023 School'!$C$3:$S$202,17,FALSE)</f>
        <v>90</v>
      </c>
      <c r="AF117" s="403">
        <f>VLOOKUP(B117,'Spring 2023 School'!$C$1:$Z$200,20,FALSE)</f>
        <v>60</v>
      </c>
      <c r="AG117" s="403">
        <f>VLOOKUP(B117,'Spring 2023 School'!$C$3:$Z$202,23,FALSE)</f>
        <v>15</v>
      </c>
      <c r="AH117" s="384">
        <f t="shared" si="52"/>
        <v>2086.1999999999998</v>
      </c>
      <c r="AI117" s="384">
        <f t="shared" si="53"/>
        <v>661.19999999999993</v>
      </c>
      <c r="AJ117" s="384">
        <f t="shared" si="54"/>
        <v>45.6</v>
      </c>
      <c r="AK117" s="384">
        <f t="shared" si="63"/>
        <v>2792.9999999999995</v>
      </c>
      <c r="AL117" s="403">
        <f>IF(ISNA(VLOOKUP($A117,'Spring 2023 School'!$B115:$AD115,29,FALSE)),0,(VLOOKUP($A117,'Spring 2023 School'!$B115:$AD115,29,FALSE)))</f>
        <v>4</v>
      </c>
      <c r="AM117" s="403">
        <f>IF(ISNA(VLOOKUP($A117,'Spring 2023 School'!$B115:$AZ115,30,FALSE)),0,(VLOOKUP($A117,'Spring 2023 School'!$B115:$AZ115,30,FALSE)))</f>
        <v>60</v>
      </c>
      <c r="AN117" s="402">
        <f t="shared" si="55"/>
        <v>872</v>
      </c>
      <c r="AO117" s="404">
        <f t="shared" si="56"/>
        <v>0</v>
      </c>
      <c r="AP117" s="384">
        <f t="shared" si="57"/>
        <v>83095.099999999991</v>
      </c>
      <c r="AQ117" s="403">
        <f>VLOOKUP(A117,'Spring 2023 School'!$B$3:$AB$202,26,FALSE)</f>
        <v>4</v>
      </c>
      <c r="AR117" s="403">
        <f>VLOOKUP(A117,'Summer 2023 School'!$B$2:$AA$200,26,FALSE)</f>
        <v>10</v>
      </c>
      <c r="AS117" s="403">
        <f>VLOOKUP(A117,'Autumn 2023 School'!$B$2:$AA$197,26,FALSE)</f>
        <v>6</v>
      </c>
      <c r="AT117" s="409">
        <f t="shared" si="68"/>
        <v>2590.8000000000002</v>
      </c>
      <c r="AU117" s="409">
        <v>0</v>
      </c>
      <c r="AV117" s="413">
        <f t="shared" si="64"/>
        <v>85685.9</v>
      </c>
      <c r="AW117" s="410">
        <f t="shared" si="65"/>
        <v>35702.458333333328</v>
      </c>
      <c r="AX117" s="410">
        <f t="shared" si="66"/>
        <v>28561.966666666664</v>
      </c>
      <c r="AY117" s="410">
        <f t="shared" si="67"/>
        <v>21421.474999999999</v>
      </c>
      <c r="AZ117" s="642">
        <f>(SUMIF('Spring 2023 School'!B:B,Budget!A117,'Spring 2023 School'!AG:AG)+SUMIF('Summer 2023 School'!B:B,Budget!A117,'Summer 2023 School'!AG:AG)+SUMIF('Autumn 2023 School'!B:B,Budget!A117,'Autumn 2023 School'!AG:AG))</f>
        <v>0</v>
      </c>
      <c r="BA117" s="410">
        <f t="shared" si="58"/>
        <v>0</v>
      </c>
      <c r="BB117">
        <f t="shared" si="59"/>
        <v>1170</v>
      </c>
      <c r="BC117">
        <f t="shared" si="60"/>
        <v>780</v>
      </c>
      <c r="BD117">
        <f t="shared" si="61"/>
        <v>180</v>
      </c>
    </row>
    <row r="118" spans="1:56" x14ac:dyDescent="0.35">
      <c r="A118" s="231">
        <v>2227</v>
      </c>
      <c r="B118" t="s">
        <v>941</v>
      </c>
      <c r="C118" s="231">
        <f>IF(ISNA(VLOOKUP($B118,'Spring 2023 School'!$C$3:$AF$220,5,FALSE)),0,(VLOOKUP($B118,'Spring 2023 School'!$C$3:$AF$220,5,FALSE)))</f>
        <v>52</v>
      </c>
      <c r="D118" s="231">
        <f>IF(ISNA(VLOOKUP($B118,'Summer 2023 School'!$C$2:$AF$217,5,FALSE)),0,(VLOOKUP($B118,'Summer 2023 School'!$C$2:$AF$217,5,FALSE)))</f>
        <v>52</v>
      </c>
      <c r="E118" s="231">
        <f>IF(ISNA(VLOOKUP($B118,'Autumn 2023 School'!$C$2:$AH$214,5,FALSE)),0,(VLOOKUP($B118,'Autumn 2023 School'!$C$2:$AH$214,5,FALSE)))</f>
        <v>44</v>
      </c>
      <c r="F118" s="231">
        <f>IF(ISNA(VLOOKUP($B118,'Spring 2023 School'!$C$3:$AF$219,8,FALSE)),0,(VLOOKUP($B118,'Spring 2023 School'!$C$3:$AF$219,8,FALSE)))</f>
        <v>8</v>
      </c>
      <c r="G118" s="231">
        <f>IF(ISNA(VLOOKUP($B118,'Summer 2023 School'!$C$2:$AF$216,8,FALSE)),0,(VLOOKUP($B118,'Summer 2023 School'!$C$2:$AF$216,8,FALSE)))</f>
        <v>9</v>
      </c>
      <c r="H118" s="231">
        <f>IF(ISNA(VLOOKUP($B118,'Autumn 2023 School'!$C$2:$AH$214,8,FALSE)),0,(VLOOKUP($B118,'Autumn 2023 School'!$C$2:$AH$214,8,FALSE)))</f>
        <v>9</v>
      </c>
      <c r="I118" s="231">
        <f>IF(ISNA(VLOOKUP($B118,'Spring 2023 School'!$C$3:$AF$219,12,FALSE)),0,(VLOOKUP($B118,'Spring 2023 School'!$C$3:$AF$219,12,FALSE)))</f>
        <v>780</v>
      </c>
      <c r="J118" s="231">
        <f>IF(ISNA(VLOOKUP($B118,'Summer 2023 School'!$C$2:$AF$216,12,FALSE)),0,(VLOOKUP($B118,'Summer 2023 School'!$C$2:$AF$216,12,FALSE)))</f>
        <v>780</v>
      </c>
      <c r="K118" s="231">
        <f>IF(ISNA(VLOOKUP($B118,'Autumn 2023 School'!$C$2:$AH$214,12,FALSE)),0,(VLOOKUP($B118,'Autumn 2023 School'!$C$2:$AH$214,12,FALSE)))</f>
        <v>660</v>
      </c>
      <c r="L118" s="231">
        <f>IF(ISNA(VLOOKUP($B118,'Spring 2023 School'!$C$3:$AF$219,15,FALSE)),0,(VLOOKUP($B118,'Spring 2023 School'!$C$3:$AF$219,15,FALSE)))</f>
        <v>120</v>
      </c>
      <c r="M118" s="231">
        <f>IF(ISNA(VLOOKUP($B118,'Summer 2023 School'!$C$2:$AF$216,15,FALSE)),0,(VLOOKUP($B118,'Summer 2023 School'!$C$2:$AF$216,15,FALSE)))</f>
        <v>135</v>
      </c>
      <c r="N118" s="231">
        <f>IF(ISNA(VLOOKUP($B118,'Autumn 2023 School'!$C$2:$AH$214,15,FALSE)),0,(VLOOKUP($B118,'Autumn 2023 School'!$C$2:$AH$214,15,FALSE)))</f>
        <v>135</v>
      </c>
      <c r="O118" s="231">
        <f>IF(ISNA(VLOOKUP($B118,'Spring 2023 School'!$C$3:$AF$219,2,FALSE)),0,(VLOOKUP($B118,'Spring 2023 School'!$C$3:$AF$219,2,FALSE)))</f>
        <v>0</v>
      </c>
      <c r="P118" s="231">
        <f>IF(ISNA(VLOOKUP($B118,'Summer 2023 School'!$C$2:$AF$216,2,FALSE)),0,(VLOOKUP($B118,'Summer 2023 School'!$C$2:$AF$216,2,FALSE)))</f>
        <v>0</v>
      </c>
      <c r="Q118" s="231">
        <f>IF(ISNA(VLOOKUP($B118,'Autumn 2023 School'!$C$2:$AH$214,2,FALSE)),0,(VLOOKUP($B118,'Autumn 2023 School'!$C$2:$AH$214,2,FALSE)))</f>
        <v>0</v>
      </c>
      <c r="R118" s="231">
        <f>IF(ISNA(VLOOKUP($B118,'Spring 2023 School'!$C$3:$AF$219,9,FALSE)),0,(VLOOKUP($B118,'Spring 2023 School'!$C$3:$AF$219,9,FALSE)))</f>
        <v>0</v>
      </c>
      <c r="S118" s="231">
        <f>IF(ISNA(VLOOKUP($B118,'Summer 2023 School'!$C$2:$AF$216,9,FALSE)),0,(VLOOKUP($B118,'Summer 2023 School'!$C$2:$AF$216,9,FALSE)))</f>
        <v>0</v>
      </c>
      <c r="T118" s="231">
        <f>IF(ISNA(VLOOKUP($B118,'Autumn 2023 School'!$C$2:$AH$214,9,FALSE)),0,(VLOOKUP($B118,'Autumn 2023 School'!$C$2:$AH$214,9,FALSE)))</f>
        <v>0</v>
      </c>
      <c r="U118" s="231">
        <f>IF(ISNA(VLOOKUP($B118,'Spring 2023 School'!$C$3:$AF$219,25,FALSE)),0,(VLOOKUP($B118,'Spring 2023 School'!$C$3:$AF$219,25,FALSE)))</f>
        <v>23</v>
      </c>
      <c r="V118" s="231">
        <f>IF(ISNA(VLOOKUP($B118,'Spring 2023 School'!$C$3:$AF$219,25,FALSE)),0,(VLOOKUP($B118,'Spring 2023 School'!$C$3:$AF$219,25,FALSE)))</f>
        <v>23</v>
      </c>
      <c r="W118" s="231">
        <f>IF(ISNA(VLOOKUP($B118,'Spring 2023 School'!$C$3:$AF$219,25,FALSE)),0,(VLOOKUP($B118,'Spring 2023 School'!$C$3:$AF$219,25,FALSE)))</f>
        <v>23</v>
      </c>
      <c r="X118" s="231">
        <f>IF(ISNA(VLOOKUP($B118,'Spring 2023 School'!$C$3:$AF$219,26,FALSE)),0,(VLOOKUP($B118,'Spring 2023 School'!$C$3:$AF$219,26,FALSE)))</f>
        <v>345</v>
      </c>
      <c r="Y118" s="231">
        <f>IF(ISNA(VLOOKUP($B118,'Spring 2023 School'!$C$3:$AF$219,26,FALSE)),0,(VLOOKUP($B118,'Spring 2023 School'!$C$3:$AF$219,26,FALSE)))</f>
        <v>345</v>
      </c>
      <c r="Z118" s="231">
        <f>IF(ISNA(VLOOKUP($B118,'Spring 2023 School'!$C$3:$AF$219,26,FALSE)),0,(VLOOKUP($B118,'Spring 2023 School'!$C$3:$AF$219,26,FALSE)))</f>
        <v>345</v>
      </c>
      <c r="AA118" s="231">
        <f>IF(ISNA(VLOOKUP($B118,'Spring 2023 School'!$C$3:$AF$219,27,FALSE)),0,(VLOOKUP($B118,'Spring 2023 School'!$C$3:$AF$219,27,FALSE)))</f>
        <v>15</v>
      </c>
      <c r="AB118" s="231">
        <f>IF(ISNA(VLOOKUP($B118,'Spring 2023 School'!$C$3:$AF$219,27,FALSE)),0,(VLOOKUP($B118,'Spring 2023 School'!$C$3:$AF$219,27,FALSE)))</f>
        <v>15</v>
      </c>
      <c r="AC118" s="231">
        <f>IF(ISNA(VLOOKUP($B118,'Spring 2023 School'!$C$3:$AF$219,27,FALSE)),0,(VLOOKUP($B118,'Spring 2023 School'!$C$3:$AF$219,27,FALSE)))</f>
        <v>15</v>
      </c>
      <c r="AD118" s="384">
        <f t="shared" si="62"/>
        <v>179591.7</v>
      </c>
      <c r="AE118" s="403">
        <f>VLOOKUP(B118,'Spring 2023 School'!$C$3:$S$202,17,FALSE)</f>
        <v>240</v>
      </c>
      <c r="AF118" s="403">
        <f>VLOOKUP(B118,'Spring 2023 School'!$C$1:$Z$200,20,FALSE)</f>
        <v>345</v>
      </c>
      <c r="AG118" s="403">
        <f>VLOOKUP(B118,'Spring 2023 School'!$C$3:$Z$202,23,FALSE)</f>
        <v>75</v>
      </c>
      <c r="AH118" s="384">
        <f t="shared" si="52"/>
        <v>5563.2</v>
      </c>
      <c r="AI118" s="384">
        <f t="shared" si="53"/>
        <v>3801.9</v>
      </c>
      <c r="AJ118" s="384">
        <f t="shared" si="54"/>
        <v>228</v>
      </c>
      <c r="AK118" s="384">
        <f t="shared" si="63"/>
        <v>9593.1</v>
      </c>
      <c r="AL118" s="403">
        <f>IF(ISNA(VLOOKUP($A118,'Spring 2023 School'!$B116:$AD116,29,FALSE)),0,(VLOOKUP($A118,'Spring 2023 School'!$B116:$AD116,29,FALSE)))</f>
        <v>23</v>
      </c>
      <c r="AM118" s="403">
        <f>IF(ISNA(VLOOKUP($A118,'Spring 2023 School'!$B116:$AZ116,30,FALSE)),0,(VLOOKUP($A118,'Spring 2023 School'!$B116:$AZ116,30,FALSE)))</f>
        <v>345</v>
      </c>
      <c r="AN118" s="402">
        <f t="shared" si="55"/>
        <v>5014</v>
      </c>
      <c r="AO118" s="404">
        <f t="shared" si="56"/>
        <v>0</v>
      </c>
      <c r="AP118" s="384">
        <f t="shared" si="57"/>
        <v>194198.80000000002</v>
      </c>
      <c r="AQ118" s="403">
        <f>VLOOKUP(A118,'Spring 2023 School'!$B$3:$AB$202,26,FALSE)</f>
        <v>23</v>
      </c>
      <c r="AR118" s="403">
        <f>VLOOKUP(A118,'Summer 2023 School'!$B$2:$AA$200,26,FALSE)</f>
        <v>26</v>
      </c>
      <c r="AS118" s="403">
        <f>VLOOKUP(A118,'Autumn 2023 School'!$B$2:$AA$197,26,FALSE)</f>
        <v>20</v>
      </c>
      <c r="AT118" s="409">
        <f t="shared" si="68"/>
        <v>8945.4000000000015</v>
      </c>
      <c r="AU118" s="409">
        <v>0</v>
      </c>
      <c r="AV118" s="413">
        <f t="shared" si="64"/>
        <v>203144.2</v>
      </c>
      <c r="AW118" s="410">
        <f t="shared" si="65"/>
        <v>84643.416666666672</v>
      </c>
      <c r="AX118" s="410">
        <f t="shared" si="66"/>
        <v>67714.733333333337</v>
      </c>
      <c r="AY118" s="410">
        <f t="shared" si="67"/>
        <v>50786.05</v>
      </c>
      <c r="AZ118" s="642">
        <f>(SUMIF('Spring 2023 School'!B:B,Budget!A118,'Spring 2023 School'!AG:AG)+SUMIF('Summer 2023 School'!B:B,Budget!A118,'Summer 2023 School'!AG:AG)+SUMIF('Autumn 2023 School'!B:B,Budget!A118,'Autumn 2023 School'!AG:AG))</f>
        <v>0</v>
      </c>
      <c r="BA118" s="410">
        <f t="shared" si="58"/>
        <v>0</v>
      </c>
      <c r="BB118">
        <f t="shared" si="59"/>
        <v>3120</v>
      </c>
      <c r="BC118">
        <f t="shared" si="60"/>
        <v>4485</v>
      </c>
      <c r="BD118">
        <f t="shared" si="61"/>
        <v>900</v>
      </c>
    </row>
    <row r="119" spans="1:56" x14ac:dyDescent="0.35">
      <c r="A119" s="231">
        <v>2231</v>
      </c>
      <c r="B119" t="s">
        <v>942</v>
      </c>
      <c r="C119" s="231">
        <f>IF(ISNA(VLOOKUP($B119,'Spring 2023 School'!$C$3:$AF$220,5,FALSE)),0,(VLOOKUP($B119,'Spring 2023 School'!$C$3:$AF$220,5,FALSE)))</f>
        <v>30</v>
      </c>
      <c r="D119" s="231">
        <f>IF(ISNA(VLOOKUP($B119,'Summer 2023 School'!$C$2:$AF$217,5,FALSE)),0,(VLOOKUP($B119,'Summer 2023 School'!$C$2:$AF$217,5,FALSE)))</f>
        <v>34</v>
      </c>
      <c r="E119" s="231">
        <f>IF(ISNA(VLOOKUP($B119,'Autumn 2023 School'!$C$2:$AH$214,5,FALSE)),0,(VLOOKUP($B119,'Autumn 2023 School'!$C$2:$AH$214,5,FALSE)))</f>
        <v>36</v>
      </c>
      <c r="F119" s="231">
        <f>IF(ISNA(VLOOKUP($B119,'Spring 2023 School'!$C$3:$AF$219,8,FALSE)),0,(VLOOKUP($B119,'Spring 2023 School'!$C$3:$AF$219,8,FALSE)))</f>
        <v>1</v>
      </c>
      <c r="G119" s="231">
        <f>IF(ISNA(VLOOKUP($B119,'Summer 2023 School'!$C$2:$AF$216,8,FALSE)),0,(VLOOKUP($B119,'Summer 2023 School'!$C$2:$AF$216,8,FALSE)))</f>
        <v>2</v>
      </c>
      <c r="H119" s="231">
        <f>IF(ISNA(VLOOKUP($B119,'Autumn 2023 School'!$C$2:$AH$214,8,FALSE)),0,(VLOOKUP($B119,'Autumn 2023 School'!$C$2:$AH$214,8,FALSE)))</f>
        <v>4</v>
      </c>
      <c r="I119" s="231">
        <f>IF(ISNA(VLOOKUP($B119,'Spring 2023 School'!$C$3:$AF$219,12,FALSE)),0,(VLOOKUP($B119,'Spring 2023 School'!$C$3:$AF$219,12,FALSE)))</f>
        <v>450</v>
      </c>
      <c r="J119" s="231">
        <f>IF(ISNA(VLOOKUP($B119,'Summer 2023 School'!$C$2:$AF$216,12,FALSE)),0,(VLOOKUP($B119,'Summer 2023 School'!$C$2:$AF$216,12,FALSE)))</f>
        <v>510</v>
      </c>
      <c r="K119" s="231">
        <f>IF(ISNA(VLOOKUP($B119,'Autumn 2023 School'!$C$2:$AH$214,12,FALSE)),0,(VLOOKUP($B119,'Autumn 2023 School'!$C$2:$AH$214,12,FALSE)))</f>
        <v>540</v>
      </c>
      <c r="L119" s="231">
        <f>IF(ISNA(VLOOKUP($B119,'Spring 2023 School'!$C$3:$AF$219,15,FALSE)),0,(VLOOKUP($B119,'Spring 2023 School'!$C$3:$AF$219,15,FALSE)))</f>
        <v>15</v>
      </c>
      <c r="M119" s="231">
        <f>IF(ISNA(VLOOKUP($B119,'Summer 2023 School'!$C$2:$AF$216,15,FALSE)),0,(VLOOKUP($B119,'Summer 2023 School'!$C$2:$AF$216,15,FALSE)))</f>
        <v>30</v>
      </c>
      <c r="N119" s="231">
        <f>IF(ISNA(VLOOKUP($B119,'Autumn 2023 School'!$C$2:$AH$214,15,FALSE)),0,(VLOOKUP($B119,'Autumn 2023 School'!$C$2:$AH$214,15,FALSE)))</f>
        <v>60</v>
      </c>
      <c r="O119" s="231">
        <f>IF(ISNA(VLOOKUP($B119,'Spring 2023 School'!$C$3:$AF$219,2,FALSE)),0,(VLOOKUP($B119,'Spring 2023 School'!$C$3:$AF$219,2,FALSE)))</f>
        <v>0</v>
      </c>
      <c r="P119" s="231">
        <f>IF(ISNA(VLOOKUP($B119,'Summer 2023 School'!$C$2:$AF$216,2,FALSE)),0,(VLOOKUP($B119,'Summer 2023 School'!$C$2:$AF$216,2,FALSE)))</f>
        <v>0</v>
      </c>
      <c r="Q119" s="231">
        <f>IF(ISNA(VLOOKUP($B119,'Autumn 2023 School'!$C$2:$AH$214,2,FALSE)),0,(VLOOKUP($B119,'Autumn 2023 School'!$C$2:$AH$214,2,FALSE)))</f>
        <v>0</v>
      </c>
      <c r="R119" s="231">
        <f>IF(ISNA(VLOOKUP($B119,'Spring 2023 School'!$C$3:$AF$219,9,FALSE)),0,(VLOOKUP($B119,'Spring 2023 School'!$C$3:$AF$219,9,FALSE)))</f>
        <v>0</v>
      </c>
      <c r="S119" s="231">
        <f>IF(ISNA(VLOOKUP($B119,'Summer 2023 School'!$C$2:$AF$216,9,FALSE)),0,(VLOOKUP($B119,'Summer 2023 School'!$C$2:$AF$216,9,FALSE)))</f>
        <v>0</v>
      </c>
      <c r="T119" s="231">
        <f>IF(ISNA(VLOOKUP($B119,'Autumn 2023 School'!$C$2:$AH$214,9,FALSE)),0,(VLOOKUP($B119,'Autumn 2023 School'!$C$2:$AH$214,9,FALSE)))</f>
        <v>0</v>
      </c>
      <c r="U119" s="231">
        <f>IF(ISNA(VLOOKUP($B119,'Spring 2023 School'!$C$3:$AF$219,25,FALSE)),0,(VLOOKUP($B119,'Spring 2023 School'!$C$3:$AF$219,25,FALSE)))</f>
        <v>7</v>
      </c>
      <c r="V119" s="231">
        <f>IF(ISNA(VLOOKUP($B119,'Spring 2023 School'!$C$3:$AF$219,25,FALSE)),0,(VLOOKUP($B119,'Spring 2023 School'!$C$3:$AF$219,25,FALSE)))</f>
        <v>7</v>
      </c>
      <c r="W119" s="231">
        <f>IF(ISNA(VLOOKUP($B119,'Spring 2023 School'!$C$3:$AF$219,25,FALSE)),0,(VLOOKUP($B119,'Spring 2023 School'!$C$3:$AF$219,25,FALSE)))</f>
        <v>7</v>
      </c>
      <c r="X119" s="231">
        <f>IF(ISNA(VLOOKUP($B119,'Spring 2023 School'!$C$3:$AF$219,26,FALSE)),0,(VLOOKUP($B119,'Spring 2023 School'!$C$3:$AF$219,26,FALSE)))</f>
        <v>105</v>
      </c>
      <c r="Y119" s="231">
        <f>IF(ISNA(VLOOKUP($B119,'Spring 2023 School'!$C$3:$AF$219,26,FALSE)),0,(VLOOKUP($B119,'Spring 2023 School'!$C$3:$AF$219,26,FALSE)))</f>
        <v>105</v>
      </c>
      <c r="Z119" s="231">
        <f>IF(ISNA(VLOOKUP($B119,'Spring 2023 School'!$C$3:$AF$219,26,FALSE)),0,(VLOOKUP($B119,'Spring 2023 School'!$C$3:$AF$219,26,FALSE)))</f>
        <v>105</v>
      </c>
      <c r="AA119" s="231">
        <f>IF(ISNA(VLOOKUP($B119,'Spring 2023 School'!$C$3:$AF$219,27,FALSE)),0,(VLOOKUP($B119,'Spring 2023 School'!$C$3:$AF$219,27,FALSE)))</f>
        <v>0</v>
      </c>
      <c r="AB119" s="231">
        <f>IF(ISNA(VLOOKUP($B119,'Spring 2023 School'!$C$3:$AF$219,27,FALSE)),0,(VLOOKUP($B119,'Spring 2023 School'!$C$3:$AF$219,27,FALSE)))</f>
        <v>0</v>
      </c>
      <c r="AC119" s="231">
        <f>IF(ISNA(VLOOKUP($B119,'Spring 2023 School'!$C$3:$AF$219,27,FALSE)),0,(VLOOKUP($B119,'Spring 2023 School'!$C$3:$AF$219,27,FALSE)))</f>
        <v>0</v>
      </c>
      <c r="AD119" s="384">
        <f t="shared" si="62"/>
        <v>109836.3</v>
      </c>
      <c r="AE119" s="403">
        <f>VLOOKUP(B119,'Spring 2023 School'!$C$3:$S$202,17,FALSE)</f>
        <v>0</v>
      </c>
      <c r="AF119" s="403">
        <f>VLOOKUP(B119,'Spring 2023 School'!$C$1:$Z$200,20,FALSE)</f>
        <v>30</v>
      </c>
      <c r="AG119" s="403">
        <f>VLOOKUP(B119,'Spring 2023 School'!$C$3:$Z$202,23,FALSE)</f>
        <v>255</v>
      </c>
      <c r="AH119" s="384">
        <f t="shared" si="52"/>
        <v>0</v>
      </c>
      <c r="AI119" s="384">
        <f t="shared" si="53"/>
        <v>330.59999999999997</v>
      </c>
      <c r="AJ119" s="384">
        <f t="shared" si="54"/>
        <v>775.2</v>
      </c>
      <c r="AK119" s="384">
        <f t="shared" si="63"/>
        <v>1105.8</v>
      </c>
      <c r="AL119" s="403">
        <f>IF(ISNA(VLOOKUP($A119,'Spring 2023 School'!$B117:$AD117,29,FALSE)),0,(VLOOKUP($A119,'Spring 2023 School'!$B117:$AD117,29,FALSE)))</f>
        <v>0</v>
      </c>
      <c r="AM119" s="403">
        <f>IF(ISNA(VLOOKUP($A119,'Spring 2023 School'!$B117:$AZ117,30,FALSE)),0,(VLOOKUP($A119,'Spring 2023 School'!$B117:$AZ117,30,FALSE)))</f>
        <v>0</v>
      </c>
      <c r="AN119" s="402">
        <f t="shared" si="55"/>
        <v>0</v>
      </c>
      <c r="AO119" s="404">
        <f t="shared" si="56"/>
        <v>0</v>
      </c>
      <c r="AP119" s="384">
        <f t="shared" si="57"/>
        <v>110942.1</v>
      </c>
      <c r="AQ119" s="403">
        <f>VLOOKUP(A119,'Spring 2023 School'!$B$3:$AB$202,26,FALSE)</f>
        <v>7</v>
      </c>
      <c r="AR119" s="403">
        <f>VLOOKUP(A119,'Summer 2023 School'!$B$2:$AA$200,26,FALSE)</f>
        <v>9</v>
      </c>
      <c r="AS119" s="403">
        <f>VLOOKUP(A119,'Autumn 2023 School'!$B$2:$AA$197,26,FALSE)</f>
        <v>8</v>
      </c>
      <c r="AT119" s="409">
        <f t="shared" si="68"/>
        <v>3100.8</v>
      </c>
      <c r="AU119" s="409">
        <v>0</v>
      </c>
      <c r="AV119" s="413">
        <f t="shared" si="64"/>
        <v>114042.90000000001</v>
      </c>
      <c r="AW119" s="410">
        <f t="shared" si="65"/>
        <v>47517.875</v>
      </c>
      <c r="AX119" s="410">
        <f t="shared" si="66"/>
        <v>38014.300000000003</v>
      </c>
      <c r="AY119" s="410">
        <f t="shared" si="67"/>
        <v>28510.725000000002</v>
      </c>
      <c r="AZ119" s="642">
        <f>(SUMIF('Spring 2023 School'!B:B,Budget!A119,'Spring 2023 School'!AG:AG)+SUMIF('Summer 2023 School'!B:B,Budget!A119,'Summer 2023 School'!AG:AG)+SUMIF('Autumn 2023 School'!B:B,Budget!A119,'Autumn 2023 School'!AG:AG))</f>
        <v>0</v>
      </c>
      <c r="BA119" s="410">
        <f t="shared" si="58"/>
        <v>0</v>
      </c>
      <c r="BB119">
        <f t="shared" si="59"/>
        <v>0</v>
      </c>
      <c r="BC119">
        <f t="shared" si="60"/>
        <v>390</v>
      </c>
      <c r="BD119">
        <f t="shared" si="61"/>
        <v>3060</v>
      </c>
    </row>
    <row r="120" spans="1:56" x14ac:dyDescent="0.35">
      <c r="A120" s="231">
        <v>2238</v>
      </c>
      <c r="B120" t="s">
        <v>943</v>
      </c>
      <c r="C120" s="231">
        <f>IF(ISNA(VLOOKUP($B120,'Spring 2023 School'!$C$3:$AF$220,5,FALSE)),0,(VLOOKUP($B120,'Spring 2023 School'!$C$3:$AF$220,5,FALSE)))</f>
        <v>0</v>
      </c>
      <c r="D120" s="231">
        <f>IF(ISNA(VLOOKUP($B120,'Summer 2023 School'!$C$2:$AF$217,5,FALSE)),0,(VLOOKUP($B120,'Summer 2023 School'!$C$2:$AF$217,5,FALSE)))</f>
        <v>22</v>
      </c>
      <c r="E120" s="231">
        <f>IF(ISNA(VLOOKUP($B120,'Autumn 2023 School'!$C$2:$AH$214,5,FALSE)),0,(VLOOKUP($B120,'Autumn 2023 School'!$C$2:$AH$214,5,FALSE)))</f>
        <v>21</v>
      </c>
      <c r="F120" s="231">
        <f>IF(ISNA(VLOOKUP($B120,'Spring 2023 School'!$C$3:$AF$219,8,FALSE)),0,(VLOOKUP($B120,'Spring 2023 School'!$C$3:$AF$219,8,FALSE)))</f>
        <v>0</v>
      </c>
      <c r="G120" s="231">
        <f>IF(ISNA(VLOOKUP($B120,'Summer 2023 School'!$C$2:$AF$216,8,FALSE)),0,(VLOOKUP($B120,'Summer 2023 School'!$C$2:$AF$216,8,FALSE)))</f>
        <v>13</v>
      </c>
      <c r="H120" s="231">
        <f>IF(ISNA(VLOOKUP($B120,'Autumn 2023 School'!$C$2:$AH$214,8,FALSE)),0,(VLOOKUP($B120,'Autumn 2023 School'!$C$2:$AH$214,8,FALSE)))</f>
        <v>10</v>
      </c>
      <c r="I120" s="231">
        <f>IF(ISNA(VLOOKUP($B120,'Spring 2023 School'!$C$3:$AF$219,12,FALSE)),0,(VLOOKUP($B120,'Spring 2023 School'!$C$3:$AF$219,12,FALSE)))</f>
        <v>0</v>
      </c>
      <c r="J120" s="231">
        <f>IF(ISNA(VLOOKUP($B120,'Summer 2023 School'!$C$2:$AF$216,12,FALSE)),0,(VLOOKUP($B120,'Summer 2023 School'!$C$2:$AF$216,12,FALSE)))</f>
        <v>330</v>
      </c>
      <c r="K120" s="231">
        <f>IF(ISNA(VLOOKUP($B120,'Autumn 2023 School'!$C$2:$AH$214,12,FALSE)),0,(VLOOKUP($B120,'Autumn 2023 School'!$C$2:$AH$214,12,FALSE)))</f>
        <v>315</v>
      </c>
      <c r="L120" s="231">
        <f>IF(ISNA(VLOOKUP($B120,'Spring 2023 School'!$C$3:$AF$219,15,FALSE)),0,(VLOOKUP($B120,'Spring 2023 School'!$C$3:$AF$219,15,FALSE)))</f>
        <v>0</v>
      </c>
      <c r="M120" s="231">
        <f>IF(ISNA(VLOOKUP($B120,'Summer 2023 School'!$C$2:$AF$216,15,FALSE)),0,(VLOOKUP($B120,'Summer 2023 School'!$C$2:$AF$216,15,FALSE)))</f>
        <v>195</v>
      </c>
      <c r="N120" s="231">
        <f>IF(ISNA(VLOOKUP($B120,'Autumn 2023 School'!$C$2:$AH$214,15,FALSE)),0,(VLOOKUP($B120,'Autumn 2023 School'!$C$2:$AH$214,15,FALSE)))</f>
        <v>150</v>
      </c>
      <c r="O120" s="231">
        <f>IF(ISNA(VLOOKUP($B120,'Spring 2023 School'!$C$3:$AF$219,2,FALSE)),0,(VLOOKUP($B120,'Spring 2023 School'!$C$3:$AF$219,2,FALSE)))</f>
        <v>0</v>
      </c>
      <c r="P120" s="231">
        <f>IF(ISNA(VLOOKUP($B120,'Summer 2023 School'!$C$2:$AF$216,2,FALSE)),0,(VLOOKUP($B120,'Summer 2023 School'!$C$2:$AF$216,2,FALSE)))</f>
        <v>0</v>
      </c>
      <c r="Q120" s="231">
        <f>IF(ISNA(VLOOKUP($B120,'Autumn 2023 School'!$C$2:$AH$214,2,FALSE)),0,(VLOOKUP($B120,'Autumn 2023 School'!$C$2:$AH$214,2,FALSE)))</f>
        <v>0</v>
      </c>
      <c r="R120" s="231">
        <f>IF(ISNA(VLOOKUP($B120,'Spring 2023 School'!$C$3:$AF$219,9,FALSE)),0,(VLOOKUP($B120,'Spring 2023 School'!$C$3:$AF$219,9,FALSE)))</f>
        <v>0</v>
      </c>
      <c r="S120" s="231">
        <f>IF(ISNA(VLOOKUP($B120,'Summer 2023 School'!$C$2:$AF$216,9,FALSE)),0,(VLOOKUP($B120,'Summer 2023 School'!$C$2:$AF$216,9,FALSE)))</f>
        <v>0</v>
      </c>
      <c r="T120" s="231">
        <f>IF(ISNA(VLOOKUP($B120,'Autumn 2023 School'!$C$2:$AH$214,9,FALSE)),0,(VLOOKUP($B120,'Autumn 2023 School'!$C$2:$AH$214,9,FALSE)))</f>
        <v>0</v>
      </c>
      <c r="U120" s="231">
        <f>IF(ISNA(VLOOKUP($B120,'Spring 2023 School'!$C$3:$AF$219,25,FALSE)),0,(VLOOKUP($B120,'Spring 2023 School'!$C$3:$AF$219,25,FALSE)))</f>
        <v>0</v>
      </c>
      <c r="V120" s="231">
        <f>IF(ISNA(VLOOKUP($B120,'Spring 2023 School'!$C$3:$AF$219,25,FALSE)),0,(VLOOKUP($B120,'Spring 2023 School'!$C$3:$AF$219,25,FALSE)))</f>
        <v>0</v>
      </c>
      <c r="W120" s="231">
        <f>IF(ISNA(VLOOKUP($B120,'Spring 2023 School'!$C$3:$AF$219,25,FALSE)),0,(VLOOKUP($B120,'Spring 2023 School'!$C$3:$AF$219,25,FALSE)))</f>
        <v>0</v>
      </c>
      <c r="X120" s="231">
        <f>IF(ISNA(VLOOKUP($B120,'Spring 2023 School'!$C$3:$AF$219,26,FALSE)),0,(VLOOKUP($B120,'Spring 2023 School'!$C$3:$AF$219,26,FALSE)))</f>
        <v>0</v>
      </c>
      <c r="Y120" s="231">
        <f>IF(ISNA(VLOOKUP($B120,'Spring 2023 School'!$C$3:$AF$219,26,FALSE)),0,(VLOOKUP($B120,'Spring 2023 School'!$C$3:$AF$219,26,FALSE)))</f>
        <v>0</v>
      </c>
      <c r="Z120" s="231">
        <f>IF(ISNA(VLOOKUP($B120,'Spring 2023 School'!$C$3:$AF$219,26,FALSE)),0,(VLOOKUP($B120,'Spring 2023 School'!$C$3:$AF$219,26,FALSE)))</f>
        <v>0</v>
      </c>
      <c r="AA120" s="231">
        <f>IF(ISNA(VLOOKUP($B120,'Spring 2023 School'!$C$3:$AF$219,27,FALSE)),0,(VLOOKUP($B120,'Spring 2023 School'!$C$3:$AF$219,27,FALSE)))</f>
        <v>0</v>
      </c>
      <c r="AB120" s="231">
        <f>IF(ISNA(VLOOKUP($B120,'Spring 2023 School'!$C$3:$AF$219,27,FALSE)),0,(VLOOKUP($B120,'Spring 2023 School'!$C$3:$AF$219,27,FALSE)))</f>
        <v>0</v>
      </c>
      <c r="AC120" s="231">
        <f>IF(ISNA(VLOOKUP($B120,'Spring 2023 School'!$C$3:$AF$219,27,FALSE)),0,(VLOOKUP($B120,'Spring 2023 School'!$C$3:$AF$219,27,FALSE)))</f>
        <v>0</v>
      </c>
      <c r="AD120" s="384">
        <f t="shared" si="62"/>
        <v>67235.099999999991</v>
      </c>
      <c r="AE120" s="403">
        <v>0</v>
      </c>
      <c r="AF120" s="403">
        <v>0</v>
      </c>
      <c r="AG120" s="403">
        <v>0</v>
      </c>
      <c r="AH120" s="384">
        <f t="shared" si="52"/>
        <v>0</v>
      </c>
      <c r="AI120" s="384">
        <f t="shared" si="53"/>
        <v>0</v>
      </c>
      <c r="AJ120" s="384">
        <f t="shared" si="54"/>
        <v>0</v>
      </c>
      <c r="AK120" s="384">
        <f t="shared" si="63"/>
        <v>0</v>
      </c>
      <c r="AL120" s="403">
        <f>IF(ISNA(VLOOKUP($A120,'Spring 2023 School'!$B118:$AD118,29,FALSE)),0,(VLOOKUP($A120,'Spring 2023 School'!$B118:$AD118,29,FALSE)))</f>
        <v>3</v>
      </c>
      <c r="AM120" s="403">
        <f>IF(ISNA(VLOOKUP($A120,'Spring 2023 School'!$B118:$AZ118,30,FALSE)),0,(VLOOKUP($A120,'Spring 2023 School'!$B118:$AZ118,30,FALSE)))</f>
        <v>45</v>
      </c>
      <c r="AN120" s="402">
        <f t="shared" si="55"/>
        <v>654</v>
      </c>
      <c r="AO120" s="404">
        <f t="shared" si="56"/>
        <v>0</v>
      </c>
      <c r="AP120" s="384">
        <f t="shared" si="57"/>
        <v>67889.099999999991</v>
      </c>
      <c r="AQ120" s="403">
        <f>VLOOKUP(A120,'Spring 2023 School'!$B$3:$AB$202,26,FALSE)</f>
        <v>8</v>
      </c>
      <c r="AR120" s="403">
        <f>VLOOKUP(A120,'Summer 2023 School'!$B$2:$AA$200,26,FALSE)</f>
        <v>11</v>
      </c>
      <c r="AS120" s="403">
        <f>VLOOKUP(A120,'Autumn 2023 School'!$B$2:$AA$197,26,FALSE)</f>
        <v>5</v>
      </c>
      <c r="AT120" s="409">
        <f t="shared" si="68"/>
        <v>3131.4000000000005</v>
      </c>
      <c r="AU120" s="409">
        <v>0</v>
      </c>
      <c r="AV120" s="413">
        <f t="shared" si="64"/>
        <v>71020.499999999985</v>
      </c>
      <c r="AW120" s="410">
        <f t="shared" si="65"/>
        <v>29591.874999999996</v>
      </c>
      <c r="AX120" s="410">
        <f t="shared" si="66"/>
        <v>23673.499999999996</v>
      </c>
      <c r="AY120" s="410">
        <f t="shared" si="67"/>
        <v>17755.124999999996</v>
      </c>
      <c r="AZ120" s="642">
        <f>(SUMIF('Spring 2023 School'!B:B,Budget!A120,'Spring 2023 School'!AG:AG)+SUMIF('Summer 2023 School'!B:B,Budget!A120,'Summer 2023 School'!AG:AG)+SUMIF('Autumn 2023 School'!B:B,Budget!A120,'Autumn 2023 School'!AG:AG))</f>
        <v>0</v>
      </c>
      <c r="BA120" s="410">
        <f t="shared" si="58"/>
        <v>0</v>
      </c>
      <c r="BB120">
        <f t="shared" si="59"/>
        <v>0</v>
      </c>
      <c r="BC120">
        <f t="shared" si="60"/>
        <v>0</v>
      </c>
      <c r="BD120">
        <f t="shared" si="61"/>
        <v>0</v>
      </c>
    </row>
    <row r="121" spans="1:56" x14ac:dyDescent="0.35">
      <c r="A121" s="231">
        <v>2239</v>
      </c>
      <c r="B121" t="s">
        <v>944</v>
      </c>
      <c r="C121" s="231">
        <f>IF(ISNA(VLOOKUP($B121,'Spring 2023 School'!$C$3:$AF$220,5,FALSE)),0,(VLOOKUP($B121,'Spring 2023 School'!$C$3:$AF$220,5,FALSE)))</f>
        <v>27</v>
      </c>
      <c r="D121" s="231">
        <f>IF(ISNA(VLOOKUP($B121,'Summer 2023 School'!$C$2:$AF$217,5,FALSE)),0,(VLOOKUP($B121,'Summer 2023 School'!$C$2:$AF$217,5,FALSE)))</f>
        <v>27</v>
      </c>
      <c r="E121" s="231">
        <f>IF(ISNA(VLOOKUP($B121,'Autumn 2023 School'!$C$2:$AH$214,5,FALSE)),0,(VLOOKUP($B121,'Autumn 2023 School'!$C$2:$AH$214,5,FALSE)))</f>
        <v>27</v>
      </c>
      <c r="F121" s="231">
        <f>IF(ISNA(VLOOKUP($B121,'Spring 2023 School'!$C$3:$AF$219,8,FALSE)),0,(VLOOKUP($B121,'Spring 2023 School'!$C$3:$AF$219,8,FALSE)))</f>
        <v>7</v>
      </c>
      <c r="G121" s="231">
        <f>IF(ISNA(VLOOKUP($B121,'Summer 2023 School'!$C$2:$AF$216,8,FALSE)),0,(VLOOKUP($B121,'Summer 2023 School'!$C$2:$AF$216,8,FALSE)))</f>
        <v>7</v>
      </c>
      <c r="H121" s="231">
        <f>IF(ISNA(VLOOKUP($B121,'Autumn 2023 School'!$C$2:$AH$214,8,FALSE)),0,(VLOOKUP($B121,'Autumn 2023 School'!$C$2:$AH$214,8,FALSE)))</f>
        <v>8</v>
      </c>
      <c r="I121" s="231">
        <f>IF(ISNA(VLOOKUP($B121,'Spring 2023 School'!$C$3:$AF$219,12,FALSE)),0,(VLOOKUP($B121,'Spring 2023 School'!$C$3:$AF$219,12,FALSE)))</f>
        <v>405</v>
      </c>
      <c r="J121" s="231">
        <f>IF(ISNA(VLOOKUP($B121,'Summer 2023 School'!$C$2:$AF$216,12,FALSE)),0,(VLOOKUP($B121,'Summer 2023 School'!$C$2:$AF$216,12,FALSE)))</f>
        <v>405</v>
      </c>
      <c r="K121" s="231">
        <f>IF(ISNA(VLOOKUP($B121,'Autumn 2023 School'!$C$2:$AH$214,12,FALSE)),0,(VLOOKUP($B121,'Autumn 2023 School'!$C$2:$AH$214,12,FALSE)))</f>
        <v>405</v>
      </c>
      <c r="L121" s="231">
        <f>IF(ISNA(VLOOKUP($B121,'Spring 2023 School'!$C$3:$AF$219,15,FALSE)),0,(VLOOKUP($B121,'Spring 2023 School'!$C$3:$AF$219,15,FALSE)))</f>
        <v>105</v>
      </c>
      <c r="M121" s="231">
        <f>IF(ISNA(VLOOKUP($B121,'Summer 2023 School'!$C$2:$AF$216,15,FALSE)),0,(VLOOKUP($B121,'Summer 2023 School'!$C$2:$AF$216,15,FALSE)))</f>
        <v>105</v>
      </c>
      <c r="N121" s="231">
        <f>IF(ISNA(VLOOKUP($B121,'Autumn 2023 School'!$C$2:$AH$214,15,FALSE)),0,(VLOOKUP($B121,'Autumn 2023 School'!$C$2:$AH$214,15,FALSE)))</f>
        <v>120</v>
      </c>
      <c r="O121" s="231">
        <f>IF(ISNA(VLOOKUP($B121,'Spring 2023 School'!$C$3:$AF$219,2,FALSE)),0,(VLOOKUP($B121,'Spring 2023 School'!$C$3:$AF$219,2,FALSE)))</f>
        <v>0</v>
      </c>
      <c r="P121" s="231">
        <f>IF(ISNA(VLOOKUP($B121,'Summer 2023 School'!$C$2:$AF$216,2,FALSE)),0,(VLOOKUP($B121,'Summer 2023 School'!$C$2:$AF$216,2,FALSE)))</f>
        <v>0</v>
      </c>
      <c r="Q121" s="231">
        <f>IF(ISNA(VLOOKUP($B121,'Autumn 2023 School'!$C$2:$AH$214,2,FALSE)),0,(VLOOKUP($B121,'Autumn 2023 School'!$C$2:$AH$214,2,FALSE)))</f>
        <v>0</v>
      </c>
      <c r="R121" s="231">
        <f>IF(ISNA(VLOOKUP($B121,'Spring 2023 School'!$C$3:$AF$219,9,FALSE)),0,(VLOOKUP($B121,'Spring 2023 School'!$C$3:$AF$219,9,FALSE)))</f>
        <v>0</v>
      </c>
      <c r="S121" s="231">
        <f>IF(ISNA(VLOOKUP($B121,'Summer 2023 School'!$C$2:$AF$216,9,FALSE)),0,(VLOOKUP($B121,'Summer 2023 School'!$C$2:$AF$216,9,FALSE)))</f>
        <v>0</v>
      </c>
      <c r="T121" s="231">
        <f>IF(ISNA(VLOOKUP($B121,'Autumn 2023 School'!$C$2:$AH$214,9,FALSE)),0,(VLOOKUP($B121,'Autumn 2023 School'!$C$2:$AH$214,9,FALSE)))</f>
        <v>0</v>
      </c>
      <c r="U121" s="231">
        <f>IF(ISNA(VLOOKUP($B121,'Spring 2023 School'!$C$3:$AF$219,25,FALSE)),0,(VLOOKUP($B121,'Spring 2023 School'!$C$3:$AF$219,25,FALSE)))</f>
        <v>11</v>
      </c>
      <c r="V121" s="231">
        <f>IF(ISNA(VLOOKUP($B121,'Spring 2023 School'!$C$3:$AF$219,25,FALSE)),0,(VLOOKUP($B121,'Spring 2023 School'!$C$3:$AF$219,25,FALSE)))</f>
        <v>11</v>
      </c>
      <c r="W121" s="231">
        <f>IF(ISNA(VLOOKUP($B121,'Spring 2023 School'!$C$3:$AF$219,25,FALSE)),0,(VLOOKUP($B121,'Spring 2023 School'!$C$3:$AF$219,25,FALSE)))</f>
        <v>11</v>
      </c>
      <c r="X121" s="231">
        <f>IF(ISNA(VLOOKUP($B121,'Spring 2023 School'!$C$3:$AF$219,26,FALSE)),0,(VLOOKUP($B121,'Spring 2023 School'!$C$3:$AF$219,26,FALSE)))</f>
        <v>165</v>
      </c>
      <c r="Y121" s="231">
        <f>IF(ISNA(VLOOKUP($B121,'Spring 2023 School'!$C$3:$AF$219,26,FALSE)),0,(VLOOKUP($B121,'Spring 2023 School'!$C$3:$AF$219,26,FALSE)))</f>
        <v>165</v>
      </c>
      <c r="Z121" s="231">
        <f>IF(ISNA(VLOOKUP($B121,'Spring 2023 School'!$C$3:$AF$219,26,FALSE)),0,(VLOOKUP($B121,'Spring 2023 School'!$C$3:$AF$219,26,FALSE)))</f>
        <v>165</v>
      </c>
      <c r="AA121" s="231">
        <f>IF(ISNA(VLOOKUP($B121,'Spring 2023 School'!$C$3:$AF$219,27,FALSE)),0,(VLOOKUP($B121,'Spring 2023 School'!$C$3:$AF$219,27,FALSE)))</f>
        <v>15</v>
      </c>
      <c r="AB121" s="231">
        <f>IF(ISNA(VLOOKUP($B121,'Spring 2023 School'!$C$3:$AF$219,27,FALSE)),0,(VLOOKUP($B121,'Spring 2023 School'!$C$3:$AF$219,27,FALSE)))</f>
        <v>15</v>
      </c>
      <c r="AC121" s="231">
        <f>IF(ISNA(VLOOKUP($B121,'Spring 2023 School'!$C$3:$AF$219,27,FALSE)),0,(VLOOKUP($B121,'Spring 2023 School'!$C$3:$AF$219,27,FALSE)))</f>
        <v>15</v>
      </c>
      <c r="AD121" s="384">
        <f t="shared" si="62"/>
        <v>106015.20000000001</v>
      </c>
      <c r="AE121" s="403">
        <f>VLOOKUP(B121,'Spring 2023 School'!$C$3:$S$202,17,FALSE)</f>
        <v>165</v>
      </c>
      <c r="AF121" s="403">
        <f>VLOOKUP(B121,'Spring 2023 School'!$C$1:$Z$200,20,FALSE)</f>
        <v>30</v>
      </c>
      <c r="AG121" s="403">
        <f>VLOOKUP(B121,'Spring 2023 School'!$C$3:$Z$202,23,FALSE)</f>
        <v>15</v>
      </c>
      <c r="AH121" s="384">
        <f t="shared" si="52"/>
        <v>3824.7</v>
      </c>
      <c r="AI121" s="384">
        <f t="shared" si="53"/>
        <v>330.59999999999997</v>
      </c>
      <c r="AJ121" s="384">
        <f t="shared" si="54"/>
        <v>45.6</v>
      </c>
      <c r="AK121" s="384">
        <f t="shared" si="63"/>
        <v>4200.9000000000005</v>
      </c>
      <c r="AL121" s="403">
        <f>IF(ISNA(VLOOKUP($A121,'Spring 2023 School'!$B119:$AD119,29,FALSE)),0,(VLOOKUP($A121,'Spring 2023 School'!$B119:$AD119,29,FALSE)))</f>
        <v>11</v>
      </c>
      <c r="AM121" s="403">
        <f>IF(ISNA(VLOOKUP($A121,'Spring 2023 School'!$B119:$AZ119,30,FALSE)),0,(VLOOKUP($A121,'Spring 2023 School'!$B119:$AZ119,30,FALSE)))</f>
        <v>165</v>
      </c>
      <c r="AN121" s="402">
        <f t="shared" si="55"/>
        <v>2398</v>
      </c>
      <c r="AO121" s="404">
        <f t="shared" si="56"/>
        <v>0</v>
      </c>
      <c r="AP121" s="384">
        <f t="shared" si="57"/>
        <v>112614.1</v>
      </c>
      <c r="AQ121" s="403">
        <f>VLOOKUP(A121,'Spring 2023 School'!$B$3:$AB$202,26,FALSE)</f>
        <v>11</v>
      </c>
      <c r="AR121" s="403">
        <f>VLOOKUP(A121,'Summer 2023 School'!$B$2:$AA$200,26,FALSE)</f>
        <v>11</v>
      </c>
      <c r="AS121" s="403">
        <f>VLOOKUP(A121,'Autumn 2023 School'!$B$2:$AA$197,26,FALSE)</f>
        <v>9</v>
      </c>
      <c r="AT121" s="409">
        <f t="shared" si="68"/>
        <v>4018.8</v>
      </c>
      <c r="AU121" s="409">
        <v>0</v>
      </c>
      <c r="AV121" s="413">
        <f t="shared" si="64"/>
        <v>116632.90000000001</v>
      </c>
      <c r="AW121" s="410">
        <f t="shared" si="65"/>
        <v>48597.041666666672</v>
      </c>
      <c r="AX121" s="410">
        <f t="shared" si="66"/>
        <v>38877.633333333339</v>
      </c>
      <c r="AY121" s="410">
        <f t="shared" si="67"/>
        <v>29158.225000000006</v>
      </c>
      <c r="AZ121" s="642">
        <f>(SUMIF('Spring 2023 School'!B:B,Budget!A121,'Spring 2023 School'!AG:AG)+SUMIF('Summer 2023 School'!B:B,Budget!A121,'Summer 2023 School'!AG:AG)+SUMIF('Autumn 2023 School'!B:B,Budget!A121,'Autumn 2023 School'!AG:AG))</f>
        <v>0</v>
      </c>
      <c r="BA121" s="410">
        <f t="shared" si="58"/>
        <v>0</v>
      </c>
      <c r="BB121">
        <f t="shared" si="59"/>
        <v>2145</v>
      </c>
      <c r="BC121">
        <f t="shared" si="60"/>
        <v>390</v>
      </c>
      <c r="BD121">
        <f t="shared" si="61"/>
        <v>180</v>
      </c>
    </row>
    <row r="122" spans="1:56" x14ac:dyDescent="0.35">
      <c r="A122" s="231">
        <v>2245</v>
      </c>
      <c r="B122" t="s">
        <v>945</v>
      </c>
      <c r="C122" s="231">
        <f>IF(ISNA(VLOOKUP($B122,'Spring 2023 School'!$C$3:$AF$220,5,FALSE)),0,(VLOOKUP($B122,'Spring 2023 School'!$C$3:$AF$220,5,FALSE)))</f>
        <v>23</v>
      </c>
      <c r="D122" s="231">
        <f>IF(ISNA(VLOOKUP($B122,'Summer 2023 School'!$C$2:$AF$217,5,FALSE)),0,(VLOOKUP($B122,'Summer 2023 School'!$C$2:$AF$217,5,FALSE)))</f>
        <v>25</v>
      </c>
      <c r="E122" s="231">
        <f>IF(ISNA(VLOOKUP($B122,'Autumn 2023 School'!$C$2:$AH$214,5,FALSE)),0,(VLOOKUP($B122,'Autumn 2023 School'!$C$2:$AH$214,5,FALSE)))</f>
        <v>20</v>
      </c>
      <c r="F122" s="231">
        <f>IF(ISNA(VLOOKUP($B122,'Spring 2023 School'!$C$3:$AF$219,8,FALSE)),0,(VLOOKUP($B122,'Spring 2023 School'!$C$3:$AF$219,8,FALSE)))</f>
        <v>0</v>
      </c>
      <c r="G122" s="231">
        <f>IF(ISNA(VLOOKUP($B122,'Summer 2023 School'!$C$2:$AF$216,8,FALSE)),0,(VLOOKUP($B122,'Summer 2023 School'!$C$2:$AF$216,8,FALSE)))</f>
        <v>0</v>
      </c>
      <c r="H122" s="231">
        <f>IF(ISNA(VLOOKUP($B122,'Autumn 2023 School'!$C$2:$AH$214,8,FALSE)),0,(VLOOKUP($B122,'Autumn 2023 School'!$C$2:$AH$214,8,FALSE)))</f>
        <v>0</v>
      </c>
      <c r="I122" s="231">
        <f>IF(ISNA(VLOOKUP($B122,'Spring 2023 School'!$C$3:$AF$219,12,FALSE)),0,(VLOOKUP($B122,'Spring 2023 School'!$C$3:$AF$219,12,FALSE)))</f>
        <v>345</v>
      </c>
      <c r="J122" s="231">
        <f>IF(ISNA(VLOOKUP($B122,'Summer 2023 School'!$C$2:$AF$216,12,FALSE)),0,(VLOOKUP($B122,'Summer 2023 School'!$C$2:$AF$216,12,FALSE)))</f>
        <v>375</v>
      </c>
      <c r="K122" s="231">
        <f>IF(ISNA(VLOOKUP($B122,'Autumn 2023 School'!$C$2:$AH$214,12,FALSE)),0,(VLOOKUP($B122,'Autumn 2023 School'!$C$2:$AH$214,12,FALSE)))</f>
        <v>300</v>
      </c>
      <c r="L122" s="231">
        <f>IF(ISNA(VLOOKUP($B122,'Spring 2023 School'!$C$3:$AF$219,15,FALSE)),0,(VLOOKUP($B122,'Spring 2023 School'!$C$3:$AF$219,15,FALSE)))</f>
        <v>0</v>
      </c>
      <c r="M122" s="231">
        <f>IF(ISNA(VLOOKUP($B122,'Summer 2023 School'!$C$2:$AF$216,15,FALSE)),0,(VLOOKUP($B122,'Summer 2023 School'!$C$2:$AF$216,15,FALSE)))</f>
        <v>0</v>
      </c>
      <c r="N122" s="231">
        <f>IF(ISNA(VLOOKUP($B122,'Autumn 2023 School'!$C$2:$AH$214,15,FALSE)),0,(VLOOKUP($B122,'Autumn 2023 School'!$C$2:$AH$214,15,FALSE)))</f>
        <v>0</v>
      </c>
      <c r="O122" s="231">
        <f>IF(ISNA(VLOOKUP($B122,'Spring 2023 School'!$C$3:$AF$219,2,FALSE)),0,(VLOOKUP($B122,'Spring 2023 School'!$C$3:$AF$219,2,FALSE)))</f>
        <v>0</v>
      </c>
      <c r="P122" s="231">
        <f>IF(ISNA(VLOOKUP($B122,'Summer 2023 School'!$C$2:$AF$216,2,FALSE)),0,(VLOOKUP($B122,'Summer 2023 School'!$C$2:$AF$216,2,FALSE)))</f>
        <v>0</v>
      </c>
      <c r="Q122" s="231">
        <f>IF(ISNA(VLOOKUP($B122,'Autumn 2023 School'!$C$2:$AH$214,2,FALSE)),0,(VLOOKUP($B122,'Autumn 2023 School'!$C$2:$AH$214,2,FALSE)))</f>
        <v>0</v>
      </c>
      <c r="R122" s="231">
        <f>IF(ISNA(VLOOKUP($B122,'Spring 2023 School'!$C$3:$AF$219,9,FALSE)),0,(VLOOKUP($B122,'Spring 2023 School'!$C$3:$AF$219,9,FALSE)))</f>
        <v>0</v>
      </c>
      <c r="S122" s="231">
        <f>IF(ISNA(VLOOKUP($B122,'Summer 2023 School'!$C$2:$AF$216,9,FALSE)),0,(VLOOKUP($B122,'Summer 2023 School'!$C$2:$AF$216,9,FALSE)))</f>
        <v>0</v>
      </c>
      <c r="T122" s="231">
        <f>IF(ISNA(VLOOKUP($B122,'Autumn 2023 School'!$C$2:$AH$214,9,FALSE)),0,(VLOOKUP($B122,'Autumn 2023 School'!$C$2:$AH$214,9,FALSE)))</f>
        <v>0</v>
      </c>
      <c r="U122" s="231">
        <f>IF(ISNA(VLOOKUP($B122,'Spring 2023 School'!$C$3:$AF$219,25,FALSE)),0,(VLOOKUP($B122,'Spring 2023 School'!$C$3:$AF$219,25,FALSE)))</f>
        <v>11</v>
      </c>
      <c r="V122" s="231">
        <f>IF(ISNA(VLOOKUP($B122,'Spring 2023 School'!$C$3:$AF$219,25,FALSE)),0,(VLOOKUP($B122,'Spring 2023 School'!$C$3:$AF$219,25,FALSE)))</f>
        <v>11</v>
      </c>
      <c r="W122" s="231">
        <f>IF(ISNA(VLOOKUP($B122,'Spring 2023 School'!$C$3:$AF$219,25,FALSE)),0,(VLOOKUP($B122,'Spring 2023 School'!$C$3:$AF$219,25,FALSE)))</f>
        <v>11</v>
      </c>
      <c r="X122" s="231">
        <f>IF(ISNA(VLOOKUP($B122,'Spring 2023 School'!$C$3:$AF$219,26,FALSE)),0,(VLOOKUP($B122,'Spring 2023 School'!$C$3:$AF$219,26,FALSE)))</f>
        <v>165</v>
      </c>
      <c r="Y122" s="231">
        <f>IF(ISNA(VLOOKUP($B122,'Spring 2023 School'!$C$3:$AF$219,26,FALSE)),0,(VLOOKUP($B122,'Spring 2023 School'!$C$3:$AF$219,26,FALSE)))</f>
        <v>165</v>
      </c>
      <c r="Z122" s="231">
        <f>IF(ISNA(VLOOKUP($B122,'Spring 2023 School'!$C$3:$AF$219,26,FALSE)),0,(VLOOKUP($B122,'Spring 2023 School'!$C$3:$AF$219,26,FALSE)))</f>
        <v>165</v>
      </c>
      <c r="AA122" s="231">
        <f>IF(ISNA(VLOOKUP($B122,'Spring 2023 School'!$C$3:$AF$219,27,FALSE)),0,(VLOOKUP($B122,'Spring 2023 School'!$C$3:$AF$219,27,FALSE)))</f>
        <v>0</v>
      </c>
      <c r="AB122" s="231">
        <f>IF(ISNA(VLOOKUP($B122,'Spring 2023 School'!$C$3:$AF$219,27,FALSE)),0,(VLOOKUP($B122,'Spring 2023 School'!$C$3:$AF$219,27,FALSE)))</f>
        <v>0</v>
      </c>
      <c r="AC122" s="231">
        <f>IF(ISNA(VLOOKUP($B122,'Spring 2023 School'!$C$3:$AF$219,27,FALSE)),0,(VLOOKUP($B122,'Spring 2023 School'!$C$3:$AF$219,27,FALSE)))</f>
        <v>0</v>
      </c>
      <c r="AD122" s="384">
        <f t="shared" si="62"/>
        <v>70243.199999999997</v>
      </c>
      <c r="AE122" s="403">
        <f>VLOOKUP(B122,'Spring 2023 School'!$C$3:$S$202,17,FALSE)</f>
        <v>315</v>
      </c>
      <c r="AF122" s="403">
        <f>VLOOKUP(B122,'Spring 2023 School'!$C$1:$Z$200,20,FALSE)</f>
        <v>15</v>
      </c>
      <c r="AG122" s="403">
        <f>VLOOKUP(B122,'Spring 2023 School'!$C$3:$Z$202,23,FALSE)</f>
        <v>15</v>
      </c>
      <c r="AH122" s="384">
        <f t="shared" si="52"/>
        <v>7301.7</v>
      </c>
      <c r="AI122" s="384">
        <f t="shared" si="53"/>
        <v>165.29999999999998</v>
      </c>
      <c r="AJ122" s="384">
        <f t="shared" si="54"/>
        <v>45.6</v>
      </c>
      <c r="AK122" s="384">
        <f t="shared" si="63"/>
        <v>7512.6</v>
      </c>
      <c r="AL122" s="403">
        <f>IF(ISNA(VLOOKUP($A122,'Spring 2023 School'!$B120:$AD120,29,FALSE)),0,(VLOOKUP($A122,'Spring 2023 School'!$B120:$AD120,29,FALSE)))</f>
        <v>11</v>
      </c>
      <c r="AM122" s="403">
        <f>IF(ISNA(VLOOKUP($A122,'Spring 2023 School'!$B120:$AZ120,30,FALSE)),0,(VLOOKUP($A122,'Spring 2023 School'!$B120:$AZ120,30,FALSE)))</f>
        <v>165</v>
      </c>
      <c r="AN122" s="402">
        <f t="shared" si="55"/>
        <v>2398</v>
      </c>
      <c r="AO122" s="404">
        <f t="shared" si="56"/>
        <v>0</v>
      </c>
      <c r="AP122" s="384">
        <f t="shared" si="57"/>
        <v>80153.8</v>
      </c>
      <c r="AQ122" s="403">
        <f>VLOOKUP(A122,'Spring 2023 School'!$B$3:$AB$202,26,FALSE)</f>
        <v>11</v>
      </c>
      <c r="AR122" s="403">
        <f>VLOOKUP(A122,'Summer 2023 School'!$B$2:$AA$200,26,FALSE)</f>
        <v>0</v>
      </c>
      <c r="AS122" s="403">
        <f>VLOOKUP(A122,'Autumn 2023 School'!$B$2:$AA$197,26,FALSE)</f>
        <v>2</v>
      </c>
      <c r="AT122" s="409">
        <f t="shared" si="68"/>
        <v>1703.4</v>
      </c>
      <c r="AU122" s="409">
        <v>0</v>
      </c>
      <c r="AV122" s="413">
        <f t="shared" si="64"/>
        <v>81857.2</v>
      </c>
      <c r="AW122" s="410">
        <f t="shared" si="65"/>
        <v>34107.166666666664</v>
      </c>
      <c r="AX122" s="410">
        <f t="shared" si="66"/>
        <v>27285.733333333334</v>
      </c>
      <c r="AY122" s="410">
        <f t="shared" si="67"/>
        <v>20464.3</v>
      </c>
      <c r="AZ122" s="642">
        <f>(SUMIF('Spring 2023 School'!B:B,Budget!A122,'Spring 2023 School'!AG:AG)+SUMIF('Summer 2023 School'!B:B,Budget!A122,'Summer 2023 School'!AG:AG)+SUMIF('Autumn 2023 School'!B:B,Budget!A122,'Autumn 2023 School'!AG:AG))</f>
        <v>0</v>
      </c>
      <c r="BA122" s="410">
        <f t="shared" si="58"/>
        <v>0</v>
      </c>
      <c r="BB122">
        <f t="shared" si="59"/>
        <v>4095</v>
      </c>
      <c r="BC122">
        <f t="shared" si="60"/>
        <v>195</v>
      </c>
      <c r="BD122">
        <f t="shared" si="61"/>
        <v>180</v>
      </c>
    </row>
    <row r="123" spans="1:56" x14ac:dyDescent="0.35">
      <c r="A123" s="231">
        <v>2249</v>
      </c>
      <c r="B123" t="s">
        <v>946</v>
      </c>
      <c r="C123" s="231">
        <f>IF(ISNA(VLOOKUP($B123,'Spring 2023 School'!$C$3:$AF$220,5,FALSE)),0,(VLOOKUP($B123,'Spring 2023 School'!$C$3:$AF$220,5,FALSE)))</f>
        <v>11</v>
      </c>
      <c r="D123" s="231">
        <f>IF(ISNA(VLOOKUP($B123,'Summer 2023 School'!$C$2:$AF$217,5,FALSE)),0,(VLOOKUP($B123,'Summer 2023 School'!$C$2:$AF$217,5,FALSE)))</f>
        <v>13</v>
      </c>
      <c r="E123" s="231">
        <f>IF(ISNA(VLOOKUP($B123,'Autumn 2023 School'!$C$2:$AH$214,5,FALSE)),0,(VLOOKUP($B123,'Autumn 2023 School'!$C$2:$AH$214,5,FALSE)))</f>
        <v>0</v>
      </c>
      <c r="F123" s="231">
        <f>IF(ISNA(VLOOKUP($B123,'Spring 2023 School'!$C$3:$AF$219,8,FALSE)),0,(VLOOKUP($B123,'Spring 2023 School'!$C$3:$AF$219,8,FALSE)))</f>
        <v>0</v>
      </c>
      <c r="G123" s="231">
        <f>IF(ISNA(VLOOKUP($B123,'Summer 2023 School'!$C$2:$AF$216,8,FALSE)),0,(VLOOKUP($B123,'Summer 2023 School'!$C$2:$AF$216,8,FALSE)))</f>
        <v>0</v>
      </c>
      <c r="H123" s="231">
        <f>IF(ISNA(VLOOKUP($B123,'Autumn 2023 School'!$C$2:$AH$214,8,FALSE)),0,(VLOOKUP($B123,'Autumn 2023 School'!$C$2:$AH$214,8,FALSE)))</f>
        <v>0</v>
      </c>
      <c r="I123" s="231">
        <f>IF(ISNA(VLOOKUP($B123,'Spring 2023 School'!$C$3:$AF$219,12,FALSE)),0,(VLOOKUP($B123,'Spring 2023 School'!$C$3:$AF$219,12,FALSE)))</f>
        <v>165</v>
      </c>
      <c r="J123" s="231">
        <f>IF(ISNA(VLOOKUP($B123,'Summer 2023 School'!$C$2:$AF$216,12,FALSE)),0,(VLOOKUP($B123,'Summer 2023 School'!$C$2:$AF$216,12,FALSE)))</f>
        <v>195</v>
      </c>
      <c r="K123" s="231">
        <f>IF(ISNA(VLOOKUP($B123,'Autumn 2023 School'!$C$2:$AH$214,12,FALSE)),0,(VLOOKUP($B123,'Autumn 2023 School'!$C$2:$AH$214,12,FALSE)))</f>
        <v>0</v>
      </c>
      <c r="L123" s="231">
        <f>IF(ISNA(VLOOKUP($B123,'Spring 2023 School'!$C$3:$AF$219,15,FALSE)),0,(VLOOKUP($B123,'Spring 2023 School'!$C$3:$AF$219,15,FALSE)))</f>
        <v>0</v>
      </c>
      <c r="M123" s="231">
        <f>IF(ISNA(VLOOKUP($B123,'Summer 2023 School'!$C$2:$AF$216,15,FALSE)),0,(VLOOKUP($B123,'Summer 2023 School'!$C$2:$AF$216,15,FALSE)))</f>
        <v>0</v>
      </c>
      <c r="N123" s="231">
        <f>IF(ISNA(VLOOKUP($B123,'Autumn 2023 School'!$C$2:$AH$214,15,FALSE)),0,(VLOOKUP($B123,'Autumn 2023 School'!$C$2:$AH$214,15,FALSE)))</f>
        <v>0</v>
      </c>
      <c r="O123" s="231">
        <f>IF(ISNA(VLOOKUP($B123,'Spring 2023 School'!$C$3:$AF$219,2,FALSE)),0,(VLOOKUP($B123,'Spring 2023 School'!$C$3:$AF$219,2,FALSE)))</f>
        <v>1</v>
      </c>
      <c r="P123" s="231">
        <f>IF(ISNA(VLOOKUP($B123,'Summer 2023 School'!$C$2:$AF$216,2,FALSE)),0,(VLOOKUP($B123,'Summer 2023 School'!$C$2:$AF$216,2,FALSE)))</f>
        <v>0</v>
      </c>
      <c r="Q123" s="231">
        <f>IF(ISNA(VLOOKUP($B123,'Autumn 2023 School'!$C$2:$AH$214,2,FALSE)),0,(VLOOKUP($B123,'Autumn 2023 School'!$C$2:$AH$214,2,FALSE)))</f>
        <v>0</v>
      </c>
      <c r="R123" s="231">
        <f>IF(ISNA(VLOOKUP($B123,'Spring 2023 School'!$C$3:$AF$219,9,FALSE)),0,(VLOOKUP($B123,'Spring 2023 School'!$C$3:$AF$219,9,FALSE)))</f>
        <v>0</v>
      </c>
      <c r="S123" s="231">
        <f>IF(ISNA(VLOOKUP($B123,'Summer 2023 School'!$C$2:$AF$216,9,FALSE)),0,(VLOOKUP($B123,'Summer 2023 School'!$C$2:$AF$216,9,FALSE)))</f>
        <v>0</v>
      </c>
      <c r="T123" s="231">
        <f>IF(ISNA(VLOOKUP($B123,'Autumn 2023 School'!$C$2:$AH$214,9,FALSE)),0,(VLOOKUP($B123,'Autumn 2023 School'!$C$2:$AH$214,9,FALSE)))</f>
        <v>0</v>
      </c>
      <c r="U123" s="231">
        <f>IF(ISNA(VLOOKUP($B123,'Spring 2023 School'!$C$3:$AF$219,25,FALSE)),0,(VLOOKUP($B123,'Spring 2023 School'!$C$3:$AF$219,25,FALSE)))</f>
        <v>0</v>
      </c>
      <c r="V123" s="231">
        <f>IF(ISNA(VLOOKUP($B123,'Spring 2023 School'!$C$3:$AF$219,25,FALSE)),0,(VLOOKUP($B123,'Spring 2023 School'!$C$3:$AF$219,25,FALSE)))</f>
        <v>0</v>
      </c>
      <c r="W123" s="231">
        <f>IF(ISNA(VLOOKUP($B123,'Spring 2023 School'!$C$3:$AF$219,25,FALSE)),0,(VLOOKUP($B123,'Spring 2023 School'!$C$3:$AF$219,25,FALSE)))</f>
        <v>0</v>
      </c>
      <c r="X123" s="231">
        <f>IF(ISNA(VLOOKUP($B123,'Spring 2023 School'!$C$3:$AF$219,26,FALSE)),0,(VLOOKUP($B123,'Spring 2023 School'!$C$3:$AF$219,26,FALSE)))</f>
        <v>0</v>
      </c>
      <c r="Y123" s="231">
        <f>IF(ISNA(VLOOKUP($B123,'Spring 2023 School'!$C$3:$AF$219,26,FALSE)),0,(VLOOKUP($B123,'Spring 2023 School'!$C$3:$AF$219,26,FALSE)))</f>
        <v>0</v>
      </c>
      <c r="Z123" s="231">
        <f>IF(ISNA(VLOOKUP($B123,'Spring 2023 School'!$C$3:$AF$219,26,FALSE)),0,(VLOOKUP($B123,'Spring 2023 School'!$C$3:$AF$219,26,FALSE)))</f>
        <v>0</v>
      </c>
      <c r="AA123" s="231">
        <f>IF(ISNA(VLOOKUP($B123,'Spring 2023 School'!$C$3:$AF$219,27,FALSE)),0,(VLOOKUP($B123,'Spring 2023 School'!$C$3:$AF$219,27,FALSE)))</f>
        <v>0</v>
      </c>
      <c r="AB123" s="231">
        <f>IF(ISNA(VLOOKUP($B123,'Spring 2023 School'!$C$3:$AF$219,27,FALSE)),0,(VLOOKUP($B123,'Spring 2023 School'!$C$3:$AF$219,27,FALSE)))</f>
        <v>0</v>
      </c>
      <c r="AC123" s="231">
        <f>IF(ISNA(VLOOKUP($B123,'Spring 2023 School'!$C$3:$AF$219,27,FALSE)),0,(VLOOKUP($B123,'Spring 2023 School'!$C$3:$AF$219,27,FALSE)))</f>
        <v>0</v>
      </c>
      <c r="AD123" s="384">
        <f t="shared" si="62"/>
        <v>25365.599999999999</v>
      </c>
      <c r="AE123" s="403">
        <f>VLOOKUP(B123,'Spring 2023 School'!$C$3:$S$202,17,FALSE)</f>
        <v>90</v>
      </c>
      <c r="AF123" s="403">
        <f>VLOOKUP(B123,'Spring 2023 School'!$C$1:$Z$200,20,FALSE)</f>
        <v>30</v>
      </c>
      <c r="AG123" s="403">
        <f>VLOOKUP(B123,'Spring 2023 School'!$C$3:$Z$202,23,FALSE)</f>
        <v>30</v>
      </c>
      <c r="AH123" s="384">
        <f t="shared" si="52"/>
        <v>2086.1999999999998</v>
      </c>
      <c r="AI123" s="384">
        <f t="shared" si="53"/>
        <v>330.59999999999997</v>
      </c>
      <c r="AJ123" s="384">
        <f t="shared" si="54"/>
        <v>91.2</v>
      </c>
      <c r="AK123" s="384">
        <f t="shared" si="63"/>
        <v>2507.9999999999995</v>
      </c>
      <c r="AL123" s="403">
        <f>IF(ISNA(VLOOKUP($A123,'Spring 2023 School'!$B121:$AD121,29,FALSE)),0,(VLOOKUP($A123,'Spring 2023 School'!$B121:$AD121,29,FALSE)))</f>
        <v>0</v>
      </c>
      <c r="AM123" s="403">
        <f>IF(ISNA(VLOOKUP($A123,'Spring 2023 School'!$B121:$AZ121,30,FALSE)),0,(VLOOKUP($A123,'Spring 2023 School'!$B121:$AZ121,30,FALSE)))</f>
        <v>0</v>
      </c>
      <c r="AN123" s="402">
        <f t="shared" si="55"/>
        <v>0</v>
      </c>
      <c r="AO123" s="404">
        <f t="shared" si="56"/>
        <v>0</v>
      </c>
      <c r="AP123" s="384">
        <f t="shared" si="57"/>
        <v>27873.599999999999</v>
      </c>
      <c r="AQ123" s="403">
        <f>VLOOKUP(A123,'Spring 2023 School'!$B$3:$AB$202,26,FALSE)</f>
        <v>0</v>
      </c>
      <c r="AR123" s="403">
        <f>VLOOKUP(A123,'Summer 2023 School'!$B$2:$AA$200,26,FALSE)</f>
        <v>7</v>
      </c>
      <c r="AS123" s="403">
        <v>0</v>
      </c>
      <c r="AT123" s="409">
        <f t="shared" si="68"/>
        <v>928.2</v>
      </c>
      <c r="AU123" s="409">
        <v>0</v>
      </c>
      <c r="AV123" s="413">
        <f t="shared" si="64"/>
        <v>28801.8</v>
      </c>
      <c r="AW123" s="410">
        <f t="shared" si="65"/>
        <v>12000.75</v>
      </c>
      <c r="AX123" s="410">
        <f t="shared" si="66"/>
        <v>9600.6</v>
      </c>
      <c r="AY123" s="410">
        <f t="shared" si="67"/>
        <v>7200.4500000000007</v>
      </c>
      <c r="AZ123" s="642">
        <f>(SUMIF('Spring 2023 School'!B:B,Budget!A123,'Spring 2023 School'!AG:AG)+SUMIF('Summer 2023 School'!B:B,Budget!A123,'Summer 2023 School'!AG:AG)+SUMIF('Autumn 2023 School'!B:B,Budget!A123,'Autumn 2023 School'!AG:AG))</f>
        <v>0</v>
      </c>
      <c r="BA123" s="410">
        <f t="shared" si="58"/>
        <v>0</v>
      </c>
      <c r="BB123">
        <f t="shared" si="59"/>
        <v>1170</v>
      </c>
      <c r="BC123">
        <f t="shared" si="60"/>
        <v>390</v>
      </c>
      <c r="BD123">
        <f t="shared" si="61"/>
        <v>360</v>
      </c>
    </row>
    <row r="124" spans="1:56" x14ac:dyDescent="0.35">
      <c r="A124" s="231">
        <v>2251</v>
      </c>
      <c r="B124" t="s">
        <v>160</v>
      </c>
      <c r="C124" s="231">
        <f>IF(ISNA(VLOOKUP($B124,'Spring 2023 School'!$C$3:$AF$220,5,FALSE)),0,(VLOOKUP($B124,'Spring 2023 School'!$C$3:$AF$220,5,FALSE)))</f>
        <v>26</v>
      </c>
      <c r="D124" s="231">
        <f>IF(ISNA(VLOOKUP($B124,'Summer 2023 School'!$C$2:$AF$217,5,FALSE)),0,(VLOOKUP($B124,'Summer 2023 School'!$C$2:$AF$217,5,FALSE)))</f>
        <v>26</v>
      </c>
      <c r="E124" s="231">
        <f>IF(ISNA(VLOOKUP($B124,'Autumn 2023 School'!$C$2:$AH$214,5,FALSE)),0,(VLOOKUP($B124,'Autumn 2023 School'!$C$2:$AH$214,5,FALSE)))</f>
        <v>24</v>
      </c>
      <c r="F124" s="231">
        <f>IF(ISNA(VLOOKUP($B124,'Spring 2023 School'!$C$3:$AF$219,8,FALSE)),0,(VLOOKUP($B124,'Spring 2023 School'!$C$3:$AF$219,8,FALSE)))</f>
        <v>21</v>
      </c>
      <c r="G124" s="231">
        <f>IF(ISNA(VLOOKUP($B124,'Summer 2023 School'!$C$2:$AF$216,8,FALSE)),0,(VLOOKUP($B124,'Summer 2023 School'!$C$2:$AF$216,8,FALSE)))</f>
        <v>21</v>
      </c>
      <c r="H124" s="231">
        <f>IF(ISNA(VLOOKUP($B124,'Autumn 2023 School'!$C$2:$AH$214,8,FALSE)),0,(VLOOKUP($B124,'Autumn 2023 School'!$C$2:$AH$214,8,FALSE)))</f>
        <v>21</v>
      </c>
      <c r="I124" s="231">
        <f>IF(ISNA(VLOOKUP($B124,'Spring 2023 School'!$C$3:$AF$219,12,FALSE)),0,(VLOOKUP($B124,'Spring 2023 School'!$C$3:$AF$219,12,FALSE)))</f>
        <v>390</v>
      </c>
      <c r="J124" s="231">
        <f>IF(ISNA(VLOOKUP($B124,'Summer 2023 School'!$C$2:$AF$216,12,FALSE)),0,(VLOOKUP($B124,'Summer 2023 School'!$C$2:$AF$216,12,FALSE)))</f>
        <v>390</v>
      </c>
      <c r="K124" s="231">
        <f>IF(ISNA(VLOOKUP($B124,'Autumn 2023 School'!$C$2:$AH$214,12,FALSE)),0,(VLOOKUP($B124,'Autumn 2023 School'!$C$2:$AH$214,12,FALSE)))</f>
        <v>360</v>
      </c>
      <c r="L124" s="231">
        <f>IF(ISNA(VLOOKUP($B124,'Spring 2023 School'!$C$3:$AF$219,15,FALSE)),0,(VLOOKUP($B124,'Spring 2023 School'!$C$3:$AF$219,15,FALSE)))</f>
        <v>315</v>
      </c>
      <c r="M124" s="231">
        <f>IF(ISNA(VLOOKUP($B124,'Summer 2023 School'!$C$2:$AF$216,15,FALSE)),0,(VLOOKUP($B124,'Summer 2023 School'!$C$2:$AF$216,15,FALSE)))</f>
        <v>315</v>
      </c>
      <c r="N124" s="231">
        <f>IF(ISNA(VLOOKUP($B124,'Autumn 2023 School'!$C$2:$AH$214,15,FALSE)),0,(VLOOKUP($B124,'Autumn 2023 School'!$C$2:$AH$214,15,FALSE)))</f>
        <v>315</v>
      </c>
      <c r="O124" s="231">
        <f>IF(ISNA(VLOOKUP($B124,'Spring 2023 School'!$C$3:$AF$219,2,FALSE)),0,(VLOOKUP($B124,'Spring 2023 School'!$C$3:$AF$219,2,FALSE)))</f>
        <v>0</v>
      </c>
      <c r="P124" s="231">
        <f>IF(ISNA(VLOOKUP($B124,'Summer 2023 School'!$C$2:$AF$216,2,FALSE)),0,(VLOOKUP($B124,'Summer 2023 School'!$C$2:$AF$216,2,FALSE)))</f>
        <v>0</v>
      </c>
      <c r="Q124" s="231">
        <f>IF(ISNA(VLOOKUP($B124,'Autumn 2023 School'!$C$2:$AH$214,2,FALSE)),0,(VLOOKUP($B124,'Autumn 2023 School'!$C$2:$AH$214,2,FALSE)))</f>
        <v>0</v>
      </c>
      <c r="R124" s="231">
        <f>IF(ISNA(VLOOKUP($B124,'Spring 2023 School'!$C$3:$AF$219,9,FALSE)),0,(VLOOKUP($B124,'Spring 2023 School'!$C$3:$AF$219,9,FALSE)))</f>
        <v>0</v>
      </c>
      <c r="S124" s="231">
        <f>IF(ISNA(VLOOKUP($B124,'Summer 2023 School'!$C$2:$AF$216,9,FALSE)),0,(VLOOKUP($B124,'Summer 2023 School'!$C$2:$AF$216,9,FALSE)))</f>
        <v>0</v>
      </c>
      <c r="T124" s="231">
        <f>IF(ISNA(VLOOKUP($B124,'Autumn 2023 School'!$C$2:$AH$214,9,FALSE)),0,(VLOOKUP($B124,'Autumn 2023 School'!$C$2:$AH$214,9,FALSE)))</f>
        <v>0</v>
      </c>
      <c r="U124" s="231">
        <f>IF(ISNA(VLOOKUP($B124,'Spring 2023 School'!$C$3:$AF$219,25,FALSE)),0,(VLOOKUP($B124,'Spring 2023 School'!$C$3:$AF$219,25,FALSE)))</f>
        <v>2</v>
      </c>
      <c r="V124" s="231">
        <f>IF(ISNA(VLOOKUP($B124,'Spring 2023 School'!$C$3:$AF$219,25,FALSE)),0,(VLOOKUP($B124,'Spring 2023 School'!$C$3:$AF$219,25,FALSE)))</f>
        <v>2</v>
      </c>
      <c r="W124" s="231">
        <f>IF(ISNA(VLOOKUP($B124,'Spring 2023 School'!$C$3:$AF$219,25,FALSE)),0,(VLOOKUP($B124,'Spring 2023 School'!$C$3:$AF$219,25,FALSE)))</f>
        <v>2</v>
      </c>
      <c r="X124" s="231">
        <f>IF(ISNA(VLOOKUP($B124,'Spring 2023 School'!$C$3:$AF$219,26,FALSE)),0,(VLOOKUP($B124,'Spring 2023 School'!$C$3:$AF$219,26,FALSE)))</f>
        <v>30</v>
      </c>
      <c r="Y124" s="231">
        <f>IF(ISNA(VLOOKUP($B124,'Spring 2023 School'!$C$3:$AF$219,26,FALSE)),0,(VLOOKUP($B124,'Spring 2023 School'!$C$3:$AF$219,26,FALSE)))</f>
        <v>30</v>
      </c>
      <c r="Z124" s="231">
        <f>IF(ISNA(VLOOKUP($B124,'Spring 2023 School'!$C$3:$AF$219,26,FALSE)),0,(VLOOKUP($B124,'Spring 2023 School'!$C$3:$AF$219,26,FALSE)))</f>
        <v>30</v>
      </c>
      <c r="AA124" s="231">
        <f>IF(ISNA(VLOOKUP($B124,'Spring 2023 School'!$C$3:$AF$219,27,FALSE)),0,(VLOOKUP($B124,'Spring 2023 School'!$C$3:$AF$219,27,FALSE)))</f>
        <v>30</v>
      </c>
      <c r="AB124" s="231">
        <f>IF(ISNA(VLOOKUP($B124,'Spring 2023 School'!$C$3:$AF$219,27,FALSE)),0,(VLOOKUP($B124,'Spring 2023 School'!$C$3:$AF$219,27,FALSE)))</f>
        <v>30</v>
      </c>
      <c r="AC124" s="231">
        <f>IF(ISNA(VLOOKUP($B124,'Spring 2023 School'!$C$3:$AF$219,27,FALSE)),0,(VLOOKUP($B124,'Spring 2023 School'!$C$3:$AF$219,27,FALSE)))</f>
        <v>30</v>
      </c>
      <c r="AD124" s="384">
        <f t="shared" si="62"/>
        <v>143250.6</v>
      </c>
      <c r="AE124" s="403">
        <f>VLOOKUP(B124,'Spring 2023 School'!$C$3:$S$202,17,FALSE)</f>
        <v>0</v>
      </c>
      <c r="AF124" s="403">
        <f>VLOOKUP(B124,'Spring 2023 School'!$C$1:$Z$200,20,FALSE)</f>
        <v>0</v>
      </c>
      <c r="AG124" s="403">
        <f>VLOOKUP(B124,'Spring 2023 School'!$C$3:$Z$202,23,FALSE)</f>
        <v>0</v>
      </c>
      <c r="AH124" s="384">
        <f t="shared" si="52"/>
        <v>0</v>
      </c>
      <c r="AI124" s="384">
        <f t="shared" si="53"/>
        <v>0</v>
      </c>
      <c r="AJ124" s="384">
        <f t="shared" si="54"/>
        <v>0</v>
      </c>
      <c r="AK124" s="384">
        <f t="shared" si="63"/>
        <v>0</v>
      </c>
      <c r="AL124" s="403">
        <f>IF(ISNA(VLOOKUP($A124,'Spring 2023 School'!$B122:$AD122,29,FALSE)),0,(VLOOKUP($A124,'Spring 2023 School'!$B122:$AD122,29,FALSE)))</f>
        <v>2</v>
      </c>
      <c r="AM124" s="403">
        <f>IF(ISNA(VLOOKUP($A124,'Spring 2023 School'!$B122:$AZ122,30,FALSE)),0,(VLOOKUP($A124,'Spring 2023 School'!$B122:$AZ122,30,FALSE)))</f>
        <v>30</v>
      </c>
      <c r="AN124" s="402">
        <f t="shared" si="55"/>
        <v>436</v>
      </c>
      <c r="AO124" s="404">
        <f t="shared" si="56"/>
        <v>0</v>
      </c>
      <c r="AP124" s="384">
        <f t="shared" si="57"/>
        <v>143686.6</v>
      </c>
      <c r="AQ124" s="403">
        <f>VLOOKUP(A124,'Spring 2023 School'!$B$3:$AB$202,26,FALSE)</f>
        <v>2</v>
      </c>
      <c r="AR124" s="403">
        <f>VLOOKUP(A124,'Summer 2023 School'!$B$2:$AA$200,26,FALSE)</f>
        <v>2</v>
      </c>
      <c r="AS124" s="403">
        <f>VLOOKUP(A124,'Autumn 2023 School'!$B$2:$AA$197,26,FALSE)</f>
        <v>1</v>
      </c>
      <c r="AT124" s="409">
        <f t="shared" si="68"/>
        <v>652.80000000000007</v>
      </c>
      <c r="AU124" s="409">
        <v>0</v>
      </c>
      <c r="AV124" s="413">
        <f t="shared" si="64"/>
        <v>144339.4</v>
      </c>
      <c r="AW124" s="410">
        <f t="shared" si="65"/>
        <v>60141.416666666664</v>
      </c>
      <c r="AX124" s="410">
        <f t="shared" si="66"/>
        <v>48113.133333333331</v>
      </c>
      <c r="AY124" s="410">
        <f t="shared" si="67"/>
        <v>36084.85</v>
      </c>
      <c r="AZ124" s="642">
        <f>(SUMIF('Spring 2023 School'!B:B,Budget!A124,'Spring 2023 School'!AG:AG)+SUMIF('Summer 2023 School'!B:B,Budget!A124,'Summer 2023 School'!AG:AG)+SUMIF('Autumn 2023 School'!B:B,Budget!A124,'Autumn 2023 School'!AG:AG))</f>
        <v>0</v>
      </c>
      <c r="BA124" s="410">
        <f t="shared" si="58"/>
        <v>0</v>
      </c>
      <c r="BB124">
        <f t="shared" si="59"/>
        <v>0</v>
      </c>
      <c r="BC124">
        <f t="shared" si="60"/>
        <v>0</v>
      </c>
      <c r="BD124">
        <f t="shared" si="61"/>
        <v>0</v>
      </c>
    </row>
    <row r="125" spans="1:56" x14ac:dyDescent="0.35">
      <c r="A125" s="231">
        <v>2293</v>
      </c>
      <c r="B125" t="s">
        <v>947</v>
      </c>
      <c r="C125" s="231">
        <f>IF(ISNA(VLOOKUP($B125,'Spring 2023 School'!$C$3:$AF$220,5,FALSE)),0,(VLOOKUP($B125,'Spring 2023 School'!$C$3:$AF$220,5,FALSE)))</f>
        <v>41</v>
      </c>
      <c r="D125" s="231">
        <f>IF(ISNA(VLOOKUP($B125,'Summer 2023 School'!$C$2:$AF$217,5,FALSE)),0,(VLOOKUP($B125,'Summer 2023 School'!$C$2:$AF$217,5,FALSE)))</f>
        <v>42</v>
      </c>
      <c r="E125" s="231">
        <f>IF(ISNA(VLOOKUP($B125,'Autumn 2023 School'!$C$2:$AH$214,5,FALSE)),0,(VLOOKUP($B125,'Autumn 2023 School'!$C$2:$AH$214,5,FALSE)))</f>
        <v>51</v>
      </c>
      <c r="F125" s="231">
        <f>IF(ISNA(VLOOKUP($B125,'Spring 2023 School'!$C$3:$AF$219,8,FALSE)),0,(VLOOKUP($B125,'Spring 2023 School'!$C$3:$AF$219,8,FALSE)))</f>
        <v>0</v>
      </c>
      <c r="G125" s="231">
        <f>IF(ISNA(VLOOKUP($B125,'Summer 2023 School'!$C$2:$AF$216,8,FALSE)),0,(VLOOKUP($B125,'Summer 2023 School'!$C$2:$AF$216,8,FALSE)))</f>
        <v>0</v>
      </c>
      <c r="H125" s="231">
        <f>IF(ISNA(VLOOKUP($B125,'Autumn 2023 School'!$C$2:$AH$214,8,FALSE)),0,(VLOOKUP($B125,'Autumn 2023 School'!$C$2:$AH$214,8,FALSE)))</f>
        <v>0</v>
      </c>
      <c r="I125" s="231">
        <f>IF(ISNA(VLOOKUP($B125,'Spring 2023 School'!$C$3:$AF$219,12,FALSE)),0,(VLOOKUP($B125,'Spring 2023 School'!$C$3:$AF$219,12,FALSE)))</f>
        <v>615</v>
      </c>
      <c r="J125" s="231">
        <f>IF(ISNA(VLOOKUP($B125,'Summer 2023 School'!$C$2:$AF$216,12,FALSE)),0,(VLOOKUP($B125,'Summer 2023 School'!$C$2:$AF$216,12,FALSE)))</f>
        <v>630</v>
      </c>
      <c r="K125" s="231">
        <f>IF(ISNA(VLOOKUP($B125,'Autumn 2023 School'!$C$2:$AH$214,12,FALSE)),0,(VLOOKUP($B125,'Autumn 2023 School'!$C$2:$AH$214,12,FALSE)))</f>
        <v>765</v>
      </c>
      <c r="L125" s="231">
        <f>IF(ISNA(VLOOKUP($B125,'Spring 2023 School'!$C$3:$AF$219,15,FALSE)),0,(VLOOKUP($B125,'Spring 2023 School'!$C$3:$AF$219,15,FALSE)))</f>
        <v>0</v>
      </c>
      <c r="M125" s="231">
        <f>IF(ISNA(VLOOKUP($B125,'Summer 2023 School'!$C$2:$AF$216,15,FALSE)),0,(VLOOKUP($B125,'Summer 2023 School'!$C$2:$AF$216,15,FALSE)))</f>
        <v>0</v>
      </c>
      <c r="N125" s="231">
        <f>IF(ISNA(VLOOKUP($B125,'Autumn 2023 School'!$C$2:$AH$214,15,FALSE)),0,(VLOOKUP($B125,'Autumn 2023 School'!$C$2:$AH$214,15,FALSE)))</f>
        <v>0</v>
      </c>
      <c r="O125" s="231">
        <f>IF(ISNA(VLOOKUP($B125,'Spring 2023 School'!$C$3:$AF$219,2,FALSE)),0,(VLOOKUP($B125,'Spring 2023 School'!$C$3:$AF$219,2,FALSE)))</f>
        <v>0</v>
      </c>
      <c r="P125" s="231">
        <f>IF(ISNA(VLOOKUP($B125,'Summer 2023 School'!$C$2:$AF$216,2,FALSE)),0,(VLOOKUP($B125,'Summer 2023 School'!$C$2:$AF$216,2,FALSE)))</f>
        <v>0</v>
      </c>
      <c r="Q125" s="231">
        <f>IF(ISNA(VLOOKUP($B125,'Autumn 2023 School'!$C$2:$AH$214,2,FALSE)),0,(VLOOKUP($B125,'Autumn 2023 School'!$C$2:$AH$214,2,FALSE)))</f>
        <v>0</v>
      </c>
      <c r="R125" s="231">
        <f>IF(ISNA(VLOOKUP($B125,'Spring 2023 School'!$C$3:$AF$219,9,FALSE)),0,(VLOOKUP($B125,'Spring 2023 School'!$C$3:$AF$219,9,FALSE)))</f>
        <v>0</v>
      </c>
      <c r="S125" s="231">
        <f>IF(ISNA(VLOOKUP($B125,'Summer 2023 School'!$C$2:$AF$216,9,FALSE)),0,(VLOOKUP($B125,'Summer 2023 School'!$C$2:$AF$216,9,FALSE)))</f>
        <v>0</v>
      </c>
      <c r="T125" s="231">
        <f>IF(ISNA(VLOOKUP($B125,'Autumn 2023 School'!$C$2:$AH$214,9,FALSE)),0,(VLOOKUP($B125,'Autumn 2023 School'!$C$2:$AH$214,9,FALSE)))</f>
        <v>0</v>
      </c>
      <c r="U125" s="231">
        <f>IF(ISNA(VLOOKUP($B125,'Spring 2023 School'!$C$3:$AF$219,25,FALSE)),0,(VLOOKUP($B125,'Spring 2023 School'!$C$3:$AF$219,25,FALSE)))</f>
        <v>13</v>
      </c>
      <c r="V125" s="231">
        <f>IF(ISNA(VLOOKUP($B125,'Spring 2023 School'!$C$3:$AF$219,25,FALSE)),0,(VLOOKUP($B125,'Spring 2023 School'!$C$3:$AF$219,25,FALSE)))</f>
        <v>13</v>
      </c>
      <c r="W125" s="231">
        <f>IF(ISNA(VLOOKUP($B125,'Spring 2023 School'!$C$3:$AF$219,25,FALSE)),0,(VLOOKUP($B125,'Spring 2023 School'!$C$3:$AF$219,25,FALSE)))</f>
        <v>13</v>
      </c>
      <c r="X125" s="231">
        <f>IF(ISNA(VLOOKUP($B125,'Spring 2023 School'!$C$3:$AF$219,26,FALSE)),0,(VLOOKUP($B125,'Spring 2023 School'!$C$3:$AF$219,26,FALSE)))</f>
        <v>195</v>
      </c>
      <c r="Y125" s="231">
        <f>IF(ISNA(VLOOKUP($B125,'Spring 2023 School'!$C$3:$AF$219,26,FALSE)),0,(VLOOKUP($B125,'Spring 2023 School'!$C$3:$AF$219,26,FALSE)))</f>
        <v>195</v>
      </c>
      <c r="Z125" s="231">
        <f>IF(ISNA(VLOOKUP($B125,'Spring 2023 School'!$C$3:$AF$219,26,FALSE)),0,(VLOOKUP($B125,'Spring 2023 School'!$C$3:$AF$219,26,FALSE)))</f>
        <v>195</v>
      </c>
      <c r="AA125" s="231">
        <f>IF(ISNA(VLOOKUP($B125,'Spring 2023 School'!$C$3:$AF$219,27,FALSE)),0,(VLOOKUP($B125,'Spring 2023 School'!$C$3:$AF$219,27,FALSE)))</f>
        <v>0</v>
      </c>
      <c r="AB125" s="231">
        <f>IF(ISNA(VLOOKUP($B125,'Spring 2023 School'!$C$3:$AF$219,27,FALSE)),0,(VLOOKUP($B125,'Spring 2023 School'!$C$3:$AF$219,27,FALSE)))</f>
        <v>0</v>
      </c>
      <c r="AC125" s="231">
        <f>IF(ISNA(VLOOKUP($B125,'Spring 2023 School'!$C$3:$AF$219,27,FALSE)),0,(VLOOKUP($B125,'Spring 2023 School'!$C$3:$AF$219,27,FALSE)))</f>
        <v>0</v>
      </c>
      <c r="AD125" s="384">
        <f t="shared" si="62"/>
        <v>137478.30000000002</v>
      </c>
      <c r="AE125" s="403">
        <f>VLOOKUP(B125,'Spring 2023 School'!$C$3:$S$202,17,FALSE)</f>
        <v>15</v>
      </c>
      <c r="AF125" s="403">
        <f>VLOOKUP(B125,'Spring 2023 School'!$C$1:$Z$200,20,FALSE)</f>
        <v>120</v>
      </c>
      <c r="AG125" s="403">
        <f>VLOOKUP(B125,'Spring 2023 School'!$C$3:$Z$202,23,FALSE)</f>
        <v>435</v>
      </c>
      <c r="AH125" s="384">
        <f t="shared" si="52"/>
        <v>347.7</v>
      </c>
      <c r="AI125" s="384">
        <f t="shared" si="53"/>
        <v>1322.3999999999999</v>
      </c>
      <c r="AJ125" s="384">
        <f t="shared" si="54"/>
        <v>1322.4</v>
      </c>
      <c r="AK125" s="384">
        <f t="shared" si="63"/>
        <v>2992.5</v>
      </c>
      <c r="AL125" s="403">
        <f>IF(ISNA(VLOOKUP($A125,'Spring 2023 School'!$B123:$AD123,29,FALSE)),0,(VLOOKUP($A125,'Spring 2023 School'!$B123:$AD123,29,FALSE)))</f>
        <v>0</v>
      </c>
      <c r="AM125" s="403">
        <f>IF(ISNA(VLOOKUP($A125,'Spring 2023 School'!$B123:$AZ123,30,FALSE)),0,(VLOOKUP($A125,'Spring 2023 School'!$B123:$AZ123,30,FALSE)))</f>
        <v>0</v>
      </c>
      <c r="AN125" s="402">
        <f t="shared" si="55"/>
        <v>0</v>
      </c>
      <c r="AO125" s="404">
        <f t="shared" si="56"/>
        <v>0</v>
      </c>
      <c r="AP125" s="384">
        <f t="shared" si="57"/>
        <v>140470.80000000002</v>
      </c>
      <c r="AQ125" s="403">
        <f>VLOOKUP(A125,'Spring 2023 School'!$B$3:$AB$202,26,FALSE)</f>
        <v>13</v>
      </c>
      <c r="AR125" s="403">
        <f>VLOOKUP(A125,'Summer 2023 School'!$B$2:$AA$200,26,FALSE)</f>
        <v>14</v>
      </c>
      <c r="AS125" s="403">
        <f>VLOOKUP(A125,'Autumn 2023 School'!$B$2:$AA$197,26,FALSE)</f>
        <v>5</v>
      </c>
      <c r="AT125" s="409">
        <f t="shared" si="68"/>
        <v>4192.2000000000007</v>
      </c>
      <c r="AU125" s="409">
        <v>0</v>
      </c>
      <c r="AV125" s="413">
        <f t="shared" si="64"/>
        <v>144663.00000000003</v>
      </c>
      <c r="AW125" s="410">
        <f t="shared" si="65"/>
        <v>60276.250000000007</v>
      </c>
      <c r="AX125" s="410">
        <f t="shared" si="66"/>
        <v>48221.000000000007</v>
      </c>
      <c r="AY125" s="410">
        <f t="shared" si="67"/>
        <v>36165.750000000007</v>
      </c>
      <c r="AZ125" s="642">
        <f>(SUMIF('Spring 2023 School'!B:B,Budget!A125,'Spring 2023 School'!AG:AG)+SUMIF('Summer 2023 School'!B:B,Budget!A125,'Summer 2023 School'!AG:AG)+SUMIF('Autumn 2023 School'!B:B,Budget!A125,'Autumn 2023 School'!AG:AG))</f>
        <v>0</v>
      </c>
      <c r="BA125" s="410">
        <f t="shared" si="58"/>
        <v>0</v>
      </c>
      <c r="BB125">
        <f t="shared" si="59"/>
        <v>195</v>
      </c>
      <c r="BC125">
        <f t="shared" si="60"/>
        <v>1560</v>
      </c>
      <c r="BD125">
        <f t="shared" si="61"/>
        <v>5220</v>
      </c>
    </row>
    <row r="126" spans="1:56" x14ac:dyDescent="0.35">
      <c r="A126" s="231">
        <v>2299</v>
      </c>
      <c r="B126" t="s">
        <v>948</v>
      </c>
      <c r="C126" s="231">
        <f>IF(ISNA(VLOOKUP($B126,'Spring 2023 School'!$C$3:$AF$220,5,FALSE)),0,(VLOOKUP($B126,'Spring 2023 School'!$C$3:$AF$220,5,FALSE)))</f>
        <v>0</v>
      </c>
      <c r="D126" s="231">
        <f>IF(ISNA(VLOOKUP($B126,'Summer 2023 School'!$C$2:$AF$217,5,FALSE)),0,(VLOOKUP($B126,'Summer 2023 School'!$C$2:$AF$217,5,FALSE)))</f>
        <v>53</v>
      </c>
      <c r="E126" s="231">
        <f>IF(ISNA(VLOOKUP($B126,'Autumn 2023 School'!$C$2:$AH$214,5,FALSE)),0,(VLOOKUP($B126,'Autumn 2023 School'!$C$2:$AH$214,5,FALSE)))</f>
        <v>57</v>
      </c>
      <c r="F126" s="231">
        <f>IF(ISNA(VLOOKUP($B126,'Spring 2023 School'!$C$3:$AF$219,8,FALSE)),0,(VLOOKUP($B126,'Spring 2023 School'!$C$3:$AF$219,8,FALSE)))</f>
        <v>0</v>
      </c>
      <c r="G126" s="231">
        <f>IF(ISNA(VLOOKUP($B126,'Summer 2023 School'!$C$2:$AF$216,8,FALSE)),0,(VLOOKUP($B126,'Summer 2023 School'!$C$2:$AF$216,8,FALSE)))</f>
        <v>7</v>
      </c>
      <c r="H126" s="231">
        <f>IF(ISNA(VLOOKUP($B126,'Autumn 2023 School'!$C$2:$AH$214,8,FALSE)),0,(VLOOKUP($B126,'Autumn 2023 School'!$C$2:$AH$214,8,FALSE)))</f>
        <v>12</v>
      </c>
      <c r="I126" s="231">
        <f>IF(ISNA(VLOOKUP($B126,'Spring 2023 School'!$C$3:$AF$219,12,FALSE)),0,(VLOOKUP($B126,'Spring 2023 School'!$C$3:$AF$219,12,FALSE)))</f>
        <v>0</v>
      </c>
      <c r="J126" s="231">
        <f>IF(ISNA(VLOOKUP($B126,'Summer 2023 School'!$C$2:$AF$216,12,FALSE)),0,(VLOOKUP($B126,'Summer 2023 School'!$C$2:$AF$216,12,FALSE)))</f>
        <v>795</v>
      </c>
      <c r="K126" s="231">
        <f>IF(ISNA(VLOOKUP($B126,'Autumn 2023 School'!$C$2:$AH$214,12,FALSE)),0,(VLOOKUP($B126,'Autumn 2023 School'!$C$2:$AH$214,12,FALSE)))</f>
        <v>855</v>
      </c>
      <c r="L126" s="231">
        <f>IF(ISNA(VLOOKUP($B126,'Spring 2023 School'!$C$3:$AF$219,15,FALSE)),0,(VLOOKUP($B126,'Spring 2023 School'!$C$3:$AF$219,15,FALSE)))</f>
        <v>0</v>
      </c>
      <c r="M126" s="231">
        <f>IF(ISNA(VLOOKUP($B126,'Summer 2023 School'!$C$2:$AF$216,15,FALSE)),0,(VLOOKUP($B126,'Summer 2023 School'!$C$2:$AF$216,15,FALSE)))</f>
        <v>105</v>
      </c>
      <c r="N126" s="231">
        <f>IF(ISNA(VLOOKUP($B126,'Autumn 2023 School'!$C$2:$AH$214,15,FALSE)),0,(VLOOKUP($B126,'Autumn 2023 School'!$C$2:$AH$214,15,FALSE)))</f>
        <v>180</v>
      </c>
      <c r="O126" s="231">
        <f>IF(ISNA(VLOOKUP($B126,'Spring 2023 School'!$C$3:$AF$219,2,FALSE)),0,(VLOOKUP($B126,'Spring 2023 School'!$C$3:$AF$219,2,FALSE)))</f>
        <v>0</v>
      </c>
      <c r="P126" s="231">
        <f>IF(ISNA(VLOOKUP($B126,'Summer 2023 School'!$C$2:$AF$216,2,FALSE)),0,(VLOOKUP($B126,'Summer 2023 School'!$C$2:$AF$216,2,FALSE)))</f>
        <v>0</v>
      </c>
      <c r="Q126" s="231">
        <f>IF(ISNA(VLOOKUP($B126,'Autumn 2023 School'!$C$2:$AH$214,2,FALSE)),0,(VLOOKUP($B126,'Autumn 2023 School'!$C$2:$AH$214,2,FALSE)))</f>
        <v>0</v>
      </c>
      <c r="R126" s="231">
        <f>IF(ISNA(VLOOKUP($B126,'Spring 2023 School'!$C$3:$AF$219,9,FALSE)),0,(VLOOKUP($B126,'Spring 2023 School'!$C$3:$AF$219,9,FALSE)))</f>
        <v>0</v>
      </c>
      <c r="S126" s="231">
        <f>IF(ISNA(VLOOKUP($B126,'Summer 2023 School'!$C$2:$AF$216,9,FALSE)),0,(VLOOKUP($B126,'Summer 2023 School'!$C$2:$AF$216,9,FALSE)))</f>
        <v>0</v>
      </c>
      <c r="T126" s="231">
        <f>IF(ISNA(VLOOKUP($B126,'Autumn 2023 School'!$C$2:$AH$214,9,FALSE)),0,(VLOOKUP($B126,'Autumn 2023 School'!$C$2:$AH$214,9,FALSE)))</f>
        <v>0</v>
      </c>
      <c r="U126" s="231">
        <f>IF(ISNA(VLOOKUP($B126,'Spring 2023 School'!$C$3:$AF$219,25,FALSE)),0,(VLOOKUP($B126,'Spring 2023 School'!$C$3:$AF$219,25,FALSE)))</f>
        <v>0</v>
      </c>
      <c r="V126" s="231">
        <f>IF(ISNA(VLOOKUP($B126,'Spring 2023 School'!$C$3:$AF$219,25,FALSE)),0,(VLOOKUP($B126,'Spring 2023 School'!$C$3:$AF$219,25,FALSE)))</f>
        <v>0</v>
      </c>
      <c r="W126" s="231">
        <f>IF(ISNA(VLOOKUP($B126,'Spring 2023 School'!$C$3:$AF$219,25,FALSE)),0,(VLOOKUP($B126,'Spring 2023 School'!$C$3:$AF$219,25,FALSE)))</f>
        <v>0</v>
      </c>
      <c r="X126" s="231">
        <f>IF(ISNA(VLOOKUP($B126,'Spring 2023 School'!$C$3:$AF$219,26,FALSE)),0,(VLOOKUP($B126,'Spring 2023 School'!$C$3:$AF$219,26,FALSE)))</f>
        <v>0</v>
      </c>
      <c r="Y126" s="231">
        <f>IF(ISNA(VLOOKUP($B126,'Spring 2023 School'!$C$3:$AF$219,26,FALSE)),0,(VLOOKUP($B126,'Spring 2023 School'!$C$3:$AF$219,26,FALSE)))</f>
        <v>0</v>
      </c>
      <c r="Z126" s="231">
        <f>IF(ISNA(VLOOKUP($B126,'Spring 2023 School'!$C$3:$AF$219,26,FALSE)),0,(VLOOKUP($B126,'Spring 2023 School'!$C$3:$AF$219,26,FALSE)))</f>
        <v>0</v>
      </c>
      <c r="AA126" s="231">
        <f>IF(ISNA(VLOOKUP($B126,'Spring 2023 School'!$C$3:$AF$219,27,FALSE)),0,(VLOOKUP($B126,'Spring 2023 School'!$C$3:$AF$219,27,FALSE)))</f>
        <v>0</v>
      </c>
      <c r="AB126" s="231">
        <f>IF(ISNA(VLOOKUP($B126,'Spring 2023 School'!$C$3:$AF$219,27,FALSE)),0,(VLOOKUP($B126,'Spring 2023 School'!$C$3:$AF$219,27,FALSE)))</f>
        <v>0</v>
      </c>
      <c r="AC126" s="231">
        <f>IF(ISNA(VLOOKUP($B126,'Spring 2023 School'!$C$3:$AF$219,27,FALSE)),0,(VLOOKUP($B126,'Spring 2023 School'!$C$3:$AF$219,27,FALSE)))</f>
        <v>0</v>
      </c>
      <c r="AD126" s="384">
        <f t="shared" si="62"/>
        <v>130730.4</v>
      </c>
      <c r="AE126" s="403">
        <v>0</v>
      </c>
      <c r="AF126" s="403">
        <v>0</v>
      </c>
      <c r="AG126" s="403">
        <v>0</v>
      </c>
      <c r="AH126" s="384">
        <f t="shared" si="52"/>
        <v>0</v>
      </c>
      <c r="AI126" s="384">
        <f t="shared" si="53"/>
        <v>0</v>
      </c>
      <c r="AJ126" s="384">
        <f t="shared" si="54"/>
        <v>0</v>
      </c>
      <c r="AK126" s="384">
        <f t="shared" si="63"/>
        <v>0</v>
      </c>
      <c r="AL126" s="403">
        <f>IF(ISNA(VLOOKUP($A126,'Spring 2023 School'!$B124:$AD124,29,FALSE)),0,(VLOOKUP($A126,'Spring 2023 School'!$B124:$AD124,29,FALSE)))</f>
        <v>0</v>
      </c>
      <c r="AM126" s="403">
        <f>IF(ISNA(VLOOKUP($A126,'Spring 2023 School'!$B124:$AZ124,30,FALSE)),0,(VLOOKUP($A126,'Spring 2023 School'!$B124:$AZ124,30,FALSE)))</f>
        <v>0</v>
      </c>
      <c r="AN126" s="402">
        <f t="shared" si="55"/>
        <v>0</v>
      </c>
      <c r="AO126" s="404">
        <f t="shared" si="56"/>
        <v>0</v>
      </c>
      <c r="AP126" s="384">
        <f t="shared" si="57"/>
        <v>130730.4</v>
      </c>
      <c r="AQ126" s="403">
        <f>VLOOKUP(A126,'Spring 2023 School'!$B$3:$AB$202,26,FALSE)</f>
        <v>13</v>
      </c>
      <c r="AR126" s="403">
        <f>VLOOKUP(A126,'Summer 2023 School'!$B$2:$AA$200,26,FALSE)</f>
        <v>16</v>
      </c>
      <c r="AS126" s="403">
        <f>VLOOKUP(A126,'Autumn 2023 School'!$B$2:$AA$197,26,FALSE)</f>
        <v>14</v>
      </c>
      <c r="AT126" s="409">
        <f t="shared" si="68"/>
        <v>5559.0000000000009</v>
      </c>
      <c r="AU126" s="409">
        <v>0</v>
      </c>
      <c r="AV126" s="413">
        <f t="shared" si="64"/>
        <v>136289.4</v>
      </c>
      <c r="AW126" s="410">
        <f t="shared" si="65"/>
        <v>56787.249999999993</v>
      </c>
      <c r="AX126" s="410">
        <f t="shared" si="66"/>
        <v>45429.799999999996</v>
      </c>
      <c r="AY126" s="410">
        <f t="shared" si="67"/>
        <v>34072.35</v>
      </c>
      <c r="AZ126" s="642">
        <f>(SUMIF('Spring 2023 School'!B:B,Budget!A126,'Spring 2023 School'!AG:AG)+SUMIF('Summer 2023 School'!B:B,Budget!A126,'Summer 2023 School'!AG:AG)+SUMIF('Autumn 2023 School'!B:B,Budget!A126,'Autumn 2023 School'!AG:AG))</f>
        <v>0</v>
      </c>
      <c r="BA126" s="410">
        <f t="shared" si="58"/>
        <v>0</v>
      </c>
      <c r="BB126">
        <f t="shared" si="59"/>
        <v>0</v>
      </c>
      <c r="BC126">
        <f t="shared" si="60"/>
        <v>0</v>
      </c>
      <c r="BD126">
        <f t="shared" si="61"/>
        <v>0</v>
      </c>
    </row>
    <row r="127" spans="1:56" x14ac:dyDescent="0.35">
      <c r="A127" s="231">
        <v>2300</v>
      </c>
      <c r="B127" t="s">
        <v>166</v>
      </c>
      <c r="C127" s="231">
        <f>IF(ISNA(VLOOKUP($B127,'Spring 2023 School'!$C$3:$AF$220,5,FALSE)),0,(VLOOKUP($B127,'Spring 2023 School'!$C$3:$AF$220,5,FALSE)))</f>
        <v>66</v>
      </c>
      <c r="D127" s="231">
        <f>IF(ISNA(VLOOKUP($B127,'Summer 2023 School'!$C$2:$AF$217,5,FALSE)),0,(VLOOKUP($B127,'Summer 2023 School'!$C$2:$AF$217,5,FALSE)))</f>
        <v>69</v>
      </c>
      <c r="E127" s="231">
        <f>IF(ISNA(VLOOKUP($B127,'Autumn 2023 School'!$C$2:$AH$214,5,FALSE)),0,(VLOOKUP($B127,'Autumn 2023 School'!$C$2:$AH$214,5,FALSE)))</f>
        <v>71</v>
      </c>
      <c r="F127" s="231">
        <f>IF(ISNA(VLOOKUP($B127,'Spring 2023 School'!$C$3:$AF$219,8,FALSE)),0,(VLOOKUP($B127,'Spring 2023 School'!$C$3:$AF$219,8,FALSE)))</f>
        <v>4</v>
      </c>
      <c r="G127" s="231">
        <f>IF(ISNA(VLOOKUP($B127,'Summer 2023 School'!$C$2:$AF$216,8,FALSE)),0,(VLOOKUP($B127,'Summer 2023 School'!$C$2:$AF$216,8,FALSE)))</f>
        <v>4</v>
      </c>
      <c r="H127" s="231">
        <f>IF(ISNA(VLOOKUP($B127,'Autumn 2023 School'!$C$2:$AH$214,8,FALSE)),0,(VLOOKUP($B127,'Autumn 2023 School'!$C$2:$AH$214,8,FALSE)))</f>
        <v>6</v>
      </c>
      <c r="I127" s="231">
        <f>IF(ISNA(VLOOKUP($B127,'Spring 2023 School'!$C$3:$AF$219,12,FALSE)),0,(VLOOKUP($B127,'Spring 2023 School'!$C$3:$AF$219,12,FALSE)))</f>
        <v>990</v>
      </c>
      <c r="J127" s="231">
        <f>IF(ISNA(VLOOKUP($B127,'Summer 2023 School'!$C$2:$AF$216,12,FALSE)),0,(VLOOKUP($B127,'Summer 2023 School'!$C$2:$AF$216,12,FALSE)))</f>
        <v>1035</v>
      </c>
      <c r="K127" s="231">
        <f>IF(ISNA(VLOOKUP($B127,'Autumn 2023 School'!$C$2:$AH$214,12,FALSE)),0,(VLOOKUP($B127,'Autumn 2023 School'!$C$2:$AH$214,12,FALSE)))</f>
        <v>1065</v>
      </c>
      <c r="L127" s="231">
        <f>IF(ISNA(VLOOKUP($B127,'Spring 2023 School'!$C$3:$AF$219,15,FALSE)),0,(VLOOKUP($B127,'Spring 2023 School'!$C$3:$AF$219,15,FALSE)))</f>
        <v>60</v>
      </c>
      <c r="M127" s="231">
        <f>IF(ISNA(VLOOKUP($B127,'Summer 2023 School'!$C$2:$AF$216,15,FALSE)),0,(VLOOKUP($B127,'Summer 2023 School'!$C$2:$AF$216,15,FALSE)))</f>
        <v>60</v>
      </c>
      <c r="N127" s="231">
        <f>IF(ISNA(VLOOKUP($B127,'Autumn 2023 School'!$C$2:$AH$214,15,FALSE)),0,(VLOOKUP($B127,'Autumn 2023 School'!$C$2:$AH$214,15,FALSE)))</f>
        <v>90</v>
      </c>
      <c r="O127" s="231">
        <f>IF(ISNA(VLOOKUP($B127,'Spring 2023 School'!$C$3:$AF$219,2,FALSE)),0,(VLOOKUP($B127,'Spring 2023 School'!$C$3:$AF$219,2,FALSE)))</f>
        <v>0</v>
      </c>
      <c r="P127" s="231">
        <f>IF(ISNA(VLOOKUP($B127,'Summer 2023 School'!$C$2:$AF$216,2,FALSE)),0,(VLOOKUP($B127,'Summer 2023 School'!$C$2:$AF$216,2,FALSE)))</f>
        <v>0</v>
      </c>
      <c r="Q127" s="231">
        <f>IF(ISNA(VLOOKUP($B127,'Autumn 2023 School'!$C$2:$AH$214,2,FALSE)),0,(VLOOKUP($B127,'Autumn 2023 School'!$C$2:$AH$214,2,FALSE)))</f>
        <v>0</v>
      </c>
      <c r="R127" s="231">
        <f>IF(ISNA(VLOOKUP($B127,'Spring 2023 School'!$C$3:$AF$219,9,FALSE)),0,(VLOOKUP($B127,'Spring 2023 School'!$C$3:$AF$219,9,FALSE)))</f>
        <v>0</v>
      </c>
      <c r="S127" s="231">
        <f>IF(ISNA(VLOOKUP($B127,'Summer 2023 School'!$C$2:$AF$216,9,FALSE)),0,(VLOOKUP($B127,'Summer 2023 School'!$C$2:$AF$216,9,FALSE)))</f>
        <v>0</v>
      </c>
      <c r="T127" s="231">
        <f>IF(ISNA(VLOOKUP($B127,'Autumn 2023 School'!$C$2:$AH$214,9,FALSE)),0,(VLOOKUP($B127,'Autumn 2023 School'!$C$2:$AH$214,9,FALSE)))</f>
        <v>0</v>
      </c>
      <c r="U127" s="231">
        <f>IF(ISNA(VLOOKUP($B127,'Spring 2023 School'!$C$3:$AF$219,25,FALSE)),0,(VLOOKUP($B127,'Spring 2023 School'!$C$3:$AF$219,25,FALSE)))</f>
        <v>19</v>
      </c>
      <c r="V127" s="231">
        <f>IF(ISNA(VLOOKUP($B127,'Spring 2023 School'!$C$3:$AF$219,25,FALSE)),0,(VLOOKUP($B127,'Spring 2023 School'!$C$3:$AF$219,25,FALSE)))</f>
        <v>19</v>
      </c>
      <c r="W127" s="231">
        <f>IF(ISNA(VLOOKUP($B127,'Spring 2023 School'!$C$3:$AF$219,25,FALSE)),0,(VLOOKUP($B127,'Spring 2023 School'!$C$3:$AF$219,25,FALSE)))</f>
        <v>19</v>
      </c>
      <c r="X127" s="231">
        <f>IF(ISNA(VLOOKUP($B127,'Spring 2023 School'!$C$3:$AF$219,26,FALSE)),0,(VLOOKUP($B127,'Spring 2023 School'!$C$3:$AF$219,26,FALSE)))</f>
        <v>285</v>
      </c>
      <c r="Y127" s="231">
        <f>IF(ISNA(VLOOKUP($B127,'Spring 2023 School'!$C$3:$AF$219,26,FALSE)),0,(VLOOKUP($B127,'Spring 2023 School'!$C$3:$AF$219,26,FALSE)))</f>
        <v>285</v>
      </c>
      <c r="Z127" s="231">
        <f>IF(ISNA(VLOOKUP($B127,'Spring 2023 School'!$C$3:$AF$219,26,FALSE)),0,(VLOOKUP($B127,'Spring 2023 School'!$C$3:$AF$219,26,FALSE)))</f>
        <v>285</v>
      </c>
      <c r="AA127" s="231">
        <f>IF(ISNA(VLOOKUP($B127,'Spring 2023 School'!$C$3:$AF$219,27,FALSE)),0,(VLOOKUP($B127,'Spring 2023 School'!$C$3:$AF$219,27,FALSE)))</f>
        <v>15</v>
      </c>
      <c r="AB127" s="231">
        <f>IF(ISNA(VLOOKUP($B127,'Spring 2023 School'!$C$3:$AF$219,27,FALSE)),0,(VLOOKUP($B127,'Spring 2023 School'!$C$3:$AF$219,27,FALSE)))</f>
        <v>15</v>
      </c>
      <c r="AC127" s="231">
        <f>IF(ISNA(VLOOKUP($B127,'Spring 2023 School'!$C$3:$AF$219,27,FALSE)),0,(VLOOKUP($B127,'Spring 2023 School'!$C$3:$AF$219,27,FALSE)))</f>
        <v>15</v>
      </c>
      <c r="AD127" s="384">
        <f t="shared" si="62"/>
        <v>226257.90000000002</v>
      </c>
      <c r="AE127" s="403">
        <f>VLOOKUP(B127,'Spring 2023 School'!$C$3:$S$202,17,FALSE)</f>
        <v>60</v>
      </c>
      <c r="AF127" s="403">
        <f>VLOOKUP(B127,'Spring 2023 School'!$C$1:$Z$200,20,FALSE)</f>
        <v>435</v>
      </c>
      <c r="AG127" s="403">
        <f>VLOOKUP(B127,'Spring 2023 School'!$C$3:$Z$202,23,FALSE)</f>
        <v>465</v>
      </c>
      <c r="AH127" s="384">
        <f t="shared" si="52"/>
        <v>1390.8</v>
      </c>
      <c r="AI127" s="384">
        <f t="shared" si="53"/>
        <v>4793.7</v>
      </c>
      <c r="AJ127" s="384">
        <f t="shared" si="54"/>
        <v>1413.6000000000001</v>
      </c>
      <c r="AK127" s="384">
        <f t="shared" si="63"/>
        <v>7598.1</v>
      </c>
      <c r="AL127" s="403">
        <f>IF(ISNA(VLOOKUP($A127,'Spring 2023 School'!$B125:$AD125,29,FALSE)),0,(VLOOKUP($A127,'Spring 2023 School'!$B125:$AD125,29,FALSE)))</f>
        <v>0</v>
      </c>
      <c r="AM127" s="403">
        <f>IF(ISNA(VLOOKUP($A127,'Spring 2023 School'!$B125:$AZ125,30,FALSE)),0,(VLOOKUP($A127,'Spring 2023 School'!$B125:$AZ125,30,FALSE)))</f>
        <v>0</v>
      </c>
      <c r="AN127" s="402">
        <f t="shared" si="55"/>
        <v>0</v>
      </c>
      <c r="AO127" s="404">
        <f t="shared" si="56"/>
        <v>0</v>
      </c>
      <c r="AP127" s="384">
        <f t="shared" si="57"/>
        <v>233856.00000000003</v>
      </c>
      <c r="AQ127" s="403">
        <f>VLOOKUP(A127,'Spring 2023 School'!$B$3:$AB$202,26,FALSE)</f>
        <v>19</v>
      </c>
      <c r="AR127" s="403">
        <f>VLOOKUP(A127,'Summer 2023 School'!$B$2:$AA$200,26,FALSE)</f>
        <v>26</v>
      </c>
      <c r="AS127" s="403">
        <f>VLOOKUP(A127,'Autumn 2023 School'!$B$2:$AA$197,26,FALSE)</f>
        <v>18</v>
      </c>
      <c r="AT127" s="409">
        <f t="shared" si="68"/>
        <v>8170.2000000000007</v>
      </c>
      <c r="AU127" s="409">
        <v>0</v>
      </c>
      <c r="AV127" s="413">
        <f t="shared" si="64"/>
        <v>242026.20000000004</v>
      </c>
      <c r="AW127" s="410">
        <f t="shared" si="65"/>
        <v>100844.25000000001</v>
      </c>
      <c r="AX127" s="410">
        <f t="shared" si="66"/>
        <v>80675.400000000009</v>
      </c>
      <c r="AY127" s="410">
        <f t="shared" si="67"/>
        <v>60506.55</v>
      </c>
      <c r="AZ127" s="642">
        <f>(SUMIF('Spring 2023 School'!B:B,Budget!A127,'Spring 2023 School'!AG:AG)+SUMIF('Summer 2023 School'!B:B,Budget!A127,'Summer 2023 School'!AG:AG)+SUMIF('Autumn 2023 School'!B:B,Budget!A127,'Autumn 2023 School'!AG:AG))</f>
        <v>0</v>
      </c>
      <c r="BA127" s="410">
        <f t="shared" si="58"/>
        <v>0</v>
      </c>
      <c r="BB127">
        <f t="shared" si="59"/>
        <v>780</v>
      </c>
      <c r="BC127">
        <f t="shared" si="60"/>
        <v>5655</v>
      </c>
      <c r="BD127">
        <f t="shared" si="61"/>
        <v>5580</v>
      </c>
    </row>
    <row r="128" spans="1:56" x14ac:dyDescent="0.35">
      <c r="A128" s="231">
        <v>2308</v>
      </c>
      <c r="B128" t="s">
        <v>949</v>
      </c>
      <c r="C128" s="231">
        <f>IF(ISNA(VLOOKUP($B128,'Spring 2023 School'!$C$3:$AF$220,5,FALSE)),0,(VLOOKUP($B128,'Spring 2023 School'!$C$3:$AF$220,5,FALSE)))</f>
        <v>34</v>
      </c>
      <c r="D128" s="231">
        <f>IF(ISNA(VLOOKUP($B128,'Summer 2023 School'!$C$2:$AF$217,5,FALSE)),0,(VLOOKUP($B128,'Summer 2023 School'!$C$2:$AF$217,5,FALSE)))</f>
        <v>43</v>
      </c>
      <c r="E128" s="231">
        <f>IF(ISNA(VLOOKUP($B128,'Autumn 2023 School'!$C$2:$AH$214,5,FALSE)),0,(VLOOKUP($B128,'Autumn 2023 School'!$C$2:$AH$214,5,FALSE)))</f>
        <v>34</v>
      </c>
      <c r="F128" s="231">
        <f>IF(ISNA(VLOOKUP($B128,'Spring 2023 School'!$C$3:$AF$219,8,FALSE)),0,(VLOOKUP($B128,'Spring 2023 School'!$C$3:$AF$219,8,FALSE)))</f>
        <v>10</v>
      </c>
      <c r="G128" s="231">
        <f>IF(ISNA(VLOOKUP($B128,'Summer 2023 School'!$C$2:$AF$216,8,FALSE)),0,(VLOOKUP($B128,'Summer 2023 School'!$C$2:$AF$216,8,FALSE)))</f>
        <v>12</v>
      </c>
      <c r="H128" s="231">
        <f>IF(ISNA(VLOOKUP($B128,'Autumn 2023 School'!$C$2:$AH$214,8,FALSE)),0,(VLOOKUP($B128,'Autumn 2023 School'!$C$2:$AH$214,8,FALSE)))</f>
        <v>7</v>
      </c>
      <c r="I128" s="231">
        <f>IF(ISNA(VLOOKUP($B128,'Spring 2023 School'!$C$3:$AF$219,12,FALSE)),0,(VLOOKUP($B128,'Spring 2023 School'!$C$3:$AF$219,12,FALSE)))</f>
        <v>510</v>
      </c>
      <c r="J128" s="231">
        <f>IF(ISNA(VLOOKUP($B128,'Summer 2023 School'!$C$2:$AF$216,12,FALSE)),0,(VLOOKUP($B128,'Summer 2023 School'!$C$2:$AF$216,12,FALSE)))</f>
        <v>645</v>
      </c>
      <c r="K128" s="231">
        <f>IF(ISNA(VLOOKUP($B128,'Autumn 2023 School'!$C$2:$AH$214,12,FALSE)),0,(VLOOKUP($B128,'Autumn 2023 School'!$C$2:$AH$214,12,FALSE)))</f>
        <v>510</v>
      </c>
      <c r="L128" s="231">
        <f>IF(ISNA(VLOOKUP($B128,'Spring 2023 School'!$C$3:$AF$219,15,FALSE)),0,(VLOOKUP($B128,'Spring 2023 School'!$C$3:$AF$219,15,FALSE)))</f>
        <v>150</v>
      </c>
      <c r="M128" s="231">
        <f>IF(ISNA(VLOOKUP($B128,'Summer 2023 School'!$C$2:$AF$216,15,FALSE)),0,(VLOOKUP($B128,'Summer 2023 School'!$C$2:$AF$216,15,FALSE)))</f>
        <v>180</v>
      </c>
      <c r="N128" s="231">
        <f>IF(ISNA(VLOOKUP($B128,'Autumn 2023 School'!$C$2:$AH$214,15,FALSE)),0,(VLOOKUP($B128,'Autumn 2023 School'!$C$2:$AH$214,15,FALSE)))</f>
        <v>105</v>
      </c>
      <c r="O128" s="231">
        <f>IF(ISNA(VLOOKUP($B128,'Spring 2023 School'!$C$3:$AF$219,2,FALSE)),0,(VLOOKUP($B128,'Spring 2023 School'!$C$3:$AF$219,2,FALSE)))</f>
        <v>0</v>
      </c>
      <c r="P128" s="231">
        <f>IF(ISNA(VLOOKUP($B128,'Summer 2023 School'!$C$2:$AF$216,2,FALSE)),0,(VLOOKUP($B128,'Summer 2023 School'!$C$2:$AF$216,2,FALSE)))</f>
        <v>0</v>
      </c>
      <c r="Q128" s="231">
        <f>IF(ISNA(VLOOKUP($B128,'Autumn 2023 School'!$C$2:$AH$214,2,FALSE)),0,(VLOOKUP($B128,'Autumn 2023 School'!$C$2:$AH$214,2,FALSE)))</f>
        <v>0</v>
      </c>
      <c r="R128" s="231">
        <f>IF(ISNA(VLOOKUP($B128,'Spring 2023 School'!$C$3:$AF$219,9,FALSE)),0,(VLOOKUP($B128,'Spring 2023 School'!$C$3:$AF$219,9,FALSE)))</f>
        <v>0</v>
      </c>
      <c r="S128" s="231">
        <f>IF(ISNA(VLOOKUP($B128,'Summer 2023 School'!$C$2:$AF$216,9,FALSE)),0,(VLOOKUP($B128,'Summer 2023 School'!$C$2:$AF$216,9,FALSE)))</f>
        <v>0</v>
      </c>
      <c r="T128" s="231">
        <f>IF(ISNA(VLOOKUP($B128,'Autumn 2023 School'!$C$2:$AH$214,9,FALSE)),0,(VLOOKUP($B128,'Autumn 2023 School'!$C$2:$AH$214,9,FALSE)))</f>
        <v>0</v>
      </c>
      <c r="U128" s="231">
        <f>IF(ISNA(VLOOKUP($B128,'Spring 2023 School'!$C$3:$AF$219,25,FALSE)),0,(VLOOKUP($B128,'Spring 2023 School'!$C$3:$AF$219,25,FALSE)))</f>
        <v>15</v>
      </c>
      <c r="V128" s="231">
        <f>IF(ISNA(VLOOKUP($B128,'Spring 2023 School'!$C$3:$AF$219,25,FALSE)),0,(VLOOKUP($B128,'Spring 2023 School'!$C$3:$AF$219,25,FALSE)))</f>
        <v>15</v>
      </c>
      <c r="W128" s="231">
        <f>IF(ISNA(VLOOKUP($B128,'Spring 2023 School'!$C$3:$AF$219,25,FALSE)),0,(VLOOKUP($B128,'Spring 2023 School'!$C$3:$AF$219,25,FALSE)))</f>
        <v>15</v>
      </c>
      <c r="X128" s="231">
        <f>IF(ISNA(VLOOKUP($B128,'Spring 2023 School'!$C$3:$AF$219,26,FALSE)),0,(VLOOKUP($B128,'Spring 2023 School'!$C$3:$AF$219,26,FALSE)))</f>
        <v>225</v>
      </c>
      <c r="Y128" s="231">
        <f>IF(ISNA(VLOOKUP($B128,'Spring 2023 School'!$C$3:$AF$219,26,FALSE)),0,(VLOOKUP($B128,'Spring 2023 School'!$C$3:$AF$219,26,FALSE)))</f>
        <v>225</v>
      </c>
      <c r="Z128" s="231">
        <f>IF(ISNA(VLOOKUP($B128,'Spring 2023 School'!$C$3:$AF$219,26,FALSE)),0,(VLOOKUP($B128,'Spring 2023 School'!$C$3:$AF$219,26,FALSE)))</f>
        <v>225</v>
      </c>
      <c r="AA128" s="231">
        <f>IF(ISNA(VLOOKUP($B128,'Spring 2023 School'!$C$3:$AF$219,27,FALSE)),0,(VLOOKUP($B128,'Spring 2023 School'!$C$3:$AF$219,27,FALSE)))</f>
        <v>45</v>
      </c>
      <c r="AB128" s="231">
        <f>IF(ISNA(VLOOKUP($B128,'Spring 2023 School'!$C$3:$AF$219,27,FALSE)),0,(VLOOKUP($B128,'Spring 2023 School'!$C$3:$AF$219,27,FALSE)))</f>
        <v>45</v>
      </c>
      <c r="AC128" s="231">
        <f>IF(ISNA(VLOOKUP($B128,'Spring 2023 School'!$C$3:$AF$219,27,FALSE)),0,(VLOOKUP($B128,'Spring 2023 School'!$C$3:$AF$219,27,FALSE)))</f>
        <v>45</v>
      </c>
      <c r="AD128" s="384">
        <f t="shared" si="62"/>
        <v>144632.69999999998</v>
      </c>
      <c r="AE128" s="403">
        <f>VLOOKUP(B128,'Spring 2023 School'!$C$3:$S$202,17,FALSE)</f>
        <v>0</v>
      </c>
      <c r="AF128" s="403">
        <f>VLOOKUP(B128,'Spring 2023 School'!$C$1:$Z$200,20,FALSE)</f>
        <v>375</v>
      </c>
      <c r="AG128" s="403">
        <f>VLOOKUP(B128,'Spring 2023 School'!$C$3:$Z$202,23,FALSE)</f>
        <v>105</v>
      </c>
      <c r="AH128" s="384">
        <f t="shared" si="52"/>
        <v>0</v>
      </c>
      <c r="AI128" s="384">
        <f t="shared" si="53"/>
        <v>4132.4999999999991</v>
      </c>
      <c r="AJ128" s="384">
        <f t="shared" si="54"/>
        <v>319.2</v>
      </c>
      <c r="AK128" s="384">
        <f t="shared" si="63"/>
        <v>4451.6999999999989</v>
      </c>
      <c r="AL128" s="403">
        <f>IF(ISNA(VLOOKUP($A128,'Spring 2023 School'!$B126:$AD126,29,FALSE)),0,(VLOOKUP($A128,'Spring 2023 School'!$B126:$AD126,29,FALSE)))</f>
        <v>0</v>
      </c>
      <c r="AM128" s="403">
        <f>IF(ISNA(VLOOKUP($A128,'Spring 2023 School'!$B126:$AZ126,30,FALSE)),0,(VLOOKUP($A128,'Spring 2023 School'!$B126:$AZ126,30,FALSE)))</f>
        <v>0</v>
      </c>
      <c r="AN128" s="402">
        <f t="shared" si="55"/>
        <v>0</v>
      </c>
      <c r="AO128" s="404">
        <f t="shared" si="56"/>
        <v>0</v>
      </c>
      <c r="AP128" s="384">
        <f t="shared" si="57"/>
        <v>149084.4</v>
      </c>
      <c r="AQ128" s="403">
        <f>VLOOKUP(A128,'Spring 2023 School'!$B$3:$AB$202,26,FALSE)</f>
        <v>15</v>
      </c>
      <c r="AR128" s="403">
        <f>VLOOKUP(A128,'Summer 2023 School'!$B$2:$AA$200,26,FALSE)</f>
        <v>19</v>
      </c>
      <c r="AS128" s="403">
        <f>VLOOKUP(A128,'Autumn 2023 School'!$B$2:$AA$197,26,FALSE)</f>
        <v>15</v>
      </c>
      <c r="AT128" s="409">
        <f t="shared" si="68"/>
        <v>6344.4000000000005</v>
      </c>
      <c r="AU128" s="409">
        <v>0</v>
      </c>
      <c r="AV128" s="413">
        <f t="shared" si="64"/>
        <v>155428.79999999999</v>
      </c>
      <c r="AW128" s="410">
        <f t="shared" si="65"/>
        <v>64762</v>
      </c>
      <c r="AX128" s="410">
        <f t="shared" si="66"/>
        <v>51809.599999999999</v>
      </c>
      <c r="AY128" s="410">
        <f t="shared" si="67"/>
        <v>38857.199999999997</v>
      </c>
      <c r="AZ128" s="642">
        <f>(SUMIF('Spring 2023 School'!B:B,Budget!A128,'Spring 2023 School'!AG:AG)+SUMIF('Summer 2023 School'!B:B,Budget!A128,'Summer 2023 School'!AG:AG)+SUMIF('Autumn 2023 School'!B:B,Budget!A128,'Autumn 2023 School'!AG:AG))</f>
        <v>0</v>
      </c>
      <c r="BA128" s="410">
        <f t="shared" si="58"/>
        <v>0</v>
      </c>
      <c r="BB128">
        <f t="shared" si="59"/>
        <v>0</v>
      </c>
      <c r="BC128">
        <f t="shared" si="60"/>
        <v>4875</v>
      </c>
      <c r="BD128">
        <f t="shared" si="61"/>
        <v>1260</v>
      </c>
    </row>
    <row r="129" spans="1:56" x14ac:dyDescent="0.35">
      <c r="A129" s="231">
        <v>2309</v>
      </c>
      <c r="B129" t="s">
        <v>950</v>
      </c>
      <c r="C129" s="231">
        <f>IF(ISNA(VLOOKUP($B129,'Spring 2023 School'!$C$3:$AF$220,5,FALSE)),0,(VLOOKUP($B129,'Spring 2023 School'!$C$3:$AF$220,5,FALSE)))</f>
        <v>33</v>
      </c>
      <c r="D129" s="231">
        <f>IF(ISNA(VLOOKUP($B129,'Summer 2023 School'!$C$2:$AF$217,5,FALSE)),0,(VLOOKUP($B129,'Summer 2023 School'!$C$2:$AF$217,5,FALSE)))</f>
        <v>39</v>
      </c>
      <c r="E129" s="231">
        <f>IF(ISNA(VLOOKUP($B129,'Autumn 2023 School'!$C$2:$AH$214,5,FALSE)),0,(VLOOKUP($B129,'Autumn 2023 School'!$C$2:$AH$214,5,FALSE)))</f>
        <v>36</v>
      </c>
      <c r="F129" s="231">
        <f>IF(ISNA(VLOOKUP($B129,'Spring 2023 School'!$C$3:$AF$219,8,FALSE)),0,(VLOOKUP($B129,'Spring 2023 School'!$C$3:$AF$219,8,FALSE)))</f>
        <v>7</v>
      </c>
      <c r="G129" s="231">
        <f>IF(ISNA(VLOOKUP($B129,'Summer 2023 School'!$C$2:$AF$216,8,FALSE)),0,(VLOOKUP($B129,'Summer 2023 School'!$C$2:$AF$216,8,FALSE)))</f>
        <v>8</v>
      </c>
      <c r="H129" s="231">
        <f>IF(ISNA(VLOOKUP($B129,'Autumn 2023 School'!$C$2:$AH$214,8,FALSE)),0,(VLOOKUP($B129,'Autumn 2023 School'!$C$2:$AH$214,8,FALSE)))</f>
        <v>7</v>
      </c>
      <c r="I129" s="231">
        <f>IF(ISNA(VLOOKUP($B129,'Spring 2023 School'!$C$3:$AF$219,12,FALSE)),0,(VLOOKUP($B129,'Spring 2023 School'!$C$3:$AF$219,12,FALSE)))</f>
        <v>495</v>
      </c>
      <c r="J129" s="231">
        <f>IF(ISNA(VLOOKUP($B129,'Summer 2023 School'!$C$2:$AF$216,12,FALSE)),0,(VLOOKUP($B129,'Summer 2023 School'!$C$2:$AF$216,12,FALSE)))</f>
        <v>585</v>
      </c>
      <c r="K129" s="231">
        <f>IF(ISNA(VLOOKUP($B129,'Autumn 2023 School'!$C$2:$AH$214,12,FALSE)),0,(VLOOKUP($B129,'Autumn 2023 School'!$C$2:$AH$214,12,FALSE)))</f>
        <v>540</v>
      </c>
      <c r="L129" s="231">
        <f>IF(ISNA(VLOOKUP($B129,'Spring 2023 School'!$C$3:$AF$219,15,FALSE)),0,(VLOOKUP($B129,'Spring 2023 School'!$C$3:$AF$219,15,FALSE)))</f>
        <v>105</v>
      </c>
      <c r="M129" s="231">
        <f>IF(ISNA(VLOOKUP($B129,'Summer 2023 School'!$C$2:$AF$216,15,FALSE)),0,(VLOOKUP($B129,'Summer 2023 School'!$C$2:$AF$216,15,FALSE)))</f>
        <v>120</v>
      </c>
      <c r="N129" s="231">
        <f>IF(ISNA(VLOOKUP($B129,'Autumn 2023 School'!$C$2:$AH$214,15,FALSE)),0,(VLOOKUP($B129,'Autumn 2023 School'!$C$2:$AH$214,15,FALSE)))</f>
        <v>105</v>
      </c>
      <c r="O129" s="231">
        <f>IF(ISNA(VLOOKUP($B129,'Spring 2023 School'!$C$3:$AF$219,2,FALSE)),0,(VLOOKUP($B129,'Spring 2023 School'!$C$3:$AF$219,2,FALSE)))</f>
        <v>0</v>
      </c>
      <c r="P129" s="231">
        <f>IF(ISNA(VLOOKUP($B129,'Summer 2023 School'!$C$2:$AF$216,2,FALSE)),0,(VLOOKUP($B129,'Summer 2023 School'!$C$2:$AF$216,2,FALSE)))</f>
        <v>0</v>
      </c>
      <c r="Q129" s="231">
        <f>IF(ISNA(VLOOKUP($B129,'Autumn 2023 School'!$C$2:$AH$214,2,FALSE)),0,(VLOOKUP($B129,'Autumn 2023 School'!$C$2:$AH$214,2,FALSE)))</f>
        <v>0</v>
      </c>
      <c r="R129" s="231">
        <f>IF(ISNA(VLOOKUP($B129,'Spring 2023 School'!$C$3:$AF$219,9,FALSE)),0,(VLOOKUP($B129,'Spring 2023 School'!$C$3:$AF$219,9,FALSE)))</f>
        <v>0</v>
      </c>
      <c r="S129" s="231">
        <f>IF(ISNA(VLOOKUP($B129,'Summer 2023 School'!$C$2:$AF$216,9,FALSE)),0,(VLOOKUP($B129,'Summer 2023 School'!$C$2:$AF$216,9,FALSE)))</f>
        <v>0</v>
      </c>
      <c r="T129" s="231">
        <f>IF(ISNA(VLOOKUP($B129,'Autumn 2023 School'!$C$2:$AH$214,9,FALSE)),0,(VLOOKUP($B129,'Autumn 2023 School'!$C$2:$AH$214,9,FALSE)))</f>
        <v>0</v>
      </c>
      <c r="U129" s="231">
        <f>IF(ISNA(VLOOKUP($B129,'Spring 2023 School'!$C$3:$AF$219,25,FALSE)),0,(VLOOKUP($B129,'Spring 2023 School'!$C$3:$AF$219,25,FALSE)))</f>
        <v>5</v>
      </c>
      <c r="V129" s="231">
        <f>IF(ISNA(VLOOKUP($B129,'Spring 2023 School'!$C$3:$AF$219,25,FALSE)),0,(VLOOKUP($B129,'Spring 2023 School'!$C$3:$AF$219,25,FALSE)))</f>
        <v>5</v>
      </c>
      <c r="W129" s="231">
        <f>IF(ISNA(VLOOKUP($B129,'Spring 2023 School'!$C$3:$AF$219,25,FALSE)),0,(VLOOKUP($B129,'Spring 2023 School'!$C$3:$AF$219,25,FALSE)))</f>
        <v>5</v>
      </c>
      <c r="X129" s="231">
        <f>IF(ISNA(VLOOKUP($B129,'Spring 2023 School'!$C$3:$AF$219,26,FALSE)),0,(VLOOKUP($B129,'Spring 2023 School'!$C$3:$AF$219,26,FALSE)))</f>
        <v>75</v>
      </c>
      <c r="Y129" s="231">
        <f>IF(ISNA(VLOOKUP($B129,'Spring 2023 School'!$C$3:$AF$219,26,FALSE)),0,(VLOOKUP($B129,'Spring 2023 School'!$C$3:$AF$219,26,FALSE)))</f>
        <v>75</v>
      </c>
      <c r="Z129" s="231">
        <f>IF(ISNA(VLOOKUP($B129,'Spring 2023 School'!$C$3:$AF$219,26,FALSE)),0,(VLOOKUP($B129,'Spring 2023 School'!$C$3:$AF$219,26,FALSE)))</f>
        <v>75</v>
      </c>
      <c r="AA129" s="231">
        <f>IF(ISNA(VLOOKUP($B129,'Spring 2023 School'!$C$3:$AF$219,27,FALSE)),0,(VLOOKUP($B129,'Spring 2023 School'!$C$3:$AF$219,27,FALSE)))</f>
        <v>0</v>
      </c>
      <c r="AB129" s="231">
        <f>IF(ISNA(VLOOKUP($B129,'Spring 2023 School'!$C$3:$AF$219,27,FALSE)),0,(VLOOKUP($B129,'Spring 2023 School'!$C$3:$AF$219,27,FALSE)))</f>
        <v>0</v>
      </c>
      <c r="AC129" s="231">
        <f>IF(ISNA(VLOOKUP($B129,'Spring 2023 School'!$C$3:$AF$219,27,FALSE)),0,(VLOOKUP($B129,'Spring 2023 School'!$C$3:$AF$219,27,FALSE)))</f>
        <v>0</v>
      </c>
      <c r="AD129" s="384">
        <f t="shared" si="62"/>
        <v>133901.1</v>
      </c>
      <c r="AE129" s="403">
        <f>VLOOKUP(B129,'Spring 2023 School'!$C$3:$S$202,17,FALSE)</f>
        <v>0</v>
      </c>
      <c r="AF129" s="403">
        <f>VLOOKUP(B129,'Spring 2023 School'!$C$1:$Z$200,20,FALSE)</f>
        <v>330</v>
      </c>
      <c r="AG129" s="403">
        <f>VLOOKUP(B129,'Spring 2023 School'!$C$3:$Z$202,23,FALSE)</f>
        <v>135</v>
      </c>
      <c r="AH129" s="384">
        <f t="shared" si="52"/>
        <v>0</v>
      </c>
      <c r="AI129" s="384">
        <f t="shared" si="53"/>
        <v>3636.5999999999995</v>
      </c>
      <c r="AJ129" s="384">
        <f t="shared" si="54"/>
        <v>410.40000000000003</v>
      </c>
      <c r="AK129" s="384">
        <f t="shared" si="63"/>
        <v>4046.9999999999995</v>
      </c>
      <c r="AL129" s="403">
        <f>IF(ISNA(VLOOKUP($A129,'Spring 2023 School'!$B127:$AD127,29,FALSE)),0,(VLOOKUP($A129,'Spring 2023 School'!$B127:$AD127,29,FALSE)))</f>
        <v>5</v>
      </c>
      <c r="AM129" s="403">
        <f>IF(ISNA(VLOOKUP($A129,'Spring 2023 School'!$B127:$AZ127,30,FALSE)),0,(VLOOKUP($A129,'Spring 2023 School'!$B127:$AZ127,30,FALSE)))</f>
        <v>75</v>
      </c>
      <c r="AN129" s="402">
        <f t="shared" si="55"/>
        <v>1090</v>
      </c>
      <c r="AO129" s="404">
        <f t="shared" si="56"/>
        <v>0</v>
      </c>
      <c r="AP129" s="384">
        <f t="shared" si="57"/>
        <v>139038.1</v>
      </c>
      <c r="AQ129" s="403">
        <f>VLOOKUP(A129,'Spring 2023 School'!$B$3:$AB$202,26,FALSE)</f>
        <v>5</v>
      </c>
      <c r="AR129" s="403">
        <f>VLOOKUP(A129,'Summer 2023 School'!$B$2:$AA$200,26,FALSE)</f>
        <v>8</v>
      </c>
      <c r="AS129" s="403">
        <f>VLOOKUP(A129,'Autumn 2023 School'!$B$2:$AA$197,26,FALSE)</f>
        <v>6</v>
      </c>
      <c r="AT129" s="409">
        <f t="shared" si="68"/>
        <v>2458.2000000000003</v>
      </c>
      <c r="AU129" s="409">
        <v>0</v>
      </c>
      <c r="AV129" s="413">
        <f t="shared" si="64"/>
        <v>141496.30000000002</v>
      </c>
      <c r="AW129" s="410">
        <f t="shared" si="65"/>
        <v>58956.791666666679</v>
      </c>
      <c r="AX129" s="410">
        <f t="shared" si="66"/>
        <v>47165.433333333342</v>
      </c>
      <c r="AY129" s="410">
        <f t="shared" si="67"/>
        <v>35374.075000000004</v>
      </c>
      <c r="AZ129" s="642">
        <f>(SUMIF('Spring 2023 School'!B:B,Budget!A129,'Spring 2023 School'!AG:AG)+SUMIF('Summer 2023 School'!B:B,Budget!A129,'Summer 2023 School'!AG:AG)+SUMIF('Autumn 2023 School'!B:B,Budget!A129,'Autumn 2023 School'!AG:AG))</f>
        <v>0</v>
      </c>
      <c r="BA129" s="410">
        <f t="shared" si="58"/>
        <v>0</v>
      </c>
      <c r="BB129">
        <f t="shared" si="59"/>
        <v>0</v>
      </c>
      <c r="BC129">
        <f t="shared" si="60"/>
        <v>4290</v>
      </c>
      <c r="BD129">
        <f t="shared" si="61"/>
        <v>1620</v>
      </c>
    </row>
    <row r="130" spans="1:56" x14ac:dyDescent="0.35">
      <c r="A130" s="231">
        <v>2317</v>
      </c>
      <c r="B130" t="s">
        <v>951</v>
      </c>
      <c r="C130" s="231">
        <f>IF(ISNA(VLOOKUP($B130,'Spring 2023 School'!$C$3:$AF$220,5,FALSE)),0,(VLOOKUP($B130,'Spring 2023 School'!$C$3:$AF$220,5,FALSE)))</f>
        <v>59</v>
      </c>
      <c r="D130" s="231">
        <f>IF(ISNA(VLOOKUP($B130,'Summer 2023 School'!$C$2:$AF$217,5,FALSE)),0,(VLOOKUP($B130,'Summer 2023 School'!$C$2:$AF$217,5,FALSE)))</f>
        <v>62</v>
      </c>
      <c r="E130" s="231">
        <f>IF(ISNA(VLOOKUP($B130,'Autumn 2023 School'!$C$2:$AH$214,5,FALSE)),0,(VLOOKUP($B130,'Autumn 2023 School'!$C$2:$AH$214,5,FALSE)))</f>
        <v>45</v>
      </c>
      <c r="F130" s="231">
        <f>IF(ISNA(VLOOKUP($B130,'Spring 2023 School'!$C$3:$AF$219,8,FALSE)),0,(VLOOKUP($B130,'Spring 2023 School'!$C$3:$AF$219,8,FALSE)))</f>
        <v>21</v>
      </c>
      <c r="G130" s="231">
        <f>IF(ISNA(VLOOKUP($B130,'Summer 2023 School'!$C$2:$AF$216,8,FALSE)),0,(VLOOKUP($B130,'Summer 2023 School'!$C$2:$AF$216,8,FALSE)))</f>
        <v>23</v>
      </c>
      <c r="H130" s="231">
        <f>IF(ISNA(VLOOKUP($B130,'Autumn 2023 School'!$C$2:$AH$214,8,FALSE)),0,(VLOOKUP($B130,'Autumn 2023 School'!$C$2:$AH$214,8,FALSE)))</f>
        <v>21</v>
      </c>
      <c r="I130" s="231">
        <f>IF(ISNA(VLOOKUP($B130,'Spring 2023 School'!$C$3:$AF$219,12,FALSE)),0,(VLOOKUP($B130,'Spring 2023 School'!$C$3:$AF$219,12,FALSE)))</f>
        <v>885</v>
      </c>
      <c r="J130" s="231">
        <f>IF(ISNA(VLOOKUP($B130,'Summer 2023 School'!$C$2:$AF$216,12,FALSE)),0,(VLOOKUP($B130,'Summer 2023 School'!$C$2:$AF$216,12,FALSE)))</f>
        <v>930</v>
      </c>
      <c r="K130" s="231">
        <f>IF(ISNA(VLOOKUP($B130,'Autumn 2023 School'!$C$2:$AH$214,12,FALSE)),0,(VLOOKUP($B130,'Autumn 2023 School'!$C$2:$AH$214,12,FALSE)))</f>
        <v>675</v>
      </c>
      <c r="L130" s="231">
        <f>IF(ISNA(VLOOKUP($B130,'Spring 2023 School'!$C$3:$AF$219,15,FALSE)),0,(VLOOKUP($B130,'Spring 2023 School'!$C$3:$AF$219,15,FALSE)))</f>
        <v>315</v>
      </c>
      <c r="M130" s="231">
        <f>IF(ISNA(VLOOKUP($B130,'Summer 2023 School'!$C$2:$AF$216,15,FALSE)),0,(VLOOKUP($B130,'Summer 2023 School'!$C$2:$AF$216,15,FALSE)))</f>
        <v>345</v>
      </c>
      <c r="N130" s="231">
        <f>IF(ISNA(VLOOKUP($B130,'Autumn 2023 School'!$C$2:$AH$214,15,FALSE)),0,(VLOOKUP($B130,'Autumn 2023 School'!$C$2:$AH$214,15,FALSE)))</f>
        <v>315</v>
      </c>
      <c r="O130" s="231">
        <f>IF(ISNA(VLOOKUP($B130,'Spring 2023 School'!$C$3:$AF$219,2,FALSE)),0,(VLOOKUP($B130,'Spring 2023 School'!$C$3:$AF$219,2,FALSE)))</f>
        <v>0</v>
      </c>
      <c r="P130" s="231">
        <f>IF(ISNA(VLOOKUP($B130,'Summer 2023 School'!$C$2:$AF$216,2,FALSE)),0,(VLOOKUP($B130,'Summer 2023 School'!$C$2:$AF$216,2,FALSE)))</f>
        <v>0</v>
      </c>
      <c r="Q130" s="231">
        <f>IF(ISNA(VLOOKUP($B130,'Autumn 2023 School'!$C$2:$AH$214,2,FALSE)),0,(VLOOKUP($B130,'Autumn 2023 School'!$C$2:$AH$214,2,FALSE)))</f>
        <v>0</v>
      </c>
      <c r="R130" s="231">
        <f>IF(ISNA(VLOOKUP($B130,'Spring 2023 School'!$C$3:$AF$219,9,FALSE)),0,(VLOOKUP($B130,'Spring 2023 School'!$C$3:$AF$219,9,FALSE)))</f>
        <v>0</v>
      </c>
      <c r="S130" s="231">
        <f>IF(ISNA(VLOOKUP($B130,'Summer 2023 School'!$C$2:$AF$216,9,FALSE)),0,(VLOOKUP($B130,'Summer 2023 School'!$C$2:$AF$216,9,FALSE)))</f>
        <v>0</v>
      </c>
      <c r="T130" s="231">
        <f>IF(ISNA(VLOOKUP($B130,'Autumn 2023 School'!$C$2:$AH$214,9,FALSE)),0,(VLOOKUP($B130,'Autumn 2023 School'!$C$2:$AH$214,9,FALSE)))</f>
        <v>0</v>
      </c>
      <c r="U130" s="231">
        <f>IF(ISNA(VLOOKUP($B130,'Spring 2023 School'!$C$3:$AF$219,25,FALSE)),0,(VLOOKUP($B130,'Spring 2023 School'!$C$3:$AF$219,25,FALSE)))</f>
        <v>10</v>
      </c>
      <c r="V130" s="231">
        <f>IF(ISNA(VLOOKUP($B130,'Spring 2023 School'!$C$3:$AF$219,25,FALSE)),0,(VLOOKUP($B130,'Spring 2023 School'!$C$3:$AF$219,25,FALSE)))</f>
        <v>10</v>
      </c>
      <c r="W130" s="231">
        <f>IF(ISNA(VLOOKUP($B130,'Spring 2023 School'!$C$3:$AF$219,25,FALSE)),0,(VLOOKUP($B130,'Spring 2023 School'!$C$3:$AF$219,25,FALSE)))</f>
        <v>10</v>
      </c>
      <c r="X130" s="231">
        <f>IF(ISNA(VLOOKUP($B130,'Spring 2023 School'!$C$3:$AF$219,26,FALSE)),0,(VLOOKUP($B130,'Spring 2023 School'!$C$3:$AF$219,26,FALSE)))</f>
        <v>150</v>
      </c>
      <c r="Y130" s="231">
        <f>IF(ISNA(VLOOKUP($B130,'Spring 2023 School'!$C$3:$AF$219,26,FALSE)),0,(VLOOKUP($B130,'Spring 2023 School'!$C$3:$AF$219,26,FALSE)))</f>
        <v>150</v>
      </c>
      <c r="Z130" s="231">
        <f>IF(ISNA(VLOOKUP($B130,'Spring 2023 School'!$C$3:$AF$219,26,FALSE)),0,(VLOOKUP($B130,'Spring 2023 School'!$C$3:$AF$219,26,FALSE)))</f>
        <v>150</v>
      </c>
      <c r="AA130" s="231">
        <f>IF(ISNA(VLOOKUP($B130,'Spring 2023 School'!$C$3:$AF$219,27,FALSE)),0,(VLOOKUP($B130,'Spring 2023 School'!$C$3:$AF$219,27,FALSE)))</f>
        <v>60</v>
      </c>
      <c r="AB130" s="231">
        <f>IF(ISNA(VLOOKUP($B130,'Spring 2023 School'!$C$3:$AF$219,27,FALSE)),0,(VLOOKUP($B130,'Spring 2023 School'!$C$3:$AF$219,27,FALSE)))</f>
        <v>60</v>
      </c>
      <c r="AC130" s="231">
        <f>IF(ISNA(VLOOKUP($B130,'Spring 2023 School'!$C$3:$AF$219,27,FALSE)),0,(VLOOKUP($B130,'Spring 2023 School'!$C$3:$AF$219,27,FALSE)))</f>
        <v>60</v>
      </c>
      <c r="AD130" s="384">
        <f t="shared" si="62"/>
        <v>238778.1</v>
      </c>
      <c r="AE130" s="403">
        <f>VLOOKUP(B130,'Spring 2023 School'!$C$3:$S$202,17,FALSE)</f>
        <v>135</v>
      </c>
      <c r="AF130" s="403">
        <f>VLOOKUP(B130,'Spring 2023 School'!$C$1:$Z$200,20,FALSE)</f>
        <v>135</v>
      </c>
      <c r="AG130" s="403">
        <f>VLOOKUP(B130,'Spring 2023 School'!$C$3:$Z$202,23,FALSE)</f>
        <v>540</v>
      </c>
      <c r="AH130" s="384">
        <f t="shared" si="52"/>
        <v>3129.2999999999997</v>
      </c>
      <c r="AI130" s="384">
        <f t="shared" si="53"/>
        <v>1487.7</v>
      </c>
      <c r="AJ130" s="384">
        <f t="shared" si="54"/>
        <v>1641.6000000000001</v>
      </c>
      <c r="AK130" s="384">
        <f t="shared" si="63"/>
        <v>6258.6</v>
      </c>
      <c r="AL130" s="403">
        <f>IF(ISNA(VLOOKUP($A130,'Spring 2023 School'!$B128:$AD128,29,FALSE)),0,(VLOOKUP($A130,'Spring 2023 School'!$B128:$AD128,29,FALSE)))</f>
        <v>3</v>
      </c>
      <c r="AM130" s="403">
        <f>IF(ISNA(VLOOKUP($A130,'Spring 2023 School'!$B128:$AZ128,30,FALSE)),0,(VLOOKUP($A130,'Spring 2023 School'!$B128:$AZ128,30,FALSE)))</f>
        <v>45</v>
      </c>
      <c r="AN130" s="402">
        <f t="shared" si="55"/>
        <v>654</v>
      </c>
      <c r="AO130" s="404">
        <f t="shared" si="56"/>
        <v>0</v>
      </c>
      <c r="AP130" s="384">
        <f t="shared" si="57"/>
        <v>245690.7</v>
      </c>
      <c r="AQ130" s="403">
        <f>VLOOKUP(A130,'Spring 2023 School'!$B$3:$AB$202,26,FALSE)</f>
        <v>10</v>
      </c>
      <c r="AR130" s="403">
        <f>VLOOKUP(A130,'Summer 2023 School'!$B$2:$AA$200,26,FALSE)</f>
        <v>4</v>
      </c>
      <c r="AS130" s="403">
        <f>VLOOKUP(A130,'Autumn 2023 School'!$B$2:$AA$197,26,FALSE)</f>
        <v>6</v>
      </c>
      <c r="AT130" s="409">
        <f t="shared" si="68"/>
        <v>2590.8000000000002</v>
      </c>
      <c r="AU130" s="409">
        <v>0</v>
      </c>
      <c r="AV130" s="413">
        <f t="shared" si="64"/>
        <v>248281.5</v>
      </c>
      <c r="AW130" s="410">
        <f t="shared" si="65"/>
        <v>103450.625</v>
      </c>
      <c r="AX130" s="410">
        <f t="shared" si="66"/>
        <v>82760.5</v>
      </c>
      <c r="AY130" s="410">
        <f t="shared" si="67"/>
        <v>62070.375</v>
      </c>
      <c r="AZ130" s="642">
        <f>(SUMIF('Spring 2023 School'!B:B,Budget!A130,'Spring 2023 School'!AG:AG)+SUMIF('Summer 2023 School'!B:B,Budget!A130,'Summer 2023 School'!AG:AG)+SUMIF('Autumn 2023 School'!B:B,Budget!A130,'Autumn 2023 School'!AG:AG))</f>
        <v>0</v>
      </c>
      <c r="BA130" s="410">
        <f t="shared" si="58"/>
        <v>0</v>
      </c>
      <c r="BB130">
        <f t="shared" si="59"/>
        <v>1755</v>
      </c>
      <c r="BC130">
        <f t="shared" si="60"/>
        <v>1755</v>
      </c>
      <c r="BD130">
        <f t="shared" si="61"/>
        <v>6480</v>
      </c>
    </row>
    <row r="131" spans="1:56" x14ac:dyDescent="0.35">
      <c r="A131" s="231">
        <v>2402</v>
      </c>
      <c r="B131" t="s">
        <v>952</v>
      </c>
      <c r="C131" s="231">
        <f>IF(ISNA(VLOOKUP($B131,'Spring 2023 School'!$C$3:$AF$220,5,FALSE)),0,(VLOOKUP($B131,'Spring 2023 School'!$C$3:$AF$220,5,FALSE)))</f>
        <v>36</v>
      </c>
      <c r="D131" s="231">
        <f>IF(ISNA(VLOOKUP($B131,'Summer 2023 School'!$C$2:$AF$217,5,FALSE)),0,(VLOOKUP($B131,'Summer 2023 School'!$C$2:$AF$217,5,FALSE)))</f>
        <v>42</v>
      </c>
      <c r="E131" s="231">
        <f>IF(ISNA(VLOOKUP($B131,'Autumn 2023 School'!$C$2:$AH$214,5,FALSE)),0,(VLOOKUP($B131,'Autumn 2023 School'!$C$2:$AH$214,5,FALSE)))</f>
        <v>33</v>
      </c>
      <c r="F131" s="231">
        <f>IF(ISNA(VLOOKUP($B131,'Spring 2023 School'!$C$3:$AF$219,8,FALSE)),0,(VLOOKUP($B131,'Spring 2023 School'!$C$3:$AF$219,8,FALSE)))</f>
        <v>10</v>
      </c>
      <c r="G131" s="231">
        <f>IF(ISNA(VLOOKUP($B131,'Summer 2023 School'!$C$2:$AF$216,8,FALSE)),0,(VLOOKUP($B131,'Summer 2023 School'!$C$2:$AF$216,8,FALSE)))</f>
        <v>11</v>
      </c>
      <c r="H131" s="231">
        <f>IF(ISNA(VLOOKUP($B131,'Autumn 2023 School'!$C$2:$AH$214,8,FALSE)),0,(VLOOKUP($B131,'Autumn 2023 School'!$C$2:$AH$214,8,FALSE)))</f>
        <v>18</v>
      </c>
      <c r="I131" s="231">
        <f>IF(ISNA(VLOOKUP($B131,'Spring 2023 School'!$C$3:$AF$219,12,FALSE)),0,(VLOOKUP($B131,'Spring 2023 School'!$C$3:$AF$219,12,FALSE)))</f>
        <v>525</v>
      </c>
      <c r="J131" s="231">
        <f>IF(ISNA(VLOOKUP($B131,'Summer 2023 School'!$C$2:$AF$216,12,FALSE)),0,(VLOOKUP($B131,'Summer 2023 School'!$C$2:$AF$216,12,FALSE)))</f>
        <v>615</v>
      </c>
      <c r="K131" s="231">
        <f>IF(ISNA(VLOOKUP($B131,'Autumn 2023 School'!$C$2:$AH$214,12,FALSE)),0,(VLOOKUP($B131,'Autumn 2023 School'!$C$2:$AH$214,12,FALSE)))</f>
        <v>480</v>
      </c>
      <c r="L131" s="231">
        <f>IF(ISNA(VLOOKUP($B131,'Spring 2023 School'!$C$3:$AF$219,15,FALSE)),0,(VLOOKUP($B131,'Spring 2023 School'!$C$3:$AF$219,15,FALSE)))</f>
        <v>150</v>
      </c>
      <c r="M131" s="231">
        <f>IF(ISNA(VLOOKUP($B131,'Summer 2023 School'!$C$2:$AF$216,15,FALSE)),0,(VLOOKUP($B131,'Summer 2023 School'!$C$2:$AF$216,15,FALSE)))</f>
        <v>165</v>
      </c>
      <c r="N131" s="231">
        <f>IF(ISNA(VLOOKUP($B131,'Autumn 2023 School'!$C$2:$AH$214,15,FALSE)),0,(VLOOKUP($B131,'Autumn 2023 School'!$C$2:$AH$214,15,FALSE)))</f>
        <v>270</v>
      </c>
      <c r="O131" s="231">
        <f>IF(ISNA(VLOOKUP($B131,'Spring 2023 School'!$C$3:$AF$219,2,FALSE)),0,(VLOOKUP($B131,'Spring 2023 School'!$C$3:$AF$219,2,FALSE)))</f>
        <v>0</v>
      </c>
      <c r="P131" s="231">
        <f>IF(ISNA(VLOOKUP($B131,'Summer 2023 School'!$C$2:$AF$216,2,FALSE)),0,(VLOOKUP($B131,'Summer 2023 School'!$C$2:$AF$216,2,FALSE)))</f>
        <v>0</v>
      </c>
      <c r="Q131" s="231">
        <f>IF(ISNA(VLOOKUP($B131,'Autumn 2023 School'!$C$2:$AH$214,2,FALSE)),0,(VLOOKUP($B131,'Autumn 2023 School'!$C$2:$AH$214,2,FALSE)))</f>
        <v>0</v>
      </c>
      <c r="R131" s="231">
        <f>IF(ISNA(VLOOKUP($B131,'Spring 2023 School'!$C$3:$AF$219,9,FALSE)),0,(VLOOKUP($B131,'Spring 2023 School'!$C$3:$AF$219,9,FALSE)))</f>
        <v>0</v>
      </c>
      <c r="S131" s="231">
        <f>IF(ISNA(VLOOKUP($B131,'Summer 2023 School'!$C$2:$AF$216,9,FALSE)),0,(VLOOKUP($B131,'Summer 2023 School'!$C$2:$AF$216,9,FALSE)))</f>
        <v>0</v>
      </c>
      <c r="T131" s="231">
        <f>IF(ISNA(VLOOKUP($B131,'Autumn 2023 School'!$C$2:$AH$214,9,FALSE)),0,(VLOOKUP($B131,'Autumn 2023 School'!$C$2:$AH$214,9,FALSE)))</f>
        <v>0</v>
      </c>
      <c r="U131" s="231">
        <f>IF(ISNA(VLOOKUP($B131,'Spring 2023 School'!$C$3:$AF$219,25,FALSE)),0,(VLOOKUP($B131,'Spring 2023 School'!$C$3:$AF$219,25,FALSE)))</f>
        <v>9</v>
      </c>
      <c r="V131" s="231">
        <f>IF(ISNA(VLOOKUP($B131,'Spring 2023 School'!$C$3:$AF$219,25,FALSE)),0,(VLOOKUP($B131,'Spring 2023 School'!$C$3:$AF$219,25,FALSE)))</f>
        <v>9</v>
      </c>
      <c r="W131" s="231">
        <f>IF(ISNA(VLOOKUP($B131,'Spring 2023 School'!$C$3:$AF$219,25,FALSE)),0,(VLOOKUP($B131,'Spring 2023 School'!$C$3:$AF$219,25,FALSE)))</f>
        <v>9</v>
      </c>
      <c r="X131" s="231">
        <f>IF(ISNA(VLOOKUP($B131,'Spring 2023 School'!$C$3:$AF$219,26,FALSE)),0,(VLOOKUP($B131,'Spring 2023 School'!$C$3:$AF$219,26,FALSE)))</f>
        <v>135</v>
      </c>
      <c r="Y131" s="231">
        <f>IF(ISNA(VLOOKUP($B131,'Spring 2023 School'!$C$3:$AF$219,26,FALSE)),0,(VLOOKUP($B131,'Spring 2023 School'!$C$3:$AF$219,26,FALSE)))</f>
        <v>135</v>
      </c>
      <c r="Z131" s="231">
        <f>IF(ISNA(VLOOKUP($B131,'Spring 2023 School'!$C$3:$AF$219,26,FALSE)),0,(VLOOKUP($B131,'Spring 2023 School'!$C$3:$AF$219,26,FALSE)))</f>
        <v>135</v>
      </c>
      <c r="AA131" s="231">
        <f>IF(ISNA(VLOOKUP($B131,'Spring 2023 School'!$C$3:$AF$219,27,FALSE)),0,(VLOOKUP($B131,'Spring 2023 School'!$C$3:$AF$219,27,FALSE)))</f>
        <v>15</v>
      </c>
      <c r="AB131" s="231">
        <f>IF(ISNA(VLOOKUP($B131,'Spring 2023 School'!$C$3:$AF$219,27,FALSE)),0,(VLOOKUP($B131,'Spring 2023 School'!$C$3:$AF$219,27,FALSE)))</f>
        <v>15</v>
      </c>
      <c r="AC131" s="231">
        <f>IF(ISNA(VLOOKUP($B131,'Spring 2023 School'!$C$3:$AF$219,27,FALSE)),0,(VLOOKUP($B131,'Spring 2023 School'!$C$3:$AF$219,27,FALSE)))</f>
        <v>15</v>
      </c>
      <c r="AD131" s="384">
        <f t="shared" si="62"/>
        <v>151299.29999999999</v>
      </c>
      <c r="AE131" s="403">
        <f>VLOOKUP(B131,'Spring 2023 School'!$C$3:$S$202,17,FALSE)</f>
        <v>15</v>
      </c>
      <c r="AF131" s="403">
        <f>VLOOKUP(B131,'Spring 2023 School'!$C$1:$Z$200,20,FALSE)</f>
        <v>0</v>
      </c>
      <c r="AG131" s="403">
        <f>VLOOKUP(B131,'Spring 2023 School'!$C$3:$Z$202,23,FALSE)</f>
        <v>60</v>
      </c>
      <c r="AH131" s="384">
        <f t="shared" si="52"/>
        <v>347.7</v>
      </c>
      <c r="AI131" s="384">
        <f t="shared" si="53"/>
        <v>0</v>
      </c>
      <c r="AJ131" s="384">
        <f t="shared" si="54"/>
        <v>182.4</v>
      </c>
      <c r="AK131" s="384">
        <f t="shared" si="63"/>
        <v>530.1</v>
      </c>
      <c r="AL131" s="403">
        <f>IF(ISNA(VLOOKUP($A131,'Spring 2023 School'!$B129:$AD129,29,FALSE)),0,(VLOOKUP($A131,'Spring 2023 School'!$B129:$AD129,29,FALSE)))</f>
        <v>0</v>
      </c>
      <c r="AM131" s="403">
        <f>IF(ISNA(VLOOKUP($A131,'Spring 2023 School'!$B129:$AZ129,30,FALSE)),0,(VLOOKUP($A131,'Spring 2023 School'!$B129:$AZ129,30,FALSE)))</f>
        <v>0</v>
      </c>
      <c r="AN131" s="402">
        <f t="shared" si="55"/>
        <v>0</v>
      </c>
      <c r="AO131" s="404">
        <f t="shared" si="56"/>
        <v>0</v>
      </c>
      <c r="AP131" s="384">
        <f t="shared" si="57"/>
        <v>151829.4</v>
      </c>
      <c r="AQ131" s="403">
        <f>VLOOKUP(A131,'Spring 2023 School'!$B$3:$AB$202,26,FALSE)</f>
        <v>9</v>
      </c>
      <c r="AR131" s="403">
        <f>VLOOKUP(A131,'Summer 2023 School'!$B$2:$AA$200,26,FALSE)</f>
        <v>10</v>
      </c>
      <c r="AS131" s="403">
        <f>VLOOKUP(A131,'Autumn 2023 School'!$B$2:$AA$197,26,FALSE)</f>
        <v>5</v>
      </c>
      <c r="AT131" s="409">
        <f t="shared" si="68"/>
        <v>3131.4</v>
      </c>
      <c r="AU131" s="409">
        <v>0</v>
      </c>
      <c r="AV131" s="413">
        <f t="shared" si="64"/>
        <v>154960.79999999999</v>
      </c>
      <c r="AW131" s="410">
        <f t="shared" si="65"/>
        <v>64567</v>
      </c>
      <c r="AX131" s="410">
        <f t="shared" si="66"/>
        <v>51653.599999999999</v>
      </c>
      <c r="AY131" s="410">
        <f t="shared" si="67"/>
        <v>38740.199999999997</v>
      </c>
      <c r="AZ131" s="642">
        <f>(SUMIF('Spring 2023 School'!B:B,Budget!A131,'Spring 2023 School'!AG:AG)+SUMIF('Summer 2023 School'!B:B,Budget!A131,'Summer 2023 School'!AG:AG)+SUMIF('Autumn 2023 School'!B:B,Budget!A131,'Autumn 2023 School'!AG:AG))</f>
        <v>0</v>
      </c>
      <c r="BA131" s="410">
        <f t="shared" si="58"/>
        <v>0</v>
      </c>
      <c r="BB131">
        <f t="shared" si="59"/>
        <v>195</v>
      </c>
      <c r="BC131">
        <f t="shared" si="60"/>
        <v>0</v>
      </c>
      <c r="BD131">
        <f t="shared" si="61"/>
        <v>720</v>
      </c>
    </row>
    <row r="132" spans="1:56" x14ac:dyDescent="0.35">
      <c r="A132" s="231">
        <v>2429</v>
      </c>
      <c r="B132" t="s">
        <v>953</v>
      </c>
      <c r="C132" s="231">
        <f>IF(ISNA(VLOOKUP($B132,'Spring 2023 School'!$C$3:$AF$220,5,FALSE)),0,(VLOOKUP($B132,'Spring 2023 School'!$C$3:$AF$220,5,FALSE)))</f>
        <v>29</v>
      </c>
      <c r="D132" s="231">
        <f>IF(ISNA(VLOOKUP($B132,'Summer 2023 School'!$C$2:$AF$217,5,FALSE)),0,(VLOOKUP($B132,'Summer 2023 School'!$C$2:$AF$217,5,FALSE)))</f>
        <v>37</v>
      </c>
      <c r="E132" s="231">
        <f>IF(ISNA(VLOOKUP($B132,'Autumn 2023 School'!$C$2:$AH$214,5,FALSE)),0,(VLOOKUP($B132,'Autumn 2023 School'!$C$2:$AH$214,5,FALSE)))</f>
        <v>27</v>
      </c>
      <c r="F132" s="231">
        <f>IF(ISNA(VLOOKUP($B132,'Spring 2023 School'!$C$3:$AF$219,8,FALSE)),0,(VLOOKUP($B132,'Spring 2023 School'!$C$3:$AF$219,8,FALSE)))</f>
        <v>8</v>
      </c>
      <c r="G132" s="231">
        <f>IF(ISNA(VLOOKUP($B132,'Summer 2023 School'!$C$2:$AF$216,8,FALSE)),0,(VLOOKUP($B132,'Summer 2023 School'!$C$2:$AF$216,8,FALSE)))</f>
        <v>8</v>
      </c>
      <c r="H132" s="231">
        <f>IF(ISNA(VLOOKUP($B132,'Autumn 2023 School'!$C$2:$AH$214,8,FALSE)),0,(VLOOKUP($B132,'Autumn 2023 School'!$C$2:$AH$214,8,FALSE)))</f>
        <v>0</v>
      </c>
      <c r="I132" s="231">
        <f>IF(ISNA(VLOOKUP($B132,'Spring 2023 School'!$C$3:$AF$219,12,FALSE)),0,(VLOOKUP($B132,'Spring 2023 School'!$C$3:$AF$219,12,FALSE)))</f>
        <v>435</v>
      </c>
      <c r="J132" s="231">
        <f>IF(ISNA(VLOOKUP($B132,'Summer 2023 School'!$C$2:$AF$216,12,FALSE)),0,(VLOOKUP($B132,'Summer 2023 School'!$C$2:$AF$216,12,FALSE)))</f>
        <v>555</v>
      </c>
      <c r="K132" s="231">
        <f>IF(ISNA(VLOOKUP($B132,'Autumn 2023 School'!$C$2:$AH$214,12,FALSE)),0,(VLOOKUP($B132,'Autumn 2023 School'!$C$2:$AH$214,12,FALSE)))</f>
        <v>405</v>
      </c>
      <c r="L132" s="231">
        <f>IF(ISNA(VLOOKUP($B132,'Spring 2023 School'!$C$3:$AF$219,15,FALSE)),0,(VLOOKUP($B132,'Spring 2023 School'!$C$3:$AF$219,15,FALSE)))</f>
        <v>120</v>
      </c>
      <c r="M132" s="231">
        <f>IF(ISNA(VLOOKUP($B132,'Summer 2023 School'!$C$2:$AF$216,15,FALSE)),0,(VLOOKUP($B132,'Summer 2023 School'!$C$2:$AF$216,15,FALSE)))</f>
        <v>120</v>
      </c>
      <c r="N132" s="231">
        <f>IF(ISNA(VLOOKUP($B132,'Autumn 2023 School'!$C$2:$AH$214,15,FALSE)),0,(VLOOKUP($B132,'Autumn 2023 School'!$C$2:$AH$214,15,FALSE)))</f>
        <v>0</v>
      </c>
      <c r="O132" s="231">
        <f>IF(ISNA(VLOOKUP($B132,'Spring 2023 School'!$C$3:$AF$219,2,FALSE)),0,(VLOOKUP($B132,'Spring 2023 School'!$C$3:$AF$219,2,FALSE)))</f>
        <v>0</v>
      </c>
      <c r="P132" s="231">
        <f>IF(ISNA(VLOOKUP($B132,'Summer 2023 School'!$C$2:$AF$216,2,FALSE)),0,(VLOOKUP($B132,'Summer 2023 School'!$C$2:$AF$216,2,FALSE)))</f>
        <v>0</v>
      </c>
      <c r="Q132" s="231">
        <f>IF(ISNA(VLOOKUP($B132,'Autumn 2023 School'!$C$2:$AH$214,2,FALSE)),0,(VLOOKUP($B132,'Autumn 2023 School'!$C$2:$AH$214,2,FALSE)))</f>
        <v>1</v>
      </c>
      <c r="R132" s="231">
        <f>IF(ISNA(VLOOKUP($B132,'Spring 2023 School'!$C$3:$AF$219,9,FALSE)),0,(VLOOKUP($B132,'Spring 2023 School'!$C$3:$AF$219,9,FALSE)))</f>
        <v>0</v>
      </c>
      <c r="S132" s="231">
        <f>IF(ISNA(VLOOKUP($B132,'Summer 2023 School'!$C$2:$AF$216,9,FALSE)),0,(VLOOKUP($B132,'Summer 2023 School'!$C$2:$AF$216,9,FALSE)))</f>
        <v>0</v>
      </c>
      <c r="T132" s="231">
        <f>IF(ISNA(VLOOKUP($B132,'Autumn 2023 School'!$C$2:$AH$214,9,FALSE)),0,(VLOOKUP($B132,'Autumn 2023 School'!$C$2:$AH$214,9,FALSE)))</f>
        <v>15</v>
      </c>
      <c r="U132" s="231">
        <f>IF(ISNA(VLOOKUP($B132,'Spring 2023 School'!$C$3:$AF$219,25,FALSE)),0,(VLOOKUP($B132,'Spring 2023 School'!$C$3:$AF$219,25,FALSE)))</f>
        <v>6</v>
      </c>
      <c r="V132" s="231">
        <f>IF(ISNA(VLOOKUP($B132,'Spring 2023 School'!$C$3:$AF$219,25,FALSE)),0,(VLOOKUP($B132,'Spring 2023 School'!$C$3:$AF$219,25,FALSE)))</f>
        <v>6</v>
      </c>
      <c r="W132" s="231">
        <f>IF(ISNA(VLOOKUP($B132,'Spring 2023 School'!$C$3:$AF$219,25,FALSE)),0,(VLOOKUP($B132,'Spring 2023 School'!$C$3:$AF$219,25,FALSE)))</f>
        <v>6</v>
      </c>
      <c r="X132" s="231">
        <f>IF(ISNA(VLOOKUP($B132,'Spring 2023 School'!$C$3:$AF$219,26,FALSE)),0,(VLOOKUP($B132,'Spring 2023 School'!$C$3:$AF$219,26,FALSE)))</f>
        <v>90</v>
      </c>
      <c r="Y132" s="231">
        <f>IF(ISNA(VLOOKUP($B132,'Spring 2023 School'!$C$3:$AF$219,26,FALSE)),0,(VLOOKUP($B132,'Spring 2023 School'!$C$3:$AF$219,26,FALSE)))</f>
        <v>90</v>
      </c>
      <c r="Z132" s="231">
        <f>IF(ISNA(VLOOKUP($B132,'Spring 2023 School'!$C$3:$AF$219,26,FALSE)),0,(VLOOKUP($B132,'Spring 2023 School'!$C$3:$AF$219,26,FALSE)))</f>
        <v>90</v>
      </c>
      <c r="AA132" s="231">
        <f>IF(ISNA(VLOOKUP($B132,'Spring 2023 School'!$C$3:$AF$219,27,FALSE)),0,(VLOOKUP($B132,'Spring 2023 School'!$C$3:$AF$219,27,FALSE)))</f>
        <v>30</v>
      </c>
      <c r="AB132" s="231">
        <f>IF(ISNA(VLOOKUP($B132,'Spring 2023 School'!$C$3:$AF$219,27,FALSE)),0,(VLOOKUP($B132,'Spring 2023 School'!$C$3:$AF$219,27,FALSE)))</f>
        <v>30</v>
      </c>
      <c r="AC132" s="231">
        <f>IF(ISNA(VLOOKUP($B132,'Spring 2023 School'!$C$3:$AF$219,27,FALSE)),0,(VLOOKUP($B132,'Spring 2023 School'!$C$3:$AF$219,27,FALSE)))</f>
        <v>30</v>
      </c>
      <c r="AD132" s="384">
        <f t="shared" si="62"/>
        <v>113006.99999999999</v>
      </c>
      <c r="AE132" s="403">
        <f>VLOOKUP(B132,'Spring 2023 School'!$C$3:$S$202,17,FALSE)</f>
        <v>15</v>
      </c>
      <c r="AF132" s="403">
        <f>VLOOKUP(B132,'Spring 2023 School'!$C$1:$Z$200,20,FALSE)</f>
        <v>0</v>
      </c>
      <c r="AG132" s="403">
        <f>VLOOKUP(B132,'Spring 2023 School'!$C$3:$Z$202,23,FALSE)</f>
        <v>30</v>
      </c>
      <c r="AH132" s="384">
        <f t="shared" si="52"/>
        <v>347.7</v>
      </c>
      <c r="AI132" s="384">
        <f t="shared" si="53"/>
        <v>0</v>
      </c>
      <c r="AJ132" s="384">
        <f t="shared" si="54"/>
        <v>91.2</v>
      </c>
      <c r="AK132" s="384">
        <f t="shared" si="63"/>
        <v>438.9</v>
      </c>
      <c r="AL132" s="403">
        <f>IF(ISNA(VLOOKUP($A132,'Spring 2023 School'!$B130:$AD130,29,FALSE)),0,(VLOOKUP($A132,'Spring 2023 School'!$B130:$AD130,29,FALSE)))</f>
        <v>6</v>
      </c>
      <c r="AM132" s="403">
        <f>IF(ISNA(VLOOKUP($A132,'Spring 2023 School'!$B130:$AZ130,30,FALSE)),0,(VLOOKUP($A132,'Spring 2023 School'!$B130:$AZ130,30,FALSE)))</f>
        <v>90</v>
      </c>
      <c r="AN132" s="402">
        <f t="shared" si="55"/>
        <v>1308</v>
      </c>
      <c r="AO132" s="404">
        <f t="shared" si="56"/>
        <v>1468.8</v>
      </c>
      <c r="AP132" s="384">
        <f t="shared" si="57"/>
        <v>116222.69999999998</v>
      </c>
      <c r="AQ132" s="403">
        <f>VLOOKUP(A132,'Spring 2023 School'!$B$3:$AB$202,26,FALSE)</f>
        <v>6</v>
      </c>
      <c r="AR132" s="403">
        <f>VLOOKUP(A132,'Summer 2023 School'!$B$2:$AA$200,26,FALSE)</f>
        <v>7</v>
      </c>
      <c r="AS132" s="403">
        <f>VLOOKUP(A132,'Autumn 2023 School'!$B$2:$AA$197,26,FALSE)</f>
        <v>3</v>
      </c>
      <c r="AT132" s="409">
        <f t="shared" si="68"/>
        <v>2091</v>
      </c>
      <c r="AU132" s="409">
        <v>0</v>
      </c>
      <c r="AV132" s="413">
        <f t="shared" si="64"/>
        <v>118313.69999999998</v>
      </c>
      <c r="AW132" s="410">
        <f t="shared" si="65"/>
        <v>49297.374999999993</v>
      </c>
      <c r="AX132" s="410">
        <f t="shared" si="66"/>
        <v>39437.899999999994</v>
      </c>
      <c r="AY132" s="410">
        <f t="shared" si="67"/>
        <v>29578.424999999996</v>
      </c>
      <c r="AZ132" s="642">
        <f>(SUMIF('Spring 2023 School'!B:B,Budget!A132,'Spring 2023 School'!AG:AG)+SUMIF('Summer 2023 School'!B:B,Budget!A132,'Summer 2023 School'!AG:AG)+SUMIF('Autumn 2023 School'!B:B,Budget!A132,'Autumn 2023 School'!AG:AG))</f>
        <v>2</v>
      </c>
      <c r="BA132" s="410">
        <f t="shared" si="58"/>
        <v>1820</v>
      </c>
      <c r="BB132">
        <f t="shared" si="59"/>
        <v>195</v>
      </c>
      <c r="BC132">
        <f t="shared" si="60"/>
        <v>0</v>
      </c>
      <c r="BD132">
        <f t="shared" si="61"/>
        <v>360</v>
      </c>
    </row>
    <row r="133" spans="1:56" x14ac:dyDescent="0.35">
      <c r="A133" s="231">
        <v>2434</v>
      </c>
      <c r="B133" t="s">
        <v>954</v>
      </c>
      <c r="C133" s="231">
        <f>IF(ISNA(VLOOKUP($B133,'Spring 2023 School'!$C$3:$AF$220,5,FALSE)),0,(VLOOKUP($B133,'Spring 2023 School'!$C$3:$AF$220,5,FALSE)))</f>
        <v>42</v>
      </c>
      <c r="D133" s="231">
        <f>IF(ISNA(VLOOKUP($B133,'Summer 2023 School'!$C$2:$AF$217,5,FALSE)),0,(VLOOKUP($B133,'Summer 2023 School'!$C$2:$AF$217,5,FALSE)))</f>
        <v>49</v>
      </c>
      <c r="E133" s="231">
        <f>IF(ISNA(VLOOKUP($B133,'Autumn 2023 School'!$C$2:$AH$214,5,FALSE)),0,(VLOOKUP($B133,'Autumn 2023 School'!$C$2:$AH$214,5,FALSE)))</f>
        <v>41</v>
      </c>
      <c r="F133" s="231">
        <f>IF(ISNA(VLOOKUP($B133,'Spring 2023 School'!$C$3:$AF$219,8,FALSE)),0,(VLOOKUP($B133,'Spring 2023 School'!$C$3:$AF$219,8,FALSE)))</f>
        <v>18</v>
      </c>
      <c r="G133" s="231">
        <f>IF(ISNA(VLOOKUP($B133,'Summer 2023 School'!$C$2:$AF$216,8,FALSE)),0,(VLOOKUP($B133,'Summer 2023 School'!$C$2:$AF$216,8,FALSE)))</f>
        <v>25</v>
      </c>
      <c r="H133" s="231">
        <f>IF(ISNA(VLOOKUP($B133,'Autumn 2023 School'!$C$2:$AH$214,8,FALSE)),0,(VLOOKUP($B133,'Autumn 2023 School'!$C$2:$AH$214,8,FALSE)))</f>
        <v>23</v>
      </c>
      <c r="I133" s="231">
        <f>IF(ISNA(VLOOKUP($B133,'Spring 2023 School'!$C$3:$AF$219,12,FALSE)),0,(VLOOKUP($B133,'Spring 2023 School'!$C$3:$AF$219,12,FALSE)))</f>
        <v>630</v>
      </c>
      <c r="J133" s="231">
        <f>IF(ISNA(VLOOKUP($B133,'Summer 2023 School'!$C$2:$AF$216,12,FALSE)),0,(VLOOKUP($B133,'Summer 2023 School'!$C$2:$AF$216,12,FALSE)))</f>
        <v>735</v>
      </c>
      <c r="K133" s="231">
        <f>IF(ISNA(VLOOKUP($B133,'Autumn 2023 School'!$C$2:$AH$214,12,FALSE)),0,(VLOOKUP($B133,'Autumn 2023 School'!$C$2:$AH$214,12,FALSE)))</f>
        <v>615</v>
      </c>
      <c r="L133" s="231">
        <f>IF(ISNA(VLOOKUP($B133,'Spring 2023 School'!$C$3:$AF$219,15,FALSE)),0,(VLOOKUP($B133,'Spring 2023 School'!$C$3:$AF$219,15,FALSE)))</f>
        <v>270</v>
      </c>
      <c r="M133" s="231">
        <f>IF(ISNA(VLOOKUP($B133,'Summer 2023 School'!$C$2:$AF$216,15,FALSE)),0,(VLOOKUP($B133,'Summer 2023 School'!$C$2:$AF$216,15,FALSE)))</f>
        <v>375</v>
      </c>
      <c r="N133" s="231">
        <f>IF(ISNA(VLOOKUP($B133,'Autumn 2023 School'!$C$2:$AH$214,15,FALSE)),0,(VLOOKUP($B133,'Autumn 2023 School'!$C$2:$AH$214,15,FALSE)))</f>
        <v>345</v>
      </c>
      <c r="O133" s="231">
        <f>IF(ISNA(VLOOKUP($B133,'Spring 2023 School'!$C$3:$AF$219,2,FALSE)),0,(VLOOKUP($B133,'Spring 2023 School'!$C$3:$AF$219,2,FALSE)))</f>
        <v>0</v>
      </c>
      <c r="P133" s="231">
        <f>IF(ISNA(VLOOKUP($B133,'Summer 2023 School'!$C$2:$AF$216,2,FALSE)),0,(VLOOKUP($B133,'Summer 2023 School'!$C$2:$AF$216,2,FALSE)))</f>
        <v>0</v>
      </c>
      <c r="Q133" s="231">
        <f>IF(ISNA(VLOOKUP($B133,'Autumn 2023 School'!$C$2:$AH$214,2,FALSE)),0,(VLOOKUP($B133,'Autumn 2023 School'!$C$2:$AH$214,2,FALSE)))</f>
        <v>0</v>
      </c>
      <c r="R133" s="231">
        <f>IF(ISNA(VLOOKUP($B133,'Spring 2023 School'!$C$3:$AF$219,9,FALSE)),0,(VLOOKUP($B133,'Spring 2023 School'!$C$3:$AF$219,9,FALSE)))</f>
        <v>0</v>
      </c>
      <c r="S133" s="231">
        <f>IF(ISNA(VLOOKUP($B133,'Summer 2023 School'!$C$2:$AF$216,9,FALSE)),0,(VLOOKUP($B133,'Summer 2023 School'!$C$2:$AF$216,9,FALSE)))</f>
        <v>0</v>
      </c>
      <c r="T133" s="231">
        <f>IF(ISNA(VLOOKUP($B133,'Autumn 2023 School'!$C$2:$AH$214,9,FALSE)),0,(VLOOKUP($B133,'Autumn 2023 School'!$C$2:$AH$214,9,FALSE)))</f>
        <v>0</v>
      </c>
      <c r="U133" s="231">
        <f>IF(ISNA(VLOOKUP($B133,'Spring 2023 School'!$C$3:$AF$219,25,FALSE)),0,(VLOOKUP($B133,'Spring 2023 School'!$C$3:$AF$219,25,FALSE)))</f>
        <v>17</v>
      </c>
      <c r="V133" s="231">
        <f>IF(ISNA(VLOOKUP($B133,'Spring 2023 School'!$C$3:$AF$219,25,FALSE)),0,(VLOOKUP($B133,'Spring 2023 School'!$C$3:$AF$219,25,FALSE)))</f>
        <v>17</v>
      </c>
      <c r="W133" s="231">
        <f>IF(ISNA(VLOOKUP($B133,'Spring 2023 School'!$C$3:$AF$219,25,FALSE)),0,(VLOOKUP($B133,'Spring 2023 School'!$C$3:$AF$219,25,FALSE)))</f>
        <v>17</v>
      </c>
      <c r="X133" s="231">
        <f>IF(ISNA(VLOOKUP($B133,'Spring 2023 School'!$C$3:$AF$219,26,FALSE)),0,(VLOOKUP($B133,'Spring 2023 School'!$C$3:$AF$219,26,FALSE)))</f>
        <v>255</v>
      </c>
      <c r="Y133" s="231">
        <f>IF(ISNA(VLOOKUP($B133,'Spring 2023 School'!$C$3:$AF$219,26,FALSE)),0,(VLOOKUP($B133,'Spring 2023 School'!$C$3:$AF$219,26,FALSE)))</f>
        <v>255</v>
      </c>
      <c r="Z133" s="231">
        <f>IF(ISNA(VLOOKUP($B133,'Spring 2023 School'!$C$3:$AF$219,26,FALSE)),0,(VLOOKUP($B133,'Spring 2023 School'!$C$3:$AF$219,26,FALSE)))</f>
        <v>255</v>
      </c>
      <c r="AA133" s="231">
        <f>IF(ISNA(VLOOKUP($B133,'Spring 2023 School'!$C$3:$AF$219,27,FALSE)),0,(VLOOKUP($B133,'Spring 2023 School'!$C$3:$AF$219,27,FALSE)))</f>
        <v>75</v>
      </c>
      <c r="AB133" s="231">
        <f>IF(ISNA(VLOOKUP($B133,'Spring 2023 School'!$C$3:$AF$219,27,FALSE)),0,(VLOOKUP($B133,'Spring 2023 School'!$C$3:$AF$219,27,FALSE)))</f>
        <v>75</v>
      </c>
      <c r="AC133" s="231">
        <f>IF(ISNA(VLOOKUP($B133,'Spring 2023 School'!$C$3:$AF$219,27,FALSE)),0,(VLOOKUP($B133,'Spring 2023 School'!$C$3:$AF$219,27,FALSE)))</f>
        <v>75</v>
      </c>
      <c r="AD133" s="384">
        <f t="shared" si="62"/>
        <v>204063</v>
      </c>
      <c r="AE133" s="403">
        <f>VLOOKUP(B133,'Spring 2023 School'!$C$3:$S$202,17,FALSE)</f>
        <v>210</v>
      </c>
      <c r="AF133" s="403">
        <f>VLOOKUP(B133,'Spring 2023 School'!$C$1:$Z$200,20,FALSE)</f>
        <v>60</v>
      </c>
      <c r="AG133" s="403">
        <f>VLOOKUP(B133,'Spring 2023 School'!$C$3:$Z$202,23,FALSE)</f>
        <v>300</v>
      </c>
      <c r="AH133" s="384">
        <f t="shared" si="52"/>
        <v>4867.8</v>
      </c>
      <c r="AI133" s="384">
        <f t="shared" si="53"/>
        <v>661.19999999999993</v>
      </c>
      <c r="AJ133" s="384">
        <f t="shared" si="54"/>
        <v>912</v>
      </c>
      <c r="AK133" s="384">
        <f t="shared" si="63"/>
        <v>6441</v>
      </c>
      <c r="AL133" s="403">
        <f>IF(ISNA(VLOOKUP($A133,'Spring 2023 School'!$B131:$AD131,29,FALSE)),0,(VLOOKUP($A133,'Spring 2023 School'!$B131:$AD131,29,FALSE)))</f>
        <v>16</v>
      </c>
      <c r="AM133" s="403">
        <f>IF(ISNA(VLOOKUP($A133,'Spring 2023 School'!$B131:$AZ131,30,FALSE)),0,(VLOOKUP($A133,'Spring 2023 School'!$B131:$AZ131,30,FALSE)))</f>
        <v>240</v>
      </c>
      <c r="AN133" s="402">
        <f t="shared" ref="AN133:AN196" si="69">AL133*AN$3</f>
        <v>3488</v>
      </c>
      <c r="AO133" s="404">
        <f t="shared" ref="AO133:AO196" si="70">(R133*13*AO$3)+(S133*13*AO$3)+(T133*12*AO$3)</f>
        <v>0</v>
      </c>
      <c r="AP133" s="384">
        <f t="shared" ref="AP133:AP196" si="71">AD133+AK133+AN133+AO133</f>
        <v>213992</v>
      </c>
      <c r="AQ133" s="403">
        <f>VLOOKUP(A133,'Spring 2023 School'!$B$3:$AB$202,26,FALSE)</f>
        <v>17</v>
      </c>
      <c r="AR133" s="403">
        <f>VLOOKUP(A133,'Summer 2023 School'!$B$2:$AA$200,26,FALSE)</f>
        <v>20</v>
      </c>
      <c r="AS133" s="403">
        <f>VLOOKUP(A133,'Autumn 2023 School'!$B$2:$AA$197,26,FALSE)</f>
        <v>9</v>
      </c>
      <c r="AT133" s="409">
        <f t="shared" si="68"/>
        <v>6007.8000000000011</v>
      </c>
      <c r="AU133" s="409">
        <v>0</v>
      </c>
      <c r="AV133" s="413">
        <f t="shared" si="64"/>
        <v>219999.8</v>
      </c>
      <c r="AW133" s="410">
        <f t="shared" si="65"/>
        <v>91666.583333333328</v>
      </c>
      <c r="AX133" s="410">
        <f t="shared" si="66"/>
        <v>73333.266666666663</v>
      </c>
      <c r="AY133" s="410">
        <f t="shared" si="67"/>
        <v>54999.95</v>
      </c>
      <c r="AZ133" s="642">
        <f>(SUMIF('Spring 2023 School'!B:B,Budget!A133,'Spring 2023 School'!AG:AG)+SUMIF('Summer 2023 School'!B:B,Budget!A133,'Summer 2023 School'!AG:AG)+SUMIF('Autumn 2023 School'!B:B,Budget!A133,'Autumn 2023 School'!AG:AG))</f>
        <v>0</v>
      </c>
      <c r="BA133" s="410">
        <f t="shared" si="58"/>
        <v>0</v>
      </c>
      <c r="BB133">
        <f t="shared" si="59"/>
        <v>2730</v>
      </c>
      <c r="BC133">
        <f t="shared" si="60"/>
        <v>780</v>
      </c>
      <c r="BD133">
        <f t="shared" si="61"/>
        <v>3600</v>
      </c>
    </row>
    <row r="134" spans="1:56" x14ac:dyDescent="0.35">
      <c r="A134" s="231">
        <v>2435</v>
      </c>
      <c r="B134" t="s">
        <v>176</v>
      </c>
      <c r="C134" s="231">
        <f>IF(ISNA(VLOOKUP($B134,'Spring 2023 School'!$C$3:$AF$220,5,FALSE)),0,(VLOOKUP($B134,'Spring 2023 School'!$C$3:$AF$220,5,FALSE)))</f>
        <v>20</v>
      </c>
      <c r="D134" s="231">
        <f>IF(ISNA(VLOOKUP($B134,'Summer 2023 School'!$C$2:$AF$217,5,FALSE)),0,(VLOOKUP($B134,'Summer 2023 School'!$C$2:$AF$217,5,FALSE)))</f>
        <v>21</v>
      </c>
      <c r="E134" s="231">
        <f>IF(ISNA(VLOOKUP($B134,'Autumn 2023 School'!$C$2:$AH$214,5,FALSE)),0,(VLOOKUP($B134,'Autumn 2023 School'!$C$2:$AH$214,5,FALSE)))</f>
        <v>18</v>
      </c>
      <c r="F134" s="231">
        <f>IF(ISNA(VLOOKUP($B134,'Spring 2023 School'!$C$3:$AF$219,8,FALSE)),0,(VLOOKUP($B134,'Spring 2023 School'!$C$3:$AF$219,8,FALSE)))</f>
        <v>0</v>
      </c>
      <c r="G134" s="231">
        <f>IF(ISNA(VLOOKUP($B134,'Summer 2023 School'!$C$2:$AF$216,8,FALSE)),0,(VLOOKUP($B134,'Summer 2023 School'!$C$2:$AF$216,8,FALSE)))</f>
        <v>0</v>
      </c>
      <c r="H134" s="231">
        <f>IF(ISNA(VLOOKUP($B134,'Autumn 2023 School'!$C$2:$AH$214,8,FALSE)),0,(VLOOKUP($B134,'Autumn 2023 School'!$C$2:$AH$214,8,FALSE)))</f>
        <v>0</v>
      </c>
      <c r="I134" s="231">
        <f>IF(ISNA(VLOOKUP($B134,'Spring 2023 School'!$C$3:$AF$219,12,FALSE)),0,(VLOOKUP($B134,'Spring 2023 School'!$C$3:$AF$219,12,FALSE)))</f>
        <v>300</v>
      </c>
      <c r="J134" s="231">
        <f>IF(ISNA(VLOOKUP($B134,'Summer 2023 School'!$C$2:$AF$216,12,FALSE)),0,(VLOOKUP($B134,'Summer 2023 School'!$C$2:$AF$216,12,FALSE)))</f>
        <v>315</v>
      </c>
      <c r="K134" s="231">
        <f>IF(ISNA(VLOOKUP($B134,'Autumn 2023 School'!$C$2:$AH$214,12,FALSE)),0,(VLOOKUP($B134,'Autumn 2023 School'!$C$2:$AH$214,12,FALSE)))</f>
        <v>270</v>
      </c>
      <c r="L134" s="231">
        <f>IF(ISNA(VLOOKUP($B134,'Spring 2023 School'!$C$3:$AF$219,15,FALSE)),0,(VLOOKUP($B134,'Spring 2023 School'!$C$3:$AF$219,15,FALSE)))</f>
        <v>0</v>
      </c>
      <c r="M134" s="231">
        <f>IF(ISNA(VLOOKUP($B134,'Summer 2023 School'!$C$2:$AF$216,15,FALSE)),0,(VLOOKUP($B134,'Summer 2023 School'!$C$2:$AF$216,15,FALSE)))</f>
        <v>0</v>
      </c>
      <c r="N134" s="231">
        <f>IF(ISNA(VLOOKUP($B134,'Autumn 2023 School'!$C$2:$AH$214,15,FALSE)),0,(VLOOKUP($B134,'Autumn 2023 School'!$C$2:$AH$214,15,FALSE)))</f>
        <v>0</v>
      </c>
      <c r="O134" s="231">
        <f>IF(ISNA(VLOOKUP($B134,'Spring 2023 School'!$C$3:$AF$219,2,FALSE)),0,(VLOOKUP($B134,'Spring 2023 School'!$C$3:$AF$219,2,FALSE)))</f>
        <v>0</v>
      </c>
      <c r="P134" s="231">
        <f>IF(ISNA(VLOOKUP($B134,'Summer 2023 School'!$C$2:$AF$216,2,FALSE)),0,(VLOOKUP($B134,'Summer 2023 School'!$C$2:$AF$216,2,FALSE)))</f>
        <v>0</v>
      </c>
      <c r="Q134" s="231">
        <f>IF(ISNA(VLOOKUP($B134,'Autumn 2023 School'!$C$2:$AH$214,2,FALSE)),0,(VLOOKUP($B134,'Autumn 2023 School'!$C$2:$AH$214,2,FALSE)))</f>
        <v>0</v>
      </c>
      <c r="R134" s="231">
        <f>IF(ISNA(VLOOKUP($B134,'Spring 2023 School'!$C$3:$AF$219,9,FALSE)),0,(VLOOKUP($B134,'Spring 2023 School'!$C$3:$AF$219,9,FALSE)))</f>
        <v>0</v>
      </c>
      <c r="S134" s="231">
        <f>IF(ISNA(VLOOKUP($B134,'Summer 2023 School'!$C$2:$AF$216,9,FALSE)),0,(VLOOKUP($B134,'Summer 2023 School'!$C$2:$AF$216,9,FALSE)))</f>
        <v>0</v>
      </c>
      <c r="T134" s="231">
        <f>IF(ISNA(VLOOKUP($B134,'Autumn 2023 School'!$C$2:$AH$214,9,FALSE)),0,(VLOOKUP($B134,'Autumn 2023 School'!$C$2:$AH$214,9,FALSE)))</f>
        <v>0</v>
      </c>
      <c r="U134" s="231">
        <f>IF(ISNA(VLOOKUP($B134,'Spring 2023 School'!$C$3:$AF$219,25,FALSE)),0,(VLOOKUP($B134,'Spring 2023 School'!$C$3:$AF$219,25,FALSE)))</f>
        <v>8</v>
      </c>
      <c r="V134" s="231">
        <f>IF(ISNA(VLOOKUP($B134,'Spring 2023 School'!$C$3:$AF$219,25,FALSE)),0,(VLOOKUP($B134,'Spring 2023 School'!$C$3:$AF$219,25,FALSE)))</f>
        <v>8</v>
      </c>
      <c r="W134" s="231">
        <f>IF(ISNA(VLOOKUP($B134,'Spring 2023 School'!$C$3:$AF$219,25,FALSE)),0,(VLOOKUP($B134,'Spring 2023 School'!$C$3:$AF$219,25,FALSE)))</f>
        <v>8</v>
      </c>
      <c r="X134" s="231">
        <f>IF(ISNA(VLOOKUP($B134,'Spring 2023 School'!$C$3:$AF$219,26,FALSE)),0,(VLOOKUP($B134,'Spring 2023 School'!$C$3:$AF$219,26,FALSE)))</f>
        <v>120</v>
      </c>
      <c r="Y134" s="231">
        <f>IF(ISNA(VLOOKUP($B134,'Spring 2023 School'!$C$3:$AF$219,26,FALSE)),0,(VLOOKUP($B134,'Spring 2023 School'!$C$3:$AF$219,26,FALSE)))</f>
        <v>120</v>
      </c>
      <c r="Z134" s="231">
        <f>IF(ISNA(VLOOKUP($B134,'Spring 2023 School'!$C$3:$AF$219,26,FALSE)),0,(VLOOKUP($B134,'Spring 2023 School'!$C$3:$AF$219,26,FALSE)))</f>
        <v>120</v>
      </c>
      <c r="AA134" s="231">
        <f>IF(ISNA(VLOOKUP($B134,'Spring 2023 School'!$C$3:$AF$219,27,FALSE)),0,(VLOOKUP($B134,'Spring 2023 School'!$C$3:$AF$219,27,FALSE)))</f>
        <v>0</v>
      </c>
      <c r="AB134" s="231">
        <f>IF(ISNA(VLOOKUP($B134,'Spring 2023 School'!$C$3:$AF$219,27,FALSE)),0,(VLOOKUP($B134,'Spring 2023 School'!$C$3:$AF$219,27,FALSE)))</f>
        <v>0</v>
      </c>
      <c r="AC134" s="231">
        <f>IF(ISNA(VLOOKUP($B134,'Spring 2023 School'!$C$3:$AF$219,27,FALSE)),0,(VLOOKUP($B134,'Spring 2023 School'!$C$3:$AF$219,27,FALSE)))</f>
        <v>0</v>
      </c>
      <c r="AD134" s="384">
        <f t="shared" ref="AD134:AD197" si="72">(I134*13*AD$3)+(J134*13*AD$3)+(K134*12*AD$3)+(L134*13*AD$3)+(M134*13*AD$3)+(N134*12*AD$3)</f>
        <v>60893.7</v>
      </c>
      <c r="AE134" s="403">
        <f>VLOOKUP(B134,'Spring 2023 School'!$C$3:$S$202,17,FALSE)</f>
        <v>210</v>
      </c>
      <c r="AF134" s="403">
        <f>VLOOKUP(B134,'Spring 2023 School'!$C$1:$Z$200,20,FALSE)</f>
        <v>90</v>
      </c>
      <c r="AG134" s="403">
        <f>VLOOKUP(B134,'Spring 2023 School'!$C$3:$Z$202,23,FALSE)</f>
        <v>0</v>
      </c>
      <c r="AH134" s="384">
        <f t="shared" ref="AH134:AH197" si="73">AE134*AH$3*38</f>
        <v>4867.8</v>
      </c>
      <c r="AI134" s="384">
        <f t="shared" ref="AI134:AI197" si="74">AF134*AI$3*38</f>
        <v>991.8</v>
      </c>
      <c r="AJ134" s="384">
        <f t="shared" ref="AJ134:AJ197" si="75">AG134*AJ$3*38</f>
        <v>0</v>
      </c>
      <c r="AK134" s="384">
        <f t="shared" ref="AK134:AK197" si="76">SUM(AH134:AJ134)</f>
        <v>5859.6</v>
      </c>
      <c r="AL134" s="403">
        <f>IF(ISNA(VLOOKUP($A134,'Spring 2023 School'!$B132:$AD132,29,FALSE)),0,(VLOOKUP($A134,'Spring 2023 School'!$B132:$AD132,29,FALSE)))</f>
        <v>0</v>
      </c>
      <c r="AM134" s="403">
        <f>IF(ISNA(VLOOKUP($A134,'Spring 2023 School'!$B132:$AZ132,30,FALSE)),0,(VLOOKUP($A134,'Spring 2023 School'!$B132:$AZ132,30,FALSE)))</f>
        <v>0</v>
      </c>
      <c r="AN134" s="402">
        <f t="shared" si="69"/>
        <v>0</v>
      </c>
      <c r="AO134" s="404">
        <f t="shared" si="70"/>
        <v>0</v>
      </c>
      <c r="AP134" s="384">
        <f t="shared" si="71"/>
        <v>66753.3</v>
      </c>
      <c r="AQ134" s="403">
        <f>VLOOKUP(A134,'Spring 2023 School'!$B$3:$AB$202,26,FALSE)</f>
        <v>8</v>
      </c>
      <c r="AR134" s="403">
        <f>VLOOKUP(A134,'Summer 2023 School'!$B$2:$AA$200,26,FALSE)</f>
        <v>8</v>
      </c>
      <c r="AS134" s="403">
        <f>VLOOKUP(A134,'Autumn 2023 School'!$B$2:$AA$197,26,FALSE)</f>
        <v>0</v>
      </c>
      <c r="AT134" s="409">
        <f t="shared" si="68"/>
        <v>2121.6000000000004</v>
      </c>
      <c r="AU134" s="409">
        <v>0</v>
      </c>
      <c r="AV134" s="413">
        <f t="shared" ref="AV134:AV197" si="77">AP134+AT134+AU134</f>
        <v>68874.900000000009</v>
      </c>
      <c r="AW134" s="410">
        <f t="shared" ref="AW134:AW197" si="78">$AV134/12*5</f>
        <v>28697.875000000004</v>
      </c>
      <c r="AX134" s="410">
        <f t="shared" ref="AX134:AX197" si="79">$AV134/12*4</f>
        <v>22958.300000000003</v>
      </c>
      <c r="AY134" s="410">
        <f t="shared" ref="AY134:AY197" si="80">$AV134/12*3</f>
        <v>17218.725000000002</v>
      </c>
      <c r="AZ134" s="642">
        <f>(SUMIF('Spring 2023 School'!B:B,Budget!A134,'Spring 2023 School'!AG:AG)+SUMIF('Summer 2023 School'!B:B,Budget!A134,'Summer 2023 School'!AG:AG)+SUMIF('Autumn 2023 School'!B:B,Budget!A134,'Autumn 2023 School'!AG:AG))</f>
        <v>0</v>
      </c>
      <c r="BA134" s="410">
        <f t="shared" ref="BA134:BA197" si="81">AZ134*$BA$3</f>
        <v>0</v>
      </c>
      <c r="BB134">
        <f t="shared" ref="BB134:BB197" si="82">AE134*13</f>
        <v>2730</v>
      </c>
      <c r="BC134">
        <f t="shared" ref="BC134:BC197" si="83">AF134*13</f>
        <v>1170</v>
      </c>
      <c r="BD134">
        <f t="shared" ref="BD134:BD197" si="84">AG134*12</f>
        <v>0</v>
      </c>
    </row>
    <row r="135" spans="1:56" x14ac:dyDescent="0.35">
      <c r="A135" s="231">
        <v>2441</v>
      </c>
      <c r="B135" t="s">
        <v>955</v>
      </c>
      <c r="C135" s="231">
        <f>IF(ISNA(VLOOKUP($B135,'Spring 2023 School'!$C$3:$AF$220,5,FALSE)),0,(VLOOKUP($B135,'Spring 2023 School'!$C$3:$AF$220,5,FALSE)))</f>
        <v>18</v>
      </c>
      <c r="D135" s="231">
        <f>IF(ISNA(VLOOKUP($B135,'Summer 2023 School'!$C$2:$AF$217,5,FALSE)),0,(VLOOKUP($B135,'Summer 2023 School'!$C$2:$AF$217,5,FALSE)))</f>
        <v>30</v>
      </c>
      <c r="E135" s="231">
        <f>IF(ISNA(VLOOKUP($B135,'Autumn 2023 School'!$C$2:$AH$214,5,FALSE)),0,(VLOOKUP($B135,'Autumn 2023 School'!$C$2:$AH$214,5,FALSE)))</f>
        <v>15</v>
      </c>
      <c r="F135" s="231">
        <f>IF(ISNA(VLOOKUP($B135,'Spring 2023 School'!$C$3:$AF$219,8,FALSE)),0,(VLOOKUP($B135,'Spring 2023 School'!$C$3:$AF$219,8,FALSE)))</f>
        <v>0</v>
      </c>
      <c r="G135" s="231">
        <f>IF(ISNA(VLOOKUP($B135,'Summer 2023 School'!$C$2:$AF$216,8,FALSE)),0,(VLOOKUP($B135,'Summer 2023 School'!$C$2:$AF$216,8,FALSE)))</f>
        <v>0</v>
      </c>
      <c r="H135" s="231">
        <f>IF(ISNA(VLOOKUP($B135,'Autumn 2023 School'!$C$2:$AH$214,8,FALSE)),0,(VLOOKUP($B135,'Autumn 2023 School'!$C$2:$AH$214,8,FALSE)))</f>
        <v>0</v>
      </c>
      <c r="I135" s="231">
        <f>IF(ISNA(VLOOKUP($B135,'Spring 2023 School'!$C$3:$AF$219,12,FALSE)),0,(VLOOKUP($B135,'Spring 2023 School'!$C$3:$AF$219,12,FALSE)))</f>
        <v>270</v>
      </c>
      <c r="J135" s="231">
        <f>IF(ISNA(VLOOKUP($B135,'Summer 2023 School'!$C$2:$AF$216,12,FALSE)),0,(VLOOKUP($B135,'Summer 2023 School'!$C$2:$AF$216,12,FALSE)))</f>
        <v>450</v>
      </c>
      <c r="K135" s="231">
        <f>IF(ISNA(VLOOKUP($B135,'Autumn 2023 School'!$C$2:$AH$214,12,FALSE)),0,(VLOOKUP($B135,'Autumn 2023 School'!$C$2:$AH$214,12,FALSE)))</f>
        <v>225</v>
      </c>
      <c r="L135" s="231">
        <f>IF(ISNA(VLOOKUP($B135,'Spring 2023 School'!$C$3:$AF$219,15,FALSE)),0,(VLOOKUP($B135,'Spring 2023 School'!$C$3:$AF$219,15,FALSE)))</f>
        <v>0</v>
      </c>
      <c r="M135" s="231">
        <f>IF(ISNA(VLOOKUP($B135,'Summer 2023 School'!$C$2:$AF$216,15,FALSE)),0,(VLOOKUP($B135,'Summer 2023 School'!$C$2:$AF$216,15,FALSE)))</f>
        <v>0</v>
      </c>
      <c r="N135" s="231">
        <f>IF(ISNA(VLOOKUP($B135,'Autumn 2023 School'!$C$2:$AH$214,15,FALSE)),0,(VLOOKUP($B135,'Autumn 2023 School'!$C$2:$AH$214,15,FALSE)))</f>
        <v>0</v>
      </c>
      <c r="O135" s="231">
        <f>IF(ISNA(VLOOKUP($B135,'Spring 2023 School'!$C$3:$AF$219,2,FALSE)),0,(VLOOKUP($B135,'Spring 2023 School'!$C$3:$AF$219,2,FALSE)))</f>
        <v>0</v>
      </c>
      <c r="P135" s="231">
        <f>IF(ISNA(VLOOKUP($B135,'Summer 2023 School'!$C$2:$AF$216,2,FALSE)),0,(VLOOKUP($B135,'Summer 2023 School'!$C$2:$AF$216,2,FALSE)))</f>
        <v>0</v>
      </c>
      <c r="Q135" s="231">
        <f>IF(ISNA(VLOOKUP($B135,'Autumn 2023 School'!$C$2:$AH$214,2,FALSE)),0,(VLOOKUP($B135,'Autumn 2023 School'!$C$2:$AH$214,2,FALSE)))</f>
        <v>0</v>
      </c>
      <c r="R135" s="231">
        <f>IF(ISNA(VLOOKUP($B135,'Spring 2023 School'!$C$3:$AF$219,9,FALSE)),0,(VLOOKUP($B135,'Spring 2023 School'!$C$3:$AF$219,9,FALSE)))</f>
        <v>0</v>
      </c>
      <c r="S135" s="231">
        <f>IF(ISNA(VLOOKUP($B135,'Summer 2023 School'!$C$2:$AF$216,9,FALSE)),0,(VLOOKUP($B135,'Summer 2023 School'!$C$2:$AF$216,9,FALSE)))</f>
        <v>0</v>
      </c>
      <c r="T135" s="231">
        <f>IF(ISNA(VLOOKUP($B135,'Autumn 2023 School'!$C$2:$AH$214,9,FALSE)),0,(VLOOKUP($B135,'Autumn 2023 School'!$C$2:$AH$214,9,FALSE)))</f>
        <v>0</v>
      </c>
      <c r="U135" s="231">
        <f>IF(ISNA(VLOOKUP($B135,'Spring 2023 School'!$C$3:$AF$219,25,FALSE)),0,(VLOOKUP($B135,'Spring 2023 School'!$C$3:$AF$219,25,FALSE)))</f>
        <v>7</v>
      </c>
      <c r="V135" s="231">
        <f>IF(ISNA(VLOOKUP($B135,'Spring 2023 School'!$C$3:$AF$219,25,FALSE)),0,(VLOOKUP($B135,'Spring 2023 School'!$C$3:$AF$219,25,FALSE)))</f>
        <v>7</v>
      </c>
      <c r="W135" s="231">
        <f>IF(ISNA(VLOOKUP($B135,'Spring 2023 School'!$C$3:$AF$219,25,FALSE)),0,(VLOOKUP($B135,'Spring 2023 School'!$C$3:$AF$219,25,FALSE)))</f>
        <v>7</v>
      </c>
      <c r="X135" s="231">
        <f>IF(ISNA(VLOOKUP($B135,'Spring 2023 School'!$C$3:$AF$219,26,FALSE)),0,(VLOOKUP($B135,'Spring 2023 School'!$C$3:$AF$219,26,FALSE)))</f>
        <v>105</v>
      </c>
      <c r="Y135" s="231">
        <f>IF(ISNA(VLOOKUP($B135,'Spring 2023 School'!$C$3:$AF$219,26,FALSE)),0,(VLOOKUP($B135,'Spring 2023 School'!$C$3:$AF$219,26,FALSE)))</f>
        <v>105</v>
      </c>
      <c r="Z135" s="231">
        <f>IF(ISNA(VLOOKUP($B135,'Spring 2023 School'!$C$3:$AF$219,26,FALSE)),0,(VLOOKUP($B135,'Spring 2023 School'!$C$3:$AF$219,26,FALSE)))</f>
        <v>105</v>
      </c>
      <c r="AA135" s="231">
        <f>IF(ISNA(VLOOKUP($B135,'Spring 2023 School'!$C$3:$AF$219,27,FALSE)),0,(VLOOKUP($B135,'Spring 2023 School'!$C$3:$AF$219,27,FALSE)))</f>
        <v>0</v>
      </c>
      <c r="AB135" s="231">
        <f>IF(ISNA(VLOOKUP($B135,'Spring 2023 School'!$C$3:$AF$219,27,FALSE)),0,(VLOOKUP($B135,'Spring 2023 School'!$C$3:$AF$219,27,FALSE)))</f>
        <v>0</v>
      </c>
      <c r="AC135" s="231">
        <f>IF(ISNA(VLOOKUP($B135,'Spring 2023 School'!$C$3:$AF$219,27,FALSE)),0,(VLOOKUP($B135,'Spring 2023 School'!$C$3:$AF$219,27,FALSE)))</f>
        <v>0</v>
      </c>
      <c r="AD135" s="384">
        <f t="shared" si="72"/>
        <v>65365.2</v>
      </c>
      <c r="AE135" s="403">
        <f>VLOOKUP(B135,'Spring 2023 School'!$C$3:$S$202,17,FALSE)</f>
        <v>120</v>
      </c>
      <c r="AF135" s="403">
        <f>VLOOKUP(B135,'Spring 2023 School'!$C$1:$Z$200,20,FALSE)</f>
        <v>45</v>
      </c>
      <c r="AG135" s="403">
        <f>VLOOKUP(B135,'Spring 2023 School'!$C$3:$Z$202,23,FALSE)</f>
        <v>15</v>
      </c>
      <c r="AH135" s="384">
        <f t="shared" si="73"/>
        <v>2781.6</v>
      </c>
      <c r="AI135" s="384">
        <f t="shared" si="74"/>
        <v>495.9</v>
      </c>
      <c r="AJ135" s="384">
        <f t="shared" si="75"/>
        <v>45.6</v>
      </c>
      <c r="AK135" s="384">
        <f t="shared" si="76"/>
        <v>3323.1</v>
      </c>
      <c r="AL135" s="403">
        <f>IF(ISNA(VLOOKUP($A135,'Spring 2023 School'!$B133:$AD133,29,FALSE)),0,(VLOOKUP($A135,'Spring 2023 School'!$B133:$AD133,29,FALSE)))</f>
        <v>7</v>
      </c>
      <c r="AM135" s="403">
        <f>IF(ISNA(VLOOKUP($A135,'Spring 2023 School'!$B133:$AZ133,30,FALSE)),0,(VLOOKUP($A135,'Spring 2023 School'!$B133:$AZ133,30,FALSE)))</f>
        <v>105</v>
      </c>
      <c r="AN135" s="402">
        <f t="shared" si="69"/>
        <v>1526</v>
      </c>
      <c r="AO135" s="404">
        <f t="shared" si="70"/>
        <v>0</v>
      </c>
      <c r="AP135" s="384">
        <f t="shared" si="71"/>
        <v>70214.3</v>
      </c>
      <c r="AQ135" s="403">
        <f>VLOOKUP(A135,'Spring 2023 School'!$B$3:$AB$202,26,FALSE)</f>
        <v>7</v>
      </c>
      <c r="AR135" s="403">
        <f>VLOOKUP(A135,'Summer 2023 School'!$B$2:$AA$200,26,FALSE)</f>
        <v>8</v>
      </c>
      <c r="AS135" s="403">
        <f>VLOOKUP(A135,'Autumn 2023 School'!$B$2:$AA$197,26,FALSE)</f>
        <v>15</v>
      </c>
      <c r="AT135" s="409">
        <f t="shared" ref="AT135:AT198" si="85">(AQ135*13*15*AT$3)+(AR135*13*15*AT$3)+(AS135*12*15*AT$3)</f>
        <v>3825.0000000000005</v>
      </c>
      <c r="AU135" s="409">
        <v>0</v>
      </c>
      <c r="AV135" s="413">
        <f t="shared" si="77"/>
        <v>74039.3</v>
      </c>
      <c r="AW135" s="410">
        <f t="shared" si="78"/>
        <v>30849.708333333332</v>
      </c>
      <c r="AX135" s="410">
        <f t="shared" si="79"/>
        <v>24679.766666666666</v>
      </c>
      <c r="AY135" s="410">
        <f t="shared" si="80"/>
        <v>18509.825000000001</v>
      </c>
      <c r="AZ135" s="642">
        <f>(SUMIF('Spring 2023 School'!B:B,Budget!A135,'Spring 2023 School'!AG:AG)+SUMIF('Summer 2023 School'!B:B,Budget!A135,'Summer 2023 School'!AG:AG)+SUMIF('Autumn 2023 School'!B:B,Budget!A135,'Autumn 2023 School'!AG:AG))</f>
        <v>0</v>
      </c>
      <c r="BA135" s="410">
        <f t="shared" si="81"/>
        <v>0</v>
      </c>
      <c r="BB135">
        <f t="shared" si="82"/>
        <v>1560</v>
      </c>
      <c r="BC135">
        <f t="shared" si="83"/>
        <v>585</v>
      </c>
      <c r="BD135">
        <f t="shared" si="84"/>
        <v>180</v>
      </c>
    </row>
    <row r="136" spans="1:56" x14ac:dyDescent="0.35">
      <c r="A136" s="231">
        <v>2443</v>
      </c>
      <c r="B136" t="s">
        <v>956</v>
      </c>
      <c r="C136" s="231">
        <f>IF(ISNA(VLOOKUP($B136,'Spring 2023 School'!$C$3:$AF$220,5,FALSE)),0,(VLOOKUP($B136,'Spring 2023 School'!$C$3:$AF$220,5,FALSE)))</f>
        <v>37</v>
      </c>
      <c r="D136" s="231">
        <f>IF(ISNA(VLOOKUP($B136,'Summer 2023 School'!$C$2:$AF$217,5,FALSE)),0,(VLOOKUP($B136,'Summer 2023 School'!$C$2:$AF$217,5,FALSE)))</f>
        <v>36</v>
      </c>
      <c r="E136" s="231">
        <f>IF(ISNA(VLOOKUP($B136,'Autumn 2023 School'!$C$2:$AH$214,5,FALSE)),0,(VLOOKUP($B136,'Autumn 2023 School'!$C$2:$AH$214,5,FALSE)))</f>
        <v>14</v>
      </c>
      <c r="F136" s="231">
        <f>IF(ISNA(VLOOKUP($B136,'Spring 2023 School'!$C$3:$AF$219,8,FALSE)),0,(VLOOKUP($B136,'Spring 2023 School'!$C$3:$AF$219,8,FALSE)))</f>
        <v>0</v>
      </c>
      <c r="G136" s="231">
        <f>IF(ISNA(VLOOKUP($B136,'Summer 2023 School'!$C$2:$AF$216,8,FALSE)),0,(VLOOKUP($B136,'Summer 2023 School'!$C$2:$AF$216,8,FALSE)))</f>
        <v>0</v>
      </c>
      <c r="H136" s="231">
        <f>IF(ISNA(VLOOKUP($B136,'Autumn 2023 School'!$C$2:$AH$214,8,FALSE)),0,(VLOOKUP($B136,'Autumn 2023 School'!$C$2:$AH$214,8,FALSE)))</f>
        <v>0</v>
      </c>
      <c r="I136" s="231">
        <f>IF(ISNA(VLOOKUP($B136,'Spring 2023 School'!$C$3:$AF$219,12,FALSE)),0,(VLOOKUP($B136,'Spring 2023 School'!$C$3:$AF$219,12,FALSE)))</f>
        <v>553.5</v>
      </c>
      <c r="J136" s="231">
        <f>IF(ISNA(VLOOKUP($B136,'Summer 2023 School'!$C$2:$AF$216,12,FALSE)),0,(VLOOKUP($B136,'Summer 2023 School'!$C$2:$AF$216,12,FALSE)))</f>
        <v>538.5</v>
      </c>
      <c r="K136" s="231">
        <f>IF(ISNA(VLOOKUP($B136,'Autumn 2023 School'!$C$2:$AH$214,12,FALSE)),0,(VLOOKUP($B136,'Autumn 2023 School'!$C$2:$AH$214,12,FALSE)))</f>
        <v>210</v>
      </c>
      <c r="L136" s="231">
        <f>IF(ISNA(VLOOKUP($B136,'Spring 2023 School'!$C$3:$AF$219,15,FALSE)),0,(VLOOKUP($B136,'Spring 2023 School'!$C$3:$AF$219,15,FALSE)))</f>
        <v>0</v>
      </c>
      <c r="M136" s="231">
        <f>IF(ISNA(VLOOKUP($B136,'Summer 2023 School'!$C$2:$AF$216,15,FALSE)),0,(VLOOKUP($B136,'Summer 2023 School'!$C$2:$AF$216,15,FALSE)))</f>
        <v>0</v>
      </c>
      <c r="N136" s="231">
        <f>IF(ISNA(VLOOKUP($B136,'Autumn 2023 School'!$C$2:$AH$214,15,FALSE)),0,(VLOOKUP($B136,'Autumn 2023 School'!$C$2:$AH$214,15,FALSE)))</f>
        <v>0</v>
      </c>
      <c r="O136" s="231">
        <f>IF(ISNA(VLOOKUP($B136,'Spring 2023 School'!$C$3:$AF$219,2,FALSE)),0,(VLOOKUP($B136,'Spring 2023 School'!$C$3:$AF$219,2,FALSE)))</f>
        <v>0</v>
      </c>
      <c r="P136" s="231">
        <f>IF(ISNA(VLOOKUP($B136,'Summer 2023 School'!$C$2:$AF$216,2,FALSE)),0,(VLOOKUP($B136,'Summer 2023 School'!$C$2:$AF$216,2,FALSE)))</f>
        <v>0</v>
      </c>
      <c r="Q136" s="231">
        <f>IF(ISNA(VLOOKUP($B136,'Autumn 2023 School'!$C$2:$AH$214,2,FALSE)),0,(VLOOKUP($B136,'Autumn 2023 School'!$C$2:$AH$214,2,FALSE)))</f>
        <v>0</v>
      </c>
      <c r="R136" s="231">
        <f>IF(ISNA(VLOOKUP($B136,'Spring 2023 School'!$C$3:$AF$219,9,FALSE)),0,(VLOOKUP($B136,'Spring 2023 School'!$C$3:$AF$219,9,FALSE)))</f>
        <v>0</v>
      </c>
      <c r="S136" s="231">
        <f>IF(ISNA(VLOOKUP($B136,'Summer 2023 School'!$C$2:$AF$216,9,FALSE)),0,(VLOOKUP($B136,'Summer 2023 School'!$C$2:$AF$216,9,FALSE)))</f>
        <v>0</v>
      </c>
      <c r="T136" s="231">
        <f>IF(ISNA(VLOOKUP($B136,'Autumn 2023 School'!$C$2:$AH$214,9,FALSE)),0,(VLOOKUP($B136,'Autumn 2023 School'!$C$2:$AH$214,9,FALSE)))</f>
        <v>0</v>
      </c>
      <c r="U136" s="231">
        <f>IF(ISNA(VLOOKUP($B136,'Spring 2023 School'!$C$3:$AF$219,25,FALSE)),0,(VLOOKUP($B136,'Spring 2023 School'!$C$3:$AF$219,25,FALSE)))</f>
        <v>16</v>
      </c>
      <c r="V136" s="231">
        <f>IF(ISNA(VLOOKUP($B136,'Spring 2023 School'!$C$3:$AF$219,25,FALSE)),0,(VLOOKUP($B136,'Spring 2023 School'!$C$3:$AF$219,25,FALSE)))</f>
        <v>16</v>
      </c>
      <c r="W136" s="231">
        <f>IF(ISNA(VLOOKUP($B136,'Spring 2023 School'!$C$3:$AF$219,25,FALSE)),0,(VLOOKUP($B136,'Spring 2023 School'!$C$3:$AF$219,25,FALSE)))</f>
        <v>16</v>
      </c>
      <c r="X136" s="231">
        <f>IF(ISNA(VLOOKUP($B136,'Spring 2023 School'!$C$3:$AF$219,26,FALSE)),0,(VLOOKUP($B136,'Spring 2023 School'!$C$3:$AF$219,26,FALSE)))</f>
        <v>238.5</v>
      </c>
      <c r="Y136" s="231">
        <f>IF(ISNA(VLOOKUP($B136,'Spring 2023 School'!$C$3:$AF$219,26,FALSE)),0,(VLOOKUP($B136,'Spring 2023 School'!$C$3:$AF$219,26,FALSE)))</f>
        <v>238.5</v>
      </c>
      <c r="Z136" s="231">
        <f>IF(ISNA(VLOOKUP($B136,'Spring 2023 School'!$C$3:$AF$219,26,FALSE)),0,(VLOOKUP($B136,'Spring 2023 School'!$C$3:$AF$219,26,FALSE)))</f>
        <v>238.5</v>
      </c>
      <c r="AA136" s="231">
        <f>IF(ISNA(VLOOKUP($B136,'Spring 2023 School'!$C$3:$AF$219,27,FALSE)),0,(VLOOKUP($B136,'Spring 2023 School'!$C$3:$AF$219,27,FALSE)))</f>
        <v>0</v>
      </c>
      <c r="AB136" s="231">
        <f>IF(ISNA(VLOOKUP($B136,'Spring 2023 School'!$C$3:$AF$219,27,FALSE)),0,(VLOOKUP($B136,'Spring 2023 School'!$C$3:$AF$219,27,FALSE)))</f>
        <v>0</v>
      </c>
      <c r="AC136" s="231">
        <f>IF(ISNA(VLOOKUP($B136,'Spring 2023 School'!$C$3:$AF$219,27,FALSE)),0,(VLOOKUP($B136,'Spring 2023 School'!$C$3:$AF$219,27,FALSE)))</f>
        <v>0</v>
      </c>
      <c r="AD136" s="384">
        <f t="shared" si="72"/>
        <v>90600.72</v>
      </c>
      <c r="AE136" s="403">
        <f>VLOOKUP(B136,'Spring 2023 School'!$C$3:$S$202,17,FALSE)</f>
        <v>30</v>
      </c>
      <c r="AF136" s="403">
        <f>VLOOKUP(B136,'Spring 2023 School'!$C$1:$Z$200,20,FALSE)</f>
        <v>433.5</v>
      </c>
      <c r="AG136" s="403">
        <f>VLOOKUP(B136,'Spring 2023 School'!$C$3:$Z$202,23,FALSE)</f>
        <v>45</v>
      </c>
      <c r="AH136" s="384">
        <f t="shared" si="73"/>
        <v>695.4</v>
      </c>
      <c r="AI136" s="384">
        <f t="shared" si="74"/>
        <v>4777.1699999999992</v>
      </c>
      <c r="AJ136" s="384">
        <f t="shared" si="75"/>
        <v>136.80000000000001</v>
      </c>
      <c r="AK136" s="384">
        <f t="shared" si="76"/>
        <v>5609.369999999999</v>
      </c>
      <c r="AL136" s="403">
        <f>IF(ISNA(VLOOKUP($A136,'Spring 2023 School'!$B134:$AD134,29,FALSE)),0,(VLOOKUP($A136,'Spring 2023 School'!$B134:$AD134,29,FALSE)))</f>
        <v>16</v>
      </c>
      <c r="AM136" s="403">
        <f>IF(ISNA(VLOOKUP($A136,'Spring 2023 School'!$B134:$AZ134,30,FALSE)),0,(VLOOKUP($A136,'Spring 2023 School'!$B134:$AZ134,30,FALSE)))</f>
        <v>238.5</v>
      </c>
      <c r="AN136" s="402">
        <f t="shared" si="69"/>
        <v>3488</v>
      </c>
      <c r="AO136" s="404">
        <f t="shared" si="70"/>
        <v>0</v>
      </c>
      <c r="AP136" s="384">
        <f t="shared" si="71"/>
        <v>99698.09</v>
      </c>
      <c r="AQ136" s="403">
        <f>VLOOKUP(A136,'Spring 2023 School'!$B$3:$AB$202,26,FALSE)</f>
        <v>16</v>
      </c>
      <c r="AR136" s="403">
        <f>VLOOKUP(A136,'Summer 2023 School'!$B$2:$AA$200,26,FALSE)</f>
        <v>18</v>
      </c>
      <c r="AS136" s="403">
        <f>VLOOKUP(A136,'Autumn 2023 School'!$B$2:$AA$197,26,FALSE)</f>
        <v>7</v>
      </c>
      <c r="AT136" s="409">
        <f t="shared" si="85"/>
        <v>5365.2000000000007</v>
      </c>
      <c r="AU136" s="409">
        <v>0</v>
      </c>
      <c r="AV136" s="413">
        <f t="shared" si="77"/>
        <v>105063.29</v>
      </c>
      <c r="AW136" s="410">
        <f t="shared" si="78"/>
        <v>43776.370833333334</v>
      </c>
      <c r="AX136" s="410">
        <f t="shared" si="79"/>
        <v>35021.096666666665</v>
      </c>
      <c r="AY136" s="410">
        <f t="shared" si="80"/>
        <v>26265.822499999998</v>
      </c>
      <c r="AZ136" s="642">
        <f>(SUMIF('Spring 2023 School'!B:B,Budget!A136,'Spring 2023 School'!AG:AG)+SUMIF('Summer 2023 School'!B:B,Budget!A136,'Summer 2023 School'!AG:AG)+SUMIF('Autumn 2023 School'!B:B,Budget!A136,'Autumn 2023 School'!AG:AG))</f>
        <v>0</v>
      </c>
      <c r="BA136" s="410">
        <f t="shared" si="81"/>
        <v>0</v>
      </c>
      <c r="BB136">
        <f t="shared" si="82"/>
        <v>390</v>
      </c>
      <c r="BC136">
        <f t="shared" si="83"/>
        <v>5635.5</v>
      </c>
      <c r="BD136">
        <f t="shared" si="84"/>
        <v>540</v>
      </c>
    </row>
    <row r="137" spans="1:56" x14ac:dyDescent="0.35">
      <c r="A137" s="231">
        <v>2447</v>
      </c>
      <c r="B137" t="s">
        <v>957</v>
      </c>
      <c r="C137" s="231">
        <f>IF(ISNA(VLOOKUP($B137,'Spring 2023 School'!$C$3:$AF$220,5,FALSE)),0,(VLOOKUP($B137,'Spring 2023 School'!$C$3:$AF$220,5,FALSE)))</f>
        <v>59</v>
      </c>
      <c r="D137" s="231">
        <f>IF(ISNA(VLOOKUP($B137,'Summer 2023 School'!$C$2:$AF$217,5,FALSE)),0,(VLOOKUP($B137,'Summer 2023 School'!$C$2:$AF$217,5,FALSE)))</f>
        <v>58</v>
      </c>
      <c r="E137" s="231">
        <f>IF(ISNA(VLOOKUP($B137,'Autumn 2023 School'!$C$2:$AH$214,5,FALSE)),0,(VLOOKUP($B137,'Autumn 2023 School'!$C$2:$AH$214,5,FALSE)))</f>
        <v>51</v>
      </c>
      <c r="F137" s="231">
        <f>IF(ISNA(VLOOKUP($B137,'Spring 2023 School'!$C$3:$AF$219,8,FALSE)),0,(VLOOKUP($B137,'Spring 2023 School'!$C$3:$AF$219,8,FALSE)))</f>
        <v>0</v>
      </c>
      <c r="G137" s="231">
        <f>IF(ISNA(VLOOKUP($B137,'Summer 2023 School'!$C$2:$AF$216,8,FALSE)),0,(VLOOKUP($B137,'Summer 2023 School'!$C$2:$AF$216,8,FALSE)))</f>
        <v>0</v>
      </c>
      <c r="H137" s="231">
        <f>IF(ISNA(VLOOKUP($B137,'Autumn 2023 School'!$C$2:$AH$214,8,FALSE)),0,(VLOOKUP($B137,'Autumn 2023 School'!$C$2:$AH$214,8,FALSE)))</f>
        <v>0</v>
      </c>
      <c r="I137" s="231">
        <f>IF(ISNA(VLOOKUP($B137,'Spring 2023 School'!$C$3:$AF$219,12,FALSE)),0,(VLOOKUP($B137,'Spring 2023 School'!$C$3:$AF$219,12,FALSE)))</f>
        <v>885</v>
      </c>
      <c r="J137" s="231">
        <f>IF(ISNA(VLOOKUP($B137,'Summer 2023 School'!$C$2:$AF$216,12,FALSE)),0,(VLOOKUP($B137,'Summer 2023 School'!$C$2:$AF$216,12,FALSE)))</f>
        <v>870</v>
      </c>
      <c r="K137" s="231">
        <f>IF(ISNA(VLOOKUP($B137,'Autumn 2023 School'!$C$2:$AH$214,12,FALSE)),0,(VLOOKUP($B137,'Autumn 2023 School'!$C$2:$AH$214,12,FALSE)))</f>
        <v>765</v>
      </c>
      <c r="L137" s="231">
        <f>IF(ISNA(VLOOKUP($B137,'Spring 2023 School'!$C$3:$AF$219,15,FALSE)),0,(VLOOKUP($B137,'Spring 2023 School'!$C$3:$AF$219,15,FALSE)))</f>
        <v>0</v>
      </c>
      <c r="M137" s="231">
        <f>IF(ISNA(VLOOKUP($B137,'Summer 2023 School'!$C$2:$AF$216,15,FALSE)),0,(VLOOKUP($B137,'Summer 2023 School'!$C$2:$AF$216,15,FALSE)))</f>
        <v>0</v>
      </c>
      <c r="N137" s="231">
        <f>IF(ISNA(VLOOKUP($B137,'Autumn 2023 School'!$C$2:$AH$214,15,FALSE)),0,(VLOOKUP($B137,'Autumn 2023 School'!$C$2:$AH$214,15,FALSE)))</f>
        <v>0</v>
      </c>
      <c r="O137" s="231">
        <f>IF(ISNA(VLOOKUP($B137,'Spring 2023 School'!$C$3:$AF$219,2,FALSE)),0,(VLOOKUP($B137,'Spring 2023 School'!$C$3:$AF$219,2,FALSE)))</f>
        <v>0</v>
      </c>
      <c r="P137" s="231">
        <f>IF(ISNA(VLOOKUP($B137,'Summer 2023 School'!$C$2:$AF$216,2,FALSE)),0,(VLOOKUP($B137,'Summer 2023 School'!$C$2:$AF$216,2,FALSE)))</f>
        <v>0</v>
      </c>
      <c r="Q137" s="231">
        <f>IF(ISNA(VLOOKUP($B137,'Autumn 2023 School'!$C$2:$AH$214,2,FALSE)),0,(VLOOKUP($B137,'Autumn 2023 School'!$C$2:$AH$214,2,FALSE)))</f>
        <v>0</v>
      </c>
      <c r="R137" s="231">
        <f>IF(ISNA(VLOOKUP($B137,'Spring 2023 School'!$C$3:$AF$219,9,FALSE)),0,(VLOOKUP($B137,'Spring 2023 School'!$C$3:$AF$219,9,FALSE)))</f>
        <v>0</v>
      </c>
      <c r="S137" s="231">
        <f>IF(ISNA(VLOOKUP($B137,'Summer 2023 School'!$C$2:$AF$216,9,FALSE)),0,(VLOOKUP($B137,'Summer 2023 School'!$C$2:$AF$216,9,FALSE)))</f>
        <v>0</v>
      </c>
      <c r="T137" s="231">
        <f>IF(ISNA(VLOOKUP($B137,'Autumn 2023 School'!$C$2:$AH$214,9,FALSE)),0,(VLOOKUP($B137,'Autumn 2023 School'!$C$2:$AH$214,9,FALSE)))</f>
        <v>0</v>
      </c>
      <c r="U137" s="231">
        <f>IF(ISNA(VLOOKUP($B137,'Spring 2023 School'!$C$3:$AF$219,25,FALSE)),0,(VLOOKUP($B137,'Spring 2023 School'!$C$3:$AF$219,25,FALSE)))</f>
        <v>29</v>
      </c>
      <c r="V137" s="231">
        <f>IF(ISNA(VLOOKUP($B137,'Spring 2023 School'!$C$3:$AF$219,25,FALSE)),0,(VLOOKUP($B137,'Spring 2023 School'!$C$3:$AF$219,25,FALSE)))</f>
        <v>29</v>
      </c>
      <c r="W137" s="231">
        <f>IF(ISNA(VLOOKUP($B137,'Spring 2023 School'!$C$3:$AF$219,25,FALSE)),0,(VLOOKUP($B137,'Spring 2023 School'!$C$3:$AF$219,25,FALSE)))</f>
        <v>29</v>
      </c>
      <c r="X137" s="231">
        <f>IF(ISNA(VLOOKUP($B137,'Spring 2023 School'!$C$3:$AF$219,26,FALSE)),0,(VLOOKUP($B137,'Spring 2023 School'!$C$3:$AF$219,26,FALSE)))</f>
        <v>435</v>
      </c>
      <c r="Y137" s="231">
        <f>IF(ISNA(VLOOKUP($B137,'Spring 2023 School'!$C$3:$AF$219,26,FALSE)),0,(VLOOKUP($B137,'Spring 2023 School'!$C$3:$AF$219,26,FALSE)))</f>
        <v>435</v>
      </c>
      <c r="Z137" s="231">
        <f>IF(ISNA(VLOOKUP($B137,'Spring 2023 School'!$C$3:$AF$219,26,FALSE)),0,(VLOOKUP($B137,'Spring 2023 School'!$C$3:$AF$219,26,FALSE)))</f>
        <v>435</v>
      </c>
      <c r="AA137" s="231">
        <f>IF(ISNA(VLOOKUP($B137,'Spring 2023 School'!$C$3:$AF$219,27,FALSE)),0,(VLOOKUP($B137,'Spring 2023 School'!$C$3:$AF$219,27,FALSE)))</f>
        <v>0</v>
      </c>
      <c r="AB137" s="231">
        <f>IF(ISNA(VLOOKUP($B137,'Spring 2023 School'!$C$3:$AF$219,27,FALSE)),0,(VLOOKUP($B137,'Spring 2023 School'!$C$3:$AF$219,27,FALSE)))</f>
        <v>0</v>
      </c>
      <c r="AC137" s="231">
        <f>IF(ISNA(VLOOKUP($B137,'Spring 2023 School'!$C$3:$AF$219,27,FALSE)),0,(VLOOKUP($B137,'Spring 2023 School'!$C$3:$AF$219,27,FALSE)))</f>
        <v>0</v>
      </c>
      <c r="AD137" s="384">
        <f t="shared" si="72"/>
        <v>173412.9</v>
      </c>
      <c r="AE137" s="403">
        <f>VLOOKUP(B137,'Spring 2023 School'!$C$3:$S$202,17,FALSE)</f>
        <v>495</v>
      </c>
      <c r="AF137" s="403">
        <f>VLOOKUP(B137,'Spring 2023 School'!$C$1:$Z$200,20,FALSE)</f>
        <v>105</v>
      </c>
      <c r="AG137" s="403">
        <f>VLOOKUP(B137,'Spring 2023 School'!$C$3:$Z$202,23,FALSE)</f>
        <v>90</v>
      </c>
      <c r="AH137" s="384">
        <f t="shared" si="73"/>
        <v>11474.1</v>
      </c>
      <c r="AI137" s="384">
        <f t="shared" si="74"/>
        <v>1157.0999999999999</v>
      </c>
      <c r="AJ137" s="384">
        <f t="shared" si="75"/>
        <v>273.60000000000002</v>
      </c>
      <c r="AK137" s="384">
        <f t="shared" si="76"/>
        <v>12904.800000000001</v>
      </c>
      <c r="AL137" s="403">
        <f>IF(ISNA(VLOOKUP($A137,'Spring 2023 School'!$B135:$AD135,29,FALSE)),0,(VLOOKUP($A137,'Spring 2023 School'!$B135:$AD135,29,FALSE)))</f>
        <v>29</v>
      </c>
      <c r="AM137" s="403">
        <f>IF(ISNA(VLOOKUP($A137,'Spring 2023 School'!$B135:$AZ135,30,FALSE)),0,(VLOOKUP($A137,'Spring 2023 School'!$B135:$AZ135,30,FALSE)))</f>
        <v>435</v>
      </c>
      <c r="AN137" s="402">
        <f t="shared" si="69"/>
        <v>6322</v>
      </c>
      <c r="AO137" s="404">
        <f t="shared" si="70"/>
        <v>0</v>
      </c>
      <c r="AP137" s="384">
        <f t="shared" si="71"/>
        <v>192639.69999999998</v>
      </c>
      <c r="AQ137" s="403">
        <f>VLOOKUP(A137,'Spring 2023 School'!$B$3:$AB$202,26,FALSE)</f>
        <v>29</v>
      </c>
      <c r="AR137" s="403">
        <f>VLOOKUP(A137,'Summer 2023 School'!$B$2:$AA$200,26,FALSE)</f>
        <v>31</v>
      </c>
      <c r="AS137" s="403">
        <f>VLOOKUP(A137,'Autumn 2023 School'!$B$2:$AA$197,26,FALSE)</f>
        <v>25</v>
      </c>
      <c r="AT137" s="409">
        <f t="shared" si="85"/>
        <v>11016</v>
      </c>
      <c r="AU137" s="409">
        <v>0</v>
      </c>
      <c r="AV137" s="413">
        <f t="shared" si="77"/>
        <v>203655.69999999998</v>
      </c>
      <c r="AW137" s="410">
        <f t="shared" si="78"/>
        <v>84856.541666666657</v>
      </c>
      <c r="AX137" s="410">
        <f t="shared" si="79"/>
        <v>67885.233333333323</v>
      </c>
      <c r="AY137" s="410">
        <f t="shared" si="80"/>
        <v>50913.924999999988</v>
      </c>
      <c r="AZ137" s="642">
        <f>(SUMIF('Spring 2023 School'!B:B,Budget!A137,'Spring 2023 School'!AG:AG)+SUMIF('Summer 2023 School'!B:B,Budget!A137,'Summer 2023 School'!AG:AG)+SUMIF('Autumn 2023 School'!B:B,Budget!A137,'Autumn 2023 School'!AG:AG))</f>
        <v>0</v>
      </c>
      <c r="BA137" s="410">
        <f t="shared" si="81"/>
        <v>0</v>
      </c>
      <c r="BB137">
        <f t="shared" si="82"/>
        <v>6435</v>
      </c>
      <c r="BC137">
        <f t="shared" si="83"/>
        <v>1365</v>
      </c>
      <c r="BD137">
        <f t="shared" si="84"/>
        <v>1080</v>
      </c>
    </row>
    <row r="138" spans="1:56" x14ac:dyDescent="0.35">
      <c r="A138" s="231">
        <v>2449</v>
      </c>
      <c r="B138" t="s">
        <v>958</v>
      </c>
      <c r="C138" s="231">
        <f>IF(ISNA(VLOOKUP($B138,'Spring 2023 School'!$C$3:$AF$220,5,FALSE)),0,(VLOOKUP($B138,'Spring 2023 School'!$C$3:$AF$220,5,FALSE)))</f>
        <v>37</v>
      </c>
      <c r="D138" s="231">
        <f>IF(ISNA(VLOOKUP($B138,'Summer 2023 School'!$C$2:$AF$217,5,FALSE)),0,(VLOOKUP($B138,'Summer 2023 School'!$C$2:$AF$217,5,FALSE)))</f>
        <v>38</v>
      </c>
      <c r="E138" s="231">
        <f>IF(ISNA(VLOOKUP($B138,'Autumn 2023 School'!$C$2:$AH$214,5,FALSE)),0,(VLOOKUP($B138,'Autumn 2023 School'!$C$2:$AH$214,5,FALSE)))</f>
        <v>34</v>
      </c>
      <c r="F138" s="231">
        <f>IF(ISNA(VLOOKUP($B138,'Spring 2023 School'!$C$3:$AF$219,8,FALSE)),0,(VLOOKUP($B138,'Spring 2023 School'!$C$3:$AF$219,8,FALSE)))</f>
        <v>0</v>
      </c>
      <c r="G138" s="231">
        <f>IF(ISNA(VLOOKUP($B138,'Summer 2023 School'!$C$2:$AF$216,8,FALSE)),0,(VLOOKUP($B138,'Summer 2023 School'!$C$2:$AF$216,8,FALSE)))</f>
        <v>0</v>
      </c>
      <c r="H138" s="231">
        <f>IF(ISNA(VLOOKUP($B138,'Autumn 2023 School'!$C$2:$AH$214,8,FALSE)),0,(VLOOKUP($B138,'Autumn 2023 School'!$C$2:$AH$214,8,FALSE)))</f>
        <v>3</v>
      </c>
      <c r="I138" s="231">
        <f>IF(ISNA(VLOOKUP($B138,'Spring 2023 School'!$C$3:$AF$219,12,FALSE)),0,(VLOOKUP($B138,'Spring 2023 School'!$C$3:$AF$219,12,FALSE)))</f>
        <v>555</v>
      </c>
      <c r="J138" s="231">
        <f>IF(ISNA(VLOOKUP($B138,'Summer 2023 School'!$C$2:$AF$216,12,FALSE)),0,(VLOOKUP($B138,'Summer 2023 School'!$C$2:$AF$216,12,FALSE)))</f>
        <v>570</v>
      </c>
      <c r="K138" s="231">
        <f>IF(ISNA(VLOOKUP($B138,'Autumn 2023 School'!$C$2:$AH$214,12,FALSE)),0,(VLOOKUP($B138,'Autumn 2023 School'!$C$2:$AH$214,12,FALSE)))</f>
        <v>510</v>
      </c>
      <c r="L138" s="231">
        <f>IF(ISNA(VLOOKUP($B138,'Spring 2023 School'!$C$3:$AF$219,15,FALSE)),0,(VLOOKUP($B138,'Spring 2023 School'!$C$3:$AF$219,15,FALSE)))</f>
        <v>0</v>
      </c>
      <c r="M138" s="231">
        <f>IF(ISNA(VLOOKUP($B138,'Summer 2023 School'!$C$2:$AF$216,15,FALSE)),0,(VLOOKUP($B138,'Summer 2023 School'!$C$2:$AF$216,15,FALSE)))</f>
        <v>0</v>
      </c>
      <c r="N138" s="231">
        <f>IF(ISNA(VLOOKUP($B138,'Autumn 2023 School'!$C$2:$AH$214,15,FALSE)),0,(VLOOKUP($B138,'Autumn 2023 School'!$C$2:$AH$214,15,FALSE)))</f>
        <v>75</v>
      </c>
      <c r="O138" s="231">
        <f>IF(ISNA(VLOOKUP($B138,'Spring 2023 School'!$C$3:$AF$219,2,FALSE)),0,(VLOOKUP($B138,'Spring 2023 School'!$C$3:$AF$219,2,FALSE)))</f>
        <v>0</v>
      </c>
      <c r="P138" s="231">
        <f>IF(ISNA(VLOOKUP($B138,'Summer 2023 School'!$C$2:$AF$216,2,FALSE)),0,(VLOOKUP($B138,'Summer 2023 School'!$C$2:$AF$216,2,FALSE)))</f>
        <v>0</v>
      </c>
      <c r="Q138" s="231">
        <f>IF(ISNA(VLOOKUP($B138,'Autumn 2023 School'!$C$2:$AH$214,2,FALSE)),0,(VLOOKUP($B138,'Autumn 2023 School'!$C$2:$AH$214,2,FALSE)))</f>
        <v>0</v>
      </c>
      <c r="R138" s="231">
        <f>IF(ISNA(VLOOKUP($B138,'Spring 2023 School'!$C$3:$AF$219,9,FALSE)),0,(VLOOKUP($B138,'Spring 2023 School'!$C$3:$AF$219,9,FALSE)))</f>
        <v>0</v>
      </c>
      <c r="S138" s="231">
        <f>IF(ISNA(VLOOKUP($B138,'Summer 2023 School'!$C$2:$AF$216,9,FALSE)),0,(VLOOKUP($B138,'Summer 2023 School'!$C$2:$AF$216,9,FALSE)))</f>
        <v>0</v>
      </c>
      <c r="T138" s="231">
        <f>IF(ISNA(VLOOKUP($B138,'Autumn 2023 School'!$C$2:$AH$214,9,FALSE)),0,(VLOOKUP($B138,'Autumn 2023 School'!$C$2:$AH$214,9,FALSE)))</f>
        <v>0</v>
      </c>
      <c r="U138" s="231">
        <f>IF(ISNA(VLOOKUP($B138,'Spring 2023 School'!$C$3:$AF$219,25,FALSE)),0,(VLOOKUP($B138,'Spring 2023 School'!$C$3:$AF$219,25,FALSE)))</f>
        <v>16</v>
      </c>
      <c r="V138" s="231">
        <f>IF(ISNA(VLOOKUP($B138,'Spring 2023 School'!$C$3:$AF$219,25,FALSE)),0,(VLOOKUP($B138,'Spring 2023 School'!$C$3:$AF$219,25,FALSE)))</f>
        <v>16</v>
      </c>
      <c r="W138" s="231">
        <f>IF(ISNA(VLOOKUP($B138,'Spring 2023 School'!$C$3:$AF$219,25,FALSE)),0,(VLOOKUP($B138,'Spring 2023 School'!$C$3:$AF$219,25,FALSE)))</f>
        <v>16</v>
      </c>
      <c r="X138" s="231">
        <f>IF(ISNA(VLOOKUP($B138,'Spring 2023 School'!$C$3:$AF$219,26,FALSE)),0,(VLOOKUP($B138,'Spring 2023 School'!$C$3:$AF$219,26,FALSE)))</f>
        <v>240</v>
      </c>
      <c r="Y138" s="231">
        <f>IF(ISNA(VLOOKUP($B138,'Spring 2023 School'!$C$3:$AF$219,26,FALSE)),0,(VLOOKUP($B138,'Spring 2023 School'!$C$3:$AF$219,26,FALSE)))</f>
        <v>240</v>
      </c>
      <c r="Z138" s="231">
        <f>IF(ISNA(VLOOKUP($B138,'Spring 2023 School'!$C$3:$AF$219,26,FALSE)),0,(VLOOKUP($B138,'Spring 2023 School'!$C$3:$AF$219,26,FALSE)))</f>
        <v>240</v>
      </c>
      <c r="AA138" s="231">
        <f>IF(ISNA(VLOOKUP($B138,'Spring 2023 School'!$C$3:$AF$219,27,FALSE)),0,(VLOOKUP($B138,'Spring 2023 School'!$C$3:$AF$219,27,FALSE)))</f>
        <v>0</v>
      </c>
      <c r="AB138" s="231">
        <f>IF(ISNA(VLOOKUP($B138,'Spring 2023 School'!$C$3:$AF$219,27,FALSE)),0,(VLOOKUP($B138,'Spring 2023 School'!$C$3:$AF$219,27,FALSE)))</f>
        <v>0</v>
      </c>
      <c r="AC138" s="231">
        <f>IF(ISNA(VLOOKUP($B138,'Spring 2023 School'!$C$3:$AF$219,27,FALSE)),0,(VLOOKUP($B138,'Spring 2023 School'!$C$3:$AF$219,27,FALSE)))</f>
        <v>0</v>
      </c>
      <c r="AD138" s="384">
        <f t="shared" si="72"/>
        <v>117315.9</v>
      </c>
      <c r="AE138" s="403">
        <f>VLOOKUP(B138,'Spring 2023 School'!$C$3:$S$202,17,FALSE)</f>
        <v>285</v>
      </c>
      <c r="AF138" s="403">
        <f>VLOOKUP(B138,'Spring 2023 School'!$C$1:$Z$200,20,FALSE)</f>
        <v>90</v>
      </c>
      <c r="AG138" s="403">
        <f>VLOOKUP(B138,'Spring 2023 School'!$C$3:$Z$202,23,FALSE)</f>
        <v>135</v>
      </c>
      <c r="AH138" s="384">
        <f t="shared" si="73"/>
        <v>6606.3</v>
      </c>
      <c r="AI138" s="384">
        <f t="shared" si="74"/>
        <v>991.8</v>
      </c>
      <c r="AJ138" s="384">
        <f t="shared" si="75"/>
        <v>410.40000000000003</v>
      </c>
      <c r="AK138" s="384">
        <f t="shared" si="76"/>
        <v>8008.5</v>
      </c>
      <c r="AL138" s="403">
        <f>IF(ISNA(VLOOKUP($A138,'Spring 2023 School'!$B136:$AD136,29,FALSE)),0,(VLOOKUP($A138,'Spring 2023 School'!$B136:$AD136,29,FALSE)))</f>
        <v>14</v>
      </c>
      <c r="AM138" s="403">
        <f>IF(ISNA(VLOOKUP($A138,'Spring 2023 School'!$B136:$AZ136,30,FALSE)),0,(VLOOKUP($A138,'Spring 2023 School'!$B136:$AZ136,30,FALSE)))</f>
        <v>210</v>
      </c>
      <c r="AN138" s="402">
        <f t="shared" si="69"/>
        <v>3052</v>
      </c>
      <c r="AO138" s="404">
        <f t="shared" si="70"/>
        <v>0</v>
      </c>
      <c r="AP138" s="384">
        <f t="shared" si="71"/>
        <v>128376.4</v>
      </c>
      <c r="AQ138" s="403">
        <f>VLOOKUP(A138,'Spring 2023 School'!$B$3:$AB$202,26,FALSE)</f>
        <v>16</v>
      </c>
      <c r="AR138" s="403">
        <f>VLOOKUP(A138,'Summer 2023 School'!$B$2:$AA$200,26,FALSE)</f>
        <v>0</v>
      </c>
      <c r="AS138" s="403">
        <f>VLOOKUP(A138,'Autumn 2023 School'!$B$2:$AA$197,26,FALSE)</f>
        <v>0</v>
      </c>
      <c r="AT138" s="409">
        <f t="shared" si="85"/>
        <v>2121.6000000000004</v>
      </c>
      <c r="AU138" s="409">
        <v>0</v>
      </c>
      <c r="AV138" s="413">
        <f t="shared" si="77"/>
        <v>130498</v>
      </c>
      <c r="AW138" s="410">
        <f t="shared" si="78"/>
        <v>54374.166666666672</v>
      </c>
      <c r="AX138" s="410">
        <f t="shared" si="79"/>
        <v>43499.333333333336</v>
      </c>
      <c r="AY138" s="410">
        <f t="shared" si="80"/>
        <v>32624.5</v>
      </c>
      <c r="AZ138" s="642">
        <f>(SUMIF('Spring 2023 School'!B:B,Budget!A138,'Spring 2023 School'!AG:AG)+SUMIF('Summer 2023 School'!B:B,Budget!A138,'Summer 2023 School'!AG:AG)+SUMIF('Autumn 2023 School'!B:B,Budget!A138,'Autumn 2023 School'!AG:AG))</f>
        <v>0</v>
      </c>
      <c r="BA138" s="410">
        <f t="shared" si="81"/>
        <v>0</v>
      </c>
      <c r="BB138">
        <f t="shared" si="82"/>
        <v>3705</v>
      </c>
      <c r="BC138">
        <f t="shared" si="83"/>
        <v>1170</v>
      </c>
      <c r="BD138">
        <f t="shared" si="84"/>
        <v>1620</v>
      </c>
    </row>
    <row r="139" spans="1:56" x14ac:dyDescent="0.35">
      <c r="A139" s="231">
        <v>2450</v>
      </c>
      <c r="B139" t="s">
        <v>959</v>
      </c>
      <c r="C139" s="231">
        <f>IF(ISNA(VLOOKUP($B139,'Spring 2023 School'!$C$3:$AF$220,5,FALSE)),0,(VLOOKUP($B139,'Spring 2023 School'!$C$3:$AF$220,5,FALSE)))</f>
        <v>33</v>
      </c>
      <c r="D139" s="231">
        <f>IF(ISNA(VLOOKUP($B139,'Summer 2023 School'!$C$2:$AF$217,5,FALSE)),0,(VLOOKUP($B139,'Summer 2023 School'!$C$2:$AF$217,5,FALSE)))</f>
        <v>33</v>
      </c>
      <c r="E139" s="231">
        <f>IF(ISNA(VLOOKUP($B139,'Autumn 2023 School'!$C$2:$AH$214,5,FALSE)),0,(VLOOKUP($B139,'Autumn 2023 School'!$C$2:$AH$214,5,FALSE)))</f>
        <v>32</v>
      </c>
      <c r="F139" s="231">
        <f>IF(ISNA(VLOOKUP($B139,'Spring 2023 School'!$C$3:$AF$219,8,FALSE)),0,(VLOOKUP($B139,'Spring 2023 School'!$C$3:$AF$219,8,FALSE)))</f>
        <v>6</v>
      </c>
      <c r="G139" s="231">
        <f>IF(ISNA(VLOOKUP($B139,'Summer 2023 School'!$C$2:$AF$216,8,FALSE)),0,(VLOOKUP($B139,'Summer 2023 School'!$C$2:$AF$216,8,FALSE)))</f>
        <v>8</v>
      </c>
      <c r="H139" s="231">
        <f>IF(ISNA(VLOOKUP($B139,'Autumn 2023 School'!$C$2:$AH$214,8,FALSE)),0,(VLOOKUP($B139,'Autumn 2023 School'!$C$2:$AH$214,8,FALSE)))</f>
        <v>17</v>
      </c>
      <c r="I139" s="231">
        <f>IF(ISNA(VLOOKUP($B139,'Spring 2023 School'!$C$3:$AF$219,12,FALSE)),0,(VLOOKUP($B139,'Spring 2023 School'!$C$3:$AF$219,12,FALSE)))</f>
        <v>495</v>
      </c>
      <c r="J139" s="231">
        <f>IF(ISNA(VLOOKUP($B139,'Summer 2023 School'!$C$2:$AF$216,12,FALSE)),0,(VLOOKUP($B139,'Summer 2023 School'!$C$2:$AF$216,12,FALSE)))</f>
        <v>495</v>
      </c>
      <c r="K139" s="231">
        <f>IF(ISNA(VLOOKUP($B139,'Autumn 2023 School'!$C$2:$AH$214,12,FALSE)),0,(VLOOKUP($B139,'Autumn 2023 School'!$C$2:$AH$214,12,FALSE)))</f>
        <v>480</v>
      </c>
      <c r="L139" s="231">
        <f>IF(ISNA(VLOOKUP($B139,'Spring 2023 School'!$C$3:$AF$219,15,FALSE)),0,(VLOOKUP($B139,'Spring 2023 School'!$C$3:$AF$219,15,FALSE)))</f>
        <v>90</v>
      </c>
      <c r="M139" s="231">
        <f>IF(ISNA(VLOOKUP($B139,'Summer 2023 School'!$C$2:$AF$216,15,FALSE)),0,(VLOOKUP($B139,'Summer 2023 School'!$C$2:$AF$216,15,FALSE)))</f>
        <v>120</v>
      </c>
      <c r="N139" s="231">
        <f>IF(ISNA(VLOOKUP($B139,'Autumn 2023 School'!$C$2:$AH$214,15,FALSE)),0,(VLOOKUP($B139,'Autumn 2023 School'!$C$2:$AH$214,15,FALSE)))</f>
        <v>255</v>
      </c>
      <c r="O139" s="231">
        <f>IF(ISNA(VLOOKUP($B139,'Spring 2023 School'!$C$3:$AF$219,2,FALSE)),0,(VLOOKUP($B139,'Spring 2023 School'!$C$3:$AF$219,2,FALSE)))</f>
        <v>0</v>
      </c>
      <c r="P139" s="231">
        <f>IF(ISNA(VLOOKUP($B139,'Summer 2023 School'!$C$2:$AF$216,2,FALSE)),0,(VLOOKUP($B139,'Summer 2023 School'!$C$2:$AF$216,2,FALSE)))</f>
        <v>0</v>
      </c>
      <c r="Q139" s="231">
        <f>IF(ISNA(VLOOKUP($B139,'Autumn 2023 School'!$C$2:$AH$214,2,FALSE)),0,(VLOOKUP($B139,'Autumn 2023 School'!$C$2:$AH$214,2,FALSE)))</f>
        <v>0</v>
      </c>
      <c r="R139" s="231">
        <f>IF(ISNA(VLOOKUP($B139,'Spring 2023 School'!$C$3:$AF$219,9,FALSE)),0,(VLOOKUP($B139,'Spring 2023 School'!$C$3:$AF$219,9,FALSE)))</f>
        <v>0</v>
      </c>
      <c r="S139" s="231">
        <f>IF(ISNA(VLOOKUP($B139,'Summer 2023 School'!$C$2:$AF$216,9,FALSE)),0,(VLOOKUP($B139,'Summer 2023 School'!$C$2:$AF$216,9,FALSE)))</f>
        <v>0</v>
      </c>
      <c r="T139" s="231">
        <f>IF(ISNA(VLOOKUP($B139,'Autumn 2023 School'!$C$2:$AH$214,9,FALSE)),0,(VLOOKUP($B139,'Autumn 2023 School'!$C$2:$AH$214,9,FALSE)))</f>
        <v>0</v>
      </c>
      <c r="U139" s="231">
        <f>IF(ISNA(VLOOKUP($B139,'Spring 2023 School'!$C$3:$AF$219,25,FALSE)),0,(VLOOKUP($B139,'Spring 2023 School'!$C$3:$AF$219,25,FALSE)))</f>
        <v>8</v>
      </c>
      <c r="V139" s="231">
        <f>IF(ISNA(VLOOKUP($B139,'Spring 2023 School'!$C$3:$AF$219,25,FALSE)),0,(VLOOKUP($B139,'Spring 2023 School'!$C$3:$AF$219,25,FALSE)))</f>
        <v>8</v>
      </c>
      <c r="W139" s="231">
        <f>IF(ISNA(VLOOKUP($B139,'Spring 2023 School'!$C$3:$AF$219,25,FALSE)),0,(VLOOKUP($B139,'Spring 2023 School'!$C$3:$AF$219,25,FALSE)))</f>
        <v>8</v>
      </c>
      <c r="X139" s="231">
        <f>IF(ISNA(VLOOKUP($B139,'Spring 2023 School'!$C$3:$AF$219,26,FALSE)),0,(VLOOKUP($B139,'Spring 2023 School'!$C$3:$AF$219,26,FALSE)))</f>
        <v>120</v>
      </c>
      <c r="Y139" s="231">
        <f>IF(ISNA(VLOOKUP($B139,'Spring 2023 School'!$C$3:$AF$219,26,FALSE)),0,(VLOOKUP($B139,'Spring 2023 School'!$C$3:$AF$219,26,FALSE)))</f>
        <v>120</v>
      </c>
      <c r="Z139" s="231">
        <f>IF(ISNA(VLOOKUP($B139,'Spring 2023 School'!$C$3:$AF$219,26,FALSE)),0,(VLOOKUP($B139,'Spring 2023 School'!$C$3:$AF$219,26,FALSE)))</f>
        <v>120</v>
      </c>
      <c r="AA139" s="231">
        <f>IF(ISNA(VLOOKUP($B139,'Spring 2023 School'!$C$3:$AF$219,27,FALSE)),0,(VLOOKUP($B139,'Spring 2023 School'!$C$3:$AF$219,27,FALSE)))</f>
        <v>15</v>
      </c>
      <c r="AB139" s="231">
        <f>IF(ISNA(VLOOKUP($B139,'Spring 2023 School'!$C$3:$AF$219,27,FALSE)),0,(VLOOKUP($B139,'Spring 2023 School'!$C$3:$AF$219,27,FALSE)))</f>
        <v>15</v>
      </c>
      <c r="AC139" s="231">
        <f>IF(ISNA(VLOOKUP($B139,'Spring 2023 School'!$C$3:$AF$219,27,FALSE)),0,(VLOOKUP($B139,'Spring 2023 School'!$C$3:$AF$219,27,FALSE)))</f>
        <v>15</v>
      </c>
      <c r="AD139" s="384">
        <f t="shared" si="72"/>
        <v>132356.4</v>
      </c>
      <c r="AE139" s="403">
        <f>VLOOKUP(B139,'Spring 2023 School'!$C$3:$S$202,17,FALSE)</f>
        <v>45</v>
      </c>
      <c r="AF139" s="403">
        <f>VLOOKUP(B139,'Spring 2023 School'!$C$1:$Z$200,20,FALSE)</f>
        <v>0</v>
      </c>
      <c r="AG139" s="403">
        <f>VLOOKUP(B139,'Spring 2023 School'!$C$3:$Z$202,23,FALSE)</f>
        <v>0</v>
      </c>
      <c r="AH139" s="384">
        <f t="shared" si="73"/>
        <v>1043.0999999999999</v>
      </c>
      <c r="AI139" s="384">
        <f t="shared" si="74"/>
        <v>0</v>
      </c>
      <c r="AJ139" s="384">
        <f t="shared" si="75"/>
        <v>0</v>
      </c>
      <c r="AK139" s="384">
        <f t="shared" si="76"/>
        <v>1043.0999999999999</v>
      </c>
      <c r="AL139" s="403">
        <f>IF(ISNA(VLOOKUP($A139,'Spring 2023 School'!$B137:$AD137,29,FALSE)),0,(VLOOKUP($A139,'Spring 2023 School'!$B137:$AD137,29,FALSE)))</f>
        <v>7</v>
      </c>
      <c r="AM139" s="403">
        <f>IF(ISNA(VLOOKUP($A139,'Spring 2023 School'!$B137:$AZ137,30,FALSE)),0,(VLOOKUP($A139,'Spring 2023 School'!$B137:$AZ137,30,FALSE)))</f>
        <v>105</v>
      </c>
      <c r="AN139" s="402">
        <f t="shared" si="69"/>
        <v>1526</v>
      </c>
      <c r="AO139" s="404">
        <f t="shared" si="70"/>
        <v>0</v>
      </c>
      <c r="AP139" s="384">
        <f t="shared" si="71"/>
        <v>134925.5</v>
      </c>
      <c r="AQ139" s="403">
        <f>VLOOKUP(A139,'Spring 2023 School'!$B$3:$AB$202,26,FALSE)</f>
        <v>8</v>
      </c>
      <c r="AR139" s="403">
        <f>VLOOKUP(A139,'Summer 2023 School'!$B$2:$AA$200,26,FALSE)</f>
        <v>8</v>
      </c>
      <c r="AS139" s="403">
        <f>VLOOKUP(A139,'Autumn 2023 School'!$B$2:$AA$197,26,FALSE)</f>
        <v>9</v>
      </c>
      <c r="AT139" s="409">
        <f t="shared" si="85"/>
        <v>3223.2000000000007</v>
      </c>
      <c r="AU139" s="409">
        <v>0</v>
      </c>
      <c r="AV139" s="413">
        <f t="shared" si="77"/>
        <v>138148.70000000001</v>
      </c>
      <c r="AW139" s="410">
        <f t="shared" si="78"/>
        <v>57561.958333333343</v>
      </c>
      <c r="AX139" s="410">
        <f t="shared" si="79"/>
        <v>46049.566666666673</v>
      </c>
      <c r="AY139" s="410">
        <f t="shared" si="80"/>
        <v>34537.175000000003</v>
      </c>
      <c r="AZ139" s="642">
        <f>(SUMIF('Spring 2023 School'!B:B,Budget!A139,'Spring 2023 School'!AG:AG)+SUMIF('Summer 2023 School'!B:B,Budget!A139,'Summer 2023 School'!AG:AG)+SUMIF('Autumn 2023 School'!B:B,Budget!A139,'Autumn 2023 School'!AG:AG))</f>
        <v>0</v>
      </c>
      <c r="BA139" s="410">
        <f t="shared" si="81"/>
        <v>0</v>
      </c>
      <c r="BB139">
        <f t="shared" si="82"/>
        <v>585</v>
      </c>
      <c r="BC139">
        <f t="shared" si="83"/>
        <v>0</v>
      </c>
      <c r="BD139">
        <f t="shared" si="84"/>
        <v>0</v>
      </c>
    </row>
    <row r="140" spans="1:56" x14ac:dyDescent="0.35">
      <c r="A140" s="231">
        <v>2453</v>
      </c>
      <c r="B140" t="s">
        <v>960</v>
      </c>
      <c r="C140" s="231">
        <f>IF(ISNA(VLOOKUP($B140,'Spring 2023 School'!$C$3:$AF$220,5,FALSE)),0,(VLOOKUP($B140,'Spring 2023 School'!$C$3:$AF$220,5,FALSE)))</f>
        <v>30</v>
      </c>
      <c r="D140" s="231">
        <f>IF(ISNA(VLOOKUP($B140,'Summer 2023 School'!$C$2:$AF$217,5,FALSE)),0,(VLOOKUP($B140,'Summer 2023 School'!$C$2:$AF$217,5,FALSE)))</f>
        <v>29</v>
      </c>
      <c r="E140" s="231">
        <f>IF(ISNA(VLOOKUP($B140,'Autumn 2023 School'!$C$2:$AH$214,5,FALSE)),0,(VLOOKUP($B140,'Autumn 2023 School'!$C$2:$AH$214,5,FALSE)))</f>
        <v>27</v>
      </c>
      <c r="F140" s="231">
        <f>IF(ISNA(VLOOKUP($B140,'Spring 2023 School'!$C$3:$AF$219,8,FALSE)),0,(VLOOKUP($B140,'Spring 2023 School'!$C$3:$AF$219,8,FALSE)))</f>
        <v>0</v>
      </c>
      <c r="G140" s="231">
        <f>IF(ISNA(VLOOKUP($B140,'Summer 2023 School'!$C$2:$AF$216,8,FALSE)),0,(VLOOKUP($B140,'Summer 2023 School'!$C$2:$AF$216,8,FALSE)))</f>
        <v>0</v>
      </c>
      <c r="H140" s="231">
        <f>IF(ISNA(VLOOKUP($B140,'Autumn 2023 School'!$C$2:$AH$214,8,FALSE)),0,(VLOOKUP($B140,'Autumn 2023 School'!$C$2:$AH$214,8,FALSE)))</f>
        <v>0</v>
      </c>
      <c r="I140" s="231">
        <f>IF(ISNA(VLOOKUP($B140,'Spring 2023 School'!$C$3:$AF$219,12,FALSE)),0,(VLOOKUP($B140,'Spring 2023 School'!$C$3:$AF$219,12,FALSE)))</f>
        <v>435</v>
      </c>
      <c r="J140" s="231">
        <f>IF(ISNA(VLOOKUP($B140,'Summer 2023 School'!$C$2:$AF$216,12,FALSE)),0,(VLOOKUP($B140,'Summer 2023 School'!$C$2:$AF$216,12,FALSE)))</f>
        <v>435</v>
      </c>
      <c r="K140" s="231">
        <f>IF(ISNA(VLOOKUP($B140,'Autumn 2023 School'!$C$2:$AH$214,12,FALSE)),0,(VLOOKUP($B140,'Autumn 2023 School'!$C$2:$AH$214,12,FALSE)))</f>
        <v>405</v>
      </c>
      <c r="L140" s="231">
        <f>IF(ISNA(VLOOKUP($B140,'Spring 2023 School'!$C$3:$AF$219,15,FALSE)),0,(VLOOKUP($B140,'Spring 2023 School'!$C$3:$AF$219,15,FALSE)))</f>
        <v>0</v>
      </c>
      <c r="M140" s="231">
        <f>IF(ISNA(VLOOKUP($B140,'Summer 2023 School'!$C$2:$AF$216,15,FALSE)),0,(VLOOKUP($B140,'Summer 2023 School'!$C$2:$AF$216,15,FALSE)))</f>
        <v>0</v>
      </c>
      <c r="N140" s="231">
        <f>IF(ISNA(VLOOKUP($B140,'Autumn 2023 School'!$C$2:$AH$214,15,FALSE)),0,(VLOOKUP($B140,'Autumn 2023 School'!$C$2:$AH$214,15,FALSE)))</f>
        <v>0</v>
      </c>
      <c r="O140" s="231">
        <f>IF(ISNA(VLOOKUP($B140,'Spring 2023 School'!$C$3:$AF$219,2,FALSE)),0,(VLOOKUP($B140,'Spring 2023 School'!$C$3:$AF$219,2,FALSE)))</f>
        <v>0</v>
      </c>
      <c r="P140" s="231">
        <f>IF(ISNA(VLOOKUP($B140,'Summer 2023 School'!$C$2:$AF$216,2,FALSE)),0,(VLOOKUP($B140,'Summer 2023 School'!$C$2:$AF$216,2,FALSE)))</f>
        <v>0</v>
      </c>
      <c r="Q140" s="231">
        <f>IF(ISNA(VLOOKUP($B140,'Autumn 2023 School'!$C$2:$AH$214,2,FALSE)),0,(VLOOKUP($B140,'Autumn 2023 School'!$C$2:$AH$214,2,FALSE)))</f>
        <v>0</v>
      </c>
      <c r="R140" s="231">
        <f>IF(ISNA(VLOOKUP($B140,'Spring 2023 School'!$C$3:$AF$219,9,FALSE)),0,(VLOOKUP($B140,'Spring 2023 School'!$C$3:$AF$219,9,FALSE)))</f>
        <v>0</v>
      </c>
      <c r="S140" s="231">
        <f>IF(ISNA(VLOOKUP($B140,'Summer 2023 School'!$C$2:$AF$216,9,FALSE)),0,(VLOOKUP($B140,'Summer 2023 School'!$C$2:$AF$216,9,FALSE)))</f>
        <v>0</v>
      </c>
      <c r="T140" s="231">
        <f>IF(ISNA(VLOOKUP($B140,'Autumn 2023 School'!$C$2:$AH$214,9,FALSE)),0,(VLOOKUP($B140,'Autumn 2023 School'!$C$2:$AH$214,9,FALSE)))</f>
        <v>0</v>
      </c>
      <c r="U140" s="231">
        <f>IF(ISNA(VLOOKUP($B140,'Spring 2023 School'!$C$3:$AF$219,25,FALSE)),0,(VLOOKUP($B140,'Spring 2023 School'!$C$3:$AF$219,25,FALSE)))</f>
        <v>3</v>
      </c>
      <c r="V140" s="231">
        <f>IF(ISNA(VLOOKUP($B140,'Spring 2023 School'!$C$3:$AF$219,25,FALSE)),0,(VLOOKUP($B140,'Spring 2023 School'!$C$3:$AF$219,25,FALSE)))</f>
        <v>3</v>
      </c>
      <c r="W140" s="231">
        <f>IF(ISNA(VLOOKUP($B140,'Spring 2023 School'!$C$3:$AF$219,25,FALSE)),0,(VLOOKUP($B140,'Spring 2023 School'!$C$3:$AF$219,25,FALSE)))</f>
        <v>3</v>
      </c>
      <c r="X140" s="231">
        <f>IF(ISNA(VLOOKUP($B140,'Spring 2023 School'!$C$3:$AF$219,26,FALSE)),0,(VLOOKUP($B140,'Spring 2023 School'!$C$3:$AF$219,26,FALSE)))</f>
        <v>45</v>
      </c>
      <c r="Y140" s="231">
        <f>IF(ISNA(VLOOKUP($B140,'Spring 2023 School'!$C$3:$AF$219,26,FALSE)),0,(VLOOKUP($B140,'Spring 2023 School'!$C$3:$AF$219,26,FALSE)))</f>
        <v>45</v>
      </c>
      <c r="Z140" s="231">
        <f>IF(ISNA(VLOOKUP($B140,'Spring 2023 School'!$C$3:$AF$219,26,FALSE)),0,(VLOOKUP($B140,'Spring 2023 School'!$C$3:$AF$219,26,FALSE)))</f>
        <v>45</v>
      </c>
      <c r="AA140" s="231">
        <f>IF(ISNA(VLOOKUP($B140,'Spring 2023 School'!$C$3:$AF$219,27,FALSE)),0,(VLOOKUP($B140,'Spring 2023 School'!$C$3:$AF$219,27,FALSE)))</f>
        <v>0</v>
      </c>
      <c r="AB140" s="231">
        <f>IF(ISNA(VLOOKUP($B140,'Spring 2023 School'!$C$3:$AF$219,27,FALSE)),0,(VLOOKUP($B140,'Spring 2023 School'!$C$3:$AF$219,27,FALSE)))</f>
        <v>0</v>
      </c>
      <c r="AC140" s="231">
        <f>IF(ISNA(VLOOKUP($B140,'Spring 2023 School'!$C$3:$AF$219,27,FALSE)),0,(VLOOKUP($B140,'Spring 2023 School'!$C$3:$AF$219,27,FALSE)))</f>
        <v>0</v>
      </c>
      <c r="AD140" s="384">
        <f t="shared" si="72"/>
        <v>87641.4</v>
      </c>
      <c r="AE140" s="403">
        <f>VLOOKUP(B140,'Spring 2023 School'!$C$3:$S$202,17,FALSE)</f>
        <v>15</v>
      </c>
      <c r="AF140" s="403">
        <f>VLOOKUP(B140,'Spring 2023 School'!$C$1:$Z$200,20,FALSE)</f>
        <v>120</v>
      </c>
      <c r="AG140" s="403">
        <f>VLOOKUP(B140,'Spring 2023 School'!$C$3:$Z$202,23,FALSE)</f>
        <v>270</v>
      </c>
      <c r="AH140" s="384">
        <f t="shared" si="73"/>
        <v>347.7</v>
      </c>
      <c r="AI140" s="384">
        <f t="shared" si="74"/>
        <v>1322.3999999999999</v>
      </c>
      <c r="AJ140" s="384">
        <f t="shared" si="75"/>
        <v>820.80000000000007</v>
      </c>
      <c r="AK140" s="384">
        <f t="shared" si="76"/>
        <v>2490.9</v>
      </c>
      <c r="AL140" s="403">
        <f>IF(ISNA(VLOOKUP($A140,'Spring 2023 School'!$B138:$AD138,29,FALSE)),0,(VLOOKUP($A140,'Spring 2023 School'!$B138:$AD138,29,FALSE)))</f>
        <v>3</v>
      </c>
      <c r="AM140" s="403">
        <f>IF(ISNA(VLOOKUP($A140,'Spring 2023 School'!$B138:$AZ138,30,FALSE)),0,(VLOOKUP($A140,'Spring 2023 School'!$B138:$AZ138,30,FALSE)))</f>
        <v>45</v>
      </c>
      <c r="AN140" s="402">
        <f t="shared" si="69"/>
        <v>654</v>
      </c>
      <c r="AO140" s="404">
        <f t="shared" si="70"/>
        <v>0</v>
      </c>
      <c r="AP140" s="384">
        <f t="shared" si="71"/>
        <v>90786.299999999988</v>
      </c>
      <c r="AQ140" s="403">
        <f>VLOOKUP(A140,'Spring 2023 School'!$B$3:$AB$202,26,FALSE)</f>
        <v>3</v>
      </c>
      <c r="AR140" s="403">
        <f>VLOOKUP(A140,'Summer 2023 School'!$B$2:$AA$200,26,FALSE)</f>
        <v>3</v>
      </c>
      <c r="AS140" s="403">
        <f>VLOOKUP(A140,'Autumn 2023 School'!$B$2:$AA$197,26,FALSE)</f>
        <v>0</v>
      </c>
      <c r="AT140" s="409">
        <f t="shared" si="85"/>
        <v>795.6</v>
      </c>
      <c r="AU140" s="409">
        <v>0</v>
      </c>
      <c r="AV140" s="413">
        <f t="shared" si="77"/>
        <v>91581.9</v>
      </c>
      <c r="AW140" s="410">
        <f t="shared" si="78"/>
        <v>38159.125</v>
      </c>
      <c r="AX140" s="410">
        <f t="shared" si="79"/>
        <v>30527.3</v>
      </c>
      <c r="AY140" s="410">
        <f t="shared" si="80"/>
        <v>22895.474999999999</v>
      </c>
      <c r="AZ140" s="642">
        <f>(SUMIF('Spring 2023 School'!B:B,Budget!A140,'Spring 2023 School'!AG:AG)+SUMIF('Summer 2023 School'!B:B,Budget!A140,'Summer 2023 School'!AG:AG)+SUMIF('Autumn 2023 School'!B:B,Budget!A140,'Autumn 2023 School'!AG:AG))</f>
        <v>0</v>
      </c>
      <c r="BA140" s="410">
        <f t="shared" si="81"/>
        <v>0</v>
      </c>
      <c r="BB140">
        <f t="shared" si="82"/>
        <v>195</v>
      </c>
      <c r="BC140">
        <f t="shared" si="83"/>
        <v>1560</v>
      </c>
      <c r="BD140">
        <f t="shared" si="84"/>
        <v>3240</v>
      </c>
    </row>
    <row r="141" spans="1:56" x14ac:dyDescent="0.35">
      <c r="A141" s="231">
        <v>2454</v>
      </c>
      <c r="B141" t="s">
        <v>961</v>
      </c>
      <c r="C141" s="231">
        <f>IF(ISNA(VLOOKUP($B141,'Spring 2023 School'!$C$3:$AF$220,5,FALSE)),0,(VLOOKUP($B141,'Spring 2023 School'!$C$3:$AF$220,5,FALSE)))</f>
        <v>38</v>
      </c>
      <c r="D141" s="231">
        <f>IF(ISNA(VLOOKUP($B141,'Summer 2023 School'!$C$2:$AF$217,5,FALSE)),0,(VLOOKUP($B141,'Summer 2023 School'!$C$2:$AF$217,5,FALSE)))</f>
        <v>42</v>
      </c>
      <c r="E141" s="231">
        <f>IF(ISNA(VLOOKUP($B141,'Autumn 2023 School'!$C$2:$AH$214,5,FALSE)),0,(VLOOKUP($B141,'Autumn 2023 School'!$C$2:$AH$214,5,FALSE)))</f>
        <v>34</v>
      </c>
      <c r="F141" s="231">
        <f>IF(ISNA(VLOOKUP($B141,'Spring 2023 School'!$C$3:$AF$219,8,FALSE)),0,(VLOOKUP($B141,'Spring 2023 School'!$C$3:$AF$219,8,FALSE)))</f>
        <v>8</v>
      </c>
      <c r="G141" s="231">
        <f>IF(ISNA(VLOOKUP($B141,'Summer 2023 School'!$C$2:$AF$216,8,FALSE)),0,(VLOOKUP($B141,'Summer 2023 School'!$C$2:$AF$216,8,FALSE)))</f>
        <v>9</v>
      </c>
      <c r="H141" s="231">
        <f>IF(ISNA(VLOOKUP($B141,'Autumn 2023 School'!$C$2:$AH$214,8,FALSE)),0,(VLOOKUP($B141,'Autumn 2023 School'!$C$2:$AH$214,8,FALSE)))</f>
        <v>5</v>
      </c>
      <c r="I141" s="231">
        <f>IF(ISNA(VLOOKUP($B141,'Spring 2023 School'!$C$3:$AF$219,12,FALSE)),0,(VLOOKUP($B141,'Spring 2023 School'!$C$3:$AF$219,12,FALSE)))</f>
        <v>570</v>
      </c>
      <c r="J141" s="231">
        <f>IF(ISNA(VLOOKUP($B141,'Summer 2023 School'!$C$2:$AF$216,12,FALSE)),0,(VLOOKUP($B141,'Summer 2023 School'!$C$2:$AF$216,12,FALSE)))</f>
        <v>630</v>
      </c>
      <c r="K141" s="231">
        <f>IF(ISNA(VLOOKUP($B141,'Autumn 2023 School'!$C$2:$AH$214,12,FALSE)),0,(VLOOKUP($B141,'Autumn 2023 School'!$C$2:$AH$214,12,FALSE)))</f>
        <v>510</v>
      </c>
      <c r="L141" s="231">
        <f>IF(ISNA(VLOOKUP($B141,'Spring 2023 School'!$C$3:$AF$219,15,FALSE)),0,(VLOOKUP($B141,'Spring 2023 School'!$C$3:$AF$219,15,FALSE)))</f>
        <v>120</v>
      </c>
      <c r="M141" s="231">
        <f>IF(ISNA(VLOOKUP($B141,'Summer 2023 School'!$C$2:$AF$216,15,FALSE)),0,(VLOOKUP($B141,'Summer 2023 School'!$C$2:$AF$216,15,FALSE)))</f>
        <v>135</v>
      </c>
      <c r="N141" s="231">
        <f>IF(ISNA(VLOOKUP($B141,'Autumn 2023 School'!$C$2:$AH$214,15,FALSE)),0,(VLOOKUP($B141,'Autumn 2023 School'!$C$2:$AH$214,15,FALSE)))</f>
        <v>75</v>
      </c>
      <c r="O141" s="231">
        <f>IF(ISNA(VLOOKUP($B141,'Spring 2023 School'!$C$3:$AF$219,2,FALSE)),0,(VLOOKUP($B141,'Spring 2023 School'!$C$3:$AF$219,2,FALSE)))</f>
        <v>0</v>
      </c>
      <c r="P141" s="231">
        <f>IF(ISNA(VLOOKUP($B141,'Summer 2023 School'!$C$2:$AF$216,2,FALSE)),0,(VLOOKUP($B141,'Summer 2023 School'!$C$2:$AF$216,2,FALSE)))</f>
        <v>0</v>
      </c>
      <c r="Q141" s="231">
        <f>IF(ISNA(VLOOKUP($B141,'Autumn 2023 School'!$C$2:$AH$214,2,FALSE)),0,(VLOOKUP($B141,'Autumn 2023 School'!$C$2:$AH$214,2,FALSE)))</f>
        <v>0</v>
      </c>
      <c r="R141" s="231">
        <f>IF(ISNA(VLOOKUP($B141,'Spring 2023 School'!$C$3:$AF$219,9,FALSE)),0,(VLOOKUP($B141,'Spring 2023 School'!$C$3:$AF$219,9,FALSE)))</f>
        <v>0</v>
      </c>
      <c r="S141" s="231">
        <f>IF(ISNA(VLOOKUP($B141,'Summer 2023 School'!$C$2:$AF$216,9,FALSE)),0,(VLOOKUP($B141,'Summer 2023 School'!$C$2:$AF$216,9,FALSE)))</f>
        <v>0</v>
      </c>
      <c r="T141" s="231">
        <f>IF(ISNA(VLOOKUP($B141,'Autumn 2023 School'!$C$2:$AH$214,9,FALSE)),0,(VLOOKUP($B141,'Autumn 2023 School'!$C$2:$AH$214,9,FALSE)))</f>
        <v>0</v>
      </c>
      <c r="U141" s="231">
        <f>IF(ISNA(VLOOKUP($B141,'Spring 2023 School'!$C$3:$AF$219,25,FALSE)),0,(VLOOKUP($B141,'Spring 2023 School'!$C$3:$AF$219,25,FALSE)))</f>
        <v>14</v>
      </c>
      <c r="V141" s="231">
        <f>IF(ISNA(VLOOKUP($B141,'Spring 2023 School'!$C$3:$AF$219,25,FALSE)),0,(VLOOKUP($B141,'Spring 2023 School'!$C$3:$AF$219,25,FALSE)))</f>
        <v>14</v>
      </c>
      <c r="W141" s="231">
        <f>IF(ISNA(VLOOKUP($B141,'Spring 2023 School'!$C$3:$AF$219,25,FALSE)),0,(VLOOKUP($B141,'Spring 2023 School'!$C$3:$AF$219,25,FALSE)))</f>
        <v>14</v>
      </c>
      <c r="X141" s="231">
        <f>IF(ISNA(VLOOKUP($B141,'Spring 2023 School'!$C$3:$AF$219,26,FALSE)),0,(VLOOKUP($B141,'Spring 2023 School'!$C$3:$AF$219,26,FALSE)))</f>
        <v>210</v>
      </c>
      <c r="Y141" s="231">
        <f>IF(ISNA(VLOOKUP($B141,'Spring 2023 School'!$C$3:$AF$219,26,FALSE)),0,(VLOOKUP($B141,'Spring 2023 School'!$C$3:$AF$219,26,FALSE)))</f>
        <v>210</v>
      </c>
      <c r="Z141" s="231">
        <f>IF(ISNA(VLOOKUP($B141,'Spring 2023 School'!$C$3:$AF$219,26,FALSE)),0,(VLOOKUP($B141,'Spring 2023 School'!$C$3:$AF$219,26,FALSE)))</f>
        <v>210</v>
      </c>
      <c r="AA141" s="231">
        <f>IF(ISNA(VLOOKUP($B141,'Spring 2023 School'!$C$3:$AF$219,27,FALSE)),0,(VLOOKUP($B141,'Spring 2023 School'!$C$3:$AF$219,27,FALSE)))</f>
        <v>60</v>
      </c>
      <c r="AB141" s="231">
        <f>IF(ISNA(VLOOKUP($B141,'Spring 2023 School'!$C$3:$AF$219,27,FALSE)),0,(VLOOKUP($B141,'Spring 2023 School'!$C$3:$AF$219,27,FALSE)))</f>
        <v>60</v>
      </c>
      <c r="AC141" s="231">
        <f>IF(ISNA(VLOOKUP($B141,'Spring 2023 School'!$C$3:$AF$219,27,FALSE)),0,(VLOOKUP($B141,'Spring 2023 School'!$C$3:$AF$219,27,FALSE)))</f>
        <v>60</v>
      </c>
      <c r="AD141" s="384">
        <f t="shared" si="72"/>
        <v>140567.69999999998</v>
      </c>
      <c r="AE141" s="403">
        <f>VLOOKUP(B141,'Spring 2023 School'!$C$3:$S$202,17,FALSE)</f>
        <v>315</v>
      </c>
      <c r="AF141" s="403">
        <f>VLOOKUP(B141,'Spring 2023 School'!$C$1:$Z$200,20,FALSE)</f>
        <v>30</v>
      </c>
      <c r="AG141" s="403">
        <f>VLOOKUP(B141,'Spring 2023 School'!$C$3:$Z$202,23,FALSE)</f>
        <v>120</v>
      </c>
      <c r="AH141" s="384">
        <f t="shared" si="73"/>
        <v>7301.7</v>
      </c>
      <c r="AI141" s="384">
        <f t="shared" si="74"/>
        <v>330.59999999999997</v>
      </c>
      <c r="AJ141" s="384">
        <f t="shared" si="75"/>
        <v>364.8</v>
      </c>
      <c r="AK141" s="384">
        <f t="shared" si="76"/>
        <v>7997.1</v>
      </c>
      <c r="AL141" s="403">
        <f>IF(ISNA(VLOOKUP($A141,'Spring 2023 School'!$B139:$AD139,29,FALSE)),0,(VLOOKUP($A141,'Spring 2023 School'!$B139:$AD139,29,FALSE)))</f>
        <v>14</v>
      </c>
      <c r="AM141" s="403">
        <f>IF(ISNA(VLOOKUP($A141,'Spring 2023 School'!$B139:$AZ139,30,FALSE)),0,(VLOOKUP($A141,'Spring 2023 School'!$B139:$AZ139,30,FALSE)))</f>
        <v>210</v>
      </c>
      <c r="AN141" s="402">
        <f t="shared" si="69"/>
        <v>3052</v>
      </c>
      <c r="AO141" s="404">
        <f t="shared" si="70"/>
        <v>0</v>
      </c>
      <c r="AP141" s="384">
        <f t="shared" si="71"/>
        <v>151616.79999999999</v>
      </c>
      <c r="AQ141" s="403">
        <f>VLOOKUP(A141,'Spring 2023 School'!$B$3:$AB$202,26,FALSE)</f>
        <v>14</v>
      </c>
      <c r="AR141" s="403">
        <f>VLOOKUP(A141,'Summer 2023 School'!$B$2:$AA$200,26,FALSE)</f>
        <v>14</v>
      </c>
      <c r="AS141" s="403">
        <f>VLOOKUP(A141,'Autumn 2023 School'!$B$2:$AA$197,26,FALSE)</f>
        <v>0</v>
      </c>
      <c r="AT141" s="409">
        <f t="shared" si="85"/>
        <v>3712.8</v>
      </c>
      <c r="AU141" s="409">
        <v>0</v>
      </c>
      <c r="AV141" s="413">
        <f t="shared" si="77"/>
        <v>155329.59999999998</v>
      </c>
      <c r="AW141" s="410">
        <f t="shared" si="78"/>
        <v>64720.666666666657</v>
      </c>
      <c r="AX141" s="410">
        <f t="shared" si="79"/>
        <v>51776.533333333326</v>
      </c>
      <c r="AY141" s="410">
        <f t="shared" si="80"/>
        <v>38832.399999999994</v>
      </c>
      <c r="AZ141" s="642">
        <f>(SUMIF('Spring 2023 School'!B:B,Budget!A141,'Spring 2023 School'!AG:AG)+SUMIF('Summer 2023 School'!B:B,Budget!A141,'Summer 2023 School'!AG:AG)+SUMIF('Autumn 2023 School'!B:B,Budget!A141,'Autumn 2023 School'!AG:AG))</f>
        <v>0</v>
      </c>
      <c r="BA141" s="410">
        <f t="shared" si="81"/>
        <v>0</v>
      </c>
      <c r="BB141">
        <f t="shared" si="82"/>
        <v>4095</v>
      </c>
      <c r="BC141">
        <f t="shared" si="83"/>
        <v>390</v>
      </c>
      <c r="BD141">
        <f t="shared" si="84"/>
        <v>1440</v>
      </c>
    </row>
    <row r="142" spans="1:56" x14ac:dyDescent="0.35">
      <c r="A142" s="231">
        <v>2455</v>
      </c>
      <c r="B142" t="s">
        <v>962</v>
      </c>
      <c r="C142" s="231">
        <f>IF(ISNA(VLOOKUP($B142,'Spring 2023 School'!$C$3:$AF$220,5,FALSE)),0,(VLOOKUP($B142,'Spring 2023 School'!$C$3:$AF$220,5,FALSE)))</f>
        <v>24</v>
      </c>
      <c r="D142" s="231">
        <f>IF(ISNA(VLOOKUP($B142,'Summer 2023 School'!$C$2:$AF$217,5,FALSE)),0,(VLOOKUP($B142,'Summer 2023 School'!$C$2:$AF$217,5,FALSE)))</f>
        <v>26</v>
      </c>
      <c r="E142" s="231">
        <f>IF(ISNA(VLOOKUP($B142,'Autumn 2023 School'!$C$2:$AH$214,5,FALSE)),0,(VLOOKUP($B142,'Autumn 2023 School'!$C$2:$AH$214,5,FALSE)))</f>
        <v>27</v>
      </c>
      <c r="F142" s="231">
        <f>IF(ISNA(VLOOKUP($B142,'Spring 2023 School'!$C$3:$AF$219,8,FALSE)),0,(VLOOKUP($B142,'Spring 2023 School'!$C$3:$AF$219,8,FALSE)))</f>
        <v>5</v>
      </c>
      <c r="G142" s="231">
        <f>IF(ISNA(VLOOKUP($B142,'Summer 2023 School'!$C$2:$AF$216,8,FALSE)),0,(VLOOKUP($B142,'Summer 2023 School'!$C$2:$AF$216,8,FALSE)))</f>
        <v>5</v>
      </c>
      <c r="H142" s="231">
        <f>IF(ISNA(VLOOKUP($B142,'Autumn 2023 School'!$C$2:$AH$214,8,FALSE)),0,(VLOOKUP($B142,'Autumn 2023 School'!$C$2:$AH$214,8,FALSE)))</f>
        <v>4</v>
      </c>
      <c r="I142" s="231">
        <f>IF(ISNA(VLOOKUP($B142,'Spring 2023 School'!$C$3:$AF$219,12,FALSE)),0,(VLOOKUP($B142,'Spring 2023 School'!$C$3:$AF$219,12,FALSE)))</f>
        <v>360</v>
      </c>
      <c r="J142" s="231">
        <f>IF(ISNA(VLOOKUP($B142,'Summer 2023 School'!$C$2:$AF$216,12,FALSE)),0,(VLOOKUP($B142,'Summer 2023 School'!$C$2:$AF$216,12,FALSE)))</f>
        <v>390</v>
      </c>
      <c r="K142" s="231">
        <f>IF(ISNA(VLOOKUP($B142,'Autumn 2023 School'!$C$2:$AH$214,12,FALSE)),0,(VLOOKUP($B142,'Autumn 2023 School'!$C$2:$AH$214,12,FALSE)))</f>
        <v>405</v>
      </c>
      <c r="L142" s="231">
        <f>IF(ISNA(VLOOKUP($B142,'Spring 2023 School'!$C$3:$AF$219,15,FALSE)),0,(VLOOKUP($B142,'Spring 2023 School'!$C$3:$AF$219,15,FALSE)))</f>
        <v>75</v>
      </c>
      <c r="M142" s="231">
        <f>IF(ISNA(VLOOKUP($B142,'Summer 2023 School'!$C$2:$AF$216,15,FALSE)),0,(VLOOKUP($B142,'Summer 2023 School'!$C$2:$AF$216,15,FALSE)))</f>
        <v>75</v>
      </c>
      <c r="N142" s="231">
        <f>IF(ISNA(VLOOKUP($B142,'Autumn 2023 School'!$C$2:$AH$214,15,FALSE)),0,(VLOOKUP($B142,'Autumn 2023 School'!$C$2:$AH$214,15,FALSE)))</f>
        <v>60</v>
      </c>
      <c r="O142" s="231">
        <f>IF(ISNA(VLOOKUP($B142,'Spring 2023 School'!$C$3:$AF$219,2,FALSE)),0,(VLOOKUP($B142,'Spring 2023 School'!$C$3:$AF$219,2,FALSE)))</f>
        <v>0</v>
      </c>
      <c r="P142" s="231">
        <f>IF(ISNA(VLOOKUP($B142,'Summer 2023 School'!$C$2:$AF$216,2,FALSE)),0,(VLOOKUP($B142,'Summer 2023 School'!$C$2:$AF$216,2,FALSE)))</f>
        <v>1</v>
      </c>
      <c r="Q142" s="231">
        <f>IF(ISNA(VLOOKUP($B142,'Autumn 2023 School'!$C$2:$AH$214,2,FALSE)),0,(VLOOKUP($B142,'Autumn 2023 School'!$C$2:$AH$214,2,FALSE)))</f>
        <v>0</v>
      </c>
      <c r="R142" s="231">
        <f>IF(ISNA(VLOOKUP($B142,'Spring 2023 School'!$C$3:$AF$219,9,FALSE)),0,(VLOOKUP($B142,'Spring 2023 School'!$C$3:$AF$219,9,FALSE)))</f>
        <v>0</v>
      </c>
      <c r="S142" s="231">
        <f>IF(ISNA(VLOOKUP($B142,'Summer 2023 School'!$C$2:$AF$216,9,FALSE)),0,(VLOOKUP($B142,'Summer 2023 School'!$C$2:$AF$216,9,FALSE)))</f>
        <v>15</v>
      </c>
      <c r="T142" s="231">
        <f>IF(ISNA(VLOOKUP($B142,'Autumn 2023 School'!$C$2:$AH$214,9,FALSE)),0,(VLOOKUP($B142,'Autumn 2023 School'!$C$2:$AH$214,9,FALSE)))</f>
        <v>0</v>
      </c>
      <c r="U142" s="231">
        <f>IF(ISNA(VLOOKUP($B142,'Spring 2023 School'!$C$3:$AF$219,25,FALSE)),0,(VLOOKUP($B142,'Spring 2023 School'!$C$3:$AF$219,25,FALSE)))</f>
        <v>6</v>
      </c>
      <c r="V142" s="231">
        <f>IF(ISNA(VLOOKUP($B142,'Spring 2023 School'!$C$3:$AF$219,25,FALSE)),0,(VLOOKUP($B142,'Spring 2023 School'!$C$3:$AF$219,25,FALSE)))</f>
        <v>6</v>
      </c>
      <c r="W142" s="231">
        <f>IF(ISNA(VLOOKUP($B142,'Spring 2023 School'!$C$3:$AF$219,25,FALSE)),0,(VLOOKUP($B142,'Spring 2023 School'!$C$3:$AF$219,25,FALSE)))</f>
        <v>6</v>
      </c>
      <c r="X142" s="231">
        <f>IF(ISNA(VLOOKUP($B142,'Spring 2023 School'!$C$3:$AF$219,26,FALSE)),0,(VLOOKUP($B142,'Spring 2023 School'!$C$3:$AF$219,26,FALSE)))</f>
        <v>90</v>
      </c>
      <c r="Y142" s="231">
        <f>IF(ISNA(VLOOKUP($B142,'Spring 2023 School'!$C$3:$AF$219,26,FALSE)),0,(VLOOKUP($B142,'Spring 2023 School'!$C$3:$AF$219,26,FALSE)))</f>
        <v>90</v>
      </c>
      <c r="Z142" s="231">
        <f>IF(ISNA(VLOOKUP($B142,'Spring 2023 School'!$C$3:$AF$219,26,FALSE)),0,(VLOOKUP($B142,'Spring 2023 School'!$C$3:$AF$219,26,FALSE)))</f>
        <v>90</v>
      </c>
      <c r="AA142" s="231">
        <f>IF(ISNA(VLOOKUP($B142,'Spring 2023 School'!$C$3:$AF$219,27,FALSE)),0,(VLOOKUP($B142,'Spring 2023 School'!$C$3:$AF$219,27,FALSE)))</f>
        <v>0</v>
      </c>
      <c r="AB142" s="231">
        <f>IF(ISNA(VLOOKUP($B142,'Spring 2023 School'!$C$3:$AF$219,27,FALSE)),0,(VLOOKUP($B142,'Spring 2023 School'!$C$3:$AF$219,27,FALSE)))</f>
        <v>0</v>
      </c>
      <c r="AC142" s="231">
        <f>IF(ISNA(VLOOKUP($B142,'Spring 2023 School'!$C$3:$AF$219,27,FALSE)),0,(VLOOKUP($B142,'Spring 2023 School'!$C$3:$AF$219,27,FALSE)))</f>
        <v>0</v>
      </c>
      <c r="AD142" s="384">
        <f t="shared" si="72"/>
        <v>93657.599999999991</v>
      </c>
      <c r="AE142" s="403">
        <f>VLOOKUP(B142,'Spring 2023 School'!$C$3:$S$202,17,FALSE)</f>
        <v>180</v>
      </c>
      <c r="AF142" s="403">
        <f>VLOOKUP(B142,'Spring 2023 School'!$C$1:$Z$200,20,FALSE)</f>
        <v>60</v>
      </c>
      <c r="AG142" s="403">
        <f>VLOOKUP(B142,'Spring 2023 School'!$C$3:$Z$202,23,FALSE)</f>
        <v>75</v>
      </c>
      <c r="AH142" s="384">
        <f t="shared" si="73"/>
        <v>4172.3999999999996</v>
      </c>
      <c r="AI142" s="384">
        <f t="shared" si="74"/>
        <v>661.19999999999993</v>
      </c>
      <c r="AJ142" s="384">
        <f t="shared" si="75"/>
        <v>228</v>
      </c>
      <c r="AK142" s="384">
        <f t="shared" si="76"/>
        <v>5061.5999999999995</v>
      </c>
      <c r="AL142" s="403">
        <f>IF(ISNA(VLOOKUP($A142,'Spring 2023 School'!$B140:$AD140,29,FALSE)),0,(VLOOKUP($A142,'Spring 2023 School'!$B140:$AD140,29,FALSE)))</f>
        <v>6</v>
      </c>
      <c r="AM142" s="403">
        <f>IF(ISNA(VLOOKUP($A142,'Spring 2023 School'!$B140:$AZ140,30,FALSE)),0,(VLOOKUP($A142,'Spring 2023 School'!$B140:$AZ140,30,FALSE)))</f>
        <v>90</v>
      </c>
      <c r="AN142" s="402">
        <f t="shared" si="69"/>
        <v>1308</v>
      </c>
      <c r="AO142" s="404">
        <f t="shared" si="70"/>
        <v>1591.2</v>
      </c>
      <c r="AP142" s="384">
        <f t="shared" si="71"/>
        <v>101618.4</v>
      </c>
      <c r="AQ142" s="403">
        <f>VLOOKUP(A142,'Spring 2023 School'!$B$3:$AB$202,26,FALSE)</f>
        <v>6</v>
      </c>
      <c r="AR142" s="403">
        <f>VLOOKUP(A142,'Summer 2023 School'!$B$2:$AA$200,26,FALSE)</f>
        <v>10</v>
      </c>
      <c r="AS142" s="403">
        <f>VLOOKUP(A142,'Autumn 2023 School'!$B$2:$AA$197,26,FALSE)</f>
        <v>5</v>
      </c>
      <c r="AT142" s="409">
        <f t="shared" si="85"/>
        <v>2733.6</v>
      </c>
      <c r="AU142" s="409">
        <v>0</v>
      </c>
      <c r="AV142" s="413">
        <f t="shared" si="77"/>
        <v>104352</v>
      </c>
      <c r="AW142" s="410">
        <f t="shared" si="78"/>
        <v>43480</v>
      </c>
      <c r="AX142" s="410">
        <f t="shared" si="79"/>
        <v>34784</v>
      </c>
      <c r="AY142" s="410">
        <f t="shared" si="80"/>
        <v>26088</v>
      </c>
      <c r="AZ142" s="642">
        <f>(SUMIF('Spring 2023 School'!B:B,Budget!A142,'Spring 2023 School'!AG:AG)+SUMIF('Summer 2023 School'!B:B,Budget!A142,'Summer 2023 School'!AG:AG)+SUMIF('Autumn 2023 School'!B:B,Budget!A142,'Autumn 2023 School'!AG:AG))</f>
        <v>0</v>
      </c>
      <c r="BA142" s="410">
        <f t="shared" si="81"/>
        <v>0</v>
      </c>
      <c r="BB142">
        <f t="shared" si="82"/>
        <v>2340</v>
      </c>
      <c r="BC142">
        <f t="shared" si="83"/>
        <v>780</v>
      </c>
      <c r="BD142">
        <f t="shared" si="84"/>
        <v>900</v>
      </c>
    </row>
    <row r="143" spans="1:56" x14ac:dyDescent="0.35">
      <c r="A143" s="231">
        <v>2457</v>
      </c>
      <c r="B143" t="s">
        <v>186</v>
      </c>
      <c r="C143" s="231">
        <f>IF(ISNA(VLOOKUP($B143,'Spring 2023 School'!$C$3:$AF$220,5,FALSE)),0,(VLOOKUP($B143,'Spring 2023 School'!$C$3:$AF$220,5,FALSE)))</f>
        <v>36</v>
      </c>
      <c r="D143" s="231">
        <f>IF(ISNA(VLOOKUP($B143,'Summer 2023 School'!$C$2:$AF$217,5,FALSE)),0,(VLOOKUP($B143,'Summer 2023 School'!$C$2:$AF$217,5,FALSE)))</f>
        <v>33</v>
      </c>
      <c r="E143" s="231">
        <f>IF(ISNA(VLOOKUP($B143,'Autumn 2023 School'!$C$2:$AH$214,5,FALSE)),0,(VLOOKUP($B143,'Autumn 2023 School'!$C$2:$AH$214,5,FALSE)))</f>
        <v>43</v>
      </c>
      <c r="F143" s="231">
        <f>IF(ISNA(VLOOKUP($B143,'Spring 2023 School'!$C$3:$AF$219,8,FALSE)),0,(VLOOKUP($B143,'Spring 2023 School'!$C$3:$AF$219,8,FALSE)))</f>
        <v>3</v>
      </c>
      <c r="G143" s="231">
        <f>IF(ISNA(VLOOKUP($B143,'Summer 2023 School'!$C$2:$AF$216,8,FALSE)),0,(VLOOKUP($B143,'Summer 2023 School'!$C$2:$AF$216,8,FALSE)))</f>
        <v>0</v>
      </c>
      <c r="H143" s="231">
        <f>IF(ISNA(VLOOKUP($B143,'Autumn 2023 School'!$C$2:$AH$214,8,FALSE)),0,(VLOOKUP($B143,'Autumn 2023 School'!$C$2:$AH$214,8,FALSE)))</f>
        <v>0</v>
      </c>
      <c r="I143" s="231">
        <f>IF(ISNA(VLOOKUP($B143,'Spring 2023 School'!$C$3:$AF$219,12,FALSE)),0,(VLOOKUP($B143,'Spring 2023 School'!$C$3:$AF$219,12,FALSE)))</f>
        <v>540</v>
      </c>
      <c r="J143" s="231">
        <f>IF(ISNA(VLOOKUP($B143,'Summer 2023 School'!$C$2:$AF$216,12,FALSE)),0,(VLOOKUP($B143,'Summer 2023 School'!$C$2:$AF$216,12,FALSE)))</f>
        <v>495</v>
      </c>
      <c r="K143" s="231">
        <f>IF(ISNA(VLOOKUP($B143,'Autumn 2023 School'!$C$2:$AH$214,12,FALSE)),0,(VLOOKUP($B143,'Autumn 2023 School'!$C$2:$AH$214,12,FALSE)))</f>
        <v>645</v>
      </c>
      <c r="L143" s="231">
        <f>IF(ISNA(VLOOKUP($B143,'Spring 2023 School'!$C$3:$AF$219,15,FALSE)),0,(VLOOKUP($B143,'Spring 2023 School'!$C$3:$AF$219,15,FALSE)))</f>
        <v>45</v>
      </c>
      <c r="M143" s="231">
        <f>IF(ISNA(VLOOKUP($B143,'Summer 2023 School'!$C$2:$AF$216,15,FALSE)),0,(VLOOKUP($B143,'Summer 2023 School'!$C$2:$AF$216,15,FALSE)))</f>
        <v>0</v>
      </c>
      <c r="N143" s="231">
        <f>IF(ISNA(VLOOKUP($B143,'Autumn 2023 School'!$C$2:$AH$214,15,FALSE)),0,(VLOOKUP($B143,'Autumn 2023 School'!$C$2:$AH$214,15,FALSE)))</f>
        <v>0</v>
      </c>
      <c r="O143" s="231">
        <f>IF(ISNA(VLOOKUP($B143,'Spring 2023 School'!$C$3:$AF$219,2,FALSE)),0,(VLOOKUP($B143,'Spring 2023 School'!$C$3:$AF$219,2,FALSE)))</f>
        <v>0</v>
      </c>
      <c r="P143" s="231">
        <f>IF(ISNA(VLOOKUP($B143,'Summer 2023 School'!$C$2:$AF$216,2,FALSE)),0,(VLOOKUP($B143,'Summer 2023 School'!$C$2:$AF$216,2,FALSE)))</f>
        <v>0</v>
      </c>
      <c r="Q143" s="231">
        <f>IF(ISNA(VLOOKUP($B143,'Autumn 2023 School'!$C$2:$AH$214,2,FALSE)),0,(VLOOKUP($B143,'Autumn 2023 School'!$C$2:$AH$214,2,FALSE)))</f>
        <v>0</v>
      </c>
      <c r="R143" s="231">
        <f>IF(ISNA(VLOOKUP($B143,'Spring 2023 School'!$C$3:$AF$219,9,FALSE)),0,(VLOOKUP($B143,'Spring 2023 School'!$C$3:$AF$219,9,FALSE)))</f>
        <v>0</v>
      </c>
      <c r="S143" s="231">
        <f>IF(ISNA(VLOOKUP($B143,'Summer 2023 School'!$C$2:$AF$216,9,FALSE)),0,(VLOOKUP($B143,'Summer 2023 School'!$C$2:$AF$216,9,FALSE)))</f>
        <v>0</v>
      </c>
      <c r="T143" s="231">
        <f>IF(ISNA(VLOOKUP($B143,'Autumn 2023 School'!$C$2:$AH$214,9,FALSE)),0,(VLOOKUP($B143,'Autumn 2023 School'!$C$2:$AH$214,9,FALSE)))</f>
        <v>0</v>
      </c>
      <c r="U143" s="231">
        <f>IF(ISNA(VLOOKUP($B143,'Spring 2023 School'!$C$3:$AF$219,25,FALSE)),0,(VLOOKUP($B143,'Spring 2023 School'!$C$3:$AF$219,25,FALSE)))</f>
        <v>10</v>
      </c>
      <c r="V143" s="231">
        <f>IF(ISNA(VLOOKUP($B143,'Spring 2023 School'!$C$3:$AF$219,25,FALSE)),0,(VLOOKUP($B143,'Spring 2023 School'!$C$3:$AF$219,25,FALSE)))</f>
        <v>10</v>
      </c>
      <c r="W143" s="231">
        <f>IF(ISNA(VLOOKUP($B143,'Spring 2023 School'!$C$3:$AF$219,25,FALSE)),0,(VLOOKUP($B143,'Spring 2023 School'!$C$3:$AF$219,25,FALSE)))</f>
        <v>10</v>
      </c>
      <c r="X143" s="231">
        <f>IF(ISNA(VLOOKUP($B143,'Spring 2023 School'!$C$3:$AF$219,26,FALSE)),0,(VLOOKUP($B143,'Spring 2023 School'!$C$3:$AF$219,26,FALSE)))</f>
        <v>150</v>
      </c>
      <c r="Y143" s="231">
        <f>IF(ISNA(VLOOKUP($B143,'Spring 2023 School'!$C$3:$AF$219,26,FALSE)),0,(VLOOKUP($B143,'Spring 2023 School'!$C$3:$AF$219,26,FALSE)))</f>
        <v>150</v>
      </c>
      <c r="Z143" s="231">
        <f>IF(ISNA(VLOOKUP($B143,'Spring 2023 School'!$C$3:$AF$219,26,FALSE)),0,(VLOOKUP($B143,'Spring 2023 School'!$C$3:$AF$219,26,FALSE)))</f>
        <v>150</v>
      </c>
      <c r="AA143" s="231">
        <f>IF(ISNA(VLOOKUP($B143,'Spring 2023 School'!$C$3:$AF$219,27,FALSE)),0,(VLOOKUP($B143,'Spring 2023 School'!$C$3:$AF$219,27,FALSE)))</f>
        <v>0</v>
      </c>
      <c r="AB143" s="231">
        <f>IF(ISNA(VLOOKUP($B143,'Spring 2023 School'!$C$3:$AF$219,27,FALSE)),0,(VLOOKUP($B143,'Spring 2023 School'!$C$3:$AF$219,27,FALSE)))</f>
        <v>0</v>
      </c>
      <c r="AC143" s="231">
        <f>IF(ISNA(VLOOKUP($B143,'Spring 2023 School'!$C$3:$AF$219,27,FALSE)),0,(VLOOKUP($B143,'Spring 2023 School'!$C$3:$AF$219,27,FALSE)))</f>
        <v>0</v>
      </c>
      <c r="AD143" s="384">
        <f t="shared" si="72"/>
        <v>118047.6</v>
      </c>
      <c r="AE143" s="403">
        <f>VLOOKUP(B143,'Spring 2023 School'!$C$3:$S$202,17,FALSE)</f>
        <v>105</v>
      </c>
      <c r="AF143" s="403">
        <f>VLOOKUP(B143,'Spring 2023 School'!$C$1:$Z$200,20,FALSE)</f>
        <v>285</v>
      </c>
      <c r="AG143" s="403">
        <f>VLOOKUP(B143,'Spring 2023 School'!$C$3:$Z$202,23,FALSE)</f>
        <v>75</v>
      </c>
      <c r="AH143" s="384">
        <f t="shared" si="73"/>
        <v>2433.9</v>
      </c>
      <c r="AI143" s="384">
        <f t="shared" si="74"/>
        <v>3140.7</v>
      </c>
      <c r="AJ143" s="384">
        <f t="shared" si="75"/>
        <v>228</v>
      </c>
      <c r="AK143" s="384">
        <f t="shared" si="76"/>
        <v>5802.6</v>
      </c>
      <c r="AL143" s="403">
        <f>IF(ISNA(VLOOKUP($A143,'Spring 2023 School'!$B141:$AD141,29,FALSE)),0,(VLOOKUP($A143,'Spring 2023 School'!$B141:$AD141,29,FALSE)))</f>
        <v>9</v>
      </c>
      <c r="AM143" s="403">
        <f>IF(ISNA(VLOOKUP($A143,'Spring 2023 School'!$B141:$AZ141,30,FALSE)),0,(VLOOKUP($A143,'Spring 2023 School'!$B141:$AZ141,30,FALSE)))</f>
        <v>135</v>
      </c>
      <c r="AN143" s="402">
        <f t="shared" si="69"/>
        <v>1962</v>
      </c>
      <c r="AO143" s="404">
        <f t="shared" si="70"/>
        <v>0</v>
      </c>
      <c r="AP143" s="384">
        <f t="shared" si="71"/>
        <v>125812.20000000001</v>
      </c>
      <c r="AQ143" s="403">
        <f>VLOOKUP(A143,'Spring 2023 School'!$B$3:$AB$202,26,FALSE)</f>
        <v>10</v>
      </c>
      <c r="AR143" s="403">
        <f>VLOOKUP(A143,'Summer 2023 School'!$B$2:$AA$200,26,FALSE)</f>
        <v>17</v>
      </c>
      <c r="AS143" s="403">
        <f>VLOOKUP(A143,'Autumn 2023 School'!$B$2:$AA$197,26,FALSE)</f>
        <v>13</v>
      </c>
      <c r="AT143" s="409">
        <f t="shared" si="85"/>
        <v>5171.4000000000005</v>
      </c>
      <c r="AU143" s="409">
        <v>0</v>
      </c>
      <c r="AV143" s="413">
        <f t="shared" si="77"/>
        <v>130983.6</v>
      </c>
      <c r="AW143" s="410">
        <f t="shared" si="78"/>
        <v>54576.500000000007</v>
      </c>
      <c r="AX143" s="410">
        <f t="shared" si="79"/>
        <v>43661.200000000004</v>
      </c>
      <c r="AY143" s="410">
        <f t="shared" si="80"/>
        <v>32745.9</v>
      </c>
      <c r="AZ143" s="642">
        <f>(SUMIF('Spring 2023 School'!B:B,Budget!A143,'Spring 2023 School'!AG:AG)+SUMIF('Summer 2023 School'!B:B,Budget!A143,'Summer 2023 School'!AG:AG)+SUMIF('Autumn 2023 School'!B:B,Budget!A143,'Autumn 2023 School'!AG:AG))</f>
        <v>0</v>
      </c>
      <c r="BA143" s="410">
        <f t="shared" si="81"/>
        <v>0</v>
      </c>
      <c r="BB143">
        <f t="shared" si="82"/>
        <v>1365</v>
      </c>
      <c r="BC143">
        <f t="shared" si="83"/>
        <v>3705</v>
      </c>
      <c r="BD143">
        <f t="shared" si="84"/>
        <v>900</v>
      </c>
    </row>
    <row r="144" spans="1:56" x14ac:dyDescent="0.35">
      <c r="A144" s="231">
        <v>2458</v>
      </c>
      <c r="B144" t="s">
        <v>963</v>
      </c>
      <c r="C144" s="231">
        <f>IF(ISNA(VLOOKUP($B144,'Spring 2023 School'!$C$3:$AF$220,5,FALSE)),0,(VLOOKUP($B144,'Spring 2023 School'!$C$3:$AF$220,5,FALSE)))</f>
        <v>51</v>
      </c>
      <c r="D144" s="231">
        <f>IF(ISNA(VLOOKUP($B144,'Summer 2023 School'!$C$2:$AF$217,5,FALSE)),0,(VLOOKUP($B144,'Summer 2023 School'!$C$2:$AF$217,5,FALSE)))</f>
        <v>51</v>
      </c>
      <c r="E144" s="231">
        <f>IF(ISNA(VLOOKUP($B144,'Autumn 2023 School'!$C$2:$AH$214,5,FALSE)),0,(VLOOKUP($B144,'Autumn 2023 School'!$C$2:$AH$214,5,FALSE)))</f>
        <v>43</v>
      </c>
      <c r="F144" s="231">
        <f>IF(ISNA(VLOOKUP($B144,'Spring 2023 School'!$C$3:$AF$219,8,FALSE)),0,(VLOOKUP($B144,'Spring 2023 School'!$C$3:$AF$219,8,FALSE)))</f>
        <v>0</v>
      </c>
      <c r="G144" s="231">
        <f>IF(ISNA(VLOOKUP($B144,'Summer 2023 School'!$C$2:$AF$216,8,FALSE)),0,(VLOOKUP($B144,'Summer 2023 School'!$C$2:$AF$216,8,FALSE)))</f>
        <v>0</v>
      </c>
      <c r="H144" s="231">
        <f>IF(ISNA(VLOOKUP($B144,'Autumn 2023 School'!$C$2:$AH$214,8,FALSE)),0,(VLOOKUP($B144,'Autumn 2023 School'!$C$2:$AH$214,8,FALSE)))</f>
        <v>0</v>
      </c>
      <c r="I144" s="231">
        <f>IF(ISNA(VLOOKUP($B144,'Spring 2023 School'!$C$3:$AF$219,12,FALSE)),0,(VLOOKUP($B144,'Spring 2023 School'!$C$3:$AF$219,12,FALSE)))</f>
        <v>765</v>
      </c>
      <c r="J144" s="231">
        <f>IF(ISNA(VLOOKUP($B144,'Summer 2023 School'!$C$2:$AF$216,12,FALSE)),0,(VLOOKUP($B144,'Summer 2023 School'!$C$2:$AF$216,12,FALSE)))</f>
        <v>765</v>
      </c>
      <c r="K144" s="231">
        <f>IF(ISNA(VLOOKUP($B144,'Autumn 2023 School'!$C$2:$AH$214,12,FALSE)),0,(VLOOKUP($B144,'Autumn 2023 School'!$C$2:$AH$214,12,FALSE)))</f>
        <v>645</v>
      </c>
      <c r="L144" s="231">
        <f>IF(ISNA(VLOOKUP($B144,'Spring 2023 School'!$C$3:$AF$219,15,FALSE)),0,(VLOOKUP($B144,'Spring 2023 School'!$C$3:$AF$219,15,FALSE)))</f>
        <v>0</v>
      </c>
      <c r="M144" s="231">
        <f>IF(ISNA(VLOOKUP($B144,'Summer 2023 School'!$C$2:$AF$216,15,FALSE)),0,(VLOOKUP($B144,'Summer 2023 School'!$C$2:$AF$216,15,FALSE)))</f>
        <v>0</v>
      </c>
      <c r="N144" s="231">
        <f>IF(ISNA(VLOOKUP($B144,'Autumn 2023 School'!$C$2:$AH$214,15,FALSE)),0,(VLOOKUP($B144,'Autumn 2023 School'!$C$2:$AH$214,15,FALSE)))</f>
        <v>0</v>
      </c>
      <c r="O144" s="231">
        <f>IF(ISNA(VLOOKUP($B144,'Spring 2023 School'!$C$3:$AF$219,2,FALSE)),0,(VLOOKUP($B144,'Spring 2023 School'!$C$3:$AF$219,2,FALSE)))</f>
        <v>0</v>
      </c>
      <c r="P144" s="231">
        <f>IF(ISNA(VLOOKUP($B144,'Summer 2023 School'!$C$2:$AF$216,2,FALSE)),0,(VLOOKUP($B144,'Summer 2023 School'!$C$2:$AF$216,2,FALSE)))</f>
        <v>0</v>
      </c>
      <c r="Q144" s="231">
        <f>IF(ISNA(VLOOKUP($B144,'Autumn 2023 School'!$C$2:$AH$214,2,FALSE)),0,(VLOOKUP($B144,'Autumn 2023 School'!$C$2:$AH$214,2,FALSE)))</f>
        <v>0</v>
      </c>
      <c r="R144" s="231">
        <f>IF(ISNA(VLOOKUP($B144,'Spring 2023 School'!$C$3:$AF$219,9,FALSE)),0,(VLOOKUP($B144,'Spring 2023 School'!$C$3:$AF$219,9,FALSE)))</f>
        <v>0</v>
      </c>
      <c r="S144" s="231">
        <f>IF(ISNA(VLOOKUP($B144,'Summer 2023 School'!$C$2:$AF$216,9,FALSE)),0,(VLOOKUP($B144,'Summer 2023 School'!$C$2:$AF$216,9,FALSE)))</f>
        <v>0</v>
      </c>
      <c r="T144" s="231">
        <f>IF(ISNA(VLOOKUP($B144,'Autumn 2023 School'!$C$2:$AH$214,9,FALSE)),0,(VLOOKUP($B144,'Autumn 2023 School'!$C$2:$AH$214,9,FALSE)))</f>
        <v>0</v>
      </c>
      <c r="U144" s="231">
        <f>IF(ISNA(VLOOKUP($B144,'Spring 2023 School'!$C$3:$AF$219,25,FALSE)),0,(VLOOKUP($B144,'Spring 2023 School'!$C$3:$AF$219,25,FALSE)))</f>
        <v>9</v>
      </c>
      <c r="V144" s="231">
        <f>IF(ISNA(VLOOKUP($B144,'Spring 2023 School'!$C$3:$AF$219,25,FALSE)),0,(VLOOKUP($B144,'Spring 2023 School'!$C$3:$AF$219,25,FALSE)))</f>
        <v>9</v>
      </c>
      <c r="W144" s="231">
        <f>IF(ISNA(VLOOKUP($B144,'Spring 2023 School'!$C$3:$AF$219,25,FALSE)),0,(VLOOKUP($B144,'Spring 2023 School'!$C$3:$AF$219,25,FALSE)))</f>
        <v>9</v>
      </c>
      <c r="X144" s="231">
        <f>IF(ISNA(VLOOKUP($B144,'Spring 2023 School'!$C$3:$AF$219,26,FALSE)),0,(VLOOKUP($B144,'Spring 2023 School'!$C$3:$AF$219,26,FALSE)))</f>
        <v>135</v>
      </c>
      <c r="Y144" s="231">
        <f>IF(ISNA(VLOOKUP($B144,'Spring 2023 School'!$C$3:$AF$219,26,FALSE)),0,(VLOOKUP($B144,'Spring 2023 School'!$C$3:$AF$219,26,FALSE)))</f>
        <v>135</v>
      </c>
      <c r="Z144" s="231">
        <f>IF(ISNA(VLOOKUP($B144,'Spring 2023 School'!$C$3:$AF$219,26,FALSE)),0,(VLOOKUP($B144,'Spring 2023 School'!$C$3:$AF$219,26,FALSE)))</f>
        <v>135</v>
      </c>
      <c r="AA144" s="231">
        <f>IF(ISNA(VLOOKUP($B144,'Spring 2023 School'!$C$3:$AF$219,27,FALSE)),0,(VLOOKUP($B144,'Spring 2023 School'!$C$3:$AF$219,27,FALSE)))</f>
        <v>0</v>
      </c>
      <c r="AB144" s="231">
        <f>IF(ISNA(VLOOKUP($B144,'Spring 2023 School'!$C$3:$AF$219,27,FALSE)),0,(VLOOKUP($B144,'Spring 2023 School'!$C$3:$AF$219,27,FALSE)))</f>
        <v>0</v>
      </c>
      <c r="AC144" s="231">
        <f>IF(ISNA(VLOOKUP($B144,'Spring 2023 School'!$C$3:$AF$219,27,FALSE)),0,(VLOOKUP($B144,'Spring 2023 School'!$C$3:$AF$219,27,FALSE)))</f>
        <v>0</v>
      </c>
      <c r="AD144" s="384">
        <f t="shared" si="72"/>
        <v>149754.6</v>
      </c>
      <c r="AE144" s="403">
        <f>VLOOKUP(B144,'Spring 2023 School'!$C$3:$S$202,17,FALSE)</f>
        <v>0</v>
      </c>
      <c r="AF144" s="403">
        <f>VLOOKUP(B144,'Spring 2023 School'!$C$1:$Z$200,20,FALSE)</f>
        <v>45</v>
      </c>
      <c r="AG144" s="403">
        <f>VLOOKUP(B144,'Spring 2023 School'!$C$3:$Z$202,23,FALSE)</f>
        <v>510</v>
      </c>
      <c r="AH144" s="384">
        <f t="shared" si="73"/>
        <v>0</v>
      </c>
      <c r="AI144" s="384">
        <f t="shared" si="74"/>
        <v>495.9</v>
      </c>
      <c r="AJ144" s="384">
        <f t="shared" si="75"/>
        <v>1550.4</v>
      </c>
      <c r="AK144" s="384">
        <f t="shared" si="76"/>
        <v>2046.3000000000002</v>
      </c>
      <c r="AL144" s="403">
        <f>IF(ISNA(VLOOKUP($A144,'Spring 2023 School'!$B142:$AD142,29,FALSE)),0,(VLOOKUP($A144,'Spring 2023 School'!$B142:$AD142,29,FALSE)))</f>
        <v>0</v>
      </c>
      <c r="AM144" s="403">
        <f>IF(ISNA(VLOOKUP($A144,'Spring 2023 School'!$B142:$AZ142,30,FALSE)),0,(VLOOKUP($A144,'Spring 2023 School'!$B142:$AZ142,30,FALSE)))</f>
        <v>0</v>
      </c>
      <c r="AN144" s="402">
        <f t="shared" si="69"/>
        <v>0</v>
      </c>
      <c r="AO144" s="404">
        <f t="shared" si="70"/>
        <v>0</v>
      </c>
      <c r="AP144" s="384">
        <f t="shared" si="71"/>
        <v>151800.9</v>
      </c>
      <c r="AQ144" s="403">
        <f>VLOOKUP(A144,'Spring 2023 School'!$B$3:$AB$202,26,FALSE)</f>
        <v>9</v>
      </c>
      <c r="AR144" s="403">
        <f>VLOOKUP(A144,'Summer 2023 School'!$B$2:$AA$200,26,FALSE)</f>
        <v>9</v>
      </c>
      <c r="AS144" s="403">
        <f>VLOOKUP(A144,'Autumn 2023 School'!$B$2:$AA$197,26,FALSE)</f>
        <v>5</v>
      </c>
      <c r="AT144" s="409">
        <f t="shared" si="85"/>
        <v>2998.8</v>
      </c>
      <c r="AU144" s="409">
        <v>0</v>
      </c>
      <c r="AV144" s="413">
        <f t="shared" si="77"/>
        <v>154799.69999999998</v>
      </c>
      <c r="AW144" s="410">
        <f t="shared" si="78"/>
        <v>64499.874999999993</v>
      </c>
      <c r="AX144" s="410">
        <f t="shared" si="79"/>
        <v>51599.899999999994</v>
      </c>
      <c r="AY144" s="410">
        <f t="shared" si="80"/>
        <v>38699.924999999996</v>
      </c>
      <c r="AZ144" s="642">
        <f>(SUMIF('Spring 2023 School'!B:B,Budget!A144,'Spring 2023 School'!AG:AG)+SUMIF('Summer 2023 School'!B:B,Budget!A144,'Summer 2023 School'!AG:AG)+SUMIF('Autumn 2023 School'!B:B,Budget!A144,'Autumn 2023 School'!AG:AG))</f>
        <v>0</v>
      </c>
      <c r="BA144" s="410">
        <f t="shared" si="81"/>
        <v>0</v>
      </c>
      <c r="BB144">
        <f t="shared" si="82"/>
        <v>0</v>
      </c>
      <c r="BC144">
        <f t="shared" si="83"/>
        <v>585</v>
      </c>
      <c r="BD144">
        <f t="shared" si="84"/>
        <v>6120</v>
      </c>
    </row>
    <row r="145" spans="1:56" x14ac:dyDescent="0.35">
      <c r="A145" s="231">
        <v>2460</v>
      </c>
      <c r="B145" t="s">
        <v>964</v>
      </c>
      <c r="C145" s="231">
        <f>IF(ISNA(VLOOKUP($B145,'Spring 2023 School'!$C$3:$AF$220,5,FALSE)),0,(VLOOKUP($B145,'Spring 2023 School'!$C$3:$AF$220,5,FALSE)))</f>
        <v>38</v>
      </c>
      <c r="D145" s="231">
        <f>IF(ISNA(VLOOKUP($B145,'Summer 2023 School'!$C$2:$AF$217,5,FALSE)),0,(VLOOKUP($B145,'Summer 2023 School'!$C$2:$AF$217,5,FALSE)))</f>
        <v>40</v>
      </c>
      <c r="E145" s="231">
        <f>IF(ISNA(VLOOKUP($B145,'Autumn 2023 School'!$C$2:$AH$214,5,FALSE)),0,(VLOOKUP($B145,'Autumn 2023 School'!$C$2:$AH$214,5,FALSE)))</f>
        <v>31</v>
      </c>
      <c r="F145" s="231">
        <f>IF(ISNA(VLOOKUP($B145,'Spring 2023 School'!$C$3:$AF$219,8,FALSE)),0,(VLOOKUP($B145,'Spring 2023 School'!$C$3:$AF$219,8,FALSE)))</f>
        <v>5</v>
      </c>
      <c r="G145" s="231">
        <f>IF(ISNA(VLOOKUP($B145,'Summer 2023 School'!$C$2:$AF$216,8,FALSE)),0,(VLOOKUP($B145,'Summer 2023 School'!$C$2:$AF$216,8,FALSE)))</f>
        <v>5</v>
      </c>
      <c r="H145" s="231">
        <f>IF(ISNA(VLOOKUP($B145,'Autumn 2023 School'!$C$2:$AH$214,8,FALSE)),0,(VLOOKUP($B145,'Autumn 2023 School'!$C$2:$AH$214,8,FALSE)))</f>
        <v>9</v>
      </c>
      <c r="I145" s="231">
        <f>IF(ISNA(VLOOKUP($B145,'Spring 2023 School'!$C$3:$AF$219,12,FALSE)),0,(VLOOKUP($B145,'Spring 2023 School'!$C$3:$AF$219,12,FALSE)))</f>
        <v>480</v>
      </c>
      <c r="J145" s="231">
        <f>IF(ISNA(VLOOKUP($B145,'Summer 2023 School'!$C$2:$AF$216,12,FALSE)),0,(VLOOKUP($B145,'Summer 2023 School'!$C$2:$AF$216,12,FALSE)))</f>
        <v>525</v>
      </c>
      <c r="K145" s="231">
        <f>IF(ISNA(VLOOKUP($B145,'Autumn 2023 School'!$C$2:$AH$214,12,FALSE)),0,(VLOOKUP($B145,'Autumn 2023 School'!$C$2:$AH$214,12,FALSE)))</f>
        <v>330</v>
      </c>
      <c r="L145" s="231">
        <f>IF(ISNA(VLOOKUP($B145,'Spring 2023 School'!$C$3:$AF$219,15,FALSE)),0,(VLOOKUP($B145,'Spring 2023 School'!$C$3:$AF$219,15,FALSE)))</f>
        <v>75</v>
      </c>
      <c r="M145" s="231">
        <f>IF(ISNA(VLOOKUP($B145,'Summer 2023 School'!$C$2:$AF$216,15,FALSE)),0,(VLOOKUP($B145,'Summer 2023 School'!$C$2:$AF$216,15,FALSE)))</f>
        <v>75</v>
      </c>
      <c r="N145" s="231">
        <f>IF(ISNA(VLOOKUP($B145,'Autumn 2023 School'!$C$2:$AH$214,15,FALSE)),0,(VLOOKUP($B145,'Autumn 2023 School'!$C$2:$AH$214,15,FALSE)))</f>
        <v>135</v>
      </c>
      <c r="O145" s="231">
        <f>IF(ISNA(VLOOKUP($B145,'Spring 2023 School'!$C$3:$AF$219,2,FALSE)),0,(VLOOKUP($B145,'Spring 2023 School'!$C$3:$AF$219,2,FALSE)))</f>
        <v>0</v>
      </c>
      <c r="P145" s="231">
        <f>IF(ISNA(VLOOKUP($B145,'Summer 2023 School'!$C$2:$AF$216,2,FALSE)),0,(VLOOKUP($B145,'Summer 2023 School'!$C$2:$AF$216,2,FALSE)))</f>
        <v>0</v>
      </c>
      <c r="Q145" s="231">
        <f>IF(ISNA(VLOOKUP($B145,'Autumn 2023 School'!$C$2:$AH$214,2,FALSE)),0,(VLOOKUP($B145,'Autumn 2023 School'!$C$2:$AH$214,2,FALSE)))</f>
        <v>0</v>
      </c>
      <c r="R145" s="231">
        <f>IF(ISNA(VLOOKUP($B145,'Spring 2023 School'!$C$3:$AF$219,9,FALSE)),0,(VLOOKUP($B145,'Spring 2023 School'!$C$3:$AF$219,9,FALSE)))</f>
        <v>0</v>
      </c>
      <c r="S145" s="231">
        <f>IF(ISNA(VLOOKUP($B145,'Summer 2023 School'!$C$2:$AF$216,9,FALSE)),0,(VLOOKUP($B145,'Summer 2023 School'!$C$2:$AF$216,9,FALSE)))</f>
        <v>0</v>
      </c>
      <c r="T145" s="231">
        <f>IF(ISNA(VLOOKUP($B145,'Autumn 2023 School'!$C$2:$AH$214,9,FALSE)),0,(VLOOKUP($B145,'Autumn 2023 School'!$C$2:$AH$214,9,FALSE)))</f>
        <v>0</v>
      </c>
      <c r="U145" s="231">
        <f>IF(ISNA(VLOOKUP($B145,'Spring 2023 School'!$C$3:$AF$219,25,FALSE)),0,(VLOOKUP($B145,'Spring 2023 School'!$C$3:$AF$219,25,FALSE)))</f>
        <v>10</v>
      </c>
      <c r="V145" s="231">
        <f>IF(ISNA(VLOOKUP($B145,'Spring 2023 School'!$C$3:$AF$219,25,FALSE)),0,(VLOOKUP($B145,'Spring 2023 School'!$C$3:$AF$219,25,FALSE)))</f>
        <v>10</v>
      </c>
      <c r="W145" s="231">
        <f>IF(ISNA(VLOOKUP($B145,'Spring 2023 School'!$C$3:$AF$219,25,FALSE)),0,(VLOOKUP($B145,'Spring 2023 School'!$C$3:$AF$219,25,FALSE)))</f>
        <v>10</v>
      </c>
      <c r="X145" s="231">
        <f>IF(ISNA(VLOOKUP($B145,'Spring 2023 School'!$C$3:$AF$219,26,FALSE)),0,(VLOOKUP($B145,'Spring 2023 School'!$C$3:$AF$219,26,FALSE)))</f>
        <v>150</v>
      </c>
      <c r="Y145" s="231">
        <f>IF(ISNA(VLOOKUP($B145,'Spring 2023 School'!$C$3:$AF$219,26,FALSE)),0,(VLOOKUP($B145,'Spring 2023 School'!$C$3:$AF$219,26,FALSE)))</f>
        <v>150</v>
      </c>
      <c r="Z145" s="231">
        <f>IF(ISNA(VLOOKUP($B145,'Spring 2023 School'!$C$3:$AF$219,26,FALSE)),0,(VLOOKUP($B145,'Spring 2023 School'!$C$3:$AF$219,26,FALSE)))</f>
        <v>150</v>
      </c>
      <c r="AA145" s="231">
        <f>IF(ISNA(VLOOKUP($B145,'Spring 2023 School'!$C$3:$AF$219,27,FALSE)),0,(VLOOKUP($B145,'Spring 2023 School'!$C$3:$AF$219,27,FALSE)))</f>
        <v>0</v>
      </c>
      <c r="AB145" s="231">
        <f>IF(ISNA(VLOOKUP($B145,'Spring 2023 School'!$C$3:$AF$219,27,FALSE)),0,(VLOOKUP($B145,'Spring 2023 School'!$C$3:$AF$219,27,FALSE)))</f>
        <v>0</v>
      </c>
      <c r="AC145" s="231">
        <f>IF(ISNA(VLOOKUP($B145,'Spring 2023 School'!$C$3:$AF$219,27,FALSE)),0,(VLOOKUP($B145,'Spring 2023 School'!$C$3:$AF$219,27,FALSE)))</f>
        <v>0</v>
      </c>
      <c r="AD145" s="384">
        <f t="shared" si="72"/>
        <v>111624.9</v>
      </c>
      <c r="AE145" s="403">
        <f>VLOOKUP(B145,'Spring 2023 School'!$C$3:$S$202,17,FALSE)</f>
        <v>15</v>
      </c>
      <c r="AF145" s="403">
        <f>VLOOKUP(B145,'Spring 2023 School'!$C$1:$Z$200,20,FALSE)</f>
        <v>30</v>
      </c>
      <c r="AG145" s="403">
        <f>VLOOKUP(B145,'Spring 2023 School'!$C$3:$Z$202,23,FALSE)</f>
        <v>150</v>
      </c>
      <c r="AH145" s="384">
        <f t="shared" si="73"/>
        <v>347.7</v>
      </c>
      <c r="AI145" s="384">
        <f t="shared" si="74"/>
        <v>330.59999999999997</v>
      </c>
      <c r="AJ145" s="384">
        <f t="shared" si="75"/>
        <v>456</v>
      </c>
      <c r="AK145" s="384">
        <f t="shared" si="76"/>
        <v>1134.3</v>
      </c>
      <c r="AL145" s="403">
        <f>IF(ISNA(VLOOKUP($A145,'Spring 2023 School'!$B143:$AD143,29,FALSE)),0,(VLOOKUP($A145,'Spring 2023 School'!$B143:$AD143,29,FALSE)))</f>
        <v>10</v>
      </c>
      <c r="AM145" s="403">
        <f>IF(ISNA(VLOOKUP($A145,'Spring 2023 School'!$B143:$AZ143,30,FALSE)),0,(VLOOKUP($A145,'Spring 2023 School'!$B143:$AZ143,30,FALSE)))</f>
        <v>150</v>
      </c>
      <c r="AN145" s="402">
        <f t="shared" si="69"/>
        <v>2180</v>
      </c>
      <c r="AO145" s="404">
        <f t="shared" si="70"/>
        <v>0</v>
      </c>
      <c r="AP145" s="384">
        <f t="shared" si="71"/>
        <v>114939.2</v>
      </c>
      <c r="AQ145" s="403">
        <f>VLOOKUP(A145,'Spring 2023 School'!$B$3:$AB$202,26,FALSE)</f>
        <v>10</v>
      </c>
      <c r="AR145" s="403">
        <f>VLOOKUP(A145,'Summer 2023 School'!$B$2:$AA$200,26,FALSE)</f>
        <v>10</v>
      </c>
      <c r="AS145" s="403">
        <f>VLOOKUP(A145,'Autumn 2023 School'!$B$2:$AA$197,26,FALSE)</f>
        <v>6</v>
      </c>
      <c r="AT145" s="409">
        <f t="shared" si="85"/>
        <v>3386.4</v>
      </c>
      <c r="AU145" s="409">
        <v>0</v>
      </c>
      <c r="AV145" s="413">
        <f t="shared" si="77"/>
        <v>118325.59999999999</v>
      </c>
      <c r="AW145" s="410">
        <f t="shared" si="78"/>
        <v>49302.333333333328</v>
      </c>
      <c r="AX145" s="410">
        <f t="shared" si="79"/>
        <v>39441.866666666661</v>
      </c>
      <c r="AY145" s="410">
        <f t="shared" si="80"/>
        <v>29581.399999999994</v>
      </c>
      <c r="AZ145" s="642">
        <f>(SUMIF('Spring 2023 School'!B:B,Budget!A145,'Spring 2023 School'!AG:AG)+SUMIF('Summer 2023 School'!B:B,Budget!A145,'Summer 2023 School'!AG:AG)+SUMIF('Autumn 2023 School'!B:B,Budget!A145,'Autumn 2023 School'!AG:AG))</f>
        <v>0</v>
      </c>
      <c r="BA145" s="410">
        <f t="shared" si="81"/>
        <v>0</v>
      </c>
      <c r="BB145">
        <f t="shared" si="82"/>
        <v>195</v>
      </c>
      <c r="BC145">
        <f t="shared" si="83"/>
        <v>390</v>
      </c>
      <c r="BD145">
        <f t="shared" si="84"/>
        <v>1800</v>
      </c>
    </row>
    <row r="146" spans="1:56" x14ac:dyDescent="0.35">
      <c r="A146" s="231">
        <v>2463</v>
      </c>
      <c r="B146" t="s">
        <v>965</v>
      </c>
      <c r="C146" s="231">
        <f>IF(ISNA(VLOOKUP($B146,'Spring 2023 School'!$C$3:$AF$220,5,FALSE)),0,(VLOOKUP($B146,'Spring 2023 School'!$C$3:$AF$220,5,FALSE)))</f>
        <v>34</v>
      </c>
      <c r="D146" s="231">
        <f>IF(ISNA(VLOOKUP($B146,'Summer 2023 School'!$C$2:$AF$217,5,FALSE)),0,(VLOOKUP($B146,'Summer 2023 School'!$C$2:$AF$217,5,FALSE)))</f>
        <v>37</v>
      </c>
      <c r="E146" s="231">
        <f>IF(ISNA(VLOOKUP($B146,'Autumn 2023 School'!$C$2:$AH$214,5,FALSE)),0,(VLOOKUP($B146,'Autumn 2023 School'!$C$2:$AH$214,5,FALSE)))</f>
        <v>33</v>
      </c>
      <c r="F146" s="231">
        <f>IF(ISNA(VLOOKUP($B146,'Spring 2023 School'!$C$3:$AF$219,8,FALSE)),0,(VLOOKUP($B146,'Spring 2023 School'!$C$3:$AF$219,8,FALSE)))</f>
        <v>14</v>
      </c>
      <c r="G146" s="231">
        <f>IF(ISNA(VLOOKUP($B146,'Summer 2023 School'!$C$2:$AF$216,8,FALSE)),0,(VLOOKUP($B146,'Summer 2023 School'!$C$2:$AF$216,8,FALSE)))</f>
        <v>16</v>
      </c>
      <c r="H146" s="231">
        <f>IF(ISNA(VLOOKUP($B146,'Autumn 2023 School'!$C$2:$AH$214,8,FALSE)),0,(VLOOKUP($B146,'Autumn 2023 School'!$C$2:$AH$214,8,FALSE)))</f>
        <v>16</v>
      </c>
      <c r="I146" s="231">
        <f>IF(ISNA(VLOOKUP($B146,'Spring 2023 School'!$C$3:$AF$219,12,FALSE)),0,(VLOOKUP($B146,'Spring 2023 School'!$C$3:$AF$219,12,FALSE)))</f>
        <v>510</v>
      </c>
      <c r="J146" s="231">
        <f>IF(ISNA(VLOOKUP($B146,'Summer 2023 School'!$C$2:$AF$216,12,FALSE)),0,(VLOOKUP($B146,'Summer 2023 School'!$C$2:$AF$216,12,FALSE)))</f>
        <v>555</v>
      </c>
      <c r="K146" s="231">
        <f>IF(ISNA(VLOOKUP($B146,'Autumn 2023 School'!$C$2:$AH$214,12,FALSE)),0,(VLOOKUP($B146,'Autumn 2023 School'!$C$2:$AH$214,12,FALSE)))</f>
        <v>495</v>
      </c>
      <c r="L146" s="231">
        <f>IF(ISNA(VLOOKUP($B146,'Spring 2023 School'!$C$3:$AF$219,15,FALSE)),0,(VLOOKUP($B146,'Spring 2023 School'!$C$3:$AF$219,15,FALSE)))</f>
        <v>195</v>
      </c>
      <c r="M146" s="231">
        <f>IF(ISNA(VLOOKUP($B146,'Summer 2023 School'!$C$2:$AF$216,15,FALSE)),0,(VLOOKUP($B146,'Summer 2023 School'!$C$2:$AF$216,15,FALSE)))</f>
        <v>240</v>
      </c>
      <c r="N146" s="231">
        <f>IF(ISNA(VLOOKUP($B146,'Autumn 2023 School'!$C$2:$AH$214,15,FALSE)),0,(VLOOKUP($B146,'Autumn 2023 School'!$C$2:$AH$214,15,FALSE)))</f>
        <v>240</v>
      </c>
      <c r="O146" s="231">
        <f>IF(ISNA(VLOOKUP($B146,'Spring 2023 School'!$C$3:$AF$219,2,FALSE)),0,(VLOOKUP($B146,'Spring 2023 School'!$C$3:$AF$219,2,FALSE)))</f>
        <v>0</v>
      </c>
      <c r="P146" s="231">
        <f>IF(ISNA(VLOOKUP($B146,'Summer 2023 School'!$C$2:$AF$216,2,FALSE)),0,(VLOOKUP($B146,'Summer 2023 School'!$C$2:$AF$216,2,FALSE)))</f>
        <v>0</v>
      </c>
      <c r="Q146" s="231">
        <f>IF(ISNA(VLOOKUP($B146,'Autumn 2023 School'!$C$2:$AH$214,2,FALSE)),0,(VLOOKUP($B146,'Autumn 2023 School'!$C$2:$AH$214,2,FALSE)))</f>
        <v>0</v>
      </c>
      <c r="R146" s="231">
        <f>IF(ISNA(VLOOKUP($B146,'Spring 2023 School'!$C$3:$AF$219,9,FALSE)),0,(VLOOKUP($B146,'Spring 2023 School'!$C$3:$AF$219,9,FALSE)))</f>
        <v>0</v>
      </c>
      <c r="S146" s="231">
        <f>IF(ISNA(VLOOKUP($B146,'Summer 2023 School'!$C$2:$AF$216,9,FALSE)),0,(VLOOKUP($B146,'Summer 2023 School'!$C$2:$AF$216,9,FALSE)))</f>
        <v>0</v>
      </c>
      <c r="T146" s="231">
        <f>IF(ISNA(VLOOKUP($B146,'Autumn 2023 School'!$C$2:$AH$214,9,FALSE)),0,(VLOOKUP($B146,'Autumn 2023 School'!$C$2:$AH$214,9,FALSE)))</f>
        <v>0</v>
      </c>
      <c r="U146" s="231">
        <f>IF(ISNA(VLOOKUP($B146,'Spring 2023 School'!$C$3:$AF$219,25,FALSE)),0,(VLOOKUP($B146,'Spring 2023 School'!$C$3:$AF$219,25,FALSE)))</f>
        <v>2</v>
      </c>
      <c r="V146" s="231">
        <f>IF(ISNA(VLOOKUP($B146,'Spring 2023 School'!$C$3:$AF$219,25,FALSE)),0,(VLOOKUP($B146,'Spring 2023 School'!$C$3:$AF$219,25,FALSE)))</f>
        <v>2</v>
      </c>
      <c r="W146" s="231">
        <f>IF(ISNA(VLOOKUP($B146,'Spring 2023 School'!$C$3:$AF$219,25,FALSE)),0,(VLOOKUP($B146,'Spring 2023 School'!$C$3:$AF$219,25,FALSE)))</f>
        <v>2</v>
      </c>
      <c r="X146" s="231">
        <f>IF(ISNA(VLOOKUP($B146,'Spring 2023 School'!$C$3:$AF$219,26,FALSE)),0,(VLOOKUP($B146,'Spring 2023 School'!$C$3:$AF$219,26,FALSE)))</f>
        <v>30</v>
      </c>
      <c r="Y146" s="231">
        <f>IF(ISNA(VLOOKUP($B146,'Spring 2023 School'!$C$3:$AF$219,26,FALSE)),0,(VLOOKUP($B146,'Spring 2023 School'!$C$3:$AF$219,26,FALSE)))</f>
        <v>30</v>
      </c>
      <c r="Z146" s="231">
        <f>IF(ISNA(VLOOKUP($B146,'Spring 2023 School'!$C$3:$AF$219,26,FALSE)),0,(VLOOKUP($B146,'Spring 2023 School'!$C$3:$AF$219,26,FALSE)))</f>
        <v>30</v>
      </c>
      <c r="AA146" s="231">
        <f>IF(ISNA(VLOOKUP($B146,'Spring 2023 School'!$C$3:$AF$219,27,FALSE)),0,(VLOOKUP($B146,'Spring 2023 School'!$C$3:$AF$219,27,FALSE)))</f>
        <v>0</v>
      </c>
      <c r="AB146" s="231">
        <f>IF(ISNA(VLOOKUP($B146,'Spring 2023 School'!$C$3:$AF$219,27,FALSE)),0,(VLOOKUP($B146,'Spring 2023 School'!$C$3:$AF$219,27,FALSE)))</f>
        <v>0</v>
      </c>
      <c r="AC146" s="231">
        <f>IF(ISNA(VLOOKUP($B146,'Spring 2023 School'!$C$3:$AF$219,27,FALSE)),0,(VLOOKUP($B146,'Spring 2023 School'!$C$3:$AF$219,27,FALSE)))</f>
        <v>0</v>
      </c>
      <c r="AD146" s="384">
        <f t="shared" si="72"/>
        <v>153494.39999999999</v>
      </c>
      <c r="AE146" s="403">
        <f>VLOOKUP(B146,'Spring 2023 School'!$C$3:$S$202,17,FALSE)</f>
        <v>15</v>
      </c>
      <c r="AF146" s="403">
        <f>VLOOKUP(B146,'Spring 2023 School'!$C$1:$Z$200,20,FALSE)</f>
        <v>0</v>
      </c>
      <c r="AG146" s="403">
        <f>VLOOKUP(B146,'Spring 2023 School'!$C$3:$Z$202,23,FALSE)</f>
        <v>30</v>
      </c>
      <c r="AH146" s="384">
        <f t="shared" si="73"/>
        <v>347.7</v>
      </c>
      <c r="AI146" s="384">
        <f t="shared" si="74"/>
        <v>0</v>
      </c>
      <c r="AJ146" s="384">
        <f t="shared" si="75"/>
        <v>91.2</v>
      </c>
      <c r="AK146" s="384">
        <f t="shared" si="76"/>
        <v>438.9</v>
      </c>
      <c r="AL146" s="403">
        <f>IF(ISNA(VLOOKUP($A146,'Spring 2023 School'!$B144:$AD144,29,FALSE)),0,(VLOOKUP($A146,'Spring 2023 School'!$B144:$AD144,29,FALSE)))</f>
        <v>2</v>
      </c>
      <c r="AM146" s="403">
        <f>IF(ISNA(VLOOKUP($A146,'Spring 2023 School'!$B144:$AZ144,30,FALSE)),0,(VLOOKUP($A146,'Spring 2023 School'!$B144:$AZ144,30,FALSE)))</f>
        <v>30</v>
      </c>
      <c r="AN146" s="402">
        <f t="shared" si="69"/>
        <v>436</v>
      </c>
      <c r="AO146" s="404">
        <f t="shared" si="70"/>
        <v>0</v>
      </c>
      <c r="AP146" s="384">
        <f t="shared" si="71"/>
        <v>154369.29999999999</v>
      </c>
      <c r="AQ146" s="403">
        <f>VLOOKUP(A146,'Spring 2023 School'!$B$3:$AB$202,26,FALSE)</f>
        <v>2</v>
      </c>
      <c r="AR146" s="403">
        <f>VLOOKUP(A146,'Summer 2023 School'!$B$2:$AA$200,26,FALSE)</f>
        <v>2</v>
      </c>
      <c r="AS146" s="403">
        <f>VLOOKUP(A146,'Autumn 2023 School'!$B$2:$AA$197,26,FALSE)</f>
        <v>2</v>
      </c>
      <c r="AT146" s="409">
        <f t="shared" si="85"/>
        <v>775.2</v>
      </c>
      <c r="AU146" s="409">
        <v>0</v>
      </c>
      <c r="AV146" s="413">
        <f t="shared" si="77"/>
        <v>155144.5</v>
      </c>
      <c r="AW146" s="410">
        <f t="shared" si="78"/>
        <v>64643.541666666672</v>
      </c>
      <c r="AX146" s="410">
        <f t="shared" si="79"/>
        <v>51714.833333333336</v>
      </c>
      <c r="AY146" s="410">
        <f t="shared" si="80"/>
        <v>38786.125</v>
      </c>
      <c r="AZ146" s="642">
        <f>(SUMIF('Spring 2023 School'!B:B,Budget!A146,'Spring 2023 School'!AG:AG)+SUMIF('Summer 2023 School'!B:B,Budget!A146,'Summer 2023 School'!AG:AG)+SUMIF('Autumn 2023 School'!B:B,Budget!A146,'Autumn 2023 School'!AG:AG))</f>
        <v>0</v>
      </c>
      <c r="BA146" s="410">
        <f t="shared" si="81"/>
        <v>0</v>
      </c>
      <c r="BB146">
        <f t="shared" si="82"/>
        <v>195</v>
      </c>
      <c r="BC146">
        <f t="shared" si="83"/>
        <v>0</v>
      </c>
      <c r="BD146">
        <f t="shared" si="84"/>
        <v>360</v>
      </c>
    </row>
    <row r="147" spans="1:56" x14ac:dyDescent="0.35">
      <c r="A147" s="231">
        <v>2465</v>
      </c>
      <c r="B147" t="s">
        <v>966</v>
      </c>
      <c r="C147" s="231">
        <f>IF(ISNA(VLOOKUP($B147,'Spring 2023 School'!$C$3:$AF$220,5,FALSE)),0,(VLOOKUP($B147,'Spring 2023 School'!$C$3:$AF$220,5,FALSE)))</f>
        <v>42</v>
      </c>
      <c r="D147" s="231">
        <f>IF(ISNA(VLOOKUP($B147,'Summer 2023 School'!$C$2:$AF$217,5,FALSE)),0,(VLOOKUP($B147,'Summer 2023 School'!$C$2:$AF$217,5,FALSE)))</f>
        <v>47</v>
      </c>
      <c r="E147" s="231">
        <f>IF(ISNA(VLOOKUP($B147,'Autumn 2023 School'!$C$2:$AH$214,5,FALSE)),0,(VLOOKUP($B147,'Autumn 2023 School'!$C$2:$AH$214,5,FALSE)))</f>
        <v>29</v>
      </c>
      <c r="F147" s="231">
        <f>IF(ISNA(VLOOKUP($B147,'Spring 2023 School'!$C$3:$AF$219,8,FALSE)),0,(VLOOKUP($B147,'Spring 2023 School'!$C$3:$AF$219,8,FALSE)))</f>
        <v>0</v>
      </c>
      <c r="G147" s="231">
        <f>IF(ISNA(VLOOKUP($B147,'Summer 2023 School'!$C$2:$AF$216,8,FALSE)),0,(VLOOKUP($B147,'Summer 2023 School'!$C$2:$AF$216,8,FALSE)))</f>
        <v>0</v>
      </c>
      <c r="H147" s="231">
        <f>IF(ISNA(VLOOKUP($B147,'Autumn 2023 School'!$C$2:$AH$214,8,FALSE)),0,(VLOOKUP($B147,'Autumn 2023 School'!$C$2:$AH$214,8,FALSE)))</f>
        <v>0</v>
      </c>
      <c r="I147" s="231">
        <f>IF(ISNA(VLOOKUP($B147,'Spring 2023 School'!$C$3:$AF$219,12,FALSE)),0,(VLOOKUP($B147,'Spring 2023 School'!$C$3:$AF$219,12,FALSE)))</f>
        <v>630</v>
      </c>
      <c r="J147" s="231">
        <f>IF(ISNA(VLOOKUP($B147,'Summer 2023 School'!$C$2:$AF$216,12,FALSE)),0,(VLOOKUP($B147,'Summer 2023 School'!$C$2:$AF$216,12,FALSE)))</f>
        <v>705</v>
      </c>
      <c r="K147" s="231">
        <f>IF(ISNA(VLOOKUP($B147,'Autumn 2023 School'!$C$2:$AH$214,12,FALSE)),0,(VLOOKUP($B147,'Autumn 2023 School'!$C$2:$AH$214,12,FALSE)))</f>
        <v>435</v>
      </c>
      <c r="L147" s="231">
        <f>IF(ISNA(VLOOKUP($B147,'Spring 2023 School'!$C$3:$AF$219,15,FALSE)),0,(VLOOKUP($B147,'Spring 2023 School'!$C$3:$AF$219,15,FALSE)))</f>
        <v>0</v>
      </c>
      <c r="M147" s="231">
        <f>IF(ISNA(VLOOKUP($B147,'Summer 2023 School'!$C$2:$AF$216,15,FALSE)),0,(VLOOKUP($B147,'Summer 2023 School'!$C$2:$AF$216,15,FALSE)))</f>
        <v>0</v>
      </c>
      <c r="N147" s="231">
        <f>IF(ISNA(VLOOKUP($B147,'Autumn 2023 School'!$C$2:$AH$214,15,FALSE)),0,(VLOOKUP($B147,'Autumn 2023 School'!$C$2:$AH$214,15,FALSE)))</f>
        <v>0</v>
      </c>
      <c r="O147" s="231">
        <f>IF(ISNA(VLOOKUP($B147,'Spring 2023 School'!$C$3:$AF$219,2,FALSE)),0,(VLOOKUP($B147,'Spring 2023 School'!$C$3:$AF$219,2,FALSE)))</f>
        <v>0</v>
      </c>
      <c r="P147" s="231">
        <f>IF(ISNA(VLOOKUP($B147,'Summer 2023 School'!$C$2:$AF$216,2,FALSE)),0,(VLOOKUP($B147,'Summer 2023 School'!$C$2:$AF$216,2,FALSE)))</f>
        <v>0</v>
      </c>
      <c r="Q147" s="231">
        <f>IF(ISNA(VLOOKUP($B147,'Autumn 2023 School'!$C$2:$AH$214,2,FALSE)),0,(VLOOKUP($B147,'Autumn 2023 School'!$C$2:$AH$214,2,FALSE)))</f>
        <v>0</v>
      </c>
      <c r="R147" s="231">
        <f>IF(ISNA(VLOOKUP($B147,'Spring 2023 School'!$C$3:$AF$219,9,FALSE)),0,(VLOOKUP($B147,'Spring 2023 School'!$C$3:$AF$219,9,FALSE)))</f>
        <v>0</v>
      </c>
      <c r="S147" s="231">
        <f>IF(ISNA(VLOOKUP($B147,'Summer 2023 School'!$C$2:$AF$216,9,FALSE)),0,(VLOOKUP($B147,'Summer 2023 School'!$C$2:$AF$216,9,FALSE)))</f>
        <v>0</v>
      </c>
      <c r="T147" s="231">
        <f>IF(ISNA(VLOOKUP($B147,'Autumn 2023 School'!$C$2:$AH$214,9,FALSE)),0,(VLOOKUP($B147,'Autumn 2023 School'!$C$2:$AH$214,9,FALSE)))</f>
        <v>0</v>
      </c>
      <c r="U147" s="231">
        <f>IF(ISNA(VLOOKUP($B147,'Spring 2023 School'!$C$3:$AF$219,25,FALSE)),0,(VLOOKUP($B147,'Spring 2023 School'!$C$3:$AF$219,25,FALSE)))</f>
        <v>3</v>
      </c>
      <c r="V147" s="231">
        <f>IF(ISNA(VLOOKUP($B147,'Spring 2023 School'!$C$3:$AF$219,25,FALSE)),0,(VLOOKUP($B147,'Spring 2023 School'!$C$3:$AF$219,25,FALSE)))</f>
        <v>3</v>
      </c>
      <c r="W147" s="231">
        <f>IF(ISNA(VLOOKUP($B147,'Spring 2023 School'!$C$3:$AF$219,25,FALSE)),0,(VLOOKUP($B147,'Spring 2023 School'!$C$3:$AF$219,25,FALSE)))</f>
        <v>3</v>
      </c>
      <c r="X147" s="231">
        <f>IF(ISNA(VLOOKUP($B147,'Spring 2023 School'!$C$3:$AF$219,26,FALSE)),0,(VLOOKUP($B147,'Spring 2023 School'!$C$3:$AF$219,26,FALSE)))</f>
        <v>45</v>
      </c>
      <c r="Y147" s="231">
        <f>IF(ISNA(VLOOKUP($B147,'Spring 2023 School'!$C$3:$AF$219,26,FALSE)),0,(VLOOKUP($B147,'Spring 2023 School'!$C$3:$AF$219,26,FALSE)))</f>
        <v>45</v>
      </c>
      <c r="Z147" s="231">
        <f>IF(ISNA(VLOOKUP($B147,'Spring 2023 School'!$C$3:$AF$219,26,FALSE)),0,(VLOOKUP($B147,'Spring 2023 School'!$C$3:$AF$219,26,FALSE)))</f>
        <v>45</v>
      </c>
      <c r="AA147" s="231">
        <f>IF(ISNA(VLOOKUP($B147,'Spring 2023 School'!$C$3:$AF$219,27,FALSE)),0,(VLOOKUP($B147,'Spring 2023 School'!$C$3:$AF$219,27,FALSE)))</f>
        <v>0</v>
      </c>
      <c r="AB147" s="231">
        <f>IF(ISNA(VLOOKUP($B147,'Spring 2023 School'!$C$3:$AF$219,27,FALSE)),0,(VLOOKUP($B147,'Spring 2023 School'!$C$3:$AF$219,27,FALSE)))</f>
        <v>0</v>
      </c>
      <c r="AC147" s="231">
        <f>IF(ISNA(VLOOKUP($B147,'Spring 2023 School'!$C$3:$AF$219,27,FALSE)),0,(VLOOKUP($B147,'Spring 2023 School'!$C$3:$AF$219,27,FALSE)))</f>
        <v>0</v>
      </c>
      <c r="AD147" s="384">
        <f t="shared" si="72"/>
        <v>122356.5</v>
      </c>
      <c r="AE147" s="403">
        <f>VLOOKUP(B147,'Spring 2023 School'!$C$3:$S$202,17,FALSE)</f>
        <v>0</v>
      </c>
      <c r="AF147" s="403">
        <f>VLOOKUP(B147,'Spring 2023 School'!$C$1:$Z$200,20,FALSE)</f>
        <v>30</v>
      </c>
      <c r="AG147" s="403">
        <f>VLOOKUP(B147,'Spring 2023 School'!$C$3:$Z$202,23,FALSE)</f>
        <v>0</v>
      </c>
      <c r="AH147" s="384">
        <f t="shared" si="73"/>
        <v>0</v>
      </c>
      <c r="AI147" s="384">
        <f t="shared" si="74"/>
        <v>330.59999999999997</v>
      </c>
      <c r="AJ147" s="384">
        <f t="shared" si="75"/>
        <v>0</v>
      </c>
      <c r="AK147" s="384">
        <f t="shared" si="76"/>
        <v>330.59999999999997</v>
      </c>
      <c r="AL147" s="403">
        <f>IF(ISNA(VLOOKUP($A147,'Spring 2023 School'!$B145:$AD145,29,FALSE)),0,(VLOOKUP($A147,'Spring 2023 School'!$B145:$AD145,29,FALSE)))</f>
        <v>0</v>
      </c>
      <c r="AM147" s="403">
        <f>IF(ISNA(VLOOKUP($A147,'Spring 2023 School'!$B145:$AZ145,30,FALSE)),0,(VLOOKUP($A147,'Spring 2023 School'!$B145:$AZ145,30,FALSE)))</f>
        <v>0</v>
      </c>
      <c r="AN147" s="402">
        <f t="shared" si="69"/>
        <v>0</v>
      </c>
      <c r="AO147" s="404">
        <f t="shared" si="70"/>
        <v>0</v>
      </c>
      <c r="AP147" s="384">
        <f t="shared" si="71"/>
        <v>122687.1</v>
      </c>
      <c r="AQ147" s="403">
        <f>VLOOKUP(A147,'Spring 2023 School'!$B$3:$AB$202,26,FALSE)</f>
        <v>3</v>
      </c>
      <c r="AR147" s="403">
        <f>VLOOKUP(A147,'Summer 2023 School'!$B$2:$AA$200,26,FALSE)</f>
        <v>4</v>
      </c>
      <c r="AS147" s="403">
        <f>VLOOKUP(A147,'Autumn 2023 School'!$B$2:$AA$197,26,FALSE)</f>
        <v>9</v>
      </c>
      <c r="AT147" s="409">
        <f t="shared" si="85"/>
        <v>2029.8000000000002</v>
      </c>
      <c r="AU147" s="409">
        <v>0</v>
      </c>
      <c r="AV147" s="413">
        <f t="shared" si="77"/>
        <v>124716.90000000001</v>
      </c>
      <c r="AW147" s="410">
        <f t="shared" si="78"/>
        <v>51965.375</v>
      </c>
      <c r="AX147" s="410">
        <f t="shared" si="79"/>
        <v>41572.300000000003</v>
      </c>
      <c r="AY147" s="410">
        <f t="shared" si="80"/>
        <v>31179.225000000002</v>
      </c>
      <c r="AZ147" s="642">
        <f>(SUMIF('Spring 2023 School'!B:B,Budget!A147,'Spring 2023 School'!AG:AG)+SUMIF('Summer 2023 School'!B:B,Budget!A147,'Summer 2023 School'!AG:AG)+SUMIF('Autumn 2023 School'!B:B,Budget!A147,'Autumn 2023 School'!AG:AG))</f>
        <v>0</v>
      </c>
      <c r="BA147" s="410">
        <f t="shared" si="81"/>
        <v>0</v>
      </c>
      <c r="BB147">
        <f t="shared" si="82"/>
        <v>0</v>
      </c>
      <c r="BC147">
        <f t="shared" si="83"/>
        <v>390</v>
      </c>
      <c r="BD147">
        <f t="shared" si="84"/>
        <v>0</v>
      </c>
    </row>
    <row r="148" spans="1:56" x14ac:dyDescent="0.35">
      <c r="A148" s="231">
        <v>2466</v>
      </c>
      <c r="B148" t="s">
        <v>967</v>
      </c>
      <c r="C148" s="231">
        <f>IF(ISNA(VLOOKUP($B148,'Spring 2023 School'!$C$3:$AF$220,5,FALSE)),0,(VLOOKUP($B148,'Spring 2023 School'!$C$3:$AF$220,5,FALSE)))</f>
        <v>62</v>
      </c>
      <c r="D148" s="231">
        <f>IF(ISNA(VLOOKUP($B148,'Summer 2023 School'!$C$2:$AF$217,5,FALSE)),0,(VLOOKUP($B148,'Summer 2023 School'!$C$2:$AF$217,5,FALSE)))</f>
        <v>60</v>
      </c>
      <c r="E148" s="231">
        <f>IF(ISNA(VLOOKUP($B148,'Autumn 2023 School'!$C$2:$AH$214,5,FALSE)),0,(VLOOKUP($B148,'Autumn 2023 School'!$C$2:$AH$214,5,FALSE)))</f>
        <v>38</v>
      </c>
      <c r="F148" s="231">
        <f>IF(ISNA(VLOOKUP($B148,'Spring 2023 School'!$C$3:$AF$219,8,FALSE)),0,(VLOOKUP($B148,'Spring 2023 School'!$C$3:$AF$219,8,FALSE)))</f>
        <v>8</v>
      </c>
      <c r="G148" s="231">
        <f>IF(ISNA(VLOOKUP($B148,'Summer 2023 School'!$C$2:$AF$216,8,FALSE)),0,(VLOOKUP($B148,'Summer 2023 School'!$C$2:$AF$216,8,FALSE)))</f>
        <v>9</v>
      </c>
      <c r="H148" s="231">
        <f>IF(ISNA(VLOOKUP($B148,'Autumn 2023 School'!$C$2:$AH$214,8,FALSE)),0,(VLOOKUP($B148,'Autumn 2023 School'!$C$2:$AH$214,8,FALSE)))</f>
        <v>5</v>
      </c>
      <c r="I148" s="231">
        <f>IF(ISNA(VLOOKUP($B148,'Spring 2023 School'!$C$3:$AF$219,12,FALSE)),0,(VLOOKUP($B148,'Spring 2023 School'!$C$3:$AF$219,12,FALSE)))</f>
        <v>930</v>
      </c>
      <c r="J148" s="231">
        <f>IF(ISNA(VLOOKUP($B148,'Summer 2023 School'!$C$2:$AF$216,12,FALSE)),0,(VLOOKUP($B148,'Summer 2023 School'!$C$2:$AF$216,12,FALSE)))</f>
        <v>900</v>
      </c>
      <c r="K148" s="231">
        <f>IF(ISNA(VLOOKUP($B148,'Autumn 2023 School'!$C$2:$AH$214,12,FALSE)),0,(VLOOKUP($B148,'Autumn 2023 School'!$C$2:$AH$214,12,FALSE)))</f>
        <v>570</v>
      </c>
      <c r="L148" s="231">
        <f>IF(ISNA(VLOOKUP($B148,'Spring 2023 School'!$C$3:$AF$219,15,FALSE)),0,(VLOOKUP($B148,'Spring 2023 School'!$C$3:$AF$219,15,FALSE)))</f>
        <v>120</v>
      </c>
      <c r="M148" s="231">
        <f>IF(ISNA(VLOOKUP($B148,'Summer 2023 School'!$C$2:$AF$216,15,FALSE)),0,(VLOOKUP($B148,'Summer 2023 School'!$C$2:$AF$216,15,FALSE)))</f>
        <v>135</v>
      </c>
      <c r="N148" s="231">
        <f>IF(ISNA(VLOOKUP($B148,'Autumn 2023 School'!$C$2:$AH$214,15,FALSE)),0,(VLOOKUP($B148,'Autumn 2023 School'!$C$2:$AH$214,15,FALSE)))</f>
        <v>75</v>
      </c>
      <c r="O148" s="231">
        <f>IF(ISNA(VLOOKUP($B148,'Spring 2023 School'!$C$3:$AF$219,2,FALSE)),0,(VLOOKUP($B148,'Spring 2023 School'!$C$3:$AF$219,2,FALSE)))</f>
        <v>0</v>
      </c>
      <c r="P148" s="231">
        <f>IF(ISNA(VLOOKUP($B148,'Summer 2023 School'!$C$2:$AF$216,2,FALSE)),0,(VLOOKUP($B148,'Summer 2023 School'!$C$2:$AF$216,2,FALSE)))</f>
        <v>0</v>
      </c>
      <c r="Q148" s="231">
        <f>IF(ISNA(VLOOKUP($B148,'Autumn 2023 School'!$C$2:$AH$214,2,FALSE)),0,(VLOOKUP($B148,'Autumn 2023 School'!$C$2:$AH$214,2,FALSE)))</f>
        <v>0</v>
      </c>
      <c r="R148" s="231">
        <f>IF(ISNA(VLOOKUP($B148,'Spring 2023 School'!$C$3:$AF$219,9,FALSE)),0,(VLOOKUP($B148,'Spring 2023 School'!$C$3:$AF$219,9,FALSE)))</f>
        <v>0</v>
      </c>
      <c r="S148" s="231">
        <f>IF(ISNA(VLOOKUP($B148,'Summer 2023 School'!$C$2:$AF$216,9,FALSE)),0,(VLOOKUP($B148,'Summer 2023 School'!$C$2:$AF$216,9,FALSE)))</f>
        <v>0</v>
      </c>
      <c r="T148" s="231">
        <f>IF(ISNA(VLOOKUP($B148,'Autumn 2023 School'!$C$2:$AH$214,9,FALSE)),0,(VLOOKUP($B148,'Autumn 2023 School'!$C$2:$AH$214,9,FALSE)))</f>
        <v>0</v>
      </c>
      <c r="U148" s="231">
        <f>IF(ISNA(VLOOKUP($B148,'Spring 2023 School'!$C$3:$AF$219,25,FALSE)),0,(VLOOKUP($B148,'Spring 2023 School'!$C$3:$AF$219,25,FALSE)))</f>
        <v>17</v>
      </c>
      <c r="V148" s="231">
        <f>IF(ISNA(VLOOKUP($B148,'Spring 2023 School'!$C$3:$AF$219,25,FALSE)),0,(VLOOKUP($B148,'Spring 2023 School'!$C$3:$AF$219,25,FALSE)))</f>
        <v>17</v>
      </c>
      <c r="W148" s="231">
        <f>IF(ISNA(VLOOKUP($B148,'Spring 2023 School'!$C$3:$AF$219,25,FALSE)),0,(VLOOKUP($B148,'Spring 2023 School'!$C$3:$AF$219,25,FALSE)))</f>
        <v>17</v>
      </c>
      <c r="X148" s="231">
        <f>IF(ISNA(VLOOKUP($B148,'Spring 2023 School'!$C$3:$AF$219,26,FALSE)),0,(VLOOKUP($B148,'Spring 2023 School'!$C$3:$AF$219,26,FALSE)))</f>
        <v>255</v>
      </c>
      <c r="Y148" s="231">
        <f>IF(ISNA(VLOOKUP($B148,'Spring 2023 School'!$C$3:$AF$219,26,FALSE)),0,(VLOOKUP($B148,'Spring 2023 School'!$C$3:$AF$219,26,FALSE)))</f>
        <v>255</v>
      </c>
      <c r="Z148" s="231">
        <f>IF(ISNA(VLOOKUP($B148,'Spring 2023 School'!$C$3:$AF$219,26,FALSE)),0,(VLOOKUP($B148,'Spring 2023 School'!$C$3:$AF$219,26,FALSE)))</f>
        <v>255</v>
      </c>
      <c r="AA148" s="231">
        <f>IF(ISNA(VLOOKUP($B148,'Spring 2023 School'!$C$3:$AF$219,27,FALSE)),0,(VLOOKUP($B148,'Spring 2023 School'!$C$3:$AF$219,27,FALSE)))</f>
        <v>15</v>
      </c>
      <c r="AB148" s="231">
        <f>IF(ISNA(VLOOKUP($B148,'Spring 2023 School'!$C$3:$AF$219,27,FALSE)),0,(VLOOKUP($B148,'Spring 2023 School'!$C$3:$AF$219,27,FALSE)))</f>
        <v>15</v>
      </c>
      <c r="AC148" s="231">
        <f>IF(ISNA(VLOOKUP($B148,'Spring 2023 School'!$C$3:$AF$219,27,FALSE)),0,(VLOOKUP($B148,'Spring 2023 School'!$C$3:$AF$219,27,FALSE)))</f>
        <v>15</v>
      </c>
      <c r="AD148" s="384">
        <f t="shared" si="72"/>
        <v>188859.9</v>
      </c>
      <c r="AE148" s="403">
        <f>VLOOKUP(B148,'Spring 2023 School'!$C$3:$S$202,17,FALSE)</f>
        <v>30</v>
      </c>
      <c r="AF148" s="403">
        <f>VLOOKUP(B148,'Spring 2023 School'!$C$1:$Z$200,20,FALSE)</f>
        <v>195</v>
      </c>
      <c r="AG148" s="403">
        <f>VLOOKUP(B148,'Spring 2023 School'!$C$3:$Z$202,23,FALSE)</f>
        <v>675</v>
      </c>
      <c r="AH148" s="384">
        <f t="shared" si="73"/>
        <v>695.4</v>
      </c>
      <c r="AI148" s="384">
        <f t="shared" si="74"/>
        <v>2148.9</v>
      </c>
      <c r="AJ148" s="384">
        <f t="shared" si="75"/>
        <v>2052</v>
      </c>
      <c r="AK148" s="384">
        <f t="shared" si="76"/>
        <v>4896.3</v>
      </c>
      <c r="AL148" s="403">
        <f>IF(ISNA(VLOOKUP($A148,'Spring 2023 School'!$B146:$AD146,29,FALSE)),0,(VLOOKUP($A148,'Spring 2023 School'!$B146:$AD146,29,FALSE)))</f>
        <v>0</v>
      </c>
      <c r="AM148" s="403">
        <f>IF(ISNA(VLOOKUP($A148,'Spring 2023 School'!$B146:$AZ146,30,FALSE)),0,(VLOOKUP($A148,'Spring 2023 School'!$B146:$AZ146,30,FALSE)))</f>
        <v>0</v>
      </c>
      <c r="AN148" s="402">
        <f t="shared" si="69"/>
        <v>0</v>
      </c>
      <c r="AO148" s="404">
        <f t="shared" si="70"/>
        <v>0</v>
      </c>
      <c r="AP148" s="384">
        <f t="shared" si="71"/>
        <v>193756.19999999998</v>
      </c>
      <c r="AQ148" s="403">
        <f>VLOOKUP(A148,'Spring 2023 School'!$B$3:$AB$202,26,FALSE)</f>
        <v>17</v>
      </c>
      <c r="AR148" s="403">
        <f>VLOOKUP(A148,'Summer 2023 School'!$B$2:$AA$200,26,FALSE)</f>
        <v>19</v>
      </c>
      <c r="AS148" s="403">
        <f>VLOOKUP(A148,'Autumn 2023 School'!$B$2:$AA$197,26,FALSE)</f>
        <v>13</v>
      </c>
      <c r="AT148" s="409">
        <f t="shared" si="85"/>
        <v>6364.8</v>
      </c>
      <c r="AU148" s="409">
        <v>0</v>
      </c>
      <c r="AV148" s="413">
        <f t="shared" si="77"/>
        <v>200120.99999999997</v>
      </c>
      <c r="AW148" s="410">
        <f t="shared" si="78"/>
        <v>83383.749999999985</v>
      </c>
      <c r="AX148" s="410">
        <f t="shared" si="79"/>
        <v>66706.999999999985</v>
      </c>
      <c r="AY148" s="410">
        <f t="shared" si="80"/>
        <v>50030.249999999985</v>
      </c>
      <c r="AZ148" s="642">
        <f>(SUMIF('Spring 2023 School'!B:B,Budget!A148,'Spring 2023 School'!AG:AG)+SUMIF('Summer 2023 School'!B:B,Budget!A148,'Summer 2023 School'!AG:AG)+SUMIF('Autumn 2023 School'!B:B,Budget!A148,'Autumn 2023 School'!AG:AG))</f>
        <v>0</v>
      </c>
      <c r="BA148" s="410">
        <f t="shared" si="81"/>
        <v>0</v>
      </c>
      <c r="BB148">
        <f t="shared" si="82"/>
        <v>390</v>
      </c>
      <c r="BC148">
        <f t="shared" si="83"/>
        <v>2535</v>
      </c>
      <c r="BD148">
        <f t="shared" si="84"/>
        <v>8100</v>
      </c>
    </row>
    <row r="149" spans="1:56" x14ac:dyDescent="0.35">
      <c r="A149" s="231">
        <v>2471</v>
      </c>
      <c r="B149" t="s">
        <v>968</v>
      </c>
      <c r="C149" s="231">
        <f>IF(ISNA(VLOOKUP($B149,'Spring 2023 School'!$C$3:$AF$220,5,FALSE)),0,(VLOOKUP($B149,'Spring 2023 School'!$C$3:$AF$220,5,FALSE)))</f>
        <v>49</v>
      </c>
      <c r="D149" s="231">
        <f>IF(ISNA(VLOOKUP($B149,'Summer 2023 School'!$C$2:$AF$217,5,FALSE)),0,(VLOOKUP($B149,'Summer 2023 School'!$C$2:$AF$217,5,FALSE)))</f>
        <v>50</v>
      </c>
      <c r="E149" s="231">
        <f>IF(ISNA(VLOOKUP($B149,'Autumn 2023 School'!$C$2:$AH$214,5,FALSE)),0,(VLOOKUP($B149,'Autumn 2023 School'!$C$2:$AH$214,5,FALSE)))</f>
        <v>40</v>
      </c>
      <c r="F149" s="231">
        <f>IF(ISNA(VLOOKUP($B149,'Spring 2023 School'!$C$3:$AF$219,8,FALSE)),0,(VLOOKUP($B149,'Spring 2023 School'!$C$3:$AF$219,8,FALSE)))</f>
        <v>0</v>
      </c>
      <c r="G149" s="231">
        <f>IF(ISNA(VLOOKUP($B149,'Summer 2023 School'!$C$2:$AF$216,8,FALSE)),0,(VLOOKUP($B149,'Summer 2023 School'!$C$2:$AF$216,8,FALSE)))</f>
        <v>0</v>
      </c>
      <c r="H149" s="231">
        <f>IF(ISNA(VLOOKUP($B149,'Autumn 2023 School'!$C$2:$AH$214,8,FALSE)),0,(VLOOKUP($B149,'Autumn 2023 School'!$C$2:$AH$214,8,FALSE)))</f>
        <v>0</v>
      </c>
      <c r="I149" s="231">
        <f>IF(ISNA(VLOOKUP($B149,'Spring 2023 School'!$C$3:$AF$219,12,FALSE)),0,(VLOOKUP($B149,'Spring 2023 School'!$C$3:$AF$219,12,FALSE)))</f>
        <v>735</v>
      </c>
      <c r="J149" s="231">
        <f>IF(ISNA(VLOOKUP($B149,'Summer 2023 School'!$C$2:$AF$216,12,FALSE)),0,(VLOOKUP($B149,'Summer 2023 School'!$C$2:$AF$216,12,FALSE)))</f>
        <v>750</v>
      </c>
      <c r="K149" s="231">
        <f>IF(ISNA(VLOOKUP($B149,'Autumn 2023 School'!$C$2:$AH$214,12,FALSE)),0,(VLOOKUP($B149,'Autumn 2023 School'!$C$2:$AH$214,12,FALSE)))</f>
        <v>600</v>
      </c>
      <c r="L149" s="231">
        <f>IF(ISNA(VLOOKUP($B149,'Spring 2023 School'!$C$3:$AF$219,15,FALSE)),0,(VLOOKUP($B149,'Spring 2023 School'!$C$3:$AF$219,15,FALSE)))</f>
        <v>0</v>
      </c>
      <c r="M149" s="231">
        <f>IF(ISNA(VLOOKUP($B149,'Summer 2023 School'!$C$2:$AF$216,15,FALSE)),0,(VLOOKUP($B149,'Summer 2023 School'!$C$2:$AF$216,15,FALSE)))</f>
        <v>0</v>
      </c>
      <c r="N149" s="231">
        <f>IF(ISNA(VLOOKUP($B149,'Autumn 2023 School'!$C$2:$AH$214,15,FALSE)),0,(VLOOKUP($B149,'Autumn 2023 School'!$C$2:$AH$214,15,FALSE)))</f>
        <v>0</v>
      </c>
      <c r="O149" s="231">
        <f>IF(ISNA(VLOOKUP($B149,'Spring 2023 School'!$C$3:$AF$219,2,FALSE)),0,(VLOOKUP($B149,'Spring 2023 School'!$C$3:$AF$219,2,FALSE)))</f>
        <v>0</v>
      </c>
      <c r="P149" s="231">
        <f>IF(ISNA(VLOOKUP($B149,'Summer 2023 School'!$C$2:$AF$216,2,FALSE)),0,(VLOOKUP($B149,'Summer 2023 School'!$C$2:$AF$216,2,FALSE)))</f>
        <v>0</v>
      </c>
      <c r="Q149" s="231">
        <f>IF(ISNA(VLOOKUP($B149,'Autumn 2023 School'!$C$2:$AH$214,2,FALSE)),0,(VLOOKUP($B149,'Autumn 2023 School'!$C$2:$AH$214,2,FALSE)))</f>
        <v>0</v>
      </c>
      <c r="R149" s="231">
        <f>IF(ISNA(VLOOKUP($B149,'Spring 2023 School'!$C$3:$AF$219,9,FALSE)),0,(VLOOKUP($B149,'Spring 2023 School'!$C$3:$AF$219,9,FALSE)))</f>
        <v>0</v>
      </c>
      <c r="S149" s="231">
        <f>IF(ISNA(VLOOKUP($B149,'Summer 2023 School'!$C$2:$AF$216,9,FALSE)),0,(VLOOKUP($B149,'Summer 2023 School'!$C$2:$AF$216,9,FALSE)))</f>
        <v>0</v>
      </c>
      <c r="T149" s="231">
        <f>IF(ISNA(VLOOKUP($B149,'Autumn 2023 School'!$C$2:$AH$214,9,FALSE)),0,(VLOOKUP($B149,'Autumn 2023 School'!$C$2:$AH$214,9,FALSE)))</f>
        <v>0</v>
      </c>
      <c r="U149" s="231">
        <f>IF(ISNA(VLOOKUP($B149,'Spring 2023 School'!$C$3:$AF$219,25,FALSE)),0,(VLOOKUP($B149,'Spring 2023 School'!$C$3:$AF$219,25,FALSE)))</f>
        <v>9</v>
      </c>
      <c r="V149" s="231">
        <f>IF(ISNA(VLOOKUP($B149,'Spring 2023 School'!$C$3:$AF$219,25,FALSE)),0,(VLOOKUP($B149,'Spring 2023 School'!$C$3:$AF$219,25,FALSE)))</f>
        <v>9</v>
      </c>
      <c r="W149" s="231">
        <f>IF(ISNA(VLOOKUP($B149,'Spring 2023 School'!$C$3:$AF$219,25,FALSE)),0,(VLOOKUP($B149,'Spring 2023 School'!$C$3:$AF$219,25,FALSE)))</f>
        <v>9</v>
      </c>
      <c r="X149" s="231">
        <f>IF(ISNA(VLOOKUP($B149,'Spring 2023 School'!$C$3:$AF$219,26,FALSE)),0,(VLOOKUP($B149,'Spring 2023 School'!$C$3:$AF$219,26,FALSE)))</f>
        <v>135</v>
      </c>
      <c r="Y149" s="231">
        <f>IF(ISNA(VLOOKUP($B149,'Spring 2023 School'!$C$3:$AF$219,26,FALSE)),0,(VLOOKUP($B149,'Spring 2023 School'!$C$3:$AF$219,26,FALSE)))</f>
        <v>135</v>
      </c>
      <c r="Z149" s="231">
        <f>IF(ISNA(VLOOKUP($B149,'Spring 2023 School'!$C$3:$AF$219,26,FALSE)),0,(VLOOKUP($B149,'Spring 2023 School'!$C$3:$AF$219,26,FALSE)))</f>
        <v>135</v>
      </c>
      <c r="AA149" s="231">
        <f>IF(ISNA(VLOOKUP($B149,'Spring 2023 School'!$C$3:$AF$219,27,FALSE)),0,(VLOOKUP($B149,'Spring 2023 School'!$C$3:$AF$219,27,FALSE)))</f>
        <v>0</v>
      </c>
      <c r="AB149" s="231">
        <f>IF(ISNA(VLOOKUP($B149,'Spring 2023 School'!$C$3:$AF$219,27,FALSE)),0,(VLOOKUP($B149,'Spring 2023 School'!$C$3:$AF$219,27,FALSE)))</f>
        <v>0</v>
      </c>
      <c r="AC149" s="231">
        <f>IF(ISNA(VLOOKUP($B149,'Spring 2023 School'!$C$3:$AF$219,27,FALSE)),0,(VLOOKUP($B149,'Spring 2023 School'!$C$3:$AF$219,27,FALSE)))</f>
        <v>0</v>
      </c>
      <c r="AD149" s="384">
        <f t="shared" si="72"/>
        <v>143657.1</v>
      </c>
      <c r="AE149" s="403">
        <f>VLOOKUP(B149,'Spring 2023 School'!$C$3:$S$202,17,FALSE)</f>
        <v>0</v>
      </c>
      <c r="AF149" s="403">
        <f>VLOOKUP(B149,'Spring 2023 School'!$C$1:$Z$200,20,FALSE)</f>
        <v>465</v>
      </c>
      <c r="AG149" s="403">
        <f>VLOOKUP(B149,'Spring 2023 School'!$C$3:$Z$202,23,FALSE)</f>
        <v>195</v>
      </c>
      <c r="AH149" s="384">
        <f t="shared" si="73"/>
        <v>0</v>
      </c>
      <c r="AI149" s="384">
        <f t="shared" si="74"/>
        <v>5124.3</v>
      </c>
      <c r="AJ149" s="384">
        <f t="shared" si="75"/>
        <v>592.79999999999995</v>
      </c>
      <c r="AK149" s="384">
        <f t="shared" si="76"/>
        <v>5717.1</v>
      </c>
      <c r="AL149" s="403">
        <f>IF(ISNA(VLOOKUP($A149,'Spring 2023 School'!$B147:$AD147,29,FALSE)),0,(VLOOKUP($A149,'Spring 2023 School'!$B147:$AD147,29,FALSE)))</f>
        <v>0</v>
      </c>
      <c r="AM149" s="403">
        <f>IF(ISNA(VLOOKUP($A149,'Spring 2023 School'!$B147:$AZ147,30,FALSE)),0,(VLOOKUP($A149,'Spring 2023 School'!$B147:$AZ147,30,FALSE)))</f>
        <v>0</v>
      </c>
      <c r="AN149" s="402">
        <f t="shared" si="69"/>
        <v>0</v>
      </c>
      <c r="AO149" s="404">
        <f t="shared" si="70"/>
        <v>0</v>
      </c>
      <c r="AP149" s="384">
        <f t="shared" si="71"/>
        <v>149374.20000000001</v>
      </c>
      <c r="AQ149" s="403">
        <f>VLOOKUP(A149,'Spring 2023 School'!$B$3:$AB$202,26,FALSE)</f>
        <v>9</v>
      </c>
      <c r="AR149" s="403">
        <f>VLOOKUP(A149,'Summer 2023 School'!$B$2:$AA$200,26,FALSE)</f>
        <v>11</v>
      </c>
      <c r="AS149" s="403">
        <f>VLOOKUP(A149,'Autumn 2023 School'!$B$2:$AA$197,26,FALSE)</f>
        <v>2</v>
      </c>
      <c r="AT149" s="409">
        <f t="shared" si="85"/>
        <v>2896.8</v>
      </c>
      <c r="AU149" s="409">
        <v>0</v>
      </c>
      <c r="AV149" s="413">
        <f t="shared" si="77"/>
        <v>152271</v>
      </c>
      <c r="AW149" s="410">
        <f t="shared" si="78"/>
        <v>63446.25</v>
      </c>
      <c r="AX149" s="410">
        <f t="shared" si="79"/>
        <v>50757</v>
      </c>
      <c r="AY149" s="410">
        <f t="shared" si="80"/>
        <v>38067.75</v>
      </c>
      <c r="AZ149" s="642">
        <f>(SUMIF('Spring 2023 School'!B:B,Budget!A149,'Spring 2023 School'!AG:AG)+SUMIF('Summer 2023 School'!B:B,Budget!A149,'Summer 2023 School'!AG:AG)+SUMIF('Autumn 2023 School'!B:B,Budget!A149,'Autumn 2023 School'!AG:AG))</f>
        <v>0</v>
      </c>
      <c r="BA149" s="410">
        <f t="shared" si="81"/>
        <v>0</v>
      </c>
      <c r="BB149">
        <f t="shared" si="82"/>
        <v>0</v>
      </c>
      <c r="BC149">
        <f t="shared" si="83"/>
        <v>6045</v>
      </c>
      <c r="BD149">
        <f t="shared" si="84"/>
        <v>2340</v>
      </c>
    </row>
    <row r="150" spans="1:56" x14ac:dyDescent="0.35">
      <c r="A150" s="231">
        <v>2478</v>
      </c>
      <c r="B150" t="s">
        <v>969</v>
      </c>
      <c r="C150" s="231">
        <f>IF(ISNA(VLOOKUP($B150,'Spring 2023 School'!$C$3:$AF$220,5,FALSE)),0,(VLOOKUP($B150,'Spring 2023 School'!$C$3:$AF$220,5,FALSE)))</f>
        <v>28</v>
      </c>
      <c r="D150" s="231">
        <f>IF(ISNA(VLOOKUP($B150,'Summer 2023 School'!$C$2:$AF$217,5,FALSE)),0,(VLOOKUP($B150,'Summer 2023 School'!$C$2:$AF$217,5,FALSE)))</f>
        <v>28</v>
      </c>
      <c r="E150" s="231">
        <f>IF(ISNA(VLOOKUP($B150,'Autumn 2023 School'!$C$2:$AH$214,5,FALSE)),0,(VLOOKUP($B150,'Autumn 2023 School'!$C$2:$AH$214,5,FALSE)))</f>
        <v>29</v>
      </c>
      <c r="F150" s="231">
        <f>IF(ISNA(VLOOKUP($B150,'Spring 2023 School'!$C$3:$AF$219,8,FALSE)),0,(VLOOKUP($B150,'Spring 2023 School'!$C$3:$AF$219,8,FALSE)))</f>
        <v>24</v>
      </c>
      <c r="G150" s="231">
        <f>IF(ISNA(VLOOKUP($B150,'Summer 2023 School'!$C$2:$AF$216,8,FALSE)),0,(VLOOKUP($B150,'Summer 2023 School'!$C$2:$AF$216,8,FALSE)))</f>
        <v>24</v>
      </c>
      <c r="H150" s="231">
        <f>IF(ISNA(VLOOKUP($B150,'Autumn 2023 School'!$C$2:$AH$214,8,FALSE)),0,(VLOOKUP($B150,'Autumn 2023 School'!$C$2:$AH$214,8,FALSE)))</f>
        <v>23</v>
      </c>
      <c r="I150" s="231">
        <f>IF(ISNA(VLOOKUP($B150,'Spring 2023 School'!$C$3:$AF$219,12,FALSE)),0,(VLOOKUP($B150,'Spring 2023 School'!$C$3:$AF$219,12,FALSE)))</f>
        <v>420</v>
      </c>
      <c r="J150" s="231">
        <f>IF(ISNA(VLOOKUP($B150,'Summer 2023 School'!$C$2:$AF$216,12,FALSE)),0,(VLOOKUP($B150,'Summer 2023 School'!$C$2:$AF$216,12,FALSE)))</f>
        <v>420</v>
      </c>
      <c r="K150" s="231">
        <f>IF(ISNA(VLOOKUP($B150,'Autumn 2023 School'!$C$2:$AH$214,12,FALSE)),0,(VLOOKUP($B150,'Autumn 2023 School'!$C$2:$AH$214,12,FALSE)))</f>
        <v>435</v>
      </c>
      <c r="L150" s="231">
        <f>IF(ISNA(VLOOKUP($B150,'Spring 2023 School'!$C$3:$AF$219,15,FALSE)),0,(VLOOKUP($B150,'Spring 2023 School'!$C$3:$AF$219,15,FALSE)))</f>
        <v>360</v>
      </c>
      <c r="M150" s="231">
        <f>IF(ISNA(VLOOKUP($B150,'Summer 2023 School'!$C$2:$AF$216,15,FALSE)),0,(VLOOKUP($B150,'Summer 2023 School'!$C$2:$AF$216,15,FALSE)))</f>
        <v>360</v>
      </c>
      <c r="N150" s="231">
        <f>IF(ISNA(VLOOKUP($B150,'Autumn 2023 School'!$C$2:$AH$214,15,FALSE)),0,(VLOOKUP($B150,'Autumn 2023 School'!$C$2:$AH$214,15,FALSE)))</f>
        <v>345</v>
      </c>
      <c r="O150" s="231">
        <f>IF(ISNA(VLOOKUP($B150,'Spring 2023 School'!$C$3:$AF$219,2,FALSE)),0,(VLOOKUP($B150,'Spring 2023 School'!$C$3:$AF$219,2,FALSE)))</f>
        <v>0</v>
      </c>
      <c r="P150" s="231">
        <f>IF(ISNA(VLOOKUP($B150,'Summer 2023 School'!$C$2:$AF$216,2,FALSE)),0,(VLOOKUP($B150,'Summer 2023 School'!$C$2:$AF$216,2,FALSE)))</f>
        <v>0</v>
      </c>
      <c r="Q150" s="231">
        <f>IF(ISNA(VLOOKUP($B150,'Autumn 2023 School'!$C$2:$AH$214,2,FALSE)),0,(VLOOKUP($B150,'Autumn 2023 School'!$C$2:$AH$214,2,FALSE)))</f>
        <v>0</v>
      </c>
      <c r="R150" s="231">
        <f>IF(ISNA(VLOOKUP($B150,'Spring 2023 School'!$C$3:$AF$219,9,FALSE)),0,(VLOOKUP($B150,'Spring 2023 School'!$C$3:$AF$219,9,FALSE)))</f>
        <v>0</v>
      </c>
      <c r="S150" s="231">
        <f>IF(ISNA(VLOOKUP($B150,'Summer 2023 School'!$C$2:$AF$216,9,FALSE)),0,(VLOOKUP($B150,'Summer 2023 School'!$C$2:$AF$216,9,FALSE)))</f>
        <v>0</v>
      </c>
      <c r="T150" s="231">
        <f>IF(ISNA(VLOOKUP($B150,'Autumn 2023 School'!$C$2:$AH$214,9,FALSE)),0,(VLOOKUP($B150,'Autumn 2023 School'!$C$2:$AH$214,9,FALSE)))</f>
        <v>0</v>
      </c>
      <c r="U150" s="231">
        <f>IF(ISNA(VLOOKUP($B150,'Spring 2023 School'!$C$3:$AF$219,25,FALSE)),0,(VLOOKUP($B150,'Spring 2023 School'!$C$3:$AF$219,25,FALSE)))</f>
        <v>0</v>
      </c>
      <c r="V150" s="231">
        <f>IF(ISNA(VLOOKUP($B150,'Spring 2023 School'!$C$3:$AF$219,25,FALSE)),0,(VLOOKUP($B150,'Spring 2023 School'!$C$3:$AF$219,25,FALSE)))</f>
        <v>0</v>
      </c>
      <c r="W150" s="231">
        <f>IF(ISNA(VLOOKUP($B150,'Spring 2023 School'!$C$3:$AF$219,25,FALSE)),0,(VLOOKUP($B150,'Spring 2023 School'!$C$3:$AF$219,25,FALSE)))</f>
        <v>0</v>
      </c>
      <c r="X150" s="231">
        <f>IF(ISNA(VLOOKUP($B150,'Spring 2023 School'!$C$3:$AF$219,26,FALSE)),0,(VLOOKUP($B150,'Spring 2023 School'!$C$3:$AF$219,26,FALSE)))</f>
        <v>0</v>
      </c>
      <c r="Y150" s="231">
        <f>IF(ISNA(VLOOKUP($B150,'Spring 2023 School'!$C$3:$AF$219,26,FALSE)),0,(VLOOKUP($B150,'Spring 2023 School'!$C$3:$AF$219,26,FALSE)))</f>
        <v>0</v>
      </c>
      <c r="Z150" s="231">
        <f>IF(ISNA(VLOOKUP($B150,'Spring 2023 School'!$C$3:$AF$219,26,FALSE)),0,(VLOOKUP($B150,'Spring 2023 School'!$C$3:$AF$219,26,FALSE)))</f>
        <v>0</v>
      </c>
      <c r="AA150" s="231">
        <f>IF(ISNA(VLOOKUP($B150,'Spring 2023 School'!$C$3:$AF$219,27,FALSE)),0,(VLOOKUP($B150,'Spring 2023 School'!$C$3:$AF$219,27,FALSE)))</f>
        <v>0</v>
      </c>
      <c r="AB150" s="231">
        <f>IF(ISNA(VLOOKUP($B150,'Spring 2023 School'!$C$3:$AF$219,27,FALSE)),0,(VLOOKUP($B150,'Spring 2023 School'!$C$3:$AF$219,27,FALSE)))</f>
        <v>0</v>
      </c>
      <c r="AC150" s="231">
        <f>IF(ISNA(VLOOKUP($B150,'Spring 2023 School'!$C$3:$AF$219,27,FALSE)),0,(VLOOKUP($B150,'Spring 2023 School'!$C$3:$AF$219,27,FALSE)))</f>
        <v>0</v>
      </c>
      <c r="AD150" s="384">
        <f t="shared" si="72"/>
        <v>160648.79999999999</v>
      </c>
      <c r="AE150" s="403">
        <f>VLOOKUP(B150,'Spring 2023 School'!$C$3:$S$202,17,FALSE)</f>
        <v>0</v>
      </c>
      <c r="AF150" s="403">
        <f>VLOOKUP(B150,'Spring 2023 School'!$C$1:$Z$200,20,FALSE)</f>
        <v>0</v>
      </c>
      <c r="AG150" s="403">
        <f>VLOOKUP(B150,'Spring 2023 School'!$C$3:$Z$202,23,FALSE)</f>
        <v>60</v>
      </c>
      <c r="AH150" s="384">
        <f t="shared" si="73"/>
        <v>0</v>
      </c>
      <c r="AI150" s="384">
        <f t="shared" si="74"/>
        <v>0</v>
      </c>
      <c r="AJ150" s="384">
        <f t="shared" si="75"/>
        <v>182.4</v>
      </c>
      <c r="AK150" s="384">
        <f t="shared" si="76"/>
        <v>182.4</v>
      </c>
      <c r="AL150" s="403">
        <f>IF(ISNA(VLOOKUP($A150,'Spring 2023 School'!$B148:$AD148,29,FALSE)),0,(VLOOKUP($A150,'Spring 2023 School'!$B148:$AD148,29,FALSE)))</f>
        <v>0</v>
      </c>
      <c r="AM150" s="403">
        <f>IF(ISNA(VLOOKUP($A150,'Spring 2023 School'!$B148:$AZ148,30,FALSE)),0,(VLOOKUP($A150,'Spring 2023 School'!$B148:$AZ148,30,FALSE)))</f>
        <v>0</v>
      </c>
      <c r="AN150" s="402">
        <f t="shared" si="69"/>
        <v>0</v>
      </c>
      <c r="AO150" s="404">
        <f t="shared" si="70"/>
        <v>0</v>
      </c>
      <c r="AP150" s="384">
        <f t="shared" si="71"/>
        <v>160831.19999999998</v>
      </c>
      <c r="AQ150" s="403">
        <f>VLOOKUP(A150,'Spring 2023 School'!$B$3:$AB$202,26,FALSE)</f>
        <v>0</v>
      </c>
      <c r="AR150" s="403">
        <f>VLOOKUP(A150,'Summer 2023 School'!$B$2:$AA$200,26,FALSE)</f>
        <v>1</v>
      </c>
      <c r="AS150" s="403">
        <f>VLOOKUP(A150,'Autumn 2023 School'!$B$2:$AA$197,26,FALSE)</f>
        <v>0</v>
      </c>
      <c r="AT150" s="409">
        <f t="shared" si="85"/>
        <v>132.60000000000002</v>
      </c>
      <c r="AU150" s="409">
        <v>0</v>
      </c>
      <c r="AV150" s="413">
        <f t="shared" si="77"/>
        <v>160963.79999999999</v>
      </c>
      <c r="AW150" s="410">
        <f t="shared" si="78"/>
        <v>67068.25</v>
      </c>
      <c r="AX150" s="410">
        <f t="shared" si="79"/>
        <v>53654.6</v>
      </c>
      <c r="AY150" s="410">
        <f t="shared" si="80"/>
        <v>40240.949999999997</v>
      </c>
      <c r="AZ150" s="642">
        <f>(SUMIF('Spring 2023 School'!B:B,Budget!A150,'Spring 2023 School'!AG:AG)+SUMIF('Summer 2023 School'!B:B,Budget!A150,'Summer 2023 School'!AG:AG)+SUMIF('Autumn 2023 School'!B:B,Budget!A150,'Autumn 2023 School'!AG:AG))</f>
        <v>0</v>
      </c>
      <c r="BA150" s="410">
        <f t="shared" si="81"/>
        <v>0</v>
      </c>
      <c r="BB150">
        <f t="shared" si="82"/>
        <v>0</v>
      </c>
      <c r="BC150">
        <f t="shared" si="83"/>
        <v>0</v>
      </c>
      <c r="BD150">
        <f t="shared" si="84"/>
        <v>720</v>
      </c>
    </row>
    <row r="151" spans="1:56" x14ac:dyDescent="0.35">
      <c r="A151" s="231">
        <v>2479</v>
      </c>
      <c r="B151" t="s">
        <v>970</v>
      </c>
      <c r="C151" s="231">
        <f>IF(ISNA(VLOOKUP($B151,'Spring 2023 School'!$C$3:$AF$220,5,FALSE)),0,(VLOOKUP($B151,'Spring 2023 School'!$C$3:$AF$220,5,FALSE)))</f>
        <v>71</v>
      </c>
      <c r="D151" s="231">
        <f>IF(ISNA(VLOOKUP($B151,'Summer 2023 School'!$C$2:$AF$217,5,FALSE)),0,(VLOOKUP($B151,'Summer 2023 School'!$C$2:$AF$217,5,FALSE)))</f>
        <v>78</v>
      </c>
      <c r="E151" s="231">
        <f>IF(ISNA(VLOOKUP($B151,'Autumn 2023 School'!$C$2:$AH$214,5,FALSE)),0,(VLOOKUP($B151,'Autumn 2023 School'!$C$2:$AH$214,5,FALSE)))</f>
        <v>61</v>
      </c>
      <c r="F151" s="231">
        <f>IF(ISNA(VLOOKUP($B151,'Spring 2023 School'!$C$3:$AF$219,8,FALSE)),0,(VLOOKUP($B151,'Spring 2023 School'!$C$3:$AF$219,8,FALSE)))</f>
        <v>10</v>
      </c>
      <c r="G151" s="231">
        <f>IF(ISNA(VLOOKUP($B151,'Summer 2023 School'!$C$2:$AF$216,8,FALSE)),0,(VLOOKUP($B151,'Summer 2023 School'!$C$2:$AF$216,8,FALSE)))</f>
        <v>7</v>
      </c>
      <c r="H151" s="231">
        <f>IF(ISNA(VLOOKUP($B151,'Autumn 2023 School'!$C$2:$AH$214,8,FALSE)),0,(VLOOKUP($B151,'Autumn 2023 School'!$C$2:$AH$214,8,FALSE)))</f>
        <v>4</v>
      </c>
      <c r="I151" s="231">
        <f>IF(ISNA(VLOOKUP($B151,'Spring 2023 School'!$C$3:$AF$219,12,FALSE)),0,(VLOOKUP($B151,'Spring 2023 School'!$C$3:$AF$219,12,FALSE)))</f>
        <v>1065</v>
      </c>
      <c r="J151" s="231">
        <f>IF(ISNA(VLOOKUP($B151,'Summer 2023 School'!$C$2:$AF$216,12,FALSE)),0,(VLOOKUP($B151,'Summer 2023 School'!$C$2:$AF$216,12,FALSE)))</f>
        <v>1170</v>
      </c>
      <c r="K151" s="231">
        <f>IF(ISNA(VLOOKUP($B151,'Autumn 2023 School'!$C$2:$AH$214,12,FALSE)),0,(VLOOKUP($B151,'Autumn 2023 School'!$C$2:$AH$214,12,FALSE)))</f>
        <v>915</v>
      </c>
      <c r="L151" s="231">
        <f>IF(ISNA(VLOOKUP($B151,'Spring 2023 School'!$C$3:$AF$219,15,FALSE)),0,(VLOOKUP($B151,'Spring 2023 School'!$C$3:$AF$219,15,FALSE)))</f>
        <v>135</v>
      </c>
      <c r="M151" s="231">
        <f>IF(ISNA(VLOOKUP($B151,'Summer 2023 School'!$C$2:$AF$216,15,FALSE)),0,(VLOOKUP($B151,'Summer 2023 School'!$C$2:$AF$216,15,FALSE)))</f>
        <v>105</v>
      </c>
      <c r="N151" s="231">
        <f>IF(ISNA(VLOOKUP($B151,'Autumn 2023 School'!$C$2:$AH$214,15,FALSE)),0,(VLOOKUP($B151,'Autumn 2023 School'!$C$2:$AH$214,15,FALSE)))</f>
        <v>60</v>
      </c>
      <c r="O151" s="231">
        <f>IF(ISNA(VLOOKUP($B151,'Spring 2023 School'!$C$3:$AF$219,2,FALSE)),0,(VLOOKUP($B151,'Spring 2023 School'!$C$3:$AF$219,2,FALSE)))</f>
        <v>0</v>
      </c>
      <c r="P151" s="231">
        <f>IF(ISNA(VLOOKUP($B151,'Summer 2023 School'!$C$2:$AF$216,2,FALSE)),0,(VLOOKUP($B151,'Summer 2023 School'!$C$2:$AF$216,2,FALSE)))</f>
        <v>0</v>
      </c>
      <c r="Q151" s="231">
        <f>IF(ISNA(VLOOKUP($B151,'Autumn 2023 School'!$C$2:$AH$214,2,FALSE)),0,(VLOOKUP($B151,'Autumn 2023 School'!$C$2:$AH$214,2,FALSE)))</f>
        <v>0</v>
      </c>
      <c r="R151" s="231">
        <f>IF(ISNA(VLOOKUP($B151,'Spring 2023 School'!$C$3:$AF$219,9,FALSE)),0,(VLOOKUP($B151,'Spring 2023 School'!$C$3:$AF$219,9,FALSE)))</f>
        <v>0</v>
      </c>
      <c r="S151" s="231">
        <f>IF(ISNA(VLOOKUP($B151,'Summer 2023 School'!$C$2:$AF$216,9,FALSE)),0,(VLOOKUP($B151,'Summer 2023 School'!$C$2:$AF$216,9,FALSE)))</f>
        <v>0</v>
      </c>
      <c r="T151" s="231">
        <f>IF(ISNA(VLOOKUP($B151,'Autumn 2023 School'!$C$2:$AH$214,9,FALSE)),0,(VLOOKUP($B151,'Autumn 2023 School'!$C$2:$AH$214,9,FALSE)))</f>
        <v>0</v>
      </c>
      <c r="U151" s="231">
        <f>IF(ISNA(VLOOKUP($B151,'Spring 2023 School'!$C$3:$AF$219,25,FALSE)),0,(VLOOKUP($B151,'Spring 2023 School'!$C$3:$AF$219,25,FALSE)))</f>
        <v>20</v>
      </c>
      <c r="V151" s="231">
        <f>IF(ISNA(VLOOKUP($B151,'Spring 2023 School'!$C$3:$AF$219,25,FALSE)),0,(VLOOKUP($B151,'Spring 2023 School'!$C$3:$AF$219,25,FALSE)))</f>
        <v>20</v>
      </c>
      <c r="W151" s="231">
        <f>IF(ISNA(VLOOKUP($B151,'Spring 2023 School'!$C$3:$AF$219,25,FALSE)),0,(VLOOKUP($B151,'Spring 2023 School'!$C$3:$AF$219,25,FALSE)))</f>
        <v>20</v>
      </c>
      <c r="X151" s="231">
        <f>IF(ISNA(VLOOKUP($B151,'Spring 2023 School'!$C$3:$AF$219,26,FALSE)),0,(VLOOKUP($B151,'Spring 2023 School'!$C$3:$AF$219,26,FALSE)))</f>
        <v>300</v>
      </c>
      <c r="Y151" s="231">
        <f>IF(ISNA(VLOOKUP($B151,'Spring 2023 School'!$C$3:$AF$219,26,FALSE)),0,(VLOOKUP($B151,'Spring 2023 School'!$C$3:$AF$219,26,FALSE)))</f>
        <v>300</v>
      </c>
      <c r="Z151" s="231">
        <f>IF(ISNA(VLOOKUP($B151,'Spring 2023 School'!$C$3:$AF$219,26,FALSE)),0,(VLOOKUP($B151,'Spring 2023 School'!$C$3:$AF$219,26,FALSE)))</f>
        <v>300</v>
      </c>
      <c r="AA151" s="231">
        <f>IF(ISNA(VLOOKUP($B151,'Spring 2023 School'!$C$3:$AF$219,27,FALSE)),0,(VLOOKUP($B151,'Spring 2023 School'!$C$3:$AF$219,27,FALSE)))</f>
        <v>45</v>
      </c>
      <c r="AB151" s="231">
        <f>IF(ISNA(VLOOKUP($B151,'Spring 2023 School'!$C$3:$AF$219,27,FALSE)),0,(VLOOKUP($B151,'Spring 2023 School'!$C$3:$AF$219,27,FALSE)))</f>
        <v>45</v>
      </c>
      <c r="AC151" s="231">
        <f>IF(ISNA(VLOOKUP($B151,'Spring 2023 School'!$C$3:$AF$219,27,FALSE)),0,(VLOOKUP($B151,'Spring 2023 School'!$C$3:$AF$219,27,FALSE)))</f>
        <v>45</v>
      </c>
      <c r="AD151" s="384">
        <f t="shared" si="72"/>
        <v>237802.49999999997</v>
      </c>
      <c r="AE151" s="403">
        <f>VLOOKUP(B151,'Spring 2023 School'!$C$3:$S$202,17,FALSE)</f>
        <v>450</v>
      </c>
      <c r="AF151" s="403">
        <f>VLOOKUP(B151,'Spring 2023 School'!$C$1:$Z$200,20,FALSE)</f>
        <v>465</v>
      </c>
      <c r="AG151" s="403">
        <f>VLOOKUP(B151,'Spring 2023 School'!$C$3:$Z$202,23,FALSE)</f>
        <v>150</v>
      </c>
      <c r="AH151" s="384">
        <f t="shared" si="73"/>
        <v>10431</v>
      </c>
      <c r="AI151" s="384">
        <f t="shared" si="74"/>
        <v>5124.3</v>
      </c>
      <c r="AJ151" s="384">
        <f t="shared" si="75"/>
        <v>456</v>
      </c>
      <c r="AK151" s="384">
        <f t="shared" si="76"/>
        <v>16011.3</v>
      </c>
      <c r="AL151" s="403">
        <f>IF(ISNA(VLOOKUP($A151,'Spring 2023 School'!$B149:$AD149,29,FALSE)),0,(VLOOKUP($A151,'Spring 2023 School'!$B149:$AD149,29,FALSE)))</f>
        <v>14</v>
      </c>
      <c r="AM151" s="403">
        <f>IF(ISNA(VLOOKUP($A151,'Spring 2023 School'!$B149:$AZ149,30,FALSE)),0,(VLOOKUP($A151,'Spring 2023 School'!$B149:$AZ149,30,FALSE)))</f>
        <v>210</v>
      </c>
      <c r="AN151" s="402">
        <f t="shared" si="69"/>
        <v>3052</v>
      </c>
      <c r="AO151" s="404">
        <f t="shared" si="70"/>
        <v>0</v>
      </c>
      <c r="AP151" s="384">
        <f t="shared" si="71"/>
        <v>256865.79999999996</v>
      </c>
      <c r="AQ151" s="403">
        <f>VLOOKUP(A151,'Spring 2023 School'!$B$3:$AB$202,26,FALSE)</f>
        <v>20</v>
      </c>
      <c r="AR151" s="403">
        <f>VLOOKUP(A151,'Summer 2023 School'!$B$2:$AA$200,26,FALSE)</f>
        <v>0</v>
      </c>
      <c r="AS151" s="403">
        <f>VLOOKUP(A151,'Autumn 2023 School'!$B$2:$AA$197,26,FALSE)</f>
        <v>14</v>
      </c>
      <c r="AT151" s="409">
        <f t="shared" si="85"/>
        <v>4365.6000000000004</v>
      </c>
      <c r="AU151" s="409">
        <v>0</v>
      </c>
      <c r="AV151" s="413">
        <f t="shared" si="77"/>
        <v>261231.39999999997</v>
      </c>
      <c r="AW151" s="410">
        <f t="shared" si="78"/>
        <v>108846.41666666664</v>
      </c>
      <c r="AX151" s="410">
        <f t="shared" si="79"/>
        <v>87077.133333333317</v>
      </c>
      <c r="AY151" s="410">
        <f t="shared" si="80"/>
        <v>65307.849999999991</v>
      </c>
      <c r="AZ151" s="642">
        <f>(SUMIF('Spring 2023 School'!B:B,Budget!A151,'Spring 2023 School'!AG:AG)+SUMIF('Summer 2023 School'!B:B,Budget!A151,'Summer 2023 School'!AG:AG)+SUMIF('Autumn 2023 School'!B:B,Budget!A151,'Autumn 2023 School'!AG:AG))</f>
        <v>0</v>
      </c>
      <c r="BA151" s="410">
        <f t="shared" si="81"/>
        <v>0</v>
      </c>
      <c r="BB151">
        <f t="shared" si="82"/>
        <v>5850</v>
      </c>
      <c r="BC151">
        <f t="shared" si="83"/>
        <v>6045</v>
      </c>
      <c r="BD151">
        <f t="shared" si="84"/>
        <v>1800</v>
      </c>
    </row>
    <row r="152" spans="1:56" x14ac:dyDescent="0.35">
      <c r="A152" s="231">
        <v>2480</v>
      </c>
      <c r="B152" t="s">
        <v>971</v>
      </c>
      <c r="C152" s="231">
        <f>IF(ISNA(VLOOKUP($B152,'Spring 2023 School'!$C$3:$AF$220,5,FALSE)),0,(VLOOKUP($B152,'Spring 2023 School'!$C$3:$AF$220,5,FALSE)))</f>
        <v>24</v>
      </c>
      <c r="D152" s="231">
        <f>IF(ISNA(VLOOKUP($B152,'Summer 2023 School'!$C$2:$AF$217,5,FALSE)),0,(VLOOKUP($B152,'Summer 2023 School'!$C$2:$AF$217,5,FALSE)))</f>
        <v>23</v>
      </c>
      <c r="E152" s="231">
        <f>IF(ISNA(VLOOKUP($B152,'Autumn 2023 School'!$C$2:$AH$214,5,FALSE)),0,(VLOOKUP($B152,'Autumn 2023 School'!$C$2:$AH$214,5,FALSE)))</f>
        <v>3</v>
      </c>
      <c r="F152" s="231">
        <f>IF(ISNA(VLOOKUP($B152,'Spring 2023 School'!$C$3:$AF$219,8,FALSE)),0,(VLOOKUP($B152,'Spring 2023 School'!$C$3:$AF$219,8,FALSE)))</f>
        <v>7</v>
      </c>
      <c r="G152" s="231">
        <f>IF(ISNA(VLOOKUP($B152,'Summer 2023 School'!$C$2:$AF$216,8,FALSE)),0,(VLOOKUP($B152,'Summer 2023 School'!$C$2:$AF$216,8,FALSE)))</f>
        <v>7</v>
      </c>
      <c r="H152" s="231">
        <f>IF(ISNA(VLOOKUP($B152,'Autumn 2023 School'!$C$2:$AH$214,8,FALSE)),0,(VLOOKUP($B152,'Autumn 2023 School'!$C$2:$AH$214,8,FALSE)))</f>
        <v>3</v>
      </c>
      <c r="I152" s="231">
        <f>IF(ISNA(VLOOKUP($B152,'Spring 2023 School'!$C$3:$AF$219,12,FALSE)),0,(VLOOKUP($B152,'Spring 2023 School'!$C$3:$AF$219,12,FALSE)))</f>
        <v>345</v>
      </c>
      <c r="J152" s="231">
        <f>IF(ISNA(VLOOKUP($B152,'Summer 2023 School'!$C$2:$AF$216,12,FALSE)),0,(VLOOKUP($B152,'Summer 2023 School'!$C$2:$AF$216,12,FALSE)))</f>
        <v>345</v>
      </c>
      <c r="K152" s="231">
        <f>IF(ISNA(VLOOKUP($B152,'Autumn 2023 School'!$C$2:$AH$214,12,FALSE)),0,(VLOOKUP($B152,'Autumn 2023 School'!$C$2:$AH$214,12,FALSE)))</f>
        <v>0</v>
      </c>
      <c r="L152" s="231">
        <f>IF(ISNA(VLOOKUP($B152,'Spring 2023 School'!$C$3:$AF$219,15,FALSE)),0,(VLOOKUP($B152,'Spring 2023 School'!$C$3:$AF$219,15,FALSE)))</f>
        <v>105</v>
      </c>
      <c r="M152" s="231">
        <f>IF(ISNA(VLOOKUP($B152,'Summer 2023 School'!$C$2:$AF$216,15,FALSE)),0,(VLOOKUP($B152,'Summer 2023 School'!$C$2:$AF$216,15,FALSE)))</f>
        <v>105</v>
      </c>
      <c r="N152" s="231">
        <f>IF(ISNA(VLOOKUP($B152,'Autumn 2023 School'!$C$2:$AH$214,15,FALSE)),0,(VLOOKUP($B152,'Autumn 2023 School'!$C$2:$AH$214,15,FALSE)))</f>
        <v>45</v>
      </c>
      <c r="O152" s="231">
        <f>IF(ISNA(VLOOKUP($B152,'Spring 2023 School'!$C$3:$AF$219,2,FALSE)),0,(VLOOKUP($B152,'Spring 2023 School'!$C$3:$AF$219,2,FALSE)))</f>
        <v>0</v>
      </c>
      <c r="P152" s="231">
        <f>IF(ISNA(VLOOKUP($B152,'Summer 2023 School'!$C$2:$AF$216,2,FALSE)),0,(VLOOKUP($B152,'Summer 2023 School'!$C$2:$AF$216,2,FALSE)))</f>
        <v>0</v>
      </c>
      <c r="Q152" s="231">
        <f>IF(ISNA(VLOOKUP($B152,'Autumn 2023 School'!$C$2:$AH$214,2,FALSE)),0,(VLOOKUP($B152,'Autumn 2023 School'!$C$2:$AH$214,2,FALSE)))</f>
        <v>0</v>
      </c>
      <c r="R152" s="231">
        <f>IF(ISNA(VLOOKUP($B152,'Spring 2023 School'!$C$3:$AF$219,9,FALSE)),0,(VLOOKUP($B152,'Spring 2023 School'!$C$3:$AF$219,9,FALSE)))</f>
        <v>0</v>
      </c>
      <c r="S152" s="231">
        <f>IF(ISNA(VLOOKUP($B152,'Summer 2023 School'!$C$2:$AF$216,9,FALSE)),0,(VLOOKUP($B152,'Summer 2023 School'!$C$2:$AF$216,9,FALSE)))</f>
        <v>0</v>
      </c>
      <c r="T152" s="231">
        <f>IF(ISNA(VLOOKUP($B152,'Autumn 2023 School'!$C$2:$AH$214,9,FALSE)),0,(VLOOKUP($B152,'Autumn 2023 School'!$C$2:$AH$214,9,FALSE)))</f>
        <v>0</v>
      </c>
      <c r="U152" s="231">
        <f>IF(ISNA(VLOOKUP($B152,'Spring 2023 School'!$C$3:$AF$219,25,FALSE)),0,(VLOOKUP($B152,'Spring 2023 School'!$C$3:$AF$219,25,FALSE)))</f>
        <v>12</v>
      </c>
      <c r="V152" s="231">
        <f>IF(ISNA(VLOOKUP($B152,'Spring 2023 School'!$C$3:$AF$219,25,FALSE)),0,(VLOOKUP($B152,'Spring 2023 School'!$C$3:$AF$219,25,FALSE)))</f>
        <v>12</v>
      </c>
      <c r="W152" s="231">
        <f>IF(ISNA(VLOOKUP($B152,'Spring 2023 School'!$C$3:$AF$219,25,FALSE)),0,(VLOOKUP($B152,'Spring 2023 School'!$C$3:$AF$219,25,FALSE)))</f>
        <v>12</v>
      </c>
      <c r="X152" s="231">
        <f>IF(ISNA(VLOOKUP($B152,'Spring 2023 School'!$C$3:$AF$219,26,FALSE)),0,(VLOOKUP($B152,'Spring 2023 School'!$C$3:$AF$219,26,FALSE)))</f>
        <v>180</v>
      </c>
      <c r="Y152" s="231">
        <f>IF(ISNA(VLOOKUP($B152,'Spring 2023 School'!$C$3:$AF$219,26,FALSE)),0,(VLOOKUP($B152,'Spring 2023 School'!$C$3:$AF$219,26,FALSE)))</f>
        <v>180</v>
      </c>
      <c r="Z152" s="231">
        <f>IF(ISNA(VLOOKUP($B152,'Spring 2023 School'!$C$3:$AF$219,26,FALSE)),0,(VLOOKUP($B152,'Spring 2023 School'!$C$3:$AF$219,26,FALSE)))</f>
        <v>180</v>
      </c>
      <c r="AA152" s="231">
        <f>IF(ISNA(VLOOKUP($B152,'Spring 2023 School'!$C$3:$AF$219,27,FALSE)),0,(VLOOKUP($B152,'Spring 2023 School'!$C$3:$AF$219,27,FALSE)))</f>
        <v>0</v>
      </c>
      <c r="AB152" s="231">
        <f>IF(ISNA(VLOOKUP($B152,'Spring 2023 School'!$C$3:$AF$219,27,FALSE)),0,(VLOOKUP($B152,'Spring 2023 School'!$C$3:$AF$219,27,FALSE)))</f>
        <v>0</v>
      </c>
      <c r="AC152" s="231">
        <f>IF(ISNA(VLOOKUP($B152,'Spring 2023 School'!$C$3:$AF$219,27,FALSE)),0,(VLOOKUP($B152,'Spring 2023 School'!$C$3:$AF$219,27,FALSE)))</f>
        <v>0</v>
      </c>
      <c r="AD152" s="384">
        <f t="shared" si="72"/>
        <v>66340.800000000003</v>
      </c>
      <c r="AE152" s="403">
        <f>VLOOKUP(B152,'Spring 2023 School'!$C$3:$S$202,17,FALSE)</f>
        <v>285</v>
      </c>
      <c r="AF152" s="403">
        <f>VLOOKUP(B152,'Spring 2023 School'!$C$1:$Z$200,20,FALSE)</f>
        <v>0</v>
      </c>
      <c r="AG152" s="403">
        <f>VLOOKUP(B152,'Spring 2023 School'!$C$3:$Z$202,23,FALSE)</f>
        <v>30</v>
      </c>
      <c r="AH152" s="384">
        <f t="shared" si="73"/>
        <v>6606.3</v>
      </c>
      <c r="AI152" s="384">
        <f t="shared" si="74"/>
        <v>0</v>
      </c>
      <c r="AJ152" s="384">
        <f t="shared" si="75"/>
        <v>91.2</v>
      </c>
      <c r="AK152" s="384">
        <f t="shared" si="76"/>
        <v>6697.5</v>
      </c>
      <c r="AL152" s="403">
        <f>IF(ISNA(VLOOKUP($A152,'Spring 2023 School'!$B150:$AD150,29,FALSE)),0,(VLOOKUP($A152,'Spring 2023 School'!$B150:$AD150,29,FALSE)))</f>
        <v>12</v>
      </c>
      <c r="AM152" s="403">
        <f>IF(ISNA(VLOOKUP($A152,'Spring 2023 School'!$B150:$AZ150,30,FALSE)),0,(VLOOKUP($A152,'Spring 2023 School'!$B150:$AZ150,30,FALSE)))</f>
        <v>180</v>
      </c>
      <c r="AN152" s="402">
        <f t="shared" si="69"/>
        <v>2616</v>
      </c>
      <c r="AO152" s="404">
        <f t="shared" si="70"/>
        <v>0</v>
      </c>
      <c r="AP152" s="384">
        <f t="shared" si="71"/>
        <v>75654.3</v>
      </c>
      <c r="AQ152" s="403">
        <f>VLOOKUP(A152,'Spring 2023 School'!$B$3:$AB$202,26,FALSE)</f>
        <v>12</v>
      </c>
      <c r="AR152" s="403">
        <f>VLOOKUP(A152,'Summer 2023 School'!$B$2:$AA$200,26,FALSE)</f>
        <v>13</v>
      </c>
      <c r="AS152" s="403">
        <f>VLOOKUP(A152,'Autumn 2023 School'!$B$2:$AA$197,26,FALSE)</f>
        <v>7</v>
      </c>
      <c r="AT152" s="409">
        <f t="shared" si="85"/>
        <v>4171.8</v>
      </c>
      <c r="AU152" s="409">
        <v>0</v>
      </c>
      <c r="AV152" s="413">
        <f t="shared" si="77"/>
        <v>79826.100000000006</v>
      </c>
      <c r="AW152" s="410">
        <f t="shared" si="78"/>
        <v>33260.875</v>
      </c>
      <c r="AX152" s="410">
        <f t="shared" si="79"/>
        <v>26608.7</v>
      </c>
      <c r="AY152" s="410">
        <f t="shared" si="80"/>
        <v>19956.525000000001</v>
      </c>
      <c r="AZ152" s="642">
        <f>(SUMIF('Spring 2023 School'!B:B,Budget!A152,'Spring 2023 School'!AG:AG)+SUMIF('Summer 2023 School'!B:B,Budget!A152,'Summer 2023 School'!AG:AG)+SUMIF('Autumn 2023 School'!B:B,Budget!A152,'Autumn 2023 School'!AG:AG))</f>
        <v>0</v>
      </c>
      <c r="BA152" s="410">
        <f t="shared" si="81"/>
        <v>0</v>
      </c>
      <c r="BB152">
        <f t="shared" si="82"/>
        <v>3705</v>
      </c>
      <c r="BC152">
        <f t="shared" si="83"/>
        <v>0</v>
      </c>
      <c r="BD152">
        <f t="shared" si="84"/>
        <v>360</v>
      </c>
    </row>
    <row r="153" spans="1:56" x14ac:dyDescent="0.35">
      <c r="A153" s="231">
        <v>2481</v>
      </c>
      <c r="B153" t="s">
        <v>972</v>
      </c>
      <c r="C153" s="231">
        <f>IF(ISNA(VLOOKUP($B153,'Spring 2023 School'!$C$3:$AF$220,5,FALSE)),0,(VLOOKUP($B153,'Spring 2023 School'!$C$3:$AF$220,5,FALSE)))</f>
        <v>45</v>
      </c>
      <c r="D153" s="231">
        <f>IF(ISNA(VLOOKUP($B153,'Summer 2023 School'!$C$2:$AF$217,5,FALSE)),0,(VLOOKUP($B153,'Summer 2023 School'!$C$2:$AF$217,5,FALSE)))</f>
        <v>48</v>
      </c>
      <c r="E153" s="231">
        <f>IF(ISNA(VLOOKUP($B153,'Autumn 2023 School'!$C$2:$AH$214,5,FALSE)),0,(VLOOKUP($B153,'Autumn 2023 School'!$C$2:$AH$214,5,FALSE)))</f>
        <v>36</v>
      </c>
      <c r="F153" s="231">
        <f>IF(ISNA(VLOOKUP($B153,'Spring 2023 School'!$C$3:$AF$219,8,FALSE)),0,(VLOOKUP($B153,'Spring 2023 School'!$C$3:$AF$219,8,FALSE)))</f>
        <v>0</v>
      </c>
      <c r="G153" s="231">
        <f>IF(ISNA(VLOOKUP($B153,'Summer 2023 School'!$C$2:$AF$216,8,FALSE)),0,(VLOOKUP($B153,'Summer 2023 School'!$C$2:$AF$216,8,FALSE)))</f>
        <v>0</v>
      </c>
      <c r="H153" s="231">
        <f>IF(ISNA(VLOOKUP($B153,'Autumn 2023 School'!$C$2:$AH$214,8,FALSE)),0,(VLOOKUP($B153,'Autumn 2023 School'!$C$2:$AH$214,8,FALSE)))</f>
        <v>2</v>
      </c>
      <c r="I153" s="231">
        <f>IF(ISNA(VLOOKUP($B153,'Spring 2023 School'!$C$3:$AF$219,12,FALSE)),0,(VLOOKUP($B153,'Spring 2023 School'!$C$3:$AF$219,12,FALSE)))</f>
        <v>675</v>
      </c>
      <c r="J153" s="231">
        <f>IF(ISNA(VLOOKUP($B153,'Summer 2023 School'!$C$2:$AF$216,12,FALSE)),0,(VLOOKUP($B153,'Summer 2023 School'!$C$2:$AF$216,12,FALSE)))</f>
        <v>720</v>
      </c>
      <c r="K153" s="231">
        <f>IF(ISNA(VLOOKUP($B153,'Autumn 2023 School'!$C$2:$AH$214,12,FALSE)),0,(VLOOKUP($B153,'Autumn 2023 School'!$C$2:$AH$214,12,FALSE)))</f>
        <v>540</v>
      </c>
      <c r="L153" s="231">
        <f>IF(ISNA(VLOOKUP($B153,'Spring 2023 School'!$C$3:$AF$219,15,FALSE)),0,(VLOOKUP($B153,'Spring 2023 School'!$C$3:$AF$219,15,FALSE)))</f>
        <v>0</v>
      </c>
      <c r="M153" s="231">
        <f>IF(ISNA(VLOOKUP($B153,'Summer 2023 School'!$C$2:$AF$216,15,FALSE)),0,(VLOOKUP($B153,'Summer 2023 School'!$C$2:$AF$216,15,FALSE)))</f>
        <v>0</v>
      </c>
      <c r="N153" s="231">
        <f>IF(ISNA(VLOOKUP($B153,'Autumn 2023 School'!$C$2:$AH$214,15,FALSE)),0,(VLOOKUP($B153,'Autumn 2023 School'!$C$2:$AH$214,15,FALSE)))</f>
        <v>30</v>
      </c>
      <c r="O153" s="231">
        <f>IF(ISNA(VLOOKUP($B153,'Spring 2023 School'!$C$3:$AF$219,2,FALSE)),0,(VLOOKUP($B153,'Spring 2023 School'!$C$3:$AF$219,2,FALSE)))</f>
        <v>0</v>
      </c>
      <c r="P153" s="231">
        <f>IF(ISNA(VLOOKUP($B153,'Summer 2023 School'!$C$2:$AF$216,2,FALSE)),0,(VLOOKUP($B153,'Summer 2023 School'!$C$2:$AF$216,2,FALSE)))</f>
        <v>0</v>
      </c>
      <c r="Q153" s="231">
        <f>IF(ISNA(VLOOKUP($B153,'Autumn 2023 School'!$C$2:$AH$214,2,FALSE)),0,(VLOOKUP($B153,'Autumn 2023 School'!$C$2:$AH$214,2,FALSE)))</f>
        <v>0</v>
      </c>
      <c r="R153" s="231">
        <f>IF(ISNA(VLOOKUP($B153,'Spring 2023 School'!$C$3:$AF$219,9,FALSE)),0,(VLOOKUP($B153,'Spring 2023 School'!$C$3:$AF$219,9,FALSE)))</f>
        <v>0</v>
      </c>
      <c r="S153" s="231">
        <f>IF(ISNA(VLOOKUP($B153,'Summer 2023 School'!$C$2:$AF$216,9,FALSE)),0,(VLOOKUP($B153,'Summer 2023 School'!$C$2:$AF$216,9,FALSE)))</f>
        <v>0</v>
      </c>
      <c r="T153" s="231">
        <f>IF(ISNA(VLOOKUP($B153,'Autumn 2023 School'!$C$2:$AH$214,9,FALSE)),0,(VLOOKUP($B153,'Autumn 2023 School'!$C$2:$AH$214,9,FALSE)))</f>
        <v>0</v>
      </c>
      <c r="U153" s="231">
        <f>IF(ISNA(VLOOKUP($B153,'Spring 2023 School'!$C$3:$AF$219,25,FALSE)),0,(VLOOKUP($B153,'Spring 2023 School'!$C$3:$AF$219,25,FALSE)))</f>
        <v>8</v>
      </c>
      <c r="V153" s="231">
        <f>IF(ISNA(VLOOKUP($B153,'Spring 2023 School'!$C$3:$AF$219,25,FALSE)),0,(VLOOKUP($B153,'Spring 2023 School'!$C$3:$AF$219,25,FALSE)))</f>
        <v>8</v>
      </c>
      <c r="W153" s="231">
        <f>IF(ISNA(VLOOKUP($B153,'Spring 2023 School'!$C$3:$AF$219,25,FALSE)),0,(VLOOKUP($B153,'Spring 2023 School'!$C$3:$AF$219,25,FALSE)))</f>
        <v>8</v>
      </c>
      <c r="X153" s="231">
        <f>IF(ISNA(VLOOKUP($B153,'Spring 2023 School'!$C$3:$AF$219,26,FALSE)),0,(VLOOKUP($B153,'Spring 2023 School'!$C$3:$AF$219,26,FALSE)))</f>
        <v>120</v>
      </c>
      <c r="Y153" s="231">
        <f>IF(ISNA(VLOOKUP($B153,'Spring 2023 School'!$C$3:$AF$219,26,FALSE)),0,(VLOOKUP($B153,'Spring 2023 School'!$C$3:$AF$219,26,FALSE)))</f>
        <v>120</v>
      </c>
      <c r="Z153" s="231">
        <f>IF(ISNA(VLOOKUP($B153,'Spring 2023 School'!$C$3:$AF$219,26,FALSE)),0,(VLOOKUP($B153,'Spring 2023 School'!$C$3:$AF$219,26,FALSE)))</f>
        <v>120</v>
      </c>
      <c r="AA153" s="231">
        <f>IF(ISNA(VLOOKUP($B153,'Spring 2023 School'!$C$3:$AF$219,27,FALSE)),0,(VLOOKUP($B153,'Spring 2023 School'!$C$3:$AF$219,27,FALSE)))</f>
        <v>0</v>
      </c>
      <c r="AB153" s="231">
        <f>IF(ISNA(VLOOKUP($B153,'Spring 2023 School'!$C$3:$AF$219,27,FALSE)),0,(VLOOKUP($B153,'Spring 2023 School'!$C$3:$AF$219,27,FALSE)))</f>
        <v>0</v>
      </c>
      <c r="AC153" s="231">
        <f>IF(ISNA(VLOOKUP($B153,'Spring 2023 School'!$C$3:$AF$219,27,FALSE)),0,(VLOOKUP($B153,'Spring 2023 School'!$C$3:$AF$219,27,FALSE)))</f>
        <v>0</v>
      </c>
      <c r="AD153" s="384">
        <f t="shared" si="72"/>
        <v>135364.5</v>
      </c>
      <c r="AE153" s="403">
        <f>VLOOKUP(B153,'Spring 2023 School'!$C$3:$S$202,17,FALSE)</f>
        <v>0</v>
      </c>
      <c r="AF153" s="403">
        <f>VLOOKUP(B153,'Spring 2023 School'!$C$1:$Z$200,20,FALSE)</f>
        <v>30</v>
      </c>
      <c r="AG153" s="403">
        <f>VLOOKUP(B153,'Spring 2023 School'!$C$3:$Z$202,23,FALSE)</f>
        <v>615</v>
      </c>
      <c r="AH153" s="384">
        <f t="shared" si="73"/>
        <v>0</v>
      </c>
      <c r="AI153" s="384">
        <f t="shared" si="74"/>
        <v>330.59999999999997</v>
      </c>
      <c r="AJ153" s="384">
        <f t="shared" si="75"/>
        <v>1869.6000000000001</v>
      </c>
      <c r="AK153" s="384">
        <f t="shared" si="76"/>
        <v>2200.2000000000003</v>
      </c>
      <c r="AL153" s="403">
        <f>IF(ISNA(VLOOKUP($A153,'Spring 2023 School'!$B151:$AD151,29,FALSE)),0,(VLOOKUP($A153,'Spring 2023 School'!$B151:$AD151,29,FALSE)))</f>
        <v>8</v>
      </c>
      <c r="AM153" s="403">
        <f>IF(ISNA(VLOOKUP($A153,'Spring 2023 School'!$B151:$AZ151,30,FALSE)),0,(VLOOKUP($A153,'Spring 2023 School'!$B151:$AZ151,30,FALSE)))</f>
        <v>120</v>
      </c>
      <c r="AN153" s="402">
        <f t="shared" si="69"/>
        <v>1744</v>
      </c>
      <c r="AO153" s="404">
        <f t="shared" si="70"/>
        <v>0</v>
      </c>
      <c r="AP153" s="384">
        <f t="shared" si="71"/>
        <v>139308.70000000001</v>
      </c>
      <c r="AQ153" s="403">
        <f>VLOOKUP(A153,'Spring 2023 School'!$B$3:$AB$202,26,FALSE)</f>
        <v>8</v>
      </c>
      <c r="AR153" s="403">
        <f>VLOOKUP(A153,'Summer 2023 School'!$B$2:$AA$200,26,FALSE)</f>
        <v>17</v>
      </c>
      <c r="AS153" s="403">
        <f>VLOOKUP(A153,'Autumn 2023 School'!$B$2:$AA$197,26,FALSE)</f>
        <v>14</v>
      </c>
      <c r="AT153" s="409">
        <f t="shared" si="85"/>
        <v>5028.6000000000004</v>
      </c>
      <c r="AU153" s="409">
        <v>0</v>
      </c>
      <c r="AV153" s="413">
        <f t="shared" si="77"/>
        <v>144337.30000000002</v>
      </c>
      <c r="AW153" s="410">
        <f t="shared" si="78"/>
        <v>60140.541666666679</v>
      </c>
      <c r="AX153" s="410">
        <f t="shared" si="79"/>
        <v>48112.433333333342</v>
      </c>
      <c r="AY153" s="410">
        <f t="shared" si="80"/>
        <v>36084.325000000004</v>
      </c>
      <c r="AZ153" s="642">
        <f>(SUMIF('Spring 2023 School'!B:B,Budget!A153,'Spring 2023 School'!AG:AG)+SUMIF('Summer 2023 School'!B:B,Budget!A153,'Summer 2023 School'!AG:AG)+SUMIF('Autumn 2023 School'!B:B,Budget!A153,'Autumn 2023 School'!AG:AG))</f>
        <v>0</v>
      </c>
      <c r="BA153" s="410">
        <f t="shared" si="81"/>
        <v>0</v>
      </c>
      <c r="BB153">
        <f t="shared" si="82"/>
        <v>0</v>
      </c>
      <c r="BC153">
        <f t="shared" si="83"/>
        <v>390</v>
      </c>
      <c r="BD153">
        <f t="shared" si="84"/>
        <v>7380</v>
      </c>
    </row>
    <row r="154" spans="1:56" x14ac:dyDescent="0.35">
      <c r="A154" s="231">
        <v>2482</v>
      </c>
      <c r="B154" t="s">
        <v>973</v>
      </c>
      <c r="C154" s="231">
        <f>IF(ISNA(VLOOKUP($B154,'Spring 2023 School'!$C$3:$AF$220,5,FALSE)),0,(VLOOKUP($B154,'Spring 2023 School'!$C$3:$AF$220,5,FALSE)))</f>
        <v>48</v>
      </c>
      <c r="D154" s="231">
        <f>IF(ISNA(VLOOKUP($B154,'Summer 2023 School'!$C$2:$AF$217,5,FALSE)),0,(VLOOKUP($B154,'Summer 2023 School'!$C$2:$AF$217,5,FALSE)))</f>
        <v>46</v>
      </c>
      <c r="E154" s="231">
        <f>IF(ISNA(VLOOKUP($B154,'Autumn 2023 School'!$C$2:$AH$214,5,FALSE)),0,(VLOOKUP($B154,'Autumn 2023 School'!$C$2:$AH$214,5,FALSE)))</f>
        <v>36</v>
      </c>
      <c r="F154" s="231">
        <f>IF(ISNA(VLOOKUP($B154,'Spring 2023 School'!$C$3:$AF$219,8,FALSE)),0,(VLOOKUP($B154,'Spring 2023 School'!$C$3:$AF$219,8,FALSE)))</f>
        <v>0</v>
      </c>
      <c r="G154" s="231">
        <f>IF(ISNA(VLOOKUP($B154,'Summer 2023 School'!$C$2:$AF$216,8,FALSE)),0,(VLOOKUP($B154,'Summer 2023 School'!$C$2:$AF$216,8,FALSE)))</f>
        <v>0</v>
      </c>
      <c r="H154" s="231">
        <f>IF(ISNA(VLOOKUP($B154,'Autumn 2023 School'!$C$2:$AH$214,8,FALSE)),0,(VLOOKUP($B154,'Autumn 2023 School'!$C$2:$AH$214,8,FALSE)))</f>
        <v>0</v>
      </c>
      <c r="I154" s="231">
        <f>IF(ISNA(VLOOKUP($B154,'Spring 2023 School'!$C$3:$AF$219,12,FALSE)),0,(VLOOKUP($B154,'Spring 2023 School'!$C$3:$AF$219,12,FALSE)))</f>
        <v>720</v>
      </c>
      <c r="J154" s="231">
        <f>IF(ISNA(VLOOKUP($B154,'Summer 2023 School'!$C$2:$AF$216,12,FALSE)),0,(VLOOKUP($B154,'Summer 2023 School'!$C$2:$AF$216,12,FALSE)))</f>
        <v>690</v>
      </c>
      <c r="K154" s="231">
        <f>IF(ISNA(VLOOKUP($B154,'Autumn 2023 School'!$C$2:$AH$214,12,FALSE)),0,(VLOOKUP($B154,'Autumn 2023 School'!$C$2:$AH$214,12,FALSE)))</f>
        <v>540</v>
      </c>
      <c r="L154" s="231">
        <f>IF(ISNA(VLOOKUP($B154,'Spring 2023 School'!$C$3:$AF$219,15,FALSE)),0,(VLOOKUP($B154,'Spring 2023 School'!$C$3:$AF$219,15,FALSE)))</f>
        <v>0</v>
      </c>
      <c r="M154" s="231">
        <f>IF(ISNA(VLOOKUP($B154,'Summer 2023 School'!$C$2:$AF$216,15,FALSE)),0,(VLOOKUP($B154,'Summer 2023 School'!$C$2:$AF$216,15,FALSE)))</f>
        <v>0</v>
      </c>
      <c r="N154" s="231">
        <f>IF(ISNA(VLOOKUP($B154,'Autumn 2023 School'!$C$2:$AH$214,15,FALSE)),0,(VLOOKUP($B154,'Autumn 2023 School'!$C$2:$AH$214,15,FALSE)))</f>
        <v>0</v>
      </c>
      <c r="O154" s="231">
        <f>IF(ISNA(VLOOKUP($B154,'Spring 2023 School'!$C$3:$AF$219,2,FALSE)),0,(VLOOKUP($B154,'Spring 2023 School'!$C$3:$AF$219,2,FALSE)))</f>
        <v>0</v>
      </c>
      <c r="P154" s="231">
        <f>IF(ISNA(VLOOKUP($B154,'Summer 2023 School'!$C$2:$AF$216,2,FALSE)),0,(VLOOKUP($B154,'Summer 2023 School'!$C$2:$AF$216,2,FALSE)))</f>
        <v>0</v>
      </c>
      <c r="Q154" s="231">
        <f>IF(ISNA(VLOOKUP($B154,'Autumn 2023 School'!$C$2:$AH$214,2,FALSE)),0,(VLOOKUP($B154,'Autumn 2023 School'!$C$2:$AH$214,2,FALSE)))</f>
        <v>0</v>
      </c>
      <c r="R154" s="231">
        <f>IF(ISNA(VLOOKUP($B154,'Spring 2023 School'!$C$3:$AF$219,9,FALSE)),0,(VLOOKUP($B154,'Spring 2023 School'!$C$3:$AF$219,9,FALSE)))</f>
        <v>0</v>
      </c>
      <c r="S154" s="231">
        <f>IF(ISNA(VLOOKUP($B154,'Summer 2023 School'!$C$2:$AF$216,9,FALSE)),0,(VLOOKUP($B154,'Summer 2023 School'!$C$2:$AF$216,9,FALSE)))</f>
        <v>0</v>
      </c>
      <c r="T154" s="231">
        <f>IF(ISNA(VLOOKUP($B154,'Autumn 2023 School'!$C$2:$AH$214,9,FALSE)),0,(VLOOKUP($B154,'Autumn 2023 School'!$C$2:$AH$214,9,FALSE)))</f>
        <v>0</v>
      </c>
      <c r="U154" s="231">
        <f>IF(ISNA(VLOOKUP($B154,'Spring 2023 School'!$C$3:$AF$219,25,FALSE)),0,(VLOOKUP($B154,'Spring 2023 School'!$C$3:$AF$219,25,FALSE)))</f>
        <v>7</v>
      </c>
      <c r="V154" s="231">
        <f>IF(ISNA(VLOOKUP($B154,'Spring 2023 School'!$C$3:$AF$219,25,FALSE)),0,(VLOOKUP($B154,'Spring 2023 School'!$C$3:$AF$219,25,FALSE)))</f>
        <v>7</v>
      </c>
      <c r="W154" s="231">
        <f>IF(ISNA(VLOOKUP($B154,'Spring 2023 School'!$C$3:$AF$219,25,FALSE)),0,(VLOOKUP($B154,'Spring 2023 School'!$C$3:$AF$219,25,FALSE)))</f>
        <v>7</v>
      </c>
      <c r="X154" s="231">
        <f>IF(ISNA(VLOOKUP($B154,'Spring 2023 School'!$C$3:$AF$219,26,FALSE)),0,(VLOOKUP($B154,'Spring 2023 School'!$C$3:$AF$219,26,FALSE)))</f>
        <v>105</v>
      </c>
      <c r="Y154" s="231">
        <f>IF(ISNA(VLOOKUP($B154,'Spring 2023 School'!$C$3:$AF$219,26,FALSE)),0,(VLOOKUP($B154,'Spring 2023 School'!$C$3:$AF$219,26,FALSE)))</f>
        <v>105</v>
      </c>
      <c r="Z154" s="231">
        <f>IF(ISNA(VLOOKUP($B154,'Spring 2023 School'!$C$3:$AF$219,26,FALSE)),0,(VLOOKUP($B154,'Spring 2023 School'!$C$3:$AF$219,26,FALSE)))</f>
        <v>105</v>
      </c>
      <c r="AA154" s="231">
        <f>IF(ISNA(VLOOKUP($B154,'Spring 2023 School'!$C$3:$AF$219,27,FALSE)),0,(VLOOKUP($B154,'Spring 2023 School'!$C$3:$AF$219,27,FALSE)))</f>
        <v>0</v>
      </c>
      <c r="AB154" s="231">
        <f>IF(ISNA(VLOOKUP($B154,'Spring 2023 School'!$C$3:$AF$219,27,FALSE)),0,(VLOOKUP($B154,'Spring 2023 School'!$C$3:$AF$219,27,FALSE)))</f>
        <v>0</v>
      </c>
      <c r="AC154" s="231">
        <f>IF(ISNA(VLOOKUP($B154,'Spring 2023 School'!$C$3:$AF$219,27,FALSE)),0,(VLOOKUP($B154,'Spring 2023 School'!$C$3:$AF$219,27,FALSE)))</f>
        <v>0</v>
      </c>
      <c r="AD154" s="384">
        <f t="shared" si="72"/>
        <v>134470.20000000001</v>
      </c>
      <c r="AE154" s="403">
        <f>VLOOKUP(B154,'Spring 2023 School'!$C$3:$S$202,17,FALSE)</f>
        <v>0</v>
      </c>
      <c r="AF154" s="403">
        <f>VLOOKUP(B154,'Spring 2023 School'!$C$1:$Z$200,20,FALSE)</f>
        <v>0</v>
      </c>
      <c r="AG154" s="403">
        <f>VLOOKUP(B154,'Spring 2023 School'!$C$3:$Z$202,23,FALSE)</f>
        <v>645</v>
      </c>
      <c r="AH154" s="384">
        <f t="shared" si="73"/>
        <v>0</v>
      </c>
      <c r="AI154" s="384">
        <f t="shared" si="74"/>
        <v>0</v>
      </c>
      <c r="AJ154" s="384">
        <f t="shared" si="75"/>
        <v>1960.8</v>
      </c>
      <c r="AK154" s="384">
        <f t="shared" si="76"/>
        <v>1960.8</v>
      </c>
      <c r="AL154" s="403">
        <f>IF(ISNA(VLOOKUP($A154,'Spring 2023 School'!$B152:$AD152,29,FALSE)),0,(VLOOKUP($A154,'Spring 2023 School'!$B152:$AD152,29,FALSE)))</f>
        <v>0</v>
      </c>
      <c r="AM154" s="403">
        <f>IF(ISNA(VLOOKUP($A154,'Spring 2023 School'!$B152:$AZ152,30,FALSE)),0,(VLOOKUP($A154,'Spring 2023 School'!$B152:$AZ152,30,FALSE)))</f>
        <v>0</v>
      </c>
      <c r="AN154" s="402">
        <f t="shared" si="69"/>
        <v>0</v>
      </c>
      <c r="AO154" s="404">
        <f t="shared" si="70"/>
        <v>0</v>
      </c>
      <c r="AP154" s="384">
        <f t="shared" si="71"/>
        <v>136431</v>
      </c>
      <c r="AQ154" s="403">
        <f>VLOOKUP(A154,'Spring 2023 School'!$B$3:$AB$202,26,FALSE)</f>
        <v>7</v>
      </c>
      <c r="AR154" s="403">
        <f>VLOOKUP(A154,'Summer 2023 School'!$B$2:$AA$200,26,FALSE)</f>
        <v>13</v>
      </c>
      <c r="AS154" s="403">
        <f>VLOOKUP(A154,'Autumn 2023 School'!$B$2:$AA$197,26,FALSE)</f>
        <v>12</v>
      </c>
      <c r="AT154" s="409">
        <f t="shared" si="85"/>
        <v>4120.8</v>
      </c>
      <c r="AU154" s="409">
        <v>0</v>
      </c>
      <c r="AV154" s="413">
        <f t="shared" si="77"/>
        <v>140551.79999999999</v>
      </c>
      <c r="AW154" s="410">
        <f t="shared" si="78"/>
        <v>58563.25</v>
      </c>
      <c r="AX154" s="410">
        <f t="shared" si="79"/>
        <v>46850.6</v>
      </c>
      <c r="AY154" s="410">
        <f t="shared" si="80"/>
        <v>35137.949999999997</v>
      </c>
      <c r="AZ154" s="642">
        <f>(SUMIF('Spring 2023 School'!B:B,Budget!A154,'Spring 2023 School'!AG:AG)+SUMIF('Summer 2023 School'!B:B,Budget!A154,'Summer 2023 School'!AG:AG)+SUMIF('Autumn 2023 School'!B:B,Budget!A154,'Autumn 2023 School'!AG:AG))</f>
        <v>0</v>
      </c>
      <c r="BA154" s="410">
        <f t="shared" si="81"/>
        <v>0</v>
      </c>
      <c r="BB154">
        <f t="shared" si="82"/>
        <v>0</v>
      </c>
      <c r="BC154">
        <f t="shared" si="83"/>
        <v>0</v>
      </c>
      <c r="BD154">
        <f t="shared" si="84"/>
        <v>7740</v>
      </c>
    </row>
    <row r="155" spans="1:56" x14ac:dyDescent="0.35">
      <c r="A155" s="231">
        <v>2486</v>
      </c>
      <c r="B155" t="s">
        <v>974</v>
      </c>
      <c r="C155" s="231">
        <f>IF(ISNA(VLOOKUP($B155,'Spring 2023 School'!$C$3:$AF$220,5,FALSE)),0,(VLOOKUP($B155,'Spring 2023 School'!$C$3:$AF$220,5,FALSE)))</f>
        <v>15</v>
      </c>
      <c r="D155" s="231">
        <f>IF(ISNA(VLOOKUP($B155,'Summer 2023 School'!$C$2:$AF$217,5,FALSE)),0,(VLOOKUP($B155,'Summer 2023 School'!$C$2:$AF$217,5,FALSE)))</f>
        <v>20</v>
      </c>
      <c r="E155" s="231">
        <f>IF(ISNA(VLOOKUP($B155,'Autumn 2023 School'!$C$2:$AH$214,5,FALSE)),0,(VLOOKUP($B155,'Autumn 2023 School'!$C$2:$AH$214,5,FALSE)))</f>
        <v>11</v>
      </c>
      <c r="F155" s="231">
        <f>IF(ISNA(VLOOKUP($B155,'Spring 2023 School'!$C$3:$AF$219,8,FALSE)),0,(VLOOKUP($B155,'Spring 2023 School'!$C$3:$AF$219,8,FALSE)))</f>
        <v>2</v>
      </c>
      <c r="G155" s="231">
        <f>IF(ISNA(VLOOKUP($B155,'Summer 2023 School'!$C$2:$AF$216,8,FALSE)),0,(VLOOKUP($B155,'Summer 2023 School'!$C$2:$AF$216,8,FALSE)))</f>
        <v>1</v>
      </c>
      <c r="H155" s="231">
        <f>IF(ISNA(VLOOKUP($B155,'Autumn 2023 School'!$C$2:$AH$214,8,FALSE)),0,(VLOOKUP($B155,'Autumn 2023 School'!$C$2:$AH$214,8,FALSE)))</f>
        <v>0</v>
      </c>
      <c r="I155" s="231">
        <f>IF(ISNA(VLOOKUP($B155,'Spring 2023 School'!$C$3:$AF$219,12,FALSE)),0,(VLOOKUP($B155,'Spring 2023 School'!$C$3:$AF$219,12,FALSE)))</f>
        <v>195</v>
      </c>
      <c r="J155" s="231">
        <f>IF(ISNA(VLOOKUP($B155,'Summer 2023 School'!$C$2:$AF$216,12,FALSE)),0,(VLOOKUP($B155,'Summer 2023 School'!$C$2:$AF$216,12,FALSE)))</f>
        <v>300</v>
      </c>
      <c r="K155" s="231">
        <f>IF(ISNA(VLOOKUP($B155,'Autumn 2023 School'!$C$2:$AH$214,12,FALSE)),0,(VLOOKUP($B155,'Autumn 2023 School'!$C$2:$AH$214,12,FALSE)))</f>
        <v>165</v>
      </c>
      <c r="L155" s="231">
        <f>IF(ISNA(VLOOKUP($B155,'Spring 2023 School'!$C$3:$AF$219,15,FALSE)),0,(VLOOKUP($B155,'Spring 2023 School'!$C$3:$AF$219,15,FALSE)))</f>
        <v>30</v>
      </c>
      <c r="M155" s="231">
        <f>IF(ISNA(VLOOKUP($B155,'Summer 2023 School'!$C$2:$AF$216,15,FALSE)),0,(VLOOKUP($B155,'Summer 2023 School'!$C$2:$AF$216,15,FALSE)))</f>
        <v>15</v>
      </c>
      <c r="N155" s="231">
        <f>IF(ISNA(VLOOKUP($B155,'Autumn 2023 School'!$C$2:$AH$214,15,FALSE)),0,(VLOOKUP($B155,'Autumn 2023 School'!$C$2:$AH$214,15,FALSE)))</f>
        <v>0</v>
      </c>
      <c r="O155" s="231">
        <f>IF(ISNA(VLOOKUP($B155,'Spring 2023 School'!$C$3:$AF$219,2,FALSE)),0,(VLOOKUP($B155,'Spring 2023 School'!$C$3:$AF$219,2,FALSE)))</f>
        <v>0</v>
      </c>
      <c r="P155" s="231">
        <f>IF(ISNA(VLOOKUP($B155,'Summer 2023 School'!$C$2:$AF$216,2,FALSE)),0,(VLOOKUP($B155,'Summer 2023 School'!$C$2:$AF$216,2,FALSE)))</f>
        <v>0</v>
      </c>
      <c r="Q155" s="231">
        <f>IF(ISNA(VLOOKUP($B155,'Autumn 2023 School'!$C$2:$AH$214,2,FALSE)),0,(VLOOKUP($B155,'Autumn 2023 School'!$C$2:$AH$214,2,FALSE)))</f>
        <v>0</v>
      </c>
      <c r="R155" s="231">
        <f>IF(ISNA(VLOOKUP($B155,'Spring 2023 School'!$C$3:$AF$219,9,FALSE)),0,(VLOOKUP($B155,'Spring 2023 School'!$C$3:$AF$219,9,FALSE)))</f>
        <v>0</v>
      </c>
      <c r="S155" s="231">
        <f>IF(ISNA(VLOOKUP($B155,'Summer 2023 School'!$C$2:$AF$216,9,FALSE)),0,(VLOOKUP($B155,'Summer 2023 School'!$C$2:$AF$216,9,FALSE)))</f>
        <v>0</v>
      </c>
      <c r="T155" s="231">
        <f>IF(ISNA(VLOOKUP($B155,'Autumn 2023 School'!$C$2:$AH$214,9,FALSE)),0,(VLOOKUP($B155,'Autumn 2023 School'!$C$2:$AH$214,9,FALSE)))</f>
        <v>0</v>
      </c>
      <c r="U155" s="231">
        <f>IF(ISNA(VLOOKUP($B155,'Spring 2023 School'!$C$3:$AF$219,25,FALSE)),0,(VLOOKUP($B155,'Spring 2023 School'!$C$3:$AF$219,25,FALSE)))</f>
        <v>11</v>
      </c>
      <c r="V155" s="231">
        <f>IF(ISNA(VLOOKUP($B155,'Spring 2023 School'!$C$3:$AF$219,25,FALSE)),0,(VLOOKUP($B155,'Spring 2023 School'!$C$3:$AF$219,25,FALSE)))</f>
        <v>11</v>
      </c>
      <c r="W155" s="231">
        <f>IF(ISNA(VLOOKUP($B155,'Spring 2023 School'!$C$3:$AF$219,25,FALSE)),0,(VLOOKUP($B155,'Spring 2023 School'!$C$3:$AF$219,25,FALSE)))</f>
        <v>11</v>
      </c>
      <c r="X155" s="231">
        <f>IF(ISNA(VLOOKUP($B155,'Spring 2023 School'!$C$3:$AF$219,26,FALSE)),0,(VLOOKUP($B155,'Spring 2023 School'!$C$3:$AF$219,26,FALSE)))</f>
        <v>165</v>
      </c>
      <c r="Y155" s="231">
        <f>IF(ISNA(VLOOKUP($B155,'Spring 2023 School'!$C$3:$AF$219,26,FALSE)),0,(VLOOKUP($B155,'Spring 2023 School'!$C$3:$AF$219,26,FALSE)))</f>
        <v>165</v>
      </c>
      <c r="Z155" s="231">
        <f>IF(ISNA(VLOOKUP($B155,'Spring 2023 School'!$C$3:$AF$219,26,FALSE)),0,(VLOOKUP($B155,'Spring 2023 School'!$C$3:$AF$219,26,FALSE)))</f>
        <v>165</v>
      </c>
      <c r="AA155" s="231">
        <f>IF(ISNA(VLOOKUP($B155,'Spring 2023 School'!$C$3:$AF$219,27,FALSE)),0,(VLOOKUP($B155,'Spring 2023 School'!$C$3:$AF$219,27,FALSE)))</f>
        <v>0</v>
      </c>
      <c r="AB155" s="231">
        <f>IF(ISNA(VLOOKUP($B155,'Spring 2023 School'!$C$3:$AF$219,27,FALSE)),0,(VLOOKUP($B155,'Spring 2023 School'!$C$3:$AF$219,27,FALSE)))</f>
        <v>0</v>
      </c>
      <c r="AC155" s="231">
        <f>IF(ISNA(VLOOKUP($B155,'Spring 2023 School'!$C$3:$AF$219,27,FALSE)),0,(VLOOKUP($B155,'Spring 2023 School'!$C$3:$AF$219,27,FALSE)))</f>
        <v>0</v>
      </c>
      <c r="AD155" s="384">
        <f t="shared" si="72"/>
        <v>48780</v>
      </c>
      <c r="AE155" s="403">
        <f>VLOOKUP(B155,'Spring 2023 School'!$C$3:$S$202,17,FALSE)</f>
        <v>165</v>
      </c>
      <c r="AF155" s="403">
        <f>VLOOKUP(B155,'Spring 2023 School'!$C$1:$Z$200,20,FALSE)</f>
        <v>15</v>
      </c>
      <c r="AG155" s="403">
        <f>VLOOKUP(B155,'Spring 2023 School'!$C$3:$Z$202,23,FALSE)</f>
        <v>0</v>
      </c>
      <c r="AH155" s="384">
        <f t="shared" si="73"/>
        <v>3824.7</v>
      </c>
      <c r="AI155" s="384">
        <f t="shared" si="74"/>
        <v>165.29999999999998</v>
      </c>
      <c r="AJ155" s="384">
        <f t="shared" si="75"/>
        <v>0</v>
      </c>
      <c r="AK155" s="384">
        <f t="shared" si="76"/>
        <v>3990</v>
      </c>
      <c r="AL155" s="403">
        <f>IF(ISNA(VLOOKUP($A155,'Spring 2023 School'!$B153:$AD153,29,FALSE)),0,(VLOOKUP($A155,'Spring 2023 School'!$B153:$AD153,29,FALSE)))</f>
        <v>10</v>
      </c>
      <c r="AM155" s="403">
        <f>IF(ISNA(VLOOKUP($A155,'Spring 2023 School'!$B153:$AZ153,30,FALSE)),0,(VLOOKUP($A155,'Spring 2023 School'!$B153:$AZ153,30,FALSE)))</f>
        <v>150</v>
      </c>
      <c r="AN155" s="402">
        <f t="shared" si="69"/>
        <v>2180</v>
      </c>
      <c r="AO155" s="404">
        <f t="shared" si="70"/>
        <v>0</v>
      </c>
      <c r="AP155" s="384">
        <f t="shared" si="71"/>
        <v>54950</v>
      </c>
      <c r="AQ155" s="403">
        <f>VLOOKUP(A155,'Spring 2023 School'!$B$3:$AB$202,26,FALSE)</f>
        <v>11</v>
      </c>
      <c r="AR155" s="403">
        <f>VLOOKUP(A155,'Summer 2023 School'!$B$2:$AA$200,26,FALSE)</f>
        <v>15</v>
      </c>
      <c r="AS155" s="403">
        <f>VLOOKUP(A155,'Autumn 2023 School'!$B$2:$AA$197,26,FALSE)</f>
        <v>7</v>
      </c>
      <c r="AT155" s="409">
        <f t="shared" si="85"/>
        <v>4304.4000000000005</v>
      </c>
      <c r="AU155" s="409">
        <v>0</v>
      </c>
      <c r="AV155" s="413">
        <f t="shared" si="77"/>
        <v>59254.400000000001</v>
      </c>
      <c r="AW155" s="410">
        <f t="shared" si="78"/>
        <v>24689.333333333336</v>
      </c>
      <c r="AX155" s="410">
        <f t="shared" si="79"/>
        <v>19751.466666666667</v>
      </c>
      <c r="AY155" s="410">
        <f t="shared" si="80"/>
        <v>14813.6</v>
      </c>
      <c r="AZ155" s="642">
        <f>(SUMIF('Spring 2023 School'!B:B,Budget!A155,'Spring 2023 School'!AG:AG)+SUMIF('Summer 2023 School'!B:B,Budget!A155,'Summer 2023 School'!AG:AG)+SUMIF('Autumn 2023 School'!B:B,Budget!A155,'Autumn 2023 School'!AG:AG))</f>
        <v>0</v>
      </c>
      <c r="BA155" s="410">
        <f t="shared" si="81"/>
        <v>0</v>
      </c>
      <c r="BB155">
        <f t="shared" si="82"/>
        <v>2145</v>
      </c>
      <c r="BC155">
        <f t="shared" si="83"/>
        <v>195</v>
      </c>
      <c r="BD155">
        <f t="shared" si="84"/>
        <v>0</v>
      </c>
    </row>
    <row r="156" spans="1:56" x14ac:dyDescent="0.35">
      <c r="A156" s="231">
        <v>3002</v>
      </c>
      <c r="B156" t="s">
        <v>975</v>
      </c>
      <c r="C156" s="231">
        <f>IF(ISNA(VLOOKUP($B156,'Spring 2023 School'!$C$3:$AF$220,5,FALSE)),0,(VLOOKUP($B156,'Spring 2023 School'!$C$3:$AF$220,5,FALSE)))</f>
        <v>22</v>
      </c>
      <c r="D156" s="231">
        <f>IF(ISNA(VLOOKUP($B156,'Summer 2023 School'!$C$2:$AF$217,5,FALSE)),0,(VLOOKUP($B156,'Summer 2023 School'!$C$2:$AF$217,5,FALSE)))</f>
        <v>25</v>
      </c>
      <c r="E156" s="231">
        <f>IF(ISNA(VLOOKUP($B156,'Autumn 2023 School'!$C$2:$AH$214,5,FALSE)),0,(VLOOKUP($B156,'Autumn 2023 School'!$C$2:$AH$214,5,FALSE)))</f>
        <v>19</v>
      </c>
      <c r="F156" s="231">
        <f>IF(ISNA(VLOOKUP($B156,'Spring 2023 School'!$C$3:$AF$219,8,FALSE)),0,(VLOOKUP($B156,'Spring 2023 School'!$C$3:$AF$219,8,FALSE)))</f>
        <v>0</v>
      </c>
      <c r="G156" s="231">
        <f>IF(ISNA(VLOOKUP($B156,'Summer 2023 School'!$C$2:$AF$216,8,FALSE)),0,(VLOOKUP($B156,'Summer 2023 School'!$C$2:$AF$216,8,FALSE)))</f>
        <v>0</v>
      </c>
      <c r="H156" s="231">
        <f>IF(ISNA(VLOOKUP($B156,'Autumn 2023 School'!$C$2:$AH$214,8,FALSE)),0,(VLOOKUP($B156,'Autumn 2023 School'!$C$2:$AH$214,8,FALSE)))</f>
        <v>0</v>
      </c>
      <c r="I156" s="231">
        <f>IF(ISNA(VLOOKUP($B156,'Spring 2023 School'!$C$3:$AF$219,12,FALSE)),0,(VLOOKUP($B156,'Spring 2023 School'!$C$3:$AF$219,12,FALSE)))</f>
        <v>318</v>
      </c>
      <c r="J156" s="231">
        <f>IF(ISNA(VLOOKUP($B156,'Summer 2023 School'!$C$2:$AF$216,12,FALSE)),0,(VLOOKUP($B156,'Summer 2023 School'!$C$2:$AF$216,12,FALSE)))</f>
        <v>363</v>
      </c>
      <c r="K156" s="231">
        <f>IF(ISNA(VLOOKUP($B156,'Autumn 2023 School'!$C$2:$AH$214,12,FALSE)),0,(VLOOKUP($B156,'Autumn 2023 School'!$C$2:$AH$214,12,FALSE)))</f>
        <v>279</v>
      </c>
      <c r="L156" s="231">
        <f>IF(ISNA(VLOOKUP($B156,'Spring 2023 School'!$C$3:$AF$219,15,FALSE)),0,(VLOOKUP($B156,'Spring 2023 School'!$C$3:$AF$219,15,FALSE)))</f>
        <v>0</v>
      </c>
      <c r="M156" s="231">
        <f>IF(ISNA(VLOOKUP($B156,'Summer 2023 School'!$C$2:$AF$216,15,FALSE)),0,(VLOOKUP($B156,'Summer 2023 School'!$C$2:$AF$216,15,FALSE)))</f>
        <v>0</v>
      </c>
      <c r="N156" s="231">
        <f>IF(ISNA(VLOOKUP($B156,'Autumn 2023 School'!$C$2:$AH$214,15,FALSE)),0,(VLOOKUP($B156,'Autumn 2023 School'!$C$2:$AH$214,15,FALSE)))</f>
        <v>0</v>
      </c>
      <c r="O156" s="231">
        <f>IF(ISNA(VLOOKUP($B156,'Spring 2023 School'!$C$3:$AF$219,2,FALSE)),0,(VLOOKUP($B156,'Spring 2023 School'!$C$3:$AF$219,2,FALSE)))</f>
        <v>0</v>
      </c>
      <c r="P156" s="231">
        <f>IF(ISNA(VLOOKUP($B156,'Summer 2023 School'!$C$2:$AF$216,2,FALSE)),0,(VLOOKUP($B156,'Summer 2023 School'!$C$2:$AF$216,2,FALSE)))</f>
        <v>0</v>
      </c>
      <c r="Q156" s="231">
        <f>IF(ISNA(VLOOKUP($B156,'Autumn 2023 School'!$C$2:$AH$214,2,FALSE)),0,(VLOOKUP($B156,'Autumn 2023 School'!$C$2:$AH$214,2,FALSE)))</f>
        <v>0</v>
      </c>
      <c r="R156" s="231">
        <f>IF(ISNA(VLOOKUP($B156,'Spring 2023 School'!$C$3:$AF$219,9,FALSE)),0,(VLOOKUP($B156,'Spring 2023 School'!$C$3:$AF$219,9,FALSE)))</f>
        <v>0</v>
      </c>
      <c r="S156" s="231">
        <f>IF(ISNA(VLOOKUP($B156,'Summer 2023 School'!$C$2:$AF$216,9,FALSE)),0,(VLOOKUP($B156,'Summer 2023 School'!$C$2:$AF$216,9,FALSE)))</f>
        <v>0</v>
      </c>
      <c r="T156" s="231">
        <f>IF(ISNA(VLOOKUP($B156,'Autumn 2023 School'!$C$2:$AH$214,9,FALSE)),0,(VLOOKUP($B156,'Autumn 2023 School'!$C$2:$AH$214,9,FALSE)))</f>
        <v>0</v>
      </c>
      <c r="U156" s="231">
        <f>IF(ISNA(VLOOKUP($B156,'Spring 2023 School'!$C$3:$AF$219,25,FALSE)),0,(VLOOKUP($B156,'Spring 2023 School'!$C$3:$AF$219,25,FALSE)))</f>
        <v>8</v>
      </c>
      <c r="V156" s="231">
        <f>IF(ISNA(VLOOKUP($B156,'Spring 2023 School'!$C$3:$AF$219,25,FALSE)),0,(VLOOKUP($B156,'Spring 2023 School'!$C$3:$AF$219,25,FALSE)))</f>
        <v>8</v>
      </c>
      <c r="W156" s="231">
        <f>IF(ISNA(VLOOKUP($B156,'Spring 2023 School'!$C$3:$AF$219,25,FALSE)),0,(VLOOKUP($B156,'Spring 2023 School'!$C$3:$AF$219,25,FALSE)))</f>
        <v>8</v>
      </c>
      <c r="X156" s="231">
        <f>IF(ISNA(VLOOKUP($B156,'Spring 2023 School'!$C$3:$AF$219,26,FALSE)),0,(VLOOKUP($B156,'Spring 2023 School'!$C$3:$AF$219,26,FALSE)))</f>
        <v>120</v>
      </c>
      <c r="Y156" s="231">
        <f>IF(ISNA(VLOOKUP($B156,'Spring 2023 School'!$C$3:$AF$219,26,FALSE)),0,(VLOOKUP($B156,'Spring 2023 School'!$C$3:$AF$219,26,FALSE)))</f>
        <v>120</v>
      </c>
      <c r="Z156" s="231">
        <f>IF(ISNA(VLOOKUP($B156,'Spring 2023 School'!$C$3:$AF$219,26,FALSE)),0,(VLOOKUP($B156,'Spring 2023 School'!$C$3:$AF$219,26,FALSE)))</f>
        <v>120</v>
      </c>
      <c r="AA156" s="231">
        <f>IF(ISNA(VLOOKUP($B156,'Spring 2023 School'!$C$3:$AF$219,27,FALSE)),0,(VLOOKUP($B156,'Spring 2023 School'!$C$3:$AF$219,27,FALSE)))</f>
        <v>0</v>
      </c>
      <c r="AB156" s="231">
        <f>IF(ISNA(VLOOKUP($B156,'Spring 2023 School'!$C$3:$AF$219,27,FALSE)),0,(VLOOKUP($B156,'Spring 2023 School'!$C$3:$AF$219,27,FALSE)))</f>
        <v>0</v>
      </c>
      <c r="AC156" s="231">
        <f>IF(ISNA(VLOOKUP($B156,'Spring 2023 School'!$C$3:$AF$219,27,FALSE)),0,(VLOOKUP($B156,'Spring 2023 School'!$C$3:$AF$219,27,FALSE)))</f>
        <v>0</v>
      </c>
      <c r="AD156" s="384">
        <f t="shared" si="72"/>
        <v>66129.42</v>
      </c>
      <c r="AE156" s="403">
        <f>VLOOKUP(B156,'Spring 2023 School'!$C$3:$S$202,17,FALSE)</f>
        <v>165</v>
      </c>
      <c r="AF156" s="403">
        <f>VLOOKUP(B156,'Spring 2023 School'!$C$1:$Z$200,20,FALSE)</f>
        <v>45</v>
      </c>
      <c r="AG156" s="403">
        <f>VLOOKUP(B156,'Spring 2023 School'!$C$3:$Z$202,23,FALSE)</f>
        <v>93</v>
      </c>
      <c r="AH156" s="384">
        <f t="shared" si="73"/>
        <v>3824.7</v>
      </c>
      <c r="AI156" s="384">
        <f t="shared" si="74"/>
        <v>495.9</v>
      </c>
      <c r="AJ156" s="384">
        <f t="shared" si="75"/>
        <v>282.72000000000003</v>
      </c>
      <c r="AK156" s="384">
        <f t="shared" si="76"/>
        <v>4603.32</v>
      </c>
      <c r="AL156" s="403">
        <f>IF(ISNA(VLOOKUP($A156,'Spring 2023 School'!$B154:$AD154,29,FALSE)),0,(VLOOKUP($A156,'Spring 2023 School'!$B154:$AD154,29,FALSE)))</f>
        <v>8</v>
      </c>
      <c r="AM156" s="403">
        <f>IF(ISNA(VLOOKUP($A156,'Spring 2023 School'!$B154:$AZ154,30,FALSE)),0,(VLOOKUP($A156,'Spring 2023 School'!$B154:$AZ154,30,FALSE)))</f>
        <v>120</v>
      </c>
      <c r="AN156" s="402">
        <f t="shared" si="69"/>
        <v>1744</v>
      </c>
      <c r="AO156" s="404">
        <f t="shared" si="70"/>
        <v>0</v>
      </c>
      <c r="AP156" s="384">
        <f t="shared" si="71"/>
        <v>72476.739999999991</v>
      </c>
      <c r="AQ156" s="403">
        <f>VLOOKUP(A156,'Spring 2023 School'!$B$3:$AB$202,26,FALSE)</f>
        <v>8</v>
      </c>
      <c r="AR156" s="403">
        <f>VLOOKUP(A156,'Summer 2023 School'!$B$2:$AA$200,26,FALSE)</f>
        <v>9</v>
      </c>
      <c r="AS156" s="403">
        <f>VLOOKUP(A156,'Autumn 2023 School'!$B$2:$AA$197,26,FALSE)</f>
        <v>8</v>
      </c>
      <c r="AT156" s="409">
        <f t="shared" si="85"/>
        <v>3233.4000000000005</v>
      </c>
      <c r="AU156" s="409">
        <v>0</v>
      </c>
      <c r="AV156" s="413">
        <f t="shared" si="77"/>
        <v>75710.139999999985</v>
      </c>
      <c r="AW156" s="410">
        <f t="shared" si="78"/>
        <v>31545.891666666663</v>
      </c>
      <c r="AX156" s="410">
        <f t="shared" si="79"/>
        <v>25236.71333333333</v>
      </c>
      <c r="AY156" s="410">
        <f t="shared" si="80"/>
        <v>18927.534999999996</v>
      </c>
      <c r="AZ156" s="642">
        <f>(SUMIF('Spring 2023 School'!B:B,Budget!A156,'Spring 2023 School'!AG:AG)+SUMIF('Summer 2023 School'!B:B,Budget!A156,'Summer 2023 School'!AG:AG)+SUMIF('Autumn 2023 School'!B:B,Budget!A156,'Autumn 2023 School'!AG:AG))</f>
        <v>0</v>
      </c>
      <c r="BA156" s="410">
        <f t="shared" si="81"/>
        <v>0</v>
      </c>
      <c r="BB156">
        <f t="shared" si="82"/>
        <v>2145</v>
      </c>
      <c r="BC156">
        <f t="shared" si="83"/>
        <v>585</v>
      </c>
      <c r="BD156">
        <f t="shared" si="84"/>
        <v>1116</v>
      </c>
    </row>
    <row r="157" spans="1:56" x14ac:dyDescent="0.35">
      <c r="A157" s="231">
        <v>3015</v>
      </c>
      <c r="B157" t="s">
        <v>976</v>
      </c>
      <c r="C157" s="231">
        <f>IF(ISNA(VLOOKUP($B157,'Spring 2023 School'!$C$3:$AF$220,5,FALSE)),0,(VLOOKUP($B157,'Spring 2023 School'!$C$3:$AF$220,5,FALSE)))</f>
        <v>30</v>
      </c>
      <c r="D157" s="231">
        <f>IF(ISNA(VLOOKUP($B157,'Summer 2023 School'!$C$2:$AF$217,5,FALSE)),0,(VLOOKUP($B157,'Summer 2023 School'!$C$2:$AF$217,5,FALSE)))</f>
        <v>30</v>
      </c>
      <c r="E157" s="231">
        <f>IF(ISNA(VLOOKUP($B157,'Autumn 2023 School'!$C$2:$AH$214,5,FALSE)),0,(VLOOKUP($B157,'Autumn 2023 School'!$C$2:$AH$214,5,FALSE)))</f>
        <v>21</v>
      </c>
      <c r="F157" s="231">
        <f>IF(ISNA(VLOOKUP($B157,'Spring 2023 School'!$C$3:$AF$219,8,FALSE)),0,(VLOOKUP($B157,'Spring 2023 School'!$C$3:$AF$219,8,FALSE)))</f>
        <v>5</v>
      </c>
      <c r="G157" s="231">
        <f>IF(ISNA(VLOOKUP($B157,'Summer 2023 School'!$C$2:$AF$216,8,FALSE)),0,(VLOOKUP($B157,'Summer 2023 School'!$C$2:$AF$216,8,FALSE)))</f>
        <v>5</v>
      </c>
      <c r="H157" s="231">
        <f>IF(ISNA(VLOOKUP($B157,'Autumn 2023 School'!$C$2:$AH$214,8,FALSE)),0,(VLOOKUP($B157,'Autumn 2023 School'!$C$2:$AH$214,8,FALSE)))</f>
        <v>2</v>
      </c>
      <c r="I157" s="231">
        <f>IF(ISNA(VLOOKUP($B157,'Spring 2023 School'!$C$3:$AF$219,12,FALSE)),0,(VLOOKUP($B157,'Spring 2023 School'!$C$3:$AF$219,12,FALSE)))</f>
        <v>450</v>
      </c>
      <c r="J157" s="231">
        <f>IF(ISNA(VLOOKUP($B157,'Summer 2023 School'!$C$2:$AF$216,12,FALSE)),0,(VLOOKUP($B157,'Summer 2023 School'!$C$2:$AF$216,12,FALSE)))</f>
        <v>450</v>
      </c>
      <c r="K157" s="231">
        <f>IF(ISNA(VLOOKUP($B157,'Autumn 2023 School'!$C$2:$AH$214,12,FALSE)),0,(VLOOKUP($B157,'Autumn 2023 School'!$C$2:$AH$214,12,FALSE)))</f>
        <v>315</v>
      </c>
      <c r="L157" s="231">
        <f>IF(ISNA(VLOOKUP($B157,'Spring 2023 School'!$C$3:$AF$219,15,FALSE)),0,(VLOOKUP($B157,'Spring 2023 School'!$C$3:$AF$219,15,FALSE)))</f>
        <v>75</v>
      </c>
      <c r="M157" s="231">
        <f>IF(ISNA(VLOOKUP($B157,'Summer 2023 School'!$C$2:$AF$216,15,FALSE)),0,(VLOOKUP($B157,'Summer 2023 School'!$C$2:$AF$216,15,FALSE)))</f>
        <v>75</v>
      </c>
      <c r="N157" s="231">
        <f>IF(ISNA(VLOOKUP($B157,'Autumn 2023 School'!$C$2:$AH$214,15,FALSE)),0,(VLOOKUP($B157,'Autumn 2023 School'!$C$2:$AH$214,15,FALSE)))</f>
        <v>30</v>
      </c>
      <c r="O157" s="231">
        <f>IF(ISNA(VLOOKUP($B157,'Spring 2023 School'!$C$3:$AF$219,2,FALSE)),0,(VLOOKUP($B157,'Spring 2023 School'!$C$3:$AF$219,2,FALSE)))</f>
        <v>0</v>
      </c>
      <c r="P157" s="231">
        <f>IF(ISNA(VLOOKUP($B157,'Summer 2023 School'!$C$2:$AF$216,2,FALSE)),0,(VLOOKUP($B157,'Summer 2023 School'!$C$2:$AF$216,2,FALSE)))</f>
        <v>0</v>
      </c>
      <c r="Q157" s="231">
        <f>IF(ISNA(VLOOKUP($B157,'Autumn 2023 School'!$C$2:$AH$214,2,FALSE)),0,(VLOOKUP($B157,'Autumn 2023 School'!$C$2:$AH$214,2,FALSE)))</f>
        <v>0</v>
      </c>
      <c r="R157" s="231">
        <f>IF(ISNA(VLOOKUP($B157,'Spring 2023 School'!$C$3:$AF$219,9,FALSE)),0,(VLOOKUP($B157,'Spring 2023 School'!$C$3:$AF$219,9,FALSE)))</f>
        <v>0</v>
      </c>
      <c r="S157" s="231">
        <f>IF(ISNA(VLOOKUP($B157,'Summer 2023 School'!$C$2:$AF$216,9,FALSE)),0,(VLOOKUP($B157,'Summer 2023 School'!$C$2:$AF$216,9,FALSE)))</f>
        <v>0</v>
      </c>
      <c r="T157" s="231">
        <f>IF(ISNA(VLOOKUP($B157,'Autumn 2023 School'!$C$2:$AH$214,9,FALSE)),0,(VLOOKUP($B157,'Autumn 2023 School'!$C$2:$AH$214,9,FALSE)))</f>
        <v>0</v>
      </c>
      <c r="U157" s="231">
        <f>IF(ISNA(VLOOKUP($B157,'Spring 2023 School'!$C$3:$AF$219,25,FALSE)),0,(VLOOKUP($B157,'Spring 2023 School'!$C$3:$AF$219,25,FALSE)))</f>
        <v>0</v>
      </c>
      <c r="V157" s="231">
        <f>IF(ISNA(VLOOKUP($B157,'Spring 2023 School'!$C$3:$AF$219,25,FALSE)),0,(VLOOKUP($B157,'Spring 2023 School'!$C$3:$AF$219,25,FALSE)))</f>
        <v>0</v>
      </c>
      <c r="W157" s="231">
        <f>IF(ISNA(VLOOKUP($B157,'Spring 2023 School'!$C$3:$AF$219,25,FALSE)),0,(VLOOKUP($B157,'Spring 2023 School'!$C$3:$AF$219,25,FALSE)))</f>
        <v>0</v>
      </c>
      <c r="X157" s="231">
        <f>IF(ISNA(VLOOKUP($B157,'Spring 2023 School'!$C$3:$AF$219,26,FALSE)),0,(VLOOKUP($B157,'Spring 2023 School'!$C$3:$AF$219,26,FALSE)))</f>
        <v>0</v>
      </c>
      <c r="Y157" s="231">
        <f>IF(ISNA(VLOOKUP($B157,'Spring 2023 School'!$C$3:$AF$219,26,FALSE)),0,(VLOOKUP($B157,'Spring 2023 School'!$C$3:$AF$219,26,FALSE)))</f>
        <v>0</v>
      </c>
      <c r="Z157" s="231">
        <f>IF(ISNA(VLOOKUP($B157,'Spring 2023 School'!$C$3:$AF$219,26,FALSE)),0,(VLOOKUP($B157,'Spring 2023 School'!$C$3:$AF$219,26,FALSE)))</f>
        <v>0</v>
      </c>
      <c r="AA157" s="231">
        <f>IF(ISNA(VLOOKUP($B157,'Spring 2023 School'!$C$3:$AF$219,27,FALSE)),0,(VLOOKUP($B157,'Spring 2023 School'!$C$3:$AF$219,27,FALSE)))</f>
        <v>0</v>
      </c>
      <c r="AB157" s="231">
        <f>IF(ISNA(VLOOKUP($B157,'Spring 2023 School'!$C$3:$AF$219,27,FALSE)),0,(VLOOKUP($B157,'Spring 2023 School'!$C$3:$AF$219,27,FALSE)))</f>
        <v>0</v>
      </c>
      <c r="AC157" s="231">
        <f>IF(ISNA(VLOOKUP($B157,'Spring 2023 School'!$C$3:$AF$219,27,FALSE)),0,(VLOOKUP($B157,'Spring 2023 School'!$C$3:$AF$219,27,FALSE)))</f>
        <v>0</v>
      </c>
      <c r="AD157" s="384">
        <f t="shared" si="72"/>
        <v>96421.8</v>
      </c>
      <c r="AE157" s="403">
        <f>VLOOKUP(B157,'Spring 2023 School'!$C$3:$S$202,17,FALSE)</f>
        <v>0</v>
      </c>
      <c r="AF157" s="403">
        <f>VLOOKUP(B157,'Spring 2023 School'!$C$1:$Z$200,20,FALSE)</f>
        <v>255</v>
      </c>
      <c r="AG157" s="403">
        <f>VLOOKUP(B157,'Spring 2023 School'!$C$3:$Z$202,23,FALSE)</f>
        <v>0</v>
      </c>
      <c r="AH157" s="384">
        <f t="shared" si="73"/>
        <v>0</v>
      </c>
      <c r="AI157" s="384">
        <f t="shared" si="74"/>
        <v>2810.0999999999995</v>
      </c>
      <c r="AJ157" s="384">
        <f t="shared" si="75"/>
        <v>0</v>
      </c>
      <c r="AK157" s="384">
        <f t="shared" si="76"/>
        <v>2810.0999999999995</v>
      </c>
      <c r="AL157" s="403">
        <f>IF(ISNA(VLOOKUP($A157,'Spring 2023 School'!$B155:$AD155,29,FALSE)),0,(VLOOKUP($A157,'Spring 2023 School'!$B155:$AD155,29,FALSE)))</f>
        <v>0</v>
      </c>
      <c r="AM157" s="403">
        <f>IF(ISNA(VLOOKUP($A157,'Spring 2023 School'!$B155:$AZ155,30,FALSE)),0,(VLOOKUP($A157,'Spring 2023 School'!$B155:$AZ155,30,FALSE)))</f>
        <v>0</v>
      </c>
      <c r="AN157" s="402">
        <f t="shared" si="69"/>
        <v>0</v>
      </c>
      <c r="AO157" s="404">
        <f t="shared" si="70"/>
        <v>0</v>
      </c>
      <c r="AP157" s="384">
        <f t="shared" si="71"/>
        <v>99231.900000000009</v>
      </c>
      <c r="AQ157" s="403">
        <f>VLOOKUP(A157,'Spring 2023 School'!$B$3:$AB$202,26,FALSE)</f>
        <v>0</v>
      </c>
      <c r="AR157" s="403">
        <f>VLOOKUP(A157,'Summer 2023 School'!$B$2:$AA$200,26,FALSE)</f>
        <v>0</v>
      </c>
      <c r="AS157" s="403">
        <f>VLOOKUP(A157,'Autumn 2023 School'!$B$2:$AA$197,26,FALSE)</f>
        <v>2</v>
      </c>
      <c r="AT157" s="409">
        <f t="shared" si="85"/>
        <v>244.8</v>
      </c>
      <c r="AU157" s="409">
        <v>0</v>
      </c>
      <c r="AV157" s="413">
        <f t="shared" si="77"/>
        <v>99476.700000000012</v>
      </c>
      <c r="AW157" s="410">
        <f t="shared" si="78"/>
        <v>41448.625</v>
      </c>
      <c r="AX157" s="410">
        <f t="shared" si="79"/>
        <v>33158.9</v>
      </c>
      <c r="AY157" s="410">
        <f t="shared" si="80"/>
        <v>24869.175000000003</v>
      </c>
      <c r="AZ157" s="642">
        <f>(SUMIF('Spring 2023 School'!B:B,Budget!A157,'Spring 2023 School'!AG:AG)+SUMIF('Summer 2023 School'!B:B,Budget!A157,'Summer 2023 School'!AG:AG)+SUMIF('Autumn 2023 School'!B:B,Budget!A157,'Autumn 2023 School'!AG:AG))</f>
        <v>0</v>
      </c>
      <c r="BA157" s="410">
        <f t="shared" si="81"/>
        <v>0</v>
      </c>
      <c r="BB157">
        <f t="shared" si="82"/>
        <v>0</v>
      </c>
      <c r="BC157">
        <f t="shared" si="83"/>
        <v>3315</v>
      </c>
      <c r="BD157">
        <f t="shared" si="84"/>
        <v>0</v>
      </c>
    </row>
    <row r="158" spans="1:56" x14ac:dyDescent="0.35">
      <c r="A158" s="231">
        <v>3302</v>
      </c>
      <c r="B158" t="s">
        <v>977</v>
      </c>
      <c r="C158" s="231">
        <f>IF(ISNA(VLOOKUP($B158,'Spring 2023 School'!$C$3:$AF$220,5,FALSE)),0,(VLOOKUP($B158,'Spring 2023 School'!$C$3:$AF$220,5,FALSE)))</f>
        <v>34</v>
      </c>
      <c r="D158" s="231">
        <f>IF(ISNA(VLOOKUP($B158,'Summer 2023 School'!$C$2:$AF$217,5,FALSE)),0,(VLOOKUP($B158,'Summer 2023 School'!$C$2:$AF$217,5,FALSE)))</f>
        <v>35</v>
      </c>
      <c r="E158" s="231">
        <f>IF(ISNA(VLOOKUP($B158,'Autumn 2023 School'!$C$2:$AH$214,5,FALSE)),0,(VLOOKUP($B158,'Autumn 2023 School'!$C$2:$AH$214,5,FALSE)))</f>
        <v>36</v>
      </c>
      <c r="F158" s="231">
        <f>IF(ISNA(VLOOKUP($B158,'Spring 2023 School'!$C$3:$AF$219,8,FALSE)),0,(VLOOKUP($B158,'Spring 2023 School'!$C$3:$AF$219,8,FALSE)))</f>
        <v>16</v>
      </c>
      <c r="G158" s="231">
        <f>IF(ISNA(VLOOKUP($B158,'Summer 2023 School'!$C$2:$AF$216,8,FALSE)),0,(VLOOKUP($B158,'Summer 2023 School'!$C$2:$AF$216,8,FALSE)))</f>
        <v>17</v>
      </c>
      <c r="H158" s="231">
        <f>IF(ISNA(VLOOKUP($B158,'Autumn 2023 School'!$C$2:$AH$214,8,FALSE)),0,(VLOOKUP($B158,'Autumn 2023 School'!$C$2:$AH$214,8,FALSE)))</f>
        <v>10</v>
      </c>
      <c r="I158" s="231">
        <f>IF(ISNA(VLOOKUP($B158,'Spring 2023 School'!$C$3:$AF$219,12,FALSE)),0,(VLOOKUP($B158,'Spring 2023 School'!$C$3:$AF$219,12,FALSE)))</f>
        <v>510</v>
      </c>
      <c r="J158" s="231">
        <f>IF(ISNA(VLOOKUP($B158,'Summer 2023 School'!$C$2:$AF$216,12,FALSE)),0,(VLOOKUP($B158,'Summer 2023 School'!$C$2:$AF$216,12,FALSE)))</f>
        <v>525</v>
      </c>
      <c r="K158" s="231">
        <f>IF(ISNA(VLOOKUP($B158,'Autumn 2023 School'!$C$2:$AH$214,12,FALSE)),0,(VLOOKUP($B158,'Autumn 2023 School'!$C$2:$AH$214,12,FALSE)))</f>
        <v>540</v>
      </c>
      <c r="L158" s="231">
        <f>IF(ISNA(VLOOKUP($B158,'Spring 2023 School'!$C$3:$AF$219,15,FALSE)),0,(VLOOKUP($B158,'Spring 2023 School'!$C$3:$AF$219,15,FALSE)))</f>
        <v>240</v>
      </c>
      <c r="M158" s="231">
        <f>IF(ISNA(VLOOKUP($B158,'Summer 2023 School'!$C$2:$AF$216,15,FALSE)),0,(VLOOKUP($B158,'Summer 2023 School'!$C$2:$AF$216,15,FALSE)))</f>
        <v>240</v>
      </c>
      <c r="N158" s="231">
        <f>IF(ISNA(VLOOKUP($B158,'Autumn 2023 School'!$C$2:$AH$214,15,FALSE)),0,(VLOOKUP($B158,'Autumn 2023 School'!$C$2:$AH$214,15,FALSE)))</f>
        <v>150</v>
      </c>
      <c r="O158" s="231">
        <f>IF(ISNA(VLOOKUP($B158,'Spring 2023 School'!$C$3:$AF$219,2,FALSE)),0,(VLOOKUP($B158,'Spring 2023 School'!$C$3:$AF$219,2,FALSE)))</f>
        <v>0</v>
      </c>
      <c r="P158" s="231">
        <f>IF(ISNA(VLOOKUP($B158,'Summer 2023 School'!$C$2:$AF$216,2,FALSE)),0,(VLOOKUP($B158,'Summer 2023 School'!$C$2:$AF$216,2,FALSE)))</f>
        <v>0</v>
      </c>
      <c r="Q158" s="231">
        <f>IF(ISNA(VLOOKUP($B158,'Autumn 2023 School'!$C$2:$AH$214,2,FALSE)),0,(VLOOKUP($B158,'Autumn 2023 School'!$C$2:$AH$214,2,FALSE)))</f>
        <v>0</v>
      </c>
      <c r="R158" s="231">
        <f>IF(ISNA(VLOOKUP($B158,'Spring 2023 School'!$C$3:$AF$219,9,FALSE)),0,(VLOOKUP($B158,'Spring 2023 School'!$C$3:$AF$219,9,FALSE)))</f>
        <v>0</v>
      </c>
      <c r="S158" s="231">
        <f>IF(ISNA(VLOOKUP($B158,'Summer 2023 School'!$C$2:$AF$216,9,FALSE)),0,(VLOOKUP($B158,'Summer 2023 School'!$C$2:$AF$216,9,FALSE)))</f>
        <v>0</v>
      </c>
      <c r="T158" s="231">
        <f>IF(ISNA(VLOOKUP($B158,'Autumn 2023 School'!$C$2:$AH$214,9,FALSE)),0,(VLOOKUP($B158,'Autumn 2023 School'!$C$2:$AH$214,9,FALSE)))</f>
        <v>0</v>
      </c>
      <c r="U158" s="231">
        <f>IF(ISNA(VLOOKUP($B158,'Spring 2023 School'!$C$3:$AF$219,25,FALSE)),0,(VLOOKUP($B158,'Spring 2023 School'!$C$3:$AF$219,25,FALSE)))</f>
        <v>12</v>
      </c>
      <c r="V158" s="231">
        <f>IF(ISNA(VLOOKUP($B158,'Spring 2023 School'!$C$3:$AF$219,25,FALSE)),0,(VLOOKUP($B158,'Spring 2023 School'!$C$3:$AF$219,25,FALSE)))</f>
        <v>12</v>
      </c>
      <c r="W158" s="231">
        <f>IF(ISNA(VLOOKUP($B158,'Spring 2023 School'!$C$3:$AF$219,25,FALSE)),0,(VLOOKUP($B158,'Spring 2023 School'!$C$3:$AF$219,25,FALSE)))</f>
        <v>12</v>
      </c>
      <c r="X158" s="231">
        <f>IF(ISNA(VLOOKUP($B158,'Spring 2023 School'!$C$3:$AF$219,26,FALSE)),0,(VLOOKUP($B158,'Spring 2023 School'!$C$3:$AF$219,26,FALSE)))</f>
        <v>180</v>
      </c>
      <c r="Y158" s="231">
        <f>IF(ISNA(VLOOKUP($B158,'Spring 2023 School'!$C$3:$AF$219,26,FALSE)),0,(VLOOKUP($B158,'Spring 2023 School'!$C$3:$AF$219,26,FALSE)))</f>
        <v>180</v>
      </c>
      <c r="Z158" s="231">
        <f>IF(ISNA(VLOOKUP($B158,'Spring 2023 School'!$C$3:$AF$219,26,FALSE)),0,(VLOOKUP($B158,'Spring 2023 School'!$C$3:$AF$219,26,FALSE)))</f>
        <v>180</v>
      </c>
      <c r="AA158" s="231">
        <f>IF(ISNA(VLOOKUP($B158,'Spring 2023 School'!$C$3:$AF$219,27,FALSE)),0,(VLOOKUP($B158,'Spring 2023 School'!$C$3:$AF$219,27,FALSE)))</f>
        <v>90</v>
      </c>
      <c r="AB158" s="231">
        <f>IF(ISNA(VLOOKUP($B158,'Spring 2023 School'!$C$3:$AF$219,27,FALSE)),0,(VLOOKUP($B158,'Spring 2023 School'!$C$3:$AF$219,27,FALSE)))</f>
        <v>90</v>
      </c>
      <c r="AC158" s="231">
        <f>IF(ISNA(VLOOKUP($B158,'Spring 2023 School'!$C$3:$AF$219,27,FALSE)),0,(VLOOKUP($B158,'Spring 2023 School'!$C$3:$AF$219,27,FALSE)))</f>
        <v>90</v>
      </c>
      <c r="AD158" s="384">
        <f t="shared" si="72"/>
        <v>151624.5</v>
      </c>
      <c r="AE158" s="403">
        <f>VLOOKUP(B158,'Spring 2023 School'!$C$3:$S$202,17,FALSE)</f>
        <v>45</v>
      </c>
      <c r="AF158" s="403">
        <f>VLOOKUP(B158,'Spring 2023 School'!$C$1:$Z$200,20,FALSE)</f>
        <v>90</v>
      </c>
      <c r="AG158" s="403">
        <f>VLOOKUP(B158,'Spring 2023 School'!$C$3:$Z$202,23,FALSE)</f>
        <v>60</v>
      </c>
      <c r="AH158" s="384">
        <f t="shared" si="73"/>
        <v>1043.0999999999999</v>
      </c>
      <c r="AI158" s="384">
        <f t="shared" si="74"/>
        <v>991.8</v>
      </c>
      <c r="AJ158" s="384">
        <f t="shared" si="75"/>
        <v>182.4</v>
      </c>
      <c r="AK158" s="384">
        <f t="shared" si="76"/>
        <v>2217.2999999999997</v>
      </c>
      <c r="AL158" s="403">
        <f>IF(ISNA(VLOOKUP($A158,'Spring 2023 School'!$B156:$AD156,29,FALSE)),0,(VLOOKUP($A158,'Spring 2023 School'!$B156:$AD156,29,FALSE)))</f>
        <v>12</v>
      </c>
      <c r="AM158" s="403">
        <f>IF(ISNA(VLOOKUP($A158,'Spring 2023 School'!$B156:$AZ156,30,FALSE)),0,(VLOOKUP($A158,'Spring 2023 School'!$B156:$AZ156,30,FALSE)))</f>
        <v>180</v>
      </c>
      <c r="AN158" s="402">
        <f t="shared" si="69"/>
        <v>2616</v>
      </c>
      <c r="AO158" s="404">
        <f t="shared" si="70"/>
        <v>0</v>
      </c>
      <c r="AP158" s="384">
        <f t="shared" si="71"/>
        <v>156457.79999999999</v>
      </c>
      <c r="AQ158" s="403">
        <f>VLOOKUP(A158,'Spring 2023 School'!$B$3:$AB$202,26,FALSE)</f>
        <v>12</v>
      </c>
      <c r="AR158" s="403">
        <f>VLOOKUP(A158,'Summer 2023 School'!$B$2:$AA$200,26,FALSE)</f>
        <v>12</v>
      </c>
      <c r="AS158" s="403">
        <f>VLOOKUP(A158,'Autumn 2023 School'!$B$2:$AA$197,26,FALSE)</f>
        <v>8</v>
      </c>
      <c r="AT158" s="409">
        <f t="shared" si="85"/>
        <v>4161.6000000000004</v>
      </c>
      <c r="AU158" s="409">
        <v>0</v>
      </c>
      <c r="AV158" s="413">
        <f t="shared" si="77"/>
        <v>160619.4</v>
      </c>
      <c r="AW158" s="410">
        <f t="shared" si="78"/>
        <v>66924.75</v>
      </c>
      <c r="AX158" s="410">
        <f t="shared" si="79"/>
        <v>53539.799999999996</v>
      </c>
      <c r="AY158" s="410">
        <f t="shared" si="80"/>
        <v>40154.85</v>
      </c>
      <c r="AZ158" s="642">
        <f>(SUMIF('Spring 2023 School'!B:B,Budget!A158,'Spring 2023 School'!AG:AG)+SUMIF('Summer 2023 School'!B:B,Budget!A158,'Summer 2023 School'!AG:AG)+SUMIF('Autumn 2023 School'!B:B,Budget!A158,'Autumn 2023 School'!AG:AG))</f>
        <v>0</v>
      </c>
      <c r="BA158" s="410">
        <f t="shared" si="81"/>
        <v>0</v>
      </c>
      <c r="BB158">
        <f t="shared" si="82"/>
        <v>585</v>
      </c>
      <c r="BC158">
        <f t="shared" si="83"/>
        <v>1170</v>
      </c>
      <c r="BD158">
        <f t="shared" si="84"/>
        <v>720</v>
      </c>
    </row>
    <row r="159" spans="1:56" x14ac:dyDescent="0.35">
      <c r="A159" s="231">
        <v>3306</v>
      </c>
      <c r="B159" t="s">
        <v>978</v>
      </c>
      <c r="C159" s="231">
        <f>IF(ISNA(VLOOKUP($B159,'Spring 2023 School'!$C$3:$AF$220,5,FALSE)),0,(VLOOKUP($B159,'Spring 2023 School'!$C$3:$AF$220,5,FALSE)))</f>
        <v>51</v>
      </c>
      <c r="D159" s="231">
        <f>IF(ISNA(VLOOKUP($B159,'Summer 2023 School'!$C$2:$AF$217,5,FALSE)),0,(VLOOKUP($B159,'Summer 2023 School'!$C$2:$AF$217,5,FALSE)))</f>
        <v>45</v>
      </c>
      <c r="E159" s="231">
        <f>IF(ISNA(VLOOKUP($B159,'Autumn 2023 School'!$C$2:$AH$214,5,FALSE)),0,(VLOOKUP($B159,'Autumn 2023 School'!$C$2:$AH$214,5,FALSE)))</f>
        <v>49</v>
      </c>
      <c r="F159" s="231">
        <f>IF(ISNA(VLOOKUP($B159,'Spring 2023 School'!$C$3:$AF$219,8,FALSE)),0,(VLOOKUP($B159,'Spring 2023 School'!$C$3:$AF$219,8,FALSE)))</f>
        <v>0</v>
      </c>
      <c r="G159" s="231">
        <f>IF(ISNA(VLOOKUP($B159,'Summer 2023 School'!$C$2:$AF$216,8,FALSE)),0,(VLOOKUP($B159,'Summer 2023 School'!$C$2:$AF$216,8,FALSE)))</f>
        <v>0</v>
      </c>
      <c r="H159" s="231">
        <f>IF(ISNA(VLOOKUP($B159,'Autumn 2023 School'!$C$2:$AH$214,8,FALSE)),0,(VLOOKUP($B159,'Autumn 2023 School'!$C$2:$AH$214,8,FALSE)))</f>
        <v>1</v>
      </c>
      <c r="I159" s="231">
        <f>IF(ISNA(VLOOKUP($B159,'Spring 2023 School'!$C$3:$AF$219,12,FALSE)),0,(VLOOKUP($B159,'Spring 2023 School'!$C$3:$AF$219,12,FALSE)))</f>
        <v>765</v>
      </c>
      <c r="J159" s="231">
        <f>IF(ISNA(VLOOKUP($B159,'Summer 2023 School'!$C$2:$AF$216,12,FALSE)),0,(VLOOKUP($B159,'Summer 2023 School'!$C$2:$AF$216,12,FALSE)))</f>
        <v>675</v>
      </c>
      <c r="K159" s="231">
        <f>IF(ISNA(VLOOKUP($B159,'Autumn 2023 School'!$C$2:$AH$214,12,FALSE)),0,(VLOOKUP($B159,'Autumn 2023 School'!$C$2:$AH$214,12,FALSE)))</f>
        <v>720</v>
      </c>
      <c r="L159" s="231">
        <f>IF(ISNA(VLOOKUP($B159,'Spring 2023 School'!$C$3:$AF$219,15,FALSE)),0,(VLOOKUP($B159,'Spring 2023 School'!$C$3:$AF$219,15,FALSE)))</f>
        <v>0</v>
      </c>
      <c r="M159" s="231">
        <f>IF(ISNA(VLOOKUP($B159,'Summer 2023 School'!$C$2:$AF$216,15,FALSE)),0,(VLOOKUP($B159,'Summer 2023 School'!$C$2:$AF$216,15,FALSE)))</f>
        <v>0</v>
      </c>
      <c r="N159" s="231">
        <f>IF(ISNA(VLOOKUP($B159,'Autumn 2023 School'!$C$2:$AH$214,15,FALSE)),0,(VLOOKUP($B159,'Autumn 2023 School'!$C$2:$AH$214,15,FALSE)))</f>
        <v>15</v>
      </c>
      <c r="O159" s="231">
        <f>IF(ISNA(VLOOKUP($B159,'Spring 2023 School'!$C$3:$AF$219,2,FALSE)),0,(VLOOKUP($B159,'Spring 2023 School'!$C$3:$AF$219,2,FALSE)))</f>
        <v>0</v>
      </c>
      <c r="P159" s="231">
        <f>IF(ISNA(VLOOKUP($B159,'Summer 2023 School'!$C$2:$AF$216,2,FALSE)),0,(VLOOKUP($B159,'Summer 2023 School'!$C$2:$AF$216,2,FALSE)))</f>
        <v>0</v>
      </c>
      <c r="Q159" s="231">
        <f>IF(ISNA(VLOOKUP($B159,'Autumn 2023 School'!$C$2:$AH$214,2,FALSE)),0,(VLOOKUP($B159,'Autumn 2023 School'!$C$2:$AH$214,2,FALSE)))</f>
        <v>0</v>
      </c>
      <c r="R159" s="231">
        <f>IF(ISNA(VLOOKUP($B159,'Spring 2023 School'!$C$3:$AF$219,9,FALSE)),0,(VLOOKUP($B159,'Spring 2023 School'!$C$3:$AF$219,9,FALSE)))</f>
        <v>0</v>
      </c>
      <c r="S159" s="231">
        <f>IF(ISNA(VLOOKUP($B159,'Summer 2023 School'!$C$2:$AF$216,9,FALSE)),0,(VLOOKUP($B159,'Summer 2023 School'!$C$2:$AF$216,9,FALSE)))</f>
        <v>0</v>
      </c>
      <c r="T159" s="231">
        <f>IF(ISNA(VLOOKUP($B159,'Autumn 2023 School'!$C$2:$AH$214,9,FALSE)),0,(VLOOKUP($B159,'Autumn 2023 School'!$C$2:$AH$214,9,FALSE)))</f>
        <v>0</v>
      </c>
      <c r="U159" s="231">
        <f>IF(ISNA(VLOOKUP($B159,'Spring 2023 School'!$C$3:$AF$219,25,FALSE)),0,(VLOOKUP($B159,'Spring 2023 School'!$C$3:$AF$219,25,FALSE)))</f>
        <v>13</v>
      </c>
      <c r="V159" s="231">
        <f>IF(ISNA(VLOOKUP($B159,'Spring 2023 School'!$C$3:$AF$219,25,FALSE)),0,(VLOOKUP($B159,'Spring 2023 School'!$C$3:$AF$219,25,FALSE)))</f>
        <v>13</v>
      </c>
      <c r="W159" s="231">
        <f>IF(ISNA(VLOOKUP($B159,'Spring 2023 School'!$C$3:$AF$219,25,FALSE)),0,(VLOOKUP($B159,'Spring 2023 School'!$C$3:$AF$219,25,FALSE)))</f>
        <v>13</v>
      </c>
      <c r="X159" s="231">
        <f>IF(ISNA(VLOOKUP($B159,'Spring 2023 School'!$C$3:$AF$219,26,FALSE)),0,(VLOOKUP($B159,'Spring 2023 School'!$C$3:$AF$219,26,FALSE)))</f>
        <v>195</v>
      </c>
      <c r="Y159" s="231">
        <f>IF(ISNA(VLOOKUP($B159,'Spring 2023 School'!$C$3:$AF$219,26,FALSE)),0,(VLOOKUP($B159,'Spring 2023 School'!$C$3:$AF$219,26,FALSE)))</f>
        <v>195</v>
      </c>
      <c r="Z159" s="231">
        <f>IF(ISNA(VLOOKUP($B159,'Spring 2023 School'!$C$3:$AF$219,26,FALSE)),0,(VLOOKUP($B159,'Spring 2023 School'!$C$3:$AF$219,26,FALSE)))</f>
        <v>195</v>
      </c>
      <c r="AA159" s="231">
        <f>IF(ISNA(VLOOKUP($B159,'Spring 2023 School'!$C$3:$AF$219,27,FALSE)),0,(VLOOKUP($B159,'Spring 2023 School'!$C$3:$AF$219,27,FALSE)))</f>
        <v>0</v>
      </c>
      <c r="AB159" s="231">
        <f>IF(ISNA(VLOOKUP($B159,'Spring 2023 School'!$C$3:$AF$219,27,FALSE)),0,(VLOOKUP($B159,'Spring 2023 School'!$C$3:$AF$219,27,FALSE)))</f>
        <v>0</v>
      </c>
      <c r="AC159" s="231">
        <f>IF(ISNA(VLOOKUP($B159,'Spring 2023 School'!$C$3:$AF$219,27,FALSE)),0,(VLOOKUP($B159,'Spring 2023 School'!$C$3:$AF$219,27,FALSE)))</f>
        <v>0</v>
      </c>
      <c r="AD159" s="384">
        <f t="shared" si="72"/>
        <v>149266.80000000002</v>
      </c>
      <c r="AE159" s="403">
        <f>VLOOKUP(B159,'Spring 2023 School'!$C$3:$S$202,17,FALSE)</f>
        <v>0</v>
      </c>
      <c r="AF159" s="403">
        <f>VLOOKUP(B159,'Spring 2023 School'!$C$1:$Z$200,20,FALSE)</f>
        <v>0</v>
      </c>
      <c r="AG159" s="403">
        <f>VLOOKUP(B159,'Spring 2023 School'!$C$3:$Z$202,23,FALSE)</f>
        <v>645</v>
      </c>
      <c r="AH159" s="384">
        <f t="shared" si="73"/>
        <v>0</v>
      </c>
      <c r="AI159" s="384">
        <f t="shared" si="74"/>
        <v>0</v>
      </c>
      <c r="AJ159" s="384">
        <f t="shared" si="75"/>
        <v>1960.8</v>
      </c>
      <c r="AK159" s="384">
        <f t="shared" si="76"/>
        <v>1960.8</v>
      </c>
      <c r="AL159" s="403">
        <f>IF(ISNA(VLOOKUP($A159,'Spring 2023 School'!$B157:$AD157,29,FALSE)),0,(VLOOKUP($A159,'Spring 2023 School'!$B157:$AD157,29,FALSE)))</f>
        <v>0</v>
      </c>
      <c r="AM159" s="403">
        <f>IF(ISNA(VLOOKUP($A159,'Spring 2023 School'!$B157:$AZ157,30,FALSE)),0,(VLOOKUP($A159,'Spring 2023 School'!$B157:$AZ157,30,FALSE)))</f>
        <v>0</v>
      </c>
      <c r="AN159" s="402">
        <f t="shared" si="69"/>
        <v>0</v>
      </c>
      <c r="AO159" s="404">
        <f t="shared" si="70"/>
        <v>0</v>
      </c>
      <c r="AP159" s="384">
        <f t="shared" si="71"/>
        <v>151227.6</v>
      </c>
      <c r="AQ159" s="403">
        <f>VLOOKUP(A159,'Spring 2023 School'!$B$3:$AB$202,26,FALSE)</f>
        <v>13</v>
      </c>
      <c r="AR159" s="403">
        <f>VLOOKUP(A159,'Summer 2023 School'!$B$2:$AA$200,26,FALSE)</f>
        <v>18</v>
      </c>
      <c r="AS159" s="403">
        <f>VLOOKUP(A159,'Autumn 2023 School'!$B$2:$AA$197,26,FALSE)</f>
        <v>12</v>
      </c>
      <c r="AT159" s="409">
        <f t="shared" si="85"/>
        <v>5579.4000000000005</v>
      </c>
      <c r="AU159" s="409">
        <v>0</v>
      </c>
      <c r="AV159" s="413">
        <f t="shared" si="77"/>
        <v>156807</v>
      </c>
      <c r="AW159" s="410">
        <f t="shared" si="78"/>
        <v>65336.25</v>
      </c>
      <c r="AX159" s="410">
        <f t="shared" si="79"/>
        <v>52269</v>
      </c>
      <c r="AY159" s="410">
        <f t="shared" si="80"/>
        <v>39201.75</v>
      </c>
      <c r="AZ159" s="642">
        <f>(SUMIF('Spring 2023 School'!B:B,Budget!A159,'Spring 2023 School'!AG:AG)+SUMIF('Summer 2023 School'!B:B,Budget!A159,'Summer 2023 School'!AG:AG)+SUMIF('Autumn 2023 School'!B:B,Budget!A159,'Autumn 2023 School'!AG:AG))</f>
        <v>0</v>
      </c>
      <c r="BA159" s="410">
        <f t="shared" si="81"/>
        <v>0</v>
      </c>
      <c r="BB159">
        <f t="shared" si="82"/>
        <v>0</v>
      </c>
      <c r="BC159">
        <f t="shared" si="83"/>
        <v>0</v>
      </c>
      <c r="BD159">
        <f t="shared" si="84"/>
        <v>7740</v>
      </c>
    </row>
    <row r="160" spans="1:56" x14ac:dyDescent="0.35">
      <c r="A160" s="231">
        <v>3310</v>
      </c>
      <c r="B160" t="s">
        <v>979</v>
      </c>
      <c r="C160" s="231">
        <f>IF(ISNA(VLOOKUP($B160,'Spring 2023 School'!$C$3:$AF$220,5,FALSE)),0,(VLOOKUP($B160,'Spring 2023 School'!$C$3:$AF$220,5,FALSE)))</f>
        <v>28</v>
      </c>
      <c r="D160" s="231">
        <f>IF(ISNA(VLOOKUP($B160,'Summer 2023 School'!$C$2:$AF$217,5,FALSE)),0,(VLOOKUP($B160,'Summer 2023 School'!$C$2:$AF$217,5,FALSE)))</f>
        <v>31</v>
      </c>
      <c r="E160" s="231">
        <f>IF(ISNA(VLOOKUP($B160,'Autumn 2023 School'!$C$2:$AH$214,5,FALSE)),0,(VLOOKUP($B160,'Autumn 2023 School'!$C$2:$AH$214,5,FALSE)))</f>
        <v>15</v>
      </c>
      <c r="F160" s="231">
        <f>IF(ISNA(VLOOKUP($B160,'Spring 2023 School'!$C$3:$AF$219,8,FALSE)),0,(VLOOKUP($B160,'Spring 2023 School'!$C$3:$AF$219,8,FALSE)))</f>
        <v>3</v>
      </c>
      <c r="G160" s="231">
        <f>IF(ISNA(VLOOKUP($B160,'Summer 2023 School'!$C$2:$AF$216,8,FALSE)),0,(VLOOKUP($B160,'Summer 2023 School'!$C$2:$AF$216,8,FALSE)))</f>
        <v>4</v>
      </c>
      <c r="H160" s="231">
        <f>IF(ISNA(VLOOKUP($B160,'Autumn 2023 School'!$C$2:$AH$214,8,FALSE)),0,(VLOOKUP($B160,'Autumn 2023 School'!$C$2:$AH$214,8,FALSE)))</f>
        <v>1</v>
      </c>
      <c r="I160" s="231">
        <f>IF(ISNA(VLOOKUP($B160,'Spring 2023 School'!$C$3:$AF$219,12,FALSE)),0,(VLOOKUP($B160,'Spring 2023 School'!$C$3:$AF$219,12,FALSE)))</f>
        <v>420</v>
      </c>
      <c r="J160" s="231">
        <f>IF(ISNA(VLOOKUP($B160,'Summer 2023 School'!$C$2:$AF$216,12,FALSE)),0,(VLOOKUP($B160,'Summer 2023 School'!$C$2:$AF$216,12,FALSE)))</f>
        <v>465</v>
      </c>
      <c r="K160" s="231">
        <f>IF(ISNA(VLOOKUP($B160,'Autumn 2023 School'!$C$2:$AH$214,12,FALSE)),0,(VLOOKUP($B160,'Autumn 2023 School'!$C$2:$AH$214,12,FALSE)))</f>
        <v>225</v>
      </c>
      <c r="L160" s="231">
        <f>IF(ISNA(VLOOKUP($B160,'Spring 2023 School'!$C$3:$AF$219,15,FALSE)),0,(VLOOKUP($B160,'Spring 2023 School'!$C$3:$AF$219,15,FALSE)))</f>
        <v>45</v>
      </c>
      <c r="M160" s="231">
        <f>IF(ISNA(VLOOKUP($B160,'Summer 2023 School'!$C$2:$AF$216,15,FALSE)),0,(VLOOKUP($B160,'Summer 2023 School'!$C$2:$AF$216,15,FALSE)))</f>
        <v>60</v>
      </c>
      <c r="N160" s="231">
        <f>IF(ISNA(VLOOKUP($B160,'Autumn 2023 School'!$C$2:$AH$214,15,FALSE)),0,(VLOOKUP($B160,'Autumn 2023 School'!$C$2:$AH$214,15,FALSE)))</f>
        <v>15</v>
      </c>
      <c r="O160" s="231">
        <f>IF(ISNA(VLOOKUP($B160,'Spring 2023 School'!$C$3:$AF$219,2,FALSE)),0,(VLOOKUP($B160,'Spring 2023 School'!$C$3:$AF$219,2,FALSE)))</f>
        <v>0</v>
      </c>
      <c r="P160" s="231">
        <f>IF(ISNA(VLOOKUP($B160,'Summer 2023 School'!$C$2:$AF$216,2,FALSE)),0,(VLOOKUP($B160,'Summer 2023 School'!$C$2:$AF$216,2,FALSE)))</f>
        <v>0</v>
      </c>
      <c r="Q160" s="231">
        <f>IF(ISNA(VLOOKUP($B160,'Autumn 2023 School'!$C$2:$AH$214,2,FALSE)),0,(VLOOKUP($B160,'Autumn 2023 School'!$C$2:$AH$214,2,FALSE)))</f>
        <v>0</v>
      </c>
      <c r="R160" s="231">
        <f>IF(ISNA(VLOOKUP($B160,'Spring 2023 School'!$C$3:$AF$219,9,FALSE)),0,(VLOOKUP($B160,'Spring 2023 School'!$C$3:$AF$219,9,FALSE)))</f>
        <v>0</v>
      </c>
      <c r="S160" s="231">
        <f>IF(ISNA(VLOOKUP($B160,'Summer 2023 School'!$C$2:$AF$216,9,FALSE)),0,(VLOOKUP($B160,'Summer 2023 School'!$C$2:$AF$216,9,FALSE)))</f>
        <v>0</v>
      </c>
      <c r="T160" s="231">
        <f>IF(ISNA(VLOOKUP($B160,'Autumn 2023 School'!$C$2:$AH$214,9,FALSE)),0,(VLOOKUP($B160,'Autumn 2023 School'!$C$2:$AH$214,9,FALSE)))</f>
        <v>0</v>
      </c>
      <c r="U160" s="231">
        <f>IF(ISNA(VLOOKUP($B160,'Spring 2023 School'!$C$3:$AF$219,25,FALSE)),0,(VLOOKUP($B160,'Spring 2023 School'!$C$3:$AF$219,25,FALSE)))</f>
        <v>15</v>
      </c>
      <c r="V160" s="231">
        <f>IF(ISNA(VLOOKUP($B160,'Spring 2023 School'!$C$3:$AF$219,25,FALSE)),0,(VLOOKUP($B160,'Spring 2023 School'!$C$3:$AF$219,25,FALSE)))</f>
        <v>15</v>
      </c>
      <c r="W160" s="231">
        <f>IF(ISNA(VLOOKUP($B160,'Spring 2023 School'!$C$3:$AF$219,25,FALSE)),0,(VLOOKUP($B160,'Spring 2023 School'!$C$3:$AF$219,25,FALSE)))</f>
        <v>15</v>
      </c>
      <c r="X160" s="231">
        <f>IF(ISNA(VLOOKUP($B160,'Spring 2023 School'!$C$3:$AF$219,26,FALSE)),0,(VLOOKUP($B160,'Spring 2023 School'!$C$3:$AF$219,26,FALSE)))</f>
        <v>225</v>
      </c>
      <c r="Y160" s="231">
        <f>IF(ISNA(VLOOKUP($B160,'Spring 2023 School'!$C$3:$AF$219,26,FALSE)),0,(VLOOKUP($B160,'Spring 2023 School'!$C$3:$AF$219,26,FALSE)))</f>
        <v>225</v>
      </c>
      <c r="Z160" s="231">
        <f>IF(ISNA(VLOOKUP($B160,'Spring 2023 School'!$C$3:$AF$219,26,FALSE)),0,(VLOOKUP($B160,'Spring 2023 School'!$C$3:$AF$219,26,FALSE)))</f>
        <v>225</v>
      </c>
      <c r="AA160" s="231">
        <f>IF(ISNA(VLOOKUP($B160,'Spring 2023 School'!$C$3:$AF$219,27,FALSE)),0,(VLOOKUP($B160,'Spring 2023 School'!$C$3:$AF$219,27,FALSE)))</f>
        <v>15</v>
      </c>
      <c r="AB160" s="231">
        <f>IF(ISNA(VLOOKUP($B160,'Spring 2023 School'!$C$3:$AF$219,27,FALSE)),0,(VLOOKUP($B160,'Spring 2023 School'!$C$3:$AF$219,27,FALSE)))</f>
        <v>15</v>
      </c>
      <c r="AC160" s="231">
        <f>IF(ISNA(VLOOKUP($B160,'Spring 2023 School'!$C$3:$AF$219,27,FALSE)),0,(VLOOKUP($B160,'Spring 2023 School'!$C$3:$AF$219,27,FALSE)))</f>
        <v>15</v>
      </c>
      <c r="AD160" s="384">
        <f t="shared" si="72"/>
        <v>85365.000000000015</v>
      </c>
      <c r="AE160" s="403">
        <f>VLOOKUP(B160,'Spring 2023 School'!$C$3:$S$202,17,FALSE)</f>
        <v>240</v>
      </c>
      <c r="AF160" s="403">
        <f>VLOOKUP(B160,'Spring 2023 School'!$C$1:$Z$200,20,FALSE)</f>
        <v>120</v>
      </c>
      <c r="AG160" s="403">
        <f>VLOOKUP(B160,'Spring 2023 School'!$C$3:$Z$202,23,FALSE)</f>
        <v>45</v>
      </c>
      <c r="AH160" s="384">
        <f t="shared" si="73"/>
        <v>5563.2</v>
      </c>
      <c r="AI160" s="384">
        <f t="shared" si="74"/>
        <v>1322.3999999999999</v>
      </c>
      <c r="AJ160" s="384">
        <f t="shared" si="75"/>
        <v>136.80000000000001</v>
      </c>
      <c r="AK160" s="384">
        <f t="shared" si="76"/>
        <v>7022.4</v>
      </c>
      <c r="AL160" s="403">
        <f>IF(ISNA(VLOOKUP($A160,'Spring 2023 School'!$B158:$AD158,29,FALSE)),0,(VLOOKUP($A160,'Spring 2023 School'!$B158:$AD158,29,FALSE)))</f>
        <v>14</v>
      </c>
      <c r="AM160" s="403">
        <f>IF(ISNA(VLOOKUP($A160,'Spring 2023 School'!$B158:$AZ158,30,FALSE)),0,(VLOOKUP($A160,'Spring 2023 School'!$B158:$AZ158,30,FALSE)))</f>
        <v>210</v>
      </c>
      <c r="AN160" s="402">
        <f t="shared" si="69"/>
        <v>3052</v>
      </c>
      <c r="AO160" s="404">
        <f t="shared" si="70"/>
        <v>0</v>
      </c>
      <c r="AP160" s="384">
        <f t="shared" si="71"/>
        <v>95439.400000000009</v>
      </c>
      <c r="AQ160" s="403">
        <f>VLOOKUP(A160,'Spring 2023 School'!$B$3:$AB$202,26,FALSE)</f>
        <v>15</v>
      </c>
      <c r="AR160" s="403">
        <f>VLOOKUP(A160,'Summer 2023 School'!$B$2:$AA$200,26,FALSE)</f>
        <v>17</v>
      </c>
      <c r="AS160" s="403">
        <f>VLOOKUP(A160,'Autumn 2023 School'!$B$2:$AA$197,26,FALSE)</f>
        <v>5</v>
      </c>
      <c r="AT160" s="409">
        <f t="shared" si="85"/>
        <v>4855.2000000000007</v>
      </c>
      <c r="AU160" s="409">
        <v>0</v>
      </c>
      <c r="AV160" s="413">
        <f t="shared" si="77"/>
        <v>100294.6</v>
      </c>
      <c r="AW160" s="410">
        <f t="shared" si="78"/>
        <v>41789.416666666664</v>
      </c>
      <c r="AX160" s="410">
        <f t="shared" si="79"/>
        <v>33431.533333333333</v>
      </c>
      <c r="AY160" s="410">
        <f t="shared" si="80"/>
        <v>25073.65</v>
      </c>
      <c r="AZ160" s="642">
        <f>(SUMIF('Spring 2023 School'!B:B,Budget!A160,'Spring 2023 School'!AG:AG)+SUMIF('Summer 2023 School'!B:B,Budget!A160,'Summer 2023 School'!AG:AG)+SUMIF('Autumn 2023 School'!B:B,Budget!A160,'Autumn 2023 School'!AG:AG))</f>
        <v>0</v>
      </c>
      <c r="BA160" s="410">
        <f t="shared" si="81"/>
        <v>0</v>
      </c>
      <c r="BB160">
        <f t="shared" si="82"/>
        <v>3120</v>
      </c>
      <c r="BC160">
        <f t="shared" si="83"/>
        <v>1560</v>
      </c>
      <c r="BD160">
        <f t="shared" si="84"/>
        <v>540</v>
      </c>
    </row>
    <row r="161" spans="1:56" x14ac:dyDescent="0.35">
      <c r="A161" s="231">
        <v>3311</v>
      </c>
      <c r="B161" t="s">
        <v>980</v>
      </c>
      <c r="C161" s="231">
        <f>IF(ISNA(VLOOKUP($B161,'Spring 2023 School'!$C$3:$AF$220,5,FALSE)),0,(VLOOKUP($B161,'Spring 2023 School'!$C$3:$AF$220,5,FALSE)))</f>
        <v>34</v>
      </c>
      <c r="D161" s="231">
        <f>IF(ISNA(VLOOKUP($B161,'Summer 2023 School'!$C$2:$AF$217,5,FALSE)),0,(VLOOKUP($B161,'Summer 2023 School'!$C$2:$AF$217,5,FALSE)))</f>
        <v>33</v>
      </c>
      <c r="E161" s="231">
        <f>IF(ISNA(VLOOKUP($B161,'Autumn 2023 School'!$C$2:$AH$214,5,FALSE)),0,(VLOOKUP($B161,'Autumn 2023 School'!$C$2:$AH$214,5,FALSE)))</f>
        <v>18</v>
      </c>
      <c r="F161" s="231">
        <f>IF(ISNA(VLOOKUP($B161,'Spring 2023 School'!$C$3:$AF$219,8,FALSE)),0,(VLOOKUP($B161,'Spring 2023 School'!$C$3:$AF$219,8,FALSE)))</f>
        <v>8</v>
      </c>
      <c r="G161" s="231">
        <f>IF(ISNA(VLOOKUP($B161,'Summer 2023 School'!$C$2:$AF$216,8,FALSE)),0,(VLOOKUP($B161,'Summer 2023 School'!$C$2:$AF$216,8,FALSE)))</f>
        <v>7</v>
      </c>
      <c r="H161" s="231">
        <f>IF(ISNA(VLOOKUP($B161,'Autumn 2023 School'!$C$2:$AH$214,8,FALSE)),0,(VLOOKUP($B161,'Autumn 2023 School'!$C$2:$AH$214,8,FALSE)))</f>
        <v>5</v>
      </c>
      <c r="I161" s="231">
        <f>IF(ISNA(VLOOKUP($B161,'Spring 2023 School'!$C$3:$AF$219,12,FALSE)),0,(VLOOKUP($B161,'Spring 2023 School'!$C$3:$AF$219,12,FALSE)))</f>
        <v>510</v>
      </c>
      <c r="J161" s="231">
        <f>IF(ISNA(VLOOKUP($B161,'Summer 2023 School'!$C$2:$AF$216,12,FALSE)),0,(VLOOKUP($B161,'Summer 2023 School'!$C$2:$AF$216,12,FALSE)))</f>
        <v>495</v>
      </c>
      <c r="K161" s="231">
        <f>IF(ISNA(VLOOKUP($B161,'Autumn 2023 School'!$C$2:$AH$214,12,FALSE)),0,(VLOOKUP($B161,'Autumn 2023 School'!$C$2:$AH$214,12,FALSE)))</f>
        <v>270</v>
      </c>
      <c r="L161" s="231">
        <f>IF(ISNA(VLOOKUP($B161,'Spring 2023 School'!$C$3:$AF$219,15,FALSE)),0,(VLOOKUP($B161,'Spring 2023 School'!$C$3:$AF$219,15,FALSE)))</f>
        <v>120</v>
      </c>
      <c r="M161" s="231">
        <f>IF(ISNA(VLOOKUP($B161,'Summer 2023 School'!$C$2:$AF$216,15,FALSE)),0,(VLOOKUP($B161,'Summer 2023 School'!$C$2:$AF$216,15,FALSE)))</f>
        <v>105</v>
      </c>
      <c r="N161" s="231">
        <f>IF(ISNA(VLOOKUP($B161,'Autumn 2023 School'!$C$2:$AH$214,15,FALSE)),0,(VLOOKUP($B161,'Autumn 2023 School'!$C$2:$AH$214,15,FALSE)))</f>
        <v>75</v>
      </c>
      <c r="O161" s="231">
        <f>IF(ISNA(VLOOKUP($B161,'Spring 2023 School'!$C$3:$AF$219,2,FALSE)),0,(VLOOKUP($B161,'Spring 2023 School'!$C$3:$AF$219,2,FALSE)))</f>
        <v>0</v>
      </c>
      <c r="P161" s="231">
        <f>IF(ISNA(VLOOKUP($B161,'Summer 2023 School'!$C$2:$AF$216,2,FALSE)),0,(VLOOKUP($B161,'Summer 2023 School'!$C$2:$AF$216,2,FALSE)))</f>
        <v>0</v>
      </c>
      <c r="Q161" s="231">
        <f>IF(ISNA(VLOOKUP($B161,'Autumn 2023 School'!$C$2:$AH$214,2,FALSE)),0,(VLOOKUP($B161,'Autumn 2023 School'!$C$2:$AH$214,2,FALSE)))</f>
        <v>0</v>
      </c>
      <c r="R161" s="231">
        <f>IF(ISNA(VLOOKUP($B161,'Spring 2023 School'!$C$3:$AF$219,9,FALSE)),0,(VLOOKUP($B161,'Spring 2023 School'!$C$3:$AF$219,9,FALSE)))</f>
        <v>0</v>
      </c>
      <c r="S161" s="231">
        <f>IF(ISNA(VLOOKUP($B161,'Summer 2023 School'!$C$2:$AF$216,9,FALSE)),0,(VLOOKUP($B161,'Summer 2023 School'!$C$2:$AF$216,9,FALSE)))</f>
        <v>0</v>
      </c>
      <c r="T161" s="231">
        <f>IF(ISNA(VLOOKUP($B161,'Autumn 2023 School'!$C$2:$AH$214,9,FALSE)),0,(VLOOKUP($B161,'Autumn 2023 School'!$C$2:$AH$214,9,FALSE)))</f>
        <v>0</v>
      </c>
      <c r="U161" s="231">
        <f>IF(ISNA(VLOOKUP($B161,'Spring 2023 School'!$C$3:$AF$219,25,FALSE)),0,(VLOOKUP($B161,'Spring 2023 School'!$C$3:$AF$219,25,FALSE)))</f>
        <v>8</v>
      </c>
      <c r="V161" s="231">
        <f>IF(ISNA(VLOOKUP($B161,'Spring 2023 School'!$C$3:$AF$219,25,FALSE)),0,(VLOOKUP($B161,'Spring 2023 School'!$C$3:$AF$219,25,FALSE)))</f>
        <v>8</v>
      </c>
      <c r="W161" s="231">
        <f>IF(ISNA(VLOOKUP($B161,'Spring 2023 School'!$C$3:$AF$219,25,FALSE)),0,(VLOOKUP($B161,'Spring 2023 School'!$C$3:$AF$219,25,FALSE)))</f>
        <v>8</v>
      </c>
      <c r="X161" s="231">
        <f>IF(ISNA(VLOOKUP($B161,'Spring 2023 School'!$C$3:$AF$219,26,FALSE)),0,(VLOOKUP($B161,'Spring 2023 School'!$C$3:$AF$219,26,FALSE)))</f>
        <v>120</v>
      </c>
      <c r="Y161" s="231">
        <f>IF(ISNA(VLOOKUP($B161,'Spring 2023 School'!$C$3:$AF$219,26,FALSE)),0,(VLOOKUP($B161,'Spring 2023 School'!$C$3:$AF$219,26,FALSE)))</f>
        <v>120</v>
      </c>
      <c r="Z161" s="231">
        <f>IF(ISNA(VLOOKUP($B161,'Spring 2023 School'!$C$3:$AF$219,26,FALSE)),0,(VLOOKUP($B161,'Spring 2023 School'!$C$3:$AF$219,26,FALSE)))</f>
        <v>120</v>
      </c>
      <c r="AA161" s="231">
        <f>IF(ISNA(VLOOKUP($B161,'Spring 2023 School'!$C$3:$AF$219,27,FALSE)),0,(VLOOKUP($B161,'Spring 2023 School'!$C$3:$AF$219,27,FALSE)))</f>
        <v>15</v>
      </c>
      <c r="AB161" s="231">
        <f>IF(ISNA(VLOOKUP($B161,'Spring 2023 School'!$C$3:$AF$219,27,FALSE)),0,(VLOOKUP($B161,'Spring 2023 School'!$C$3:$AF$219,27,FALSE)))</f>
        <v>15</v>
      </c>
      <c r="AC161" s="231">
        <f>IF(ISNA(VLOOKUP($B161,'Spring 2023 School'!$C$3:$AF$219,27,FALSE)),0,(VLOOKUP($B161,'Spring 2023 School'!$C$3:$AF$219,27,FALSE)))</f>
        <v>15</v>
      </c>
      <c r="AD161" s="384">
        <f t="shared" si="72"/>
        <v>109104.59999999999</v>
      </c>
      <c r="AE161" s="403">
        <f>VLOOKUP(B161,'Spring 2023 School'!$C$3:$S$202,17,FALSE)</f>
        <v>255</v>
      </c>
      <c r="AF161" s="403">
        <f>VLOOKUP(B161,'Spring 2023 School'!$C$1:$Z$200,20,FALSE)</f>
        <v>90</v>
      </c>
      <c r="AG161" s="403">
        <f>VLOOKUP(B161,'Spring 2023 School'!$C$3:$Z$202,23,FALSE)</f>
        <v>0</v>
      </c>
      <c r="AH161" s="384">
        <f t="shared" si="73"/>
        <v>5910.9</v>
      </c>
      <c r="AI161" s="384">
        <f t="shared" si="74"/>
        <v>991.8</v>
      </c>
      <c r="AJ161" s="384">
        <f t="shared" si="75"/>
        <v>0</v>
      </c>
      <c r="AK161" s="384">
        <f t="shared" si="76"/>
        <v>6902.7</v>
      </c>
      <c r="AL161" s="403">
        <f>IF(ISNA(VLOOKUP($A161,'Spring 2023 School'!$B159:$AD159,29,FALSE)),0,(VLOOKUP($A161,'Spring 2023 School'!$B159:$AD159,29,FALSE)))</f>
        <v>8</v>
      </c>
      <c r="AM161" s="403">
        <f>IF(ISNA(VLOOKUP($A161,'Spring 2023 School'!$B159:$AZ159,30,FALSE)),0,(VLOOKUP($A161,'Spring 2023 School'!$B159:$AZ159,30,FALSE)))</f>
        <v>120</v>
      </c>
      <c r="AN161" s="402">
        <f t="shared" si="69"/>
        <v>1744</v>
      </c>
      <c r="AO161" s="404">
        <f t="shared" si="70"/>
        <v>0</v>
      </c>
      <c r="AP161" s="384">
        <f t="shared" si="71"/>
        <v>117751.29999999999</v>
      </c>
      <c r="AQ161" s="403">
        <f>VLOOKUP(A161,'Spring 2023 School'!$B$3:$AB$202,26,FALSE)</f>
        <v>8</v>
      </c>
      <c r="AR161" s="403">
        <f>VLOOKUP(A161,'Summer 2023 School'!$B$2:$AA$200,26,FALSE)</f>
        <v>8</v>
      </c>
      <c r="AS161" s="403">
        <f>VLOOKUP(A161,'Autumn 2023 School'!$B$2:$AA$197,26,FALSE)</f>
        <v>6</v>
      </c>
      <c r="AT161" s="409">
        <f t="shared" si="85"/>
        <v>2856.0000000000005</v>
      </c>
      <c r="AU161" s="409">
        <v>0</v>
      </c>
      <c r="AV161" s="413">
        <f t="shared" si="77"/>
        <v>120607.29999999999</v>
      </c>
      <c r="AW161" s="410">
        <f t="shared" si="78"/>
        <v>50253.041666666657</v>
      </c>
      <c r="AX161" s="410">
        <f t="shared" si="79"/>
        <v>40202.433333333327</v>
      </c>
      <c r="AY161" s="410">
        <f t="shared" si="80"/>
        <v>30151.824999999997</v>
      </c>
      <c r="AZ161" s="642">
        <f>(SUMIF('Spring 2023 School'!B:B,Budget!A161,'Spring 2023 School'!AG:AG)+SUMIF('Summer 2023 School'!B:B,Budget!A161,'Summer 2023 School'!AG:AG)+SUMIF('Autumn 2023 School'!B:B,Budget!A161,'Autumn 2023 School'!AG:AG))</f>
        <v>0</v>
      </c>
      <c r="BA161" s="410">
        <f t="shared" si="81"/>
        <v>0</v>
      </c>
      <c r="BB161">
        <f t="shared" si="82"/>
        <v>3315</v>
      </c>
      <c r="BC161">
        <f t="shared" si="83"/>
        <v>1170</v>
      </c>
      <c r="BD161">
        <f t="shared" si="84"/>
        <v>0</v>
      </c>
    </row>
    <row r="162" spans="1:56" x14ac:dyDescent="0.35">
      <c r="A162" s="231">
        <v>3314</v>
      </c>
      <c r="B162" t="s">
        <v>981</v>
      </c>
      <c r="C162" s="231">
        <f>IF(ISNA(VLOOKUP($B162,'Spring 2023 School'!$C$3:$AF$220,5,FALSE)),0,(VLOOKUP($B162,'Spring 2023 School'!$C$3:$AF$220,5,FALSE)))</f>
        <v>26</v>
      </c>
      <c r="D162" s="231">
        <f>IF(ISNA(VLOOKUP($B162,'Summer 2023 School'!$C$2:$AF$217,5,FALSE)),0,(VLOOKUP($B162,'Summer 2023 School'!$C$2:$AF$217,5,FALSE)))</f>
        <v>26</v>
      </c>
      <c r="E162" s="231">
        <f>IF(ISNA(VLOOKUP($B162,'Autumn 2023 School'!$C$2:$AH$214,5,FALSE)),0,(VLOOKUP($B162,'Autumn 2023 School'!$C$2:$AH$214,5,FALSE)))</f>
        <v>26</v>
      </c>
      <c r="F162" s="231">
        <f>IF(ISNA(VLOOKUP($B162,'Spring 2023 School'!$C$3:$AF$219,8,FALSE)),0,(VLOOKUP($B162,'Spring 2023 School'!$C$3:$AF$219,8,FALSE)))</f>
        <v>1</v>
      </c>
      <c r="G162" s="231">
        <f>IF(ISNA(VLOOKUP($B162,'Summer 2023 School'!$C$2:$AF$216,8,FALSE)),0,(VLOOKUP($B162,'Summer 2023 School'!$C$2:$AF$216,8,FALSE)))</f>
        <v>2</v>
      </c>
      <c r="H162" s="231">
        <f>IF(ISNA(VLOOKUP($B162,'Autumn 2023 School'!$C$2:$AH$214,8,FALSE)),0,(VLOOKUP($B162,'Autumn 2023 School'!$C$2:$AH$214,8,FALSE)))</f>
        <v>3</v>
      </c>
      <c r="I162" s="231">
        <f>IF(ISNA(VLOOKUP($B162,'Spring 2023 School'!$C$3:$AF$219,12,FALSE)),0,(VLOOKUP($B162,'Spring 2023 School'!$C$3:$AF$219,12,FALSE)))</f>
        <v>390</v>
      </c>
      <c r="J162" s="231">
        <f>IF(ISNA(VLOOKUP($B162,'Summer 2023 School'!$C$2:$AF$216,12,FALSE)),0,(VLOOKUP($B162,'Summer 2023 School'!$C$2:$AF$216,12,FALSE)))</f>
        <v>390</v>
      </c>
      <c r="K162" s="231">
        <f>IF(ISNA(VLOOKUP($B162,'Autumn 2023 School'!$C$2:$AH$214,12,FALSE)),0,(VLOOKUP($B162,'Autumn 2023 School'!$C$2:$AH$214,12,FALSE)))</f>
        <v>390</v>
      </c>
      <c r="L162" s="231">
        <f>IF(ISNA(VLOOKUP($B162,'Spring 2023 School'!$C$3:$AF$219,15,FALSE)),0,(VLOOKUP($B162,'Spring 2023 School'!$C$3:$AF$219,15,FALSE)))</f>
        <v>12.5</v>
      </c>
      <c r="M162" s="231">
        <f>IF(ISNA(VLOOKUP($B162,'Summer 2023 School'!$C$2:$AF$216,15,FALSE)),0,(VLOOKUP($B162,'Summer 2023 School'!$C$2:$AF$216,15,FALSE)))</f>
        <v>25</v>
      </c>
      <c r="N162" s="231">
        <f>IF(ISNA(VLOOKUP($B162,'Autumn 2023 School'!$C$2:$AH$214,15,FALSE)),0,(VLOOKUP($B162,'Autumn 2023 School'!$C$2:$AH$214,15,FALSE)))</f>
        <v>45</v>
      </c>
      <c r="O162" s="231">
        <f>IF(ISNA(VLOOKUP($B162,'Spring 2023 School'!$C$3:$AF$219,2,FALSE)),0,(VLOOKUP($B162,'Spring 2023 School'!$C$3:$AF$219,2,FALSE)))</f>
        <v>0</v>
      </c>
      <c r="P162" s="231">
        <f>IF(ISNA(VLOOKUP($B162,'Summer 2023 School'!$C$2:$AF$216,2,FALSE)),0,(VLOOKUP($B162,'Summer 2023 School'!$C$2:$AF$216,2,FALSE)))</f>
        <v>0</v>
      </c>
      <c r="Q162" s="231">
        <f>IF(ISNA(VLOOKUP($B162,'Autumn 2023 School'!$C$2:$AH$214,2,FALSE)),0,(VLOOKUP($B162,'Autumn 2023 School'!$C$2:$AH$214,2,FALSE)))</f>
        <v>0</v>
      </c>
      <c r="R162" s="231">
        <f>IF(ISNA(VLOOKUP($B162,'Spring 2023 School'!$C$3:$AF$219,9,FALSE)),0,(VLOOKUP($B162,'Spring 2023 School'!$C$3:$AF$219,9,FALSE)))</f>
        <v>0</v>
      </c>
      <c r="S162" s="231">
        <f>IF(ISNA(VLOOKUP($B162,'Summer 2023 School'!$C$2:$AF$216,9,FALSE)),0,(VLOOKUP($B162,'Summer 2023 School'!$C$2:$AF$216,9,FALSE)))</f>
        <v>0</v>
      </c>
      <c r="T162" s="231">
        <f>IF(ISNA(VLOOKUP($B162,'Autumn 2023 School'!$C$2:$AH$214,9,FALSE)),0,(VLOOKUP($B162,'Autumn 2023 School'!$C$2:$AH$214,9,FALSE)))</f>
        <v>0</v>
      </c>
      <c r="U162" s="231">
        <f>IF(ISNA(VLOOKUP($B162,'Spring 2023 School'!$C$3:$AF$219,25,FALSE)),0,(VLOOKUP($B162,'Spring 2023 School'!$C$3:$AF$219,25,FALSE)))</f>
        <v>8</v>
      </c>
      <c r="V162" s="231">
        <f>IF(ISNA(VLOOKUP($B162,'Spring 2023 School'!$C$3:$AF$219,25,FALSE)),0,(VLOOKUP($B162,'Spring 2023 School'!$C$3:$AF$219,25,FALSE)))</f>
        <v>8</v>
      </c>
      <c r="W162" s="231">
        <f>IF(ISNA(VLOOKUP($B162,'Spring 2023 School'!$C$3:$AF$219,25,FALSE)),0,(VLOOKUP($B162,'Spring 2023 School'!$C$3:$AF$219,25,FALSE)))</f>
        <v>8</v>
      </c>
      <c r="X162" s="231">
        <f>IF(ISNA(VLOOKUP($B162,'Spring 2023 School'!$C$3:$AF$219,26,FALSE)),0,(VLOOKUP($B162,'Spring 2023 School'!$C$3:$AF$219,26,FALSE)))</f>
        <v>120</v>
      </c>
      <c r="Y162" s="231">
        <f>IF(ISNA(VLOOKUP($B162,'Spring 2023 School'!$C$3:$AF$219,26,FALSE)),0,(VLOOKUP($B162,'Spring 2023 School'!$C$3:$AF$219,26,FALSE)))</f>
        <v>120</v>
      </c>
      <c r="Z162" s="231">
        <f>IF(ISNA(VLOOKUP($B162,'Spring 2023 School'!$C$3:$AF$219,26,FALSE)),0,(VLOOKUP($B162,'Spring 2023 School'!$C$3:$AF$219,26,FALSE)))</f>
        <v>120</v>
      </c>
      <c r="AA162" s="231">
        <f>IF(ISNA(VLOOKUP($B162,'Spring 2023 School'!$C$3:$AF$219,27,FALSE)),0,(VLOOKUP($B162,'Spring 2023 School'!$C$3:$AF$219,27,FALSE)))</f>
        <v>0</v>
      </c>
      <c r="AB162" s="231">
        <f>IF(ISNA(VLOOKUP($B162,'Spring 2023 School'!$C$3:$AF$219,27,FALSE)),0,(VLOOKUP($B162,'Spring 2023 School'!$C$3:$AF$219,27,FALSE)))</f>
        <v>0</v>
      </c>
      <c r="AC162" s="231">
        <f>IF(ISNA(VLOOKUP($B162,'Spring 2023 School'!$C$3:$AF$219,27,FALSE)),0,(VLOOKUP($B162,'Spring 2023 School'!$C$3:$AF$219,27,FALSE)))</f>
        <v>0</v>
      </c>
      <c r="AD162" s="384">
        <f t="shared" si="72"/>
        <v>85893.45</v>
      </c>
      <c r="AE162" s="403">
        <f>VLOOKUP(B162,'Spring 2023 School'!$C$3:$S$202,17,FALSE)</f>
        <v>210</v>
      </c>
      <c r="AF162" s="403">
        <f>VLOOKUP(B162,'Spring 2023 School'!$C$1:$Z$200,20,FALSE)</f>
        <v>15</v>
      </c>
      <c r="AG162" s="403">
        <f>VLOOKUP(B162,'Spring 2023 School'!$C$3:$Z$202,23,FALSE)</f>
        <v>30</v>
      </c>
      <c r="AH162" s="384">
        <f t="shared" si="73"/>
        <v>4867.8</v>
      </c>
      <c r="AI162" s="384">
        <f t="shared" si="74"/>
        <v>165.29999999999998</v>
      </c>
      <c r="AJ162" s="384">
        <f t="shared" si="75"/>
        <v>91.2</v>
      </c>
      <c r="AK162" s="384">
        <f t="shared" si="76"/>
        <v>5124.3</v>
      </c>
      <c r="AL162" s="403">
        <f>IF(ISNA(VLOOKUP($A162,'Spring 2023 School'!$B160:$AD160,29,FALSE)),0,(VLOOKUP($A162,'Spring 2023 School'!$B160:$AD160,29,FALSE)))</f>
        <v>8</v>
      </c>
      <c r="AM162" s="403">
        <f>IF(ISNA(VLOOKUP($A162,'Spring 2023 School'!$B160:$AZ160,30,FALSE)),0,(VLOOKUP($A162,'Spring 2023 School'!$B160:$AZ160,30,FALSE)))</f>
        <v>120</v>
      </c>
      <c r="AN162" s="402">
        <f t="shared" si="69"/>
        <v>1744</v>
      </c>
      <c r="AO162" s="404">
        <f t="shared" si="70"/>
        <v>0</v>
      </c>
      <c r="AP162" s="384">
        <f t="shared" si="71"/>
        <v>92761.75</v>
      </c>
      <c r="AQ162" s="403">
        <f>VLOOKUP(A162,'Spring 2023 School'!$B$3:$AB$202,26,FALSE)</f>
        <v>8</v>
      </c>
      <c r="AR162" s="403">
        <f>VLOOKUP(A162,'Summer 2023 School'!$B$2:$AA$200,26,FALSE)</f>
        <v>11</v>
      </c>
      <c r="AS162" s="403">
        <f>VLOOKUP(A162,'Autumn 2023 School'!$B$2:$AA$197,26,FALSE)</f>
        <v>0</v>
      </c>
      <c r="AT162" s="409">
        <f t="shared" si="85"/>
        <v>2519.4000000000005</v>
      </c>
      <c r="AU162" s="409">
        <v>0</v>
      </c>
      <c r="AV162" s="413">
        <f t="shared" si="77"/>
        <v>95281.15</v>
      </c>
      <c r="AW162" s="410">
        <f t="shared" si="78"/>
        <v>39700.479166666664</v>
      </c>
      <c r="AX162" s="410">
        <f t="shared" si="79"/>
        <v>31760.383333333331</v>
      </c>
      <c r="AY162" s="410">
        <f t="shared" si="80"/>
        <v>23820.287499999999</v>
      </c>
      <c r="AZ162" s="642">
        <f>(SUMIF('Spring 2023 School'!B:B,Budget!A162,'Spring 2023 School'!AG:AG)+SUMIF('Summer 2023 School'!B:B,Budget!A162,'Summer 2023 School'!AG:AG)+SUMIF('Autumn 2023 School'!B:B,Budget!A162,'Autumn 2023 School'!AG:AG))</f>
        <v>0</v>
      </c>
      <c r="BA162" s="410">
        <f t="shared" si="81"/>
        <v>0</v>
      </c>
      <c r="BB162">
        <f t="shared" si="82"/>
        <v>2730</v>
      </c>
      <c r="BC162">
        <f t="shared" si="83"/>
        <v>195</v>
      </c>
      <c r="BD162">
        <f t="shared" si="84"/>
        <v>360</v>
      </c>
    </row>
    <row r="163" spans="1:56" x14ac:dyDescent="0.35">
      <c r="A163" s="231">
        <v>3317</v>
      </c>
      <c r="B163" t="s">
        <v>982</v>
      </c>
      <c r="C163" s="231">
        <f>IF(ISNA(VLOOKUP($B163,'Spring 2023 School'!$C$3:$AF$220,5,FALSE)),0,(VLOOKUP($B163,'Spring 2023 School'!$C$3:$AF$220,5,FALSE)))</f>
        <v>23</v>
      </c>
      <c r="D163" s="231">
        <f>IF(ISNA(VLOOKUP($B163,'Summer 2023 School'!$C$2:$AF$217,5,FALSE)),0,(VLOOKUP($B163,'Summer 2023 School'!$C$2:$AF$217,5,FALSE)))</f>
        <v>24</v>
      </c>
      <c r="E163" s="231">
        <f>IF(ISNA(VLOOKUP($B163,'Autumn 2023 School'!$C$2:$AH$214,5,FALSE)),0,(VLOOKUP($B163,'Autumn 2023 School'!$C$2:$AH$214,5,FALSE)))</f>
        <v>22</v>
      </c>
      <c r="F163" s="231">
        <f>IF(ISNA(VLOOKUP($B163,'Spring 2023 School'!$C$3:$AF$219,8,FALSE)),0,(VLOOKUP($B163,'Spring 2023 School'!$C$3:$AF$219,8,FALSE)))</f>
        <v>1</v>
      </c>
      <c r="G163" s="231">
        <f>IF(ISNA(VLOOKUP($B163,'Summer 2023 School'!$C$2:$AF$216,8,FALSE)),0,(VLOOKUP($B163,'Summer 2023 School'!$C$2:$AF$216,8,FALSE)))</f>
        <v>1</v>
      </c>
      <c r="H163" s="231">
        <f>IF(ISNA(VLOOKUP($B163,'Autumn 2023 School'!$C$2:$AH$214,8,FALSE)),0,(VLOOKUP($B163,'Autumn 2023 School'!$C$2:$AH$214,8,FALSE)))</f>
        <v>2</v>
      </c>
      <c r="I163" s="231">
        <f>IF(ISNA(VLOOKUP($B163,'Spring 2023 School'!$C$3:$AF$219,12,FALSE)),0,(VLOOKUP($B163,'Spring 2023 School'!$C$3:$AF$219,12,FALSE)))</f>
        <v>345</v>
      </c>
      <c r="J163" s="231">
        <f>IF(ISNA(VLOOKUP($B163,'Summer 2023 School'!$C$2:$AF$216,12,FALSE)),0,(VLOOKUP($B163,'Summer 2023 School'!$C$2:$AF$216,12,FALSE)))</f>
        <v>360</v>
      </c>
      <c r="K163" s="231">
        <f>IF(ISNA(VLOOKUP($B163,'Autumn 2023 School'!$C$2:$AH$214,12,FALSE)),0,(VLOOKUP($B163,'Autumn 2023 School'!$C$2:$AH$214,12,FALSE)))</f>
        <v>330</v>
      </c>
      <c r="L163" s="231">
        <f>IF(ISNA(VLOOKUP($B163,'Spring 2023 School'!$C$3:$AF$219,15,FALSE)),0,(VLOOKUP($B163,'Spring 2023 School'!$C$3:$AF$219,15,FALSE)))</f>
        <v>15</v>
      </c>
      <c r="M163" s="231">
        <f>IF(ISNA(VLOOKUP($B163,'Summer 2023 School'!$C$2:$AF$216,15,FALSE)),0,(VLOOKUP($B163,'Summer 2023 School'!$C$2:$AF$216,15,FALSE)))</f>
        <v>15</v>
      </c>
      <c r="N163" s="231">
        <f>IF(ISNA(VLOOKUP($B163,'Autumn 2023 School'!$C$2:$AH$214,15,FALSE)),0,(VLOOKUP($B163,'Autumn 2023 School'!$C$2:$AH$214,15,FALSE)))</f>
        <v>30</v>
      </c>
      <c r="O163" s="231">
        <f>IF(ISNA(VLOOKUP($B163,'Spring 2023 School'!$C$3:$AF$219,2,FALSE)),0,(VLOOKUP($B163,'Spring 2023 School'!$C$3:$AF$219,2,FALSE)))</f>
        <v>0</v>
      </c>
      <c r="P163" s="231">
        <f>IF(ISNA(VLOOKUP($B163,'Summer 2023 School'!$C$2:$AF$216,2,FALSE)),0,(VLOOKUP($B163,'Summer 2023 School'!$C$2:$AF$216,2,FALSE)))</f>
        <v>0</v>
      </c>
      <c r="Q163" s="231">
        <f>IF(ISNA(VLOOKUP($B163,'Autumn 2023 School'!$C$2:$AH$214,2,FALSE)),0,(VLOOKUP($B163,'Autumn 2023 School'!$C$2:$AH$214,2,FALSE)))</f>
        <v>0</v>
      </c>
      <c r="R163" s="231">
        <f>IF(ISNA(VLOOKUP($B163,'Spring 2023 School'!$C$3:$AF$219,9,FALSE)),0,(VLOOKUP($B163,'Spring 2023 School'!$C$3:$AF$219,9,FALSE)))</f>
        <v>0</v>
      </c>
      <c r="S163" s="231">
        <f>IF(ISNA(VLOOKUP($B163,'Summer 2023 School'!$C$2:$AF$216,9,FALSE)),0,(VLOOKUP($B163,'Summer 2023 School'!$C$2:$AF$216,9,FALSE)))</f>
        <v>0</v>
      </c>
      <c r="T163" s="231">
        <f>IF(ISNA(VLOOKUP($B163,'Autumn 2023 School'!$C$2:$AH$214,9,FALSE)),0,(VLOOKUP($B163,'Autumn 2023 School'!$C$2:$AH$214,9,FALSE)))</f>
        <v>0</v>
      </c>
      <c r="U163" s="231">
        <f>IF(ISNA(VLOOKUP($B163,'Spring 2023 School'!$C$3:$AF$219,25,FALSE)),0,(VLOOKUP($B163,'Spring 2023 School'!$C$3:$AF$219,25,FALSE)))</f>
        <v>7</v>
      </c>
      <c r="V163" s="231">
        <f>IF(ISNA(VLOOKUP($B163,'Spring 2023 School'!$C$3:$AF$219,25,FALSE)),0,(VLOOKUP($B163,'Spring 2023 School'!$C$3:$AF$219,25,FALSE)))</f>
        <v>7</v>
      </c>
      <c r="W163" s="231">
        <f>IF(ISNA(VLOOKUP($B163,'Spring 2023 School'!$C$3:$AF$219,25,FALSE)),0,(VLOOKUP($B163,'Spring 2023 School'!$C$3:$AF$219,25,FALSE)))</f>
        <v>7</v>
      </c>
      <c r="X163" s="231">
        <f>IF(ISNA(VLOOKUP($B163,'Spring 2023 School'!$C$3:$AF$219,26,FALSE)),0,(VLOOKUP($B163,'Spring 2023 School'!$C$3:$AF$219,26,FALSE)))</f>
        <v>105</v>
      </c>
      <c r="Y163" s="231">
        <f>IF(ISNA(VLOOKUP($B163,'Spring 2023 School'!$C$3:$AF$219,26,FALSE)),0,(VLOOKUP($B163,'Spring 2023 School'!$C$3:$AF$219,26,FALSE)))</f>
        <v>105</v>
      </c>
      <c r="Z163" s="231">
        <f>IF(ISNA(VLOOKUP($B163,'Spring 2023 School'!$C$3:$AF$219,26,FALSE)),0,(VLOOKUP($B163,'Spring 2023 School'!$C$3:$AF$219,26,FALSE)))</f>
        <v>105</v>
      </c>
      <c r="AA163" s="231">
        <f>IF(ISNA(VLOOKUP($B163,'Spring 2023 School'!$C$3:$AF$219,27,FALSE)),0,(VLOOKUP($B163,'Spring 2023 School'!$C$3:$AF$219,27,FALSE)))</f>
        <v>0</v>
      </c>
      <c r="AB163" s="231">
        <f>IF(ISNA(VLOOKUP($B163,'Spring 2023 School'!$C$3:$AF$219,27,FALSE)),0,(VLOOKUP($B163,'Spring 2023 School'!$C$3:$AF$219,27,FALSE)))</f>
        <v>0</v>
      </c>
      <c r="AC163" s="231">
        <f>IF(ISNA(VLOOKUP($B163,'Spring 2023 School'!$C$3:$AF$219,27,FALSE)),0,(VLOOKUP($B163,'Spring 2023 School'!$C$3:$AF$219,27,FALSE)))</f>
        <v>0</v>
      </c>
      <c r="AD163" s="384">
        <f t="shared" si="72"/>
        <v>75202.499999999985</v>
      </c>
      <c r="AE163" s="403">
        <f>VLOOKUP(B163,'Spring 2023 School'!$C$3:$S$202,17,FALSE)</f>
        <v>0</v>
      </c>
      <c r="AF163" s="403">
        <f>VLOOKUP(B163,'Spring 2023 School'!$C$1:$Z$200,20,FALSE)</f>
        <v>15</v>
      </c>
      <c r="AG163" s="403">
        <f>VLOOKUP(B163,'Spring 2023 School'!$C$3:$Z$202,23,FALSE)</f>
        <v>255</v>
      </c>
      <c r="AH163" s="384">
        <f t="shared" si="73"/>
        <v>0</v>
      </c>
      <c r="AI163" s="384">
        <f t="shared" si="74"/>
        <v>165.29999999999998</v>
      </c>
      <c r="AJ163" s="384">
        <f t="shared" si="75"/>
        <v>775.2</v>
      </c>
      <c r="AK163" s="384">
        <f t="shared" si="76"/>
        <v>940.5</v>
      </c>
      <c r="AL163" s="403">
        <f>IF(ISNA(VLOOKUP($A163,'Spring 2023 School'!$B161:$AD161,29,FALSE)),0,(VLOOKUP($A163,'Spring 2023 School'!$B161:$AD161,29,FALSE)))</f>
        <v>7</v>
      </c>
      <c r="AM163" s="403">
        <f>IF(ISNA(VLOOKUP($A163,'Spring 2023 School'!$B161:$AZ161,30,FALSE)),0,(VLOOKUP($A163,'Spring 2023 School'!$B161:$AZ161,30,FALSE)))</f>
        <v>105</v>
      </c>
      <c r="AN163" s="402">
        <f t="shared" si="69"/>
        <v>1526</v>
      </c>
      <c r="AO163" s="404">
        <f t="shared" si="70"/>
        <v>0</v>
      </c>
      <c r="AP163" s="384">
        <f t="shared" si="71"/>
        <v>77668.999999999985</v>
      </c>
      <c r="AQ163" s="403">
        <f>VLOOKUP(A163,'Spring 2023 School'!$B$3:$AB$202,26,FALSE)</f>
        <v>7</v>
      </c>
      <c r="AR163" s="403">
        <f>VLOOKUP(A163,'Summer 2023 School'!$B$2:$AA$200,26,FALSE)</f>
        <v>8</v>
      </c>
      <c r="AS163" s="403">
        <f>VLOOKUP(A163,'Autumn 2023 School'!$B$2:$AA$197,26,FALSE)</f>
        <v>7</v>
      </c>
      <c r="AT163" s="409">
        <f t="shared" si="85"/>
        <v>2845.8</v>
      </c>
      <c r="AU163" s="409">
        <v>0</v>
      </c>
      <c r="AV163" s="413">
        <f t="shared" si="77"/>
        <v>80514.799999999988</v>
      </c>
      <c r="AW163" s="410">
        <f t="shared" si="78"/>
        <v>33547.833333333328</v>
      </c>
      <c r="AX163" s="410">
        <f t="shared" si="79"/>
        <v>26838.266666666663</v>
      </c>
      <c r="AY163" s="410">
        <f t="shared" si="80"/>
        <v>20128.699999999997</v>
      </c>
      <c r="AZ163" s="642">
        <f>(SUMIF('Spring 2023 School'!B:B,Budget!A163,'Spring 2023 School'!AG:AG)+SUMIF('Summer 2023 School'!B:B,Budget!A163,'Summer 2023 School'!AG:AG)+SUMIF('Autumn 2023 School'!B:B,Budget!A163,'Autumn 2023 School'!AG:AG))</f>
        <v>0</v>
      </c>
      <c r="BA163" s="410">
        <f t="shared" si="81"/>
        <v>0</v>
      </c>
      <c r="BB163">
        <f t="shared" si="82"/>
        <v>0</v>
      </c>
      <c r="BC163">
        <f t="shared" si="83"/>
        <v>195</v>
      </c>
      <c r="BD163">
        <f t="shared" si="84"/>
        <v>3060</v>
      </c>
    </row>
    <row r="164" spans="1:56" x14ac:dyDescent="0.35">
      <c r="A164" s="231">
        <v>3319</v>
      </c>
      <c r="B164" t="s">
        <v>983</v>
      </c>
      <c r="C164" s="231">
        <f>IF(ISNA(VLOOKUP($B164,'Spring 2023 School'!$C$3:$AF$220,5,FALSE)),0,(VLOOKUP($B164,'Spring 2023 School'!$C$3:$AF$220,5,FALSE)))</f>
        <v>33</v>
      </c>
      <c r="D164" s="231">
        <f>IF(ISNA(VLOOKUP($B164,'Summer 2023 School'!$C$2:$AF$217,5,FALSE)),0,(VLOOKUP($B164,'Summer 2023 School'!$C$2:$AF$217,5,FALSE)))</f>
        <v>32</v>
      </c>
      <c r="E164" s="231">
        <f>IF(ISNA(VLOOKUP($B164,'Autumn 2023 School'!$C$2:$AH$214,5,FALSE)),0,(VLOOKUP($B164,'Autumn 2023 School'!$C$2:$AH$214,5,FALSE)))</f>
        <v>33</v>
      </c>
      <c r="F164" s="231">
        <f>IF(ISNA(VLOOKUP($B164,'Spring 2023 School'!$C$3:$AF$219,8,FALSE)),0,(VLOOKUP($B164,'Spring 2023 School'!$C$3:$AF$219,8,FALSE)))</f>
        <v>11</v>
      </c>
      <c r="G164" s="231">
        <f>IF(ISNA(VLOOKUP($B164,'Summer 2023 School'!$C$2:$AF$216,8,FALSE)),0,(VLOOKUP($B164,'Summer 2023 School'!$C$2:$AF$216,8,FALSE)))</f>
        <v>11</v>
      </c>
      <c r="H164" s="231">
        <f>IF(ISNA(VLOOKUP($B164,'Autumn 2023 School'!$C$2:$AH$214,8,FALSE)),0,(VLOOKUP($B164,'Autumn 2023 School'!$C$2:$AH$214,8,FALSE)))</f>
        <v>13</v>
      </c>
      <c r="I164" s="231">
        <f>IF(ISNA(VLOOKUP($B164,'Spring 2023 School'!$C$3:$AF$219,12,FALSE)),0,(VLOOKUP($B164,'Spring 2023 School'!$C$3:$AF$219,12,FALSE)))</f>
        <v>495</v>
      </c>
      <c r="J164" s="231">
        <f>IF(ISNA(VLOOKUP($B164,'Summer 2023 School'!$C$2:$AF$216,12,FALSE)),0,(VLOOKUP($B164,'Summer 2023 School'!$C$2:$AF$216,12,FALSE)))</f>
        <v>480</v>
      </c>
      <c r="K164" s="231">
        <f>IF(ISNA(VLOOKUP($B164,'Autumn 2023 School'!$C$2:$AH$214,12,FALSE)),0,(VLOOKUP($B164,'Autumn 2023 School'!$C$2:$AH$214,12,FALSE)))</f>
        <v>495</v>
      </c>
      <c r="L164" s="231">
        <f>IF(ISNA(VLOOKUP($B164,'Spring 2023 School'!$C$3:$AF$219,15,FALSE)),0,(VLOOKUP($B164,'Spring 2023 School'!$C$3:$AF$219,15,FALSE)))</f>
        <v>165</v>
      </c>
      <c r="M164" s="231">
        <f>IF(ISNA(VLOOKUP($B164,'Summer 2023 School'!$C$2:$AF$216,15,FALSE)),0,(VLOOKUP($B164,'Summer 2023 School'!$C$2:$AF$216,15,FALSE)))</f>
        <v>165</v>
      </c>
      <c r="N164" s="231">
        <f>IF(ISNA(VLOOKUP($B164,'Autumn 2023 School'!$C$2:$AH$214,15,FALSE)),0,(VLOOKUP($B164,'Autumn 2023 School'!$C$2:$AH$214,15,FALSE)))</f>
        <v>195</v>
      </c>
      <c r="O164" s="231">
        <f>IF(ISNA(VLOOKUP($B164,'Spring 2023 School'!$C$3:$AF$219,2,FALSE)),0,(VLOOKUP($B164,'Spring 2023 School'!$C$3:$AF$219,2,FALSE)))</f>
        <v>0</v>
      </c>
      <c r="P164" s="231">
        <f>IF(ISNA(VLOOKUP($B164,'Summer 2023 School'!$C$2:$AF$216,2,FALSE)),0,(VLOOKUP($B164,'Summer 2023 School'!$C$2:$AF$216,2,FALSE)))</f>
        <v>0</v>
      </c>
      <c r="Q164" s="231">
        <f>IF(ISNA(VLOOKUP($B164,'Autumn 2023 School'!$C$2:$AH$214,2,FALSE)),0,(VLOOKUP($B164,'Autumn 2023 School'!$C$2:$AH$214,2,FALSE)))</f>
        <v>0</v>
      </c>
      <c r="R164" s="231">
        <f>IF(ISNA(VLOOKUP($B164,'Spring 2023 School'!$C$3:$AF$219,9,FALSE)),0,(VLOOKUP($B164,'Spring 2023 School'!$C$3:$AF$219,9,FALSE)))</f>
        <v>0</v>
      </c>
      <c r="S164" s="231">
        <f>IF(ISNA(VLOOKUP($B164,'Summer 2023 School'!$C$2:$AF$216,9,FALSE)),0,(VLOOKUP($B164,'Summer 2023 School'!$C$2:$AF$216,9,FALSE)))</f>
        <v>0</v>
      </c>
      <c r="T164" s="231">
        <f>IF(ISNA(VLOOKUP($B164,'Autumn 2023 School'!$C$2:$AH$214,9,FALSE)),0,(VLOOKUP($B164,'Autumn 2023 School'!$C$2:$AH$214,9,FALSE)))</f>
        <v>0</v>
      </c>
      <c r="U164" s="231">
        <f>IF(ISNA(VLOOKUP($B164,'Spring 2023 School'!$C$3:$AF$219,25,FALSE)),0,(VLOOKUP($B164,'Spring 2023 School'!$C$3:$AF$219,25,FALSE)))</f>
        <v>9</v>
      </c>
      <c r="V164" s="231">
        <f>IF(ISNA(VLOOKUP($B164,'Spring 2023 School'!$C$3:$AF$219,25,FALSE)),0,(VLOOKUP($B164,'Spring 2023 School'!$C$3:$AF$219,25,FALSE)))</f>
        <v>9</v>
      </c>
      <c r="W164" s="231">
        <f>IF(ISNA(VLOOKUP($B164,'Spring 2023 School'!$C$3:$AF$219,25,FALSE)),0,(VLOOKUP($B164,'Spring 2023 School'!$C$3:$AF$219,25,FALSE)))</f>
        <v>9</v>
      </c>
      <c r="X164" s="231">
        <f>IF(ISNA(VLOOKUP($B164,'Spring 2023 School'!$C$3:$AF$219,26,FALSE)),0,(VLOOKUP($B164,'Spring 2023 School'!$C$3:$AF$219,26,FALSE)))</f>
        <v>135</v>
      </c>
      <c r="Y164" s="231">
        <f>IF(ISNA(VLOOKUP($B164,'Spring 2023 School'!$C$3:$AF$219,26,FALSE)),0,(VLOOKUP($B164,'Spring 2023 School'!$C$3:$AF$219,26,FALSE)))</f>
        <v>135</v>
      </c>
      <c r="Z164" s="231">
        <f>IF(ISNA(VLOOKUP($B164,'Spring 2023 School'!$C$3:$AF$219,26,FALSE)),0,(VLOOKUP($B164,'Spring 2023 School'!$C$3:$AF$219,26,FALSE)))</f>
        <v>135</v>
      </c>
      <c r="AA164" s="231">
        <f>IF(ISNA(VLOOKUP($B164,'Spring 2023 School'!$C$3:$AF$219,27,FALSE)),0,(VLOOKUP($B164,'Spring 2023 School'!$C$3:$AF$219,27,FALSE)))</f>
        <v>30</v>
      </c>
      <c r="AB164" s="231">
        <f>IF(ISNA(VLOOKUP($B164,'Spring 2023 School'!$C$3:$AF$219,27,FALSE)),0,(VLOOKUP($B164,'Spring 2023 School'!$C$3:$AF$219,27,FALSE)))</f>
        <v>30</v>
      </c>
      <c r="AC164" s="231">
        <f>IF(ISNA(VLOOKUP($B164,'Spring 2023 School'!$C$3:$AF$219,27,FALSE)),0,(VLOOKUP($B164,'Spring 2023 School'!$C$3:$AF$219,27,FALSE)))</f>
        <v>30</v>
      </c>
      <c r="AD164" s="384">
        <f t="shared" si="72"/>
        <v>136827.9</v>
      </c>
      <c r="AE164" s="403">
        <f>VLOOKUP(B164,'Spring 2023 School'!$C$3:$S$202,17,FALSE)</f>
        <v>225</v>
      </c>
      <c r="AF164" s="403">
        <f>VLOOKUP(B164,'Spring 2023 School'!$C$1:$Z$200,20,FALSE)</f>
        <v>165</v>
      </c>
      <c r="AG164" s="403">
        <f>VLOOKUP(B164,'Spring 2023 School'!$C$3:$Z$202,23,FALSE)</f>
        <v>30</v>
      </c>
      <c r="AH164" s="384">
        <f t="shared" si="73"/>
        <v>5215.5</v>
      </c>
      <c r="AI164" s="384">
        <f t="shared" si="74"/>
        <v>1818.2999999999997</v>
      </c>
      <c r="AJ164" s="384">
        <f t="shared" si="75"/>
        <v>91.2</v>
      </c>
      <c r="AK164" s="384">
        <f t="shared" si="76"/>
        <v>7124.9999999999991</v>
      </c>
      <c r="AL164" s="403">
        <f>IF(ISNA(VLOOKUP($A164,'Spring 2023 School'!$B162:$AD162,29,FALSE)),0,(VLOOKUP($A164,'Spring 2023 School'!$B162:$AD162,29,FALSE)))</f>
        <v>9</v>
      </c>
      <c r="AM164" s="403">
        <f>IF(ISNA(VLOOKUP($A164,'Spring 2023 School'!$B162:$AZ162,30,FALSE)),0,(VLOOKUP($A164,'Spring 2023 School'!$B162:$AZ162,30,FALSE)))</f>
        <v>135</v>
      </c>
      <c r="AN164" s="402">
        <f t="shared" si="69"/>
        <v>1962</v>
      </c>
      <c r="AO164" s="404">
        <f t="shared" si="70"/>
        <v>0</v>
      </c>
      <c r="AP164" s="384">
        <f t="shared" si="71"/>
        <v>145914.9</v>
      </c>
      <c r="AQ164" s="403">
        <f>VLOOKUP(A164,'Spring 2023 School'!$B$3:$AB$202,26,FALSE)</f>
        <v>9</v>
      </c>
      <c r="AR164" s="403">
        <f>VLOOKUP(A164,'Summer 2023 School'!$B$2:$AA$200,26,FALSE)</f>
        <v>7</v>
      </c>
      <c r="AS164" s="403">
        <f>VLOOKUP(A164,'Autumn 2023 School'!$B$2:$AA$197,26,FALSE)</f>
        <v>13</v>
      </c>
      <c r="AT164" s="409">
        <f t="shared" si="85"/>
        <v>3712.8</v>
      </c>
      <c r="AU164" s="409">
        <v>0</v>
      </c>
      <c r="AV164" s="413">
        <f t="shared" si="77"/>
        <v>149627.69999999998</v>
      </c>
      <c r="AW164" s="410">
        <f t="shared" si="78"/>
        <v>62344.874999999993</v>
      </c>
      <c r="AX164" s="410">
        <f t="shared" si="79"/>
        <v>49875.899999999994</v>
      </c>
      <c r="AY164" s="410">
        <f t="shared" si="80"/>
        <v>37406.924999999996</v>
      </c>
      <c r="AZ164" s="642">
        <f>(SUMIF('Spring 2023 School'!B:B,Budget!A164,'Spring 2023 School'!AG:AG)+SUMIF('Summer 2023 School'!B:B,Budget!A164,'Summer 2023 School'!AG:AG)+SUMIF('Autumn 2023 School'!B:B,Budget!A164,'Autumn 2023 School'!AG:AG))</f>
        <v>0</v>
      </c>
      <c r="BA164" s="410">
        <f t="shared" si="81"/>
        <v>0</v>
      </c>
      <c r="BB164">
        <f t="shared" si="82"/>
        <v>2925</v>
      </c>
      <c r="BC164">
        <f t="shared" si="83"/>
        <v>2145</v>
      </c>
      <c r="BD164">
        <f t="shared" si="84"/>
        <v>360</v>
      </c>
    </row>
    <row r="165" spans="1:56" x14ac:dyDescent="0.35">
      <c r="A165" s="231">
        <v>3322</v>
      </c>
      <c r="B165" t="s">
        <v>984</v>
      </c>
      <c r="C165" s="231">
        <f>IF(ISNA(VLOOKUP($B165,'Spring 2023 School'!$C$3:$AF$220,5,FALSE)),0,(VLOOKUP($B165,'Spring 2023 School'!$C$3:$AF$220,5,FALSE)))</f>
        <v>22</v>
      </c>
      <c r="D165" s="231">
        <f>IF(ISNA(VLOOKUP($B165,'Summer 2023 School'!$C$2:$AF$217,5,FALSE)),0,(VLOOKUP($B165,'Summer 2023 School'!$C$2:$AF$217,5,FALSE)))</f>
        <v>23</v>
      </c>
      <c r="E165" s="231">
        <f>IF(ISNA(VLOOKUP($B165,'Autumn 2023 School'!$C$2:$AH$214,5,FALSE)),0,(VLOOKUP($B165,'Autumn 2023 School'!$C$2:$AH$214,5,FALSE)))</f>
        <v>12</v>
      </c>
      <c r="F165" s="231">
        <f>IF(ISNA(VLOOKUP($B165,'Spring 2023 School'!$C$3:$AF$219,8,FALSE)),0,(VLOOKUP($B165,'Spring 2023 School'!$C$3:$AF$219,8,FALSE)))</f>
        <v>10</v>
      </c>
      <c r="G165" s="231">
        <f>IF(ISNA(VLOOKUP($B165,'Summer 2023 School'!$C$2:$AF$216,8,FALSE)),0,(VLOOKUP($B165,'Summer 2023 School'!$C$2:$AF$216,8,FALSE)))</f>
        <v>10</v>
      </c>
      <c r="H165" s="231">
        <f>IF(ISNA(VLOOKUP($B165,'Autumn 2023 School'!$C$2:$AH$214,8,FALSE)),0,(VLOOKUP($B165,'Autumn 2023 School'!$C$2:$AH$214,8,FALSE)))</f>
        <v>5</v>
      </c>
      <c r="I165" s="231">
        <f>IF(ISNA(VLOOKUP($B165,'Spring 2023 School'!$C$3:$AF$219,12,FALSE)),0,(VLOOKUP($B165,'Spring 2023 School'!$C$3:$AF$219,12,FALSE)))</f>
        <v>330</v>
      </c>
      <c r="J165" s="231">
        <f>IF(ISNA(VLOOKUP($B165,'Summer 2023 School'!$C$2:$AF$216,12,FALSE)),0,(VLOOKUP($B165,'Summer 2023 School'!$C$2:$AF$216,12,FALSE)))</f>
        <v>345</v>
      </c>
      <c r="K165" s="231">
        <f>IF(ISNA(VLOOKUP($B165,'Autumn 2023 School'!$C$2:$AH$214,12,FALSE)),0,(VLOOKUP($B165,'Autumn 2023 School'!$C$2:$AH$214,12,FALSE)))</f>
        <v>180</v>
      </c>
      <c r="L165" s="231">
        <f>IF(ISNA(VLOOKUP($B165,'Spring 2023 School'!$C$3:$AF$219,15,FALSE)),0,(VLOOKUP($B165,'Spring 2023 School'!$C$3:$AF$219,15,FALSE)))</f>
        <v>150</v>
      </c>
      <c r="M165" s="231">
        <f>IF(ISNA(VLOOKUP($B165,'Summer 2023 School'!$C$2:$AF$216,15,FALSE)),0,(VLOOKUP($B165,'Summer 2023 School'!$C$2:$AF$216,15,FALSE)))</f>
        <v>150</v>
      </c>
      <c r="N165" s="231">
        <f>IF(ISNA(VLOOKUP($B165,'Autumn 2023 School'!$C$2:$AH$214,15,FALSE)),0,(VLOOKUP($B165,'Autumn 2023 School'!$C$2:$AH$214,15,FALSE)))</f>
        <v>75</v>
      </c>
      <c r="O165" s="231">
        <f>IF(ISNA(VLOOKUP($B165,'Spring 2023 School'!$C$3:$AF$219,2,FALSE)),0,(VLOOKUP($B165,'Spring 2023 School'!$C$3:$AF$219,2,FALSE)))</f>
        <v>0</v>
      </c>
      <c r="P165" s="231">
        <f>IF(ISNA(VLOOKUP($B165,'Summer 2023 School'!$C$2:$AF$216,2,FALSE)),0,(VLOOKUP($B165,'Summer 2023 School'!$C$2:$AF$216,2,FALSE)))</f>
        <v>0</v>
      </c>
      <c r="Q165" s="231">
        <f>IF(ISNA(VLOOKUP($B165,'Autumn 2023 School'!$C$2:$AH$214,2,FALSE)),0,(VLOOKUP($B165,'Autumn 2023 School'!$C$2:$AH$214,2,FALSE)))</f>
        <v>0</v>
      </c>
      <c r="R165" s="231">
        <f>IF(ISNA(VLOOKUP($B165,'Spring 2023 School'!$C$3:$AF$219,9,FALSE)),0,(VLOOKUP($B165,'Spring 2023 School'!$C$3:$AF$219,9,FALSE)))</f>
        <v>0</v>
      </c>
      <c r="S165" s="231">
        <f>IF(ISNA(VLOOKUP($B165,'Summer 2023 School'!$C$2:$AF$216,9,FALSE)),0,(VLOOKUP($B165,'Summer 2023 School'!$C$2:$AF$216,9,FALSE)))</f>
        <v>0</v>
      </c>
      <c r="T165" s="231">
        <f>IF(ISNA(VLOOKUP($B165,'Autumn 2023 School'!$C$2:$AH$214,9,FALSE)),0,(VLOOKUP($B165,'Autumn 2023 School'!$C$2:$AH$214,9,FALSE)))</f>
        <v>0</v>
      </c>
      <c r="U165" s="231">
        <f>IF(ISNA(VLOOKUP($B165,'Spring 2023 School'!$C$3:$AF$219,25,FALSE)),0,(VLOOKUP($B165,'Spring 2023 School'!$C$3:$AF$219,25,FALSE)))</f>
        <v>8</v>
      </c>
      <c r="V165" s="231">
        <f>IF(ISNA(VLOOKUP($B165,'Spring 2023 School'!$C$3:$AF$219,25,FALSE)),0,(VLOOKUP($B165,'Spring 2023 School'!$C$3:$AF$219,25,FALSE)))</f>
        <v>8</v>
      </c>
      <c r="W165" s="231">
        <f>IF(ISNA(VLOOKUP($B165,'Spring 2023 School'!$C$3:$AF$219,25,FALSE)),0,(VLOOKUP($B165,'Spring 2023 School'!$C$3:$AF$219,25,FALSE)))</f>
        <v>8</v>
      </c>
      <c r="X165" s="231">
        <f>IF(ISNA(VLOOKUP($B165,'Spring 2023 School'!$C$3:$AF$219,26,FALSE)),0,(VLOOKUP($B165,'Spring 2023 School'!$C$3:$AF$219,26,FALSE)))</f>
        <v>120</v>
      </c>
      <c r="Y165" s="231">
        <f>IF(ISNA(VLOOKUP($B165,'Spring 2023 School'!$C$3:$AF$219,26,FALSE)),0,(VLOOKUP($B165,'Spring 2023 School'!$C$3:$AF$219,26,FALSE)))</f>
        <v>120</v>
      </c>
      <c r="Z165" s="231">
        <f>IF(ISNA(VLOOKUP($B165,'Spring 2023 School'!$C$3:$AF$219,26,FALSE)),0,(VLOOKUP($B165,'Spring 2023 School'!$C$3:$AF$219,26,FALSE)))</f>
        <v>120</v>
      </c>
      <c r="AA165" s="231">
        <f>IF(ISNA(VLOOKUP($B165,'Spring 2023 School'!$C$3:$AF$219,27,FALSE)),0,(VLOOKUP($B165,'Spring 2023 School'!$C$3:$AF$219,27,FALSE)))</f>
        <v>45</v>
      </c>
      <c r="AB165" s="231">
        <f>IF(ISNA(VLOOKUP($B165,'Spring 2023 School'!$C$3:$AF$219,27,FALSE)),0,(VLOOKUP($B165,'Spring 2023 School'!$C$3:$AF$219,27,FALSE)))</f>
        <v>45</v>
      </c>
      <c r="AC165" s="231">
        <f>IF(ISNA(VLOOKUP($B165,'Spring 2023 School'!$C$3:$AF$219,27,FALSE)),0,(VLOOKUP($B165,'Spring 2023 School'!$C$3:$AF$219,27,FALSE)))</f>
        <v>45</v>
      </c>
      <c r="AD165" s="384">
        <f t="shared" si="72"/>
        <v>85283.7</v>
      </c>
      <c r="AE165" s="403">
        <f>VLOOKUP(B165,'Spring 2023 School'!$C$3:$S$202,17,FALSE)</f>
        <v>15</v>
      </c>
      <c r="AF165" s="403">
        <f>VLOOKUP(B165,'Spring 2023 School'!$C$1:$Z$200,20,FALSE)</f>
        <v>15</v>
      </c>
      <c r="AG165" s="403">
        <f>VLOOKUP(B165,'Spring 2023 School'!$C$3:$Z$202,23,FALSE)</f>
        <v>0</v>
      </c>
      <c r="AH165" s="384">
        <f t="shared" si="73"/>
        <v>347.7</v>
      </c>
      <c r="AI165" s="384">
        <f t="shared" si="74"/>
        <v>165.29999999999998</v>
      </c>
      <c r="AJ165" s="384">
        <f t="shared" si="75"/>
        <v>0</v>
      </c>
      <c r="AK165" s="384">
        <f t="shared" si="76"/>
        <v>513</v>
      </c>
      <c r="AL165" s="403">
        <f>IF(ISNA(VLOOKUP($A165,'Spring 2023 School'!$B163:$AD163,29,FALSE)),0,(VLOOKUP($A165,'Spring 2023 School'!$B163:$AD163,29,FALSE)))</f>
        <v>3</v>
      </c>
      <c r="AM165" s="403">
        <f>IF(ISNA(VLOOKUP($A165,'Spring 2023 School'!$B163:$AZ163,30,FALSE)),0,(VLOOKUP($A165,'Spring 2023 School'!$B163:$AZ163,30,FALSE)))</f>
        <v>45</v>
      </c>
      <c r="AN165" s="402">
        <f t="shared" si="69"/>
        <v>654</v>
      </c>
      <c r="AO165" s="404">
        <f t="shared" si="70"/>
        <v>0</v>
      </c>
      <c r="AP165" s="384">
        <f t="shared" si="71"/>
        <v>86450.7</v>
      </c>
      <c r="AQ165" s="403">
        <f>VLOOKUP(A165,'Spring 2023 School'!$B$3:$AB$202,26,FALSE)</f>
        <v>8</v>
      </c>
      <c r="AR165" s="403">
        <f>VLOOKUP(A165,'Summer 2023 School'!$B$2:$AA$200,26,FALSE)</f>
        <v>9</v>
      </c>
      <c r="AS165" s="403">
        <f>VLOOKUP(A165,'Autumn 2023 School'!$B$2:$AA$197,26,FALSE)</f>
        <v>0</v>
      </c>
      <c r="AT165" s="409">
        <f t="shared" si="85"/>
        <v>2254.2000000000003</v>
      </c>
      <c r="AU165" s="409">
        <v>0</v>
      </c>
      <c r="AV165" s="413">
        <f t="shared" si="77"/>
        <v>88704.9</v>
      </c>
      <c r="AW165" s="410">
        <f t="shared" si="78"/>
        <v>36960.375</v>
      </c>
      <c r="AX165" s="410">
        <f t="shared" si="79"/>
        <v>29568.3</v>
      </c>
      <c r="AY165" s="410">
        <f t="shared" si="80"/>
        <v>22176.224999999999</v>
      </c>
      <c r="AZ165" s="642">
        <f>(SUMIF('Spring 2023 School'!B:B,Budget!A165,'Spring 2023 School'!AG:AG)+SUMIF('Summer 2023 School'!B:B,Budget!A165,'Summer 2023 School'!AG:AG)+SUMIF('Autumn 2023 School'!B:B,Budget!A165,'Autumn 2023 School'!AG:AG))</f>
        <v>0</v>
      </c>
      <c r="BA165" s="410">
        <f t="shared" si="81"/>
        <v>0</v>
      </c>
      <c r="BB165">
        <f t="shared" si="82"/>
        <v>195</v>
      </c>
      <c r="BC165">
        <f t="shared" si="83"/>
        <v>195</v>
      </c>
      <c r="BD165">
        <f t="shared" si="84"/>
        <v>0</v>
      </c>
    </row>
    <row r="166" spans="1:56" x14ac:dyDescent="0.35">
      <c r="A166" s="231">
        <v>3323</v>
      </c>
      <c r="B166" t="s">
        <v>985</v>
      </c>
      <c r="C166" s="231">
        <f>IF(ISNA(VLOOKUP($B166,'Spring 2023 School'!$C$3:$AF$220,5,FALSE)),0,(VLOOKUP($B166,'Spring 2023 School'!$C$3:$AF$220,5,FALSE)))</f>
        <v>20</v>
      </c>
      <c r="D166" s="231">
        <f>IF(ISNA(VLOOKUP($B166,'Summer 2023 School'!$C$2:$AF$217,5,FALSE)),0,(VLOOKUP($B166,'Summer 2023 School'!$C$2:$AF$217,5,FALSE)))</f>
        <v>19</v>
      </c>
      <c r="E166" s="231">
        <f>IF(ISNA(VLOOKUP($B166,'Autumn 2023 School'!$C$2:$AH$214,5,FALSE)),0,(VLOOKUP($B166,'Autumn 2023 School'!$C$2:$AH$214,5,FALSE)))</f>
        <v>14</v>
      </c>
      <c r="F166" s="231">
        <f>IF(ISNA(VLOOKUP($B166,'Spring 2023 School'!$C$3:$AF$219,8,FALSE)),0,(VLOOKUP($B166,'Spring 2023 School'!$C$3:$AF$219,8,FALSE)))</f>
        <v>0</v>
      </c>
      <c r="G166" s="231">
        <f>IF(ISNA(VLOOKUP($B166,'Summer 2023 School'!$C$2:$AF$216,8,FALSE)),0,(VLOOKUP($B166,'Summer 2023 School'!$C$2:$AF$216,8,FALSE)))</f>
        <v>0</v>
      </c>
      <c r="H166" s="231">
        <f>IF(ISNA(VLOOKUP($B166,'Autumn 2023 School'!$C$2:$AH$214,8,FALSE)),0,(VLOOKUP($B166,'Autumn 2023 School'!$C$2:$AH$214,8,FALSE)))</f>
        <v>0</v>
      </c>
      <c r="I166" s="231">
        <f>IF(ISNA(VLOOKUP($B166,'Spring 2023 School'!$C$3:$AF$219,12,FALSE)),0,(VLOOKUP($B166,'Spring 2023 School'!$C$3:$AF$219,12,FALSE)))</f>
        <v>300</v>
      </c>
      <c r="J166" s="231">
        <f>IF(ISNA(VLOOKUP($B166,'Summer 2023 School'!$C$2:$AF$216,12,FALSE)),0,(VLOOKUP($B166,'Summer 2023 School'!$C$2:$AF$216,12,FALSE)))</f>
        <v>285</v>
      </c>
      <c r="K166" s="231">
        <f>IF(ISNA(VLOOKUP($B166,'Autumn 2023 School'!$C$2:$AH$214,12,FALSE)),0,(VLOOKUP($B166,'Autumn 2023 School'!$C$2:$AH$214,12,FALSE)))</f>
        <v>210</v>
      </c>
      <c r="L166" s="231">
        <f>IF(ISNA(VLOOKUP($B166,'Spring 2023 School'!$C$3:$AF$219,15,FALSE)),0,(VLOOKUP($B166,'Spring 2023 School'!$C$3:$AF$219,15,FALSE)))</f>
        <v>0</v>
      </c>
      <c r="M166" s="231">
        <f>IF(ISNA(VLOOKUP($B166,'Summer 2023 School'!$C$2:$AF$216,15,FALSE)),0,(VLOOKUP($B166,'Summer 2023 School'!$C$2:$AF$216,15,FALSE)))</f>
        <v>0</v>
      </c>
      <c r="N166" s="231">
        <f>IF(ISNA(VLOOKUP($B166,'Autumn 2023 School'!$C$2:$AH$214,15,FALSE)),0,(VLOOKUP($B166,'Autumn 2023 School'!$C$2:$AH$214,15,FALSE)))</f>
        <v>0</v>
      </c>
      <c r="O166" s="231">
        <f>IF(ISNA(VLOOKUP($B166,'Spring 2023 School'!$C$3:$AF$219,2,FALSE)),0,(VLOOKUP($B166,'Spring 2023 School'!$C$3:$AF$219,2,FALSE)))</f>
        <v>0</v>
      </c>
      <c r="P166" s="231">
        <f>IF(ISNA(VLOOKUP($B166,'Summer 2023 School'!$C$2:$AF$216,2,FALSE)),0,(VLOOKUP($B166,'Summer 2023 School'!$C$2:$AF$216,2,FALSE)))</f>
        <v>0</v>
      </c>
      <c r="Q166" s="231">
        <f>IF(ISNA(VLOOKUP($B166,'Autumn 2023 School'!$C$2:$AH$214,2,FALSE)),0,(VLOOKUP($B166,'Autumn 2023 School'!$C$2:$AH$214,2,FALSE)))</f>
        <v>0</v>
      </c>
      <c r="R166" s="231">
        <f>IF(ISNA(VLOOKUP($B166,'Spring 2023 School'!$C$3:$AF$219,9,FALSE)),0,(VLOOKUP($B166,'Spring 2023 School'!$C$3:$AF$219,9,FALSE)))</f>
        <v>0</v>
      </c>
      <c r="S166" s="231">
        <f>IF(ISNA(VLOOKUP($B166,'Summer 2023 School'!$C$2:$AF$216,9,FALSE)),0,(VLOOKUP($B166,'Summer 2023 School'!$C$2:$AF$216,9,FALSE)))</f>
        <v>0</v>
      </c>
      <c r="T166" s="231">
        <f>IF(ISNA(VLOOKUP($B166,'Autumn 2023 School'!$C$2:$AH$214,9,FALSE)),0,(VLOOKUP($B166,'Autumn 2023 School'!$C$2:$AH$214,9,FALSE)))</f>
        <v>0</v>
      </c>
      <c r="U166" s="231">
        <f>IF(ISNA(VLOOKUP($B166,'Spring 2023 School'!$C$3:$AF$219,25,FALSE)),0,(VLOOKUP($B166,'Spring 2023 School'!$C$3:$AF$219,25,FALSE)))</f>
        <v>5</v>
      </c>
      <c r="V166" s="231">
        <f>IF(ISNA(VLOOKUP($B166,'Spring 2023 School'!$C$3:$AF$219,25,FALSE)),0,(VLOOKUP($B166,'Spring 2023 School'!$C$3:$AF$219,25,FALSE)))</f>
        <v>5</v>
      </c>
      <c r="W166" s="231">
        <f>IF(ISNA(VLOOKUP($B166,'Spring 2023 School'!$C$3:$AF$219,25,FALSE)),0,(VLOOKUP($B166,'Spring 2023 School'!$C$3:$AF$219,25,FALSE)))</f>
        <v>5</v>
      </c>
      <c r="X166" s="231">
        <f>IF(ISNA(VLOOKUP($B166,'Spring 2023 School'!$C$3:$AF$219,26,FALSE)),0,(VLOOKUP($B166,'Spring 2023 School'!$C$3:$AF$219,26,FALSE)))</f>
        <v>75</v>
      </c>
      <c r="Y166" s="231">
        <f>IF(ISNA(VLOOKUP($B166,'Spring 2023 School'!$C$3:$AF$219,26,FALSE)),0,(VLOOKUP($B166,'Spring 2023 School'!$C$3:$AF$219,26,FALSE)))</f>
        <v>75</v>
      </c>
      <c r="Z166" s="231">
        <f>IF(ISNA(VLOOKUP($B166,'Spring 2023 School'!$C$3:$AF$219,26,FALSE)),0,(VLOOKUP($B166,'Spring 2023 School'!$C$3:$AF$219,26,FALSE)))</f>
        <v>75</v>
      </c>
      <c r="AA166" s="231">
        <f>IF(ISNA(VLOOKUP($B166,'Spring 2023 School'!$C$3:$AF$219,27,FALSE)),0,(VLOOKUP($B166,'Spring 2023 School'!$C$3:$AF$219,27,FALSE)))</f>
        <v>0</v>
      </c>
      <c r="AB166" s="231">
        <f>IF(ISNA(VLOOKUP($B166,'Spring 2023 School'!$C$3:$AF$219,27,FALSE)),0,(VLOOKUP($B166,'Spring 2023 School'!$C$3:$AF$219,27,FALSE)))</f>
        <v>0</v>
      </c>
      <c r="AC166" s="231">
        <f>IF(ISNA(VLOOKUP($B166,'Spring 2023 School'!$C$3:$AF$219,27,FALSE)),0,(VLOOKUP($B166,'Spring 2023 School'!$C$3:$AF$219,27,FALSE)))</f>
        <v>0</v>
      </c>
      <c r="AD166" s="384">
        <f t="shared" si="72"/>
        <v>54877.5</v>
      </c>
      <c r="AE166" s="403">
        <f>VLOOKUP(B166,'Spring 2023 School'!$C$3:$S$202,17,FALSE)</f>
        <v>210</v>
      </c>
      <c r="AF166" s="403">
        <f>VLOOKUP(B166,'Spring 2023 School'!$C$1:$Z$200,20,FALSE)</f>
        <v>0</v>
      </c>
      <c r="AG166" s="403">
        <f>VLOOKUP(B166,'Spring 2023 School'!$C$3:$Z$202,23,FALSE)</f>
        <v>45</v>
      </c>
      <c r="AH166" s="384">
        <f t="shared" si="73"/>
        <v>4867.8</v>
      </c>
      <c r="AI166" s="384">
        <f t="shared" si="74"/>
        <v>0</v>
      </c>
      <c r="AJ166" s="384">
        <f t="shared" si="75"/>
        <v>136.80000000000001</v>
      </c>
      <c r="AK166" s="384">
        <f t="shared" si="76"/>
        <v>5004.6000000000004</v>
      </c>
      <c r="AL166" s="403">
        <f>IF(ISNA(VLOOKUP($A166,'Spring 2023 School'!$B164:$AD164,29,FALSE)),0,(VLOOKUP($A166,'Spring 2023 School'!$B164:$AD164,29,FALSE)))</f>
        <v>0</v>
      </c>
      <c r="AM166" s="403">
        <f>IF(ISNA(VLOOKUP($A166,'Spring 2023 School'!$B164:$AZ164,30,FALSE)),0,(VLOOKUP($A166,'Spring 2023 School'!$B164:$AZ164,30,FALSE)))</f>
        <v>0</v>
      </c>
      <c r="AN166" s="402">
        <f t="shared" si="69"/>
        <v>0</v>
      </c>
      <c r="AO166" s="404">
        <f t="shared" si="70"/>
        <v>0</v>
      </c>
      <c r="AP166" s="384">
        <f t="shared" si="71"/>
        <v>59882.1</v>
      </c>
      <c r="AQ166" s="403">
        <f>VLOOKUP(A166,'Spring 2023 School'!$B$3:$AB$202,26,FALSE)</f>
        <v>5</v>
      </c>
      <c r="AR166" s="403">
        <f>VLOOKUP(A166,'Summer 2023 School'!$B$2:$AA$200,26,FALSE)</f>
        <v>5</v>
      </c>
      <c r="AS166" s="403">
        <f>VLOOKUP(A166,'Autumn 2023 School'!$B$2:$AA$197,26,FALSE)</f>
        <v>0</v>
      </c>
      <c r="AT166" s="409">
        <f t="shared" si="85"/>
        <v>1326</v>
      </c>
      <c r="AU166" s="409">
        <v>0</v>
      </c>
      <c r="AV166" s="413">
        <f t="shared" si="77"/>
        <v>61208.1</v>
      </c>
      <c r="AW166" s="410">
        <f t="shared" si="78"/>
        <v>25503.375</v>
      </c>
      <c r="AX166" s="410">
        <f t="shared" si="79"/>
        <v>20402.7</v>
      </c>
      <c r="AY166" s="410">
        <f t="shared" si="80"/>
        <v>15302.025000000001</v>
      </c>
      <c r="AZ166" s="642">
        <f>(SUMIF('Spring 2023 School'!B:B,Budget!A166,'Spring 2023 School'!AG:AG)+SUMIF('Summer 2023 School'!B:B,Budget!A166,'Summer 2023 School'!AG:AG)+SUMIF('Autumn 2023 School'!B:B,Budget!A166,'Autumn 2023 School'!AG:AG))</f>
        <v>0</v>
      </c>
      <c r="BA166" s="410">
        <f t="shared" si="81"/>
        <v>0</v>
      </c>
      <c r="BB166">
        <f t="shared" si="82"/>
        <v>2730</v>
      </c>
      <c r="BC166">
        <f t="shared" si="83"/>
        <v>0</v>
      </c>
      <c r="BD166">
        <f t="shared" si="84"/>
        <v>540</v>
      </c>
    </row>
    <row r="167" spans="1:56" x14ac:dyDescent="0.35">
      <c r="A167" s="231">
        <v>3325</v>
      </c>
      <c r="B167" t="s">
        <v>986</v>
      </c>
      <c r="C167" s="231">
        <f>IF(ISNA(VLOOKUP($B167,'Spring 2023 School'!$C$3:$AF$220,5,FALSE)),0,(VLOOKUP($B167,'Spring 2023 School'!$C$3:$AF$220,5,FALSE)))</f>
        <v>30</v>
      </c>
      <c r="D167" s="231">
        <f>IF(ISNA(VLOOKUP($B167,'Summer 2023 School'!$C$2:$AF$217,5,FALSE)),0,(VLOOKUP($B167,'Summer 2023 School'!$C$2:$AF$217,5,FALSE)))</f>
        <v>39</v>
      </c>
      <c r="E167" s="231">
        <f>IF(ISNA(VLOOKUP($B167,'Autumn 2023 School'!$C$2:$AH$214,5,FALSE)),0,(VLOOKUP($B167,'Autumn 2023 School'!$C$2:$AH$214,5,FALSE)))</f>
        <v>24</v>
      </c>
      <c r="F167" s="231">
        <f>IF(ISNA(VLOOKUP($B167,'Spring 2023 School'!$C$3:$AF$219,8,FALSE)),0,(VLOOKUP($B167,'Spring 2023 School'!$C$3:$AF$219,8,FALSE)))</f>
        <v>0</v>
      </c>
      <c r="G167" s="231">
        <f>IF(ISNA(VLOOKUP($B167,'Summer 2023 School'!$C$2:$AF$216,8,FALSE)),0,(VLOOKUP($B167,'Summer 2023 School'!$C$2:$AF$216,8,FALSE)))</f>
        <v>0</v>
      </c>
      <c r="H167" s="231">
        <f>IF(ISNA(VLOOKUP($B167,'Autumn 2023 School'!$C$2:$AH$214,8,FALSE)),0,(VLOOKUP($B167,'Autumn 2023 School'!$C$2:$AH$214,8,FALSE)))</f>
        <v>1</v>
      </c>
      <c r="I167" s="231">
        <f>IF(ISNA(VLOOKUP($B167,'Spring 2023 School'!$C$3:$AF$219,12,FALSE)),0,(VLOOKUP($B167,'Spring 2023 School'!$C$3:$AF$219,12,FALSE)))</f>
        <v>450</v>
      </c>
      <c r="J167" s="231">
        <f>IF(ISNA(VLOOKUP($B167,'Summer 2023 School'!$C$2:$AF$216,12,FALSE)),0,(VLOOKUP($B167,'Summer 2023 School'!$C$2:$AF$216,12,FALSE)))</f>
        <v>585</v>
      </c>
      <c r="K167" s="231">
        <f>IF(ISNA(VLOOKUP($B167,'Autumn 2023 School'!$C$2:$AH$214,12,FALSE)),0,(VLOOKUP($B167,'Autumn 2023 School'!$C$2:$AH$214,12,FALSE)))</f>
        <v>360</v>
      </c>
      <c r="L167" s="231">
        <f>IF(ISNA(VLOOKUP($B167,'Spring 2023 School'!$C$3:$AF$219,15,FALSE)),0,(VLOOKUP($B167,'Spring 2023 School'!$C$3:$AF$219,15,FALSE)))</f>
        <v>0</v>
      </c>
      <c r="M167" s="231">
        <f>IF(ISNA(VLOOKUP($B167,'Summer 2023 School'!$C$2:$AF$216,15,FALSE)),0,(VLOOKUP($B167,'Summer 2023 School'!$C$2:$AF$216,15,FALSE)))</f>
        <v>0</v>
      </c>
      <c r="N167" s="231">
        <f>IF(ISNA(VLOOKUP($B167,'Autumn 2023 School'!$C$2:$AH$214,15,FALSE)),0,(VLOOKUP($B167,'Autumn 2023 School'!$C$2:$AH$214,15,FALSE)))</f>
        <v>15</v>
      </c>
      <c r="O167" s="231">
        <f>IF(ISNA(VLOOKUP($B167,'Spring 2023 School'!$C$3:$AF$219,2,FALSE)),0,(VLOOKUP($B167,'Spring 2023 School'!$C$3:$AF$219,2,FALSE)))</f>
        <v>0</v>
      </c>
      <c r="P167" s="231">
        <f>IF(ISNA(VLOOKUP($B167,'Summer 2023 School'!$C$2:$AF$216,2,FALSE)),0,(VLOOKUP($B167,'Summer 2023 School'!$C$2:$AF$216,2,FALSE)))</f>
        <v>0</v>
      </c>
      <c r="Q167" s="231">
        <f>IF(ISNA(VLOOKUP($B167,'Autumn 2023 School'!$C$2:$AH$214,2,FALSE)),0,(VLOOKUP($B167,'Autumn 2023 School'!$C$2:$AH$214,2,FALSE)))</f>
        <v>0</v>
      </c>
      <c r="R167" s="231">
        <f>IF(ISNA(VLOOKUP($B167,'Spring 2023 School'!$C$3:$AF$219,9,FALSE)),0,(VLOOKUP($B167,'Spring 2023 School'!$C$3:$AF$219,9,FALSE)))</f>
        <v>0</v>
      </c>
      <c r="S167" s="231">
        <f>IF(ISNA(VLOOKUP($B167,'Summer 2023 School'!$C$2:$AF$216,9,FALSE)),0,(VLOOKUP($B167,'Summer 2023 School'!$C$2:$AF$216,9,FALSE)))</f>
        <v>0</v>
      </c>
      <c r="T167" s="231">
        <f>IF(ISNA(VLOOKUP($B167,'Autumn 2023 School'!$C$2:$AH$214,9,FALSE)),0,(VLOOKUP($B167,'Autumn 2023 School'!$C$2:$AH$214,9,FALSE)))</f>
        <v>0</v>
      </c>
      <c r="U167" s="231">
        <f>IF(ISNA(VLOOKUP($B167,'Spring 2023 School'!$C$3:$AF$219,25,FALSE)),0,(VLOOKUP($B167,'Spring 2023 School'!$C$3:$AF$219,25,FALSE)))</f>
        <v>8</v>
      </c>
      <c r="V167" s="231">
        <f>IF(ISNA(VLOOKUP($B167,'Spring 2023 School'!$C$3:$AF$219,25,FALSE)),0,(VLOOKUP($B167,'Spring 2023 School'!$C$3:$AF$219,25,FALSE)))</f>
        <v>8</v>
      </c>
      <c r="W167" s="231">
        <f>IF(ISNA(VLOOKUP($B167,'Spring 2023 School'!$C$3:$AF$219,25,FALSE)),0,(VLOOKUP($B167,'Spring 2023 School'!$C$3:$AF$219,25,FALSE)))</f>
        <v>8</v>
      </c>
      <c r="X167" s="231">
        <f>IF(ISNA(VLOOKUP($B167,'Spring 2023 School'!$C$3:$AF$219,26,FALSE)),0,(VLOOKUP($B167,'Spring 2023 School'!$C$3:$AF$219,26,FALSE)))</f>
        <v>120</v>
      </c>
      <c r="Y167" s="231">
        <f>IF(ISNA(VLOOKUP($B167,'Spring 2023 School'!$C$3:$AF$219,26,FALSE)),0,(VLOOKUP($B167,'Spring 2023 School'!$C$3:$AF$219,26,FALSE)))</f>
        <v>120</v>
      </c>
      <c r="Z167" s="231">
        <f>IF(ISNA(VLOOKUP($B167,'Spring 2023 School'!$C$3:$AF$219,26,FALSE)),0,(VLOOKUP($B167,'Spring 2023 School'!$C$3:$AF$219,26,FALSE)))</f>
        <v>120</v>
      </c>
      <c r="AA167" s="231">
        <f>IF(ISNA(VLOOKUP($B167,'Spring 2023 School'!$C$3:$AF$219,27,FALSE)),0,(VLOOKUP($B167,'Spring 2023 School'!$C$3:$AF$219,27,FALSE)))</f>
        <v>0</v>
      </c>
      <c r="AB167" s="231">
        <f>IF(ISNA(VLOOKUP($B167,'Spring 2023 School'!$C$3:$AF$219,27,FALSE)),0,(VLOOKUP($B167,'Spring 2023 School'!$C$3:$AF$219,27,FALSE)))</f>
        <v>0</v>
      </c>
      <c r="AC167" s="231">
        <f>IF(ISNA(VLOOKUP($B167,'Spring 2023 School'!$C$3:$AF$219,27,FALSE)),0,(VLOOKUP($B167,'Spring 2023 School'!$C$3:$AF$219,27,FALSE)))</f>
        <v>0</v>
      </c>
      <c r="AD167" s="384">
        <f t="shared" si="72"/>
        <v>97316.1</v>
      </c>
      <c r="AE167" s="403">
        <f>VLOOKUP(B167,'Spring 2023 School'!$C$3:$S$202,17,FALSE)</f>
        <v>15</v>
      </c>
      <c r="AF167" s="403">
        <f>VLOOKUP(B167,'Spring 2023 School'!$C$1:$Z$200,20,FALSE)</f>
        <v>30</v>
      </c>
      <c r="AG167" s="403">
        <f>VLOOKUP(B167,'Spring 2023 School'!$C$3:$Z$202,23,FALSE)</f>
        <v>315</v>
      </c>
      <c r="AH167" s="384">
        <f t="shared" si="73"/>
        <v>347.7</v>
      </c>
      <c r="AI167" s="384">
        <f t="shared" si="74"/>
        <v>330.59999999999997</v>
      </c>
      <c r="AJ167" s="384">
        <f t="shared" si="75"/>
        <v>957.6</v>
      </c>
      <c r="AK167" s="384">
        <f t="shared" si="76"/>
        <v>1635.9</v>
      </c>
      <c r="AL167" s="403">
        <f>IF(ISNA(VLOOKUP($A167,'Spring 2023 School'!$B165:$AD165,29,FALSE)),0,(VLOOKUP($A167,'Spring 2023 School'!$B165:$AD165,29,FALSE)))</f>
        <v>3</v>
      </c>
      <c r="AM167" s="403">
        <f>IF(ISNA(VLOOKUP($A167,'Spring 2023 School'!$B165:$AZ165,30,FALSE)),0,(VLOOKUP($A167,'Spring 2023 School'!$B165:$AZ165,30,FALSE)))</f>
        <v>45</v>
      </c>
      <c r="AN167" s="402">
        <f t="shared" si="69"/>
        <v>654</v>
      </c>
      <c r="AO167" s="404">
        <f t="shared" si="70"/>
        <v>0</v>
      </c>
      <c r="AP167" s="384">
        <f t="shared" si="71"/>
        <v>99606</v>
      </c>
      <c r="AQ167" s="403">
        <f>VLOOKUP(A167,'Spring 2023 School'!$B$3:$AB$202,26,FALSE)</f>
        <v>8</v>
      </c>
      <c r="AR167" s="403">
        <f>VLOOKUP(A167,'Summer 2023 School'!$B$2:$AA$200,26,FALSE)</f>
        <v>12</v>
      </c>
      <c r="AS167" s="403">
        <f>VLOOKUP(A167,'Autumn 2023 School'!$B$2:$AA$197,26,FALSE)</f>
        <v>5</v>
      </c>
      <c r="AT167" s="409">
        <f t="shared" si="85"/>
        <v>3264</v>
      </c>
      <c r="AU167" s="409">
        <v>0</v>
      </c>
      <c r="AV167" s="413">
        <f t="shared" si="77"/>
        <v>102870</v>
      </c>
      <c r="AW167" s="410">
        <f t="shared" si="78"/>
        <v>42862.5</v>
      </c>
      <c r="AX167" s="410">
        <f t="shared" si="79"/>
        <v>34290</v>
      </c>
      <c r="AY167" s="410">
        <f t="shared" si="80"/>
        <v>25717.5</v>
      </c>
      <c r="AZ167" s="642">
        <f>(SUMIF('Spring 2023 School'!B:B,Budget!A167,'Spring 2023 School'!AG:AG)+SUMIF('Summer 2023 School'!B:B,Budget!A167,'Summer 2023 School'!AG:AG)+SUMIF('Autumn 2023 School'!B:B,Budget!A167,'Autumn 2023 School'!AG:AG))</f>
        <v>0</v>
      </c>
      <c r="BA167" s="410">
        <f t="shared" si="81"/>
        <v>0</v>
      </c>
      <c r="BB167">
        <f t="shared" si="82"/>
        <v>195</v>
      </c>
      <c r="BC167">
        <f t="shared" si="83"/>
        <v>390</v>
      </c>
      <c r="BD167">
        <f t="shared" si="84"/>
        <v>3780</v>
      </c>
    </row>
    <row r="168" spans="1:56" x14ac:dyDescent="0.35">
      <c r="A168" s="231">
        <v>3328</v>
      </c>
      <c r="B168" t="s">
        <v>987</v>
      </c>
      <c r="C168" s="231">
        <f>IF(ISNA(VLOOKUP($B168,'Spring 2023 School'!$C$3:$AF$220,5,FALSE)),0,(VLOOKUP($B168,'Spring 2023 School'!$C$3:$AF$220,5,FALSE)))</f>
        <v>17</v>
      </c>
      <c r="D168" s="231">
        <f>IF(ISNA(VLOOKUP($B168,'Summer 2023 School'!$C$2:$AF$217,5,FALSE)),0,(VLOOKUP($B168,'Summer 2023 School'!$C$2:$AF$217,5,FALSE)))</f>
        <v>17</v>
      </c>
      <c r="E168" s="231">
        <f>IF(ISNA(VLOOKUP($B168,'Autumn 2023 School'!$C$2:$AH$214,5,FALSE)),0,(VLOOKUP($B168,'Autumn 2023 School'!$C$2:$AH$214,5,FALSE)))</f>
        <v>22</v>
      </c>
      <c r="F168" s="231">
        <f>IF(ISNA(VLOOKUP($B168,'Spring 2023 School'!$C$3:$AF$219,8,FALSE)),0,(VLOOKUP($B168,'Spring 2023 School'!$C$3:$AF$219,8,FALSE)))</f>
        <v>0</v>
      </c>
      <c r="G168" s="231">
        <f>IF(ISNA(VLOOKUP($B168,'Summer 2023 School'!$C$2:$AF$216,8,FALSE)),0,(VLOOKUP($B168,'Summer 2023 School'!$C$2:$AF$216,8,FALSE)))</f>
        <v>0</v>
      </c>
      <c r="H168" s="231">
        <f>IF(ISNA(VLOOKUP($B168,'Autumn 2023 School'!$C$2:$AH$214,8,FALSE)),0,(VLOOKUP($B168,'Autumn 2023 School'!$C$2:$AH$214,8,FALSE)))</f>
        <v>0</v>
      </c>
      <c r="I168" s="231">
        <f>IF(ISNA(VLOOKUP($B168,'Spring 2023 School'!$C$3:$AF$219,12,FALSE)),0,(VLOOKUP($B168,'Spring 2023 School'!$C$3:$AF$219,12,FALSE)))</f>
        <v>255</v>
      </c>
      <c r="J168" s="231">
        <f>IF(ISNA(VLOOKUP($B168,'Summer 2023 School'!$C$2:$AF$216,12,FALSE)),0,(VLOOKUP($B168,'Summer 2023 School'!$C$2:$AF$216,12,FALSE)))</f>
        <v>255</v>
      </c>
      <c r="K168" s="231">
        <f>IF(ISNA(VLOOKUP($B168,'Autumn 2023 School'!$C$2:$AH$214,12,FALSE)),0,(VLOOKUP($B168,'Autumn 2023 School'!$C$2:$AH$214,12,FALSE)))</f>
        <v>330</v>
      </c>
      <c r="L168" s="231">
        <f>IF(ISNA(VLOOKUP($B168,'Spring 2023 School'!$C$3:$AF$219,15,FALSE)),0,(VLOOKUP($B168,'Spring 2023 School'!$C$3:$AF$219,15,FALSE)))</f>
        <v>0</v>
      </c>
      <c r="M168" s="231">
        <f>IF(ISNA(VLOOKUP($B168,'Summer 2023 School'!$C$2:$AF$216,15,FALSE)),0,(VLOOKUP($B168,'Summer 2023 School'!$C$2:$AF$216,15,FALSE)))</f>
        <v>0</v>
      </c>
      <c r="N168" s="231">
        <f>IF(ISNA(VLOOKUP($B168,'Autumn 2023 School'!$C$2:$AH$214,15,FALSE)),0,(VLOOKUP($B168,'Autumn 2023 School'!$C$2:$AH$214,15,FALSE)))</f>
        <v>0</v>
      </c>
      <c r="O168" s="231">
        <f>IF(ISNA(VLOOKUP($B168,'Spring 2023 School'!$C$3:$AF$219,2,FALSE)),0,(VLOOKUP($B168,'Spring 2023 School'!$C$3:$AF$219,2,FALSE)))</f>
        <v>0</v>
      </c>
      <c r="P168" s="231">
        <f>IF(ISNA(VLOOKUP($B168,'Summer 2023 School'!$C$2:$AF$216,2,FALSE)),0,(VLOOKUP($B168,'Summer 2023 School'!$C$2:$AF$216,2,FALSE)))</f>
        <v>0</v>
      </c>
      <c r="Q168" s="231">
        <f>IF(ISNA(VLOOKUP($B168,'Autumn 2023 School'!$C$2:$AH$214,2,FALSE)),0,(VLOOKUP($B168,'Autumn 2023 School'!$C$2:$AH$214,2,FALSE)))</f>
        <v>0</v>
      </c>
      <c r="R168" s="231">
        <f>IF(ISNA(VLOOKUP($B168,'Spring 2023 School'!$C$3:$AF$219,9,FALSE)),0,(VLOOKUP($B168,'Spring 2023 School'!$C$3:$AF$219,9,FALSE)))</f>
        <v>0</v>
      </c>
      <c r="S168" s="231">
        <f>IF(ISNA(VLOOKUP($B168,'Summer 2023 School'!$C$2:$AF$216,9,FALSE)),0,(VLOOKUP($B168,'Summer 2023 School'!$C$2:$AF$216,9,FALSE)))</f>
        <v>0</v>
      </c>
      <c r="T168" s="231">
        <f>IF(ISNA(VLOOKUP($B168,'Autumn 2023 School'!$C$2:$AH$214,9,FALSE)),0,(VLOOKUP($B168,'Autumn 2023 School'!$C$2:$AH$214,9,FALSE)))</f>
        <v>0</v>
      </c>
      <c r="U168" s="231">
        <f>IF(ISNA(VLOOKUP($B168,'Spring 2023 School'!$C$3:$AF$219,25,FALSE)),0,(VLOOKUP($B168,'Spring 2023 School'!$C$3:$AF$219,25,FALSE)))</f>
        <v>4</v>
      </c>
      <c r="V168" s="231">
        <f>IF(ISNA(VLOOKUP($B168,'Spring 2023 School'!$C$3:$AF$219,25,FALSE)),0,(VLOOKUP($B168,'Spring 2023 School'!$C$3:$AF$219,25,FALSE)))</f>
        <v>4</v>
      </c>
      <c r="W168" s="231">
        <f>IF(ISNA(VLOOKUP($B168,'Spring 2023 School'!$C$3:$AF$219,25,FALSE)),0,(VLOOKUP($B168,'Spring 2023 School'!$C$3:$AF$219,25,FALSE)))</f>
        <v>4</v>
      </c>
      <c r="X168" s="231">
        <f>IF(ISNA(VLOOKUP($B168,'Spring 2023 School'!$C$3:$AF$219,26,FALSE)),0,(VLOOKUP($B168,'Spring 2023 School'!$C$3:$AF$219,26,FALSE)))</f>
        <v>60</v>
      </c>
      <c r="Y168" s="231">
        <f>IF(ISNA(VLOOKUP($B168,'Spring 2023 School'!$C$3:$AF$219,26,FALSE)),0,(VLOOKUP($B168,'Spring 2023 School'!$C$3:$AF$219,26,FALSE)))</f>
        <v>60</v>
      </c>
      <c r="Z168" s="231">
        <f>IF(ISNA(VLOOKUP($B168,'Spring 2023 School'!$C$3:$AF$219,26,FALSE)),0,(VLOOKUP($B168,'Spring 2023 School'!$C$3:$AF$219,26,FALSE)))</f>
        <v>60</v>
      </c>
      <c r="AA168" s="231">
        <f>IF(ISNA(VLOOKUP($B168,'Spring 2023 School'!$C$3:$AF$219,27,FALSE)),0,(VLOOKUP($B168,'Spring 2023 School'!$C$3:$AF$219,27,FALSE)))</f>
        <v>0</v>
      </c>
      <c r="AB168" s="231">
        <f>IF(ISNA(VLOOKUP($B168,'Spring 2023 School'!$C$3:$AF$219,27,FALSE)),0,(VLOOKUP($B168,'Spring 2023 School'!$C$3:$AF$219,27,FALSE)))</f>
        <v>0</v>
      </c>
      <c r="AC168" s="231">
        <f>IF(ISNA(VLOOKUP($B168,'Spring 2023 School'!$C$3:$AF$219,27,FALSE)),0,(VLOOKUP($B168,'Spring 2023 School'!$C$3:$AF$219,27,FALSE)))</f>
        <v>0</v>
      </c>
      <c r="AD168" s="384">
        <f t="shared" si="72"/>
        <v>57397.8</v>
      </c>
      <c r="AE168" s="403">
        <f>VLOOKUP(B168,'Spring 2023 School'!$C$3:$S$202,17,FALSE)</f>
        <v>30</v>
      </c>
      <c r="AF168" s="403">
        <f>VLOOKUP(B168,'Spring 2023 School'!$C$1:$Z$200,20,FALSE)</f>
        <v>45</v>
      </c>
      <c r="AG168" s="403">
        <f>VLOOKUP(B168,'Spring 2023 School'!$C$3:$Z$202,23,FALSE)</f>
        <v>30</v>
      </c>
      <c r="AH168" s="384">
        <f t="shared" si="73"/>
        <v>695.4</v>
      </c>
      <c r="AI168" s="384">
        <f t="shared" si="74"/>
        <v>495.9</v>
      </c>
      <c r="AJ168" s="384">
        <f t="shared" si="75"/>
        <v>91.2</v>
      </c>
      <c r="AK168" s="384">
        <f t="shared" si="76"/>
        <v>1282.5</v>
      </c>
      <c r="AL168" s="403">
        <f>IF(ISNA(VLOOKUP($A168,'Spring 2023 School'!$B166:$AD166,29,FALSE)),0,(VLOOKUP($A168,'Spring 2023 School'!$B166:$AD166,29,FALSE)))</f>
        <v>4</v>
      </c>
      <c r="AM168" s="403">
        <f>IF(ISNA(VLOOKUP($A168,'Spring 2023 School'!$B166:$AZ166,30,FALSE)),0,(VLOOKUP($A168,'Spring 2023 School'!$B166:$AZ166,30,FALSE)))</f>
        <v>60</v>
      </c>
      <c r="AN168" s="402">
        <f t="shared" si="69"/>
        <v>872</v>
      </c>
      <c r="AO168" s="404">
        <f t="shared" si="70"/>
        <v>0</v>
      </c>
      <c r="AP168" s="384">
        <f t="shared" si="71"/>
        <v>59552.3</v>
      </c>
      <c r="AQ168" s="403">
        <f>VLOOKUP(A168,'Spring 2023 School'!$B$3:$AB$202,26,FALSE)</f>
        <v>4</v>
      </c>
      <c r="AR168" s="403">
        <f>VLOOKUP(A168,'Summer 2023 School'!$B$2:$AA$200,26,FALSE)</f>
        <v>4</v>
      </c>
      <c r="AS168" s="403">
        <f>VLOOKUP(A168,'Autumn 2023 School'!$B$2:$AA$197,26,FALSE)</f>
        <v>6</v>
      </c>
      <c r="AT168" s="409">
        <f t="shared" si="85"/>
        <v>1795.2000000000003</v>
      </c>
      <c r="AU168" s="409">
        <v>0</v>
      </c>
      <c r="AV168" s="413">
        <f t="shared" si="77"/>
        <v>61347.5</v>
      </c>
      <c r="AW168" s="410">
        <f t="shared" si="78"/>
        <v>25561.458333333336</v>
      </c>
      <c r="AX168" s="410">
        <f t="shared" si="79"/>
        <v>20449.166666666668</v>
      </c>
      <c r="AY168" s="410">
        <f t="shared" si="80"/>
        <v>15336.875</v>
      </c>
      <c r="AZ168" s="642">
        <f>(SUMIF('Spring 2023 School'!B:B,Budget!A168,'Spring 2023 School'!AG:AG)+SUMIF('Summer 2023 School'!B:B,Budget!A168,'Summer 2023 School'!AG:AG)+SUMIF('Autumn 2023 School'!B:B,Budget!A168,'Autumn 2023 School'!AG:AG))</f>
        <v>0</v>
      </c>
      <c r="BA168" s="410">
        <f t="shared" si="81"/>
        <v>0</v>
      </c>
      <c r="BB168">
        <f t="shared" si="82"/>
        <v>390</v>
      </c>
      <c r="BC168">
        <f t="shared" si="83"/>
        <v>585</v>
      </c>
      <c r="BD168">
        <f t="shared" si="84"/>
        <v>360</v>
      </c>
    </row>
    <row r="169" spans="1:56" x14ac:dyDescent="0.35">
      <c r="A169" s="231">
        <v>3329</v>
      </c>
      <c r="B169" t="s">
        <v>988</v>
      </c>
      <c r="C169" s="231">
        <f>IF(ISNA(VLOOKUP($B169,'Spring 2023 School'!$C$3:$AF$220,5,FALSE)),0,(VLOOKUP($B169,'Spring 2023 School'!$C$3:$AF$220,5,FALSE)))</f>
        <v>32</v>
      </c>
      <c r="D169" s="231">
        <f>IF(ISNA(VLOOKUP($B169,'Summer 2023 School'!$C$2:$AF$217,5,FALSE)),0,(VLOOKUP($B169,'Summer 2023 School'!$C$2:$AF$217,5,FALSE)))</f>
        <v>32</v>
      </c>
      <c r="E169" s="231">
        <f>IF(ISNA(VLOOKUP($B169,'Autumn 2023 School'!$C$2:$AH$214,5,FALSE)),0,(VLOOKUP($B169,'Autumn 2023 School'!$C$2:$AH$214,5,FALSE)))</f>
        <v>33</v>
      </c>
      <c r="F169" s="231">
        <f>IF(ISNA(VLOOKUP($B169,'Spring 2023 School'!$C$3:$AF$219,8,FALSE)),0,(VLOOKUP($B169,'Spring 2023 School'!$C$3:$AF$219,8,FALSE)))</f>
        <v>6</v>
      </c>
      <c r="G169" s="231">
        <f>IF(ISNA(VLOOKUP($B169,'Summer 2023 School'!$C$2:$AF$216,8,FALSE)),0,(VLOOKUP($B169,'Summer 2023 School'!$C$2:$AF$216,8,FALSE)))</f>
        <v>3</v>
      </c>
      <c r="H169" s="231">
        <f>IF(ISNA(VLOOKUP($B169,'Autumn 2023 School'!$C$2:$AH$214,8,FALSE)),0,(VLOOKUP($B169,'Autumn 2023 School'!$C$2:$AH$214,8,FALSE)))</f>
        <v>0</v>
      </c>
      <c r="I169" s="231">
        <f>IF(ISNA(VLOOKUP($B169,'Spring 2023 School'!$C$3:$AF$219,12,FALSE)),0,(VLOOKUP($B169,'Spring 2023 School'!$C$3:$AF$219,12,FALSE)))</f>
        <v>480</v>
      </c>
      <c r="J169" s="231">
        <f>IF(ISNA(VLOOKUP($B169,'Summer 2023 School'!$C$2:$AF$216,12,FALSE)),0,(VLOOKUP($B169,'Summer 2023 School'!$C$2:$AF$216,12,FALSE)))</f>
        <v>480</v>
      </c>
      <c r="K169" s="231">
        <f>IF(ISNA(VLOOKUP($B169,'Autumn 2023 School'!$C$2:$AH$214,12,FALSE)),0,(VLOOKUP($B169,'Autumn 2023 School'!$C$2:$AH$214,12,FALSE)))</f>
        <v>495</v>
      </c>
      <c r="L169" s="231">
        <f>IF(ISNA(VLOOKUP($B169,'Spring 2023 School'!$C$3:$AF$219,15,FALSE)),0,(VLOOKUP($B169,'Spring 2023 School'!$C$3:$AF$219,15,FALSE)))</f>
        <v>90</v>
      </c>
      <c r="M169" s="231">
        <f>IF(ISNA(VLOOKUP($B169,'Summer 2023 School'!$C$2:$AF$216,15,FALSE)),0,(VLOOKUP($B169,'Summer 2023 School'!$C$2:$AF$216,15,FALSE)))</f>
        <v>45</v>
      </c>
      <c r="N169" s="231">
        <f>IF(ISNA(VLOOKUP($B169,'Autumn 2023 School'!$C$2:$AH$214,15,FALSE)),0,(VLOOKUP($B169,'Autumn 2023 School'!$C$2:$AH$214,15,FALSE)))</f>
        <v>0</v>
      </c>
      <c r="O169" s="231">
        <f>IF(ISNA(VLOOKUP($B169,'Spring 2023 School'!$C$3:$AF$219,2,FALSE)),0,(VLOOKUP($B169,'Spring 2023 School'!$C$3:$AF$219,2,FALSE)))</f>
        <v>0</v>
      </c>
      <c r="P169" s="231">
        <f>IF(ISNA(VLOOKUP($B169,'Summer 2023 School'!$C$2:$AF$216,2,FALSE)),0,(VLOOKUP($B169,'Summer 2023 School'!$C$2:$AF$216,2,FALSE)))</f>
        <v>0</v>
      </c>
      <c r="Q169" s="231">
        <f>IF(ISNA(VLOOKUP($B169,'Autumn 2023 School'!$C$2:$AH$214,2,FALSE)),0,(VLOOKUP($B169,'Autumn 2023 School'!$C$2:$AH$214,2,FALSE)))</f>
        <v>0</v>
      </c>
      <c r="R169" s="231">
        <f>IF(ISNA(VLOOKUP($B169,'Spring 2023 School'!$C$3:$AF$219,9,FALSE)),0,(VLOOKUP($B169,'Spring 2023 School'!$C$3:$AF$219,9,FALSE)))</f>
        <v>0</v>
      </c>
      <c r="S169" s="231">
        <f>IF(ISNA(VLOOKUP($B169,'Summer 2023 School'!$C$2:$AF$216,9,FALSE)),0,(VLOOKUP($B169,'Summer 2023 School'!$C$2:$AF$216,9,FALSE)))</f>
        <v>0</v>
      </c>
      <c r="T169" s="231">
        <f>IF(ISNA(VLOOKUP($B169,'Autumn 2023 School'!$C$2:$AH$214,9,FALSE)),0,(VLOOKUP($B169,'Autumn 2023 School'!$C$2:$AH$214,9,FALSE)))</f>
        <v>0</v>
      </c>
      <c r="U169" s="231">
        <f>IF(ISNA(VLOOKUP($B169,'Spring 2023 School'!$C$3:$AF$219,25,FALSE)),0,(VLOOKUP($B169,'Spring 2023 School'!$C$3:$AF$219,25,FALSE)))</f>
        <v>13</v>
      </c>
      <c r="V169" s="231">
        <f>IF(ISNA(VLOOKUP($B169,'Spring 2023 School'!$C$3:$AF$219,25,FALSE)),0,(VLOOKUP($B169,'Spring 2023 School'!$C$3:$AF$219,25,FALSE)))</f>
        <v>13</v>
      </c>
      <c r="W169" s="231">
        <f>IF(ISNA(VLOOKUP($B169,'Spring 2023 School'!$C$3:$AF$219,25,FALSE)),0,(VLOOKUP($B169,'Spring 2023 School'!$C$3:$AF$219,25,FALSE)))</f>
        <v>13</v>
      </c>
      <c r="X169" s="231">
        <f>IF(ISNA(VLOOKUP($B169,'Spring 2023 School'!$C$3:$AF$219,26,FALSE)),0,(VLOOKUP($B169,'Spring 2023 School'!$C$3:$AF$219,26,FALSE)))</f>
        <v>195</v>
      </c>
      <c r="Y169" s="231">
        <f>IF(ISNA(VLOOKUP($B169,'Spring 2023 School'!$C$3:$AF$219,26,FALSE)),0,(VLOOKUP($B169,'Spring 2023 School'!$C$3:$AF$219,26,FALSE)))</f>
        <v>195</v>
      </c>
      <c r="Z169" s="231">
        <f>IF(ISNA(VLOOKUP($B169,'Spring 2023 School'!$C$3:$AF$219,26,FALSE)),0,(VLOOKUP($B169,'Spring 2023 School'!$C$3:$AF$219,26,FALSE)))</f>
        <v>195</v>
      </c>
      <c r="AA169" s="231">
        <f>IF(ISNA(VLOOKUP($B169,'Spring 2023 School'!$C$3:$AF$219,27,FALSE)),0,(VLOOKUP($B169,'Spring 2023 School'!$C$3:$AF$219,27,FALSE)))</f>
        <v>60</v>
      </c>
      <c r="AB169" s="231">
        <f>IF(ISNA(VLOOKUP($B169,'Spring 2023 School'!$C$3:$AF$219,27,FALSE)),0,(VLOOKUP($B169,'Spring 2023 School'!$C$3:$AF$219,27,FALSE)))</f>
        <v>60</v>
      </c>
      <c r="AC169" s="231">
        <f>IF(ISNA(VLOOKUP($B169,'Spring 2023 School'!$C$3:$AF$219,27,FALSE)),0,(VLOOKUP($B169,'Spring 2023 School'!$C$3:$AF$219,27,FALSE)))</f>
        <v>60</v>
      </c>
      <c r="AD169" s="384">
        <f t="shared" si="72"/>
        <v>109348.5</v>
      </c>
      <c r="AE169" s="403">
        <f>VLOOKUP(B169,'Spring 2023 School'!$C$3:$S$202,17,FALSE)</f>
        <v>0</v>
      </c>
      <c r="AF169" s="403">
        <f>VLOOKUP(B169,'Spring 2023 School'!$C$1:$Z$200,20,FALSE)</f>
        <v>90</v>
      </c>
      <c r="AG169" s="403">
        <f>VLOOKUP(B169,'Spring 2023 School'!$C$3:$Z$202,23,FALSE)</f>
        <v>300</v>
      </c>
      <c r="AH169" s="384">
        <f t="shared" si="73"/>
        <v>0</v>
      </c>
      <c r="AI169" s="384">
        <f t="shared" si="74"/>
        <v>991.8</v>
      </c>
      <c r="AJ169" s="384">
        <f t="shared" si="75"/>
        <v>912</v>
      </c>
      <c r="AK169" s="384">
        <f t="shared" si="76"/>
        <v>1903.8</v>
      </c>
      <c r="AL169" s="403">
        <f>IF(ISNA(VLOOKUP($A169,'Spring 2023 School'!$B167:$AD167,29,FALSE)),0,(VLOOKUP($A169,'Spring 2023 School'!$B167:$AD167,29,FALSE)))</f>
        <v>13</v>
      </c>
      <c r="AM169" s="403">
        <f>IF(ISNA(VLOOKUP($A169,'Spring 2023 School'!$B167:$AZ167,30,FALSE)),0,(VLOOKUP($A169,'Spring 2023 School'!$B167:$AZ167,30,FALSE)))</f>
        <v>195</v>
      </c>
      <c r="AN169" s="402">
        <f t="shared" si="69"/>
        <v>2834</v>
      </c>
      <c r="AO169" s="404">
        <f t="shared" si="70"/>
        <v>0</v>
      </c>
      <c r="AP169" s="384">
        <f t="shared" si="71"/>
        <v>114086.3</v>
      </c>
      <c r="AQ169" s="403">
        <f>VLOOKUP(A169,'Spring 2023 School'!$B$3:$AB$202,26,FALSE)</f>
        <v>13</v>
      </c>
      <c r="AR169" s="403">
        <f>VLOOKUP(A169,'Summer 2023 School'!$B$2:$AA$200,26,FALSE)</f>
        <v>17</v>
      </c>
      <c r="AS169" s="403">
        <f>VLOOKUP(A169,'Autumn 2023 School'!$B$2:$AA$197,26,FALSE)</f>
        <v>9</v>
      </c>
      <c r="AT169" s="409">
        <f t="shared" si="85"/>
        <v>5079.6000000000004</v>
      </c>
      <c r="AU169" s="409">
        <v>0</v>
      </c>
      <c r="AV169" s="413">
        <f t="shared" si="77"/>
        <v>119165.90000000001</v>
      </c>
      <c r="AW169" s="410">
        <f t="shared" si="78"/>
        <v>49652.458333333336</v>
      </c>
      <c r="AX169" s="410">
        <f t="shared" si="79"/>
        <v>39721.966666666667</v>
      </c>
      <c r="AY169" s="410">
        <f t="shared" si="80"/>
        <v>29791.474999999999</v>
      </c>
      <c r="AZ169" s="642">
        <f>(SUMIF('Spring 2023 School'!B:B,Budget!A169,'Spring 2023 School'!AG:AG)+SUMIF('Summer 2023 School'!B:B,Budget!A169,'Summer 2023 School'!AG:AG)+SUMIF('Autumn 2023 School'!B:B,Budget!A169,'Autumn 2023 School'!AG:AG))</f>
        <v>0</v>
      </c>
      <c r="BA169" s="410">
        <f t="shared" si="81"/>
        <v>0</v>
      </c>
      <c r="BB169">
        <f t="shared" si="82"/>
        <v>0</v>
      </c>
      <c r="BC169">
        <f t="shared" si="83"/>
        <v>1170</v>
      </c>
      <c r="BD169">
        <f t="shared" si="84"/>
        <v>3600</v>
      </c>
    </row>
    <row r="170" spans="1:56" x14ac:dyDescent="0.35">
      <c r="A170" s="231">
        <v>3330</v>
      </c>
      <c r="B170" t="s">
        <v>989</v>
      </c>
      <c r="C170" s="231">
        <f>IF(ISNA(VLOOKUP($B170,'Spring 2023 School'!$C$3:$AF$220,5,FALSE)),0,(VLOOKUP($B170,'Spring 2023 School'!$C$3:$AF$220,5,FALSE)))</f>
        <v>32</v>
      </c>
      <c r="D170" s="231">
        <f>IF(ISNA(VLOOKUP($B170,'Summer 2023 School'!$C$2:$AF$217,5,FALSE)),0,(VLOOKUP($B170,'Summer 2023 School'!$C$2:$AF$217,5,FALSE)))</f>
        <v>32</v>
      </c>
      <c r="E170" s="231">
        <f>IF(ISNA(VLOOKUP($B170,'Autumn 2023 School'!$C$2:$AH$214,5,FALSE)),0,(VLOOKUP($B170,'Autumn 2023 School'!$C$2:$AH$214,5,FALSE)))</f>
        <v>29</v>
      </c>
      <c r="F170" s="231">
        <f>IF(ISNA(VLOOKUP($B170,'Spring 2023 School'!$C$3:$AF$219,8,FALSE)),0,(VLOOKUP($B170,'Spring 2023 School'!$C$3:$AF$219,8,FALSE)))</f>
        <v>17</v>
      </c>
      <c r="G170" s="231">
        <f>IF(ISNA(VLOOKUP($B170,'Summer 2023 School'!$C$2:$AF$216,8,FALSE)),0,(VLOOKUP($B170,'Summer 2023 School'!$C$2:$AF$216,8,FALSE)))</f>
        <v>17</v>
      </c>
      <c r="H170" s="231">
        <f>IF(ISNA(VLOOKUP($B170,'Autumn 2023 School'!$C$2:$AH$214,8,FALSE)),0,(VLOOKUP($B170,'Autumn 2023 School'!$C$2:$AH$214,8,FALSE)))</f>
        <v>12</v>
      </c>
      <c r="I170" s="231">
        <f>IF(ISNA(VLOOKUP($B170,'Spring 2023 School'!$C$3:$AF$219,12,FALSE)),0,(VLOOKUP($B170,'Spring 2023 School'!$C$3:$AF$219,12,FALSE)))</f>
        <v>477</v>
      </c>
      <c r="J170" s="231">
        <f>IF(ISNA(VLOOKUP($B170,'Summer 2023 School'!$C$2:$AF$216,12,FALSE)),0,(VLOOKUP($B170,'Summer 2023 School'!$C$2:$AF$216,12,FALSE)))</f>
        <v>480</v>
      </c>
      <c r="K170" s="231">
        <f>IF(ISNA(VLOOKUP($B170,'Autumn 2023 School'!$C$2:$AH$214,12,FALSE)),0,(VLOOKUP($B170,'Autumn 2023 School'!$C$2:$AH$214,12,FALSE)))</f>
        <v>435</v>
      </c>
      <c r="L170" s="231">
        <f>IF(ISNA(VLOOKUP($B170,'Spring 2023 School'!$C$3:$AF$219,15,FALSE)),0,(VLOOKUP($B170,'Spring 2023 School'!$C$3:$AF$219,15,FALSE)))</f>
        <v>252</v>
      </c>
      <c r="M170" s="231">
        <f>IF(ISNA(VLOOKUP($B170,'Summer 2023 School'!$C$2:$AF$216,15,FALSE)),0,(VLOOKUP($B170,'Summer 2023 School'!$C$2:$AF$216,15,FALSE)))</f>
        <v>247.5</v>
      </c>
      <c r="N170" s="231">
        <f>IF(ISNA(VLOOKUP($B170,'Autumn 2023 School'!$C$2:$AH$214,15,FALSE)),0,(VLOOKUP($B170,'Autumn 2023 School'!$C$2:$AH$214,15,FALSE)))</f>
        <v>180</v>
      </c>
      <c r="O170" s="231">
        <f>IF(ISNA(VLOOKUP($B170,'Spring 2023 School'!$C$3:$AF$219,2,FALSE)),0,(VLOOKUP($B170,'Spring 2023 School'!$C$3:$AF$219,2,FALSE)))</f>
        <v>0</v>
      </c>
      <c r="P170" s="231">
        <f>IF(ISNA(VLOOKUP($B170,'Summer 2023 School'!$C$2:$AF$216,2,FALSE)),0,(VLOOKUP($B170,'Summer 2023 School'!$C$2:$AF$216,2,FALSE)))</f>
        <v>0</v>
      </c>
      <c r="Q170" s="231">
        <f>IF(ISNA(VLOOKUP($B170,'Autumn 2023 School'!$C$2:$AH$214,2,FALSE)),0,(VLOOKUP($B170,'Autumn 2023 School'!$C$2:$AH$214,2,FALSE)))</f>
        <v>0</v>
      </c>
      <c r="R170" s="231">
        <f>IF(ISNA(VLOOKUP($B170,'Spring 2023 School'!$C$3:$AF$219,9,FALSE)),0,(VLOOKUP($B170,'Spring 2023 School'!$C$3:$AF$219,9,FALSE)))</f>
        <v>0</v>
      </c>
      <c r="S170" s="231">
        <f>IF(ISNA(VLOOKUP($B170,'Summer 2023 School'!$C$2:$AF$216,9,FALSE)),0,(VLOOKUP($B170,'Summer 2023 School'!$C$2:$AF$216,9,FALSE)))</f>
        <v>0</v>
      </c>
      <c r="T170" s="231">
        <f>IF(ISNA(VLOOKUP($B170,'Autumn 2023 School'!$C$2:$AH$214,9,FALSE)),0,(VLOOKUP($B170,'Autumn 2023 School'!$C$2:$AH$214,9,FALSE)))</f>
        <v>0</v>
      </c>
      <c r="U170" s="231">
        <f>IF(ISNA(VLOOKUP($B170,'Spring 2023 School'!$C$3:$AF$219,25,FALSE)),0,(VLOOKUP($B170,'Spring 2023 School'!$C$3:$AF$219,25,FALSE)))</f>
        <v>6</v>
      </c>
      <c r="V170" s="231">
        <f>IF(ISNA(VLOOKUP($B170,'Spring 2023 School'!$C$3:$AF$219,25,FALSE)),0,(VLOOKUP($B170,'Spring 2023 School'!$C$3:$AF$219,25,FALSE)))</f>
        <v>6</v>
      </c>
      <c r="W170" s="231">
        <f>IF(ISNA(VLOOKUP($B170,'Spring 2023 School'!$C$3:$AF$219,25,FALSE)),0,(VLOOKUP($B170,'Spring 2023 School'!$C$3:$AF$219,25,FALSE)))</f>
        <v>6</v>
      </c>
      <c r="X170" s="231">
        <f>IF(ISNA(VLOOKUP($B170,'Spring 2023 School'!$C$3:$AF$219,26,FALSE)),0,(VLOOKUP($B170,'Spring 2023 School'!$C$3:$AF$219,26,FALSE)))</f>
        <v>90</v>
      </c>
      <c r="Y170" s="231">
        <f>IF(ISNA(VLOOKUP($B170,'Spring 2023 School'!$C$3:$AF$219,26,FALSE)),0,(VLOOKUP($B170,'Spring 2023 School'!$C$3:$AF$219,26,FALSE)))</f>
        <v>90</v>
      </c>
      <c r="Z170" s="231">
        <f>IF(ISNA(VLOOKUP($B170,'Spring 2023 School'!$C$3:$AF$219,26,FALSE)),0,(VLOOKUP($B170,'Spring 2023 School'!$C$3:$AF$219,26,FALSE)))</f>
        <v>90</v>
      </c>
      <c r="AA170" s="231">
        <f>IF(ISNA(VLOOKUP($B170,'Spring 2023 School'!$C$3:$AF$219,27,FALSE)),0,(VLOOKUP($B170,'Spring 2023 School'!$C$3:$AF$219,27,FALSE)))</f>
        <v>60</v>
      </c>
      <c r="AB170" s="231">
        <f>IF(ISNA(VLOOKUP($B170,'Spring 2023 School'!$C$3:$AF$219,27,FALSE)),0,(VLOOKUP($B170,'Spring 2023 School'!$C$3:$AF$219,27,FALSE)))</f>
        <v>60</v>
      </c>
      <c r="AC170" s="231">
        <f>IF(ISNA(VLOOKUP($B170,'Spring 2023 School'!$C$3:$AF$219,27,FALSE)),0,(VLOOKUP($B170,'Spring 2023 School'!$C$3:$AF$219,27,FALSE)))</f>
        <v>60</v>
      </c>
      <c r="AD170" s="384">
        <f t="shared" si="72"/>
        <v>142624.59</v>
      </c>
      <c r="AE170" s="403">
        <f>VLOOKUP(B170,'Spring 2023 School'!$C$3:$S$202,17,FALSE)</f>
        <v>180</v>
      </c>
      <c r="AF170" s="403">
        <f>VLOOKUP(B170,'Spring 2023 School'!$C$1:$Z$200,20,FALSE)</f>
        <v>15</v>
      </c>
      <c r="AG170" s="403">
        <f>VLOOKUP(B170,'Spring 2023 School'!$C$3:$Z$202,23,FALSE)</f>
        <v>30</v>
      </c>
      <c r="AH170" s="384">
        <f t="shared" si="73"/>
        <v>4172.3999999999996</v>
      </c>
      <c r="AI170" s="384">
        <f t="shared" si="74"/>
        <v>165.29999999999998</v>
      </c>
      <c r="AJ170" s="384">
        <f t="shared" si="75"/>
        <v>91.2</v>
      </c>
      <c r="AK170" s="384">
        <f t="shared" si="76"/>
        <v>4428.8999999999996</v>
      </c>
      <c r="AL170" s="403">
        <f>IF(ISNA(VLOOKUP($A170,'Spring 2023 School'!$B168:$AD168,29,FALSE)),0,(VLOOKUP($A170,'Spring 2023 School'!$B168:$AD168,29,FALSE)))</f>
        <v>4</v>
      </c>
      <c r="AM170" s="403">
        <f>IF(ISNA(VLOOKUP($A170,'Spring 2023 School'!$B168:$AZ168,30,FALSE)),0,(VLOOKUP($A170,'Spring 2023 School'!$B168:$AZ168,30,FALSE)))</f>
        <v>60</v>
      </c>
      <c r="AN170" s="402">
        <f t="shared" si="69"/>
        <v>872</v>
      </c>
      <c r="AO170" s="404">
        <f t="shared" si="70"/>
        <v>0</v>
      </c>
      <c r="AP170" s="384">
        <f t="shared" si="71"/>
        <v>147925.49</v>
      </c>
      <c r="AQ170" s="403">
        <f>VLOOKUP(A170,'Spring 2023 School'!$B$3:$AB$202,26,FALSE)</f>
        <v>6</v>
      </c>
      <c r="AR170" s="403">
        <f>VLOOKUP(A170,'Summer 2023 School'!$B$2:$AA$200,26,FALSE)</f>
        <v>8</v>
      </c>
      <c r="AS170" s="403">
        <f>VLOOKUP(A170,'Autumn 2023 School'!$B$2:$AA$197,26,FALSE)</f>
        <v>7</v>
      </c>
      <c r="AT170" s="409">
        <f t="shared" si="85"/>
        <v>2713.2000000000003</v>
      </c>
      <c r="AU170" s="409">
        <v>0</v>
      </c>
      <c r="AV170" s="413">
        <f t="shared" si="77"/>
        <v>150638.69</v>
      </c>
      <c r="AW170" s="410">
        <f t="shared" si="78"/>
        <v>62766.120833333334</v>
      </c>
      <c r="AX170" s="410">
        <f t="shared" si="79"/>
        <v>50212.896666666667</v>
      </c>
      <c r="AY170" s="410">
        <f t="shared" si="80"/>
        <v>37659.672500000001</v>
      </c>
      <c r="AZ170" s="642">
        <f>(SUMIF('Spring 2023 School'!B:B,Budget!A170,'Spring 2023 School'!AG:AG)+SUMIF('Summer 2023 School'!B:B,Budget!A170,'Summer 2023 School'!AG:AG)+SUMIF('Autumn 2023 School'!B:B,Budget!A170,'Autumn 2023 School'!AG:AG))</f>
        <v>0</v>
      </c>
      <c r="BA170" s="410">
        <f t="shared" si="81"/>
        <v>0</v>
      </c>
      <c r="BB170">
        <f t="shared" si="82"/>
        <v>2340</v>
      </c>
      <c r="BC170">
        <f t="shared" si="83"/>
        <v>195</v>
      </c>
      <c r="BD170">
        <f t="shared" si="84"/>
        <v>360</v>
      </c>
    </row>
    <row r="171" spans="1:56" x14ac:dyDescent="0.35">
      <c r="A171" s="231">
        <v>3331</v>
      </c>
      <c r="B171" t="s">
        <v>990</v>
      </c>
      <c r="C171" s="231">
        <f>IF(ISNA(VLOOKUP($B171,'Spring 2023 School'!$C$3:$AF$220,5,FALSE)),0,(VLOOKUP($B171,'Spring 2023 School'!$C$3:$AF$220,5,FALSE)))</f>
        <v>37</v>
      </c>
      <c r="D171" s="231">
        <f>IF(ISNA(VLOOKUP($B171,'Summer 2023 School'!$C$2:$AF$217,5,FALSE)),0,(VLOOKUP($B171,'Summer 2023 School'!$C$2:$AF$217,5,FALSE)))</f>
        <v>34</v>
      </c>
      <c r="E171" s="231">
        <f>IF(ISNA(VLOOKUP($B171,'Autumn 2023 School'!$C$2:$AH$214,5,FALSE)),0,(VLOOKUP($B171,'Autumn 2023 School'!$C$2:$AH$214,5,FALSE)))</f>
        <v>30</v>
      </c>
      <c r="F171" s="231">
        <f>IF(ISNA(VLOOKUP($B171,'Spring 2023 School'!$C$3:$AF$219,8,FALSE)),0,(VLOOKUP($B171,'Spring 2023 School'!$C$3:$AF$219,8,FALSE)))</f>
        <v>5</v>
      </c>
      <c r="G171" s="231">
        <f>IF(ISNA(VLOOKUP($B171,'Summer 2023 School'!$C$2:$AF$216,8,FALSE)),0,(VLOOKUP($B171,'Summer 2023 School'!$C$2:$AF$216,8,FALSE)))</f>
        <v>7</v>
      </c>
      <c r="H171" s="231">
        <f>IF(ISNA(VLOOKUP($B171,'Autumn 2023 School'!$C$2:$AH$214,8,FALSE)),0,(VLOOKUP($B171,'Autumn 2023 School'!$C$2:$AH$214,8,FALSE)))</f>
        <v>5</v>
      </c>
      <c r="I171" s="231">
        <f>IF(ISNA(VLOOKUP($B171,'Spring 2023 School'!$C$3:$AF$219,12,FALSE)),0,(VLOOKUP($B171,'Spring 2023 School'!$C$3:$AF$219,12,FALSE)))</f>
        <v>555</v>
      </c>
      <c r="J171" s="231">
        <f>IF(ISNA(VLOOKUP($B171,'Summer 2023 School'!$C$2:$AF$216,12,FALSE)),0,(VLOOKUP($B171,'Summer 2023 School'!$C$2:$AF$216,12,FALSE)))</f>
        <v>510</v>
      </c>
      <c r="K171" s="231">
        <f>IF(ISNA(VLOOKUP($B171,'Autumn 2023 School'!$C$2:$AH$214,12,FALSE)),0,(VLOOKUP($B171,'Autumn 2023 School'!$C$2:$AH$214,12,FALSE)))</f>
        <v>450</v>
      </c>
      <c r="L171" s="231">
        <f>IF(ISNA(VLOOKUP($B171,'Spring 2023 School'!$C$3:$AF$219,15,FALSE)),0,(VLOOKUP($B171,'Spring 2023 School'!$C$3:$AF$219,15,FALSE)))</f>
        <v>75</v>
      </c>
      <c r="M171" s="231">
        <f>IF(ISNA(VLOOKUP($B171,'Summer 2023 School'!$C$2:$AF$216,15,FALSE)),0,(VLOOKUP($B171,'Summer 2023 School'!$C$2:$AF$216,15,FALSE)))</f>
        <v>105</v>
      </c>
      <c r="N171" s="231">
        <f>IF(ISNA(VLOOKUP($B171,'Autumn 2023 School'!$C$2:$AH$214,15,FALSE)),0,(VLOOKUP($B171,'Autumn 2023 School'!$C$2:$AH$214,15,FALSE)))</f>
        <v>75</v>
      </c>
      <c r="O171" s="231">
        <f>IF(ISNA(VLOOKUP($B171,'Spring 2023 School'!$C$3:$AF$219,2,FALSE)),0,(VLOOKUP($B171,'Spring 2023 School'!$C$3:$AF$219,2,FALSE)))</f>
        <v>0</v>
      </c>
      <c r="P171" s="231">
        <f>IF(ISNA(VLOOKUP($B171,'Summer 2023 School'!$C$2:$AF$216,2,FALSE)),0,(VLOOKUP($B171,'Summer 2023 School'!$C$2:$AF$216,2,FALSE)))</f>
        <v>0</v>
      </c>
      <c r="Q171" s="231">
        <f>IF(ISNA(VLOOKUP($B171,'Autumn 2023 School'!$C$2:$AH$214,2,FALSE)),0,(VLOOKUP($B171,'Autumn 2023 School'!$C$2:$AH$214,2,FALSE)))</f>
        <v>0</v>
      </c>
      <c r="R171" s="231">
        <f>IF(ISNA(VLOOKUP($B171,'Spring 2023 School'!$C$3:$AF$219,9,FALSE)),0,(VLOOKUP($B171,'Spring 2023 School'!$C$3:$AF$219,9,FALSE)))</f>
        <v>0</v>
      </c>
      <c r="S171" s="231">
        <f>IF(ISNA(VLOOKUP($B171,'Summer 2023 School'!$C$2:$AF$216,9,FALSE)),0,(VLOOKUP($B171,'Summer 2023 School'!$C$2:$AF$216,9,FALSE)))</f>
        <v>0</v>
      </c>
      <c r="T171" s="231">
        <f>IF(ISNA(VLOOKUP($B171,'Autumn 2023 School'!$C$2:$AH$214,9,FALSE)),0,(VLOOKUP($B171,'Autumn 2023 School'!$C$2:$AH$214,9,FALSE)))</f>
        <v>0</v>
      </c>
      <c r="U171" s="231">
        <f>IF(ISNA(VLOOKUP($B171,'Spring 2023 School'!$C$3:$AF$219,25,FALSE)),0,(VLOOKUP($B171,'Spring 2023 School'!$C$3:$AF$219,25,FALSE)))</f>
        <v>6</v>
      </c>
      <c r="V171" s="231">
        <f>IF(ISNA(VLOOKUP($B171,'Spring 2023 School'!$C$3:$AF$219,25,FALSE)),0,(VLOOKUP($B171,'Spring 2023 School'!$C$3:$AF$219,25,FALSE)))</f>
        <v>6</v>
      </c>
      <c r="W171" s="231">
        <f>IF(ISNA(VLOOKUP($B171,'Spring 2023 School'!$C$3:$AF$219,25,FALSE)),0,(VLOOKUP($B171,'Spring 2023 School'!$C$3:$AF$219,25,FALSE)))</f>
        <v>6</v>
      </c>
      <c r="X171" s="231">
        <f>IF(ISNA(VLOOKUP($B171,'Spring 2023 School'!$C$3:$AF$219,26,FALSE)),0,(VLOOKUP($B171,'Spring 2023 School'!$C$3:$AF$219,26,FALSE)))</f>
        <v>90</v>
      </c>
      <c r="Y171" s="231">
        <f>IF(ISNA(VLOOKUP($B171,'Spring 2023 School'!$C$3:$AF$219,26,FALSE)),0,(VLOOKUP($B171,'Spring 2023 School'!$C$3:$AF$219,26,FALSE)))</f>
        <v>90</v>
      </c>
      <c r="Z171" s="231">
        <f>IF(ISNA(VLOOKUP($B171,'Spring 2023 School'!$C$3:$AF$219,26,FALSE)),0,(VLOOKUP($B171,'Spring 2023 School'!$C$3:$AF$219,26,FALSE)))</f>
        <v>90</v>
      </c>
      <c r="AA171" s="231">
        <f>IF(ISNA(VLOOKUP($B171,'Spring 2023 School'!$C$3:$AF$219,27,FALSE)),0,(VLOOKUP($B171,'Spring 2023 School'!$C$3:$AF$219,27,FALSE)))</f>
        <v>15</v>
      </c>
      <c r="AB171" s="231">
        <f>IF(ISNA(VLOOKUP($B171,'Spring 2023 School'!$C$3:$AF$219,27,FALSE)),0,(VLOOKUP($B171,'Spring 2023 School'!$C$3:$AF$219,27,FALSE)))</f>
        <v>15</v>
      </c>
      <c r="AC171" s="231">
        <f>IF(ISNA(VLOOKUP($B171,'Spring 2023 School'!$C$3:$AF$219,27,FALSE)),0,(VLOOKUP($B171,'Spring 2023 School'!$C$3:$AF$219,27,FALSE)))</f>
        <v>15</v>
      </c>
      <c r="AD171" s="384">
        <f t="shared" si="72"/>
        <v>121868.7</v>
      </c>
      <c r="AE171" s="403">
        <f>VLOOKUP(B171,'Spring 2023 School'!$C$3:$S$202,17,FALSE)</f>
        <v>225</v>
      </c>
      <c r="AF171" s="403">
        <f>VLOOKUP(B171,'Spring 2023 School'!$C$1:$Z$200,20,FALSE)</f>
        <v>30</v>
      </c>
      <c r="AG171" s="403">
        <f>VLOOKUP(B171,'Spring 2023 School'!$C$3:$Z$202,23,FALSE)</f>
        <v>15</v>
      </c>
      <c r="AH171" s="384">
        <f t="shared" si="73"/>
        <v>5215.5</v>
      </c>
      <c r="AI171" s="384">
        <f t="shared" si="74"/>
        <v>330.59999999999997</v>
      </c>
      <c r="AJ171" s="384">
        <f t="shared" si="75"/>
        <v>45.6</v>
      </c>
      <c r="AK171" s="384">
        <f t="shared" si="76"/>
        <v>5591.7000000000007</v>
      </c>
      <c r="AL171" s="403">
        <f>IF(ISNA(VLOOKUP($A171,'Spring 2023 School'!$B169:$AD169,29,FALSE)),0,(VLOOKUP($A171,'Spring 2023 School'!$B169:$AD169,29,FALSE)))</f>
        <v>6</v>
      </c>
      <c r="AM171" s="403">
        <f>IF(ISNA(VLOOKUP($A171,'Spring 2023 School'!$B169:$AZ169,30,FALSE)),0,(VLOOKUP($A171,'Spring 2023 School'!$B169:$AZ169,30,FALSE)))</f>
        <v>90</v>
      </c>
      <c r="AN171" s="402">
        <f t="shared" si="69"/>
        <v>1308</v>
      </c>
      <c r="AO171" s="404">
        <f t="shared" si="70"/>
        <v>0</v>
      </c>
      <c r="AP171" s="384">
        <f t="shared" si="71"/>
        <v>128768.4</v>
      </c>
      <c r="AQ171" s="403">
        <f>VLOOKUP(A171,'Spring 2023 School'!$B$3:$AB$202,26,FALSE)</f>
        <v>6</v>
      </c>
      <c r="AR171" s="403">
        <f>VLOOKUP(A171,'Summer 2023 School'!$B$2:$AA$200,26,FALSE)</f>
        <v>6</v>
      </c>
      <c r="AS171" s="403">
        <f>VLOOKUP(A171,'Autumn 2023 School'!$B$2:$AA$197,26,FALSE)</f>
        <v>6</v>
      </c>
      <c r="AT171" s="409">
        <f t="shared" si="85"/>
        <v>2325.6000000000004</v>
      </c>
      <c r="AU171" s="409">
        <v>0</v>
      </c>
      <c r="AV171" s="413">
        <f t="shared" si="77"/>
        <v>131094</v>
      </c>
      <c r="AW171" s="410">
        <f t="shared" si="78"/>
        <v>54622.5</v>
      </c>
      <c r="AX171" s="410">
        <f t="shared" si="79"/>
        <v>43698</v>
      </c>
      <c r="AY171" s="410">
        <f t="shared" si="80"/>
        <v>32773.5</v>
      </c>
      <c r="AZ171" s="642">
        <f>(SUMIF('Spring 2023 School'!B:B,Budget!A171,'Spring 2023 School'!AG:AG)+SUMIF('Summer 2023 School'!B:B,Budget!A171,'Summer 2023 School'!AG:AG)+SUMIF('Autumn 2023 School'!B:B,Budget!A171,'Autumn 2023 School'!AG:AG))</f>
        <v>0</v>
      </c>
      <c r="BA171" s="410">
        <f t="shared" si="81"/>
        <v>0</v>
      </c>
      <c r="BB171">
        <f t="shared" si="82"/>
        <v>2925</v>
      </c>
      <c r="BC171">
        <f t="shared" si="83"/>
        <v>390</v>
      </c>
      <c r="BD171">
        <f t="shared" si="84"/>
        <v>180</v>
      </c>
    </row>
    <row r="172" spans="1:56" x14ac:dyDescent="0.35">
      <c r="A172" s="231">
        <v>3347</v>
      </c>
      <c r="B172" t="s">
        <v>991</v>
      </c>
      <c r="C172" s="231">
        <f>IF(ISNA(VLOOKUP($B172,'Spring 2023 School'!$C$3:$AF$220,5,FALSE)),0,(VLOOKUP($B172,'Spring 2023 School'!$C$3:$AF$220,5,FALSE)))</f>
        <v>16</v>
      </c>
      <c r="D172" s="231">
        <f>IF(ISNA(VLOOKUP($B172,'Summer 2023 School'!$C$2:$AF$217,5,FALSE)),0,(VLOOKUP($B172,'Summer 2023 School'!$C$2:$AF$217,5,FALSE)))</f>
        <v>19</v>
      </c>
      <c r="E172" s="231">
        <f>IF(ISNA(VLOOKUP($B172,'Autumn 2023 School'!$C$2:$AH$214,5,FALSE)),0,(VLOOKUP($B172,'Autumn 2023 School'!$C$2:$AH$214,5,FALSE)))</f>
        <v>0</v>
      </c>
      <c r="F172" s="231">
        <f>IF(ISNA(VLOOKUP($B172,'Spring 2023 School'!$C$3:$AF$219,8,FALSE)),0,(VLOOKUP($B172,'Spring 2023 School'!$C$3:$AF$219,8,FALSE)))</f>
        <v>0</v>
      </c>
      <c r="G172" s="231">
        <f>IF(ISNA(VLOOKUP($B172,'Summer 2023 School'!$C$2:$AF$216,8,FALSE)),0,(VLOOKUP($B172,'Summer 2023 School'!$C$2:$AF$216,8,FALSE)))</f>
        <v>3</v>
      </c>
      <c r="H172" s="231">
        <f>IF(ISNA(VLOOKUP($B172,'Autumn 2023 School'!$C$2:$AH$214,8,FALSE)),0,(VLOOKUP($B172,'Autumn 2023 School'!$C$2:$AH$214,8,FALSE)))</f>
        <v>0</v>
      </c>
      <c r="I172" s="231">
        <f>IF(ISNA(VLOOKUP($B172,'Spring 2023 School'!$C$3:$AF$219,12,FALSE)),0,(VLOOKUP($B172,'Spring 2023 School'!$C$3:$AF$219,12,FALSE)))</f>
        <v>240</v>
      </c>
      <c r="J172" s="231">
        <f>IF(ISNA(VLOOKUP($B172,'Summer 2023 School'!$C$2:$AF$216,12,FALSE)),0,(VLOOKUP($B172,'Summer 2023 School'!$C$2:$AF$216,12,FALSE)))</f>
        <v>285</v>
      </c>
      <c r="K172" s="231">
        <f>IF(ISNA(VLOOKUP($B172,'Autumn 2023 School'!$C$2:$AH$214,12,FALSE)),0,(VLOOKUP($B172,'Autumn 2023 School'!$C$2:$AH$214,12,FALSE)))</f>
        <v>0</v>
      </c>
      <c r="L172" s="231">
        <f>IF(ISNA(VLOOKUP($B172,'Spring 2023 School'!$C$3:$AF$219,15,FALSE)),0,(VLOOKUP($B172,'Spring 2023 School'!$C$3:$AF$219,15,FALSE)))</f>
        <v>0</v>
      </c>
      <c r="M172" s="231">
        <f>IF(ISNA(VLOOKUP($B172,'Summer 2023 School'!$C$2:$AF$216,15,FALSE)),0,(VLOOKUP($B172,'Summer 2023 School'!$C$2:$AF$216,15,FALSE)))</f>
        <v>45</v>
      </c>
      <c r="N172" s="231">
        <f>IF(ISNA(VLOOKUP($B172,'Autumn 2023 School'!$C$2:$AH$214,15,FALSE)),0,(VLOOKUP($B172,'Autumn 2023 School'!$C$2:$AH$214,15,FALSE)))</f>
        <v>0</v>
      </c>
      <c r="O172" s="231">
        <f>IF(ISNA(VLOOKUP($B172,'Spring 2023 School'!$C$3:$AF$219,2,FALSE)),0,(VLOOKUP($B172,'Spring 2023 School'!$C$3:$AF$219,2,FALSE)))</f>
        <v>0</v>
      </c>
      <c r="P172" s="231">
        <f>IF(ISNA(VLOOKUP($B172,'Summer 2023 School'!$C$2:$AF$216,2,FALSE)),0,(VLOOKUP($B172,'Summer 2023 School'!$C$2:$AF$216,2,FALSE)))</f>
        <v>0</v>
      </c>
      <c r="Q172" s="231">
        <f>IF(ISNA(VLOOKUP($B172,'Autumn 2023 School'!$C$2:$AH$214,2,FALSE)),0,(VLOOKUP($B172,'Autumn 2023 School'!$C$2:$AH$214,2,FALSE)))</f>
        <v>0</v>
      </c>
      <c r="R172" s="231">
        <f>IF(ISNA(VLOOKUP($B172,'Spring 2023 School'!$C$3:$AF$219,9,FALSE)),0,(VLOOKUP($B172,'Spring 2023 School'!$C$3:$AF$219,9,FALSE)))</f>
        <v>0</v>
      </c>
      <c r="S172" s="231">
        <f>IF(ISNA(VLOOKUP($B172,'Summer 2023 School'!$C$2:$AF$216,9,FALSE)),0,(VLOOKUP($B172,'Summer 2023 School'!$C$2:$AF$216,9,FALSE)))</f>
        <v>0</v>
      </c>
      <c r="T172" s="231">
        <f>IF(ISNA(VLOOKUP($B172,'Autumn 2023 School'!$C$2:$AH$214,9,FALSE)),0,(VLOOKUP($B172,'Autumn 2023 School'!$C$2:$AH$214,9,FALSE)))</f>
        <v>0</v>
      </c>
      <c r="U172" s="231">
        <f>IF(ISNA(VLOOKUP($B172,'Spring 2023 School'!$C$3:$AF$219,25,FALSE)),0,(VLOOKUP($B172,'Spring 2023 School'!$C$3:$AF$219,25,FALSE)))</f>
        <v>1</v>
      </c>
      <c r="V172" s="231">
        <f>IF(ISNA(VLOOKUP($B172,'Spring 2023 School'!$C$3:$AF$219,25,FALSE)),0,(VLOOKUP($B172,'Spring 2023 School'!$C$3:$AF$219,25,FALSE)))</f>
        <v>1</v>
      </c>
      <c r="W172" s="231">
        <f>IF(ISNA(VLOOKUP($B172,'Spring 2023 School'!$C$3:$AF$219,25,FALSE)),0,(VLOOKUP($B172,'Spring 2023 School'!$C$3:$AF$219,25,FALSE)))</f>
        <v>1</v>
      </c>
      <c r="X172" s="231">
        <f>IF(ISNA(VLOOKUP($B172,'Spring 2023 School'!$C$3:$AF$219,26,FALSE)),0,(VLOOKUP($B172,'Spring 2023 School'!$C$3:$AF$219,26,FALSE)))</f>
        <v>15</v>
      </c>
      <c r="Y172" s="231">
        <f>IF(ISNA(VLOOKUP($B172,'Spring 2023 School'!$C$3:$AF$219,26,FALSE)),0,(VLOOKUP($B172,'Spring 2023 School'!$C$3:$AF$219,26,FALSE)))</f>
        <v>15</v>
      </c>
      <c r="Z172" s="231">
        <f>IF(ISNA(VLOOKUP($B172,'Spring 2023 School'!$C$3:$AF$219,26,FALSE)),0,(VLOOKUP($B172,'Spring 2023 School'!$C$3:$AF$219,26,FALSE)))</f>
        <v>15</v>
      </c>
      <c r="AA172" s="231">
        <f>IF(ISNA(VLOOKUP($B172,'Spring 2023 School'!$C$3:$AF$219,27,FALSE)),0,(VLOOKUP($B172,'Spring 2023 School'!$C$3:$AF$219,27,FALSE)))</f>
        <v>0</v>
      </c>
      <c r="AB172" s="231">
        <f>IF(ISNA(VLOOKUP($B172,'Spring 2023 School'!$C$3:$AF$219,27,FALSE)),0,(VLOOKUP($B172,'Spring 2023 School'!$C$3:$AF$219,27,FALSE)))</f>
        <v>0</v>
      </c>
      <c r="AC172" s="231">
        <f>IF(ISNA(VLOOKUP($B172,'Spring 2023 School'!$C$3:$AF$219,27,FALSE)),0,(VLOOKUP($B172,'Spring 2023 School'!$C$3:$AF$219,27,FALSE)))</f>
        <v>0</v>
      </c>
      <c r="AD172" s="384">
        <f t="shared" si="72"/>
        <v>40162.199999999997</v>
      </c>
      <c r="AE172" s="403">
        <f>VLOOKUP(B172,'Spring 2023 School'!$C$3:$S$202,17,FALSE)</f>
        <v>90</v>
      </c>
      <c r="AF172" s="403">
        <f>VLOOKUP(B172,'Spring 2023 School'!$C$1:$Z$200,20,FALSE)</f>
        <v>120</v>
      </c>
      <c r="AG172" s="403">
        <f>VLOOKUP(B172,'Spring 2023 School'!$C$3:$Z$202,23,FALSE)</f>
        <v>0</v>
      </c>
      <c r="AH172" s="384">
        <f t="shared" si="73"/>
        <v>2086.1999999999998</v>
      </c>
      <c r="AI172" s="384">
        <f t="shared" si="74"/>
        <v>1322.3999999999999</v>
      </c>
      <c r="AJ172" s="384">
        <f t="shared" si="75"/>
        <v>0</v>
      </c>
      <c r="AK172" s="384">
        <f t="shared" si="76"/>
        <v>3408.5999999999995</v>
      </c>
      <c r="AL172" s="403">
        <f>IF(ISNA(VLOOKUP($A172,'Spring 2023 School'!$B170:$AD170,29,FALSE)),0,(VLOOKUP($A172,'Spring 2023 School'!$B170:$AD170,29,FALSE)))</f>
        <v>1</v>
      </c>
      <c r="AM172" s="403">
        <f>IF(ISNA(VLOOKUP($A172,'Spring 2023 School'!$B170:$AZ170,30,FALSE)),0,(VLOOKUP($A172,'Spring 2023 School'!$B170:$AZ170,30,FALSE)))</f>
        <v>15</v>
      </c>
      <c r="AN172" s="402">
        <f t="shared" si="69"/>
        <v>218</v>
      </c>
      <c r="AO172" s="404">
        <f t="shared" si="70"/>
        <v>0</v>
      </c>
      <c r="AP172" s="384">
        <f t="shared" si="71"/>
        <v>43788.799999999996</v>
      </c>
      <c r="AQ172" s="403">
        <f>VLOOKUP(A172,'Spring 2023 School'!$B$3:$AB$202,26,FALSE)</f>
        <v>1</v>
      </c>
      <c r="AR172" s="403">
        <f>VLOOKUP(A172,'Summer 2023 School'!$B$2:$AA$200,26,FALSE)</f>
        <v>4</v>
      </c>
      <c r="AS172" s="403">
        <v>0</v>
      </c>
      <c r="AT172" s="409">
        <f t="shared" si="85"/>
        <v>663.00000000000011</v>
      </c>
      <c r="AU172" s="409">
        <v>0</v>
      </c>
      <c r="AV172" s="413">
        <f t="shared" si="77"/>
        <v>44451.799999999996</v>
      </c>
      <c r="AW172" s="410">
        <f t="shared" si="78"/>
        <v>18521.583333333332</v>
      </c>
      <c r="AX172" s="410">
        <f t="shared" si="79"/>
        <v>14817.266666666665</v>
      </c>
      <c r="AY172" s="410">
        <f t="shared" si="80"/>
        <v>11112.949999999999</v>
      </c>
      <c r="AZ172" s="642">
        <f>(SUMIF('Spring 2023 School'!B:B,Budget!A172,'Spring 2023 School'!AG:AG)+SUMIF('Summer 2023 School'!B:B,Budget!A172,'Summer 2023 School'!AG:AG)+SUMIF('Autumn 2023 School'!B:B,Budget!A172,'Autumn 2023 School'!AG:AG))</f>
        <v>0</v>
      </c>
      <c r="BA172" s="410">
        <f t="shared" si="81"/>
        <v>0</v>
      </c>
      <c r="BB172">
        <f t="shared" si="82"/>
        <v>1170</v>
      </c>
      <c r="BC172">
        <f t="shared" si="83"/>
        <v>1560</v>
      </c>
      <c r="BD172">
        <f t="shared" si="84"/>
        <v>0</v>
      </c>
    </row>
    <row r="173" spans="1:56" x14ac:dyDescent="0.35">
      <c r="A173" s="231">
        <v>3351</v>
      </c>
      <c r="B173" t="s">
        <v>992</v>
      </c>
      <c r="C173" s="231">
        <f>IF(ISNA(VLOOKUP($B173,'Spring 2023 School'!$C$3:$AF$220,5,FALSE)),0,(VLOOKUP($B173,'Spring 2023 School'!$C$3:$AF$220,5,FALSE)))</f>
        <v>25</v>
      </c>
      <c r="D173" s="231">
        <f>IF(ISNA(VLOOKUP($B173,'Summer 2023 School'!$C$2:$AF$217,5,FALSE)),0,(VLOOKUP($B173,'Summer 2023 School'!$C$2:$AF$217,5,FALSE)))</f>
        <v>25</v>
      </c>
      <c r="E173" s="231">
        <f>IF(ISNA(VLOOKUP($B173,'Autumn 2023 School'!$C$2:$AH$214,5,FALSE)),0,(VLOOKUP($B173,'Autumn 2023 School'!$C$2:$AH$214,5,FALSE)))</f>
        <v>23</v>
      </c>
      <c r="F173" s="231">
        <f>IF(ISNA(VLOOKUP($B173,'Spring 2023 School'!$C$3:$AF$219,8,FALSE)),0,(VLOOKUP($B173,'Spring 2023 School'!$C$3:$AF$219,8,FALSE)))</f>
        <v>5</v>
      </c>
      <c r="G173" s="231">
        <f>IF(ISNA(VLOOKUP($B173,'Summer 2023 School'!$C$2:$AF$216,8,FALSE)),0,(VLOOKUP($B173,'Summer 2023 School'!$C$2:$AF$216,8,FALSE)))</f>
        <v>5</v>
      </c>
      <c r="H173" s="231">
        <f>IF(ISNA(VLOOKUP($B173,'Autumn 2023 School'!$C$2:$AH$214,8,FALSE)),0,(VLOOKUP($B173,'Autumn 2023 School'!$C$2:$AH$214,8,FALSE)))</f>
        <v>4</v>
      </c>
      <c r="I173" s="231">
        <f>IF(ISNA(VLOOKUP($B173,'Spring 2023 School'!$C$3:$AF$219,12,FALSE)),0,(VLOOKUP($B173,'Spring 2023 School'!$C$3:$AF$219,12,FALSE)))</f>
        <v>375</v>
      </c>
      <c r="J173" s="231">
        <f>IF(ISNA(VLOOKUP($B173,'Summer 2023 School'!$C$2:$AF$216,12,FALSE)),0,(VLOOKUP($B173,'Summer 2023 School'!$C$2:$AF$216,12,FALSE)))</f>
        <v>375</v>
      </c>
      <c r="K173" s="231">
        <f>IF(ISNA(VLOOKUP($B173,'Autumn 2023 School'!$C$2:$AH$214,12,FALSE)),0,(VLOOKUP($B173,'Autumn 2023 School'!$C$2:$AH$214,12,FALSE)))</f>
        <v>345</v>
      </c>
      <c r="L173" s="231">
        <f>IF(ISNA(VLOOKUP($B173,'Spring 2023 School'!$C$3:$AF$219,15,FALSE)),0,(VLOOKUP($B173,'Spring 2023 School'!$C$3:$AF$219,15,FALSE)))</f>
        <v>50</v>
      </c>
      <c r="M173" s="231">
        <f>IF(ISNA(VLOOKUP($B173,'Summer 2023 School'!$C$2:$AF$216,15,FALSE)),0,(VLOOKUP($B173,'Summer 2023 School'!$C$2:$AF$216,15,FALSE)))</f>
        <v>50</v>
      </c>
      <c r="N173" s="231">
        <f>IF(ISNA(VLOOKUP($B173,'Autumn 2023 School'!$C$2:$AH$214,15,FALSE)),0,(VLOOKUP($B173,'Autumn 2023 School'!$C$2:$AH$214,15,FALSE)))</f>
        <v>40</v>
      </c>
      <c r="O173" s="231">
        <f>IF(ISNA(VLOOKUP($B173,'Spring 2023 School'!$C$3:$AF$219,2,FALSE)),0,(VLOOKUP($B173,'Spring 2023 School'!$C$3:$AF$219,2,FALSE)))</f>
        <v>0</v>
      </c>
      <c r="P173" s="231">
        <f>IF(ISNA(VLOOKUP($B173,'Summer 2023 School'!$C$2:$AF$216,2,FALSE)),0,(VLOOKUP($B173,'Summer 2023 School'!$C$2:$AF$216,2,FALSE)))</f>
        <v>0</v>
      </c>
      <c r="Q173" s="231">
        <f>IF(ISNA(VLOOKUP($B173,'Autumn 2023 School'!$C$2:$AH$214,2,FALSE)),0,(VLOOKUP($B173,'Autumn 2023 School'!$C$2:$AH$214,2,FALSE)))</f>
        <v>0</v>
      </c>
      <c r="R173" s="231">
        <f>IF(ISNA(VLOOKUP($B173,'Spring 2023 School'!$C$3:$AF$219,9,FALSE)),0,(VLOOKUP($B173,'Spring 2023 School'!$C$3:$AF$219,9,FALSE)))</f>
        <v>0</v>
      </c>
      <c r="S173" s="231">
        <f>IF(ISNA(VLOOKUP($B173,'Summer 2023 School'!$C$2:$AF$216,9,FALSE)),0,(VLOOKUP($B173,'Summer 2023 School'!$C$2:$AF$216,9,FALSE)))</f>
        <v>0</v>
      </c>
      <c r="T173" s="231">
        <f>IF(ISNA(VLOOKUP($B173,'Autumn 2023 School'!$C$2:$AH$214,9,FALSE)),0,(VLOOKUP($B173,'Autumn 2023 School'!$C$2:$AH$214,9,FALSE)))</f>
        <v>0</v>
      </c>
      <c r="U173" s="231">
        <f>IF(ISNA(VLOOKUP($B173,'Spring 2023 School'!$C$3:$AF$219,25,FALSE)),0,(VLOOKUP($B173,'Spring 2023 School'!$C$3:$AF$219,25,FALSE)))</f>
        <v>13</v>
      </c>
      <c r="V173" s="231">
        <f>IF(ISNA(VLOOKUP($B173,'Spring 2023 School'!$C$3:$AF$219,25,FALSE)),0,(VLOOKUP($B173,'Spring 2023 School'!$C$3:$AF$219,25,FALSE)))</f>
        <v>13</v>
      </c>
      <c r="W173" s="231">
        <f>IF(ISNA(VLOOKUP($B173,'Spring 2023 School'!$C$3:$AF$219,25,FALSE)),0,(VLOOKUP($B173,'Spring 2023 School'!$C$3:$AF$219,25,FALSE)))</f>
        <v>13</v>
      </c>
      <c r="X173" s="231">
        <f>IF(ISNA(VLOOKUP($B173,'Spring 2023 School'!$C$3:$AF$219,26,FALSE)),0,(VLOOKUP($B173,'Spring 2023 School'!$C$3:$AF$219,26,FALSE)))</f>
        <v>195</v>
      </c>
      <c r="Y173" s="231">
        <f>IF(ISNA(VLOOKUP($B173,'Spring 2023 School'!$C$3:$AF$219,26,FALSE)),0,(VLOOKUP($B173,'Spring 2023 School'!$C$3:$AF$219,26,FALSE)))</f>
        <v>195</v>
      </c>
      <c r="Z173" s="231">
        <f>IF(ISNA(VLOOKUP($B173,'Spring 2023 School'!$C$3:$AF$219,26,FALSE)),0,(VLOOKUP($B173,'Spring 2023 School'!$C$3:$AF$219,26,FALSE)))</f>
        <v>195</v>
      </c>
      <c r="AA173" s="231">
        <f>IF(ISNA(VLOOKUP($B173,'Spring 2023 School'!$C$3:$AF$219,27,FALSE)),0,(VLOOKUP($B173,'Spring 2023 School'!$C$3:$AF$219,27,FALSE)))</f>
        <v>20</v>
      </c>
      <c r="AB173" s="231">
        <f>IF(ISNA(VLOOKUP($B173,'Spring 2023 School'!$C$3:$AF$219,27,FALSE)),0,(VLOOKUP($B173,'Spring 2023 School'!$C$3:$AF$219,27,FALSE)))</f>
        <v>20</v>
      </c>
      <c r="AC173" s="231">
        <f>IF(ISNA(VLOOKUP($B173,'Spring 2023 School'!$C$3:$AF$219,27,FALSE)),0,(VLOOKUP($B173,'Spring 2023 School'!$C$3:$AF$219,27,FALSE)))</f>
        <v>20</v>
      </c>
      <c r="AD173" s="384">
        <f t="shared" si="72"/>
        <v>84931.400000000009</v>
      </c>
      <c r="AE173" s="403">
        <f>VLOOKUP(B173,'Spring 2023 School'!$C$3:$S$202,17,FALSE)</f>
        <v>15</v>
      </c>
      <c r="AF173" s="403">
        <f>VLOOKUP(B173,'Spring 2023 School'!$C$1:$Z$200,20,FALSE)</f>
        <v>150</v>
      </c>
      <c r="AG173" s="403">
        <f>VLOOKUP(B173,'Spring 2023 School'!$C$3:$Z$202,23,FALSE)</f>
        <v>105</v>
      </c>
      <c r="AH173" s="384">
        <f t="shared" si="73"/>
        <v>347.7</v>
      </c>
      <c r="AI173" s="384">
        <f t="shared" si="74"/>
        <v>1653</v>
      </c>
      <c r="AJ173" s="384">
        <f t="shared" si="75"/>
        <v>319.2</v>
      </c>
      <c r="AK173" s="384">
        <f t="shared" si="76"/>
        <v>2319.9</v>
      </c>
      <c r="AL173" s="403">
        <f>IF(ISNA(VLOOKUP($A173,'Spring 2023 School'!$B171:$AD171,29,FALSE)),0,(VLOOKUP($A173,'Spring 2023 School'!$B171:$AD171,29,FALSE)))</f>
        <v>10</v>
      </c>
      <c r="AM173" s="403">
        <f>IF(ISNA(VLOOKUP($A173,'Spring 2023 School'!$B171:$AZ171,30,FALSE)),0,(VLOOKUP($A173,'Spring 2023 School'!$B171:$AZ171,30,FALSE)))</f>
        <v>150</v>
      </c>
      <c r="AN173" s="402">
        <f t="shared" si="69"/>
        <v>2180</v>
      </c>
      <c r="AO173" s="404">
        <f t="shared" si="70"/>
        <v>0</v>
      </c>
      <c r="AP173" s="384">
        <f t="shared" si="71"/>
        <v>89431.3</v>
      </c>
      <c r="AQ173" s="403">
        <f>VLOOKUP(A173,'Spring 2023 School'!$B$3:$AB$202,26,FALSE)</f>
        <v>13</v>
      </c>
      <c r="AR173" s="403">
        <f>VLOOKUP(A173,'Summer 2023 School'!$B$2:$AA$200,26,FALSE)</f>
        <v>12</v>
      </c>
      <c r="AS173" s="403">
        <f>VLOOKUP(A173,'Autumn 2023 School'!$B$2:$AA$197,26,FALSE)</f>
        <v>6</v>
      </c>
      <c r="AT173" s="409">
        <f t="shared" si="85"/>
        <v>4049.4</v>
      </c>
      <c r="AU173" s="409">
        <v>0</v>
      </c>
      <c r="AV173" s="413">
        <f t="shared" si="77"/>
        <v>93480.7</v>
      </c>
      <c r="AW173" s="410">
        <f t="shared" si="78"/>
        <v>38950.291666666664</v>
      </c>
      <c r="AX173" s="410">
        <f t="shared" si="79"/>
        <v>31160.233333333334</v>
      </c>
      <c r="AY173" s="410">
        <f t="shared" si="80"/>
        <v>23370.174999999999</v>
      </c>
      <c r="AZ173" s="642">
        <f>(SUMIF('Spring 2023 School'!B:B,Budget!A173,'Spring 2023 School'!AG:AG)+SUMIF('Summer 2023 School'!B:B,Budget!A173,'Summer 2023 School'!AG:AG)+SUMIF('Autumn 2023 School'!B:B,Budget!A173,'Autumn 2023 School'!AG:AG))</f>
        <v>0</v>
      </c>
      <c r="BA173" s="410">
        <f t="shared" si="81"/>
        <v>0</v>
      </c>
      <c r="BB173">
        <f t="shared" si="82"/>
        <v>195</v>
      </c>
      <c r="BC173">
        <f t="shared" si="83"/>
        <v>1950</v>
      </c>
      <c r="BD173">
        <f t="shared" si="84"/>
        <v>1260</v>
      </c>
    </row>
    <row r="174" spans="1:56" x14ac:dyDescent="0.35">
      <c r="A174" s="231">
        <v>3352</v>
      </c>
      <c r="B174" t="s">
        <v>993</v>
      </c>
      <c r="C174" s="231">
        <f>IF(ISNA(VLOOKUP($B174,'Spring 2023 School'!$C$3:$AF$220,5,FALSE)),0,(VLOOKUP($B174,'Spring 2023 School'!$C$3:$AF$220,5,FALSE)))</f>
        <v>24</v>
      </c>
      <c r="D174" s="231">
        <f>IF(ISNA(VLOOKUP($B174,'Summer 2023 School'!$C$2:$AF$217,5,FALSE)),0,(VLOOKUP($B174,'Summer 2023 School'!$C$2:$AF$217,5,FALSE)))</f>
        <v>25</v>
      </c>
      <c r="E174" s="231">
        <f>IF(ISNA(VLOOKUP($B174,'Autumn 2023 School'!$C$2:$AH$214,5,FALSE)),0,(VLOOKUP($B174,'Autumn 2023 School'!$C$2:$AH$214,5,FALSE)))</f>
        <v>21</v>
      </c>
      <c r="F174" s="231">
        <f>IF(ISNA(VLOOKUP($B174,'Spring 2023 School'!$C$3:$AF$219,8,FALSE)),0,(VLOOKUP($B174,'Spring 2023 School'!$C$3:$AF$219,8,FALSE)))</f>
        <v>3</v>
      </c>
      <c r="G174" s="231">
        <f>IF(ISNA(VLOOKUP($B174,'Summer 2023 School'!$C$2:$AF$216,8,FALSE)),0,(VLOOKUP($B174,'Summer 2023 School'!$C$2:$AF$216,8,FALSE)))</f>
        <v>2</v>
      </c>
      <c r="H174" s="231">
        <f>IF(ISNA(VLOOKUP($B174,'Autumn 2023 School'!$C$2:$AH$214,8,FALSE)),0,(VLOOKUP($B174,'Autumn 2023 School'!$C$2:$AH$214,8,FALSE)))</f>
        <v>3</v>
      </c>
      <c r="I174" s="231">
        <f>IF(ISNA(VLOOKUP($B174,'Spring 2023 School'!$C$3:$AF$219,12,FALSE)),0,(VLOOKUP($B174,'Spring 2023 School'!$C$3:$AF$219,12,FALSE)))</f>
        <v>360</v>
      </c>
      <c r="J174" s="231">
        <f>IF(ISNA(VLOOKUP($B174,'Summer 2023 School'!$C$2:$AF$216,12,FALSE)),0,(VLOOKUP($B174,'Summer 2023 School'!$C$2:$AF$216,12,FALSE)))</f>
        <v>375</v>
      </c>
      <c r="K174" s="231">
        <f>IF(ISNA(VLOOKUP($B174,'Autumn 2023 School'!$C$2:$AH$214,12,FALSE)),0,(VLOOKUP($B174,'Autumn 2023 School'!$C$2:$AH$214,12,FALSE)))</f>
        <v>315</v>
      </c>
      <c r="L174" s="231">
        <f>IF(ISNA(VLOOKUP($B174,'Spring 2023 School'!$C$3:$AF$219,15,FALSE)),0,(VLOOKUP($B174,'Spring 2023 School'!$C$3:$AF$219,15,FALSE)))</f>
        <v>45</v>
      </c>
      <c r="M174" s="231">
        <f>IF(ISNA(VLOOKUP($B174,'Summer 2023 School'!$C$2:$AF$216,15,FALSE)),0,(VLOOKUP($B174,'Summer 2023 School'!$C$2:$AF$216,15,FALSE)))</f>
        <v>30</v>
      </c>
      <c r="N174" s="231">
        <f>IF(ISNA(VLOOKUP($B174,'Autumn 2023 School'!$C$2:$AH$214,15,FALSE)),0,(VLOOKUP($B174,'Autumn 2023 School'!$C$2:$AH$214,15,FALSE)))</f>
        <v>45</v>
      </c>
      <c r="O174" s="231">
        <f>IF(ISNA(VLOOKUP($B174,'Spring 2023 School'!$C$3:$AF$219,2,FALSE)),0,(VLOOKUP($B174,'Spring 2023 School'!$C$3:$AF$219,2,FALSE)))</f>
        <v>0</v>
      </c>
      <c r="P174" s="231">
        <f>IF(ISNA(VLOOKUP($B174,'Summer 2023 School'!$C$2:$AF$216,2,FALSE)),0,(VLOOKUP($B174,'Summer 2023 School'!$C$2:$AF$216,2,FALSE)))</f>
        <v>0</v>
      </c>
      <c r="Q174" s="231">
        <f>IF(ISNA(VLOOKUP($B174,'Autumn 2023 School'!$C$2:$AH$214,2,FALSE)),0,(VLOOKUP($B174,'Autumn 2023 School'!$C$2:$AH$214,2,FALSE)))</f>
        <v>0</v>
      </c>
      <c r="R174" s="231">
        <f>IF(ISNA(VLOOKUP($B174,'Spring 2023 School'!$C$3:$AF$219,9,FALSE)),0,(VLOOKUP($B174,'Spring 2023 School'!$C$3:$AF$219,9,FALSE)))</f>
        <v>0</v>
      </c>
      <c r="S174" s="231">
        <f>IF(ISNA(VLOOKUP($B174,'Summer 2023 School'!$C$2:$AF$216,9,FALSE)),0,(VLOOKUP($B174,'Summer 2023 School'!$C$2:$AF$216,9,FALSE)))</f>
        <v>0</v>
      </c>
      <c r="T174" s="231">
        <f>IF(ISNA(VLOOKUP($B174,'Autumn 2023 School'!$C$2:$AH$214,9,FALSE)),0,(VLOOKUP($B174,'Autumn 2023 School'!$C$2:$AH$214,9,FALSE)))</f>
        <v>0</v>
      </c>
      <c r="U174" s="231">
        <f>IF(ISNA(VLOOKUP($B174,'Spring 2023 School'!$C$3:$AF$219,25,FALSE)),0,(VLOOKUP($B174,'Spring 2023 School'!$C$3:$AF$219,25,FALSE)))</f>
        <v>4</v>
      </c>
      <c r="V174" s="231">
        <f>IF(ISNA(VLOOKUP($B174,'Spring 2023 School'!$C$3:$AF$219,25,FALSE)),0,(VLOOKUP($B174,'Spring 2023 School'!$C$3:$AF$219,25,FALSE)))</f>
        <v>4</v>
      </c>
      <c r="W174" s="231">
        <f>IF(ISNA(VLOOKUP($B174,'Spring 2023 School'!$C$3:$AF$219,25,FALSE)),0,(VLOOKUP($B174,'Spring 2023 School'!$C$3:$AF$219,25,FALSE)))</f>
        <v>4</v>
      </c>
      <c r="X174" s="231">
        <f>IF(ISNA(VLOOKUP($B174,'Spring 2023 School'!$C$3:$AF$219,26,FALSE)),0,(VLOOKUP($B174,'Spring 2023 School'!$C$3:$AF$219,26,FALSE)))</f>
        <v>60</v>
      </c>
      <c r="Y174" s="231">
        <f>IF(ISNA(VLOOKUP($B174,'Spring 2023 School'!$C$3:$AF$219,26,FALSE)),0,(VLOOKUP($B174,'Spring 2023 School'!$C$3:$AF$219,26,FALSE)))</f>
        <v>60</v>
      </c>
      <c r="Z174" s="231">
        <f>IF(ISNA(VLOOKUP($B174,'Spring 2023 School'!$C$3:$AF$219,26,FALSE)),0,(VLOOKUP($B174,'Spring 2023 School'!$C$3:$AF$219,26,FALSE)))</f>
        <v>60</v>
      </c>
      <c r="AA174" s="231">
        <f>IF(ISNA(VLOOKUP($B174,'Spring 2023 School'!$C$3:$AF$219,27,FALSE)),0,(VLOOKUP($B174,'Spring 2023 School'!$C$3:$AF$219,27,FALSE)))</f>
        <v>0</v>
      </c>
      <c r="AB174" s="231">
        <f>IF(ISNA(VLOOKUP($B174,'Spring 2023 School'!$C$3:$AF$219,27,FALSE)),0,(VLOOKUP($B174,'Spring 2023 School'!$C$3:$AF$219,27,FALSE)))</f>
        <v>0</v>
      </c>
      <c r="AC174" s="231">
        <f>IF(ISNA(VLOOKUP($B174,'Spring 2023 School'!$C$3:$AF$219,27,FALSE)),0,(VLOOKUP($B174,'Spring 2023 School'!$C$3:$AF$219,27,FALSE)))</f>
        <v>0</v>
      </c>
      <c r="AD174" s="384">
        <f t="shared" si="72"/>
        <v>80487</v>
      </c>
      <c r="AE174" s="403">
        <f>VLOOKUP(B174,'Spring 2023 School'!$C$3:$S$202,17,FALSE)</f>
        <v>0</v>
      </c>
      <c r="AF174" s="403">
        <f>VLOOKUP(B174,'Spring 2023 School'!$C$1:$Z$200,20,FALSE)</f>
        <v>15</v>
      </c>
      <c r="AG174" s="403">
        <f>VLOOKUP(B174,'Spring 2023 School'!$C$3:$Z$202,23,FALSE)</f>
        <v>75</v>
      </c>
      <c r="AH174" s="384">
        <f t="shared" si="73"/>
        <v>0</v>
      </c>
      <c r="AI174" s="384">
        <f t="shared" si="74"/>
        <v>165.29999999999998</v>
      </c>
      <c r="AJ174" s="384">
        <f t="shared" si="75"/>
        <v>228</v>
      </c>
      <c r="AK174" s="384">
        <f t="shared" si="76"/>
        <v>393.29999999999995</v>
      </c>
      <c r="AL174" s="403">
        <f>IF(ISNA(VLOOKUP($A174,'Spring 2023 School'!$B172:$AD172,29,FALSE)),0,(VLOOKUP($A174,'Spring 2023 School'!$B172:$AD172,29,FALSE)))</f>
        <v>4</v>
      </c>
      <c r="AM174" s="403">
        <f>IF(ISNA(VLOOKUP($A174,'Spring 2023 School'!$B172:$AZ172,30,FALSE)),0,(VLOOKUP($A174,'Spring 2023 School'!$B172:$AZ172,30,FALSE)))</f>
        <v>60</v>
      </c>
      <c r="AN174" s="402">
        <f t="shared" si="69"/>
        <v>872</v>
      </c>
      <c r="AO174" s="404">
        <f t="shared" si="70"/>
        <v>0</v>
      </c>
      <c r="AP174" s="384">
        <f t="shared" si="71"/>
        <v>81752.3</v>
      </c>
      <c r="AQ174" s="403">
        <f>VLOOKUP(A174,'Spring 2023 School'!$B$3:$AB$202,26,FALSE)</f>
        <v>4</v>
      </c>
      <c r="AR174" s="403">
        <f>VLOOKUP(A174,'Summer 2023 School'!$B$2:$AA$200,26,FALSE)</f>
        <v>0</v>
      </c>
      <c r="AS174" s="403">
        <f>VLOOKUP(A174,'Autumn 2023 School'!$B$2:$AA$197,26,FALSE)</f>
        <v>0</v>
      </c>
      <c r="AT174" s="409">
        <f t="shared" si="85"/>
        <v>530.40000000000009</v>
      </c>
      <c r="AU174" s="409">
        <v>0</v>
      </c>
      <c r="AV174" s="413">
        <f t="shared" si="77"/>
        <v>82282.7</v>
      </c>
      <c r="AW174" s="410">
        <f t="shared" si="78"/>
        <v>34284.458333333328</v>
      </c>
      <c r="AX174" s="410">
        <f t="shared" si="79"/>
        <v>27427.566666666666</v>
      </c>
      <c r="AY174" s="410">
        <f t="shared" si="80"/>
        <v>20570.674999999999</v>
      </c>
      <c r="AZ174" s="642">
        <f>(SUMIF('Spring 2023 School'!B:B,Budget!A174,'Spring 2023 School'!AG:AG)+SUMIF('Summer 2023 School'!B:B,Budget!A174,'Summer 2023 School'!AG:AG)+SUMIF('Autumn 2023 School'!B:B,Budget!A174,'Autumn 2023 School'!AG:AG))</f>
        <v>0</v>
      </c>
      <c r="BA174" s="410">
        <f t="shared" si="81"/>
        <v>0</v>
      </c>
      <c r="BB174">
        <f t="shared" si="82"/>
        <v>0</v>
      </c>
      <c r="BC174">
        <f t="shared" si="83"/>
        <v>195</v>
      </c>
      <c r="BD174">
        <f t="shared" si="84"/>
        <v>900</v>
      </c>
    </row>
    <row r="175" spans="1:56" x14ac:dyDescent="0.35">
      <c r="A175" s="231">
        <v>3359</v>
      </c>
      <c r="B175" t="s">
        <v>994</v>
      </c>
      <c r="C175" s="231">
        <f>IF(ISNA(VLOOKUP($B175,'Spring 2023 School'!$C$3:$AF$220,5,FALSE)),0,(VLOOKUP($B175,'Spring 2023 School'!$C$3:$AF$220,5,FALSE)))</f>
        <v>22</v>
      </c>
      <c r="D175" s="231">
        <f>IF(ISNA(VLOOKUP($B175,'Summer 2023 School'!$C$2:$AF$217,5,FALSE)),0,(VLOOKUP($B175,'Summer 2023 School'!$C$2:$AF$217,5,FALSE)))</f>
        <v>21</v>
      </c>
      <c r="E175" s="231">
        <f>IF(ISNA(VLOOKUP($B175,'Autumn 2023 School'!$C$2:$AH$214,5,FALSE)),0,(VLOOKUP($B175,'Autumn 2023 School'!$C$2:$AH$214,5,FALSE)))</f>
        <v>15</v>
      </c>
      <c r="F175" s="231">
        <f>IF(ISNA(VLOOKUP($B175,'Spring 2023 School'!$C$3:$AF$219,8,FALSE)),0,(VLOOKUP($B175,'Spring 2023 School'!$C$3:$AF$219,8,FALSE)))</f>
        <v>1</v>
      </c>
      <c r="G175" s="231">
        <f>IF(ISNA(VLOOKUP($B175,'Summer 2023 School'!$C$2:$AF$216,8,FALSE)),0,(VLOOKUP($B175,'Summer 2023 School'!$C$2:$AF$216,8,FALSE)))</f>
        <v>0</v>
      </c>
      <c r="H175" s="231">
        <f>IF(ISNA(VLOOKUP($B175,'Autumn 2023 School'!$C$2:$AH$214,8,FALSE)),0,(VLOOKUP($B175,'Autumn 2023 School'!$C$2:$AH$214,8,FALSE)))</f>
        <v>0</v>
      </c>
      <c r="I175" s="231">
        <f>IF(ISNA(VLOOKUP($B175,'Spring 2023 School'!$C$3:$AF$219,12,FALSE)),0,(VLOOKUP($B175,'Spring 2023 School'!$C$3:$AF$219,12,FALSE)))</f>
        <v>315</v>
      </c>
      <c r="J175" s="231">
        <f>IF(ISNA(VLOOKUP($B175,'Summer 2023 School'!$C$2:$AF$216,12,FALSE)),0,(VLOOKUP($B175,'Summer 2023 School'!$C$2:$AF$216,12,FALSE)))</f>
        <v>315</v>
      </c>
      <c r="K175" s="231">
        <f>IF(ISNA(VLOOKUP($B175,'Autumn 2023 School'!$C$2:$AH$214,12,FALSE)),0,(VLOOKUP($B175,'Autumn 2023 School'!$C$2:$AH$214,12,FALSE)))</f>
        <v>225</v>
      </c>
      <c r="L175" s="231">
        <f>IF(ISNA(VLOOKUP($B175,'Spring 2023 School'!$C$3:$AF$219,15,FALSE)),0,(VLOOKUP($B175,'Spring 2023 School'!$C$3:$AF$219,15,FALSE)))</f>
        <v>15</v>
      </c>
      <c r="M175" s="231">
        <f>IF(ISNA(VLOOKUP($B175,'Summer 2023 School'!$C$2:$AF$216,15,FALSE)),0,(VLOOKUP($B175,'Summer 2023 School'!$C$2:$AF$216,15,FALSE)))</f>
        <v>0</v>
      </c>
      <c r="N175" s="231">
        <f>IF(ISNA(VLOOKUP($B175,'Autumn 2023 School'!$C$2:$AH$214,15,FALSE)),0,(VLOOKUP($B175,'Autumn 2023 School'!$C$2:$AH$214,15,FALSE)))</f>
        <v>0</v>
      </c>
      <c r="O175" s="231">
        <f>IF(ISNA(VLOOKUP($B175,'Spring 2023 School'!$C$3:$AF$219,2,FALSE)),0,(VLOOKUP($B175,'Spring 2023 School'!$C$3:$AF$219,2,FALSE)))</f>
        <v>0</v>
      </c>
      <c r="P175" s="231">
        <f>IF(ISNA(VLOOKUP($B175,'Summer 2023 School'!$C$2:$AF$216,2,FALSE)),0,(VLOOKUP($B175,'Summer 2023 School'!$C$2:$AF$216,2,FALSE)))</f>
        <v>0</v>
      </c>
      <c r="Q175" s="231">
        <f>IF(ISNA(VLOOKUP($B175,'Autumn 2023 School'!$C$2:$AH$214,2,FALSE)),0,(VLOOKUP($B175,'Autumn 2023 School'!$C$2:$AH$214,2,FALSE)))</f>
        <v>0</v>
      </c>
      <c r="R175" s="231">
        <f>IF(ISNA(VLOOKUP($B175,'Spring 2023 School'!$C$3:$AF$219,9,FALSE)),0,(VLOOKUP($B175,'Spring 2023 School'!$C$3:$AF$219,9,FALSE)))</f>
        <v>0</v>
      </c>
      <c r="S175" s="231">
        <f>IF(ISNA(VLOOKUP($B175,'Summer 2023 School'!$C$2:$AF$216,9,FALSE)),0,(VLOOKUP($B175,'Summer 2023 School'!$C$2:$AF$216,9,FALSE)))</f>
        <v>0</v>
      </c>
      <c r="T175" s="231">
        <f>IF(ISNA(VLOOKUP($B175,'Autumn 2023 School'!$C$2:$AH$214,9,FALSE)),0,(VLOOKUP($B175,'Autumn 2023 School'!$C$2:$AH$214,9,FALSE)))</f>
        <v>0</v>
      </c>
      <c r="U175" s="231">
        <f>IF(ISNA(VLOOKUP($B175,'Spring 2023 School'!$C$3:$AF$219,25,FALSE)),0,(VLOOKUP($B175,'Spring 2023 School'!$C$3:$AF$219,25,FALSE)))</f>
        <v>6</v>
      </c>
      <c r="V175" s="231">
        <f>IF(ISNA(VLOOKUP($B175,'Spring 2023 School'!$C$3:$AF$219,25,FALSE)),0,(VLOOKUP($B175,'Spring 2023 School'!$C$3:$AF$219,25,FALSE)))</f>
        <v>6</v>
      </c>
      <c r="W175" s="231">
        <f>IF(ISNA(VLOOKUP($B175,'Spring 2023 School'!$C$3:$AF$219,25,FALSE)),0,(VLOOKUP($B175,'Spring 2023 School'!$C$3:$AF$219,25,FALSE)))</f>
        <v>6</v>
      </c>
      <c r="X175" s="231">
        <f>IF(ISNA(VLOOKUP($B175,'Spring 2023 School'!$C$3:$AF$219,26,FALSE)),0,(VLOOKUP($B175,'Spring 2023 School'!$C$3:$AF$219,26,FALSE)))</f>
        <v>90</v>
      </c>
      <c r="Y175" s="231">
        <f>IF(ISNA(VLOOKUP($B175,'Spring 2023 School'!$C$3:$AF$219,26,FALSE)),0,(VLOOKUP($B175,'Spring 2023 School'!$C$3:$AF$219,26,FALSE)))</f>
        <v>90</v>
      </c>
      <c r="Z175" s="231">
        <f>IF(ISNA(VLOOKUP($B175,'Spring 2023 School'!$C$3:$AF$219,26,FALSE)),0,(VLOOKUP($B175,'Spring 2023 School'!$C$3:$AF$219,26,FALSE)))</f>
        <v>90</v>
      </c>
      <c r="AA175" s="231">
        <f>IF(ISNA(VLOOKUP($B175,'Spring 2023 School'!$C$3:$AF$219,27,FALSE)),0,(VLOOKUP($B175,'Spring 2023 School'!$C$3:$AF$219,27,FALSE)))</f>
        <v>0</v>
      </c>
      <c r="AB175" s="231">
        <f>IF(ISNA(VLOOKUP($B175,'Spring 2023 School'!$C$3:$AF$219,27,FALSE)),0,(VLOOKUP($B175,'Spring 2023 School'!$C$3:$AF$219,27,FALSE)))</f>
        <v>0</v>
      </c>
      <c r="AC175" s="231">
        <f>IF(ISNA(VLOOKUP($B175,'Spring 2023 School'!$C$3:$AF$219,27,FALSE)),0,(VLOOKUP($B175,'Spring 2023 School'!$C$3:$AF$219,27,FALSE)))</f>
        <v>0</v>
      </c>
      <c r="AD175" s="384">
        <f t="shared" si="72"/>
        <v>60080.700000000004</v>
      </c>
      <c r="AE175" s="403">
        <f>VLOOKUP(B175,'Spring 2023 School'!$C$3:$S$202,17,FALSE)</f>
        <v>120</v>
      </c>
      <c r="AF175" s="403">
        <f>VLOOKUP(B175,'Spring 2023 School'!$C$1:$Z$200,20,FALSE)</f>
        <v>120</v>
      </c>
      <c r="AG175" s="403">
        <f>VLOOKUP(B175,'Spring 2023 School'!$C$3:$Z$202,23,FALSE)</f>
        <v>15</v>
      </c>
      <c r="AH175" s="384">
        <f t="shared" si="73"/>
        <v>2781.6</v>
      </c>
      <c r="AI175" s="384">
        <f t="shared" si="74"/>
        <v>1322.3999999999999</v>
      </c>
      <c r="AJ175" s="384">
        <f t="shared" si="75"/>
        <v>45.6</v>
      </c>
      <c r="AK175" s="384">
        <f t="shared" si="76"/>
        <v>4149.6000000000004</v>
      </c>
      <c r="AL175" s="403">
        <f>IF(ISNA(VLOOKUP($A175,'Spring 2023 School'!$B173:$AD173,29,FALSE)),0,(VLOOKUP($A175,'Spring 2023 School'!$B173:$AD173,29,FALSE)))</f>
        <v>0</v>
      </c>
      <c r="AM175" s="403">
        <f>IF(ISNA(VLOOKUP($A175,'Spring 2023 School'!$B173:$AZ173,30,FALSE)),0,(VLOOKUP($A175,'Spring 2023 School'!$B173:$AZ173,30,FALSE)))</f>
        <v>0</v>
      </c>
      <c r="AN175" s="402">
        <f t="shared" si="69"/>
        <v>0</v>
      </c>
      <c r="AO175" s="404">
        <f t="shared" si="70"/>
        <v>0</v>
      </c>
      <c r="AP175" s="384">
        <f t="shared" si="71"/>
        <v>64230.3</v>
      </c>
      <c r="AQ175" s="403">
        <f>VLOOKUP(A175,'Spring 2023 School'!$B$3:$AB$202,26,FALSE)</f>
        <v>6</v>
      </c>
      <c r="AR175" s="403">
        <f>VLOOKUP(A175,'Summer 2023 School'!$B$2:$AA$200,26,FALSE)</f>
        <v>7</v>
      </c>
      <c r="AS175" s="403">
        <f>VLOOKUP(A175,'Autumn 2023 School'!$B$2:$AA$197,26,FALSE)</f>
        <v>3</v>
      </c>
      <c r="AT175" s="409">
        <f t="shared" si="85"/>
        <v>2091</v>
      </c>
      <c r="AU175" s="409">
        <v>0</v>
      </c>
      <c r="AV175" s="413">
        <f t="shared" si="77"/>
        <v>66321.3</v>
      </c>
      <c r="AW175" s="410">
        <f t="shared" si="78"/>
        <v>27633.875000000004</v>
      </c>
      <c r="AX175" s="410">
        <f t="shared" si="79"/>
        <v>22107.100000000002</v>
      </c>
      <c r="AY175" s="410">
        <f t="shared" si="80"/>
        <v>16580.325000000001</v>
      </c>
      <c r="AZ175" s="642">
        <f>(SUMIF('Spring 2023 School'!B:B,Budget!A175,'Spring 2023 School'!AG:AG)+SUMIF('Summer 2023 School'!B:B,Budget!A175,'Summer 2023 School'!AG:AG)+SUMIF('Autumn 2023 School'!B:B,Budget!A175,'Autumn 2023 School'!AG:AG))</f>
        <v>0</v>
      </c>
      <c r="BA175" s="410">
        <f t="shared" si="81"/>
        <v>0</v>
      </c>
      <c r="BB175">
        <f t="shared" si="82"/>
        <v>1560</v>
      </c>
      <c r="BC175">
        <f t="shared" si="83"/>
        <v>1560</v>
      </c>
      <c r="BD175">
        <f t="shared" si="84"/>
        <v>180</v>
      </c>
    </row>
    <row r="176" spans="1:56" x14ac:dyDescent="0.35">
      <c r="A176" s="231">
        <v>3361</v>
      </c>
      <c r="B176" t="s">
        <v>995</v>
      </c>
      <c r="C176" s="231">
        <f>IF(ISNA(VLOOKUP($B176,'Spring 2023 School'!$C$3:$AF$220,5,FALSE)),0,(VLOOKUP($B176,'Spring 2023 School'!$C$3:$AF$220,5,FALSE)))</f>
        <v>20</v>
      </c>
      <c r="D176" s="231">
        <f>IF(ISNA(VLOOKUP($B176,'Summer 2023 School'!$C$2:$AF$217,5,FALSE)),0,(VLOOKUP($B176,'Summer 2023 School'!$C$2:$AF$217,5,FALSE)))</f>
        <v>20</v>
      </c>
      <c r="E176" s="231">
        <f>IF(ISNA(VLOOKUP($B176,'Autumn 2023 School'!$C$2:$AH$214,5,FALSE)),0,(VLOOKUP($B176,'Autumn 2023 School'!$C$2:$AH$214,5,FALSE)))</f>
        <v>20</v>
      </c>
      <c r="F176" s="231">
        <f>IF(ISNA(VLOOKUP($B176,'Spring 2023 School'!$C$3:$AF$219,8,FALSE)),0,(VLOOKUP($B176,'Spring 2023 School'!$C$3:$AF$219,8,FALSE)))</f>
        <v>11</v>
      </c>
      <c r="G176" s="231">
        <f>IF(ISNA(VLOOKUP($B176,'Summer 2023 School'!$C$2:$AF$216,8,FALSE)),0,(VLOOKUP($B176,'Summer 2023 School'!$C$2:$AF$216,8,FALSE)))</f>
        <v>11</v>
      </c>
      <c r="H176" s="231">
        <f>IF(ISNA(VLOOKUP($B176,'Autumn 2023 School'!$C$2:$AH$214,8,FALSE)),0,(VLOOKUP($B176,'Autumn 2023 School'!$C$2:$AH$214,8,FALSE)))</f>
        <v>9</v>
      </c>
      <c r="I176" s="231">
        <f>IF(ISNA(VLOOKUP($B176,'Spring 2023 School'!$C$3:$AF$219,12,FALSE)),0,(VLOOKUP($B176,'Spring 2023 School'!$C$3:$AF$219,12,FALSE)))</f>
        <v>300</v>
      </c>
      <c r="J176" s="231">
        <f>IF(ISNA(VLOOKUP($B176,'Summer 2023 School'!$C$2:$AF$216,12,FALSE)),0,(VLOOKUP($B176,'Summer 2023 School'!$C$2:$AF$216,12,FALSE)))</f>
        <v>300</v>
      </c>
      <c r="K176" s="231">
        <f>IF(ISNA(VLOOKUP($B176,'Autumn 2023 School'!$C$2:$AH$214,12,FALSE)),0,(VLOOKUP($B176,'Autumn 2023 School'!$C$2:$AH$214,12,FALSE)))</f>
        <v>300</v>
      </c>
      <c r="L176" s="231">
        <f>IF(ISNA(VLOOKUP($B176,'Spring 2023 School'!$C$3:$AF$219,15,FALSE)),0,(VLOOKUP($B176,'Spring 2023 School'!$C$3:$AF$219,15,FALSE)))</f>
        <v>165</v>
      </c>
      <c r="M176" s="231">
        <f>IF(ISNA(VLOOKUP($B176,'Summer 2023 School'!$C$2:$AF$216,15,FALSE)),0,(VLOOKUP($B176,'Summer 2023 School'!$C$2:$AF$216,15,FALSE)))</f>
        <v>165</v>
      </c>
      <c r="N176" s="231">
        <f>IF(ISNA(VLOOKUP($B176,'Autumn 2023 School'!$C$2:$AH$214,15,FALSE)),0,(VLOOKUP($B176,'Autumn 2023 School'!$C$2:$AH$214,15,FALSE)))</f>
        <v>135</v>
      </c>
      <c r="O176" s="231">
        <f>IF(ISNA(VLOOKUP($B176,'Spring 2023 School'!$C$3:$AF$219,2,FALSE)),0,(VLOOKUP($B176,'Spring 2023 School'!$C$3:$AF$219,2,FALSE)))</f>
        <v>0</v>
      </c>
      <c r="P176" s="231">
        <f>IF(ISNA(VLOOKUP($B176,'Summer 2023 School'!$C$2:$AF$216,2,FALSE)),0,(VLOOKUP($B176,'Summer 2023 School'!$C$2:$AF$216,2,FALSE)))</f>
        <v>0</v>
      </c>
      <c r="Q176" s="231">
        <f>IF(ISNA(VLOOKUP($B176,'Autumn 2023 School'!$C$2:$AH$214,2,FALSE)),0,(VLOOKUP($B176,'Autumn 2023 School'!$C$2:$AH$214,2,FALSE)))</f>
        <v>0</v>
      </c>
      <c r="R176" s="231">
        <f>IF(ISNA(VLOOKUP($B176,'Spring 2023 School'!$C$3:$AF$219,9,FALSE)),0,(VLOOKUP($B176,'Spring 2023 School'!$C$3:$AF$219,9,FALSE)))</f>
        <v>0</v>
      </c>
      <c r="S176" s="231">
        <f>IF(ISNA(VLOOKUP($B176,'Summer 2023 School'!$C$2:$AF$216,9,FALSE)),0,(VLOOKUP($B176,'Summer 2023 School'!$C$2:$AF$216,9,FALSE)))</f>
        <v>0</v>
      </c>
      <c r="T176" s="231">
        <f>IF(ISNA(VLOOKUP($B176,'Autumn 2023 School'!$C$2:$AH$214,9,FALSE)),0,(VLOOKUP($B176,'Autumn 2023 School'!$C$2:$AH$214,9,FALSE)))</f>
        <v>0</v>
      </c>
      <c r="U176" s="231">
        <f>IF(ISNA(VLOOKUP($B176,'Spring 2023 School'!$C$3:$AF$219,25,FALSE)),0,(VLOOKUP($B176,'Spring 2023 School'!$C$3:$AF$219,25,FALSE)))</f>
        <v>6</v>
      </c>
      <c r="V176" s="231">
        <f>IF(ISNA(VLOOKUP($B176,'Spring 2023 School'!$C$3:$AF$219,25,FALSE)),0,(VLOOKUP($B176,'Spring 2023 School'!$C$3:$AF$219,25,FALSE)))</f>
        <v>6</v>
      </c>
      <c r="W176" s="231">
        <f>IF(ISNA(VLOOKUP($B176,'Spring 2023 School'!$C$3:$AF$219,25,FALSE)),0,(VLOOKUP($B176,'Spring 2023 School'!$C$3:$AF$219,25,FALSE)))</f>
        <v>6</v>
      </c>
      <c r="X176" s="231">
        <f>IF(ISNA(VLOOKUP($B176,'Spring 2023 School'!$C$3:$AF$219,26,FALSE)),0,(VLOOKUP($B176,'Spring 2023 School'!$C$3:$AF$219,26,FALSE)))</f>
        <v>90</v>
      </c>
      <c r="Y176" s="231">
        <f>IF(ISNA(VLOOKUP($B176,'Spring 2023 School'!$C$3:$AF$219,26,FALSE)),0,(VLOOKUP($B176,'Spring 2023 School'!$C$3:$AF$219,26,FALSE)))</f>
        <v>90</v>
      </c>
      <c r="Z176" s="231">
        <f>IF(ISNA(VLOOKUP($B176,'Spring 2023 School'!$C$3:$AF$219,26,FALSE)),0,(VLOOKUP($B176,'Spring 2023 School'!$C$3:$AF$219,26,FALSE)))</f>
        <v>90</v>
      </c>
      <c r="AA176" s="231">
        <f>IF(ISNA(VLOOKUP($B176,'Spring 2023 School'!$C$3:$AF$219,27,FALSE)),0,(VLOOKUP($B176,'Spring 2023 School'!$C$3:$AF$219,27,FALSE)))</f>
        <v>15</v>
      </c>
      <c r="AB176" s="231">
        <f>IF(ISNA(VLOOKUP($B176,'Spring 2023 School'!$C$3:$AF$219,27,FALSE)),0,(VLOOKUP($B176,'Spring 2023 School'!$C$3:$AF$219,27,FALSE)))</f>
        <v>15</v>
      </c>
      <c r="AC176" s="231">
        <f>IF(ISNA(VLOOKUP($B176,'Spring 2023 School'!$C$3:$AF$219,27,FALSE)),0,(VLOOKUP($B176,'Spring 2023 School'!$C$3:$AF$219,27,FALSE)))</f>
        <v>15</v>
      </c>
      <c r="AD176" s="384">
        <f t="shared" si="72"/>
        <v>93820.199999999983</v>
      </c>
      <c r="AE176" s="403">
        <f>VLOOKUP(B176,'Spring 2023 School'!$C$3:$S$202,17,FALSE)</f>
        <v>75</v>
      </c>
      <c r="AF176" s="403">
        <f>VLOOKUP(B176,'Spring 2023 School'!$C$1:$Z$200,20,FALSE)</f>
        <v>45</v>
      </c>
      <c r="AG176" s="403">
        <f>VLOOKUP(B176,'Spring 2023 School'!$C$3:$Z$202,23,FALSE)</f>
        <v>90</v>
      </c>
      <c r="AH176" s="384">
        <f t="shared" si="73"/>
        <v>1738.5</v>
      </c>
      <c r="AI176" s="384">
        <f t="shared" si="74"/>
        <v>495.9</v>
      </c>
      <c r="AJ176" s="384">
        <f t="shared" si="75"/>
        <v>273.60000000000002</v>
      </c>
      <c r="AK176" s="384">
        <f t="shared" si="76"/>
        <v>2508</v>
      </c>
      <c r="AL176" s="403">
        <f>IF(ISNA(VLOOKUP($A176,'Spring 2023 School'!$B174:$AD174,29,FALSE)),0,(VLOOKUP($A176,'Spring 2023 School'!$B174:$AD174,29,FALSE)))</f>
        <v>6</v>
      </c>
      <c r="AM176" s="403">
        <f>IF(ISNA(VLOOKUP($A176,'Spring 2023 School'!$B174:$AZ174,30,FALSE)),0,(VLOOKUP($A176,'Spring 2023 School'!$B174:$AZ174,30,FALSE)))</f>
        <v>90</v>
      </c>
      <c r="AN176" s="402">
        <f t="shared" si="69"/>
        <v>1308</v>
      </c>
      <c r="AO176" s="404">
        <f t="shared" si="70"/>
        <v>0</v>
      </c>
      <c r="AP176" s="384">
        <f t="shared" si="71"/>
        <v>97636.199999999983</v>
      </c>
      <c r="AQ176" s="403">
        <f>VLOOKUP(A176,'Spring 2023 School'!$B$3:$AB$202,26,FALSE)</f>
        <v>6</v>
      </c>
      <c r="AR176" s="403">
        <f>VLOOKUP(A176,'Summer 2023 School'!$B$2:$AA$200,26,FALSE)</f>
        <v>7</v>
      </c>
      <c r="AS176" s="403">
        <f>VLOOKUP(A176,'Autumn 2023 School'!$B$2:$AA$197,26,FALSE)</f>
        <v>7</v>
      </c>
      <c r="AT176" s="409">
        <f t="shared" si="85"/>
        <v>2580.6000000000004</v>
      </c>
      <c r="AU176" s="409">
        <v>0</v>
      </c>
      <c r="AV176" s="413">
        <f t="shared" si="77"/>
        <v>100216.79999999999</v>
      </c>
      <c r="AW176" s="410">
        <f t="shared" si="78"/>
        <v>41757</v>
      </c>
      <c r="AX176" s="410">
        <f t="shared" si="79"/>
        <v>33405.599999999999</v>
      </c>
      <c r="AY176" s="410">
        <f t="shared" si="80"/>
        <v>25054.199999999997</v>
      </c>
      <c r="AZ176" s="642">
        <f>(SUMIF('Spring 2023 School'!B:B,Budget!A176,'Spring 2023 School'!AG:AG)+SUMIF('Summer 2023 School'!B:B,Budget!A176,'Summer 2023 School'!AG:AG)+SUMIF('Autumn 2023 School'!B:B,Budget!A176,'Autumn 2023 School'!AG:AG))</f>
        <v>0</v>
      </c>
      <c r="BA176" s="410">
        <f t="shared" si="81"/>
        <v>0</v>
      </c>
      <c r="BB176">
        <f t="shared" si="82"/>
        <v>975</v>
      </c>
      <c r="BC176">
        <f t="shared" si="83"/>
        <v>585</v>
      </c>
      <c r="BD176">
        <f t="shared" si="84"/>
        <v>1080</v>
      </c>
    </row>
    <row r="177" spans="1:56" x14ac:dyDescent="0.35">
      <c r="A177" s="231">
        <v>3363</v>
      </c>
      <c r="B177" t="s">
        <v>996</v>
      </c>
      <c r="C177" s="231">
        <f>IF(ISNA(VLOOKUP($B177,'Spring 2023 School'!$C$3:$AF$220,5,FALSE)),0,(VLOOKUP($B177,'Spring 2023 School'!$C$3:$AF$220,5,FALSE)))</f>
        <v>25</v>
      </c>
      <c r="D177" s="231">
        <f>IF(ISNA(VLOOKUP($B177,'Summer 2023 School'!$C$2:$AF$217,5,FALSE)),0,(VLOOKUP($B177,'Summer 2023 School'!$C$2:$AF$217,5,FALSE)))</f>
        <v>27</v>
      </c>
      <c r="E177" s="231">
        <f>IF(ISNA(VLOOKUP($B177,'Autumn 2023 School'!$C$2:$AH$214,5,FALSE)),0,(VLOOKUP($B177,'Autumn 2023 School'!$C$2:$AH$214,5,FALSE)))</f>
        <v>17</v>
      </c>
      <c r="F177" s="231">
        <f>IF(ISNA(VLOOKUP($B177,'Spring 2023 School'!$C$3:$AF$219,8,FALSE)),0,(VLOOKUP($B177,'Spring 2023 School'!$C$3:$AF$219,8,FALSE)))</f>
        <v>0</v>
      </c>
      <c r="G177" s="231">
        <f>IF(ISNA(VLOOKUP($B177,'Summer 2023 School'!$C$2:$AF$216,8,FALSE)),0,(VLOOKUP($B177,'Summer 2023 School'!$C$2:$AF$216,8,FALSE)))</f>
        <v>0</v>
      </c>
      <c r="H177" s="231">
        <f>IF(ISNA(VLOOKUP($B177,'Autumn 2023 School'!$C$2:$AH$214,8,FALSE)),0,(VLOOKUP($B177,'Autumn 2023 School'!$C$2:$AH$214,8,FALSE)))</f>
        <v>0</v>
      </c>
      <c r="I177" s="231">
        <f>IF(ISNA(VLOOKUP($B177,'Spring 2023 School'!$C$3:$AF$219,12,FALSE)),0,(VLOOKUP($B177,'Spring 2023 School'!$C$3:$AF$219,12,FALSE)))</f>
        <v>375</v>
      </c>
      <c r="J177" s="231">
        <f>IF(ISNA(VLOOKUP($B177,'Summer 2023 School'!$C$2:$AF$216,12,FALSE)),0,(VLOOKUP($B177,'Summer 2023 School'!$C$2:$AF$216,12,FALSE)))</f>
        <v>405</v>
      </c>
      <c r="K177" s="231">
        <f>IF(ISNA(VLOOKUP($B177,'Autumn 2023 School'!$C$2:$AH$214,12,FALSE)),0,(VLOOKUP($B177,'Autumn 2023 School'!$C$2:$AH$214,12,FALSE)))</f>
        <v>255</v>
      </c>
      <c r="L177" s="231">
        <f>IF(ISNA(VLOOKUP($B177,'Spring 2023 School'!$C$3:$AF$219,15,FALSE)),0,(VLOOKUP($B177,'Spring 2023 School'!$C$3:$AF$219,15,FALSE)))</f>
        <v>0</v>
      </c>
      <c r="M177" s="231">
        <f>IF(ISNA(VLOOKUP($B177,'Summer 2023 School'!$C$2:$AF$216,15,FALSE)),0,(VLOOKUP($B177,'Summer 2023 School'!$C$2:$AF$216,15,FALSE)))</f>
        <v>0</v>
      </c>
      <c r="N177" s="231">
        <f>IF(ISNA(VLOOKUP($B177,'Autumn 2023 School'!$C$2:$AH$214,15,FALSE)),0,(VLOOKUP($B177,'Autumn 2023 School'!$C$2:$AH$214,15,FALSE)))</f>
        <v>0</v>
      </c>
      <c r="O177" s="231">
        <f>IF(ISNA(VLOOKUP($B177,'Spring 2023 School'!$C$3:$AF$219,2,FALSE)),0,(VLOOKUP($B177,'Spring 2023 School'!$C$3:$AF$219,2,FALSE)))</f>
        <v>0</v>
      </c>
      <c r="P177" s="231">
        <f>IF(ISNA(VLOOKUP($B177,'Summer 2023 School'!$C$2:$AF$216,2,FALSE)),0,(VLOOKUP($B177,'Summer 2023 School'!$C$2:$AF$216,2,FALSE)))</f>
        <v>0</v>
      </c>
      <c r="Q177" s="231">
        <f>IF(ISNA(VLOOKUP($B177,'Autumn 2023 School'!$C$2:$AH$214,2,FALSE)),0,(VLOOKUP($B177,'Autumn 2023 School'!$C$2:$AH$214,2,FALSE)))</f>
        <v>0</v>
      </c>
      <c r="R177" s="231">
        <f>IF(ISNA(VLOOKUP($B177,'Spring 2023 School'!$C$3:$AF$219,9,FALSE)),0,(VLOOKUP($B177,'Spring 2023 School'!$C$3:$AF$219,9,FALSE)))</f>
        <v>0</v>
      </c>
      <c r="S177" s="231">
        <f>IF(ISNA(VLOOKUP($B177,'Summer 2023 School'!$C$2:$AF$216,9,FALSE)),0,(VLOOKUP($B177,'Summer 2023 School'!$C$2:$AF$216,9,FALSE)))</f>
        <v>0</v>
      </c>
      <c r="T177" s="231">
        <f>IF(ISNA(VLOOKUP($B177,'Autumn 2023 School'!$C$2:$AH$214,9,FALSE)),0,(VLOOKUP($B177,'Autumn 2023 School'!$C$2:$AH$214,9,FALSE)))</f>
        <v>0</v>
      </c>
      <c r="U177" s="231">
        <f>IF(ISNA(VLOOKUP($B177,'Spring 2023 School'!$C$3:$AF$219,25,FALSE)),0,(VLOOKUP($B177,'Spring 2023 School'!$C$3:$AF$219,25,FALSE)))</f>
        <v>5</v>
      </c>
      <c r="V177" s="231">
        <f>IF(ISNA(VLOOKUP($B177,'Spring 2023 School'!$C$3:$AF$219,25,FALSE)),0,(VLOOKUP($B177,'Spring 2023 School'!$C$3:$AF$219,25,FALSE)))</f>
        <v>5</v>
      </c>
      <c r="W177" s="231">
        <f>IF(ISNA(VLOOKUP($B177,'Spring 2023 School'!$C$3:$AF$219,25,FALSE)),0,(VLOOKUP($B177,'Spring 2023 School'!$C$3:$AF$219,25,FALSE)))</f>
        <v>5</v>
      </c>
      <c r="X177" s="231">
        <f>IF(ISNA(VLOOKUP($B177,'Spring 2023 School'!$C$3:$AF$219,26,FALSE)),0,(VLOOKUP($B177,'Spring 2023 School'!$C$3:$AF$219,26,FALSE)))</f>
        <v>75</v>
      </c>
      <c r="Y177" s="231">
        <f>IF(ISNA(VLOOKUP($B177,'Spring 2023 School'!$C$3:$AF$219,26,FALSE)),0,(VLOOKUP($B177,'Spring 2023 School'!$C$3:$AF$219,26,FALSE)))</f>
        <v>75</v>
      </c>
      <c r="Z177" s="231">
        <f>IF(ISNA(VLOOKUP($B177,'Spring 2023 School'!$C$3:$AF$219,26,FALSE)),0,(VLOOKUP($B177,'Spring 2023 School'!$C$3:$AF$219,26,FALSE)))</f>
        <v>75</v>
      </c>
      <c r="AA177" s="231">
        <f>IF(ISNA(VLOOKUP($B177,'Spring 2023 School'!$C$3:$AF$219,27,FALSE)),0,(VLOOKUP($B177,'Spring 2023 School'!$C$3:$AF$219,27,FALSE)))</f>
        <v>0</v>
      </c>
      <c r="AB177" s="231">
        <f>IF(ISNA(VLOOKUP($B177,'Spring 2023 School'!$C$3:$AF$219,27,FALSE)),0,(VLOOKUP($B177,'Spring 2023 School'!$C$3:$AF$219,27,FALSE)))</f>
        <v>0</v>
      </c>
      <c r="AC177" s="231">
        <f>IF(ISNA(VLOOKUP($B177,'Spring 2023 School'!$C$3:$AF$219,27,FALSE)),0,(VLOOKUP($B177,'Spring 2023 School'!$C$3:$AF$219,27,FALSE)))</f>
        <v>0</v>
      </c>
      <c r="AD177" s="384">
        <f t="shared" si="72"/>
        <v>71544</v>
      </c>
      <c r="AE177" s="403">
        <f>VLOOKUP(B177,'Spring 2023 School'!$C$3:$S$202,17,FALSE)</f>
        <v>15</v>
      </c>
      <c r="AF177" s="403">
        <f>VLOOKUP(B177,'Spring 2023 School'!$C$1:$Z$200,20,FALSE)</f>
        <v>45</v>
      </c>
      <c r="AG177" s="403">
        <f>VLOOKUP(B177,'Spring 2023 School'!$C$3:$Z$202,23,FALSE)</f>
        <v>0</v>
      </c>
      <c r="AH177" s="384">
        <f t="shared" si="73"/>
        <v>347.7</v>
      </c>
      <c r="AI177" s="384">
        <f t="shared" si="74"/>
        <v>495.9</v>
      </c>
      <c r="AJ177" s="384">
        <f t="shared" si="75"/>
        <v>0</v>
      </c>
      <c r="AK177" s="384">
        <f t="shared" si="76"/>
        <v>843.59999999999991</v>
      </c>
      <c r="AL177" s="403">
        <f>IF(ISNA(VLOOKUP($A177,'Spring 2023 School'!$B175:$AD175,29,FALSE)),0,(VLOOKUP($A177,'Spring 2023 School'!$B175:$AD175,29,FALSE)))</f>
        <v>5</v>
      </c>
      <c r="AM177" s="403">
        <f>IF(ISNA(VLOOKUP($A177,'Spring 2023 School'!$B175:$AZ175,30,FALSE)),0,(VLOOKUP($A177,'Spring 2023 School'!$B175:$AZ175,30,FALSE)))</f>
        <v>75</v>
      </c>
      <c r="AN177" s="402">
        <f t="shared" si="69"/>
        <v>1090</v>
      </c>
      <c r="AO177" s="404">
        <f t="shared" si="70"/>
        <v>0</v>
      </c>
      <c r="AP177" s="384">
        <f t="shared" si="71"/>
        <v>73477.600000000006</v>
      </c>
      <c r="AQ177" s="403">
        <f>VLOOKUP(A177,'Spring 2023 School'!$B$3:$AB$202,26,FALSE)</f>
        <v>5</v>
      </c>
      <c r="AR177" s="403">
        <f>VLOOKUP(A177,'Summer 2023 School'!$B$2:$AA$200,26,FALSE)</f>
        <v>5</v>
      </c>
      <c r="AS177" s="403">
        <f>VLOOKUP(A177,'Autumn 2023 School'!$B$2:$AA$197,26,FALSE)</f>
        <v>2</v>
      </c>
      <c r="AT177" s="409">
        <f t="shared" si="85"/>
        <v>1570.8</v>
      </c>
      <c r="AU177" s="409">
        <v>0</v>
      </c>
      <c r="AV177" s="413">
        <f t="shared" si="77"/>
        <v>75048.400000000009</v>
      </c>
      <c r="AW177" s="410">
        <f t="shared" si="78"/>
        <v>31270.166666666668</v>
      </c>
      <c r="AX177" s="410">
        <f t="shared" si="79"/>
        <v>25016.133333333335</v>
      </c>
      <c r="AY177" s="410">
        <f t="shared" si="80"/>
        <v>18762.100000000002</v>
      </c>
      <c r="AZ177" s="642">
        <f>(SUMIF('Spring 2023 School'!B:B,Budget!A177,'Spring 2023 School'!AG:AG)+SUMIF('Summer 2023 School'!B:B,Budget!A177,'Summer 2023 School'!AG:AG)+SUMIF('Autumn 2023 School'!B:B,Budget!A177,'Autumn 2023 School'!AG:AG))</f>
        <v>0</v>
      </c>
      <c r="BA177" s="410">
        <f t="shared" si="81"/>
        <v>0</v>
      </c>
      <c r="BB177">
        <f t="shared" si="82"/>
        <v>195</v>
      </c>
      <c r="BC177">
        <f t="shared" si="83"/>
        <v>585</v>
      </c>
      <c r="BD177">
        <f t="shared" si="84"/>
        <v>0</v>
      </c>
    </row>
    <row r="178" spans="1:56" x14ac:dyDescent="0.35">
      <c r="A178" s="231">
        <v>3366</v>
      </c>
      <c r="B178" t="s">
        <v>997</v>
      </c>
      <c r="C178" s="231">
        <f>IF(ISNA(VLOOKUP($B178,'Spring 2023 School'!$C$3:$AF$220,5,FALSE)),0,(VLOOKUP($B178,'Spring 2023 School'!$C$3:$AF$220,5,FALSE)))</f>
        <v>9</v>
      </c>
      <c r="D178" s="231">
        <f>IF(ISNA(VLOOKUP($B178,'Summer 2023 School'!$C$2:$AF$217,5,FALSE)),0,(VLOOKUP($B178,'Summer 2023 School'!$C$2:$AF$217,5,FALSE)))</f>
        <v>12</v>
      </c>
      <c r="E178" s="231">
        <f>IF(ISNA(VLOOKUP($B178,'Autumn 2023 School'!$C$2:$AH$214,5,FALSE)),0,(VLOOKUP($B178,'Autumn 2023 School'!$C$2:$AH$214,5,FALSE)))</f>
        <v>8</v>
      </c>
      <c r="F178" s="231">
        <f>IF(ISNA(VLOOKUP($B178,'Spring 2023 School'!$C$3:$AF$219,8,FALSE)),0,(VLOOKUP($B178,'Spring 2023 School'!$C$3:$AF$219,8,FALSE)))</f>
        <v>0</v>
      </c>
      <c r="G178" s="231">
        <f>IF(ISNA(VLOOKUP($B178,'Summer 2023 School'!$C$2:$AF$216,8,FALSE)),0,(VLOOKUP($B178,'Summer 2023 School'!$C$2:$AF$216,8,FALSE)))</f>
        <v>0</v>
      </c>
      <c r="H178" s="231">
        <f>IF(ISNA(VLOOKUP($B178,'Autumn 2023 School'!$C$2:$AH$214,8,FALSE)),0,(VLOOKUP($B178,'Autumn 2023 School'!$C$2:$AH$214,8,FALSE)))</f>
        <v>0</v>
      </c>
      <c r="I178" s="231">
        <f>IF(ISNA(VLOOKUP($B178,'Spring 2023 School'!$C$3:$AF$219,12,FALSE)),0,(VLOOKUP($B178,'Spring 2023 School'!$C$3:$AF$219,12,FALSE)))</f>
        <v>135</v>
      </c>
      <c r="J178" s="231">
        <f>IF(ISNA(VLOOKUP($B178,'Summer 2023 School'!$C$2:$AF$216,12,FALSE)),0,(VLOOKUP($B178,'Summer 2023 School'!$C$2:$AF$216,12,FALSE)))</f>
        <v>180</v>
      </c>
      <c r="K178" s="231">
        <f>IF(ISNA(VLOOKUP($B178,'Autumn 2023 School'!$C$2:$AH$214,12,FALSE)),0,(VLOOKUP($B178,'Autumn 2023 School'!$C$2:$AH$214,12,FALSE)))</f>
        <v>120</v>
      </c>
      <c r="L178" s="231">
        <f>IF(ISNA(VLOOKUP($B178,'Spring 2023 School'!$C$3:$AF$219,15,FALSE)),0,(VLOOKUP($B178,'Spring 2023 School'!$C$3:$AF$219,15,FALSE)))</f>
        <v>0</v>
      </c>
      <c r="M178" s="231">
        <f>IF(ISNA(VLOOKUP($B178,'Summer 2023 School'!$C$2:$AF$216,15,FALSE)),0,(VLOOKUP($B178,'Summer 2023 School'!$C$2:$AF$216,15,FALSE)))</f>
        <v>0</v>
      </c>
      <c r="N178" s="231">
        <f>IF(ISNA(VLOOKUP($B178,'Autumn 2023 School'!$C$2:$AH$214,15,FALSE)),0,(VLOOKUP($B178,'Autumn 2023 School'!$C$2:$AH$214,15,FALSE)))</f>
        <v>0</v>
      </c>
      <c r="O178" s="231">
        <f>IF(ISNA(VLOOKUP($B178,'Spring 2023 School'!$C$3:$AF$219,2,FALSE)),0,(VLOOKUP($B178,'Spring 2023 School'!$C$3:$AF$219,2,FALSE)))</f>
        <v>0</v>
      </c>
      <c r="P178" s="231">
        <f>IF(ISNA(VLOOKUP($B178,'Summer 2023 School'!$C$2:$AF$216,2,FALSE)),0,(VLOOKUP($B178,'Summer 2023 School'!$C$2:$AF$216,2,FALSE)))</f>
        <v>0</v>
      </c>
      <c r="Q178" s="231">
        <f>IF(ISNA(VLOOKUP($B178,'Autumn 2023 School'!$C$2:$AH$214,2,FALSE)),0,(VLOOKUP($B178,'Autumn 2023 School'!$C$2:$AH$214,2,FALSE)))</f>
        <v>0</v>
      </c>
      <c r="R178" s="231">
        <f>IF(ISNA(VLOOKUP($B178,'Spring 2023 School'!$C$3:$AF$219,9,FALSE)),0,(VLOOKUP($B178,'Spring 2023 School'!$C$3:$AF$219,9,FALSE)))</f>
        <v>0</v>
      </c>
      <c r="S178" s="231">
        <f>IF(ISNA(VLOOKUP($B178,'Summer 2023 School'!$C$2:$AF$216,9,FALSE)),0,(VLOOKUP($B178,'Summer 2023 School'!$C$2:$AF$216,9,FALSE)))</f>
        <v>0</v>
      </c>
      <c r="T178" s="231">
        <f>IF(ISNA(VLOOKUP($B178,'Autumn 2023 School'!$C$2:$AH$214,9,FALSE)),0,(VLOOKUP($B178,'Autumn 2023 School'!$C$2:$AH$214,9,FALSE)))</f>
        <v>0</v>
      </c>
      <c r="U178" s="231">
        <f>IF(ISNA(VLOOKUP($B178,'Spring 2023 School'!$C$3:$AF$219,25,FALSE)),0,(VLOOKUP($B178,'Spring 2023 School'!$C$3:$AF$219,25,FALSE)))</f>
        <v>5</v>
      </c>
      <c r="V178" s="231">
        <f>IF(ISNA(VLOOKUP($B178,'Spring 2023 School'!$C$3:$AF$219,25,FALSE)),0,(VLOOKUP($B178,'Spring 2023 School'!$C$3:$AF$219,25,FALSE)))</f>
        <v>5</v>
      </c>
      <c r="W178" s="231">
        <f>IF(ISNA(VLOOKUP($B178,'Spring 2023 School'!$C$3:$AF$219,25,FALSE)),0,(VLOOKUP($B178,'Spring 2023 School'!$C$3:$AF$219,25,FALSE)))</f>
        <v>5</v>
      </c>
      <c r="X178" s="231">
        <f>IF(ISNA(VLOOKUP($B178,'Spring 2023 School'!$C$3:$AF$219,26,FALSE)),0,(VLOOKUP($B178,'Spring 2023 School'!$C$3:$AF$219,26,FALSE)))</f>
        <v>75</v>
      </c>
      <c r="Y178" s="231">
        <f>IF(ISNA(VLOOKUP($B178,'Spring 2023 School'!$C$3:$AF$219,26,FALSE)),0,(VLOOKUP($B178,'Spring 2023 School'!$C$3:$AF$219,26,FALSE)))</f>
        <v>75</v>
      </c>
      <c r="Z178" s="231">
        <f>IF(ISNA(VLOOKUP($B178,'Spring 2023 School'!$C$3:$AF$219,26,FALSE)),0,(VLOOKUP($B178,'Spring 2023 School'!$C$3:$AF$219,26,FALSE)))</f>
        <v>75</v>
      </c>
      <c r="AA178" s="231">
        <f>IF(ISNA(VLOOKUP($B178,'Spring 2023 School'!$C$3:$AF$219,27,FALSE)),0,(VLOOKUP($B178,'Spring 2023 School'!$C$3:$AF$219,27,FALSE)))</f>
        <v>0</v>
      </c>
      <c r="AB178" s="231">
        <f>IF(ISNA(VLOOKUP($B178,'Spring 2023 School'!$C$3:$AF$219,27,FALSE)),0,(VLOOKUP($B178,'Spring 2023 School'!$C$3:$AF$219,27,FALSE)))</f>
        <v>0</v>
      </c>
      <c r="AC178" s="231">
        <f>IF(ISNA(VLOOKUP($B178,'Spring 2023 School'!$C$3:$AF$219,27,FALSE)),0,(VLOOKUP($B178,'Spring 2023 School'!$C$3:$AF$219,27,FALSE)))</f>
        <v>0</v>
      </c>
      <c r="AD178" s="384">
        <f t="shared" si="72"/>
        <v>29999.7</v>
      </c>
      <c r="AE178" s="403">
        <f>VLOOKUP(B178,'Spring 2023 School'!$C$3:$S$202,17,FALSE)</f>
        <v>120</v>
      </c>
      <c r="AF178" s="403">
        <f>VLOOKUP(B178,'Spring 2023 School'!$C$1:$Z$200,20,FALSE)</f>
        <v>15</v>
      </c>
      <c r="AG178" s="403">
        <f>VLOOKUP(B178,'Spring 2023 School'!$C$3:$Z$202,23,FALSE)</f>
        <v>0</v>
      </c>
      <c r="AH178" s="384">
        <f t="shared" si="73"/>
        <v>2781.6</v>
      </c>
      <c r="AI178" s="384">
        <f t="shared" si="74"/>
        <v>165.29999999999998</v>
      </c>
      <c r="AJ178" s="384">
        <f t="shared" si="75"/>
        <v>0</v>
      </c>
      <c r="AK178" s="384">
        <f t="shared" si="76"/>
        <v>2946.9</v>
      </c>
      <c r="AL178" s="403">
        <f>IF(ISNA(VLOOKUP($A178,'Spring 2023 School'!$B176:$AD176,29,FALSE)),0,(VLOOKUP($A178,'Spring 2023 School'!$B176:$AD176,29,FALSE)))</f>
        <v>5</v>
      </c>
      <c r="AM178" s="403">
        <f>IF(ISNA(VLOOKUP($A178,'Spring 2023 School'!$B176:$AZ176,30,FALSE)),0,(VLOOKUP($A178,'Spring 2023 School'!$B176:$AZ176,30,FALSE)))</f>
        <v>75</v>
      </c>
      <c r="AN178" s="402">
        <f t="shared" si="69"/>
        <v>1090</v>
      </c>
      <c r="AO178" s="404">
        <f t="shared" si="70"/>
        <v>0</v>
      </c>
      <c r="AP178" s="384">
        <f t="shared" si="71"/>
        <v>34036.6</v>
      </c>
      <c r="AQ178" s="403">
        <f>VLOOKUP(A178,'Spring 2023 School'!$B$3:$AB$202,26,FALSE)</f>
        <v>5</v>
      </c>
      <c r="AR178" s="403">
        <f>VLOOKUP(A178,'Summer 2023 School'!$B$2:$AA$200,26,FALSE)</f>
        <v>8</v>
      </c>
      <c r="AS178" s="403">
        <f>VLOOKUP(A178,'Autumn 2023 School'!$B$2:$AA$197,26,FALSE)</f>
        <v>5</v>
      </c>
      <c r="AT178" s="409">
        <f t="shared" si="85"/>
        <v>2335.8000000000002</v>
      </c>
      <c r="AU178" s="409">
        <v>0</v>
      </c>
      <c r="AV178" s="413">
        <f t="shared" si="77"/>
        <v>36372.400000000001</v>
      </c>
      <c r="AW178" s="410">
        <f t="shared" si="78"/>
        <v>15155.166666666666</v>
      </c>
      <c r="AX178" s="410">
        <f t="shared" si="79"/>
        <v>12124.133333333333</v>
      </c>
      <c r="AY178" s="410">
        <f t="shared" si="80"/>
        <v>9093.1</v>
      </c>
      <c r="AZ178" s="642">
        <f>(SUMIF('Spring 2023 School'!B:B,Budget!A178,'Spring 2023 School'!AG:AG)+SUMIF('Summer 2023 School'!B:B,Budget!A178,'Summer 2023 School'!AG:AG)+SUMIF('Autumn 2023 School'!B:B,Budget!A178,'Autumn 2023 School'!AG:AG))</f>
        <v>0</v>
      </c>
      <c r="BA178" s="410">
        <f t="shared" si="81"/>
        <v>0</v>
      </c>
      <c r="BB178">
        <f t="shared" si="82"/>
        <v>1560</v>
      </c>
      <c r="BC178">
        <f t="shared" si="83"/>
        <v>195</v>
      </c>
      <c r="BD178">
        <f t="shared" si="84"/>
        <v>0</v>
      </c>
    </row>
    <row r="179" spans="1:56" x14ac:dyDescent="0.35">
      <c r="A179" s="231">
        <v>3367</v>
      </c>
      <c r="B179" t="s">
        <v>998</v>
      </c>
      <c r="C179" s="231">
        <f>IF(ISNA(VLOOKUP($B179,'Spring 2023 School'!$C$3:$AF$220,5,FALSE)),0,(VLOOKUP($B179,'Spring 2023 School'!$C$3:$AF$220,5,FALSE)))</f>
        <v>24</v>
      </c>
      <c r="D179" s="231">
        <f>IF(ISNA(VLOOKUP($B179,'Summer 2023 School'!$C$2:$AF$217,5,FALSE)),0,(VLOOKUP($B179,'Summer 2023 School'!$C$2:$AF$217,5,FALSE)))</f>
        <v>26</v>
      </c>
      <c r="E179" s="231">
        <f>IF(ISNA(VLOOKUP($B179,'Autumn 2023 School'!$C$2:$AH$214,5,FALSE)),0,(VLOOKUP($B179,'Autumn 2023 School'!$C$2:$AH$214,5,FALSE)))</f>
        <v>25</v>
      </c>
      <c r="F179" s="231">
        <f>IF(ISNA(VLOOKUP($B179,'Spring 2023 School'!$C$3:$AF$219,8,FALSE)),0,(VLOOKUP($B179,'Spring 2023 School'!$C$3:$AF$219,8,FALSE)))</f>
        <v>14</v>
      </c>
      <c r="G179" s="231">
        <f>IF(ISNA(VLOOKUP($B179,'Summer 2023 School'!$C$2:$AF$216,8,FALSE)),0,(VLOOKUP($B179,'Summer 2023 School'!$C$2:$AF$216,8,FALSE)))</f>
        <v>14</v>
      </c>
      <c r="H179" s="231">
        <f>IF(ISNA(VLOOKUP($B179,'Autumn 2023 School'!$C$2:$AH$214,8,FALSE)),0,(VLOOKUP($B179,'Autumn 2023 School'!$C$2:$AH$214,8,FALSE)))</f>
        <v>12</v>
      </c>
      <c r="I179" s="231">
        <f>IF(ISNA(VLOOKUP($B179,'Spring 2023 School'!$C$3:$AF$219,12,FALSE)),0,(VLOOKUP($B179,'Spring 2023 School'!$C$3:$AF$219,12,FALSE)))</f>
        <v>360</v>
      </c>
      <c r="J179" s="231">
        <f>IF(ISNA(VLOOKUP($B179,'Summer 2023 School'!$C$2:$AF$216,12,FALSE)),0,(VLOOKUP($B179,'Summer 2023 School'!$C$2:$AF$216,12,FALSE)))</f>
        <v>390</v>
      </c>
      <c r="K179" s="231">
        <f>IF(ISNA(VLOOKUP($B179,'Autumn 2023 School'!$C$2:$AH$214,12,FALSE)),0,(VLOOKUP($B179,'Autumn 2023 School'!$C$2:$AH$214,12,FALSE)))</f>
        <v>375</v>
      </c>
      <c r="L179" s="231">
        <f>IF(ISNA(VLOOKUP($B179,'Spring 2023 School'!$C$3:$AF$219,15,FALSE)),0,(VLOOKUP($B179,'Spring 2023 School'!$C$3:$AF$219,15,FALSE)))</f>
        <v>210</v>
      </c>
      <c r="M179" s="231">
        <f>IF(ISNA(VLOOKUP($B179,'Summer 2023 School'!$C$2:$AF$216,15,FALSE)),0,(VLOOKUP($B179,'Summer 2023 School'!$C$2:$AF$216,15,FALSE)))</f>
        <v>210</v>
      </c>
      <c r="N179" s="231">
        <f>IF(ISNA(VLOOKUP($B179,'Autumn 2023 School'!$C$2:$AH$214,15,FALSE)),0,(VLOOKUP($B179,'Autumn 2023 School'!$C$2:$AH$214,15,FALSE)))</f>
        <v>180</v>
      </c>
      <c r="O179" s="231">
        <f>IF(ISNA(VLOOKUP($B179,'Spring 2023 School'!$C$3:$AF$219,2,FALSE)),0,(VLOOKUP($B179,'Spring 2023 School'!$C$3:$AF$219,2,FALSE)))</f>
        <v>0</v>
      </c>
      <c r="P179" s="231">
        <f>IF(ISNA(VLOOKUP($B179,'Summer 2023 School'!$C$2:$AF$216,2,FALSE)),0,(VLOOKUP($B179,'Summer 2023 School'!$C$2:$AF$216,2,FALSE)))</f>
        <v>0</v>
      </c>
      <c r="Q179" s="231">
        <f>IF(ISNA(VLOOKUP($B179,'Autumn 2023 School'!$C$2:$AH$214,2,FALSE)),0,(VLOOKUP($B179,'Autumn 2023 School'!$C$2:$AH$214,2,FALSE)))</f>
        <v>0</v>
      </c>
      <c r="R179" s="231">
        <f>IF(ISNA(VLOOKUP($B179,'Spring 2023 School'!$C$3:$AF$219,9,FALSE)),0,(VLOOKUP($B179,'Spring 2023 School'!$C$3:$AF$219,9,FALSE)))</f>
        <v>0</v>
      </c>
      <c r="S179" s="231">
        <f>IF(ISNA(VLOOKUP($B179,'Summer 2023 School'!$C$2:$AF$216,9,FALSE)),0,(VLOOKUP($B179,'Summer 2023 School'!$C$2:$AF$216,9,FALSE)))</f>
        <v>0</v>
      </c>
      <c r="T179" s="231">
        <f>IF(ISNA(VLOOKUP($B179,'Autumn 2023 School'!$C$2:$AH$214,9,FALSE)),0,(VLOOKUP($B179,'Autumn 2023 School'!$C$2:$AH$214,9,FALSE)))</f>
        <v>0</v>
      </c>
      <c r="U179" s="231">
        <f>IF(ISNA(VLOOKUP($B179,'Spring 2023 School'!$C$3:$AF$219,25,FALSE)),0,(VLOOKUP($B179,'Spring 2023 School'!$C$3:$AF$219,25,FALSE)))</f>
        <v>5</v>
      </c>
      <c r="V179" s="231">
        <f>IF(ISNA(VLOOKUP($B179,'Spring 2023 School'!$C$3:$AF$219,25,FALSE)),0,(VLOOKUP($B179,'Spring 2023 School'!$C$3:$AF$219,25,FALSE)))</f>
        <v>5</v>
      </c>
      <c r="W179" s="231">
        <f>IF(ISNA(VLOOKUP($B179,'Spring 2023 School'!$C$3:$AF$219,25,FALSE)),0,(VLOOKUP($B179,'Spring 2023 School'!$C$3:$AF$219,25,FALSE)))</f>
        <v>5</v>
      </c>
      <c r="X179" s="231">
        <f>IF(ISNA(VLOOKUP($B179,'Spring 2023 School'!$C$3:$AF$219,26,FALSE)),0,(VLOOKUP($B179,'Spring 2023 School'!$C$3:$AF$219,26,FALSE)))</f>
        <v>75</v>
      </c>
      <c r="Y179" s="231">
        <f>IF(ISNA(VLOOKUP($B179,'Spring 2023 School'!$C$3:$AF$219,26,FALSE)),0,(VLOOKUP($B179,'Spring 2023 School'!$C$3:$AF$219,26,FALSE)))</f>
        <v>75</v>
      </c>
      <c r="Z179" s="231">
        <f>IF(ISNA(VLOOKUP($B179,'Spring 2023 School'!$C$3:$AF$219,26,FALSE)),0,(VLOOKUP($B179,'Spring 2023 School'!$C$3:$AF$219,26,FALSE)))</f>
        <v>75</v>
      </c>
      <c r="AA179" s="231">
        <f>IF(ISNA(VLOOKUP($B179,'Spring 2023 School'!$C$3:$AF$219,27,FALSE)),0,(VLOOKUP($B179,'Spring 2023 School'!$C$3:$AF$219,27,FALSE)))</f>
        <v>15</v>
      </c>
      <c r="AB179" s="231">
        <f>IF(ISNA(VLOOKUP($B179,'Spring 2023 School'!$C$3:$AF$219,27,FALSE)),0,(VLOOKUP($B179,'Spring 2023 School'!$C$3:$AF$219,27,FALSE)))</f>
        <v>15</v>
      </c>
      <c r="AC179" s="231">
        <f>IF(ISNA(VLOOKUP($B179,'Spring 2023 School'!$C$3:$AF$219,27,FALSE)),0,(VLOOKUP($B179,'Spring 2023 School'!$C$3:$AF$219,27,FALSE)))</f>
        <v>15</v>
      </c>
      <c r="AD179" s="384">
        <f t="shared" si="72"/>
        <v>118535.40000000001</v>
      </c>
      <c r="AE179" s="403">
        <f>VLOOKUP(B179,'Spring 2023 School'!$C$3:$S$202,17,FALSE)</f>
        <v>165</v>
      </c>
      <c r="AF179" s="403">
        <f>VLOOKUP(B179,'Spring 2023 School'!$C$1:$Z$200,20,FALSE)</f>
        <v>0</v>
      </c>
      <c r="AG179" s="403">
        <f>VLOOKUP(B179,'Spring 2023 School'!$C$3:$Z$202,23,FALSE)</f>
        <v>60</v>
      </c>
      <c r="AH179" s="384">
        <f t="shared" si="73"/>
        <v>3824.7</v>
      </c>
      <c r="AI179" s="384">
        <f t="shared" si="74"/>
        <v>0</v>
      </c>
      <c r="AJ179" s="384">
        <f t="shared" si="75"/>
        <v>182.4</v>
      </c>
      <c r="AK179" s="384">
        <f t="shared" si="76"/>
        <v>4007.1</v>
      </c>
      <c r="AL179" s="403">
        <f>IF(ISNA(VLOOKUP($A179,'Spring 2023 School'!$B177:$AD177,29,FALSE)),0,(VLOOKUP($A179,'Spring 2023 School'!$B177:$AD177,29,FALSE)))</f>
        <v>5</v>
      </c>
      <c r="AM179" s="403">
        <f>IF(ISNA(VLOOKUP($A179,'Spring 2023 School'!$B177:$AZ177,30,FALSE)),0,(VLOOKUP($A179,'Spring 2023 School'!$B177:$AZ177,30,FALSE)))</f>
        <v>75</v>
      </c>
      <c r="AN179" s="402">
        <f t="shared" si="69"/>
        <v>1090</v>
      </c>
      <c r="AO179" s="404">
        <f t="shared" si="70"/>
        <v>0</v>
      </c>
      <c r="AP179" s="384">
        <f t="shared" si="71"/>
        <v>123632.50000000001</v>
      </c>
      <c r="AQ179" s="403">
        <f>VLOOKUP(A179,'Spring 2023 School'!$B$3:$AB$202,26,FALSE)</f>
        <v>5</v>
      </c>
      <c r="AR179" s="403">
        <f>VLOOKUP(A179,'Summer 2023 School'!$B$2:$AA$200,26,FALSE)</f>
        <v>6</v>
      </c>
      <c r="AS179" s="403">
        <f>VLOOKUP(A179,'Autumn 2023 School'!$B$2:$AA$197,26,FALSE)</f>
        <v>5</v>
      </c>
      <c r="AT179" s="409">
        <f t="shared" si="85"/>
        <v>2070.6</v>
      </c>
      <c r="AU179" s="409">
        <v>0</v>
      </c>
      <c r="AV179" s="413">
        <f t="shared" si="77"/>
        <v>125703.10000000002</v>
      </c>
      <c r="AW179" s="410">
        <f t="shared" si="78"/>
        <v>52376.291666666672</v>
      </c>
      <c r="AX179" s="410">
        <f t="shared" si="79"/>
        <v>41901.03333333334</v>
      </c>
      <c r="AY179" s="410">
        <f t="shared" si="80"/>
        <v>31425.775000000005</v>
      </c>
      <c r="AZ179" s="642">
        <f>(SUMIF('Spring 2023 School'!B:B,Budget!A179,'Spring 2023 School'!AG:AG)+SUMIF('Summer 2023 School'!B:B,Budget!A179,'Summer 2023 School'!AG:AG)+SUMIF('Autumn 2023 School'!B:B,Budget!A179,'Autumn 2023 School'!AG:AG))</f>
        <v>0</v>
      </c>
      <c r="BA179" s="410">
        <f t="shared" si="81"/>
        <v>0</v>
      </c>
      <c r="BB179">
        <f t="shared" si="82"/>
        <v>2145</v>
      </c>
      <c r="BC179">
        <f t="shared" si="83"/>
        <v>0</v>
      </c>
      <c r="BD179">
        <f t="shared" si="84"/>
        <v>720</v>
      </c>
    </row>
    <row r="180" spans="1:56" x14ac:dyDescent="0.35">
      <c r="A180" s="231">
        <v>3372</v>
      </c>
      <c r="B180" t="s">
        <v>999</v>
      </c>
      <c r="C180" s="231">
        <f>IF(ISNA(VLOOKUP($B180,'Spring 2023 School'!$C$3:$AF$220,5,FALSE)),0,(VLOOKUP($B180,'Spring 2023 School'!$C$3:$AF$220,5,FALSE)))</f>
        <v>60</v>
      </c>
      <c r="D180" s="231">
        <f>IF(ISNA(VLOOKUP($B180,'Summer 2023 School'!$C$2:$AF$217,5,FALSE)),0,(VLOOKUP($B180,'Summer 2023 School'!$C$2:$AF$217,5,FALSE)))</f>
        <v>58</v>
      </c>
      <c r="E180" s="231">
        <f>IF(ISNA(VLOOKUP($B180,'Autumn 2023 School'!$C$2:$AH$214,5,FALSE)),0,(VLOOKUP($B180,'Autumn 2023 School'!$C$2:$AH$214,5,FALSE)))</f>
        <v>48</v>
      </c>
      <c r="F180" s="231">
        <f>IF(ISNA(VLOOKUP($B180,'Spring 2023 School'!$C$3:$AF$219,8,FALSE)),0,(VLOOKUP($B180,'Spring 2023 School'!$C$3:$AF$219,8,FALSE)))</f>
        <v>7</v>
      </c>
      <c r="G180" s="231">
        <f>IF(ISNA(VLOOKUP($B180,'Summer 2023 School'!$C$2:$AF$216,8,FALSE)),0,(VLOOKUP($B180,'Summer 2023 School'!$C$2:$AF$216,8,FALSE)))</f>
        <v>6</v>
      </c>
      <c r="H180" s="231">
        <f>IF(ISNA(VLOOKUP($B180,'Autumn 2023 School'!$C$2:$AH$214,8,FALSE)),0,(VLOOKUP($B180,'Autumn 2023 School'!$C$2:$AH$214,8,FALSE)))</f>
        <v>3</v>
      </c>
      <c r="I180" s="231">
        <f>IF(ISNA(VLOOKUP($B180,'Spring 2023 School'!$C$3:$AF$219,12,FALSE)),0,(VLOOKUP($B180,'Spring 2023 School'!$C$3:$AF$219,12,FALSE)))</f>
        <v>892.5</v>
      </c>
      <c r="J180" s="231">
        <f>IF(ISNA(VLOOKUP($B180,'Summer 2023 School'!$C$2:$AF$216,12,FALSE)),0,(VLOOKUP($B180,'Summer 2023 School'!$C$2:$AF$216,12,FALSE)))</f>
        <v>862.5</v>
      </c>
      <c r="K180" s="231">
        <f>IF(ISNA(VLOOKUP($B180,'Autumn 2023 School'!$C$2:$AH$214,12,FALSE)),0,(VLOOKUP($B180,'Autumn 2023 School'!$C$2:$AH$214,12,FALSE)))</f>
        <v>720</v>
      </c>
      <c r="L180" s="231">
        <f>IF(ISNA(VLOOKUP($B180,'Spring 2023 School'!$C$3:$AF$219,15,FALSE)),0,(VLOOKUP($B180,'Spring 2023 School'!$C$3:$AF$219,15,FALSE)))</f>
        <v>105</v>
      </c>
      <c r="M180" s="231">
        <f>IF(ISNA(VLOOKUP($B180,'Summer 2023 School'!$C$2:$AF$216,15,FALSE)),0,(VLOOKUP($B180,'Summer 2023 School'!$C$2:$AF$216,15,FALSE)))</f>
        <v>90</v>
      </c>
      <c r="N180" s="231">
        <f>IF(ISNA(VLOOKUP($B180,'Autumn 2023 School'!$C$2:$AH$214,15,FALSE)),0,(VLOOKUP($B180,'Autumn 2023 School'!$C$2:$AH$214,15,FALSE)))</f>
        <v>45</v>
      </c>
      <c r="O180" s="231">
        <f>IF(ISNA(VLOOKUP($B180,'Spring 2023 School'!$C$3:$AF$219,2,FALSE)),0,(VLOOKUP($B180,'Spring 2023 School'!$C$3:$AF$219,2,FALSE)))</f>
        <v>0</v>
      </c>
      <c r="P180" s="231">
        <f>IF(ISNA(VLOOKUP($B180,'Summer 2023 School'!$C$2:$AF$216,2,FALSE)),0,(VLOOKUP($B180,'Summer 2023 School'!$C$2:$AF$216,2,FALSE)))</f>
        <v>0</v>
      </c>
      <c r="Q180" s="231">
        <f>IF(ISNA(VLOOKUP($B180,'Autumn 2023 School'!$C$2:$AH$214,2,FALSE)),0,(VLOOKUP($B180,'Autumn 2023 School'!$C$2:$AH$214,2,FALSE)))</f>
        <v>0</v>
      </c>
      <c r="R180" s="231">
        <f>IF(ISNA(VLOOKUP($B180,'Spring 2023 School'!$C$3:$AF$219,9,FALSE)),0,(VLOOKUP($B180,'Spring 2023 School'!$C$3:$AF$219,9,FALSE)))</f>
        <v>0</v>
      </c>
      <c r="S180" s="231">
        <f>IF(ISNA(VLOOKUP($B180,'Summer 2023 School'!$C$2:$AF$216,9,FALSE)),0,(VLOOKUP($B180,'Summer 2023 School'!$C$2:$AF$216,9,FALSE)))</f>
        <v>0</v>
      </c>
      <c r="T180" s="231">
        <f>IF(ISNA(VLOOKUP($B180,'Autumn 2023 School'!$C$2:$AH$214,9,FALSE)),0,(VLOOKUP($B180,'Autumn 2023 School'!$C$2:$AH$214,9,FALSE)))</f>
        <v>0</v>
      </c>
      <c r="U180" s="231">
        <f>IF(ISNA(VLOOKUP($B180,'Spring 2023 School'!$C$3:$AF$219,25,FALSE)),0,(VLOOKUP($B180,'Spring 2023 School'!$C$3:$AF$219,25,FALSE)))</f>
        <v>32</v>
      </c>
      <c r="V180" s="231">
        <f>IF(ISNA(VLOOKUP($B180,'Spring 2023 School'!$C$3:$AF$219,25,FALSE)),0,(VLOOKUP($B180,'Spring 2023 School'!$C$3:$AF$219,25,FALSE)))</f>
        <v>32</v>
      </c>
      <c r="W180" s="231">
        <f>IF(ISNA(VLOOKUP($B180,'Spring 2023 School'!$C$3:$AF$219,25,FALSE)),0,(VLOOKUP($B180,'Spring 2023 School'!$C$3:$AF$219,25,FALSE)))</f>
        <v>32</v>
      </c>
      <c r="X180" s="231">
        <f>IF(ISNA(VLOOKUP($B180,'Spring 2023 School'!$C$3:$AF$219,26,FALSE)),0,(VLOOKUP($B180,'Spring 2023 School'!$C$3:$AF$219,26,FALSE)))</f>
        <v>480</v>
      </c>
      <c r="Y180" s="231">
        <f>IF(ISNA(VLOOKUP($B180,'Spring 2023 School'!$C$3:$AF$219,26,FALSE)),0,(VLOOKUP($B180,'Spring 2023 School'!$C$3:$AF$219,26,FALSE)))</f>
        <v>480</v>
      </c>
      <c r="Z180" s="231">
        <f>IF(ISNA(VLOOKUP($B180,'Spring 2023 School'!$C$3:$AF$219,26,FALSE)),0,(VLOOKUP($B180,'Spring 2023 School'!$C$3:$AF$219,26,FALSE)))</f>
        <v>480</v>
      </c>
      <c r="AA180" s="231">
        <f>IF(ISNA(VLOOKUP($B180,'Spring 2023 School'!$C$3:$AF$219,27,FALSE)),0,(VLOOKUP($B180,'Spring 2023 School'!$C$3:$AF$219,27,FALSE)))</f>
        <v>60</v>
      </c>
      <c r="AB180" s="231">
        <f>IF(ISNA(VLOOKUP($B180,'Spring 2023 School'!$C$3:$AF$219,27,FALSE)),0,(VLOOKUP($B180,'Spring 2023 School'!$C$3:$AF$219,27,FALSE)))</f>
        <v>60</v>
      </c>
      <c r="AC180" s="231">
        <f>IF(ISNA(VLOOKUP($B180,'Spring 2023 School'!$C$3:$AF$219,27,FALSE)),0,(VLOOKUP($B180,'Spring 2023 School'!$C$3:$AF$219,27,FALSE)))</f>
        <v>60</v>
      </c>
      <c r="AD180" s="384">
        <f t="shared" si="72"/>
        <v>187152.59999999995</v>
      </c>
      <c r="AE180" s="403">
        <f>VLOOKUP(B180,'Spring 2023 School'!$C$3:$S$202,17,FALSE)</f>
        <v>120</v>
      </c>
      <c r="AF180" s="403">
        <f>VLOOKUP(B180,'Spring 2023 School'!$C$1:$Z$200,20,FALSE)</f>
        <v>120</v>
      </c>
      <c r="AG180" s="403">
        <f>VLOOKUP(B180,'Spring 2023 School'!$C$3:$Z$202,23,FALSE)</f>
        <v>360</v>
      </c>
      <c r="AH180" s="384">
        <f t="shared" si="73"/>
        <v>2781.6</v>
      </c>
      <c r="AI180" s="384">
        <f t="shared" si="74"/>
        <v>1322.3999999999999</v>
      </c>
      <c r="AJ180" s="384">
        <f t="shared" si="75"/>
        <v>1094.4000000000001</v>
      </c>
      <c r="AK180" s="384">
        <f t="shared" si="76"/>
        <v>5198.3999999999996</v>
      </c>
      <c r="AL180" s="403">
        <f>IF(ISNA(VLOOKUP($A180,'Spring 2023 School'!$B178:$AD178,29,FALSE)),0,(VLOOKUP($A180,'Spring 2023 School'!$B178:$AD178,29,FALSE)))</f>
        <v>31</v>
      </c>
      <c r="AM180" s="403">
        <f>IF(ISNA(VLOOKUP($A180,'Spring 2023 School'!$B178:$AZ178,30,FALSE)),0,(VLOOKUP($A180,'Spring 2023 School'!$B178:$AZ178,30,FALSE)))</f>
        <v>465</v>
      </c>
      <c r="AN180" s="402">
        <f t="shared" si="69"/>
        <v>6758</v>
      </c>
      <c r="AO180" s="404">
        <f t="shared" si="70"/>
        <v>0</v>
      </c>
      <c r="AP180" s="384">
        <f t="shared" si="71"/>
        <v>199108.99999999994</v>
      </c>
      <c r="AQ180" s="403">
        <f>VLOOKUP(A180,'Spring 2023 School'!$B$3:$AB$202,26,FALSE)</f>
        <v>32</v>
      </c>
      <c r="AR180" s="403">
        <f>VLOOKUP(A180,'Summer 2023 School'!$B$2:$AA$200,26,FALSE)</f>
        <v>33</v>
      </c>
      <c r="AS180" s="403">
        <f>VLOOKUP(A180,'Autumn 2023 School'!$B$2:$AA$197,26,FALSE)</f>
        <v>23</v>
      </c>
      <c r="AT180" s="409">
        <f t="shared" si="85"/>
        <v>11434.2</v>
      </c>
      <c r="AU180" s="409">
        <v>0</v>
      </c>
      <c r="AV180" s="413">
        <f t="shared" si="77"/>
        <v>210543.19999999995</v>
      </c>
      <c r="AW180" s="410">
        <f t="shared" si="78"/>
        <v>87726.333333333314</v>
      </c>
      <c r="AX180" s="410">
        <f t="shared" si="79"/>
        <v>70181.066666666651</v>
      </c>
      <c r="AY180" s="410">
        <f t="shared" si="80"/>
        <v>52635.799999999988</v>
      </c>
      <c r="AZ180" s="642">
        <f>(SUMIF('Spring 2023 School'!B:B,Budget!A180,'Spring 2023 School'!AG:AG)+SUMIF('Summer 2023 School'!B:B,Budget!A180,'Summer 2023 School'!AG:AG)+SUMIF('Autumn 2023 School'!B:B,Budget!A180,'Autumn 2023 School'!AG:AG))</f>
        <v>0</v>
      </c>
      <c r="BA180" s="410">
        <f t="shared" si="81"/>
        <v>0</v>
      </c>
      <c r="BB180">
        <f t="shared" si="82"/>
        <v>1560</v>
      </c>
      <c r="BC180">
        <f t="shared" si="83"/>
        <v>1560</v>
      </c>
      <c r="BD180">
        <f t="shared" si="84"/>
        <v>4320</v>
      </c>
    </row>
    <row r="181" spans="1:56" x14ac:dyDescent="0.35">
      <c r="A181" s="231">
        <v>3377</v>
      </c>
      <c r="B181" t="s">
        <v>1000</v>
      </c>
      <c r="C181" s="231">
        <f>IF(ISNA(VLOOKUP($B181,'Spring 2023 School'!$C$3:$AF$220,5,FALSE)),0,(VLOOKUP($B181,'Spring 2023 School'!$C$3:$AF$220,5,FALSE)))</f>
        <v>16</v>
      </c>
      <c r="D181" s="231">
        <f>IF(ISNA(VLOOKUP($B181,'Summer 2023 School'!$C$2:$AF$217,5,FALSE)),0,(VLOOKUP($B181,'Summer 2023 School'!$C$2:$AF$217,5,FALSE)))</f>
        <v>20</v>
      </c>
      <c r="E181" s="231">
        <f>IF(ISNA(VLOOKUP($B181,'Autumn 2023 School'!$C$2:$AH$214,5,FALSE)),0,(VLOOKUP($B181,'Autumn 2023 School'!$C$2:$AH$214,5,FALSE)))</f>
        <v>17</v>
      </c>
      <c r="F181" s="231">
        <f>IF(ISNA(VLOOKUP($B181,'Spring 2023 School'!$C$3:$AF$219,8,FALSE)),0,(VLOOKUP($B181,'Spring 2023 School'!$C$3:$AF$219,8,FALSE)))</f>
        <v>0</v>
      </c>
      <c r="G181" s="231">
        <f>IF(ISNA(VLOOKUP($B181,'Summer 2023 School'!$C$2:$AF$216,8,FALSE)),0,(VLOOKUP($B181,'Summer 2023 School'!$C$2:$AF$216,8,FALSE)))</f>
        <v>0</v>
      </c>
      <c r="H181" s="231">
        <f>IF(ISNA(VLOOKUP($B181,'Autumn 2023 School'!$C$2:$AH$214,8,FALSE)),0,(VLOOKUP($B181,'Autumn 2023 School'!$C$2:$AH$214,8,FALSE)))</f>
        <v>0</v>
      </c>
      <c r="I181" s="231">
        <f>IF(ISNA(VLOOKUP($B181,'Spring 2023 School'!$C$3:$AF$219,12,FALSE)),0,(VLOOKUP($B181,'Spring 2023 School'!$C$3:$AF$219,12,FALSE)))</f>
        <v>240</v>
      </c>
      <c r="J181" s="231">
        <f>IF(ISNA(VLOOKUP($B181,'Summer 2023 School'!$C$2:$AF$216,12,FALSE)),0,(VLOOKUP($B181,'Summer 2023 School'!$C$2:$AF$216,12,FALSE)))</f>
        <v>300</v>
      </c>
      <c r="K181" s="231">
        <f>IF(ISNA(VLOOKUP($B181,'Autumn 2023 School'!$C$2:$AH$214,12,FALSE)),0,(VLOOKUP($B181,'Autumn 2023 School'!$C$2:$AH$214,12,FALSE)))</f>
        <v>255</v>
      </c>
      <c r="L181" s="231">
        <f>IF(ISNA(VLOOKUP($B181,'Spring 2023 School'!$C$3:$AF$219,15,FALSE)),0,(VLOOKUP($B181,'Spring 2023 School'!$C$3:$AF$219,15,FALSE)))</f>
        <v>0</v>
      </c>
      <c r="M181" s="231">
        <f>IF(ISNA(VLOOKUP($B181,'Summer 2023 School'!$C$2:$AF$216,15,FALSE)),0,(VLOOKUP($B181,'Summer 2023 School'!$C$2:$AF$216,15,FALSE)))</f>
        <v>0</v>
      </c>
      <c r="N181" s="231">
        <f>IF(ISNA(VLOOKUP($B181,'Autumn 2023 School'!$C$2:$AH$214,15,FALSE)),0,(VLOOKUP($B181,'Autumn 2023 School'!$C$2:$AH$214,15,FALSE)))</f>
        <v>0</v>
      </c>
      <c r="O181" s="231">
        <f>IF(ISNA(VLOOKUP($B181,'Spring 2023 School'!$C$3:$AF$219,2,FALSE)),0,(VLOOKUP($B181,'Spring 2023 School'!$C$3:$AF$219,2,FALSE)))</f>
        <v>0</v>
      </c>
      <c r="P181" s="231">
        <f>IF(ISNA(VLOOKUP($B181,'Summer 2023 School'!$C$2:$AF$216,2,FALSE)),0,(VLOOKUP($B181,'Summer 2023 School'!$C$2:$AF$216,2,FALSE)))</f>
        <v>0</v>
      </c>
      <c r="Q181" s="231">
        <f>IF(ISNA(VLOOKUP($B181,'Autumn 2023 School'!$C$2:$AH$214,2,FALSE)),0,(VLOOKUP($B181,'Autumn 2023 School'!$C$2:$AH$214,2,FALSE)))</f>
        <v>0</v>
      </c>
      <c r="R181" s="231">
        <f>IF(ISNA(VLOOKUP($B181,'Spring 2023 School'!$C$3:$AF$219,9,FALSE)),0,(VLOOKUP($B181,'Spring 2023 School'!$C$3:$AF$219,9,FALSE)))</f>
        <v>0</v>
      </c>
      <c r="S181" s="231">
        <f>IF(ISNA(VLOOKUP($B181,'Summer 2023 School'!$C$2:$AF$216,9,FALSE)),0,(VLOOKUP($B181,'Summer 2023 School'!$C$2:$AF$216,9,FALSE)))</f>
        <v>0</v>
      </c>
      <c r="T181" s="231">
        <f>IF(ISNA(VLOOKUP($B181,'Autumn 2023 School'!$C$2:$AH$214,9,FALSE)),0,(VLOOKUP($B181,'Autumn 2023 School'!$C$2:$AH$214,9,FALSE)))</f>
        <v>0</v>
      </c>
      <c r="U181" s="231">
        <f>IF(ISNA(VLOOKUP($B181,'Spring 2023 School'!$C$3:$AF$219,25,FALSE)),0,(VLOOKUP($B181,'Spring 2023 School'!$C$3:$AF$219,25,FALSE)))</f>
        <v>11</v>
      </c>
      <c r="V181" s="231">
        <f>IF(ISNA(VLOOKUP($B181,'Spring 2023 School'!$C$3:$AF$219,25,FALSE)),0,(VLOOKUP($B181,'Spring 2023 School'!$C$3:$AF$219,25,FALSE)))</f>
        <v>11</v>
      </c>
      <c r="W181" s="231">
        <f>IF(ISNA(VLOOKUP($B181,'Spring 2023 School'!$C$3:$AF$219,25,FALSE)),0,(VLOOKUP($B181,'Spring 2023 School'!$C$3:$AF$219,25,FALSE)))</f>
        <v>11</v>
      </c>
      <c r="X181" s="231">
        <f>IF(ISNA(VLOOKUP($B181,'Spring 2023 School'!$C$3:$AF$219,26,FALSE)),0,(VLOOKUP($B181,'Spring 2023 School'!$C$3:$AF$219,26,FALSE)))</f>
        <v>165</v>
      </c>
      <c r="Y181" s="231">
        <f>IF(ISNA(VLOOKUP($B181,'Spring 2023 School'!$C$3:$AF$219,26,FALSE)),0,(VLOOKUP($B181,'Spring 2023 School'!$C$3:$AF$219,26,FALSE)))</f>
        <v>165</v>
      </c>
      <c r="Z181" s="231">
        <f>IF(ISNA(VLOOKUP($B181,'Spring 2023 School'!$C$3:$AF$219,26,FALSE)),0,(VLOOKUP($B181,'Spring 2023 School'!$C$3:$AF$219,26,FALSE)))</f>
        <v>165</v>
      </c>
      <c r="AA181" s="231">
        <f>IF(ISNA(VLOOKUP($B181,'Spring 2023 School'!$C$3:$AF$219,27,FALSE)),0,(VLOOKUP($B181,'Spring 2023 School'!$C$3:$AF$219,27,FALSE)))</f>
        <v>0</v>
      </c>
      <c r="AB181" s="231">
        <f>IF(ISNA(VLOOKUP($B181,'Spring 2023 School'!$C$3:$AF$219,27,FALSE)),0,(VLOOKUP($B181,'Spring 2023 School'!$C$3:$AF$219,27,FALSE)))</f>
        <v>0</v>
      </c>
      <c r="AC181" s="231">
        <f>IF(ISNA(VLOOKUP($B181,'Spring 2023 School'!$C$3:$AF$219,27,FALSE)),0,(VLOOKUP($B181,'Spring 2023 School'!$C$3:$AF$219,27,FALSE)))</f>
        <v>0</v>
      </c>
      <c r="AD181" s="384">
        <f t="shared" si="72"/>
        <v>54633.600000000006</v>
      </c>
      <c r="AE181" s="403">
        <f>VLOOKUP(B181,'Spring 2023 School'!$C$3:$S$202,17,FALSE)</f>
        <v>165</v>
      </c>
      <c r="AF181" s="403">
        <f>VLOOKUP(B181,'Spring 2023 School'!$C$1:$Z$200,20,FALSE)</f>
        <v>60</v>
      </c>
      <c r="AG181" s="403">
        <f>VLOOKUP(B181,'Spring 2023 School'!$C$3:$Z$202,23,FALSE)</f>
        <v>15</v>
      </c>
      <c r="AH181" s="384">
        <f t="shared" si="73"/>
        <v>3824.7</v>
      </c>
      <c r="AI181" s="384">
        <f t="shared" si="74"/>
        <v>661.19999999999993</v>
      </c>
      <c r="AJ181" s="384">
        <f t="shared" si="75"/>
        <v>45.6</v>
      </c>
      <c r="AK181" s="384">
        <f t="shared" si="76"/>
        <v>4531.5</v>
      </c>
      <c r="AL181" s="403">
        <f>IF(ISNA(VLOOKUP($A181,'Spring 2023 School'!$B179:$AD179,29,FALSE)),0,(VLOOKUP($A181,'Spring 2023 School'!$B179:$AD179,29,FALSE)))</f>
        <v>0</v>
      </c>
      <c r="AM181" s="403">
        <f>IF(ISNA(VLOOKUP($A181,'Spring 2023 School'!$B179:$AZ179,30,FALSE)),0,(VLOOKUP($A181,'Spring 2023 School'!$B179:$AZ179,30,FALSE)))</f>
        <v>0</v>
      </c>
      <c r="AN181" s="402">
        <f t="shared" si="69"/>
        <v>0</v>
      </c>
      <c r="AO181" s="404">
        <f t="shared" si="70"/>
        <v>0</v>
      </c>
      <c r="AP181" s="384">
        <f t="shared" si="71"/>
        <v>59165.100000000006</v>
      </c>
      <c r="AQ181" s="403">
        <f>VLOOKUP(A181,'Spring 2023 School'!$B$3:$AB$202,26,FALSE)</f>
        <v>11</v>
      </c>
      <c r="AR181" s="403">
        <f>VLOOKUP(A181,'Summer 2023 School'!$B$2:$AA$200,26,FALSE)</f>
        <v>12</v>
      </c>
      <c r="AS181" s="403">
        <f>VLOOKUP(A181,'Autumn 2023 School'!$B$2:$AA$197,26,FALSE)</f>
        <v>12</v>
      </c>
      <c r="AT181" s="409">
        <f t="shared" si="85"/>
        <v>4518.6000000000004</v>
      </c>
      <c r="AU181" s="409">
        <v>0</v>
      </c>
      <c r="AV181" s="413">
        <f t="shared" si="77"/>
        <v>63683.700000000004</v>
      </c>
      <c r="AW181" s="410">
        <f t="shared" si="78"/>
        <v>26534.875</v>
      </c>
      <c r="AX181" s="410">
        <f t="shared" si="79"/>
        <v>21227.9</v>
      </c>
      <c r="AY181" s="410">
        <f t="shared" si="80"/>
        <v>15920.925000000001</v>
      </c>
      <c r="AZ181" s="642">
        <f>(SUMIF('Spring 2023 School'!B:B,Budget!A181,'Spring 2023 School'!AG:AG)+SUMIF('Summer 2023 School'!B:B,Budget!A181,'Summer 2023 School'!AG:AG)+SUMIF('Autumn 2023 School'!B:B,Budget!A181,'Autumn 2023 School'!AG:AG))</f>
        <v>0</v>
      </c>
      <c r="BA181" s="410">
        <f t="shared" si="81"/>
        <v>0</v>
      </c>
      <c r="BB181">
        <f t="shared" si="82"/>
        <v>2145</v>
      </c>
      <c r="BC181">
        <f t="shared" si="83"/>
        <v>780</v>
      </c>
      <c r="BD181">
        <f t="shared" si="84"/>
        <v>180</v>
      </c>
    </row>
    <row r="182" spans="1:56" x14ac:dyDescent="0.35">
      <c r="A182" s="231">
        <v>3386</v>
      </c>
      <c r="B182" t="s">
        <v>1001</v>
      </c>
      <c r="C182" s="231">
        <f>IF(ISNA(VLOOKUP($B182,'Spring 2023 School'!$C$3:$AF$220,5,FALSE)),0,(VLOOKUP($B182,'Spring 2023 School'!$C$3:$AF$220,5,FALSE)))</f>
        <v>27</v>
      </c>
      <c r="D182" s="231">
        <f>IF(ISNA(VLOOKUP($B182,'Summer 2023 School'!$C$2:$AF$217,5,FALSE)),0,(VLOOKUP($B182,'Summer 2023 School'!$C$2:$AF$217,5,FALSE)))</f>
        <v>27</v>
      </c>
      <c r="E182" s="231">
        <f>IF(ISNA(VLOOKUP($B182,'Autumn 2023 School'!$C$2:$AH$214,5,FALSE)),0,(VLOOKUP($B182,'Autumn 2023 School'!$C$2:$AH$214,5,FALSE)))</f>
        <v>27</v>
      </c>
      <c r="F182" s="231">
        <f>IF(ISNA(VLOOKUP($B182,'Spring 2023 School'!$C$3:$AF$219,8,FALSE)),0,(VLOOKUP($B182,'Spring 2023 School'!$C$3:$AF$219,8,FALSE)))</f>
        <v>6</v>
      </c>
      <c r="G182" s="231">
        <f>IF(ISNA(VLOOKUP($B182,'Summer 2023 School'!$C$2:$AF$216,8,FALSE)),0,(VLOOKUP($B182,'Summer 2023 School'!$C$2:$AF$216,8,FALSE)))</f>
        <v>6</v>
      </c>
      <c r="H182" s="231">
        <f>IF(ISNA(VLOOKUP($B182,'Autumn 2023 School'!$C$2:$AH$214,8,FALSE)),0,(VLOOKUP($B182,'Autumn 2023 School'!$C$2:$AH$214,8,FALSE)))</f>
        <v>6</v>
      </c>
      <c r="I182" s="231">
        <f>IF(ISNA(VLOOKUP($B182,'Spring 2023 School'!$C$3:$AF$219,12,FALSE)),0,(VLOOKUP($B182,'Spring 2023 School'!$C$3:$AF$219,12,FALSE)))</f>
        <v>405</v>
      </c>
      <c r="J182" s="231">
        <f>IF(ISNA(VLOOKUP($B182,'Summer 2023 School'!$C$2:$AF$216,12,FALSE)),0,(VLOOKUP($B182,'Summer 2023 School'!$C$2:$AF$216,12,FALSE)))</f>
        <v>405</v>
      </c>
      <c r="K182" s="231">
        <f>IF(ISNA(VLOOKUP($B182,'Autumn 2023 School'!$C$2:$AH$214,12,FALSE)),0,(VLOOKUP($B182,'Autumn 2023 School'!$C$2:$AH$214,12,FALSE)))</f>
        <v>405</v>
      </c>
      <c r="L182" s="231">
        <f>IF(ISNA(VLOOKUP($B182,'Spring 2023 School'!$C$3:$AF$219,15,FALSE)),0,(VLOOKUP($B182,'Spring 2023 School'!$C$3:$AF$219,15,FALSE)))</f>
        <v>90</v>
      </c>
      <c r="M182" s="231">
        <f>IF(ISNA(VLOOKUP($B182,'Summer 2023 School'!$C$2:$AF$216,15,FALSE)),0,(VLOOKUP($B182,'Summer 2023 School'!$C$2:$AF$216,15,FALSE)))</f>
        <v>90</v>
      </c>
      <c r="N182" s="231">
        <f>IF(ISNA(VLOOKUP($B182,'Autumn 2023 School'!$C$2:$AH$214,15,FALSE)),0,(VLOOKUP($B182,'Autumn 2023 School'!$C$2:$AH$214,15,FALSE)))</f>
        <v>90</v>
      </c>
      <c r="O182" s="231">
        <f>IF(ISNA(VLOOKUP($B182,'Spring 2023 School'!$C$3:$AF$219,2,FALSE)),0,(VLOOKUP($B182,'Spring 2023 School'!$C$3:$AF$219,2,FALSE)))</f>
        <v>0</v>
      </c>
      <c r="P182" s="231">
        <f>IF(ISNA(VLOOKUP($B182,'Summer 2023 School'!$C$2:$AF$216,2,FALSE)),0,(VLOOKUP($B182,'Summer 2023 School'!$C$2:$AF$216,2,FALSE)))</f>
        <v>0</v>
      </c>
      <c r="Q182" s="231">
        <f>IF(ISNA(VLOOKUP($B182,'Autumn 2023 School'!$C$2:$AH$214,2,FALSE)),0,(VLOOKUP($B182,'Autumn 2023 School'!$C$2:$AH$214,2,FALSE)))</f>
        <v>0</v>
      </c>
      <c r="R182" s="231">
        <f>IF(ISNA(VLOOKUP($B182,'Spring 2023 School'!$C$3:$AF$219,9,FALSE)),0,(VLOOKUP($B182,'Spring 2023 School'!$C$3:$AF$219,9,FALSE)))</f>
        <v>0</v>
      </c>
      <c r="S182" s="231">
        <f>IF(ISNA(VLOOKUP($B182,'Summer 2023 School'!$C$2:$AF$216,9,FALSE)),0,(VLOOKUP($B182,'Summer 2023 School'!$C$2:$AF$216,9,FALSE)))</f>
        <v>0</v>
      </c>
      <c r="T182" s="231">
        <f>IF(ISNA(VLOOKUP($B182,'Autumn 2023 School'!$C$2:$AH$214,9,FALSE)),0,(VLOOKUP($B182,'Autumn 2023 School'!$C$2:$AH$214,9,FALSE)))</f>
        <v>0</v>
      </c>
      <c r="U182" s="231">
        <f>IF(ISNA(VLOOKUP($B182,'Spring 2023 School'!$C$3:$AF$219,25,FALSE)),0,(VLOOKUP($B182,'Spring 2023 School'!$C$3:$AF$219,25,FALSE)))</f>
        <v>9</v>
      </c>
      <c r="V182" s="231">
        <f>IF(ISNA(VLOOKUP($B182,'Spring 2023 School'!$C$3:$AF$219,25,FALSE)),0,(VLOOKUP($B182,'Spring 2023 School'!$C$3:$AF$219,25,FALSE)))</f>
        <v>9</v>
      </c>
      <c r="W182" s="231">
        <f>IF(ISNA(VLOOKUP($B182,'Spring 2023 School'!$C$3:$AF$219,25,FALSE)),0,(VLOOKUP($B182,'Spring 2023 School'!$C$3:$AF$219,25,FALSE)))</f>
        <v>9</v>
      </c>
      <c r="X182" s="231">
        <f>IF(ISNA(VLOOKUP($B182,'Spring 2023 School'!$C$3:$AF$219,26,FALSE)),0,(VLOOKUP($B182,'Spring 2023 School'!$C$3:$AF$219,26,FALSE)))</f>
        <v>135</v>
      </c>
      <c r="Y182" s="231">
        <f>IF(ISNA(VLOOKUP($B182,'Spring 2023 School'!$C$3:$AF$219,26,FALSE)),0,(VLOOKUP($B182,'Spring 2023 School'!$C$3:$AF$219,26,FALSE)))</f>
        <v>135</v>
      </c>
      <c r="Z182" s="231">
        <f>IF(ISNA(VLOOKUP($B182,'Spring 2023 School'!$C$3:$AF$219,26,FALSE)),0,(VLOOKUP($B182,'Spring 2023 School'!$C$3:$AF$219,26,FALSE)))</f>
        <v>135</v>
      </c>
      <c r="AA182" s="231">
        <f>IF(ISNA(VLOOKUP($B182,'Spring 2023 School'!$C$3:$AF$219,27,FALSE)),0,(VLOOKUP($B182,'Spring 2023 School'!$C$3:$AF$219,27,FALSE)))</f>
        <v>45</v>
      </c>
      <c r="AB182" s="231">
        <f>IF(ISNA(VLOOKUP($B182,'Spring 2023 School'!$C$3:$AF$219,27,FALSE)),0,(VLOOKUP($B182,'Spring 2023 School'!$C$3:$AF$219,27,FALSE)))</f>
        <v>45</v>
      </c>
      <c r="AC182" s="231">
        <f>IF(ISNA(VLOOKUP($B182,'Spring 2023 School'!$C$3:$AF$219,27,FALSE)),0,(VLOOKUP($B182,'Spring 2023 School'!$C$3:$AF$219,27,FALSE)))</f>
        <v>45</v>
      </c>
      <c r="AD182" s="384">
        <f t="shared" si="72"/>
        <v>101950.2</v>
      </c>
      <c r="AE182" s="403">
        <f>VLOOKUP(B182,'Spring 2023 School'!$C$3:$S$202,17,FALSE)</f>
        <v>60</v>
      </c>
      <c r="AF182" s="403">
        <f>VLOOKUP(B182,'Spring 2023 School'!$C$1:$Z$200,20,FALSE)</f>
        <v>210</v>
      </c>
      <c r="AG182" s="403">
        <f>VLOOKUP(B182,'Spring 2023 School'!$C$3:$Z$202,23,FALSE)</f>
        <v>60</v>
      </c>
      <c r="AH182" s="384">
        <f t="shared" si="73"/>
        <v>1390.8</v>
      </c>
      <c r="AI182" s="384">
        <f t="shared" si="74"/>
        <v>2314.1999999999998</v>
      </c>
      <c r="AJ182" s="384">
        <f t="shared" si="75"/>
        <v>182.4</v>
      </c>
      <c r="AK182" s="384">
        <f t="shared" si="76"/>
        <v>3887.4</v>
      </c>
      <c r="AL182" s="403">
        <f>IF(ISNA(VLOOKUP($A182,'Spring 2023 School'!$B180:$AD180,29,FALSE)),0,(VLOOKUP($A182,'Spring 2023 School'!$B180:$AD180,29,FALSE)))</f>
        <v>5</v>
      </c>
      <c r="AM182" s="403">
        <f>IF(ISNA(VLOOKUP($A182,'Spring 2023 School'!$B180:$AZ180,30,FALSE)),0,(VLOOKUP($A182,'Spring 2023 School'!$B180:$AZ180,30,FALSE)))</f>
        <v>75</v>
      </c>
      <c r="AN182" s="402">
        <f t="shared" si="69"/>
        <v>1090</v>
      </c>
      <c r="AO182" s="404">
        <f t="shared" si="70"/>
        <v>0</v>
      </c>
      <c r="AP182" s="384">
        <f t="shared" si="71"/>
        <v>106927.59999999999</v>
      </c>
      <c r="AQ182" s="403">
        <f>VLOOKUP(A182,'Spring 2023 School'!$B$3:$AB$202,26,FALSE)</f>
        <v>9</v>
      </c>
      <c r="AR182" s="403">
        <f>VLOOKUP(A182,'Summer 2023 School'!$B$2:$AA$200,26,FALSE)</f>
        <v>0</v>
      </c>
      <c r="AS182" s="403">
        <f>VLOOKUP(A182,'Autumn 2023 School'!$B$2:$AA$197,26,FALSE)</f>
        <v>11</v>
      </c>
      <c r="AT182" s="409">
        <f t="shared" si="85"/>
        <v>2539.8000000000002</v>
      </c>
      <c r="AU182" s="409">
        <v>0</v>
      </c>
      <c r="AV182" s="413">
        <f t="shared" si="77"/>
        <v>109467.4</v>
      </c>
      <c r="AW182" s="410">
        <f t="shared" si="78"/>
        <v>45611.416666666664</v>
      </c>
      <c r="AX182" s="410">
        <f t="shared" si="79"/>
        <v>36489.133333333331</v>
      </c>
      <c r="AY182" s="410">
        <f t="shared" si="80"/>
        <v>27366.85</v>
      </c>
      <c r="AZ182" s="642">
        <f>(SUMIF('Spring 2023 School'!B:B,Budget!A182,'Spring 2023 School'!AG:AG)+SUMIF('Summer 2023 School'!B:B,Budget!A182,'Summer 2023 School'!AG:AG)+SUMIF('Autumn 2023 School'!B:B,Budget!A182,'Autumn 2023 School'!AG:AG))</f>
        <v>0</v>
      </c>
      <c r="BA182" s="410">
        <f t="shared" si="81"/>
        <v>0</v>
      </c>
      <c r="BB182">
        <f t="shared" si="82"/>
        <v>780</v>
      </c>
      <c r="BC182">
        <f t="shared" si="83"/>
        <v>2730</v>
      </c>
      <c r="BD182">
        <f t="shared" si="84"/>
        <v>720</v>
      </c>
    </row>
    <row r="183" spans="1:56" x14ac:dyDescent="0.35">
      <c r="A183" s="231">
        <v>3406</v>
      </c>
      <c r="B183" t="s">
        <v>1002</v>
      </c>
      <c r="C183" s="231">
        <f>IF(ISNA(VLOOKUP($B183,'Spring 2023 School'!$C$3:$AF$220,5,FALSE)),0,(VLOOKUP($B183,'Spring 2023 School'!$C$3:$AF$220,5,FALSE)))</f>
        <v>25</v>
      </c>
      <c r="D183" s="231">
        <f>IF(ISNA(VLOOKUP($B183,'Summer 2023 School'!$C$2:$AF$217,5,FALSE)),0,(VLOOKUP($B183,'Summer 2023 School'!$C$2:$AF$217,5,FALSE)))</f>
        <v>26</v>
      </c>
      <c r="E183" s="231">
        <f>IF(ISNA(VLOOKUP($B183,'Autumn 2023 School'!$C$2:$AH$214,5,FALSE)),0,(VLOOKUP($B183,'Autumn 2023 School'!$C$2:$AH$214,5,FALSE)))</f>
        <v>22</v>
      </c>
      <c r="F183" s="231">
        <f>IF(ISNA(VLOOKUP($B183,'Spring 2023 School'!$C$3:$AF$219,8,FALSE)),0,(VLOOKUP($B183,'Spring 2023 School'!$C$3:$AF$219,8,FALSE)))</f>
        <v>0</v>
      </c>
      <c r="G183" s="231">
        <f>IF(ISNA(VLOOKUP($B183,'Summer 2023 School'!$C$2:$AF$216,8,FALSE)),0,(VLOOKUP($B183,'Summer 2023 School'!$C$2:$AF$216,8,FALSE)))</f>
        <v>0</v>
      </c>
      <c r="H183" s="231">
        <f>IF(ISNA(VLOOKUP($B183,'Autumn 2023 School'!$C$2:$AH$214,8,FALSE)),0,(VLOOKUP($B183,'Autumn 2023 School'!$C$2:$AH$214,8,FALSE)))</f>
        <v>0</v>
      </c>
      <c r="I183" s="231">
        <f>IF(ISNA(VLOOKUP($B183,'Spring 2023 School'!$C$3:$AF$219,12,FALSE)),0,(VLOOKUP($B183,'Spring 2023 School'!$C$3:$AF$219,12,FALSE)))</f>
        <v>375</v>
      </c>
      <c r="J183" s="231">
        <f>IF(ISNA(VLOOKUP($B183,'Summer 2023 School'!$C$2:$AF$216,12,FALSE)),0,(VLOOKUP($B183,'Summer 2023 School'!$C$2:$AF$216,12,FALSE)))</f>
        <v>390</v>
      </c>
      <c r="K183" s="231">
        <f>IF(ISNA(VLOOKUP($B183,'Autumn 2023 School'!$C$2:$AH$214,12,FALSE)),0,(VLOOKUP($B183,'Autumn 2023 School'!$C$2:$AH$214,12,FALSE)))</f>
        <v>330</v>
      </c>
      <c r="L183" s="231">
        <f>IF(ISNA(VLOOKUP($B183,'Spring 2023 School'!$C$3:$AF$219,15,FALSE)),0,(VLOOKUP($B183,'Spring 2023 School'!$C$3:$AF$219,15,FALSE)))</f>
        <v>0</v>
      </c>
      <c r="M183" s="231">
        <f>IF(ISNA(VLOOKUP($B183,'Summer 2023 School'!$C$2:$AF$216,15,FALSE)),0,(VLOOKUP($B183,'Summer 2023 School'!$C$2:$AF$216,15,FALSE)))</f>
        <v>0</v>
      </c>
      <c r="N183" s="231">
        <f>IF(ISNA(VLOOKUP($B183,'Autumn 2023 School'!$C$2:$AH$214,15,FALSE)),0,(VLOOKUP($B183,'Autumn 2023 School'!$C$2:$AH$214,15,FALSE)))</f>
        <v>0</v>
      </c>
      <c r="O183" s="231">
        <f>IF(ISNA(VLOOKUP($B183,'Spring 2023 School'!$C$3:$AF$219,2,FALSE)),0,(VLOOKUP($B183,'Spring 2023 School'!$C$3:$AF$219,2,FALSE)))</f>
        <v>0</v>
      </c>
      <c r="P183" s="231">
        <f>IF(ISNA(VLOOKUP($B183,'Summer 2023 School'!$C$2:$AF$216,2,FALSE)),0,(VLOOKUP($B183,'Summer 2023 School'!$C$2:$AF$216,2,FALSE)))</f>
        <v>0</v>
      </c>
      <c r="Q183" s="231">
        <f>IF(ISNA(VLOOKUP($B183,'Autumn 2023 School'!$C$2:$AH$214,2,FALSE)),0,(VLOOKUP($B183,'Autumn 2023 School'!$C$2:$AH$214,2,FALSE)))</f>
        <v>0</v>
      </c>
      <c r="R183" s="231">
        <f>IF(ISNA(VLOOKUP($B183,'Spring 2023 School'!$C$3:$AF$219,9,FALSE)),0,(VLOOKUP($B183,'Spring 2023 School'!$C$3:$AF$219,9,FALSE)))</f>
        <v>0</v>
      </c>
      <c r="S183" s="231">
        <f>IF(ISNA(VLOOKUP($B183,'Summer 2023 School'!$C$2:$AF$216,9,FALSE)),0,(VLOOKUP($B183,'Summer 2023 School'!$C$2:$AF$216,9,FALSE)))</f>
        <v>0</v>
      </c>
      <c r="T183" s="231">
        <f>IF(ISNA(VLOOKUP($B183,'Autumn 2023 School'!$C$2:$AH$214,9,FALSE)),0,(VLOOKUP($B183,'Autumn 2023 School'!$C$2:$AH$214,9,FALSE)))</f>
        <v>0</v>
      </c>
      <c r="U183" s="231">
        <f>IF(ISNA(VLOOKUP($B183,'Spring 2023 School'!$C$3:$AF$219,25,FALSE)),0,(VLOOKUP($B183,'Spring 2023 School'!$C$3:$AF$219,25,FALSE)))</f>
        <v>18</v>
      </c>
      <c r="V183" s="231">
        <f>IF(ISNA(VLOOKUP($B183,'Spring 2023 School'!$C$3:$AF$219,25,FALSE)),0,(VLOOKUP($B183,'Spring 2023 School'!$C$3:$AF$219,25,FALSE)))</f>
        <v>18</v>
      </c>
      <c r="W183" s="231">
        <f>IF(ISNA(VLOOKUP($B183,'Spring 2023 School'!$C$3:$AF$219,25,FALSE)),0,(VLOOKUP($B183,'Spring 2023 School'!$C$3:$AF$219,25,FALSE)))</f>
        <v>18</v>
      </c>
      <c r="X183" s="231">
        <f>IF(ISNA(VLOOKUP($B183,'Spring 2023 School'!$C$3:$AF$219,26,FALSE)),0,(VLOOKUP($B183,'Spring 2023 School'!$C$3:$AF$219,26,FALSE)))</f>
        <v>270</v>
      </c>
      <c r="Y183" s="231">
        <f>IF(ISNA(VLOOKUP($B183,'Spring 2023 School'!$C$3:$AF$219,26,FALSE)),0,(VLOOKUP($B183,'Spring 2023 School'!$C$3:$AF$219,26,FALSE)))</f>
        <v>270</v>
      </c>
      <c r="Z183" s="231">
        <f>IF(ISNA(VLOOKUP($B183,'Spring 2023 School'!$C$3:$AF$219,26,FALSE)),0,(VLOOKUP($B183,'Spring 2023 School'!$C$3:$AF$219,26,FALSE)))</f>
        <v>270</v>
      </c>
      <c r="AA183" s="231">
        <f>IF(ISNA(VLOOKUP($B183,'Spring 2023 School'!$C$3:$AF$219,27,FALSE)),0,(VLOOKUP($B183,'Spring 2023 School'!$C$3:$AF$219,27,FALSE)))</f>
        <v>0</v>
      </c>
      <c r="AB183" s="231">
        <f>IF(ISNA(VLOOKUP($B183,'Spring 2023 School'!$C$3:$AF$219,27,FALSE)),0,(VLOOKUP($B183,'Spring 2023 School'!$C$3:$AF$219,27,FALSE)))</f>
        <v>0</v>
      </c>
      <c r="AC183" s="231">
        <f>IF(ISNA(VLOOKUP($B183,'Spring 2023 School'!$C$3:$AF$219,27,FALSE)),0,(VLOOKUP($B183,'Spring 2023 School'!$C$3:$AF$219,27,FALSE)))</f>
        <v>0</v>
      </c>
      <c r="AD183" s="384">
        <f t="shared" si="72"/>
        <v>75365.100000000006</v>
      </c>
      <c r="AE183" s="403">
        <f>VLOOKUP(B183,'Spring 2023 School'!$C$3:$S$202,17,FALSE)</f>
        <v>15</v>
      </c>
      <c r="AF183" s="403">
        <f>VLOOKUP(B183,'Spring 2023 School'!$C$1:$Z$200,20,FALSE)</f>
        <v>210</v>
      </c>
      <c r="AG183" s="403">
        <f>VLOOKUP(B183,'Spring 2023 School'!$C$3:$Z$202,23,FALSE)</f>
        <v>90</v>
      </c>
      <c r="AH183" s="384">
        <f t="shared" si="73"/>
        <v>347.7</v>
      </c>
      <c r="AI183" s="384">
        <f t="shared" si="74"/>
        <v>2314.1999999999998</v>
      </c>
      <c r="AJ183" s="384">
        <f t="shared" si="75"/>
        <v>273.60000000000002</v>
      </c>
      <c r="AK183" s="384">
        <f t="shared" si="76"/>
        <v>2935.4999999999995</v>
      </c>
      <c r="AL183" s="403">
        <f>IF(ISNA(VLOOKUP($A183,'Spring 2023 School'!$B181:$AD181,29,FALSE)),0,(VLOOKUP($A183,'Spring 2023 School'!$B181:$AD181,29,FALSE)))</f>
        <v>18</v>
      </c>
      <c r="AM183" s="403">
        <f>IF(ISNA(VLOOKUP($A183,'Spring 2023 School'!$B181:$AZ181,30,FALSE)),0,(VLOOKUP($A183,'Spring 2023 School'!$B181:$AZ181,30,FALSE)))</f>
        <v>270</v>
      </c>
      <c r="AN183" s="402">
        <f t="shared" si="69"/>
        <v>3924</v>
      </c>
      <c r="AO183" s="404">
        <f t="shared" si="70"/>
        <v>0</v>
      </c>
      <c r="AP183" s="384">
        <f t="shared" si="71"/>
        <v>82224.600000000006</v>
      </c>
      <c r="AQ183" s="403">
        <f>VLOOKUP(A183,'Spring 2023 School'!$B$3:$AB$202,26,FALSE)</f>
        <v>18</v>
      </c>
      <c r="AR183" s="403">
        <f>VLOOKUP(A183,'Summer 2023 School'!$B$2:$AA$200,26,FALSE)</f>
        <v>20</v>
      </c>
      <c r="AS183" s="403">
        <f>VLOOKUP(A183,'Autumn 2023 School'!$B$2:$AA$197,26,FALSE)</f>
        <v>9</v>
      </c>
      <c r="AT183" s="409">
        <f t="shared" si="85"/>
        <v>6140.4000000000005</v>
      </c>
      <c r="AU183" s="409">
        <v>0</v>
      </c>
      <c r="AV183" s="413">
        <f t="shared" si="77"/>
        <v>88365</v>
      </c>
      <c r="AW183" s="410">
        <f t="shared" si="78"/>
        <v>36818.75</v>
      </c>
      <c r="AX183" s="410">
        <f t="shared" si="79"/>
        <v>29455</v>
      </c>
      <c r="AY183" s="410">
        <f t="shared" si="80"/>
        <v>22091.25</v>
      </c>
      <c r="AZ183" s="642">
        <f>(SUMIF('Spring 2023 School'!B:B,Budget!A183,'Spring 2023 School'!AG:AG)+SUMIF('Summer 2023 School'!B:B,Budget!A183,'Summer 2023 School'!AG:AG)+SUMIF('Autumn 2023 School'!B:B,Budget!A183,'Autumn 2023 School'!AG:AG))</f>
        <v>0</v>
      </c>
      <c r="BA183" s="410">
        <f t="shared" si="81"/>
        <v>0</v>
      </c>
      <c r="BB183">
        <f t="shared" si="82"/>
        <v>195</v>
      </c>
      <c r="BC183">
        <f t="shared" si="83"/>
        <v>2730</v>
      </c>
      <c r="BD183">
        <f t="shared" si="84"/>
        <v>1080</v>
      </c>
    </row>
    <row r="184" spans="1:56" x14ac:dyDescent="0.35">
      <c r="A184" s="231">
        <v>3411</v>
      </c>
      <c r="B184" t="s">
        <v>1003</v>
      </c>
      <c r="C184" s="231">
        <f>IF(ISNA(VLOOKUP($B184,'Spring 2023 School'!$C$3:$AF$220,5,FALSE)),0,(VLOOKUP($B184,'Spring 2023 School'!$C$3:$AF$220,5,FALSE)))</f>
        <v>26</v>
      </c>
      <c r="D184" s="231">
        <f>IF(ISNA(VLOOKUP($B184,'Summer 2023 School'!$C$2:$AF$217,5,FALSE)),0,(VLOOKUP($B184,'Summer 2023 School'!$C$2:$AF$217,5,FALSE)))</f>
        <v>26</v>
      </c>
      <c r="E184" s="231">
        <f>IF(ISNA(VLOOKUP($B184,'Autumn 2023 School'!$C$2:$AH$214,5,FALSE)),0,(VLOOKUP($B184,'Autumn 2023 School'!$C$2:$AH$214,5,FALSE)))</f>
        <v>22</v>
      </c>
      <c r="F184" s="231">
        <f>IF(ISNA(VLOOKUP($B184,'Spring 2023 School'!$C$3:$AF$219,8,FALSE)),0,(VLOOKUP($B184,'Spring 2023 School'!$C$3:$AF$219,8,FALSE)))</f>
        <v>0</v>
      </c>
      <c r="G184" s="231">
        <f>IF(ISNA(VLOOKUP($B184,'Summer 2023 School'!$C$2:$AF$216,8,FALSE)),0,(VLOOKUP($B184,'Summer 2023 School'!$C$2:$AF$216,8,FALSE)))</f>
        <v>0</v>
      </c>
      <c r="H184" s="231">
        <f>IF(ISNA(VLOOKUP($B184,'Autumn 2023 School'!$C$2:$AH$214,8,FALSE)),0,(VLOOKUP($B184,'Autumn 2023 School'!$C$2:$AH$214,8,FALSE)))</f>
        <v>0</v>
      </c>
      <c r="I184" s="231">
        <f>IF(ISNA(VLOOKUP($B184,'Spring 2023 School'!$C$3:$AF$219,12,FALSE)),0,(VLOOKUP($B184,'Spring 2023 School'!$C$3:$AF$219,12,FALSE)))</f>
        <v>390</v>
      </c>
      <c r="J184" s="231">
        <f>IF(ISNA(VLOOKUP($B184,'Summer 2023 School'!$C$2:$AF$216,12,FALSE)),0,(VLOOKUP($B184,'Summer 2023 School'!$C$2:$AF$216,12,FALSE)))</f>
        <v>390</v>
      </c>
      <c r="K184" s="231">
        <f>IF(ISNA(VLOOKUP($B184,'Autumn 2023 School'!$C$2:$AH$214,12,FALSE)),0,(VLOOKUP($B184,'Autumn 2023 School'!$C$2:$AH$214,12,FALSE)))</f>
        <v>330</v>
      </c>
      <c r="L184" s="231">
        <f>IF(ISNA(VLOOKUP($B184,'Spring 2023 School'!$C$3:$AF$219,15,FALSE)),0,(VLOOKUP($B184,'Spring 2023 School'!$C$3:$AF$219,15,FALSE)))</f>
        <v>0</v>
      </c>
      <c r="M184" s="231">
        <f>IF(ISNA(VLOOKUP($B184,'Summer 2023 School'!$C$2:$AF$216,15,FALSE)),0,(VLOOKUP($B184,'Summer 2023 School'!$C$2:$AF$216,15,FALSE)))</f>
        <v>0</v>
      </c>
      <c r="N184" s="231">
        <f>IF(ISNA(VLOOKUP($B184,'Autumn 2023 School'!$C$2:$AH$214,15,FALSE)),0,(VLOOKUP($B184,'Autumn 2023 School'!$C$2:$AH$214,15,FALSE)))</f>
        <v>0</v>
      </c>
      <c r="O184" s="231">
        <f>IF(ISNA(VLOOKUP($B184,'Spring 2023 School'!$C$3:$AF$219,2,FALSE)),0,(VLOOKUP($B184,'Spring 2023 School'!$C$3:$AF$219,2,FALSE)))</f>
        <v>0</v>
      </c>
      <c r="P184" s="231">
        <f>IF(ISNA(VLOOKUP($B184,'Summer 2023 School'!$C$2:$AF$216,2,FALSE)),0,(VLOOKUP($B184,'Summer 2023 School'!$C$2:$AF$216,2,FALSE)))</f>
        <v>0</v>
      </c>
      <c r="Q184" s="231">
        <f>IF(ISNA(VLOOKUP($B184,'Autumn 2023 School'!$C$2:$AH$214,2,FALSE)),0,(VLOOKUP($B184,'Autumn 2023 School'!$C$2:$AH$214,2,FALSE)))</f>
        <v>0</v>
      </c>
      <c r="R184" s="231">
        <f>IF(ISNA(VLOOKUP($B184,'Spring 2023 School'!$C$3:$AF$219,9,FALSE)),0,(VLOOKUP($B184,'Spring 2023 School'!$C$3:$AF$219,9,FALSE)))</f>
        <v>0</v>
      </c>
      <c r="S184" s="231">
        <f>IF(ISNA(VLOOKUP($B184,'Summer 2023 School'!$C$2:$AF$216,9,FALSE)),0,(VLOOKUP($B184,'Summer 2023 School'!$C$2:$AF$216,9,FALSE)))</f>
        <v>0</v>
      </c>
      <c r="T184" s="231">
        <f>IF(ISNA(VLOOKUP($B184,'Autumn 2023 School'!$C$2:$AH$214,9,FALSE)),0,(VLOOKUP($B184,'Autumn 2023 School'!$C$2:$AH$214,9,FALSE)))</f>
        <v>0</v>
      </c>
      <c r="U184" s="231">
        <f>IF(ISNA(VLOOKUP($B184,'Spring 2023 School'!$C$3:$AF$219,25,FALSE)),0,(VLOOKUP($B184,'Spring 2023 School'!$C$3:$AF$219,25,FALSE)))</f>
        <v>22</v>
      </c>
      <c r="V184" s="231">
        <f>IF(ISNA(VLOOKUP($B184,'Spring 2023 School'!$C$3:$AF$219,25,FALSE)),0,(VLOOKUP($B184,'Spring 2023 School'!$C$3:$AF$219,25,FALSE)))</f>
        <v>22</v>
      </c>
      <c r="W184" s="231">
        <f>IF(ISNA(VLOOKUP($B184,'Spring 2023 School'!$C$3:$AF$219,25,FALSE)),0,(VLOOKUP($B184,'Spring 2023 School'!$C$3:$AF$219,25,FALSE)))</f>
        <v>22</v>
      </c>
      <c r="X184" s="231">
        <f>IF(ISNA(VLOOKUP($B184,'Spring 2023 School'!$C$3:$AF$219,26,FALSE)),0,(VLOOKUP($B184,'Spring 2023 School'!$C$3:$AF$219,26,FALSE)))</f>
        <v>330</v>
      </c>
      <c r="Y184" s="231">
        <f>IF(ISNA(VLOOKUP($B184,'Spring 2023 School'!$C$3:$AF$219,26,FALSE)),0,(VLOOKUP($B184,'Spring 2023 School'!$C$3:$AF$219,26,FALSE)))</f>
        <v>330</v>
      </c>
      <c r="Z184" s="231">
        <f>IF(ISNA(VLOOKUP($B184,'Spring 2023 School'!$C$3:$AF$219,26,FALSE)),0,(VLOOKUP($B184,'Spring 2023 School'!$C$3:$AF$219,26,FALSE)))</f>
        <v>330</v>
      </c>
      <c r="AA184" s="231">
        <f>IF(ISNA(VLOOKUP($B184,'Spring 2023 School'!$C$3:$AF$219,27,FALSE)),0,(VLOOKUP($B184,'Spring 2023 School'!$C$3:$AF$219,27,FALSE)))</f>
        <v>0</v>
      </c>
      <c r="AB184" s="231">
        <f>IF(ISNA(VLOOKUP($B184,'Spring 2023 School'!$C$3:$AF$219,27,FALSE)),0,(VLOOKUP($B184,'Spring 2023 School'!$C$3:$AF$219,27,FALSE)))</f>
        <v>0</v>
      </c>
      <c r="AC184" s="231">
        <f>IF(ISNA(VLOOKUP($B184,'Spring 2023 School'!$C$3:$AF$219,27,FALSE)),0,(VLOOKUP($B184,'Spring 2023 School'!$C$3:$AF$219,27,FALSE)))</f>
        <v>0</v>
      </c>
      <c r="AD184" s="384">
        <f t="shared" si="72"/>
        <v>76422</v>
      </c>
      <c r="AE184" s="403">
        <f>VLOOKUP(B184,'Spring 2023 School'!$C$3:$S$202,17,FALSE)</f>
        <v>315</v>
      </c>
      <c r="AF184" s="403">
        <f>VLOOKUP(B184,'Spring 2023 School'!$C$1:$Z$200,20,FALSE)</f>
        <v>30</v>
      </c>
      <c r="AG184" s="403">
        <f>VLOOKUP(B184,'Spring 2023 School'!$C$3:$Z$202,23,FALSE)</f>
        <v>15</v>
      </c>
      <c r="AH184" s="384">
        <f t="shared" si="73"/>
        <v>7301.7</v>
      </c>
      <c r="AI184" s="384">
        <f t="shared" si="74"/>
        <v>330.59999999999997</v>
      </c>
      <c r="AJ184" s="384">
        <f t="shared" si="75"/>
        <v>45.6</v>
      </c>
      <c r="AK184" s="384">
        <f t="shared" si="76"/>
        <v>7677.9000000000005</v>
      </c>
      <c r="AL184" s="403">
        <f>IF(ISNA(VLOOKUP($A184,'Spring 2023 School'!$B182:$AD182,29,FALSE)),0,(VLOOKUP($A184,'Spring 2023 School'!$B182:$AD182,29,FALSE)))</f>
        <v>22</v>
      </c>
      <c r="AM184" s="403">
        <f>IF(ISNA(VLOOKUP($A184,'Spring 2023 School'!$B182:$AZ182,30,FALSE)),0,(VLOOKUP($A184,'Spring 2023 School'!$B182:$AZ182,30,FALSE)))</f>
        <v>330</v>
      </c>
      <c r="AN184" s="402">
        <f t="shared" si="69"/>
        <v>4796</v>
      </c>
      <c r="AO184" s="404">
        <f t="shared" si="70"/>
        <v>0</v>
      </c>
      <c r="AP184" s="384">
        <f t="shared" si="71"/>
        <v>88895.9</v>
      </c>
      <c r="AQ184" s="403">
        <f>VLOOKUP(A184,'Spring 2023 School'!$B$3:$AB$202,26,FALSE)</f>
        <v>22</v>
      </c>
      <c r="AR184" s="403">
        <f>VLOOKUP(A184,'Summer 2023 School'!$B$2:$AA$200,26,FALSE)</f>
        <v>22</v>
      </c>
      <c r="AS184" s="403">
        <f>VLOOKUP(A184,'Autumn 2023 School'!$B$2:$AA$197,26,FALSE)</f>
        <v>13</v>
      </c>
      <c r="AT184" s="409">
        <f t="shared" si="85"/>
        <v>7425.6</v>
      </c>
      <c r="AU184" s="409">
        <v>0</v>
      </c>
      <c r="AV184" s="413">
        <f t="shared" si="77"/>
        <v>96321.5</v>
      </c>
      <c r="AW184" s="410">
        <f t="shared" si="78"/>
        <v>40133.958333333336</v>
      </c>
      <c r="AX184" s="410">
        <f t="shared" si="79"/>
        <v>32107.166666666668</v>
      </c>
      <c r="AY184" s="410">
        <f t="shared" si="80"/>
        <v>24080.375</v>
      </c>
      <c r="AZ184" s="642">
        <f>(SUMIF('Spring 2023 School'!B:B,Budget!A184,'Spring 2023 School'!AG:AG)+SUMIF('Summer 2023 School'!B:B,Budget!A184,'Summer 2023 School'!AG:AG)+SUMIF('Autumn 2023 School'!B:B,Budget!A184,'Autumn 2023 School'!AG:AG))</f>
        <v>0</v>
      </c>
      <c r="BA184" s="410">
        <f t="shared" si="81"/>
        <v>0</v>
      </c>
      <c r="BB184">
        <f t="shared" si="82"/>
        <v>4095</v>
      </c>
      <c r="BC184">
        <f t="shared" si="83"/>
        <v>390</v>
      </c>
      <c r="BD184">
        <f t="shared" si="84"/>
        <v>180</v>
      </c>
    </row>
    <row r="185" spans="1:56" x14ac:dyDescent="0.35">
      <c r="A185" s="231">
        <v>3412</v>
      </c>
      <c r="B185" t="s">
        <v>1004</v>
      </c>
      <c r="C185" s="231">
        <f>IF(ISNA(VLOOKUP($B185,'Spring 2023 School'!$C$3:$AF$220,5,FALSE)),0,(VLOOKUP($B185,'Spring 2023 School'!$C$3:$AF$220,5,FALSE)))</f>
        <v>51</v>
      </c>
      <c r="D185" s="231">
        <f>IF(ISNA(VLOOKUP($B185,'Summer 2023 School'!$C$2:$AF$217,5,FALSE)),0,(VLOOKUP($B185,'Summer 2023 School'!$C$2:$AF$217,5,FALSE)))</f>
        <v>52</v>
      </c>
      <c r="E185" s="231">
        <f>IF(ISNA(VLOOKUP($B185,'Autumn 2023 School'!$C$2:$AH$214,5,FALSE)),0,(VLOOKUP($B185,'Autumn 2023 School'!$C$2:$AH$214,5,FALSE)))</f>
        <v>49</v>
      </c>
      <c r="F185" s="231">
        <f>IF(ISNA(VLOOKUP($B185,'Spring 2023 School'!$C$3:$AF$219,8,FALSE)),0,(VLOOKUP($B185,'Spring 2023 School'!$C$3:$AF$219,8,FALSE)))</f>
        <v>9</v>
      </c>
      <c r="G185" s="231">
        <f>IF(ISNA(VLOOKUP($B185,'Summer 2023 School'!$C$2:$AF$216,8,FALSE)),0,(VLOOKUP($B185,'Summer 2023 School'!$C$2:$AF$216,8,FALSE)))</f>
        <v>9</v>
      </c>
      <c r="H185" s="231">
        <f>IF(ISNA(VLOOKUP($B185,'Autumn 2023 School'!$C$2:$AH$214,8,FALSE)),0,(VLOOKUP($B185,'Autumn 2023 School'!$C$2:$AH$214,8,FALSE)))</f>
        <v>2</v>
      </c>
      <c r="I185" s="231">
        <f>IF(ISNA(VLOOKUP($B185,'Spring 2023 School'!$C$3:$AF$219,12,FALSE)),0,(VLOOKUP($B185,'Spring 2023 School'!$C$3:$AF$219,12,FALSE)))</f>
        <v>765</v>
      </c>
      <c r="J185" s="231">
        <f>IF(ISNA(VLOOKUP($B185,'Summer 2023 School'!$C$2:$AF$216,12,FALSE)),0,(VLOOKUP($B185,'Summer 2023 School'!$C$2:$AF$216,12,FALSE)))</f>
        <v>780</v>
      </c>
      <c r="K185" s="231">
        <f>IF(ISNA(VLOOKUP($B185,'Autumn 2023 School'!$C$2:$AH$214,12,FALSE)),0,(VLOOKUP($B185,'Autumn 2023 School'!$C$2:$AH$214,12,FALSE)))</f>
        <v>735</v>
      </c>
      <c r="L185" s="231">
        <f>IF(ISNA(VLOOKUP($B185,'Spring 2023 School'!$C$3:$AF$219,15,FALSE)),0,(VLOOKUP($B185,'Spring 2023 School'!$C$3:$AF$219,15,FALSE)))</f>
        <v>135</v>
      </c>
      <c r="M185" s="231">
        <f>IF(ISNA(VLOOKUP($B185,'Summer 2023 School'!$C$2:$AF$216,15,FALSE)),0,(VLOOKUP($B185,'Summer 2023 School'!$C$2:$AF$216,15,FALSE)))</f>
        <v>135</v>
      </c>
      <c r="N185" s="231">
        <f>IF(ISNA(VLOOKUP($B185,'Autumn 2023 School'!$C$2:$AH$214,15,FALSE)),0,(VLOOKUP($B185,'Autumn 2023 School'!$C$2:$AH$214,15,FALSE)))</f>
        <v>30</v>
      </c>
      <c r="O185" s="231">
        <f>IF(ISNA(VLOOKUP($B185,'Spring 2023 School'!$C$3:$AF$219,2,FALSE)),0,(VLOOKUP($B185,'Spring 2023 School'!$C$3:$AF$219,2,FALSE)))</f>
        <v>0</v>
      </c>
      <c r="P185" s="231">
        <f>IF(ISNA(VLOOKUP($B185,'Summer 2023 School'!$C$2:$AF$216,2,FALSE)),0,(VLOOKUP($B185,'Summer 2023 School'!$C$2:$AF$216,2,FALSE)))</f>
        <v>0</v>
      </c>
      <c r="Q185" s="231">
        <f>IF(ISNA(VLOOKUP($B185,'Autumn 2023 School'!$C$2:$AH$214,2,FALSE)),0,(VLOOKUP($B185,'Autumn 2023 School'!$C$2:$AH$214,2,FALSE)))</f>
        <v>0</v>
      </c>
      <c r="R185" s="231">
        <f>IF(ISNA(VLOOKUP($B185,'Spring 2023 School'!$C$3:$AF$219,9,FALSE)),0,(VLOOKUP($B185,'Spring 2023 School'!$C$3:$AF$219,9,FALSE)))</f>
        <v>0</v>
      </c>
      <c r="S185" s="231">
        <f>IF(ISNA(VLOOKUP($B185,'Summer 2023 School'!$C$2:$AF$216,9,FALSE)),0,(VLOOKUP($B185,'Summer 2023 School'!$C$2:$AF$216,9,FALSE)))</f>
        <v>0</v>
      </c>
      <c r="T185" s="231">
        <f>IF(ISNA(VLOOKUP($B185,'Autumn 2023 School'!$C$2:$AH$214,9,FALSE)),0,(VLOOKUP($B185,'Autumn 2023 School'!$C$2:$AH$214,9,FALSE)))</f>
        <v>0</v>
      </c>
      <c r="U185" s="231">
        <f>IF(ISNA(VLOOKUP($B185,'Spring 2023 School'!$C$3:$AF$219,25,FALSE)),0,(VLOOKUP($B185,'Spring 2023 School'!$C$3:$AF$219,25,FALSE)))</f>
        <v>14</v>
      </c>
      <c r="V185" s="231">
        <f>IF(ISNA(VLOOKUP($B185,'Spring 2023 School'!$C$3:$AF$219,25,FALSE)),0,(VLOOKUP($B185,'Spring 2023 School'!$C$3:$AF$219,25,FALSE)))</f>
        <v>14</v>
      </c>
      <c r="W185" s="231">
        <f>IF(ISNA(VLOOKUP($B185,'Spring 2023 School'!$C$3:$AF$219,25,FALSE)),0,(VLOOKUP($B185,'Spring 2023 School'!$C$3:$AF$219,25,FALSE)))</f>
        <v>14</v>
      </c>
      <c r="X185" s="231">
        <f>IF(ISNA(VLOOKUP($B185,'Spring 2023 School'!$C$3:$AF$219,26,FALSE)),0,(VLOOKUP($B185,'Spring 2023 School'!$C$3:$AF$219,26,FALSE)))</f>
        <v>210</v>
      </c>
      <c r="Y185" s="231">
        <f>IF(ISNA(VLOOKUP($B185,'Spring 2023 School'!$C$3:$AF$219,26,FALSE)),0,(VLOOKUP($B185,'Spring 2023 School'!$C$3:$AF$219,26,FALSE)))</f>
        <v>210</v>
      </c>
      <c r="Z185" s="231">
        <f>IF(ISNA(VLOOKUP($B185,'Spring 2023 School'!$C$3:$AF$219,26,FALSE)),0,(VLOOKUP($B185,'Spring 2023 School'!$C$3:$AF$219,26,FALSE)))</f>
        <v>210</v>
      </c>
      <c r="AA185" s="231">
        <f>IF(ISNA(VLOOKUP($B185,'Spring 2023 School'!$C$3:$AF$219,27,FALSE)),0,(VLOOKUP($B185,'Spring 2023 School'!$C$3:$AF$219,27,FALSE)))</f>
        <v>0</v>
      </c>
      <c r="AB185" s="231">
        <f>IF(ISNA(VLOOKUP($B185,'Spring 2023 School'!$C$3:$AF$219,27,FALSE)),0,(VLOOKUP($B185,'Spring 2023 School'!$C$3:$AF$219,27,FALSE)))</f>
        <v>0</v>
      </c>
      <c r="AC185" s="231">
        <f>IF(ISNA(VLOOKUP($B185,'Spring 2023 School'!$C$3:$AF$219,27,FALSE)),0,(VLOOKUP($B185,'Spring 2023 School'!$C$3:$AF$219,27,FALSE)))</f>
        <v>0</v>
      </c>
      <c r="AD185" s="384">
        <f t="shared" si="72"/>
        <v>177640.50000000003</v>
      </c>
      <c r="AE185" s="403">
        <f>VLOOKUP(B185,'Spring 2023 School'!$C$3:$S$202,17,FALSE)</f>
        <v>255</v>
      </c>
      <c r="AF185" s="403">
        <f>VLOOKUP(B185,'Spring 2023 School'!$C$1:$Z$200,20,FALSE)</f>
        <v>390</v>
      </c>
      <c r="AG185" s="403">
        <f>VLOOKUP(B185,'Spring 2023 School'!$C$3:$Z$202,23,FALSE)</f>
        <v>15</v>
      </c>
      <c r="AH185" s="384">
        <f t="shared" si="73"/>
        <v>5910.9</v>
      </c>
      <c r="AI185" s="384">
        <f t="shared" si="74"/>
        <v>4297.8</v>
      </c>
      <c r="AJ185" s="384">
        <f t="shared" si="75"/>
        <v>45.6</v>
      </c>
      <c r="AK185" s="384">
        <f t="shared" si="76"/>
        <v>10254.300000000001</v>
      </c>
      <c r="AL185" s="403">
        <f>IF(ISNA(VLOOKUP($A185,'Spring 2023 School'!$B183:$AD183,29,FALSE)),0,(VLOOKUP($A185,'Spring 2023 School'!$B183:$AD183,29,FALSE)))</f>
        <v>14</v>
      </c>
      <c r="AM185" s="403">
        <f>IF(ISNA(VLOOKUP($A185,'Spring 2023 School'!$B183:$AZ183,30,FALSE)),0,(VLOOKUP($A185,'Spring 2023 School'!$B183:$AZ183,30,FALSE)))</f>
        <v>210</v>
      </c>
      <c r="AN185" s="402">
        <f t="shared" si="69"/>
        <v>3052</v>
      </c>
      <c r="AO185" s="404">
        <f t="shared" si="70"/>
        <v>0</v>
      </c>
      <c r="AP185" s="384">
        <f t="shared" si="71"/>
        <v>190946.80000000002</v>
      </c>
      <c r="AQ185" s="403">
        <f>VLOOKUP(A185,'Spring 2023 School'!$B$3:$AB$202,26,FALSE)</f>
        <v>14</v>
      </c>
      <c r="AR185" s="403">
        <f>VLOOKUP(A185,'Summer 2023 School'!$B$2:$AA$200,26,FALSE)</f>
        <v>14</v>
      </c>
      <c r="AS185" s="403">
        <f>VLOOKUP(A185,'Autumn 2023 School'!$B$2:$AA$197,26,FALSE)</f>
        <v>25</v>
      </c>
      <c r="AT185" s="409">
        <f t="shared" si="85"/>
        <v>6772.8</v>
      </c>
      <c r="AU185" s="409">
        <v>0</v>
      </c>
      <c r="AV185" s="413">
        <f t="shared" si="77"/>
        <v>197719.6</v>
      </c>
      <c r="AW185" s="410">
        <f t="shared" si="78"/>
        <v>82383.166666666672</v>
      </c>
      <c r="AX185" s="410">
        <f t="shared" si="79"/>
        <v>65906.53333333334</v>
      </c>
      <c r="AY185" s="410">
        <f t="shared" si="80"/>
        <v>49429.900000000009</v>
      </c>
      <c r="AZ185" s="642">
        <f>(SUMIF('Spring 2023 School'!B:B,Budget!A185,'Spring 2023 School'!AG:AG)+SUMIF('Summer 2023 School'!B:B,Budget!A185,'Summer 2023 School'!AG:AG)+SUMIF('Autumn 2023 School'!B:B,Budget!A185,'Autumn 2023 School'!AG:AG))</f>
        <v>0</v>
      </c>
      <c r="BA185" s="410">
        <f t="shared" si="81"/>
        <v>0</v>
      </c>
      <c r="BB185">
        <f t="shared" si="82"/>
        <v>3315</v>
      </c>
      <c r="BC185">
        <f t="shared" si="83"/>
        <v>5070</v>
      </c>
      <c r="BD185">
        <f t="shared" si="84"/>
        <v>180</v>
      </c>
    </row>
    <row r="186" spans="1:56" x14ac:dyDescent="0.35">
      <c r="A186" s="231">
        <v>3428</v>
      </c>
      <c r="B186" t="s">
        <v>1005</v>
      </c>
      <c r="C186" s="231">
        <f>IF(ISNA(VLOOKUP($B186,'Spring 2023 School'!$C$3:$AF$220,5,FALSE)),0,(VLOOKUP($B186,'Spring 2023 School'!$C$3:$AF$220,5,FALSE)))</f>
        <v>0</v>
      </c>
      <c r="D186" s="231">
        <f>IF(ISNA(VLOOKUP($B186,'Summer 2023 School'!$C$2:$AF$217,5,FALSE)),0,(VLOOKUP($B186,'Summer 2023 School'!$C$2:$AF$217,5,FALSE)))</f>
        <v>32</v>
      </c>
      <c r="E186" s="231">
        <f>IF(ISNA(VLOOKUP($B186,'Autumn 2023 School'!$C$2:$AH$214,5,FALSE)),0,(VLOOKUP($B186,'Autumn 2023 School'!$C$2:$AH$214,5,FALSE)))</f>
        <v>25</v>
      </c>
      <c r="F186" s="231">
        <f>IF(ISNA(VLOOKUP($B186,'Spring 2023 School'!$C$3:$AF$219,8,FALSE)),0,(VLOOKUP($B186,'Spring 2023 School'!$C$3:$AF$219,8,FALSE)))</f>
        <v>0</v>
      </c>
      <c r="G186" s="231">
        <f>IF(ISNA(VLOOKUP($B186,'Summer 2023 School'!$C$2:$AF$216,8,FALSE)),0,(VLOOKUP($B186,'Summer 2023 School'!$C$2:$AF$216,8,FALSE)))</f>
        <v>11</v>
      </c>
      <c r="H186" s="231">
        <f>IF(ISNA(VLOOKUP($B186,'Autumn 2023 School'!$C$2:$AH$214,8,FALSE)),0,(VLOOKUP($B186,'Autumn 2023 School'!$C$2:$AH$214,8,FALSE)))</f>
        <v>17</v>
      </c>
      <c r="I186" s="231">
        <f>IF(ISNA(VLOOKUP($B186,'Spring 2023 School'!$C$3:$AF$219,12,FALSE)),0,(VLOOKUP($B186,'Spring 2023 School'!$C$3:$AF$219,12,FALSE)))</f>
        <v>0</v>
      </c>
      <c r="J186" s="231">
        <f>IF(ISNA(VLOOKUP($B186,'Summer 2023 School'!$C$2:$AF$216,12,FALSE)),0,(VLOOKUP($B186,'Summer 2023 School'!$C$2:$AF$216,12,FALSE)))</f>
        <v>465</v>
      </c>
      <c r="K186" s="231">
        <f>IF(ISNA(VLOOKUP($B186,'Autumn 2023 School'!$C$2:$AH$214,12,FALSE)),0,(VLOOKUP($B186,'Autumn 2023 School'!$C$2:$AH$214,12,FALSE)))</f>
        <v>375</v>
      </c>
      <c r="L186" s="231">
        <f>IF(ISNA(VLOOKUP($B186,'Spring 2023 School'!$C$3:$AF$219,15,FALSE)),0,(VLOOKUP($B186,'Spring 2023 School'!$C$3:$AF$219,15,FALSE)))</f>
        <v>0</v>
      </c>
      <c r="M186" s="231">
        <f>IF(ISNA(VLOOKUP($B186,'Summer 2023 School'!$C$2:$AF$216,15,FALSE)),0,(VLOOKUP($B186,'Summer 2023 School'!$C$2:$AF$216,15,FALSE)))</f>
        <v>165</v>
      </c>
      <c r="N186" s="231">
        <f>IF(ISNA(VLOOKUP($B186,'Autumn 2023 School'!$C$2:$AH$214,15,FALSE)),0,(VLOOKUP($B186,'Autumn 2023 School'!$C$2:$AH$214,15,FALSE)))</f>
        <v>255</v>
      </c>
      <c r="O186" s="231">
        <f>IF(ISNA(VLOOKUP($B186,'Spring 2023 School'!$C$3:$AF$219,2,FALSE)),0,(VLOOKUP($B186,'Spring 2023 School'!$C$3:$AF$219,2,FALSE)))</f>
        <v>0</v>
      </c>
      <c r="P186" s="231">
        <f>IF(ISNA(VLOOKUP($B186,'Summer 2023 School'!$C$2:$AF$216,2,FALSE)),0,(VLOOKUP($B186,'Summer 2023 School'!$C$2:$AF$216,2,FALSE)))</f>
        <v>0</v>
      </c>
      <c r="Q186" s="231">
        <f>IF(ISNA(VLOOKUP($B186,'Autumn 2023 School'!$C$2:$AH$214,2,FALSE)),0,(VLOOKUP($B186,'Autumn 2023 School'!$C$2:$AH$214,2,FALSE)))</f>
        <v>0</v>
      </c>
      <c r="R186" s="231">
        <f>IF(ISNA(VLOOKUP($B186,'Spring 2023 School'!$C$3:$AF$219,9,FALSE)),0,(VLOOKUP($B186,'Spring 2023 School'!$C$3:$AF$219,9,FALSE)))</f>
        <v>0</v>
      </c>
      <c r="S186" s="231">
        <f>IF(ISNA(VLOOKUP($B186,'Summer 2023 School'!$C$2:$AF$216,9,FALSE)),0,(VLOOKUP($B186,'Summer 2023 School'!$C$2:$AF$216,9,FALSE)))</f>
        <v>0</v>
      </c>
      <c r="T186" s="231">
        <f>IF(ISNA(VLOOKUP($B186,'Autumn 2023 School'!$C$2:$AH$214,9,FALSE)),0,(VLOOKUP($B186,'Autumn 2023 School'!$C$2:$AH$214,9,FALSE)))</f>
        <v>0</v>
      </c>
      <c r="U186" s="231">
        <f>IF(ISNA(VLOOKUP($B186,'Spring 2023 School'!$C$3:$AF$219,25,FALSE)),0,(VLOOKUP($B186,'Spring 2023 School'!$C$3:$AF$219,25,FALSE)))</f>
        <v>0</v>
      </c>
      <c r="V186" s="231">
        <f>IF(ISNA(VLOOKUP($B186,'Spring 2023 School'!$C$3:$AF$219,25,FALSE)),0,(VLOOKUP($B186,'Spring 2023 School'!$C$3:$AF$219,25,FALSE)))</f>
        <v>0</v>
      </c>
      <c r="W186" s="231">
        <f>IF(ISNA(VLOOKUP($B186,'Spring 2023 School'!$C$3:$AF$219,25,FALSE)),0,(VLOOKUP($B186,'Spring 2023 School'!$C$3:$AF$219,25,FALSE)))</f>
        <v>0</v>
      </c>
      <c r="X186" s="231">
        <f>IF(ISNA(VLOOKUP($B186,'Spring 2023 School'!$C$3:$AF$219,26,FALSE)),0,(VLOOKUP($B186,'Spring 2023 School'!$C$3:$AF$219,26,FALSE)))</f>
        <v>0</v>
      </c>
      <c r="Y186" s="231">
        <f>IF(ISNA(VLOOKUP($B186,'Spring 2023 School'!$C$3:$AF$219,26,FALSE)),0,(VLOOKUP($B186,'Spring 2023 School'!$C$3:$AF$219,26,FALSE)))</f>
        <v>0</v>
      </c>
      <c r="Z186" s="231">
        <f>IF(ISNA(VLOOKUP($B186,'Spring 2023 School'!$C$3:$AF$219,26,FALSE)),0,(VLOOKUP($B186,'Spring 2023 School'!$C$3:$AF$219,26,FALSE)))</f>
        <v>0</v>
      </c>
      <c r="AA186" s="231">
        <f>IF(ISNA(VLOOKUP($B186,'Spring 2023 School'!$C$3:$AF$219,27,FALSE)),0,(VLOOKUP($B186,'Spring 2023 School'!$C$3:$AF$219,27,FALSE)))</f>
        <v>0</v>
      </c>
      <c r="AB186" s="231">
        <f>IF(ISNA(VLOOKUP($B186,'Spring 2023 School'!$C$3:$AF$219,27,FALSE)),0,(VLOOKUP($B186,'Spring 2023 School'!$C$3:$AF$219,27,FALSE)))</f>
        <v>0</v>
      </c>
      <c r="AC186" s="231">
        <f>IF(ISNA(VLOOKUP($B186,'Spring 2023 School'!$C$3:$AF$219,27,FALSE)),0,(VLOOKUP($B186,'Spring 2023 School'!$C$3:$AF$219,27,FALSE)))</f>
        <v>0</v>
      </c>
      <c r="AD186" s="384">
        <f t="shared" si="72"/>
        <v>85364.999999999985</v>
      </c>
      <c r="AE186" s="403">
        <v>0</v>
      </c>
      <c r="AF186" s="403">
        <v>0</v>
      </c>
      <c r="AG186" s="403">
        <v>0</v>
      </c>
      <c r="AH186" s="384">
        <f t="shared" si="73"/>
        <v>0</v>
      </c>
      <c r="AI186" s="384">
        <f t="shared" si="74"/>
        <v>0</v>
      </c>
      <c r="AJ186" s="384">
        <f t="shared" si="75"/>
        <v>0</v>
      </c>
      <c r="AK186" s="384">
        <f t="shared" si="76"/>
        <v>0</v>
      </c>
      <c r="AL186" s="403">
        <f>IF(ISNA(VLOOKUP($A186,'Spring 2023 School'!$B184:$AD184,29,FALSE)),0,(VLOOKUP($A186,'Spring 2023 School'!$B184:$AD184,29,FALSE)))</f>
        <v>7</v>
      </c>
      <c r="AM186" s="403">
        <f>IF(ISNA(VLOOKUP($A186,'Spring 2023 School'!$B184:$AZ184,30,FALSE)),0,(VLOOKUP($A186,'Spring 2023 School'!$B184:$AZ184,30,FALSE)))</f>
        <v>105</v>
      </c>
      <c r="AN186" s="402">
        <f t="shared" si="69"/>
        <v>1526</v>
      </c>
      <c r="AO186" s="404">
        <f t="shared" si="70"/>
        <v>0</v>
      </c>
      <c r="AP186" s="384">
        <f t="shared" si="71"/>
        <v>86890.999999999985</v>
      </c>
      <c r="AQ186" s="403">
        <f>VLOOKUP(A186,'Spring 2023 School'!$B$3:$AB$202,26,FALSE)</f>
        <v>7</v>
      </c>
      <c r="AR186" s="403">
        <f>VLOOKUP(A186,'Summer 2023 School'!$B$2:$AA$200,26,FALSE)</f>
        <v>7</v>
      </c>
      <c r="AS186" s="403">
        <f>VLOOKUP(A186,'Autumn 2023 School'!$B$2:$AA$197,26,FALSE)</f>
        <v>2</v>
      </c>
      <c r="AT186" s="409">
        <f t="shared" si="85"/>
        <v>2101.2000000000003</v>
      </c>
      <c r="AU186" s="409">
        <v>0</v>
      </c>
      <c r="AV186" s="413">
        <f t="shared" si="77"/>
        <v>88992.199999999983</v>
      </c>
      <c r="AW186" s="410">
        <f t="shared" si="78"/>
        <v>37080.083333333328</v>
      </c>
      <c r="AX186" s="410">
        <f t="shared" si="79"/>
        <v>29664.066666666662</v>
      </c>
      <c r="AY186" s="410">
        <f t="shared" si="80"/>
        <v>22248.049999999996</v>
      </c>
      <c r="AZ186" s="642">
        <f>(SUMIF('Spring 2023 School'!B:B,Budget!A186,'Spring 2023 School'!AG:AG)+SUMIF('Summer 2023 School'!B:B,Budget!A186,'Summer 2023 School'!AG:AG)+SUMIF('Autumn 2023 School'!B:B,Budget!A186,'Autumn 2023 School'!AG:AG))</f>
        <v>0</v>
      </c>
      <c r="BA186" s="410">
        <f t="shared" si="81"/>
        <v>0</v>
      </c>
      <c r="BB186">
        <f t="shared" si="82"/>
        <v>0</v>
      </c>
      <c r="BC186">
        <f t="shared" si="83"/>
        <v>0</v>
      </c>
      <c r="BD186">
        <f t="shared" si="84"/>
        <v>0</v>
      </c>
    </row>
    <row r="187" spans="1:56" x14ac:dyDescent="0.35">
      <c r="A187" s="231">
        <v>3431</v>
      </c>
      <c r="B187" t="s">
        <v>1006</v>
      </c>
      <c r="C187" s="231">
        <f>IF(ISNA(VLOOKUP($B187,'Spring 2023 School'!$C$3:$AF$220,5,FALSE)),0,(VLOOKUP($B187,'Spring 2023 School'!$C$3:$AF$220,5,FALSE)))</f>
        <v>40</v>
      </c>
      <c r="D187" s="231">
        <f>IF(ISNA(VLOOKUP($B187,'Summer 2023 School'!$C$2:$AF$217,5,FALSE)),0,(VLOOKUP($B187,'Summer 2023 School'!$C$2:$AF$217,5,FALSE)))</f>
        <v>41</v>
      </c>
      <c r="E187" s="231">
        <f>IF(ISNA(VLOOKUP($B187,'Autumn 2023 School'!$C$2:$AH$214,5,FALSE)),0,(VLOOKUP($B187,'Autumn 2023 School'!$C$2:$AH$214,5,FALSE)))</f>
        <v>36</v>
      </c>
      <c r="F187" s="231">
        <f>IF(ISNA(VLOOKUP($B187,'Spring 2023 School'!$C$3:$AF$219,8,FALSE)),0,(VLOOKUP($B187,'Spring 2023 School'!$C$3:$AF$219,8,FALSE)))</f>
        <v>20</v>
      </c>
      <c r="G187" s="231">
        <f>IF(ISNA(VLOOKUP($B187,'Summer 2023 School'!$C$2:$AF$216,8,FALSE)),0,(VLOOKUP($B187,'Summer 2023 School'!$C$2:$AF$216,8,FALSE)))</f>
        <v>20</v>
      </c>
      <c r="H187" s="231">
        <f>IF(ISNA(VLOOKUP($B187,'Autumn 2023 School'!$C$2:$AH$214,8,FALSE)),0,(VLOOKUP($B187,'Autumn 2023 School'!$C$2:$AH$214,8,FALSE)))</f>
        <v>19</v>
      </c>
      <c r="I187" s="231">
        <f>IF(ISNA(VLOOKUP($B187,'Spring 2023 School'!$C$3:$AF$219,12,FALSE)),0,(VLOOKUP($B187,'Spring 2023 School'!$C$3:$AF$219,12,FALSE)))</f>
        <v>600</v>
      </c>
      <c r="J187" s="231">
        <f>IF(ISNA(VLOOKUP($B187,'Summer 2023 School'!$C$2:$AF$216,12,FALSE)),0,(VLOOKUP($B187,'Summer 2023 School'!$C$2:$AF$216,12,FALSE)))</f>
        <v>615</v>
      </c>
      <c r="K187" s="231">
        <f>IF(ISNA(VLOOKUP($B187,'Autumn 2023 School'!$C$2:$AH$214,12,FALSE)),0,(VLOOKUP($B187,'Autumn 2023 School'!$C$2:$AH$214,12,FALSE)))</f>
        <v>540</v>
      </c>
      <c r="L187" s="231">
        <f>IF(ISNA(VLOOKUP($B187,'Spring 2023 School'!$C$3:$AF$219,15,FALSE)),0,(VLOOKUP($B187,'Spring 2023 School'!$C$3:$AF$219,15,FALSE)))</f>
        <v>300</v>
      </c>
      <c r="M187" s="231">
        <f>IF(ISNA(VLOOKUP($B187,'Summer 2023 School'!$C$2:$AF$216,15,FALSE)),0,(VLOOKUP($B187,'Summer 2023 School'!$C$2:$AF$216,15,FALSE)))</f>
        <v>300</v>
      </c>
      <c r="N187" s="231">
        <f>IF(ISNA(VLOOKUP($B187,'Autumn 2023 School'!$C$2:$AH$214,15,FALSE)),0,(VLOOKUP($B187,'Autumn 2023 School'!$C$2:$AH$214,15,FALSE)))</f>
        <v>285</v>
      </c>
      <c r="O187" s="231">
        <f>IF(ISNA(VLOOKUP($B187,'Spring 2023 School'!$C$3:$AF$219,2,FALSE)),0,(VLOOKUP($B187,'Spring 2023 School'!$C$3:$AF$219,2,FALSE)))</f>
        <v>0</v>
      </c>
      <c r="P187" s="231">
        <f>IF(ISNA(VLOOKUP($B187,'Summer 2023 School'!$C$2:$AF$216,2,FALSE)),0,(VLOOKUP($B187,'Summer 2023 School'!$C$2:$AF$216,2,FALSE)))</f>
        <v>0</v>
      </c>
      <c r="Q187" s="231">
        <f>IF(ISNA(VLOOKUP($B187,'Autumn 2023 School'!$C$2:$AH$214,2,FALSE)),0,(VLOOKUP($B187,'Autumn 2023 School'!$C$2:$AH$214,2,FALSE)))</f>
        <v>0</v>
      </c>
      <c r="R187" s="231">
        <f>IF(ISNA(VLOOKUP($B187,'Spring 2023 School'!$C$3:$AF$219,9,FALSE)),0,(VLOOKUP($B187,'Spring 2023 School'!$C$3:$AF$219,9,FALSE)))</f>
        <v>0</v>
      </c>
      <c r="S187" s="231">
        <f>IF(ISNA(VLOOKUP($B187,'Summer 2023 School'!$C$2:$AF$216,9,FALSE)),0,(VLOOKUP($B187,'Summer 2023 School'!$C$2:$AF$216,9,FALSE)))</f>
        <v>0</v>
      </c>
      <c r="T187" s="231">
        <f>IF(ISNA(VLOOKUP($B187,'Autumn 2023 School'!$C$2:$AH$214,9,FALSE)),0,(VLOOKUP($B187,'Autumn 2023 School'!$C$2:$AH$214,9,FALSE)))</f>
        <v>0</v>
      </c>
      <c r="U187" s="231">
        <f>IF(ISNA(VLOOKUP($B187,'Spring 2023 School'!$C$3:$AF$219,25,FALSE)),0,(VLOOKUP($B187,'Spring 2023 School'!$C$3:$AF$219,25,FALSE)))</f>
        <v>3</v>
      </c>
      <c r="V187" s="231">
        <f>IF(ISNA(VLOOKUP($B187,'Spring 2023 School'!$C$3:$AF$219,25,FALSE)),0,(VLOOKUP($B187,'Spring 2023 School'!$C$3:$AF$219,25,FALSE)))</f>
        <v>3</v>
      </c>
      <c r="W187" s="231">
        <f>IF(ISNA(VLOOKUP($B187,'Spring 2023 School'!$C$3:$AF$219,25,FALSE)),0,(VLOOKUP($B187,'Spring 2023 School'!$C$3:$AF$219,25,FALSE)))</f>
        <v>3</v>
      </c>
      <c r="X187" s="231">
        <f>IF(ISNA(VLOOKUP($B187,'Spring 2023 School'!$C$3:$AF$219,26,FALSE)),0,(VLOOKUP($B187,'Spring 2023 School'!$C$3:$AF$219,26,FALSE)))</f>
        <v>45</v>
      </c>
      <c r="Y187" s="231">
        <f>IF(ISNA(VLOOKUP($B187,'Spring 2023 School'!$C$3:$AF$219,26,FALSE)),0,(VLOOKUP($B187,'Spring 2023 School'!$C$3:$AF$219,26,FALSE)))</f>
        <v>45</v>
      </c>
      <c r="Z187" s="231">
        <f>IF(ISNA(VLOOKUP($B187,'Spring 2023 School'!$C$3:$AF$219,26,FALSE)),0,(VLOOKUP($B187,'Spring 2023 School'!$C$3:$AF$219,26,FALSE)))</f>
        <v>45</v>
      </c>
      <c r="AA187" s="231">
        <f>IF(ISNA(VLOOKUP($B187,'Spring 2023 School'!$C$3:$AF$219,27,FALSE)),0,(VLOOKUP($B187,'Spring 2023 School'!$C$3:$AF$219,27,FALSE)))</f>
        <v>0</v>
      </c>
      <c r="AB187" s="231">
        <f>IF(ISNA(VLOOKUP($B187,'Spring 2023 School'!$C$3:$AF$219,27,FALSE)),0,(VLOOKUP($B187,'Spring 2023 School'!$C$3:$AF$219,27,FALSE)))</f>
        <v>0</v>
      </c>
      <c r="AC187" s="231">
        <f>IF(ISNA(VLOOKUP($B187,'Spring 2023 School'!$C$3:$AF$219,27,FALSE)),0,(VLOOKUP($B187,'Spring 2023 School'!$C$3:$AF$219,27,FALSE)))</f>
        <v>0</v>
      </c>
      <c r="AD187" s="384">
        <f t="shared" si="72"/>
        <v>181542.9</v>
      </c>
      <c r="AE187" s="403">
        <f>VLOOKUP(B187,'Spring 2023 School'!$C$3:$S$202,17,FALSE)</f>
        <v>60</v>
      </c>
      <c r="AF187" s="403">
        <f>VLOOKUP(B187,'Spring 2023 School'!$C$1:$Z$200,20,FALSE)</f>
        <v>0</v>
      </c>
      <c r="AG187" s="403">
        <f>VLOOKUP(B187,'Spring 2023 School'!$C$3:$Z$202,23,FALSE)</f>
        <v>15</v>
      </c>
      <c r="AH187" s="384">
        <f t="shared" si="73"/>
        <v>1390.8</v>
      </c>
      <c r="AI187" s="384">
        <f t="shared" si="74"/>
        <v>0</v>
      </c>
      <c r="AJ187" s="384">
        <f t="shared" si="75"/>
        <v>45.6</v>
      </c>
      <c r="AK187" s="384">
        <f t="shared" si="76"/>
        <v>1436.3999999999999</v>
      </c>
      <c r="AL187" s="403">
        <f>IF(ISNA(VLOOKUP($A187,'Spring 2023 School'!$B185:$AD185,29,FALSE)),0,(VLOOKUP($A187,'Spring 2023 School'!$B185:$AD185,29,FALSE)))</f>
        <v>0</v>
      </c>
      <c r="AM187" s="403">
        <f>IF(ISNA(VLOOKUP($A187,'Spring 2023 School'!$B185:$AZ185,30,FALSE)),0,(VLOOKUP($A187,'Spring 2023 School'!$B185:$AZ185,30,FALSE)))</f>
        <v>0</v>
      </c>
      <c r="AN187" s="402">
        <f t="shared" si="69"/>
        <v>0</v>
      </c>
      <c r="AO187" s="404">
        <f t="shared" si="70"/>
        <v>0</v>
      </c>
      <c r="AP187" s="384">
        <f t="shared" si="71"/>
        <v>182979.3</v>
      </c>
      <c r="AQ187" s="403">
        <f>VLOOKUP(A187,'Spring 2023 School'!$B$3:$AB$202,26,FALSE)</f>
        <v>3</v>
      </c>
      <c r="AR187" s="403">
        <f>VLOOKUP(A187,'Summer 2023 School'!$B$2:$AA$200,26,FALSE)</f>
        <v>5</v>
      </c>
      <c r="AS187" s="403">
        <f>VLOOKUP(A187,'Autumn 2023 School'!$B$2:$AA$197,26,FALSE)</f>
        <v>3</v>
      </c>
      <c r="AT187" s="409">
        <f t="shared" si="85"/>
        <v>1428</v>
      </c>
      <c r="AU187" s="409">
        <v>0</v>
      </c>
      <c r="AV187" s="413">
        <f t="shared" si="77"/>
        <v>184407.3</v>
      </c>
      <c r="AW187" s="410">
        <f t="shared" si="78"/>
        <v>76836.375</v>
      </c>
      <c r="AX187" s="410">
        <f t="shared" si="79"/>
        <v>61469.1</v>
      </c>
      <c r="AY187" s="410">
        <f t="shared" si="80"/>
        <v>46101.824999999997</v>
      </c>
      <c r="AZ187" s="642">
        <f>(SUMIF('Spring 2023 School'!B:B,Budget!A187,'Spring 2023 School'!AG:AG)+SUMIF('Summer 2023 School'!B:B,Budget!A187,'Summer 2023 School'!AG:AG)+SUMIF('Autumn 2023 School'!B:B,Budget!A187,'Autumn 2023 School'!AG:AG))</f>
        <v>0</v>
      </c>
      <c r="BA187" s="410">
        <f t="shared" si="81"/>
        <v>0</v>
      </c>
      <c r="BB187">
        <f t="shared" si="82"/>
        <v>780</v>
      </c>
      <c r="BC187">
        <f t="shared" si="83"/>
        <v>0</v>
      </c>
      <c r="BD187">
        <f t="shared" si="84"/>
        <v>180</v>
      </c>
    </row>
    <row r="188" spans="1:56" x14ac:dyDescent="0.35">
      <c r="A188" s="231">
        <v>3432</v>
      </c>
      <c r="B188" t="s">
        <v>1007</v>
      </c>
      <c r="C188" s="231">
        <f>IF(ISNA(VLOOKUP($B188,'Spring 2023 School'!$C$3:$AF$220,5,FALSE)),0,(VLOOKUP($B188,'Spring 2023 School'!$C$3:$AF$220,5,FALSE)))</f>
        <v>67</v>
      </c>
      <c r="D188" s="231">
        <f>IF(ISNA(VLOOKUP($B188,'Summer 2023 School'!$C$2:$AF$217,5,FALSE)),0,(VLOOKUP($B188,'Summer 2023 School'!$C$2:$AF$217,5,FALSE)))</f>
        <v>88</v>
      </c>
      <c r="E188" s="231">
        <f>IF(ISNA(VLOOKUP($B188,'Autumn 2023 School'!$C$2:$AH$214,5,FALSE)),0,(VLOOKUP($B188,'Autumn 2023 School'!$C$2:$AH$214,5,FALSE)))</f>
        <v>67</v>
      </c>
      <c r="F188" s="231">
        <f>IF(ISNA(VLOOKUP($B188,'Spring 2023 School'!$C$3:$AF$219,8,FALSE)),0,(VLOOKUP($B188,'Spring 2023 School'!$C$3:$AF$219,8,FALSE)))</f>
        <v>4</v>
      </c>
      <c r="G188" s="231">
        <f>IF(ISNA(VLOOKUP($B188,'Summer 2023 School'!$C$2:$AF$216,8,FALSE)),0,(VLOOKUP($B188,'Summer 2023 School'!$C$2:$AF$216,8,FALSE)))</f>
        <v>8</v>
      </c>
      <c r="H188" s="231">
        <f>IF(ISNA(VLOOKUP($B188,'Autumn 2023 School'!$C$2:$AH$214,8,FALSE)),0,(VLOOKUP($B188,'Autumn 2023 School'!$C$2:$AH$214,8,FALSE)))</f>
        <v>6</v>
      </c>
      <c r="I188" s="231">
        <f>IF(ISNA(VLOOKUP($B188,'Spring 2023 School'!$C$3:$AF$219,12,FALSE)),0,(VLOOKUP($B188,'Spring 2023 School'!$C$3:$AF$219,12,FALSE)))</f>
        <v>1005</v>
      </c>
      <c r="J188" s="231">
        <f>IF(ISNA(VLOOKUP($B188,'Summer 2023 School'!$C$2:$AF$216,12,FALSE)),0,(VLOOKUP($B188,'Summer 2023 School'!$C$2:$AF$216,12,FALSE)))</f>
        <v>1320</v>
      </c>
      <c r="K188" s="231">
        <f>IF(ISNA(VLOOKUP($B188,'Autumn 2023 School'!$C$2:$AH$214,12,FALSE)),0,(VLOOKUP($B188,'Autumn 2023 School'!$C$2:$AH$214,12,FALSE)))</f>
        <v>1005</v>
      </c>
      <c r="L188" s="231">
        <f>IF(ISNA(VLOOKUP($B188,'Spring 2023 School'!$C$3:$AF$219,15,FALSE)),0,(VLOOKUP($B188,'Spring 2023 School'!$C$3:$AF$219,15,FALSE)))</f>
        <v>60</v>
      </c>
      <c r="M188" s="231">
        <f>IF(ISNA(VLOOKUP($B188,'Summer 2023 School'!$C$2:$AF$216,15,FALSE)),0,(VLOOKUP($B188,'Summer 2023 School'!$C$2:$AF$216,15,FALSE)))</f>
        <v>120</v>
      </c>
      <c r="N188" s="231">
        <f>IF(ISNA(VLOOKUP($B188,'Autumn 2023 School'!$C$2:$AH$214,15,FALSE)),0,(VLOOKUP($B188,'Autumn 2023 School'!$C$2:$AH$214,15,FALSE)))</f>
        <v>90</v>
      </c>
      <c r="O188" s="231">
        <f>IF(ISNA(VLOOKUP($B188,'Spring 2023 School'!$C$3:$AF$219,2,FALSE)),0,(VLOOKUP($B188,'Spring 2023 School'!$C$3:$AF$219,2,FALSE)))</f>
        <v>0</v>
      </c>
      <c r="P188" s="231">
        <f>IF(ISNA(VLOOKUP($B188,'Summer 2023 School'!$C$2:$AF$216,2,FALSE)),0,(VLOOKUP($B188,'Summer 2023 School'!$C$2:$AF$216,2,FALSE)))</f>
        <v>0</v>
      </c>
      <c r="Q188" s="231">
        <f>IF(ISNA(VLOOKUP($B188,'Autumn 2023 School'!$C$2:$AH$214,2,FALSE)),0,(VLOOKUP($B188,'Autumn 2023 School'!$C$2:$AH$214,2,FALSE)))</f>
        <v>0</v>
      </c>
      <c r="R188" s="231">
        <f>IF(ISNA(VLOOKUP($B188,'Spring 2023 School'!$C$3:$AF$219,9,FALSE)),0,(VLOOKUP($B188,'Spring 2023 School'!$C$3:$AF$219,9,FALSE)))</f>
        <v>0</v>
      </c>
      <c r="S188" s="231">
        <f>IF(ISNA(VLOOKUP($B188,'Summer 2023 School'!$C$2:$AF$216,9,FALSE)),0,(VLOOKUP($B188,'Summer 2023 School'!$C$2:$AF$216,9,FALSE)))</f>
        <v>0</v>
      </c>
      <c r="T188" s="231">
        <f>IF(ISNA(VLOOKUP($B188,'Autumn 2023 School'!$C$2:$AH$214,9,FALSE)),0,(VLOOKUP($B188,'Autumn 2023 School'!$C$2:$AH$214,9,FALSE)))</f>
        <v>0</v>
      </c>
      <c r="U188" s="231">
        <f>IF(ISNA(VLOOKUP($B188,'Spring 2023 School'!$C$3:$AF$219,25,FALSE)),0,(VLOOKUP($B188,'Spring 2023 School'!$C$3:$AF$219,25,FALSE)))</f>
        <v>22</v>
      </c>
      <c r="V188" s="231">
        <f>IF(ISNA(VLOOKUP($B188,'Spring 2023 School'!$C$3:$AF$219,25,FALSE)),0,(VLOOKUP($B188,'Spring 2023 School'!$C$3:$AF$219,25,FALSE)))</f>
        <v>22</v>
      </c>
      <c r="W188" s="231">
        <f>IF(ISNA(VLOOKUP($B188,'Spring 2023 School'!$C$3:$AF$219,25,FALSE)),0,(VLOOKUP($B188,'Spring 2023 School'!$C$3:$AF$219,25,FALSE)))</f>
        <v>22</v>
      </c>
      <c r="X188" s="231">
        <f>IF(ISNA(VLOOKUP($B188,'Spring 2023 School'!$C$3:$AF$219,26,FALSE)),0,(VLOOKUP($B188,'Spring 2023 School'!$C$3:$AF$219,26,FALSE)))</f>
        <v>330</v>
      </c>
      <c r="Y188" s="231">
        <f>IF(ISNA(VLOOKUP($B188,'Spring 2023 School'!$C$3:$AF$219,26,FALSE)),0,(VLOOKUP($B188,'Spring 2023 School'!$C$3:$AF$219,26,FALSE)))</f>
        <v>330</v>
      </c>
      <c r="Z188" s="231">
        <f>IF(ISNA(VLOOKUP($B188,'Spring 2023 School'!$C$3:$AF$219,26,FALSE)),0,(VLOOKUP($B188,'Spring 2023 School'!$C$3:$AF$219,26,FALSE)))</f>
        <v>330</v>
      </c>
      <c r="AA188" s="231">
        <f>IF(ISNA(VLOOKUP($B188,'Spring 2023 School'!$C$3:$AF$219,27,FALSE)),0,(VLOOKUP($B188,'Spring 2023 School'!$C$3:$AF$219,27,FALSE)))</f>
        <v>15</v>
      </c>
      <c r="AB188" s="231">
        <f>IF(ISNA(VLOOKUP($B188,'Spring 2023 School'!$C$3:$AF$219,27,FALSE)),0,(VLOOKUP($B188,'Spring 2023 School'!$C$3:$AF$219,27,FALSE)))</f>
        <v>15</v>
      </c>
      <c r="AC188" s="231">
        <f>IF(ISNA(VLOOKUP($B188,'Spring 2023 School'!$C$3:$AF$219,27,FALSE)),0,(VLOOKUP($B188,'Spring 2023 School'!$C$3:$AF$219,27,FALSE)))</f>
        <v>15</v>
      </c>
      <c r="AD188" s="384">
        <f t="shared" si="72"/>
        <v>247721.10000000003</v>
      </c>
      <c r="AE188" s="403">
        <f>VLOOKUP(B188,'Spring 2023 School'!$C$3:$S$202,17,FALSE)</f>
        <v>255</v>
      </c>
      <c r="AF188" s="403">
        <f>VLOOKUP(B188,'Spring 2023 School'!$C$1:$Z$200,20,FALSE)</f>
        <v>615</v>
      </c>
      <c r="AG188" s="403">
        <f>VLOOKUP(B188,'Spring 2023 School'!$C$3:$Z$202,23,FALSE)</f>
        <v>105</v>
      </c>
      <c r="AH188" s="384">
        <f t="shared" si="73"/>
        <v>5910.9</v>
      </c>
      <c r="AI188" s="384">
        <f t="shared" si="74"/>
        <v>6777.3</v>
      </c>
      <c r="AJ188" s="384">
        <f t="shared" si="75"/>
        <v>319.2</v>
      </c>
      <c r="AK188" s="384">
        <f t="shared" si="76"/>
        <v>13007.400000000001</v>
      </c>
      <c r="AL188" s="403">
        <f>IF(ISNA(VLOOKUP($A188,'Spring 2023 School'!$B186:$AD186,29,FALSE)),0,(VLOOKUP($A188,'Spring 2023 School'!$B186:$AD186,29,FALSE)))</f>
        <v>3</v>
      </c>
      <c r="AM188" s="403">
        <f>IF(ISNA(VLOOKUP($A188,'Spring 2023 School'!$B186:$AZ186,30,FALSE)),0,(VLOOKUP($A188,'Spring 2023 School'!$B186:$AZ186,30,FALSE)))</f>
        <v>45</v>
      </c>
      <c r="AN188" s="402">
        <f t="shared" si="69"/>
        <v>654</v>
      </c>
      <c r="AO188" s="404">
        <f t="shared" si="70"/>
        <v>0</v>
      </c>
      <c r="AP188" s="384">
        <f t="shared" si="71"/>
        <v>261382.50000000003</v>
      </c>
      <c r="AQ188" s="403">
        <f>VLOOKUP(A188,'Spring 2023 School'!$B$3:$AB$202,26,FALSE)</f>
        <v>22</v>
      </c>
      <c r="AR188" s="403">
        <f>VLOOKUP(A188,'Summer 2023 School'!$B$2:$AA$200,26,FALSE)</f>
        <v>35</v>
      </c>
      <c r="AS188" s="403">
        <f>VLOOKUP(A188,'Autumn 2023 School'!$B$2:$AA$197,26,FALSE)</f>
        <v>14</v>
      </c>
      <c r="AT188" s="409">
        <f t="shared" si="85"/>
        <v>9271.8000000000011</v>
      </c>
      <c r="AU188" s="409">
        <v>0</v>
      </c>
      <c r="AV188" s="413">
        <f t="shared" si="77"/>
        <v>270654.30000000005</v>
      </c>
      <c r="AW188" s="410">
        <f t="shared" si="78"/>
        <v>112772.62500000003</v>
      </c>
      <c r="AX188" s="410">
        <f t="shared" si="79"/>
        <v>90218.10000000002</v>
      </c>
      <c r="AY188" s="410">
        <f t="shared" si="80"/>
        <v>67663.575000000012</v>
      </c>
      <c r="AZ188" s="642">
        <f>(SUMIF('Spring 2023 School'!B:B,Budget!A188,'Spring 2023 School'!AG:AG)+SUMIF('Summer 2023 School'!B:B,Budget!A188,'Summer 2023 School'!AG:AG)+SUMIF('Autumn 2023 School'!B:B,Budget!A188,'Autumn 2023 School'!AG:AG))</f>
        <v>5</v>
      </c>
      <c r="BA188" s="410">
        <f t="shared" si="81"/>
        <v>4550</v>
      </c>
      <c r="BB188">
        <f t="shared" si="82"/>
        <v>3315</v>
      </c>
      <c r="BC188">
        <f t="shared" si="83"/>
        <v>7995</v>
      </c>
      <c r="BD188">
        <f t="shared" si="84"/>
        <v>1260</v>
      </c>
    </row>
    <row r="189" spans="1:56" x14ac:dyDescent="0.35">
      <c r="A189" s="231">
        <v>3433</v>
      </c>
      <c r="B189" t="s">
        <v>1008</v>
      </c>
      <c r="C189" s="231">
        <f>IF(ISNA(VLOOKUP($B189,'Spring 2023 School'!$C$3:$AF$220,5,FALSE)),0,(VLOOKUP($B189,'Spring 2023 School'!$C$3:$AF$220,5,FALSE)))</f>
        <v>26</v>
      </c>
      <c r="D189" s="231">
        <f>IF(ISNA(VLOOKUP($B189,'Summer 2023 School'!$C$2:$AF$217,5,FALSE)),0,(VLOOKUP($B189,'Summer 2023 School'!$C$2:$AF$217,5,FALSE)))</f>
        <v>25</v>
      </c>
      <c r="E189" s="231">
        <f>IF(ISNA(VLOOKUP($B189,'Autumn 2023 School'!$C$2:$AH$214,5,FALSE)),0,(VLOOKUP($B189,'Autumn 2023 School'!$C$2:$AH$214,5,FALSE)))</f>
        <v>25</v>
      </c>
      <c r="F189" s="231">
        <f>IF(ISNA(VLOOKUP($B189,'Spring 2023 School'!$C$3:$AF$219,8,FALSE)),0,(VLOOKUP($B189,'Spring 2023 School'!$C$3:$AF$219,8,FALSE)))</f>
        <v>0</v>
      </c>
      <c r="G189" s="231">
        <f>IF(ISNA(VLOOKUP($B189,'Summer 2023 School'!$C$2:$AF$216,8,FALSE)),0,(VLOOKUP($B189,'Summer 2023 School'!$C$2:$AF$216,8,FALSE)))</f>
        <v>0</v>
      </c>
      <c r="H189" s="231">
        <f>IF(ISNA(VLOOKUP($B189,'Autumn 2023 School'!$C$2:$AH$214,8,FALSE)),0,(VLOOKUP($B189,'Autumn 2023 School'!$C$2:$AH$214,8,FALSE)))</f>
        <v>0</v>
      </c>
      <c r="I189" s="231">
        <f>IF(ISNA(VLOOKUP($B189,'Spring 2023 School'!$C$3:$AF$219,12,FALSE)),0,(VLOOKUP($B189,'Spring 2023 School'!$C$3:$AF$219,12,FALSE)))</f>
        <v>390</v>
      </c>
      <c r="J189" s="231">
        <f>IF(ISNA(VLOOKUP($B189,'Summer 2023 School'!$C$2:$AF$216,12,FALSE)),0,(VLOOKUP($B189,'Summer 2023 School'!$C$2:$AF$216,12,FALSE)))</f>
        <v>375</v>
      </c>
      <c r="K189" s="231">
        <f>IF(ISNA(VLOOKUP($B189,'Autumn 2023 School'!$C$2:$AH$214,12,FALSE)),0,(VLOOKUP($B189,'Autumn 2023 School'!$C$2:$AH$214,12,FALSE)))</f>
        <v>375</v>
      </c>
      <c r="L189" s="231">
        <f>IF(ISNA(VLOOKUP($B189,'Spring 2023 School'!$C$3:$AF$219,15,FALSE)),0,(VLOOKUP($B189,'Spring 2023 School'!$C$3:$AF$219,15,FALSE)))</f>
        <v>0</v>
      </c>
      <c r="M189" s="231">
        <f>IF(ISNA(VLOOKUP($B189,'Summer 2023 School'!$C$2:$AF$216,15,FALSE)),0,(VLOOKUP($B189,'Summer 2023 School'!$C$2:$AF$216,15,FALSE)))</f>
        <v>0</v>
      </c>
      <c r="N189" s="231">
        <f>IF(ISNA(VLOOKUP($B189,'Autumn 2023 School'!$C$2:$AH$214,15,FALSE)),0,(VLOOKUP($B189,'Autumn 2023 School'!$C$2:$AH$214,15,FALSE)))</f>
        <v>0</v>
      </c>
      <c r="O189" s="231">
        <f>IF(ISNA(VLOOKUP($B189,'Spring 2023 School'!$C$3:$AF$219,2,FALSE)),0,(VLOOKUP($B189,'Spring 2023 School'!$C$3:$AF$219,2,FALSE)))</f>
        <v>0</v>
      </c>
      <c r="P189" s="231">
        <f>IF(ISNA(VLOOKUP($B189,'Summer 2023 School'!$C$2:$AF$216,2,FALSE)),0,(VLOOKUP($B189,'Summer 2023 School'!$C$2:$AF$216,2,FALSE)))</f>
        <v>0</v>
      </c>
      <c r="Q189" s="231">
        <f>IF(ISNA(VLOOKUP($B189,'Autumn 2023 School'!$C$2:$AH$214,2,FALSE)),0,(VLOOKUP($B189,'Autumn 2023 School'!$C$2:$AH$214,2,FALSE)))</f>
        <v>0</v>
      </c>
      <c r="R189" s="231">
        <f>IF(ISNA(VLOOKUP($B189,'Spring 2023 School'!$C$3:$AF$219,9,FALSE)),0,(VLOOKUP($B189,'Spring 2023 School'!$C$3:$AF$219,9,FALSE)))</f>
        <v>0</v>
      </c>
      <c r="S189" s="231">
        <f>IF(ISNA(VLOOKUP($B189,'Summer 2023 School'!$C$2:$AF$216,9,FALSE)),0,(VLOOKUP($B189,'Summer 2023 School'!$C$2:$AF$216,9,FALSE)))</f>
        <v>0</v>
      </c>
      <c r="T189" s="231">
        <f>IF(ISNA(VLOOKUP($B189,'Autumn 2023 School'!$C$2:$AH$214,9,FALSE)),0,(VLOOKUP($B189,'Autumn 2023 School'!$C$2:$AH$214,9,FALSE)))</f>
        <v>0</v>
      </c>
      <c r="U189" s="231">
        <f>IF(ISNA(VLOOKUP($B189,'Spring 2023 School'!$C$3:$AF$219,25,FALSE)),0,(VLOOKUP($B189,'Spring 2023 School'!$C$3:$AF$219,25,FALSE)))</f>
        <v>26</v>
      </c>
      <c r="V189" s="231">
        <f>IF(ISNA(VLOOKUP($B189,'Spring 2023 School'!$C$3:$AF$219,25,FALSE)),0,(VLOOKUP($B189,'Spring 2023 School'!$C$3:$AF$219,25,FALSE)))</f>
        <v>26</v>
      </c>
      <c r="W189" s="231">
        <f>IF(ISNA(VLOOKUP($B189,'Spring 2023 School'!$C$3:$AF$219,25,FALSE)),0,(VLOOKUP($B189,'Spring 2023 School'!$C$3:$AF$219,25,FALSE)))</f>
        <v>26</v>
      </c>
      <c r="X189" s="231">
        <f>IF(ISNA(VLOOKUP($B189,'Spring 2023 School'!$C$3:$AF$219,26,FALSE)),0,(VLOOKUP($B189,'Spring 2023 School'!$C$3:$AF$219,26,FALSE)))</f>
        <v>390</v>
      </c>
      <c r="Y189" s="231">
        <f>IF(ISNA(VLOOKUP($B189,'Spring 2023 School'!$C$3:$AF$219,26,FALSE)),0,(VLOOKUP($B189,'Spring 2023 School'!$C$3:$AF$219,26,FALSE)))</f>
        <v>390</v>
      </c>
      <c r="Z189" s="231">
        <f>IF(ISNA(VLOOKUP($B189,'Spring 2023 School'!$C$3:$AF$219,26,FALSE)),0,(VLOOKUP($B189,'Spring 2023 School'!$C$3:$AF$219,26,FALSE)))</f>
        <v>390</v>
      </c>
      <c r="AA189" s="231">
        <f>IF(ISNA(VLOOKUP($B189,'Spring 2023 School'!$C$3:$AF$219,27,FALSE)),0,(VLOOKUP($B189,'Spring 2023 School'!$C$3:$AF$219,27,FALSE)))</f>
        <v>0</v>
      </c>
      <c r="AB189" s="231">
        <f>IF(ISNA(VLOOKUP($B189,'Spring 2023 School'!$C$3:$AF$219,27,FALSE)),0,(VLOOKUP($B189,'Spring 2023 School'!$C$3:$AF$219,27,FALSE)))</f>
        <v>0</v>
      </c>
      <c r="AC189" s="231">
        <f>IF(ISNA(VLOOKUP($B189,'Spring 2023 School'!$C$3:$AF$219,27,FALSE)),0,(VLOOKUP($B189,'Spring 2023 School'!$C$3:$AF$219,27,FALSE)))</f>
        <v>0</v>
      </c>
      <c r="AD189" s="384">
        <f t="shared" si="72"/>
        <v>78291.899999999994</v>
      </c>
      <c r="AE189" s="403">
        <f>VLOOKUP(B189,'Spring 2023 School'!$C$3:$S$202,17,FALSE)</f>
        <v>90</v>
      </c>
      <c r="AF189" s="403">
        <f>VLOOKUP(B189,'Spring 2023 School'!$C$1:$Z$200,20,FALSE)</f>
        <v>105</v>
      </c>
      <c r="AG189" s="403">
        <f>VLOOKUP(B189,'Spring 2023 School'!$C$3:$Z$202,23,FALSE)</f>
        <v>135</v>
      </c>
      <c r="AH189" s="384">
        <f t="shared" si="73"/>
        <v>2086.1999999999998</v>
      </c>
      <c r="AI189" s="384">
        <f t="shared" si="74"/>
        <v>1157.0999999999999</v>
      </c>
      <c r="AJ189" s="384">
        <f t="shared" si="75"/>
        <v>410.40000000000003</v>
      </c>
      <c r="AK189" s="384">
        <f t="shared" si="76"/>
        <v>3653.7</v>
      </c>
      <c r="AL189" s="403">
        <f>IF(ISNA(VLOOKUP($A189,'Spring 2023 School'!$B187:$AD187,29,FALSE)),0,(VLOOKUP($A189,'Spring 2023 School'!$B187:$AD187,29,FALSE)))</f>
        <v>13</v>
      </c>
      <c r="AM189" s="403">
        <f>IF(ISNA(VLOOKUP($A189,'Spring 2023 School'!$B187:$AZ187,30,FALSE)),0,(VLOOKUP($A189,'Spring 2023 School'!$B187:$AZ187,30,FALSE)))</f>
        <v>195</v>
      </c>
      <c r="AN189" s="402">
        <f t="shared" si="69"/>
        <v>2834</v>
      </c>
      <c r="AO189" s="404">
        <f t="shared" si="70"/>
        <v>0</v>
      </c>
      <c r="AP189" s="384">
        <f t="shared" si="71"/>
        <v>84779.599999999991</v>
      </c>
      <c r="AQ189" s="403">
        <f>VLOOKUP(A189,'Spring 2023 School'!$B$3:$AB$202,26,FALSE)</f>
        <v>26</v>
      </c>
      <c r="AR189" s="403">
        <f>VLOOKUP(A189,'Summer 2023 School'!$B$2:$AA$200,26,FALSE)</f>
        <v>18</v>
      </c>
      <c r="AS189" s="403">
        <f>VLOOKUP(A189,'Autumn 2023 School'!$B$2:$AA$197,26,FALSE)</f>
        <v>18</v>
      </c>
      <c r="AT189" s="409">
        <f t="shared" si="85"/>
        <v>8037.6</v>
      </c>
      <c r="AU189" s="409">
        <v>0</v>
      </c>
      <c r="AV189" s="413">
        <f t="shared" si="77"/>
        <v>92817.2</v>
      </c>
      <c r="AW189" s="410">
        <f t="shared" si="78"/>
        <v>38673.833333333328</v>
      </c>
      <c r="AX189" s="410">
        <f t="shared" si="79"/>
        <v>30939.066666666666</v>
      </c>
      <c r="AY189" s="410">
        <f t="shared" si="80"/>
        <v>23204.3</v>
      </c>
      <c r="AZ189" s="642">
        <f>(SUMIF('Spring 2023 School'!B:B,Budget!A189,'Spring 2023 School'!AG:AG)+SUMIF('Summer 2023 School'!B:B,Budget!A189,'Summer 2023 School'!AG:AG)+SUMIF('Autumn 2023 School'!B:B,Budget!A189,'Autumn 2023 School'!AG:AG))</f>
        <v>0</v>
      </c>
      <c r="BA189" s="410">
        <f t="shared" si="81"/>
        <v>0</v>
      </c>
      <c r="BB189">
        <f t="shared" si="82"/>
        <v>1170</v>
      </c>
      <c r="BC189">
        <f t="shared" si="83"/>
        <v>1365</v>
      </c>
      <c r="BD189">
        <f t="shared" si="84"/>
        <v>1620</v>
      </c>
    </row>
    <row r="190" spans="1:56" x14ac:dyDescent="0.35">
      <c r="A190" s="231">
        <v>4001</v>
      </c>
      <c r="B190" t="s">
        <v>1009</v>
      </c>
      <c r="C190" s="231">
        <f>IF(ISNA(VLOOKUP($B190,'Spring 2023 School'!$C$3:$AF$220,5,FALSE)),0,(VLOOKUP($B190,'Spring 2023 School'!$C$3:$AF$220,5,FALSE)))</f>
        <v>24</v>
      </c>
      <c r="D190" s="231">
        <f>IF(ISNA(VLOOKUP($B190,'Summer 2023 School'!$C$2:$AF$217,5,FALSE)),0,(VLOOKUP($B190,'Summer 2023 School'!$C$2:$AF$217,5,FALSE)))</f>
        <v>26</v>
      </c>
      <c r="E190" s="231">
        <f>IF(ISNA(VLOOKUP($B190,'Autumn 2023 School'!$C$2:$AH$214,5,FALSE)),0,(VLOOKUP($B190,'Autumn 2023 School'!$C$2:$AH$214,5,FALSE)))</f>
        <v>20</v>
      </c>
      <c r="F190" s="231">
        <f>IF(ISNA(VLOOKUP($B190,'Spring 2023 School'!$C$3:$AF$219,8,FALSE)),0,(VLOOKUP($B190,'Spring 2023 School'!$C$3:$AF$219,8,FALSE)))</f>
        <v>0</v>
      </c>
      <c r="G190" s="231">
        <f>IF(ISNA(VLOOKUP($B190,'Summer 2023 School'!$C$2:$AF$216,8,FALSE)),0,(VLOOKUP($B190,'Summer 2023 School'!$C$2:$AF$216,8,FALSE)))</f>
        <v>0</v>
      </c>
      <c r="H190" s="231">
        <f>IF(ISNA(VLOOKUP($B190,'Autumn 2023 School'!$C$2:$AH$214,8,FALSE)),0,(VLOOKUP($B190,'Autumn 2023 School'!$C$2:$AH$214,8,FALSE)))</f>
        <v>0</v>
      </c>
      <c r="I190" s="231">
        <f>IF(ISNA(VLOOKUP($B190,'Spring 2023 School'!$C$3:$AF$219,12,FALSE)),0,(VLOOKUP($B190,'Spring 2023 School'!$C$3:$AF$219,12,FALSE)))</f>
        <v>360</v>
      </c>
      <c r="J190" s="231">
        <f>IF(ISNA(VLOOKUP($B190,'Summer 2023 School'!$C$2:$AF$216,12,FALSE)),0,(VLOOKUP($B190,'Summer 2023 School'!$C$2:$AF$216,12,FALSE)))</f>
        <v>390</v>
      </c>
      <c r="K190" s="231">
        <f>IF(ISNA(VLOOKUP($B190,'Autumn 2023 School'!$C$2:$AH$214,12,FALSE)),0,(VLOOKUP($B190,'Autumn 2023 School'!$C$2:$AH$214,12,FALSE)))</f>
        <v>300</v>
      </c>
      <c r="L190" s="231">
        <f>IF(ISNA(VLOOKUP($B190,'Spring 2023 School'!$C$3:$AF$219,15,FALSE)),0,(VLOOKUP($B190,'Spring 2023 School'!$C$3:$AF$219,15,FALSE)))</f>
        <v>0</v>
      </c>
      <c r="M190" s="231">
        <f>IF(ISNA(VLOOKUP($B190,'Summer 2023 School'!$C$2:$AF$216,15,FALSE)),0,(VLOOKUP($B190,'Summer 2023 School'!$C$2:$AF$216,15,FALSE)))</f>
        <v>0</v>
      </c>
      <c r="N190" s="231">
        <f>IF(ISNA(VLOOKUP($B190,'Autumn 2023 School'!$C$2:$AH$214,15,FALSE)),0,(VLOOKUP($B190,'Autumn 2023 School'!$C$2:$AH$214,15,FALSE)))</f>
        <v>0</v>
      </c>
      <c r="O190" s="231">
        <f>IF(ISNA(VLOOKUP($B190,'Spring 2023 School'!$C$3:$AF$219,2,FALSE)),0,(VLOOKUP($B190,'Spring 2023 School'!$C$3:$AF$219,2,FALSE)))</f>
        <v>0</v>
      </c>
      <c r="P190" s="231">
        <f>IF(ISNA(VLOOKUP($B190,'Summer 2023 School'!$C$2:$AF$216,2,FALSE)),0,(VLOOKUP($B190,'Summer 2023 School'!$C$2:$AF$216,2,FALSE)))</f>
        <v>0</v>
      </c>
      <c r="Q190" s="231">
        <f>IF(ISNA(VLOOKUP($B190,'Autumn 2023 School'!$C$2:$AH$214,2,FALSE)),0,(VLOOKUP($B190,'Autumn 2023 School'!$C$2:$AH$214,2,FALSE)))</f>
        <v>0</v>
      </c>
      <c r="R190" s="231">
        <f>IF(ISNA(VLOOKUP($B190,'Spring 2023 School'!$C$3:$AF$219,9,FALSE)),0,(VLOOKUP($B190,'Spring 2023 School'!$C$3:$AF$219,9,FALSE)))</f>
        <v>0</v>
      </c>
      <c r="S190" s="231">
        <f>IF(ISNA(VLOOKUP($B190,'Summer 2023 School'!$C$2:$AF$216,9,FALSE)),0,(VLOOKUP($B190,'Summer 2023 School'!$C$2:$AF$216,9,FALSE)))</f>
        <v>0</v>
      </c>
      <c r="T190" s="231">
        <f>IF(ISNA(VLOOKUP($B190,'Autumn 2023 School'!$C$2:$AH$214,9,FALSE)),0,(VLOOKUP($B190,'Autumn 2023 School'!$C$2:$AH$214,9,FALSE)))</f>
        <v>0</v>
      </c>
      <c r="U190" s="231">
        <f>IF(ISNA(VLOOKUP($B190,'Spring 2023 School'!$C$3:$AF$219,25,FALSE)),0,(VLOOKUP($B190,'Spring 2023 School'!$C$3:$AF$219,25,FALSE)))</f>
        <v>13</v>
      </c>
      <c r="V190" s="231">
        <f>IF(ISNA(VLOOKUP($B190,'Spring 2023 School'!$C$3:$AF$219,25,FALSE)),0,(VLOOKUP($B190,'Spring 2023 School'!$C$3:$AF$219,25,FALSE)))</f>
        <v>13</v>
      </c>
      <c r="W190" s="231">
        <f>IF(ISNA(VLOOKUP($B190,'Spring 2023 School'!$C$3:$AF$219,25,FALSE)),0,(VLOOKUP($B190,'Spring 2023 School'!$C$3:$AF$219,25,FALSE)))</f>
        <v>13</v>
      </c>
      <c r="X190" s="231">
        <f>IF(ISNA(VLOOKUP($B190,'Spring 2023 School'!$C$3:$AF$219,26,FALSE)),0,(VLOOKUP($B190,'Spring 2023 School'!$C$3:$AF$219,26,FALSE)))</f>
        <v>195</v>
      </c>
      <c r="Y190" s="231">
        <f>IF(ISNA(VLOOKUP($B190,'Spring 2023 School'!$C$3:$AF$219,26,FALSE)),0,(VLOOKUP($B190,'Spring 2023 School'!$C$3:$AF$219,26,FALSE)))</f>
        <v>195</v>
      </c>
      <c r="Z190" s="231">
        <f>IF(ISNA(VLOOKUP($B190,'Spring 2023 School'!$C$3:$AF$219,26,FALSE)),0,(VLOOKUP($B190,'Spring 2023 School'!$C$3:$AF$219,26,FALSE)))</f>
        <v>195</v>
      </c>
      <c r="AA190" s="231">
        <f>IF(ISNA(VLOOKUP($B190,'Spring 2023 School'!$C$3:$AF$219,27,FALSE)),0,(VLOOKUP($B190,'Spring 2023 School'!$C$3:$AF$219,27,FALSE)))</f>
        <v>0</v>
      </c>
      <c r="AB190" s="231">
        <f>IF(ISNA(VLOOKUP($B190,'Spring 2023 School'!$C$3:$AF$219,27,FALSE)),0,(VLOOKUP($B190,'Spring 2023 School'!$C$3:$AF$219,27,FALSE)))</f>
        <v>0</v>
      </c>
      <c r="AC190" s="231">
        <f>IF(ISNA(VLOOKUP($B190,'Spring 2023 School'!$C$3:$AF$219,27,FALSE)),0,(VLOOKUP($B190,'Spring 2023 School'!$C$3:$AF$219,27,FALSE)))</f>
        <v>0</v>
      </c>
      <c r="AD190" s="384">
        <f t="shared" si="72"/>
        <v>72357</v>
      </c>
      <c r="AE190" s="403">
        <f>VLOOKUP(B190,'Spring 2023 School'!$C$3:$S$202,17,FALSE)</f>
        <v>225</v>
      </c>
      <c r="AF190" s="403">
        <f>VLOOKUP(B190,'Spring 2023 School'!$C$1:$Z$200,20,FALSE)</f>
        <v>75</v>
      </c>
      <c r="AG190" s="403">
        <f>VLOOKUP(B190,'Spring 2023 School'!$C$3:$Z$202,23,FALSE)</f>
        <v>0</v>
      </c>
      <c r="AH190" s="384">
        <f t="shared" si="73"/>
        <v>5215.5</v>
      </c>
      <c r="AI190" s="384">
        <f t="shared" si="74"/>
        <v>826.5</v>
      </c>
      <c r="AJ190" s="384">
        <f t="shared" si="75"/>
        <v>0</v>
      </c>
      <c r="AK190" s="384">
        <f t="shared" si="76"/>
        <v>6042</v>
      </c>
      <c r="AL190" s="403">
        <f>IF(ISNA(VLOOKUP($A190,'Spring 2023 School'!$B188:$AD188,29,FALSE)),0,(VLOOKUP($A190,'Spring 2023 School'!$B188:$AD188,29,FALSE)))</f>
        <v>13</v>
      </c>
      <c r="AM190" s="403">
        <f>IF(ISNA(VLOOKUP($A190,'Spring 2023 School'!$B188:$AZ188,30,FALSE)),0,(VLOOKUP($A190,'Spring 2023 School'!$B188:$AZ188,30,FALSE)))</f>
        <v>195</v>
      </c>
      <c r="AN190" s="402">
        <f t="shared" si="69"/>
        <v>2834</v>
      </c>
      <c r="AO190" s="404">
        <f t="shared" si="70"/>
        <v>0</v>
      </c>
      <c r="AP190" s="384">
        <f t="shared" si="71"/>
        <v>81233</v>
      </c>
      <c r="AQ190" s="403">
        <f>VLOOKUP(A190,'Spring 2023 School'!$B$3:$AB$202,26,FALSE)</f>
        <v>13</v>
      </c>
      <c r="AR190" s="403">
        <f>VLOOKUP(A190,'Summer 2023 School'!$B$2:$AA$200,26,FALSE)</f>
        <v>5</v>
      </c>
      <c r="AS190" s="403">
        <f>VLOOKUP(A190,'Autumn 2023 School'!$B$2:$AA$197,26,FALSE)</f>
        <v>6</v>
      </c>
      <c r="AT190" s="409">
        <f t="shared" si="85"/>
        <v>3121.2000000000003</v>
      </c>
      <c r="AU190" s="409">
        <v>0</v>
      </c>
      <c r="AV190" s="413">
        <f t="shared" si="77"/>
        <v>84354.2</v>
      </c>
      <c r="AW190" s="410">
        <f t="shared" si="78"/>
        <v>35147.583333333328</v>
      </c>
      <c r="AX190" s="410">
        <f t="shared" si="79"/>
        <v>28118.066666666666</v>
      </c>
      <c r="AY190" s="410">
        <f t="shared" si="80"/>
        <v>21088.55</v>
      </c>
      <c r="AZ190" s="642">
        <f>(SUMIF('Spring 2023 School'!B:B,Budget!A190,'Spring 2023 School'!AG:AG)+SUMIF('Summer 2023 School'!B:B,Budget!A190,'Summer 2023 School'!AG:AG)+SUMIF('Autumn 2023 School'!B:B,Budget!A190,'Autumn 2023 School'!AG:AG))</f>
        <v>0</v>
      </c>
      <c r="BA190" s="410">
        <f t="shared" si="81"/>
        <v>0</v>
      </c>
      <c r="BB190">
        <f t="shared" si="82"/>
        <v>2925</v>
      </c>
      <c r="BC190">
        <f t="shared" si="83"/>
        <v>975</v>
      </c>
      <c r="BD190">
        <f t="shared" si="84"/>
        <v>0</v>
      </c>
    </row>
    <row r="191" spans="1:56" x14ac:dyDescent="0.35">
      <c r="A191" s="231">
        <v>4019</v>
      </c>
      <c r="B191" t="s">
        <v>244</v>
      </c>
      <c r="C191" s="231">
        <f>IF(ISNA(VLOOKUP($B191,'Spring 2023 School'!$C$3:$AF$220,5,FALSE)),0,(VLOOKUP($B191,'Spring 2023 School'!$C$3:$AF$220,5,FALSE)))</f>
        <v>79</v>
      </c>
      <c r="D191" s="231">
        <f>IF(ISNA(VLOOKUP($B191,'Summer 2023 School'!$C$2:$AF$217,5,FALSE)),0,(VLOOKUP($B191,'Summer 2023 School'!$C$2:$AF$217,5,FALSE)))</f>
        <v>89</v>
      </c>
      <c r="E191" s="231">
        <f>IF(ISNA(VLOOKUP($B191,'Autumn 2023 School'!$C$2:$AH$214,5,FALSE)),0,(VLOOKUP($B191,'Autumn 2023 School'!$C$2:$AH$214,5,FALSE)))</f>
        <v>49</v>
      </c>
      <c r="F191" s="231">
        <f>IF(ISNA(VLOOKUP($B191,'Spring 2023 School'!$C$3:$AF$219,8,FALSE)),0,(VLOOKUP($B191,'Spring 2023 School'!$C$3:$AF$219,8,FALSE)))</f>
        <v>6</v>
      </c>
      <c r="G191" s="231">
        <f>IF(ISNA(VLOOKUP($B191,'Summer 2023 School'!$C$2:$AF$216,8,FALSE)),0,(VLOOKUP($B191,'Summer 2023 School'!$C$2:$AF$216,8,FALSE)))</f>
        <v>7</v>
      </c>
      <c r="H191" s="231">
        <f>IF(ISNA(VLOOKUP($B191,'Autumn 2023 School'!$C$2:$AH$214,8,FALSE)),0,(VLOOKUP($B191,'Autumn 2023 School'!$C$2:$AH$214,8,FALSE)))</f>
        <v>4</v>
      </c>
      <c r="I191" s="231">
        <f>IF(ISNA(VLOOKUP($B191,'Spring 2023 School'!$C$3:$AF$219,12,FALSE)),0,(VLOOKUP($B191,'Spring 2023 School'!$C$3:$AF$219,12,FALSE)))</f>
        <v>1185</v>
      </c>
      <c r="J191" s="231">
        <f>IF(ISNA(VLOOKUP($B191,'Summer 2023 School'!$C$2:$AF$216,12,FALSE)),0,(VLOOKUP($B191,'Summer 2023 School'!$C$2:$AF$216,12,FALSE)))</f>
        <v>1335</v>
      </c>
      <c r="K191" s="231">
        <f>IF(ISNA(VLOOKUP($B191,'Autumn 2023 School'!$C$2:$AH$214,12,FALSE)),0,(VLOOKUP($B191,'Autumn 2023 School'!$C$2:$AH$214,12,FALSE)))</f>
        <v>735</v>
      </c>
      <c r="L191" s="231">
        <f>IF(ISNA(VLOOKUP($B191,'Spring 2023 School'!$C$3:$AF$219,15,FALSE)),0,(VLOOKUP($B191,'Spring 2023 School'!$C$3:$AF$219,15,FALSE)))</f>
        <v>90</v>
      </c>
      <c r="M191" s="231">
        <f>IF(ISNA(VLOOKUP($B191,'Summer 2023 School'!$C$2:$AF$216,15,FALSE)),0,(VLOOKUP($B191,'Summer 2023 School'!$C$2:$AF$216,15,FALSE)))</f>
        <v>105</v>
      </c>
      <c r="N191" s="231">
        <f>IF(ISNA(VLOOKUP($B191,'Autumn 2023 School'!$C$2:$AH$214,15,FALSE)),0,(VLOOKUP($B191,'Autumn 2023 School'!$C$2:$AH$214,15,FALSE)))</f>
        <v>60</v>
      </c>
      <c r="O191" s="231">
        <f>IF(ISNA(VLOOKUP($B191,'Spring 2023 School'!$C$3:$AF$219,2,FALSE)),0,(VLOOKUP($B191,'Spring 2023 School'!$C$3:$AF$219,2,FALSE)))</f>
        <v>0</v>
      </c>
      <c r="P191" s="231">
        <f>IF(ISNA(VLOOKUP($B191,'Summer 2023 School'!$C$2:$AF$216,2,FALSE)),0,(VLOOKUP($B191,'Summer 2023 School'!$C$2:$AF$216,2,FALSE)))</f>
        <v>0</v>
      </c>
      <c r="Q191" s="231">
        <f>IF(ISNA(VLOOKUP($B191,'Autumn 2023 School'!$C$2:$AH$214,2,FALSE)),0,(VLOOKUP($B191,'Autumn 2023 School'!$C$2:$AH$214,2,FALSE)))</f>
        <v>0</v>
      </c>
      <c r="R191" s="231">
        <f>IF(ISNA(VLOOKUP($B191,'Spring 2023 School'!$C$3:$AF$219,9,FALSE)),0,(VLOOKUP($B191,'Spring 2023 School'!$C$3:$AF$219,9,FALSE)))</f>
        <v>0</v>
      </c>
      <c r="S191" s="231">
        <f>IF(ISNA(VLOOKUP($B191,'Summer 2023 School'!$C$2:$AF$216,9,FALSE)),0,(VLOOKUP($B191,'Summer 2023 School'!$C$2:$AF$216,9,FALSE)))</f>
        <v>0</v>
      </c>
      <c r="T191" s="231">
        <f>IF(ISNA(VLOOKUP($B191,'Autumn 2023 School'!$C$2:$AH$214,9,FALSE)),0,(VLOOKUP($B191,'Autumn 2023 School'!$C$2:$AH$214,9,FALSE)))</f>
        <v>0</v>
      </c>
      <c r="U191" s="231">
        <f>IF(ISNA(VLOOKUP($B191,'Spring 2023 School'!$C$3:$AF$219,25,FALSE)),0,(VLOOKUP($B191,'Spring 2023 School'!$C$3:$AF$219,25,FALSE)))</f>
        <v>11</v>
      </c>
      <c r="V191" s="231">
        <f>IF(ISNA(VLOOKUP($B191,'Spring 2023 School'!$C$3:$AF$219,25,FALSE)),0,(VLOOKUP($B191,'Spring 2023 School'!$C$3:$AF$219,25,FALSE)))</f>
        <v>11</v>
      </c>
      <c r="W191" s="231">
        <f>IF(ISNA(VLOOKUP($B191,'Spring 2023 School'!$C$3:$AF$219,25,FALSE)),0,(VLOOKUP($B191,'Spring 2023 School'!$C$3:$AF$219,25,FALSE)))</f>
        <v>11</v>
      </c>
      <c r="X191" s="231">
        <f>IF(ISNA(VLOOKUP($B191,'Spring 2023 School'!$C$3:$AF$219,26,FALSE)),0,(VLOOKUP($B191,'Spring 2023 School'!$C$3:$AF$219,26,FALSE)))</f>
        <v>165</v>
      </c>
      <c r="Y191" s="231">
        <f>IF(ISNA(VLOOKUP($B191,'Spring 2023 School'!$C$3:$AF$219,26,FALSE)),0,(VLOOKUP($B191,'Spring 2023 School'!$C$3:$AF$219,26,FALSE)))</f>
        <v>165</v>
      </c>
      <c r="Z191" s="231">
        <f>IF(ISNA(VLOOKUP($B191,'Spring 2023 School'!$C$3:$AF$219,26,FALSE)),0,(VLOOKUP($B191,'Spring 2023 School'!$C$3:$AF$219,26,FALSE)))</f>
        <v>165</v>
      </c>
      <c r="AA191" s="231">
        <f>IF(ISNA(VLOOKUP($B191,'Spring 2023 School'!$C$3:$AF$219,27,FALSE)),0,(VLOOKUP($B191,'Spring 2023 School'!$C$3:$AF$219,27,FALSE)))</f>
        <v>15</v>
      </c>
      <c r="AB191" s="231">
        <f>IF(ISNA(VLOOKUP($B191,'Spring 2023 School'!$C$3:$AF$219,27,FALSE)),0,(VLOOKUP($B191,'Spring 2023 School'!$C$3:$AF$219,27,FALSE)))</f>
        <v>15</v>
      </c>
      <c r="AC191" s="231">
        <f>IF(ISNA(VLOOKUP($B191,'Spring 2023 School'!$C$3:$AF$219,27,FALSE)),0,(VLOOKUP($B191,'Spring 2023 School'!$C$3:$AF$219,27,FALSE)))</f>
        <v>15</v>
      </c>
      <c r="AD191" s="384">
        <f t="shared" si="72"/>
        <v>243005.69999999998</v>
      </c>
      <c r="AE191" s="403">
        <f>VLOOKUP(B191,'Spring 2023 School'!$C$3:$S$202,17,FALSE)</f>
        <v>0</v>
      </c>
      <c r="AF191" s="403">
        <f>VLOOKUP(B191,'Spring 2023 School'!$C$1:$Z$200,20,FALSE)</f>
        <v>15</v>
      </c>
      <c r="AG191" s="403">
        <f>VLOOKUP(B191,'Spring 2023 School'!$C$3:$Z$202,23,FALSE)</f>
        <v>870</v>
      </c>
      <c r="AH191" s="384">
        <f t="shared" si="73"/>
        <v>0</v>
      </c>
      <c r="AI191" s="384">
        <f t="shared" si="74"/>
        <v>165.29999999999998</v>
      </c>
      <c r="AJ191" s="384">
        <f t="shared" si="75"/>
        <v>2644.8</v>
      </c>
      <c r="AK191" s="384">
        <f t="shared" si="76"/>
        <v>2810.1000000000004</v>
      </c>
      <c r="AL191" s="403">
        <f>IF(ISNA(VLOOKUP($A191,'Spring 2023 School'!$B189:$AD189,29,FALSE)),0,(VLOOKUP($A191,'Spring 2023 School'!$B189:$AD189,29,FALSE)))</f>
        <v>11</v>
      </c>
      <c r="AM191" s="403">
        <f>IF(ISNA(VLOOKUP($A191,'Spring 2023 School'!$B189:$AZ189,30,FALSE)),0,(VLOOKUP($A191,'Spring 2023 School'!$B189:$AZ189,30,FALSE)))</f>
        <v>165</v>
      </c>
      <c r="AN191" s="402">
        <f t="shared" si="69"/>
        <v>2398</v>
      </c>
      <c r="AO191" s="404">
        <f t="shared" si="70"/>
        <v>0</v>
      </c>
      <c r="AP191" s="384">
        <f t="shared" si="71"/>
        <v>248213.8</v>
      </c>
      <c r="AQ191" s="403">
        <f>VLOOKUP(A191,'Spring 2023 School'!$B$3:$AB$202,26,FALSE)</f>
        <v>11</v>
      </c>
      <c r="AR191" s="403">
        <f>VLOOKUP(A191,'Summer 2023 School'!$B$2:$AA$200,26,FALSE)</f>
        <v>17</v>
      </c>
      <c r="AS191" s="403">
        <f>VLOOKUP(A191,'Autumn 2023 School'!$B$2:$AA$197,26,FALSE)</f>
        <v>6</v>
      </c>
      <c r="AT191" s="409">
        <f t="shared" si="85"/>
        <v>4447.2000000000007</v>
      </c>
      <c r="AU191" s="409">
        <v>0</v>
      </c>
      <c r="AV191" s="413">
        <f t="shared" si="77"/>
        <v>252661</v>
      </c>
      <c r="AW191" s="410">
        <f t="shared" si="78"/>
        <v>105275.41666666666</v>
      </c>
      <c r="AX191" s="410">
        <f t="shared" si="79"/>
        <v>84220.333333333328</v>
      </c>
      <c r="AY191" s="410">
        <f t="shared" si="80"/>
        <v>63165.25</v>
      </c>
      <c r="AZ191" s="642">
        <f>(SUMIF('Spring 2023 School'!B:B,Budget!A191,'Spring 2023 School'!AG:AG)+SUMIF('Summer 2023 School'!B:B,Budget!A191,'Summer 2023 School'!AG:AG)+SUMIF('Autumn 2023 School'!B:B,Budget!A191,'Autumn 2023 School'!AG:AG))</f>
        <v>0</v>
      </c>
      <c r="BA191" s="410">
        <f t="shared" si="81"/>
        <v>0</v>
      </c>
      <c r="BB191">
        <f t="shared" si="82"/>
        <v>0</v>
      </c>
      <c r="BC191">
        <f t="shared" si="83"/>
        <v>195</v>
      </c>
      <c r="BD191">
        <f t="shared" si="84"/>
        <v>10440</v>
      </c>
    </row>
    <row r="192" spans="1:56" x14ac:dyDescent="0.35">
      <c r="A192" s="231">
        <v>4038</v>
      </c>
      <c r="B192" t="s">
        <v>1010</v>
      </c>
      <c r="C192" s="231">
        <f>IF(ISNA(VLOOKUP($B192,'Spring 2023 School'!$C$3:$AF$220,5,FALSE)),0,(VLOOKUP($B192,'Spring 2023 School'!$C$3:$AF$220,5,FALSE)))</f>
        <v>126</v>
      </c>
      <c r="D192" s="231">
        <f>IF(ISNA(VLOOKUP($B192,'Summer 2023 School'!$C$2:$AF$217,5,FALSE)),0,(VLOOKUP($B192,'Summer 2023 School'!$C$2:$AF$217,5,FALSE)))</f>
        <v>143</v>
      </c>
      <c r="E192" s="231">
        <f>IF(ISNA(VLOOKUP($B192,'Autumn 2023 School'!$C$2:$AH$214,5,FALSE)),0,(VLOOKUP($B192,'Autumn 2023 School'!$C$2:$AH$214,5,FALSE)))</f>
        <v>93</v>
      </c>
      <c r="F192" s="231">
        <f>IF(ISNA(VLOOKUP($B192,'Spring 2023 School'!$C$3:$AF$219,8,FALSE)),0,(VLOOKUP($B192,'Spring 2023 School'!$C$3:$AF$219,8,FALSE)))</f>
        <v>10</v>
      </c>
      <c r="G192" s="231">
        <f>IF(ISNA(VLOOKUP($B192,'Summer 2023 School'!$C$2:$AF$216,8,FALSE)),0,(VLOOKUP($B192,'Summer 2023 School'!$C$2:$AF$216,8,FALSE)))</f>
        <v>11</v>
      </c>
      <c r="H192" s="231">
        <f>IF(ISNA(VLOOKUP($B192,'Autumn 2023 School'!$C$2:$AH$214,8,FALSE)),0,(VLOOKUP($B192,'Autumn 2023 School'!$C$2:$AH$214,8,FALSE)))</f>
        <v>8</v>
      </c>
      <c r="I192" s="231">
        <f>IF(ISNA(VLOOKUP($B192,'Spring 2023 School'!$C$3:$AF$219,12,FALSE)),0,(VLOOKUP($B192,'Spring 2023 School'!$C$3:$AF$219,12,FALSE)))</f>
        <v>1890</v>
      </c>
      <c r="J192" s="231">
        <f>IF(ISNA(VLOOKUP($B192,'Summer 2023 School'!$C$2:$AF$216,12,FALSE)),0,(VLOOKUP($B192,'Summer 2023 School'!$C$2:$AF$216,12,FALSE)))</f>
        <v>2145</v>
      </c>
      <c r="K192" s="231">
        <f>IF(ISNA(VLOOKUP($B192,'Autumn 2023 School'!$C$2:$AH$214,12,FALSE)),0,(VLOOKUP($B192,'Autumn 2023 School'!$C$2:$AH$214,12,FALSE)))</f>
        <v>1395</v>
      </c>
      <c r="L192" s="231">
        <f>IF(ISNA(VLOOKUP($B192,'Spring 2023 School'!$C$3:$AF$219,15,FALSE)),0,(VLOOKUP($B192,'Spring 2023 School'!$C$3:$AF$219,15,FALSE)))</f>
        <v>150</v>
      </c>
      <c r="M192" s="231">
        <f>IF(ISNA(VLOOKUP($B192,'Summer 2023 School'!$C$2:$AF$216,15,FALSE)),0,(VLOOKUP($B192,'Summer 2023 School'!$C$2:$AF$216,15,FALSE)))</f>
        <v>165</v>
      </c>
      <c r="N192" s="231">
        <f>IF(ISNA(VLOOKUP($B192,'Autumn 2023 School'!$C$2:$AH$214,15,FALSE)),0,(VLOOKUP($B192,'Autumn 2023 School'!$C$2:$AH$214,15,FALSE)))</f>
        <v>120</v>
      </c>
      <c r="O192" s="231">
        <f>IF(ISNA(VLOOKUP($B192,'Spring 2023 School'!$C$3:$AF$219,2,FALSE)),0,(VLOOKUP($B192,'Spring 2023 School'!$C$3:$AF$219,2,FALSE)))</f>
        <v>0</v>
      </c>
      <c r="P192" s="231">
        <f>IF(ISNA(VLOOKUP($B192,'Summer 2023 School'!$C$2:$AF$216,2,FALSE)),0,(VLOOKUP($B192,'Summer 2023 School'!$C$2:$AF$216,2,FALSE)))</f>
        <v>0</v>
      </c>
      <c r="Q192" s="231">
        <f>IF(ISNA(VLOOKUP($B192,'Autumn 2023 School'!$C$2:$AH$214,2,FALSE)),0,(VLOOKUP($B192,'Autumn 2023 School'!$C$2:$AH$214,2,FALSE)))</f>
        <v>0</v>
      </c>
      <c r="R192" s="231">
        <f>IF(ISNA(VLOOKUP($B192,'Spring 2023 School'!$C$3:$AF$219,9,FALSE)),0,(VLOOKUP($B192,'Spring 2023 School'!$C$3:$AF$219,9,FALSE)))</f>
        <v>0</v>
      </c>
      <c r="S192" s="231">
        <f>IF(ISNA(VLOOKUP($B192,'Summer 2023 School'!$C$2:$AF$216,9,FALSE)),0,(VLOOKUP($B192,'Summer 2023 School'!$C$2:$AF$216,9,FALSE)))</f>
        <v>0</v>
      </c>
      <c r="T192" s="231">
        <f>IF(ISNA(VLOOKUP($B192,'Autumn 2023 School'!$C$2:$AH$214,9,FALSE)),0,(VLOOKUP($B192,'Autumn 2023 School'!$C$2:$AH$214,9,FALSE)))</f>
        <v>0</v>
      </c>
      <c r="U192" s="231">
        <f>IF(ISNA(VLOOKUP($B192,'Spring 2023 School'!$C$3:$AF$219,25,FALSE)),0,(VLOOKUP($B192,'Spring 2023 School'!$C$3:$AF$219,25,FALSE)))</f>
        <v>8</v>
      </c>
      <c r="V192" s="231">
        <f>IF(ISNA(VLOOKUP($B192,'Spring 2023 School'!$C$3:$AF$219,25,FALSE)),0,(VLOOKUP($B192,'Spring 2023 School'!$C$3:$AF$219,25,FALSE)))</f>
        <v>8</v>
      </c>
      <c r="W192" s="231">
        <f>IF(ISNA(VLOOKUP($B192,'Spring 2023 School'!$C$3:$AF$219,25,FALSE)),0,(VLOOKUP($B192,'Spring 2023 School'!$C$3:$AF$219,25,FALSE)))</f>
        <v>8</v>
      </c>
      <c r="X192" s="231">
        <f>IF(ISNA(VLOOKUP($B192,'Spring 2023 School'!$C$3:$AF$219,26,FALSE)),0,(VLOOKUP($B192,'Spring 2023 School'!$C$3:$AF$219,26,FALSE)))</f>
        <v>120</v>
      </c>
      <c r="Y192" s="231">
        <f>IF(ISNA(VLOOKUP($B192,'Spring 2023 School'!$C$3:$AF$219,26,FALSE)),0,(VLOOKUP($B192,'Spring 2023 School'!$C$3:$AF$219,26,FALSE)))</f>
        <v>120</v>
      </c>
      <c r="Z192" s="231">
        <f>IF(ISNA(VLOOKUP($B192,'Spring 2023 School'!$C$3:$AF$219,26,FALSE)),0,(VLOOKUP($B192,'Spring 2023 School'!$C$3:$AF$219,26,FALSE)))</f>
        <v>120</v>
      </c>
      <c r="AA192" s="231">
        <f>IF(ISNA(VLOOKUP($B192,'Spring 2023 School'!$C$3:$AF$219,27,FALSE)),0,(VLOOKUP($B192,'Spring 2023 School'!$C$3:$AF$219,27,FALSE)))</f>
        <v>30</v>
      </c>
      <c r="AB192" s="231">
        <f>IF(ISNA(VLOOKUP($B192,'Spring 2023 School'!$C$3:$AF$219,27,FALSE)),0,(VLOOKUP($B192,'Spring 2023 School'!$C$3:$AF$219,27,FALSE)))</f>
        <v>30</v>
      </c>
      <c r="AC192" s="231">
        <f>IF(ISNA(VLOOKUP($B192,'Spring 2023 School'!$C$3:$AF$219,27,FALSE)),0,(VLOOKUP($B192,'Spring 2023 School'!$C$3:$AF$219,27,FALSE)))</f>
        <v>30</v>
      </c>
      <c r="AD192" s="384">
        <f t="shared" si="72"/>
        <v>405036.6</v>
      </c>
      <c r="AE192" s="403">
        <f>VLOOKUP(B192,'Spring 2023 School'!$C$3:$S$202,17,FALSE)</f>
        <v>135</v>
      </c>
      <c r="AF192" s="403">
        <f>VLOOKUP(B192,'Spring 2023 School'!$C$1:$Z$200,20,FALSE)</f>
        <v>285</v>
      </c>
      <c r="AG192" s="403">
        <f>VLOOKUP(B192,'Spring 2023 School'!$C$3:$Z$202,23,FALSE)</f>
        <v>1170</v>
      </c>
      <c r="AH192" s="384">
        <f t="shared" si="73"/>
        <v>3129.2999999999997</v>
      </c>
      <c r="AI192" s="384">
        <f t="shared" si="74"/>
        <v>3140.7</v>
      </c>
      <c r="AJ192" s="384">
        <f t="shared" si="75"/>
        <v>3556.8</v>
      </c>
      <c r="AK192" s="384">
        <f t="shared" si="76"/>
        <v>9826.7999999999993</v>
      </c>
      <c r="AL192" s="403">
        <f>IF(ISNA(VLOOKUP($A192,'Spring 2023 School'!$B190:$AD190,29,FALSE)),0,(VLOOKUP($A192,'Spring 2023 School'!$B190:$AD190,29,FALSE)))</f>
        <v>7</v>
      </c>
      <c r="AM192" s="403">
        <f>IF(ISNA(VLOOKUP($A192,'Spring 2023 School'!$B190:$AZ190,30,FALSE)),0,(VLOOKUP($A192,'Spring 2023 School'!$B190:$AZ190,30,FALSE)))</f>
        <v>105</v>
      </c>
      <c r="AN192" s="402">
        <f t="shared" si="69"/>
        <v>1526</v>
      </c>
      <c r="AO192" s="404">
        <f t="shared" si="70"/>
        <v>0</v>
      </c>
      <c r="AP192" s="384">
        <f t="shared" si="71"/>
        <v>416389.39999999997</v>
      </c>
      <c r="AQ192" s="403">
        <f>VLOOKUP(A192,'Spring 2023 School'!$B$3:$AB$202,26,FALSE)</f>
        <v>8</v>
      </c>
      <c r="AR192" s="403">
        <f>VLOOKUP(A192,'Summer 2023 School'!$B$2:$AA$200,26,FALSE)</f>
        <v>9</v>
      </c>
      <c r="AS192" s="403">
        <f>VLOOKUP(A192,'Autumn 2023 School'!$B$2:$AA$197,26,FALSE)</f>
        <v>0</v>
      </c>
      <c r="AT192" s="409">
        <f t="shared" si="85"/>
        <v>2254.2000000000003</v>
      </c>
      <c r="AU192" s="409">
        <v>0</v>
      </c>
      <c r="AV192" s="413">
        <f t="shared" si="77"/>
        <v>418643.6</v>
      </c>
      <c r="AW192" s="410">
        <f t="shared" si="78"/>
        <v>174434.83333333334</v>
      </c>
      <c r="AX192" s="410">
        <f t="shared" si="79"/>
        <v>139547.86666666667</v>
      </c>
      <c r="AY192" s="410">
        <f t="shared" si="80"/>
        <v>104660.9</v>
      </c>
      <c r="AZ192" s="642">
        <f>(SUMIF('Spring 2023 School'!B:B,Budget!A192,'Spring 2023 School'!AG:AG)+SUMIF('Summer 2023 School'!B:B,Budget!A192,'Summer 2023 School'!AG:AG)+SUMIF('Autumn 2023 School'!B:B,Budget!A192,'Autumn 2023 School'!AG:AG))</f>
        <v>0</v>
      </c>
      <c r="BA192" s="410">
        <f t="shared" si="81"/>
        <v>0</v>
      </c>
      <c r="BB192">
        <f t="shared" si="82"/>
        <v>1755</v>
      </c>
      <c r="BC192">
        <f t="shared" si="83"/>
        <v>3705</v>
      </c>
      <c r="BD192">
        <f t="shared" si="84"/>
        <v>14040</v>
      </c>
    </row>
    <row r="193" spans="1:61" x14ac:dyDescent="0.35">
      <c r="A193" s="231">
        <v>5201</v>
      </c>
      <c r="B193" t="s">
        <v>1011</v>
      </c>
      <c r="C193" s="231">
        <f>IF(ISNA(VLOOKUP($B193,'Spring 2023 School'!$C$3:$AF$220,5,FALSE)),0,(VLOOKUP($B193,'Spring 2023 School'!$C$3:$AF$220,5,FALSE)))</f>
        <v>21</v>
      </c>
      <c r="D193" s="231">
        <f>IF(ISNA(VLOOKUP($B193,'Summer 2023 School'!$C$2:$AF$217,5,FALSE)),0,(VLOOKUP($B193,'Summer 2023 School'!$C$2:$AF$217,5,FALSE)))</f>
        <v>21</v>
      </c>
      <c r="E193" s="231">
        <f>IF(ISNA(VLOOKUP($B193,'Autumn 2023 School'!$C$2:$AH$214,5,FALSE)),0,(VLOOKUP($B193,'Autumn 2023 School'!$C$2:$AH$214,5,FALSE)))</f>
        <v>27</v>
      </c>
      <c r="F193" s="231">
        <f>IF(ISNA(VLOOKUP($B193,'Spring 2023 School'!$C$3:$AF$219,8,FALSE)),0,(VLOOKUP($B193,'Spring 2023 School'!$C$3:$AF$219,8,FALSE)))</f>
        <v>0</v>
      </c>
      <c r="G193" s="231">
        <f>IF(ISNA(VLOOKUP($B193,'Summer 2023 School'!$C$2:$AF$216,8,FALSE)),0,(VLOOKUP($B193,'Summer 2023 School'!$C$2:$AF$216,8,FALSE)))</f>
        <v>0</v>
      </c>
      <c r="H193" s="231">
        <f>IF(ISNA(VLOOKUP($B193,'Autumn 2023 School'!$C$2:$AH$214,8,FALSE)),0,(VLOOKUP($B193,'Autumn 2023 School'!$C$2:$AH$214,8,FALSE)))</f>
        <v>0</v>
      </c>
      <c r="I193" s="231">
        <f>IF(ISNA(VLOOKUP($B193,'Spring 2023 School'!$C$3:$AF$219,12,FALSE)),0,(VLOOKUP($B193,'Spring 2023 School'!$C$3:$AF$219,12,FALSE)))</f>
        <v>315</v>
      </c>
      <c r="J193" s="231">
        <f>IF(ISNA(VLOOKUP($B193,'Summer 2023 School'!$C$2:$AF$216,12,FALSE)),0,(VLOOKUP($B193,'Summer 2023 School'!$C$2:$AF$216,12,FALSE)))</f>
        <v>315</v>
      </c>
      <c r="K193" s="231">
        <f>IF(ISNA(VLOOKUP($B193,'Autumn 2023 School'!$C$2:$AH$214,12,FALSE)),0,(VLOOKUP($B193,'Autumn 2023 School'!$C$2:$AH$214,12,FALSE)))</f>
        <v>405</v>
      </c>
      <c r="L193" s="231">
        <f>IF(ISNA(VLOOKUP($B193,'Spring 2023 School'!$C$3:$AF$219,15,FALSE)),0,(VLOOKUP($B193,'Spring 2023 School'!$C$3:$AF$219,15,FALSE)))</f>
        <v>0</v>
      </c>
      <c r="M193" s="231">
        <f>IF(ISNA(VLOOKUP($B193,'Summer 2023 School'!$C$2:$AF$216,15,FALSE)),0,(VLOOKUP($B193,'Summer 2023 School'!$C$2:$AF$216,15,FALSE)))</f>
        <v>0</v>
      </c>
      <c r="N193" s="231">
        <f>IF(ISNA(VLOOKUP($B193,'Autumn 2023 School'!$C$2:$AH$214,15,FALSE)),0,(VLOOKUP($B193,'Autumn 2023 School'!$C$2:$AH$214,15,FALSE)))</f>
        <v>0</v>
      </c>
      <c r="O193" s="231">
        <f>IF(ISNA(VLOOKUP($B193,'Spring 2023 School'!$C$3:$AF$219,2,FALSE)),0,(VLOOKUP($B193,'Spring 2023 School'!$C$3:$AF$219,2,FALSE)))</f>
        <v>0</v>
      </c>
      <c r="P193" s="231">
        <f>IF(ISNA(VLOOKUP($B193,'Summer 2023 School'!$C$2:$AF$216,2,FALSE)),0,(VLOOKUP($B193,'Summer 2023 School'!$C$2:$AF$216,2,FALSE)))</f>
        <v>0</v>
      </c>
      <c r="Q193" s="231">
        <f>IF(ISNA(VLOOKUP($B193,'Autumn 2023 School'!$C$2:$AH$214,2,FALSE)),0,(VLOOKUP($B193,'Autumn 2023 School'!$C$2:$AH$214,2,FALSE)))</f>
        <v>0</v>
      </c>
      <c r="R193" s="231">
        <f>IF(ISNA(VLOOKUP($B193,'Spring 2023 School'!$C$3:$AF$219,9,FALSE)),0,(VLOOKUP($B193,'Spring 2023 School'!$C$3:$AF$219,9,FALSE)))</f>
        <v>0</v>
      </c>
      <c r="S193" s="231">
        <f>IF(ISNA(VLOOKUP($B193,'Summer 2023 School'!$C$2:$AF$216,9,FALSE)),0,(VLOOKUP($B193,'Summer 2023 School'!$C$2:$AF$216,9,FALSE)))</f>
        <v>0</v>
      </c>
      <c r="T193" s="231">
        <f>IF(ISNA(VLOOKUP($B193,'Autumn 2023 School'!$C$2:$AH$214,9,FALSE)),0,(VLOOKUP($B193,'Autumn 2023 School'!$C$2:$AH$214,9,FALSE)))</f>
        <v>0</v>
      </c>
      <c r="U193" s="231">
        <f>IF(ISNA(VLOOKUP($B193,'Spring 2023 School'!$C$3:$AF$219,25,FALSE)),0,(VLOOKUP($B193,'Spring 2023 School'!$C$3:$AF$219,25,FALSE)))</f>
        <v>1</v>
      </c>
      <c r="V193" s="231">
        <f>IF(ISNA(VLOOKUP($B193,'Spring 2023 School'!$C$3:$AF$219,25,FALSE)),0,(VLOOKUP($B193,'Spring 2023 School'!$C$3:$AF$219,25,FALSE)))</f>
        <v>1</v>
      </c>
      <c r="W193" s="231">
        <f>IF(ISNA(VLOOKUP($B193,'Spring 2023 School'!$C$3:$AF$219,25,FALSE)),0,(VLOOKUP($B193,'Spring 2023 School'!$C$3:$AF$219,25,FALSE)))</f>
        <v>1</v>
      </c>
      <c r="X193" s="231">
        <f>IF(ISNA(VLOOKUP($B193,'Spring 2023 School'!$C$3:$AF$219,26,FALSE)),0,(VLOOKUP($B193,'Spring 2023 School'!$C$3:$AF$219,26,FALSE)))</f>
        <v>15</v>
      </c>
      <c r="Y193" s="231">
        <f>IF(ISNA(VLOOKUP($B193,'Spring 2023 School'!$C$3:$AF$219,26,FALSE)),0,(VLOOKUP($B193,'Spring 2023 School'!$C$3:$AF$219,26,FALSE)))</f>
        <v>15</v>
      </c>
      <c r="Z193" s="231">
        <f>IF(ISNA(VLOOKUP($B193,'Spring 2023 School'!$C$3:$AF$219,26,FALSE)),0,(VLOOKUP($B193,'Spring 2023 School'!$C$3:$AF$219,26,FALSE)))</f>
        <v>15</v>
      </c>
      <c r="AA193" s="231">
        <f>IF(ISNA(VLOOKUP($B193,'Spring 2023 School'!$C$3:$AF$219,27,FALSE)),0,(VLOOKUP($B193,'Spring 2023 School'!$C$3:$AF$219,27,FALSE)))</f>
        <v>0</v>
      </c>
      <c r="AB193" s="231">
        <f>IF(ISNA(VLOOKUP($B193,'Spring 2023 School'!$C$3:$AF$219,27,FALSE)),0,(VLOOKUP($B193,'Spring 2023 School'!$C$3:$AF$219,27,FALSE)))</f>
        <v>0</v>
      </c>
      <c r="AC193" s="231">
        <f>IF(ISNA(VLOOKUP($B193,'Spring 2023 School'!$C$3:$AF$219,27,FALSE)),0,(VLOOKUP($B193,'Spring 2023 School'!$C$3:$AF$219,27,FALSE)))</f>
        <v>0</v>
      </c>
      <c r="AD193" s="384">
        <f t="shared" si="72"/>
        <v>70731</v>
      </c>
      <c r="AE193" s="403">
        <f>VLOOKUP(B193,'Spring 2023 School'!$C$3:$S$202,17,FALSE)</f>
        <v>15</v>
      </c>
      <c r="AF193" s="403">
        <f>VLOOKUP(B193,'Spring 2023 School'!$C$1:$Z$200,20,FALSE)</f>
        <v>0</v>
      </c>
      <c r="AG193" s="403">
        <f>VLOOKUP(B193,'Spring 2023 School'!$C$3:$Z$202,23,FALSE)</f>
        <v>0</v>
      </c>
      <c r="AH193" s="384">
        <f t="shared" si="73"/>
        <v>347.7</v>
      </c>
      <c r="AI193" s="384">
        <f t="shared" si="74"/>
        <v>0</v>
      </c>
      <c r="AJ193" s="384">
        <f t="shared" si="75"/>
        <v>0</v>
      </c>
      <c r="AK193" s="384">
        <f t="shared" si="76"/>
        <v>347.7</v>
      </c>
      <c r="AL193" s="403">
        <f>IF(ISNA(VLOOKUP($A193,'Spring 2023 School'!$B191:$AD191,29,FALSE)),0,(VLOOKUP($A193,'Spring 2023 School'!$B191:$AD191,29,FALSE)))</f>
        <v>0</v>
      </c>
      <c r="AM193" s="403">
        <f>IF(ISNA(VLOOKUP($A193,'Spring 2023 School'!$B191:$AZ191,30,FALSE)),0,(VLOOKUP($A193,'Spring 2023 School'!$B191:$AZ191,30,FALSE)))</f>
        <v>0</v>
      </c>
      <c r="AN193" s="402">
        <f t="shared" si="69"/>
        <v>0</v>
      </c>
      <c r="AO193" s="404">
        <f t="shared" si="70"/>
        <v>0</v>
      </c>
      <c r="AP193" s="384">
        <f t="shared" si="71"/>
        <v>71078.7</v>
      </c>
      <c r="AQ193" s="403">
        <f>VLOOKUP(A193,'Spring 2023 School'!$B$3:$AB$202,26,FALSE)</f>
        <v>1</v>
      </c>
      <c r="AR193" s="403">
        <f>VLOOKUP(A193,'Summer 2023 School'!$B$2:$AA$200,26,FALSE)</f>
        <v>1</v>
      </c>
      <c r="AS193" s="403">
        <f>VLOOKUP(A193,'Autumn 2023 School'!$B$2:$AA$197,26,FALSE)</f>
        <v>1</v>
      </c>
      <c r="AT193" s="409">
        <f t="shared" si="85"/>
        <v>387.6</v>
      </c>
      <c r="AU193" s="409">
        <v>0</v>
      </c>
      <c r="AV193" s="413">
        <f t="shared" si="77"/>
        <v>71466.3</v>
      </c>
      <c r="AW193" s="410">
        <f t="shared" si="78"/>
        <v>29777.625000000004</v>
      </c>
      <c r="AX193" s="410">
        <f t="shared" si="79"/>
        <v>23822.100000000002</v>
      </c>
      <c r="AY193" s="410">
        <f t="shared" si="80"/>
        <v>17866.575000000001</v>
      </c>
      <c r="AZ193" s="642">
        <f>(SUMIF('Spring 2023 School'!B:B,Budget!A193,'Spring 2023 School'!AG:AG)+SUMIF('Summer 2023 School'!B:B,Budget!A193,'Summer 2023 School'!AG:AG)+SUMIF('Autumn 2023 School'!B:B,Budget!A193,'Autumn 2023 School'!AG:AG))</f>
        <v>0</v>
      </c>
      <c r="BA193" s="410">
        <f t="shared" si="81"/>
        <v>0</v>
      </c>
      <c r="BB193">
        <f t="shared" si="82"/>
        <v>195</v>
      </c>
      <c r="BC193">
        <f t="shared" si="83"/>
        <v>0</v>
      </c>
      <c r="BD193">
        <f t="shared" si="84"/>
        <v>0</v>
      </c>
    </row>
    <row r="194" spans="1:61" x14ac:dyDescent="0.35">
      <c r="A194" s="231">
        <v>5203</v>
      </c>
      <c r="B194" t="s">
        <v>1012</v>
      </c>
      <c r="C194" s="231">
        <f>IF(ISNA(VLOOKUP($B194,'Spring 2023 School'!$C$3:$AF$220,5,FALSE)),0,(VLOOKUP($B194,'Spring 2023 School'!$C$3:$AF$220,5,FALSE)))</f>
        <v>50</v>
      </c>
      <c r="D194" s="231">
        <f>IF(ISNA(VLOOKUP($B194,'Summer 2023 School'!$C$2:$AF$217,5,FALSE)),0,(VLOOKUP($B194,'Summer 2023 School'!$C$2:$AF$217,5,FALSE)))</f>
        <v>51</v>
      </c>
      <c r="E194" s="231">
        <f>IF(ISNA(VLOOKUP($B194,'Autumn 2023 School'!$C$2:$AH$214,5,FALSE)),0,(VLOOKUP($B194,'Autumn 2023 School'!$C$2:$AH$214,5,FALSE)))</f>
        <v>41</v>
      </c>
      <c r="F194" s="231">
        <f>IF(ISNA(VLOOKUP($B194,'Spring 2023 School'!$C$3:$AF$219,8,FALSE)),0,(VLOOKUP($B194,'Spring 2023 School'!$C$3:$AF$219,8,FALSE)))</f>
        <v>44</v>
      </c>
      <c r="G194" s="231">
        <f>IF(ISNA(VLOOKUP($B194,'Summer 2023 School'!$C$2:$AF$216,8,FALSE)),0,(VLOOKUP($B194,'Summer 2023 School'!$C$2:$AF$216,8,FALSE)))</f>
        <v>44</v>
      </c>
      <c r="H194" s="231">
        <f>IF(ISNA(VLOOKUP($B194,'Autumn 2023 School'!$C$2:$AH$214,8,FALSE)),0,(VLOOKUP($B194,'Autumn 2023 School'!$C$2:$AH$214,8,FALSE)))</f>
        <v>35</v>
      </c>
      <c r="I194" s="231">
        <f>IF(ISNA(VLOOKUP($B194,'Spring 2023 School'!$C$3:$AF$219,12,FALSE)),0,(VLOOKUP($B194,'Spring 2023 School'!$C$3:$AF$219,12,FALSE)))</f>
        <v>750</v>
      </c>
      <c r="J194" s="231">
        <f>IF(ISNA(VLOOKUP($B194,'Summer 2023 School'!$C$2:$AF$216,12,FALSE)),0,(VLOOKUP($B194,'Summer 2023 School'!$C$2:$AF$216,12,FALSE)))</f>
        <v>765</v>
      </c>
      <c r="K194" s="231">
        <f>IF(ISNA(VLOOKUP($B194,'Autumn 2023 School'!$C$2:$AH$214,12,FALSE)),0,(VLOOKUP($B194,'Autumn 2023 School'!$C$2:$AH$214,12,FALSE)))</f>
        <v>615</v>
      </c>
      <c r="L194" s="231">
        <f>IF(ISNA(VLOOKUP($B194,'Spring 2023 School'!$C$3:$AF$219,15,FALSE)),0,(VLOOKUP($B194,'Spring 2023 School'!$C$3:$AF$219,15,FALSE)))</f>
        <v>660</v>
      </c>
      <c r="M194" s="231">
        <f>IF(ISNA(VLOOKUP($B194,'Summer 2023 School'!$C$2:$AF$216,15,FALSE)),0,(VLOOKUP($B194,'Summer 2023 School'!$C$2:$AF$216,15,FALSE)))</f>
        <v>660</v>
      </c>
      <c r="N194" s="231">
        <f>IF(ISNA(VLOOKUP($B194,'Autumn 2023 School'!$C$2:$AH$214,15,FALSE)),0,(VLOOKUP($B194,'Autumn 2023 School'!$C$2:$AH$214,15,FALSE)))</f>
        <v>525</v>
      </c>
      <c r="O194" s="231">
        <f>IF(ISNA(VLOOKUP($B194,'Spring 2023 School'!$C$3:$AF$219,2,FALSE)),0,(VLOOKUP($B194,'Spring 2023 School'!$C$3:$AF$219,2,FALSE)))</f>
        <v>0</v>
      </c>
      <c r="P194" s="231">
        <f>IF(ISNA(VLOOKUP($B194,'Summer 2023 School'!$C$2:$AF$216,2,FALSE)),0,(VLOOKUP($B194,'Summer 2023 School'!$C$2:$AF$216,2,FALSE)))</f>
        <v>0</v>
      </c>
      <c r="Q194" s="231">
        <f>IF(ISNA(VLOOKUP($B194,'Autumn 2023 School'!$C$2:$AH$214,2,FALSE)),0,(VLOOKUP($B194,'Autumn 2023 School'!$C$2:$AH$214,2,FALSE)))</f>
        <v>0</v>
      </c>
      <c r="R194" s="231">
        <f>IF(ISNA(VLOOKUP($B194,'Spring 2023 School'!$C$3:$AF$219,9,FALSE)),0,(VLOOKUP($B194,'Spring 2023 School'!$C$3:$AF$219,9,FALSE)))</f>
        <v>0</v>
      </c>
      <c r="S194" s="231">
        <f>IF(ISNA(VLOOKUP($B194,'Summer 2023 School'!$C$2:$AF$216,9,FALSE)),0,(VLOOKUP($B194,'Summer 2023 School'!$C$2:$AF$216,9,FALSE)))</f>
        <v>0</v>
      </c>
      <c r="T194" s="231">
        <f>IF(ISNA(VLOOKUP($B194,'Autumn 2023 School'!$C$2:$AH$214,9,FALSE)),0,(VLOOKUP($B194,'Autumn 2023 School'!$C$2:$AH$214,9,FALSE)))</f>
        <v>0</v>
      </c>
      <c r="U194" s="231">
        <f>IF(ISNA(VLOOKUP($B194,'Spring 2023 School'!$C$3:$AF$219,25,FALSE)),0,(VLOOKUP($B194,'Spring 2023 School'!$C$3:$AF$219,25,FALSE)))</f>
        <v>2</v>
      </c>
      <c r="V194" s="231">
        <f>IF(ISNA(VLOOKUP($B194,'Spring 2023 School'!$C$3:$AF$219,25,FALSE)),0,(VLOOKUP($B194,'Spring 2023 School'!$C$3:$AF$219,25,FALSE)))</f>
        <v>2</v>
      </c>
      <c r="W194" s="231">
        <f>IF(ISNA(VLOOKUP($B194,'Spring 2023 School'!$C$3:$AF$219,25,FALSE)),0,(VLOOKUP($B194,'Spring 2023 School'!$C$3:$AF$219,25,FALSE)))</f>
        <v>2</v>
      </c>
      <c r="X194" s="231">
        <f>IF(ISNA(VLOOKUP($B194,'Spring 2023 School'!$C$3:$AF$219,26,FALSE)),0,(VLOOKUP($B194,'Spring 2023 School'!$C$3:$AF$219,26,FALSE)))</f>
        <v>30</v>
      </c>
      <c r="Y194" s="231">
        <f>IF(ISNA(VLOOKUP($B194,'Spring 2023 School'!$C$3:$AF$219,26,FALSE)),0,(VLOOKUP($B194,'Spring 2023 School'!$C$3:$AF$219,26,FALSE)))</f>
        <v>30</v>
      </c>
      <c r="Z194" s="231">
        <f>IF(ISNA(VLOOKUP($B194,'Spring 2023 School'!$C$3:$AF$219,26,FALSE)),0,(VLOOKUP($B194,'Spring 2023 School'!$C$3:$AF$219,26,FALSE)))</f>
        <v>30</v>
      </c>
      <c r="AA194" s="231">
        <f>IF(ISNA(VLOOKUP($B194,'Spring 2023 School'!$C$3:$AF$219,27,FALSE)),0,(VLOOKUP($B194,'Spring 2023 School'!$C$3:$AF$219,27,FALSE)))</f>
        <v>30</v>
      </c>
      <c r="AB194" s="231">
        <f>IF(ISNA(VLOOKUP($B194,'Spring 2023 School'!$C$3:$AF$219,27,FALSE)),0,(VLOOKUP($B194,'Spring 2023 School'!$C$3:$AF$219,27,FALSE)))</f>
        <v>30</v>
      </c>
      <c r="AC194" s="231">
        <f>IF(ISNA(VLOOKUP($B194,'Spring 2023 School'!$C$3:$AF$219,27,FALSE)),0,(VLOOKUP($B194,'Spring 2023 School'!$C$3:$AF$219,27,FALSE)))</f>
        <v>30</v>
      </c>
      <c r="AD194" s="384">
        <f t="shared" si="72"/>
        <v>273899.7</v>
      </c>
      <c r="AE194" s="403">
        <f>VLOOKUP(B194,'Spring 2023 School'!$C$3:$S$202,17,FALSE)</f>
        <v>15</v>
      </c>
      <c r="AF194" s="403">
        <f>VLOOKUP(B194,'Spring 2023 School'!$C$1:$Z$200,20,FALSE)</f>
        <v>0</v>
      </c>
      <c r="AG194" s="403">
        <f>VLOOKUP(B194,'Spring 2023 School'!$C$3:$Z$202,23,FALSE)</f>
        <v>60</v>
      </c>
      <c r="AH194" s="384">
        <f t="shared" si="73"/>
        <v>347.7</v>
      </c>
      <c r="AI194" s="384">
        <f t="shared" si="74"/>
        <v>0</v>
      </c>
      <c r="AJ194" s="384">
        <f t="shared" si="75"/>
        <v>182.4</v>
      </c>
      <c r="AK194" s="384">
        <f t="shared" si="76"/>
        <v>530.1</v>
      </c>
      <c r="AL194" s="403">
        <f>IF(ISNA(VLOOKUP($A194,'Spring 2023 School'!$B192:$AD192,29,FALSE)),0,(VLOOKUP($A194,'Spring 2023 School'!$B192:$AD192,29,FALSE)))</f>
        <v>2</v>
      </c>
      <c r="AM194" s="403">
        <f>IF(ISNA(VLOOKUP($A194,'Spring 2023 School'!$B192:$AZ192,30,FALSE)),0,(VLOOKUP($A194,'Spring 2023 School'!$B192:$AZ192,30,FALSE)))</f>
        <v>30</v>
      </c>
      <c r="AN194" s="402">
        <f t="shared" si="69"/>
        <v>436</v>
      </c>
      <c r="AO194" s="404">
        <f t="shared" si="70"/>
        <v>0</v>
      </c>
      <c r="AP194" s="384">
        <f t="shared" si="71"/>
        <v>274865.8</v>
      </c>
      <c r="AQ194" s="403">
        <f>VLOOKUP(A194,'Spring 2023 School'!$B$3:$AB$202,26,FALSE)</f>
        <v>2</v>
      </c>
      <c r="AR194" s="403">
        <f>VLOOKUP(A194,'Summer 2023 School'!$B$2:$AA$200,26,FALSE)</f>
        <v>2</v>
      </c>
      <c r="AS194" s="403">
        <f>VLOOKUP(A194,'Autumn 2023 School'!$B$2:$AA$197,26,FALSE)</f>
        <v>0</v>
      </c>
      <c r="AT194" s="409">
        <f t="shared" si="85"/>
        <v>530.40000000000009</v>
      </c>
      <c r="AU194" s="409">
        <v>0</v>
      </c>
      <c r="AV194" s="413">
        <f t="shared" si="77"/>
        <v>275396.2</v>
      </c>
      <c r="AW194" s="410">
        <f t="shared" si="78"/>
        <v>114748.41666666667</v>
      </c>
      <c r="AX194" s="410">
        <f t="shared" si="79"/>
        <v>91798.733333333337</v>
      </c>
      <c r="AY194" s="410">
        <f t="shared" si="80"/>
        <v>68849.05</v>
      </c>
      <c r="AZ194" s="642">
        <f>(SUMIF('Spring 2023 School'!B:B,Budget!A194,'Spring 2023 School'!AG:AG)+SUMIF('Summer 2023 School'!B:B,Budget!A194,'Summer 2023 School'!AG:AG)+SUMIF('Autumn 2023 School'!B:B,Budget!A194,'Autumn 2023 School'!AG:AG))</f>
        <v>0</v>
      </c>
      <c r="BA194" s="410">
        <f t="shared" si="81"/>
        <v>0</v>
      </c>
      <c r="BB194">
        <f t="shared" si="82"/>
        <v>195</v>
      </c>
      <c r="BC194">
        <f t="shared" si="83"/>
        <v>0</v>
      </c>
      <c r="BD194">
        <f t="shared" si="84"/>
        <v>720</v>
      </c>
    </row>
    <row r="195" spans="1:61" x14ac:dyDescent="0.35">
      <c r="A195" s="231">
        <v>5205</v>
      </c>
      <c r="B195" t="s">
        <v>1013</v>
      </c>
      <c r="C195" s="231">
        <f>IF(ISNA(VLOOKUP($B195,'Spring 2023 School'!$C$3:$AF$220,5,FALSE)),0,(VLOOKUP($B195,'Spring 2023 School'!$C$3:$AF$220,5,FALSE)))</f>
        <v>20</v>
      </c>
      <c r="D195" s="231">
        <f>IF(ISNA(VLOOKUP($B195,'Summer 2023 School'!$C$2:$AF$217,5,FALSE)),0,(VLOOKUP($B195,'Summer 2023 School'!$C$2:$AF$217,5,FALSE)))</f>
        <v>21</v>
      </c>
      <c r="E195" s="231">
        <f>IF(ISNA(VLOOKUP($B195,'Autumn 2023 School'!$C$2:$AH$214,5,FALSE)),0,(VLOOKUP($B195,'Autumn 2023 School'!$C$2:$AH$214,5,FALSE)))</f>
        <v>23</v>
      </c>
      <c r="F195" s="231">
        <f>IF(ISNA(VLOOKUP($B195,'Spring 2023 School'!$C$3:$AF$219,8,FALSE)),0,(VLOOKUP($B195,'Spring 2023 School'!$C$3:$AF$219,8,FALSE)))</f>
        <v>16</v>
      </c>
      <c r="G195" s="231">
        <f>IF(ISNA(VLOOKUP($B195,'Summer 2023 School'!$C$2:$AF$216,8,FALSE)),0,(VLOOKUP($B195,'Summer 2023 School'!$C$2:$AF$216,8,FALSE)))</f>
        <v>16</v>
      </c>
      <c r="H195" s="231">
        <f>IF(ISNA(VLOOKUP($B195,'Autumn 2023 School'!$C$2:$AH$214,8,FALSE)),0,(VLOOKUP($B195,'Autumn 2023 School'!$C$2:$AH$214,8,FALSE)))</f>
        <v>18</v>
      </c>
      <c r="I195" s="231">
        <f>IF(ISNA(VLOOKUP($B195,'Spring 2023 School'!$C$3:$AF$219,12,FALSE)),0,(VLOOKUP($B195,'Spring 2023 School'!$C$3:$AF$219,12,FALSE)))</f>
        <v>300</v>
      </c>
      <c r="J195" s="231">
        <f>IF(ISNA(VLOOKUP($B195,'Summer 2023 School'!$C$2:$AF$216,12,FALSE)),0,(VLOOKUP($B195,'Summer 2023 School'!$C$2:$AF$216,12,FALSE)))</f>
        <v>315</v>
      </c>
      <c r="K195" s="231">
        <f>IF(ISNA(VLOOKUP($B195,'Autumn 2023 School'!$C$2:$AH$214,12,FALSE)),0,(VLOOKUP($B195,'Autumn 2023 School'!$C$2:$AH$214,12,FALSE)))</f>
        <v>345</v>
      </c>
      <c r="L195" s="231">
        <f>IF(ISNA(VLOOKUP($B195,'Spring 2023 School'!$C$3:$AF$219,15,FALSE)),0,(VLOOKUP($B195,'Spring 2023 School'!$C$3:$AF$219,15,FALSE)))</f>
        <v>240</v>
      </c>
      <c r="M195" s="231">
        <f>IF(ISNA(VLOOKUP($B195,'Summer 2023 School'!$C$2:$AF$216,15,FALSE)),0,(VLOOKUP($B195,'Summer 2023 School'!$C$2:$AF$216,15,FALSE)))</f>
        <v>240</v>
      </c>
      <c r="N195" s="231">
        <f>IF(ISNA(VLOOKUP($B195,'Autumn 2023 School'!$C$2:$AH$214,15,FALSE)),0,(VLOOKUP($B195,'Autumn 2023 School'!$C$2:$AH$214,15,FALSE)))</f>
        <v>270</v>
      </c>
      <c r="O195" s="231">
        <f>IF(ISNA(VLOOKUP($B195,'Spring 2023 School'!$C$3:$AF$219,2,FALSE)),0,(VLOOKUP($B195,'Spring 2023 School'!$C$3:$AF$219,2,FALSE)))</f>
        <v>0</v>
      </c>
      <c r="P195" s="231">
        <f>IF(ISNA(VLOOKUP($B195,'Summer 2023 School'!$C$2:$AF$216,2,FALSE)),0,(VLOOKUP($B195,'Summer 2023 School'!$C$2:$AF$216,2,FALSE)))</f>
        <v>0</v>
      </c>
      <c r="Q195" s="231">
        <f>IF(ISNA(VLOOKUP($B195,'Autumn 2023 School'!$C$2:$AH$214,2,FALSE)),0,(VLOOKUP($B195,'Autumn 2023 School'!$C$2:$AH$214,2,FALSE)))</f>
        <v>0</v>
      </c>
      <c r="R195" s="231">
        <f>IF(ISNA(VLOOKUP($B195,'Spring 2023 School'!$C$3:$AF$219,9,FALSE)),0,(VLOOKUP($B195,'Spring 2023 School'!$C$3:$AF$219,9,FALSE)))</f>
        <v>0</v>
      </c>
      <c r="S195" s="231">
        <f>IF(ISNA(VLOOKUP($B195,'Summer 2023 School'!$C$2:$AF$216,9,FALSE)),0,(VLOOKUP($B195,'Summer 2023 School'!$C$2:$AF$216,9,FALSE)))</f>
        <v>0</v>
      </c>
      <c r="T195" s="231">
        <f>IF(ISNA(VLOOKUP($B195,'Autumn 2023 School'!$C$2:$AH$214,9,FALSE)),0,(VLOOKUP($B195,'Autumn 2023 School'!$C$2:$AH$214,9,FALSE)))</f>
        <v>0</v>
      </c>
      <c r="U195" s="231">
        <f>IF(ISNA(VLOOKUP($B195,'Spring 2023 School'!$C$3:$AF$219,25,FALSE)),0,(VLOOKUP($B195,'Spring 2023 School'!$C$3:$AF$219,25,FALSE)))</f>
        <v>4</v>
      </c>
      <c r="V195" s="231">
        <f>IF(ISNA(VLOOKUP($B195,'Spring 2023 School'!$C$3:$AF$219,25,FALSE)),0,(VLOOKUP($B195,'Spring 2023 School'!$C$3:$AF$219,25,FALSE)))</f>
        <v>4</v>
      </c>
      <c r="W195" s="231">
        <f>IF(ISNA(VLOOKUP($B195,'Spring 2023 School'!$C$3:$AF$219,25,FALSE)),0,(VLOOKUP($B195,'Spring 2023 School'!$C$3:$AF$219,25,FALSE)))</f>
        <v>4</v>
      </c>
      <c r="X195" s="231">
        <f>IF(ISNA(VLOOKUP($B195,'Spring 2023 School'!$C$3:$AF$219,26,FALSE)),0,(VLOOKUP($B195,'Spring 2023 School'!$C$3:$AF$219,26,FALSE)))</f>
        <v>60</v>
      </c>
      <c r="Y195" s="231">
        <f>IF(ISNA(VLOOKUP($B195,'Spring 2023 School'!$C$3:$AF$219,26,FALSE)),0,(VLOOKUP($B195,'Spring 2023 School'!$C$3:$AF$219,26,FALSE)))</f>
        <v>60</v>
      </c>
      <c r="Z195" s="231">
        <f>IF(ISNA(VLOOKUP($B195,'Spring 2023 School'!$C$3:$AF$219,26,FALSE)),0,(VLOOKUP($B195,'Spring 2023 School'!$C$3:$AF$219,26,FALSE)))</f>
        <v>60</v>
      </c>
      <c r="AA195" s="231">
        <f>IF(ISNA(VLOOKUP($B195,'Spring 2023 School'!$C$3:$AF$219,27,FALSE)),0,(VLOOKUP($B195,'Spring 2023 School'!$C$3:$AF$219,27,FALSE)))</f>
        <v>60</v>
      </c>
      <c r="AB195" s="231">
        <f>IF(ISNA(VLOOKUP($B195,'Spring 2023 School'!$C$3:$AF$219,27,FALSE)),0,(VLOOKUP($B195,'Spring 2023 School'!$C$3:$AF$219,27,FALSE)))</f>
        <v>60</v>
      </c>
      <c r="AC195" s="231">
        <f>IF(ISNA(VLOOKUP($B195,'Spring 2023 School'!$C$3:$AF$219,27,FALSE)),0,(VLOOKUP($B195,'Spring 2023 School'!$C$3:$AF$219,27,FALSE)))</f>
        <v>60</v>
      </c>
      <c r="AD195" s="384">
        <f t="shared" si="72"/>
        <v>117153.3</v>
      </c>
      <c r="AE195" s="403">
        <f>VLOOKUP(B195,'Spring 2023 School'!$C$3:$S$202,17,FALSE)</f>
        <v>15</v>
      </c>
      <c r="AF195" s="403">
        <f>VLOOKUP(B195,'Spring 2023 School'!$C$1:$Z$200,20,FALSE)</f>
        <v>0</v>
      </c>
      <c r="AG195" s="403">
        <f>VLOOKUP(B195,'Spring 2023 School'!$C$3:$Z$202,23,FALSE)</f>
        <v>60</v>
      </c>
      <c r="AH195" s="384">
        <f t="shared" si="73"/>
        <v>347.7</v>
      </c>
      <c r="AI195" s="384">
        <f t="shared" si="74"/>
        <v>0</v>
      </c>
      <c r="AJ195" s="384">
        <f t="shared" si="75"/>
        <v>182.4</v>
      </c>
      <c r="AK195" s="384">
        <f t="shared" si="76"/>
        <v>530.1</v>
      </c>
      <c r="AL195" s="403">
        <f>IF(ISNA(VLOOKUP($A195,'Spring 2023 School'!$B193:$AD193,29,FALSE)),0,(VLOOKUP($A195,'Spring 2023 School'!$B193:$AD193,29,FALSE)))</f>
        <v>4</v>
      </c>
      <c r="AM195" s="403">
        <f>IF(ISNA(VLOOKUP($A195,'Spring 2023 School'!$B193:$AZ193,30,FALSE)),0,(VLOOKUP($A195,'Spring 2023 School'!$B193:$AZ193,30,FALSE)))</f>
        <v>60</v>
      </c>
      <c r="AN195" s="402">
        <f t="shared" si="69"/>
        <v>872</v>
      </c>
      <c r="AO195" s="404">
        <f t="shared" si="70"/>
        <v>0</v>
      </c>
      <c r="AP195" s="384">
        <f t="shared" si="71"/>
        <v>118555.40000000001</v>
      </c>
      <c r="AQ195" s="403">
        <f>VLOOKUP(A195,'Spring 2023 School'!$B$3:$AB$202,26,FALSE)</f>
        <v>4</v>
      </c>
      <c r="AR195" s="403">
        <f>VLOOKUP(A195,'Summer 2023 School'!$B$2:$AA$200,26,FALSE)</f>
        <v>0</v>
      </c>
      <c r="AS195" s="403">
        <f>VLOOKUP(A195,'Autumn 2023 School'!$B$2:$AA$197,26,FALSE)</f>
        <v>0</v>
      </c>
      <c r="AT195" s="409">
        <f t="shared" si="85"/>
        <v>530.40000000000009</v>
      </c>
      <c r="AU195" s="409">
        <v>0</v>
      </c>
      <c r="AV195" s="413">
        <f t="shared" si="77"/>
        <v>119085.8</v>
      </c>
      <c r="AW195" s="410">
        <f t="shared" si="78"/>
        <v>49619.083333333336</v>
      </c>
      <c r="AX195" s="410">
        <f t="shared" si="79"/>
        <v>39695.26666666667</v>
      </c>
      <c r="AY195" s="410">
        <f t="shared" si="80"/>
        <v>29771.450000000004</v>
      </c>
      <c r="AZ195" s="642">
        <f>(SUMIF('Spring 2023 School'!B:B,Budget!A195,'Spring 2023 School'!AG:AG)+SUMIF('Summer 2023 School'!B:B,Budget!A195,'Summer 2023 School'!AG:AG)+SUMIF('Autumn 2023 School'!B:B,Budget!A195,'Autumn 2023 School'!AG:AG))</f>
        <v>0</v>
      </c>
      <c r="BA195" s="410">
        <f t="shared" si="81"/>
        <v>0</v>
      </c>
      <c r="BB195">
        <f t="shared" si="82"/>
        <v>195</v>
      </c>
      <c r="BC195">
        <f t="shared" si="83"/>
        <v>0</v>
      </c>
      <c r="BD195">
        <f t="shared" si="84"/>
        <v>720</v>
      </c>
    </row>
    <row r="196" spans="1:61" x14ac:dyDescent="0.35">
      <c r="A196" s="231">
        <v>7004</v>
      </c>
      <c r="B196" t="s">
        <v>326</v>
      </c>
      <c r="C196" s="231">
        <f>IF(ISNA(VLOOKUP($B196,'Spring 2023 School'!$C$3:$AF$220,5,FALSE)),0,(VLOOKUP($B196,'Spring 2023 School'!$C$3:$AF$220,5,FALSE)))</f>
        <v>2</v>
      </c>
      <c r="D196" s="231">
        <f>IF(ISNA(VLOOKUP($B196,'Summer 2023 School'!$C$2:$AF$217,5,FALSE)),0,(VLOOKUP($B196,'Summer 2023 School'!$C$2:$AF$217,5,FALSE)))</f>
        <v>3</v>
      </c>
      <c r="E196" s="231">
        <f>IF(ISNA(VLOOKUP($B196,'Autumn 2023 School'!$C$2:$AH$214,5,FALSE)),0,(VLOOKUP($B196,'Autumn 2023 School'!$C$2:$AH$214,5,FALSE)))</f>
        <v>1</v>
      </c>
      <c r="F196" s="231">
        <f>IF(ISNA(VLOOKUP($B196,'Spring 2023 School'!$C$3:$AF$219,8,FALSE)),0,(VLOOKUP($B196,'Spring 2023 School'!$C$3:$AF$219,8,FALSE)))</f>
        <v>0</v>
      </c>
      <c r="G196" s="231">
        <f>IF(ISNA(VLOOKUP($B196,'Summer 2023 School'!$C$2:$AF$216,8,FALSE)),0,(VLOOKUP($B196,'Summer 2023 School'!$C$2:$AF$216,8,FALSE)))</f>
        <v>0</v>
      </c>
      <c r="H196" s="231">
        <f>IF(ISNA(VLOOKUP($B196,'Autumn 2023 School'!$C$2:$AH$214,8,FALSE)),0,(VLOOKUP($B196,'Autumn 2023 School'!$C$2:$AH$214,8,FALSE)))</f>
        <v>0</v>
      </c>
      <c r="I196" s="231">
        <f>IF(ISNA(VLOOKUP($B196,'Spring 2023 School'!$C$3:$AF$219,12,FALSE)),0,(VLOOKUP($B196,'Spring 2023 School'!$C$3:$AF$219,12,FALSE)))</f>
        <v>30</v>
      </c>
      <c r="J196" s="231">
        <f>IF(ISNA(VLOOKUP($B196,'Summer 2023 School'!$C$2:$AF$216,12,FALSE)),0,(VLOOKUP($B196,'Summer 2023 School'!$C$2:$AF$216,12,FALSE)))</f>
        <v>45</v>
      </c>
      <c r="K196" s="231">
        <f>IF(ISNA(VLOOKUP($B196,'Autumn 2023 School'!$C$2:$AH$214,12,FALSE)),0,(VLOOKUP($B196,'Autumn 2023 School'!$C$2:$AH$214,12,FALSE)))</f>
        <v>15</v>
      </c>
      <c r="L196" s="231">
        <f>IF(ISNA(VLOOKUP($B196,'Spring 2023 School'!$C$3:$AF$219,15,FALSE)),0,(VLOOKUP($B196,'Spring 2023 School'!$C$3:$AF$219,15,FALSE)))</f>
        <v>0</v>
      </c>
      <c r="M196" s="231">
        <f>IF(ISNA(VLOOKUP($B196,'Summer 2023 School'!$C$2:$AF$216,15,FALSE)),0,(VLOOKUP($B196,'Summer 2023 School'!$C$2:$AF$216,15,FALSE)))</f>
        <v>0</v>
      </c>
      <c r="N196" s="231">
        <f>IF(ISNA(VLOOKUP($B196,'Autumn 2023 School'!$C$2:$AH$214,15,FALSE)),0,(VLOOKUP($B196,'Autumn 2023 School'!$C$2:$AH$214,15,FALSE)))</f>
        <v>0</v>
      </c>
      <c r="O196" s="231">
        <f>IF(ISNA(VLOOKUP($B196,'Spring 2023 School'!$C$3:$AF$219,2,FALSE)),0,(VLOOKUP($B196,'Spring 2023 School'!$C$3:$AF$219,2,FALSE)))</f>
        <v>1</v>
      </c>
      <c r="P196" s="231">
        <f>IF(ISNA(VLOOKUP($B196,'Summer 2023 School'!$C$2:$AF$216,2,FALSE)),0,(VLOOKUP($B196,'Summer 2023 School'!$C$2:$AF$216,2,FALSE)))</f>
        <v>0</v>
      </c>
      <c r="Q196" s="231">
        <f>IF(ISNA(VLOOKUP($B196,'Autumn 2023 School'!$C$2:$AH$214,2,FALSE)),0,(VLOOKUP($B196,'Autumn 2023 School'!$C$2:$AH$214,2,FALSE)))</f>
        <v>0</v>
      </c>
      <c r="R196" s="231">
        <f>IF(ISNA(VLOOKUP($B196,'Spring 2023 School'!$C$3:$AF$219,9,FALSE)),0,(VLOOKUP($B196,'Spring 2023 School'!$C$3:$AF$219,9,FALSE)))</f>
        <v>15</v>
      </c>
      <c r="S196" s="231">
        <f>IF(ISNA(VLOOKUP($B196,'Summer 2023 School'!$C$2:$AF$216,9,FALSE)),0,(VLOOKUP($B196,'Summer 2023 School'!$C$2:$AF$216,9,FALSE)))</f>
        <v>0</v>
      </c>
      <c r="T196" s="231">
        <f>IF(ISNA(VLOOKUP($B196,'Autumn 2023 School'!$C$2:$AH$214,9,FALSE)),0,(VLOOKUP($B196,'Autumn 2023 School'!$C$2:$AH$214,9,FALSE)))</f>
        <v>0</v>
      </c>
      <c r="U196" s="231">
        <f>IF(ISNA(VLOOKUP($B196,'Spring 2023 School'!$C$3:$AF$219,25,FALSE)),0,(VLOOKUP($B196,'Spring 2023 School'!$C$3:$AF$219,25,FALSE)))</f>
        <v>0</v>
      </c>
      <c r="V196" s="231">
        <f>IF(ISNA(VLOOKUP($B196,'Spring 2023 School'!$C$3:$AF$219,25,FALSE)),0,(VLOOKUP($B196,'Spring 2023 School'!$C$3:$AF$219,25,FALSE)))</f>
        <v>0</v>
      </c>
      <c r="W196" s="231">
        <f>IF(ISNA(VLOOKUP($B196,'Spring 2023 School'!$C$3:$AF$219,25,FALSE)),0,(VLOOKUP($B196,'Spring 2023 School'!$C$3:$AF$219,25,FALSE)))</f>
        <v>0</v>
      </c>
      <c r="X196" s="231">
        <f>IF(ISNA(VLOOKUP($B196,'Spring 2023 School'!$C$3:$AF$219,26,FALSE)),0,(VLOOKUP($B196,'Spring 2023 School'!$C$3:$AF$219,26,FALSE)))</f>
        <v>0</v>
      </c>
      <c r="Y196" s="231">
        <f>IF(ISNA(VLOOKUP($B196,'Spring 2023 School'!$C$3:$AF$219,26,FALSE)),0,(VLOOKUP($B196,'Spring 2023 School'!$C$3:$AF$219,26,FALSE)))</f>
        <v>0</v>
      </c>
      <c r="Z196" s="231">
        <f>IF(ISNA(VLOOKUP($B196,'Spring 2023 School'!$C$3:$AF$219,26,FALSE)),0,(VLOOKUP($B196,'Spring 2023 School'!$C$3:$AF$219,26,FALSE)))</f>
        <v>0</v>
      </c>
      <c r="AA196" s="231">
        <f>IF(ISNA(VLOOKUP($B196,'Spring 2023 School'!$C$3:$AF$219,27,FALSE)),0,(VLOOKUP($B196,'Spring 2023 School'!$C$3:$AF$219,27,FALSE)))</f>
        <v>0</v>
      </c>
      <c r="AB196" s="231">
        <f>IF(ISNA(VLOOKUP($B196,'Spring 2023 School'!$C$3:$AF$219,27,FALSE)),0,(VLOOKUP($B196,'Spring 2023 School'!$C$3:$AF$219,27,FALSE)))</f>
        <v>0</v>
      </c>
      <c r="AC196" s="231">
        <f>IF(ISNA(VLOOKUP($B196,'Spring 2023 School'!$C$3:$AF$219,27,FALSE)),0,(VLOOKUP($B196,'Spring 2023 School'!$C$3:$AF$219,27,FALSE)))</f>
        <v>0</v>
      </c>
      <c r="AD196" s="384">
        <f t="shared" si="72"/>
        <v>6260.1</v>
      </c>
      <c r="AE196" s="403">
        <f>VLOOKUP(B196,'Spring 2023 School'!$C$3:$S$202,17,FALSE)</f>
        <v>0</v>
      </c>
      <c r="AF196" s="403">
        <f>VLOOKUP(B196,'Spring 2023 School'!$C$1:$Z$200,20,FALSE)</f>
        <v>0</v>
      </c>
      <c r="AG196" s="403">
        <f>VLOOKUP(B196,'Spring 2023 School'!$C$3:$Z$202,23,FALSE)</f>
        <v>15</v>
      </c>
      <c r="AH196" s="384">
        <f t="shared" si="73"/>
        <v>0</v>
      </c>
      <c r="AI196" s="384">
        <f t="shared" si="74"/>
        <v>0</v>
      </c>
      <c r="AJ196" s="384">
        <f t="shared" si="75"/>
        <v>45.6</v>
      </c>
      <c r="AK196" s="384">
        <f t="shared" si="76"/>
        <v>45.6</v>
      </c>
      <c r="AL196" s="403">
        <f>IF(ISNA(VLOOKUP($A196,'Spring 2023 School'!$B194:$AD194,29,FALSE)),0,(VLOOKUP($A196,'Spring 2023 School'!$B194:$AD194,29,FALSE)))</f>
        <v>0</v>
      </c>
      <c r="AM196" s="403">
        <f>IF(ISNA(VLOOKUP($A196,'Spring 2023 School'!$B194:$AZ194,30,FALSE)),0,(VLOOKUP($A196,'Spring 2023 School'!$B194:$AZ194,30,FALSE)))</f>
        <v>0</v>
      </c>
      <c r="AN196" s="402">
        <f t="shared" si="69"/>
        <v>0</v>
      </c>
      <c r="AO196" s="404">
        <f t="shared" si="70"/>
        <v>1591.2</v>
      </c>
      <c r="AP196" s="384">
        <f t="shared" si="71"/>
        <v>7896.9000000000005</v>
      </c>
      <c r="AQ196" s="403">
        <f>VLOOKUP(A196,'Spring 2023 School'!$B$3:$AB$202,26,FALSE)</f>
        <v>0</v>
      </c>
      <c r="AR196" s="403">
        <f>VLOOKUP(A196,'Summer 2023 School'!$B$2:$AA$200,26,FALSE)</f>
        <v>0</v>
      </c>
      <c r="AS196" s="403">
        <f>VLOOKUP(A196,'Autumn 2023 School'!$B$2:$AA$197,26,FALSE)</f>
        <v>0</v>
      </c>
      <c r="AT196" s="409">
        <f t="shared" si="85"/>
        <v>0</v>
      </c>
      <c r="AU196" s="409">
        <v>0</v>
      </c>
      <c r="AV196" s="413">
        <f t="shared" si="77"/>
        <v>7896.9000000000005</v>
      </c>
      <c r="AW196" s="410">
        <f t="shared" si="78"/>
        <v>3290.375</v>
      </c>
      <c r="AX196" s="410">
        <f t="shared" si="79"/>
        <v>2632.3</v>
      </c>
      <c r="AY196" s="410">
        <f t="shared" si="80"/>
        <v>1974.2250000000001</v>
      </c>
      <c r="AZ196" s="642">
        <f>(SUMIF('Spring 2023 School'!B:B,Budget!A196,'Spring 2023 School'!AG:AG)+SUMIF('Summer 2023 School'!B:B,Budget!A196,'Summer 2023 School'!AG:AG)+SUMIF('Autumn 2023 School'!B:B,Budget!A196,'Autumn 2023 School'!AG:AG))</f>
        <v>0</v>
      </c>
      <c r="BA196" s="410">
        <f t="shared" si="81"/>
        <v>0</v>
      </c>
      <c r="BB196">
        <f t="shared" si="82"/>
        <v>0</v>
      </c>
      <c r="BC196">
        <f t="shared" si="83"/>
        <v>0</v>
      </c>
      <c r="BD196">
        <f t="shared" si="84"/>
        <v>180</v>
      </c>
    </row>
    <row r="197" spans="1:61" x14ac:dyDescent="0.35">
      <c r="A197" s="231">
        <v>7009</v>
      </c>
      <c r="B197" t="s">
        <v>327</v>
      </c>
      <c r="C197" s="231">
        <f>IF(ISNA(VLOOKUP($B197,'Spring 2023 School'!$C$3:$AF$220,5,FALSE)),0,(VLOOKUP($B197,'Spring 2023 School'!$C$3:$AF$220,5,FALSE)))</f>
        <v>5</v>
      </c>
      <c r="D197" s="231">
        <f>IF(ISNA(VLOOKUP($B197,'Summer 2023 School'!$C$2:$AF$217,5,FALSE)),0,(VLOOKUP($B197,'Summer 2023 School'!$C$2:$AF$217,5,FALSE)))</f>
        <v>5</v>
      </c>
      <c r="E197" s="231">
        <f>IF(ISNA(VLOOKUP($B197,'Autumn 2023 School'!$C$2:$AH$214,5,FALSE)),0,(VLOOKUP($B197,'Autumn 2023 School'!$C$2:$AH$214,5,FALSE)))</f>
        <v>6</v>
      </c>
      <c r="F197" s="231">
        <f>IF(ISNA(VLOOKUP($B197,'Spring 2023 School'!$C$3:$AF$219,8,FALSE)),0,(VLOOKUP($B197,'Spring 2023 School'!$C$3:$AF$219,8,FALSE)))</f>
        <v>0</v>
      </c>
      <c r="G197" s="231">
        <f>IF(ISNA(VLOOKUP($B197,'Summer 2023 School'!$C$2:$AF$216,8,FALSE)),0,(VLOOKUP($B197,'Summer 2023 School'!$C$2:$AF$216,8,FALSE)))</f>
        <v>0</v>
      </c>
      <c r="H197" s="231">
        <f>IF(ISNA(VLOOKUP($B197,'Autumn 2023 School'!$C$2:$AH$214,8,FALSE)),0,(VLOOKUP($B197,'Autumn 2023 School'!$C$2:$AH$214,8,FALSE)))</f>
        <v>0</v>
      </c>
      <c r="I197" s="231">
        <f>IF(ISNA(VLOOKUP($B197,'Spring 2023 School'!$C$3:$AF$219,12,FALSE)),0,(VLOOKUP($B197,'Spring 2023 School'!$C$3:$AF$219,12,FALSE)))</f>
        <v>75</v>
      </c>
      <c r="J197" s="231">
        <f>IF(ISNA(VLOOKUP($B197,'Summer 2023 School'!$C$2:$AF$216,12,FALSE)),0,(VLOOKUP($B197,'Summer 2023 School'!$C$2:$AF$216,12,FALSE)))</f>
        <v>75</v>
      </c>
      <c r="K197" s="231">
        <f>IF(ISNA(VLOOKUP($B197,'Autumn 2023 School'!$C$2:$AH$214,12,FALSE)),0,(VLOOKUP($B197,'Autumn 2023 School'!$C$2:$AH$214,12,FALSE)))</f>
        <v>90</v>
      </c>
      <c r="L197" s="231">
        <f>IF(ISNA(VLOOKUP($B197,'Spring 2023 School'!$C$3:$AF$219,15,FALSE)),0,(VLOOKUP($B197,'Spring 2023 School'!$C$3:$AF$219,15,FALSE)))</f>
        <v>0</v>
      </c>
      <c r="M197" s="231">
        <f>IF(ISNA(VLOOKUP($B197,'Summer 2023 School'!$C$2:$AF$216,15,FALSE)),0,(VLOOKUP($B197,'Summer 2023 School'!$C$2:$AF$216,15,FALSE)))</f>
        <v>0</v>
      </c>
      <c r="N197" s="231">
        <f>IF(ISNA(VLOOKUP($B197,'Autumn 2023 School'!$C$2:$AH$214,15,FALSE)),0,(VLOOKUP($B197,'Autumn 2023 School'!$C$2:$AH$214,15,FALSE)))</f>
        <v>0</v>
      </c>
      <c r="O197" s="231">
        <f>IF(ISNA(VLOOKUP($B197,'Spring 2023 School'!$C$3:$AF$219,2,FALSE)),0,(VLOOKUP($B197,'Spring 2023 School'!$C$3:$AF$219,2,FALSE)))</f>
        <v>1</v>
      </c>
      <c r="P197" s="231">
        <f>IF(ISNA(VLOOKUP($B197,'Summer 2023 School'!$C$2:$AF$216,2,FALSE)),0,(VLOOKUP($B197,'Summer 2023 School'!$C$2:$AF$216,2,FALSE)))</f>
        <v>0</v>
      </c>
      <c r="Q197" s="231">
        <f>IF(ISNA(VLOOKUP($B197,'Autumn 2023 School'!$C$2:$AH$214,2,FALSE)),0,(VLOOKUP($B197,'Autumn 2023 School'!$C$2:$AH$214,2,FALSE)))</f>
        <v>0</v>
      </c>
      <c r="R197" s="231">
        <f>IF(ISNA(VLOOKUP($B197,'Spring 2023 School'!$C$3:$AF$219,9,FALSE)),0,(VLOOKUP($B197,'Spring 2023 School'!$C$3:$AF$219,9,FALSE)))</f>
        <v>15</v>
      </c>
      <c r="S197" s="231">
        <f>IF(ISNA(VLOOKUP($B197,'Summer 2023 School'!$C$2:$AF$216,9,FALSE)),0,(VLOOKUP($B197,'Summer 2023 School'!$C$2:$AF$216,9,FALSE)))</f>
        <v>0</v>
      </c>
      <c r="T197" s="231">
        <f>IF(ISNA(VLOOKUP($B197,'Autumn 2023 School'!$C$2:$AH$214,9,FALSE)),0,(VLOOKUP($B197,'Autumn 2023 School'!$C$2:$AH$214,9,FALSE)))</f>
        <v>0</v>
      </c>
      <c r="U197" s="231">
        <f>IF(ISNA(VLOOKUP($B197,'Spring 2023 School'!$C$3:$AF$219,25,FALSE)),0,(VLOOKUP($B197,'Spring 2023 School'!$C$3:$AF$219,25,FALSE)))</f>
        <v>3</v>
      </c>
      <c r="V197" s="231">
        <f>IF(ISNA(VLOOKUP($B197,'Spring 2023 School'!$C$3:$AF$219,25,FALSE)),0,(VLOOKUP($B197,'Spring 2023 School'!$C$3:$AF$219,25,FALSE)))</f>
        <v>3</v>
      </c>
      <c r="W197" s="231">
        <f>IF(ISNA(VLOOKUP($B197,'Spring 2023 School'!$C$3:$AF$219,25,FALSE)),0,(VLOOKUP($B197,'Spring 2023 School'!$C$3:$AF$219,25,FALSE)))</f>
        <v>3</v>
      </c>
      <c r="X197" s="231">
        <f>IF(ISNA(VLOOKUP($B197,'Spring 2023 School'!$C$3:$AF$219,26,FALSE)),0,(VLOOKUP($B197,'Spring 2023 School'!$C$3:$AF$219,26,FALSE)))</f>
        <v>45</v>
      </c>
      <c r="Y197" s="231">
        <f>IF(ISNA(VLOOKUP($B197,'Spring 2023 School'!$C$3:$AF$219,26,FALSE)),0,(VLOOKUP($B197,'Spring 2023 School'!$C$3:$AF$219,26,FALSE)))</f>
        <v>45</v>
      </c>
      <c r="Z197" s="231">
        <f>IF(ISNA(VLOOKUP($B197,'Spring 2023 School'!$C$3:$AF$219,26,FALSE)),0,(VLOOKUP($B197,'Spring 2023 School'!$C$3:$AF$219,26,FALSE)))</f>
        <v>45</v>
      </c>
      <c r="AA197" s="231">
        <f>IF(ISNA(VLOOKUP($B197,'Spring 2023 School'!$C$3:$AF$219,27,FALSE)),0,(VLOOKUP($B197,'Spring 2023 School'!$C$3:$AF$219,27,FALSE)))</f>
        <v>0</v>
      </c>
      <c r="AB197" s="231">
        <f>IF(ISNA(VLOOKUP($B197,'Spring 2023 School'!$C$3:$AF$219,27,FALSE)),0,(VLOOKUP($B197,'Spring 2023 School'!$C$3:$AF$219,27,FALSE)))</f>
        <v>0</v>
      </c>
      <c r="AC197" s="231">
        <f>IF(ISNA(VLOOKUP($B197,'Spring 2023 School'!$C$3:$AF$219,27,FALSE)),0,(VLOOKUP($B197,'Spring 2023 School'!$C$3:$AF$219,27,FALSE)))</f>
        <v>0</v>
      </c>
      <c r="AD197" s="384">
        <f t="shared" si="72"/>
        <v>16422.599999999999</v>
      </c>
      <c r="AE197" s="403">
        <f>VLOOKUP(B197,'Spring 2023 School'!$C$3:$S$202,17,FALSE)</f>
        <v>0</v>
      </c>
      <c r="AF197" s="403">
        <f>VLOOKUP(B197,'Spring 2023 School'!$C$1:$Z$200,20,FALSE)</f>
        <v>15</v>
      </c>
      <c r="AG197" s="403">
        <f>VLOOKUP(B197,'Spring 2023 School'!$C$3:$Z$202,23,FALSE)</f>
        <v>15</v>
      </c>
      <c r="AH197" s="384">
        <f t="shared" si="73"/>
        <v>0</v>
      </c>
      <c r="AI197" s="384">
        <f t="shared" si="74"/>
        <v>165.29999999999998</v>
      </c>
      <c r="AJ197" s="384">
        <f t="shared" si="75"/>
        <v>45.6</v>
      </c>
      <c r="AK197" s="384">
        <f t="shared" si="76"/>
        <v>210.89999999999998</v>
      </c>
      <c r="AL197" s="403">
        <f>IF(ISNA(VLOOKUP($A197,'Spring 2023 School'!$B195:$AD195,29,FALSE)),0,(VLOOKUP($A197,'Spring 2023 School'!$B195:$AD195,29,FALSE)))</f>
        <v>2</v>
      </c>
      <c r="AM197" s="403">
        <f>IF(ISNA(VLOOKUP($A197,'Spring 2023 School'!$B195:$AZ195,30,FALSE)),0,(VLOOKUP($A197,'Spring 2023 School'!$B195:$AZ195,30,FALSE)))</f>
        <v>30</v>
      </c>
      <c r="AN197" s="402">
        <f t="shared" ref="AN197:AN203" si="86">AL197*AN$3</f>
        <v>436</v>
      </c>
      <c r="AO197" s="404">
        <f t="shared" ref="AO197:AO203" si="87">(R197*13*AO$3)+(S197*13*AO$3)+(T197*12*AO$3)</f>
        <v>1591.2</v>
      </c>
      <c r="AP197" s="384">
        <f t="shared" ref="AP197:AP203" si="88">AD197+AK197+AN197+AO197</f>
        <v>18660.7</v>
      </c>
      <c r="AQ197" s="403">
        <f>VLOOKUP(A197,'Spring 2023 School'!$B$3:$AB$202,26,FALSE)</f>
        <v>3</v>
      </c>
      <c r="AR197" s="403">
        <f>VLOOKUP(A197,'Summer 2023 School'!$B$2:$AA$200,26,FALSE)</f>
        <v>3</v>
      </c>
      <c r="AS197" s="403">
        <f>VLOOKUP(A197,'Autumn 2023 School'!$B$2:$AA$197,26,FALSE)</f>
        <v>4</v>
      </c>
      <c r="AT197" s="409">
        <f t="shared" si="85"/>
        <v>1285.2</v>
      </c>
      <c r="AU197" s="409">
        <v>0</v>
      </c>
      <c r="AV197" s="413">
        <f t="shared" si="77"/>
        <v>19945.900000000001</v>
      </c>
      <c r="AW197" s="410">
        <f t="shared" si="78"/>
        <v>8310.7916666666679</v>
      </c>
      <c r="AX197" s="410">
        <f t="shared" si="79"/>
        <v>6648.6333333333341</v>
      </c>
      <c r="AY197" s="410">
        <f t="shared" si="80"/>
        <v>4986.4750000000004</v>
      </c>
      <c r="AZ197" s="642">
        <f>(SUMIF('Spring 2023 School'!B:B,Budget!A197,'Spring 2023 School'!AG:AG)+SUMIF('Summer 2023 School'!B:B,Budget!A197,'Summer 2023 School'!AG:AG)+SUMIF('Autumn 2023 School'!B:B,Budget!A197,'Autumn 2023 School'!AG:AG))</f>
        <v>0</v>
      </c>
      <c r="BA197" s="410">
        <f t="shared" si="81"/>
        <v>0</v>
      </c>
      <c r="BB197">
        <f t="shared" si="82"/>
        <v>0</v>
      </c>
      <c r="BC197">
        <f t="shared" si="83"/>
        <v>195</v>
      </c>
      <c r="BD197">
        <f t="shared" si="84"/>
        <v>180</v>
      </c>
    </row>
    <row r="198" spans="1:61" x14ac:dyDescent="0.35">
      <c r="A198" s="231">
        <v>7012</v>
      </c>
      <c r="B198" t="s">
        <v>328</v>
      </c>
      <c r="C198" s="231">
        <f>IF(ISNA(VLOOKUP($B198,'Spring 2023 School'!$C$3:$AF$220,5,FALSE)),0,(VLOOKUP($B198,'Spring 2023 School'!$C$3:$AF$220,5,FALSE)))</f>
        <v>5</v>
      </c>
      <c r="D198" s="231">
        <f>IF(ISNA(VLOOKUP($B198,'Summer 2023 School'!$C$2:$AF$217,5,FALSE)),0,(VLOOKUP($B198,'Summer 2023 School'!$C$2:$AF$217,5,FALSE)))</f>
        <v>5</v>
      </c>
      <c r="E198" s="231">
        <f>IF(ISNA(VLOOKUP($B198,'Autumn 2023 School'!$C$2:$AH$214,5,FALSE)),0,(VLOOKUP($B198,'Autumn 2023 School'!$C$2:$AH$214,5,FALSE)))</f>
        <v>1</v>
      </c>
      <c r="F198" s="231">
        <f>IF(ISNA(VLOOKUP($B198,'Spring 2023 School'!$C$3:$AF$219,8,FALSE)),0,(VLOOKUP($B198,'Spring 2023 School'!$C$3:$AF$219,8,FALSE)))</f>
        <v>0</v>
      </c>
      <c r="G198" s="231">
        <f>IF(ISNA(VLOOKUP($B198,'Summer 2023 School'!$C$2:$AF$216,8,FALSE)),0,(VLOOKUP($B198,'Summer 2023 School'!$C$2:$AF$216,8,FALSE)))</f>
        <v>0</v>
      </c>
      <c r="H198" s="231">
        <f>IF(ISNA(VLOOKUP($B198,'Autumn 2023 School'!$C$2:$AH$214,8,FALSE)),0,(VLOOKUP($B198,'Autumn 2023 School'!$C$2:$AH$214,8,FALSE)))</f>
        <v>0</v>
      </c>
      <c r="I198" s="231">
        <f>IF(ISNA(VLOOKUP($B198,'Spring 2023 School'!$C$3:$AF$219,12,FALSE)),0,(VLOOKUP($B198,'Spring 2023 School'!$C$3:$AF$219,12,FALSE)))</f>
        <v>75</v>
      </c>
      <c r="J198" s="231">
        <f>IF(ISNA(VLOOKUP($B198,'Summer 2023 School'!$C$2:$AF$216,12,FALSE)),0,(VLOOKUP($B198,'Summer 2023 School'!$C$2:$AF$216,12,FALSE)))</f>
        <v>75</v>
      </c>
      <c r="K198" s="231">
        <f>IF(ISNA(VLOOKUP($B198,'Autumn 2023 School'!$C$2:$AH$214,12,FALSE)),0,(VLOOKUP($B198,'Autumn 2023 School'!$C$2:$AH$214,12,FALSE)))</f>
        <v>15</v>
      </c>
      <c r="L198" s="231">
        <f>IF(ISNA(VLOOKUP($B198,'Spring 2023 School'!$C$3:$AF$219,15,FALSE)),0,(VLOOKUP($B198,'Spring 2023 School'!$C$3:$AF$219,15,FALSE)))</f>
        <v>0</v>
      </c>
      <c r="M198" s="231">
        <f>IF(ISNA(VLOOKUP($B198,'Summer 2023 School'!$C$2:$AF$216,15,FALSE)),0,(VLOOKUP($B198,'Summer 2023 School'!$C$2:$AF$216,15,FALSE)))</f>
        <v>0</v>
      </c>
      <c r="N198" s="231">
        <f>IF(ISNA(VLOOKUP($B198,'Autumn 2023 School'!$C$2:$AH$214,15,FALSE)),0,(VLOOKUP($B198,'Autumn 2023 School'!$C$2:$AH$214,15,FALSE)))</f>
        <v>0</v>
      </c>
      <c r="O198" s="231">
        <f>IF(ISNA(VLOOKUP($B198,'Spring 2023 School'!$C$3:$AF$219,2,FALSE)),0,(VLOOKUP($B198,'Spring 2023 School'!$C$3:$AF$219,2,FALSE)))</f>
        <v>0</v>
      </c>
      <c r="P198" s="231">
        <f>IF(ISNA(VLOOKUP($B198,'Summer 2023 School'!$C$2:$AF$216,2,FALSE)),0,(VLOOKUP($B198,'Summer 2023 School'!$C$2:$AF$216,2,FALSE)))</f>
        <v>0</v>
      </c>
      <c r="Q198" s="231">
        <f>IF(ISNA(VLOOKUP($B198,'Autumn 2023 School'!$C$2:$AH$214,2,FALSE)),0,(VLOOKUP($B198,'Autumn 2023 School'!$C$2:$AH$214,2,FALSE)))</f>
        <v>0</v>
      </c>
      <c r="R198" s="231">
        <f>IF(ISNA(VLOOKUP($B198,'Spring 2023 School'!$C$3:$AF$219,9,FALSE)),0,(VLOOKUP($B198,'Spring 2023 School'!$C$3:$AF$219,9,FALSE)))</f>
        <v>0</v>
      </c>
      <c r="S198" s="231">
        <f>IF(ISNA(VLOOKUP($B198,'Summer 2023 School'!$C$2:$AF$216,9,FALSE)),0,(VLOOKUP($B198,'Summer 2023 School'!$C$2:$AF$216,9,FALSE)))</f>
        <v>0</v>
      </c>
      <c r="T198" s="231">
        <f>IF(ISNA(VLOOKUP($B198,'Autumn 2023 School'!$C$2:$AH$214,9,FALSE)),0,(VLOOKUP($B198,'Autumn 2023 School'!$C$2:$AH$214,9,FALSE)))</f>
        <v>0</v>
      </c>
      <c r="U198" s="231">
        <f>IF(ISNA(VLOOKUP($B198,'Spring 2023 School'!$C$3:$AF$219,25,FALSE)),0,(VLOOKUP($B198,'Spring 2023 School'!$C$3:$AF$219,25,FALSE)))</f>
        <v>2</v>
      </c>
      <c r="V198" s="231">
        <f>IF(ISNA(VLOOKUP($B198,'Spring 2023 School'!$C$3:$AF$219,25,FALSE)),0,(VLOOKUP($B198,'Spring 2023 School'!$C$3:$AF$219,25,FALSE)))</f>
        <v>2</v>
      </c>
      <c r="W198" s="231">
        <f>IF(ISNA(VLOOKUP($B198,'Spring 2023 School'!$C$3:$AF$219,25,FALSE)),0,(VLOOKUP($B198,'Spring 2023 School'!$C$3:$AF$219,25,FALSE)))</f>
        <v>2</v>
      </c>
      <c r="X198" s="231">
        <f>IF(ISNA(VLOOKUP($B198,'Spring 2023 School'!$C$3:$AF$219,26,FALSE)),0,(VLOOKUP($B198,'Spring 2023 School'!$C$3:$AF$219,26,FALSE)))</f>
        <v>30</v>
      </c>
      <c r="Y198" s="231">
        <f>IF(ISNA(VLOOKUP($B198,'Spring 2023 School'!$C$3:$AF$219,26,FALSE)),0,(VLOOKUP($B198,'Spring 2023 School'!$C$3:$AF$219,26,FALSE)))</f>
        <v>30</v>
      </c>
      <c r="Z198" s="231">
        <f>IF(ISNA(VLOOKUP($B198,'Spring 2023 School'!$C$3:$AF$219,26,FALSE)),0,(VLOOKUP($B198,'Spring 2023 School'!$C$3:$AF$219,26,FALSE)))</f>
        <v>30</v>
      </c>
      <c r="AA198" s="231">
        <f>IF(ISNA(VLOOKUP($B198,'Spring 2023 School'!$C$3:$AF$219,27,FALSE)),0,(VLOOKUP($B198,'Spring 2023 School'!$C$3:$AF$219,27,FALSE)))</f>
        <v>0</v>
      </c>
      <c r="AB198" s="231">
        <f>IF(ISNA(VLOOKUP($B198,'Spring 2023 School'!$C$3:$AF$219,27,FALSE)),0,(VLOOKUP($B198,'Spring 2023 School'!$C$3:$AF$219,27,FALSE)))</f>
        <v>0</v>
      </c>
      <c r="AC198" s="231">
        <f>IF(ISNA(VLOOKUP($B198,'Spring 2023 School'!$C$3:$AF$219,27,FALSE)),0,(VLOOKUP($B198,'Spring 2023 School'!$C$3:$AF$219,27,FALSE)))</f>
        <v>0</v>
      </c>
      <c r="AD198" s="384">
        <f t="shared" ref="AD198:AD203" si="89">(I198*13*AD$3)+(J198*13*AD$3)+(K198*12*AD$3)+(L198*13*AD$3)+(M198*13*AD$3)+(N198*12*AD$3)</f>
        <v>11544.6</v>
      </c>
      <c r="AE198" s="403">
        <f>VLOOKUP(B198,'Spring 2023 School'!$C$3:$S$202,17,FALSE)</f>
        <v>0</v>
      </c>
      <c r="AF198" s="403">
        <f>VLOOKUP(B198,'Spring 2023 School'!$C$1:$Z$200,20,FALSE)</f>
        <v>15</v>
      </c>
      <c r="AG198" s="403">
        <f>VLOOKUP(B198,'Spring 2023 School'!$C$3:$Z$202,23,FALSE)</f>
        <v>15</v>
      </c>
      <c r="AH198" s="384">
        <f t="shared" ref="AH198:AH266" si="90">AE198*AH$3*38</f>
        <v>0</v>
      </c>
      <c r="AI198" s="384">
        <f t="shared" ref="AI198:AI266" si="91">AF198*AI$3*38</f>
        <v>165.29999999999998</v>
      </c>
      <c r="AJ198" s="384">
        <f t="shared" ref="AJ198:AJ266" si="92">AG198*AJ$3*38</f>
        <v>45.6</v>
      </c>
      <c r="AK198" s="384">
        <f t="shared" ref="AK198:AK203" si="93">SUM(AH198:AJ198)</f>
        <v>210.89999999999998</v>
      </c>
      <c r="AL198" s="403">
        <f>IF(ISNA(VLOOKUP($A198,'Spring 2023 School'!$B196:$AD196,29,FALSE)),0,(VLOOKUP($A198,'Spring 2023 School'!$B196:$AD196,29,FALSE)))</f>
        <v>2</v>
      </c>
      <c r="AM198" s="403">
        <f>IF(ISNA(VLOOKUP($A198,'Spring 2023 School'!$B196:$AZ196,30,FALSE)),0,(VLOOKUP($A198,'Spring 2023 School'!$B196:$AZ196,30,FALSE)))</f>
        <v>30</v>
      </c>
      <c r="AN198" s="402">
        <f t="shared" si="86"/>
        <v>436</v>
      </c>
      <c r="AO198" s="404">
        <f t="shared" si="87"/>
        <v>0</v>
      </c>
      <c r="AP198" s="384">
        <f t="shared" si="88"/>
        <v>12191.5</v>
      </c>
      <c r="AQ198" s="403">
        <f>VLOOKUP(A198,'Spring 2023 School'!$B$3:$AB$202,26,FALSE)</f>
        <v>2</v>
      </c>
      <c r="AR198" s="403">
        <f>VLOOKUP(A198,'Summer 2023 School'!$B$2:$AA$200,26,FALSE)</f>
        <v>2</v>
      </c>
      <c r="AS198" s="403">
        <f>VLOOKUP(A198,'Autumn 2023 School'!$B$2:$AA$197,26,FALSE)</f>
        <v>1</v>
      </c>
      <c r="AT198" s="409">
        <f t="shared" si="85"/>
        <v>652.80000000000007</v>
      </c>
      <c r="AU198" s="409">
        <v>0</v>
      </c>
      <c r="AV198" s="413">
        <f t="shared" ref="AV198:AV203" si="94">AP198+AT198+AU198</f>
        <v>12844.3</v>
      </c>
      <c r="AW198" s="410">
        <f t="shared" ref="AW198:AW266" si="95">$AV198/12*5</f>
        <v>5351.791666666667</v>
      </c>
      <c r="AX198" s="410">
        <f t="shared" ref="AX198:AX266" si="96">$AV198/12*4</f>
        <v>4281.4333333333334</v>
      </c>
      <c r="AY198" s="410">
        <f t="shared" ref="AY198:AY266" si="97">$AV198/12*3</f>
        <v>3211.0749999999998</v>
      </c>
      <c r="AZ198" s="642">
        <f>(SUMIF('Spring 2023 School'!B:B,Budget!A198,'Spring 2023 School'!AG:AG)+SUMIF('Summer 2023 School'!B:B,Budget!A198,'Summer 2023 School'!AG:AG)+SUMIF('Autumn 2023 School'!B:B,Budget!A198,'Autumn 2023 School'!AG:AG))</f>
        <v>0</v>
      </c>
      <c r="BA198" s="410">
        <f t="shared" ref="BA198:BA266" si="98">AZ198*$BA$3</f>
        <v>0</v>
      </c>
      <c r="BB198">
        <f t="shared" ref="BB198:BB203" si="99">AE198*13</f>
        <v>0</v>
      </c>
      <c r="BC198">
        <f t="shared" ref="BC198:BC203" si="100">AF198*13</f>
        <v>195</v>
      </c>
      <c r="BD198">
        <f t="shared" ref="BD198:BD203" si="101">AG198*12</f>
        <v>180</v>
      </c>
    </row>
    <row r="199" spans="1:61" x14ac:dyDescent="0.35">
      <c r="A199" s="231">
        <v>7013</v>
      </c>
      <c r="B199" t="s">
        <v>329</v>
      </c>
      <c r="C199" s="231">
        <f>IF(ISNA(VLOOKUP($B199,'Spring 2023 School'!$C$3:$AF$220,5,FALSE)),0,(VLOOKUP($B199,'Spring 2023 School'!$C$3:$AF$220,5,FALSE)))</f>
        <v>0</v>
      </c>
      <c r="D199" s="231">
        <f>IF(ISNA(VLOOKUP($B199,'Summer 2023 School'!$C$2:$AF$217,5,FALSE)),0,(VLOOKUP($B199,'Summer 2023 School'!$C$2:$AF$217,5,FALSE)))</f>
        <v>1</v>
      </c>
      <c r="E199" s="231">
        <f>IF(ISNA(VLOOKUP($B199,'Autumn 2023 School'!$C$2:$AH$214,5,FALSE)),0,(VLOOKUP($B199,'Autumn 2023 School'!$C$2:$AH$214,5,FALSE)))</f>
        <v>0</v>
      </c>
      <c r="F199" s="231">
        <f>IF(ISNA(VLOOKUP($B199,'Spring 2023 School'!$C$3:$AF$219,8,FALSE)),0,(VLOOKUP($B199,'Spring 2023 School'!$C$3:$AF$219,8,FALSE)))</f>
        <v>0</v>
      </c>
      <c r="G199" s="231">
        <f>IF(ISNA(VLOOKUP($B199,'Summer 2023 School'!$C$2:$AF$216,8,FALSE)),0,(VLOOKUP($B199,'Summer 2023 School'!$C$2:$AF$216,8,FALSE)))</f>
        <v>0</v>
      </c>
      <c r="H199" s="231">
        <f>IF(ISNA(VLOOKUP($B199,'Autumn 2023 School'!$C$2:$AH$214,8,FALSE)),0,(VLOOKUP($B199,'Autumn 2023 School'!$C$2:$AH$214,8,FALSE)))</f>
        <v>0</v>
      </c>
      <c r="I199" s="231">
        <f>IF(ISNA(VLOOKUP($B199,'Spring 2023 School'!$C$3:$AF$219,12,FALSE)),0,(VLOOKUP($B199,'Spring 2023 School'!$C$3:$AF$219,12,FALSE)))</f>
        <v>0</v>
      </c>
      <c r="J199" s="231">
        <f>IF(ISNA(VLOOKUP($B199,'Summer 2023 School'!$C$2:$AF$216,12,FALSE)),0,(VLOOKUP($B199,'Summer 2023 School'!$C$2:$AF$216,12,FALSE)))</f>
        <v>15</v>
      </c>
      <c r="K199" s="231">
        <f>IF(ISNA(VLOOKUP($B199,'Autumn 2023 School'!$C$2:$AH$214,12,FALSE)),0,(VLOOKUP($B199,'Autumn 2023 School'!$C$2:$AH$214,12,FALSE)))</f>
        <v>0</v>
      </c>
      <c r="L199" s="231">
        <f>IF(ISNA(VLOOKUP($B199,'Spring 2023 School'!$C$3:$AF$219,15,FALSE)),0,(VLOOKUP($B199,'Spring 2023 School'!$C$3:$AF$219,15,FALSE)))</f>
        <v>0</v>
      </c>
      <c r="M199" s="231">
        <f>IF(ISNA(VLOOKUP($B199,'Summer 2023 School'!$C$2:$AF$216,15,FALSE)),0,(VLOOKUP($B199,'Summer 2023 School'!$C$2:$AF$216,15,FALSE)))</f>
        <v>0</v>
      </c>
      <c r="N199" s="231">
        <f>IF(ISNA(VLOOKUP($B199,'Autumn 2023 School'!$C$2:$AH$214,15,FALSE)),0,(VLOOKUP($B199,'Autumn 2023 School'!$C$2:$AH$214,15,FALSE)))</f>
        <v>0</v>
      </c>
      <c r="O199" s="231">
        <f>IF(ISNA(VLOOKUP($B199,'Spring 2023 School'!$C$3:$AF$219,2,FALSE)),0,(VLOOKUP($B199,'Spring 2023 School'!$C$3:$AF$219,2,FALSE)))</f>
        <v>0</v>
      </c>
      <c r="P199" s="231">
        <f>IF(ISNA(VLOOKUP($B199,'Summer 2023 School'!$C$2:$AF$216,2,FALSE)),0,(VLOOKUP($B199,'Summer 2023 School'!$C$2:$AF$216,2,FALSE)))</f>
        <v>0</v>
      </c>
      <c r="Q199" s="231">
        <f>IF(ISNA(VLOOKUP($B199,'Autumn 2023 School'!$C$2:$AH$214,2,FALSE)),0,(VLOOKUP($B199,'Autumn 2023 School'!$C$2:$AH$214,2,FALSE)))</f>
        <v>0</v>
      </c>
      <c r="R199" s="231">
        <f>IF(ISNA(VLOOKUP($B199,'Spring 2023 School'!$C$3:$AF$219,9,FALSE)),0,(VLOOKUP($B199,'Spring 2023 School'!$C$3:$AF$219,9,FALSE)))</f>
        <v>0</v>
      </c>
      <c r="S199" s="231">
        <f>IF(ISNA(VLOOKUP($B199,'Summer 2023 School'!$C$2:$AF$216,9,FALSE)),0,(VLOOKUP($B199,'Summer 2023 School'!$C$2:$AF$216,9,FALSE)))</f>
        <v>0</v>
      </c>
      <c r="T199" s="231">
        <f>IF(ISNA(VLOOKUP($B199,'Autumn 2023 School'!$C$2:$AH$214,9,FALSE)),0,(VLOOKUP($B199,'Autumn 2023 School'!$C$2:$AH$214,9,FALSE)))</f>
        <v>0</v>
      </c>
      <c r="U199" s="231">
        <f>IF(ISNA(VLOOKUP($B199,'Spring 2023 School'!$C$3:$AF$219,25,FALSE)),0,(VLOOKUP($B199,'Spring 2023 School'!$C$3:$AF$219,25,FALSE)))</f>
        <v>0</v>
      </c>
      <c r="V199" s="231">
        <f>IF(ISNA(VLOOKUP($B199,'Spring 2023 School'!$C$3:$AF$219,25,FALSE)),0,(VLOOKUP($B199,'Spring 2023 School'!$C$3:$AF$219,25,FALSE)))</f>
        <v>0</v>
      </c>
      <c r="W199" s="231">
        <f>IF(ISNA(VLOOKUP($B199,'Spring 2023 School'!$C$3:$AF$219,25,FALSE)),0,(VLOOKUP($B199,'Spring 2023 School'!$C$3:$AF$219,25,FALSE)))</f>
        <v>0</v>
      </c>
      <c r="X199" s="231">
        <f>IF(ISNA(VLOOKUP($B199,'Spring 2023 School'!$C$3:$AF$219,26,FALSE)),0,(VLOOKUP($B199,'Spring 2023 School'!$C$3:$AF$219,26,FALSE)))</f>
        <v>0</v>
      </c>
      <c r="Y199" s="231">
        <f>IF(ISNA(VLOOKUP($B199,'Spring 2023 School'!$C$3:$AF$219,26,FALSE)),0,(VLOOKUP($B199,'Spring 2023 School'!$C$3:$AF$219,26,FALSE)))</f>
        <v>0</v>
      </c>
      <c r="Z199" s="231">
        <f>IF(ISNA(VLOOKUP($B199,'Spring 2023 School'!$C$3:$AF$219,26,FALSE)),0,(VLOOKUP($B199,'Spring 2023 School'!$C$3:$AF$219,26,FALSE)))</f>
        <v>0</v>
      </c>
      <c r="AA199" s="231">
        <f>IF(ISNA(VLOOKUP($B199,'Spring 2023 School'!$C$3:$AF$219,27,FALSE)),0,(VLOOKUP($B199,'Spring 2023 School'!$C$3:$AF$219,27,FALSE)))</f>
        <v>0</v>
      </c>
      <c r="AB199" s="231">
        <f>IF(ISNA(VLOOKUP($B199,'Spring 2023 School'!$C$3:$AF$219,27,FALSE)),0,(VLOOKUP($B199,'Spring 2023 School'!$C$3:$AF$219,27,FALSE)))</f>
        <v>0</v>
      </c>
      <c r="AC199" s="231">
        <f>IF(ISNA(VLOOKUP($B199,'Spring 2023 School'!$C$3:$AF$219,27,FALSE)),0,(VLOOKUP($B199,'Spring 2023 School'!$C$3:$AF$219,27,FALSE)))</f>
        <v>0</v>
      </c>
      <c r="AD199" s="384">
        <f t="shared" si="89"/>
        <v>1056.9000000000001</v>
      </c>
      <c r="AE199" s="403">
        <v>0</v>
      </c>
      <c r="AF199" s="403">
        <v>0</v>
      </c>
      <c r="AG199" s="403">
        <v>0</v>
      </c>
      <c r="AH199" s="384">
        <f t="shared" si="90"/>
        <v>0</v>
      </c>
      <c r="AI199" s="384">
        <f t="shared" si="91"/>
        <v>0</v>
      </c>
      <c r="AJ199" s="384">
        <f t="shared" si="92"/>
        <v>0</v>
      </c>
      <c r="AK199" s="384">
        <f t="shared" si="93"/>
        <v>0</v>
      </c>
      <c r="AL199" s="403">
        <f>IF(ISNA(VLOOKUP($A199,'Spring 2023 School'!$B197:$AD197,29,FALSE)),0,(VLOOKUP($A199,'Spring 2023 School'!$B197:$AD197,29,FALSE)))</f>
        <v>0</v>
      </c>
      <c r="AM199" s="403">
        <f>IF(ISNA(VLOOKUP($A199,'Spring 2023 School'!$B197:$AZ197,30,FALSE)),0,(VLOOKUP($A199,'Spring 2023 School'!$B197:$AZ197,30,FALSE)))</f>
        <v>0</v>
      </c>
      <c r="AN199" s="402">
        <f t="shared" si="86"/>
        <v>0</v>
      </c>
      <c r="AO199" s="404">
        <f t="shared" si="87"/>
        <v>0</v>
      </c>
      <c r="AP199" s="384">
        <f t="shared" si="88"/>
        <v>1056.9000000000001</v>
      </c>
      <c r="AQ199" s="403">
        <v>0</v>
      </c>
      <c r="AR199" s="403">
        <f>VLOOKUP(A199,'Summer 2023 School'!$B$2:$AA$200,26,FALSE)</f>
        <v>0</v>
      </c>
      <c r="AS199" s="403">
        <v>0</v>
      </c>
      <c r="AT199" s="409">
        <f t="shared" ref="AT199:AT203" si="102">(AQ199*13*15*AT$3)+(AR199*13*15*AT$3)+(AS199*12*15*AT$3)</f>
        <v>0</v>
      </c>
      <c r="AU199" s="409">
        <v>0</v>
      </c>
      <c r="AV199" s="413">
        <f t="shared" si="94"/>
        <v>1056.9000000000001</v>
      </c>
      <c r="AW199" s="410">
        <f t="shared" si="95"/>
        <v>440.375</v>
      </c>
      <c r="AX199" s="410">
        <f t="shared" si="96"/>
        <v>352.3</v>
      </c>
      <c r="AY199" s="410">
        <f t="shared" si="97"/>
        <v>264.22500000000002</v>
      </c>
      <c r="AZ199" s="642">
        <f>(SUMIF('Spring 2023 School'!B:B,Budget!A199,'Spring 2023 School'!AG:AG)+SUMIF('Summer 2023 School'!B:B,Budget!A199,'Summer 2023 School'!AG:AG)+SUMIF('Autumn 2023 School'!B:B,Budget!A199,'Autumn 2023 School'!AG:AG))</f>
        <v>0</v>
      </c>
      <c r="BA199" s="410">
        <f t="shared" si="98"/>
        <v>0</v>
      </c>
      <c r="BB199">
        <f t="shared" si="99"/>
        <v>0</v>
      </c>
      <c r="BC199">
        <f t="shared" si="100"/>
        <v>0</v>
      </c>
      <c r="BD199">
        <f t="shared" si="101"/>
        <v>0</v>
      </c>
    </row>
    <row r="200" spans="1:61" x14ac:dyDescent="0.35">
      <c r="A200" s="231">
        <v>7031</v>
      </c>
      <c r="B200" t="s">
        <v>331</v>
      </c>
      <c r="C200" s="231">
        <f>IF(ISNA(VLOOKUP($B200,'Spring 2023 School'!$C$3:$AF$220,5,FALSE)),0,(VLOOKUP($B200,'Spring 2023 School'!$C$3:$AF$220,5,FALSE)))</f>
        <v>5</v>
      </c>
      <c r="D200" s="231">
        <f>IF(ISNA(VLOOKUP($B200,'Summer 2023 School'!$C$2:$AF$217,5,FALSE)),0,(VLOOKUP($B200,'Summer 2023 School'!$C$2:$AF$217,5,FALSE)))</f>
        <v>6</v>
      </c>
      <c r="E200" s="231">
        <f>IF(ISNA(VLOOKUP($B200,'Autumn 2023 School'!$C$2:$AH$214,5,FALSE)),0,(VLOOKUP($B200,'Autumn 2023 School'!$C$2:$AH$214,5,FALSE)))</f>
        <v>4</v>
      </c>
      <c r="F200" s="231">
        <f>IF(ISNA(VLOOKUP($B200,'Spring 2023 School'!$C$3:$AF$219,8,FALSE)),0,(VLOOKUP($B200,'Spring 2023 School'!$C$3:$AF$219,8,FALSE)))</f>
        <v>0</v>
      </c>
      <c r="G200" s="231">
        <f>IF(ISNA(VLOOKUP($B200,'Summer 2023 School'!$C$2:$AF$216,8,FALSE)),0,(VLOOKUP($B200,'Summer 2023 School'!$C$2:$AF$216,8,FALSE)))</f>
        <v>0</v>
      </c>
      <c r="H200" s="231">
        <f>IF(ISNA(VLOOKUP($B200,'Autumn 2023 School'!$C$2:$AH$214,8,FALSE)),0,(VLOOKUP($B200,'Autumn 2023 School'!$C$2:$AH$214,8,FALSE)))</f>
        <v>0</v>
      </c>
      <c r="I200" s="231">
        <f>IF(ISNA(VLOOKUP($B200,'Spring 2023 School'!$C$3:$AF$219,12,FALSE)),0,(VLOOKUP($B200,'Spring 2023 School'!$C$3:$AF$219,12,FALSE)))</f>
        <v>75</v>
      </c>
      <c r="J200" s="231">
        <f>IF(ISNA(VLOOKUP($B200,'Summer 2023 School'!$C$2:$AF$216,12,FALSE)),0,(VLOOKUP($B200,'Summer 2023 School'!$C$2:$AF$216,12,FALSE)))</f>
        <v>90</v>
      </c>
      <c r="K200" s="231">
        <f>IF(ISNA(VLOOKUP($B200,'Autumn 2023 School'!$C$2:$AH$214,12,FALSE)),0,(VLOOKUP($B200,'Autumn 2023 School'!$C$2:$AH$214,12,FALSE)))</f>
        <v>60</v>
      </c>
      <c r="L200" s="231">
        <f>IF(ISNA(VLOOKUP($B200,'Spring 2023 School'!$C$3:$AF$219,15,FALSE)),0,(VLOOKUP($B200,'Spring 2023 School'!$C$3:$AF$219,15,FALSE)))</f>
        <v>0</v>
      </c>
      <c r="M200" s="231">
        <f>IF(ISNA(VLOOKUP($B200,'Summer 2023 School'!$C$2:$AF$216,15,FALSE)),0,(VLOOKUP($B200,'Summer 2023 School'!$C$2:$AF$216,15,FALSE)))</f>
        <v>0</v>
      </c>
      <c r="N200" s="231">
        <f>IF(ISNA(VLOOKUP($B200,'Autumn 2023 School'!$C$2:$AH$214,15,FALSE)),0,(VLOOKUP($B200,'Autumn 2023 School'!$C$2:$AH$214,15,FALSE)))</f>
        <v>0</v>
      </c>
      <c r="O200" s="231">
        <f>IF(ISNA(VLOOKUP($B200,'Spring 2023 School'!$C$3:$AF$219,2,FALSE)),0,(VLOOKUP($B200,'Spring 2023 School'!$C$3:$AF$219,2,FALSE)))</f>
        <v>1</v>
      </c>
      <c r="P200" s="231">
        <f>IF(ISNA(VLOOKUP($B200,'Summer 2023 School'!$C$2:$AF$216,2,FALSE)),0,(VLOOKUP($B200,'Summer 2023 School'!$C$2:$AF$216,2,FALSE)))</f>
        <v>0</v>
      </c>
      <c r="Q200" s="231">
        <f>IF(ISNA(VLOOKUP($B200,'Autumn 2023 School'!$C$2:$AH$214,2,FALSE)),0,(VLOOKUP($B200,'Autumn 2023 School'!$C$2:$AH$214,2,FALSE)))</f>
        <v>0</v>
      </c>
      <c r="R200" s="231">
        <f>IF(ISNA(VLOOKUP($B200,'Spring 2023 School'!$C$3:$AF$219,9,FALSE)),0,(VLOOKUP($B200,'Spring 2023 School'!$C$3:$AF$219,9,FALSE)))</f>
        <v>15</v>
      </c>
      <c r="S200" s="231">
        <f>IF(ISNA(VLOOKUP($B200,'Summer 2023 School'!$C$2:$AF$216,9,FALSE)),0,(VLOOKUP($B200,'Summer 2023 School'!$C$2:$AF$216,9,FALSE)))</f>
        <v>0</v>
      </c>
      <c r="T200" s="231">
        <f>IF(ISNA(VLOOKUP($B200,'Autumn 2023 School'!$C$2:$AH$214,9,FALSE)),0,(VLOOKUP($B200,'Autumn 2023 School'!$C$2:$AH$214,9,FALSE)))</f>
        <v>0</v>
      </c>
      <c r="U200" s="231">
        <f>IF(ISNA(VLOOKUP($B200,'Spring 2023 School'!$C$3:$AF$219,25,FALSE)),0,(VLOOKUP($B200,'Spring 2023 School'!$C$3:$AF$219,25,FALSE)))</f>
        <v>1</v>
      </c>
      <c r="V200" s="231">
        <f>IF(ISNA(VLOOKUP($B200,'Spring 2023 School'!$C$3:$AF$219,25,FALSE)),0,(VLOOKUP($B200,'Spring 2023 School'!$C$3:$AF$219,25,FALSE)))</f>
        <v>1</v>
      </c>
      <c r="W200" s="231">
        <f>IF(ISNA(VLOOKUP($B200,'Spring 2023 School'!$C$3:$AF$219,25,FALSE)),0,(VLOOKUP($B200,'Spring 2023 School'!$C$3:$AF$219,25,FALSE)))</f>
        <v>1</v>
      </c>
      <c r="X200" s="231">
        <f>IF(ISNA(VLOOKUP($B200,'Spring 2023 School'!$C$3:$AF$219,26,FALSE)),0,(VLOOKUP($B200,'Spring 2023 School'!$C$3:$AF$219,26,FALSE)))</f>
        <v>15</v>
      </c>
      <c r="Y200" s="231">
        <f>IF(ISNA(VLOOKUP($B200,'Spring 2023 School'!$C$3:$AF$219,26,FALSE)),0,(VLOOKUP($B200,'Spring 2023 School'!$C$3:$AF$219,26,FALSE)))</f>
        <v>15</v>
      </c>
      <c r="Z200" s="231">
        <f>IF(ISNA(VLOOKUP($B200,'Spring 2023 School'!$C$3:$AF$219,26,FALSE)),0,(VLOOKUP($B200,'Spring 2023 School'!$C$3:$AF$219,26,FALSE)))</f>
        <v>15</v>
      </c>
      <c r="AA200" s="231">
        <f>IF(ISNA(VLOOKUP($B200,'Spring 2023 School'!$C$3:$AF$219,27,FALSE)),0,(VLOOKUP($B200,'Spring 2023 School'!$C$3:$AF$219,27,FALSE)))</f>
        <v>0</v>
      </c>
      <c r="AB200" s="231">
        <f>IF(ISNA(VLOOKUP($B200,'Spring 2023 School'!$C$3:$AF$219,27,FALSE)),0,(VLOOKUP($B200,'Spring 2023 School'!$C$3:$AF$219,27,FALSE)))</f>
        <v>0</v>
      </c>
      <c r="AC200" s="231">
        <f>IF(ISNA(VLOOKUP($B200,'Spring 2023 School'!$C$3:$AF$219,27,FALSE)),0,(VLOOKUP($B200,'Spring 2023 School'!$C$3:$AF$219,27,FALSE)))</f>
        <v>0</v>
      </c>
      <c r="AD200" s="384">
        <f t="shared" si="89"/>
        <v>15528.3</v>
      </c>
      <c r="AE200" s="403">
        <f>VLOOKUP(B200,'Spring 2023 School'!$C$3:$S$202,17,FALSE)</f>
        <v>15</v>
      </c>
      <c r="AF200" s="403">
        <f>VLOOKUP(B200,'Spring 2023 School'!$C$1:$Z$200,20,FALSE)</f>
        <v>0</v>
      </c>
      <c r="AG200" s="403">
        <f>VLOOKUP(B200,'Spring 2023 School'!$C$3:$Z$202,23,FALSE)</f>
        <v>15</v>
      </c>
      <c r="AH200" s="384">
        <f t="shared" si="90"/>
        <v>347.7</v>
      </c>
      <c r="AI200" s="384">
        <f t="shared" si="91"/>
        <v>0</v>
      </c>
      <c r="AJ200" s="384">
        <f t="shared" si="92"/>
        <v>45.6</v>
      </c>
      <c r="AK200" s="384">
        <f t="shared" si="93"/>
        <v>393.3</v>
      </c>
      <c r="AL200" s="403">
        <f>IF(ISNA(VLOOKUP($A200,'Spring 2023 School'!$B199:$AD199,29,FALSE)),0,(VLOOKUP($A200,'Spring 2023 School'!$B199:$AD199,29,FALSE)))</f>
        <v>0</v>
      </c>
      <c r="AM200" s="403">
        <f>IF(ISNA(VLOOKUP($A200,'Spring 2023 School'!$B199:$AZ199,30,FALSE)),0,(VLOOKUP($A200,'Spring 2023 School'!$B199:$AZ199,30,FALSE)))</f>
        <v>0</v>
      </c>
      <c r="AN200" s="402">
        <f t="shared" si="86"/>
        <v>0</v>
      </c>
      <c r="AO200" s="404">
        <f t="shared" si="87"/>
        <v>1591.2</v>
      </c>
      <c r="AP200" s="384">
        <f t="shared" si="88"/>
        <v>17512.8</v>
      </c>
      <c r="AQ200" s="403">
        <f>VLOOKUP(A200,'Spring 2023 School'!$B$3:$AB$202,26,FALSE)</f>
        <v>1</v>
      </c>
      <c r="AR200" s="403">
        <f>VLOOKUP(A200,'Summer 2023 School'!$B$2:$AA$200,26,FALSE)</f>
        <v>1</v>
      </c>
      <c r="AS200" s="403">
        <f>VLOOKUP(A200,'Autumn 2023 School'!$B$2:$AA$197,26,FALSE)</f>
        <v>1</v>
      </c>
      <c r="AT200" s="409">
        <f t="shared" si="102"/>
        <v>387.6</v>
      </c>
      <c r="AU200" s="409">
        <v>0</v>
      </c>
      <c r="AV200" s="413">
        <f t="shared" si="94"/>
        <v>17900.399999999998</v>
      </c>
      <c r="AW200" s="410">
        <f t="shared" si="95"/>
        <v>7458.4999999999991</v>
      </c>
      <c r="AX200" s="410">
        <f t="shared" si="96"/>
        <v>5966.7999999999993</v>
      </c>
      <c r="AY200" s="410">
        <f t="shared" si="97"/>
        <v>4475.0999999999995</v>
      </c>
      <c r="AZ200" s="642">
        <f>(SUMIF('Spring 2023 School'!B:B,Budget!A200,'Spring 2023 School'!AG:AG)+SUMIF('Summer 2023 School'!B:B,Budget!A200,'Summer 2023 School'!AG:AG)+SUMIF('Autumn 2023 School'!B:B,Budget!A200,'Autumn 2023 School'!AG:AG))</f>
        <v>12</v>
      </c>
      <c r="BA200" s="410">
        <f t="shared" si="98"/>
        <v>10920</v>
      </c>
      <c r="BB200">
        <f t="shared" si="99"/>
        <v>195</v>
      </c>
      <c r="BC200">
        <f t="shared" si="100"/>
        <v>0</v>
      </c>
      <c r="BD200">
        <f t="shared" si="101"/>
        <v>180</v>
      </c>
    </row>
    <row r="201" spans="1:61" x14ac:dyDescent="0.35">
      <c r="A201" s="231">
        <v>7034</v>
      </c>
      <c r="B201" t="s">
        <v>332</v>
      </c>
      <c r="C201" s="231">
        <f>IF(ISNA(VLOOKUP($B201,'Spring 2023 School'!$C$3:$AF$220,5,FALSE)),0,(VLOOKUP($B201,'Spring 2023 School'!$C$3:$AF$220,5,FALSE)))</f>
        <v>2</v>
      </c>
      <c r="D201" s="231">
        <f>IF(ISNA(VLOOKUP($B201,'Summer 2023 School'!$C$2:$AF$217,5,FALSE)),0,(VLOOKUP($B201,'Summer 2023 School'!$C$2:$AF$217,5,FALSE)))</f>
        <v>2</v>
      </c>
      <c r="E201" s="231">
        <f>IF(ISNA(VLOOKUP($B201,'Autumn 2023 School'!$C$2:$AH$214,5,FALSE)),0,(VLOOKUP($B201,'Autumn 2023 School'!$C$2:$AH$214,5,FALSE)))</f>
        <v>1</v>
      </c>
      <c r="F201" s="231">
        <f>IF(ISNA(VLOOKUP($B201,'Spring 2023 School'!$C$3:$AF$219,8,FALSE)),0,(VLOOKUP($B201,'Spring 2023 School'!$C$3:$AF$219,8,FALSE)))</f>
        <v>0</v>
      </c>
      <c r="G201" s="231">
        <f>IF(ISNA(VLOOKUP($B201,'Summer 2023 School'!$C$2:$AF$216,8,FALSE)),0,(VLOOKUP($B201,'Summer 2023 School'!$C$2:$AF$216,8,FALSE)))</f>
        <v>0</v>
      </c>
      <c r="H201" s="231">
        <f>IF(ISNA(VLOOKUP($B201,'Autumn 2023 School'!$C$2:$AH$214,8,FALSE)),0,(VLOOKUP($B201,'Autumn 2023 School'!$C$2:$AH$214,8,FALSE)))</f>
        <v>0</v>
      </c>
      <c r="I201" s="231">
        <f>IF(ISNA(VLOOKUP($B201,'Spring 2023 School'!$C$3:$AF$219,12,FALSE)),0,(VLOOKUP($B201,'Spring 2023 School'!$C$3:$AF$219,12,FALSE)))</f>
        <v>30</v>
      </c>
      <c r="J201" s="231">
        <f>IF(ISNA(VLOOKUP($B201,'Summer 2023 School'!$C$2:$AF$216,12,FALSE)),0,(VLOOKUP($B201,'Summer 2023 School'!$C$2:$AF$216,12,FALSE)))</f>
        <v>30</v>
      </c>
      <c r="K201" s="231">
        <f>IF(ISNA(VLOOKUP($B201,'Autumn 2023 School'!$C$2:$AH$214,12,FALSE)),0,(VLOOKUP($B201,'Autumn 2023 School'!$C$2:$AH$214,12,FALSE)))</f>
        <v>15</v>
      </c>
      <c r="L201" s="231">
        <f>IF(ISNA(VLOOKUP($B201,'Spring 2023 School'!$C$3:$AF$219,15,FALSE)),0,(VLOOKUP($B201,'Spring 2023 School'!$C$3:$AF$219,15,FALSE)))</f>
        <v>0</v>
      </c>
      <c r="M201" s="231">
        <f>IF(ISNA(VLOOKUP($B201,'Summer 2023 School'!$C$2:$AF$216,15,FALSE)),0,(VLOOKUP($B201,'Summer 2023 School'!$C$2:$AF$216,15,FALSE)))</f>
        <v>0</v>
      </c>
      <c r="N201" s="231">
        <f>IF(ISNA(VLOOKUP($B201,'Autumn 2023 School'!$C$2:$AH$214,15,FALSE)),0,(VLOOKUP($B201,'Autumn 2023 School'!$C$2:$AH$214,15,FALSE)))</f>
        <v>0</v>
      </c>
      <c r="O201" s="231">
        <f>IF(ISNA(VLOOKUP($B201,'Spring 2023 School'!$C$3:$AF$219,2,FALSE)),0,(VLOOKUP($B201,'Spring 2023 School'!$C$3:$AF$219,2,FALSE)))</f>
        <v>0</v>
      </c>
      <c r="P201" s="231">
        <f>IF(ISNA(VLOOKUP($B201,'Summer 2023 School'!$C$2:$AF$216,2,FALSE)),0,(VLOOKUP($B201,'Summer 2023 School'!$C$2:$AF$216,2,FALSE)))</f>
        <v>0</v>
      </c>
      <c r="Q201" s="231">
        <f>IF(ISNA(VLOOKUP($B201,'Autumn 2023 School'!$C$2:$AH$214,2,FALSE)),0,(VLOOKUP($B201,'Autumn 2023 School'!$C$2:$AH$214,2,FALSE)))</f>
        <v>0</v>
      </c>
      <c r="R201" s="231">
        <f>IF(ISNA(VLOOKUP($B201,'Spring 2023 School'!$C$3:$AF$219,9,FALSE)),0,(VLOOKUP($B201,'Spring 2023 School'!$C$3:$AF$219,9,FALSE)))</f>
        <v>0</v>
      </c>
      <c r="S201" s="231">
        <f>IF(ISNA(VLOOKUP($B201,'Summer 2023 School'!$C$2:$AF$216,9,FALSE)),0,(VLOOKUP($B201,'Summer 2023 School'!$C$2:$AF$216,9,FALSE)))</f>
        <v>0</v>
      </c>
      <c r="T201" s="231">
        <f>IF(ISNA(VLOOKUP($B201,'Autumn 2023 School'!$C$2:$AH$214,9,FALSE)),0,(VLOOKUP($B201,'Autumn 2023 School'!$C$2:$AH$214,9,FALSE)))</f>
        <v>0</v>
      </c>
      <c r="U201" s="231">
        <f>IF(ISNA(VLOOKUP($B201,'Spring 2023 School'!$C$3:$AF$219,25,FALSE)),0,(VLOOKUP($B201,'Spring 2023 School'!$C$3:$AF$219,25,FALSE)))</f>
        <v>0</v>
      </c>
      <c r="V201" s="231">
        <f>IF(ISNA(VLOOKUP($B201,'Spring 2023 School'!$C$3:$AF$219,25,FALSE)),0,(VLOOKUP($B201,'Spring 2023 School'!$C$3:$AF$219,25,FALSE)))</f>
        <v>0</v>
      </c>
      <c r="W201" s="231">
        <f>IF(ISNA(VLOOKUP($B201,'Spring 2023 School'!$C$3:$AF$219,25,FALSE)),0,(VLOOKUP($B201,'Spring 2023 School'!$C$3:$AF$219,25,FALSE)))</f>
        <v>0</v>
      </c>
      <c r="X201" s="231">
        <f>IF(ISNA(VLOOKUP($B201,'Spring 2023 School'!$C$3:$AF$219,26,FALSE)),0,(VLOOKUP($B201,'Spring 2023 School'!$C$3:$AF$219,26,FALSE)))</f>
        <v>0</v>
      </c>
      <c r="Y201" s="231">
        <f>IF(ISNA(VLOOKUP($B201,'Spring 2023 School'!$C$3:$AF$219,26,FALSE)),0,(VLOOKUP($B201,'Spring 2023 School'!$C$3:$AF$219,26,FALSE)))</f>
        <v>0</v>
      </c>
      <c r="Z201" s="231">
        <f>IF(ISNA(VLOOKUP($B201,'Spring 2023 School'!$C$3:$AF$219,26,FALSE)),0,(VLOOKUP($B201,'Spring 2023 School'!$C$3:$AF$219,26,FALSE)))</f>
        <v>0</v>
      </c>
      <c r="AA201" s="231">
        <f>IF(ISNA(VLOOKUP($B201,'Spring 2023 School'!$C$3:$AF$219,27,FALSE)),0,(VLOOKUP($B201,'Spring 2023 School'!$C$3:$AF$219,27,FALSE)))</f>
        <v>0</v>
      </c>
      <c r="AB201" s="231">
        <f>IF(ISNA(VLOOKUP($B201,'Spring 2023 School'!$C$3:$AF$219,27,FALSE)),0,(VLOOKUP($B201,'Spring 2023 School'!$C$3:$AF$219,27,FALSE)))</f>
        <v>0</v>
      </c>
      <c r="AC201" s="231">
        <f>IF(ISNA(VLOOKUP($B201,'Spring 2023 School'!$C$3:$AF$219,27,FALSE)),0,(VLOOKUP($B201,'Spring 2023 School'!$C$3:$AF$219,27,FALSE)))</f>
        <v>0</v>
      </c>
      <c r="AD201" s="384">
        <f t="shared" si="89"/>
        <v>5203.2000000000007</v>
      </c>
      <c r="AE201" s="403">
        <f>VLOOKUP(B201,'Spring 2023 School'!$C$3:$S$202,17,FALSE)</f>
        <v>0</v>
      </c>
      <c r="AF201" s="403">
        <f>VLOOKUP(B201,'Spring 2023 School'!$C$1:$Z$200,20,FALSE)</f>
        <v>15</v>
      </c>
      <c r="AG201" s="403">
        <f>VLOOKUP(B201,'Spring 2023 School'!$C$3:$Z$202,23,FALSE)</f>
        <v>15</v>
      </c>
      <c r="AH201" s="384">
        <f t="shared" si="90"/>
        <v>0</v>
      </c>
      <c r="AI201" s="384">
        <f t="shared" si="91"/>
        <v>165.29999999999998</v>
      </c>
      <c r="AJ201" s="384">
        <f t="shared" si="92"/>
        <v>45.6</v>
      </c>
      <c r="AK201" s="384">
        <f t="shared" si="93"/>
        <v>210.89999999999998</v>
      </c>
      <c r="AL201" s="403">
        <f>IF(ISNA(VLOOKUP($A201,'Spring 2023 School'!$B200:$AD200,29,FALSE)),0,(VLOOKUP($A201,'Spring 2023 School'!$B200:$AD200,29,FALSE)))</f>
        <v>0</v>
      </c>
      <c r="AM201" s="403">
        <f>IF(ISNA(VLOOKUP($A201,'Spring 2023 School'!$B200:$AZ200,30,FALSE)),0,(VLOOKUP($A201,'Spring 2023 School'!$B200:$AZ200,30,FALSE)))</f>
        <v>0</v>
      </c>
      <c r="AN201" s="402">
        <f t="shared" si="86"/>
        <v>0</v>
      </c>
      <c r="AO201" s="404">
        <f t="shared" si="87"/>
        <v>0</v>
      </c>
      <c r="AP201" s="384">
        <f t="shared" si="88"/>
        <v>5414.1</v>
      </c>
      <c r="AQ201" s="403">
        <f>VLOOKUP(A201,'Spring 2023 School'!$B$3:$AB$202,26,FALSE)</f>
        <v>0</v>
      </c>
      <c r="AR201" s="403">
        <f>VLOOKUP(A201,'Summer 2023 School'!$B$2:$AA$200,26,FALSE)</f>
        <v>2</v>
      </c>
      <c r="AS201" s="403">
        <f>VLOOKUP(A201,'Autumn 2023 School'!$B$2:$AA$197,26,FALSE)</f>
        <v>0</v>
      </c>
      <c r="AT201" s="409">
        <f t="shared" si="102"/>
        <v>265.20000000000005</v>
      </c>
      <c r="AU201" s="409">
        <v>0</v>
      </c>
      <c r="AV201" s="413">
        <f t="shared" si="94"/>
        <v>5679.3</v>
      </c>
      <c r="AW201" s="410">
        <f t="shared" si="95"/>
        <v>2366.375</v>
      </c>
      <c r="AX201" s="410">
        <f t="shared" si="96"/>
        <v>1893.1000000000001</v>
      </c>
      <c r="AY201" s="410">
        <f t="shared" si="97"/>
        <v>1419.825</v>
      </c>
      <c r="AZ201" s="642">
        <f>(SUMIF('Spring 2023 School'!B:B,Budget!A201,'Spring 2023 School'!AG:AG)+SUMIF('Summer 2023 School'!B:B,Budget!A201,'Summer 2023 School'!AG:AG)+SUMIF('Autumn 2023 School'!B:B,Budget!A201,'Autumn 2023 School'!AG:AG))</f>
        <v>0</v>
      </c>
      <c r="BA201" s="410">
        <f t="shared" si="98"/>
        <v>0</v>
      </c>
      <c r="BB201">
        <f t="shared" si="99"/>
        <v>0</v>
      </c>
      <c r="BC201">
        <f t="shared" si="100"/>
        <v>195</v>
      </c>
      <c r="BD201">
        <f t="shared" si="101"/>
        <v>180</v>
      </c>
    </row>
    <row r="202" spans="1:61" x14ac:dyDescent="0.35">
      <c r="A202" s="231">
        <v>7045</v>
      </c>
      <c r="B202" t="s">
        <v>337</v>
      </c>
      <c r="C202" s="231">
        <f>IF(ISNA(VLOOKUP($B202,'Spring 2023 School'!$C$3:$AF$220,5,FALSE)),0,(VLOOKUP($B202,'Spring 2023 School'!$C$3:$AF$220,5,FALSE)))</f>
        <v>1</v>
      </c>
      <c r="D202" s="231">
        <f>IF(ISNA(VLOOKUP($B202,'Summer 2023 School'!$C$2:$AF$217,5,FALSE)),0,(VLOOKUP($B202,'Summer 2023 School'!$C$2:$AF$217,5,FALSE)))</f>
        <v>1</v>
      </c>
      <c r="E202" s="231">
        <f>IF(ISNA(VLOOKUP($B202,'Autumn 2023 School'!$C$2:$AH$214,5,FALSE)),0,(VLOOKUP($B202,'Autumn 2023 School'!$C$2:$AH$214,5,FALSE)))</f>
        <v>0</v>
      </c>
      <c r="F202" s="231">
        <f>IF(ISNA(VLOOKUP($B202,'Spring 2023 School'!$C$3:$AF$219,8,FALSE)),0,(VLOOKUP($B202,'Spring 2023 School'!$C$3:$AF$219,8,FALSE)))</f>
        <v>0</v>
      </c>
      <c r="G202" s="231">
        <f>IF(ISNA(VLOOKUP($B202,'Summer 2023 School'!$C$2:$AF$216,8,FALSE)),0,(VLOOKUP($B202,'Summer 2023 School'!$C$2:$AF$216,8,FALSE)))</f>
        <v>0</v>
      </c>
      <c r="H202" s="231">
        <f>IF(ISNA(VLOOKUP($B202,'Autumn 2023 School'!$C$2:$AH$214,8,FALSE)),0,(VLOOKUP($B202,'Autumn 2023 School'!$C$2:$AH$214,8,FALSE)))</f>
        <v>0</v>
      </c>
      <c r="I202" s="231">
        <f>IF(ISNA(VLOOKUP($B202,'Spring 2023 School'!$C$3:$AF$219,12,FALSE)),0,(VLOOKUP($B202,'Spring 2023 School'!$C$3:$AF$219,12,FALSE)))</f>
        <v>15</v>
      </c>
      <c r="J202" s="231">
        <f>IF(ISNA(VLOOKUP($B202,'Summer 2023 School'!$C$2:$AF$216,12,FALSE)),0,(VLOOKUP($B202,'Summer 2023 School'!$C$2:$AF$216,12,FALSE)))</f>
        <v>15</v>
      </c>
      <c r="K202" s="231">
        <f>IF(ISNA(VLOOKUP($B202,'Autumn 2023 School'!$C$2:$AH$214,12,FALSE)),0,(VLOOKUP($B202,'Autumn 2023 School'!$C$2:$AH$214,12,FALSE)))</f>
        <v>0</v>
      </c>
      <c r="L202" s="231">
        <f>IF(ISNA(VLOOKUP($B202,'Spring 2023 School'!$C$3:$AF$219,15,FALSE)),0,(VLOOKUP($B202,'Spring 2023 School'!$C$3:$AF$219,15,FALSE)))</f>
        <v>0</v>
      </c>
      <c r="M202" s="231">
        <f>IF(ISNA(VLOOKUP($B202,'Summer 2023 School'!$C$2:$AF$216,15,FALSE)),0,(VLOOKUP($B202,'Summer 2023 School'!$C$2:$AF$216,15,FALSE)))</f>
        <v>0</v>
      </c>
      <c r="N202" s="231">
        <f>IF(ISNA(VLOOKUP($B202,'Autumn 2023 School'!$C$2:$AH$214,15,FALSE)),0,(VLOOKUP($B202,'Autumn 2023 School'!$C$2:$AH$214,15,FALSE)))</f>
        <v>0</v>
      </c>
      <c r="O202" s="231">
        <f>IF(ISNA(VLOOKUP($B202,'Spring 2023 School'!$C$3:$AF$219,2,FALSE)),0,(VLOOKUP($B202,'Spring 2023 School'!$C$3:$AF$219,2,FALSE)))</f>
        <v>0</v>
      </c>
      <c r="P202" s="231">
        <f>IF(ISNA(VLOOKUP($B202,'Summer 2023 School'!$C$2:$AF$216,2,FALSE)),0,(VLOOKUP($B202,'Summer 2023 School'!$C$2:$AF$216,2,FALSE)))</f>
        <v>0</v>
      </c>
      <c r="Q202" s="231">
        <f>IF(ISNA(VLOOKUP($B202,'Autumn 2023 School'!$C$2:$AH$214,2,FALSE)),0,(VLOOKUP($B202,'Autumn 2023 School'!$C$2:$AH$214,2,FALSE)))</f>
        <v>0</v>
      </c>
      <c r="R202" s="231">
        <f>IF(ISNA(VLOOKUP($B202,'Spring 2023 School'!$C$3:$AF$219,9,FALSE)),0,(VLOOKUP($B202,'Spring 2023 School'!$C$3:$AF$219,9,FALSE)))</f>
        <v>0</v>
      </c>
      <c r="S202" s="231">
        <f>IF(ISNA(VLOOKUP($B202,'Summer 2023 School'!$C$2:$AF$216,9,FALSE)),0,(VLOOKUP($B202,'Summer 2023 School'!$C$2:$AF$216,9,FALSE)))</f>
        <v>0</v>
      </c>
      <c r="T202" s="231">
        <f>IF(ISNA(VLOOKUP($B202,'Autumn 2023 School'!$C$2:$AH$214,9,FALSE)),0,(VLOOKUP($B202,'Autumn 2023 School'!$C$2:$AH$214,9,FALSE)))</f>
        <v>0</v>
      </c>
      <c r="U202" s="231">
        <f>IF(ISNA(VLOOKUP($B202,'Spring 2023 School'!$C$3:$AF$219,25,FALSE)),0,(VLOOKUP($B202,'Spring 2023 School'!$C$3:$AF$219,25,FALSE)))</f>
        <v>1</v>
      </c>
      <c r="V202" s="231">
        <f>IF(ISNA(VLOOKUP($B202,'Spring 2023 School'!$C$3:$AF$219,25,FALSE)),0,(VLOOKUP($B202,'Spring 2023 School'!$C$3:$AF$219,25,FALSE)))</f>
        <v>1</v>
      </c>
      <c r="W202" s="231">
        <f>IF(ISNA(VLOOKUP($B202,'Spring 2023 School'!$C$3:$AF$219,25,FALSE)),0,(VLOOKUP($B202,'Spring 2023 School'!$C$3:$AF$219,25,FALSE)))</f>
        <v>1</v>
      </c>
      <c r="X202" s="231">
        <f>IF(ISNA(VLOOKUP($B202,'Spring 2023 School'!$C$3:$AF$219,26,FALSE)),0,(VLOOKUP($B202,'Spring 2023 School'!$C$3:$AF$219,26,FALSE)))</f>
        <v>15</v>
      </c>
      <c r="Y202" s="231">
        <f>IF(ISNA(VLOOKUP($B202,'Spring 2023 School'!$C$3:$AF$219,26,FALSE)),0,(VLOOKUP($B202,'Spring 2023 School'!$C$3:$AF$219,26,FALSE)))</f>
        <v>15</v>
      </c>
      <c r="Z202" s="231">
        <f>IF(ISNA(VLOOKUP($B202,'Spring 2023 School'!$C$3:$AF$219,26,FALSE)),0,(VLOOKUP($B202,'Spring 2023 School'!$C$3:$AF$219,26,FALSE)))</f>
        <v>15</v>
      </c>
      <c r="AA202" s="231">
        <f>IF(ISNA(VLOOKUP($B202,'Spring 2023 School'!$C$3:$AF$219,27,FALSE)),0,(VLOOKUP($B202,'Spring 2023 School'!$C$3:$AF$219,27,FALSE)))</f>
        <v>0</v>
      </c>
      <c r="AB202" s="231">
        <f>IF(ISNA(VLOOKUP($B202,'Spring 2023 School'!$C$3:$AF$219,27,FALSE)),0,(VLOOKUP($B202,'Spring 2023 School'!$C$3:$AF$219,27,FALSE)))</f>
        <v>0</v>
      </c>
      <c r="AC202" s="231">
        <f>IF(ISNA(VLOOKUP($B202,'Spring 2023 School'!$C$3:$AF$219,27,FALSE)),0,(VLOOKUP($B202,'Spring 2023 School'!$C$3:$AF$219,27,FALSE)))</f>
        <v>0</v>
      </c>
      <c r="AD202" s="384">
        <f t="shared" si="89"/>
        <v>2113.8000000000002</v>
      </c>
      <c r="AE202" s="403">
        <f>VLOOKUP(B202,'Spring 2023 School'!$C$3:$S$202,17,FALSE)</f>
        <v>0</v>
      </c>
      <c r="AF202" s="403">
        <f>VLOOKUP(B202,'Spring 2023 School'!$C$1:$Z$200,20,FALSE)</f>
        <v>0</v>
      </c>
      <c r="AG202" s="403">
        <f>VLOOKUP(B202,'Spring 2023 School'!$C$3:$Z$202,23,FALSE)</f>
        <v>0</v>
      </c>
      <c r="AH202" s="384">
        <f t="shared" si="90"/>
        <v>0</v>
      </c>
      <c r="AI202" s="384">
        <f t="shared" si="91"/>
        <v>0</v>
      </c>
      <c r="AJ202" s="384">
        <f t="shared" si="92"/>
        <v>0</v>
      </c>
      <c r="AK202" s="384">
        <f t="shared" si="93"/>
        <v>0</v>
      </c>
      <c r="AL202" s="403">
        <f>IF(ISNA(VLOOKUP($A202,'Spring 2023 School'!$B202:$AD202,29,FALSE)),0,(VLOOKUP($A202,'Spring 2023 School'!$B202:$AD202,29,FALSE)))</f>
        <v>0</v>
      </c>
      <c r="AM202" s="403">
        <f>IF(ISNA(VLOOKUP($A202,'Spring 2023 School'!$B202:$AZ202,30,FALSE)),0,(VLOOKUP($A202,'Spring 2023 School'!$B202:$AZ202,30,FALSE)))</f>
        <v>0</v>
      </c>
      <c r="AN202" s="402">
        <f t="shared" si="86"/>
        <v>0</v>
      </c>
      <c r="AO202" s="404">
        <f t="shared" si="87"/>
        <v>0</v>
      </c>
      <c r="AP202" s="384">
        <f t="shared" si="88"/>
        <v>2113.8000000000002</v>
      </c>
      <c r="AQ202" s="403">
        <f>VLOOKUP(A202,'Spring 2023 School'!$B$3:$AB$202,26,FALSE)</f>
        <v>1</v>
      </c>
      <c r="AR202" s="403">
        <f>VLOOKUP(A202,'Summer 2023 School'!$B$2:$AA$200,26,FALSE)</f>
        <v>1</v>
      </c>
      <c r="AS202" s="403">
        <v>0</v>
      </c>
      <c r="AT202" s="409">
        <f t="shared" si="102"/>
        <v>265.20000000000005</v>
      </c>
      <c r="AU202" s="409">
        <v>0</v>
      </c>
      <c r="AV202" s="413">
        <f t="shared" si="94"/>
        <v>2379</v>
      </c>
      <c r="AW202" s="410">
        <f t="shared" si="95"/>
        <v>991.25</v>
      </c>
      <c r="AX202" s="410">
        <f t="shared" si="96"/>
        <v>793</v>
      </c>
      <c r="AY202" s="410">
        <f t="shared" si="97"/>
        <v>594.75</v>
      </c>
      <c r="AZ202" s="642">
        <f>(SUMIF('Spring 2023 School'!B:B,Budget!A202,'Spring 2023 School'!AG:AG)+SUMIF('Summer 2023 School'!B:B,Budget!A202,'Summer 2023 School'!AG:AG)+SUMIF('Autumn 2023 School'!B:B,Budget!A202,'Autumn 2023 School'!AG:AG))</f>
        <v>0</v>
      </c>
      <c r="BA202" s="410">
        <f t="shared" si="98"/>
        <v>0</v>
      </c>
      <c r="BB202">
        <f t="shared" si="99"/>
        <v>0</v>
      </c>
      <c r="BC202">
        <f t="shared" si="100"/>
        <v>0</v>
      </c>
      <c r="BD202">
        <f t="shared" si="101"/>
        <v>0</v>
      </c>
    </row>
    <row r="203" spans="1:61" x14ac:dyDescent="0.35">
      <c r="A203" s="231">
        <v>7052</v>
      </c>
      <c r="B203" t="s">
        <v>336</v>
      </c>
      <c r="C203" s="231">
        <f>IF(ISNA(VLOOKUP($B203,'Spring 2023 School'!$C$3:$AF$220,5,FALSE)),0,(VLOOKUP($B203,'Spring 2023 School'!$C$3:$AF$220,5,FALSE)))</f>
        <v>1</v>
      </c>
      <c r="D203" s="231">
        <f>IF(ISNA(VLOOKUP($B203,'Summer 2023 School'!$C$2:$AF$217,5,FALSE)),0,(VLOOKUP($B203,'Summer 2023 School'!$C$2:$AF$217,5,FALSE)))</f>
        <v>1</v>
      </c>
      <c r="E203" s="231">
        <f>IF(ISNA(VLOOKUP($B203,'Autumn 2023 School'!$C$2:$AH$214,5,FALSE)),0,(VLOOKUP($B203,'Autumn 2023 School'!$C$2:$AH$214,5,FALSE)))</f>
        <v>0</v>
      </c>
      <c r="F203" s="231">
        <f>IF(ISNA(VLOOKUP($B203,'Spring 2023 School'!$C$3:$AF$219,8,FALSE)),0,(VLOOKUP($B203,'Spring 2023 School'!$C$3:$AF$219,8,FALSE)))</f>
        <v>0</v>
      </c>
      <c r="G203" s="231">
        <f>IF(ISNA(VLOOKUP($B203,'Summer 2023 School'!$C$2:$AF$216,8,FALSE)),0,(VLOOKUP($B203,'Summer 2023 School'!$C$2:$AF$216,8,FALSE)))</f>
        <v>0</v>
      </c>
      <c r="H203" s="231">
        <f>IF(ISNA(VLOOKUP($B203,'Autumn 2023 School'!$C$2:$AH$214,8,FALSE)),0,(VLOOKUP($B203,'Autumn 2023 School'!$C$2:$AH$214,8,FALSE)))</f>
        <v>0</v>
      </c>
      <c r="I203" s="231">
        <f>IF(ISNA(VLOOKUP($B203,'Spring 2023 School'!$C$3:$AF$219,12,FALSE)),0,(VLOOKUP($B203,'Spring 2023 School'!$C$3:$AF$219,12,FALSE)))</f>
        <v>15</v>
      </c>
      <c r="J203" s="231">
        <f>IF(ISNA(VLOOKUP($B203,'Summer 2023 School'!$C$2:$AF$216,12,FALSE)),0,(VLOOKUP($B203,'Summer 2023 School'!$C$2:$AF$216,12,FALSE)))</f>
        <v>15</v>
      </c>
      <c r="K203" s="231">
        <f>IF(ISNA(VLOOKUP($B203,'Autumn 2023 School'!$C$2:$AH$214,12,FALSE)),0,(VLOOKUP($B203,'Autumn 2023 School'!$C$2:$AH$214,12,FALSE)))</f>
        <v>0</v>
      </c>
      <c r="L203" s="231">
        <f>IF(ISNA(VLOOKUP($B203,'Spring 2023 School'!$C$3:$AF$219,15,FALSE)),0,(VLOOKUP($B203,'Spring 2023 School'!$C$3:$AF$219,15,FALSE)))</f>
        <v>0</v>
      </c>
      <c r="M203" s="231">
        <f>IF(ISNA(VLOOKUP($B203,'Summer 2023 School'!$C$2:$AF$216,15,FALSE)),0,(VLOOKUP($B203,'Summer 2023 School'!$C$2:$AF$216,15,FALSE)))</f>
        <v>0</v>
      </c>
      <c r="N203" s="231">
        <f>IF(ISNA(VLOOKUP($B203,'Autumn 2023 School'!$C$2:$AH$214,15,FALSE)),0,(VLOOKUP($B203,'Autumn 2023 School'!$C$2:$AH$214,15,FALSE)))</f>
        <v>0</v>
      </c>
      <c r="O203" s="231">
        <f>IF(ISNA(VLOOKUP($B203,'Spring 2023 School'!$C$3:$AF$219,2,FALSE)),0,(VLOOKUP($B203,'Spring 2023 School'!$C$3:$AF$219,2,FALSE)))</f>
        <v>0</v>
      </c>
      <c r="P203" s="231">
        <f>IF(ISNA(VLOOKUP($B203,'Summer 2023 School'!$C$2:$AF$216,2,FALSE)),0,(VLOOKUP($B203,'Summer 2023 School'!$C$2:$AF$216,2,FALSE)))</f>
        <v>0</v>
      </c>
      <c r="Q203" s="231">
        <f>IF(ISNA(VLOOKUP($B203,'Autumn 2023 School'!$C$2:$AH$214,2,FALSE)),0,(VLOOKUP($B203,'Autumn 2023 School'!$C$2:$AH$214,2,FALSE)))</f>
        <v>0</v>
      </c>
      <c r="R203" s="231">
        <f>IF(ISNA(VLOOKUP($B203,'Spring 2023 School'!$C$3:$AF$219,9,FALSE)),0,(VLOOKUP($B203,'Spring 2023 School'!$C$3:$AF$219,9,FALSE)))</f>
        <v>0</v>
      </c>
      <c r="S203" s="231">
        <f>IF(ISNA(VLOOKUP($B203,'Summer 2023 School'!$C$2:$AF$216,9,FALSE)),0,(VLOOKUP($B203,'Summer 2023 School'!$C$2:$AF$216,9,FALSE)))</f>
        <v>0</v>
      </c>
      <c r="T203" s="231">
        <f>IF(ISNA(VLOOKUP($B203,'Autumn 2023 School'!$C$2:$AH$214,9,FALSE)),0,(VLOOKUP($B203,'Autumn 2023 School'!$C$2:$AH$214,9,FALSE)))</f>
        <v>0</v>
      </c>
      <c r="U203" s="231">
        <f>IF(ISNA(VLOOKUP($B203,'Spring 2023 School'!$C$3:$AF$219,25,FALSE)),0,(VLOOKUP($B203,'Spring 2023 School'!$C$3:$AF$219,25,FALSE)))</f>
        <v>0</v>
      </c>
      <c r="V203" s="231">
        <f>IF(ISNA(VLOOKUP($B203,'Spring 2023 School'!$C$3:$AF$219,25,FALSE)),0,(VLOOKUP($B203,'Spring 2023 School'!$C$3:$AF$219,25,FALSE)))</f>
        <v>0</v>
      </c>
      <c r="W203" s="231">
        <f>IF(ISNA(VLOOKUP($B203,'Spring 2023 School'!$C$3:$AF$219,25,FALSE)),0,(VLOOKUP($B203,'Spring 2023 School'!$C$3:$AF$219,25,FALSE)))</f>
        <v>0</v>
      </c>
      <c r="X203" s="231">
        <f>IF(ISNA(VLOOKUP($B203,'Spring 2023 School'!$C$3:$AF$219,26,FALSE)),0,(VLOOKUP($B203,'Spring 2023 School'!$C$3:$AF$219,26,FALSE)))</f>
        <v>0</v>
      </c>
      <c r="Y203" s="231">
        <f>IF(ISNA(VLOOKUP($B203,'Spring 2023 School'!$C$3:$AF$219,26,FALSE)),0,(VLOOKUP($B203,'Spring 2023 School'!$C$3:$AF$219,26,FALSE)))</f>
        <v>0</v>
      </c>
      <c r="Z203" s="231">
        <f>IF(ISNA(VLOOKUP($B203,'Spring 2023 School'!$C$3:$AF$219,26,FALSE)),0,(VLOOKUP($B203,'Spring 2023 School'!$C$3:$AF$219,26,FALSE)))</f>
        <v>0</v>
      </c>
      <c r="AA203" s="231">
        <f>IF(ISNA(VLOOKUP($B203,'Spring 2023 School'!$C$3:$AF$219,27,FALSE)),0,(VLOOKUP($B203,'Spring 2023 School'!$C$3:$AF$219,27,FALSE)))</f>
        <v>0</v>
      </c>
      <c r="AB203" s="231">
        <f>IF(ISNA(VLOOKUP($B203,'Spring 2023 School'!$C$3:$AF$219,27,FALSE)),0,(VLOOKUP($B203,'Spring 2023 School'!$C$3:$AF$219,27,FALSE)))</f>
        <v>0</v>
      </c>
      <c r="AC203" s="231">
        <f>IF(ISNA(VLOOKUP($B203,'Spring 2023 School'!$C$3:$AF$219,27,FALSE)),0,(VLOOKUP($B203,'Spring 2023 School'!$C$3:$AF$219,27,FALSE)))</f>
        <v>0</v>
      </c>
      <c r="AD203" s="384">
        <f t="shared" si="89"/>
        <v>2113.8000000000002</v>
      </c>
      <c r="AE203" s="403">
        <f>VLOOKUP(B203,'Spring 2023 School'!$C$3:$S$202,17,FALSE)</f>
        <v>0</v>
      </c>
      <c r="AF203" s="403">
        <v>0</v>
      </c>
      <c r="AG203" s="403">
        <f>VLOOKUP(B203,'Spring 2023 School'!$C$3:$Z$202,23,FALSE)</f>
        <v>15</v>
      </c>
      <c r="AH203" s="384">
        <f t="shared" si="90"/>
        <v>0</v>
      </c>
      <c r="AI203" s="384">
        <f t="shared" si="91"/>
        <v>0</v>
      </c>
      <c r="AJ203" s="384">
        <f t="shared" si="92"/>
        <v>45.6</v>
      </c>
      <c r="AK203" s="384">
        <f t="shared" si="93"/>
        <v>45.6</v>
      </c>
      <c r="AL203" s="403">
        <f>IF(ISNA(VLOOKUP($A203,'Spring 2023 School'!$B204:$AD204,29,FALSE)),0,(VLOOKUP($A203,'Spring 2023 School'!$B204:$AD204,29,FALSE)))</f>
        <v>0</v>
      </c>
      <c r="AM203" s="403">
        <f>IF(ISNA(VLOOKUP($A203,'Spring 2023 School'!$B204:$AZ204,30,FALSE)),0,(VLOOKUP($A203,'Spring 2023 School'!$B204:$AZ204,30,FALSE)))</f>
        <v>0</v>
      </c>
      <c r="AN203" s="402">
        <f t="shared" si="86"/>
        <v>0</v>
      </c>
      <c r="AO203" s="404">
        <f t="shared" si="87"/>
        <v>0</v>
      </c>
      <c r="AP203" s="384">
        <f t="shared" si="88"/>
        <v>2159.4</v>
      </c>
      <c r="AQ203" s="403">
        <f>VLOOKUP(A203,'Spring 2023 School'!$B$3:$AB$202,26,FALSE)</f>
        <v>0</v>
      </c>
      <c r="AR203" s="403">
        <f>VLOOKUP(A203,'Summer 2023 School'!$B$2:$AA$200,26,FALSE)</f>
        <v>0</v>
      </c>
      <c r="AS203" s="403">
        <v>0</v>
      </c>
      <c r="AT203" s="409">
        <f t="shared" si="102"/>
        <v>0</v>
      </c>
      <c r="AU203" s="409">
        <v>0</v>
      </c>
      <c r="AV203" s="413">
        <f t="shared" si="94"/>
        <v>2159.4</v>
      </c>
      <c r="AW203" s="410">
        <f t="shared" si="95"/>
        <v>899.75000000000011</v>
      </c>
      <c r="AX203" s="410">
        <f t="shared" si="96"/>
        <v>719.80000000000007</v>
      </c>
      <c r="AY203" s="410">
        <f t="shared" si="97"/>
        <v>539.85</v>
      </c>
      <c r="AZ203" s="642">
        <f>(SUMIF('Spring 2023 School'!B:B,Budget!A203,'Spring 2023 School'!AG:AG)+SUMIF('Summer 2023 School'!B:B,Budget!A203,'Summer 2023 School'!AG:AG)+SUMIF('Autumn 2023 School'!B:B,Budget!A203,'Autumn 2023 School'!AG:AG))</f>
        <v>0</v>
      </c>
      <c r="BA203" s="410">
        <f t="shared" si="98"/>
        <v>0</v>
      </c>
      <c r="BB203">
        <f t="shared" si="99"/>
        <v>0</v>
      </c>
      <c r="BC203">
        <f t="shared" si="100"/>
        <v>0</v>
      </c>
      <c r="BD203">
        <f t="shared" si="101"/>
        <v>180</v>
      </c>
      <c r="BI203">
        <f>390/15</f>
        <v>26</v>
      </c>
    </row>
    <row r="204" spans="1:61" s="645" customFormat="1" x14ac:dyDescent="0.35">
      <c r="A204" s="644"/>
      <c r="C204" s="644">
        <f>IF(ISNA(VLOOKUP($B204,'Spring 2023 School'!$C$3:$AF$220,5,FALSE)),0,(VLOOKUP($B204,'Spring 2023 School'!$C$3:$AF$220,5,FALSE)))</f>
        <v>0</v>
      </c>
      <c r="D204" s="644">
        <f>IF(ISNA(VLOOKUP($B204,'Summer 2023 School'!$C$2:$AF$217,5,FALSE)),0,(VLOOKUP($B204,'Summer 2023 School'!$C$2:$AF$217,5,FALSE)))</f>
        <v>0</v>
      </c>
      <c r="E204" s="231">
        <f>IF(ISNA(VLOOKUP($B204,'Autumn 2023 School'!$C$2:$AH$214,5,FALSE)),0,(VLOOKUP($B204,'Autumn 2023 School'!$C$2:$AH$214,5,FALSE)))</f>
        <v>0</v>
      </c>
      <c r="F204" s="644">
        <f>IF(ISNA(VLOOKUP($B204,'Spring 2023 School'!$C$3:$AF$219,8,FALSE)),0,(VLOOKUP($B204,'Spring 2023 School'!$C$3:$AF$219,8,FALSE)))</f>
        <v>0</v>
      </c>
      <c r="G204" s="644">
        <f>IF(ISNA(VLOOKUP($B204,'Summer 2023 School'!$C$2:$AF$216,8,FALSE)),0,(VLOOKUP($B204,'Summer 2023 School'!$C$2:$AF$216,8,FALSE)))</f>
        <v>0</v>
      </c>
      <c r="H204" s="644">
        <f>IF(ISNA(VLOOKUP($B204,'Autumn 2023 School'!$C$2:$AH$214,6,FALSE)),0,(VLOOKUP($B204,'Autumn 2023 School'!$C$2:$AH$214,6,FALSE)))</f>
        <v>0</v>
      </c>
      <c r="I204" s="644">
        <f>IF(ISNA(VLOOKUP($B204,'Spring 2023 School'!$C$3:$AF$219,12,FALSE)),0,(VLOOKUP($B204,'Spring 2023 School'!$C$3:$AF$219,12,FALSE)))</f>
        <v>0</v>
      </c>
      <c r="J204" s="644">
        <f>IF(ISNA(VLOOKUP($B204,'Summer 2023 School'!$C$2:$AF$216,12,FALSE)),0,(VLOOKUP($B204,'Summer 2023 School'!$C$2:$AF$216,12,FALSE)))</f>
        <v>0</v>
      </c>
      <c r="K204" s="644">
        <f>IF(ISNA(VLOOKUP($B204,'Autumn 2023 School'!$C$2:$AH$214,9,FALSE)),0,(VLOOKUP($B204,'Autumn 2023 School'!$C$2:$AH$214,9,FALSE)))</f>
        <v>0</v>
      </c>
      <c r="L204" s="644">
        <f>IF(ISNA(VLOOKUP($B204,'Spring 2023 School'!$C$3:$AF$219,15,FALSE)),0,(VLOOKUP($B204,'Spring 2023 School'!$C$3:$AF$219,15,FALSE)))</f>
        <v>0</v>
      </c>
      <c r="M204" s="644">
        <f>IF(ISNA(VLOOKUP($B204,'Summer 2023 School'!$C$2:$AF$216,15,FALSE)),0,(VLOOKUP($B204,'Summer 2023 School'!$C$2:$AF$216,15,FALSE)))</f>
        <v>0</v>
      </c>
      <c r="N204" s="644">
        <f>IF(ISNA(VLOOKUP($B204,'Autumn 2023 School'!$C$2:$AH$214,11,FALSE)),0,(VLOOKUP($B204,'Autumn 2023 School'!$C$2:$AH$214,11,FALSE)))</f>
        <v>0</v>
      </c>
      <c r="O204" s="644">
        <f>IF(ISNA(VLOOKUP($B204,'Spring 2023 School'!$C$3:$AF$219,2,FALSE)),0,(VLOOKUP($B204,'Spring 2023 School'!$C$3:$AF$219,2,FALSE)))</f>
        <v>0</v>
      </c>
      <c r="P204" s="644">
        <f>IF(ISNA(VLOOKUP($B204,'Summer 2023 School'!$C$2:$AF$216,2,FALSE)),0,(VLOOKUP($B204,'Summer 2023 School'!$C$2:$AF$216,2,FALSE)))</f>
        <v>0</v>
      </c>
      <c r="Q204" s="644">
        <f>IF(ISNA(VLOOKUP($B204,'Autumn 2023 School'!$C$2:$AH$214,2,FALSE)),0,(VLOOKUP($B204,'Autumn 2023 School'!$C$2:$AH$214,2,FALSE)))</f>
        <v>0</v>
      </c>
      <c r="R204" s="644">
        <f>IF(ISNA(VLOOKUP($B204,'Spring 2023 School'!$C$3:$AF$219,9,FALSE)),0,(VLOOKUP($B204,'Spring 2023 School'!$C$3:$AF$219,9,FALSE)))</f>
        <v>0</v>
      </c>
      <c r="S204" s="644">
        <f>IF(ISNA(VLOOKUP($B204,'Summer 2023 School'!$C$2:$AF$216,9,FALSE)),0,(VLOOKUP($B204,'Summer 2023 School'!$C$2:$AF$216,9,FALSE)))</f>
        <v>0</v>
      </c>
      <c r="T204" s="644">
        <f>IF(ISNA(VLOOKUP($B204,'Autumn 2023 School'!$C$2:$AH$214,9,FALSE)),0,(VLOOKUP($B204,'Autumn 2023 School'!$C$2:$AH$214,9,FALSE)))</f>
        <v>0</v>
      </c>
      <c r="U204" s="644">
        <f>IF(ISNA(VLOOKUP($B204,'Spring 2023 School'!$C$3:$AF$219,25,FALSE)),0,(VLOOKUP($B204,'Spring 2023 School'!$C$3:$AF$219,25,FALSE)))</f>
        <v>0</v>
      </c>
      <c r="V204" s="644">
        <f>IF(ISNA(VLOOKUP($B204,'Spring 2023 School'!$C$3:$AF$219,25,FALSE)),0,(VLOOKUP($B204,'Spring 2023 School'!$C$3:$AF$219,25,FALSE)))</f>
        <v>0</v>
      </c>
      <c r="W204" s="644">
        <f>IF(ISNA(VLOOKUP($B204,'Spring 2023 School'!$C$3:$AF$219,25,FALSE)),0,(VLOOKUP($B204,'Spring 2023 School'!$C$3:$AF$219,25,FALSE)))</f>
        <v>0</v>
      </c>
      <c r="X204" s="644">
        <f>IF(ISNA(VLOOKUP($B204,'Spring 2023 School'!$C$3:$AF$219,26,FALSE)),0,(VLOOKUP($B204,'Spring 2023 School'!$C$3:$AF$219,26,FALSE)))</f>
        <v>0</v>
      </c>
      <c r="Y204" s="644">
        <f>IF(ISNA(VLOOKUP($B204,'Spring 2023 School'!$C$3:$AF$219,26,FALSE)),0,(VLOOKUP($B204,'Spring 2023 School'!$C$3:$AF$219,26,FALSE)))</f>
        <v>0</v>
      </c>
      <c r="Z204" s="644">
        <f>IF(ISNA(VLOOKUP($B204,'Spring 2023 School'!$C$3:$AF$219,26,FALSE)),0,(VLOOKUP($B204,'Spring 2023 School'!$C$3:$AF$219,26,FALSE)))</f>
        <v>0</v>
      </c>
      <c r="AA204" s="644">
        <f>IF(ISNA(VLOOKUP($B204,'Spring 2023 School'!$C$3:$AF$219,27,FALSE)),0,(VLOOKUP($B204,'Spring 2023 School'!$C$3:$AF$219,27,FALSE)))</f>
        <v>0</v>
      </c>
      <c r="AB204" s="644">
        <f>IF(ISNA(VLOOKUP($B204,'Spring 2023 School'!$C$3:$AF$219,27,FALSE)),0,(VLOOKUP($B204,'Spring 2023 School'!$C$3:$AF$219,27,FALSE)))</f>
        <v>0</v>
      </c>
      <c r="AC204" s="644">
        <f>IF(ISNA(VLOOKUP($B204,'Spring 2023 School'!$C$3:$AF$219,27,FALSE)),0,(VLOOKUP($B204,'Spring 2023 School'!$C$3:$AF$219,27,FALSE)))</f>
        <v>0</v>
      </c>
      <c r="AD204" s="646">
        <f t="shared" ref="AD204:AD270" si="103">(I204*13*AD$3)+(J204*13*AD$3)+(K204*12*AD$3)+(L204*13*AD$3)+(M204*13*AD$3)+(N204*12*AD$3)</f>
        <v>0</v>
      </c>
      <c r="AE204" s="647">
        <v>0</v>
      </c>
      <c r="AF204" s="647">
        <v>0</v>
      </c>
      <c r="AG204" s="647">
        <v>360</v>
      </c>
      <c r="AH204" s="384">
        <f t="shared" si="90"/>
        <v>0</v>
      </c>
      <c r="AI204" s="384">
        <f t="shared" si="91"/>
        <v>0</v>
      </c>
      <c r="AJ204" s="384">
        <f t="shared" si="92"/>
        <v>1094.4000000000001</v>
      </c>
      <c r="AK204" s="646">
        <f t="shared" ref="AK204:AK270" si="104">SUM(AH204:AJ204)</f>
        <v>1094.4000000000001</v>
      </c>
      <c r="AL204" s="647">
        <f>IF(ISNA(VLOOKUP($A204,'Spring 2023 School'!$B205:$AD205,29,FALSE)),0,(VLOOKUP($A204,'Spring 2023 School'!$B205:$AD205,29,FALSE)))</f>
        <v>0</v>
      </c>
      <c r="AM204" s="647">
        <f>IF(ISNA(VLOOKUP($A204,'Spring 2023 School'!$B205:$AZ205,30,FALSE)),0,(VLOOKUP($A204,'Spring 2023 School'!$B205:$AZ205,30,FALSE)))</f>
        <v>0</v>
      </c>
      <c r="AN204" s="648">
        <f t="shared" ref="AN204:AN270" si="105">AL204*AN$3</f>
        <v>0</v>
      </c>
      <c r="AO204" s="649">
        <f t="shared" ref="AO204:AO270" si="106">(R204*13*AO$3)+(S204*13*AO$3)+(T204*12*AO$3)</f>
        <v>0</v>
      </c>
      <c r="AP204" s="646">
        <f t="shared" ref="AP204:AP270" si="107">AD204+AK204+AN204+AO204</f>
        <v>1094.4000000000001</v>
      </c>
      <c r="AQ204" s="403"/>
      <c r="AR204" s="647" t="e">
        <f>VLOOKUP($A204,'Data EYFSS Indica'!$C:$AQ,27,0)</f>
        <v>#N/A</v>
      </c>
      <c r="AS204" s="647" t="e">
        <f>VLOOKUP($A204,'Data EYFSS Indica'!$C:$AQ,28,0)</f>
        <v>#N/A</v>
      </c>
      <c r="AT204" s="650" t="e">
        <f t="shared" ref="AT204:AT270" si="108">(AQ204*13*15*AT$3)+(AR204*13*15*AT$3)+(AS204*12*15*AT$3)</f>
        <v>#N/A</v>
      </c>
      <c r="AU204" s="650" t="e">
        <f>(VLOOKUP($A204,'Data EYFSS Indica'!$C:$AQ,24,0))/3.2*AU$3</f>
        <v>#N/A</v>
      </c>
      <c r="AV204" s="650" t="e">
        <f t="shared" ref="AV204:AV270" si="109">AP204+AT204+AU204</f>
        <v>#N/A</v>
      </c>
      <c r="AW204" s="651" t="e">
        <f t="shared" si="95"/>
        <v>#N/A</v>
      </c>
      <c r="AX204" s="651" t="e">
        <f t="shared" si="96"/>
        <v>#N/A</v>
      </c>
      <c r="AY204" s="651" t="e">
        <f t="shared" si="97"/>
        <v>#N/A</v>
      </c>
      <c r="AZ204" s="652">
        <f>(SUMIF('Spring 2023 School'!B:B,Budget!A204,'Spring 2023 School'!AG:AG)+SUMIF('Summer 2023 School'!B:B,Budget!A204,'Summer 2023 School'!AG:AG)+SUMIF('Autumn 2023 School'!B:B,Budget!A204,'Autumn 2023 School'!AG:AG))</f>
        <v>0</v>
      </c>
      <c r="BA204" s="651">
        <f t="shared" si="98"/>
        <v>0</v>
      </c>
    </row>
    <row r="205" spans="1:61" s="360" customFormat="1" x14ac:dyDescent="0.35">
      <c r="A205" s="700"/>
      <c r="C205" s="700"/>
      <c r="D205" s="700"/>
      <c r="E205" s="700"/>
      <c r="F205" s="700"/>
      <c r="G205" s="700"/>
      <c r="H205" s="700"/>
      <c r="I205" s="700"/>
      <c r="J205" s="700"/>
      <c r="K205" s="700"/>
      <c r="L205" s="700"/>
      <c r="M205" s="700"/>
      <c r="N205" s="700"/>
      <c r="O205" s="700"/>
      <c r="P205" s="700"/>
      <c r="Q205" s="700"/>
      <c r="R205" s="700"/>
      <c r="S205" s="700"/>
      <c r="T205" s="700"/>
      <c r="U205" s="700"/>
      <c r="V205" s="700"/>
      <c r="W205" s="700"/>
      <c r="X205" s="700"/>
      <c r="Y205" s="700"/>
      <c r="Z205" s="700"/>
      <c r="AA205" s="700"/>
      <c r="AB205" s="700"/>
      <c r="AC205" s="700"/>
      <c r="AD205" s="701"/>
      <c r="AE205" s="702"/>
      <c r="AF205" s="702"/>
      <c r="AG205" s="702"/>
      <c r="AH205" s="701"/>
      <c r="AI205" s="701"/>
      <c r="AJ205" s="701"/>
      <c r="AK205" s="701"/>
      <c r="AL205" s="702"/>
      <c r="AM205" s="702"/>
      <c r="AN205" s="703"/>
      <c r="AO205" s="704"/>
      <c r="AP205" s="701"/>
      <c r="AQ205" s="702"/>
      <c r="AR205" s="702"/>
      <c r="AS205" s="702"/>
      <c r="AT205" s="705"/>
      <c r="AU205" s="705"/>
      <c r="AV205" s="705"/>
      <c r="AW205" s="706"/>
      <c r="AX205" s="706"/>
      <c r="AY205" s="706"/>
      <c r="AZ205" s="707"/>
      <c r="BA205" s="706"/>
    </row>
    <row r="206" spans="1:61" s="709" customFormat="1" ht="116" x14ac:dyDescent="0.35">
      <c r="A206" s="708" t="s">
        <v>832</v>
      </c>
      <c r="B206" s="709" t="s">
        <v>833</v>
      </c>
      <c r="C206" s="708" t="s">
        <v>1015</v>
      </c>
      <c r="D206" s="708" t="s">
        <v>1017</v>
      </c>
      <c r="E206" s="708" t="s">
        <v>1292</v>
      </c>
      <c r="F206" s="708" t="s">
        <v>1018</v>
      </c>
      <c r="G206" s="708" t="s">
        <v>1019</v>
      </c>
      <c r="H206" s="708" t="s">
        <v>1020</v>
      </c>
      <c r="I206" s="708" t="s">
        <v>1154</v>
      </c>
      <c r="J206" s="708" t="s">
        <v>1155</v>
      </c>
      <c r="K206" s="708" t="s">
        <v>1156</v>
      </c>
      <c r="L206" s="708" t="s">
        <v>1021</v>
      </c>
      <c r="M206" s="708" t="s">
        <v>1022</v>
      </c>
      <c r="N206" s="708" t="s">
        <v>1023</v>
      </c>
      <c r="O206" s="708" t="s">
        <v>1160</v>
      </c>
      <c r="P206" s="708" t="s">
        <v>1161</v>
      </c>
      <c r="Q206" s="708" t="s">
        <v>1162</v>
      </c>
      <c r="R206" s="708" t="s">
        <v>1157</v>
      </c>
      <c r="S206" s="708" t="s">
        <v>1158</v>
      </c>
      <c r="T206" s="708" t="s">
        <v>1159</v>
      </c>
      <c r="U206" s="708" t="s">
        <v>1163</v>
      </c>
      <c r="V206" s="708" t="s">
        <v>1164</v>
      </c>
      <c r="W206" s="708" t="s">
        <v>1165</v>
      </c>
      <c r="X206" s="708" t="s">
        <v>1166</v>
      </c>
      <c r="Y206" s="708" t="s">
        <v>1167</v>
      </c>
      <c r="Z206" s="708" t="s">
        <v>1168</v>
      </c>
      <c r="AA206" s="708" t="s">
        <v>1169</v>
      </c>
      <c r="AB206" s="708" t="s">
        <v>1170</v>
      </c>
      <c r="AC206" s="708" t="s">
        <v>1171</v>
      </c>
      <c r="AD206" s="710" t="s">
        <v>1172</v>
      </c>
      <c r="AE206" s="711" t="s">
        <v>1173</v>
      </c>
      <c r="AF206" s="711" t="s">
        <v>1174</v>
      </c>
      <c r="AG206" s="711" t="s">
        <v>1175</v>
      </c>
      <c r="AH206" s="710" t="s">
        <v>1176</v>
      </c>
      <c r="AI206" s="710" t="s">
        <v>1177</v>
      </c>
      <c r="AJ206" s="710" t="s">
        <v>1178</v>
      </c>
      <c r="AK206" s="710" t="s">
        <v>1179</v>
      </c>
      <c r="AL206" s="711" t="s">
        <v>1180</v>
      </c>
      <c r="AM206" s="711" t="s">
        <v>1197</v>
      </c>
      <c r="AN206" s="712" t="s">
        <v>1181</v>
      </c>
      <c r="AO206" s="713" t="s">
        <v>1182</v>
      </c>
      <c r="AP206" s="710" t="s">
        <v>1187</v>
      </c>
      <c r="AQ206" s="711" t="s">
        <v>1188</v>
      </c>
      <c r="AR206" s="711" t="s">
        <v>1189</v>
      </c>
      <c r="AS206" s="711" t="s">
        <v>1190</v>
      </c>
      <c r="AT206" s="714" t="s">
        <v>1191</v>
      </c>
      <c r="AU206" s="714" t="s">
        <v>1192</v>
      </c>
      <c r="AV206" s="714" t="s">
        <v>324</v>
      </c>
      <c r="AW206" s="715" t="s">
        <v>1193</v>
      </c>
      <c r="AX206" s="715" t="s">
        <v>1194</v>
      </c>
      <c r="AY206" s="715" t="s">
        <v>1195</v>
      </c>
      <c r="AZ206" s="716" t="s">
        <v>1542</v>
      </c>
      <c r="BA206" s="715" t="s">
        <v>1199</v>
      </c>
    </row>
    <row r="207" spans="1:61" s="709" customFormat="1" x14ac:dyDescent="0.35">
      <c r="A207" s="708"/>
      <c r="C207" s="708"/>
      <c r="D207" s="708"/>
      <c r="E207" s="708"/>
      <c r="F207" s="708"/>
      <c r="G207" s="708"/>
      <c r="H207" s="708"/>
      <c r="I207" s="708"/>
      <c r="J207" s="708"/>
      <c r="K207" s="708"/>
      <c r="L207" s="708"/>
      <c r="M207" s="708"/>
      <c r="N207" s="708"/>
      <c r="O207" s="708"/>
      <c r="P207" s="708"/>
      <c r="Q207" s="708"/>
      <c r="R207" s="708"/>
      <c r="S207" s="708"/>
      <c r="T207" s="708"/>
      <c r="U207" s="708"/>
      <c r="V207" s="708"/>
      <c r="W207" s="708"/>
      <c r="X207" s="708"/>
      <c r="Y207" s="708"/>
      <c r="Z207" s="708"/>
      <c r="AA207" s="708"/>
      <c r="AB207" s="708"/>
      <c r="AC207" s="708"/>
      <c r="AD207" s="710"/>
      <c r="AE207" s="711"/>
      <c r="AF207" s="711"/>
      <c r="AG207" s="711"/>
      <c r="AH207" s="710"/>
      <c r="AI207" s="710"/>
      <c r="AJ207" s="710"/>
      <c r="AK207" s="710"/>
      <c r="AL207" s="711"/>
      <c r="AM207" s="711"/>
      <c r="AN207" s="712"/>
      <c r="AO207" s="713"/>
      <c r="AP207" s="710"/>
      <c r="AQ207" s="711"/>
      <c r="AR207" s="711"/>
      <c r="AS207" s="711"/>
      <c r="AT207" s="714"/>
      <c r="AU207" s="714"/>
      <c r="AV207" s="714"/>
      <c r="AW207" s="715"/>
      <c r="AX207" s="715"/>
      <c r="AY207" s="715"/>
      <c r="AZ207" s="716"/>
      <c r="BA207" s="715"/>
    </row>
    <row r="208" spans="1:61" s="721" customFormat="1" x14ac:dyDescent="0.35">
      <c r="C208" s="721">
        <f t="shared" ref="C208:U208" si="110">SUM(C210:C753)</f>
        <v>4610</v>
      </c>
      <c r="D208" s="721">
        <f t="shared" si="110"/>
        <v>5233</v>
      </c>
      <c r="E208" s="721">
        <f t="shared" si="110"/>
        <v>3575</v>
      </c>
      <c r="F208" s="721">
        <f t="shared" si="110"/>
        <v>532</v>
      </c>
      <c r="G208" s="721">
        <f t="shared" si="110"/>
        <v>879</v>
      </c>
      <c r="H208" s="723">
        <f t="shared" si="110"/>
        <v>1471</v>
      </c>
      <c r="I208" s="723">
        <f t="shared" si="110"/>
        <v>67033.849999999991</v>
      </c>
      <c r="J208" s="723">
        <f t="shared" si="110"/>
        <v>76572.77</v>
      </c>
      <c r="K208" s="723">
        <f t="shared" si="110"/>
        <v>52224.42</v>
      </c>
      <c r="L208" s="723">
        <f t="shared" si="110"/>
        <v>28704.759999999995</v>
      </c>
      <c r="M208" s="723">
        <f t="shared" si="110"/>
        <v>33539.14</v>
      </c>
      <c r="N208" s="723">
        <f t="shared" si="110"/>
        <v>21020.080000000005</v>
      </c>
      <c r="O208" s="721">
        <f t="shared" si="110"/>
        <v>1112</v>
      </c>
      <c r="P208" s="721">
        <f t="shared" si="110"/>
        <v>1037</v>
      </c>
      <c r="Q208" s="721">
        <f t="shared" si="110"/>
        <v>1306</v>
      </c>
      <c r="R208" s="721">
        <f t="shared" si="110"/>
        <v>16584.28</v>
      </c>
      <c r="S208" s="721">
        <f t="shared" si="110"/>
        <v>15460.1</v>
      </c>
      <c r="T208" s="721">
        <f t="shared" si="110"/>
        <v>19459.679999999997</v>
      </c>
      <c r="U208" s="721">
        <f t="shared" si="110"/>
        <v>492</v>
      </c>
      <c r="V208" s="721">
        <f>SUM(V210:V753)</f>
        <v>492</v>
      </c>
      <c r="W208" s="721">
        <f t="shared" ref="W208:AC208" si="111">SUM(W210:W753)</f>
        <v>492</v>
      </c>
      <c r="X208" s="721">
        <f t="shared" si="111"/>
        <v>7345</v>
      </c>
      <c r="Y208" s="721">
        <f t="shared" si="111"/>
        <v>7345</v>
      </c>
      <c r="Z208" s="721">
        <f t="shared" si="111"/>
        <v>7345</v>
      </c>
      <c r="AA208" s="721">
        <f t="shared" si="111"/>
        <v>590</v>
      </c>
      <c r="AB208" s="721">
        <f t="shared" si="111"/>
        <v>590</v>
      </c>
      <c r="AC208" s="721">
        <f t="shared" si="111"/>
        <v>590</v>
      </c>
      <c r="AD208" s="722">
        <f t="shared" ref="AD208" si="112">SUM(AD210:AD753)</f>
        <v>19268049.919199992</v>
      </c>
      <c r="AE208" s="721">
        <f t="shared" ref="AE208" si="113">SUM(AE210:AE753)</f>
        <v>21983.1</v>
      </c>
      <c r="AF208" s="721">
        <f t="shared" ref="AF208" si="114">SUM(AF210:AF753)</f>
        <v>20834.25</v>
      </c>
      <c r="AG208" s="721">
        <f t="shared" ref="AG208" si="115">SUM(AG210:AG753)</f>
        <v>31845.9</v>
      </c>
      <c r="AH208" s="724">
        <f t="shared" ref="AH208" si="116">SUM(AH210:AH753)</f>
        <v>509568.25800000096</v>
      </c>
      <c r="AI208" s="724">
        <f t="shared" ref="AI208" si="117">SUM(AI210:AI753)</f>
        <v>229593.43499999985</v>
      </c>
      <c r="AJ208" s="724">
        <f t="shared" ref="AJ208" si="118">SUM(AJ210:AJ753)</f>
        <v>96811.536000000036</v>
      </c>
      <c r="AK208" s="724">
        <f t="shared" ref="AK208" si="119">SUM(AK210:AK753)</f>
        <v>835973.22900000005</v>
      </c>
      <c r="AL208" s="721">
        <f t="shared" ref="AL208" si="120">SUM(AL210:AL753)</f>
        <v>0</v>
      </c>
      <c r="AM208" s="721">
        <f t="shared" ref="AM208" si="121">SUM(AM210:AM753)</f>
        <v>0</v>
      </c>
      <c r="AN208" s="721">
        <f t="shared" ref="AN208" si="122">SUM(AN210:AN753)</f>
        <v>0</v>
      </c>
      <c r="AO208" s="721">
        <f t="shared" ref="AO208" si="123">SUM(AO210:AO753)</f>
        <v>5304759.6959999977</v>
      </c>
      <c r="AP208" s="721">
        <f t="shared" ref="AP208" si="124">SUM(AP210:AP753)</f>
        <v>25408782.844199993</v>
      </c>
      <c r="AQ208" s="721">
        <f t="shared" ref="AQ208" si="125">SUM(AQ210:AQ753)</f>
        <v>0</v>
      </c>
      <c r="AR208" s="721" t="e">
        <f t="shared" ref="AR208" si="126">SUM(AR210:AR753)</f>
        <v>#N/A</v>
      </c>
      <c r="AS208" s="721" t="e">
        <f t="shared" ref="AS208" si="127">SUM(AS210:AS753)</f>
        <v>#N/A</v>
      </c>
      <c r="AT208" s="721" t="e">
        <f t="shared" ref="AT208" si="128">SUM(AT210:AT753)</f>
        <v>#N/A</v>
      </c>
      <c r="AU208" s="721" t="e">
        <f t="shared" ref="AU208" si="129">SUM(AU210:AU753)</f>
        <v>#N/A</v>
      </c>
      <c r="AV208" s="721" t="e">
        <f t="shared" ref="AV208" si="130">SUM(AV210:AV753)</f>
        <v>#N/A</v>
      </c>
      <c r="AW208" s="721" t="e">
        <f t="shared" ref="AW208" si="131">SUM(AW210:AW753)</f>
        <v>#N/A</v>
      </c>
      <c r="AX208" s="721" t="e">
        <f t="shared" ref="AX208" si="132">SUM(AX210:AX753)</f>
        <v>#N/A</v>
      </c>
      <c r="AY208" s="721" t="e">
        <f t="shared" ref="AY208" si="133">SUM(AY210:AY753)</f>
        <v>#N/A</v>
      </c>
      <c r="AZ208" s="721">
        <f t="shared" ref="AZ208" si="134">SUM(AZ210:AZ753)</f>
        <v>364</v>
      </c>
      <c r="BA208" s="721">
        <f t="shared" ref="BA208" si="135">SUM(BA210:BA753)</f>
        <v>331240</v>
      </c>
      <c r="BB208" s="721">
        <f t="shared" ref="BB208" si="136">SUM(BB210:BB753)</f>
        <v>0</v>
      </c>
      <c r="BC208" s="721">
        <f t="shared" ref="BC208" si="137">SUM(BC210:BC753)</f>
        <v>0</v>
      </c>
      <c r="BD208" s="721">
        <f t="shared" ref="BD208" si="138">SUM(BD210:BD753)</f>
        <v>0</v>
      </c>
      <c r="BE208" s="721">
        <f t="shared" ref="BE208" si="139">SUM(BE210:BE753)</f>
        <v>0</v>
      </c>
      <c r="BF208" s="721">
        <f t="shared" ref="BF208" si="140">SUM(BF210:BF753)</f>
        <v>0</v>
      </c>
      <c r="BG208" s="721">
        <f t="shared" ref="BG208" si="141">SUM(BG210:BG753)</f>
        <v>0</v>
      </c>
      <c r="BH208" s="721">
        <f t="shared" ref="BH208" si="142">SUM(BH210:BH753)</f>
        <v>0</v>
      </c>
    </row>
    <row r="209" spans="1:63" s="718" customFormat="1" x14ac:dyDescent="0.35">
      <c r="A209" s="717"/>
      <c r="C209" s="717"/>
      <c r="D209" s="717"/>
      <c r="E209" s="717"/>
      <c r="F209" s="717"/>
      <c r="G209" s="717"/>
      <c r="H209" s="717"/>
      <c r="I209" s="717"/>
      <c r="J209" s="717"/>
      <c r="K209" s="717"/>
      <c r="L209" s="717"/>
      <c r="M209" s="717"/>
      <c r="N209" s="717"/>
      <c r="AD209" s="719">
        <v>5.42</v>
      </c>
      <c r="AE209" s="719"/>
      <c r="AF209" s="719"/>
      <c r="AG209" s="719"/>
      <c r="AH209" s="719">
        <v>0.61</v>
      </c>
      <c r="AI209" s="719">
        <v>0.28999999999999998</v>
      </c>
      <c r="AJ209" s="719">
        <v>0.08</v>
      </c>
      <c r="AL209" s="717"/>
      <c r="AM209" s="717"/>
      <c r="AN209" s="719">
        <v>218</v>
      </c>
      <c r="AO209" s="720">
        <v>8.16</v>
      </c>
      <c r="AT209" s="720">
        <v>0.68</v>
      </c>
      <c r="AU209" s="720">
        <v>3.8</v>
      </c>
      <c r="BA209" s="718">
        <v>910</v>
      </c>
    </row>
    <row r="210" spans="1:63" x14ac:dyDescent="0.35">
      <c r="A210" s="231">
        <v>70</v>
      </c>
      <c r="B210" t="s">
        <v>366</v>
      </c>
      <c r="C210" s="231">
        <f>IF(ISNA(VLOOKUP($A210,'Spring 2023 PVI'!$B$3:$AF$220,6,FALSE)),0,(VLOOKUP($A210,'Spring 2023 PVI'!$B$3:$AF$220,6,FALSE)))</f>
        <v>0</v>
      </c>
      <c r="D210" s="231">
        <f>IF(ISNA(VLOOKUP($A210,'Summer 2023 PVI'!$B$2:$AF$217,6,FALSE)),0,(VLOOKUP($A210,'Summer 2023 PVI'!$B$2:$AF$217,6,FALSE)))</f>
        <v>0</v>
      </c>
      <c r="E210" s="231">
        <f>IF(ISNA(VLOOKUP($A210,'Autumn 2023 PVI'!$B$2:$AH$214,6,FALSE)),0,(VLOOKUP($A210,'Autumn 2023 PVI'!$B$2:$AH$214,6,FALSE)))</f>
        <v>0</v>
      </c>
      <c r="F210" s="231">
        <f>IF(ISNA(VLOOKUP($A210,'Spring 2023 PVI'!$B$3:$AF$219,9,FALSE)),0,(VLOOKUP($A210,'Spring 2023 PVI'!$B$3:$AF$219,8,FALSE)))</f>
        <v>0</v>
      </c>
      <c r="G210" s="231">
        <f>IF(ISNA(VLOOKUP($A210,'Summer 2023 PVI'!$B$2:$AF$216,9,FALSE)),0,(VLOOKUP($A210,'Summer 2023 PVI'!$B$2:$AF$216,8,FALSE)))</f>
        <v>0</v>
      </c>
      <c r="H210" s="231">
        <f>IF(ISNA(VLOOKUP($A210,'Autumn 2023 PVI'!$B$2:$AH$214,9,FALSE)),0,(VLOOKUP($A210,'Autumn 2023 PVI'!$B$2:$AH$214,9,FALSE)))</f>
        <v>0</v>
      </c>
      <c r="I210" s="231">
        <f>IF(ISNA(VLOOKUP($A210,'Spring 2023 PVI'!$B$3:$AF$219,13,FALSE)),0,(VLOOKUP($A210,'Spring 2023 PVI'!$B$3:$AF$219,13,FALSE)))</f>
        <v>0</v>
      </c>
      <c r="J210" s="231">
        <f>IF(ISNA(VLOOKUP($A210,'Summer 2023 PVI'!$B$2:$AF$216,13,FALSE)),0,(VLOOKUP($A210,'Summer 2023 PVI'!$B$2:$AF$216,13,FALSE)))</f>
        <v>0</v>
      </c>
      <c r="K210" s="231">
        <f>IF(ISNA(VLOOKUP($A210,'Autumn 2023 PVI'!$B$2:$AH$214,13,FALSE)),0,(VLOOKUP($A210,'Autumn 2023 PVI'!$B$2:$AH$214,13,FALSE)))</f>
        <v>0</v>
      </c>
      <c r="L210" s="231">
        <f>IF(ISNA(VLOOKUP($A210,'Spring 2023 PVI'!$B$3:$AF$219,16,FALSE)),0,(VLOOKUP($A210,'Spring 2023 PVI'!$B$3:$AF$219,16,FALSE)))</f>
        <v>0</v>
      </c>
      <c r="M210" s="231">
        <f>IF(ISNA(VLOOKUP($A210,'Summer 2023 PVI'!$B$2:$AF$216,16,FALSE)),0,(VLOOKUP($A210,'Summer 2023 PVI'!$B$2:$AF$216,16,FALSE)))</f>
        <v>0</v>
      </c>
      <c r="N210" s="231">
        <f>IF(ISNA(VLOOKUP($A210,'Autumn 2023 PVI'!$B$2:$AH$214,16,FALSE)),0,(VLOOKUP($A210,'Autumn 2023 PVI'!$B$2:$AH$214,16,FALSE)))</f>
        <v>0</v>
      </c>
      <c r="O210" s="231">
        <f>IF(ISNA(VLOOKUP($A210,'Spring 2023 PVI'!$B$3:$AF$219,3,FALSE)),0,(VLOOKUP($A210,'Spring 2023 PVI'!$B$3:$AF$219,3,FALSE)))</f>
        <v>0</v>
      </c>
      <c r="P210" s="231">
        <f>IF(ISNA(VLOOKUP($A210,'Summer 2023 PVI'!$B$3:$AF$216,3,FALSE)),0,(VLOOKUP($A210,'Summer 2023 PVI'!$B$2:$AF$216,3,FALSE)))</f>
        <v>0</v>
      </c>
      <c r="Q210" s="231">
        <f>IF(ISNA(VLOOKUP($A210,'Autumn 2023 PVI'!$B$2:$AF$214,3,FALSE)),0,(VLOOKUP($A210,'Autumn 2023 PVI'!$B$2:$AF$214,3,FALSE)))</f>
        <v>1</v>
      </c>
      <c r="R210" s="231">
        <f>IF(ISNA(VLOOKUP($A210,'Spring 2023 PVI'!$B$3:$AF$219,10,FALSE)),0,(VLOOKUP($A210,'Spring 2023 PVI'!$B$3:$AF$219,10,FALSE)))</f>
        <v>0</v>
      </c>
      <c r="S210" s="231">
        <f>IF(ISNA(VLOOKUP($A210,'Summer 2023 PVI'!$B$2:$AF$216,10,FALSE)),0,(VLOOKUP($A210,'Summer 2023 PVI'!$B$2:$AF$216,10,FALSE)))</f>
        <v>15</v>
      </c>
      <c r="T210" s="231">
        <f>IF(ISNA(VLOOKUP($A210,'Autumn 2023 PVI'!$B$2:$AH$214,10,FALSE)),0,(VLOOKUP($A210,'Autumn 2023 PVI'!$B$2:$AH$214,10,FALSE)))</f>
        <v>15</v>
      </c>
      <c r="U210" s="231">
        <f>IF(ISNA(VLOOKUP($A210,'Spring 2023 PVI'!$B$3:$AF$219,26,FALSE)),0,(VLOOKUP($A210,'Spring 2023 PVI'!$B$3:$AF$219,26,FALSE)))</f>
        <v>0</v>
      </c>
      <c r="V210" s="231">
        <f>IF(ISNA(VLOOKUP($A210,'Spring 2023 PVI'!$B$3:$AF$219,26,FALSE)),0,(VLOOKUP($A210,'Spring 2023 PVI'!$B$3:$AF$219,26,FALSE)))</f>
        <v>0</v>
      </c>
      <c r="W210" s="231">
        <f>IF(ISNA(VLOOKUP($A210,'Spring 2023 PVI'!$B$3:$AF$219,26,FALSE)),0,(VLOOKUP($A210,'Spring 2023 PVI'!$B$3:$AF$219,26,FALSE)))</f>
        <v>0</v>
      </c>
      <c r="X210" s="231">
        <f>IF(ISNA(VLOOKUP($A210,'Spring 2023 PVI'!$B$3:$AF$219,27,FALSE)),0,(VLOOKUP($A210,'Spring 2023 PVI'!$B$3:$AF$219,27,FALSE)))</f>
        <v>0</v>
      </c>
      <c r="Y210" s="231">
        <f>IF(ISNA(VLOOKUP($A210,'Spring 2023 PVI'!$B$3:$AF$219,27,FALSE)),0,(VLOOKUP($A210,'Spring 2023 PVI'!$B$3:$AF$219,27,FALSE)))</f>
        <v>0</v>
      </c>
      <c r="Z210" s="231">
        <f>IF(ISNA(VLOOKUP($A210,'Spring 2023 PVI'!$B$3:$AF$219,27,FALSE)),0,(VLOOKUP($A210,'Spring 2023 PVI'!$B$3:$AF$219,27,FALSE)))</f>
        <v>0</v>
      </c>
      <c r="AA210" s="231">
        <f>IF(ISNA(VLOOKUP($A210,'Spring 2023 PVI'!$B$3:$AF$219,28,FALSE)),0,(VLOOKUP($A210,'Spring 2023 PVI'!$B$3:$AF$219,28,FALSE)))</f>
        <v>0</v>
      </c>
      <c r="AB210" s="231">
        <f>IF(ISNA(VLOOKUP($A210,'Spring 2023 PVI'!$B$3:$AF$219,28,FALSE)),0,(VLOOKUP($A210,'Spring 2023 PVI'!$B$3:$AF$219,28,FALSE)))</f>
        <v>0</v>
      </c>
      <c r="AC210" s="231">
        <f>IF(ISNA(VLOOKUP($A210,'Spring 2023 PVI'!$B$3:$AF$219,28,FALSE)),0,(VLOOKUP($A210,'Spring 2023 PVI'!$B$3:$AF$219,28,FALSE)))</f>
        <v>0</v>
      </c>
      <c r="AD210" s="384">
        <f t="shared" si="103"/>
        <v>0</v>
      </c>
      <c r="AE210" s="403">
        <v>0</v>
      </c>
      <c r="AF210" s="403">
        <v>0</v>
      </c>
      <c r="AG210" s="403">
        <v>0</v>
      </c>
      <c r="AH210" s="384">
        <f>AE210*AH$3*38</f>
        <v>0</v>
      </c>
      <c r="AI210" s="384">
        <f t="shared" si="91"/>
        <v>0</v>
      </c>
      <c r="AJ210" s="384">
        <f t="shared" si="92"/>
        <v>0</v>
      </c>
      <c r="AK210" s="384">
        <f t="shared" si="104"/>
        <v>0</v>
      </c>
      <c r="AL210" s="403">
        <f>IF(ISNA(VLOOKUP($A210,'Spring 2023 PVI'!$B206:$AD206,29,FALSE)),0,(VLOOKUP($A210,'Spring 2023 PVI'!$B206:$AD206,29,FALSE)))</f>
        <v>0</v>
      </c>
      <c r="AM210" s="403">
        <f>IF(ISNA(VLOOKUP($A210,'Spring 2023 PVI'!$B206:$AZ206,30,FALSE)),0,(VLOOKUP($A210,'Spring 2023 PVI'!$B206:$AZ206,30,FALSE)))</f>
        <v>0</v>
      </c>
      <c r="AN210" s="402">
        <f t="shared" si="105"/>
        <v>0</v>
      </c>
      <c r="AO210" s="404">
        <f t="shared" si="106"/>
        <v>3060</v>
      </c>
      <c r="AP210" s="384">
        <f t="shared" si="107"/>
        <v>3060</v>
      </c>
      <c r="AQ210" s="403"/>
      <c r="AR210" s="403" t="e">
        <f>VLOOKUP($A210,'Data EYFSS Indica'!$C:$AQ,27,0)</f>
        <v>#N/A</v>
      </c>
      <c r="AS210" s="403" t="e">
        <f>VLOOKUP($A210,'Data EYFSS Indica'!$C:$AQ,28,0)</f>
        <v>#N/A</v>
      </c>
      <c r="AT210" s="409" t="e">
        <f t="shared" si="108"/>
        <v>#N/A</v>
      </c>
      <c r="AU210" s="409" t="e">
        <f>(VLOOKUP($A210,'Data EYFSS Indica'!$C:$AQ,24,0))/3.2*AU$3</f>
        <v>#N/A</v>
      </c>
      <c r="AV210" s="413" t="e">
        <f t="shared" si="109"/>
        <v>#N/A</v>
      </c>
      <c r="AW210" s="410" t="e">
        <f t="shared" si="95"/>
        <v>#N/A</v>
      </c>
      <c r="AX210" s="410" t="e">
        <f t="shared" si="96"/>
        <v>#N/A</v>
      </c>
      <c r="AY210" s="410" t="e">
        <f t="shared" si="97"/>
        <v>#N/A</v>
      </c>
      <c r="AZ210" s="642">
        <f>(SUMIF('Spring 2023 School'!B:B,Budget!A210,'Spring 2023 School'!AG:AG)+SUMIF('Summer 2023 School'!B:B,Budget!A210,'Summer 2023 School'!AG:AG)+SUMIF('Autumn 2023 School'!B:B,Budget!A210,'Autumn 2023 School'!AG:AG))</f>
        <v>0</v>
      </c>
      <c r="BA210" s="410">
        <f t="shared" si="98"/>
        <v>0</v>
      </c>
    </row>
    <row r="211" spans="1:63" x14ac:dyDescent="0.35">
      <c r="A211" s="231">
        <v>105</v>
      </c>
      <c r="B211" t="s">
        <v>367</v>
      </c>
      <c r="C211" s="231">
        <f>IF(ISNA(VLOOKUP($A211,'Spring 2023 PVI'!$B$3:$AF$220,6,FALSE)),0,(VLOOKUP($A211,'Spring 2023 PVI'!$B$3:$AF$220,6,FALSE)))</f>
        <v>1</v>
      </c>
      <c r="D211" s="231">
        <f>IF(ISNA(VLOOKUP($A211,'Summer 2023 PVI'!$B$2:$AF$217,6,FALSE)),0,(VLOOKUP($A211,'Summer 2023 PVI'!$B$2:$AF$217,6,FALSE)))</f>
        <v>1</v>
      </c>
      <c r="E211" s="231">
        <f>IF(ISNA(VLOOKUP($A211,'Autumn 2023 PVI'!$B$2:$AH$214,6,FALSE)),0,(VLOOKUP($A211,'Autumn 2023 PVI'!$B$2:$AH$214,6,FALSE)))</f>
        <v>0</v>
      </c>
      <c r="F211" s="231">
        <f>IF(ISNA(VLOOKUP($A211,'Spring 2023 PVI'!$B$3:$AF$219,9,FALSE)),0,(VLOOKUP($A211,'Spring 2023 PVI'!$B$3:$AF$219,8,FALSE)))</f>
        <v>0</v>
      </c>
      <c r="G211" s="231">
        <f>IF(ISNA(VLOOKUP($A211,'Summer 2023 PVI'!$B$2:$AF$216,9,FALSE)),0,(VLOOKUP($A211,'Summer 2023 PVI'!$B$2:$AF$216,8,FALSE)))</f>
        <v>0</v>
      </c>
      <c r="H211" s="231">
        <f>IF(ISNA(VLOOKUP($A211,'Autumn 2023 PVI'!$B$2:$AH$214,9,FALSE)),0,(VLOOKUP($A211,'Autumn 2023 PVI'!$B$2:$AH$214,9,FALSE)))</f>
        <v>0</v>
      </c>
      <c r="I211" s="231">
        <f>IF(ISNA(VLOOKUP($A211,'Spring 2023 PVI'!$B$3:$AF$219,13,FALSE)),0,(VLOOKUP($A211,'Spring 2023 PVI'!$B$3:$AF$219,13,FALSE)))</f>
        <v>15</v>
      </c>
      <c r="J211" s="231">
        <f>IF(ISNA(VLOOKUP($A211,'Summer 2023 PVI'!$B$2:$AF$216,13,FALSE)),0,(VLOOKUP($A211,'Summer 2023 PVI'!$B$2:$AF$216,13,FALSE)))</f>
        <v>15</v>
      </c>
      <c r="K211" s="231">
        <f>IF(ISNA(VLOOKUP($A211,'Autumn 2023 PVI'!$B$2:$AH$214,13,FALSE)),0,(VLOOKUP($A211,'Autumn 2023 PVI'!$B$2:$AH$214,13,FALSE)))</f>
        <v>0</v>
      </c>
      <c r="L211" s="231">
        <f>IF(ISNA(VLOOKUP($A211,'Spring 2023 PVI'!$B$3:$AF$219,16,FALSE)),0,(VLOOKUP($A211,'Spring 2023 PVI'!$B$3:$AF$219,16,FALSE)))</f>
        <v>0</v>
      </c>
      <c r="M211" s="231">
        <f>IF(ISNA(VLOOKUP($A211,'Summer 2023 PVI'!$B$2:$AF$216,16,FALSE)),0,(VLOOKUP($A211,'Summer 2023 PVI'!$B$2:$AF$216,16,FALSE)))</f>
        <v>0</v>
      </c>
      <c r="N211" s="231">
        <f>IF(ISNA(VLOOKUP($A211,'Autumn 2023 PVI'!$B$2:$AH$214,16,FALSE)),0,(VLOOKUP($A211,'Autumn 2023 PVI'!$B$2:$AH$214,16,FALSE)))</f>
        <v>0</v>
      </c>
      <c r="O211" s="231">
        <f>IF(ISNA(VLOOKUP($A211,'Spring 2023 PVI'!$B$3:$AF$219,3,FALSE)),0,(VLOOKUP($A211,'Spring 2023 PVI'!$B$3:$AF$219,3,FALSE)))</f>
        <v>0</v>
      </c>
      <c r="P211" s="231">
        <f>IF(ISNA(VLOOKUP($A211,'Summer 2023 PVI'!$B$3:$AF$216,3,FALSE)),0,(VLOOKUP($A211,'Summer 2023 PVI'!$B$2:$AF$216,3,FALSE)))</f>
        <v>0</v>
      </c>
      <c r="Q211" s="231">
        <f>IF(ISNA(VLOOKUP($A211,'Autumn 2023 PVI'!$B$2:$AF$214,3,FALSE)),0,(VLOOKUP($A211,'Autumn 2023 PVI'!$B$2:$AF$214,3,FALSE)))</f>
        <v>1</v>
      </c>
      <c r="R211" s="231">
        <f>IF(ISNA(VLOOKUP($A211,'Spring 2023 PVI'!$B$3:$AF$219,10,FALSE)),0,(VLOOKUP($A211,'Spring 2023 PVI'!$B$3:$AF$219,10,FALSE)))</f>
        <v>0</v>
      </c>
      <c r="S211" s="231">
        <f>IF(ISNA(VLOOKUP($A211,'Summer 2023 PVI'!$B$2:$AF$216,10,FALSE)),0,(VLOOKUP($A211,'Summer 2023 PVI'!$B$2:$AF$216,10,FALSE)))</f>
        <v>0</v>
      </c>
      <c r="T211" s="231">
        <f>IF(ISNA(VLOOKUP($A211,'Autumn 2023 PVI'!$B$2:$AH$214,10,FALSE)),0,(VLOOKUP($A211,'Autumn 2023 PVI'!$B$2:$AH$214,10,FALSE)))</f>
        <v>15</v>
      </c>
      <c r="U211" s="231">
        <f>IF(ISNA(VLOOKUP($A211,'Spring 2023 PVI'!$B$3:$AF$219,26,FALSE)),0,(VLOOKUP($A211,'Spring 2023 PVI'!$B$3:$AF$219,26,FALSE)))</f>
        <v>0</v>
      </c>
      <c r="V211" s="231">
        <f>IF(ISNA(VLOOKUP($A211,'Spring 2023 PVI'!$B$3:$AF$219,26,FALSE)),0,(VLOOKUP($A211,'Spring 2023 PVI'!$B$3:$AF$219,26,FALSE)))</f>
        <v>0</v>
      </c>
      <c r="W211" s="231">
        <f>IF(ISNA(VLOOKUP($A211,'Spring 2023 PVI'!$B$3:$AF$219,26,FALSE)),0,(VLOOKUP($A211,'Spring 2023 PVI'!$B$3:$AF$219,26,FALSE)))</f>
        <v>0</v>
      </c>
      <c r="X211" s="231">
        <f>IF(ISNA(VLOOKUP($A211,'Spring 2023 PVI'!$B$3:$AF$219,27,FALSE)),0,(VLOOKUP($A211,'Spring 2023 PVI'!$B$3:$AF$219,27,FALSE)))</f>
        <v>0</v>
      </c>
      <c r="Y211" s="231">
        <f>IF(ISNA(VLOOKUP($A211,'Spring 2023 PVI'!$B$3:$AF$219,27,FALSE)),0,(VLOOKUP($A211,'Spring 2023 PVI'!$B$3:$AF$219,27,FALSE)))</f>
        <v>0</v>
      </c>
      <c r="Z211" s="231">
        <f>IF(ISNA(VLOOKUP($A211,'Spring 2023 PVI'!$B$3:$AF$219,27,FALSE)),0,(VLOOKUP($A211,'Spring 2023 PVI'!$B$3:$AF$219,27,FALSE)))</f>
        <v>0</v>
      </c>
      <c r="AA211" s="231">
        <f>IF(ISNA(VLOOKUP($A211,'Spring 2023 PVI'!$B$3:$AF$219,28,FALSE)),0,(VLOOKUP($A211,'Spring 2023 PVI'!$B$3:$AF$219,28,FALSE)))</f>
        <v>0</v>
      </c>
      <c r="AB211" s="231">
        <f>IF(ISNA(VLOOKUP($A211,'Spring 2023 PVI'!$B$3:$AF$219,28,FALSE)),0,(VLOOKUP($A211,'Spring 2023 PVI'!$B$3:$AF$219,28,FALSE)))</f>
        <v>0</v>
      </c>
      <c r="AC211" s="231">
        <f>IF(ISNA(VLOOKUP($A211,'Spring 2023 PVI'!$B$3:$AF$219,28,FALSE)),0,(VLOOKUP($A211,'Spring 2023 PVI'!$B$3:$AF$219,28,FALSE)))</f>
        <v>0</v>
      </c>
      <c r="AD211" s="384">
        <f>(I211*13*AD$3)+(J211*13*AD$3)+(K211*12*AD$3)+(L211*13*AD$3)+(M211*13*AD$3)+(N211*12*AD$3)</f>
        <v>2113.8000000000002</v>
      </c>
      <c r="AE211" s="403">
        <v>15</v>
      </c>
      <c r="AF211" s="403">
        <v>0</v>
      </c>
      <c r="AG211" s="403">
        <v>0</v>
      </c>
      <c r="AH211" s="384">
        <f>AE211*AH$3*38</f>
        <v>347.7</v>
      </c>
      <c r="AI211" s="384">
        <f t="shared" si="91"/>
        <v>0</v>
      </c>
      <c r="AJ211" s="384">
        <f t="shared" si="92"/>
        <v>0</v>
      </c>
      <c r="AK211" s="384">
        <f t="shared" si="104"/>
        <v>347.7</v>
      </c>
      <c r="AL211" s="403">
        <f>IF(ISNA(VLOOKUP($A211,'Spring 2023 PVI'!$B207:$AD207,29,FALSE)),0,(VLOOKUP($A211,'Spring 2023 PVI'!$B207:$AD207,29,FALSE)))</f>
        <v>0</v>
      </c>
      <c r="AM211" s="403">
        <f>IF(ISNA(VLOOKUP($A211,'Spring 2023 PVI'!$B207:$AZ207,30,FALSE)),0,(VLOOKUP($A211,'Spring 2023 PVI'!$B207:$AZ207,30,FALSE)))</f>
        <v>0</v>
      </c>
      <c r="AN211" s="402">
        <f t="shared" si="105"/>
        <v>0</v>
      </c>
      <c r="AO211" s="404">
        <f t="shared" si="106"/>
        <v>1468.8</v>
      </c>
      <c r="AP211" s="384">
        <f t="shared" si="107"/>
        <v>3930.3</v>
      </c>
      <c r="AQ211" s="403"/>
      <c r="AR211" s="403" t="e">
        <f>VLOOKUP($A211,'Data EYFSS Indica'!$C:$AQ,27,0)</f>
        <v>#N/A</v>
      </c>
      <c r="AS211" s="403" t="e">
        <f>VLOOKUP($A211,'Data EYFSS Indica'!$C:$AQ,28,0)</f>
        <v>#N/A</v>
      </c>
      <c r="AT211" s="409" t="e">
        <f t="shared" si="108"/>
        <v>#N/A</v>
      </c>
      <c r="AU211" s="409" t="e">
        <f>(VLOOKUP($A211,'Data EYFSS Indica'!$C:$AQ,24,0))/3.2*AU$3</f>
        <v>#N/A</v>
      </c>
      <c r="AV211" s="413" t="e">
        <f t="shared" si="109"/>
        <v>#N/A</v>
      </c>
      <c r="AW211" s="410" t="e">
        <f t="shared" si="95"/>
        <v>#N/A</v>
      </c>
      <c r="AX211" s="410" t="e">
        <f t="shared" si="96"/>
        <v>#N/A</v>
      </c>
      <c r="AY211" s="410" t="e">
        <f t="shared" si="97"/>
        <v>#N/A</v>
      </c>
      <c r="AZ211" s="642">
        <f>(SUMIF('Spring 2023 School'!B:B,Budget!A211,'Spring 2023 School'!AG:AG)+SUMIF('Summer 2023 School'!B:B,Budget!A211,'Summer 2023 School'!AG:AG)+SUMIF('Autumn 2023 School'!B:B,Budget!A211,'Autumn 2023 School'!AG:AG))</f>
        <v>0</v>
      </c>
      <c r="BA211" s="410">
        <f t="shared" si="98"/>
        <v>0</v>
      </c>
      <c r="BI211">
        <f>AE211*15</f>
        <v>225</v>
      </c>
      <c r="BJ211">
        <f t="shared" ref="BJ211:BK211" si="143">AF211*15</f>
        <v>0</v>
      </c>
      <c r="BK211">
        <f t="shared" si="143"/>
        <v>0</v>
      </c>
    </row>
    <row r="212" spans="1:63" x14ac:dyDescent="0.35">
      <c r="A212" s="231">
        <v>117</v>
      </c>
      <c r="B212" t="s">
        <v>368</v>
      </c>
      <c r="C212" s="231">
        <f>IF(ISNA(VLOOKUP($A212,'Spring 2023 PVI'!$B$3:$AF$220,6,FALSE)),0,(VLOOKUP($A212,'Spring 2023 PVI'!$B$3:$AF$220,6,FALSE)))</f>
        <v>1</v>
      </c>
      <c r="D212" s="231">
        <f>IF(ISNA(VLOOKUP($A212,'Summer 2023 PVI'!$B$2:$AF$217,6,FALSE)),0,(VLOOKUP($A212,'Summer 2023 PVI'!$B$2:$AF$217,6,FALSE)))</f>
        <v>1</v>
      </c>
      <c r="E212" s="231">
        <f>IF(ISNA(VLOOKUP($A212,'Autumn 2023 PVI'!$B$2:$AH$214,6,FALSE)),0,(VLOOKUP($A212,'Autumn 2023 PVI'!$B$2:$AH$214,6,FALSE)))</f>
        <v>0</v>
      </c>
      <c r="F212" s="231">
        <f>IF(ISNA(VLOOKUP($A212,'Spring 2023 PVI'!$B$3:$AF$219,9,FALSE)),0,(VLOOKUP($A212,'Spring 2023 PVI'!$B$3:$AF$219,8,FALSE)))</f>
        <v>0</v>
      </c>
      <c r="G212" s="231">
        <f>IF(ISNA(VLOOKUP($A212,'Summer 2023 PVI'!$B$2:$AF$216,9,FALSE)),0,(VLOOKUP($A212,'Summer 2023 PVI'!$B$2:$AF$216,8,FALSE)))</f>
        <v>0</v>
      </c>
      <c r="H212" s="231">
        <f>IF(ISNA(VLOOKUP($A212,'Autumn 2023 PVI'!$B$2:$AH$214,9,FALSE)),0,(VLOOKUP($A212,'Autumn 2023 PVI'!$B$2:$AH$214,9,FALSE)))</f>
        <v>0</v>
      </c>
      <c r="I212" s="231">
        <f>IF(ISNA(VLOOKUP($A212,'Spring 2023 PVI'!$B$3:$AF$219,13,FALSE)),0,(VLOOKUP($A212,'Spring 2023 PVI'!$B$3:$AF$219,13,FALSE)))</f>
        <v>15</v>
      </c>
      <c r="J212" s="231">
        <f>IF(ISNA(VLOOKUP($A212,'Summer 2023 PVI'!$B$2:$AF$216,13,FALSE)),0,(VLOOKUP($A212,'Summer 2023 PVI'!$B$2:$AF$216,13,FALSE)))</f>
        <v>15</v>
      </c>
      <c r="K212" s="231">
        <f>IF(ISNA(VLOOKUP($A212,'Autumn 2023 PVI'!$B$2:$AH$214,13,FALSE)),0,(VLOOKUP($A212,'Autumn 2023 PVI'!$B$2:$AH$214,13,FALSE)))</f>
        <v>0</v>
      </c>
      <c r="L212" s="231">
        <f>IF(ISNA(VLOOKUP($A212,'Spring 2023 PVI'!$B$3:$AF$219,16,FALSE)),0,(VLOOKUP($A212,'Spring 2023 PVI'!$B$3:$AF$219,16,FALSE)))</f>
        <v>0</v>
      </c>
      <c r="M212" s="231">
        <f>IF(ISNA(VLOOKUP($A212,'Summer 2023 PVI'!$B$2:$AF$216,16,FALSE)),0,(VLOOKUP($A212,'Summer 2023 PVI'!$B$2:$AF$216,16,FALSE)))</f>
        <v>0</v>
      </c>
      <c r="N212" s="231">
        <f>IF(ISNA(VLOOKUP($A212,'Autumn 2023 PVI'!$B$2:$AH$214,16,FALSE)),0,(VLOOKUP($A212,'Autumn 2023 PVI'!$B$2:$AH$214,16,FALSE)))</f>
        <v>0</v>
      </c>
      <c r="O212" s="231">
        <f>IF(ISNA(VLOOKUP($A212,'Spring 2023 PVI'!$B$3:$AF$219,3,FALSE)),0,(VLOOKUP($A212,'Spring 2023 PVI'!$B$3:$AF$219,3,FALSE)))</f>
        <v>0</v>
      </c>
      <c r="P212" s="231">
        <f>IF(ISNA(VLOOKUP($A212,'Summer 2023 PVI'!$B$3:$AF$216,3,FALSE)),0,(VLOOKUP($A212,'Summer 2023 PVI'!$B$2:$AF$216,3,FALSE)))</f>
        <v>0</v>
      </c>
      <c r="Q212" s="231">
        <f>IF(ISNA(VLOOKUP($A212,'Autumn 2023 PVI'!$B$2:$AF$214,3,FALSE)),0,(VLOOKUP($A212,'Autumn 2023 PVI'!$B$2:$AF$214,3,FALSE)))</f>
        <v>0</v>
      </c>
      <c r="R212" s="231">
        <f>IF(ISNA(VLOOKUP($A212,'Spring 2023 PVI'!$B$3:$AF$219,10,FALSE)),0,(VLOOKUP($A212,'Spring 2023 PVI'!$B$3:$AF$219,10,FALSE)))</f>
        <v>0</v>
      </c>
      <c r="S212" s="231">
        <f>IF(ISNA(VLOOKUP($A212,'Summer 2023 PVI'!$B$2:$AF$216,10,FALSE)),0,(VLOOKUP($A212,'Summer 2023 PVI'!$B$2:$AF$216,10,FALSE)))</f>
        <v>0</v>
      </c>
      <c r="T212" s="231">
        <f>IF(ISNA(VLOOKUP($A212,'Autumn 2023 PVI'!$B$2:$AH$214,10,FALSE)),0,(VLOOKUP($A212,'Autumn 2023 PVI'!$B$2:$AH$214,10,FALSE)))</f>
        <v>0</v>
      </c>
      <c r="U212" s="231">
        <f>IF(ISNA(VLOOKUP($A212,'Spring 2023 PVI'!$B$3:$AF$219,26,FALSE)),0,(VLOOKUP($A212,'Spring 2023 PVI'!$B$3:$AF$219,26,FALSE)))</f>
        <v>0</v>
      </c>
      <c r="V212" s="231">
        <f>IF(ISNA(VLOOKUP($A212,'Spring 2023 PVI'!$B$3:$AF$219,26,FALSE)),0,(VLOOKUP($A212,'Spring 2023 PVI'!$B$3:$AF$219,26,FALSE)))</f>
        <v>0</v>
      </c>
      <c r="W212" s="231">
        <f>IF(ISNA(VLOOKUP($A212,'Spring 2023 PVI'!$B$3:$AF$219,26,FALSE)),0,(VLOOKUP($A212,'Spring 2023 PVI'!$B$3:$AF$219,26,FALSE)))</f>
        <v>0</v>
      </c>
      <c r="X212" s="231">
        <f>IF(ISNA(VLOOKUP($A212,'Spring 2023 PVI'!$B$3:$AF$219,27,FALSE)),0,(VLOOKUP($A212,'Spring 2023 PVI'!$B$3:$AF$219,27,FALSE)))</f>
        <v>0</v>
      </c>
      <c r="Y212" s="231">
        <f>IF(ISNA(VLOOKUP($A212,'Spring 2023 PVI'!$B$3:$AF$219,27,FALSE)),0,(VLOOKUP($A212,'Spring 2023 PVI'!$B$3:$AF$219,27,FALSE)))</f>
        <v>0</v>
      </c>
      <c r="Z212" s="231">
        <f>IF(ISNA(VLOOKUP($A212,'Spring 2023 PVI'!$B$3:$AF$219,27,FALSE)),0,(VLOOKUP($A212,'Spring 2023 PVI'!$B$3:$AF$219,27,FALSE)))</f>
        <v>0</v>
      </c>
      <c r="AA212" s="231">
        <f>IF(ISNA(VLOOKUP($A212,'Spring 2023 PVI'!$B$3:$AF$219,28,FALSE)),0,(VLOOKUP($A212,'Spring 2023 PVI'!$B$3:$AF$219,28,FALSE)))</f>
        <v>0</v>
      </c>
      <c r="AB212" s="231">
        <f>IF(ISNA(VLOOKUP($A212,'Spring 2023 PVI'!$B$3:$AF$219,28,FALSE)),0,(VLOOKUP($A212,'Spring 2023 PVI'!$B$3:$AF$219,28,FALSE)))</f>
        <v>0</v>
      </c>
      <c r="AC212" s="231">
        <f>IF(ISNA(VLOOKUP($A212,'Spring 2023 PVI'!$B$3:$AF$219,28,FALSE)),0,(VLOOKUP($A212,'Spring 2023 PVI'!$B$3:$AF$219,28,FALSE)))</f>
        <v>0</v>
      </c>
      <c r="AD212" s="384">
        <f t="shared" si="103"/>
        <v>2113.8000000000002</v>
      </c>
      <c r="AE212" s="403">
        <v>0</v>
      </c>
      <c r="AF212" s="403">
        <v>0</v>
      </c>
      <c r="AG212" s="403">
        <v>0</v>
      </c>
      <c r="AH212" s="384">
        <f t="shared" si="90"/>
        <v>0</v>
      </c>
      <c r="AI212" s="384">
        <f t="shared" si="91"/>
        <v>0</v>
      </c>
      <c r="AJ212" s="384">
        <f t="shared" si="92"/>
        <v>0</v>
      </c>
      <c r="AK212" s="384">
        <f t="shared" si="104"/>
        <v>0</v>
      </c>
      <c r="AL212" s="403">
        <f>IF(ISNA(VLOOKUP($A212,'Spring 2023 PVI'!$B208:$AD208,29,FALSE)),0,(VLOOKUP($A212,'Spring 2023 PVI'!$B208:$AD208,29,FALSE)))</f>
        <v>0</v>
      </c>
      <c r="AM212" s="403">
        <f>IF(ISNA(VLOOKUP($A212,'Spring 2023 PVI'!$B208:$AZ208,30,FALSE)),0,(VLOOKUP($A212,'Spring 2023 PVI'!$B208:$AZ208,30,FALSE)))</f>
        <v>0</v>
      </c>
      <c r="AN212" s="402">
        <f t="shared" si="105"/>
        <v>0</v>
      </c>
      <c r="AO212" s="404">
        <f t="shared" si="106"/>
        <v>0</v>
      </c>
      <c r="AP212" s="384">
        <f t="shared" si="107"/>
        <v>2113.8000000000002</v>
      </c>
      <c r="AQ212" s="403"/>
      <c r="AR212" s="403" t="e">
        <f>VLOOKUP($A212,'Data EYFSS Indica'!$C:$AQ,27,0)</f>
        <v>#N/A</v>
      </c>
      <c r="AS212" s="403" t="e">
        <f>VLOOKUP($A212,'Data EYFSS Indica'!$C:$AQ,28,0)</f>
        <v>#N/A</v>
      </c>
      <c r="AT212" s="409" t="e">
        <f t="shared" si="108"/>
        <v>#N/A</v>
      </c>
      <c r="AU212" s="409" t="e">
        <f>(VLOOKUP($A212,'Data EYFSS Indica'!$C:$AQ,24,0))/3.2*AU$3</f>
        <v>#N/A</v>
      </c>
      <c r="AV212" s="413" t="e">
        <f t="shared" si="109"/>
        <v>#N/A</v>
      </c>
      <c r="AW212" s="410" t="e">
        <f t="shared" si="95"/>
        <v>#N/A</v>
      </c>
      <c r="AX212" s="410" t="e">
        <f t="shared" si="96"/>
        <v>#N/A</v>
      </c>
      <c r="AY212" s="410" t="e">
        <f t="shared" si="97"/>
        <v>#N/A</v>
      </c>
      <c r="AZ212" s="642">
        <f>(SUMIF('Spring 2023 School'!B:B,Budget!A212,'Spring 2023 School'!AG:AG)+SUMIF('Summer 2023 School'!B:B,Budget!A212,'Summer 2023 School'!AG:AG)+SUMIF('Autumn 2023 School'!B:B,Budget!A212,'Autumn 2023 School'!AG:AG))</f>
        <v>0</v>
      </c>
      <c r="BA212" s="410">
        <f t="shared" si="98"/>
        <v>0</v>
      </c>
      <c r="BI212">
        <f t="shared" ref="BI212:BI275" si="144">AE212*15</f>
        <v>0</v>
      </c>
      <c r="BJ212">
        <f t="shared" ref="BJ212:BJ275" si="145">AF212*15</f>
        <v>0</v>
      </c>
      <c r="BK212">
        <f t="shared" ref="BK212:BK275" si="146">AG212*15</f>
        <v>0</v>
      </c>
    </row>
    <row r="213" spans="1:63" x14ac:dyDescent="0.35">
      <c r="A213" s="424">
        <v>128</v>
      </c>
      <c r="B213" s="424" t="s">
        <v>369</v>
      </c>
      <c r="C213" s="231">
        <f>IF(ISNA(VLOOKUP($A213,'Spring 2023 PVI'!$B$3:$AF$220,6,FALSE)),0,(VLOOKUP($A213,'Spring 2023 PVI'!$B$3:$AF$220,6,FALSE)))</f>
        <v>0</v>
      </c>
      <c r="D213" s="231">
        <f>IF(ISNA(VLOOKUP($A213,'Summer 2023 PVI'!$B$2:$AF$217,6,FALSE)),0,(VLOOKUP($A213,'Summer 2023 PVI'!$B$2:$AF$217,6,FALSE)))</f>
        <v>0</v>
      </c>
      <c r="E213" s="231">
        <f>IF(ISNA(VLOOKUP($A213,'Autumn 2023 PVI'!$B$2:$AH$214,6,FALSE)),0,(VLOOKUP($A213,'Autumn 2023 PVI'!$B$2:$AH$214,6,FALSE)))</f>
        <v>1</v>
      </c>
      <c r="F213" s="231">
        <f>IF(ISNA(VLOOKUP($A213,'Spring 2023 PVI'!$B$3:$AF$219,9,FALSE)),0,(VLOOKUP($A213,'Spring 2023 PVI'!$B$3:$AF$219,8,FALSE)))</f>
        <v>0</v>
      </c>
      <c r="G213" s="231">
        <f>IF(ISNA(VLOOKUP($A213,'Summer 2023 PVI'!$B$2:$AF$216,9,FALSE)),0,(VLOOKUP($A213,'Summer 2023 PVI'!$B$2:$AF$216,8,FALSE)))</f>
        <v>0</v>
      </c>
      <c r="H213" s="231">
        <f>IF(ISNA(VLOOKUP($A213,'Autumn 2023 PVI'!$B$2:$AH$214,9,FALSE)),0,(VLOOKUP($A213,'Autumn 2023 PVI'!$B$2:$AH$214,9,FALSE)))</f>
        <v>1</v>
      </c>
      <c r="I213" s="231">
        <f>IF(ISNA(VLOOKUP($A213,'Spring 2023 PVI'!$B$3:$AF$219,13,FALSE)),0,(VLOOKUP($A213,'Spring 2023 PVI'!$B$3:$AF$219,13,FALSE)))</f>
        <v>0</v>
      </c>
      <c r="J213" s="231">
        <f>IF(ISNA(VLOOKUP($A213,'Summer 2023 PVI'!$B$2:$AF$216,13,FALSE)),0,(VLOOKUP($A213,'Summer 2023 PVI'!$B$2:$AF$216,13,FALSE)))</f>
        <v>0</v>
      </c>
      <c r="K213" s="231">
        <f>IF(ISNA(VLOOKUP($A213,'Autumn 2023 PVI'!$B$2:$AH$214,13,FALSE)),0,(VLOOKUP($A213,'Autumn 2023 PVI'!$B$2:$AH$214,13,FALSE)))</f>
        <v>0</v>
      </c>
      <c r="L213" s="231">
        <f>IF(ISNA(VLOOKUP($A213,'Spring 2023 PVI'!$B$3:$AF$219,16,FALSE)),0,(VLOOKUP($A213,'Spring 2023 PVI'!$B$3:$AF$219,16,FALSE)))</f>
        <v>0</v>
      </c>
      <c r="M213" s="231">
        <f>IF(ISNA(VLOOKUP($A213,'Summer 2023 PVI'!$B$2:$AF$216,16,FALSE)),0,(VLOOKUP($A213,'Summer 2023 PVI'!$B$2:$AF$216,16,FALSE)))</f>
        <v>0</v>
      </c>
      <c r="N213" s="231">
        <f>IF(ISNA(VLOOKUP($A213,'Autumn 2023 PVI'!$B$2:$AH$214,16,FALSE)),0,(VLOOKUP($A213,'Autumn 2023 PVI'!$B$2:$AH$214,16,FALSE)))</f>
        <v>15</v>
      </c>
      <c r="O213" s="231">
        <f>IF(ISNA(VLOOKUP($A213,'Spring 2023 PVI'!$B$3:$AF$219,3,FALSE)),0,(VLOOKUP($A213,'Spring 2023 PVI'!$B$3:$AF$219,3,FALSE)))</f>
        <v>0</v>
      </c>
      <c r="P213" s="231">
        <f>IF(ISNA(VLOOKUP($A213,'Summer 2023 PVI'!$B$3:$AF$216,3,FALSE)),0,(VLOOKUP($A213,'Summer 2023 PVI'!$B$2:$AF$216,3,FALSE)))</f>
        <v>0</v>
      </c>
      <c r="Q213" s="231">
        <f>IF(ISNA(VLOOKUP($A213,'Autumn 2023 PVI'!$B$2:$AF$214,3,FALSE)),0,(VLOOKUP($A213,'Autumn 2023 PVI'!$B$2:$AF$214,3,FALSE)))</f>
        <v>0</v>
      </c>
      <c r="R213" s="231">
        <f>IF(ISNA(VLOOKUP($A213,'Spring 2023 PVI'!$B$3:$AF$219,10,FALSE)),0,(VLOOKUP($A213,'Spring 2023 PVI'!$B$3:$AF$219,10,FALSE)))</f>
        <v>0</v>
      </c>
      <c r="S213" s="231">
        <f>IF(ISNA(VLOOKUP($A213,'Summer 2023 PVI'!$B$2:$AF$216,10,FALSE)),0,(VLOOKUP($A213,'Summer 2023 PVI'!$B$2:$AF$216,10,FALSE)))</f>
        <v>0</v>
      </c>
      <c r="T213" s="231">
        <f>IF(ISNA(VLOOKUP($A213,'Autumn 2023 PVI'!$B$2:$AH$214,10,FALSE)),0,(VLOOKUP($A213,'Autumn 2023 PVI'!$B$2:$AH$214,10,FALSE)))</f>
        <v>0</v>
      </c>
      <c r="U213" s="231">
        <f>IF(ISNA(VLOOKUP($A213,'Spring 2023 PVI'!$B$3:$AF$219,26,FALSE)),0,(VLOOKUP($A213,'Spring 2023 PVI'!$B$3:$AF$219,26,FALSE)))</f>
        <v>0</v>
      </c>
      <c r="V213" s="231">
        <f>IF(ISNA(VLOOKUP($A213,'Spring 2023 PVI'!$B$3:$AF$219,26,FALSE)),0,(VLOOKUP($A213,'Spring 2023 PVI'!$B$3:$AF$219,26,FALSE)))</f>
        <v>0</v>
      </c>
      <c r="W213" s="231">
        <f>IF(ISNA(VLOOKUP($A213,'Spring 2023 PVI'!$B$3:$AF$219,26,FALSE)),0,(VLOOKUP($A213,'Spring 2023 PVI'!$B$3:$AF$219,26,FALSE)))</f>
        <v>0</v>
      </c>
      <c r="X213" s="231">
        <f>IF(ISNA(VLOOKUP($A213,'Spring 2023 PVI'!$B$3:$AF$219,27,FALSE)),0,(VLOOKUP($A213,'Spring 2023 PVI'!$B$3:$AF$219,27,FALSE)))</f>
        <v>0</v>
      </c>
      <c r="Y213" s="231">
        <f>IF(ISNA(VLOOKUP($A213,'Spring 2023 PVI'!$B$3:$AF$219,27,FALSE)),0,(VLOOKUP($A213,'Spring 2023 PVI'!$B$3:$AF$219,27,FALSE)))</f>
        <v>0</v>
      </c>
      <c r="Z213" s="231">
        <f>IF(ISNA(VLOOKUP($A213,'Spring 2023 PVI'!$B$3:$AF$219,27,FALSE)),0,(VLOOKUP($A213,'Spring 2023 PVI'!$B$3:$AF$219,27,FALSE)))</f>
        <v>0</v>
      </c>
      <c r="AA213" s="231">
        <f>IF(ISNA(VLOOKUP($A213,'Spring 2023 PVI'!$B$3:$AF$219,28,FALSE)),0,(VLOOKUP($A213,'Spring 2023 PVI'!$B$3:$AF$219,28,FALSE)))</f>
        <v>0</v>
      </c>
      <c r="AB213" s="231">
        <f>IF(ISNA(VLOOKUP($A213,'Spring 2023 PVI'!$B$3:$AF$219,28,FALSE)),0,(VLOOKUP($A213,'Spring 2023 PVI'!$B$3:$AF$219,28,FALSE)))</f>
        <v>0</v>
      </c>
      <c r="AC213" s="231">
        <f>IF(ISNA(VLOOKUP($A213,'Spring 2023 PVI'!$B$3:$AF$219,28,FALSE)),0,(VLOOKUP($A213,'Spring 2023 PVI'!$B$3:$AF$219,28,FALSE)))</f>
        <v>0</v>
      </c>
      <c r="AD213" s="384">
        <f t="shared" si="103"/>
        <v>975.6</v>
      </c>
      <c r="AE213" s="403">
        <v>0</v>
      </c>
      <c r="AF213" s="403">
        <v>0</v>
      </c>
      <c r="AG213" s="403">
        <v>0</v>
      </c>
      <c r="AH213" s="384">
        <f t="shared" si="90"/>
        <v>0</v>
      </c>
      <c r="AI213" s="384">
        <f t="shared" si="91"/>
        <v>0</v>
      </c>
      <c r="AJ213" s="384">
        <f t="shared" si="92"/>
        <v>0</v>
      </c>
      <c r="AK213" s="384">
        <f t="shared" si="104"/>
        <v>0</v>
      </c>
      <c r="AL213" s="403">
        <f>IF(ISNA(VLOOKUP($A213,'Spring 2023 PVI'!$B209:$AD209,29,FALSE)),0,(VLOOKUP($A213,'Spring 2023 PVI'!$B209:$AD209,29,FALSE)))</f>
        <v>0</v>
      </c>
      <c r="AM213" s="403">
        <f>IF(ISNA(VLOOKUP($A213,'Spring 2023 PVI'!$B209:$AZ209,30,FALSE)),0,(VLOOKUP($A213,'Spring 2023 PVI'!$B209:$AZ209,30,FALSE)))</f>
        <v>0</v>
      </c>
      <c r="AN213" s="402">
        <f t="shared" si="105"/>
        <v>0</v>
      </c>
      <c r="AO213" s="404">
        <f t="shared" si="106"/>
        <v>0</v>
      </c>
      <c r="AP213" s="384">
        <f t="shared" si="107"/>
        <v>975.6</v>
      </c>
      <c r="AQ213" s="403"/>
      <c r="AR213" s="403" t="e">
        <f>VLOOKUP($A213,'Data EYFSS Indica'!$C:$AQ,27,0)</f>
        <v>#N/A</v>
      </c>
      <c r="AS213" s="403" t="e">
        <f>VLOOKUP($A213,'Data EYFSS Indica'!$C:$AQ,28,0)</f>
        <v>#N/A</v>
      </c>
      <c r="AT213" s="409" t="e">
        <f t="shared" si="108"/>
        <v>#N/A</v>
      </c>
      <c r="AU213" s="409" t="e">
        <f>(VLOOKUP($A213,'Data EYFSS Indica'!$C:$AQ,24,0))/3.2*AU$3</f>
        <v>#N/A</v>
      </c>
      <c r="AV213" s="413" t="e">
        <f t="shared" si="109"/>
        <v>#N/A</v>
      </c>
      <c r="AW213" s="410" t="e">
        <f t="shared" si="95"/>
        <v>#N/A</v>
      </c>
      <c r="AX213" s="410" t="e">
        <f t="shared" si="96"/>
        <v>#N/A</v>
      </c>
      <c r="AY213" s="410" t="e">
        <f t="shared" si="97"/>
        <v>#N/A</v>
      </c>
      <c r="AZ213" s="642">
        <f>(SUMIF('Spring 2023 School'!B:B,Budget!A213,'Spring 2023 School'!AG:AG)+SUMIF('Summer 2023 School'!B:B,Budget!A213,'Summer 2023 School'!AG:AG)+SUMIF('Autumn 2023 School'!B:B,Budget!A213,'Autumn 2023 School'!AG:AG))</f>
        <v>0</v>
      </c>
      <c r="BA213" s="410">
        <f t="shared" si="98"/>
        <v>0</v>
      </c>
      <c r="BI213">
        <f t="shared" si="144"/>
        <v>0</v>
      </c>
      <c r="BJ213">
        <f t="shared" si="145"/>
        <v>0</v>
      </c>
      <c r="BK213">
        <f t="shared" si="146"/>
        <v>0</v>
      </c>
    </row>
    <row r="214" spans="1:63" x14ac:dyDescent="0.35">
      <c r="A214" s="231">
        <v>183</v>
      </c>
      <c r="B214" t="s">
        <v>370</v>
      </c>
      <c r="C214" s="231">
        <f>IF(ISNA(VLOOKUP($A214,'Spring 2023 PVI'!$B$3:$AF$220,6,FALSE)),0,(VLOOKUP($A214,'Spring 2023 PVI'!$B$3:$AF$220,6,FALSE)))</f>
        <v>1</v>
      </c>
      <c r="D214" s="231">
        <f>IF(ISNA(VLOOKUP($A214,'Summer 2023 PVI'!$B$2:$AF$217,6,FALSE)),0,(VLOOKUP($A214,'Summer 2023 PVI'!$B$2:$AF$217,6,FALSE)))</f>
        <v>1</v>
      </c>
      <c r="E214" s="231">
        <f>IF(ISNA(VLOOKUP($A214,'Autumn 2023 PVI'!$B$2:$AH$214,6,FALSE)),0,(VLOOKUP($A214,'Autumn 2023 PVI'!$B$2:$AH$214,6,FALSE)))</f>
        <v>1</v>
      </c>
      <c r="F214" s="231">
        <f>IF(ISNA(VLOOKUP($A214,'Spring 2023 PVI'!$B$3:$AF$219,9,FALSE)),0,(VLOOKUP($A214,'Spring 2023 PVI'!$B$3:$AF$219,8,FALSE)))</f>
        <v>1</v>
      </c>
      <c r="G214" s="231">
        <f>IF(ISNA(VLOOKUP($A214,'Summer 2023 PVI'!$B$2:$AF$216,9,FALSE)),0,(VLOOKUP($A214,'Summer 2023 PVI'!$B$2:$AF$216,8,FALSE)))</f>
        <v>1</v>
      </c>
      <c r="H214" s="231">
        <f>IF(ISNA(VLOOKUP($A214,'Autumn 2023 PVI'!$B$2:$AH$214,9,FALSE)),0,(VLOOKUP($A214,'Autumn 2023 PVI'!$B$2:$AH$214,9,FALSE)))</f>
        <v>1</v>
      </c>
      <c r="I214" s="231">
        <f>IF(ISNA(VLOOKUP($A214,'Spring 2023 PVI'!$B$3:$AF$219,13,FALSE)),0,(VLOOKUP($A214,'Spring 2023 PVI'!$B$3:$AF$219,13,FALSE)))</f>
        <v>15</v>
      </c>
      <c r="J214" s="231">
        <f>IF(ISNA(VLOOKUP($A214,'Summer 2023 PVI'!$B$2:$AF$216,13,FALSE)),0,(VLOOKUP($A214,'Summer 2023 PVI'!$B$2:$AF$216,13,FALSE)))</f>
        <v>15</v>
      </c>
      <c r="K214" s="231">
        <f>IF(ISNA(VLOOKUP($A214,'Autumn 2023 PVI'!$B$2:$AH$214,13,FALSE)),0,(VLOOKUP($A214,'Autumn 2023 PVI'!$B$2:$AH$214,13,FALSE)))</f>
        <v>15</v>
      </c>
      <c r="L214" s="231">
        <f>IF(ISNA(VLOOKUP($A214,'Spring 2023 PVI'!$B$3:$AF$219,16,FALSE)),0,(VLOOKUP($A214,'Spring 2023 PVI'!$B$3:$AF$219,16,FALSE)))</f>
        <v>15</v>
      </c>
      <c r="M214" s="231">
        <f>IF(ISNA(VLOOKUP($A214,'Summer 2023 PVI'!$B$2:$AF$216,16,FALSE)),0,(VLOOKUP($A214,'Summer 2023 PVI'!$B$2:$AF$216,16,FALSE)))</f>
        <v>15</v>
      </c>
      <c r="N214" s="231">
        <f>IF(ISNA(VLOOKUP($A214,'Autumn 2023 PVI'!$B$2:$AH$214,16,FALSE)),0,(VLOOKUP($A214,'Autumn 2023 PVI'!$B$2:$AH$214,16,FALSE)))</f>
        <v>15</v>
      </c>
      <c r="O214" s="231">
        <f>IF(ISNA(VLOOKUP($A214,'Spring 2023 PVI'!$B$3:$AF$219,3,FALSE)),0,(VLOOKUP($A214,'Spring 2023 PVI'!$B$3:$AF$219,3,FALSE)))</f>
        <v>0</v>
      </c>
      <c r="P214" s="231">
        <f>IF(ISNA(VLOOKUP($A214,'Summer 2023 PVI'!$B$3:$AF$216,3,FALSE)),0,(VLOOKUP($A214,'Summer 2023 PVI'!$B$2:$AF$216,3,FALSE)))</f>
        <v>0</v>
      </c>
      <c r="Q214" s="231">
        <f>IF(ISNA(VLOOKUP($A214,'Autumn 2023 PVI'!$B$2:$AF$214,3,FALSE)),0,(VLOOKUP($A214,'Autumn 2023 PVI'!$B$2:$AF$214,3,FALSE)))</f>
        <v>0</v>
      </c>
      <c r="R214" s="231">
        <f>IF(ISNA(VLOOKUP($A214,'Spring 2023 PVI'!$B$3:$AF$219,10,FALSE)),0,(VLOOKUP($A214,'Spring 2023 PVI'!$B$3:$AF$219,10,FALSE)))</f>
        <v>0</v>
      </c>
      <c r="S214" s="231">
        <f>IF(ISNA(VLOOKUP($A214,'Summer 2023 PVI'!$B$2:$AF$216,10,FALSE)),0,(VLOOKUP($A214,'Summer 2023 PVI'!$B$2:$AF$216,10,FALSE)))</f>
        <v>0</v>
      </c>
      <c r="T214" s="231">
        <f>IF(ISNA(VLOOKUP($A214,'Autumn 2023 PVI'!$B$2:$AH$214,10,FALSE)),0,(VLOOKUP($A214,'Autumn 2023 PVI'!$B$2:$AH$214,10,FALSE)))</f>
        <v>0</v>
      </c>
      <c r="U214" s="231">
        <f>IF(ISNA(VLOOKUP($A214,'Spring 2023 PVI'!$B$3:$AF$219,26,FALSE)),0,(VLOOKUP($A214,'Spring 2023 PVI'!$B$3:$AF$219,26,FALSE)))</f>
        <v>0</v>
      </c>
      <c r="V214" s="231">
        <f>IF(ISNA(VLOOKUP($A214,'Spring 2023 PVI'!$B$3:$AF$219,26,FALSE)),0,(VLOOKUP($A214,'Spring 2023 PVI'!$B$3:$AF$219,26,FALSE)))</f>
        <v>0</v>
      </c>
      <c r="W214" s="231">
        <f>IF(ISNA(VLOOKUP($A214,'Spring 2023 PVI'!$B$3:$AF$219,26,FALSE)),0,(VLOOKUP($A214,'Spring 2023 PVI'!$B$3:$AF$219,26,FALSE)))</f>
        <v>0</v>
      </c>
      <c r="X214" s="231">
        <f>IF(ISNA(VLOOKUP($A214,'Spring 2023 PVI'!$B$3:$AF$219,27,FALSE)),0,(VLOOKUP($A214,'Spring 2023 PVI'!$B$3:$AF$219,27,FALSE)))</f>
        <v>0</v>
      </c>
      <c r="Y214" s="231">
        <f>IF(ISNA(VLOOKUP($A214,'Spring 2023 PVI'!$B$3:$AF$219,27,FALSE)),0,(VLOOKUP($A214,'Spring 2023 PVI'!$B$3:$AF$219,27,FALSE)))</f>
        <v>0</v>
      </c>
      <c r="Z214" s="231">
        <f>IF(ISNA(VLOOKUP($A214,'Spring 2023 PVI'!$B$3:$AF$219,27,FALSE)),0,(VLOOKUP($A214,'Spring 2023 PVI'!$B$3:$AF$219,27,FALSE)))</f>
        <v>0</v>
      </c>
      <c r="AA214" s="231">
        <f>IF(ISNA(VLOOKUP($A214,'Spring 2023 PVI'!$B$3:$AF$219,28,FALSE)),0,(VLOOKUP($A214,'Spring 2023 PVI'!$B$3:$AF$219,28,FALSE)))</f>
        <v>0</v>
      </c>
      <c r="AB214" s="231">
        <f>IF(ISNA(VLOOKUP($A214,'Spring 2023 PVI'!$B$3:$AF$219,28,FALSE)),0,(VLOOKUP($A214,'Spring 2023 PVI'!$B$3:$AF$219,28,FALSE)))</f>
        <v>0</v>
      </c>
      <c r="AC214" s="231">
        <f>IF(ISNA(VLOOKUP($A214,'Spring 2023 PVI'!$B$3:$AF$219,28,FALSE)),0,(VLOOKUP($A214,'Spring 2023 PVI'!$B$3:$AF$219,28,FALSE)))</f>
        <v>0</v>
      </c>
      <c r="AD214" s="384">
        <f t="shared" si="103"/>
        <v>6178.8000000000011</v>
      </c>
      <c r="AE214" s="403">
        <v>0</v>
      </c>
      <c r="AF214" s="403">
        <v>15</v>
      </c>
      <c r="AG214" s="403">
        <v>0</v>
      </c>
      <c r="AH214" s="384">
        <f t="shared" si="90"/>
        <v>0</v>
      </c>
      <c r="AI214" s="384">
        <f t="shared" si="91"/>
        <v>165.29999999999998</v>
      </c>
      <c r="AJ214" s="384">
        <f t="shared" si="92"/>
        <v>0</v>
      </c>
      <c r="AK214" s="384">
        <f t="shared" si="104"/>
        <v>165.29999999999998</v>
      </c>
      <c r="AL214" s="403">
        <f>IF(ISNA(VLOOKUP($A214,'Spring 2023 PVI'!$B210:$AD210,29,FALSE)),0,(VLOOKUP($A214,'Spring 2023 PVI'!$B210:$AD210,29,FALSE)))</f>
        <v>0</v>
      </c>
      <c r="AM214" s="403">
        <f>IF(ISNA(VLOOKUP($A214,'Spring 2023 PVI'!$B210:$AZ210,30,FALSE)),0,(VLOOKUP($A214,'Spring 2023 PVI'!$B210:$AZ210,30,FALSE)))</f>
        <v>0</v>
      </c>
      <c r="AN214" s="402">
        <f t="shared" si="105"/>
        <v>0</v>
      </c>
      <c r="AO214" s="404">
        <f t="shared" si="106"/>
        <v>0</v>
      </c>
      <c r="AP214" s="384">
        <f t="shared" si="107"/>
        <v>6344.1000000000013</v>
      </c>
      <c r="AQ214" s="403"/>
      <c r="AR214" s="403" t="e">
        <f>VLOOKUP($A214,'Data EYFSS Indica'!$C:$AQ,27,0)</f>
        <v>#N/A</v>
      </c>
      <c r="AS214" s="403" t="e">
        <f>VLOOKUP($A214,'Data EYFSS Indica'!$C:$AQ,28,0)</f>
        <v>#N/A</v>
      </c>
      <c r="AT214" s="409" t="e">
        <f t="shared" si="108"/>
        <v>#N/A</v>
      </c>
      <c r="AU214" s="409" t="e">
        <f>(VLOOKUP($A214,'Data EYFSS Indica'!$C:$AQ,24,0))/3.2*AU$3</f>
        <v>#N/A</v>
      </c>
      <c r="AV214" s="413" t="e">
        <f t="shared" si="109"/>
        <v>#N/A</v>
      </c>
      <c r="AW214" s="410" t="e">
        <f t="shared" si="95"/>
        <v>#N/A</v>
      </c>
      <c r="AX214" s="410" t="e">
        <f t="shared" si="96"/>
        <v>#N/A</v>
      </c>
      <c r="AY214" s="410" t="e">
        <f t="shared" si="97"/>
        <v>#N/A</v>
      </c>
      <c r="AZ214" s="642">
        <f>(SUMIF('Spring 2023 School'!B:B,Budget!A214,'Spring 2023 School'!AG:AG)+SUMIF('Summer 2023 School'!B:B,Budget!A214,'Summer 2023 School'!AG:AG)+SUMIF('Autumn 2023 School'!B:B,Budget!A214,'Autumn 2023 School'!AG:AG))</f>
        <v>0</v>
      </c>
      <c r="BA214" s="410">
        <f t="shared" si="98"/>
        <v>0</v>
      </c>
      <c r="BI214">
        <f t="shared" si="144"/>
        <v>0</v>
      </c>
      <c r="BJ214">
        <f t="shared" si="145"/>
        <v>225</v>
      </c>
      <c r="BK214">
        <f t="shared" si="146"/>
        <v>0</v>
      </c>
    </row>
    <row r="215" spans="1:63" x14ac:dyDescent="0.35">
      <c r="A215" s="231">
        <v>196</v>
      </c>
      <c r="B215" t="s">
        <v>371</v>
      </c>
      <c r="C215" s="231">
        <f>IF(ISNA(VLOOKUP($A215,'Spring 2023 PVI'!$B$3:$AF$220,6,FALSE)),0,(VLOOKUP($A215,'Spring 2023 PVI'!$B$3:$AF$220,6,FALSE)))</f>
        <v>3</v>
      </c>
      <c r="D215" s="231">
        <f>IF(ISNA(VLOOKUP($A215,'Summer 2023 PVI'!$B$2:$AF$217,6,FALSE)),0,(VLOOKUP($A215,'Summer 2023 PVI'!$B$2:$AF$217,6,FALSE)))</f>
        <v>4</v>
      </c>
      <c r="E215" s="231">
        <f>IF(ISNA(VLOOKUP($A215,'Autumn 2023 PVI'!$B$2:$AH$214,6,FALSE)),0,(VLOOKUP($A215,'Autumn 2023 PVI'!$B$2:$AH$214,6,FALSE)))</f>
        <v>4</v>
      </c>
      <c r="F215" s="231">
        <f>IF(ISNA(VLOOKUP($A215,'Spring 2023 PVI'!$B$3:$AF$219,9,FALSE)),0,(VLOOKUP($A215,'Spring 2023 PVI'!$B$3:$AF$219,8,FALSE)))</f>
        <v>1</v>
      </c>
      <c r="G215" s="231">
        <f>IF(ISNA(VLOOKUP($A215,'Summer 2023 PVI'!$B$2:$AF$216,9,FALSE)),0,(VLOOKUP($A215,'Summer 2023 PVI'!$B$2:$AF$216,8,FALSE)))</f>
        <v>1</v>
      </c>
      <c r="H215" s="231">
        <f>IF(ISNA(VLOOKUP($A215,'Autumn 2023 PVI'!$B$2:$AH$214,9,FALSE)),0,(VLOOKUP($A215,'Autumn 2023 PVI'!$B$2:$AH$214,9,FALSE)))</f>
        <v>4</v>
      </c>
      <c r="I215" s="231">
        <f>IF(ISNA(VLOOKUP($A215,'Spring 2023 PVI'!$B$3:$AF$219,13,FALSE)),0,(VLOOKUP($A215,'Spring 2023 PVI'!$B$3:$AF$219,13,FALSE)))</f>
        <v>30</v>
      </c>
      <c r="J215" s="231">
        <f>IF(ISNA(VLOOKUP($A215,'Summer 2023 PVI'!$B$2:$AF$216,13,FALSE)),0,(VLOOKUP($A215,'Summer 2023 PVI'!$B$2:$AF$216,13,FALSE)))</f>
        <v>60</v>
      </c>
      <c r="K215" s="231">
        <f>IF(ISNA(VLOOKUP($A215,'Autumn 2023 PVI'!$B$2:$AH$214,13,FALSE)),0,(VLOOKUP($A215,'Autumn 2023 PVI'!$B$2:$AH$214,13,FALSE)))</f>
        <v>60</v>
      </c>
      <c r="L215" s="231">
        <f>IF(ISNA(VLOOKUP($A215,'Spring 2023 PVI'!$B$3:$AF$219,16,FALSE)),0,(VLOOKUP($A215,'Spring 2023 PVI'!$B$3:$AF$219,16,FALSE)))</f>
        <v>30</v>
      </c>
      <c r="M215" s="231">
        <f>IF(ISNA(VLOOKUP($A215,'Summer 2023 PVI'!$B$2:$AF$216,16,FALSE)),0,(VLOOKUP($A215,'Summer 2023 PVI'!$B$2:$AF$216,16,FALSE)))</f>
        <v>15</v>
      </c>
      <c r="N215" s="231">
        <f>IF(ISNA(VLOOKUP($A215,'Autumn 2023 PVI'!$B$2:$AH$214,16,FALSE)),0,(VLOOKUP($A215,'Autumn 2023 PVI'!$B$2:$AH$214,16,FALSE)))</f>
        <v>60</v>
      </c>
      <c r="O215" s="231">
        <f>IF(ISNA(VLOOKUP($A215,'Spring 2023 PVI'!$B$3:$AF$219,3,FALSE)),0,(VLOOKUP($A215,'Spring 2023 PVI'!$B$3:$AF$219,3,FALSE)))</f>
        <v>1</v>
      </c>
      <c r="P215" s="231">
        <f>IF(ISNA(VLOOKUP($A215,'Summer 2023 PVI'!$B$3:$AF$216,3,FALSE)),0,(VLOOKUP($A215,'Summer 2023 PVI'!$B$2:$AF$216,3,FALSE)))</f>
        <v>2</v>
      </c>
      <c r="Q215" s="231">
        <f>IF(ISNA(VLOOKUP($A215,'Autumn 2023 PVI'!$B$2:$AF$214,3,FALSE)),0,(VLOOKUP($A215,'Autumn 2023 PVI'!$B$2:$AF$214,3,FALSE)))</f>
        <v>0</v>
      </c>
      <c r="R215" s="231">
        <f>IF(ISNA(VLOOKUP($A215,'Spring 2023 PVI'!$B$3:$AF$219,10,FALSE)),0,(VLOOKUP($A215,'Spring 2023 PVI'!$B$3:$AF$219,10,FALSE)))</f>
        <v>15</v>
      </c>
      <c r="S215" s="231">
        <f>IF(ISNA(VLOOKUP($A215,'Summer 2023 PVI'!$B$2:$AF$216,10,FALSE)),0,(VLOOKUP($A215,'Summer 2023 PVI'!$B$2:$AF$216,10,FALSE)))</f>
        <v>30</v>
      </c>
      <c r="T215" s="231">
        <f>IF(ISNA(VLOOKUP($A215,'Autumn 2023 PVI'!$B$2:$AH$214,10,FALSE)),0,(VLOOKUP($A215,'Autumn 2023 PVI'!$B$2:$AH$214,10,FALSE)))</f>
        <v>0</v>
      </c>
      <c r="U215" s="231">
        <f>IF(ISNA(VLOOKUP($A215,'Spring 2023 PVI'!$B$3:$AF$219,26,FALSE)),0,(VLOOKUP($A215,'Spring 2023 PVI'!$B$3:$AF$219,26,FALSE)))</f>
        <v>0</v>
      </c>
      <c r="V215" s="231">
        <f>IF(ISNA(VLOOKUP($A215,'Spring 2023 PVI'!$B$3:$AF$219,26,FALSE)),0,(VLOOKUP($A215,'Spring 2023 PVI'!$B$3:$AF$219,26,FALSE)))</f>
        <v>0</v>
      </c>
      <c r="W215" s="231">
        <f>IF(ISNA(VLOOKUP($A215,'Spring 2023 PVI'!$B$3:$AF$219,26,FALSE)),0,(VLOOKUP($A215,'Spring 2023 PVI'!$B$3:$AF$219,26,FALSE)))</f>
        <v>0</v>
      </c>
      <c r="X215" s="231">
        <f>IF(ISNA(VLOOKUP($A215,'Spring 2023 PVI'!$B$3:$AF$219,27,FALSE)),0,(VLOOKUP($A215,'Spring 2023 PVI'!$B$3:$AF$219,27,FALSE)))</f>
        <v>0</v>
      </c>
      <c r="Y215" s="231">
        <f>IF(ISNA(VLOOKUP($A215,'Spring 2023 PVI'!$B$3:$AF$219,27,FALSE)),0,(VLOOKUP($A215,'Spring 2023 PVI'!$B$3:$AF$219,27,FALSE)))</f>
        <v>0</v>
      </c>
      <c r="Z215" s="231">
        <f>IF(ISNA(VLOOKUP($A215,'Spring 2023 PVI'!$B$3:$AF$219,27,FALSE)),0,(VLOOKUP($A215,'Spring 2023 PVI'!$B$3:$AF$219,27,FALSE)))</f>
        <v>0</v>
      </c>
      <c r="AA215" s="231">
        <f>IF(ISNA(VLOOKUP($A215,'Spring 2023 PVI'!$B$3:$AF$219,28,FALSE)),0,(VLOOKUP($A215,'Spring 2023 PVI'!$B$3:$AF$219,28,FALSE)))</f>
        <v>0</v>
      </c>
      <c r="AB215" s="231">
        <f>IF(ISNA(VLOOKUP($A215,'Spring 2023 PVI'!$B$3:$AF$219,28,FALSE)),0,(VLOOKUP($A215,'Spring 2023 PVI'!$B$3:$AF$219,28,FALSE)))</f>
        <v>0</v>
      </c>
      <c r="AC215" s="231">
        <f>IF(ISNA(VLOOKUP($A215,'Spring 2023 PVI'!$B$3:$AF$219,28,FALSE)),0,(VLOOKUP($A215,'Spring 2023 PVI'!$B$3:$AF$219,28,FALSE)))</f>
        <v>0</v>
      </c>
      <c r="AD215" s="384">
        <f t="shared" si="103"/>
        <v>17316.900000000001</v>
      </c>
      <c r="AE215" s="403">
        <v>0</v>
      </c>
      <c r="AF215" s="403">
        <v>15</v>
      </c>
      <c r="AG215" s="403">
        <v>0</v>
      </c>
      <c r="AH215" s="384">
        <f t="shared" si="90"/>
        <v>0</v>
      </c>
      <c r="AI215" s="384">
        <f t="shared" si="91"/>
        <v>165.29999999999998</v>
      </c>
      <c r="AJ215" s="384">
        <f t="shared" si="92"/>
        <v>0</v>
      </c>
      <c r="AK215" s="384">
        <f t="shared" si="104"/>
        <v>165.29999999999998</v>
      </c>
      <c r="AL215" s="403">
        <f>IF(ISNA(VLOOKUP($A215,'Spring 2023 PVI'!$B211:$AD211,29,FALSE)),0,(VLOOKUP($A215,'Spring 2023 PVI'!$B211:$AD211,29,FALSE)))</f>
        <v>0</v>
      </c>
      <c r="AM215" s="403">
        <f>IF(ISNA(VLOOKUP($A215,'Spring 2023 PVI'!$B211:$AZ211,30,FALSE)),0,(VLOOKUP($A215,'Spring 2023 PVI'!$B211:$AZ211,30,FALSE)))</f>
        <v>0</v>
      </c>
      <c r="AN215" s="402">
        <f t="shared" si="105"/>
        <v>0</v>
      </c>
      <c r="AO215" s="404">
        <f t="shared" si="106"/>
        <v>4773.6000000000004</v>
      </c>
      <c r="AP215" s="384">
        <f t="shared" si="107"/>
        <v>22255.800000000003</v>
      </c>
      <c r="AQ215" s="403"/>
      <c r="AR215" s="403" t="e">
        <f>VLOOKUP($A215,'Data EYFSS Indica'!$C:$AQ,27,0)</f>
        <v>#N/A</v>
      </c>
      <c r="AS215" s="403" t="e">
        <f>VLOOKUP($A215,'Data EYFSS Indica'!$C:$AQ,28,0)</f>
        <v>#N/A</v>
      </c>
      <c r="AT215" s="409" t="e">
        <f t="shared" si="108"/>
        <v>#N/A</v>
      </c>
      <c r="AU215" s="409" t="e">
        <f>(VLOOKUP($A215,'Data EYFSS Indica'!$C:$AQ,24,0))/3.2*AU$3</f>
        <v>#N/A</v>
      </c>
      <c r="AV215" s="413" t="e">
        <f t="shared" si="109"/>
        <v>#N/A</v>
      </c>
      <c r="AW215" s="410" t="e">
        <f t="shared" si="95"/>
        <v>#N/A</v>
      </c>
      <c r="AX215" s="410" t="e">
        <f t="shared" si="96"/>
        <v>#N/A</v>
      </c>
      <c r="AY215" s="410" t="e">
        <f t="shared" si="97"/>
        <v>#N/A</v>
      </c>
      <c r="AZ215" s="642">
        <f>(SUMIF('Spring 2023 School'!B:B,Budget!A215,'Spring 2023 School'!AG:AG)+SUMIF('Summer 2023 School'!B:B,Budget!A215,'Summer 2023 School'!AG:AG)+SUMIF('Autumn 2023 School'!B:B,Budget!A215,'Autumn 2023 School'!AG:AG))</f>
        <v>0</v>
      </c>
      <c r="BA215" s="410">
        <f t="shared" si="98"/>
        <v>0</v>
      </c>
      <c r="BI215">
        <f t="shared" si="144"/>
        <v>0</v>
      </c>
      <c r="BJ215">
        <f t="shared" si="145"/>
        <v>225</v>
      </c>
      <c r="BK215">
        <f t="shared" si="146"/>
        <v>0</v>
      </c>
    </row>
    <row r="216" spans="1:63" x14ac:dyDescent="0.35">
      <c r="A216" s="231">
        <v>228</v>
      </c>
      <c r="B216" t="s">
        <v>372</v>
      </c>
      <c r="C216" s="231">
        <f>IF(ISNA(VLOOKUP($A216,'Spring 2023 PVI'!$B$3:$AF$220,6,FALSE)),0,(VLOOKUP($A216,'Spring 2023 PVI'!$B$3:$AF$220,6,FALSE)))</f>
        <v>1</v>
      </c>
      <c r="D216" s="231">
        <f>IF(ISNA(VLOOKUP($A216,'Summer 2023 PVI'!$B$2:$AF$217,6,FALSE)),0,(VLOOKUP($A216,'Summer 2023 PVI'!$B$2:$AF$217,6,FALSE)))</f>
        <v>1</v>
      </c>
      <c r="E216" s="231">
        <f>IF(ISNA(VLOOKUP($A216,'Autumn 2023 PVI'!$B$2:$AH$214,6,FALSE)),0,(VLOOKUP($A216,'Autumn 2023 PVI'!$B$2:$AH$214,6,FALSE)))</f>
        <v>0</v>
      </c>
      <c r="F216" s="231">
        <f>IF(ISNA(VLOOKUP($A216,'Spring 2023 PVI'!$B$3:$AF$219,9,FALSE)),0,(VLOOKUP($A216,'Spring 2023 PVI'!$B$3:$AF$219,8,FALSE)))</f>
        <v>1</v>
      </c>
      <c r="G216" s="231">
        <f>IF(ISNA(VLOOKUP($A216,'Summer 2023 PVI'!$B$2:$AF$216,9,FALSE)),0,(VLOOKUP($A216,'Summer 2023 PVI'!$B$2:$AF$216,8,FALSE)))</f>
        <v>1</v>
      </c>
      <c r="H216" s="231">
        <f>IF(ISNA(VLOOKUP($A216,'Autumn 2023 PVI'!$B$2:$AH$214,9,FALSE)),0,(VLOOKUP($A216,'Autumn 2023 PVI'!$B$2:$AH$214,9,FALSE)))</f>
        <v>0</v>
      </c>
      <c r="I216" s="231">
        <f>IF(ISNA(VLOOKUP($A216,'Spring 2023 PVI'!$B$3:$AF$219,13,FALSE)),0,(VLOOKUP($A216,'Spring 2023 PVI'!$B$3:$AF$219,13,FALSE)))</f>
        <v>0</v>
      </c>
      <c r="J216" s="231">
        <f>IF(ISNA(VLOOKUP($A216,'Summer 2023 PVI'!$B$2:$AF$216,13,FALSE)),0,(VLOOKUP($A216,'Summer 2023 PVI'!$B$2:$AF$216,13,FALSE)))</f>
        <v>0</v>
      </c>
      <c r="K216" s="231">
        <f>IF(ISNA(VLOOKUP($A216,'Autumn 2023 PVI'!$B$2:$AH$214,13,FALSE)),0,(VLOOKUP($A216,'Autumn 2023 PVI'!$B$2:$AH$214,13,FALSE)))</f>
        <v>0</v>
      </c>
      <c r="L216" s="231">
        <f>IF(ISNA(VLOOKUP($A216,'Spring 2023 PVI'!$B$3:$AF$219,16,FALSE)),0,(VLOOKUP($A216,'Spring 2023 PVI'!$B$3:$AF$219,16,FALSE)))</f>
        <v>15</v>
      </c>
      <c r="M216" s="231">
        <f>IF(ISNA(VLOOKUP($A216,'Summer 2023 PVI'!$B$2:$AF$216,16,FALSE)),0,(VLOOKUP($A216,'Summer 2023 PVI'!$B$2:$AF$216,16,FALSE)))</f>
        <v>15</v>
      </c>
      <c r="N216" s="231">
        <f>IF(ISNA(VLOOKUP($A216,'Autumn 2023 PVI'!$B$2:$AH$214,16,FALSE)),0,(VLOOKUP($A216,'Autumn 2023 PVI'!$B$2:$AH$214,16,FALSE)))</f>
        <v>0</v>
      </c>
      <c r="O216" s="231">
        <f>IF(ISNA(VLOOKUP($A216,'Spring 2023 PVI'!$B$3:$AF$219,3,FALSE)),0,(VLOOKUP($A216,'Spring 2023 PVI'!$B$3:$AF$219,3,FALSE)))</f>
        <v>0</v>
      </c>
      <c r="P216" s="231">
        <f>IF(ISNA(VLOOKUP($A216,'Summer 2023 PVI'!$B$3:$AF$216,3,FALSE)),0,(VLOOKUP($A216,'Summer 2023 PVI'!$B$2:$AF$216,3,FALSE)))</f>
        <v>0</v>
      </c>
      <c r="Q216" s="231">
        <f>IF(ISNA(VLOOKUP($A216,'Autumn 2023 PVI'!$B$2:$AF$214,3,FALSE)),0,(VLOOKUP($A216,'Autumn 2023 PVI'!$B$2:$AF$214,3,FALSE)))</f>
        <v>0</v>
      </c>
      <c r="R216" s="231">
        <f>IF(ISNA(VLOOKUP($A216,'Spring 2023 PVI'!$B$3:$AF$219,10,FALSE)),0,(VLOOKUP($A216,'Spring 2023 PVI'!$B$3:$AF$219,10,FALSE)))</f>
        <v>0</v>
      </c>
      <c r="S216" s="231">
        <f>IF(ISNA(VLOOKUP($A216,'Summer 2023 PVI'!$B$2:$AF$216,10,FALSE)),0,(VLOOKUP($A216,'Summer 2023 PVI'!$B$2:$AF$216,10,FALSE)))</f>
        <v>0</v>
      </c>
      <c r="T216" s="231">
        <f>IF(ISNA(VLOOKUP($A216,'Autumn 2023 PVI'!$B$2:$AH$214,10,FALSE)),0,(VLOOKUP($A216,'Autumn 2023 PVI'!$B$2:$AH$214,10,FALSE)))</f>
        <v>0</v>
      </c>
      <c r="U216" s="231">
        <f>IF(ISNA(VLOOKUP($A216,'Spring 2023 PVI'!$B$3:$AF$219,26,FALSE)),0,(VLOOKUP($A216,'Spring 2023 PVI'!$B$3:$AF$219,26,FALSE)))</f>
        <v>0</v>
      </c>
      <c r="V216" s="231">
        <f>IF(ISNA(VLOOKUP($A216,'Spring 2023 PVI'!$B$3:$AF$219,26,FALSE)),0,(VLOOKUP($A216,'Spring 2023 PVI'!$B$3:$AF$219,26,FALSE)))</f>
        <v>0</v>
      </c>
      <c r="W216" s="231">
        <f>IF(ISNA(VLOOKUP($A216,'Spring 2023 PVI'!$B$3:$AF$219,26,FALSE)),0,(VLOOKUP($A216,'Spring 2023 PVI'!$B$3:$AF$219,26,FALSE)))</f>
        <v>0</v>
      </c>
      <c r="X216" s="231">
        <f>IF(ISNA(VLOOKUP($A216,'Spring 2023 PVI'!$B$3:$AF$219,27,FALSE)),0,(VLOOKUP($A216,'Spring 2023 PVI'!$B$3:$AF$219,27,FALSE)))</f>
        <v>0</v>
      </c>
      <c r="Y216" s="231">
        <f>IF(ISNA(VLOOKUP($A216,'Spring 2023 PVI'!$B$3:$AF$219,27,FALSE)),0,(VLOOKUP($A216,'Spring 2023 PVI'!$B$3:$AF$219,27,FALSE)))</f>
        <v>0</v>
      </c>
      <c r="Z216" s="231">
        <f>IF(ISNA(VLOOKUP($A216,'Spring 2023 PVI'!$B$3:$AF$219,27,FALSE)),0,(VLOOKUP($A216,'Spring 2023 PVI'!$B$3:$AF$219,27,FALSE)))</f>
        <v>0</v>
      </c>
      <c r="AA216" s="231">
        <f>IF(ISNA(VLOOKUP($A216,'Spring 2023 PVI'!$B$3:$AF$219,28,FALSE)),0,(VLOOKUP($A216,'Spring 2023 PVI'!$B$3:$AF$219,28,FALSE)))</f>
        <v>0</v>
      </c>
      <c r="AB216" s="231">
        <f>IF(ISNA(VLOOKUP($A216,'Spring 2023 PVI'!$B$3:$AF$219,28,FALSE)),0,(VLOOKUP($A216,'Spring 2023 PVI'!$B$3:$AF$219,28,FALSE)))</f>
        <v>0</v>
      </c>
      <c r="AC216" s="231">
        <f>IF(ISNA(VLOOKUP($A216,'Spring 2023 PVI'!$B$3:$AF$219,28,FALSE)),0,(VLOOKUP($A216,'Spring 2023 PVI'!$B$3:$AF$219,28,FALSE)))</f>
        <v>0</v>
      </c>
      <c r="AD216" s="384">
        <f t="shared" si="103"/>
        <v>2113.8000000000002</v>
      </c>
      <c r="AE216" s="403">
        <v>0</v>
      </c>
      <c r="AF216" s="403">
        <v>0</v>
      </c>
      <c r="AG216" s="403">
        <v>0</v>
      </c>
      <c r="AH216" s="384">
        <f t="shared" si="90"/>
        <v>0</v>
      </c>
      <c r="AI216" s="384">
        <f t="shared" si="91"/>
        <v>0</v>
      </c>
      <c r="AJ216" s="384">
        <f t="shared" si="92"/>
        <v>0</v>
      </c>
      <c r="AK216" s="384">
        <f t="shared" si="104"/>
        <v>0</v>
      </c>
      <c r="AL216" s="403">
        <f>IF(ISNA(VLOOKUP($A216,'Spring 2023 PVI'!$B212:$AD212,29,FALSE)),0,(VLOOKUP($A216,'Spring 2023 PVI'!$B212:$AD212,29,FALSE)))</f>
        <v>0</v>
      </c>
      <c r="AM216" s="403">
        <f>IF(ISNA(VLOOKUP($A216,'Spring 2023 PVI'!$B212:$AZ212,30,FALSE)),0,(VLOOKUP($A216,'Spring 2023 PVI'!$B212:$AZ212,30,FALSE)))</f>
        <v>0</v>
      </c>
      <c r="AN216" s="402">
        <f t="shared" si="105"/>
        <v>0</v>
      </c>
      <c r="AO216" s="404">
        <f t="shared" si="106"/>
        <v>0</v>
      </c>
      <c r="AP216" s="384">
        <f t="shared" si="107"/>
        <v>2113.8000000000002</v>
      </c>
      <c r="AQ216" s="403"/>
      <c r="AR216" s="403" t="e">
        <f>VLOOKUP($A216,'Data EYFSS Indica'!$C:$AQ,27,0)</f>
        <v>#N/A</v>
      </c>
      <c r="AS216" s="403" t="e">
        <f>VLOOKUP($A216,'Data EYFSS Indica'!$C:$AQ,28,0)</f>
        <v>#N/A</v>
      </c>
      <c r="AT216" s="409" t="e">
        <f t="shared" si="108"/>
        <v>#N/A</v>
      </c>
      <c r="AU216" s="409" t="e">
        <f>(VLOOKUP($A216,'Data EYFSS Indica'!$C:$AQ,24,0))/3.2*AU$3</f>
        <v>#N/A</v>
      </c>
      <c r="AV216" s="413" t="e">
        <f t="shared" si="109"/>
        <v>#N/A</v>
      </c>
      <c r="AW216" s="410" t="e">
        <f t="shared" si="95"/>
        <v>#N/A</v>
      </c>
      <c r="AX216" s="410" t="e">
        <f t="shared" si="96"/>
        <v>#N/A</v>
      </c>
      <c r="AY216" s="410" t="e">
        <f t="shared" si="97"/>
        <v>#N/A</v>
      </c>
      <c r="AZ216" s="642">
        <f>(SUMIF('Spring 2023 School'!B:B,Budget!A216,'Spring 2023 School'!AG:AG)+SUMIF('Summer 2023 School'!B:B,Budget!A216,'Summer 2023 School'!AG:AG)+SUMIF('Autumn 2023 School'!B:B,Budget!A216,'Autumn 2023 School'!AG:AG))</f>
        <v>0</v>
      </c>
      <c r="BA216" s="410">
        <f t="shared" si="98"/>
        <v>0</v>
      </c>
      <c r="BI216">
        <f t="shared" si="144"/>
        <v>0</v>
      </c>
      <c r="BJ216">
        <f t="shared" si="145"/>
        <v>0</v>
      </c>
      <c r="BK216">
        <f t="shared" si="146"/>
        <v>0</v>
      </c>
    </row>
    <row r="217" spans="1:63" x14ac:dyDescent="0.35">
      <c r="A217" s="231">
        <v>235</v>
      </c>
      <c r="B217" t="s">
        <v>1212</v>
      </c>
      <c r="C217" s="231">
        <f>IF(ISNA(VLOOKUP($A217,'Spring 2023 PVI'!$B$3:$AF$220,6,FALSE)),0,(VLOOKUP($A217,'Spring 2023 PVI'!$B$3:$AF$220,6,FALSE)))</f>
        <v>1</v>
      </c>
      <c r="D217" s="231">
        <f>IF(ISNA(VLOOKUP($A217,'Summer 2023 PVI'!$B$2:$AF$217,6,FALSE)),0,(VLOOKUP($A217,'Summer 2023 PVI'!$B$2:$AF$217,6,FALSE)))</f>
        <v>1</v>
      </c>
      <c r="E217" s="231">
        <f>IF(ISNA(VLOOKUP($A217,'Autumn 2023 PVI'!$B$2:$AH$214,6,FALSE)),0,(VLOOKUP($A217,'Autumn 2023 PVI'!$B$2:$AH$214,6,FALSE)))</f>
        <v>1</v>
      </c>
      <c r="F217" s="231">
        <f>IF(ISNA(VLOOKUP($A217,'Spring 2023 PVI'!$B$3:$AF$219,9,FALSE)),0,(VLOOKUP($A217,'Spring 2023 PVI'!$B$3:$AF$219,8,FALSE)))</f>
        <v>0</v>
      </c>
      <c r="G217" s="231">
        <f>IF(ISNA(VLOOKUP($A217,'Summer 2023 PVI'!$B$2:$AF$216,9,FALSE)),0,(VLOOKUP($A217,'Summer 2023 PVI'!$B$2:$AF$216,8,FALSE)))</f>
        <v>0</v>
      </c>
      <c r="H217" s="231">
        <f>IF(ISNA(VLOOKUP($A217,'Autumn 2023 PVI'!$B$2:$AH$214,9,FALSE)),0,(VLOOKUP($A217,'Autumn 2023 PVI'!$B$2:$AH$214,9,FALSE)))</f>
        <v>1</v>
      </c>
      <c r="I217" s="231">
        <f>IF(ISNA(VLOOKUP($A217,'Spring 2023 PVI'!$B$3:$AF$219,13,FALSE)),0,(VLOOKUP($A217,'Spring 2023 PVI'!$B$3:$AF$219,13,FALSE)))</f>
        <v>15</v>
      </c>
      <c r="J217" s="231">
        <f>IF(ISNA(VLOOKUP($A217,'Summer 2023 PVI'!$B$2:$AF$216,13,FALSE)),0,(VLOOKUP($A217,'Summer 2023 PVI'!$B$2:$AF$216,13,FALSE)))</f>
        <v>15</v>
      </c>
      <c r="K217" s="231">
        <f>IF(ISNA(VLOOKUP($A217,'Autumn 2023 PVI'!$B$2:$AH$214,13,FALSE)),0,(VLOOKUP($A217,'Autumn 2023 PVI'!$B$2:$AH$214,13,FALSE)))</f>
        <v>15</v>
      </c>
      <c r="L217" s="231">
        <f>IF(ISNA(VLOOKUP($A217,'Spring 2023 PVI'!$B$3:$AF$219,16,FALSE)),0,(VLOOKUP($A217,'Spring 2023 PVI'!$B$3:$AF$219,16,FALSE)))</f>
        <v>15</v>
      </c>
      <c r="M217" s="231">
        <f>IF(ISNA(VLOOKUP($A217,'Summer 2023 PVI'!$B$2:$AF$216,16,FALSE)),0,(VLOOKUP($A217,'Summer 2023 PVI'!$B$2:$AF$216,16,FALSE)))</f>
        <v>15</v>
      </c>
      <c r="N217" s="231">
        <f>IF(ISNA(VLOOKUP($A217,'Autumn 2023 PVI'!$B$2:$AH$214,16,FALSE)),0,(VLOOKUP($A217,'Autumn 2023 PVI'!$B$2:$AH$214,16,FALSE)))</f>
        <v>15</v>
      </c>
      <c r="O217" s="231">
        <f>IF(ISNA(VLOOKUP($A217,'Spring 2023 PVI'!$B$3:$AF$219,3,FALSE)),0,(VLOOKUP($A217,'Spring 2023 PVI'!$B$3:$AF$219,3,FALSE)))</f>
        <v>0</v>
      </c>
      <c r="P217" s="231">
        <f>IF(ISNA(VLOOKUP($A217,'Summer 2023 PVI'!$B$3:$AF$216,3,FALSE)),0,(VLOOKUP($A217,'Summer 2023 PVI'!$B$2:$AF$216,3,FALSE)))</f>
        <v>0</v>
      </c>
      <c r="Q217" s="231">
        <f>IF(ISNA(VLOOKUP($A217,'Autumn 2023 PVI'!$B$2:$AF$214,3,FALSE)),0,(VLOOKUP($A217,'Autumn 2023 PVI'!$B$2:$AF$214,3,FALSE)))</f>
        <v>0</v>
      </c>
      <c r="R217" s="231">
        <f>IF(ISNA(VLOOKUP($A217,'Spring 2023 PVI'!$B$3:$AF$219,10,FALSE)),0,(VLOOKUP($A217,'Spring 2023 PVI'!$B$3:$AF$219,10,FALSE)))</f>
        <v>0</v>
      </c>
      <c r="S217" s="231">
        <f>IF(ISNA(VLOOKUP($A217,'Summer 2023 PVI'!$B$2:$AF$216,10,FALSE)),0,(VLOOKUP($A217,'Summer 2023 PVI'!$B$2:$AF$216,10,FALSE)))</f>
        <v>0</v>
      </c>
      <c r="T217" s="231">
        <f>IF(ISNA(VLOOKUP($A217,'Autumn 2023 PVI'!$B$2:$AH$214,10,FALSE)),0,(VLOOKUP($A217,'Autumn 2023 PVI'!$B$2:$AH$214,10,FALSE)))</f>
        <v>0</v>
      </c>
      <c r="U217" s="231">
        <f>IF(ISNA(VLOOKUP($A217,'Spring 2023 PVI'!$B$3:$AF$219,26,FALSE)),0,(VLOOKUP($A217,'Spring 2023 PVI'!$B$3:$AF$219,26,FALSE)))</f>
        <v>0</v>
      </c>
      <c r="V217" s="231">
        <f>IF(ISNA(VLOOKUP($A217,'Spring 2023 PVI'!$B$3:$AF$219,26,FALSE)),0,(VLOOKUP($A217,'Spring 2023 PVI'!$B$3:$AF$219,26,FALSE)))</f>
        <v>0</v>
      </c>
      <c r="W217" s="231">
        <f>IF(ISNA(VLOOKUP($A217,'Spring 2023 PVI'!$B$3:$AF$219,26,FALSE)),0,(VLOOKUP($A217,'Spring 2023 PVI'!$B$3:$AF$219,26,FALSE)))</f>
        <v>0</v>
      </c>
      <c r="X217" s="231">
        <f>IF(ISNA(VLOOKUP($A217,'Spring 2023 PVI'!$B$3:$AF$219,27,FALSE)),0,(VLOOKUP($A217,'Spring 2023 PVI'!$B$3:$AF$219,27,FALSE)))</f>
        <v>0</v>
      </c>
      <c r="Y217" s="231">
        <f>IF(ISNA(VLOOKUP($A217,'Spring 2023 PVI'!$B$3:$AF$219,27,FALSE)),0,(VLOOKUP($A217,'Spring 2023 PVI'!$B$3:$AF$219,27,FALSE)))</f>
        <v>0</v>
      </c>
      <c r="Z217" s="231">
        <f>IF(ISNA(VLOOKUP($A217,'Spring 2023 PVI'!$B$3:$AF$219,27,FALSE)),0,(VLOOKUP($A217,'Spring 2023 PVI'!$B$3:$AF$219,27,FALSE)))</f>
        <v>0</v>
      </c>
      <c r="AA217" s="231">
        <f>IF(ISNA(VLOOKUP($A217,'Spring 2023 PVI'!$B$3:$AF$219,28,FALSE)),0,(VLOOKUP($A217,'Spring 2023 PVI'!$B$3:$AF$219,28,FALSE)))</f>
        <v>0</v>
      </c>
      <c r="AB217" s="231">
        <f>IF(ISNA(VLOOKUP($A217,'Spring 2023 PVI'!$B$3:$AF$219,28,FALSE)),0,(VLOOKUP($A217,'Spring 2023 PVI'!$B$3:$AF$219,28,FALSE)))</f>
        <v>0</v>
      </c>
      <c r="AC217" s="231">
        <f>IF(ISNA(VLOOKUP($A217,'Spring 2023 PVI'!$B$3:$AF$219,28,FALSE)),0,(VLOOKUP($A217,'Spring 2023 PVI'!$B$3:$AF$219,28,FALSE)))</f>
        <v>0</v>
      </c>
      <c r="AD217" s="384">
        <f t="shared" si="103"/>
        <v>6178.8000000000011</v>
      </c>
      <c r="AE217" s="403">
        <v>0</v>
      </c>
      <c r="AF217" s="403">
        <v>0</v>
      </c>
      <c r="AG217" s="403">
        <v>0</v>
      </c>
      <c r="AH217" s="384">
        <f t="shared" si="90"/>
        <v>0</v>
      </c>
      <c r="AI217" s="384">
        <f t="shared" si="91"/>
        <v>0</v>
      </c>
      <c r="AJ217" s="384">
        <f t="shared" si="92"/>
        <v>0</v>
      </c>
      <c r="AK217" s="384">
        <f t="shared" si="104"/>
        <v>0</v>
      </c>
      <c r="AL217" s="403">
        <f>IF(ISNA(VLOOKUP($A217,'Spring 2023 PVI'!$B213:$AD213,29,FALSE)),0,(VLOOKUP($A217,'Spring 2023 PVI'!$B213:$AD213,29,FALSE)))</f>
        <v>0</v>
      </c>
      <c r="AM217" s="403">
        <f>IF(ISNA(VLOOKUP($A217,'Spring 2023 PVI'!$B213:$AZ213,30,FALSE)),0,(VLOOKUP($A217,'Spring 2023 PVI'!$B213:$AZ213,30,FALSE)))</f>
        <v>0</v>
      </c>
      <c r="AN217" s="402">
        <f t="shared" si="105"/>
        <v>0</v>
      </c>
      <c r="AO217" s="404">
        <f t="shared" si="106"/>
        <v>0</v>
      </c>
      <c r="AP217" s="384">
        <f t="shared" si="107"/>
        <v>6178.8000000000011</v>
      </c>
      <c r="AQ217" s="403"/>
      <c r="AR217" s="403" t="e">
        <f>VLOOKUP($A217,'Data EYFSS Indica'!$C:$AQ,27,0)</f>
        <v>#N/A</v>
      </c>
      <c r="AS217" s="403" t="e">
        <f>VLOOKUP($A217,'Data EYFSS Indica'!$C:$AQ,28,0)</f>
        <v>#N/A</v>
      </c>
      <c r="AT217" s="409" t="e">
        <f t="shared" si="108"/>
        <v>#N/A</v>
      </c>
      <c r="AU217" s="409" t="e">
        <f>(VLOOKUP($A217,'Data EYFSS Indica'!$C:$AQ,24,0))/3.2*AU$3</f>
        <v>#N/A</v>
      </c>
      <c r="AV217" s="413" t="e">
        <f t="shared" si="109"/>
        <v>#N/A</v>
      </c>
      <c r="AW217" s="410" t="e">
        <f t="shared" si="95"/>
        <v>#N/A</v>
      </c>
      <c r="AX217" s="410" t="e">
        <f t="shared" si="96"/>
        <v>#N/A</v>
      </c>
      <c r="AY217" s="410" t="e">
        <f t="shared" si="97"/>
        <v>#N/A</v>
      </c>
      <c r="AZ217" s="642">
        <f>(SUMIF('Spring 2023 School'!B:B,Budget!A217,'Spring 2023 School'!AG:AG)+SUMIF('Summer 2023 School'!B:B,Budget!A217,'Summer 2023 School'!AG:AG)+SUMIF('Autumn 2023 School'!B:B,Budget!A217,'Autumn 2023 School'!AG:AG))</f>
        <v>0</v>
      </c>
      <c r="BA217" s="410">
        <f t="shared" si="98"/>
        <v>0</v>
      </c>
      <c r="BI217">
        <f t="shared" si="144"/>
        <v>0</v>
      </c>
      <c r="BJ217">
        <f t="shared" si="145"/>
        <v>0</v>
      </c>
      <c r="BK217">
        <f t="shared" si="146"/>
        <v>0</v>
      </c>
    </row>
    <row r="218" spans="1:63" x14ac:dyDescent="0.35">
      <c r="A218" s="231">
        <v>273</v>
      </c>
      <c r="B218" t="s">
        <v>373</v>
      </c>
      <c r="C218" s="231">
        <f>IF(ISNA(VLOOKUP($A218,'Spring 2023 PVI'!$B$3:$AF$220,6,FALSE)),0,(VLOOKUP($A218,'Spring 2023 PVI'!$B$3:$AF$220,6,FALSE)))</f>
        <v>4</v>
      </c>
      <c r="D218" s="231">
        <f>IF(ISNA(VLOOKUP($A218,'Summer 2023 PVI'!$B$2:$AF$217,6,FALSE)),0,(VLOOKUP($A218,'Summer 2023 PVI'!$B$2:$AF$217,6,FALSE)))</f>
        <v>6</v>
      </c>
      <c r="E218" s="231">
        <f>IF(ISNA(VLOOKUP($A218,'Autumn 2023 PVI'!$B$2:$AH$214,6,FALSE)),0,(VLOOKUP($A218,'Autumn 2023 PVI'!$B$2:$AH$214,6,FALSE)))</f>
        <v>7</v>
      </c>
      <c r="F218" s="231">
        <f>IF(ISNA(VLOOKUP($A218,'Spring 2023 PVI'!$B$3:$AF$219,9,FALSE)),0,(VLOOKUP($A218,'Spring 2023 PVI'!$B$3:$AF$219,8,FALSE)))</f>
        <v>1</v>
      </c>
      <c r="G218" s="231">
        <f>IF(ISNA(VLOOKUP($A218,'Summer 2023 PVI'!$B$2:$AF$216,9,FALSE)),0,(VLOOKUP($A218,'Summer 2023 PVI'!$B$2:$AF$216,8,FALSE)))</f>
        <v>1</v>
      </c>
      <c r="H218" s="231">
        <f>IF(ISNA(VLOOKUP($A218,'Autumn 2023 PVI'!$B$2:$AH$214,9,FALSE)),0,(VLOOKUP($A218,'Autumn 2023 PVI'!$B$2:$AH$214,9,FALSE)))</f>
        <v>7</v>
      </c>
      <c r="I218" s="231">
        <f>IF(ISNA(VLOOKUP($A218,'Spring 2023 PVI'!$B$3:$AF$219,13,FALSE)),0,(VLOOKUP($A218,'Spring 2023 PVI'!$B$3:$AF$219,13,FALSE)))</f>
        <v>60</v>
      </c>
      <c r="J218" s="231">
        <f>IF(ISNA(VLOOKUP($A218,'Summer 2023 PVI'!$B$2:$AF$216,13,FALSE)),0,(VLOOKUP($A218,'Summer 2023 PVI'!$B$2:$AF$216,13,FALSE)))</f>
        <v>90</v>
      </c>
      <c r="K218" s="231">
        <f>IF(ISNA(VLOOKUP($A218,'Autumn 2023 PVI'!$B$2:$AH$214,13,FALSE)),0,(VLOOKUP($A218,'Autumn 2023 PVI'!$B$2:$AH$214,13,FALSE)))</f>
        <v>105</v>
      </c>
      <c r="L218" s="231">
        <f>IF(ISNA(VLOOKUP($A218,'Spring 2023 PVI'!$B$3:$AF$219,16,FALSE)),0,(VLOOKUP($A218,'Spring 2023 PVI'!$B$3:$AF$219,16,FALSE)))</f>
        <v>44.25</v>
      </c>
      <c r="M218" s="231">
        <f>IF(ISNA(VLOOKUP($A218,'Summer 2023 PVI'!$B$2:$AF$216,16,FALSE)),0,(VLOOKUP($A218,'Summer 2023 PVI'!$B$2:$AF$216,16,FALSE)))</f>
        <v>74.25</v>
      </c>
      <c r="N218" s="231">
        <f>IF(ISNA(VLOOKUP($A218,'Autumn 2023 PVI'!$B$2:$AH$214,16,FALSE)),0,(VLOOKUP($A218,'Autumn 2023 PVI'!$B$2:$AH$214,16,FALSE)))</f>
        <v>105</v>
      </c>
      <c r="O218" s="231">
        <f>IF(ISNA(VLOOKUP($A218,'Spring 2023 PVI'!$B$3:$AF$219,3,FALSE)),0,(VLOOKUP($A218,'Spring 2023 PVI'!$B$3:$AF$219,3,FALSE)))</f>
        <v>0</v>
      </c>
      <c r="P218" s="231">
        <f>IF(ISNA(VLOOKUP($A218,'Summer 2023 PVI'!$B$3:$AF$216,3,FALSE)),0,(VLOOKUP($A218,'Summer 2023 PVI'!$B$2:$AF$216,3,FALSE)))</f>
        <v>0</v>
      </c>
      <c r="Q218" s="231">
        <f>IF(ISNA(VLOOKUP($A218,'Autumn 2023 PVI'!$B$2:$AF$214,3,FALSE)),0,(VLOOKUP($A218,'Autumn 2023 PVI'!$B$2:$AF$214,3,FALSE)))</f>
        <v>0</v>
      </c>
      <c r="R218" s="231">
        <f>IF(ISNA(VLOOKUP($A218,'Spring 2023 PVI'!$B$3:$AF$219,10,FALSE)),0,(VLOOKUP($A218,'Spring 2023 PVI'!$B$3:$AF$219,10,FALSE)))</f>
        <v>0</v>
      </c>
      <c r="S218" s="231">
        <f>IF(ISNA(VLOOKUP($A218,'Summer 2023 PVI'!$B$2:$AF$216,10,FALSE)),0,(VLOOKUP($A218,'Summer 2023 PVI'!$B$2:$AF$216,10,FALSE)))</f>
        <v>0</v>
      </c>
      <c r="T218" s="231">
        <f>IF(ISNA(VLOOKUP($A218,'Autumn 2023 PVI'!$B$2:$AH$214,10,FALSE)),0,(VLOOKUP($A218,'Autumn 2023 PVI'!$B$2:$AH$214,10,FALSE)))</f>
        <v>0</v>
      </c>
      <c r="U218" s="231">
        <f>IF(ISNA(VLOOKUP($A218,'Spring 2023 PVI'!$B$3:$AF$219,26,FALSE)),0,(VLOOKUP($A218,'Spring 2023 PVI'!$B$3:$AF$219,26,FALSE)))</f>
        <v>0</v>
      </c>
      <c r="V218" s="231">
        <f>IF(ISNA(VLOOKUP($A218,'Spring 2023 PVI'!$B$3:$AF$219,26,FALSE)),0,(VLOOKUP($A218,'Spring 2023 PVI'!$B$3:$AF$219,26,FALSE)))</f>
        <v>0</v>
      </c>
      <c r="W218" s="231">
        <f>IF(ISNA(VLOOKUP($A218,'Spring 2023 PVI'!$B$3:$AF$219,26,FALSE)),0,(VLOOKUP($A218,'Spring 2023 PVI'!$B$3:$AF$219,26,FALSE)))</f>
        <v>0</v>
      </c>
      <c r="X218" s="231">
        <f>IF(ISNA(VLOOKUP($A218,'Spring 2023 PVI'!$B$3:$AF$219,27,FALSE)),0,(VLOOKUP($A218,'Spring 2023 PVI'!$B$3:$AF$219,27,FALSE)))</f>
        <v>0</v>
      </c>
      <c r="Y218" s="231">
        <f>IF(ISNA(VLOOKUP($A218,'Spring 2023 PVI'!$B$3:$AF$219,27,FALSE)),0,(VLOOKUP($A218,'Spring 2023 PVI'!$B$3:$AF$219,27,FALSE)))</f>
        <v>0</v>
      </c>
      <c r="Z218" s="231">
        <f>IF(ISNA(VLOOKUP($A218,'Spring 2023 PVI'!$B$3:$AF$219,27,FALSE)),0,(VLOOKUP($A218,'Spring 2023 PVI'!$B$3:$AF$219,27,FALSE)))</f>
        <v>0</v>
      </c>
      <c r="AA218" s="231">
        <f>IF(ISNA(VLOOKUP($A218,'Spring 2023 PVI'!$B$3:$AF$219,28,FALSE)),0,(VLOOKUP($A218,'Spring 2023 PVI'!$B$3:$AF$219,28,FALSE)))</f>
        <v>0</v>
      </c>
      <c r="AB218" s="231">
        <f>IF(ISNA(VLOOKUP($A218,'Spring 2023 PVI'!$B$3:$AF$219,28,FALSE)),0,(VLOOKUP($A218,'Spring 2023 PVI'!$B$3:$AF$219,28,FALSE)))</f>
        <v>0</v>
      </c>
      <c r="AC218" s="231">
        <f>IF(ISNA(VLOOKUP($A218,'Spring 2023 PVI'!$B$3:$AF$219,28,FALSE)),0,(VLOOKUP($A218,'Spring 2023 PVI'!$B$3:$AF$219,28,FALSE)))</f>
        <v>0</v>
      </c>
      <c r="AD218" s="384">
        <f t="shared" si="103"/>
        <v>32576.91</v>
      </c>
      <c r="AE218" s="403">
        <v>0</v>
      </c>
      <c r="AF218" s="403">
        <v>0</v>
      </c>
      <c r="AG218" s="403">
        <v>0</v>
      </c>
      <c r="AH218" s="384">
        <f t="shared" si="90"/>
        <v>0</v>
      </c>
      <c r="AI218" s="384">
        <f t="shared" si="91"/>
        <v>0</v>
      </c>
      <c r="AJ218" s="384">
        <f t="shared" si="92"/>
        <v>0</v>
      </c>
      <c r="AK218" s="384">
        <f t="shared" si="104"/>
        <v>0</v>
      </c>
      <c r="AL218" s="403">
        <f>IF(ISNA(VLOOKUP($A218,'Spring 2023 PVI'!$B214:$AD214,29,FALSE)),0,(VLOOKUP($A218,'Spring 2023 PVI'!$B214:$AD214,29,FALSE)))</f>
        <v>0</v>
      </c>
      <c r="AM218" s="403">
        <f>IF(ISNA(VLOOKUP($A218,'Spring 2023 PVI'!$B214:$AZ214,30,FALSE)),0,(VLOOKUP($A218,'Spring 2023 PVI'!$B214:$AZ214,30,FALSE)))</f>
        <v>0</v>
      </c>
      <c r="AN218" s="402">
        <f t="shared" si="105"/>
        <v>0</v>
      </c>
      <c r="AO218" s="404">
        <f t="shared" si="106"/>
        <v>0</v>
      </c>
      <c r="AP218" s="384">
        <f t="shared" si="107"/>
        <v>32576.91</v>
      </c>
      <c r="AQ218" s="403"/>
      <c r="AR218" s="403" t="e">
        <f>VLOOKUP($A218,'Data EYFSS Indica'!$C:$AQ,27,0)</f>
        <v>#N/A</v>
      </c>
      <c r="AS218" s="403" t="e">
        <f>VLOOKUP($A218,'Data EYFSS Indica'!$C:$AQ,28,0)</f>
        <v>#N/A</v>
      </c>
      <c r="AT218" s="409" t="e">
        <f t="shared" si="108"/>
        <v>#N/A</v>
      </c>
      <c r="AU218" s="409" t="e">
        <f>(VLOOKUP($A218,'Data EYFSS Indica'!$C:$AQ,24,0))/3.2*AU$3</f>
        <v>#N/A</v>
      </c>
      <c r="AV218" s="413" t="e">
        <f t="shared" si="109"/>
        <v>#N/A</v>
      </c>
      <c r="AW218" s="410" t="e">
        <f t="shared" si="95"/>
        <v>#N/A</v>
      </c>
      <c r="AX218" s="410" t="e">
        <f t="shared" si="96"/>
        <v>#N/A</v>
      </c>
      <c r="AY218" s="410" t="e">
        <f t="shared" si="97"/>
        <v>#N/A</v>
      </c>
      <c r="AZ218" s="642">
        <f>(SUMIF('Spring 2023 School'!B:B,Budget!A218,'Spring 2023 School'!AG:AG)+SUMIF('Summer 2023 School'!B:B,Budget!A218,'Summer 2023 School'!AG:AG)+SUMIF('Autumn 2023 School'!B:B,Budget!A218,'Autumn 2023 School'!AG:AG))</f>
        <v>0</v>
      </c>
      <c r="BA218" s="410">
        <f t="shared" si="98"/>
        <v>0</v>
      </c>
      <c r="BI218">
        <f t="shared" si="144"/>
        <v>0</v>
      </c>
      <c r="BJ218">
        <f t="shared" si="145"/>
        <v>0</v>
      </c>
      <c r="BK218">
        <f t="shared" si="146"/>
        <v>0</v>
      </c>
    </row>
    <row r="219" spans="1:63" x14ac:dyDescent="0.35">
      <c r="A219" s="231">
        <v>281</v>
      </c>
      <c r="B219" t="s">
        <v>793</v>
      </c>
      <c r="C219" s="231">
        <f>IF(ISNA(VLOOKUP($A219,'Spring 2023 PVI'!$B$3:$AF$220,6,FALSE)),0,(VLOOKUP($A219,'Spring 2023 PVI'!$B$3:$AF$220,6,FALSE)))</f>
        <v>0</v>
      </c>
      <c r="D219" s="231">
        <f>IF(ISNA(VLOOKUP($A219,'Summer 2023 PVI'!$B$2:$AF$217,6,FALSE)),0,(VLOOKUP($A219,'Summer 2023 PVI'!$B$2:$AF$217,6,FALSE)))</f>
        <v>1</v>
      </c>
      <c r="E219" s="231">
        <f>IF(ISNA(VLOOKUP($A219,'Autumn 2023 PVI'!$B$2:$AH$214,6,FALSE)),0,(VLOOKUP($A219,'Autumn 2023 PVI'!$B$2:$AH$214,6,FALSE)))</f>
        <v>0</v>
      </c>
      <c r="F219" s="231">
        <f>IF(ISNA(VLOOKUP($A219,'Spring 2023 PVI'!$B$3:$AF$219,9,FALSE)),0,(VLOOKUP($A219,'Spring 2023 PVI'!$B$3:$AF$219,8,FALSE)))</f>
        <v>0</v>
      </c>
      <c r="G219" s="231">
        <f>IF(ISNA(VLOOKUP($A219,'Summer 2023 PVI'!$B$2:$AF$216,9,FALSE)),0,(VLOOKUP($A219,'Summer 2023 PVI'!$B$2:$AF$216,8,FALSE)))</f>
        <v>0</v>
      </c>
      <c r="H219" s="231">
        <f>IF(ISNA(VLOOKUP($A219,'Autumn 2023 PVI'!$B$2:$AH$214,9,FALSE)),0,(VLOOKUP($A219,'Autumn 2023 PVI'!$B$2:$AH$214,9,FALSE)))</f>
        <v>0</v>
      </c>
      <c r="I219" s="231">
        <f>IF(ISNA(VLOOKUP($A219,'Spring 2023 PVI'!$B$3:$AF$219,13,FALSE)),0,(VLOOKUP($A219,'Spring 2023 PVI'!$B$3:$AF$219,13,FALSE)))</f>
        <v>0</v>
      </c>
      <c r="J219" s="231">
        <f>IF(ISNA(VLOOKUP($A219,'Summer 2023 PVI'!$B$2:$AF$216,13,FALSE)),0,(VLOOKUP($A219,'Summer 2023 PVI'!$B$2:$AF$216,13,FALSE)))</f>
        <v>15</v>
      </c>
      <c r="K219" s="231">
        <f>IF(ISNA(VLOOKUP($A219,'Autumn 2023 PVI'!$B$2:$AH$214,13,FALSE)),0,(VLOOKUP($A219,'Autumn 2023 PVI'!$B$2:$AH$214,13,FALSE)))</f>
        <v>0</v>
      </c>
      <c r="L219" s="231">
        <f>IF(ISNA(VLOOKUP($A219,'Spring 2023 PVI'!$B$3:$AF$219,16,FALSE)),0,(VLOOKUP($A219,'Spring 2023 PVI'!$B$3:$AF$219,16,FALSE)))</f>
        <v>0</v>
      </c>
      <c r="M219" s="231">
        <f>IF(ISNA(VLOOKUP($A219,'Summer 2023 PVI'!$B$2:$AF$216,16,FALSE)),0,(VLOOKUP($A219,'Summer 2023 PVI'!$B$2:$AF$216,16,FALSE)))</f>
        <v>15</v>
      </c>
      <c r="N219" s="231">
        <f>IF(ISNA(VLOOKUP($A219,'Autumn 2023 PVI'!$B$2:$AH$214,16,FALSE)),0,(VLOOKUP($A219,'Autumn 2023 PVI'!$B$2:$AH$214,16,FALSE)))</f>
        <v>0</v>
      </c>
      <c r="O219" s="231">
        <f>IF(ISNA(VLOOKUP($A219,'Spring 2023 PVI'!$B$3:$AF$219,3,FALSE)),0,(VLOOKUP($A219,'Spring 2023 PVI'!$B$3:$AF$219,3,FALSE)))</f>
        <v>0</v>
      </c>
      <c r="P219" s="231">
        <f>IF(ISNA(VLOOKUP($A219,'Summer 2023 PVI'!$B$3:$AF$216,3,FALSE)),0,(VLOOKUP($A219,'Summer 2023 PVI'!$B$2:$AF$216,3,FALSE)))</f>
        <v>0</v>
      </c>
      <c r="Q219" s="231">
        <f>IF(ISNA(VLOOKUP($A219,'Autumn 2023 PVI'!$B$2:$AF$214,3,FALSE)),0,(VLOOKUP($A219,'Autumn 2023 PVI'!$B$2:$AF$214,3,FALSE)))</f>
        <v>0</v>
      </c>
      <c r="R219" s="231">
        <f>IF(ISNA(VLOOKUP($A219,'Spring 2023 PVI'!$B$3:$AF$219,10,FALSE)),0,(VLOOKUP($A219,'Spring 2023 PVI'!$B$3:$AF$219,10,FALSE)))</f>
        <v>0</v>
      </c>
      <c r="S219" s="231">
        <f>IF(ISNA(VLOOKUP($A219,'Summer 2023 PVI'!$B$2:$AF$216,10,FALSE)),0,(VLOOKUP($A219,'Summer 2023 PVI'!$B$2:$AF$216,10,FALSE)))</f>
        <v>0</v>
      </c>
      <c r="T219" s="231">
        <f>IF(ISNA(VLOOKUP($A219,'Autumn 2023 PVI'!$B$2:$AH$214,10,FALSE)),0,(VLOOKUP($A219,'Autumn 2023 PVI'!$B$2:$AH$214,10,FALSE)))</f>
        <v>0</v>
      </c>
      <c r="U219" s="231">
        <f>IF(ISNA(VLOOKUP($A219,'Spring 2023 PVI'!$B$3:$AF$219,26,FALSE)),0,(VLOOKUP($A219,'Spring 2023 PVI'!$B$3:$AF$219,26,FALSE)))</f>
        <v>0</v>
      </c>
      <c r="V219" s="231">
        <f>IF(ISNA(VLOOKUP($A219,'Spring 2023 PVI'!$B$3:$AF$219,26,FALSE)),0,(VLOOKUP($A219,'Spring 2023 PVI'!$B$3:$AF$219,26,FALSE)))</f>
        <v>0</v>
      </c>
      <c r="W219" s="231">
        <f>IF(ISNA(VLOOKUP($A219,'Spring 2023 PVI'!$B$3:$AF$219,26,FALSE)),0,(VLOOKUP($A219,'Spring 2023 PVI'!$B$3:$AF$219,26,FALSE)))</f>
        <v>0</v>
      </c>
      <c r="X219" s="231">
        <f>IF(ISNA(VLOOKUP($A219,'Spring 2023 PVI'!$B$3:$AF$219,27,FALSE)),0,(VLOOKUP($A219,'Spring 2023 PVI'!$B$3:$AF$219,27,FALSE)))</f>
        <v>0</v>
      </c>
      <c r="Y219" s="231">
        <f>IF(ISNA(VLOOKUP($A219,'Spring 2023 PVI'!$B$3:$AF$219,27,FALSE)),0,(VLOOKUP($A219,'Spring 2023 PVI'!$B$3:$AF$219,27,FALSE)))</f>
        <v>0</v>
      </c>
      <c r="Z219" s="231">
        <f>IF(ISNA(VLOOKUP($A219,'Spring 2023 PVI'!$B$3:$AF$219,27,FALSE)),0,(VLOOKUP($A219,'Spring 2023 PVI'!$B$3:$AF$219,27,FALSE)))</f>
        <v>0</v>
      </c>
      <c r="AA219" s="231">
        <f>IF(ISNA(VLOOKUP($A219,'Spring 2023 PVI'!$B$3:$AF$219,28,FALSE)),0,(VLOOKUP($A219,'Spring 2023 PVI'!$B$3:$AF$219,28,FALSE)))</f>
        <v>0</v>
      </c>
      <c r="AB219" s="231">
        <f>IF(ISNA(VLOOKUP($A219,'Spring 2023 PVI'!$B$3:$AF$219,28,FALSE)),0,(VLOOKUP($A219,'Spring 2023 PVI'!$B$3:$AF$219,28,FALSE)))</f>
        <v>0</v>
      </c>
      <c r="AC219" s="231">
        <f>IF(ISNA(VLOOKUP($A219,'Spring 2023 PVI'!$B$3:$AF$219,28,FALSE)),0,(VLOOKUP($A219,'Spring 2023 PVI'!$B$3:$AF$219,28,FALSE)))</f>
        <v>0</v>
      </c>
      <c r="AD219" s="384">
        <f t="shared" si="103"/>
        <v>2113.8000000000002</v>
      </c>
      <c r="AE219" s="403">
        <v>0</v>
      </c>
      <c r="AF219" s="403">
        <v>0</v>
      </c>
      <c r="AG219" s="403">
        <v>0</v>
      </c>
      <c r="AH219" s="384">
        <f t="shared" si="90"/>
        <v>0</v>
      </c>
      <c r="AI219" s="384">
        <f t="shared" si="91"/>
        <v>0</v>
      </c>
      <c r="AJ219" s="384">
        <f t="shared" si="92"/>
        <v>0</v>
      </c>
      <c r="AK219" s="384">
        <f t="shared" si="104"/>
        <v>0</v>
      </c>
      <c r="AL219" s="403">
        <f>IF(ISNA(VLOOKUP($A219,'Spring 2023 PVI'!$B215:$AD215,29,FALSE)),0,(VLOOKUP($A219,'Spring 2023 PVI'!$B215:$AD215,29,FALSE)))</f>
        <v>0</v>
      </c>
      <c r="AM219" s="403">
        <f>IF(ISNA(VLOOKUP($A219,'Spring 2023 PVI'!$B215:$AZ215,30,FALSE)),0,(VLOOKUP($A219,'Spring 2023 PVI'!$B215:$AZ215,30,FALSE)))</f>
        <v>0</v>
      </c>
      <c r="AN219" s="402">
        <f t="shared" si="105"/>
        <v>0</v>
      </c>
      <c r="AO219" s="404">
        <f t="shared" si="106"/>
        <v>0</v>
      </c>
      <c r="AP219" s="384">
        <f t="shared" si="107"/>
        <v>2113.8000000000002</v>
      </c>
      <c r="AQ219" s="403"/>
      <c r="AR219" s="403" t="e">
        <f>VLOOKUP($A219,'Data EYFSS Indica'!$C:$AQ,27,0)</f>
        <v>#N/A</v>
      </c>
      <c r="AS219" s="403" t="e">
        <f>VLOOKUP($A219,'Data EYFSS Indica'!$C:$AQ,28,0)</f>
        <v>#N/A</v>
      </c>
      <c r="AT219" s="409" t="e">
        <f t="shared" si="108"/>
        <v>#N/A</v>
      </c>
      <c r="AU219" s="409" t="e">
        <f>(VLOOKUP($A219,'Data EYFSS Indica'!$C:$AQ,24,0))/3.2*AU$3</f>
        <v>#N/A</v>
      </c>
      <c r="AV219" s="413" t="e">
        <f t="shared" si="109"/>
        <v>#N/A</v>
      </c>
      <c r="AW219" s="410" t="e">
        <f t="shared" si="95"/>
        <v>#N/A</v>
      </c>
      <c r="AX219" s="410" t="e">
        <f t="shared" si="96"/>
        <v>#N/A</v>
      </c>
      <c r="AY219" s="410" t="e">
        <f t="shared" si="97"/>
        <v>#N/A</v>
      </c>
      <c r="AZ219" s="642">
        <f>(SUMIF('Spring 2023 School'!B:B,Budget!A219,'Spring 2023 School'!AG:AG)+SUMIF('Summer 2023 School'!B:B,Budget!A219,'Summer 2023 School'!AG:AG)+SUMIF('Autumn 2023 School'!B:B,Budget!A219,'Autumn 2023 School'!AG:AG))</f>
        <v>0</v>
      </c>
      <c r="BA219" s="410">
        <f t="shared" si="98"/>
        <v>0</v>
      </c>
      <c r="BI219">
        <f t="shared" si="144"/>
        <v>0</v>
      </c>
      <c r="BJ219">
        <f t="shared" si="145"/>
        <v>0</v>
      </c>
      <c r="BK219">
        <f t="shared" si="146"/>
        <v>0</v>
      </c>
    </row>
    <row r="220" spans="1:63" x14ac:dyDescent="0.35">
      <c r="A220" s="231">
        <v>302</v>
      </c>
      <c r="B220" t="s">
        <v>374</v>
      </c>
      <c r="C220" s="231">
        <f>IF(ISNA(VLOOKUP($A220,'Spring 2023 PVI'!$B$3:$AF$220,6,FALSE)),0,(VLOOKUP($A220,'Spring 2023 PVI'!$B$3:$AF$220,6,FALSE)))</f>
        <v>2</v>
      </c>
      <c r="D220" s="231">
        <f>IF(ISNA(VLOOKUP($A220,'Summer 2023 PVI'!$B$2:$AF$217,6,FALSE)),0,(VLOOKUP($A220,'Summer 2023 PVI'!$B$2:$AF$217,6,FALSE)))</f>
        <v>2</v>
      </c>
      <c r="E220" s="231">
        <f>IF(ISNA(VLOOKUP($A220,'Autumn 2023 PVI'!$B$2:$AH$214,6,FALSE)),0,(VLOOKUP($A220,'Autumn 2023 PVI'!$B$2:$AH$214,6,FALSE)))</f>
        <v>1</v>
      </c>
      <c r="F220" s="231">
        <f>IF(ISNA(VLOOKUP($A220,'Spring 2023 PVI'!$B$3:$AF$219,9,FALSE)),0,(VLOOKUP($A220,'Spring 2023 PVI'!$B$3:$AF$219,8,FALSE)))</f>
        <v>0</v>
      </c>
      <c r="G220" s="231">
        <f>IF(ISNA(VLOOKUP($A220,'Summer 2023 PVI'!$B$2:$AF$216,9,FALSE)),0,(VLOOKUP($A220,'Summer 2023 PVI'!$B$2:$AF$216,8,FALSE)))</f>
        <v>0</v>
      </c>
      <c r="H220" s="231">
        <f>IF(ISNA(VLOOKUP($A220,'Autumn 2023 PVI'!$B$2:$AH$214,9,FALSE)),0,(VLOOKUP($A220,'Autumn 2023 PVI'!$B$2:$AH$214,9,FALSE)))</f>
        <v>0</v>
      </c>
      <c r="I220" s="231">
        <f>IF(ISNA(VLOOKUP($A220,'Spring 2023 PVI'!$B$3:$AF$219,13,FALSE)),0,(VLOOKUP($A220,'Spring 2023 PVI'!$B$3:$AF$219,13,FALSE)))</f>
        <v>30</v>
      </c>
      <c r="J220" s="231">
        <f>IF(ISNA(VLOOKUP($A220,'Summer 2023 PVI'!$B$2:$AF$216,13,FALSE)),0,(VLOOKUP($A220,'Summer 2023 PVI'!$B$2:$AF$216,13,FALSE)))</f>
        <v>30</v>
      </c>
      <c r="K220" s="231">
        <f>IF(ISNA(VLOOKUP($A220,'Autumn 2023 PVI'!$B$2:$AH$214,13,FALSE)),0,(VLOOKUP($A220,'Autumn 2023 PVI'!$B$2:$AH$214,13,FALSE)))</f>
        <v>15</v>
      </c>
      <c r="L220" s="231">
        <f>IF(ISNA(VLOOKUP($A220,'Spring 2023 PVI'!$B$3:$AF$219,16,FALSE)),0,(VLOOKUP($A220,'Spring 2023 PVI'!$B$3:$AF$219,16,FALSE)))</f>
        <v>0</v>
      </c>
      <c r="M220" s="231">
        <f>IF(ISNA(VLOOKUP($A220,'Summer 2023 PVI'!$B$2:$AF$216,16,FALSE)),0,(VLOOKUP($A220,'Summer 2023 PVI'!$B$2:$AF$216,16,FALSE)))</f>
        <v>0</v>
      </c>
      <c r="N220" s="231">
        <f>IF(ISNA(VLOOKUP($A220,'Autumn 2023 PVI'!$B$2:$AH$214,16,FALSE)),0,(VLOOKUP($A220,'Autumn 2023 PVI'!$B$2:$AH$214,16,FALSE)))</f>
        <v>0</v>
      </c>
      <c r="O220" s="231">
        <f>IF(ISNA(VLOOKUP($A220,'Spring 2023 PVI'!$B$3:$AF$219,3,FALSE)),0,(VLOOKUP($A220,'Spring 2023 PVI'!$B$3:$AF$219,3,FALSE)))</f>
        <v>1</v>
      </c>
      <c r="P220" s="231">
        <f>IF(ISNA(VLOOKUP($A220,'Summer 2023 PVI'!$B$3:$AF$216,3,FALSE)),0,(VLOOKUP($A220,'Summer 2023 PVI'!$B$2:$AF$216,3,FALSE)))</f>
        <v>1</v>
      </c>
      <c r="Q220" s="231">
        <f>IF(ISNA(VLOOKUP($A220,'Autumn 2023 PVI'!$B$2:$AF$214,3,FALSE)),0,(VLOOKUP($A220,'Autumn 2023 PVI'!$B$2:$AF$214,3,FALSE)))</f>
        <v>1</v>
      </c>
      <c r="R220" s="231">
        <f>IF(ISNA(VLOOKUP($A220,'Spring 2023 PVI'!$B$3:$AF$219,10,FALSE)),0,(VLOOKUP($A220,'Spring 2023 PVI'!$B$3:$AF$219,10,FALSE)))</f>
        <v>15</v>
      </c>
      <c r="S220" s="231">
        <f>IF(ISNA(VLOOKUP($A220,'Summer 2023 PVI'!$B$2:$AF$216,10,FALSE)),0,(VLOOKUP($A220,'Summer 2023 PVI'!$B$2:$AF$216,10,FALSE)))</f>
        <v>15</v>
      </c>
      <c r="T220" s="231">
        <f>IF(ISNA(VLOOKUP($A220,'Autumn 2023 PVI'!$B$2:$AH$214,10,FALSE)),0,(VLOOKUP($A220,'Autumn 2023 PVI'!$B$2:$AH$214,10,FALSE)))</f>
        <v>15</v>
      </c>
      <c r="U220" s="231">
        <f>IF(ISNA(VLOOKUP($A220,'Spring 2023 PVI'!$B$3:$AF$219,26,FALSE)),0,(VLOOKUP($A220,'Spring 2023 PVI'!$B$3:$AF$219,26,FALSE)))</f>
        <v>0</v>
      </c>
      <c r="V220" s="231">
        <f>IF(ISNA(VLOOKUP($A220,'Spring 2023 PVI'!$B$3:$AF$219,26,FALSE)),0,(VLOOKUP($A220,'Spring 2023 PVI'!$B$3:$AF$219,26,FALSE)))</f>
        <v>0</v>
      </c>
      <c r="W220" s="231">
        <f>IF(ISNA(VLOOKUP($A220,'Spring 2023 PVI'!$B$3:$AF$219,26,FALSE)),0,(VLOOKUP($A220,'Spring 2023 PVI'!$B$3:$AF$219,26,FALSE)))</f>
        <v>0</v>
      </c>
      <c r="X220" s="231">
        <f>IF(ISNA(VLOOKUP($A220,'Spring 2023 PVI'!$B$3:$AF$219,27,FALSE)),0,(VLOOKUP($A220,'Spring 2023 PVI'!$B$3:$AF$219,27,FALSE)))</f>
        <v>0</v>
      </c>
      <c r="Y220" s="231">
        <f>IF(ISNA(VLOOKUP($A220,'Spring 2023 PVI'!$B$3:$AF$219,27,FALSE)),0,(VLOOKUP($A220,'Spring 2023 PVI'!$B$3:$AF$219,27,FALSE)))</f>
        <v>0</v>
      </c>
      <c r="Z220" s="231">
        <f>IF(ISNA(VLOOKUP($A220,'Spring 2023 PVI'!$B$3:$AF$219,27,FALSE)),0,(VLOOKUP($A220,'Spring 2023 PVI'!$B$3:$AF$219,27,FALSE)))</f>
        <v>0</v>
      </c>
      <c r="AA220" s="231">
        <f>IF(ISNA(VLOOKUP($A220,'Spring 2023 PVI'!$B$3:$AF$219,28,FALSE)),0,(VLOOKUP($A220,'Spring 2023 PVI'!$B$3:$AF$219,28,FALSE)))</f>
        <v>0</v>
      </c>
      <c r="AB220" s="231">
        <f>IF(ISNA(VLOOKUP($A220,'Spring 2023 PVI'!$B$3:$AF$219,28,FALSE)),0,(VLOOKUP($A220,'Spring 2023 PVI'!$B$3:$AF$219,28,FALSE)))</f>
        <v>0</v>
      </c>
      <c r="AC220" s="231">
        <f>IF(ISNA(VLOOKUP($A220,'Spring 2023 PVI'!$B$3:$AF$219,28,FALSE)),0,(VLOOKUP($A220,'Spring 2023 PVI'!$B$3:$AF$219,28,FALSE)))</f>
        <v>0</v>
      </c>
      <c r="AD220" s="384">
        <f t="shared" si="103"/>
        <v>5203.2000000000007</v>
      </c>
      <c r="AE220" s="403">
        <v>15</v>
      </c>
      <c r="AF220" s="403">
        <v>0</v>
      </c>
      <c r="AG220" s="403">
        <v>0</v>
      </c>
      <c r="AH220" s="384">
        <f t="shared" si="90"/>
        <v>347.7</v>
      </c>
      <c r="AI220" s="384">
        <f t="shared" si="91"/>
        <v>0</v>
      </c>
      <c r="AJ220" s="384">
        <f t="shared" si="92"/>
        <v>0</v>
      </c>
      <c r="AK220" s="384">
        <f t="shared" si="104"/>
        <v>347.7</v>
      </c>
      <c r="AL220" s="403">
        <f>IF(ISNA(VLOOKUP($A220,'Spring 2023 PVI'!$B216:$AD216,29,FALSE)),0,(VLOOKUP($A220,'Spring 2023 PVI'!$B216:$AD216,29,FALSE)))</f>
        <v>0</v>
      </c>
      <c r="AM220" s="403">
        <f>IF(ISNA(VLOOKUP($A220,'Spring 2023 PVI'!$B216:$AZ216,30,FALSE)),0,(VLOOKUP($A220,'Spring 2023 PVI'!$B216:$AZ216,30,FALSE)))</f>
        <v>0</v>
      </c>
      <c r="AN220" s="402">
        <f t="shared" si="105"/>
        <v>0</v>
      </c>
      <c r="AO220" s="404">
        <f t="shared" si="106"/>
        <v>4651.2</v>
      </c>
      <c r="AP220" s="384">
        <f t="shared" si="107"/>
        <v>10202.1</v>
      </c>
      <c r="AQ220" s="403"/>
      <c r="AR220" s="403" t="e">
        <f>VLOOKUP($A220,'Data EYFSS Indica'!$C:$AQ,27,0)</f>
        <v>#N/A</v>
      </c>
      <c r="AS220" s="403" t="e">
        <f>VLOOKUP($A220,'Data EYFSS Indica'!$C:$AQ,28,0)</f>
        <v>#N/A</v>
      </c>
      <c r="AT220" s="409" t="e">
        <f t="shared" si="108"/>
        <v>#N/A</v>
      </c>
      <c r="AU220" s="409" t="e">
        <f>(VLOOKUP($A220,'Data EYFSS Indica'!$C:$AQ,24,0))/3.2*AU$3</f>
        <v>#N/A</v>
      </c>
      <c r="AV220" s="413" t="e">
        <f t="shared" si="109"/>
        <v>#N/A</v>
      </c>
      <c r="AW220" s="410" t="e">
        <f t="shared" si="95"/>
        <v>#N/A</v>
      </c>
      <c r="AX220" s="410" t="e">
        <f t="shared" si="96"/>
        <v>#N/A</v>
      </c>
      <c r="AY220" s="410" t="e">
        <f t="shared" si="97"/>
        <v>#N/A</v>
      </c>
      <c r="AZ220" s="642">
        <f>(SUMIF('Spring 2023 School'!B:B,Budget!A220,'Spring 2023 School'!AG:AG)+SUMIF('Summer 2023 School'!B:B,Budget!A220,'Summer 2023 School'!AG:AG)+SUMIF('Autumn 2023 School'!B:B,Budget!A220,'Autumn 2023 School'!AG:AG))</f>
        <v>0</v>
      </c>
      <c r="BA220" s="410">
        <f t="shared" si="98"/>
        <v>0</v>
      </c>
      <c r="BI220">
        <f t="shared" si="144"/>
        <v>225</v>
      </c>
      <c r="BJ220">
        <f t="shared" si="145"/>
        <v>0</v>
      </c>
      <c r="BK220">
        <f t="shared" si="146"/>
        <v>0</v>
      </c>
    </row>
    <row r="221" spans="1:63" x14ac:dyDescent="0.35">
      <c r="A221" s="231">
        <v>316</v>
      </c>
      <c r="B221" t="s">
        <v>375</v>
      </c>
      <c r="C221" s="231">
        <f>IF(ISNA(VLOOKUP($A221,'Spring 2023 PVI'!$B$3:$AF$220,6,FALSE)),0,(VLOOKUP($A221,'Spring 2023 PVI'!$B$3:$AF$220,6,FALSE)))</f>
        <v>2</v>
      </c>
      <c r="D221" s="231">
        <f>IF(ISNA(VLOOKUP($A221,'Summer 2023 PVI'!$B$2:$AF$217,6,FALSE)),0,(VLOOKUP($A221,'Summer 2023 PVI'!$B$2:$AF$217,6,FALSE)))</f>
        <v>2</v>
      </c>
      <c r="E221" s="231">
        <f>IF(ISNA(VLOOKUP($A221,'Autumn 2023 PVI'!$B$2:$AH$214,6,FALSE)),0,(VLOOKUP($A221,'Autumn 2023 PVI'!$B$2:$AH$214,6,FALSE)))</f>
        <v>0</v>
      </c>
      <c r="F221" s="231">
        <f>IF(ISNA(VLOOKUP($A221,'Spring 2023 PVI'!$B$3:$AF$219,9,FALSE)),0,(VLOOKUP($A221,'Spring 2023 PVI'!$B$3:$AF$219,8,FALSE)))</f>
        <v>1</v>
      </c>
      <c r="G221" s="231">
        <f>IF(ISNA(VLOOKUP($A221,'Summer 2023 PVI'!$B$2:$AF$216,9,FALSE)),0,(VLOOKUP($A221,'Summer 2023 PVI'!$B$2:$AF$216,8,FALSE)))</f>
        <v>1</v>
      </c>
      <c r="H221" s="231">
        <f>IF(ISNA(VLOOKUP($A221,'Autumn 2023 PVI'!$B$2:$AH$214,9,FALSE)),0,(VLOOKUP($A221,'Autumn 2023 PVI'!$B$2:$AH$214,9,FALSE)))</f>
        <v>0</v>
      </c>
      <c r="I221" s="231">
        <f>IF(ISNA(VLOOKUP($A221,'Spring 2023 PVI'!$B$3:$AF$219,13,FALSE)),0,(VLOOKUP($A221,'Spring 2023 PVI'!$B$3:$AF$219,13,FALSE)))</f>
        <v>0</v>
      </c>
      <c r="J221" s="231">
        <f>IF(ISNA(VLOOKUP($A221,'Summer 2023 PVI'!$B$2:$AF$216,13,FALSE)),0,(VLOOKUP($A221,'Summer 2023 PVI'!$B$2:$AF$216,13,FALSE)))</f>
        <v>0</v>
      </c>
      <c r="K221" s="231">
        <f>IF(ISNA(VLOOKUP($A221,'Autumn 2023 PVI'!$B$2:$AH$214,13,FALSE)),0,(VLOOKUP($A221,'Autumn 2023 PVI'!$B$2:$AH$214,13,FALSE)))</f>
        <v>0</v>
      </c>
      <c r="L221" s="231">
        <f>IF(ISNA(VLOOKUP($A221,'Spring 2023 PVI'!$B$3:$AF$219,16,FALSE)),0,(VLOOKUP($A221,'Spring 2023 PVI'!$B$3:$AF$219,16,FALSE)))</f>
        <v>30</v>
      </c>
      <c r="M221" s="231">
        <f>IF(ISNA(VLOOKUP($A221,'Summer 2023 PVI'!$B$2:$AF$216,16,FALSE)),0,(VLOOKUP($A221,'Summer 2023 PVI'!$B$2:$AF$216,16,FALSE)))</f>
        <v>30</v>
      </c>
      <c r="N221" s="231">
        <f>IF(ISNA(VLOOKUP($A221,'Autumn 2023 PVI'!$B$2:$AH$214,16,FALSE)),0,(VLOOKUP($A221,'Autumn 2023 PVI'!$B$2:$AH$214,16,FALSE)))</f>
        <v>0</v>
      </c>
      <c r="O221" s="231">
        <f>IF(ISNA(VLOOKUP($A221,'Spring 2023 PVI'!$B$3:$AF$219,3,FALSE)),0,(VLOOKUP($A221,'Spring 2023 PVI'!$B$3:$AF$219,3,FALSE)))</f>
        <v>0</v>
      </c>
      <c r="P221" s="231">
        <f>IF(ISNA(VLOOKUP($A221,'Summer 2023 PVI'!$B$3:$AF$216,3,FALSE)),0,(VLOOKUP($A221,'Summer 2023 PVI'!$B$2:$AF$216,3,FALSE)))</f>
        <v>0</v>
      </c>
      <c r="Q221" s="231">
        <f>IF(ISNA(VLOOKUP($A221,'Autumn 2023 PVI'!$B$2:$AF$214,3,FALSE)),0,(VLOOKUP($A221,'Autumn 2023 PVI'!$B$2:$AF$214,3,FALSE)))</f>
        <v>0</v>
      </c>
      <c r="R221" s="231">
        <f>IF(ISNA(VLOOKUP($A221,'Spring 2023 PVI'!$B$3:$AF$219,10,FALSE)),0,(VLOOKUP($A221,'Spring 2023 PVI'!$B$3:$AF$219,10,FALSE)))</f>
        <v>0</v>
      </c>
      <c r="S221" s="231">
        <f>IF(ISNA(VLOOKUP($A221,'Summer 2023 PVI'!$B$2:$AF$216,10,FALSE)),0,(VLOOKUP($A221,'Summer 2023 PVI'!$B$2:$AF$216,10,FALSE)))</f>
        <v>0</v>
      </c>
      <c r="T221" s="231">
        <f>IF(ISNA(VLOOKUP($A221,'Autumn 2023 PVI'!$B$2:$AH$214,10,FALSE)),0,(VLOOKUP($A221,'Autumn 2023 PVI'!$B$2:$AH$214,10,FALSE)))</f>
        <v>0</v>
      </c>
      <c r="U221" s="231">
        <f>IF(ISNA(VLOOKUP($A221,'Spring 2023 PVI'!$B$3:$AF$219,26,FALSE)),0,(VLOOKUP($A221,'Spring 2023 PVI'!$B$3:$AF$219,26,FALSE)))</f>
        <v>0</v>
      </c>
      <c r="V221" s="231">
        <f>IF(ISNA(VLOOKUP($A221,'Spring 2023 PVI'!$B$3:$AF$219,26,FALSE)),0,(VLOOKUP($A221,'Spring 2023 PVI'!$B$3:$AF$219,26,FALSE)))</f>
        <v>0</v>
      </c>
      <c r="W221" s="231">
        <f>IF(ISNA(VLOOKUP($A221,'Spring 2023 PVI'!$B$3:$AF$219,26,FALSE)),0,(VLOOKUP($A221,'Spring 2023 PVI'!$B$3:$AF$219,26,FALSE)))</f>
        <v>0</v>
      </c>
      <c r="X221" s="231">
        <f>IF(ISNA(VLOOKUP($A221,'Spring 2023 PVI'!$B$3:$AF$219,27,FALSE)),0,(VLOOKUP($A221,'Spring 2023 PVI'!$B$3:$AF$219,27,FALSE)))</f>
        <v>0</v>
      </c>
      <c r="Y221" s="231">
        <f>IF(ISNA(VLOOKUP($A221,'Spring 2023 PVI'!$B$3:$AF$219,27,FALSE)),0,(VLOOKUP($A221,'Spring 2023 PVI'!$B$3:$AF$219,27,FALSE)))</f>
        <v>0</v>
      </c>
      <c r="Z221" s="231">
        <f>IF(ISNA(VLOOKUP($A221,'Spring 2023 PVI'!$B$3:$AF$219,27,FALSE)),0,(VLOOKUP($A221,'Spring 2023 PVI'!$B$3:$AF$219,27,FALSE)))</f>
        <v>0</v>
      </c>
      <c r="AA221" s="231">
        <f>IF(ISNA(VLOOKUP($A221,'Spring 2023 PVI'!$B$3:$AF$219,28,FALSE)),0,(VLOOKUP($A221,'Spring 2023 PVI'!$B$3:$AF$219,28,FALSE)))</f>
        <v>0</v>
      </c>
      <c r="AB221" s="231">
        <f>IF(ISNA(VLOOKUP($A221,'Spring 2023 PVI'!$B$3:$AF$219,28,FALSE)),0,(VLOOKUP($A221,'Spring 2023 PVI'!$B$3:$AF$219,28,FALSE)))</f>
        <v>0</v>
      </c>
      <c r="AC221" s="231">
        <f>IF(ISNA(VLOOKUP($A221,'Spring 2023 PVI'!$B$3:$AF$219,28,FALSE)),0,(VLOOKUP($A221,'Spring 2023 PVI'!$B$3:$AF$219,28,FALSE)))</f>
        <v>0</v>
      </c>
      <c r="AD221" s="384">
        <f t="shared" si="103"/>
        <v>4227.6000000000004</v>
      </c>
      <c r="AE221" s="403">
        <v>0</v>
      </c>
      <c r="AF221" s="403">
        <v>0</v>
      </c>
      <c r="AG221" s="403">
        <v>0</v>
      </c>
      <c r="AH221" s="384">
        <f t="shared" si="90"/>
        <v>0</v>
      </c>
      <c r="AI221" s="384">
        <f t="shared" si="91"/>
        <v>0</v>
      </c>
      <c r="AJ221" s="384">
        <f t="shared" si="92"/>
        <v>0</v>
      </c>
      <c r="AK221" s="384">
        <f t="shared" si="104"/>
        <v>0</v>
      </c>
      <c r="AL221" s="403">
        <f>IF(ISNA(VLOOKUP($A221,'Spring 2023 PVI'!$B217:$AD217,29,FALSE)),0,(VLOOKUP($A221,'Spring 2023 PVI'!$B217:$AD217,29,FALSE)))</f>
        <v>0</v>
      </c>
      <c r="AM221" s="403">
        <f>IF(ISNA(VLOOKUP($A221,'Spring 2023 PVI'!$B217:$AZ217,30,FALSE)),0,(VLOOKUP($A221,'Spring 2023 PVI'!$B217:$AZ217,30,FALSE)))</f>
        <v>0</v>
      </c>
      <c r="AN221" s="402">
        <f t="shared" si="105"/>
        <v>0</v>
      </c>
      <c r="AO221" s="404">
        <f t="shared" si="106"/>
        <v>0</v>
      </c>
      <c r="AP221" s="384">
        <f t="shared" si="107"/>
        <v>4227.6000000000004</v>
      </c>
      <c r="AQ221" s="403"/>
      <c r="AR221" s="403" t="e">
        <f>VLOOKUP($A221,'Data EYFSS Indica'!$C:$AQ,27,0)</f>
        <v>#N/A</v>
      </c>
      <c r="AS221" s="403" t="e">
        <f>VLOOKUP($A221,'Data EYFSS Indica'!$C:$AQ,28,0)</f>
        <v>#N/A</v>
      </c>
      <c r="AT221" s="409" t="e">
        <f t="shared" si="108"/>
        <v>#N/A</v>
      </c>
      <c r="AU221" s="409" t="e">
        <f>(VLOOKUP($A221,'Data EYFSS Indica'!$C:$AQ,24,0))/3.2*AU$3</f>
        <v>#N/A</v>
      </c>
      <c r="AV221" s="413" t="e">
        <f t="shared" si="109"/>
        <v>#N/A</v>
      </c>
      <c r="AW221" s="410" t="e">
        <f t="shared" si="95"/>
        <v>#N/A</v>
      </c>
      <c r="AX221" s="410" t="e">
        <f t="shared" si="96"/>
        <v>#N/A</v>
      </c>
      <c r="AY221" s="410" t="e">
        <f t="shared" si="97"/>
        <v>#N/A</v>
      </c>
      <c r="AZ221" s="642">
        <f>(SUMIF('Spring 2023 School'!B:B,Budget!A221,'Spring 2023 School'!AG:AG)+SUMIF('Summer 2023 School'!B:B,Budget!A221,'Summer 2023 School'!AG:AG)+SUMIF('Autumn 2023 School'!B:B,Budget!A221,'Autumn 2023 School'!AG:AG))</f>
        <v>0</v>
      </c>
      <c r="BA221" s="410">
        <f t="shared" si="98"/>
        <v>0</v>
      </c>
      <c r="BI221">
        <f t="shared" si="144"/>
        <v>0</v>
      </c>
      <c r="BJ221">
        <f t="shared" si="145"/>
        <v>0</v>
      </c>
      <c r="BK221">
        <f t="shared" si="146"/>
        <v>0</v>
      </c>
    </row>
    <row r="222" spans="1:63" x14ac:dyDescent="0.35">
      <c r="A222" s="231">
        <v>459</v>
      </c>
      <c r="B222" t="s">
        <v>376</v>
      </c>
      <c r="C222" s="231">
        <f>IF(ISNA(VLOOKUP($A222,'Spring 2023 PVI'!$B$3:$AF$220,6,FALSE)),0,(VLOOKUP($A222,'Spring 2023 PVI'!$B$3:$AF$220,6,FALSE)))</f>
        <v>1</v>
      </c>
      <c r="D222" s="231">
        <f>IF(ISNA(VLOOKUP($A222,'Summer 2023 PVI'!$B$2:$AF$217,6,FALSE)),0,(VLOOKUP($A222,'Summer 2023 PVI'!$B$2:$AF$217,6,FALSE)))</f>
        <v>1</v>
      </c>
      <c r="E222" s="231">
        <f>IF(ISNA(VLOOKUP($A222,'Autumn 2023 PVI'!$B$2:$AH$214,6,FALSE)),0,(VLOOKUP($A222,'Autumn 2023 PVI'!$B$2:$AH$214,6,FALSE)))</f>
        <v>1</v>
      </c>
      <c r="F222" s="231">
        <f>IF(ISNA(VLOOKUP($A222,'Spring 2023 PVI'!$B$3:$AF$219,9,FALSE)),0,(VLOOKUP($A222,'Spring 2023 PVI'!$B$3:$AF$219,8,FALSE)))</f>
        <v>0</v>
      </c>
      <c r="G222" s="231">
        <f>IF(ISNA(VLOOKUP($A222,'Summer 2023 PVI'!$B$2:$AF$216,9,FALSE)),0,(VLOOKUP($A222,'Summer 2023 PVI'!$B$2:$AF$216,8,FALSE)))</f>
        <v>0</v>
      </c>
      <c r="H222" s="231">
        <f>IF(ISNA(VLOOKUP($A222,'Autumn 2023 PVI'!$B$2:$AH$214,9,FALSE)),0,(VLOOKUP($A222,'Autumn 2023 PVI'!$B$2:$AH$214,9,FALSE)))</f>
        <v>1</v>
      </c>
      <c r="I222" s="231">
        <f>IF(ISNA(VLOOKUP($A222,'Spring 2023 PVI'!$B$3:$AF$219,13,FALSE)),0,(VLOOKUP($A222,'Spring 2023 PVI'!$B$3:$AF$219,13,FALSE)))</f>
        <v>15</v>
      </c>
      <c r="J222" s="231">
        <f>IF(ISNA(VLOOKUP($A222,'Summer 2023 PVI'!$B$2:$AF$216,13,FALSE)),0,(VLOOKUP($A222,'Summer 2023 PVI'!$B$2:$AF$216,13,FALSE)))</f>
        <v>15</v>
      </c>
      <c r="K222" s="231">
        <f>IF(ISNA(VLOOKUP($A222,'Autumn 2023 PVI'!$B$2:$AH$214,13,FALSE)),0,(VLOOKUP($A222,'Autumn 2023 PVI'!$B$2:$AH$214,13,FALSE)))</f>
        <v>15</v>
      </c>
      <c r="L222" s="231">
        <f>IF(ISNA(VLOOKUP($A222,'Spring 2023 PVI'!$B$3:$AF$219,16,FALSE)),0,(VLOOKUP($A222,'Spring 2023 PVI'!$B$3:$AF$219,16,FALSE)))</f>
        <v>15</v>
      </c>
      <c r="M222" s="231">
        <f>IF(ISNA(VLOOKUP($A222,'Summer 2023 PVI'!$B$2:$AF$216,16,FALSE)),0,(VLOOKUP($A222,'Summer 2023 PVI'!$B$2:$AF$216,16,FALSE)))</f>
        <v>15</v>
      </c>
      <c r="N222" s="231">
        <f>IF(ISNA(VLOOKUP($A222,'Autumn 2023 PVI'!$B$2:$AH$214,16,FALSE)),0,(VLOOKUP($A222,'Autumn 2023 PVI'!$B$2:$AH$214,16,FALSE)))</f>
        <v>5</v>
      </c>
      <c r="O222" s="231">
        <f>IF(ISNA(VLOOKUP($A222,'Spring 2023 PVI'!$B$3:$AF$219,3,FALSE)),0,(VLOOKUP($A222,'Spring 2023 PVI'!$B$3:$AF$219,3,FALSE)))</f>
        <v>0</v>
      </c>
      <c r="P222" s="231">
        <f>IF(ISNA(VLOOKUP($A222,'Summer 2023 PVI'!$B$3:$AF$216,3,FALSE)),0,(VLOOKUP($A222,'Summer 2023 PVI'!$B$2:$AF$216,3,FALSE)))</f>
        <v>0</v>
      </c>
      <c r="Q222" s="231">
        <f>IF(ISNA(VLOOKUP($A222,'Autumn 2023 PVI'!$B$2:$AF$214,3,FALSE)),0,(VLOOKUP($A222,'Autumn 2023 PVI'!$B$2:$AF$214,3,FALSE)))</f>
        <v>0</v>
      </c>
      <c r="R222" s="231">
        <f>IF(ISNA(VLOOKUP($A222,'Spring 2023 PVI'!$B$3:$AF$219,10,FALSE)),0,(VLOOKUP($A222,'Spring 2023 PVI'!$B$3:$AF$219,10,FALSE)))</f>
        <v>0</v>
      </c>
      <c r="S222" s="231">
        <f>IF(ISNA(VLOOKUP($A222,'Summer 2023 PVI'!$B$2:$AF$216,10,FALSE)),0,(VLOOKUP($A222,'Summer 2023 PVI'!$B$2:$AF$216,10,FALSE)))</f>
        <v>0</v>
      </c>
      <c r="T222" s="231">
        <f>IF(ISNA(VLOOKUP($A222,'Autumn 2023 PVI'!$B$2:$AH$214,10,FALSE)),0,(VLOOKUP($A222,'Autumn 2023 PVI'!$B$2:$AH$214,10,FALSE)))</f>
        <v>0</v>
      </c>
      <c r="U222" s="231">
        <f>IF(ISNA(VLOOKUP($A222,'Spring 2023 PVI'!$B$3:$AF$219,26,FALSE)),0,(VLOOKUP($A222,'Spring 2023 PVI'!$B$3:$AF$219,26,FALSE)))</f>
        <v>0</v>
      </c>
      <c r="V222" s="231">
        <f>IF(ISNA(VLOOKUP($A222,'Spring 2023 PVI'!$B$3:$AF$219,26,FALSE)),0,(VLOOKUP($A222,'Spring 2023 PVI'!$B$3:$AF$219,26,FALSE)))</f>
        <v>0</v>
      </c>
      <c r="W222" s="231">
        <f>IF(ISNA(VLOOKUP($A222,'Spring 2023 PVI'!$B$3:$AF$219,26,FALSE)),0,(VLOOKUP($A222,'Spring 2023 PVI'!$B$3:$AF$219,26,FALSE)))</f>
        <v>0</v>
      </c>
      <c r="X222" s="231">
        <f>IF(ISNA(VLOOKUP($A222,'Spring 2023 PVI'!$B$3:$AF$219,27,FALSE)),0,(VLOOKUP($A222,'Spring 2023 PVI'!$B$3:$AF$219,27,FALSE)))</f>
        <v>0</v>
      </c>
      <c r="Y222" s="231">
        <f>IF(ISNA(VLOOKUP($A222,'Spring 2023 PVI'!$B$3:$AF$219,27,FALSE)),0,(VLOOKUP($A222,'Spring 2023 PVI'!$B$3:$AF$219,27,FALSE)))</f>
        <v>0</v>
      </c>
      <c r="Z222" s="231">
        <f>IF(ISNA(VLOOKUP($A222,'Spring 2023 PVI'!$B$3:$AF$219,27,FALSE)),0,(VLOOKUP($A222,'Spring 2023 PVI'!$B$3:$AF$219,27,FALSE)))</f>
        <v>0</v>
      </c>
      <c r="AA222" s="231">
        <f>IF(ISNA(VLOOKUP($A222,'Spring 2023 PVI'!$B$3:$AF$219,28,FALSE)),0,(VLOOKUP($A222,'Spring 2023 PVI'!$B$3:$AF$219,28,FALSE)))</f>
        <v>0</v>
      </c>
      <c r="AB222" s="231">
        <f>IF(ISNA(VLOOKUP($A222,'Spring 2023 PVI'!$B$3:$AF$219,28,FALSE)),0,(VLOOKUP($A222,'Spring 2023 PVI'!$B$3:$AF$219,28,FALSE)))</f>
        <v>0</v>
      </c>
      <c r="AC222" s="231">
        <f>IF(ISNA(VLOOKUP($A222,'Spring 2023 PVI'!$B$3:$AF$219,28,FALSE)),0,(VLOOKUP($A222,'Spring 2023 PVI'!$B$3:$AF$219,28,FALSE)))</f>
        <v>0</v>
      </c>
      <c r="AD222" s="384">
        <f t="shared" si="103"/>
        <v>5528.4000000000005</v>
      </c>
      <c r="AE222" s="403">
        <v>0</v>
      </c>
      <c r="AF222" s="403">
        <v>0</v>
      </c>
      <c r="AG222" s="403">
        <v>0</v>
      </c>
      <c r="AH222" s="384">
        <f t="shared" si="90"/>
        <v>0</v>
      </c>
      <c r="AI222" s="384">
        <f t="shared" si="91"/>
        <v>0</v>
      </c>
      <c r="AJ222" s="384">
        <f t="shared" si="92"/>
        <v>0</v>
      </c>
      <c r="AK222" s="384">
        <f t="shared" si="104"/>
        <v>0</v>
      </c>
      <c r="AL222" s="403">
        <f>IF(ISNA(VLOOKUP($A222,'Spring 2023 PVI'!$B218:$AD218,29,FALSE)),0,(VLOOKUP($A222,'Spring 2023 PVI'!$B218:$AD218,29,FALSE)))</f>
        <v>0</v>
      </c>
      <c r="AM222" s="403">
        <f>IF(ISNA(VLOOKUP($A222,'Spring 2023 PVI'!$B218:$AZ218,30,FALSE)),0,(VLOOKUP($A222,'Spring 2023 PVI'!$B218:$AZ218,30,FALSE)))</f>
        <v>0</v>
      </c>
      <c r="AN222" s="402">
        <f t="shared" si="105"/>
        <v>0</v>
      </c>
      <c r="AO222" s="404">
        <f t="shared" si="106"/>
        <v>0</v>
      </c>
      <c r="AP222" s="384">
        <f t="shared" si="107"/>
        <v>5528.4000000000005</v>
      </c>
      <c r="AQ222" s="403"/>
      <c r="AR222" s="403" t="e">
        <f>VLOOKUP($A222,'Data EYFSS Indica'!$C:$AQ,27,0)</f>
        <v>#N/A</v>
      </c>
      <c r="AS222" s="403" t="e">
        <f>VLOOKUP($A222,'Data EYFSS Indica'!$C:$AQ,28,0)</f>
        <v>#N/A</v>
      </c>
      <c r="AT222" s="409" t="e">
        <f t="shared" si="108"/>
        <v>#N/A</v>
      </c>
      <c r="AU222" s="409" t="e">
        <f>(VLOOKUP($A222,'Data EYFSS Indica'!$C:$AQ,24,0))/3.2*AU$3</f>
        <v>#N/A</v>
      </c>
      <c r="AV222" s="413" t="e">
        <f t="shared" si="109"/>
        <v>#N/A</v>
      </c>
      <c r="AW222" s="410" t="e">
        <f t="shared" si="95"/>
        <v>#N/A</v>
      </c>
      <c r="AX222" s="410" t="e">
        <f t="shared" si="96"/>
        <v>#N/A</v>
      </c>
      <c r="AY222" s="410" t="e">
        <f t="shared" si="97"/>
        <v>#N/A</v>
      </c>
      <c r="AZ222" s="642">
        <f>(SUMIF('Spring 2023 School'!B:B,Budget!A222,'Spring 2023 School'!AG:AG)+SUMIF('Summer 2023 School'!B:B,Budget!A222,'Summer 2023 School'!AG:AG)+SUMIF('Autumn 2023 School'!B:B,Budget!A222,'Autumn 2023 School'!AG:AG))</f>
        <v>0</v>
      </c>
      <c r="BA222" s="410">
        <f t="shared" si="98"/>
        <v>0</v>
      </c>
      <c r="BI222">
        <f t="shared" si="144"/>
        <v>0</v>
      </c>
      <c r="BJ222">
        <f t="shared" si="145"/>
        <v>0</v>
      </c>
      <c r="BK222">
        <f t="shared" si="146"/>
        <v>0</v>
      </c>
    </row>
    <row r="223" spans="1:63" x14ac:dyDescent="0.35">
      <c r="A223" s="231">
        <v>463</v>
      </c>
      <c r="B223" t="s">
        <v>377</v>
      </c>
      <c r="C223" s="231">
        <f>IF(ISNA(VLOOKUP($A223,'Spring 2023 PVI'!$B$3:$AF$220,6,FALSE)),0,(VLOOKUP($A223,'Spring 2023 PVI'!$B$3:$AF$220,6,FALSE)))</f>
        <v>5</v>
      </c>
      <c r="D223" s="231">
        <f>IF(ISNA(VLOOKUP($A223,'Summer 2023 PVI'!$B$2:$AF$217,6,FALSE)),0,(VLOOKUP($A223,'Summer 2023 PVI'!$B$2:$AF$217,6,FALSE)))</f>
        <v>6</v>
      </c>
      <c r="E223" s="231">
        <f>IF(ISNA(VLOOKUP($A223,'Autumn 2023 PVI'!$B$2:$AH$214,6,FALSE)),0,(VLOOKUP($A223,'Autumn 2023 PVI'!$B$2:$AH$214,6,FALSE)))</f>
        <v>3</v>
      </c>
      <c r="F223" s="231">
        <f>IF(ISNA(VLOOKUP($A223,'Spring 2023 PVI'!$B$3:$AF$219,9,FALSE)),0,(VLOOKUP($A223,'Spring 2023 PVI'!$B$3:$AF$219,8,FALSE)))</f>
        <v>0</v>
      </c>
      <c r="G223" s="231">
        <f>IF(ISNA(VLOOKUP($A223,'Summer 2023 PVI'!$B$2:$AF$216,9,FALSE)),0,(VLOOKUP($A223,'Summer 2023 PVI'!$B$2:$AF$216,8,FALSE)))</f>
        <v>0</v>
      </c>
      <c r="H223" s="231">
        <f>IF(ISNA(VLOOKUP($A223,'Autumn 2023 PVI'!$B$2:$AH$214,9,FALSE)),0,(VLOOKUP($A223,'Autumn 2023 PVI'!$B$2:$AH$214,9,FALSE)))</f>
        <v>1</v>
      </c>
      <c r="I223" s="231">
        <f>IF(ISNA(VLOOKUP($A223,'Spring 2023 PVI'!$B$3:$AF$219,13,FALSE)),0,(VLOOKUP($A223,'Spring 2023 PVI'!$B$3:$AF$219,13,FALSE)))</f>
        <v>75</v>
      </c>
      <c r="J223" s="231">
        <f>IF(ISNA(VLOOKUP($A223,'Summer 2023 PVI'!$B$2:$AF$216,13,FALSE)),0,(VLOOKUP($A223,'Summer 2023 PVI'!$B$2:$AF$216,13,FALSE)))</f>
        <v>90</v>
      </c>
      <c r="K223" s="231">
        <f>IF(ISNA(VLOOKUP($A223,'Autumn 2023 PVI'!$B$2:$AH$214,13,FALSE)),0,(VLOOKUP($A223,'Autumn 2023 PVI'!$B$2:$AH$214,13,FALSE)))</f>
        <v>45</v>
      </c>
      <c r="L223" s="231">
        <f>IF(ISNA(VLOOKUP($A223,'Spring 2023 PVI'!$B$3:$AF$219,16,FALSE)),0,(VLOOKUP($A223,'Spring 2023 PVI'!$B$3:$AF$219,16,FALSE)))</f>
        <v>30</v>
      </c>
      <c r="M223" s="231">
        <f>IF(ISNA(VLOOKUP($A223,'Summer 2023 PVI'!$B$2:$AF$216,16,FALSE)),0,(VLOOKUP($A223,'Summer 2023 PVI'!$B$2:$AF$216,16,FALSE)))</f>
        <v>15</v>
      </c>
      <c r="N223" s="231">
        <f>IF(ISNA(VLOOKUP($A223,'Autumn 2023 PVI'!$B$2:$AH$214,16,FALSE)),0,(VLOOKUP($A223,'Autumn 2023 PVI'!$B$2:$AH$214,16,FALSE)))</f>
        <v>15</v>
      </c>
      <c r="O223" s="231">
        <f>IF(ISNA(VLOOKUP($A223,'Spring 2023 PVI'!$B$3:$AF$219,3,FALSE)),0,(VLOOKUP($A223,'Spring 2023 PVI'!$B$3:$AF$219,3,FALSE)))</f>
        <v>1</v>
      </c>
      <c r="P223" s="231">
        <f>IF(ISNA(VLOOKUP($A223,'Summer 2023 PVI'!$B$3:$AF$216,3,FALSE)),0,(VLOOKUP($A223,'Summer 2023 PVI'!$B$2:$AF$216,3,FALSE)))</f>
        <v>0</v>
      </c>
      <c r="Q223" s="231">
        <f>IF(ISNA(VLOOKUP($A223,'Autumn 2023 PVI'!$B$2:$AF$214,3,FALSE)),0,(VLOOKUP($A223,'Autumn 2023 PVI'!$B$2:$AF$214,3,FALSE)))</f>
        <v>0</v>
      </c>
      <c r="R223" s="231">
        <f>IF(ISNA(VLOOKUP($A223,'Spring 2023 PVI'!$B$3:$AF$219,10,FALSE)),0,(VLOOKUP($A223,'Spring 2023 PVI'!$B$3:$AF$219,10,FALSE)))</f>
        <v>15</v>
      </c>
      <c r="S223" s="231">
        <f>IF(ISNA(VLOOKUP($A223,'Summer 2023 PVI'!$B$2:$AF$216,10,FALSE)),0,(VLOOKUP($A223,'Summer 2023 PVI'!$B$2:$AF$216,10,FALSE)))</f>
        <v>0</v>
      </c>
      <c r="T223" s="231">
        <f>IF(ISNA(VLOOKUP($A223,'Autumn 2023 PVI'!$B$2:$AH$214,10,FALSE)),0,(VLOOKUP($A223,'Autumn 2023 PVI'!$B$2:$AH$214,10,FALSE)))</f>
        <v>0</v>
      </c>
      <c r="U223" s="231">
        <f>IF(ISNA(VLOOKUP($A223,'Spring 2023 PVI'!$B$3:$AF$219,26,FALSE)),0,(VLOOKUP($A223,'Spring 2023 PVI'!$B$3:$AF$219,26,FALSE)))</f>
        <v>1</v>
      </c>
      <c r="V223" s="231">
        <f>IF(ISNA(VLOOKUP($A223,'Spring 2023 PVI'!$B$3:$AF$219,26,FALSE)),0,(VLOOKUP($A223,'Spring 2023 PVI'!$B$3:$AF$219,26,FALSE)))</f>
        <v>1</v>
      </c>
      <c r="W223" s="231">
        <f>IF(ISNA(VLOOKUP($A223,'Spring 2023 PVI'!$B$3:$AF$219,26,FALSE)),0,(VLOOKUP($A223,'Spring 2023 PVI'!$B$3:$AF$219,26,FALSE)))</f>
        <v>1</v>
      </c>
      <c r="X223" s="231">
        <f>IF(ISNA(VLOOKUP($A223,'Spring 2023 PVI'!$B$3:$AF$219,27,FALSE)),0,(VLOOKUP($A223,'Spring 2023 PVI'!$B$3:$AF$219,27,FALSE)))</f>
        <v>15</v>
      </c>
      <c r="Y223" s="231">
        <f>IF(ISNA(VLOOKUP($A223,'Spring 2023 PVI'!$B$3:$AF$219,27,FALSE)),0,(VLOOKUP($A223,'Spring 2023 PVI'!$B$3:$AF$219,27,FALSE)))</f>
        <v>15</v>
      </c>
      <c r="Z223" s="231">
        <f>IF(ISNA(VLOOKUP($A223,'Spring 2023 PVI'!$B$3:$AF$219,27,FALSE)),0,(VLOOKUP($A223,'Spring 2023 PVI'!$B$3:$AF$219,27,FALSE)))</f>
        <v>15</v>
      </c>
      <c r="AA223" s="231">
        <f>IF(ISNA(VLOOKUP($A223,'Spring 2023 PVI'!$B$3:$AF$219,28,FALSE)),0,(VLOOKUP($A223,'Spring 2023 PVI'!$B$3:$AF$219,28,FALSE)))</f>
        <v>0</v>
      </c>
      <c r="AB223" s="231">
        <f>IF(ISNA(VLOOKUP($A223,'Spring 2023 PVI'!$B$3:$AF$219,28,FALSE)),0,(VLOOKUP($A223,'Spring 2023 PVI'!$B$3:$AF$219,28,FALSE)))</f>
        <v>0</v>
      </c>
      <c r="AC223" s="231">
        <f>IF(ISNA(VLOOKUP($A223,'Spring 2023 PVI'!$B$3:$AF$219,28,FALSE)),0,(VLOOKUP($A223,'Spring 2023 PVI'!$B$3:$AF$219,28,FALSE)))</f>
        <v>0</v>
      </c>
      <c r="AD223" s="384">
        <f t="shared" si="103"/>
        <v>18699</v>
      </c>
      <c r="AE223" s="403">
        <v>30</v>
      </c>
      <c r="AF223" s="403">
        <v>15</v>
      </c>
      <c r="AG223" s="403">
        <v>15</v>
      </c>
      <c r="AH223" s="384">
        <f t="shared" si="90"/>
        <v>695.4</v>
      </c>
      <c r="AI223" s="384">
        <f t="shared" si="91"/>
        <v>165.29999999999998</v>
      </c>
      <c r="AJ223" s="384">
        <f t="shared" si="92"/>
        <v>45.6</v>
      </c>
      <c r="AK223" s="384">
        <f t="shared" si="104"/>
        <v>906.3</v>
      </c>
      <c r="AL223" s="403">
        <f>IF(ISNA(VLOOKUP($A223,'Spring 2023 PVI'!$B219:$AD219,29,FALSE)),0,(VLOOKUP($A223,'Spring 2023 PVI'!$B219:$AD219,29,FALSE)))</f>
        <v>0</v>
      </c>
      <c r="AM223" s="403">
        <f>IF(ISNA(VLOOKUP($A223,'Spring 2023 PVI'!$B219:$AZ219,30,FALSE)),0,(VLOOKUP($A223,'Spring 2023 PVI'!$B219:$AZ219,30,FALSE)))</f>
        <v>0</v>
      </c>
      <c r="AN223" s="402">
        <f t="shared" si="105"/>
        <v>0</v>
      </c>
      <c r="AO223" s="404">
        <f t="shared" si="106"/>
        <v>1591.2</v>
      </c>
      <c r="AP223" s="384">
        <f t="shared" si="107"/>
        <v>21196.5</v>
      </c>
      <c r="AQ223" s="403"/>
      <c r="AR223" s="403" t="e">
        <f>VLOOKUP($A223,'Data EYFSS Indica'!$C:$AQ,27,0)</f>
        <v>#N/A</v>
      </c>
      <c r="AS223" s="403" t="e">
        <f>VLOOKUP($A223,'Data EYFSS Indica'!$C:$AQ,28,0)</f>
        <v>#N/A</v>
      </c>
      <c r="AT223" s="409" t="e">
        <f t="shared" si="108"/>
        <v>#N/A</v>
      </c>
      <c r="AU223" s="409" t="e">
        <f>(VLOOKUP($A223,'Data EYFSS Indica'!$C:$AQ,24,0))/3.2*AU$3</f>
        <v>#N/A</v>
      </c>
      <c r="AV223" s="413" t="e">
        <f t="shared" si="109"/>
        <v>#N/A</v>
      </c>
      <c r="AW223" s="410" t="e">
        <f t="shared" si="95"/>
        <v>#N/A</v>
      </c>
      <c r="AX223" s="410" t="e">
        <f t="shared" si="96"/>
        <v>#N/A</v>
      </c>
      <c r="AY223" s="410" t="e">
        <f t="shared" si="97"/>
        <v>#N/A</v>
      </c>
      <c r="AZ223" s="642">
        <f>(SUMIF('Spring 2023 School'!B:B,Budget!A223,'Spring 2023 School'!AG:AG)+SUMIF('Summer 2023 School'!B:B,Budget!A223,'Summer 2023 School'!AG:AG)+SUMIF('Autumn 2023 School'!B:B,Budget!A223,'Autumn 2023 School'!AG:AG))</f>
        <v>0</v>
      </c>
      <c r="BA223" s="410">
        <f t="shared" si="98"/>
        <v>0</v>
      </c>
      <c r="BI223">
        <f t="shared" si="144"/>
        <v>450</v>
      </c>
      <c r="BJ223">
        <f t="shared" si="145"/>
        <v>225</v>
      </c>
      <c r="BK223">
        <f t="shared" si="146"/>
        <v>225</v>
      </c>
    </row>
    <row r="224" spans="1:63" x14ac:dyDescent="0.35">
      <c r="A224" s="231">
        <v>486</v>
      </c>
      <c r="B224" t="s">
        <v>794</v>
      </c>
      <c r="C224" s="231">
        <f>IF(ISNA(VLOOKUP($A224,'Spring 2023 PVI'!$B$3:$AF$220,6,FALSE)),0,(VLOOKUP($A224,'Spring 2023 PVI'!$B$3:$AF$220,6,FALSE)))</f>
        <v>0</v>
      </c>
      <c r="D224" s="231">
        <f>IF(ISNA(VLOOKUP($A224,'Summer 2023 PVI'!$B$2:$AF$217,6,FALSE)),0,(VLOOKUP($A224,'Summer 2023 PVI'!$B$2:$AF$217,6,FALSE)))</f>
        <v>2</v>
      </c>
      <c r="E224" s="231">
        <f>IF(ISNA(VLOOKUP($A224,'Autumn 2023 PVI'!$B$2:$AH$214,6,FALSE)),0,(VLOOKUP($A224,'Autumn 2023 PVI'!$B$2:$AH$214,6,FALSE)))</f>
        <v>1</v>
      </c>
      <c r="F224" s="231">
        <f>IF(ISNA(VLOOKUP($A224,'Spring 2023 PVI'!$B$3:$AF$219,9,FALSE)),0,(VLOOKUP($A224,'Spring 2023 PVI'!$B$3:$AF$219,8,FALSE)))</f>
        <v>0</v>
      </c>
      <c r="G224" s="231">
        <f>IF(ISNA(VLOOKUP($A224,'Summer 2023 PVI'!$B$2:$AF$216,9,FALSE)),0,(VLOOKUP($A224,'Summer 2023 PVI'!$B$2:$AF$216,8,FALSE)))</f>
        <v>0</v>
      </c>
      <c r="H224" s="231">
        <f>IF(ISNA(VLOOKUP($A224,'Autumn 2023 PVI'!$B$2:$AH$214,9,FALSE)),0,(VLOOKUP($A224,'Autumn 2023 PVI'!$B$2:$AH$214,9,FALSE)))</f>
        <v>1</v>
      </c>
      <c r="I224" s="231">
        <f>IF(ISNA(VLOOKUP($A224,'Spring 2023 PVI'!$B$3:$AF$219,13,FALSE)),0,(VLOOKUP($A224,'Spring 2023 PVI'!$B$3:$AF$219,13,FALSE)))</f>
        <v>0</v>
      </c>
      <c r="J224" s="231">
        <f>IF(ISNA(VLOOKUP($A224,'Summer 2023 PVI'!$B$2:$AF$216,13,FALSE)),0,(VLOOKUP($A224,'Summer 2023 PVI'!$B$2:$AF$216,13,FALSE)))</f>
        <v>30</v>
      </c>
      <c r="K224" s="231">
        <f>IF(ISNA(VLOOKUP($A224,'Autumn 2023 PVI'!$B$2:$AH$214,13,FALSE)),0,(VLOOKUP($A224,'Autumn 2023 PVI'!$B$2:$AH$214,13,FALSE)))</f>
        <v>15</v>
      </c>
      <c r="L224" s="231">
        <f>IF(ISNA(VLOOKUP($A224,'Spring 2023 PVI'!$B$3:$AF$219,16,FALSE)),0,(VLOOKUP($A224,'Spring 2023 PVI'!$B$3:$AF$219,16,FALSE)))</f>
        <v>0</v>
      </c>
      <c r="M224" s="231">
        <f>IF(ISNA(VLOOKUP($A224,'Summer 2023 PVI'!$B$2:$AF$216,16,FALSE)),0,(VLOOKUP($A224,'Summer 2023 PVI'!$B$2:$AF$216,16,FALSE)))</f>
        <v>15</v>
      </c>
      <c r="N224" s="231">
        <f>IF(ISNA(VLOOKUP($A224,'Autumn 2023 PVI'!$B$2:$AH$214,16,FALSE)),0,(VLOOKUP($A224,'Autumn 2023 PVI'!$B$2:$AH$214,16,FALSE)))</f>
        <v>15</v>
      </c>
      <c r="O224" s="231">
        <f>IF(ISNA(VLOOKUP($A224,'Spring 2023 PVI'!$B$3:$AF$219,3,FALSE)),0,(VLOOKUP($A224,'Spring 2023 PVI'!$B$3:$AF$219,3,FALSE)))</f>
        <v>1</v>
      </c>
      <c r="P224" s="231">
        <f>IF(ISNA(VLOOKUP($A224,'Summer 2023 PVI'!$B$3:$AF$216,3,FALSE)),0,(VLOOKUP($A224,'Summer 2023 PVI'!$B$2:$AF$216,3,FALSE)))</f>
        <v>0</v>
      </c>
      <c r="Q224" s="231">
        <f>IF(ISNA(VLOOKUP($A224,'Autumn 2023 PVI'!$B$2:$AF$214,3,FALSE)),0,(VLOOKUP($A224,'Autumn 2023 PVI'!$B$2:$AF$214,3,FALSE)))</f>
        <v>0</v>
      </c>
      <c r="R224" s="231">
        <f>IF(ISNA(VLOOKUP($A224,'Spring 2023 PVI'!$B$3:$AF$219,10,FALSE)),0,(VLOOKUP($A224,'Spring 2023 PVI'!$B$3:$AF$219,10,FALSE)))</f>
        <v>15</v>
      </c>
      <c r="S224" s="231">
        <f>IF(ISNA(VLOOKUP($A224,'Summer 2023 PVI'!$B$2:$AF$216,10,FALSE)),0,(VLOOKUP($A224,'Summer 2023 PVI'!$B$2:$AF$216,10,FALSE)))</f>
        <v>0</v>
      </c>
      <c r="T224" s="231">
        <f>IF(ISNA(VLOOKUP($A224,'Autumn 2023 PVI'!$B$2:$AH$214,10,FALSE)),0,(VLOOKUP($A224,'Autumn 2023 PVI'!$B$2:$AH$214,10,FALSE)))</f>
        <v>0</v>
      </c>
      <c r="U224" s="231">
        <f>IF(ISNA(VLOOKUP($A224,'Spring 2023 PVI'!$B$3:$AF$219,26,FALSE)),0,(VLOOKUP($A224,'Spring 2023 PVI'!$B$3:$AF$219,26,FALSE)))</f>
        <v>0</v>
      </c>
      <c r="V224" s="231">
        <f>IF(ISNA(VLOOKUP($A224,'Spring 2023 PVI'!$B$3:$AF$219,26,FALSE)),0,(VLOOKUP($A224,'Spring 2023 PVI'!$B$3:$AF$219,26,FALSE)))</f>
        <v>0</v>
      </c>
      <c r="W224" s="231">
        <f>IF(ISNA(VLOOKUP($A224,'Spring 2023 PVI'!$B$3:$AF$219,26,FALSE)),0,(VLOOKUP($A224,'Spring 2023 PVI'!$B$3:$AF$219,26,FALSE)))</f>
        <v>0</v>
      </c>
      <c r="X224" s="231">
        <f>IF(ISNA(VLOOKUP($A224,'Spring 2023 PVI'!$B$3:$AF$219,27,FALSE)),0,(VLOOKUP($A224,'Spring 2023 PVI'!$B$3:$AF$219,27,FALSE)))</f>
        <v>0</v>
      </c>
      <c r="Y224" s="231">
        <f>IF(ISNA(VLOOKUP($A224,'Spring 2023 PVI'!$B$3:$AF$219,27,FALSE)),0,(VLOOKUP($A224,'Spring 2023 PVI'!$B$3:$AF$219,27,FALSE)))</f>
        <v>0</v>
      </c>
      <c r="Z224" s="231">
        <f>IF(ISNA(VLOOKUP($A224,'Spring 2023 PVI'!$B$3:$AF$219,27,FALSE)),0,(VLOOKUP($A224,'Spring 2023 PVI'!$B$3:$AF$219,27,FALSE)))</f>
        <v>0</v>
      </c>
      <c r="AA224" s="231">
        <f>IF(ISNA(VLOOKUP($A224,'Spring 2023 PVI'!$B$3:$AF$219,28,FALSE)),0,(VLOOKUP($A224,'Spring 2023 PVI'!$B$3:$AF$219,28,FALSE)))</f>
        <v>0</v>
      </c>
      <c r="AB224" s="231">
        <f>IF(ISNA(VLOOKUP($A224,'Spring 2023 PVI'!$B$3:$AF$219,28,FALSE)),0,(VLOOKUP($A224,'Spring 2023 PVI'!$B$3:$AF$219,28,FALSE)))</f>
        <v>0</v>
      </c>
      <c r="AC224" s="231">
        <f>IF(ISNA(VLOOKUP($A224,'Spring 2023 PVI'!$B$3:$AF$219,28,FALSE)),0,(VLOOKUP($A224,'Spring 2023 PVI'!$B$3:$AF$219,28,FALSE)))</f>
        <v>0</v>
      </c>
      <c r="AD224" s="384">
        <f t="shared" si="103"/>
        <v>5121.9000000000005</v>
      </c>
      <c r="AE224" s="403">
        <v>0</v>
      </c>
      <c r="AF224" s="403">
        <v>0</v>
      </c>
      <c r="AG224" s="403">
        <v>0</v>
      </c>
      <c r="AH224" s="384">
        <f t="shared" si="90"/>
        <v>0</v>
      </c>
      <c r="AI224" s="384">
        <f t="shared" si="91"/>
        <v>0</v>
      </c>
      <c r="AJ224" s="384">
        <f t="shared" si="92"/>
        <v>0</v>
      </c>
      <c r="AK224" s="384">
        <f t="shared" si="104"/>
        <v>0</v>
      </c>
      <c r="AL224" s="403">
        <f>IF(ISNA(VLOOKUP($A224,'Spring 2023 PVI'!$B220:$AD220,29,FALSE)),0,(VLOOKUP($A224,'Spring 2023 PVI'!$B220:$AD220,29,FALSE)))</f>
        <v>0</v>
      </c>
      <c r="AM224" s="403">
        <f>IF(ISNA(VLOOKUP($A224,'Spring 2023 PVI'!$B220:$AZ220,30,FALSE)),0,(VLOOKUP($A224,'Spring 2023 PVI'!$B220:$AZ220,30,FALSE)))</f>
        <v>0</v>
      </c>
      <c r="AN224" s="402">
        <f t="shared" si="105"/>
        <v>0</v>
      </c>
      <c r="AO224" s="404">
        <f t="shared" si="106"/>
        <v>1591.2</v>
      </c>
      <c r="AP224" s="384">
        <f t="shared" si="107"/>
        <v>6713.1</v>
      </c>
      <c r="AQ224" s="403"/>
      <c r="AR224" s="403" t="e">
        <f>VLOOKUP($A224,'Data EYFSS Indica'!$C:$AQ,27,0)</f>
        <v>#N/A</v>
      </c>
      <c r="AS224" s="403" t="e">
        <f>VLOOKUP($A224,'Data EYFSS Indica'!$C:$AQ,28,0)</f>
        <v>#N/A</v>
      </c>
      <c r="AT224" s="409" t="e">
        <f t="shared" si="108"/>
        <v>#N/A</v>
      </c>
      <c r="AU224" s="409" t="e">
        <f>(VLOOKUP($A224,'Data EYFSS Indica'!$C:$AQ,24,0))/3.2*AU$3</f>
        <v>#N/A</v>
      </c>
      <c r="AV224" s="413" t="e">
        <f t="shared" si="109"/>
        <v>#N/A</v>
      </c>
      <c r="AW224" s="410" t="e">
        <f t="shared" si="95"/>
        <v>#N/A</v>
      </c>
      <c r="AX224" s="410" t="e">
        <f t="shared" si="96"/>
        <v>#N/A</v>
      </c>
      <c r="AY224" s="410" t="e">
        <f t="shared" si="97"/>
        <v>#N/A</v>
      </c>
      <c r="AZ224" s="642">
        <f>(SUMIF('Spring 2023 School'!B:B,Budget!A224,'Spring 2023 School'!AG:AG)+SUMIF('Summer 2023 School'!B:B,Budget!A224,'Summer 2023 School'!AG:AG)+SUMIF('Autumn 2023 School'!B:B,Budget!A224,'Autumn 2023 School'!AG:AG))</f>
        <v>0</v>
      </c>
      <c r="BA224" s="410">
        <f t="shared" si="98"/>
        <v>0</v>
      </c>
      <c r="BI224">
        <f t="shared" si="144"/>
        <v>0</v>
      </c>
      <c r="BJ224">
        <f t="shared" si="145"/>
        <v>0</v>
      </c>
      <c r="BK224">
        <f t="shared" si="146"/>
        <v>0</v>
      </c>
    </row>
    <row r="225" spans="1:63" x14ac:dyDescent="0.35">
      <c r="A225" s="231">
        <v>489</v>
      </c>
      <c r="B225" t="s">
        <v>1213</v>
      </c>
      <c r="C225" s="231">
        <f>IF(ISNA(VLOOKUP($A225,'Spring 2023 PVI'!$B$3:$AF$220,6,FALSE)),0,(VLOOKUP($A225,'Spring 2023 PVI'!$B$3:$AF$220,6,FALSE)))</f>
        <v>0</v>
      </c>
      <c r="D225" s="231">
        <f>IF(ISNA(VLOOKUP($A225,'Summer 2023 PVI'!$B$2:$AF$217,6,FALSE)),0,(VLOOKUP($A225,'Summer 2023 PVI'!$B$2:$AF$217,6,FALSE)))</f>
        <v>2</v>
      </c>
      <c r="E225" s="231">
        <f>IF(ISNA(VLOOKUP($A225,'Autumn 2023 PVI'!$B$2:$AH$214,6,FALSE)),0,(VLOOKUP($A225,'Autumn 2023 PVI'!$B$2:$AH$214,6,FALSE)))</f>
        <v>3</v>
      </c>
      <c r="F225" s="231">
        <f>IF(ISNA(VLOOKUP($A225,'Spring 2023 PVI'!$B$3:$AF$219,9,FALSE)),0,(VLOOKUP($A225,'Spring 2023 PVI'!$B$3:$AF$219,8,FALSE)))</f>
        <v>0</v>
      </c>
      <c r="G225" s="231">
        <f>IF(ISNA(VLOOKUP($A225,'Summer 2023 PVI'!$B$2:$AF$216,9,FALSE)),0,(VLOOKUP($A225,'Summer 2023 PVI'!$B$2:$AF$216,8,FALSE)))</f>
        <v>0</v>
      </c>
      <c r="H225" s="231">
        <f>IF(ISNA(VLOOKUP($A225,'Autumn 2023 PVI'!$B$2:$AH$214,9,FALSE)),0,(VLOOKUP($A225,'Autumn 2023 PVI'!$B$2:$AH$214,9,FALSE)))</f>
        <v>3</v>
      </c>
      <c r="I225" s="231">
        <f>IF(ISNA(VLOOKUP($A225,'Spring 2023 PVI'!$B$3:$AF$219,13,FALSE)),0,(VLOOKUP($A225,'Spring 2023 PVI'!$B$3:$AF$219,13,FALSE)))</f>
        <v>0</v>
      </c>
      <c r="J225" s="231">
        <f>IF(ISNA(VLOOKUP($A225,'Summer 2023 PVI'!$B$2:$AF$216,13,FALSE)),0,(VLOOKUP($A225,'Summer 2023 PVI'!$B$2:$AF$216,13,FALSE)))</f>
        <v>30</v>
      </c>
      <c r="K225" s="231">
        <f>IF(ISNA(VLOOKUP($A225,'Autumn 2023 PVI'!$B$2:$AH$214,13,FALSE)),0,(VLOOKUP($A225,'Autumn 2023 PVI'!$B$2:$AH$214,13,FALSE)))</f>
        <v>45</v>
      </c>
      <c r="L225" s="231">
        <f>IF(ISNA(VLOOKUP($A225,'Spring 2023 PVI'!$B$3:$AF$219,16,FALSE)),0,(VLOOKUP($A225,'Spring 2023 PVI'!$B$3:$AF$219,16,FALSE)))</f>
        <v>0</v>
      </c>
      <c r="M225" s="231">
        <f>IF(ISNA(VLOOKUP($A225,'Summer 2023 PVI'!$B$2:$AF$216,16,FALSE)),0,(VLOOKUP($A225,'Summer 2023 PVI'!$B$2:$AF$216,16,FALSE)))</f>
        <v>30</v>
      </c>
      <c r="N225" s="231">
        <f>IF(ISNA(VLOOKUP($A225,'Autumn 2023 PVI'!$B$2:$AH$214,16,FALSE)),0,(VLOOKUP($A225,'Autumn 2023 PVI'!$B$2:$AH$214,16,FALSE)))</f>
        <v>45</v>
      </c>
      <c r="O225" s="231">
        <f>IF(ISNA(VLOOKUP($A225,'Spring 2023 PVI'!$B$3:$AF$219,3,FALSE)),0,(VLOOKUP($A225,'Spring 2023 PVI'!$B$3:$AF$219,3,FALSE)))</f>
        <v>0</v>
      </c>
      <c r="P225" s="231">
        <f>IF(ISNA(VLOOKUP($A225,'Summer 2023 PVI'!$B$3:$AF$216,3,FALSE)),0,(VLOOKUP($A225,'Summer 2023 PVI'!$B$2:$AF$216,3,FALSE)))</f>
        <v>0</v>
      </c>
      <c r="Q225" s="231">
        <f>IF(ISNA(VLOOKUP($A225,'Autumn 2023 PVI'!$B$2:$AF$214,3,FALSE)),0,(VLOOKUP($A225,'Autumn 2023 PVI'!$B$2:$AF$214,3,FALSE)))</f>
        <v>0</v>
      </c>
      <c r="R225" s="231">
        <f>IF(ISNA(VLOOKUP($A225,'Spring 2023 PVI'!$B$3:$AF$219,10,FALSE)),0,(VLOOKUP($A225,'Spring 2023 PVI'!$B$3:$AF$219,10,FALSE)))</f>
        <v>0</v>
      </c>
      <c r="S225" s="231">
        <f>IF(ISNA(VLOOKUP($A225,'Summer 2023 PVI'!$B$2:$AF$216,10,FALSE)),0,(VLOOKUP($A225,'Summer 2023 PVI'!$B$2:$AF$216,10,FALSE)))</f>
        <v>0</v>
      </c>
      <c r="T225" s="231">
        <f>IF(ISNA(VLOOKUP($A225,'Autumn 2023 PVI'!$B$2:$AH$214,10,FALSE)),0,(VLOOKUP($A225,'Autumn 2023 PVI'!$B$2:$AH$214,10,FALSE)))</f>
        <v>0</v>
      </c>
      <c r="U225" s="231">
        <f>IF(ISNA(VLOOKUP($A225,'Spring 2023 PVI'!$B$3:$AF$219,26,FALSE)),0,(VLOOKUP($A225,'Spring 2023 PVI'!$B$3:$AF$219,26,FALSE)))</f>
        <v>0</v>
      </c>
      <c r="V225" s="231">
        <f>IF(ISNA(VLOOKUP($A225,'Spring 2023 PVI'!$B$3:$AF$219,26,FALSE)),0,(VLOOKUP($A225,'Spring 2023 PVI'!$B$3:$AF$219,26,FALSE)))</f>
        <v>0</v>
      </c>
      <c r="W225" s="231">
        <f>IF(ISNA(VLOOKUP($A225,'Spring 2023 PVI'!$B$3:$AF$219,26,FALSE)),0,(VLOOKUP($A225,'Spring 2023 PVI'!$B$3:$AF$219,26,FALSE)))</f>
        <v>0</v>
      </c>
      <c r="X225" s="231">
        <f>IF(ISNA(VLOOKUP($A225,'Spring 2023 PVI'!$B$3:$AF$219,27,FALSE)),0,(VLOOKUP($A225,'Spring 2023 PVI'!$B$3:$AF$219,27,FALSE)))</f>
        <v>0</v>
      </c>
      <c r="Y225" s="231">
        <f>IF(ISNA(VLOOKUP($A225,'Spring 2023 PVI'!$B$3:$AF$219,27,FALSE)),0,(VLOOKUP($A225,'Spring 2023 PVI'!$B$3:$AF$219,27,FALSE)))</f>
        <v>0</v>
      </c>
      <c r="Z225" s="231">
        <f>IF(ISNA(VLOOKUP($A225,'Spring 2023 PVI'!$B$3:$AF$219,27,FALSE)),0,(VLOOKUP($A225,'Spring 2023 PVI'!$B$3:$AF$219,27,FALSE)))</f>
        <v>0</v>
      </c>
      <c r="AA225" s="231">
        <f>IF(ISNA(VLOOKUP($A225,'Spring 2023 PVI'!$B$3:$AF$219,28,FALSE)),0,(VLOOKUP($A225,'Spring 2023 PVI'!$B$3:$AF$219,28,FALSE)))</f>
        <v>0</v>
      </c>
      <c r="AB225" s="231">
        <f>IF(ISNA(VLOOKUP($A225,'Spring 2023 PVI'!$B$3:$AF$219,28,FALSE)),0,(VLOOKUP($A225,'Spring 2023 PVI'!$B$3:$AF$219,28,FALSE)))</f>
        <v>0</v>
      </c>
      <c r="AC225" s="231">
        <f>IF(ISNA(VLOOKUP($A225,'Spring 2023 PVI'!$B$3:$AF$219,28,FALSE)),0,(VLOOKUP($A225,'Spring 2023 PVI'!$B$3:$AF$219,28,FALSE)))</f>
        <v>0</v>
      </c>
      <c r="AD225" s="384">
        <f t="shared" si="103"/>
        <v>10081.200000000001</v>
      </c>
      <c r="AE225" s="403">
        <v>0</v>
      </c>
      <c r="AF225" s="403">
        <v>0</v>
      </c>
      <c r="AG225" s="403">
        <v>0</v>
      </c>
      <c r="AH225" s="384">
        <f t="shared" si="90"/>
        <v>0</v>
      </c>
      <c r="AI225" s="384">
        <f t="shared" si="91"/>
        <v>0</v>
      </c>
      <c r="AJ225" s="384">
        <f t="shared" si="92"/>
        <v>0</v>
      </c>
      <c r="AK225" s="384">
        <f t="shared" si="104"/>
        <v>0</v>
      </c>
      <c r="AL225" s="403">
        <f>IF(ISNA(VLOOKUP($A225,'Spring 2023 PVI'!$B221:$AD221,29,FALSE)),0,(VLOOKUP($A225,'Spring 2023 PVI'!$B221:$AD221,29,FALSE)))</f>
        <v>0</v>
      </c>
      <c r="AM225" s="403">
        <f>IF(ISNA(VLOOKUP($A225,'Spring 2023 PVI'!$B221:$AZ221,30,FALSE)),0,(VLOOKUP($A225,'Spring 2023 PVI'!$B221:$AZ221,30,FALSE)))</f>
        <v>0</v>
      </c>
      <c r="AN225" s="402">
        <f t="shared" si="105"/>
        <v>0</v>
      </c>
      <c r="AO225" s="404">
        <f t="shared" si="106"/>
        <v>0</v>
      </c>
      <c r="AP225" s="384">
        <f t="shared" si="107"/>
        <v>10081.200000000001</v>
      </c>
      <c r="AQ225" s="403"/>
      <c r="AR225" s="403" t="e">
        <f>VLOOKUP($A225,'Data EYFSS Indica'!$C:$AQ,27,0)</f>
        <v>#N/A</v>
      </c>
      <c r="AS225" s="403" t="e">
        <f>VLOOKUP($A225,'Data EYFSS Indica'!$C:$AQ,28,0)</f>
        <v>#N/A</v>
      </c>
      <c r="AT225" s="409" t="e">
        <f t="shared" si="108"/>
        <v>#N/A</v>
      </c>
      <c r="AU225" s="409" t="e">
        <f>(VLOOKUP($A225,'Data EYFSS Indica'!$C:$AQ,24,0))/3.2*AU$3</f>
        <v>#N/A</v>
      </c>
      <c r="AV225" s="413" t="e">
        <f t="shared" si="109"/>
        <v>#N/A</v>
      </c>
      <c r="AW225" s="410" t="e">
        <f t="shared" si="95"/>
        <v>#N/A</v>
      </c>
      <c r="AX225" s="410" t="e">
        <f t="shared" si="96"/>
        <v>#N/A</v>
      </c>
      <c r="AY225" s="410" t="e">
        <f t="shared" si="97"/>
        <v>#N/A</v>
      </c>
      <c r="AZ225" s="642">
        <f>(SUMIF('Spring 2023 School'!B:B,Budget!A225,'Spring 2023 School'!AG:AG)+SUMIF('Summer 2023 School'!B:B,Budget!A225,'Summer 2023 School'!AG:AG)+SUMIF('Autumn 2023 School'!B:B,Budget!A225,'Autumn 2023 School'!AG:AG))</f>
        <v>0</v>
      </c>
      <c r="BA225" s="410">
        <f t="shared" si="98"/>
        <v>0</v>
      </c>
      <c r="BI225">
        <f t="shared" si="144"/>
        <v>0</v>
      </c>
      <c r="BJ225">
        <f t="shared" si="145"/>
        <v>0</v>
      </c>
      <c r="BK225">
        <f t="shared" si="146"/>
        <v>0</v>
      </c>
    </row>
    <row r="226" spans="1:63" x14ac:dyDescent="0.35">
      <c r="A226" s="231">
        <v>502</v>
      </c>
      <c r="B226" t="s">
        <v>378</v>
      </c>
      <c r="C226" s="231">
        <f>IF(ISNA(VLOOKUP($A226,'Spring 2023 PVI'!$B$3:$AF$220,6,FALSE)),0,(VLOOKUP($A226,'Spring 2023 PVI'!$B$3:$AF$220,6,FALSE)))</f>
        <v>1</v>
      </c>
      <c r="D226" s="231">
        <f>IF(ISNA(VLOOKUP($A226,'Summer 2023 PVI'!$B$2:$AF$217,6,FALSE)),0,(VLOOKUP($A226,'Summer 2023 PVI'!$B$2:$AF$217,6,FALSE)))</f>
        <v>3</v>
      </c>
      <c r="E226" s="231">
        <f>IF(ISNA(VLOOKUP($A226,'Autumn 2023 PVI'!$B$2:$AH$214,6,FALSE)),0,(VLOOKUP($A226,'Autumn 2023 PVI'!$B$2:$AH$214,6,FALSE)))</f>
        <v>0</v>
      </c>
      <c r="F226" s="231">
        <f>IF(ISNA(VLOOKUP($A226,'Spring 2023 PVI'!$B$3:$AF$219,9,FALSE)),0,(VLOOKUP($A226,'Spring 2023 PVI'!$B$3:$AF$219,8,FALSE)))</f>
        <v>0</v>
      </c>
      <c r="G226" s="231">
        <f>IF(ISNA(VLOOKUP($A226,'Summer 2023 PVI'!$B$2:$AF$216,9,FALSE)),0,(VLOOKUP($A226,'Summer 2023 PVI'!$B$2:$AF$216,8,FALSE)))</f>
        <v>1</v>
      </c>
      <c r="H226" s="231">
        <f>IF(ISNA(VLOOKUP($A226,'Autumn 2023 PVI'!$B$2:$AH$214,9,FALSE)),0,(VLOOKUP($A226,'Autumn 2023 PVI'!$B$2:$AH$214,9,FALSE)))</f>
        <v>0</v>
      </c>
      <c r="I226" s="231">
        <f>IF(ISNA(VLOOKUP($A226,'Spring 2023 PVI'!$B$3:$AF$219,13,FALSE)),0,(VLOOKUP($A226,'Spring 2023 PVI'!$B$3:$AF$219,13,FALSE)))</f>
        <v>15</v>
      </c>
      <c r="J226" s="231">
        <f>IF(ISNA(VLOOKUP($A226,'Summer 2023 PVI'!$B$2:$AF$216,13,FALSE)),0,(VLOOKUP($A226,'Summer 2023 PVI'!$B$2:$AF$216,13,FALSE)))</f>
        <v>45</v>
      </c>
      <c r="K226" s="231">
        <f>IF(ISNA(VLOOKUP($A226,'Autumn 2023 PVI'!$B$2:$AH$214,13,FALSE)),0,(VLOOKUP($A226,'Autumn 2023 PVI'!$B$2:$AH$214,13,FALSE)))</f>
        <v>0</v>
      </c>
      <c r="L226" s="231">
        <f>IF(ISNA(VLOOKUP($A226,'Spring 2023 PVI'!$B$3:$AF$219,16,FALSE)),0,(VLOOKUP($A226,'Spring 2023 PVI'!$B$3:$AF$219,16,FALSE)))</f>
        <v>15</v>
      </c>
      <c r="M226" s="231">
        <f>IF(ISNA(VLOOKUP($A226,'Summer 2023 PVI'!$B$2:$AF$216,16,FALSE)),0,(VLOOKUP($A226,'Summer 2023 PVI'!$B$2:$AF$216,16,FALSE)))</f>
        <v>45</v>
      </c>
      <c r="N226" s="231">
        <f>IF(ISNA(VLOOKUP($A226,'Autumn 2023 PVI'!$B$2:$AH$214,16,FALSE)),0,(VLOOKUP($A226,'Autumn 2023 PVI'!$B$2:$AH$214,16,FALSE)))</f>
        <v>0</v>
      </c>
      <c r="O226" s="231">
        <f>IF(ISNA(VLOOKUP($A226,'Spring 2023 PVI'!$B$3:$AF$219,3,FALSE)),0,(VLOOKUP($A226,'Spring 2023 PVI'!$B$3:$AF$219,3,FALSE)))</f>
        <v>0</v>
      </c>
      <c r="P226" s="231">
        <f>IF(ISNA(VLOOKUP($A226,'Summer 2023 PVI'!$B$3:$AF$216,3,FALSE)),0,(VLOOKUP($A226,'Summer 2023 PVI'!$B$2:$AF$216,3,FALSE)))</f>
        <v>0</v>
      </c>
      <c r="Q226" s="231">
        <f>IF(ISNA(VLOOKUP($A226,'Autumn 2023 PVI'!$B$2:$AF$214,3,FALSE)),0,(VLOOKUP($A226,'Autumn 2023 PVI'!$B$2:$AF$214,3,FALSE)))</f>
        <v>0</v>
      </c>
      <c r="R226" s="231">
        <f>IF(ISNA(VLOOKUP($A226,'Spring 2023 PVI'!$B$3:$AF$219,10,FALSE)),0,(VLOOKUP($A226,'Spring 2023 PVI'!$B$3:$AF$219,10,FALSE)))</f>
        <v>0</v>
      </c>
      <c r="S226" s="231">
        <f>IF(ISNA(VLOOKUP($A226,'Summer 2023 PVI'!$B$2:$AF$216,10,FALSE)),0,(VLOOKUP($A226,'Summer 2023 PVI'!$B$2:$AF$216,10,FALSE)))</f>
        <v>0</v>
      </c>
      <c r="T226" s="231">
        <f>IF(ISNA(VLOOKUP($A226,'Autumn 2023 PVI'!$B$2:$AH$214,10,FALSE)),0,(VLOOKUP($A226,'Autumn 2023 PVI'!$B$2:$AH$214,10,FALSE)))</f>
        <v>0</v>
      </c>
      <c r="U226" s="231">
        <f>IF(ISNA(VLOOKUP($A226,'Spring 2023 PVI'!$B$3:$AF$219,26,FALSE)),0,(VLOOKUP($A226,'Spring 2023 PVI'!$B$3:$AF$219,26,FALSE)))</f>
        <v>0</v>
      </c>
      <c r="V226" s="231">
        <f>IF(ISNA(VLOOKUP($A226,'Spring 2023 PVI'!$B$3:$AF$219,26,FALSE)),0,(VLOOKUP($A226,'Spring 2023 PVI'!$B$3:$AF$219,26,FALSE)))</f>
        <v>0</v>
      </c>
      <c r="W226" s="231">
        <f>IF(ISNA(VLOOKUP($A226,'Spring 2023 PVI'!$B$3:$AF$219,26,FALSE)),0,(VLOOKUP($A226,'Spring 2023 PVI'!$B$3:$AF$219,26,FALSE)))</f>
        <v>0</v>
      </c>
      <c r="X226" s="231">
        <f>IF(ISNA(VLOOKUP($A226,'Spring 2023 PVI'!$B$3:$AF$219,27,FALSE)),0,(VLOOKUP($A226,'Spring 2023 PVI'!$B$3:$AF$219,27,FALSE)))</f>
        <v>0</v>
      </c>
      <c r="Y226" s="231">
        <f>IF(ISNA(VLOOKUP($A226,'Spring 2023 PVI'!$B$3:$AF$219,27,FALSE)),0,(VLOOKUP($A226,'Spring 2023 PVI'!$B$3:$AF$219,27,FALSE)))</f>
        <v>0</v>
      </c>
      <c r="Z226" s="231">
        <f>IF(ISNA(VLOOKUP($A226,'Spring 2023 PVI'!$B$3:$AF$219,27,FALSE)),0,(VLOOKUP($A226,'Spring 2023 PVI'!$B$3:$AF$219,27,FALSE)))</f>
        <v>0</v>
      </c>
      <c r="AA226" s="231">
        <f>IF(ISNA(VLOOKUP($A226,'Spring 2023 PVI'!$B$3:$AF$219,28,FALSE)),0,(VLOOKUP($A226,'Spring 2023 PVI'!$B$3:$AF$219,28,FALSE)))</f>
        <v>0</v>
      </c>
      <c r="AB226" s="231">
        <f>IF(ISNA(VLOOKUP($A226,'Spring 2023 PVI'!$B$3:$AF$219,28,FALSE)),0,(VLOOKUP($A226,'Spring 2023 PVI'!$B$3:$AF$219,28,FALSE)))</f>
        <v>0</v>
      </c>
      <c r="AC226" s="231">
        <f>IF(ISNA(VLOOKUP($A226,'Spring 2023 PVI'!$B$3:$AF$219,28,FALSE)),0,(VLOOKUP($A226,'Spring 2023 PVI'!$B$3:$AF$219,28,FALSE)))</f>
        <v>0</v>
      </c>
      <c r="AD226" s="384">
        <f t="shared" si="103"/>
        <v>8455.2000000000007</v>
      </c>
      <c r="AE226" s="403">
        <v>15</v>
      </c>
      <c r="AF226" s="403">
        <v>0</v>
      </c>
      <c r="AG226" s="403">
        <v>0</v>
      </c>
      <c r="AH226" s="384">
        <f t="shared" si="90"/>
        <v>347.7</v>
      </c>
      <c r="AI226" s="384">
        <f t="shared" si="91"/>
        <v>0</v>
      </c>
      <c r="AJ226" s="384">
        <f t="shared" si="92"/>
        <v>0</v>
      </c>
      <c r="AK226" s="384">
        <f t="shared" si="104"/>
        <v>347.7</v>
      </c>
      <c r="AL226" s="403">
        <f>IF(ISNA(VLOOKUP($A226,'Spring 2023 PVI'!$B222:$AD222,29,FALSE)),0,(VLOOKUP($A226,'Spring 2023 PVI'!$B222:$AD222,29,FALSE)))</f>
        <v>0</v>
      </c>
      <c r="AM226" s="403">
        <f>IF(ISNA(VLOOKUP($A226,'Spring 2023 PVI'!$B222:$AZ222,30,FALSE)),0,(VLOOKUP($A226,'Spring 2023 PVI'!$B222:$AZ222,30,FALSE)))</f>
        <v>0</v>
      </c>
      <c r="AN226" s="402">
        <f t="shared" si="105"/>
        <v>0</v>
      </c>
      <c r="AO226" s="404">
        <f t="shared" si="106"/>
        <v>0</v>
      </c>
      <c r="AP226" s="384">
        <f t="shared" si="107"/>
        <v>8802.9000000000015</v>
      </c>
      <c r="AQ226" s="403"/>
      <c r="AR226" s="403" t="e">
        <f>VLOOKUP($A226,'Data EYFSS Indica'!$C:$AQ,27,0)</f>
        <v>#N/A</v>
      </c>
      <c r="AS226" s="403" t="e">
        <f>VLOOKUP($A226,'Data EYFSS Indica'!$C:$AQ,28,0)</f>
        <v>#N/A</v>
      </c>
      <c r="AT226" s="409" t="e">
        <f t="shared" si="108"/>
        <v>#N/A</v>
      </c>
      <c r="AU226" s="409" t="e">
        <f>(VLOOKUP($A226,'Data EYFSS Indica'!$C:$AQ,24,0))/3.2*AU$3</f>
        <v>#N/A</v>
      </c>
      <c r="AV226" s="413" t="e">
        <f t="shared" si="109"/>
        <v>#N/A</v>
      </c>
      <c r="AW226" s="410" t="e">
        <f t="shared" si="95"/>
        <v>#N/A</v>
      </c>
      <c r="AX226" s="410" t="e">
        <f t="shared" si="96"/>
        <v>#N/A</v>
      </c>
      <c r="AY226" s="410" t="e">
        <f t="shared" si="97"/>
        <v>#N/A</v>
      </c>
      <c r="AZ226" s="642">
        <f>(SUMIF('Spring 2023 School'!B:B,Budget!A226,'Spring 2023 School'!AG:AG)+SUMIF('Summer 2023 School'!B:B,Budget!A226,'Summer 2023 School'!AG:AG)+SUMIF('Autumn 2023 School'!B:B,Budget!A226,'Autumn 2023 School'!AG:AG))</f>
        <v>0</v>
      </c>
      <c r="BA226" s="410">
        <f t="shared" si="98"/>
        <v>0</v>
      </c>
      <c r="BI226">
        <f t="shared" si="144"/>
        <v>225</v>
      </c>
      <c r="BJ226">
        <f t="shared" si="145"/>
        <v>0</v>
      </c>
      <c r="BK226">
        <f t="shared" si="146"/>
        <v>0</v>
      </c>
    </row>
    <row r="227" spans="1:63" x14ac:dyDescent="0.35">
      <c r="A227" s="231">
        <v>549</v>
      </c>
      <c r="B227" t="s">
        <v>810</v>
      </c>
      <c r="C227" s="231">
        <f>IF(ISNA(VLOOKUP($A227,'Spring 2023 PVI'!$B$3:$AF$220,6,FALSE)),0,(VLOOKUP($A227,'Spring 2023 PVI'!$B$3:$AF$220,6,FALSE)))</f>
        <v>1</v>
      </c>
      <c r="D227" s="231">
        <f>IF(ISNA(VLOOKUP($A227,'Summer 2023 PVI'!$B$2:$AF$217,6,FALSE)),0,(VLOOKUP($A227,'Summer 2023 PVI'!$B$2:$AF$217,6,FALSE)))</f>
        <v>1</v>
      </c>
      <c r="E227" s="231">
        <f>IF(ISNA(VLOOKUP($A227,'Autumn 2023 PVI'!$B$2:$AH$214,6,FALSE)),0,(VLOOKUP($A227,'Autumn 2023 PVI'!$B$2:$AH$214,6,FALSE)))</f>
        <v>0</v>
      </c>
      <c r="F227" s="231">
        <f>IF(ISNA(VLOOKUP($A227,'Spring 2023 PVI'!$B$3:$AF$219,9,FALSE)),0,(VLOOKUP($A227,'Spring 2023 PVI'!$B$3:$AF$219,8,FALSE)))</f>
        <v>0</v>
      </c>
      <c r="G227" s="231">
        <f>IF(ISNA(VLOOKUP($A227,'Summer 2023 PVI'!$B$2:$AF$216,9,FALSE)),0,(VLOOKUP($A227,'Summer 2023 PVI'!$B$2:$AF$216,8,FALSE)))</f>
        <v>0</v>
      </c>
      <c r="H227" s="231">
        <f>IF(ISNA(VLOOKUP($A227,'Autumn 2023 PVI'!$B$2:$AH$214,9,FALSE)),0,(VLOOKUP($A227,'Autumn 2023 PVI'!$B$2:$AH$214,9,FALSE)))</f>
        <v>0</v>
      </c>
      <c r="I227" s="231">
        <f>IF(ISNA(VLOOKUP($A227,'Spring 2023 PVI'!$B$3:$AF$219,13,FALSE)),0,(VLOOKUP($A227,'Spring 2023 PVI'!$B$3:$AF$219,13,FALSE)))</f>
        <v>15</v>
      </c>
      <c r="J227" s="231">
        <f>IF(ISNA(VLOOKUP($A227,'Summer 2023 PVI'!$B$2:$AF$216,13,FALSE)),0,(VLOOKUP($A227,'Summer 2023 PVI'!$B$2:$AF$216,13,FALSE)))</f>
        <v>15</v>
      </c>
      <c r="K227" s="231">
        <f>IF(ISNA(VLOOKUP($A227,'Autumn 2023 PVI'!$B$2:$AH$214,13,FALSE)),0,(VLOOKUP($A227,'Autumn 2023 PVI'!$B$2:$AH$214,13,FALSE)))</f>
        <v>0</v>
      </c>
      <c r="L227" s="231">
        <f>IF(ISNA(VLOOKUP($A227,'Spring 2023 PVI'!$B$3:$AF$219,16,FALSE)),0,(VLOOKUP($A227,'Spring 2023 PVI'!$B$3:$AF$219,16,FALSE)))</f>
        <v>0</v>
      </c>
      <c r="M227" s="231">
        <f>IF(ISNA(VLOOKUP($A227,'Summer 2023 PVI'!$B$2:$AF$216,16,FALSE)),0,(VLOOKUP($A227,'Summer 2023 PVI'!$B$2:$AF$216,16,FALSE)))</f>
        <v>0</v>
      </c>
      <c r="N227" s="231">
        <f>IF(ISNA(VLOOKUP($A227,'Autumn 2023 PVI'!$B$2:$AH$214,16,FALSE)),0,(VLOOKUP($A227,'Autumn 2023 PVI'!$B$2:$AH$214,16,FALSE)))</f>
        <v>0</v>
      </c>
      <c r="O227" s="231">
        <f>IF(ISNA(VLOOKUP($A227,'Spring 2023 PVI'!$B$3:$AF$219,3,FALSE)),0,(VLOOKUP($A227,'Spring 2023 PVI'!$B$3:$AF$219,3,FALSE)))</f>
        <v>0</v>
      </c>
      <c r="P227" s="231">
        <f>IF(ISNA(VLOOKUP($A227,'Summer 2023 PVI'!$B$3:$AF$216,3,FALSE)),0,(VLOOKUP($A227,'Summer 2023 PVI'!$B$2:$AF$216,3,FALSE)))</f>
        <v>0</v>
      </c>
      <c r="Q227" s="231">
        <f>IF(ISNA(VLOOKUP($A227,'Autumn 2023 PVI'!$B$2:$AF$214,3,FALSE)),0,(VLOOKUP($A227,'Autumn 2023 PVI'!$B$2:$AF$214,3,FALSE)))</f>
        <v>0</v>
      </c>
      <c r="R227" s="231">
        <f>IF(ISNA(VLOOKUP($A227,'Spring 2023 PVI'!$B$3:$AF$219,10,FALSE)),0,(VLOOKUP($A227,'Spring 2023 PVI'!$B$3:$AF$219,10,FALSE)))</f>
        <v>0</v>
      </c>
      <c r="S227" s="231">
        <f>IF(ISNA(VLOOKUP($A227,'Summer 2023 PVI'!$B$2:$AF$216,10,FALSE)),0,(VLOOKUP($A227,'Summer 2023 PVI'!$B$2:$AF$216,10,FALSE)))</f>
        <v>0</v>
      </c>
      <c r="T227" s="231">
        <f>IF(ISNA(VLOOKUP($A227,'Autumn 2023 PVI'!$B$2:$AH$214,10,FALSE)),0,(VLOOKUP($A227,'Autumn 2023 PVI'!$B$2:$AH$214,10,FALSE)))</f>
        <v>0</v>
      </c>
      <c r="U227" s="231">
        <f>IF(ISNA(VLOOKUP($A227,'Spring 2023 PVI'!$B$3:$AF$219,26,FALSE)),0,(VLOOKUP($A227,'Spring 2023 PVI'!$B$3:$AF$219,26,FALSE)))</f>
        <v>0</v>
      </c>
      <c r="V227" s="231">
        <f>IF(ISNA(VLOOKUP($A227,'Spring 2023 PVI'!$B$3:$AF$219,26,FALSE)),0,(VLOOKUP($A227,'Spring 2023 PVI'!$B$3:$AF$219,26,FALSE)))</f>
        <v>0</v>
      </c>
      <c r="W227" s="231">
        <f>IF(ISNA(VLOOKUP($A227,'Spring 2023 PVI'!$B$3:$AF$219,26,FALSE)),0,(VLOOKUP($A227,'Spring 2023 PVI'!$B$3:$AF$219,26,FALSE)))</f>
        <v>0</v>
      </c>
      <c r="X227" s="231">
        <f>IF(ISNA(VLOOKUP($A227,'Spring 2023 PVI'!$B$3:$AF$219,27,FALSE)),0,(VLOOKUP($A227,'Spring 2023 PVI'!$B$3:$AF$219,27,FALSE)))</f>
        <v>0</v>
      </c>
      <c r="Y227" s="231">
        <f>IF(ISNA(VLOOKUP($A227,'Spring 2023 PVI'!$B$3:$AF$219,27,FALSE)),0,(VLOOKUP($A227,'Spring 2023 PVI'!$B$3:$AF$219,27,FALSE)))</f>
        <v>0</v>
      </c>
      <c r="Z227" s="231">
        <f>IF(ISNA(VLOOKUP($A227,'Spring 2023 PVI'!$B$3:$AF$219,27,FALSE)),0,(VLOOKUP($A227,'Spring 2023 PVI'!$B$3:$AF$219,27,FALSE)))</f>
        <v>0</v>
      </c>
      <c r="AA227" s="231">
        <f>IF(ISNA(VLOOKUP($A227,'Spring 2023 PVI'!$B$3:$AF$219,28,FALSE)),0,(VLOOKUP($A227,'Spring 2023 PVI'!$B$3:$AF$219,28,FALSE)))</f>
        <v>0</v>
      </c>
      <c r="AB227" s="231">
        <f>IF(ISNA(VLOOKUP($A227,'Spring 2023 PVI'!$B$3:$AF$219,28,FALSE)),0,(VLOOKUP($A227,'Spring 2023 PVI'!$B$3:$AF$219,28,FALSE)))</f>
        <v>0</v>
      </c>
      <c r="AC227" s="231">
        <f>IF(ISNA(VLOOKUP($A227,'Spring 2023 PVI'!$B$3:$AF$219,28,FALSE)),0,(VLOOKUP($A227,'Spring 2023 PVI'!$B$3:$AF$219,28,FALSE)))</f>
        <v>0</v>
      </c>
      <c r="AD227" s="384">
        <f t="shared" si="103"/>
        <v>2113.8000000000002</v>
      </c>
      <c r="AE227" s="403">
        <v>0</v>
      </c>
      <c r="AF227" s="403">
        <v>0</v>
      </c>
      <c r="AG227" s="403">
        <v>0</v>
      </c>
      <c r="AH227" s="384">
        <f t="shared" si="90"/>
        <v>0</v>
      </c>
      <c r="AI227" s="384">
        <f t="shared" si="91"/>
        <v>0</v>
      </c>
      <c r="AJ227" s="384">
        <f t="shared" si="92"/>
        <v>0</v>
      </c>
      <c r="AK227" s="384">
        <f t="shared" si="104"/>
        <v>0</v>
      </c>
      <c r="AL227" s="403">
        <f>IF(ISNA(VLOOKUP($A227,'Spring 2023 PVI'!$B223:$AD223,29,FALSE)),0,(VLOOKUP($A227,'Spring 2023 PVI'!$B223:$AD223,29,FALSE)))</f>
        <v>0</v>
      </c>
      <c r="AM227" s="403">
        <f>IF(ISNA(VLOOKUP($A227,'Spring 2023 PVI'!$B223:$AZ223,30,FALSE)),0,(VLOOKUP($A227,'Spring 2023 PVI'!$B223:$AZ223,30,FALSE)))</f>
        <v>0</v>
      </c>
      <c r="AN227" s="402">
        <f t="shared" si="105"/>
        <v>0</v>
      </c>
      <c r="AO227" s="404">
        <f t="shared" si="106"/>
        <v>0</v>
      </c>
      <c r="AP227" s="384">
        <f t="shared" si="107"/>
        <v>2113.8000000000002</v>
      </c>
      <c r="AQ227" s="403"/>
      <c r="AR227" s="403" t="e">
        <f>VLOOKUP($A227,'Data EYFSS Indica'!$C:$AQ,27,0)</f>
        <v>#N/A</v>
      </c>
      <c r="AS227" s="403" t="e">
        <f>VLOOKUP($A227,'Data EYFSS Indica'!$C:$AQ,28,0)</f>
        <v>#N/A</v>
      </c>
      <c r="AT227" s="409" t="e">
        <f t="shared" si="108"/>
        <v>#N/A</v>
      </c>
      <c r="AU227" s="409" t="e">
        <f>(VLOOKUP($A227,'Data EYFSS Indica'!$C:$AQ,24,0))/3.2*AU$3</f>
        <v>#N/A</v>
      </c>
      <c r="AV227" s="413" t="e">
        <f t="shared" si="109"/>
        <v>#N/A</v>
      </c>
      <c r="AW227" s="410" t="e">
        <f t="shared" si="95"/>
        <v>#N/A</v>
      </c>
      <c r="AX227" s="410" t="e">
        <f t="shared" si="96"/>
        <v>#N/A</v>
      </c>
      <c r="AY227" s="410" t="e">
        <f t="shared" si="97"/>
        <v>#N/A</v>
      </c>
      <c r="AZ227" s="642">
        <f>(SUMIF('Spring 2023 School'!B:B,Budget!A227,'Spring 2023 School'!AG:AG)+SUMIF('Summer 2023 School'!B:B,Budget!A227,'Summer 2023 School'!AG:AG)+SUMIF('Autumn 2023 School'!B:B,Budget!A227,'Autumn 2023 School'!AG:AG))</f>
        <v>0</v>
      </c>
      <c r="BA227" s="410">
        <f t="shared" si="98"/>
        <v>0</v>
      </c>
      <c r="BI227">
        <f t="shared" si="144"/>
        <v>0</v>
      </c>
      <c r="BJ227">
        <f t="shared" si="145"/>
        <v>0</v>
      </c>
      <c r="BK227">
        <f t="shared" si="146"/>
        <v>0</v>
      </c>
    </row>
    <row r="228" spans="1:63" x14ac:dyDescent="0.35">
      <c r="A228" s="231">
        <v>559</v>
      </c>
      <c r="B228" t="s">
        <v>379</v>
      </c>
      <c r="C228" s="231">
        <f>IF(ISNA(VLOOKUP($A228,'Spring 2023 PVI'!$B$3:$AF$220,6,FALSE)),0,(VLOOKUP($A228,'Spring 2023 PVI'!$B$3:$AF$220,6,FALSE)))</f>
        <v>1</v>
      </c>
      <c r="D228" s="231">
        <f>IF(ISNA(VLOOKUP($A228,'Summer 2023 PVI'!$B$2:$AF$217,6,FALSE)),0,(VLOOKUP($A228,'Summer 2023 PVI'!$B$2:$AF$217,6,FALSE)))</f>
        <v>1</v>
      </c>
      <c r="E228" s="231">
        <f>IF(ISNA(VLOOKUP($A228,'Autumn 2023 PVI'!$B$2:$AH$214,6,FALSE)),0,(VLOOKUP($A228,'Autumn 2023 PVI'!$B$2:$AH$214,6,FALSE)))</f>
        <v>0</v>
      </c>
      <c r="F228" s="231">
        <f>IF(ISNA(VLOOKUP($A228,'Spring 2023 PVI'!$B$3:$AF$219,9,FALSE)),0,(VLOOKUP($A228,'Spring 2023 PVI'!$B$3:$AF$219,8,FALSE)))</f>
        <v>1</v>
      </c>
      <c r="G228" s="231">
        <f>IF(ISNA(VLOOKUP($A228,'Summer 2023 PVI'!$B$2:$AF$216,9,FALSE)),0,(VLOOKUP($A228,'Summer 2023 PVI'!$B$2:$AF$216,8,FALSE)))</f>
        <v>1</v>
      </c>
      <c r="H228" s="231">
        <f>IF(ISNA(VLOOKUP($A228,'Autumn 2023 PVI'!$B$2:$AH$214,9,FALSE)),0,(VLOOKUP($A228,'Autumn 2023 PVI'!$B$2:$AH$214,9,FALSE)))</f>
        <v>0</v>
      </c>
      <c r="I228" s="231">
        <f>IF(ISNA(VLOOKUP($A228,'Spring 2023 PVI'!$B$3:$AF$219,13,FALSE)),0,(VLOOKUP($A228,'Spring 2023 PVI'!$B$3:$AF$219,13,FALSE)))</f>
        <v>15</v>
      </c>
      <c r="J228" s="231">
        <f>IF(ISNA(VLOOKUP($A228,'Summer 2023 PVI'!$B$2:$AF$216,13,FALSE)),0,(VLOOKUP($A228,'Summer 2023 PVI'!$B$2:$AF$216,13,FALSE)))</f>
        <v>15</v>
      </c>
      <c r="K228" s="231">
        <f>IF(ISNA(VLOOKUP($A228,'Autumn 2023 PVI'!$B$2:$AH$214,13,FALSE)),0,(VLOOKUP($A228,'Autumn 2023 PVI'!$B$2:$AH$214,13,FALSE)))</f>
        <v>0</v>
      </c>
      <c r="L228" s="231">
        <f>IF(ISNA(VLOOKUP($A228,'Spring 2023 PVI'!$B$3:$AF$219,16,FALSE)),0,(VLOOKUP($A228,'Spring 2023 PVI'!$B$3:$AF$219,16,FALSE)))</f>
        <v>15</v>
      </c>
      <c r="M228" s="231">
        <f>IF(ISNA(VLOOKUP($A228,'Summer 2023 PVI'!$B$2:$AF$216,16,FALSE)),0,(VLOOKUP($A228,'Summer 2023 PVI'!$B$2:$AF$216,16,FALSE)))</f>
        <v>15</v>
      </c>
      <c r="N228" s="231">
        <f>IF(ISNA(VLOOKUP($A228,'Autumn 2023 PVI'!$B$2:$AH$214,16,FALSE)),0,(VLOOKUP($A228,'Autumn 2023 PVI'!$B$2:$AH$214,16,FALSE)))</f>
        <v>0</v>
      </c>
      <c r="O228" s="231">
        <f>IF(ISNA(VLOOKUP($A228,'Spring 2023 PVI'!$B$3:$AF$219,3,FALSE)),0,(VLOOKUP($A228,'Spring 2023 PVI'!$B$3:$AF$219,3,FALSE)))</f>
        <v>0</v>
      </c>
      <c r="P228" s="231">
        <f>IF(ISNA(VLOOKUP($A228,'Summer 2023 PVI'!$B$3:$AF$216,3,FALSE)),0,(VLOOKUP($A228,'Summer 2023 PVI'!$B$2:$AF$216,3,FALSE)))</f>
        <v>0</v>
      </c>
      <c r="Q228" s="231">
        <f>IF(ISNA(VLOOKUP($A228,'Autumn 2023 PVI'!$B$2:$AF$214,3,FALSE)),0,(VLOOKUP($A228,'Autumn 2023 PVI'!$B$2:$AF$214,3,FALSE)))</f>
        <v>0</v>
      </c>
      <c r="R228" s="231">
        <f>IF(ISNA(VLOOKUP($A228,'Spring 2023 PVI'!$B$3:$AF$219,10,FALSE)),0,(VLOOKUP($A228,'Spring 2023 PVI'!$B$3:$AF$219,10,FALSE)))</f>
        <v>0</v>
      </c>
      <c r="S228" s="231">
        <f>IF(ISNA(VLOOKUP($A228,'Summer 2023 PVI'!$B$2:$AF$216,10,FALSE)),0,(VLOOKUP($A228,'Summer 2023 PVI'!$B$2:$AF$216,10,FALSE)))</f>
        <v>0</v>
      </c>
      <c r="T228" s="231">
        <f>IF(ISNA(VLOOKUP($A228,'Autumn 2023 PVI'!$B$2:$AH$214,10,FALSE)),0,(VLOOKUP($A228,'Autumn 2023 PVI'!$B$2:$AH$214,10,FALSE)))</f>
        <v>0</v>
      </c>
      <c r="U228" s="231">
        <f>IF(ISNA(VLOOKUP($A228,'Spring 2023 PVI'!$B$3:$AF$219,26,FALSE)),0,(VLOOKUP($A228,'Spring 2023 PVI'!$B$3:$AF$219,26,FALSE)))</f>
        <v>0</v>
      </c>
      <c r="V228" s="231">
        <f>IF(ISNA(VLOOKUP($A228,'Spring 2023 PVI'!$B$3:$AF$219,26,FALSE)),0,(VLOOKUP($A228,'Spring 2023 PVI'!$B$3:$AF$219,26,FALSE)))</f>
        <v>0</v>
      </c>
      <c r="W228" s="231">
        <f>IF(ISNA(VLOOKUP($A228,'Spring 2023 PVI'!$B$3:$AF$219,26,FALSE)),0,(VLOOKUP($A228,'Spring 2023 PVI'!$B$3:$AF$219,26,FALSE)))</f>
        <v>0</v>
      </c>
      <c r="X228" s="231">
        <f>IF(ISNA(VLOOKUP($A228,'Spring 2023 PVI'!$B$3:$AF$219,27,FALSE)),0,(VLOOKUP($A228,'Spring 2023 PVI'!$B$3:$AF$219,27,FALSE)))</f>
        <v>0</v>
      </c>
      <c r="Y228" s="231">
        <f>IF(ISNA(VLOOKUP($A228,'Spring 2023 PVI'!$B$3:$AF$219,27,FALSE)),0,(VLOOKUP($A228,'Spring 2023 PVI'!$B$3:$AF$219,27,FALSE)))</f>
        <v>0</v>
      </c>
      <c r="Z228" s="231">
        <f>IF(ISNA(VLOOKUP($A228,'Spring 2023 PVI'!$B$3:$AF$219,27,FALSE)),0,(VLOOKUP($A228,'Spring 2023 PVI'!$B$3:$AF$219,27,FALSE)))</f>
        <v>0</v>
      </c>
      <c r="AA228" s="231">
        <f>IF(ISNA(VLOOKUP($A228,'Spring 2023 PVI'!$B$3:$AF$219,28,FALSE)),0,(VLOOKUP($A228,'Spring 2023 PVI'!$B$3:$AF$219,28,FALSE)))</f>
        <v>0</v>
      </c>
      <c r="AB228" s="231">
        <f>IF(ISNA(VLOOKUP($A228,'Spring 2023 PVI'!$B$3:$AF$219,28,FALSE)),0,(VLOOKUP($A228,'Spring 2023 PVI'!$B$3:$AF$219,28,FALSE)))</f>
        <v>0</v>
      </c>
      <c r="AC228" s="231">
        <f>IF(ISNA(VLOOKUP($A228,'Spring 2023 PVI'!$B$3:$AF$219,28,FALSE)),0,(VLOOKUP($A228,'Spring 2023 PVI'!$B$3:$AF$219,28,FALSE)))</f>
        <v>0</v>
      </c>
      <c r="AD228" s="384">
        <f t="shared" si="103"/>
        <v>4227.6000000000004</v>
      </c>
      <c r="AE228" s="403">
        <v>0</v>
      </c>
      <c r="AF228" s="403">
        <v>0</v>
      </c>
      <c r="AG228" s="403">
        <v>15</v>
      </c>
      <c r="AH228" s="384">
        <f t="shared" si="90"/>
        <v>0</v>
      </c>
      <c r="AI228" s="384">
        <f t="shared" si="91"/>
        <v>0</v>
      </c>
      <c r="AJ228" s="384">
        <f t="shared" si="92"/>
        <v>45.6</v>
      </c>
      <c r="AK228" s="384">
        <f t="shared" si="104"/>
        <v>45.6</v>
      </c>
      <c r="AL228" s="403">
        <f>IF(ISNA(VLOOKUP($A228,'Spring 2023 PVI'!$B224:$AD224,29,FALSE)),0,(VLOOKUP($A228,'Spring 2023 PVI'!$B224:$AD224,29,FALSE)))</f>
        <v>0</v>
      </c>
      <c r="AM228" s="403">
        <f>IF(ISNA(VLOOKUP($A228,'Spring 2023 PVI'!$B224:$AZ224,30,FALSE)),0,(VLOOKUP($A228,'Spring 2023 PVI'!$B224:$AZ224,30,FALSE)))</f>
        <v>0</v>
      </c>
      <c r="AN228" s="402">
        <f t="shared" si="105"/>
        <v>0</v>
      </c>
      <c r="AO228" s="404">
        <f t="shared" si="106"/>
        <v>0</v>
      </c>
      <c r="AP228" s="384">
        <f t="shared" si="107"/>
        <v>4273.2000000000007</v>
      </c>
      <c r="AQ228" s="403"/>
      <c r="AR228" s="403" t="e">
        <f>VLOOKUP($A228,'Data EYFSS Indica'!$C:$AQ,27,0)</f>
        <v>#N/A</v>
      </c>
      <c r="AS228" s="403" t="e">
        <f>VLOOKUP($A228,'Data EYFSS Indica'!$C:$AQ,28,0)</f>
        <v>#N/A</v>
      </c>
      <c r="AT228" s="409" t="e">
        <f t="shared" si="108"/>
        <v>#N/A</v>
      </c>
      <c r="AU228" s="409" t="e">
        <f>(VLOOKUP($A228,'Data EYFSS Indica'!$C:$AQ,24,0))/3.2*AU$3</f>
        <v>#N/A</v>
      </c>
      <c r="AV228" s="413" t="e">
        <f t="shared" si="109"/>
        <v>#N/A</v>
      </c>
      <c r="AW228" s="410" t="e">
        <f t="shared" si="95"/>
        <v>#N/A</v>
      </c>
      <c r="AX228" s="410" t="e">
        <f t="shared" si="96"/>
        <v>#N/A</v>
      </c>
      <c r="AY228" s="410" t="e">
        <f t="shared" si="97"/>
        <v>#N/A</v>
      </c>
      <c r="AZ228" s="642">
        <f>(SUMIF('Spring 2023 School'!B:B,Budget!A228,'Spring 2023 School'!AG:AG)+SUMIF('Summer 2023 School'!B:B,Budget!A228,'Summer 2023 School'!AG:AG)+SUMIF('Autumn 2023 School'!B:B,Budget!A228,'Autumn 2023 School'!AG:AG))</f>
        <v>0</v>
      </c>
      <c r="BA228" s="410">
        <f t="shared" si="98"/>
        <v>0</v>
      </c>
      <c r="BI228">
        <f t="shared" si="144"/>
        <v>0</v>
      </c>
      <c r="BJ228">
        <f t="shared" si="145"/>
        <v>0</v>
      </c>
      <c r="BK228">
        <f t="shared" si="146"/>
        <v>225</v>
      </c>
    </row>
    <row r="229" spans="1:63" x14ac:dyDescent="0.35">
      <c r="A229" s="231">
        <v>668</v>
      </c>
      <c r="B229" t="s">
        <v>811</v>
      </c>
      <c r="C229" s="231">
        <f>IF(ISNA(VLOOKUP($A229,'Spring 2023 PVI'!$B$3:$AF$220,6,FALSE)),0,(VLOOKUP($A229,'Spring 2023 PVI'!$B$3:$AF$220,6,FALSE)))</f>
        <v>2</v>
      </c>
      <c r="D229" s="231">
        <f>IF(ISNA(VLOOKUP($A229,'Summer 2023 PVI'!$B$2:$AF$217,6,FALSE)),0,(VLOOKUP($A229,'Summer 2023 PVI'!$B$2:$AF$217,6,FALSE)))</f>
        <v>2</v>
      </c>
      <c r="E229" s="231">
        <f>IF(ISNA(VLOOKUP($A229,'Autumn 2023 PVI'!$B$2:$AH$214,6,FALSE)),0,(VLOOKUP($A229,'Autumn 2023 PVI'!$B$2:$AH$214,6,FALSE)))</f>
        <v>2</v>
      </c>
      <c r="F229" s="231">
        <f>IF(ISNA(VLOOKUP($A229,'Spring 2023 PVI'!$B$3:$AF$219,9,FALSE)),0,(VLOOKUP($A229,'Spring 2023 PVI'!$B$3:$AF$219,8,FALSE)))</f>
        <v>0</v>
      </c>
      <c r="G229" s="231">
        <f>IF(ISNA(VLOOKUP($A229,'Summer 2023 PVI'!$B$2:$AF$216,9,FALSE)),0,(VLOOKUP($A229,'Summer 2023 PVI'!$B$2:$AF$216,8,FALSE)))</f>
        <v>0</v>
      </c>
      <c r="H229" s="231">
        <f>IF(ISNA(VLOOKUP($A229,'Autumn 2023 PVI'!$B$2:$AH$214,9,FALSE)),0,(VLOOKUP($A229,'Autumn 2023 PVI'!$B$2:$AH$214,9,FALSE)))</f>
        <v>2</v>
      </c>
      <c r="I229" s="231">
        <f>IF(ISNA(VLOOKUP($A229,'Spring 2023 PVI'!$B$3:$AF$219,13,FALSE)),0,(VLOOKUP($A229,'Spring 2023 PVI'!$B$3:$AF$219,13,FALSE)))</f>
        <v>30</v>
      </c>
      <c r="J229" s="231">
        <f>IF(ISNA(VLOOKUP($A229,'Summer 2023 PVI'!$B$2:$AF$216,13,FALSE)),0,(VLOOKUP($A229,'Summer 2023 PVI'!$B$2:$AF$216,13,FALSE)))</f>
        <v>30</v>
      </c>
      <c r="K229" s="231">
        <f>IF(ISNA(VLOOKUP($A229,'Autumn 2023 PVI'!$B$2:$AH$214,13,FALSE)),0,(VLOOKUP($A229,'Autumn 2023 PVI'!$B$2:$AH$214,13,FALSE)))</f>
        <v>30</v>
      </c>
      <c r="L229" s="231">
        <f>IF(ISNA(VLOOKUP($A229,'Spring 2023 PVI'!$B$3:$AF$219,16,FALSE)),0,(VLOOKUP($A229,'Spring 2023 PVI'!$B$3:$AF$219,16,FALSE)))</f>
        <v>30</v>
      </c>
      <c r="M229" s="231">
        <f>IF(ISNA(VLOOKUP($A229,'Summer 2023 PVI'!$B$2:$AF$216,16,FALSE)),0,(VLOOKUP($A229,'Summer 2023 PVI'!$B$2:$AF$216,16,FALSE)))</f>
        <v>30</v>
      </c>
      <c r="N229" s="231">
        <f>IF(ISNA(VLOOKUP($A229,'Autumn 2023 PVI'!$B$2:$AH$214,16,FALSE)),0,(VLOOKUP($A229,'Autumn 2023 PVI'!$B$2:$AH$214,16,FALSE)))</f>
        <v>30</v>
      </c>
      <c r="O229" s="231">
        <f>IF(ISNA(VLOOKUP($A229,'Spring 2023 PVI'!$B$3:$AF$219,3,FALSE)),0,(VLOOKUP($A229,'Spring 2023 PVI'!$B$3:$AF$219,3,FALSE)))</f>
        <v>0</v>
      </c>
      <c r="P229" s="231">
        <f>IF(ISNA(VLOOKUP($A229,'Summer 2023 PVI'!$B$3:$AF$216,3,FALSE)),0,(VLOOKUP($A229,'Summer 2023 PVI'!$B$2:$AF$216,3,FALSE)))</f>
        <v>0</v>
      </c>
      <c r="Q229" s="231">
        <f>IF(ISNA(VLOOKUP($A229,'Autumn 2023 PVI'!$B$2:$AF$214,3,FALSE)),0,(VLOOKUP($A229,'Autumn 2023 PVI'!$B$2:$AF$214,3,FALSE)))</f>
        <v>0</v>
      </c>
      <c r="R229" s="231">
        <f>IF(ISNA(VLOOKUP($A229,'Spring 2023 PVI'!$B$3:$AF$219,10,FALSE)),0,(VLOOKUP($A229,'Spring 2023 PVI'!$B$3:$AF$219,10,FALSE)))</f>
        <v>0</v>
      </c>
      <c r="S229" s="231">
        <f>IF(ISNA(VLOOKUP($A229,'Summer 2023 PVI'!$B$2:$AF$216,10,FALSE)),0,(VLOOKUP($A229,'Summer 2023 PVI'!$B$2:$AF$216,10,FALSE)))</f>
        <v>0</v>
      </c>
      <c r="T229" s="231">
        <f>IF(ISNA(VLOOKUP($A229,'Autumn 2023 PVI'!$B$2:$AH$214,10,FALSE)),0,(VLOOKUP($A229,'Autumn 2023 PVI'!$B$2:$AH$214,10,FALSE)))</f>
        <v>0</v>
      </c>
      <c r="U229" s="231">
        <f>IF(ISNA(VLOOKUP($A229,'Spring 2023 PVI'!$B$3:$AF$219,26,FALSE)),0,(VLOOKUP($A229,'Spring 2023 PVI'!$B$3:$AF$219,26,FALSE)))</f>
        <v>0</v>
      </c>
      <c r="V229" s="231">
        <f>IF(ISNA(VLOOKUP($A229,'Spring 2023 PVI'!$B$3:$AF$219,26,FALSE)),0,(VLOOKUP($A229,'Spring 2023 PVI'!$B$3:$AF$219,26,FALSE)))</f>
        <v>0</v>
      </c>
      <c r="W229" s="231">
        <f>IF(ISNA(VLOOKUP($A229,'Spring 2023 PVI'!$B$3:$AF$219,26,FALSE)),0,(VLOOKUP($A229,'Spring 2023 PVI'!$B$3:$AF$219,26,FALSE)))</f>
        <v>0</v>
      </c>
      <c r="X229" s="231">
        <f>IF(ISNA(VLOOKUP($A229,'Spring 2023 PVI'!$B$3:$AF$219,27,FALSE)),0,(VLOOKUP($A229,'Spring 2023 PVI'!$B$3:$AF$219,27,FALSE)))</f>
        <v>0</v>
      </c>
      <c r="Y229" s="231">
        <f>IF(ISNA(VLOOKUP($A229,'Spring 2023 PVI'!$B$3:$AF$219,27,FALSE)),0,(VLOOKUP($A229,'Spring 2023 PVI'!$B$3:$AF$219,27,FALSE)))</f>
        <v>0</v>
      </c>
      <c r="Z229" s="231">
        <f>IF(ISNA(VLOOKUP($A229,'Spring 2023 PVI'!$B$3:$AF$219,27,FALSE)),0,(VLOOKUP($A229,'Spring 2023 PVI'!$B$3:$AF$219,27,FALSE)))</f>
        <v>0</v>
      </c>
      <c r="AA229" s="231">
        <f>IF(ISNA(VLOOKUP($A229,'Spring 2023 PVI'!$B$3:$AF$219,28,FALSE)),0,(VLOOKUP($A229,'Spring 2023 PVI'!$B$3:$AF$219,28,FALSE)))</f>
        <v>0</v>
      </c>
      <c r="AB229" s="231">
        <f>IF(ISNA(VLOOKUP($A229,'Spring 2023 PVI'!$B$3:$AF$219,28,FALSE)),0,(VLOOKUP($A229,'Spring 2023 PVI'!$B$3:$AF$219,28,FALSE)))</f>
        <v>0</v>
      </c>
      <c r="AC229" s="231">
        <f>IF(ISNA(VLOOKUP($A229,'Spring 2023 PVI'!$B$3:$AF$219,28,FALSE)),0,(VLOOKUP($A229,'Spring 2023 PVI'!$B$3:$AF$219,28,FALSE)))</f>
        <v>0</v>
      </c>
      <c r="AD229" s="384">
        <f t="shared" si="103"/>
        <v>12357.600000000002</v>
      </c>
      <c r="AE229" s="403">
        <v>0</v>
      </c>
      <c r="AF229" s="403">
        <v>0</v>
      </c>
      <c r="AG229" s="403">
        <v>0</v>
      </c>
      <c r="AH229" s="384">
        <f t="shared" si="90"/>
        <v>0</v>
      </c>
      <c r="AI229" s="384">
        <f t="shared" si="91"/>
        <v>0</v>
      </c>
      <c r="AJ229" s="384">
        <f t="shared" si="92"/>
        <v>0</v>
      </c>
      <c r="AK229" s="384">
        <f t="shared" si="104"/>
        <v>0</v>
      </c>
      <c r="AL229" s="403">
        <f>IF(ISNA(VLOOKUP($A229,'Spring 2023 PVI'!$B225:$AD225,29,FALSE)),0,(VLOOKUP($A229,'Spring 2023 PVI'!$B225:$AD225,29,FALSE)))</f>
        <v>0</v>
      </c>
      <c r="AM229" s="403">
        <f>IF(ISNA(VLOOKUP($A229,'Spring 2023 PVI'!$B225:$AZ225,30,FALSE)),0,(VLOOKUP($A229,'Spring 2023 PVI'!$B225:$AZ225,30,FALSE)))</f>
        <v>0</v>
      </c>
      <c r="AN229" s="402">
        <f t="shared" si="105"/>
        <v>0</v>
      </c>
      <c r="AO229" s="404">
        <f t="shared" si="106"/>
        <v>0</v>
      </c>
      <c r="AP229" s="384">
        <f t="shared" si="107"/>
        <v>12357.600000000002</v>
      </c>
      <c r="AQ229" s="403"/>
      <c r="AR229" s="403" t="e">
        <f>VLOOKUP($A229,'Data EYFSS Indica'!$C:$AQ,27,0)</f>
        <v>#N/A</v>
      </c>
      <c r="AS229" s="403" t="e">
        <f>VLOOKUP($A229,'Data EYFSS Indica'!$C:$AQ,28,0)</f>
        <v>#N/A</v>
      </c>
      <c r="AT229" s="409" t="e">
        <f t="shared" si="108"/>
        <v>#N/A</v>
      </c>
      <c r="AU229" s="409" t="e">
        <f>(VLOOKUP($A229,'Data EYFSS Indica'!$C:$AQ,24,0))/3.2*AU$3</f>
        <v>#N/A</v>
      </c>
      <c r="AV229" s="413" t="e">
        <f t="shared" si="109"/>
        <v>#N/A</v>
      </c>
      <c r="AW229" s="410" t="e">
        <f t="shared" si="95"/>
        <v>#N/A</v>
      </c>
      <c r="AX229" s="410" t="e">
        <f t="shared" si="96"/>
        <v>#N/A</v>
      </c>
      <c r="AY229" s="410" t="e">
        <f t="shared" si="97"/>
        <v>#N/A</v>
      </c>
      <c r="AZ229" s="642">
        <f>(SUMIF('Spring 2023 School'!B:B,Budget!A229,'Spring 2023 School'!AG:AG)+SUMIF('Summer 2023 School'!B:B,Budget!A229,'Summer 2023 School'!AG:AG)+SUMIF('Autumn 2023 School'!B:B,Budget!A229,'Autumn 2023 School'!AG:AG))</f>
        <v>0</v>
      </c>
      <c r="BA229" s="410">
        <f t="shared" si="98"/>
        <v>0</v>
      </c>
      <c r="BI229">
        <f t="shared" si="144"/>
        <v>0</v>
      </c>
      <c r="BJ229">
        <f t="shared" si="145"/>
        <v>0</v>
      </c>
      <c r="BK229">
        <f t="shared" si="146"/>
        <v>0</v>
      </c>
    </row>
    <row r="230" spans="1:63" x14ac:dyDescent="0.35">
      <c r="A230" s="231">
        <v>739</v>
      </c>
      <c r="B230" t="s">
        <v>812</v>
      </c>
      <c r="C230" s="231">
        <f>IF(ISNA(VLOOKUP($A230,'Spring 2023 PVI'!$B$3:$AF$220,6,FALSE)),0,(VLOOKUP($A230,'Spring 2023 PVI'!$B$3:$AF$220,6,FALSE)))</f>
        <v>1</v>
      </c>
      <c r="D230" s="231">
        <f>IF(ISNA(VLOOKUP($A230,'Summer 2023 PVI'!$B$2:$AF$217,6,FALSE)),0,(VLOOKUP($A230,'Summer 2023 PVI'!$B$2:$AF$217,6,FALSE)))</f>
        <v>1</v>
      </c>
      <c r="E230" s="231">
        <f>IF(ISNA(VLOOKUP($A230,'Autumn 2023 PVI'!$B$2:$AH$214,6,FALSE)),0,(VLOOKUP($A230,'Autumn 2023 PVI'!$B$2:$AH$214,6,FALSE)))</f>
        <v>2</v>
      </c>
      <c r="F230" s="231">
        <f>IF(ISNA(VLOOKUP($A230,'Spring 2023 PVI'!$B$3:$AF$219,9,FALSE)),0,(VLOOKUP($A230,'Spring 2023 PVI'!$B$3:$AF$219,8,FALSE)))</f>
        <v>0</v>
      </c>
      <c r="G230" s="231">
        <f>IF(ISNA(VLOOKUP($A230,'Summer 2023 PVI'!$B$2:$AF$216,9,FALSE)),0,(VLOOKUP($A230,'Summer 2023 PVI'!$B$2:$AF$216,8,FALSE)))</f>
        <v>0</v>
      </c>
      <c r="H230" s="231">
        <f>IF(ISNA(VLOOKUP($A230,'Autumn 2023 PVI'!$B$2:$AH$214,9,FALSE)),0,(VLOOKUP($A230,'Autumn 2023 PVI'!$B$2:$AH$214,9,FALSE)))</f>
        <v>1</v>
      </c>
      <c r="I230" s="231">
        <f>IF(ISNA(VLOOKUP($A230,'Spring 2023 PVI'!$B$3:$AF$219,13,FALSE)),0,(VLOOKUP($A230,'Spring 2023 PVI'!$B$3:$AF$219,13,FALSE)))</f>
        <v>15</v>
      </c>
      <c r="J230" s="231">
        <f>IF(ISNA(VLOOKUP($A230,'Summer 2023 PVI'!$B$2:$AF$216,13,FALSE)),0,(VLOOKUP($A230,'Summer 2023 PVI'!$B$2:$AF$216,13,FALSE)))</f>
        <v>15</v>
      </c>
      <c r="K230" s="231">
        <f>IF(ISNA(VLOOKUP($A230,'Autumn 2023 PVI'!$B$2:$AH$214,13,FALSE)),0,(VLOOKUP($A230,'Autumn 2023 PVI'!$B$2:$AH$214,13,FALSE)))</f>
        <v>30</v>
      </c>
      <c r="L230" s="231">
        <f>IF(ISNA(VLOOKUP($A230,'Spring 2023 PVI'!$B$3:$AF$219,16,FALSE)),0,(VLOOKUP($A230,'Spring 2023 PVI'!$B$3:$AF$219,16,FALSE)))</f>
        <v>0</v>
      </c>
      <c r="M230" s="231">
        <f>IF(ISNA(VLOOKUP($A230,'Summer 2023 PVI'!$B$2:$AF$216,16,FALSE)),0,(VLOOKUP($A230,'Summer 2023 PVI'!$B$2:$AF$216,16,FALSE)))</f>
        <v>0</v>
      </c>
      <c r="N230" s="231">
        <f>IF(ISNA(VLOOKUP($A230,'Autumn 2023 PVI'!$B$2:$AH$214,16,FALSE)),0,(VLOOKUP($A230,'Autumn 2023 PVI'!$B$2:$AH$214,16,FALSE)))</f>
        <v>15</v>
      </c>
      <c r="O230" s="231">
        <f>IF(ISNA(VLOOKUP($A230,'Spring 2023 PVI'!$B$3:$AF$219,3,FALSE)),0,(VLOOKUP($A230,'Spring 2023 PVI'!$B$3:$AF$219,3,FALSE)))</f>
        <v>1</v>
      </c>
      <c r="P230" s="231">
        <f>IF(ISNA(VLOOKUP($A230,'Summer 2023 PVI'!$B$3:$AF$216,3,FALSE)),0,(VLOOKUP($A230,'Summer 2023 PVI'!$B$2:$AF$216,3,FALSE)))</f>
        <v>1</v>
      </c>
      <c r="Q230" s="231">
        <f>IF(ISNA(VLOOKUP($A230,'Autumn 2023 PVI'!$B$2:$AF$214,3,FALSE)),0,(VLOOKUP($A230,'Autumn 2023 PVI'!$B$2:$AF$214,3,FALSE)))</f>
        <v>1</v>
      </c>
      <c r="R230" s="231">
        <f>IF(ISNA(VLOOKUP($A230,'Spring 2023 PVI'!$B$3:$AF$219,10,FALSE)),0,(VLOOKUP($A230,'Spring 2023 PVI'!$B$3:$AF$219,10,FALSE)))</f>
        <v>15</v>
      </c>
      <c r="S230" s="231">
        <f>IF(ISNA(VLOOKUP($A230,'Summer 2023 PVI'!$B$2:$AF$216,10,FALSE)),0,(VLOOKUP($A230,'Summer 2023 PVI'!$B$2:$AF$216,10,FALSE)))</f>
        <v>15</v>
      </c>
      <c r="T230" s="231">
        <f>IF(ISNA(VLOOKUP($A230,'Autumn 2023 PVI'!$B$2:$AH$214,10,FALSE)),0,(VLOOKUP($A230,'Autumn 2023 PVI'!$B$2:$AH$214,10,FALSE)))</f>
        <v>15</v>
      </c>
      <c r="U230" s="231">
        <f>IF(ISNA(VLOOKUP($A230,'Spring 2023 PVI'!$B$3:$AF$219,26,FALSE)),0,(VLOOKUP($A230,'Spring 2023 PVI'!$B$3:$AF$219,26,FALSE)))</f>
        <v>0</v>
      </c>
      <c r="V230" s="231">
        <f>IF(ISNA(VLOOKUP($A230,'Spring 2023 PVI'!$B$3:$AF$219,26,FALSE)),0,(VLOOKUP($A230,'Spring 2023 PVI'!$B$3:$AF$219,26,FALSE)))</f>
        <v>0</v>
      </c>
      <c r="W230" s="231">
        <f>IF(ISNA(VLOOKUP($A230,'Spring 2023 PVI'!$B$3:$AF$219,26,FALSE)),0,(VLOOKUP($A230,'Spring 2023 PVI'!$B$3:$AF$219,26,FALSE)))</f>
        <v>0</v>
      </c>
      <c r="X230" s="231">
        <f>IF(ISNA(VLOOKUP($A230,'Spring 2023 PVI'!$B$3:$AF$219,27,FALSE)),0,(VLOOKUP($A230,'Spring 2023 PVI'!$B$3:$AF$219,27,FALSE)))</f>
        <v>0</v>
      </c>
      <c r="Y230" s="231">
        <f>IF(ISNA(VLOOKUP($A230,'Spring 2023 PVI'!$B$3:$AF$219,27,FALSE)),0,(VLOOKUP($A230,'Spring 2023 PVI'!$B$3:$AF$219,27,FALSE)))</f>
        <v>0</v>
      </c>
      <c r="Z230" s="231">
        <f>IF(ISNA(VLOOKUP($A230,'Spring 2023 PVI'!$B$3:$AF$219,27,FALSE)),0,(VLOOKUP($A230,'Spring 2023 PVI'!$B$3:$AF$219,27,FALSE)))</f>
        <v>0</v>
      </c>
      <c r="AA230" s="231">
        <f>IF(ISNA(VLOOKUP($A230,'Spring 2023 PVI'!$B$3:$AF$219,28,FALSE)),0,(VLOOKUP($A230,'Spring 2023 PVI'!$B$3:$AF$219,28,FALSE)))</f>
        <v>0</v>
      </c>
      <c r="AB230" s="231">
        <f>IF(ISNA(VLOOKUP($A230,'Spring 2023 PVI'!$B$3:$AF$219,28,FALSE)),0,(VLOOKUP($A230,'Spring 2023 PVI'!$B$3:$AF$219,28,FALSE)))</f>
        <v>0</v>
      </c>
      <c r="AC230" s="231">
        <f>IF(ISNA(VLOOKUP($A230,'Spring 2023 PVI'!$B$3:$AF$219,28,FALSE)),0,(VLOOKUP($A230,'Spring 2023 PVI'!$B$3:$AF$219,28,FALSE)))</f>
        <v>0</v>
      </c>
      <c r="AD230" s="384">
        <f t="shared" si="103"/>
        <v>5040.6000000000004</v>
      </c>
      <c r="AE230" s="403">
        <v>15</v>
      </c>
      <c r="AF230" s="403">
        <v>0</v>
      </c>
      <c r="AG230" s="403">
        <v>0</v>
      </c>
      <c r="AH230" s="384">
        <f t="shared" si="90"/>
        <v>347.7</v>
      </c>
      <c r="AI230" s="384">
        <f t="shared" si="91"/>
        <v>0</v>
      </c>
      <c r="AJ230" s="384">
        <f t="shared" si="92"/>
        <v>0</v>
      </c>
      <c r="AK230" s="384">
        <f t="shared" si="104"/>
        <v>347.7</v>
      </c>
      <c r="AL230" s="403">
        <f>IF(ISNA(VLOOKUP($A230,'Spring 2023 PVI'!$B226:$AD226,29,FALSE)),0,(VLOOKUP($A230,'Spring 2023 PVI'!$B226:$AD226,29,FALSE)))</f>
        <v>0</v>
      </c>
      <c r="AM230" s="403">
        <f>IF(ISNA(VLOOKUP($A230,'Spring 2023 PVI'!$B226:$AZ226,30,FALSE)),0,(VLOOKUP($A230,'Spring 2023 PVI'!$B226:$AZ226,30,FALSE)))</f>
        <v>0</v>
      </c>
      <c r="AN230" s="402">
        <f t="shared" si="105"/>
        <v>0</v>
      </c>
      <c r="AO230" s="404">
        <f t="shared" si="106"/>
        <v>4651.2</v>
      </c>
      <c r="AP230" s="384">
        <f t="shared" si="107"/>
        <v>10039.5</v>
      </c>
      <c r="AQ230" s="403"/>
      <c r="AR230" s="403" t="e">
        <f>VLOOKUP($A230,'Data EYFSS Indica'!$C:$AQ,27,0)</f>
        <v>#N/A</v>
      </c>
      <c r="AS230" s="403" t="e">
        <f>VLOOKUP($A230,'Data EYFSS Indica'!$C:$AQ,28,0)</f>
        <v>#N/A</v>
      </c>
      <c r="AT230" s="409" t="e">
        <f t="shared" si="108"/>
        <v>#N/A</v>
      </c>
      <c r="AU230" s="409" t="e">
        <f>(VLOOKUP($A230,'Data EYFSS Indica'!$C:$AQ,24,0))/3.2*AU$3</f>
        <v>#N/A</v>
      </c>
      <c r="AV230" s="413" t="e">
        <f t="shared" si="109"/>
        <v>#N/A</v>
      </c>
      <c r="AW230" s="410" t="e">
        <f t="shared" si="95"/>
        <v>#N/A</v>
      </c>
      <c r="AX230" s="410" t="e">
        <f t="shared" si="96"/>
        <v>#N/A</v>
      </c>
      <c r="AY230" s="410" t="e">
        <f t="shared" si="97"/>
        <v>#N/A</v>
      </c>
      <c r="AZ230" s="642">
        <f>(SUMIF('Spring 2023 School'!B:B,Budget!A230,'Spring 2023 School'!AG:AG)+SUMIF('Summer 2023 School'!B:B,Budget!A230,'Summer 2023 School'!AG:AG)+SUMIF('Autumn 2023 School'!B:B,Budget!A230,'Autumn 2023 School'!AG:AG))</f>
        <v>0</v>
      </c>
      <c r="BA230" s="410">
        <f t="shared" si="98"/>
        <v>0</v>
      </c>
      <c r="BI230">
        <f t="shared" si="144"/>
        <v>225</v>
      </c>
      <c r="BJ230">
        <f t="shared" si="145"/>
        <v>0</v>
      </c>
      <c r="BK230">
        <f t="shared" si="146"/>
        <v>0</v>
      </c>
    </row>
    <row r="231" spans="1:63" x14ac:dyDescent="0.35">
      <c r="A231" s="231">
        <v>770</v>
      </c>
      <c r="B231" t="s">
        <v>380</v>
      </c>
      <c r="C231" s="231">
        <f>IF(ISNA(VLOOKUP($A231,'Spring 2023 PVI'!$B$3:$AF$220,6,FALSE)),0,(VLOOKUP($A231,'Spring 2023 PVI'!$B$3:$AF$220,6,FALSE)))</f>
        <v>2</v>
      </c>
      <c r="D231" s="231">
        <f>IF(ISNA(VLOOKUP($A231,'Summer 2023 PVI'!$B$2:$AF$217,6,FALSE)),0,(VLOOKUP($A231,'Summer 2023 PVI'!$B$2:$AF$217,6,FALSE)))</f>
        <v>3</v>
      </c>
      <c r="E231" s="231">
        <f>IF(ISNA(VLOOKUP($A231,'Autumn 2023 PVI'!$B$2:$AH$214,6,FALSE)),0,(VLOOKUP($A231,'Autumn 2023 PVI'!$B$2:$AH$214,6,FALSE)))</f>
        <v>2</v>
      </c>
      <c r="F231" s="231">
        <f>IF(ISNA(VLOOKUP($A231,'Spring 2023 PVI'!$B$3:$AF$219,9,FALSE)),0,(VLOOKUP($A231,'Spring 2023 PVI'!$B$3:$AF$219,8,FALSE)))</f>
        <v>0</v>
      </c>
      <c r="G231" s="231">
        <f>IF(ISNA(VLOOKUP($A231,'Summer 2023 PVI'!$B$2:$AF$216,9,FALSE)),0,(VLOOKUP($A231,'Summer 2023 PVI'!$B$2:$AF$216,8,FALSE)))</f>
        <v>0</v>
      </c>
      <c r="H231" s="231">
        <f>IF(ISNA(VLOOKUP($A231,'Autumn 2023 PVI'!$B$2:$AH$214,9,FALSE)),0,(VLOOKUP($A231,'Autumn 2023 PVI'!$B$2:$AH$214,9,FALSE)))</f>
        <v>1</v>
      </c>
      <c r="I231" s="231">
        <f>IF(ISNA(VLOOKUP($A231,'Spring 2023 PVI'!$B$3:$AF$219,13,FALSE)),0,(VLOOKUP($A231,'Spring 2023 PVI'!$B$3:$AF$219,13,FALSE)))</f>
        <v>30</v>
      </c>
      <c r="J231" s="231">
        <f>IF(ISNA(VLOOKUP($A231,'Summer 2023 PVI'!$B$2:$AF$216,13,FALSE)),0,(VLOOKUP($A231,'Summer 2023 PVI'!$B$2:$AF$216,13,FALSE)))</f>
        <v>45</v>
      </c>
      <c r="K231" s="231">
        <f>IF(ISNA(VLOOKUP($A231,'Autumn 2023 PVI'!$B$2:$AH$214,13,FALSE)),0,(VLOOKUP($A231,'Autumn 2023 PVI'!$B$2:$AH$214,13,FALSE)))</f>
        <v>30</v>
      </c>
      <c r="L231" s="231">
        <f>IF(ISNA(VLOOKUP($A231,'Spring 2023 PVI'!$B$3:$AF$219,16,FALSE)),0,(VLOOKUP($A231,'Spring 2023 PVI'!$B$3:$AF$219,16,FALSE)))</f>
        <v>0</v>
      </c>
      <c r="M231" s="231">
        <f>IF(ISNA(VLOOKUP($A231,'Summer 2023 PVI'!$B$2:$AF$216,16,FALSE)),0,(VLOOKUP($A231,'Summer 2023 PVI'!$B$2:$AF$216,16,FALSE)))</f>
        <v>0</v>
      </c>
      <c r="N231" s="231">
        <f>IF(ISNA(VLOOKUP($A231,'Autumn 2023 PVI'!$B$2:$AH$214,16,FALSE)),0,(VLOOKUP($A231,'Autumn 2023 PVI'!$B$2:$AH$214,16,FALSE)))</f>
        <v>15</v>
      </c>
      <c r="O231" s="231">
        <f>IF(ISNA(VLOOKUP($A231,'Spring 2023 PVI'!$B$3:$AF$219,3,FALSE)),0,(VLOOKUP($A231,'Spring 2023 PVI'!$B$3:$AF$219,3,FALSE)))</f>
        <v>0</v>
      </c>
      <c r="P231" s="231">
        <f>IF(ISNA(VLOOKUP($A231,'Summer 2023 PVI'!$B$3:$AF$216,3,FALSE)),0,(VLOOKUP($A231,'Summer 2023 PVI'!$B$2:$AF$216,3,FALSE)))</f>
        <v>0</v>
      </c>
      <c r="Q231" s="231">
        <f>IF(ISNA(VLOOKUP($A231,'Autumn 2023 PVI'!$B$2:$AF$214,3,FALSE)),0,(VLOOKUP($A231,'Autumn 2023 PVI'!$B$2:$AF$214,3,FALSE)))</f>
        <v>1</v>
      </c>
      <c r="R231" s="231">
        <f>IF(ISNA(VLOOKUP($A231,'Spring 2023 PVI'!$B$3:$AF$219,10,FALSE)),0,(VLOOKUP($A231,'Spring 2023 PVI'!$B$3:$AF$219,10,FALSE)))</f>
        <v>0</v>
      </c>
      <c r="S231" s="231">
        <f>IF(ISNA(VLOOKUP($A231,'Summer 2023 PVI'!$B$2:$AF$216,10,FALSE)),0,(VLOOKUP($A231,'Summer 2023 PVI'!$B$2:$AF$216,10,FALSE)))</f>
        <v>0</v>
      </c>
      <c r="T231" s="231">
        <f>IF(ISNA(VLOOKUP($A231,'Autumn 2023 PVI'!$B$2:$AH$214,10,FALSE)),0,(VLOOKUP($A231,'Autumn 2023 PVI'!$B$2:$AH$214,10,FALSE)))</f>
        <v>15</v>
      </c>
      <c r="U231" s="231">
        <f>IF(ISNA(VLOOKUP($A231,'Spring 2023 PVI'!$B$3:$AF$219,26,FALSE)),0,(VLOOKUP($A231,'Spring 2023 PVI'!$B$3:$AF$219,26,FALSE)))</f>
        <v>0</v>
      </c>
      <c r="V231" s="231">
        <f>IF(ISNA(VLOOKUP($A231,'Spring 2023 PVI'!$B$3:$AF$219,26,FALSE)),0,(VLOOKUP($A231,'Spring 2023 PVI'!$B$3:$AF$219,26,FALSE)))</f>
        <v>0</v>
      </c>
      <c r="W231" s="231">
        <f>IF(ISNA(VLOOKUP($A231,'Spring 2023 PVI'!$B$3:$AF$219,26,FALSE)),0,(VLOOKUP($A231,'Spring 2023 PVI'!$B$3:$AF$219,26,FALSE)))</f>
        <v>0</v>
      </c>
      <c r="X231" s="231">
        <f>IF(ISNA(VLOOKUP($A231,'Spring 2023 PVI'!$B$3:$AF$219,27,FALSE)),0,(VLOOKUP($A231,'Spring 2023 PVI'!$B$3:$AF$219,27,FALSE)))</f>
        <v>0</v>
      </c>
      <c r="Y231" s="231">
        <f>IF(ISNA(VLOOKUP($A231,'Spring 2023 PVI'!$B$3:$AF$219,27,FALSE)),0,(VLOOKUP($A231,'Spring 2023 PVI'!$B$3:$AF$219,27,FALSE)))</f>
        <v>0</v>
      </c>
      <c r="Z231" s="231">
        <f>IF(ISNA(VLOOKUP($A231,'Spring 2023 PVI'!$B$3:$AF$219,27,FALSE)),0,(VLOOKUP($A231,'Spring 2023 PVI'!$B$3:$AF$219,27,FALSE)))</f>
        <v>0</v>
      </c>
      <c r="AA231" s="231">
        <f>IF(ISNA(VLOOKUP($A231,'Spring 2023 PVI'!$B$3:$AF$219,28,FALSE)),0,(VLOOKUP($A231,'Spring 2023 PVI'!$B$3:$AF$219,28,FALSE)))</f>
        <v>0</v>
      </c>
      <c r="AB231" s="231">
        <f>IF(ISNA(VLOOKUP($A231,'Spring 2023 PVI'!$B$3:$AF$219,28,FALSE)),0,(VLOOKUP($A231,'Spring 2023 PVI'!$B$3:$AF$219,28,FALSE)))</f>
        <v>0</v>
      </c>
      <c r="AC231" s="231">
        <f>IF(ISNA(VLOOKUP($A231,'Spring 2023 PVI'!$B$3:$AF$219,28,FALSE)),0,(VLOOKUP($A231,'Spring 2023 PVI'!$B$3:$AF$219,28,FALSE)))</f>
        <v>0</v>
      </c>
      <c r="AD231" s="384">
        <f t="shared" si="103"/>
        <v>8211.2999999999993</v>
      </c>
      <c r="AE231" s="403">
        <v>0</v>
      </c>
      <c r="AF231" s="403">
        <v>0</v>
      </c>
      <c r="AG231" s="403">
        <v>0</v>
      </c>
      <c r="AH231" s="384">
        <f t="shared" si="90"/>
        <v>0</v>
      </c>
      <c r="AI231" s="384">
        <f t="shared" si="91"/>
        <v>0</v>
      </c>
      <c r="AJ231" s="384">
        <f t="shared" si="92"/>
        <v>0</v>
      </c>
      <c r="AK231" s="384">
        <f t="shared" si="104"/>
        <v>0</v>
      </c>
      <c r="AL231" s="403">
        <f>IF(ISNA(VLOOKUP($A231,'Spring 2023 PVI'!$B227:$AD227,29,FALSE)),0,(VLOOKUP($A231,'Spring 2023 PVI'!$B227:$AD227,29,FALSE)))</f>
        <v>0</v>
      </c>
      <c r="AM231" s="403">
        <f>IF(ISNA(VLOOKUP($A231,'Spring 2023 PVI'!$B227:$AZ227,30,FALSE)),0,(VLOOKUP($A231,'Spring 2023 PVI'!$B227:$AZ227,30,FALSE)))</f>
        <v>0</v>
      </c>
      <c r="AN231" s="402">
        <f t="shared" si="105"/>
        <v>0</v>
      </c>
      <c r="AO231" s="404">
        <f t="shared" si="106"/>
        <v>1468.8</v>
      </c>
      <c r="AP231" s="384">
        <f t="shared" si="107"/>
        <v>9680.0999999999985</v>
      </c>
      <c r="AQ231" s="403"/>
      <c r="AR231" s="403" t="e">
        <f>VLOOKUP($A231,'Data EYFSS Indica'!$C:$AQ,27,0)</f>
        <v>#N/A</v>
      </c>
      <c r="AS231" s="403" t="e">
        <f>VLOOKUP($A231,'Data EYFSS Indica'!$C:$AQ,28,0)</f>
        <v>#N/A</v>
      </c>
      <c r="AT231" s="409" t="e">
        <f t="shared" si="108"/>
        <v>#N/A</v>
      </c>
      <c r="AU231" s="409" t="e">
        <f>(VLOOKUP($A231,'Data EYFSS Indica'!$C:$AQ,24,0))/3.2*AU$3</f>
        <v>#N/A</v>
      </c>
      <c r="AV231" s="413" t="e">
        <f t="shared" si="109"/>
        <v>#N/A</v>
      </c>
      <c r="AW231" s="410" t="e">
        <f t="shared" si="95"/>
        <v>#N/A</v>
      </c>
      <c r="AX231" s="410" t="e">
        <f t="shared" si="96"/>
        <v>#N/A</v>
      </c>
      <c r="AY231" s="410" t="e">
        <f t="shared" si="97"/>
        <v>#N/A</v>
      </c>
      <c r="AZ231" s="642">
        <f>(SUMIF('Spring 2023 School'!B:B,Budget!A231,'Spring 2023 School'!AG:AG)+SUMIF('Summer 2023 School'!B:B,Budget!A231,'Summer 2023 School'!AG:AG)+SUMIF('Autumn 2023 School'!B:B,Budget!A231,'Autumn 2023 School'!AG:AG))</f>
        <v>0</v>
      </c>
      <c r="BA231" s="410">
        <f t="shared" si="98"/>
        <v>0</v>
      </c>
      <c r="BI231">
        <f t="shared" si="144"/>
        <v>0</v>
      </c>
      <c r="BJ231">
        <f t="shared" si="145"/>
        <v>0</v>
      </c>
      <c r="BK231">
        <f t="shared" si="146"/>
        <v>0</v>
      </c>
    </row>
    <row r="232" spans="1:63" x14ac:dyDescent="0.35">
      <c r="A232" s="231">
        <v>811</v>
      </c>
      <c r="B232" t="s">
        <v>381</v>
      </c>
      <c r="C232" s="231">
        <f>IF(ISNA(VLOOKUP($A232,'Spring 2023 PVI'!$B$3:$AF$220,6,FALSE)),0,(VLOOKUP($A232,'Spring 2023 PVI'!$B$3:$AF$220,6,FALSE)))</f>
        <v>2</v>
      </c>
      <c r="D232" s="231">
        <f>IF(ISNA(VLOOKUP($A232,'Summer 2023 PVI'!$B$2:$AF$217,6,FALSE)),0,(VLOOKUP($A232,'Summer 2023 PVI'!$B$2:$AF$217,6,FALSE)))</f>
        <v>3</v>
      </c>
      <c r="E232" s="231">
        <f>IF(ISNA(VLOOKUP($A232,'Autumn 2023 PVI'!$B$2:$AH$214,6,FALSE)),0,(VLOOKUP($A232,'Autumn 2023 PVI'!$B$2:$AH$214,6,FALSE)))</f>
        <v>2</v>
      </c>
      <c r="F232" s="231">
        <f>IF(ISNA(VLOOKUP($A232,'Spring 2023 PVI'!$B$3:$AF$219,9,FALSE)),0,(VLOOKUP($A232,'Spring 2023 PVI'!$B$3:$AF$219,8,FALSE)))</f>
        <v>0</v>
      </c>
      <c r="G232" s="231">
        <f>IF(ISNA(VLOOKUP($A232,'Summer 2023 PVI'!$B$2:$AF$216,9,FALSE)),0,(VLOOKUP($A232,'Summer 2023 PVI'!$B$2:$AF$216,8,FALSE)))</f>
        <v>0</v>
      </c>
      <c r="H232" s="231">
        <f>IF(ISNA(VLOOKUP($A232,'Autumn 2023 PVI'!$B$2:$AH$214,9,FALSE)),0,(VLOOKUP($A232,'Autumn 2023 PVI'!$B$2:$AH$214,9,FALSE)))</f>
        <v>1</v>
      </c>
      <c r="I232" s="231">
        <f>IF(ISNA(VLOOKUP($A232,'Spring 2023 PVI'!$B$3:$AF$219,13,FALSE)),0,(VLOOKUP($A232,'Spring 2023 PVI'!$B$3:$AF$219,13,FALSE)))</f>
        <v>30</v>
      </c>
      <c r="J232" s="231">
        <f>IF(ISNA(VLOOKUP($A232,'Summer 2023 PVI'!$B$2:$AF$216,13,FALSE)),0,(VLOOKUP($A232,'Summer 2023 PVI'!$B$2:$AF$216,13,FALSE)))</f>
        <v>45</v>
      </c>
      <c r="K232" s="231">
        <f>IF(ISNA(VLOOKUP($A232,'Autumn 2023 PVI'!$B$2:$AH$214,13,FALSE)),0,(VLOOKUP($A232,'Autumn 2023 PVI'!$B$2:$AH$214,13,FALSE)))</f>
        <v>30</v>
      </c>
      <c r="L232" s="231">
        <f>IF(ISNA(VLOOKUP($A232,'Spring 2023 PVI'!$B$3:$AF$219,16,FALSE)),0,(VLOOKUP($A232,'Spring 2023 PVI'!$B$3:$AF$219,16,FALSE)))</f>
        <v>15</v>
      </c>
      <c r="M232" s="231">
        <f>IF(ISNA(VLOOKUP($A232,'Summer 2023 PVI'!$B$2:$AF$216,16,FALSE)),0,(VLOOKUP($A232,'Summer 2023 PVI'!$B$2:$AF$216,16,FALSE)))</f>
        <v>15</v>
      </c>
      <c r="N232" s="231">
        <f>IF(ISNA(VLOOKUP($A232,'Autumn 2023 PVI'!$B$2:$AH$214,16,FALSE)),0,(VLOOKUP($A232,'Autumn 2023 PVI'!$B$2:$AH$214,16,FALSE)))</f>
        <v>15</v>
      </c>
      <c r="O232" s="231">
        <f>IF(ISNA(VLOOKUP($A232,'Spring 2023 PVI'!$B$3:$AF$219,3,FALSE)),0,(VLOOKUP($A232,'Spring 2023 PVI'!$B$3:$AF$219,3,FALSE)))</f>
        <v>1</v>
      </c>
      <c r="P232" s="231">
        <f>IF(ISNA(VLOOKUP($A232,'Summer 2023 PVI'!$B$3:$AF$216,3,FALSE)),0,(VLOOKUP($A232,'Summer 2023 PVI'!$B$2:$AF$216,3,FALSE)))</f>
        <v>0</v>
      </c>
      <c r="Q232" s="231">
        <f>IF(ISNA(VLOOKUP($A232,'Autumn 2023 PVI'!$B$2:$AF$214,3,FALSE)),0,(VLOOKUP($A232,'Autumn 2023 PVI'!$B$2:$AF$214,3,FALSE)))</f>
        <v>0</v>
      </c>
      <c r="R232" s="231">
        <f>IF(ISNA(VLOOKUP($A232,'Spring 2023 PVI'!$B$3:$AF$219,10,FALSE)),0,(VLOOKUP($A232,'Spring 2023 PVI'!$B$3:$AF$219,10,FALSE)))</f>
        <v>15</v>
      </c>
      <c r="S232" s="231">
        <f>IF(ISNA(VLOOKUP($A232,'Summer 2023 PVI'!$B$2:$AF$216,10,FALSE)),0,(VLOOKUP($A232,'Summer 2023 PVI'!$B$2:$AF$216,10,FALSE)))</f>
        <v>0</v>
      </c>
      <c r="T232" s="231">
        <f>IF(ISNA(VLOOKUP($A232,'Autumn 2023 PVI'!$B$2:$AH$214,10,FALSE)),0,(VLOOKUP($A232,'Autumn 2023 PVI'!$B$2:$AH$214,10,FALSE)))</f>
        <v>0</v>
      </c>
      <c r="U232" s="231">
        <f>IF(ISNA(VLOOKUP($A232,'Spring 2023 PVI'!$B$3:$AF$219,26,FALSE)),0,(VLOOKUP($A232,'Spring 2023 PVI'!$B$3:$AF$219,26,FALSE)))</f>
        <v>0</v>
      </c>
      <c r="V232" s="231">
        <f>IF(ISNA(VLOOKUP($A232,'Spring 2023 PVI'!$B$3:$AF$219,26,FALSE)),0,(VLOOKUP($A232,'Spring 2023 PVI'!$B$3:$AF$219,26,FALSE)))</f>
        <v>0</v>
      </c>
      <c r="W232" s="231">
        <f>IF(ISNA(VLOOKUP($A232,'Spring 2023 PVI'!$B$3:$AF$219,26,FALSE)),0,(VLOOKUP($A232,'Spring 2023 PVI'!$B$3:$AF$219,26,FALSE)))</f>
        <v>0</v>
      </c>
      <c r="X232" s="231">
        <f>IF(ISNA(VLOOKUP($A232,'Spring 2023 PVI'!$B$3:$AF$219,27,FALSE)),0,(VLOOKUP($A232,'Spring 2023 PVI'!$B$3:$AF$219,27,FALSE)))</f>
        <v>0</v>
      </c>
      <c r="Y232" s="231">
        <f>IF(ISNA(VLOOKUP($A232,'Spring 2023 PVI'!$B$3:$AF$219,27,FALSE)),0,(VLOOKUP($A232,'Spring 2023 PVI'!$B$3:$AF$219,27,FALSE)))</f>
        <v>0</v>
      </c>
      <c r="Z232" s="231">
        <f>IF(ISNA(VLOOKUP($A232,'Spring 2023 PVI'!$B$3:$AF$219,27,FALSE)),0,(VLOOKUP($A232,'Spring 2023 PVI'!$B$3:$AF$219,27,FALSE)))</f>
        <v>0</v>
      </c>
      <c r="AA232" s="231">
        <f>IF(ISNA(VLOOKUP($A232,'Spring 2023 PVI'!$B$3:$AF$219,28,FALSE)),0,(VLOOKUP($A232,'Spring 2023 PVI'!$B$3:$AF$219,28,FALSE)))</f>
        <v>0</v>
      </c>
      <c r="AB232" s="231">
        <f>IF(ISNA(VLOOKUP($A232,'Spring 2023 PVI'!$B$3:$AF$219,28,FALSE)),0,(VLOOKUP($A232,'Spring 2023 PVI'!$B$3:$AF$219,28,FALSE)))</f>
        <v>0</v>
      </c>
      <c r="AC232" s="231">
        <f>IF(ISNA(VLOOKUP($A232,'Spring 2023 PVI'!$B$3:$AF$219,28,FALSE)),0,(VLOOKUP($A232,'Spring 2023 PVI'!$B$3:$AF$219,28,FALSE)))</f>
        <v>0</v>
      </c>
      <c r="AD232" s="384">
        <f t="shared" si="103"/>
        <v>10325.1</v>
      </c>
      <c r="AE232" s="403">
        <v>30</v>
      </c>
      <c r="AF232" s="403">
        <v>0</v>
      </c>
      <c r="AG232" s="403">
        <v>0</v>
      </c>
      <c r="AH232" s="384">
        <f t="shared" si="90"/>
        <v>695.4</v>
      </c>
      <c r="AI232" s="384">
        <f t="shared" si="91"/>
        <v>0</v>
      </c>
      <c r="AJ232" s="384">
        <f t="shared" si="92"/>
        <v>0</v>
      </c>
      <c r="AK232" s="384">
        <f t="shared" si="104"/>
        <v>695.4</v>
      </c>
      <c r="AL232" s="403">
        <f>IF(ISNA(VLOOKUP($A232,'Spring 2023 PVI'!$B228:$AD228,29,FALSE)),0,(VLOOKUP($A232,'Spring 2023 PVI'!$B228:$AD228,29,FALSE)))</f>
        <v>0</v>
      </c>
      <c r="AM232" s="403">
        <f>IF(ISNA(VLOOKUP($A232,'Spring 2023 PVI'!$B228:$AZ228,30,FALSE)),0,(VLOOKUP($A232,'Spring 2023 PVI'!$B228:$AZ228,30,FALSE)))</f>
        <v>0</v>
      </c>
      <c r="AN232" s="402">
        <f t="shared" si="105"/>
        <v>0</v>
      </c>
      <c r="AO232" s="404">
        <f t="shared" si="106"/>
        <v>1591.2</v>
      </c>
      <c r="AP232" s="384">
        <f t="shared" si="107"/>
        <v>12611.7</v>
      </c>
      <c r="AQ232" s="403"/>
      <c r="AR232" s="403" t="e">
        <f>VLOOKUP($A232,'Data EYFSS Indica'!$C:$AQ,27,0)</f>
        <v>#N/A</v>
      </c>
      <c r="AS232" s="403" t="e">
        <f>VLOOKUP($A232,'Data EYFSS Indica'!$C:$AQ,28,0)</f>
        <v>#N/A</v>
      </c>
      <c r="AT232" s="409" t="e">
        <f t="shared" si="108"/>
        <v>#N/A</v>
      </c>
      <c r="AU232" s="409" t="e">
        <f>(VLOOKUP($A232,'Data EYFSS Indica'!$C:$AQ,24,0))/3.2*AU$3</f>
        <v>#N/A</v>
      </c>
      <c r="AV232" s="413" t="e">
        <f t="shared" si="109"/>
        <v>#N/A</v>
      </c>
      <c r="AW232" s="410" t="e">
        <f t="shared" si="95"/>
        <v>#N/A</v>
      </c>
      <c r="AX232" s="410" t="e">
        <f t="shared" si="96"/>
        <v>#N/A</v>
      </c>
      <c r="AY232" s="410" t="e">
        <f t="shared" si="97"/>
        <v>#N/A</v>
      </c>
      <c r="AZ232" s="642">
        <f>(SUMIF('Spring 2023 School'!B:B,Budget!A232,'Spring 2023 School'!AG:AG)+SUMIF('Summer 2023 School'!B:B,Budget!A232,'Summer 2023 School'!AG:AG)+SUMIF('Autumn 2023 School'!B:B,Budget!A232,'Autumn 2023 School'!AG:AG))</f>
        <v>0</v>
      </c>
      <c r="BA232" s="410">
        <f t="shared" si="98"/>
        <v>0</v>
      </c>
      <c r="BI232">
        <f t="shared" si="144"/>
        <v>450</v>
      </c>
      <c r="BJ232">
        <f t="shared" si="145"/>
        <v>0</v>
      </c>
      <c r="BK232">
        <f t="shared" si="146"/>
        <v>0</v>
      </c>
    </row>
    <row r="233" spans="1:63" x14ac:dyDescent="0.35">
      <c r="A233" s="231">
        <v>820</v>
      </c>
      <c r="B233" t="s">
        <v>382</v>
      </c>
      <c r="C233" s="231">
        <f>IF(ISNA(VLOOKUP($A233,'Spring 2023 PVI'!$B$3:$AF$220,6,FALSE)),0,(VLOOKUP($A233,'Spring 2023 PVI'!$B$3:$AF$220,6,FALSE)))</f>
        <v>1</v>
      </c>
      <c r="D233" s="231">
        <f>IF(ISNA(VLOOKUP($A233,'Summer 2023 PVI'!$B$2:$AF$217,6,FALSE)),0,(VLOOKUP($A233,'Summer 2023 PVI'!$B$2:$AF$217,6,FALSE)))</f>
        <v>3</v>
      </c>
      <c r="E233" s="231">
        <f>IF(ISNA(VLOOKUP($A233,'Autumn 2023 PVI'!$B$2:$AH$214,6,FALSE)),0,(VLOOKUP($A233,'Autumn 2023 PVI'!$B$2:$AH$214,6,FALSE)))</f>
        <v>2</v>
      </c>
      <c r="F233" s="231">
        <f>IF(ISNA(VLOOKUP($A233,'Spring 2023 PVI'!$B$3:$AF$219,9,FALSE)),0,(VLOOKUP($A233,'Spring 2023 PVI'!$B$3:$AF$219,8,FALSE)))</f>
        <v>0</v>
      </c>
      <c r="G233" s="231">
        <f>IF(ISNA(VLOOKUP($A233,'Summer 2023 PVI'!$B$2:$AF$216,9,FALSE)),0,(VLOOKUP($A233,'Summer 2023 PVI'!$B$2:$AF$216,8,FALSE)))</f>
        <v>0</v>
      </c>
      <c r="H233" s="231">
        <f>IF(ISNA(VLOOKUP($A233,'Autumn 2023 PVI'!$B$2:$AH$214,9,FALSE)),0,(VLOOKUP($A233,'Autumn 2023 PVI'!$B$2:$AH$214,9,FALSE)))</f>
        <v>1</v>
      </c>
      <c r="I233" s="231">
        <f>IF(ISNA(VLOOKUP($A233,'Spring 2023 PVI'!$B$3:$AF$219,13,FALSE)),0,(VLOOKUP($A233,'Spring 2023 PVI'!$B$3:$AF$219,13,FALSE)))</f>
        <v>15</v>
      </c>
      <c r="J233" s="231">
        <f>IF(ISNA(VLOOKUP($A233,'Summer 2023 PVI'!$B$2:$AF$216,13,FALSE)),0,(VLOOKUP($A233,'Summer 2023 PVI'!$B$2:$AF$216,13,FALSE)))</f>
        <v>45</v>
      </c>
      <c r="K233" s="231">
        <f>IF(ISNA(VLOOKUP($A233,'Autumn 2023 PVI'!$B$2:$AH$214,13,FALSE)),0,(VLOOKUP($A233,'Autumn 2023 PVI'!$B$2:$AH$214,13,FALSE)))</f>
        <v>15</v>
      </c>
      <c r="L233" s="231">
        <f>IF(ISNA(VLOOKUP($A233,'Spring 2023 PVI'!$B$3:$AF$219,16,FALSE)),0,(VLOOKUP($A233,'Spring 2023 PVI'!$B$3:$AF$219,16,FALSE)))</f>
        <v>15</v>
      </c>
      <c r="M233" s="231">
        <f>IF(ISNA(VLOOKUP($A233,'Summer 2023 PVI'!$B$2:$AF$216,16,FALSE)),0,(VLOOKUP($A233,'Summer 2023 PVI'!$B$2:$AF$216,16,FALSE)))</f>
        <v>15</v>
      </c>
      <c r="N233" s="231">
        <f>IF(ISNA(VLOOKUP($A233,'Autumn 2023 PVI'!$B$2:$AH$214,16,FALSE)),0,(VLOOKUP($A233,'Autumn 2023 PVI'!$B$2:$AH$214,16,FALSE)))</f>
        <v>15</v>
      </c>
      <c r="O233" s="231">
        <f>IF(ISNA(VLOOKUP($A233,'Spring 2023 PVI'!$B$3:$AF$219,3,FALSE)),0,(VLOOKUP($A233,'Spring 2023 PVI'!$B$3:$AF$219,3,FALSE)))</f>
        <v>0</v>
      </c>
      <c r="P233" s="231">
        <f>IF(ISNA(VLOOKUP($A233,'Summer 2023 PVI'!$B$3:$AF$216,3,FALSE)),0,(VLOOKUP($A233,'Summer 2023 PVI'!$B$2:$AF$216,3,FALSE)))</f>
        <v>0</v>
      </c>
      <c r="Q233" s="231">
        <f>IF(ISNA(VLOOKUP($A233,'Autumn 2023 PVI'!$B$2:$AF$214,3,FALSE)),0,(VLOOKUP($A233,'Autumn 2023 PVI'!$B$2:$AF$214,3,FALSE)))</f>
        <v>0</v>
      </c>
      <c r="R233" s="231">
        <f>IF(ISNA(VLOOKUP($A233,'Spring 2023 PVI'!$B$3:$AF$219,10,FALSE)),0,(VLOOKUP($A233,'Spring 2023 PVI'!$B$3:$AF$219,10,FALSE)))</f>
        <v>0</v>
      </c>
      <c r="S233" s="231">
        <f>IF(ISNA(VLOOKUP($A233,'Summer 2023 PVI'!$B$2:$AF$216,10,FALSE)),0,(VLOOKUP($A233,'Summer 2023 PVI'!$B$2:$AF$216,10,FALSE)))</f>
        <v>0</v>
      </c>
      <c r="T233" s="231">
        <f>IF(ISNA(VLOOKUP($A233,'Autumn 2023 PVI'!$B$2:$AH$214,10,FALSE)),0,(VLOOKUP($A233,'Autumn 2023 PVI'!$B$2:$AH$214,10,FALSE)))</f>
        <v>0</v>
      </c>
      <c r="U233" s="231">
        <f>IF(ISNA(VLOOKUP($A233,'Spring 2023 PVI'!$B$3:$AF$219,26,FALSE)),0,(VLOOKUP($A233,'Spring 2023 PVI'!$B$3:$AF$219,26,FALSE)))</f>
        <v>0</v>
      </c>
      <c r="V233" s="231">
        <f>IF(ISNA(VLOOKUP($A233,'Spring 2023 PVI'!$B$3:$AF$219,26,FALSE)),0,(VLOOKUP($A233,'Spring 2023 PVI'!$B$3:$AF$219,26,FALSE)))</f>
        <v>0</v>
      </c>
      <c r="W233" s="231">
        <f>IF(ISNA(VLOOKUP($A233,'Spring 2023 PVI'!$B$3:$AF$219,26,FALSE)),0,(VLOOKUP($A233,'Spring 2023 PVI'!$B$3:$AF$219,26,FALSE)))</f>
        <v>0</v>
      </c>
      <c r="X233" s="231">
        <f>IF(ISNA(VLOOKUP($A233,'Spring 2023 PVI'!$B$3:$AF$219,27,FALSE)),0,(VLOOKUP($A233,'Spring 2023 PVI'!$B$3:$AF$219,27,FALSE)))</f>
        <v>0</v>
      </c>
      <c r="Y233" s="231">
        <f>IF(ISNA(VLOOKUP($A233,'Spring 2023 PVI'!$B$3:$AF$219,27,FALSE)),0,(VLOOKUP($A233,'Spring 2023 PVI'!$B$3:$AF$219,27,FALSE)))</f>
        <v>0</v>
      </c>
      <c r="Z233" s="231">
        <f>IF(ISNA(VLOOKUP($A233,'Spring 2023 PVI'!$B$3:$AF$219,27,FALSE)),0,(VLOOKUP($A233,'Spring 2023 PVI'!$B$3:$AF$219,27,FALSE)))</f>
        <v>0</v>
      </c>
      <c r="AA233" s="231">
        <f>IF(ISNA(VLOOKUP($A233,'Spring 2023 PVI'!$B$3:$AF$219,28,FALSE)),0,(VLOOKUP($A233,'Spring 2023 PVI'!$B$3:$AF$219,28,FALSE)))</f>
        <v>0</v>
      </c>
      <c r="AB233" s="231">
        <f>IF(ISNA(VLOOKUP($A233,'Spring 2023 PVI'!$B$3:$AF$219,28,FALSE)),0,(VLOOKUP($A233,'Spring 2023 PVI'!$B$3:$AF$219,28,FALSE)))</f>
        <v>0</v>
      </c>
      <c r="AC233" s="231">
        <f>IF(ISNA(VLOOKUP($A233,'Spring 2023 PVI'!$B$3:$AF$219,28,FALSE)),0,(VLOOKUP($A233,'Spring 2023 PVI'!$B$3:$AF$219,28,FALSE)))</f>
        <v>0</v>
      </c>
      <c r="AD233" s="384">
        <f t="shared" si="103"/>
        <v>8292.6</v>
      </c>
      <c r="AE233" s="403">
        <v>0</v>
      </c>
      <c r="AF233" s="403">
        <v>0</v>
      </c>
      <c r="AG233" s="403">
        <v>0</v>
      </c>
      <c r="AH233" s="384">
        <f t="shared" si="90"/>
        <v>0</v>
      </c>
      <c r="AI233" s="384">
        <f t="shared" si="91"/>
        <v>0</v>
      </c>
      <c r="AJ233" s="384">
        <f t="shared" si="92"/>
        <v>0</v>
      </c>
      <c r="AK233" s="384">
        <f t="shared" si="104"/>
        <v>0</v>
      </c>
      <c r="AL233" s="403">
        <f>IF(ISNA(VLOOKUP($A233,'Spring 2023 PVI'!$B229:$AD229,29,FALSE)),0,(VLOOKUP($A233,'Spring 2023 PVI'!$B229:$AD229,29,FALSE)))</f>
        <v>0</v>
      </c>
      <c r="AM233" s="403">
        <f>IF(ISNA(VLOOKUP($A233,'Spring 2023 PVI'!$B229:$AZ229,30,FALSE)),0,(VLOOKUP($A233,'Spring 2023 PVI'!$B229:$AZ229,30,FALSE)))</f>
        <v>0</v>
      </c>
      <c r="AN233" s="402">
        <f t="shared" si="105"/>
        <v>0</v>
      </c>
      <c r="AO233" s="404">
        <f t="shared" si="106"/>
        <v>0</v>
      </c>
      <c r="AP233" s="384">
        <f t="shared" si="107"/>
        <v>8292.6</v>
      </c>
      <c r="AQ233" s="403"/>
      <c r="AR233" s="403" t="e">
        <f>VLOOKUP($A233,'Data EYFSS Indica'!$C:$AQ,27,0)</f>
        <v>#N/A</v>
      </c>
      <c r="AS233" s="403" t="e">
        <f>VLOOKUP($A233,'Data EYFSS Indica'!$C:$AQ,28,0)</f>
        <v>#N/A</v>
      </c>
      <c r="AT233" s="409" t="e">
        <f t="shared" si="108"/>
        <v>#N/A</v>
      </c>
      <c r="AU233" s="409" t="e">
        <f>(VLOOKUP($A233,'Data EYFSS Indica'!$C:$AQ,24,0))/3.2*AU$3</f>
        <v>#N/A</v>
      </c>
      <c r="AV233" s="413" t="e">
        <f t="shared" si="109"/>
        <v>#N/A</v>
      </c>
      <c r="AW233" s="410" t="e">
        <f t="shared" si="95"/>
        <v>#N/A</v>
      </c>
      <c r="AX233" s="410" t="e">
        <f t="shared" si="96"/>
        <v>#N/A</v>
      </c>
      <c r="AY233" s="410" t="e">
        <f t="shared" si="97"/>
        <v>#N/A</v>
      </c>
      <c r="AZ233" s="642">
        <f>(SUMIF('Spring 2023 School'!B:B,Budget!A233,'Spring 2023 School'!AG:AG)+SUMIF('Summer 2023 School'!B:B,Budget!A233,'Summer 2023 School'!AG:AG)+SUMIF('Autumn 2023 School'!B:B,Budget!A233,'Autumn 2023 School'!AG:AG))</f>
        <v>0</v>
      </c>
      <c r="BA233" s="410">
        <f t="shared" si="98"/>
        <v>0</v>
      </c>
      <c r="BI233">
        <f t="shared" si="144"/>
        <v>0</v>
      </c>
      <c r="BJ233">
        <f t="shared" si="145"/>
        <v>0</v>
      </c>
      <c r="BK233">
        <f t="shared" si="146"/>
        <v>0</v>
      </c>
    </row>
    <row r="234" spans="1:63" x14ac:dyDescent="0.35">
      <c r="A234" s="231">
        <v>861</v>
      </c>
      <c r="B234" t="s">
        <v>795</v>
      </c>
      <c r="C234" s="231">
        <f>IF(ISNA(VLOOKUP($A234,'Spring 2023 PVI'!$B$3:$AF$220,6,FALSE)),0,(VLOOKUP($A234,'Spring 2023 PVI'!$B$3:$AF$220,6,FALSE)))</f>
        <v>0</v>
      </c>
      <c r="D234" s="231">
        <f>IF(ISNA(VLOOKUP($A234,'Summer 2023 PVI'!$B$2:$AF$217,6,FALSE)),0,(VLOOKUP($A234,'Summer 2023 PVI'!$B$2:$AF$217,6,FALSE)))</f>
        <v>0</v>
      </c>
      <c r="E234" s="231">
        <f>IF(ISNA(VLOOKUP($A234,'Autumn 2023 PVI'!$B$2:$AH$214,6,FALSE)),0,(VLOOKUP($A234,'Autumn 2023 PVI'!$B$2:$AH$214,6,FALSE)))</f>
        <v>0</v>
      </c>
      <c r="F234" s="231">
        <f>IF(ISNA(VLOOKUP($A234,'Spring 2023 PVI'!$B$3:$AF$219,9,FALSE)),0,(VLOOKUP($A234,'Spring 2023 PVI'!$B$3:$AF$219,8,FALSE)))</f>
        <v>0</v>
      </c>
      <c r="G234" s="231">
        <f>IF(ISNA(VLOOKUP($A234,'Summer 2023 PVI'!$B$2:$AF$216,9,FALSE)),0,(VLOOKUP($A234,'Summer 2023 PVI'!$B$2:$AF$216,8,FALSE)))</f>
        <v>0</v>
      </c>
      <c r="H234" s="231">
        <f>IF(ISNA(VLOOKUP($A234,'Autumn 2023 PVI'!$B$2:$AH$214,9,FALSE)),0,(VLOOKUP($A234,'Autumn 2023 PVI'!$B$2:$AH$214,9,FALSE)))</f>
        <v>0</v>
      </c>
      <c r="I234" s="231">
        <f>IF(ISNA(VLOOKUP($A234,'Spring 2023 PVI'!$B$3:$AF$219,13,FALSE)),0,(VLOOKUP($A234,'Spring 2023 PVI'!$B$3:$AF$219,13,FALSE)))</f>
        <v>0</v>
      </c>
      <c r="J234" s="231">
        <f>IF(ISNA(VLOOKUP($A234,'Summer 2023 PVI'!$B$2:$AF$216,13,FALSE)),0,(VLOOKUP($A234,'Summer 2023 PVI'!$B$2:$AF$216,13,FALSE)))</f>
        <v>0</v>
      </c>
      <c r="K234" s="231">
        <f>IF(ISNA(VLOOKUP($A234,'Autumn 2023 PVI'!$B$2:$AH$214,13,FALSE)),0,(VLOOKUP($A234,'Autumn 2023 PVI'!$B$2:$AH$214,13,FALSE)))</f>
        <v>0</v>
      </c>
      <c r="L234" s="231">
        <f>IF(ISNA(VLOOKUP($A234,'Spring 2023 PVI'!$B$3:$AF$219,16,FALSE)),0,(VLOOKUP($A234,'Spring 2023 PVI'!$B$3:$AF$219,16,FALSE)))</f>
        <v>0</v>
      </c>
      <c r="M234" s="231">
        <f>IF(ISNA(VLOOKUP($A234,'Summer 2023 PVI'!$B$2:$AF$216,16,FALSE)),0,(VLOOKUP($A234,'Summer 2023 PVI'!$B$2:$AF$216,16,FALSE)))</f>
        <v>0</v>
      </c>
      <c r="N234" s="231">
        <f>IF(ISNA(VLOOKUP($A234,'Autumn 2023 PVI'!$B$2:$AH$214,16,FALSE)),0,(VLOOKUP($A234,'Autumn 2023 PVI'!$B$2:$AH$214,16,FALSE)))</f>
        <v>0</v>
      </c>
      <c r="O234" s="231">
        <f>IF(ISNA(VLOOKUP($A234,'Spring 2023 PVI'!$B$3:$AF$219,3,FALSE)),0,(VLOOKUP($A234,'Spring 2023 PVI'!$B$3:$AF$219,3,FALSE)))</f>
        <v>1</v>
      </c>
      <c r="P234" s="231">
        <f>IF(ISNA(VLOOKUP($A234,'Summer 2023 PVI'!$B$3:$AF$216,3,FALSE)),0,(VLOOKUP($A234,'Summer 2023 PVI'!$B$2:$AF$216,3,FALSE)))</f>
        <v>0</v>
      </c>
      <c r="Q234" s="231">
        <f>IF(ISNA(VLOOKUP($A234,'Autumn 2023 PVI'!$B$2:$AF$214,3,FALSE)),0,(VLOOKUP($A234,'Autumn 2023 PVI'!$B$2:$AF$214,3,FALSE)))</f>
        <v>0</v>
      </c>
      <c r="R234" s="231">
        <f>IF(ISNA(VLOOKUP($A234,'Spring 2023 PVI'!$B$3:$AF$219,10,FALSE)),0,(VLOOKUP($A234,'Spring 2023 PVI'!$B$3:$AF$219,10,FALSE)))</f>
        <v>15</v>
      </c>
      <c r="S234" s="231">
        <f>IF(ISNA(VLOOKUP($A234,'Summer 2023 PVI'!$B$2:$AF$216,10,FALSE)),0,(VLOOKUP($A234,'Summer 2023 PVI'!$B$2:$AF$216,10,FALSE)))</f>
        <v>0</v>
      </c>
      <c r="T234" s="231">
        <f>IF(ISNA(VLOOKUP($A234,'Autumn 2023 PVI'!$B$2:$AH$214,10,FALSE)),0,(VLOOKUP($A234,'Autumn 2023 PVI'!$B$2:$AH$214,10,FALSE)))</f>
        <v>0</v>
      </c>
      <c r="U234" s="231">
        <f>IF(ISNA(VLOOKUP($A234,'Spring 2023 PVI'!$B$3:$AF$219,26,FALSE)),0,(VLOOKUP($A234,'Spring 2023 PVI'!$B$3:$AF$219,26,FALSE)))</f>
        <v>0</v>
      </c>
      <c r="V234" s="231">
        <f>IF(ISNA(VLOOKUP($A234,'Spring 2023 PVI'!$B$3:$AF$219,26,FALSE)),0,(VLOOKUP($A234,'Spring 2023 PVI'!$B$3:$AF$219,26,FALSE)))</f>
        <v>0</v>
      </c>
      <c r="W234" s="231">
        <f>IF(ISNA(VLOOKUP($A234,'Spring 2023 PVI'!$B$3:$AF$219,26,FALSE)),0,(VLOOKUP($A234,'Spring 2023 PVI'!$B$3:$AF$219,26,FALSE)))</f>
        <v>0</v>
      </c>
      <c r="X234" s="231">
        <f>IF(ISNA(VLOOKUP($A234,'Spring 2023 PVI'!$B$3:$AF$219,27,FALSE)),0,(VLOOKUP($A234,'Spring 2023 PVI'!$B$3:$AF$219,27,FALSE)))</f>
        <v>0</v>
      </c>
      <c r="Y234" s="231">
        <f>IF(ISNA(VLOOKUP($A234,'Spring 2023 PVI'!$B$3:$AF$219,27,FALSE)),0,(VLOOKUP($A234,'Spring 2023 PVI'!$B$3:$AF$219,27,FALSE)))</f>
        <v>0</v>
      </c>
      <c r="Z234" s="231">
        <f>IF(ISNA(VLOOKUP($A234,'Spring 2023 PVI'!$B$3:$AF$219,27,FALSE)),0,(VLOOKUP($A234,'Spring 2023 PVI'!$B$3:$AF$219,27,FALSE)))</f>
        <v>0</v>
      </c>
      <c r="AA234" s="231">
        <f>IF(ISNA(VLOOKUP($A234,'Spring 2023 PVI'!$B$3:$AF$219,28,FALSE)),0,(VLOOKUP($A234,'Spring 2023 PVI'!$B$3:$AF$219,28,FALSE)))</f>
        <v>0</v>
      </c>
      <c r="AB234" s="231">
        <f>IF(ISNA(VLOOKUP($A234,'Spring 2023 PVI'!$B$3:$AF$219,28,FALSE)),0,(VLOOKUP($A234,'Spring 2023 PVI'!$B$3:$AF$219,28,FALSE)))</f>
        <v>0</v>
      </c>
      <c r="AC234" s="231">
        <f>IF(ISNA(VLOOKUP($A234,'Spring 2023 PVI'!$B$3:$AF$219,28,FALSE)),0,(VLOOKUP($A234,'Spring 2023 PVI'!$B$3:$AF$219,28,FALSE)))</f>
        <v>0</v>
      </c>
      <c r="AD234" s="384">
        <f t="shared" si="103"/>
        <v>0</v>
      </c>
      <c r="AE234" s="403">
        <v>0</v>
      </c>
      <c r="AF234" s="403">
        <v>0</v>
      </c>
      <c r="AG234" s="403">
        <v>0</v>
      </c>
      <c r="AH234" s="384">
        <f t="shared" si="90"/>
        <v>0</v>
      </c>
      <c r="AI234" s="384">
        <f t="shared" si="91"/>
        <v>0</v>
      </c>
      <c r="AJ234" s="384">
        <f t="shared" si="92"/>
        <v>0</v>
      </c>
      <c r="AK234" s="384">
        <f t="shared" si="104"/>
        <v>0</v>
      </c>
      <c r="AL234" s="403">
        <f>IF(ISNA(VLOOKUP($A234,'Spring 2023 PVI'!$B230:$AD230,29,FALSE)),0,(VLOOKUP($A234,'Spring 2023 PVI'!$B230:$AD230,29,FALSE)))</f>
        <v>0</v>
      </c>
      <c r="AM234" s="403">
        <f>IF(ISNA(VLOOKUP($A234,'Spring 2023 PVI'!$B230:$AZ230,30,FALSE)),0,(VLOOKUP($A234,'Spring 2023 PVI'!$B230:$AZ230,30,FALSE)))</f>
        <v>0</v>
      </c>
      <c r="AN234" s="402">
        <f t="shared" si="105"/>
        <v>0</v>
      </c>
      <c r="AO234" s="404">
        <f t="shared" si="106"/>
        <v>1591.2</v>
      </c>
      <c r="AP234" s="384">
        <f t="shared" si="107"/>
        <v>1591.2</v>
      </c>
      <c r="AQ234" s="403"/>
      <c r="AR234" s="403" t="e">
        <f>VLOOKUP($A234,'Data EYFSS Indica'!$C:$AQ,27,0)</f>
        <v>#N/A</v>
      </c>
      <c r="AS234" s="403" t="e">
        <f>VLOOKUP($A234,'Data EYFSS Indica'!$C:$AQ,28,0)</f>
        <v>#N/A</v>
      </c>
      <c r="AT234" s="409" t="e">
        <f t="shared" si="108"/>
        <v>#N/A</v>
      </c>
      <c r="AU234" s="409" t="e">
        <f>(VLOOKUP($A234,'Data EYFSS Indica'!$C:$AQ,24,0))/3.2*AU$3</f>
        <v>#N/A</v>
      </c>
      <c r="AV234" s="413" t="e">
        <f t="shared" si="109"/>
        <v>#N/A</v>
      </c>
      <c r="AW234" s="410" t="e">
        <f t="shared" si="95"/>
        <v>#N/A</v>
      </c>
      <c r="AX234" s="410" t="e">
        <f t="shared" si="96"/>
        <v>#N/A</v>
      </c>
      <c r="AY234" s="410" t="e">
        <f t="shared" si="97"/>
        <v>#N/A</v>
      </c>
      <c r="AZ234" s="642">
        <f>(SUMIF('Spring 2023 School'!B:B,Budget!A234,'Spring 2023 School'!AG:AG)+SUMIF('Summer 2023 School'!B:B,Budget!A234,'Summer 2023 School'!AG:AG)+SUMIF('Autumn 2023 School'!B:B,Budget!A234,'Autumn 2023 School'!AG:AG))</f>
        <v>0</v>
      </c>
      <c r="BA234" s="410">
        <f t="shared" si="98"/>
        <v>0</v>
      </c>
      <c r="BI234">
        <f t="shared" si="144"/>
        <v>0</v>
      </c>
      <c r="BJ234">
        <f t="shared" si="145"/>
        <v>0</v>
      </c>
      <c r="BK234">
        <f t="shared" si="146"/>
        <v>0</v>
      </c>
    </row>
    <row r="235" spans="1:63" x14ac:dyDescent="0.35">
      <c r="A235" s="231">
        <v>865</v>
      </c>
      <c r="B235" t="s">
        <v>383</v>
      </c>
      <c r="C235" s="231">
        <f>IF(ISNA(VLOOKUP($A235,'Spring 2023 PVI'!$B$3:$AF$220,6,FALSE)),0,(VLOOKUP($A235,'Spring 2023 PVI'!$B$3:$AF$220,6,FALSE)))</f>
        <v>3</v>
      </c>
      <c r="D235" s="231">
        <f>IF(ISNA(VLOOKUP($A235,'Summer 2023 PVI'!$B$2:$AF$217,6,FALSE)),0,(VLOOKUP($A235,'Summer 2023 PVI'!$B$2:$AF$217,6,FALSE)))</f>
        <v>3</v>
      </c>
      <c r="E235" s="231">
        <f>IF(ISNA(VLOOKUP($A235,'Autumn 2023 PVI'!$B$2:$AH$214,6,FALSE)),0,(VLOOKUP($A235,'Autumn 2023 PVI'!$B$2:$AH$214,6,FALSE)))</f>
        <v>2</v>
      </c>
      <c r="F235" s="231">
        <f>IF(ISNA(VLOOKUP($A235,'Spring 2023 PVI'!$B$3:$AF$219,9,FALSE)),0,(VLOOKUP($A235,'Spring 2023 PVI'!$B$3:$AF$219,8,FALSE)))</f>
        <v>2</v>
      </c>
      <c r="G235" s="231">
        <f>IF(ISNA(VLOOKUP($A235,'Summer 2023 PVI'!$B$2:$AF$216,9,FALSE)),0,(VLOOKUP($A235,'Summer 2023 PVI'!$B$2:$AF$216,8,FALSE)))</f>
        <v>2</v>
      </c>
      <c r="H235" s="231">
        <f>IF(ISNA(VLOOKUP($A235,'Autumn 2023 PVI'!$B$2:$AH$214,9,FALSE)),0,(VLOOKUP($A235,'Autumn 2023 PVI'!$B$2:$AH$214,9,FALSE)))</f>
        <v>2</v>
      </c>
      <c r="I235" s="231">
        <f>IF(ISNA(VLOOKUP($A235,'Spring 2023 PVI'!$B$3:$AF$219,13,FALSE)),0,(VLOOKUP($A235,'Spring 2023 PVI'!$B$3:$AF$219,13,FALSE)))</f>
        <v>45</v>
      </c>
      <c r="J235" s="231">
        <f>IF(ISNA(VLOOKUP($A235,'Summer 2023 PVI'!$B$2:$AF$216,13,FALSE)),0,(VLOOKUP($A235,'Summer 2023 PVI'!$B$2:$AF$216,13,FALSE)))</f>
        <v>45</v>
      </c>
      <c r="K235" s="231">
        <f>IF(ISNA(VLOOKUP($A235,'Autumn 2023 PVI'!$B$2:$AH$214,13,FALSE)),0,(VLOOKUP($A235,'Autumn 2023 PVI'!$B$2:$AH$214,13,FALSE)))</f>
        <v>30</v>
      </c>
      <c r="L235" s="231">
        <f>IF(ISNA(VLOOKUP($A235,'Spring 2023 PVI'!$B$3:$AF$219,16,FALSE)),0,(VLOOKUP($A235,'Spring 2023 PVI'!$B$3:$AF$219,16,FALSE)))</f>
        <v>45</v>
      </c>
      <c r="M235" s="231">
        <f>IF(ISNA(VLOOKUP($A235,'Summer 2023 PVI'!$B$2:$AF$216,16,FALSE)),0,(VLOOKUP($A235,'Summer 2023 PVI'!$B$2:$AF$216,16,FALSE)))</f>
        <v>45</v>
      </c>
      <c r="N235" s="231">
        <f>IF(ISNA(VLOOKUP($A235,'Autumn 2023 PVI'!$B$2:$AH$214,16,FALSE)),0,(VLOOKUP($A235,'Autumn 2023 PVI'!$B$2:$AH$214,16,FALSE)))</f>
        <v>30</v>
      </c>
      <c r="O235" s="231">
        <f>IF(ISNA(VLOOKUP($A235,'Spring 2023 PVI'!$B$3:$AF$219,3,FALSE)),0,(VLOOKUP($A235,'Spring 2023 PVI'!$B$3:$AF$219,3,FALSE)))</f>
        <v>1</v>
      </c>
      <c r="P235" s="231">
        <f>IF(ISNA(VLOOKUP($A235,'Summer 2023 PVI'!$B$3:$AF$216,3,FALSE)),0,(VLOOKUP($A235,'Summer 2023 PVI'!$B$2:$AF$216,3,FALSE)))</f>
        <v>1</v>
      </c>
      <c r="Q235" s="231">
        <f>IF(ISNA(VLOOKUP($A235,'Autumn 2023 PVI'!$B$2:$AF$214,3,FALSE)),0,(VLOOKUP($A235,'Autumn 2023 PVI'!$B$2:$AF$214,3,FALSE)))</f>
        <v>1</v>
      </c>
      <c r="R235" s="231">
        <f>IF(ISNA(VLOOKUP($A235,'Spring 2023 PVI'!$B$3:$AF$219,10,FALSE)),0,(VLOOKUP($A235,'Spring 2023 PVI'!$B$3:$AF$219,10,FALSE)))</f>
        <v>15</v>
      </c>
      <c r="S235" s="231">
        <f>IF(ISNA(VLOOKUP($A235,'Summer 2023 PVI'!$B$2:$AF$216,10,FALSE)),0,(VLOOKUP($A235,'Summer 2023 PVI'!$B$2:$AF$216,10,FALSE)))</f>
        <v>15</v>
      </c>
      <c r="T235" s="231">
        <f>IF(ISNA(VLOOKUP($A235,'Autumn 2023 PVI'!$B$2:$AH$214,10,FALSE)),0,(VLOOKUP($A235,'Autumn 2023 PVI'!$B$2:$AH$214,10,FALSE)))</f>
        <v>15</v>
      </c>
      <c r="U235" s="231">
        <f>IF(ISNA(VLOOKUP($A235,'Spring 2023 PVI'!$B$3:$AF$219,26,FALSE)),0,(VLOOKUP($A235,'Spring 2023 PVI'!$B$3:$AF$219,26,FALSE)))</f>
        <v>0</v>
      </c>
      <c r="V235" s="231">
        <f>IF(ISNA(VLOOKUP($A235,'Spring 2023 PVI'!$B$3:$AF$219,26,FALSE)),0,(VLOOKUP($A235,'Spring 2023 PVI'!$B$3:$AF$219,26,FALSE)))</f>
        <v>0</v>
      </c>
      <c r="W235" s="231">
        <f>IF(ISNA(VLOOKUP($A235,'Spring 2023 PVI'!$B$3:$AF$219,26,FALSE)),0,(VLOOKUP($A235,'Spring 2023 PVI'!$B$3:$AF$219,26,FALSE)))</f>
        <v>0</v>
      </c>
      <c r="X235" s="231">
        <f>IF(ISNA(VLOOKUP($A235,'Spring 2023 PVI'!$B$3:$AF$219,27,FALSE)),0,(VLOOKUP($A235,'Spring 2023 PVI'!$B$3:$AF$219,27,FALSE)))</f>
        <v>0</v>
      </c>
      <c r="Y235" s="231">
        <f>IF(ISNA(VLOOKUP($A235,'Spring 2023 PVI'!$B$3:$AF$219,27,FALSE)),0,(VLOOKUP($A235,'Spring 2023 PVI'!$B$3:$AF$219,27,FALSE)))</f>
        <v>0</v>
      </c>
      <c r="Z235" s="231">
        <f>IF(ISNA(VLOOKUP($A235,'Spring 2023 PVI'!$B$3:$AF$219,27,FALSE)),0,(VLOOKUP($A235,'Spring 2023 PVI'!$B$3:$AF$219,27,FALSE)))</f>
        <v>0</v>
      </c>
      <c r="AA235" s="231">
        <f>IF(ISNA(VLOOKUP($A235,'Spring 2023 PVI'!$B$3:$AF$219,28,FALSE)),0,(VLOOKUP($A235,'Spring 2023 PVI'!$B$3:$AF$219,28,FALSE)))</f>
        <v>0</v>
      </c>
      <c r="AB235" s="231">
        <f>IF(ISNA(VLOOKUP($A235,'Spring 2023 PVI'!$B$3:$AF$219,28,FALSE)),0,(VLOOKUP($A235,'Spring 2023 PVI'!$B$3:$AF$219,28,FALSE)))</f>
        <v>0</v>
      </c>
      <c r="AC235" s="231">
        <f>IF(ISNA(VLOOKUP($A235,'Spring 2023 PVI'!$B$3:$AF$219,28,FALSE)),0,(VLOOKUP($A235,'Spring 2023 PVI'!$B$3:$AF$219,28,FALSE)))</f>
        <v>0</v>
      </c>
      <c r="AD235" s="384">
        <f t="shared" si="103"/>
        <v>16585.2</v>
      </c>
      <c r="AE235" s="403">
        <v>0</v>
      </c>
      <c r="AF235" s="403">
        <v>0</v>
      </c>
      <c r="AG235" s="403">
        <v>15</v>
      </c>
      <c r="AH235" s="384">
        <f t="shared" si="90"/>
        <v>0</v>
      </c>
      <c r="AI235" s="384">
        <f t="shared" si="91"/>
        <v>0</v>
      </c>
      <c r="AJ235" s="384">
        <f t="shared" si="92"/>
        <v>45.6</v>
      </c>
      <c r="AK235" s="384">
        <f t="shared" si="104"/>
        <v>45.6</v>
      </c>
      <c r="AL235" s="403">
        <f>IF(ISNA(VLOOKUP($A235,'Spring 2023 PVI'!$B231:$AD231,29,FALSE)),0,(VLOOKUP($A235,'Spring 2023 PVI'!$B231:$AD231,29,FALSE)))</f>
        <v>0</v>
      </c>
      <c r="AM235" s="403">
        <f>IF(ISNA(VLOOKUP($A235,'Spring 2023 PVI'!$B231:$AZ231,30,FALSE)),0,(VLOOKUP($A235,'Spring 2023 PVI'!$B231:$AZ231,30,FALSE)))</f>
        <v>0</v>
      </c>
      <c r="AN235" s="402">
        <f t="shared" si="105"/>
        <v>0</v>
      </c>
      <c r="AO235" s="404">
        <f t="shared" si="106"/>
        <v>4651.2</v>
      </c>
      <c r="AP235" s="384">
        <f t="shared" si="107"/>
        <v>21282</v>
      </c>
      <c r="AQ235" s="403"/>
      <c r="AR235" s="403" t="e">
        <f>VLOOKUP($A235,'Data EYFSS Indica'!$C:$AQ,27,0)</f>
        <v>#N/A</v>
      </c>
      <c r="AS235" s="403" t="e">
        <f>VLOOKUP($A235,'Data EYFSS Indica'!$C:$AQ,28,0)</f>
        <v>#N/A</v>
      </c>
      <c r="AT235" s="409" t="e">
        <f t="shared" si="108"/>
        <v>#N/A</v>
      </c>
      <c r="AU235" s="409" t="e">
        <f>(VLOOKUP($A235,'Data EYFSS Indica'!$C:$AQ,24,0))/3.2*AU$3</f>
        <v>#N/A</v>
      </c>
      <c r="AV235" s="413" t="e">
        <f t="shared" si="109"/>
        <v>#N/A</v>
      </c>
      <c r="AW235" s="410" t="e">
        <f t="shared" si="95"/>
        <v>#N/A</v>
      </c>
      <c r="AX235" s="410" t="e">
        <f t="shared" si="96"/>
        <v>#N/A</v>
      </c>
      <c r="AY235" s="410" t="e">
        <f t="shared" si="97"/>
        <v>#N/A</v>
      </c>
      <c r="AZ235" s="642">
        <f>(SUMIF('Spring 2023 School'!B:B,Budget!A235,'Spring 2023 School'!AG:AG)+SUMIF('Summer 2023 School'!B:B,Budget!A235,'Summer 2023 School'!AG:AG)+SUMIF('Autumn 2023 School'!B:B,Budget!A235,'Autumn 2023 School'!AG:AG))</f>
        <v>0</v>
      </c>
      <c r="BA235" s="410">
        <f t="shared" si="98"/>
        <v>0</v>
      </c>
      <c r="BI235">
        <f t="shared" si="144"/>
        <v>0</v>
      </c>
      <c r="BJ235">
        <f t="shared" si="145"/>
        <v>0</v>
      </c>
      <c r="BK235">
        <f t="shared" si="146"/>
        <v>225</v>
      </c>
    </row>
    <row r="236" spans="1:63" x14ac:dyDescent="0.35">
      <c r="A236" s="231">
        <v>908</v>
      </c>
      <c r="B236" t="s">
        <v>384</v>
      </c>
      <c r="C236" s="231">
        <f>IF(ISNA(VLOOKUP($A236,'Spring 2023 PVI'!$B$3:$AF$220,6,FALSE)),0,(VLOOKUP($A236,'Spring 2023 PVI'!$B$3:$AF$220,6,FALSE)))</f>
        <v>4</v>
      </c>
      <c r="D236" s="231">
        <f>IF(ISNA(VLOOKUP($A236,'Summer 2023 PVI'!$B$2:$AF$217,6,FALSE)),0,(VLOOKUP($A236,'Summer 2023 PVI'!$B$2:$AF$217,6,FALSE)))</f>
        <v>4</v>
      </c>
      <c r="E236" s="231">
        <f>IF(ISNA(VLOOKUP($A236,'Autumn 2023 PVI'!$B$2:$AH$214,6,FALSE)),0,(VLOOKUP($A236,'Autumn 2023 PVI'!$B$2:$AH$214,6,FALSE)))</f>
        <v>2</v>
      </c>
      <c r="F236" s="231">
        <f>IF(ISNA(VLOOKUP($A236,'Spring 2023 PVI'!$B$3:$AF$219,9,FALSE)),0,(VLOOKUP($A236,'Spring 2023 PVI'!$B$3:$AF$219,8,FALSE)))</f>
        <v>0</v>
      </c>
      <c r="G236" s="231">
        <f>IF(ISNA(VLOOKUP($A236,'Summer 2023 PVI'!$B$2:$AF$216,9,FALSE)),0,(VLOOKUP($A236,'Summer 2023 PVI'!$B$2:$AF$216,8,FALSE)))</f>
        <v>0</v>
      </c>
      <c r="H236" s="231">
        <f>IF(ISNA(VLOOKUP($A236,'Autumn 2023 PVI'!$B$2:$AH$214,9,FALSE)),0,(VLOOKUP($A236,'Autumn 2023 PVI'!$B$2:$AH$214,9,FALSE)))</f>
        <v>1</v>
      </c>
      <c r="I236" s="231">
        <f>IF(ISNA(VLOOKUP($A236,'Spring 2023 PVI'!$B$3:$AF$219,13,FALSE)),0,(VLOOKUP($A236,'Spring 2023 PVI'!$B$3:$AF$219,13,FALSE)))</f>
        <v>60</v>
      </c>
      <c r="J236" s="231">
        <f>IF(ISNA(VLOOKUP($A236,'Summer 2023 PVI'!$B$2:$AF$216,13,FALSE)),0,(VLOOKUP($A236,'Summer 2023 PVI'!$B$2:$AF$216,13,FALSE)))</f>
        <v>60</v>
      </c>
      <c r="K236" s="231">
        <f>IF(ISNA(VLOOKUP($A236,'Autumn 2023 PVI'!$B$2:$AH$214,13,FALSE)),0,(VLOOKUP($A236,'Autumn 2023 PVI'!$B$2:$AH$214,13,FALSE)))</f>
        <v>15</v>
      </c>
      <c r="L236" s="231">
        <f>IF(ISNA(VLOOKUP($A236,'Spring 2023 PVI'!$B$3:$AF$219,16,FALSE)),0,(VLOOKUP($A236,'Spring 2023 PVI'!$B$3:$AF$219,16,FALSE)))</f>
        <v>30</v>
      </c>
      <c r="M236" s="231">
        <f>IF(ISNA(VLOOKUP($A236,'Summer 2023 PVI'!$B$2:$AF$216,16,FALSE)),0,(VLOOKUP($A236,'Summer 2023 PVI'!$B$2:$AF$216,16,FALSE)))</f>
        <v>30</v>
      </c>
      <c r="N236" s="231">
        <f>IF(ISNA(VLOOKUP($A236,'Autumn 2023 PVI'!$B$2:$AH$214,16,FALSE)),0,(VLOOKUP($A236,'Autumn 2023 PVI'!$B$2:$AH$214,16,FALSE)))</f>
        <v>15</v>
      </c>
      <c r="O236" s="231">
        <f>IF(ISNA(VLOOKUP($A236,'Spring 2023 PVI'!$B$3:$AF$219,3,FALSE)),0,(VLOOKUP($A236,'Spring 2023 PVI'!$B$3:$AF$219,3,FALSE)))</f>
        <v>1</v>
      </c>
      <c r="P236" s="231">
        <f>IF(ISNA(VLOOKUP($A236,'Summer 2023 PVI'!$B$3:$AF$216,3,FALSE)),0,(VLOOKUP($A236,'Summer 2023 PVI'!$B$2:$AF$216,3,FALSE)))</f>
        <v>1</v>
      </c>
      <c r="Q236" s="231">
        <f>IF(ISNA(VLOOKUP($A236,'Autumn 2023 PVI'!$B$2:$AF$214,3,FALSE)),0,(VLOOKUP($A236,'Autumn 2023 PVI'!$B$2:$AF$214,3,FALSE)))</f>
        <v>3</v>
      </c>
      <c r="R236" s="231">
        <f>IF(ISNA(VLOOKUP($A236,'Spring 2023 PVI'!$B$3:$AF$219,10,FALSE)),0,(VLOOKUP($A236,'Spring 2023 PVI'!$B$3:$AF$219,10,FALSE)))</f>
        <v>15</v>
      </c>
      <c r="S236" s="231">
        <f>IF(ISNA(VLOOKUP($A236,'Summer 2023 PVI'!$B$2:$AF$216,10,FALSE)),0,(VLOOKUP($A236,'Summer 2023 PVI'!$B$2:$AF$216,10,FALSE)))</f>
        <v>15</v>
      </c>
      <c r="T236" s="231">
        <f>IF(ISNA(VLOOKUP($A236,'Autumn 2023 PVI'!$B$2:$AH$214,10,FALSE)),0,(VLOOKUP($A236,'Autumn 2023 PVI'!$B$2:$AH$214,10,FALSE)))</f>
        <v>40</v>
      </c>
      <c r="U236" s="231">
        <f>IF(ISNA(VLOOKUP($A236,'Spring 2023 PVI'!$B$3:$AF$219,26,FALSE)),0,(VLOOKUP($A236,'Spring 2023 PVI'!$B$3:$AF$219,26,FALSE)))</f>
        <v>0</v>
      </c>
      <c r="V236" s="231">
        <f>IF(ISNA(VLOOKUP($A236,'Spring 2023 PVI'!$B$3:$AF$219,26,FALSE)),0,(VLOOKUP($A236,'Spring 2023 PVI'!$B$3:$AF$219,26,FALSE)))</f>
        <v>0</v>
      </c>
      <c r="W236" s="231">
        <f>IF(ISNA(VLOOKUP($A236,'Spring 2023 PVI'!$B$3:$AF$219,26,FALSE)),0,(VLOOKUP($A236,'Spring 2023 PVI'!$B$3:$AF$219,26,FALSE)))</f>
        <v>0</v>
      </c>
      <c r="X236" s="231">
        <f>IF(ISNA(VLOOKUP($A236,'Spring 2023 PVI'!$B$3:$AF$219,27,FALSE)),0,(VLOOKUP($A236,'Spring 2023 PVI'!$B$3:$AF$219,27,FALSE)))</f>
        <v>0</v>
      </c>
      <c r="Y236" s="231">
        <f>IF(ISNA(VLOOKUP($A236,'Spring 2023 PVI'!$B$3:$AF$219,27,FALSE)),0,(VLOOKUP($A236,'Spring 2023 PVI'!$B$3:$AF$219,27,FALSE)))</f>
        <v>0</v>
      </c>
      <c r="Z236" s="231">
        <f>IF(ISNA(VLOOKUP($A236,'Spring 2023 PVI'!$B$3:$AF$219,27,FALSE)),0,(VLOOKUP($A236,'Spring 2023 PVI'!$B$3:$AF$219,27,FALSE)))</f>
        <v>0</v>
      </c>
      <c r="AA236" s="231">
        <f>IF(ISNA(VLOOKUP($A236,'Spring 2023 PVI'!$B$3:$AF$219,28,FALSE)),0,(VLOOKUP($A236,'Spring 2023 PVI'!$B$3:$AF$219,28,FALSE)))</f>
        <v>0</v>
      </c>
      <c r="AB236" s="231">
        <f>IF(ISNA(VLOOKUP($A236,'Spring 2023 PVI'!$B$3:$AF$219,28,FALSE)),0,(VLOOKUP($A236,'Spring 2023 PVI'!$B$3:$AF$219,28,FALSE)))</f>
        <v>0</v>
      </c>
      <c r="AC236" s="231">
        <f>IF(ISNA(VLOOKUP($A236,'Spring 2023 PVI'!$B$3:$AF$219,28,FALSE)),0,(VLOOKUP($A236,'Spring 2023 PVI'!$B$3:$AF$219,28,FALSE)))</f>
        <v>0</v>
      </c>
      <c r="AD236" s="384">
        <f t="shared" si="103"/>
        <v>14634.000000000002</v>
      </c>
      <c r="AE236" s="403">
        <v>0</v>
      </c>
      <c r="AF236" s="403">
        <v>0</v>
      </c>
      <c r="AG236" s="403">
        <v>15</v>
      </c>
      <c r="AH236" s="384">
        <f t="shared" si="90"/>
        <v>0</v>
      </c>
      <c r="AI236" s="384">
        <f t="shared" si="91"/>
        <v>0</v>
      </c>
      <c r="AJ236" s="384">
        <f t="shared" si="92"/>
        <v>45.6</v>
      </c>
      <c r="AK236" s="384">
        <f t="shared" si="104"/>
        <v>45.6</v>
      </c>
      <c r="AL236" s="403">
        <f>IF(ISNA(VLOOKUP($A236,'Spring 2023 PVI'!$B232:$AD232,29,FALSE)),0,(VLOOKUP($A236,'Spring 2023 PVI'!$B232:$AD232,29,FALSE)))</f>
        <v>0</v>
      </c>
      <c r="AM236" s="403">
        <f>IF(ISNA(VLOOKUP($A236,'Spring 2023 PVI'!$B232:$AZ232,30,FALSE)),0,(VLOOKUP($A236,'Spring 2023 PVI'!$B232:$AZ232,30,FALSE)))</f>
        <v>0</v>
      </c>
      <c r="AN236" s="402">
        <f t="shared" si="105"/>
        <v>0</v>
      </c>
      <c r="AO236" s="404">
        <f t="shared" si="106"/>
        <v>7099.2000000000007</v>
      </c>
      <c r="AP236" s="384">
        <f t="shared" si="107"/>
        <v>21778.800000000003</v>
      </c>
      <c r="AQ236" s="403"/>
      <c r="AR236" s="403" t="e">
        <f>VLOOKUP($A236,'Data EYFSS Indica'!$C:$AQ,27,0)</f>
        <v>#N/A</v>
      </c>
      <c r="AS236" s="403" t="e">
        <f>VLOOKUP($A236,'Data EYFSS Indica'!$C:$AQ,28,0)</f>
        <v>#N/A</v>
      </c>
      <c r="AT236" s="409" t="e">
        <f t="shared" si="108"/>
        <v>#N/A</v>
      </c>
      <c r="AU236" s="409" t="e">
        <f>(VLOOKUP($A236,'Data EYFSS Indica'!$C:$AQ,24,0))/3.2*AU$3</f>
        <v>#N/A</v>
      </c>
      <c r="AV236" s="413" t="e">
        <f t="shared" si="109"/>
        <v>#N/A</v>
      </c>
      <c r="AW236" s="410" t="e">
        <f t="shared" si="95"/>
        <v>#N/A</v>
      </c>
      <c r="AX236" s="410" t="e">
        <f t="shared" si="96"/>
        <v>#N/A</v>
      </c>
      <c r="AY236" s="410" t="e">
        <f t="shared" si="97"/>
        <v>#N/A</v>
      </c>
      <c r="AZ236" s="642">
        <f>(SUMIF('Spring 2023 School'!B:B,Budget!A236,'Spring 2023 School'!AG:AG)+SUMIF('Summer 2023 School'!B:B,Budget!A236,'Summer 2023 School'!AG:AG)+SUMIF('Autumn 2023 School'!B:B,Budget!A236,'Autumn 2023 School'!AG:AG))</f>
        <v>0</v>
      </c>
      <c r="BA236" s="410">
        <f t="shared" si="98"/>
        <v>0</v>
      </c>
      <c r="BI236">
        <f t="shared" si="144"/>
        <v>0</v>
      </c>
      <c r="BJ236">
        <f t="shared" si="145"/>
        <v>0</v>
      </c>
      <c r="BK236">
        <f t="shared" si="146"/>
        <v>225</v>
      </c>
    </row>
    <row r="237" spans="1:63" x14ac:dyDescent="0.35">
      <c r="A237" s="424">
        <v>10201</v>
      </c>
      <c r="B237" s="424" t="s">
        <v>385</v>
      </c>
      <c r="C237" s="231">
        <f>IF(ISNA(VLOOKUP($A237,'Spring 2023 PVI'!$B$3:$AF$220,6,FALSE)),0,(VLOOKUP($A237,'Spring 2023 PVI'!$B$3:$AF$220,6,FALSE)))</f>
        <v>0</v>
      </c>
      <c r="D237" s="231">
        <f>IF(ISNA(VLOOKUP($A237,'Summer 2023 PVI'!$B$2:$AF$217,6,FALSE)),0,(VLOOKUP($A237,'Summer 2023 PVI'!$B$2:$AF$217,6,FALSE)))</f>
        <v>0</v>
      </c>
      <c r="E237" s="231">
        <f>IF(ISNA(VLOOKUP($A237,'Autumn 2023 PVI'!$B$2:$AH$214,6,FALSE)),0,(VLOOKUP($A237,'Autumn 2023 PVI'!$B$2:$AH$214,6,FALSE)))</f>
        <v>1</v>
      </c>
      <c r="F237" s="231">
        <f>IF(ISNA(VLOOKUP($A237,'Spring 2023 PVI'!$B$3:$AF$219,9,FALSE)),0,(VLOOKUP($A237,'Spring 2023 PVI'!$B$3:$AF$219,8,FALSE)))</f>
        <v>0</v>
      </c>
      <c r="G237" s="231">
        <f>IF(ISNA(VLOOKUP($A237,'Summer 2023 PVI'!$B$2:$AF$216,9,FALSE)),0,(VLOOKUP($A237,'Summer 2023 PVI'!$B$2:$AF$216,8,FALSE)))</f>
        <v>0</v>
      </c>
      <c r="H237" s="231">
        <f>IF(ISNA(VLOOKUP($A237,'Autumn 2023 PVI'!$B$2:$AH$214,9,FALSE)),0,(VLOOKUP($A237,'Autumn 2023 PVI'!$B$2:$AH$214,9,FALSE)))</f>
        <v>0</v>
      </c>
      <c r="I237" s="231">
        <f>IF(ISNA(VLOOKUP($A237,'Spring 2023 PVI'!$B$3:$AF$219,13,FALSE)),0,(VLOOKUP($A237,'Spring 2023 PVI'!$B$3:$AF$219,13,FALSE)))</f>
        <v>0</v>
      </c>
      <c r="J237" s="231">
        <f>IF(ISNA(VLOOKUP($A237,'Summer 2023 PVI'!$B$2:$AF$216,13,FALSE)),0,(VLOOKUP($A237,'Summer 2023 PVI'!$B$2:$AF$216,13,FALSE)))</f>
        <v>0</v>
      </c>
      <c r="K237" s="231">
        <f>IF(ISNA(VLOOKUP($A237,'Autumn 2023 PVI'!$B$2:$AH$214,13,FALSE)),0,(VLOOKUP($A237,'Autumn 2023 PVI'!$B$2:$AH$214,13,FALSE)))</f>
        <v>15</v>
      </c>
      <c r="L237" s="231">
        <f>IF(ISNA(VLOOKUP($A237,'Spring 2023 PVI'!$B$3:$AF$219,16,FALSE)),0,(VLOOKUP($A237,'Spring 2023 PVI'!$B$3:$AF$219,16,FALSE)))</f>
        <v>0</v>
      </c>
      <c r="M237" s="231">
        <f>IF(ISNA(VLOOKUP($A237,'Summer 2023 PVI'!$B$2:$AF$216,16,FALSE)),0,(VLOOKUP($A237,'Summer 2023 PVI'!$B$2:$AF$216,16,FALSE)))</f>
        <v>0</v>
      </c>
      <c r="N237" s="231">
        <f>IF(ISNA(VLOOKUP($A237,'Autumn 2023 PVI'!$B$2:$AH$214,16,FALSE)),0,(VLOOKUP($A237,'Autumn 2023 PVI'!$B$2:$AH$214,16,FALSE)))</f>
        <v>0</v>
      </c>
      <c r="O237" s="231">
        <f>IF(ISNA(VLOOKUP($A237,'Spring 2023 PVI'!$B$3:$AF$219,3,FALSE)),0,(VLOOKUP($A237,'Spring 2023 PVI'!$B$3:$AF$219,3,FALSE)))</f>
        <v>0</v>
      </c>
      <c r="P237" s="231">
        <f>IF(ISNA(VLOOKUP($A237,'Summer 2023 PVI'!$B$3:$AF$216,3,FALSE)),0,(VLOOKUP($A237,'Summer 2023 PVI'!$B$2:$AF$216,3,FALSE)))</f>
        <v>0</v>
      </c>
      <c r="Q237" s="231">
        <f>IF(ISNA(VLOOKUP($A237,'Autumn 2023 PVI'!$B$2:$AF$214,3,FALSE)),0,(VLOOKUP($A237,'Autumn 2023 PVI'!$B$2:$AF$214,3,FALSE)))</f>
        <v>0</v>
      </c>
      <c r="R237" s="231">
        <f>IF(ISNA(VLOOKUP($A237,'Spring 2023 PVI'!$B$3:$AF$219,10,FALSE)),0,(VLOOKUP($A237,'Spring 2023 PVI'!$B$3:$AF$219,10,FALSE)))</f>
        <v>0</v>
      </c>
      <c r="S237" s="231">
        <f>IF(ISNA(VLOOKUP($A237,'Summer 2023 PVI'!$B$2:$AF$216,10,FALSE)),0,(VLOOKUP($A237,'Summer 2023 PVI'!$B$2:$AF$216,10,FALSE)))</f>
        <v>0</v>
      </c>
      <c r="T237" s="231">
        <f>IF(ISNA(VLOOKUP($A237,'Autumn 2023 PVI'!$B$2:$AH$214,10,FALSE)),0,(VLOOKUP($A237,'Autumn 2023 PVI'!$B$2:$AH$214,10,FALSE)))</f>
        <v>0</v>
      </c>
      <c r="U237" s="231">
        <f>IF(ISNA(VLOOKUP($A237,'Spring 2023 PVI'!$B$3:$AF$219,26,FALSE)),0,(VLOOKUP($A237,'Spring 2023 PVI'!$B$3:$AF$219,26,FALSE)))</f>
        <v>0</v>
      </c>
      <c r="V237" s="231">
        <f>IF(ISNA(VLOOKUP($A237,'Spring 2023 PVI'!$B$3:$AF$219,26,FALSE)),0,(VLOOKUP($A237,'Spring 2023 PVI'!$B$3:$AF$219,26,FALSE)))</f>
        <v>0</v>
      </c>
      <c r="W237" s="231">
        <f>IF(ISNA(VLOOKUP($A237,'Spring 2023 PVI'!$B$3:$AF$219,26,FALSE)),0,(VLOOKUP($A237,'Spring 2023 PVI'!$B$3:$AF$219,26,FALSE)))</f>
        <v>0</v>
      </c>
      <c r="X237" s="231">
        <f>IF(ISNA(VLOOKUP($A237,'Spring 2023 PVI'!$B$3:$AF$219,27,FALSE)),0,(VLOOKUP($A237,'Spring 2023 PVI'!$B$3:$AF$219,27,FALSE)))</f>
        <v>0</v>
      </c>
      <c r="Y237" s="231">
        <f>IF(ISNA(VLOOKUP($A237,'Spring 2023 PVI'!$B$3:$AF$219,27,FALSE)),0,(VLOOKUP($A237,'Spring 2023 PVI'!$B$3:$AF$219,27,FALSE)))</f>
        <v>0</v>
      </c>
      <c r="Z237" s="231">
        <f>IF(ISNA(VLOOKUP($A237,'Spring 2023 PVI'!$B$3:$AF$219,27,FALSE)),0,(VLOOKUP($A237,'Spring 2023 PVI'!$B$3:$AF$219,27,FALSE)))</f>
        <v>0</v>
      </c>
      <c r="AA237" s="231">
        <f>IF(ISNA(VLOOKUP($A237,'Spring 2023 PVI'!$B$3:$AF$219,28,FALSE)),0,(VLOOKUP($A237,'Spring 2023 PVI'!$B$3:$AF$219,28,FALSE)))</f>
        <v>0</v>
      </c>
      <c r="AB237" s="231">
        <f>IF(ISNA(VLOOKUP($A237,'Spring 2023 PVI'!$B$3:$AF$219,28,FALSE)),0,(VLOOKUP($A237,'Spring 2023 PVI'!$B$3:$AF$219,28,FALSE)))</f>
        <v>0</v>
      </c>
      <c r="AC237" s="231">
        <f>IF(ISNA(VLOOKUP($A237,'Spring 2023 PVI'!$B$3:$AF$219,28,FALSE)),0,(VLOOKUP($A237,'Spring 2023 PVI'!$B$3:$AF$219,28,FALSE)))</f>
        <v>0</v>
      </c>
      <c r="AD237" s="384">
        <f t="shared" si="103"/>
        <v>975.6</v>
      </c>
      <c r="AE237" s="403">
        <v>0</v>
      </c>
      <c r="AF237" s="403">
        <v>0</v>
      </c>
      <c r="AG237" s="403">
        <v>0</v>
      </c>
      <c r="AH237" s="384">
        <f t="shared" si="90"/>
        <v>0</v>
      </c>
      <c r="AI237" s="384">
        <f t="shared" si="91"/>
        <v>0</v>
      </c>
      <c r="AJ237" s="384">
        <f t="shared" si="92"/>
        <v>0</v>
      </c>
      <c r="AK237" s="384">
        <f t="shared" si="104"/>
        <v>0</v>
      </c>
      <c r="AL237" s="403">
        <f>IF(ISNA(VLOOKUP($A237,'Spring 2023 PVI'!$B233:$AD233,29,FALSE)),0,(VLOOKUP($A237,'Spring 2023 PVI'!$B233:$AD233,29,FALSE)))</f>
        <v>0</v>
      </c>
      <c r="AM237" s="403">
        <f>IF(ISNA(VLOOKUP($A237,'Spring 2023 PVI'!$B233:$AZ233,30,FALSE)),0,(VLOOKUP($A237,'Spring 2023 PVI'!$B233:$AZ233,30,FALSE)))</f>
        <v>0</v>
      </c>
      <c r="AN237" s="402">
        <f t="shared" si="105"/>
        <v>0</v>
      </c>
      <c r="AO237" s="404">
        <f t="shared" si="106"/>
        <v>0</v>
      </c>
      <c r="AP237" s="384">
        <f t="shared" si="107"/>
        <v>975.6</v>
      </c>
      <c r="AQ237" s="403"/>
      <c r="AR237" s="403" t="e">
        <f>VLOOKUP($A237,'Data EYFSS Indica'!$C:$AQ,27,0)</f>
        <v>#N/A</v>
      </c>
      <c r="AS237" s="403" t="e">
        <f>VLOOKUP($A237,'Data EYFSS Indica'!$C:$AQ,28,0)</f>
        <v>#N/A</v>
      </c>
      <c r="AT237" s="409" t="e">
        <f t="shared" si="108"/>
        <v>#N/A</v>
      </c>
      <c r="AU237" s="409" t="e">
        <f>(VLOOKUP($A237,'Data EYFSS Indica'!$C:$AQ,24,0))/3.2*AU$3</f>
        <v>#N/A</v>
      </c>
      <c r="AV237" s="413" t="e">
        <f t="shared" si="109"/>
        <v>#N/A</v>
      </c>
      <c r="AW237" s="410" t="e">
        <f t="shared" si="95"/>
        <v>#N/A</v>
      </c>
      <c r="AX237" s="410" t="e">
        <f t="shared" si="96"/>
        <v>#N/A</v>
      </c>
      <c r="AY237" s="410" t="e">
        <f t="shared" si="97"/>
        <v>#N/A</v>
      </c>
      <c r="AZ237" s="642">
        <f>(SUMIF('Spring 2023 School'!B:B,Budget!A237,'Spring 2023 School'!AG:AG)+SUMIF('Summer 2023 School'!B:B,Budget!A237,'Summer 2023 School'!AG:AG)+SUMIF('Autumn 2023 School'!B:B,Budget!A237,'Autumn 2023 School'!AG:AG))</f>
        <v>0</v>
      </c>
      <c r="BA237" s="410">
        <f t="shared" si="98"/>
        <v>0</v>
      </c>
      <c r="BI237">
        <f t="shared" si="144"/>
        <v>0</v>
      </c>
      <c r="BJ237">
        <f t="shared" si="145"/>
        <v>0</v>
      </c>
      <c r="BK237">
        <f t="shared" si="146"/>
        <v>0</v>
      </c>
    </row>
    <row r="238" spans="1:63" x14ac:dyDescent="0.35">
      <c r="A238" s="231">
        <v>1058</v>
      </c>
      <c r="B238" t="s">
        <v>1258</v>
      </c>
      <c r="C238" s="231">
        <f>IF(ISNA(VLOOKUP($A238,'Spring 2023 PVI'!$B$3:$AF$220,6,FALSE)),0,(VLOOKUP($A238,'Spring 2023 PVI'!$B$3:$AF$220,6,FALSE)))</f>
        <v>1</v>
      </c>
      <c r="D238" s="231">
        <f>IF(ISNA(VLOOKUP($A238,'Summer 2023 PVI'!$B$2:$AF$217,6,FALSE)),0,(VLOOKUP($A238,'Summer 2023 PVI'!$B$2:$AF$217,6,FALSE)))</f>
        <v>1</v>
      </c>
      <c r="E238" s="231">
        <f>IF(ISNA(VLOOKUP($A238,'Autumn 2023 PVI'!$B$2:$AH$214,6,FALSE)),0,(VLOOKUP($A238,'Autumn 2023 PVI'!$B$2:$AH$214,6,FALSE)))</f>
        <v>1</v>
      </c>
      <c r="F238" s="231">
        <f>IF(ISNA(VLOOKUP($A238,'Spring 2023 PVI'!$B$3:$AF$219,9,FALSE)),0,(VLOOKUP($A238,'Spring 2023 PVI'!$B$3:$AF$219,8,FALSE)))</f>
        <v>0</v>
      </c>
      <c r="G238" s="231">
        <f>IF(ISNA(VLOOKUP($A238,'Summer 2023 PVI'!$B$2:$AF$216,9,FALSE)),0,(VLOOKUP($A238,'Summer 2023 PVI'!$B$2:$AF$216,8,FALSE)))</f>
        <v>0</v>
      </c>
      <c r="H238" s="231">
        <f>IF(ISNA(VLOOKUP($A238,'Autumn 2023 PVI'!$B$2:$AH$214,9,FALSE)),0,(VLOOKUP($A238,'Autumn 2023 PVI'!$B$2:$AH$214,9,FALSE)))</f>
        <v>1</v>
      </c>
      <c r="I238" s="231">
        <f>IF(ISNA(VLOOKUP($A238,'Spring 2023 PVI'!$B$3:$AF$219,13,FALSE)),0,(VLOOKUP($A238,'Spring 2023 PVI'!$B$3:$AF$219,13,FALSE)))</f>
        <v>15</v>
      </c>
      <c r="J238" s="231">
        <f>IF(ISNA(VLOOKUP($A238,'Summer 2023 PVI'!$B$2:$AF$216,13,FALSE)),0,(VLOOKUP($A238,'Summer 2023 PVI'!$B$2:$AF$216,13,FALSE)))</f>
        <v>15</v>
      </c>
      <c r="K238" s="231">
        <f>IF(ISNA(VLOOKUP($A238,'Autumn 2023 PVI'!$B$2:$AH$214,13,FALSE)),0,(VLOOKUP($A238,'Autumn 2023 PVI'!$B$2:$AH$214,13,FALSE)))</f>
        <v>15</v>
      </c>
      <c r="L238" s="231">
        <f>IF(ISNA(VLOOKUP($A238,'Spring 2023 PVI'!$B$3:$AF$219,16,FALSE)),0,(VLOOKUP($A238,'Spring 2023 PVI'!$B$3:$AF$219,16,FALSE)))</f>
        <v>15</v>
      </c>
      <c r="M238" s="231">
        <f>IF(ISNA(VLOOKUP($A238,'Summer 2023 PVI'!$B$2:$AF$216,16,FALSE)),0,(VLOOKUP($A238,'Summer 2023 PVI'!$B$2:$AF$216,16,FALSE)))</f>
        <v>15</v>
      </c>
      <c r="N238" s="231">
        <f>IF(ISNA(VLOOKUP($A238,'Autumn 2023 PVI'!$B$2:$AH$214,16,FALSE)),0,(VLOOKUP($A238,'Autumn 2023 PVI'!$B$2:$AH$214,16,FALSE)))</f>
        <v>12</v>
      </c>
      <c r="O238" s="231">
        <f>IF(ISNA(VLOOKUP($A238,'Spring 2023 PVI'!$B$3:$AF$219,3,FALSE)),0,(VLOOKUP($A238,'Spring 2023 PVI'!$B$3:$AF$219,3,FALSE)))</f>
        <v>0</v>
      </c>
      <c r="P238" s="231">
        <f>IF(ISNA(VLOOKUP($A238,'Summer 2023 PVI'!$B$3:$AF$216,3,FALSE)),0,(VLOOKUP($A238,'Summer 2023 PVI'!$B$2:$AF$216,3,FALSE)))</f>
        <v>0</v>
      </c>
      <c r="Q238" s="231">
        <f>IF(ISNA(VLOOKUP($A238,'Autumn 2023 PVI'!$B$2:$AF$214,3,FALSE)),0,(VLOOKUP($A238,'Autumn 2023 PVI'!$B$2:$AF$214,3,FALSE)))</f>
        <v>0</v>
      </c>
      <c r="R238" s="231">
        <f>IF(ISNA(VLOOKUP($A238,'Spring 2023 PVI'!$B$3:$AF$219,10,FALSE)),0,(VLOOKUP($A238,'Spring 2023 PVI'!$B$3:$AF$219,10,FALSE)))</f>
        <v>0</v>
      </c>
      <c r="S238" s="231">
        <f>IF(ISNA(VLOOKUP($A238,'Summer 2023 PVI'!$B$2:$AF$216,10,FALSE)),0,(VLOOKUP($A238,'Summer 2023 PVI'!$B$2:$AF$216,10,FALSE)))</f>
        <v>0</v>
      </c>
      <c r="T238" s="231">
        <f>IF(ISNA(VLOOKUP($A238,'Autumn 2023 PVI'!$B$2:$AH$214,10,FALSE)),0,(VLOOKUP($A238,'Autumn 2023 PVI'!$B$2:$AH$214,10,FALSE)))</f>
        <v>0</v>
      </c>
      <c r="U238" s="231">
        <f>IF(ISNA(VLOOKUP($A238,'Spring 2023 PVI'!$B$3:$AF$219,26,FALSE)),0,(VLOOKUP($A238,'Spring 2023 PVI'!$B$3:$AF$219,26,FALSE)))</f>
        <v>0</v>
      </c>
      <c r="V238" s="231">
        <f>IF(ISNA(VLOOKUP($A238,'Spring 2023 PVI'!$B$3:$AF$219,26,FALSE)),0,(VLOOKUP($A238,'Spring 2023 PVI'!$B$3:$AF$219,26,FALSE)))</f>
        <v>0</v>
      </c>
      <c r="W238" s="231">
        <f>IF(ISNA(VLOOKUP($A238,'Spring 2023 PVI'!$B$3:$AF$219,26,FALSE)),0,(VLOOKUP($A238,'Spring 2023 PVI'!$B$3:$AF$219,26,FALSE)))</f>
        <v>0</v>
      </c>
      <c r="X238" s="231">
        <f>IF(ISNA(VLOOKUP($A238,'Spring 2023 PVI'!$B$3:$AF$219,27,FALSE)),0,(VLOOKUP($A238,'Spring 2023 PVI'!$B$3:$AF$219,27,FALSE)))</f>
        <v>0</v>
      </c>
      <c r="Y238" s="231">
        <f>IF(ISNA(VLOOKUP($A238,'Spring 2023 PVI'!$B$3:$AF$219,27,FALSE)),0,(VLOOKUP($A238,'Spring 2023 PVI'!$B$3:$AF$219,27,FALSE)))</f>
        <v>0</v>
      </c>
      <c r="Z238" s="231">
        <f>IF(ISNA(VLOOKUP($A238,'Spring 2023 PVI'!$B$3:$AF$219,27,FALSE)),0,(VLOOKUP($A238,'Spring 2023 PVI'!$B$3:$AF$219,27,FALSE)))</f>
        <v>0</v>
      </c>
      <c r="AA238" s="231">
        <f>IF(ISNA(VLOOKUP($A238,'Spring 2023 PVI'!$B$3:$AF$219,28,FALSE)),0,(VLOOKUP($A238,'Spring 2023 PVI'!$B$3:$AF$219,28,FALSE)))</f>
        <v>0</v>
      </c>
      <c r="AB238" s="231">
        <f>IF(ISNA(VLOOKUP($A238,'Spring 2023 PVI'!$B$3:$AF$219,28,FALSE)),0,(VLOOKUP($A238,'Spring 2023 PVI'!$B$3:$AF$219,28,FALSE)))</f>
        <v>0</v>
      </c>
      <c r="AC238" s="231">
        <f>IF(ISNA(VLOOKUP($A238,'Spring 2023 PVI'!$B$3:$AF$219,28,FALSE)),0,(VLOOKUP($A238,'Spring 2023 PVI'!$B$3:$AF$219,28,FALSE)))</f>
        <v>0</v>
      </c>
      <c r="AD238" s="384">
        <f t="shared" si="103"/>
        <v>5983.68</v>
      </c>
      <c r="AE238" s="403">
        <v>0</v>
      </c>
      <c r="AF238" s="403">
        <v>0</v>
      </c>
      <c r="AG238" s="403">
        <v>0</v>
      </c>
      <c r="AH238" s="384">
        <f t="shared" si="90"/>
        <v>0</v>
      </c>
      <c r="AI238" s="384">
        <f t="shared" si="91"/>
        <v>0</v>
      </c>
      <c r="AJ238" s="384">
        <f t="shared" si="92"/>
        <v>0</v>
      </c>
      <c r="AK238" s="384">
        <f t="shared" si="104"/>
        <v>0</v>
      </c>
      <c r="AL238" s="403">
        <f>IF(ISNA(VLOOKUP($A238,'Spring 2023 PVI'!$B234:$AD234,29,FALSE)),0,(VLOOKUP($A238,'Spring 2023 PVI'!$B234:$AD234,29,FALSE)))</f>
        <v>0</v>
      </c>
      <c r="AM238" s="403">
        <f>IF(ISNA(VLOOKUP($A238,'Spring 2023 PVI'!$B234:$AZ234,30,FALSE)),0,(VLOOKUP($A238,'Spring 2023 PVI'!$B234:$AZ234,30,FALSE)))</f>
        <v>0</v>
      </c>
      <c r="AN238" s="402">
        <f t="shared" si="105"/>
        <v>0</v>
      </c>
      <c r="AO238" s="404">
        <f t="shared" si="106"/>
        <v>0</v>
      </c>
      <c r="AP238" s="384">
        <f t="shared" si="107"/>
        <v>5983.68</v>
      </c>
      <c r="AQ238" s="403"/>
      <c r="AR238" s="403" t="e">
        <f>VLOOKUP($A238,'Data EYFSS Indica'!$C:$AQ,27,0)</f>
        <v>#N/A</v>
      </c>
      <c r="AS238" s="403" t="e">
        <f>VLOOKUP($A238,'Data EYFSS Indica'!$C:$AQ,28,0)</f>
        <v>#N/A</v>
      </c>
      <c r="AT238" s="409" t="e">
        <f t="shared" si="108"/>
        <v>#N/A</v>
      </c>
      <c r="AU238" s="409" t="e">
        <f>(VLOOKUP($A238,'Data EYFSS Indica'!$C:$AQ,24,0))/3.2*AU$3</f>
        <v>#N/A</v>
      </c>
      <c r="AV238" s="413" t="e">
        <f t="shared" si="109"/>
        <v>#N/A</v>
      </c>
      <c r="AW238" s="410" t="e">
        <f t="shared" si="95"/>
        <v>#N/A</v>
      </c>
      <c r="AX238" s="410" t="e">
        <f t="shared" si="96"/>
        <v>#N/A</v>
      </c>
      <c r="AY238" s="410" t="e">
        <f t="shared" si="97"/>
        <v>#N/A</v>
      </c>
      <c r="AZ238" s="642">
        <f>(SUMIF('Spring 2023 School'!B:B,Budget!A238,'Spring 2023 School'!AG:AG)+SUMIF('Summer 2023 School'!B:B,Budget!A238,'Summer 2023 School'!AG:AG)+SUMIF('Autumn 2023 School'!B:B,Budget!A238,'Autumn 2023 School'!AG:AG))</f>
        <v>0</v>
      </c>
      <c r="BA238" s="410">
        <f t="shared" si="98"/>
        <v>0</v>
      </c>
      <c r="BI238">
        <f t="shared" si="144"/>
        <v>0</v>
      </c>
      <c r="BJ238">
        <f t="shared" si="145"/>
        <v>0</v>
      </c>
      <c r="BK238">
        <f t="shared" si="146"/>
        <v>0</v>
      </c>
    </row>
    <row r="239" spans="1:63" x14ac:dyDescent="0.35">
      <c r="A239" s="231">
        <v>1059</v>
      </c>
      <c r="B239" t="s">
        <v>386</v>
      </c>
      <c r="C239" s="231">
        <f>IF(ISNA(VLOOKUP($A239,'Spring 2023 PVI'!$B$3:$AF$220,6,FALSE)),0,(VLOOKUP($A239,'Spring 2023 PVI'!$B$3:$AF$220,6,FALSE)))</f>
        <v>5</v>
      </c>
      <c r="D239" s="231">
        <f>IF(ISNA(VLOOKUP($A239,'Summer 2023 PVI'!$B$2:$AF$217,6,FALSE)),0,(VLOOKUP($A239,'Summer 2023 PVI'!$B$2:$AF$217,6,FALSE)))</f>
        <v>5</v>
      </c>
      <c r="E239" s="231">
        <f>IF(ISNA(VLOOKUP($A239,'Autumn 2023 PVI'!$B$2:$AH$214,6,FALSE)),0,(VLOOKUP($A239,'Autumn 2023 PVI'!$B$2:$AH$214,6,FALSE)))</f>
        <v>3</v>
      </c>
      <c r="F239" s="231">
        <f>IF(ISNA(VLOOKUP($A239,'Spring 2023 PVI'!$B$3:$AF$219,9,FALSE)),0,(VLOOKUP($A239,'Spring 2023 PVI'!$B$3:$AF$219,8,FALSE)))</f>
        <v>0</v>
      </c>
      <c r="G239" s="231">
        <f>IF(ISNA(VLOOKUP($A239,'Summer 2023 PVI'!$B$2:$AF$216,9,FALSE)),0,(VLOOKUP($A239,'Summer 2023 PVI'!$B$2:$AF$216,8,FALSE)))</f>
        <v>1</v>
      </c>
      <c r="H239" s="231">
        <f>IF(ISNA(VLOOKUP($A239,'Autumn 2023 PVI'!$B$2:$AH$214,9,FALSE)),0,(VLOOKUP($A239,'Autumn 2023 PVI'!$B$2:$AH$214,9,FALSE)))</f>
        <v>3</v>
      </c>
      <c r="I239" s="231">
        <f>IF(ISNA(VLOOKUP($A239,'Spring 2023 PVI'!$B$3:$AF$219,13,FALSE)),0,(VLOOKUP($A239,'Spring 2023 PVI'!$B$3:$AF$219,13,FALSE)))</f>
        <v>60</v>
      </c>
      <c r="J239" s="231">
        <f>IF(ISNA(VLOOKUP($A239,'Summer 2023 PVI'!$B$2:$AF$216,13,FALSE)),0,(VLOOKUP($A239,'Summer 2023 PVI'!$B$2:$AF$216,13,FALSE)))</f>
        <v>60</v>
      </c>
      <c r="K239" s="231">
        <f>IF(ISNA(VLOOKUP($A239,'Autumn 2023 PVI'!$B$2:$AH$214,13,FALSE)),0,(VLOOKUP($A239,'Autumn 2023 PVI'!$B$2:$AH$214,13,FALSE)))</f>
        <v>45</v>
      </c>
      <c r="L239" s="231">
        <f>IF(ISNA(VLOOKUP($A239,'Spring 2023 PVI'!$B$3:$AF$219,16,FALSE)),0,(VLOOKUP($A239,'Spring 2023 PVI'!$B$3:$AF$219,16,FALSE)))</f>
        <v>75</v>
      </c>
      <c r="M239" s="231">
        <f>IF(ISNA(VLOOKUP($A239,'Summer 2023 PVI'!$B$2:$AF$216,16,FALSE)),0,(VLOOKUP($A239,'Summer 2023 PVI'!$B$2:$AF$216,16,FALSE)))</f>
        <v>75</v>
      </c>
      <c r="N239" s="231">
        <f>IF(ISNA(VLOOKUP($A239,'Autumn 2023 PVI'!$B$2:$AH$214,16,FALSE)),0,(VLOOKUP($A239,'Autumn 2023 PVI'!$B$2:$AH$214,16,FALSE)))</f>
        <v>45</v>
      </c>
      <c r="O239" s="231">
        <f>IF(ISNA(VLOOKUP($A239,'Spring 2023 PVI'!$B$3:$AF$219,3,FALSE)),0,(VLOOKUP($A239,'Spring 2023 PVI'!$B$3:$AF$219,3,FALSE)))</f>
        <v>0</v>
      </c>
      <c r="P239" s="231">
        <f>IF(ISNA(VLOOKUP($A239,'Summer 2023 PVI'!$B$3:$AF$216,3,FALSE)),0,(VLOOKUP($A239,'Summer 2023 PVI'!$B$2:$AF$216,3,FALSE)))</f>
        <v>1</v>
      </c>
      <c r="Q239" s="231">
        <f>IF(ISNA(VLOOKUP($A239,'Autumn 2023 PVI'!$B$2:$AF$214,3,FALSE)),0,(VLOOKUP($A239,'Autumn 2023 PVI'!$B$2:$AF$214,3,FALSE)))</f>
        <v>1</v>
      </c>
      <c r="R239" s="231">
        <f>IF(ISNA(VLOOKUP($A239,'Spring 2023 PVI'!$B$3:$AF$219,10,FALSE)),0,(VLOOKUP($A239,'Spring 2023 PVI'!$B$3:$AF$219,10,FALSE)))</f>
        <v>0</v>
      </c>
      <c r="S239" s="231">
        <f>IF(ISNA(VLOOKUP($A239,'Summer 2023 PVI'!$B$2:$AF$216,10,FALSE)),0,(VLOOKUP($A239,'Summer 2023 PVI'!$B$2:$AF$216,10,FALSE)))</f>
        <v>15</v>
      </c>
      <c r="T239" s="231">
        <f>IF(ISNA(VLOOKUP($A239,'Autumn 2023 PVI'!$B$2:$AH$214,10,FALSE)),0,(VLOOKUP($A239,'Autumn 2023 PVI'!$B$2:$AH$214,10,FALSE)))</f>
        <v>15</v>
      </c>
      <c r="U239" s="231">
        <f>IF(ISNA(VLOOKUP($A239,'Spring 2023 PVI'!$B$3:$AF$219,26,FALSE)),0,(VLOOKUP($A239,'Spring 2023 PVI'!$B$3:$AF$219,26,FALSE)))</f>
        <v>0</v>
      </c>
      <c r="V239" s="231">
        <f>IF(ISNA(VLOOKUP($A239,'Spring 2023 PVI'!$B$3:$AF$219,26,FALSE)),0,(VLOOKUP($A239,'Spring 2023 PVI'!$B$3:$AF$219,26,FALSE)))</f>
        <v>0</v>
      </c>
      <c r="W239" s="231">
        <f>IF(ISNA(VLOOKUP($A239,'Spring 2023 PVI'!$B$3:$AF$219,26,FALSE)),0,(VLOOKUP($A239,'Spring 2023 PVI'!$B$3:$AF$219,26,FALSE)))</f>
        <v>0</v>
      </c>
      <c r="X239" s="231">
        <f>IF(ISNA(VLOOKUP($A239,'Spring 2023 PVI'!$B$3:$AF$219,27,FALSE)),0,(VLOOKUP($A239,'Spring 2023 PVI'!$B$3:$AF$219,27,FALSE)))</f>
        <v>0</v>
      </c>
      <c r="Y239" s="231">
        <f>IF(ISNA(VLOOKUP($A239,'Spring 2023 PVI'!$B$3:$AF$219,27,FALSE)),0,(VLOOKUP($A239,'Spring 2023 PVI'!$B$3:$AF$219,27,FALSE)))</f>
        <v>0</v>
      </c>
      <c r="Z239" s="231">
        <f>IF(ISNA(VLOOKUP($A239,'Spring 2023 PVI'!$B$3:$AF$219,27,FALSE)),0,(VLOOKUP($A239,'Spring 2023 PVI'!$B$3:$AF$219,27,FALSE)))</f>
        <v>0</v>
      </c>
      <c r="AA239" s="231">
        <f>IF(ISNA(VLOOKUP($A239,'Spring 2023 PVI'!$B$3:$AF$219,28,FALSE)),0,(VLOOKUP($A239,'Spring 2023 PVI'!$B$3:$AF$219,28,FALSE)))</f>
        <v>0</v>
      </c>
      <c r="AB239" s="231">
        <f>IF(ISNA(VLOOKUP($A239,'Spring 2023 PVI'!$B$3:$AF$219,28,FALSE)),0,(VLOOKUP($A239,'Spring 2023 PVI'!$B$3:$AF$219,28,FALSE)))</f>
        <v>0</v>
      </c>
      <c r="AC239" s="231">
        <f>IF(ISNA(VLOOKUP($A239,'Spring 2023 PVI'!$B$3:$AF$219,28,FALSE)),0,(VLOOKUP($A239,'Spring 2023 PVI'!$B$3:$AF$219,28,FALSE)))</f>
        <v>0</v>
      </c>
      <c r="AD239" s="384">
        <f t="shared" si="103"/>
        <v>24877.8</v>
      </c>
      <c r="AE239" s="403">
        <v>15</v>
      </c>
      <c r="AF239" s="403">
        <v>0</v>
      </c>
      <c r="AG239" s="403">
        <v>30</v>
      </c>
      <c r="AH239" s="384">
        <f t="shared" si="90"/>
        <v>347.7</v>
      </c>
      <c r="AI239" s="384">
        <f t="shared" si="91"/>
        <v>0</v>
      </c>
      <c r="AJ239" s="384">
        <f t="shared" si="92"/>
        <v>91.2</v>
      </c>
      <c r="AK239" s="384">
        <f t="shared" si="104"/>
        <v>438.9</v>
      </c>
      <c r="AL239" s="403">
        <f>IF(ISNA(VLOOKUP($A239,'Spring 2023 PVI'!$B235:$AD235,29,FALSE)),0,(VLOOKUP($A239,'Spring 2023 PVI'!$B235:$AD235,29,FALSE)))</f>
        <v>0</v>
      </c>
      <c r="AM239" s="403">
        <f>IF(ISNA(VLOOKUP($A239,'Spring 2023 PVI'!$B235:$AZ235,30,FALSE)),0,(VLOOKUP($A239,'Spring 2023 PVI'!$B235:$AZ235,30,FALSE)))</f>
        <v>0</v>
      </c>
      <c r="AN239" s="402">
        <f t="shared" si="105"/>
        <v>0</v>
      </c>
      <c r="AO239" s="404">
        <f t="shared" si="106"/>
        <v>3060</v>
      </c>
      <c r="AP239" s="384">
        <f t="shared" si="107"/>
        <v>28376.7</v>
      </c>
      <c r="AQ239" s="403"/>
      <c r="AR239" s="403" t="e">
        <f>VLOOKUP($A239,'Data EYFSS Indica'!$C:$AQ,27,0)</f>
        <v>#N/A</v>
      </c>
      <c r="AS239" s="403" t="e">
        <f>VLOOKUP($A239,'Data EYFSS Indica'!$C:$AQ,28,0)</f>
        <v>#N/A</v>
      </c>
      <c r="AT239" s="409" t="e">
        <f t="shared" si="108"/>
        <v>#N/A</v>
      </c>
      <c r="AU239" s="409" t="e">
        <f>(VLOOKUP($A239,'Data EYFSS Indica'!$C:$AQ,24,0))/3.2*AU$3</f>
        <v>#N/A</v>
      </c>
      <c r="AV239" s="413" t="e">
        <f t="shared" si="109"/>
        <v>#N/A</v>
      </c>
      <c r="AW239" s="410" t="e">
        <f t="shared" si="95"/>
        <v>#N/A</v>
      </c>
      <c r="AX239" s="410" t="e">
        <f t="shared" si="96"/>
        <v>#N/A</v>
      </c>
      <c r="AY239" s="410" t="e">
        <f t="shared" si="97"/>
        <v>#N/A</v>
      </c>
      <c r="AZ239" s="642">
        <f>(SUMIF('Spring 2023 School'!B:B,Budget!A239,'Spring 2023 School'!AG:AG)+SUMIF('Summer 2023 School'!B:B,Budget!A239,'Summer 2023 School'!AG:AG)+SUMIF('Autumn 2023 School'!B:B,Budget!A239,'Autumn 2023 School'!AG:AG))</f>
        <v>0</v>
      </c>
      <c r="BA239" s="410">
        <f t="shared" si="98"/>
        <v>0</v>
      </c>
      <c r="BI239">
        <f t="shared" si="144"/>
        <v>225</v>
      </c>
      <c r="BJ239">
        <f t="shared" si="145"/>
        <v>0</v>
      </c>
      <c r="BK239">
        <f t="shared" si="146"/>
        <v>450</v>
      </c>
    </row>
    <row r="240" spans="1:63" x14ac:dyDescent="0.35">
      <c r="A240" s="231">
        <v>1093</v>
      </c>
      <c r="B240" t="s">
        <v>387</v>
      </c>
      <c r="C240" s="231">
        <f>IF(ISNA(VLOOKUP($A240,'Spring 2023 PVI'!$B$3:$AF$220,6,FALSE)),0,(VLOOKUP($A240,'Spring 2023 PVI'!$B$3:$AF$220,6,FALSE)))</f>
        <v>2</v>
      </c>
      <c r="D240" s="231">
        <f>IF(ISNA(VLOOKUP($A240,'Summer 2023 PVI'!$B$2:$AF$217,6,FALSE)),0,(VLOOKUP($A240,'Summer 2023 PVI'!$B$2:$AF$217,6,FALSE)))</f>
        <v>2</v>
      </c>
      <c r="E240" s="231">
        <f>IF(ISNA(VLOOKUP($A240,'Autumn 2023 PVI'!$B$2:$AH$214,6,FALSE)),0,(VLOOKUP($A240,'Autumn 2023 PVI'!$B$2:$AH$214,6,FALSE)))</f>
        <v>0</v>
      </c>
      <c r="F240" s="231">
        <f>IF(ISNA(VLOOKUP($A240,'Spring 2023 PVI'!$B$3:$AF$219,9,FALSE)),0,(VLOOKUP($A240,'Spring 2023 PVI'!$B$3:$AF$219,8,FALSE)))</f>
        <v>0</v>
      </c>
      <c r="G240" s="231">
        <f>IF(ISNA(VLOOKUP($A240,'Summer 2023 PVI'!$B$2:$AF$216,9,FALSE)),0,(VLOOKUP($A240,'Summer 2023 PVI'!$B$2:$AF$216,8,FALSE)))</f>
        <v>1</v>
      </c>
      <c r="H240" s="231">
        <f>IF(ISNA(VLOOKUP($A240,'Autumn 2023 PVI'!$B$2:$AH$214,9,FALSE)),0,(VLOOKUP($A240,'Autumn 2023 PVI'!$B$2:$AH$214,9,FALSE)))</f>
        <v>0</v>
      </c>
      <c r="I240" s="231">
        <f>IF(ISNA(VLOOKUP($A240,'Spring 2023 PVI'!$B$3:$AF$219,13,FALSE)),0,(VLOOKUP($A240,'Spring 2023 PVI'!$B$3:$AF$219,13,FALSE)))</f>
        <v>30</v>
      </c>
      <c r="J240" s="231">
        <f>IF(ISNA(VLOOKUP($A240,'Summer 2023 PVI'!$B$2:$AF$216,13,FALSE)),0,(VLOOKUP($A240,'Summer 2023 PVI'!$B$2:$AF$216,13,FALSE)))</f>
        <v>30</v>
      </c>
      <c r="K240" s="231">
        <f>IF(ISNA(VLOOKUP($A240,'Autumn 2023 PVI'!$B$2:$AH$214,13,FALSE)),0,(VLOOKUP($A240,'Autumn 2023 PVI'!$B$2:$AH$214,13,FALSE)))</f>
        <v>0</v>
      </c>
      <c r="L240" s="231">
        <f>IF(ISNA(VLOOKUP($A240,'Spring 2023 PVI'!$B$3:$AF$219,16,FALSE)),0,(VLOOKUP($A240,'Spring 2023 PVI'!$B$3:$AF$219,16,FALSE)))</f>
        <v>15</v>
      </c>
      <c r="M240" s="231">
        <f>IF(ISNA(VLOOKUP($A240,'Summer 2023 PVI'!$B$2:$AF$216,16,FALSE)),0,(VLOOKUP($A240,'Summer 2023 PVI'!$B$2:$AF$216,16,FALSE)))</f>
        <v>15</v>
      </c>
      <c r="N240" s="231">
        <f>IF(ISNA(VLOOKUP($A240,'Autumn 2023 PVI'!$B$2:$AH$214,16,FALSE)),0,(VLOOKUP($A240,'Autumn 2023 PVI'!$B$2:$AH$214,16,FALSE)))</f>
        <v>0</v>
      </c>
      <c r="O240" s="231">
        <f>IF(ISNA(VLOOKUP($A240,'Spring 2023 PVI'!$B$3:$AF$219,3,FALSE)),0,(VLOOKUP($A240,'Spring 2023 PVI'!$B$3:$AF$219,3,FALSE)))</f>
        <v>0</v>
      </c>
      <c r="P240" s="231">
        <f>IF(ISNA(VLOOKUP($A240,'Summer 2023 PVI'!$B$3:$AF$216,3,FALSE)),0,(VLOOKUP($A240,'Summer 2023 PVI'!$B$2:$AF$216,3,FALSE)))</f>
        <v>0</v>
      </c>
      <c r="Q240" s="231">
        <f>IF(ISNA(VLOOKUP($A240,'Autumn 2023 PVI'!$B$2:$AF$214,3,FALSE)),0,(VLOOKUP($A240,'Autumn 2023 PVI'!$B$2:$AF$214,3,FALSE)))</f>
        <v>0</v>
      </c>
      <c r="R240" s="231">
        <f>IF(ISNA(VLOOKUP($A240,'Spring 2023 PVI'!$B$3:$AF$219,10,FALSE)),0,(VLOOKUP($A240,'Spring 2023 PVI'!$B$3:$AF$219,10,FALSE)))</f>
        <v>0</v>
      </c>
      <c r="S240" s="231">
        <f>IF(ISNA(VLOOKUP($A240,'Summer 2023 PVI'!$B$2:$AF$216,10,FALSE)),0,(VLOOKUP($A240,'Summer 2023 PVI'!$B$2:$AF$216,10,FALSE)))</f>
        <v>0</v>
      </c>
      <c r="T240" s="231">
        <f>IF(ISNA(VLOOKUP($A240,'Autumn 2023 PVI'!$B$2:$AH$214,10,FALSE)),0,(VLOOKUP($A240,'Autumn 2023 PVI'!$B$2:$AH$214,10,FALSE)))</f>
        <v>0</v>
      </c>
      <c r="U240" s="231">
        <f>IF(ISNA(VLOOKUP($A240,'Spring 2023 PVI'!$B$3:$AF$219,26,FALSE)),0,(VLOOKUP($A240,'Spring 2023 PVI'!$B$3:$AF$219,26,FALSE)))</f>
        <v>0</v>
      </c>
      <c r="V240" s="231">
        <f>IF(ISNA(VLOOKUP($A240,'Spring 2023 PVI'!$B$3:$AF$219,26,FALSE)),0,(VLOOKUP($A240,'Spring 2023 PVI'!$B$3:$AF$219,26,FALSE)))</f>
        <v>0</v>
      </c>
      <c r="W240" s="231">
        <f>IF(ISNA(VLOOKUP($A240,'Spring 2023 PVI'!$B$3:$AF$219,26,FALSE)),0,(VLOOKUP($A240,'Spring 2023 PVI'!$B$3:$AF$219,26,FALSE)))</f>
        <v>0</v>
      </c>
      <c r="X240" s="231">
        <f>IF(ISNA(VLOOKUP($A240,'Spring 2023 PVI'!$B$3:$AF$219,27,FALSE)),0,(VLOOKUP($A240,'Spring 2023 PVI'!$B$3:$AF$219,27,FALSE)))</f>
        <v>0</v>
      </c>
      <c r="Y240" s="231">
        <f>IF(ISNA(VLOOKUP($A240,'Spring 2023 PVI'!$B$3:$AF$219,27,FALSE)),0,(VLOOKUP($A240,'Spring 2023 PVI'!$B$3:$AF$219,27,FALSE)))</f>
        <v>0</v>
      </c>
      <c r="Z240" s="231">
        <f>IF(ISNA(VLOOKUP($A240,'Spring 2023 PVI'!$B$3:$AF$219,27,FALSE)),0,(VLOOKUP($A240,'Spring 2023 PVI'!$B$3:$AF$219,27,FALSE)))</f>
        <v>0</v>
      </c>
      <c r="AA240" s="231">
        <f>IF(ISNA(VLOOKUP($A240,'Spring 2023 PVI'!$B$3:$AF$219,28,FALSE)),0,(VLOOKUP($A240,'Spring 2023 PVI'!$B$3:$AF$219,28,FALSE)))</f>
        <v>0</v>
      </c>
      <c r="AB240" s="231">
        <f>IF(ISNA(VLOOKUP($A240,'Spring 2023 PVI'!$B$3:$AF$219,28,FALSE)),0,(VLOOKUP($A240,'Spring 2023 PVI'!$B$3:$AF$219,28,FALSE)))</f>
        <v>0</v>
      </c>
      <c r="AC240" s="231">
        <f>IF(ISNA(VLOOKUP($A240,'Spring 2023 PVI'!$B$3:$AF$219,28,FALSE)),0,(VLOOKUP($A240,'Spring 2023 PVI'!$B$3:$AF$219,28,FALSE)))</f>
        <v>0</v>
      </c>
      <c r="AD240" s="384">
        <f t="shared" si="103"/>
        <v>6341.4</v>
      </c>
      <c r="AE240" s="403">
        <v>0</v>
      </c>
      <c r="AF240" s="403">
        <v>0</v>
      </c>
      <c r="AG240" s="403">
        <v>0</v>
      </c>
      <c r="AH240" s="384">
        <f t="shared" si="90"/>
        <v>0</v>
      </c>
      <c r="AI240" s="384">
        <f t="shared" si="91"/>
        <v>0</v>
      </c>
      <c r="AJ240" s="384">
        <f t="shared" si="92"/>
        <v>0</v>
      </c>
      <c r="AK240" s="384">
        <f t="shared" si="104"/>
        <v>0</v>
      </c>
      <c r="AL240" s="403">
        <f>IF(ISNA(VLOOKUP($A240,'Spring 2023 PVI'!$B236:$AD236,29,FALSE)),0,(VLOOKUP($A240,'Spring 2023 PVI'!$B236:$AD236,29,FALSE)))</f>
        <v>0</v>
      </c>
      <c r="AM240" s="403">
        <f>IF(ISNA(VLOOKUP($A240,'Spring 2023 PVI'!$B236:$AZ236,30,FALSE)),0,(VLOOKUP($A240,'Spring 2023 PVI'!$B236:$AZ236,30,FALSE)))</f>
        <v>0</v>
      </c>
      <c r="AN240" s="402">
        <f t="shared" si="105"/>
        <v>0</v>
      </c>
      <c r="AO240" s="404">
        <f t="shared" si="106"/>
        <v>0</v>
      </c>
      <c r="AP240" s="384">
        <f t="shared" si="107"/>
        <v>6341.4</v>
      </c>
      <c r="AQ240" s="403"/>
      <c r="AR240" s="403" t="e">
        <f>VLOOKUP($A240,'Data EYFSS Indica'!$C:$AQ,27,0)</f>
        <v>#N/A</v>
      </c>
      <c r="AS240" s="403" t="e">
        <f>VLOOKUP($A240,'Data EYFSS Indica'!$C:$AQ,28,0)</f>
        <v>#N/A</v>
      </c>
      <c r="AT240" s="409" t="e">
        <f t="shared" si="108"/>
        <v>#N/A</v>
      </c>
      <c r="AU240" s="409" t="e">
        <f>(VLOOKUP($A240,'Data EYFSS Indica'!$C:$AQ,24,0))/3.2*AU$3</f>
        <v>#N/A</v>
      </c>
      <c r="AV240" s="413" t="e">
        <f t="shared" si="109"/>
        <v>#N/A</v>
      </c>
      <c r="AW240" s="410" t="e">
        <f t="shared" si="95"/>
        <v>#N/A</v>
      </c>
      <c r="AX240" s="410" t="e">
        <f t="shared" si="96"/>
        <v>#N/A</v>
      </c>
      <c r="AY240" s="410" t="e">
        <f t="shared" si="97"/>
        <v>#N/A</v>
      </c>
      <c r="AZ240" s="642">
        <f>(SUMIF('Spring 2023 School'!B:B,Budget!A240,'Spring 2023 School'!AG:AG)+SUMIF('Summer 2023 School'!B:B,Budget!A240,'Summer 2023 School'!AG:AG)+SUMIF('Autumn 2023 School'!B:B,Budget!A240,'Autumn 2023 School'!AG:AG))</f>
        <v>0</v>
      </c>
      <c r="BA240" s="410">
        <f t="shared" si="98"/>
        <v>0</v>
      </c>
      <c r="BI240">
        <f t="shared" si="144"/>
        <v>0</v>
      </c>
      <c r="BJ240">
        <f t="shared" si="145"/>
        <v>0</v>
      </c>
      <c r="BK240">
        <f t="shared" si="146"/>
        <v>0</v>
      </c>
    </row>
    <row r="241" spans="1:63" x14ac:dyDescent="0.35">
      <c r="A241" s="231">
        <v>1111</v>
      </c>
      <c r="B241" t="s">
        <v>796</v>
      </c>
      <c r="C241" s="231">
        <f>IF(ISNA(VLOOKUP($A241,'Spring 2023 PVI'!$B$3:$AF$220,6,FALSE)),0,(VLOOKUP($A241,'Spring 2023 PVI'!$B$3:$AF$220,6,FALSE)))</f>
        <v>3</v>
      </c>
      <c r="D241" s="231">
        <f>IF(ISNA(VLOOKUP($A241,'Summer 2023 PVI'!$B$2:$AF$217,6,FALSE)),0,(VLOOKUP($A241,'Summer 2023 PVI'!$B$2:$AF$217,6,FALSE)))</f>
        <v>4</v>
      </c>
      <c r="E241" s="231">
        <f>IF(ISNA(VLOOKUP($A241,'Autumn 2023 PVI'!$B$2:$AH$214,6,FALSE)),0,(VLOOKUP($A241,'Autumn 2023 PVI'!$B$2:$AH$214,6,FALSE)))</f>
        <v>2</v>
      </c>
      <c r="F241" s="231">
        <f>IF(ISNA(VLOOKUP($A241,'Spring 2023 PVI'!$B$3:$AF$219,9,FALSE)),0,(VLOOKUP($A241,'Spring 2023 PVI'!$B$3:$AF$219,8,FALSE)))</f>
        <v>0</v>
      </c>
      <c r="G241" s="231">
        <f>IF(ISNA(VLOOKUP($A241,'Summer 2023 PVI'!$B$2:$AF$216,9,FALSE)),0,(VLOOKUP($A241,'Summer 2023 PVI'!$B$2:$AF$216,8,FALSE)))</f>
        <v>1</v>
      </c>
      <c r="H241" s="231">
        <f>IF(ISNA(VLOOKUP($A241,'Autumn 2023 PVI'!$B$2:$AH$214,9,FALSE)),0,(VLOOKUP($A241,'Autumn 2023 PVI'!$B$2:$AH$214,9,FALSE)))</f>
        <v>1</v>
      </c>
      <c r="I241" s="231">
        <f>IF(ISNA(VLOOKUP($A241,'Spring 2023 PVI'!$B$3:$AF$219,13,FALSE)),0,(VLOOKUP($A241,'Spring 2023 PVI'!$B$3:$AF$219,13,FALSE)))</f>
        <v>30</v>
      </c>
      <c r="J241" s="231">
        <f>IF(ISNA(VLOOKUP($A241,'Summer 2023 PVI'!$B$2:$AF$216,13,FALSE)),0,(VLOOKUP($A241,'Summer 2023 PVI'!$B$2:$AF$216,13,FALSE)))</f>
        <v>45</v>
      </c>
      <c r="K241" s="231">
        <f>IF(ISNA(VLOOKUP($A241,'Autumn 2023 PVI'!$B$2:$AH$214,13,FALSE)),0,(VLOOKUP($A241,'Autumn 2023 PVI'!$B$2:$AH$214,13,FALSE)))</f>
        <v>15</v>
      </c>
      <c r="L241" s="231">
        <f>IF(ISNA(VLOOKUP($A241,'Spring 2023 PVI'!$B$3:$AF$219,16,FALSE)),0,(VLOOKUP($A241,'Spring 2023 PVI'!$B$3:$AF$219,16,FALSE)))</f>
        <v>30</v>
      </c>
      <c r="M241" s="231">
        <f>IF(ISNA(VLOOKUP($A241,'Summer 2023 PVI'!$B$2:$AF$216,16,FALSE)),0,(VLOOKUP($A241,'Summer 2023 PVI'!$B$2:$AF$216,16,FALSE)))</f>
        <v>30</v>
      </c>
      <c r="N241" s="231">
        <f>IF(ISNA(VLOOKUP($A241,'Autumn 2023 PVI'!$B$2:$AH$214,16,FALSE)),0,(VLOOKUP($A241,'Autumn 2023 PVI'!$B$2:$AH$214,16,FALSE)))</f>
        <v>15</v>
      </c>
      <c r="O241" s="231">
        <f>IF(ISNA(VLOOKUP($A241,'Spring 2023 PVI'!$B$3:$AF$219,3,FALSE)),0,(VLOOKUP($A241,'Spring 2023 PVI'!$B$3:$AF$219,3,FALSE)))</f>
        <v>0</v>
      </c>
      <c r="P241" s="231">
        <f>IF(ISNA(VLOOKUP($A241,'Summer 2023 PVI'!$B$3:$AF$216,3,FALSE)),0,(VLOOKUP($A241,'Summer 2023 PVI'!$B$2:$AF$216,3,FALSE)))</f>
        <v>0</v>
      </c>
      <c r="Q241" s="231">
        <f>IF(ISNA(VLOOKUP($A241,'Autumn 2023 PVI'!$B$2:$AF$214,3,FALSE)),0,(VLOOKUP($A241,'Autumn 2023 PVI'!$B$2:$AF$214,3,FALSE)))</f>
        <v>0</v>
      </c>
      <c r="R241" s="231">
        <f>IF(ISNA(VLOOKUP($A241,'Spring 2023 PVI'!$B$3:$AF$219,10,FALSE)),0,(VLOOKUP($A241,'Spring 2023 PVI'!$B$3:$AF$219,10,FALSE)))</f>
        <v>0</v>
      </c>
      <c r="S241" s="231">
        <f>IF(ISNA(VLOOKUP($A241,'Summer 2023 PVI'!$B$2:$AF$216,10,FALSE)),0,(VLOOKUP($A241,'Summer 2023 PVI'!$B$2:$AF$216,10,FALSE)))</f>
        <v>0</v>
      </c>
      <c r="T241" s="231">
        <f>IF(ISNA(VLOOKUP($A241,'Autumn 2023 PVI'!$B$2:$AH$214,10,FALSE)),0,(VLOOKUP($A241,'Autumn 2023 PVI'!$B$2:$AH$214,10,FALSE)))</f>
        <v>0</v>
      </c>
      <c r="U241" s="231">
        <f>IF(ISNA(VLOOKUP($A241,'Spring 2023 PVI'!$B$3:$AF$219,26,FALSE)),0,(VLOOKUP($A241,'Spring 2023 PVI'!$B$3:$AF$219,26,FALSE)))</f>
        <v>0</v>
      </c>
      <c r="V241" s="231">
        <f>IF(ISNA(VLOOKUP($A241,'Spring 2023 PVI'!$B$3:$AF$219,26,FALSE)),0,(VLOOKUP($A241,'Spring 2023 PVI'!$B$3:$AF$219,26,FALSE)))</f>
        <v>0</v>
      </c>
      <c r="W241" s="231">
        <f>IF(ISNA(VLOOKUP($A241,'Spring 2023 PVI'!$B$3:$AF$219,26,FALSE)),0,(VLOOKUP($A241,'Spring 2023 PVI'!$B$3:$AF$219,26,FALSE)))</f>
        <v>0</v>
      </c>
      <c r="X241" s="231">
        <f>IF(ISNA(VLOOKUP($A241,'Spring 2023 PVI'!$B$3:$AF$219,27,FALSE)),0,(VLOOKUP($A241,'Spring 2023 PVI'!$B$3:$AF$219,27,FALSE)))</f>
        <v>0</v>
      </c>
      <c r="Y241" s="231">
        <f>IF(ISNA(VLOOKUP($A241,'Spring 2023 PVI'!$B$3:$AF$219,27,FALSE)),0,(VLOOKUP($A241,'Spring 2023 PVI'!$B$3:$AF$219,27,FALSE)))</f>
        <v>0</v>
      </c>
      <c r="Z241" s="231">
        <f>IF(ISNA(VLOOKUP($A241,'Spring 2023 PVI'!$B$3:$AF$219,27,FALSE)),0,(VLOOKUP($A241,'Spring 2023 PVI'!$B$3:$AF$219,27,FALSE)))</f>
        <v>0</v>
      </c>
      <c r="AA241" s="231">
        <f>IF(ISNA(VLOOKUP($A241,'Spring 2023 PVI'!$B$3:$AF$219,28,FALSE)),0,(VLOOKUP($A241,'Spring 2023 PVI'!$B$3:$AF$219,28,FALSE)))</f>
        <v>0</v>
      </c>
      <c r="AB241" s="231">
        <f>IF(ISNA(VLOOKUP($A241,'Spring 2023 PVI'!$B$3:$AF$219,28,FALSE)),0,(VLOOKUP($A241,'Spring 2023 PVI'!$B$3:$AF$219,28,FALSE)))</f>
        <v>0</v>
      </c>
      <c r="AC241" s="231">
        <f>IF(ISNA(VLOOKUP($A241,'Spring 2023 PVI'!$B$3:$AF$219,28,FALSE)),0,(VLOOKUP($A241,'Spring 2023 PVI'!$B$3:$AF$219,28,FALSE)))</f>
        <v>0</v>
      </c>
      <c r="AD241" s="384">
        <f t="shared" si="103"/>
        <v>11463.300000000001</v>
      </c>
      <c r="AE241" s="403">
        <v>0</v>
      </c>
      <c r="AF241" s="403">
        <v>0</v>
      </c>
      <c r="AG241" s="403">
        <v>0</v>
      </c>
      <c r="AH241" s="384">
        <f t="shared" si="90"/>
        <v>0</v>
      </c>
      <c r="AI241" s="384">
        <f t="shared" si="91"/>
        <v>0</v>
      </c>
      <c r="AJ241" s="384">
        <f t="shared" si="92"/>
        <v>0</v>
      </c>
      <c r="AK241" s="384">
        <f t="shared" si="104"/>
        <v>0</v>
      </c>
      <c r="AL241" s="403">
        <f>IF(ISNA(VLOOKUP($A241,'Spring 2023 PVI'!$B237:$AD237,29,FALSE)),0,(VLOOKUP($A241,'Spring 2023 PVI'!$B237:$AD237,29,FALSE)))</f>
        <v>0</v>
      </c>
      <c r="AM241" s="403">
        <f>IF(ISNA(VLOOKUP($A241,'Spring 2023 PVI'!$B237:$AZ237,30,FALSE)),0,(VLOOKUP($A241,'Spring 2023 PVI'!$B237:$AZ237,30,FALSE)))</f>
        <v>0</v>
      </c>
      <c r="AN241" s="402">
        <f t="shared" si="105"/>
        <v>0</v>
      </c>
      <c r="AO241" s="404">
        <f t="shared" si="106"/>
        <v>0</v>
      </c>
      <c r="AP241" s="384">
        <f t="shared" si="107"/>
        <v>11463.300000000001</v>
      </c>
      <c r="AQ241" s="403"/>
      <c r="AR241" s="403" t="e">
        <f>VLOOKUP($A241,'Data EYFSS Indica'!$C:$AQ,27,0)</f>
        <v>#N/A</v>
      </c>
      <c r="AS241" s="403" t="e">
        <f>VLOOKUP($A241,'Data EYFSS Indica'!$C:$AQ,28,0)</f>
        <v>#N/A</v>
      </c>
      <c r="AT241" s="409" t="e">
        <f t="shared" si="108"/>
        <v>#N/A</v>
      </c>
      <c r="AU241" s="409" t="e">
        <f>(VLOOKUP($A241,'Data EYFSS Indica'!$C:$AQ,24,0))/3.2*AU$3</f>
        <v>#N/A</v>
      </c>
      <c r="AV241" s="413" t="e">
        <f t="shared" si="109"/>
        <v>#N/A</v>
      </c>
      <c r="AW241" s="410" t="e">
        <f t="shared" si="95"/>
        <v>#N/A</v>
      </c>
      <c r="AX241" s="410" t="e">
        <f t="shared" si="96"/>
        <v>#N/A</v>
      </c>
      <c r="AY241" s="410" t="e">
        <f t="shared" si="97"/>
        <v>#N/A</v>
      </c>
      <c r="AZ241" s="642">
        <f>(SUMIF('Spring 2023 School'!B:B,Budget!A241,'Spring 2023 School'!AG:AG)+SUMIF('Summer 2023 School'!B:B,Budget!A241,'Summer 2023 School'!AG:AG)+SUMIF('Autumn 2023 School'!B:B,Budget!A241,'Autumn 2023 School'!AG:AG))</f>
        <v>0</v>
      </c>
      <c r="BA241" s="410">
        <f t="shared" si="98"/>
        <v>0</v>
      </c>
      <c r="BI241">
        <f t="shared" si="144"/>
        <v>0</v>
      </c>
      <c r="BJ241">
        <f t="shared" si="145"/>
        <v>0</v>
      </c>
      <c r="BK241">
        <f t="shared" si="146"/>
        <v>0</v>
      </c>
    </row>
    <row r="242" spans="1:63" x14ac:dyDescent="0.35">
      <c r="A242" s="231">
        <v>1305</v>
      </c>
      <c r="B242" t="s">
        <v>1214</v>
      </c>
      <c r="C242" s="231">
        <f>IF(ISNA(VLOOKUP($A242,'Spring 2023 PVI'!$B$3:$AF$220,6,FALSE)),0,(VLOOKUP($A242,'Spring 2023 PVI'!$B$3:$AF$220,6,FALSE)))</f>
        <v>2</v>
      </c>
      <c r="D242" s="231">
        <f>IF(ISNA(VLOOKUP($A242,'Summer 2023 PVI'!$B$2:$AF$217,6,FALSE)),0,(VLOOKUP($A242,'Summer 2023 PVI'!$B$2:$AF$217,6,FALSE)))</f>
        <v>2</v>
      </c>
      <c r="E242" s="231">
        <f>IF(ISNA(VLOOKUP($A242,'Autumn 2023 PVI'!$B$2:$AH$214,6,FALSE)),0,(VLOOKUP($A242,'Autumn 2023 PVI'!$B$2:$AH$214,6,FALSE)))</f>
        <v>1</v>
      </c>
      <c r="F242" s="231">
        <f>IF(ISNA(VLOOKUP($A242,'Spring 2023 PVI'!$B$3:$AF$219,9,FALSE)),0,(VLOOKUP($A242,'Spring 2023 PVI'!$B$3:$AF$219,8,FALSE)))</f>
        <v>0</v>
      </c>
      <c r="G242" s="231">
        <f>IF(ISNA(VLOOKUP($A242,'Summer 2023 PVI'!$B$2:$AF$216,9,FALSE)),0,(VLOOKUP($A242,'Summer 2023 PVI'!$B$2:$AF$216,8,FALSE)))</f>
        <v>0</v>
      </c>
      <c r="H242" s="231">
        <f>IF(ISNA(VLOOKUP($A242,'Autumn 2023 PVI'!$B$2:$AH$214,9,FALSE)),0,(VLOOKUP($A242,'Autumn 2023 PVI'!$B$2:$AH$214,9,FALSE)))</f>
        <v>0</v>
      </c>
      <c r="I242" s="231">
        <f>IF(ISNA(VLOOKUP($A242,'Spring 2023 PVI'!$B$3:$AF$219,13,FALSE)),0,(VLOOKUP($A242,'Spring 2023 PVI'!$B$3:$AF$219,13,FALSE)))</f>
        <v>30</v>
      </c>
      <c r="J242" s="231">
        <f>IF(ISNA(VLOOKUP($A242,'Summer 2023 PVI'!$B$2:$AF$216,13,FALSE)),0,(VLOOKUP($A242,'Summer 2023 PVI'!$B$2:$AF$216,13,FALSE)))</f>
        <v>30</v>
      </c>
      <c r="K242" s="231">
        <f>IF(ISNA(VLOOKUP($A242,'Autumn 2023 PVI'!$B$2:$AH$214,13,FALSE)),0,(VLOOKUP($A242,'Autumn 2023 PVI'!$B$2:$AH$214,13,FALSE)))</f>
        <v>15</v>
      </c>
      <c r="L242" s="231">
        <f>IF(ISNA(VLOOKUP($A242,'Spring 2023 PVI'!$B$3:$AF$219,16,FALSE)),0,(VLOOKUP($A242,'Spring 2023 PVI'!$B$3:$AF$219,16,FALSE)))</f>
        <v>15</v>
      </c>
      <c r="M242" s="231">
        <f>IF(ISNA(VLOOKUP($A242,'Summer 2023 PVI'!$B$2:$AF$216,16,FALSE)),0,(VLOOKUP($A242,'Summer 2023 PVI'!$B$2:$AF$216,16,FALSE)))</f>
        <v>15</v>
      </c>
      <c r="N242" s="231">
        <f>IF(ISNA(VLOOKUP($A242,'Autumn 2023 PVI'!$B$2:$AH$214,16,FALSE)),0,(VLOOKUP($A242,'Autumn 2023 PVI'!$B$2:$AH$214,16,FALSE)))</f>
        <v>0</v>
      </c>
      <c r="O242" s="231">
        <f>IF(ISNA(VLOOKUP($A242,'Spring 2023 PVI'!$B$3:$AF$219,3,FALSE)),0,(VLOOKUP($A242,'Spring 2023 PVI'!$B$3:$AF$219,3,FALSE)))</f>
        <v>0</v>
      </c>
      <c r="P242" s="231">
        <f>IF(ISNA(VLOOKUP($A242,'Summer 2023 PVI'!$B$3:$AF$216,3,FALSE)),0,(VLOOKUP($A242,'Summer 2023 PVI'!$B$2:$AF$216,3,FALSE)))</f>
        <v>0</v>
      </c>
      <c r="Q242" s="231">
        <f>IF(ISNA(VLOOKUP($A242,'Autumn 2023 PVI'!$B$2:$AF$214,3,FALSE)),0,(VLOOKUP($A242,'Autumn 2023 PVI'!$B$2:$AF$214,3,FALSE)))</f>
        <v>0</v>
      </c>
      <c r="R242" s="231">
        <f>IF(ISNA(VLOOKUP($A242,'Spring 2023 PVI'!$B$3:$AF$219,10,FALSE)),0,(VLOOKUP($A242,'Spring 2023 PVI'!$B$3:$AF$219,10,FALSE)))</f>
        <v>0</v>
      </c>
      <c r="S242" s="231">
        <f>IF(ISNA(VLOOKUP($A242,'Summer 2023 PVI'!$B$2:$AF$216,10,FALSE)),0,(VLOOKUP($A242,'Summer 2023 PVI'!$B$2:$AF$216,10,FALSE)))</f>
        <v>0</v>
      </c>
      <c r="T242" s="231">
        <f>IF(ISNA(VLOOKUP($A242,'Autumn 2023 PVI'!$B$2:$AH$214,10,FALSE)),0,(VLOOKUP($A242,'Autumn 2023 PVI'!$B$2:$AH$214,10,FALSE)))</f>
        <v>0</v>
      </c>
      <c r="U242" s="231">
        <f>IF(ISNA(VLOOKUP($A242,'Spring 2023 PVI'!$B$3:$AF$219,26,FALSE)),0,(VLOOKUP($A242,'Spring 2023 PVI'!$B$3:$AF$219,26,FALSE)))</f>
        <v>0</v>
      </c>
      <c r="V242" s="231">
        <f>IF(ISNA(VLOOKUP($A242,'Spring 2023 PVI'!$B$3:$AF$219,26,FALSE)),0,(VLOOKUP($A242,'Spring 2023 PVI'!$B$3:$AF$219,26,FALSE)))</f>
        <v>0</v>
      </c>
      <c r="W242" s="231">
        <f>IF(ISNA(VLOOKUP($A242,'Spring 2023 PVI'!$B$3:$AF$219,26,FALSE)),0,(VLOOKUP($A242,'Spring 2023 PVI'!$B$3:$AF$219,26,FALSE)))</f>
        <v>0</v>
      </c>
      <c r="X242" s="231">
        <f>IF(ISNA(VLOOKUP($A242,'Spring 2023 PVI'!$B$3:$AF$219,27,FALSE)),0,(VLOOKUP($A242,'Spring 2023 PVI'!$B$3:$AF$219,27,FALSE)))</f>
        <v>0</v>
      </c>
      <c r="Y242" s="231">
        <f>IF(ISNA(VLOOKUP($A242,'Spring 2023 PVI'!$B$3:$AF$219,27,FALSE)),0,(VLOOKUP($A242,'Spring 2023 PVI'!$B$3:$AF$219,27,FALSE)))</f>
        <v>0</v>
      </c>
      <c r="Z242" s="231">
        <f>IF(ISNA(VLOOKUP($A242,'Spring 2023 PVI'!$B$3:$AF$219,27,FALSE)),0,(VLOOKUP($A242,'Spring 2023 PVI'!$B$3:$AF$219,27,FALSE)))</f>
        <v>0</v>
      </c>
      <c r="AA242" s="231">
        <f>IF(ISNA(VLOOKUP($A242,'Spring 2023 PVI'!$B$3:$AF$219,28,FALSE)),0,(VLOOKUP($A242,'Spring 2023 PVI'!$B$3:$AF$219,28,FALSE)))</f>
        <v>0</v>
      </c>
      <c r="AB242" s="231">
        <f>IF(ISNA(VLOOKUP($A242,'Spring 2023 PVI'!$B$3:$AF$219,28,FALSE)),0,(VLOOKUP($A242,'Spring 2023 PVI'!$B$3:$AF$219,28,FALSE)))</f>
        <v>0</v>
      </c>
      <c r="AC242" s="231">
        <f>IF(ISNA(VLOOKUP($A242,'Spring 2023 PVI'!$B$3:$AF$219,28,FALSE)),0,(VLOOKUP($A242,'Spring 2023 PVI'!$B$3:$AF$219,28,FALSE)))</f>
        <v>0</v>
      </c>
      <c r="AD242" s="384">
        <f t="shared" si="103"/>
        <v>7317</v>
      </c>
      <c r="AE242" s="403">
        <v>0</v>
      </c>
      <c r="AF242" s="403">
        <v>15</v>
      </c>
      <c r="AG242" s="403">
        <v>0</v>
      </c>
      <c r="AH242" s="384">
        <f t="shared" si="90"/>
        <v>0</v>
      </c>
      <c r="AI242" s="384">
        <f t="shared" si="91"/>
        <v>165.29999999999998</v>
      </c>
      <c r="AJ242" s="384">
        <f t="shared" si="92"/>
        <v>0</v>
      </c>
      <c r="AK242" s="384">
        <f t="shared" si="104"/>
        <v>165.29999999999998</v>
      </c>
      <c r="AL242" s="403">
        <f>IF(ISNA(VLOOKUP($A242,'Spring 2023 PVI'!$B238:$AD238,29,FALSE)),0,(VLOOKUP($A242,'Spring 2023 PVI'!$B238:$AD238,29,FALSE)))</f>
        <v>0</v>
      </c>
      <c r="AM242" s="403">
        <f>IF(ISNA(VLOOKUP($A242,'Spring 2023 PVI'!$B238:$AZ238,30,FALSE)),0,(VLOOKUP($A242,'Spring 2023 PVI'!$B238:$AZ238,30,FALSE)))</f>
        <v>0</v>
      </c>
      <c r="AN242" s="402">
        <f t="shared" si="105"/>
        <v>0</v>
      </c>
      <c r="AO242" s="404">
        <f t="shared" si="106"/>
        <v>0</v>
      </c>
      <c r="AP242" s="384">
        <f t="shared" si="107"/>
        <v>7482.3</v>
      </c>
      <c r="AQ242" s="403"/>
      <c r="AR242" s="403" t="e">
        <f>VLOOKUP($A242,'Data EYFSS Indica'!$C:$AQ,27,0)</f>
        <v>#N/A</v>
      </c>
      <c r="AS242" s="403" t="e">
        <f>VLOOKUP($A242,'Data EYFSS Indica'!$C:$AQ,28,0)</f>
        <v>#N/A</v>
      </c>
      <c r="AT242" s="409" t="e">
        <f t="shared" si="108"/>
        <v>#N/A</v>
      </c>
      <c r="AU242" s="409" t="e">
        <f>(VLOOKUP($A242,'Data EYFSS Indica'!$C:$AQ,24,0))/3.2*AU$3</f>
        <v>#N/A</v>
      </c>
      <c r="AV242" s="413" t="e">
        <f t="shared" si="109"/>
        <v>#N/A</v>
      </c>
      <c r="AW242" s="410" t="e">
        <f t="shared" si="95"/>
        <v>#N/A</v>
      </c>
      <c r="AX242" s="410" t="e">
        <f t="shared" si="96"/>
        <v>#N/A</v>
      </c>
      <c r="AY242" s="410" t="e">
        <f t="shared" si="97"/>
        <v>#N/A</v>
      </c>
      <c r="AZ242" s="642">
        <f>(SUMIF('Spring 2023 School'!B:B,Budget!A242,'Spring 2023 School'!AG:AG)+SUMIF('Summer 2023 School'!B:B,Budget!A242,'Summer 2023 School'!AG:AG)+SUMIF('Autumn 2023 School'!B:B,Budget!A242,'Autumn 2023 School'!AG:AG))</f>
        <v>0</v>
      </c>
      <c r="BA242" s="410">
        <f t="shared" si="98"/>
        <v>0</v>
      </c>
      <c r="BI242">
        <f t="shared" si="144"/>
        <v>0</v>
      </c>
      <c r="BJ242">
        <f t="shared" si="145"/>
        <v>225</v>
      </c>
      <c r="BK242">
        <f t="shared" si="146"/>
        <v>0</v>
      </c>
    </row>
    <row r="243" spans="1:63" x14ac:dyDescent="0.35">
      <c r="A243" s="231">
        <v>1386</v>
      </c>
      <c r="B243" t="s">
        <v>388</v>
      </c>
      <c r="C243" s="231">
        <f>IF(ISNA(VLOOKUP($A243,'Spring 2023 PVI'!$B$3:$AF$220,6,FALSE)),0,(VLOOKUP($A243,'Spring 2023 PVI'!$B$3:$AF$220,6,FALSE)))</f>
        <v>2</v>
      </c>
      <c r="D243" s="231">
        <f>IF(ISNA(VLOOKUP($A243,'Summer 2023 PVI'!$B$2:$AF$217,6,FALSE)),0,(VLOOKUP($A243,'Summer 2023 PVI'!$B$2:$AF$217,6,FALSE)))</f>
        <v>2</v>
      </c>
      <c r="E243" s="231">
        <f>IF(ISNA(VLOOKUP($A243,'Autumn 2023 PVI'!$B$2:$AH$214,6,FALSE)),0,(VLOOKUP($A243,'Autumn 2023 PVI'!$B$2:$AH$214,6,FALSE)))</f>
        <v>0</v>
      </c>
      <c r="F243" s="231">
        <f>IF(ISNA(VLOOKUP($A243,'Spring 2023 PVI'!$B$3:$AF$219,9,FALSE)),0,(VLOOKUP($A243,'Spring 2023 PVI'!$B$3:$AF$219,8,FALSE)))</f>
        <v>0</v>
      </c>
      <c r="G243" s="231">
        <f>IF(ISNA(VLOOKUP($A243,'Summer 2023 PVI'!$B$2:$AF$216,9,FALSE)),0,(VLOOKUP($A243,'Summer 2023 PVI'!$B$2:$AF$216,8,FALSE)))</f>
        <v>0</v>
      </c>
      <c r="H243" s="231">
        <f>IF(ISNA(VLOOKUP($A243,'Autumn 2023 PVI'!$B$2:$AH$214,9,FALSE)),0,(VLOOKUP($A243,'Autumn 2023 PVI'!$B$2:$AH$214,9,FALSE)))</f>
        <v>0</v>
      </c>
      <c r="I243" s="231">
        <f>IF(ISNA(VLOOKUP($A243,'Spring 2023 PVI'!$B$3:$AF$219,13,FALSE)),0,(VLOOKUP($A243,'Spring 2023 PVI'!$B$3:$AF$219,13,FALSE)))</f>
        <v>30</v>
      </c>
      <c r="J243" s="231">
        <f>IF(ISNA(VLOOKUP($A243,'Summer 2023 PVI'!$B$2:$AF$216,13,FALSE)),0,(VLOOKUP($A243,'Summer 2023 PVI'!$B$2:$AF$216,13,FALSE)))</f>
        <v>30</v>
      </c>
      <c r="K243" s="231">
        <f>IF(ISNA(VLOOKUP($A243,'Autumn 2023 PVI'!$B$2:$AH$214,13,FALSE)),0,(VLOOKUP($A243,'Autumn 2023 PVI'!$B$2:$AH$214,13,FALSE)))</f>
        <v>0</v>
      </c>
      <c r="L243" s="231">
        <f>IF(ISNA(VLOOKUP($A243,'Spring 2023 PVI'!$B$3:$AF$219,16,FALSE)),0,(VLOOKUP($A243,'Spring 2023 PVI'!$B$3:$AF$219,16,FALSE)))</f>
        <v>30</v>
      </c>
      <c r="M243" s="231">
        <f>IF(ISNA(VLOOKUP($A243,'Summer 2023 PVI'!$B$2:$AF$216,16,FALSE)),0,(VLOOKUP($A243,'Summer 2023 PVI'!$B$2:$AF$216,16,FALSE)))</f>
        <v>30</v>
      </c>
      <c r="N243" s="231">
        <f>IF(ISNA(VLOOKUP($A243,'Autumn 2023 PVI'!$B$2:$AH$214,16,FALSE)),0,(VLOOKUP($A243,'Autumn 2023 PVI'!$B$2:$AH$214,16,FALSE)))</f>
        <v>0</v>
      </c>
      <c r="O243" s="231">
        <f>IF(ISNA(VLOOKUP($A243,'Spring 2023 PVI'!$B$3:$AF$219,3,FALSE)),0,(VLOOKUP($A243,'Spring 2023 PVI'!$B$3:$AF$219,3,FALSE)))</f>
        <v>2</v>
      </c>
      <c r="P243" s="231">
        <f>IF(ISNA(VLOOKUP($A243,'Summer 2023 PVI'!$B$3:$AF$216,3,FALSE)),0,(VLOOKUP($A243,'Summer 2023 PVI'!$B$2:$AF$216,3,FALSE)))</f>
        <v>2</v>
      </c>
      <c r="Q243" s="231">
        <f>IF(ISNA(VLOOKUP($A243,'Autumn 2023 PVI'!$B$2:$AF$214,3,FALSE)),0,(VLOOKUP($A243,'Autumn 2023 PVI'!$B$2:$AF$214,3,FALSE)))</f>
        <v>1</v>
      </c>
      <c r="R243" s="231">
        <f>IF(ISNA(VLOOKUP($A243,'Spring 2023 PVI'!$B$3:$AF$219,10,FALSE)),0,(VLOOKUP($A243,'Spring 2023 PVI'!$B$3:$AF$219,10,FALSE)))</f>
        <v>30</v>
      </c>
      <c r="S243" s="231">
        <f>IF(ISNA(VLOOKUP($A243,'Summer 2023 PVI'!$B$2:$AF$216,10,FALSE)),0,(VLOOKUP($A243,'Summer 2023 PVI'!$B$2:$AF$216,10,FALSE)))</f>
        <v>30</v>
      </c>
      <c r="T243" s="231">
        <f>IF(ISNA(VLOOKUP($A243,'Autumn 2023 PVI'!$B$2:$AH$214,10,FALSE)),0,(VLOOKUP($A243,'Autumn 2023 PVI'!$B$2:$AH$214,10,FALSE)))</f>
        <v>15</v>
      </c>
      <c r="U243" s="231">
        <f>IF(ISNA(VLOOKUP($A243,'Spring 2023 PVI'!$B$3:$AF$219,26,FALSE)),0,(VLOOKUP($A243,'Spring 2023 PVI'!$B$3:$AF$219,26,FALSE)))</f>
        <v>0</v>
      </c>
      <c r="V243" s="231">
        <f>IF(ISNA(VLOOKUP($A243,'Spring 2023 PVI'!$B$3:$AF$219,26,FALSE)),0,(VLOOKUP($A243,'Spring 2023 PVI'!$B$3:$AF$219,26,FALSE)))</f>
        <v>0</v>
      </c>
      <c r="W243" s="231">
        <f>IF(ISNA(VLOOKUP($A243,'Spring 2023 PVI'!$B$3:$AF$219,26,FALSE)),0,(VLOOKUP($A243,'Spring 2023 PVI'!$B$3:$AF$219,26,FALSE)))</f>
        <v>0</v>
      </c>
      <c r="X243" s="231">
        <f>IF(ISNA(VLOOKUP($A243,'Spring 2023 PVI'!$B$3:$AF$219,27,FALSE)),0,(VLOOKUP($A243,'Spring 2023 PVI'!$B$3:$AF$219,27,FALSE)))</f>
        <v>0</v>
      </c>
      <c r="Y243" s="231">
        <f>IF(ISNA(VLOOKUP($A243,'Spring 2023 PVI'!$B$3:$AF$219,27,FALSE)),0,(VLOOKUP($A243,'Spring 2023 PVI'!$B$3:$AF$219,27,FALSE)))</f>
        <v>0</v>
      </c>
      <c r="Z243" s="231">
        <f>IF(ISNA(VLOOKUP($A243,'Spring 2023 PVI'!$B$3:$AF$219,27,FALSE)),0,(VLOOKUP($A243,'Spring 2023 PVI'!$B$3:$AF$219,27,FALSE)))</f>
        <v>0</v>
      </c>
      <c r="AA243" s="231">
        <f>IF(ISNA(VLOOKUP($A243,'Spring 2023 PVI'!$B$3:$AF$219,28,FALSE)),0,(VLOOKUP($A243,'Spring 2023 PVI'!$B$3:$AF$219,28,FALSE)))</f>
        <v>0</v>
      </c>
      <c r="AB243" s="231">
        <f>IF(ISNA(VLOOKUP($A243,'Spring 2023 PVI'!$B$3:$AF$219,28,FALSE)),0,(VLOOKUP($A243,'Spring 2023 PVI'!$B$3:$AF$219,28,FALSE)))</f>
        <v>0</v>
      </c>
      <c r="AC243" s="231">
        <f>IF(ISNA(VLOOKUP($A243,'Spring 2023 PVI'!$B$3:$AF$219,28,FALSE)),0,(VLOOKUP($A243,'Spring 2023 PVI'!$B$3:$AF$219,28,FALSE)))</f>
        <v>0</v>
      </c>
      <c r="AD243" s="384">
        <f t="shared" si="103"/>
        <v>8455.2000000000007</v>
      </c>
      <c r="AE243" s="403">
        <v>0</v>
      </c>
      <c r="AF243" s="403">
        <v>0</v>
      </c>
      <c r="AG243" s="403">
        <v>0</v>
      </c>
      <c r="AH243" s="384">
        <f t="shared" si="90"/>
        <v>0</v>
      </c>
      <c r="AI243" s="384">
        <f t="shared" si="91"/>
        <v>0</v>
      </c>
      <c r="AJ243" s="384">
        <f t="shared" si="92"/>
        <v>0</v>
      </c>
      <c r="AK243" s="384">
        <f t="shared" si="104"/>
        <v>0</v>
      </c>
      <c r="AL243" s="403">
        <f>IF(ISNA(VLOOKUP($A243,'Spring 2023 PVI'!$B239:$AD239,29,FALSE)),0,(VLOOKUP($A243,'Spring 2023 PVI'!$B239:$AD239,29,FALSE)))</f>
        <v>0</v>
      </c>
      <c r="AM243" s="403">
        <f>IF(ISNA(VLOOKUP($A243,'Spring 2023 PVI'!$B239:$AZ239,30,FALSE)),0,(VLOOKUP($A243,'Spring 2023 PVI'!$B239:$AZ239,30,FALSE)))</f>
        <v>0</v>
      </c>
      <c r="AN243" s="402">
        <f t="shared" si="105"/>
        <v>0</v>
      </c>
      <c r="AO243" s="404">
        <f t="shared" si="106"/>
        <v>7833.6</v>
      </c>
      <c r="AP243" s="384">
        <f t="shared" si="107"/>
        <v>16288.800000000001</v>
      </c>
      <c r="AQ243" s="403"/>
      <c r="AR243" s="403" t="e">
        <f>VLOOKUP($A243,'Data EYFSS Indica'!$C:$AQ,27,0)</f>
        <v>#N/A</v>
      </c>
      <c r="AS243" s="403" t="e">
        <f>VLOOKUP($A243,'Data EYFSS Indica'!$C:$AQ,28,0)</f>
        <v>#N/A</v>
      </c>
      <c r="AT243" s="409" t="e">
        <f t="shared" si="108"/>
        <v>#N/A</v>
      </c>
      <c r="AU243" s="409" t="e">
        <f>(VLOOKUP($A243,'Data EYFSS Indica'!$C:$AQ,24,0))/3.2*AU$3</f>
        <v>#N/A</v>
      </c>
      <c r="AV243" s="413" t="e">
        <f t="shared" si="109"/>
        <v>#N/A</v>
      </c>
      <c r="AW243" s="410" t="e">
        <f t="shared" si="95"/>
        <v>#N/A</v>
      </c>
      <c r="AX243" s="410" t="e">
        <f t="shared" si="96"/>
        <v>#N/A</v>
      </c>
      <c r="AY243" s="410" t="e">
        <f t="shared" si="97"/>
        <v>#N/A</v>
      </c>
      <c r="AZ243" s="642">
        <f>(SUMIF('Spring 2023 School'!B:B,Budget!A243,'Spring 2023 School'!AG:AG)+SUMIF('Summer 2023 School'!B:B,Budget!A243,'Summer 2023 School'!AG:AG)+SUMIF('Autumn 2023 School'!B:B,Budget!A243,'Autumn 2023 School'!AG:AG))</f>
        <v>0</v>
      </c>
      <c r="BA243" s="410">
        <f t="shared" si="98"/>
        <v>0</v>
      </c>
      <c r="BI243">
        <f t="shared" si="144"/>
        <v>0</v>
      </c>
      <c r="BJ243">
        <f t="shared" si="145"/>
        <v>0</v>
      </c>
      <c r="BK243">
        <f t="shared" si="146"/>
        <v>0</v>
      </c>
    </row>
    <row r="244" spans="1:63" x14ac:dyDescent="0.35">
      <c r="A244" s="231">
        <v>1440</v>
      </c>
      <c r="B244" t="s">
        <v>389</v>
      </c>
      <c r="C244" s="231">
        <f>IF(ISNA(VLOOKUP($A244,'Spring 2023 PVI'!$B$3:$AF$220,6,FALSE)),0,(VLOOKUP($A244,'Spring 2023 PVI'!$B$3:$AF$220,6,FALSE)))</f>
        <v>3</v>
      </c>
      <c r="D244" s="231">
        <f>IF(ISNA(VLOOKUP($A244,'Summer 2023 PVI'!$B$2:$AF$217,6,FALSE)),0,(VLOOKUP($A244,'Summer 2023 PVI'!$B$2:$AF$217,6,FALSE)))</f>
        <v>5</v>
      </c>
      <c r="E244" s="231">
        <f>IF(ISNA(VLOOKUP($A244,'Autumn 2023 PVI'!$B$2:$AH$214,6,FALSE)),0,(VLOOKUP($A244,'Autumn 2023 PVI'!$B$2:$AH$214,6,FALSE)))</f>
        <v>4</v>
      </c>
      <c r="F244" s="231">
        <f>IF(ISNA(VLOOKUP($A244,'Spring 2023 PVI'!$B$3:$AF$219,9,FALSE)),0,(VLOOKUP($A244,'Spring 2023 PVI'!$B$3:$AF$219,8,FALSE)))</f>
        <v>0</v>
      </c>
      <c r="G244" s="231">
        <f>IF(ISNA(VLOOKUP($A244,'Summer 2023 PVI'!$B$2:$AF$216,9,FALSE)),0,(VLOOKUP($A244,'Summer 2023 PVI'!$B$2:$AF$216,8,FALSE)))</f>
        <v>0</v>
      </c>
      <c r="H244" s="231">
        <f>IF(ISNA(VLOOKUP($A244,'Autumn 2023 PVI'!$B$2:$AH$214,9,FALSE)),0,(VLOOKUP($A244,'Autumn 2023 PVI'!$B$2:$AH$214,9,FALSE)))</f>
        <v>4</v>
      </c>
      <c r="I244" s="231">
        <f>IF(ISNA(VLOOKUP($A244,'Spring 2023 PVI'!$B$3:$AF$219,13,FALSE)),0,(VLOOKUP($A244,'Spring 2023 PVI'!$B$3:$AF$219,13,FALSE)))</f>
        <v>45</v>
      </c>
      <c r="J244" s="231">
        <f>IF(ISNA(VLOOKUP($A244,'Summer 2023 PVI'!$B$2:$AF$216,13,FALSE)),0,(VLOOKUP($A244,'Summer 2023 PVI'!$B$2:$AF$216,13,FALSE)))</f>
        <v>75</v>
      </c>
      <c r="K244" s="231">
        <f>IF(ISNA(VLOOKUP($A244,'Autumn 2023 PVI'!$B$2:$AH$214,13,FALSE)),0,(VLOOKUP($A244,'Autumn 2023 PVI'!$B$2:$AH$214,13,FALSE)))</f>
        <v>33</v>
      </c>
      <c r="L244" s="231">
        <f>IF(ISNA(VLOOKUP($A244,'Spring 2023 PVI'!$B$3:$AF$219,16,FALSE)),0,(VLOOKUP($A244,'Spring 2023 PVI'!$B$3:$AF$219,16,FALSE)))</f>
        <v>45</v>
      </c>
      <c r="M244" s="231">
        <f>IF(ISNA(VLOOKUP($A244,'Summer 2023 PVI'!$B$2:$AF$216,16,FALSE)),0,(VLOOKUP($A244,'Summer 2023 PVI'!$B$2:$AF$216,16,FALSE)))</f>
        <v>75</v>
      </c>
      <c r="N244" s="231">
        <f>IF(ISNA(VLOOKUP($A244,'Autumn 2023 PVI'!$B$2:$AH$214,16,FALSE)),0,(VLOOKUP($A244,'Autumn 2023 PVI'!$B$2:$AH$214,16,FALSE)))</f>
        <v>60</v>
      </c>
      <c r="O244" s="231">
        <f>IF(ISNA(VLOOKUP($A244,'Spring 2023 PVI'!$B$3:$AF$219,3,FALSE)),0,(VLOOKUP($A244,'Spring 2023 PVI'!$B$3:$AF$219,3,FALSE)))</f>
        <v>0</v>
      </c>
      <c r="P244" s="231">
        <f>IF(ISNA(VLOOKUP($A244,'Summer 2023 PVI'!$B$3:$AF$216,3,FALSE)),0,(VLOOKUP($A244,'Summer 2023 PVI'!$B$2:$AF$216,3,FALSE)))</f>
        <v>0</v>
      </c>
      <c r="Q244" s="231">
        <f>IF(ISNA(VLOOKUP($A244,'Autumn 2023 PVI'!$B$2:$AF$214,3,FALSE)),0,(VLOOKUP($A244,'Autumn 2023 PVI'!$B$2:$AF$214,3,FALSE)))</f>
        <v>0</v>
      </c>
      <c r="R244" s="231">
        <f>IF(ISNA(VLOOKUP($A244,'Spring 2023 PVI'!$B$3:$AF$219,10,FALSE)),0,(VLOOKUP($A244,'Spring 2023 PVI'!$B$3:$AF$219,10,FALSE)))</f>
        <v>0</v>
      </c>
      <c r="S244" s="231">
        <f>IF(ISNA(VLOOKUP($A244,'Summer 2023 PVI'!$B$2:$AF$216,10,FALSE)),0,(VLOOKUP($A244,'Summer 2023 PVI'!$B$2:$AF$216,10,FALSE)))</f>
        <v>0</v>
      </c>
      <c r="T244" s="231">
        <f>IF(ISNA(VLOOKUP($A244,'Autumn 2023 PVI'!$B$2:$AH$214,10,FALSE)),0,(VLOOKUP($A244,'Autumn 2023 PVI'!$B$2:$AH$214,10,FALSE)))</f>
        <v>0</v>
      </c>
      <c r="U244" s="231">
        <f>IF(ISNA(VLOOKUP($A244,'Spring 2023 PVI'!$B$3:$AF$219,26,FALSE)),0,(VLOOKUP($A244,'Spring 2023 PVI'!$B$3:$AF$219,26,FALSE)))</f>
        <v>0</v>
      </c>
      <c r="V244" s="231">
        <f>IF(ISNA(VLOOKUP($A244,'Spring 2023 PVI'!$B$3:$AF$219,26,FALSE)),0,(VLOOKUP($A244,'Spring 2023 PVI'!$B$3:$AF$219,26,FALSE)))</f>
        <v>0</v>
      </c>
      <c r="W244" s="231">
        <f>IF(ISNA(VLOOKUP($A244,'Spring 2023 PVI'!$B$3:$AF$219,26,FALSE)),0,(VLOOKUP($A244,'Spring 2023 PVI'!$B$3:$AF$219,26,FALSE)))</f>
        <v>0</v>
      </c>
      <c r="X244" s="231">
        <f>IF(ISNA(VLOOKUP($A244,'Spring 2023 PVI'!$B$3:$AF$219,27,FALSE)),0,(VLOOKUP($A244,'Spring 2023 PVI'!$B$3:$AF$219,27,FALSE)))</f>
        <v>0</v>
      </c>
      <c r="Y244" s="231">
        <f>IF(ISNA(VLOOKUP($A244,'Spring 2023 PVI'!$B$3:$AF$219,27,FALSE)),0,(VLOOKUP($A244,'Spring 2023 PVI'!$B$3:$AF$219,27,FALSE)))</f>
        <v>0</v>
      </c>
      <c r="Z244" s="231">
        <f>IF(ISNA(VLOOKUP($A244,'Spring 2023 PVI'!$B$3:$AF$219,27,FALSE)),0,(VLOOKUP($A244,'Spring 2023 PVI'!$B$3:$AF$219,27,FALSE)))</f>
        <v>0</v>
      </c>
      <c r="AA244" s="231">
        <f>IF(ISNA(VLOOKUP($A244,'Spring 2023 PVI'!$B$3:$AF$219,28,FALSE)),0,(VLOOKUP($A244,'Spring 2023 PVI'!$B$3:$AF$219,28,FALSE)))</f>
        <v>0</v>
      </c>
      <c r="AB244" s="231">
        <f>IF(ISNA(VLOOKUP($A244,'Spring 2023 PVI'!$B$3:$AF$219,28,FALSE)),0,(VLOOKUP($A244,'Spring 2023 PVI'!$B$3:$AF$219,28,FALSE)))</f>
        <v>0</v>
      </c>
      <c r="AC244" s="231">
        <f>IF(ISNA(VLOOKUP($A244,'Spring 2023 PVI'!$B$3:$AF$219,28,FALSE)),0,(VLOOKUP($A244,'Spring 2023 PVI'!$B$3:$AF$219,28,FALSE)))</f>
        <v>0</v>
      </c>
      <c r="AD244" s="384">
        <f t="shared" si="103"/>
        <v>22959.120000000003</v>
      </c>
      <c r="AE244" s="403">
        <v>0</v>
      </c>
      <c r="AF244" s="403">
        <v>0</v>
      </c>
      <c r="AG244" s="403">
        <v>30</v>
      </c>
      <c r="AH244" s="384">
        <f t="shared" si="90"/>
        <v>0</v>
      </c>
      <c r="AI244" s="384">
        <f t="shared" si="91"/>
        <v>0</v>
      </c>
      <c r="AJ244" s="384">
        <f t="shared" si="92"/>
        <v>91.2</v>
      </c>
      <c r="AK244" s="384">
        <f t="shared" si="104"/>
        <v>91.2</v>
      </c>
      <c r="AL244" s="403">
        <f>IF(ISNA(VLOOKUP($A244,'Spring 2023 PVI'!$B240:$AD240,29,FALSE)),0,(VLOOKUP($A244,'Spring 2023 PVI'!$B240:$AD240,29,FALSE)))</f>
        <v>0</v>
      </c>
      <c r="AM244" s="403">
        <f>IF(ISNA(VLOOKUP($A244,'Spring 2023 PVI'!$B240:$AZ240,30,FALSE)),0,(VLOOKUP($A244,'Spring 2023 PVI'!$B240:$AZ240,30,FALSE)))</f>
        <v>0</v>
      </c>
      <c r="AN244" s="402">
        <f t="shared" si="105"/>
        <v>0</v>
      </c>
      <c r="AO244" s="404">
        <f t="shared" si="106"/>
        <v>0</v>
      </c>
      <c r="AP244" s="384">
        <f t="shared" si="107"/>
        <v>23050.320000000003</v>
      </c>
      <c r="AQ244" s="403"/>
      <c r="AR244" s="403" t="e">
        <f>VLOOKUP($A244,'Data EYFSS Indica'!$C:$AQ,27,0)</f>
        <v>#N/A</v>
      </c>
      <c r="AS244" s="403" t="e">
        <f>VLOOKUP($A244,'Data EYFSS Indica'!$C:$AQ,28,0)</f>
        <v>#N/A</v>
      </c>
      <c r="AT244" s="409" t="e">
        <f t="shared" si="108"/>
        <v>#N/A</v>
      </c>
      <c r="AU244" s="409" t="e">
        <f>(VLOOKUP($A244,'Data EYFSS Indica'!$C:$AQ,24,0))/3.2*AU$3</f>
        <v>#N/A</v>
      </c>
      <c r="AV244" s="413" t="e">
        <f t="shared" si="109"/>
        <v>#N/A</v>
      </c>
      <c r="AW244" s="410" t="e">
        <f t="shared" si="95"/>
        <v>#N/A</v>
      </c>
      <c r="AX244" s="410" t="e">
        <f t="shared" si="96"/>
        <v>#N/A</v>
      </c>
      <c r="AY244" s="410" t="e">
        <f t="shared" si="97"/>
        <v>#N/A</v>
      </c>
      <c r="AZ244" s="642">
        <f>(SUMIF('Spring 2023 School'!B:B,Budget!A244,'Spring 2023 School'!AG:AG)+SUMIF('Summer 2023 School'!B:B,Budget!A244,'Summer 2023 School'!AG:AG)+SUMIF('Autumn 2023 School'!B:B,Budget!A244,'Autumn 2023 School'!AG:AG))</f>
        <v>0</v>
      </c>
      <c r="BA244" s="410">
        <f t="shared" si="98"/>
        <v>0</v>
      </c>
      <c r="BI244">
        <f t="shared" si="144"/>
        <v>0</v>
      </c>
      <c r="BJ244">
        <f t="shared" si="145"/>
        <v>0</v>
      </c>
      <c r="BK244">
        <f t="shared" si="146"/>
        <v>450</v>
      </c>
    </row>
    <row r="245" spans="1:63" x14ac:dyDescent="0.35">
      <c r="A245" s="231">
        <v>1467</v>
      </c>
      <c r="B245" t="s">
        <v>813</v>
      </c>
      <c r="C245" s="231">
        <f>IF(ISNA(VLOOKUP($A245,'Spring 2023 PVI'!$B$3:$AF$220,6,FALSE)),0,(VLOOKUP($A245,'Spring 2023 PVI'!$B$3:$AF$220,6,FALSE)))</f>
        <v>3</v>
      </c>
      <c r="D245" s="231">
        <f>IF(ISNA(VLOOKUP($A245,'Summer 2023 PVI'!$B$2:$AF$217,6,FALSE)),0,(VLOOKUP($A245,'Summer 2023 PVI'!$B$2:$AF$217,6,FALSE)))</f>
        <v>3</v>
      </c>
      <c r="E245" s="231">
        <f>IF(ISNA(VLOOKUP($A245,'Autumn 2023 PVI'!$B$2:$AH$214,6,FALSE)),0,(VLOOKUP($A245,'Autumn 2023 PVI'!$B$2:$AH$214,6,FALSE)))</f>
        <v>3</v>
      </c>
      <c r="F245" s="231">
        <f>IF(ISNA(VLOOKUP($A245,'Spring 2023 PVI'!$B$3:$AF$219,9,FALSE)),0,(VLOOKUP($A245,'Spring 2023 PVI'!$B$3:$AF$219,8,FALSE)))</f>
        <v>0</v>
      </c>
      <c r="G245" s="231">
        <f>IF(ISNA(VLOOKUP($A245,'Summer 2023 PVI'!$B$2:$AF$216,9,FALSE)),0,(VLOOKUP($A245,'Summer 2023 PVI'!$B$2:$AF$216,8,FALSE)))</f>
        <v>0</v>
      </c>
      <c r="H245" s="231">
        <f>IF(ISNA(VLOOKUP($A245,'Autumn 2023 PVI'!$B$2:$AH$214,9,FALSE)),0,(VLOOKUP($A245,'Autumn 2023 PVI'!$B$2:$AH$214,9,FALSE)))</f>
        <v>3</v>
      </c>
      <c r="I245" s="231">
        <f>IF(ISNA(VLOOKUP($A245,'Spring 2023 PVI'!$B$3:$AF$219,13,FALSE)),0,(VLOOKUP($A245,'Spring 2023 PVI'!$B$3:$AF$219,13,FALSE)))</f>
        <v>30</v>
      </c>
      <c r="J245" s="231">
        <f>IF(ISNA(VLOOKUP($A245,'Summer 2023 PVI'!$B$2:$AF$216,13,FALSE)),0,(VLOOKUP($A245,'Summer 2023 PVI'!$B$2:$AF$216,13,FALSE)))</f>
        <v>30</v>
      </c>
      <c r="K245" s="231">
        <f>IF(ISNA(VLOOKUP($A245,'Autumn 2023 PVI'!$B$2:$AH$214,13,FALSE)),0,(VLOOKUP($A245,'Autumn 2023 PVI'!$B$2:$AH$214,13,FALSE)))</f>
        <v>15</v>
      </c>
      <c r="L245" s="231">
        <f>IF(ISNA(VLOOKUP($A245,'Spring 2023 PVI'!$B$3:$AF$219,16,FALSE)),0,(VLOOKUP($A245,'Spring 2023 PVI'!$B$3:$AF$219,16,FALSE)))</f>
        <v>40</v>
      </c>
      <c r="M245" s="231">
        <f>IF(ISNA(VLOOKUP($A245,'Summer 2023 PVI'!$B$2:$AF$216,16,FALSE)),0,(VLOOKUP($A245,'Summer 2023 PVI'!$B$2:$AF$216,16,FALSE)))</f>
        <v>40</v>
      </c>
      <c r="N245" s="231">
        <f>IF(ISNA(VLOOKUP($A245,'Autumn 2023 PVI'!$B$2:$AH$214,16,FALSE)),0,(VLOOKUP($A245,'Autumn 2023 PVI'!$B$2:$AH$214,16,FALSE)))</f>
        <v>32.5</v>
      </c>
      <c r="O245" s="231">
        <f>IF(ISNA(VLOOKUP($A245,'Spring 2023 PVI'!$B$3:$AF$219,3,FALSE)),0,(VLOOKUP($A245,'Spring 2023 PVI'!$B$3:$AF$219,3,FALSE)))</f>
        <v>0</v>
      </c>
      <c r="P245" s="231">
        <f>IF(ISNA(VLOOKUP($A245,'Summer 2023 PVI'!$B$3:$AF$216,3,FALSE)),0,(VLOOKUP($A245,'Summer 2023 PVI'!$B$2:$AF$216,3,FALSE)))</f>
        <v>0</v>
      </c>
      <c r="Q245" s="231">
        <f>IF(ISNA(VLOOKUP($A245,'Autumn 2023 PVI'!$B$2:$AF$214,3,FALSE)),0,(VLOOKUP($A245,'Autumn 2023 PVI'!$B$2:$AF$214,3,FALSE)))</f>
        <v>0</v>
      </c>
      <c r="R245" s="231">
        <f>IF(ISNA(VLOOKUP($A245,'Spring 2023 PVI'!$B$3:$AF$219,10,FALSE)),0,(VLOOKUP($A245,'Spring 2023 PVI'!$B$3:$AF$219,10,FALSE)))</f>
        <v>0</v>
      </c>
      <c r="S245" s="231">
        <f>IF(ISNA(VLOOKUP($A245,'Summer 2023 PVI'!$B$2:$AF$216,10,FALSE)),0,(VLOOKUP($A245,'Summer 2023 PVI'!$B$2:$AF$216,10,FALSE)))</f>
        <v>0</v>
      </c>
      <c r="T245" s="231">
        <f>IF(ISNA(VLOOKUP($A245,'Autumn 2023 PVI'!$B$2:$AH$214,10,FALSE)),0,(VLOOKUP($A245,'Autumn 2023 PVI'!$B$2:$AH$214,10,FALSE)))</f>
        <v>0</v>
      </c>
      <c r="U245" s="231">
        <f>IF(ISNA(VLOOKUP($A245,'Spring 2023 PVI'!$B$3:$AF$219,26,FALSE)),0,(VLOOKUP($A245,'Spring 2023 PVI'!$B$3:$AF$219,26,FALSE)))</f>
        <v>0</v>
      </c>
      <c r="V245" s="231">
        <f>IF(ISNA(VLOOKUP($A245,'Spring 2023 PVI'!$B$3:$AF$219,26,FALSE)),0,(VLOOKUP($A245,'Spring 2023 PVI'!$B$3:$AF$219,26,FALSE)))</f>
        <v>0</v>
      </c>
      <c r="W245" s="231">
        <f>IF(ISNA(VLOOKUP($A245,'Spring 2023 PVI'!$B$3:$AF$219,26,FALSE)),0,(VLOOKUP($A245,'Spring 2023 PVI'!$B$3:$AF$219,26,FALSE)))</f>
        <v>0</v>
      </c>
      <c r="X245" s="231">
        <f>IF(ISNA(VLOOKUP($A245,'Spring 2023 PVI'!$B$3:$AF$219,27,FALSE)),0,(VLOOKUP($A245,'Spring 2023 PVI'!$B$3:$AF$219,27,FALSE)))</f>
        <v>0</v>
      </c>
      <c r="Y245" s="231">
        <f>IF(ISNA(VLOOKUP($A245,'Spring 2023 PVI'!$B$3:$AF$219,27,FALSE)),0,(VLOOKUP($A245,'Spring 2023 PVI'!$B$3:$AF$219,27,FALSE)))</f>
        <v>0</v>
      </c>
      <c r="Z245" s="231">
        <f>IF(ISNA(VLOOKUP($A245,'Spring 2023 PVI'!$B$3:$AF$219,27,FALSE)),0,(VLOOKUP($A245,'Spring 2023 PVI'!$B$3:$AF$219,27,FALSE)))</f>
        <v>0</v>
      </c>
      <c r="AA245" s="231">
        <f>IF(ISNA(VLOOKUP($A245,'Spring 2023 PVI'!$B$3:$AF$219,28,FALSE)),0,(VLOOKUP($A245,'Spring 2023 PVI'!$B$3:$AF$219,28,FALSE)))</f>
        <v>0</v>
      </c>
      <c r="AB245" s="231">
        <f>IF(ISNA(VLOOKUP($A245,'Spring 2023 PVI'!$B$3:$AF$219,28,FALSE)),0,(VLOOKUP($A245,'Spring 2023 PVI'!$B$3:$AF$219,28,FALSE)))</f>
        <v>0</v>
      </c>
      <c r="AC245" s="231">
        <f>IF(ISNA(VLOOKUP($A245,'Spring 2023 PVI'!$B$3:$AF$219,28,FALSE)),0,(VLOOKUP($A245,'Spring 2023 PVI'!$B$3:$AF$219,28,FALSE)))</f>
        <v>0</v>
      </c>
      <c r="AD245" s="384">
        <f t="shared" si="103"/>
        <v>12953.8</v>
      </c>
      <c r="AE245" s="403">
        <v>0</v>
      </c>
      <c r="AF245" s="403">
        <v>0</v>
      </c>
      <c r="AG245" s="403">
        <v>15</v>
      </c>
      <c r="AH245" s="384">
        <f t="shared" si="90"/>
        <v>0</v>
      </c>
      <c r="AI245" s="384">
        <f t="shared" si="91"/>
        <v>0</v>
      </c>
      <c r="AJ245" s="384">
        <f t="shared" si="92"/>
        <v>45.6</v>
      </c>
      <c r="AK245" s="384">
        <f t="shared" si="104"/>
        <v>45.6</v>
      </c>
      <c r="AL245" s="403">
        <f>IF(ISNA(VLOOKUP($A245,'Spring 2023 PVI'!$B241:$AD241,29,FALSE)),0,(VLOOKUP($A245,'Spring 2023 PVI'!$B241:$AD241,29,FALSE)))</f>
        <v>0</v>
      </c>
      <c r="AM245" s="403">
        <f>IF(ISNA(VLOOKUP($A245,'Spring 2023 PVI'!$B241:$AZ241,30,FALSE)),0,(VLOOKUP($A245,'Spring 2023 PVI'!$B241:$AZ241,30,FALSE)))</f>
        <v>0</v>
      </c>
      <c r="AN245" s="402">
        <f t="shared" si="105"/>
        <v>0</v>
      </c>
      <c r="AO245" s="404">
        <f t="shared" si="106"/>
        <v>0</v>
      </c>
      <c r="AP245" s="384">
        <f t="shared" si="107"/>
        <v>12999.4</v>
      </c>
      <c r="AQ245" s="403"/>
      <c r="AR245" s="403" t="e">
        <f>VLOOKUP($A245,'Data EYFSS Indica'!$C:$AQ,27,0)</f>
        <v>#N/A</v>
      </c>
      <c r="AS245" s="403" t="e">
        <f>VLOOKUP($A245,'Data EYFSS Indica'!$C:$AQ,28,0)</f>
        <v>#N/A</v>
      </c>
      <c r="AT245" s="409" t="e">
        <f t="shared" si="108"/>
        <v>#N/A</v>
      </c>
      <c r="AU245" s="409" t="e">
        <f>(VLOOKUP($A245,'Data EYFSS Indica'!$C:$AQ,24,0))/3.2*AU$3</f>
        <v>#N/A</v>
      </c>
      <c r="AV245" s="413" t="e">
        <f t="shared" si="109"/>
        <v>#N/A</v>
      </c>
      <c r="AW245" s="410" t="e">
        <f t="shared" si="95"/>
        <v>#N/A</v>
      </c>
      <c r="AX245" s="410" t="e">
        <f t="shared" si="96"/>
        <v>#N/A</v>
      </c>
      <c r="AY245" s="410" t="e">
        <f t="shared" si="97"/>
        <v>#N/A</v>
      </c>
      <c r="AZ245" s="642">
        <f>(SUMIF('Spring 2023 School'!B:B,Budget!A245,'Spring 2023 School'!AG:AG)+SUMIF('Summer 2023 School'!B:B,Budget!A245,'Summer 2023 School'!AG:AG)+SUMIF('Autumn 2023 School'!B:B,Budget!A245,'Autumn 2023 School'!AG:AG))</f>
        <v>0</v>
      </c>
      <c r="BA245" s="410">
        <f t="shared" si="98"/>
        <v>0</v>
      </c>
      <c r="BI245">
        <f t="shared" si="144"/>
        <v>0</v>
      </c>
      <c r="BJ245">
        <f t="shared" si="145"/>
        <v>0</v>
      </c>
      <c r="BK245">
        <f t="shared" si="146"/>
        <v>225</v>
      </c>
    </row>
    <row r="246" spans="1:63" x14ac:dyDescent="0.35">
      <c r="A246" s="231">
        <v>1507</v>
      </c>
      <c r="B246" t="s">
        <v>390</v>
      </c>
      <c r="C246" s="231">
        <f>IF(ISNA(VLOOKUP($A246,'Spring 2023 PVI'!$B$3:$AF$220,6,FALSE)),0,(VLOOKUP($A246,'Spring 2023 PVI'!$B$3:$AF$220,6,FALSE)))</f>
        <v>5</v>
      </c>
      <c r="D246" s="231">
        <f>IF(ISNA(VLOOKUP($A246,'Summer 2023 PVI'!$B$2:$AF$217,6,FALSE)),0,(VLOOKUP($A246,'Summer 2023 PVI'!$B$2:$AF$217,6,FALSE)))</f>
        <v>0</v>
      </c>
      <c r="E246" s="231">
        <f>IF(ISNA(VLOOKUP($A246,'Autumn 2023 PVI'!$B$2:$AH$214,6,FALSE)),0,(VLOOKUP($A246,'Autumn 2023 PVI'!$B$2:$AH$214,6,FALSE)))</f>
        <v>0</v>
      </c>
      <c r="F246" s="231">
        <f>IF(ISNA(VLOOKUP($A246,'Spring 2023 PVI'!$B$3:$AF$219,9,FALSE)),0,(VLOOKUP($A246,'Spring 2023 PVI'!$B$3:$AF$219,8,FALSE)))</f>
        <v>0</v>
      </c>
      <c r="G246" s="231">
        <f>IF(ISNA(VLOOKUP($A246,'Summer 2023 PVI'!$B$2:$AF$216,9,FALSE)),0,(VLOOKUP($A246,'Summer 2023 PVI'!$B$2:$AF$216,8,FALSE)))</f>
        <v>0</v>
      </c>
      <c r="H246" s="231">
        <f>IF(ISNA(VLOOKUP($A246,'Autumn 2023 PVI'!$B$2:$AH$214,9,FALSE)),0,(VLOOKUP($A246,'Autumn 2023 PVI'!$B$2:$AH$214,9,FALSE)))</f>
        <v>0</v>
      </c>
      <c r="I246" s="231">
        <f>IF(ISNA(VLOOKUP($A246,'Spring 2023 PVI'!$B$3:$AF$219,13,FALSE)),0,(VLOOKUP($A246,'Spring 2023 PVI'!$B$3:$AF$219,13,FALSE)))</f>
        <v>75</v>
      </c>
      <c r="J246" s="231">
        <f>IF(ISNA(VLOOKUP($A246,'Summer 2023 PVI'!$B$2:$AF$216,13,FALSE)),0,(VLOOKUP($A246,'Summer 2023 PVI'!$B$2:$AF$216,13,FALSE)))</f>
        <v>0</v>
      </c>
      <c r="K246" s="231">
        <f>IF(ISNA(VLOOKUP($A246,'Autumn 2023 PVI'!$B$2:$AH$214,13,FALSE)),0,(VLOOKUP($A246,'Autumn 2023 PVI'!$B$2:$AH$214,13,FALSE)))</f>
        <v>0</v>
      </c>
      <c r="L246" s="231">
        <f>IF(ISNA(VLOOKUP($A246,'Spring 2023 PVI'!$B$3:$AF$219,16,FALSE)),0,(VLOOKUP($A246,'Spring 2023 PVI'!$B$3:$AF$219,16,FALSE)))</f>
        <v>30</v>
      </c>
      <c r="M246" s="231">
        <f>IF(ISNA(VLOOKUP($A246,'Summer 2023 PVI'!$B$2:$AF$216,16,FALSE)),0,(VLOOKUP($A246,'Summer 2023 PVI'!$B$2:$AF$216,16,FALSE)))</f>
        <v>0</v>
      </c>
      <c r="N246" s="231">
        <f>IF(ISNA(VLOOKUP($A246,'Autumn 2023 PVI'!$B$2:$AH$214,16,FALSE)),0,(VLOOKUP($A246,'Autumn 2023 PVI'!$B$2:$AH$214,16,FALSE)))</f>
        <v>0</v>
      </c>
      <c r="O246" s="231">
        <f>IF(ISNA(VLOOKUP($A246,'Spring 2023 PVI'!$B$3:$AF$219,3,FALSE)),0,(VLOOKUP($A246,'Spring 2023 PVI'!$B$3:$AF$219,3,FALSE)))</f>
        <v>0</v>
      </c>
      <c r="P246" s="231">
        <f>IF(ISNA(VLOOKUP($A246,'Summer 2023 PVI'!$B$3:$AF$216,3,FALSE)),0,(VLOOKUP($A246,'Summer 2023 PVI'!$B$2:$AF$216,3,FALSE)))</f>
        <v>0</v>
      </c>
      <c r="Q246" s="231">
        <f>IF(ISNA(VLOOKUP($A246,'Autumn 2023 PVI'!$B$2:$AF$214,3,FALSE)),0,(VLOOKUP($A246,'Autumn 2023 PVI'!$B$2:$AF$214,3,FALSE)))</f>
        <v>0</v>
      </c>
      <c r="R246" s="231">
        <f>IF(ISNA(VLOOKUP($A246,'Spring 2023 PVI'!$B$3:$AF$219,10,FALSE)),0,(VLOOKUP($A246,'Spring 2023 PVI'!$B$3:$AF$219,10,FALSE)))</f>
        <v>0</v>
      </c>
      <c r="S246" s="231">
        <f>IF(ISNA(VLOOKUP($A246,'Summer 2023 PVI'!$B$2:$AF$216,10,FALSE)),0,(VLOOKUP($A246,'Summer 2023 PVI'!$B$2:$AF$216,10,FALSE)))</f>
        <v>0</v>
      </c>
      <c r="T246" s="231">
        <f>IF(ISNA(VLOOKUP($A246,'Autumn 2023 PVI'!$B$2:$AH$214,10,FALSE)),0,(VLOOKUP($A246,'Autumn 2023 PVI'!$B$2:$AH$214,10,FALSE)))</f>
        <v>0</v>
      </c>
      <c r="U246" s="231">
        <f>IF(ISNA(VLOOKUP($A246,'Spring 2023 PVI'!$B$3:$AF$219,26,FALSE)),0,(VLOOKUP($A246,'Spring 2023 PVI'!$B$3:$AF$219,26,FALSE)))</f>
        <v>0</v>
      </c>
      <c r="V246" s="231">
        <f>IF(ISNA(VLOOKUP($A246,'Spring 2023 PVI'!$B$3:$AF$219,26,FALSE)),0,(VLOOKUP($A246,'Spring 2023 PVI'!$B$3:$AF$219,26,FALSE)))</f>
        <v>0</v>
      </c>
      <c r="W246" s="231">
        <f>IF(ISNA(VLOOKUP($A246,'Spring 2023 PVI'!$B$3:$AF$219,26,FALSE)),0,(VLOOKUP($A246,'Spring 2023 PVI'!$B$3:$AF$219,26,FALSE)))</f>
        <v>0</v>
      </c>
      <c r="X246" s="231">
        <f>IF(ISNA(VLOOKUP($A246,'Spring 2023 PVI'!$B$3:$AF$219,27,FALSE)),0,(VLOOKUP($A246,'Spring 2023 PVI'!$B$3:$AF$219,27,FALSE)))</f>
        <v>0</v>
      </c>
      <c r="Y246" s="231">
        <f>IF(ISNA(VLOOKUP($A246,'Spring 2023 PVI'!$B$3:$AF$219,27,FALSE)),0,(VLOOKUP($A246,'Spring 2023 PVI'!$B$3:$AF$219,27,FALSE)))</f>
        <v>0</v>
      </c>
      <c r="Z246" s="231">
        <f>IF(ISNA(VLOOKUP($A246,'Spring 2023 PVI'!$B$3:$AF$219,27,FALSE)),0,(VLOOKUP($A246,'Spring 2023 PVI'!$B$3:$AF$219,27,FALSE)))</f>
        <v>0</v>
      </c>
      <c r="AA246" s="231">
        <f>IF(ISNA(VLOOKUP($A246,'Spring 2023 PVI'!$B$3:$AF$219,28,FALSE)),0,(VLOOKUP($A246,'Spring 2023 PVI'!$B$3:$AF$219,28,FALSE)))</f>
        <v>0</v>
      </c>
      <c r="AB246" s="231">
        <f>IF(ISNA(VLOOKUP($A246,'Spring 2023 PVI'!$B$3:$AF$219,28,FALSE)),0,(VLOOKUP($A246,'Spring 2023 PVI'!$B$3:$AF$219,28,FALSE)))</f>
        <v>0</v>
      </c>
      <c r="AC246" s="231">
        <f>IF(ISNA(VLOOKUP($A246,'Spring 2023 PVI'!$B$3:$AF$219,28,FALSE)),0,(VLOOKUP($A246,'Spring 2023 PVI'!$B$3:$AF$219,28,FALSE)))</f>
        <v>0</v>
      </c>
      <c r="AD246" s="384">
        <f t="shared" si="103"/>
        <v>7398.3</v>
      </c>
      <c r="AE246" s="403">
        <v>0</v>
      </c>
      <c r="AF246" s="403">
        <v>0</v>
      </c>
      <c r="AG246" s="403">
        <v>0</v>
      </c>
      <c r="AH246" s="384">
        <f t="shared" si="90"/>
        <v>0</v>
      </c>
      <c r="AI246" s="384">
        <f t="shared" si="91"/>
        <v>0</v>
      </c>
      <c r="AJ246" s="384">
        <f t="shared" si="92"/>
        <v>0</v>
      </c>
      <c r="AK246" s="384">
        <f t="shared" si="104"/>
        <v>0</v>
      </c>
      <c r="AL246" s="403">
        <f>IF(ISNA(VLOOKUP($A246,'Spring 2023 PVI'!$B242:$AD242,29,FALSE)),0,(VLOOKUP($A246,'Spring 2023 PVI'!$B242:$AD242,29,FALSE)))</f>
        <v>0</v>
      </c>
      <c r="AM246" s="403">
        <f>IF(ISNA(VLOOKUP($A246,'Spring 2023 PVI'!$B242:$AZ242,30,FALSE)),0,(VLOOKUP($A246,'Spring 2023 PVI'!$B242:$AZ242,30,FALSE)))</f>
        <v>0</v>
      </c>
      <c r="AN246" s="402">
        <f t="shared" si="105"/>
        <v>0</v>
      </c>
      <c r="AO246" s="404">
        <f t="shared" si="106"/>
        <v>0</v>
      </c>
      <c r="AP246" s="384">
        <f t="shared" si="107"/>
        <v>7398.3</v>
      </c>
      <c r="AQ246" s="403"/>
      <c r="AR246" s="403" t="e">
        <f>VLOOKUP($A246,'Data EYFSS Indica'!$C:$AQ,27,0)</f>
        <v>#N/A</v>
      </c>
      <c r="AS246" s="403" t="e">
        <f>VLOOKUP($A246,'Data EYFSS Indica'!$C:$AQ,28,0)</f>
        <v>#N/A</v>
      </c>
      <c r="AT246" s="409" t="e">
        <f t="shared" si="108"/>
        <v>#N/A</v>
      </c>
      <c r="AU246" s="409" t="e">
        <f>(VLOOKUP($A246,'Data EYFSS Indica'!$C:$AQ,24,0))/3.2*AU$3</f>
        <v>#N/A</v>
      </c>
      <c r="AV246" s="413" t="e">
        <f t="shared" si="109"/>
        <v>#N/A</v>
      </c>
      <c r="AW246" s="410" t="e">
        <f t="shared" si="95"/>
        <v>#N/A</v>
      </c>
      <c r="AX246" s="410" t="e">
        <f t="shared" si="96"/>
        <v>#N/A</v>
      </c>
      <c r="AY246" s="410" t="e">
        <f t="shared" si="97"/>
        <v>#N/A</v>
      </c>
      <c r="AZ246" s="642">
        <f>(SUMIF('Spring 2023 School'!B:B,Budget!A246,'Spring 2023 School'!AG:AG)+SUMIF('Summer 2023 School'!B:B,Budget!A246,'Summer 2023 School'!AG:AG)+SUMIF('Autumn 2023 School'!B:B,Budget!A246,'Autumn 2023 School'!AG:AG))</f>
        <v>0</v>
      </c>
      <c r="BA246" s="410">
        <f t="shared" si="98"/>
        <v>0</v>
      </c>
      <c r="BI246">
        <f t="shared" si="144"/>
        <v>0</v>
      </c>
      <c r="BJ246">
        <f t="shared" si="145"/>
        <v>0</v>
      </c>
      <c r="BK246">
        <f t="shared" si="146"/>
        <v>0</v>
      </c>
    </row>
    <row r="247" spans="1:63" x14ac:dyDescent="0.35">
      <c r="A247" s="231">
        <v>1598</v>
      </c>
      <c r="B247" t="s">
        <v>391</v>
      </c>
      <c r="C247" s="231">
        <f>IF(ISNA(VLOOKUP($A247,'Spring 2023 PVI'!$B$3:$AF$220,6,FALSE)),0,(VLOOKUP($A247,'Spring 2023 PVI'!$B$3:$AF$220,6,FALSE)))</f>
        <v>1</v>
      </c>
      <c r="D247" s="231">
        <f>IF(ISNA(VLOOKUP($A247,'Summer 2023 PVI'!$B$2:$AF$217,6,FALSE)),0,(VLOOKUP($A247,'Summer 2023 PVI'!$B$2:$AF$217,6,FALSE)))</f>
        <v>1</v>
      </c>
      <c r="E247" s="231">
        <f>IF(ISNA(VLOOKUP($A247,'Autumn 2023 PVI'!$B$2:$AH$214,6,FALSE)),0,(VLOOKUP($A247,'Autumn 2023 PVI'!$B$2:$AH$214,6,FALSE)))</f>
        <v>0</v>
      </c>
      <c r="F247" s="231">
        <f>IF(ISNA(VLOOKUP($A247,'Spring 2023 PVI'!$B$3:$AF$219,9,FALSE)),0,(VLOOKUP($A247,'Spring 2023 PVI'!$B$3:$AF$219,8,FALSE)))</f>
        <v>1</v>
      </c>
      <c r="G247" s="231">
        <f>IF(ISNA(VLOOKUP($A247,'Summer 2023 PVI'!$B$2:$AF$216,9,FALSE)),0,(VLOOKUP($A247,'Summer 2023 PVI'!$B$2:$AF$216,8,FALSE)))</f>
        <v>0</v>
      </c>
      <c r="H247" s="231">
        <f>IF(ISNA(VLOOKUP($A247,'Autumn 2023 PVI'!$B$2:$AH$214,9,FALSE)),0,(VLOOKUP($A247,'Autumn 2023 PVI'!$B$2:$AH$214,9,FALSE)))</f>
        <v>0</v>
      </c>
      <c r="I247" s="231">
        <f>IF(ISNA(VLOOKUP($A247,'Spring 2023 PVI'!$B$3:$AF$219,13,FALSE)),0,(VLOOKUP($A247,'Spring 2023 PVI'!$B$3:$AF$219,13,FALSE)))</f>
        <v>15</v>
      </c>
      <c r="J247" s="231">
        <f>IF(ISNA(VLOOKUP($A247,'Summer 2023 PVI'!$B$2:$AF$216,13,FALSE)),0,(VLOOKUP($A247,'Summer 2023 PVI'!$B$2:$AF$216,13,FALSE)))</f>
        <v>15</v>
      </c>
      <c r="K247" s="231">
        <f>IF(ISNA(VLOOKUP($A247,'Autumn 2023 PVI'!$B$2:$AH$214,13,FALSE)),0,(VLOOKUP($A247,'Autumn 2023 PVI'!$B$2:$AH$214,13,FALSE)))</f>
        <v>0</v>
      </c>
      <c r="L247" s="231">
        <f>IF(ISNA(VLOOKUP($A247,'Spring 2023 PVI'!$B$3:$AF$219,16,FALSE)),0,(VLOOKUP($A247,'Spring 2023 PVI'!$B$3:$AF$219,16,FALSE)))</f>
        <v>15</v>
      </c>
      <c r="M247" s="231">
        <f>IF(ISNA(VLOOKUP($A247,'Summer 2023 PVI'!$B$2:$AF$216,16,FALSE)),0,(VLOOKUP($A247,'Summer 2023 PVI'!$B$2:$AF$216,16,FALSE)))</f>
        <v>0</v>
      </c>
      <c r="N247" s="231">
        <f>IF(ISNA(VLOOKUP($A247,'Autumn 2023 PVI'!$B$2:$AH$214,16,FALSE)),0,(VLOOKUP($A247,'Autumn 2023 PVI'!$B$2:$AH$214,16,FALSE)))</f>
        <v>0</v>
      </c>
      <c r="O247" s="231">
        <f>IF(ISNA(VLOOKUP($A247,'Spring 2023 PVI'!$B$3:$AF$219,3,FALSE)),0,(VLOOKUP($A247,'Spring 2023 PVI'!$B$3:$AF$219,3,FALSE)))</f>
        <v>0</v>
      </c>
      <c r="P247" s="231">
        <f>IF(ISNA(VLOOKUP($A247,'Summer 2023 PVI'!$B$3:$AF$216,3,FALSE)),0,(VLOOKUP($A247,'Summer 2023 PVI'!$B$2:$AF$216,3,FALSE)))</f>
        <v>0</v>
      </c>
      <c r="Q247" s="231">
        <f>IF(ISNA(VLOOKUP($A247,'Autumn 2023 PVI'!$B$2:$AF$214,3,FALSE)),0,(VLOOKUP($A247,'Autumn 2023 PVI'!$B$2:$AF$214,3,FALSE)))</f>
        <v>0</v>
      </c>
      <c r="R247" s="231">
        <f>IF(ISNA(VLOOKUP($A247,'Spring 2023 PVI'!$B$3:$AF$219,10,FALSE)),0,(VLOOKUP($A247,'Spring 2023 PVI'!$B$3:$AF$219,10,FALSE)))</f>
        <v>0</v>
      </c>
      <c r="S247" s="231">
        <f>IF(ISNA(VLOOKUP($A247,'Summer 2023 PVI'!$B$2:$AF$216,10,FALSE)),0,(VLOOKUP($A247,'Summer 2023 PVI'!$B$2:$AF$216,10,FALSE)))</f>
        <v>0</v>
      </c>
      <c r="T247" s="231">
        <f>IF(ISNA(VLOOKUP($A247,'Autumn 2023 PVI'!$B$2:$AH$214,10,FALSE)),0,(VLOOKUP($A247,'Autumn 2023 PVI'!$B$2:$AH$214,10,FALSE)))</f>
        <v>0</v>
      </c>
      <c r="U247" s="231">
        <f>IF(ISNA(VLOOKUP($A247,'Spring 2023 PVI'!$B$3:$AF$219,26,FALSE)),0,(VLOOKUP($A247,'Spring 2023 PVI'!$B$3:$AF$219,26,FALSE)))</f>
        <v>0</v>
      </c>
      <c r="V247" s="231">
        <f>IF(ISNA(VLOOKUP($A247,'Spring 2023 PVI'!$B$3:$AF$219,26,FALSE)),0,(VLOOKUP($A247,'Spring 2023 PVI'!$B$3:$AF$219,26,FALSE)))</f>
        <v>0</v>
      </c>
      <c r="W247" s="231">
        <f>IF(ISNA(VLOOKUP($A247,'Spring 2023 PVI'!$B$3:$AF$219,26,FALSE)),0,(VLOOKUP($A247,'Spring 2023 PVI'!$B$3:$AF$219,26,FALSE)))</f>
        <v>0</v>
      </c>
      <c r="X247" s="231">
        <f>IF(ISNA(VLOOKUP($A247,'Spring 2023 PVI'!$B$3:$AF$219,27,FALSE)),0,(VLOOKUP($A247,'Spring 2023 PVI'!$B$3:$AF$219,27,FALSE)))</f>
        <v>0</v>
      </c>
      <c r="Y247" s="231">
        <f>IF(ISNA(VLOOKUP($A247,'Spring 2023 PVI'!$B$3:$AF$219,27,FALSE)),0,(VLOOKUP($A247,'Spring 2023 PVI'!$B$3:$AF$219,27,FALSE)))</f>
        <v>0</v>
      </c>
      <c r="Z247" s="231">
        <f>IF(ISNA(VLOOKUP($A247,'Spring 2023 PVI'!$B$3:$AF$219,27,FALSE)),0,(VLOOKUP($A247,'Spring 2023 PVI'!$B$3:$AF$219,27,FALSE)))</f>
        <v>0</v>
      </c>
      <c r="AA247" s="231">
        <f>IF(ISNA(VLOOKUP($A247,'Spring 2023 PVI'!$B$3:$AF$219,28,FALSE)),0,(VLOOKUP($A247,'Spring 2023 PVI'!$B$3:$AF$219,28,FALSE)))</f>
        <v>0</v>
      </c>
      <c r="AB247" s="231">
        <f>IF(ISNA(VLOOKUP($A247,'Spring 2023 PVI'!$B$3:$AF$219,28,FALSE)),0,(VLOOKUP($A247,'Spring 2023 PVI'!$B$3:$AF$219,28,FALSE)))</f>
        <v>0</v>
      </c>
      <c r="AC247" s="231">
        <f>IF(ISNA(VLOOKUP($A247,'Spring 2023 PVI'!$B$3:$AF$219,28,FALSE)),0,(VLOOKUP($A247,'Spring 2023 PVI'!$B$3:$AF$219,28,FALSE)))</f>
        <v>0</v>
      </c>
      <c r="AD247" s="384">
        <f t="shared" si="103"/>
        <v>3170.7000000000003</v>
      </c>
      <c r="AE247" s="403">
        <v>0</v>
      </c>
      <c r="AF247" s="403">
        <v>0</v>
      </c>
      <c r="AG247" s="403">
        <v>0</v>
      </c>
      <c r="AH247" s="384">
        <f t="shared" si="90"/>
        <v>0</v>
      </c>
      <c r="AI247" s="384">
        <f t="shared" si="91"/>
        <v>0</v>
      </c>
      <c r="AJ247" s="384">
        <f t="shared" si="92"/>
        <v>0</v>
      </c>
      <c r="AK247" s="384">
        <f t="shared" si="104"/>
        <v>0</v>
      </c>
      <c r="AL247" s="403">
        <f>IF(ISNA(VLOOKUP($A247,'Spring 2023 PVI'!$B243:$AD243,29,FALSE)),0,(VLOOKUP($A247,'Spring 2023 PVI'!$B243:$AD243,29,FALSE)))</f>
        <v>0</v>
      </c>
      <c r="AM247" s="403">
        <f>IF(ISNA(VLOOKUP($A247,'Spring 2023 PVI'!$B243:$AZ243,30,FALSE)),0,(VLOOKUP($A247,'Spring 2023 PVI'!$B243:$AZ243,30,FALSE)))</f>
        <v>0</v>
      </c>
      <c r="AN247" s="402">
        <f t="shared" si="105"/>
        <v>0</v>
      </c>
      <c r="AO247" s="404">
        <f t="shared" si="106"/>
        <v>0</v>
      </c>
      <c r="AP247" s="384">
        <f t="shared" si="107"/>
        <v>3170.7000000000003</v>
      </c>
      <c r="AQ247" s="403"/>
      <c r="AR247" s="403" t="e">
        <f>VLOOKUP($A247,'Data EYFSS Indica'!$C:$AQ,27,0)</f>
        <v>#N/A</v>
      </c>
      <c r="AS247" s="403" t="e">
        <f>VLOOKUP($A247,'Data EYFSS Indica'!$C:$AQ,28,0)</f>
        <v>#N/A</v>
      </c>
      <c r="AT247" s="409" t="e">
        <f t="shared" si="108"/>
        <v>#N/A</v>
      </c>
      <c r="AU247" s="409" t="e">
        <f>(VLOOKUP($A247,'Data EYFSS Indica'!$C:$AQ,24,0))/3.2*AU$3</f>
        <v>#N/A</v>
      </c>
      <c r="AV247" s="413" t="e">
        <f t="shared" si="109"/>
        <v>#N/A</v>
      </c>
      <c r="AW247" s="410" t="e">
        <f t="shared" si="95"/>
        <v>#N/A</v>
      </c>
      <c r="AX247" s="410" t="e">
        <f t="shared" si="96"/>
        <v>#N/A</v>
      </c>
      <c r="AY247" s="410" t="e">
        <f t="shared" si="97"/>
        <v>#N/A</v>
      </c>
      <c r="AZ247" s="642">
        <f>(SUMIF('Spring 2023 School'!B:B,Budget!A247,'Spring 2023 School'!AG:AG)+SUMIF('Summer 2023 School'!B:B,Budget!A247,'Summer 2023 School'!AG:AG)+SUMIF('Autumn 2023 School'!B:B,Budget!A247,'Autumn 2023 School'!AG:AG))</f>
        <v>0</v>
      </c>
      <c r="BA247" s="410">
        <f t="shared" si="98"/>
        <v>0</v>
      </c>
      <c r="BI247">
        <f t="shared" si="144"/>
        <v>0</v>
      </c>
      <c r="BJ247">
        <f t="shared" si="145"/>
        <v>0</v>
      </c>
      <c r="BK247">
        <f t="shared" si="146"/>
        <v>0</v>
      </c>
    </row>
    <row r="248" spans="1:63" x14ac:dyDescent="0.35">
      <c r="A248" s="231">
        <v>1718</v>
      </c>
      <c r="B248" t="s">
        <v>392</v>
      </c>
      <c r="C248" s="231">
        <f>IF(ISNA(VLOOKUP($A248,'Spring 2023 PVI'!$B$3:$AF$220,6,FALSE)),0,(VLOOKUP($A248,'Spring 2023 PVI'!$B$3:$AF$220,6,FALSE)))</f>
        <v>1</v>
      </c>
      <c r="D248" s="231">
        <f>IF(ISNA(VLOOKUP($A248,'Summer 2023 PVI'!$B$2:$AF$217,6,FALSE)),0,(VLOOKUP($A248,'Summer 2023 PVI'!$B$2:$AF$217,6,FALSE)))</f>
        <v>1</v>
      </c>
      <c r="E248" s="231">
        <f>IF(ISNA(VLOOKUP($A248,'Autumn 2023 PVI'!$B$2:$AH$214,6,FALSE)),0,(VLOOKUP($A248,'Autumn 2023 PVI'!$B$2:$AH$214,6,FALSE)))</f>
        <v>2</v>
      </c>
      <c r="F248" s="231">
        <f>IF(ISNA(VLOOKUP($A248,'Spring 2023 PVI'!$B$3:$AF$219,9,FALSE)),0,(VLOOKUP($A248,'Spring 2023 PVI'!$B$3:$AF$219,8,FALSE)))</f>
        <v>0</v>
      </c>
      <c r="G248" s="231">
        <f>IF(ISNA(VLOOKUP($A248,'Summer 2023 PVI'!$B$2:$AF$216,9,FALSE)),0,(VLOOKUP($A248,'Summer 2023 PVI'!$B$2:$AF$216,8,FALSE)))</f>
        <v>0</v>
      </c>
      <c r="H248" s="231">
        <f>IF(ISNA(VLOOKUP($A248,'Autumn 2023 PVI'!$B$2:$AH$214,9,FALSE)),0,(VLOOKUP($A248,'Autumn 2023 PVI'!$B$2:$AH$214,9,FALSE)))</f>
        <v>2</v>
      </c>
      <c r="I248" s="231">
        <f>IF(ISNA(VLOOKUP($A248,'Spring 2023 PVI'!$B$3:$AF$219,13,FALSE)),0,(VLOOKUP($A248,'Spring 2023 PVI'!$B$3:$AF$219,13,FALSE)))</f>
        <v>15</v>
      </c>
      <c r="J248" s="231">
        <f>IF(ISNA(VLOOKUP($A248,'Summer 2023 PVI'!$B$2:$AF$216,13,FALSE)),0,(VLOOKUP($A248,'Summer 2023 PVI'!$B$2:$AF$216,13,FALSE)))</f>
        <v>15</v>
      </c>
      <c r="K248" s="231">
        <f>IF(ISNA(VLOOKUP($A248,'Autumn 2023 PVI'!$B$2:$AH$214,13,FALSE)),0,(VLOOKUP($A248,'Autumn 2023 PVI'!$B$2:$AH$214,13,FALSE)))</f>
        <v>30</v>
      </c>
      <c r="L248" s="231">
        <f>IF(ISNA(VLOOKUP($A248,'Spring 2023 PVI'!$B$3:$AF$219,16,FALSE)),0,(VLOOKUP($A248,'Spring 2023 PVI'!$B$3:$AF$219,16,FALSE)))</f>
        <v>15</v>
      </c>
      <c r="M248" s="231">
        <f>IF(ISNA(VLOOKUP($A248,'Summer 2023 PVI'!$B$2:$AF$216,16,FALSE)),0,(VLOOKUP($A248,'Summer 2023 PVI'!$B$2:$AF$216,16,FALSE)))</f>
        <v>15</v>
      </c>
      <c r="N248" s="231">
        <f>IF(ISNA(VLOOKUP($A248,'Autumn 2023 PVI'!$B$2:$AH$214,16,FALSE)),0,(VLOOKUP($A248,'Autumn 2023 PVI'!$B$2:$AH$214,16,FALSE)))</f>
        <v>30</v>
      </c>
      <c r="O248" s="231">
        <f>IF(ISNA(VLOOKUP($A248,'Spring 2023 PVI'!$B$3:$AF$219,3,FALSE)),0,(VLOOKUP($A248,'Spring 2023 PVI'!$B$3:$AF$219,3,FALSE)))</f>
        <v>0</v>
      </c>
      <c r="P248" s="231">
        <f>IF(ISNA(VLOOKUP($A248,'Summer 2023 PVI'!$B$3:$AF$216,3,FALSE)),0,(VLOOKUP($A248,'Summer 2023 PVI'!$B$2:$AF$216,3,FALSE)))</f>
        <v>0</v>
      </c>
      <c r="Q248" s="231">
        <f>IF(ISNA(VLOOKUP($A248,'Autumn 2023 PVI'!$B$2:$AF$214,3,FALSE)),0,(VLOOKUP($A248,'Autumn 2023 PVI'!$B$2:$AF$214,3,FALSE)))</f>
        <v>0</v>
      </c>
      <c r="R248" s="231">
        <f>IF(ISNA(VLOOKUP($A248,'Spring 2023 PVI'!$B$3:$AF$219,10,FALSE)),0,(VLOOKUP($A248,'Spring 2023 PVI'!$B$3:$AF$219,10,FALSE)))</f>
        <v>0</v>
      </c>
      <c r="S248" s="231">
        <f>IF(ISNA(VLOOKUP($A248,'Summer 2023 PVI'!$B$2:$AF$216,10,FALSE)),0,(VLOOKUP($A248,'Summer 2023 PVI'!$B$2:$AF$216,10,FALSE)))</f>
        <v>0</v>
      </c>
      <c r="T248" s="231">
        <f>IF(ISNA(VLOOKUP($A248,'Autumn 2023 PVI'!$B$2:$AH$214,10,FALSE)),0,(VLOOKUP($A248,'Autumn 2023 PVI'!$B$2:$AH$214,10,FALSE)))</f>
        <v>0</v>
      </c>
      <c r="U248" s="231">
        <f>IF(ISNA(VLOOKUP($A248,'Spring 2023 PVI'!$B$3:$AF$219,26,FALSE)),0,(VLOOKUP($A248,'Spring 2023 PVI'!$B$3:$AF$219,26,FALSE)))</f>
        <v>0</v>
      </c>
      <c r="V248" s="231">
        <f>IF(ISNA(VLOOKUP($A248,'Spring 2023 PVI'!$B$3:$AF$219,26,FALSE)),0,(VLOOKUP($A248,'Spring 2023 PVI'!$B$3:$AF$219,26,FALSE)))</f>
        <v>0</v>
      </c>
      <c r="W248" s="231">
        <f>IF(ISNA(VLOOKUP($A248,'Spring 2023 PVI'!$B$3:$AF$219,26,FALSE)),0,(VLOOKUP($A248,'Spring 2023 PVI'!$B$3:$AF$219,26,FALSE)))</f>
        <v>0</v>
      </c>
      <c r="X248" s="231">
        <f>IF(ISNA(VLOOKUP($A248,'Spring 2023 PVI'!$B$3:$AF$219,27,FALSE)),0,(VLOOKUP($A248,'Spring 2023 PVI'!$B$3:$AF$219,27,FALSE)))</f>
        <v>0</v>
      </c>
      <c r="Y248" s="231">
        <f>IF(ISNA(VLOOKUP($A248,'Spring 2023 PVI'!$B$3:$AF$219,27,FALSE)),0,(VLOOKUP($A248,'Spring 2023 PVI'!$B$3:$AF$219,27,FALSE)))</f>
        <v>0</v>
      </c>
      <c r="Z248" s="231">
        <f>IF(ISNA(VLOOKUP($A248,'Spring 2023 PVI'!$B$3:$AF$219,27,FALSE)),0,(VLOOKUP($A248,'Spring 2023 PVI'!$B$3:$AF$219,27,FALSE)))</f>
        <v>0</v>
      </c>
      <c r="AA248" s="231">
        <f>IF(ISNA(VLOOKUP($A248,'Spring 2023 PVI'!$B$3:$AF$219,28,FALSE)),0,(VLOOKUP($A248,'Spring 2023 PVI'!$B$3:$AF$219,28,FALSE)))</f>
        <v>0</v>
      </c>
      <c r="AB248" s="231">
        <f>IF(ISNA(VLOOKUP($A248,'Spring 2023 PVI'!$B$3:$AF$219,28,FALSE)),0,(VLOOKUP($A248,'Spring 2023 PVI'!$B$3:$AF$219,28,FALSE)))</f>
        <v>0</v>
      </c>
      <c r="AC248" s="231">
        <f>IF(ISNA(VLOOKUP($A248,'Spring 2023 PVI'!$B$3:$AF$219,28,FALSE)),0,(VLOOKUP($A248,'Spring 2023 PVI'!$B$3:$AF$219,28,FALSE)))</f>
        <v>0</v>
      </c>
      <c r="AD248" s="384">
        <f t="shared" si="103"/>
        <v>8129.9999999999991</v>
      </c>
      <c r="AE248" s="403">
        <v>0</v>
      </c>
      <c r="AF248" s="403">
        <v>0</v>
      </c>
      <c r="AG248" s="403">
        <v>0</v>
      </c>
      <c r="AH248" s="384">
        <f t="shared" si="90"/>
        <v>0</v>
      </c>
      <c r="AI248" s="384">
        <f t="shared" si="91"/>
        <v>0</v>
      </c>
      <c r="AJ248" s="384">
        <f t="shared" si="92"/>
        <v>0</v>
      </c>
      <c r="AK248" s="384">
        <f t="shared" si="104"/>
        <v>0</v>
      </c>
      <c r="AL248" s="403">
        <f>IF(ISNA(VLOOKUP($A248,'Spring 2023 PVI'!$B244:$AD244,29,FALSE)),0,(VLOOKUP($A248,'Spring 2023 PVI'!$B244:$AD244,29,FALSE)))</f>
        <v>0</v>
      </c>
      <c r="AM248" s="403">
        <f>IF(ISNA(VLOOKUP($A248,'Spring 2023 PVI'!$B244:$AZ244,30,FALSE)),0,(VLOOKUP($A248,'Spring 2023 PVI'!$B244:$AZ244,30,FALSE)))</f>
        <v>0</v>
      </c>
      <c r="AN248" s="402">
        <f t="shared" si="105"/>
        <v>0</v>
      </c>
      <c r="AO248" s="404">
        <f t="shared" si="106"/>
        <v>0</v>
      </c>
      <c r="AP248" s="384">
        <f t="shared" si="107"/>
        <v>8129.9999999999991</v>
      </c>
      <c r="AQ248" s="403"/>
      <c r="AR248" s="403" t="e">
        <f>VLOOKUP($A248,'Data EYFSS Indica'!$C:$AQ,27,0)</f>
        <v>#N/A</v>
      </c>
      <c r="AS248" s="403" t="e">
        <f>VLOOKUP($A248,'Data EYFSS Indica'!$C:$AQ,28,0)</f>
        <v>#N/A</v>
      </c>
      <c r="AT248" s="409" t="e">
        <f t="shared" si="108"/>
        <v>#N/A</v>
      </c>
      <c r="AU248" s="409" t="e">
        <f>(VLOOKUP($A248,'Data EYFSS Indica'!$C:$AQ,24,0))/3.2*AU$3</f>
        <v>#N/A</v>
      </c>
      <c r="AV248" s="413" t="e">
        <f t="shared" si="109"/>
        <v>#N/A</v>
      </c>
      <c r="AW248" s="410" t="e">
        <f t="shared" si="95"/>
        <v>#N/A</v>
      </c>
      <c r="AX248" s="410" t="e">
        <f t="shared" si="96"/>
        <v>#N/A</v>
      </c>
      <c r="AY248" s="410" t="e">
        <f t="shared" si="97"/>
        <v>#N/A</v>
      </c>
      <c r="AZ248" s="642">
        <f>(SUMIF('Spring 2023 School'!B:B,Budget!A248,'Spring 2023 School'!AG:AG)+SUMIF('Summer 2023 School'!B:B,Budget!A248,'Summer 2023 School'!AG:AG)+SUMIF('Autumn 2023 School'!B:B,Budget!A248,'Autumn 2023 School'!AG:AG))</f>
        <v>0</v>
      </c>
      <c r="BA248" s="410">
        <f t="shared" si="98"/>
        <v>0</v>
      </c>
      <c r="BI248">
        <f t="shared" si="144"/>
        <v>0</v>
      </c>
      <c r="BJ248">
        <f t="shared" si="145"/>
        <v>0</v>
      </c>
      <c r="BK248">
        <f t="shared" si="146"/>
        <v>0</v>
      </c>
    </row>
    <row r="249" spans="1:63" x14ac:dyDescent="0.35">
      <c r="A249" s="231">
        <v>1720</v>
      </c>
      <c r="B249" t="s">
        <v>393</v>
      </c>
      <c r="C249" s="231">
        <f>IF(ISNA(VLOOKUP($A249,'Spring 2023 PVI'!$B$3:$AF$220,6,FALSE)),0,(VLOOKUP($A249,'Spring 2023 PVI'!$B$3:$AF$220,6,FALSE)))</f>
        <v>1</v>
      </c>
      <c r="D249" s="231">
        <f>IF(ISNA(VLOOKUP($A249,'Summer 2023 PVI'!$B$2:$AF$217,6,FALSE)),0,(VLOOKUP($A249,'Summer 2023 PVI'!$B$2:$AF$217,6,FALSE)))</f>
        <v>1</v>
      </c>
      <c r="E249" s="231">
        <f>IF(ISNA(VLOOKUP($A249,'Autumn 2023 PVI'!$B$2:$AH$214,6,FALSE)),0,(VLOOKUP($A249,'Autumn 2023 PVI'!$B$2:$AH$214,6,FALSE)))</f>
        <v>1</v>
      </c>
      <c r="F249" s="231">
        <f>IF(ISNA(VLOOKUP($A249,'Spring 2023 PVI'!$B$3:$AF$219,9,FALSE)),0,(VLOOKUP($A249,'Spring 2023 PVI'!$B$3:$AF$219,8,FALSE)))</f>
        <v>1</v>
      </c>
      <c r="G249" s="231">
        <f>IF(ISNA(VLOOKUP($A249,'Summer 2023 PVI'!$B$2:$AF$216,9,FALSE)),0,(VLOOKUP($A249,'Summer 2023 PVI'!$B$2:$AF$216,8,FALSE)))</f>
        <v>1</v>
      </c>
      <c r="H249" s="231">
        <f>IF(ISNA(VLOOKUP($A249,'Autumn 2023 PVI'!$B$2:$AH$214,9,FALSE)),0,(VLOOKUP($A249,'Autumn 2023 PVI'!$B$2:$AH$214,9,FALSE)))</f>
        <v>1</v>
      </c>
      <c r="I249" s="231">
        <f>IF(ISNA(VLOOKUP($A249,'Spring 2023 PVI'!$B$3:$AF$219,13,FALSE)),0,(VLOOKUP($A249,'Spring 2023 PVI'!$B$3:$AF$219,13,FALSE)))</f>
        <v>0</v>
      </c>
      <c r="J249" s="231">
        <f>IF(ISNA(VLOOKUP($A249,'Summer 2023 PVI'!$B$2:$AF$216,13,FALSE)),0,(VLOOKUP($A249,'Summer 2023 PVI'!$B$2:$AF$216,13,FALSE)))</f>
        <v>0</v>
      </c>
      <c r="K249" s="231">
        <f>IF(ISNA(VLOOKUP($A249,'Autumn 2023 PVI'!$B$2:$AH$214,13,FALSE)),0,(VLOOKUP($A249,'Autumn 2023 PVI'!$B$2:$AH$214,13,FALSE)))</f>
        <v>15</v>
      </c>
      <c r="L249" s="231">
        <f>IF(ISNA(VLOOKUP($A249,'Spring 2023 PVI'!$B$3:$AF$219,16,FALSE)),0,(VLOOKUP($A249,'Spring 2023 PVI'!$B$3:$AF$219,16,FALSE)))</f>
        <v>15</v>
      </c>
      <c r="M249" s="231">
        <f>IF(ISNA(VLOOKUP($A249,'Summer 2023 PVI'!$B$2:$AF$216,16,FALSE)),0,(VLOOKUP($A249,'Summer 2023 PVI'!$B$2:$AF$216,16,FALSE)))</f>
        <v>15</v>
      </c>
      <c r="N249" s="231">
        <f>IF(ISNA(VLOOKUP($A249,'Autumn 2023 PVI'!$B$2:$AH$214,16,FALSE)),0,(VLOOKUP($A249,'Autumn 2023 PVI'!$B$2:$AH$214,16,FALSE)))</f>
        <v>15</v>
      </c>
      <c r="O249" s="231">
        <f>IF(ISNA(VLOOKUP($A249,'Spring 2023 PVI'!$B$3:$AF$219,3,FALSE)),0,(VLOOKUP($A249,'Spring 2023 PVI'!$B$3:$AF$219,3,FALSE)))</f>
        <v>0</v>
      </c>
      <c r="P249" s="231">
        <f>IF(ISNA(VLOOKUP($A249,'Summer 2023 PVI'!$B$3:$AF$216,3,FALSE)),0,(VLOOKUP($A249,'Summer 2023 PVI'!$B$2:$AF$216,3,FALSE)))</f>
        <v>0</v>
      </c>
      <c r="Q249" s="231">
        <f>IF(ISNA(VLOOKUP($A249,'Autumn 2023 PVI'!$B$2:$AF$214,3,FALSE)),0,(VLOOKUP($A249,'Autumn 2023 PVI'!$B$2:$AF$214,3,FALSE)))</f>
        <v>0</v>
      </c>
      <c r="R249" s="231">
        <f>IF(ISNA(VLOOKUP($A249,'Spring 2023 PVI'!$B$3:$AF$219,10,FALSE)),0,(VLOOKUP($A249,'Spring 2023 PVI'!$B$3:$AF$219,10,FALSE)))</f>
        <v>0</v>
      </c>
      <c r="S249" s="231">
        <f>IF(ISNA(VLOOKUP($A249,'Summer 2023 PVI'!$B$2:$AF$216,10,FALSE)),0,(VLOOKUP($A249,'Summer 2023 PVI'!$B$2:$AF$216,10,FALSE)))</f>
        <v>0</v>
      </c>
      <c r="T249" s="231">
        <f>IF(ISNA(VLOOKUP($A249,'Autumn 2023 PVI'!$B$2:$AH$214,10,FALSE)),0,(VLOOKUP($A249,'Autumn 2023 PVI'!$B$2:$AH$214,10,FALSE)))</f>
        <v>0</v>
      </c>
      <c r="U249" s="231">
        <f>IF(ISNA(VLOOKUP($A249,'Spring 2023 PVI'!$B$3:$AF$219,26,FALSE)),0,(VLOOKUP($A249,'Spring 2023 PVI'!$B$3:$AF$219,26,FALSE)))</f>
        <v>0</v>
      </c>
      <c r="V249" s="231">
        <f>IF(ISNA(VLOOKUP($A249,'Spring 2023 PVI'!$B$3:$AF$219,26,FALSE)),0,(VLOOKUP($A249,'Spring 2023 PVI'!$B$3:$AF$219,26,FALSE)))</f>
        <v>0</v>
      </c>
      <c r="W249" s="231">
        <f>IF(ISNA(VLOOKUP($A249,'Spring 2023 PVI'!$B$3:$AF$219,26,FALSE)),0,(VLOOKUP($A249,'Spring 2023 PVI'!$B$3:$AF$219,26,FALSE)))</f>
        <v>0</v>
      </c>
      <c r="X249" s="231">
        <f>IF(ISNA(VLOOKUP($A249,'Spring 2023 PVI'!$B$3:$AF$219,27,FALSE)),0,(VLOOKUP($A249,'Spring 2023 PVI'!$B$3:$AF$219,27,FALSE)))</f>
        <v>0</v>
      </c>
      <c r="Y249" s="231">
        <f>IF(ISNA(VLOOKUP($A249,'Spring 2023 PVI'!$B$3:$AF$219,27,FALSE)),0,(VLOOKUP($A249,'Spring 2023 PVI'!$B$3:$AF$219,27,FALSE)))</f>
        <v>0</v>
      </c>
      <c r="Z249" s="231">
        <f>IF(ISNA(VLOOKUP($A249,'Spring 2023 PVI'!$B$3:$AF$219,27,FALSE)),0,(VLOOKUP($A249,'Spring 2023 PVI'!$B$3:$AF$219,27,FALSE)))</f>
        <v>0</v>
      </c>
      <c r="AA249" s="231">
        <f>IF(ISNA(VLOOKUP($A249,'Spring 2023 PVI'!$B$3:$AF$219,28,FALSE)),0,(VLOOKUP($A249,'Spring 2023 PVI'!$B$3:$AF$219,28,FALSE)))</f>
        <v>0</v>
      </c>
      <c r="AB249" s="231">
        <f>IF(ISNA(VLOOKUP($A249,'Spring 2023 PVI'!$B$3:$AF$219,28,FALSE)),0,(VLOOKUP($A249,'Spring 2023 PVI'!$B$3:$AF$219,28,FALSE)))</f>
        <v>0</v>
      </c>
      <c r="AC249" s="231">
        <f>IF(ISNA(VLOOKUP($A249,'Spring 2023 PVI'!$B$3:$AF$219,28,FALSE)),0,(VLOOKUP($A249,'Spring 2023 PVI'!$B$3:$AF$219,28,FALSE)))</f>
        <v>0</v>
      </c>
      <c r="AD249" s="384">
        <f t="shared" si="103"/>
        <v>4065</v>
      </c>
      <c r="AE249" s="403">
        <v>0</v>
      </c>
      <c r="AF249" s="403">
        <v>0</v>
      </c>
      <c r="AG249" s="403">
        <v>0</v>
      </c>
      <c r="AH249" s="384">
        <f t="shared" si="90"/>
        <v>0</v>
      </c>
      <c r="AI249" s="384">
        <f t="shared" si="91"/>
        <v>0</v>
      </c>
      <c r="AJ249" s="384">
        <f t="shared" si="92"/>
        <v>0</v>
      </c>
      <c r="AK249" s="384">
        <f t="shared" si="104"/>
        <v>0</v>
      </c>
      <c r="AL249" s="403">
        <f>IF(ISNA(VLOOKUP($A249,'Spring 2023 PVI'!$B245:$AD245,29,FALSE)),0,(VLOOKUP($A249,'Spring 2023 PVI'!$B245:$AD245,29,FALSE)))</f>
        <v>0</v>
      </c>
      <c r="AM249" s="403">
        <f>IF(ISNA(VLOOKUP($A249,'Spring 2023 PVI'!$B245:$AZ245,30,FALSE)),0,(VLOOKUP($A249,'Spring 2023 PVI'!$B245:$AZ245,30,FALSE)))</f>
        <v>0</v>
      </c>
      <c r="AN249" s="402">
        <f t="shared" si="105"/>
        <v>0</v>
      </c>
      <c r="AO249" s="404">
        <f t="shared" si="106"/>
        <v>0</v>
      </c>
      <c r="AP249" s="384">
        <f t="shared" si="107"/>
        <v>4065</v>
      </c>
      <c r="AQ249" s="403"/>
      <c r="AR249" s="403" t="e">
        <f>VLOOKUP($A249,'Data EYFSS Indica'!$C:$AQ,27,0)</f>
        <v>#N/A</v>
      </c>
      <c r="AS249" s="403" t="e">
        <f>VLOOKUP($A249,'Data EYFSS Indica'!$C:$AQ,28,0)</f>
        <v>#N/A</v>
      </c>
      <c r="AT249" s="409" t="e">
        <f t="shared" si="108"/>
        <v>#N/A</v>
      </c>
      <c r="AU249" s="409" t="e">
        <f>(VLOOKUP($A249,'Data EYFSS Indica'!$C:$AQ,24,0))/3.2*AU$3</f>
        <v>#N/A</v>
      </c>
      <c r="AV249" s="413" t="e">
        <f t="shared" si="109"/>
        <v>#N/A</v>
      </c>
      <c r="AW249" s="410" t="e">
        <f t="shared" si="95"/>
        <v>#N/A</v>
      </c>
      <c r="AX249" s="410" t="e">
        <f t="shared" si="96"/>
        <v>#N/A</v>
      </c>
      <c r="AY249" s="410" t="e">
        <f t="shared" si="97"/>
        <v>#N/A</v>
      </c>
      <c r="AZ249" s="642">
        <f>(SUMIF('Spring 2023 School'!B:B,Budget!A249,'Spring 2023 School'!AG:AG)+SUMIF('Summer 2023 School'!B:B,Budget!A249,'Summer 2023 School'!AG:AG)+SUMIF('Autumn 2023 School'!B:B,Budget!A249,'Autumn 2023 School'!AG:AG))</f>
        <v>0</v>
      </c>
      <c r="BA249" s="410">
        <f t="shared" si="98"/>
        <v>0</v>
      </c>
      <c r="BI249">
        <f t="shared" si="144"/>
        <v>0</v>
      </c>
      <c r="BJ249">
        <f t="shared" si="145"/>
        <v>0</v>
      </c>
      <c r="BK249">
        <f t="shared" si="146"/>
        <v>0</v>
      </c>
    </row>
    <row r="250" spans="1:63" x14ac:dyDescent="0.35">
      <c r="A250" s="231">
        <v>1750</v>
      </c>
      <c r="B250" t="s">
        <v>394</v>
      </c>
      <c r="C250" s="231">
        <f>IF(ISNA(VLOOKUP($A250,'Spring 2023 PVI'!$B$3:$AF$220,6,FALSE)),0,(VLOOKUP($A250,'Spring 2023 PVI'!$B$3:$AF$220,6,FALSE)))</f>
        <v>1</v>
      </c>
      <c r="D250" s="231">
        <f>IF(ISNA(VLOOKUP($A250,'Summer 2023 PVI'!$B$2:$AF$217,6,FALSE)),0,(VLOOKUP($A250,'Summer 2023 PVI'!$B$2:$AF$217,6,FALSE)))</f>
        <v>1</v>
      </c>
      <c r="E250" s="231">
        <f>IF(ISNA(VLOOKUP($A250,'Autumn 2023 PVI'!$B$2:$AH$214,6,FALSE)),0,(VLOOKUP($A250,'Autumn 2023 PVI'!$B$2:$AH$214,6,FALSE)))</f>
        <v>0</v>
      </c>
      <c r="F250" s="231">
        <f>IF(ISNA(VLOOKUP($A250,'Spring 2023 PVI'!$B$3:$AF$219,9,FALSE)),0,(VLOOKUP($A250,'Spring 2023 PVI'!$B$3:$AF$219,8,FALSE)))</f>
        <v>0</v>
      </c>
      <c r="G250" s="231">
        <f>IF(ISNA(VLOOKUP($A250,'Summer 2023 PVI'!$B$2:$AF$216,9,FALSE)),0,(VLOOKUP($A250,'Summer 2023 PVI'!$B$2:$AF$216,8,FALSE)))</f>
        <v>0</v>
      </c>
      <c r="H250" s="231">
        <f>IF(ISNA(VLOOKUP($A250,'Autumn 2023 PVI'!$B$2:$AH$214,9,FALSE)),0,(VLOOKUP($A250,'Autumn 2023 PVI'!$B$2:$AH$214,9,FALSE)))</f>
        <v>0</v>
      </c>
      <c r="I250" s="231">
        <f>IF(ISNA(VLOOKUP($A250,'Spring 2023 PVI'!$B$3:$AF$219,13,FALSE)),0,(VLOOKUP($A250,'Spring 2023 PVI'!$B$3:$AF$219,13,FALSE)))</f>
        <v>15</v>
      </c>
      <c r="J250" s="231">
        <f>IF(ISNA(VLOOKUP($A250,'Summer 2023 PVI'!$B$2:$AF$216,13,FALSE)),0,(VLOOKUP($A250,'Summer 2023 PVI'!$B$2:$AF$216,13,FALSE)))</f>
        <v>15</v>
      </c>
      <c r="K250" s="231">
        <f>IF(ISNA(VLOOKUP($A250,'Autumn 2023 PVI'!$B$2:$AH$214,13,FALSE)),0,(VLOOKUP($A250,'Autumn 2023 PVI'!$B$2:$AH$214,13,FALSE)))</f>
        <v>0</v>
      </c>
      <c r="L250" s="231">
        <f>IF(ISNA(VLOOKUP($A250,'Spring 2023 PVI'!$B$3:$AF$219,16,FALSE)),0,(VLOOKUP($A250,'Spring 2023 PVI'!$B$3:$AF$219,16,FALSE)))</f>
        <v>0</v>
      </c>
      <c r="M250" s="231">
        <f>IF(ISNA(VLOOKUP($A250,'Summer 2023 PVI'!$B$2:$AF$216,16,FALSE)),0,(VLOOKUP($A250,'Summer 2023 PVI'!$B$2:$AF$216,16,FALSE)))</f>
        <v>0</v>
      </c>
      <c r="N250" s="231">
        <f>IF(ISNA(VLOOKUP($A250,'Autumn 2023 PVI'!$B$2:$AH$214,16,FALSE)),0,(VLOOKUP($A250,'Autumn 2023 PVI'!$B$2:$AH$214,16,FALSE)))</f>
        <v>0</v>
      </c>
      <c r="O250" s="231">
        <f>IF(ISNA(VLOOKUP($A250,'Spring 2023 PVI'!$B$3:$AF$219,3,FALSE)),0,(VLOOKUP($A250,'Spring 2023 PVI'!$B$3:$AF$219,3,FALSE)))</f>
        <v>0</v>
      </c>
      <c r="P250" s="231">
        <f>IF(ISNA(VLOOKUP($A250,'Summer 2023 PVI'!$B$3:$AF$216,3,FALSE)),0,(VLOOKUP($A250,'Summer 2023 PVI'!$B$2:$AF$216,3,FALSE)))</f>
        <v>0</v>
      </c>
      <c r="Q250" s="231">
        <f>IF(ISNA(VLOOKUP($A250,'Autumn 2023 PVI'!$B$2:$AF$214,3,FALSE)),0,(VLOOKUP($A250,'Autumn 2023 PVI'!$B$2:$AF$214,3,FALSE)))</f>
        <v>0</v>
      </c>
      <c r="R250" s="231">
        <f>IF(ISNA(VLOOKUP($A250,'Spring 2023 PVI'!$B$3:$AF$219,10,FALSE)),0,(VLOOKUP($A250,'Spring 2023 PVI'!$B$3:$AF$219,10,FALSE)))</f>
        <v>0</v>
      </c>
      <c r="S250" s="231">
        <f>IF(ISNA(VLOOKUP($A250,'Summer 2023 PVI'!$B$2:$AF$216,10,FALSE)),0,(VLOOKUP($A250,'Summer 2023 PVI'!$B$2:$AF$216,10,FALSE)))</f>
        <v>0</v>
      </c>
      <c r="T250" s="231">
        <f>IF(ISNA(VLOOKUP($A250,'Autumn 2023 PVI'!$B$2:$AH$214,10,FALSE)),0,(VLOOKUP($A250,'Autumn 2023 PVI'!$B$2:$AH$214,10,FALSE)))</f>
        <v>0</v>
      </c>
      <c r="U250" s="231">
        <f>IF(ISNA(VLOOKUP($A250,'Spring 2023 PVI'!$B$3:$AF$219,26,FALSE)),0,(VLOOKUP($A250,'Spring 2023 PVI'!$B$3:$AF$219,26,FALSE)))</f>
        <v>0</v>
      </c>
      <c r="V250" s="231">
        <f>IF(ISNA(VLOOKUP($A250,'Spring 2023 PVI'!$B$3:$AF$219,26,FALSE)),0,(VLOOKUP($A250,'Spring 2023 PVI'!$B$3:$AF$219,26,FALSE)))</f>
        <v>0</v>
      </c>
      <c r="W250" s="231">
        <f>IF(ISNA(VLOOKUP($A250,'Spring 2023 PVI'!$B$3:$AF$219,26,FALSE)),0,(VLOOKUP($A250,'Spring 2023 PVI'!$B$3:$AF$219,26,FALSE)))</f>
        <v>0</v>
      </c>
      <c r="X250" s="231">
        <f>IF(ISNA(VLOOKUP($A250,'Spring 2023 PVI'!$B$3:$AF$219,27,FALSE)),0,(VLOOKUP($A250,'Spring 2023 PVI'!$B$3:$AF$219,27,FALSE)))</f>
        <v>0</v>
      </c>
      <c r="Y250" s="231">
        <f>IF(ISNA(VLOOKUP($A250,'Spring 2023 PVI'!$B$3:$AF$219,27,FALSE)),0,(VLOOKUP($A250,'Spring 2023 PVI'!$B$3:$AF$219,27,FALSE)))</f>
        <v>0</v>
      </c>
      <c r="Z250" s="231">
        <f>IF(ISNA(VLOOKUP($A250,'Spring 2023 PVI'!$B$3:$AF$219,27,FALSE)),0,(VLOOKUP($A250,'Spring 2023 PVI'!$B$3:$AF$219,27,FALSE)))</f>
        <v>0</v>
      </c>
      <c r="AA250" s="231">
        <f>IF(ISNA(VLOOKUP($A250,'Spring 2023 PVI'!$B$3:$AF$219,28,FALSE)),0,(VLOOKUP($A250,'Spring 2023 PVI'!$B$3:$AF$219,28,FALSE)))</f>
        <v>0</v>
      </c>
      <c r="AB250" s="231">
        <f>IF(ISNA(VLOOKUP($A250,'Spring 2023 PVI'!$B$3:$AF$219,28,FALSE)),0,(VLOOKUP($A250,'Spring 2023 PVI'!$B$3:$AF$219,28,FALSE)))</f>
        <v>0</v>
      </c>
      <c r="AC250" s="231">
        <f>IF(ISNA(VLOOKUP($A250,'Spring 2023 PVI'!$B$3:$AF$219,28,FALSE)),0,(VLOOKUP($A250,'Spring 2023 PVI'!$B$3:$AF$219,28,FALSE)))</f>
        <v>0</v>
      </c>
      <c r="AD250" s="384">
        <f t="shared" si="103"/>
        <v>2113.8000000000002</v>
      </c>
      <c r="AE250" s="403">
        <v>0</v>
      </c>
      <c r="AF250" s="403">
        <v>0</v>
      </c>
      <c r="AG250" s="403">
        <v>0</v>
      </c>
      <c r="AH250" s="384">
        <f t="shared" si="90"/>
        <v>0</v>
      </c>
      <c r="AI250" s="384">
        <f t="shared" si="91"/>
        <v>0</v>
      </c>
      <c r="AJ250" s="384">
        <f t="shared" si="92"/>
        <v>0</v>
      </c>
      <c r="AK250" s="384">
        <f t="shared" si="104"/>
        <v>0</v>
      </c>
      <c r="AL250" s="403">
        <f>IF(ISNA(VLOOKUP($A250,'Spring 2023 PVI'!$B246:$AD246,29,FALSE)),0,(VLOOKUP($A250,'Spring 2023 PVI'!$B246:$AD246,29,FALSE)))</f>
        <v>0</v>
      </c>
      <c r="AM250" s="403">
        <f>IF(ISNA(VLOOKUP($A250,'Spring 2023 PVI'!$B246:$AZ246,30,FALSE)),0,(VLOOKUP($A250,'Spring 2023 PVI'!$B246:$AZ246,30,FALSE)))</f>
        <v>0</v>
      </c>
      <c r="AN250" s="402">
        <f t="shared" si="105"/>
        <v>0</v>
      </c>
      <c r="AO250" s="404">
        <f t="shared" si="106"/>
        <v>0</v>
      </c>
      <c r="AP250" s="384">
        <f t="shared" si="107"/>
        <v>2113.8000000000002</v>
      </c>
      <c r="AQ250" s="403"/>
      <c r="AR250" s="403" t="e">
        <f>VLOOKUP($A250,'Data EYFSS Indica'!$C:$AQ,27,0)</f>
        <v>#N/A</v>
      </c>
      <c r="AS250" s="403" t="e">
        <f>VLOOKUP($A250,'Data EYFSS Indica'!$C:$AQ,28,0)</f>
        <v>#N/A</v>
      </c>
      <c r="AT250" s="409" t="e">
        <f t="shared" si="108"/>
        <v>#N/A</v>
      </c>
      <c r="AU250" s="409" t="e">
        <f>(VLOOKUP($A250,'Data EYFSS Indica'!$C:$AQ,24,0))/3.2*AU$3</f>
        <v>#N/A</v>
      </c>
      <c r="AV250" s="413" t="e">
        <f t="shared" si="109"/>
        <v>#N/A</v>
      </c>
      <c r="AW250" s="410" t="e">
        <f t="shared" si="95"/>
        <v>#N/A</v>
      </c>
      <c r="AX250" s="410" t="e">
        <f t="shared" si="96"/>
        <v>#N/A</v>
      </c>
      <c r="AY250" s="410" t="e">
        <f t="shared" si="97"/>
        <v>#N/A</v>
      </c>
      <c r="AZ250" s="642">
        <f>(SUMIF('Spring 2023 School'!B:B,Budget!A250,'Spring 2023 School'!AG:AG)+SUMIF('Summer 2023 School'!B:B,Budget!A250,'Summer 2023 School'!AG:AG)+SUMIF('Autumn 2023 School'!B:B,Budget!A250,'Autumn 2023 School'!AG:AG))</f>
        <v>0</v>
      </c>
      <c r="BA250" s="410">
        <f t="shared" si="98"/>
        <v>0</v>
      </c>
      <c r="BI250">
        <f t="shared" si="144"/>
        <v>0</v>
      </c>
      <c r="BJ250">
        <f t="shared" si="145"/>
        <v>0</v>
      </c>
      <c r="BK250">
        <f t="shared" si="146"/>
        <v>0</v>
      </c>
    </row>
    <row r="251" spans="1:63" x14ac:dyDescent="0.35">
      <c r="A251" s="231">
        <v>1811</v>
      </c>
      <c r="B251" t="s">
        <v>1215</v>
      </c>
      <c r="C251" s="231">
        <f>IF(ISNA(VLOOKUP($A251,'Spring 2023 PVI'!$B$3:$AF$220,6,FALSE)),0,(VLOOKUP($A251,'Spring 2023 PVI'!$B$3:$AF$220,6,FALSE)))</f>
        <v>0</v>
      </c>
      <c r="D251" s="231">
        <f>IF(ISNA(VLOOKUP($A251,'Summer 2023 PVI'!$B$2:$AF$217,6,FALSE)),0,(VLOOKUP($A251,'Summer 2023 PVI'!$B$2:$AF$217,6,FALSE)))</f>
        <v>3</v>
      </c>
      <c r="E251" s="231">
        <f>IF(ISNA(VLOOKUP($A251,'Autumn 2023 PVI'!$B$2:$AH$214,6,FALSE)),0,(VLOOKUP($A251,'Autumn 2023 PVI'!$B$2:$AH$214,6,FALSE)))</f>
        <v>2</v>
      </c>
      <c r="F251" s="231">
        <f>IF(ISNA(VLOOKUP($A251,'Spring 2023 PVI'!$B$3:$AF$219,9,FALSE)),0,(VLOOKUP($A251,'Spring 2023 PVI'!$B$3:$AF$219,8,FALSE)))</f>
        <v>0</v>
      </c>
      <c r="G251" s="231">
        <f>IF(ISNA(VLOOKUP($A251,'Summer 2023 PVI'!$B$2:$AF$216,9,FALSE)),0,(VLOOKUP($A251,'Summer 2023 PVI'!$B$2:$AF$216,8,FALSE)))</f>
        <v>1</v>
      </c>
      <c r="H251" s="231">
        <f>IF(ISNA(VLOOKUP($A251,'Autumn 2023 PVI'!$B$2:$AH$214,9,FALSE)),0,(VLOOKUP($A251,'Autumn 2023 PVI'!$B$2:$AH$214,9,FALSE)))</f>
        <v>2</v>
      </c>
      <c r="I251" s="231">
        <f>IF(ISNA(VLOOKUP($A251,'Spring 2023 PVI'!$B$3:$AF$219,13,FALSE)),0,(VLOOKUP($A251,'Spring 2023 PVI'!$B$3:$AF$219,13,FALSE)))</f>
        <v>0</v>
      </c>
      <c r="J251" s="231">
        <f>IF(ISNA(VLOOKUP($A251,'Summer 2023 PVI'!$B$2:$AF$216,13,FALSE)),0,(VLOOKUP($A251,'Summer 2023 PVI'!$B$2:$AF$216,13,FALSE)))</f>
        <v>15</v>
      </c>
      <c r="K251" s="231">
        <f>IF(ISNA(VLOOKUP($A251,'Autumn 2023 PVI'!$B$2:$AH$214,13,FALSE)),0,(VLOOKUP($A251,'Autumn 2023 PVI'!$B$2:$AH$214,13,FALSE)))</f>
        <v>0</v>
      </c>
      <c r="L251" s="231">
        <f>IF(ISNA(VLOOKUP($A251,'Spring 2023 PVI'!$B$3:$AF$219,16,FALSE)),0,(VLOOKUP($A251,'Spring 2023 PVI'!$B$3:$AF$219,16,FALSE)))</f>
        <v>0</v>
      </c>
      <c r="M251" s="231">
        <f>IF(ISNA(VLOOKUP($A251,'Summer 2023 PVI'!$B$2:$AF$216,16,FALSE)),0,(VLOOKUP($A251,'Summer 2023 PVI'!$B$2:$AF$216,16,FALSE)))</f>
        <v>45</v>
      </c>
      <c r="N251" s="231">
        <f>IF(ISNA(VLOOKUP($A251,'Autumn 2023 PVI'!$B$2:$AH$214,16,FALSE)),0,(VLOOKUP($A251,'Autumn 2023 PVI'!$B$2:$AH$214,16,FALSE)))</f>
        <v>30</v>
      </c>
      <c r="O251" s="231">
        <f>IF(ISNA(VLOOKUP($A251,'Spring 2023 PVI'!$B$3:$AF$219,3,FALSE)),0,(VLOOKUP($A251,'Spring 2023 PVI'!$B$3:$AF$219,3,FALSE)))</f>
        <v>0</v>
      </c>
      <c r="P251" s="231">
        <f>IF(ISNA(VLOOKUP($A251,'Summer 2023 PVI'!$B$3:$AF$216,3,FALSE)),0,(VLOOKUP($A251,'Summer 2023 PVI'!$B$2:$AF$216,3,FALSE)))</f>
        <v>0</v>
      </c>
      <c r="Q251" s="231">
        <f>IF(ISNA(VLOOKUP($A251,'Autumn 2023 PVI'!$B$2:$AF$214,3,FALSE)),0,(VLOOKUP($A251,'Autumn 2023 PVI'!$B$2:$AF$214,3,FALSE)))</f>
        <v>0</v>
      </c>
      <c r="R251" s="231">
        <f>IF(ISNA(VLOOKUP($A251,'Spring 2023 PVI'!$B$3:$AF$219,10,FALSE)),0,(VLOOKUP($A251,'Spring 2023 PVI'!$B$3:$AF$219,10,FALSE)))</f>
        <v>0</v>
      </c>
      <c r="S251" s="231">
        <f>IF(ISNA(VLOOKUP($A251,'Summer 2023 PVI'!$B$2:$AF$216,10,FALSE)),0,(VLOOKUP($A251,'Summer 2023 PVI'!$B$2:$AF$216,10,FALSE)))</f>
        <v>0</v>
      </c>
      <c r="T251" s="231">
        <f>IF(ISNA(VLOOKUP($A251,'Autumn 2023 PVI'!$B$2:$AH$214,10,FALSE)),0,(VLOOKUP($A251,'Autumn 2023 PVI'!$B$2:$AH$214,10,FALSE)))</f>
        <v>0</v>
      </c>
      <c r="U251" s="231">
        <f>IF(ISNA(VLOOKUP($A251,'Spring 2023 PVI'!$B$3:$AF$219,26,FALSE)),0,(VLOOKUP($A251,'Spring 2023 PVI'!$B$3:$AF$219,26,FALSE)))</f>
        <v>0</v>
      </c>
      <c r="V251" s="231">
        <f>IF(ISNA(VLOOKUP($A251,'Spring 2023 PVI'!$B$3:$AF$219,26,FALSE)),0,(VLOOKUP($A251,'Spring 2023 PVI'!$B$3:$AF$219,26,FALSE)))</f>
        <v>0</v>
      </c>
      <c r="W251" s="231">
        <f>IF(ISNA(VLOOKUP($A251,'Spring 2023 PVI'!$B$3:$AF$219,26,FALSE)),0,(VLOOKUP($A251,'Spring 2023 PVI'!$B$3:$AF$219,26,FALSE)))</f>
        <v>0</v>
      </c>
      <c r="X251" s="231">
        <f>IF(ISNA(VLOOKUP($A251,'Spring 2023 PVI'!$B$3:$AF$219,27,FALSE)),0,(VLOOKUP($A251,'Spring 2023 PVI'!$B$3:$AF$219,27,FALSE)))</f>
        <v>0</v>
      </c>
      <c r="Y251" s="231">
        <f>IF(ISNA(VLOOKUP($A251,'Spring 2023 PVI'!$B$3:$AF$219,27,FALSE)),0,(VLOOKUP($A251,'Spring 2023 PVI'!$B$3:$AF$219,27,FALSE)))</f>
        <v>0</v>
      </c>
      <c r="Z251" s="231">
        <f>IF(ISNA(VLOOKUP($A251,'Spring 2023 PVI'!$B$3:$AF$219,27,FALSE)),0,(VLOOKUP($A251,'Spring 2023 PVI'!$B$3:$AF$219,27,FALSE)))</f>
        <v>0</v>
      </c>
      <c r="AA251" s="231">
        <f>IF(ISNA(VLOOKUP($A251,'Spring 2023 PVI'!$B$3:$AF$219,28,FALSE)),0,(VLOOKUP($A251,'Spring 2023 PVI'!$B$3:$AF$219,28,FALSE)))</f>
        <v>0</v>
      </c>
      <c r="AB251" s="231">
        <f>IF(ISNA(VLOOKUP($A251,'Spring 2023 PVI'!$B$3:$AF$219,28,FALSE)),0,(VLOOKUP($A251,'Spring 2023 PVI'!$B$3:$AF$219,28,FALSE)))</f>
        <v>0</v>
      </c>
      <c r="AC251" s="231">
        <f>IF(ISNA(VLOOKUP($A251,'Spring 2023 PVI'!$B$3:$AF$219,28,FALSE)),0,(VLOOKUP($A251,'Spring 2023 PVI'!$B$3:$AF$219,28,FALSE)))</f>
        <v>0</v>
      </c>
      <c r="AD251" s="384">
        <f t="shared" si="103"/>
        <v>6178.8</v>
      </c>
      <c r="AE251" s="403">
        <v>0</v>
      </c>
      <c r="AF251" s="403">
        <v>0</v>
      </c>
      <c r="AG251" s="403">
        <v>0</v>
      </c>
      <c r="AH251" s="384">
        <f t="shared" si="90"/>
        <v>0</v>
      </c>
      <c r="AI251" s="384">
        <f t="shared" si="91"/>
        <v>0</v>
      </c>
      <c r="AJ251" s="384">
        <f t="shared" si="92"/>
        <v>0</v>
      </c>
      <c r="AK251" s="384">
        <f t="shared" si="104"/>
        <v>0</v>
      </c>
      <c r="AL251" s="403">
        <f>IF(ISNA(VLOOKUP($A251,'Spring 2023 PVI'!$B247:$AD247,29,FALSE)),0,(VLOOKUP($A251,'Spring 2023 PVI'!$B247:$AD247,29,FALSE)))</f>
        <v>0</v>
      </c>
      <c r="AM251" s="403">
        <f>IF(ISNA(VLOOKUP($A251,'Spring 2023 PVI'!$B247:$AZ247,30,FALSE)),0,(VLOOKUP($A251,'Spring 2023 PVI'!$B247:$AZ247,30,FALSE)))</f>
        <v>0</v>
      </c>
      <c r="AN251" s="402">
        <f t="shared" si="105"/>
        <v>0</v>
      </c>
      <c r="AO251" s="404">
        <f t="shared" si="106"/>
        <v>0</v>
      </c>
      <c r="AP251" s="384">
        <f t="shared" si="107"/>
        <v>6178.8</v>
      </c>
      <c r="AQ251" s="403"/>
      <c r="AR251" s="403" t="e">
        <f>VLOOKUP($A251,'Data EYFSS Indica'!$C:$AQ,27,0)</f>
        <v>#N/A</v>
      </c>
      <c r="AS251" s="403" t="e">
        <f>VLOOKUP($A251,'Data EYFSS Indica'!$C:$AQ,28,0)</f>
        <v>#N/A</v>
      </c>
      <c r="AT251" s="409" t="e">
        <f t="shared" si="108"/>
        <v>#N/A</v>
      </c>
      <c r="AU251" s="409" t="e">
        <f>(VLOOKUP($A251,'Data EYFSS Indica'!$C:$AQ,24,0))/3.2*AU$3</f>
        <v>#N/A</v>
      </c>
      <c r="AV251" s="413" t="e">
        <f t="shared" si="109"/>
        <v>#N/A</v>
      </c>
      <c r="AW251" s="410" t="e">
        <f t="shared" si="95"/>
        <v>#N/A</v>
      </c>
      <c r="AX251" s="410" t="e">
        <f t="shared" si="96"/>
        <v>#N/A</v>
      </c>
      <c r="AY251" s="410" t="e">
        <f t="shared" si="97"/>
        <v>#N/A</v>
      </c>
      <c r="AZ251" s="642">
        <f>(SUMIF('Spring 2023 School'!B:B,Budget!A251,'Spring 2023 School'!AG:AG)+SUMIF('Summer 2023 School'!B:B,Budget!A251,'Summer 2023 School'!AG:AG)+SUMIF('Autumn 2023 School'!B:B,Budget!A251,'Autumn 2023 School'!AG:AG))</f>
        <v>0</v>
      </c>
      <c r="BA251" s="410">
        <f t="shared" si="98"/>
        <v>0</v>
      </c>
      <c r="BI251">
        <f t="shared" si="144"/>
        <v>0</v>
      </c>
      <c r="BJ251">
        <f t="shared" si="145"/>
        <v>0</v>
      </c>
      <c r="BK251">
        <f t="shared" si="146"/>
        <v>0</v>
      </c>
    </row>
    <row r="252" spans="1:63" x14ac:dyDescent="0.35">
      <c r="A252" s="231">
        <v>1869</v>
      </c>
      <c r="B252" t="s">
        <v>1297</v>
      </c>
      <c r="C252" s="231">
        <f>IF(ISNA(VLOOKUP($A252,'Spring 2023 PVI'!$B$3:$AF$220,6,FALSE)),0,(VLOOKUP($A252,'Spring 2023 PVI'!$B$3:$AF$220,6,FALSE)))</f>
        <v>3</v>
      </c>
      <c r="D252" s="231">
        <f>IF(ISNA(VLOOKUP($A252,'Summer 2023 PVI'!$B$2:$AF$217,6,FALSE)),0,(VLOOKUP($A252,'Summer 2023 PVI'!$B$2:$AF$217,6,FALSE)))</f>
        <v>0</v>
      </c>
      <c r="E252" s="231">
        <f>IF(ISNA(VLOOKUP($A252,'Autumn 2023 PVI'!$B$2:$AH$214,6,FALSE)),0,(VLOOKUP($A252,'Autumn 2023 PVI'!$B$2:$AH$214,6,FALSE)))</f>
        <v>0</v>
      </c>
      <c r="F252" s="231">
        <f>IF(ISNA(VLOOKUP($A252,'Spring 2023 PVI'!$B$3:$AF$219,9,FALSE)),0,(VLOOKUP($A252,'Spring 2023 PVI'!$B$3:$AF$219,8,FALSE)))</f>
        <v>0</v>
      </c>
      <c r="G252" s="231">
        <f>IF(ISNA(VLOOKUP($A252,'Summer 2023 PVI'!$B$2:$AF$216,9,FALSE)),0,(VLOOKUP($A252,'Summer 2023 PVI'!$B$2:$AF$216,8,FALSE)))</f>
        <v>0</v>
      </c>
      <c r="H252" s="231">
        <f>IF(ISNA(VLOOKUP($A252,'Autumn 2023 PVI'!$B$2:$AH$214,9,FALSE)),0,(VLOOKUP($A252,'Autumn 2023 PVI'!$B$2:$AH$214,9,FALSE)))</f>
        <v>0</v>
      </c>
      <c r="I252" s="231">
        <f>IF(ISNA(VLOOKUP($A252,'Spring 2023 PVI'!$B$3:$AF$219,13,FALSE)),0,(VLOOKUP($A252,'Spring 2023 PVI'!$B$3:$AF$219,13,FALSE)))</f>
        <v>15</v>
      </c>
      <c r="J252" s="231">
        <f>IF(ISNA(VLOOKUP($A252,'Summer 2023 PVI'!$B$2:$AF$216,13,FALSE)),0,(VLOOKUP($A252,'Summer 2023 PVI'!$B$2:$AF$216,13,FALSE)))</f>
        <v>0</v>
      </c>
      <c r="K252" s="231">
        <f>IF(ISNA(VLOOKUP($A252,'Autumn 2023 PVI'!$B$2:$AH$214,13,FALSE)),0,(VLOOKUP($A252,'Autumn 2023 PVI'!$B$2:$AH$214,13,FALSE)))</f>
        <v>0</v>
      </c>
      <c r="L252" s="231">
        <f>IF(ISNA(VLOOKUP($A252,'Spring 2023 PVI'!$B$3:$AF$219,16,FALSE)),0,(VLOOKUP($A252,'Spring 2023 PVI'!$B$3:$AF$219,16,FALSE)))</f>
        <v>45</v>
      </c>
      <c r="M252" s="231">
        <f>IF(ISNA(VLOOKUP($A252,'Summer 2023 PVI'!$B$2:$AF$216,16,FALSE)),0,(VLOOKUP($A252,'Summer 2023 PVI'!$B$2:$AF$216,16,FALSE)))</f>
        <v>0</v>
      </c>
      <c r="N252" s="231">
        <f>IF(ISNA(VLOOKUP($A252,'Autumn 2023 PVI'!$B$2:$AH$214,16,FALSE)),0,(VLOOKUP($A252,'Autumn 2023 PVI'!$B$2:$AH$214,16,FALSE)))</f>
        <v>0</v>
      </c>
      <c r="O252" s="231">
        <f>IF(ISNA(VLOOKUP($A252,'Spring 2023 PVI'!$B$3:$AF$219,3,FALSE)),0,(VLOOKUP($A252,'Spring 2023 PVI'!$B$3:$AF$219,3,FALSE)))</f>
        <v>0</v>
      </c>
      <c r="P252" s="231">
        <f>IF(ISNA(VLOOKUP($A252,'Summer 2023 PVI'!$B$3:$AF$216,3,FALSE)),0,(VLOOKUP($A252,'Summer 2023 PVI'!$B$2:$AF$216,3,FALSE)))</f>
        <v>0</v>
      </c>
      <c r="Q252" s="231">
        <f>IF(ISNA(VLOOKUP($A252,'Autumn 2023 PVI'!$B$2:$AF$214,3,FALSE)),0,(VLOOKUP($A252,'Autumn 2023 PVI'!$B$2:$AF$214,3,FALSE)))</f>
        <v>0</v>
      </c>
      <c r="R252" s="231">
        <f>IF(ISNA(VLOOKUP($A252,'Spring 2023 PVI'!$B$3:$AF$219,10,FALSE)),0,(VLOOKUP($A252,'Spring 2023 PVI'!$B$3:$AF$219,10,FALSE)))</f>
        <v>0</v>
      </c>
      <c r="S252" s="231">
        <f>IF(ISNA(VLOOKUP($A252,'Summer 2023 PVI'!$B$2:$AF$216,10,FALSE)),0,(VLOOKUP($A252,'Summer 2023 PVI'!$B$2:$AF$216,10,FALSE)))</f>
        <v>0</v>
      </c>
      <c r="T252" s="231">
        <f>IF(ISNA(VLOOKUP($A252,'Autumn 2023 PVI'!$B$2:$AH$214,10,FALSE)),0,(VLOOKUP($A252,'Autumn 2023 PVI'!$B$2:$AH$214,10,FALSE)))</f>
        <v>0</v>
      </c>
      <c r="U252" s="231">
        <f>IF(ISNA(VLOOKUP($A252,'Spring 2023 PVI'!$B$3:$AF$219,26,FALSE)),0,(VLOOKUP($A252,'Spring 2023 PVI'!$B$3:$AF$219,26,FALSE)))</f>
        <v>0</v>
      </c>
      <c r="V252" s="231">
        <f>IF(ISNA(VLOOKUP($A252,'Spring 2023 PVI'!$B$3:$AF$219,26,FALSE)),0,(VLOOKUP($A252,'Spring 2023 PVI'!$B$3:$AF$219,26,FALSE)))</f>
        <v>0</v>
      </c>
      <c r="W252" s="231">
        <f>IF(ISNA(VLOOKUP($A252,'Spring 2023 PVI'!$B$3:$AF$219,26,FALSE)),0,(VLOOKUP($A252,'Spring 2023 PVI'!$B$3:$AF$219,26,FALSE)))</f>
        <v>0</v>
      </c>
      <c r="X252" s="231">
        <f>IF(ISNA(VLOOKUP($A252,'Spring 2023 PVI'!$B$3:$AF$219,27,FALSE)),0,(VLOOKUP($A252,'Spring 2023 PVI'!$B$3:$AF$219,27,FALSE)))</f>
        <v>0</v>
      </c>
      <c r="Y252" s="231">
        <f>IF(ISNA(VLOOKUP($A252,'Spring 2023 PVI'!$B$3:$AF$219,27,FALSE)),0,(VLOOKUP($A252,'Spring 2023 PVI'!$B$3:$AF$219,27,FALSE)))</f>
        <v>0</v>
      </c>
      <c r="Z252" s="231">
        <f>IF(ISNA(VLOOKUP($A252,'Spring 2023 PVI'!$B$3:$AF$219,27,FALSE)),0,(VLOOKUP($A252,'Spring 2023 PVI'!$B$3:$AF$219,27,FALSE)))</f>
        <v>0</v>
      </c>
      <c r="AA252" s="231">
        <f>IF(ISNA(VLOOKUP($A252,'Spring 2023 PVI'!$B$3:$AF$219,28,FALSE)),0,(VLOOKUP($A252,'Spring 2023 PVI'!$B$3:$AF$219,28,FALSE)))</f>
        <v>0</v>
      </c>
      <c r="AB252" s="231">
        <f>IF(ISNA(VLOOKUP($A252,'Spring 2023 PVI'!$B$3:$AF$219,28,FALSE)),0,(VLOOKUP($A252,'Spring 2023 PVI'!$B$3:$AF$219,28,FALSE)))</f>
        <v>0</v>
      </c>
      <c r="AC252" s="231">
        <f>IF(ISNA(VLOOKUP($A252,'Spring 2023 PVI'!$B$3:$AF$219,28,FALSE)),0,(VLOOKUP($A252,'Spring 2023 PVI'!$B$3:$AF$219,28,FALSE)))</f>
        <v>0</v>
      </c>
      <c r="AD252" s="384">
        <f t="shared" si="103"/>
        <v>4227.6000000000004</v>
      </c>
      <c r="AE252" s="403">
        <v>0</v>
      </c>
      <c r="AF252" s="403">
        <v>0</v>
      </c>
      <c r="AG252" s="403">
        <v>0</v>
      </c>
      <c r="AH252" s="384">
        <f t="shared" si="90"/>
        <v>0</v>
      </c>
      <c r="AI252" s="384">
        <f t="shared" si="91"/>
        <v>0</v>
      </c>
      <c r="AJ252" s="384">
        <f t="shared" si="92"/>
        <v>0</v>
      </c>
      <c r="AK252" s="384">
        <f t="shared" si="104"/>
        <v>0</v>
      </c>
      <c r="AL252" s="403">
        <f>IF(ISNA(VLOOKUP($A252,'Spring 2023 PVI'!$B248:$AD248,29,FALSE)),0,(VLOOKUP($A252,'Spring 2023 PVI'!$B248:$AD248,29,FALSE)))</f>
        <v>0</v>
      </c>
      <c r="AM252" s="403">
        <f>IF(ISNA(VLOOKUP($A252,'Spring 2023 PVI'!$B248:$AZ248,30,FALSE)),0,(VLOOKUP($A252,'Spring 2023 PVI'!$B248:$AZ248,30,FALSE)))</f>
        <v>0</v>
      </c>
      <c r="AN252" s="402">
        <f t="shared" si="105"/>
        <v>0</v>
      </c>
      <c r="AO252" s="404">
        <f t="shared" si="106"/>
        <v>0</v>
      </c>
      <c r="AP252" s="384">
        <f t="shared" si="107"/>
        <v>4227.6000000000004</v>
      </c>
      <c r="AQ252" s="403"/>
      <c r="AR252" s="403" t="e">
        <f>VLOOKUP($A252,'Data EYFSS Indica'!$C:$AQ,27,0)</f>
        <v>#N/A</v>
      </c>
      <c r="AS252" s="403" t="e">
        <f>VLOOKUP($A252,'Data EYFSS Indica'!$C:$AQ,28,0)</f>
        <v>#N/A</v>
      </c>
      <c r="AT252" s="409" t="e">
        <f t="shared" si="108"/>
        <v>#N/A</v>
      </c>
      <c r="AU252" s="409" t="e">
        <f>(VLOOKUP($A252,'Data EYFSS Indica'!$C:$AQ,24,0))/3.2*AU$3</f>
        <v>#N/A</v>
      </c>
      <c r="AV252" s="413" t="e">
        <f t="shared" si="109"/>
        <v>#N/A</v>
      </c>
      <c r="AW252" s="410" t="e">
        <f t="shared" si="95"/>
        <v>#N/A</v>
      </c>
      <c r="AX252" s="410" t="e">
        <f t="shared" si="96"/>
        <v>#N/A</v>
      </c>
      <c r="AY252" s="410" t="e">
        <f t="shared" si="97"/>
        <v>#N/A</v>
      </c>
      <c r="AZ252" s="642">
        <f>(SUMIF('Spring 2023 School'!B:B,Budget!A252,'Spring 2023 School'!AG:AG)+SUMIF('Summer 2023 School'!B:B,Budget!A252,'Summer 2023 School'!AG:AG)+SUMIF('Autumn 2023 School'!B:B,Budget!A252,'Autumn 2023 School'!AG:AG))</f>
        <v>0</v>
      </c>
      <c r="BA252" s="410">
        <f t="shared" si="98"/>
        <v>0</v>
      </c>
      <c r="BI252">
        <f t="shared" si="144"/>
        <v>0</v>
      </c>
      <c r="BJ252">
        <f t="shared" si="145"/>
        <v>0</v>
      </c>
      <c r="BK252">
        <f t="shared" si="146"/>
        <v>0</v>
      </c>
    </row>
    <row r="253" spans="1:63" x14ac:dyDescent="0.35">
      <c r="A253" s="231">
        <v>1874</v>
      </c>
      <c r="B253" t="s">
        <v>395</v>
      </c>
      <c r="C253" s="231">
        <f>IF(ISNA(VLOOKUP($A253,'Spring 2023 PVI'!$B$3:$AF$220,6,FALSE)),0,(VLOOKUP($A253,'Spring 2023 PVI'!$B$3:$AF$220,6,FALSE)))</f>
        <v>1</v>
      </c>
      <c r="D253" s="231">
        <f>IF(ISNA(VLOOKUP($A253,'Summer 2023 PVI'!$B$2:$AF$217,6,FALSE)),0,(VLOOKUP($A253,'Summer 2023 PVI'!$B$2:$AF$217,6,FALSE)))</f>
        <v>1</v>
      </c>
      <c r="E253" s="231">
        <f>IF(ISNA(VLOOKUP($A253,'Autumn 2023 PVI'!$B$2:$AH$214,6,FALSE)),0,(VLOOKUP($A253,'Autumn 2023 PVI'!$B$2:$AH$214,6,FALSE)))</f>
        <v>0</v>
      </c>
      <c r="F253" s="231">
        <f>IF(ISNA(VLOOKUP($A253,'Spring 2023 PVI'!$B$3:$AF$219,9,FALSE)),0,(VLOOKUP($A253,'Spring 2023 PVI'!$B$3:$AF$219,8,FALSE)))</f>
        <v>0</v>
      </c>
      <c r="G253" s="231">
        <f>IF(ISNA(VLOOKUP($A253,'Summer 2023 PVI'!$B$2:$AF$216,9,FALSE)),0,(VLOOKUP($A253,'Summer 2023 PVI'!$B$2:$AF$216,8,FALSE)))</f>
        <v>0</v>
      </c>
      <c r="H253" s="231">
        <f>IF(ISNA(VLOOKUP($A253,'Autumn 2023 PVI'!$B$2:$AH$214,9,FALSE)),0,(VLOOKUP($A253,'Autumn 2023 PVI'!$B$2:$AH$214,9,FALSE)))</f>
        <v>0</v>
      </c>
      <c r="I253" s="231">
        <f>IF(ISNA(VLOOKUP($A253,'Spring 2023 PVI'!$B$3:$AF$219,13,FALSE)),0,(VLOOKUP($A253,'Spring 2023 PVI'!$B$3:$AF$219,13,FALSE)))</f>
        <v>15</v>
      </c>
      <c r="J253" s="231">
        <f>IF(ISNA(VLOOKUP($A253,'Summer 2023 PVI'!$B$2:$AF$216,13,FALSE)),0,(VLOOKUP($A253,'Summer 2023 PVI'!$B$2:$AF$216,13,FALSE)))</f>
        <v>15</v>
      </c>
      <c r="K253" s="231">
        <f>IF(ISNA(VLOOKUP($A253,'Autumn 2023 PVI'!$B$2:$AH$214,13,FALSE)),0,(VLOOKUP($A253,'Autumn 2023 PVI'!$B$2:$AH$214,13,FALSE)))</f>
        <v>0</v>
      </c>
      <c r="L253" s="231">
        <f>IF(ISNA(VLOOKUP($A253,'Spring 2023 PVI'!$B$3:$AF$219,16,FALSE)),0,(VLOOKUP($A253,'Spring 2023 PVI'!$B$3:$AF$219,16,FALSE)))</f>
        <v>0</v>
      </c>
      <c r="M253" s="231">
        <f>IF(ISNA(VLOOKUP($A253,'Summer 2023 PVI'!$B$2:$AF$216,16,FALSE)),0,(VLOOKUP($A253,'Summer 2023 PVI'!$B$2:$AF$216,16,FALSE)))</f>
        <v>0</v>
      </c>
      <c r="N253" s="231">
        <f>IF(ISNA(VLOOKUP($A253,'Autumn 2023 PVI'!$B$2:$AH$214,16,FALSE)),0,(VLOOKUP($A253,'Autumn 2023 PVI'!$B$2:$AH$214,16,FALSE)))</f>
        <v>0</v>
      </c>
      <c r="O253" s="231">
        <f>IF(ISNA(VLOOKUP($A253,'Spring 2023 PVI'!$B$3:$AF$219,3,FALSE)),0,(VLOOKUP($A253,'Spring 2023 PVI'!$B$3:$AF$219,3,FALSE)))</f>
        <v>0</v>
      </c>
      <c r="P253" s="231">
        <f>IF(ISNA(VLOOKUP($A253,'Summer 2023 PVI'!$B$3:$AF$216,3,FALSE)),0,(VLOOKUP($A253,'Summer 2023 PVI'!$B$2:$AF$216,3,FALSE)))</f>
        <v>0</v>
      </c>
      <c r="Q253" s="231">
        <f>IF(ISNA(VLOOKUP($A253,'Autumn 2023 PVI'!$B$2:$AF$214,3,FALSE)),0,(VLOOKUP($A253,'Autumn 2023 PVI'!$B$2:$AF$214,3,FALSE)))</f>
        <v>0</v>
      </c>
      <c r="R253" s="231">
        <f>IF(ISNA(VLOOKUP($A253,'Spring 2023 PVI'!$B$3:$AF$219,10,FALSE)),0,(VLOOKUP($A253,'Spring 2023 PVI'!$B$3:$AF$219,10,FALSE)))</f>
        <v>0</v>
      </c>
      <c r="S253" s="231">
        <f>IF(ISNA(VLOOKUP($A253,'Summer 2023 PVI'!$B$2:$AF$216,10,FALSE)),0,(VLOOKUP($A253,'Summer 2023 PVI'!$B$2:$AF$216,10,FALSE)))</f>
        <v>0</v>
      </c>
      <c r="T253" s="231">
        <f>IF(ISNA(VLOOKUP($A253,'Autumn 2023 PVI'!$B$2:$AH$214,10,FALSE)),0,(VLOOKUP($A253,'Autumn 2023 PVI'!$B$2:$AH$214,10,FALSE)))</f>
        <v>0</v>
      </c>
      <c r="U253" s="231">
        <f>IF(ISNA(VLOOKUP($A253,'Spring 2023 PVI'!$B$3:$AF$219,26,FALSE)),0,(VLOOKUP($A253,'Spring 2023 PVI'!$B$3:$AF$219,26,FALSE)))</f>
        <v>0</v>
      </c>
      <c r="V253" s="231">
        <f>IF(ISNA(VLOOKUP($A253,'Spring 2023 PVI'!$B$3:$AF$219,26,FALSE)),0,(VLOOKUP($A253,'Spring 2023 PVI'!$B$3:$AF$219,26,FALSE)))</f>
        <v>0</v>
      </c>
      <c r="W253" s="231">
        <f>IF(ISNA(VLOOKUP($A253,'Spring 2023 PVI'!$B$3:$AF$219,26,FALSE)),0,(VLOOKUP($A253,'Spring 2023 PVI'!$B$3:$AF$219,26,FALSE)))</f>
        <v>0</v>
      </c>
      <c r="X253" s="231">
        <f>IF(ISNA(VLOOKUP($A253,'Spring 2023 PVI'!$B$3:$AF$219,27,FALSE)),0,(VLOOKUP($A253,'Spring 2023 PVI'!$B$3:$AF$219,27,FALSE)))</f>
        <v>0</v>
      </c>
      <c r="Y253" s="231">
        <f>IF(ISNA(VLOOKUP($A253,'Spring 2023 PVI'!$B$3:$AF$219,27,FALSE)),0,(VLOOKUP($A253,'Spring 2023 PVI'!$B$3:$AF$219,27,FALSE)))</f>
        <v>0</v>
      </c>
      <c r="Z253" s="231">
        <f>IF(ISNA(VLOOKUP($A253,'Spring 2023 PVI'!$B$3:$AF$219,27,FALSE)),0,(VLOOKUP($A253,'Spring 2023 PVI'!$B$3:$AF$219,27,FALSE)))</f>
        <v>0</v>
      </c>
      <c r="AA253" s="231">
        <f>IF(ISNA(VLOOKUP($A253,'Spring 2023 PVI'!$B$3:$AF$219,28,FALSE)),0,(VLOOKUP($A253,'Spring 2023 PVI'!$B$3:$AF$219,28,FALSE)))</f>
        <v>0</v>
      </c>
      <c r="AB253" s="231">
        <f>IF(ISNA(VLOOKUP($A253,'Spring 2023 PVI'!$B$3:$AF$219,28,FALSE)),0,(VLOOKUP($A253,'Spring 2023 PVI'!$B$3:$AF$219,28,FALSE)))</f>
        <v>0</v>
      </c>
      <c r="AC253" s="231">
        <f>IF(ISNA(VLOOKUP($A253,'Spring 2023 PVI'!$B$3:$AF$219,28,FALSE)),0,(VLOOKUP($A253,'Spring 2023 PVI'!$B$3:$AF$219,28,FALSE)))</f>
        <v>0</v>
      </c>
      <c r="AD253" s="384">
        <f t="shared" si="103"/>
        <v>2113.8000000000002</v>
      </c>
      <c r="AE253" s="403">
        <v>0</v>
      </c>
      <c r="AF253" s="403">
        <v>0</v>
      </c>
      <c r="AG253" s="403">
        <v>0</v>
      </c>
      <c r="AH253" s="384">
        <f t="shared" si="90"/>
        <v>0</v>
      </c>
      <c r="AI253" s="384">
        <f t="shared" si="91"/>
        <v>0</v>
      </c>
      <c r="AJ253" s="384">
        <f t="shared" si="92"/>
        <v>0</v>
      </c>
      <c r="AK253" s="384">
        <f t="shared" si="104"/>
        <v>0</v>
      </c>
      <c r="AL253" s="403">
        <f>IF(ISNA(VLOOKUP($A253,'Spring 2023 PVI'!$B249:$AD249,29,FALSE)),0,(VLOOKUP($A253,'Spring 2023 PVI'!$B249:$AD249,29,FALSE)))</f>
        <v>0</v>
      </c>
      <c r="AM253" s="403">
        <f>IF(ISNA(VLOOKUP($A253,'Spring 2023 PVI'!$B249:$AZ249,30,FALSE)),0,(VLOOKUP($A253,'Spring 2023 PVI'!$B249:$AZ249,30,FALSE)))</f>
        <v>0</v>
      </c>
      <c r="AN253" s="402">
        <f t="shared" si="105"/>
        <v>0</v>
      </c>
      <c r="AO253" s="404">
        <f t="shared" si="106"/>
        <v>0</v>
      </c>
      <c r="AP253" s="384">
        <f t="shared" si="107"/>
        <v>2113.8000000000002</v>
      </c>
      <c r="AQ253" s="403"/>
      <c r="AR253" s="403" t="e">
        <f>VLOOKUP($A253,'Data EYFSS Indica'!$C:$AQ,27,0)</f>
        <v>#N/A</v>
      </c>
      <c r="AS253" s="403" t="e">
        <f>VLOOKUP($A253,'Data EYFSS Indica'!$C:$AQ,28,0)</f>
        <v>#N/A</v>
      </c>
      <c r="AT253" s="409" t="e">
        <f t="shared" si="108"/>
        <v>#N/A</v>
      </c>
      <c r="AU253" s="409" t="e">
        <f>(VLOOKUP($A253,'Data EYFSS Indica'!$C:$AQ,24,0))/3.2*AU$3</f>
        <v>#N/A</v>
      </c>
      <c r="AV253" s="413" t="e">
        <f t="shared" si="109"/>
        <v>#N/A</v>
      </c>
      <c r="AW253" s="410" t="e">
        <f t="shared" si="95"/>
        <v>#N/A</v>
      </c>
      <c r="AX253" s="410" t="e">
        <f t="shared" si="96"/>
        <v>#N/A</v>
      </c>
      <c r="AY253" s="410" t="e">
        <f t="shared" si="97"/>
        <v>#N/A</v>
      </c>
      <c r="AZ253" s="642">
        <f>(SUMIF('Spring 2023 School'!B:B,Budget!A253,'Spring 2023 School'!AG:AG)+SUMIF('Summer 2023 School'!B:B,Budget!A253,'Summer 2023 School'!AG:AG)+SUMIF('Autumn 2023 School'!B:B,Budget!A253,'Autumn 2023 School'!AG:AG))</f>
        <v>0</v>
      </c>
      <c r="BA253" s="410">
        <f t="shared" si="98"/>
        <v>0</v>
      </c>
      <c r="BI253">
        <f t="shared" si="144"/>
        <v>0</v>
      </c>
      <c r="BJ253">
        <f t="shared" si="145"/>
        <v>0</v>
      </c>
      <c r="BK253">
        <f t="shared" si="146"/>
        <v>0</v>
      </c>
    </row>
    <row r="254" spans="1:63" x14ac:dyDescent="0.35">
      <c r="A254" s="231">
        <v>1996</v>
      </c>
      <c r="B254" t="s">
        <v>1216</v>
      </c>
      <c r="C254" s="231">
        <f>IF(ISNA(VLOOKUP($A254,'Spring 2023 PVI'!$B$3:$AF$220,6,FALSE)),0,(VLOOKUP($A254,'Spring 2023 PVI'!$B$3:$AF$220,6,FALSE)))</f>
        <v>1</v>
      </c>
      <c r="D254" s="231">
        <f>IF(ISNA(VLOOKUP($A254,'Summer 2023 PVI'!$B$2:$AF$217,6,FALSE)),0,(VLOOKUP($A254,'Summer 2023 PVI'!$B$2:$AF$217,6,FALSE)))</f>
        <v>1</v>
      </c>
      <c r="E254" s="231">
        <f>IF(ISNA(VLOOKUP($A254,'Autumn 2023 PVI'!$B$2:$AH$214,6,FALSE)),0,(VLOOKUP($A254,'Autumn 2023 PVI'!$B$2:$AH$214,6,FALSE)))</f>
        <v>1</v>
      </c>
      <c r="F254" s="231">
        <f>IF(ISNA(VLOOKUP($A254,'Spring 2023 PVI'!$B$3:$AF$219,9,FALSE)),0,(VLOOKUP($A254,'Spring 2023 PVI'!$B$3:$AF$219,8,FALSE)))</f>
        <v>0</v>
      </c>
      <c r="G254" s="231">
        <f>IF(ISNA(VLOOKUP($A254,'Summer 2023 PVI'!$B$2:$AF$216,9,FALSE)),0,(VLOOKUP($A254,'Summer 2023 PVI'!$B$2:$AF$216,8,FALSE)))</f>
        <v>0</v>
      </c>
      <c r="H254" s="231">
        <f>IF(ISNA(VLOOKUP($A254,'Autumn 2023 PVI'!$B$2:$AH$214,9,FALSE)),0,(VLOOKUP($A254,'Autumn 2023 PVI'!$B$2:$AH$214,9,FALSE)))</f>
        <v>1</v>
      </c>
      <c r="I254" s="231">
        <f>IF(ISNA(VLOOKUP($A254,'Spring 2023 PVI'!$B$3:$AF$219,13,FALSE)),0,(VLOOKUP($A254,'Spring 2023 PVI'!$B$3:$AF$219,13,FALSE)))</f>
        <v>15</v>
      </c>
      <c r="J254" s="231">
        <f>IF(ISNA(VLOOKUP($A254,'Summer 2023 PVI'!$B$2:$AF$216,13,FALSE)),0,(VLOOKUP($A254,'Summer 2023 PVI'!$B$2:$AF$216,13,FALSE)))</f>
        <v>15</v>
      </c>
      <c r="K254" s="231">
        <f>IF(ISNA(VLOOKUP($A254,'Autumn 2023 PVI'!$B$2:$AH$214,13,FALSE)),0,(VLOOKUP($A254,'Autumn 2023 PVI'!$B$2:$AH$214,13,FALSE)))</f>
        <v>15</v>
      </c>
      <c r="L254" s="231">
        <f>IF(ISNA(VLOOKUP($A254,'Spring 2023 PVI'!$B$3:$AF$219,16,FALSE)),0,(VLOOKUP($A254,'Spring 2023 PVI'!$B$3:$AF$219,16,FALSE)))</f>
        <v>15</v>
      </c>
      <c r="M254" s="231">
        <f>IF(ISNA(VLOOKUP($A254,'Summer 2023 PVI'!$B$2:$AF$216,16,FALSE)),0,(VLOOKUP($A254,'Summer 2023 PVI'!$B$2:$AF$216,16,FALSE)))</f>
        <v>15</v>
      </c>
      <c r="N254" s="231">
        <f>IF(ISNA(VLOOKUP($A254,'Autumn 2023 PVI'!$B$2:$AH$214,16,FALSE)),0,(VLOOKUP($A254,'Autumn 2023 PVI'!$B$2:$AH$214,16,FALSE)))</f>
        <v>15</v>
      </c>
      <c r="O254" s="231">
        <f>IF(ISNA(VLOOKUP($A254,'Spring 2023 PVI'!$B$3:$AF$219,3,FALSE)),0,(VLOOKUP($A254,'Spring 2023 PVI'!$B$3:$AF$219,3,FALSE)))</f>
        <v>0</v>
      </c>
      <c r="P254" s="231">
        <f>IF(ISNA(VLOOKUP($A254,'Summer 2023 PVI'!$B$3:$AF$216,3,FALSE)),0,(VLOOKUP($A254,'Summer 2023 PVI'!$B$2:$AF$216,3,FALSE)))</f>
        <v>0</v>
      </c>
      <c r="Q254" s="231">
        <f>IF(ISNA(VLOOKUP($A254,'Autumn 2023 PVI'!$B$2:$AF$214,3,FALSE)),0,(VLOOKUP($A254,'Autumn 2023 PVI'!$B$2:$AF$214,3,FALSE)))</f>
        <v>0</v>
      </c>
      <c r="R254" s="231">
        <f>IF(ISNA(VLOOKUP($A254,'Spring 2023 PVI'!$B$3:$AF$219,10,FALSE)),0,(VLOOKUP($A254,'Spring 2023 PVI'!$B$3:$AF$219,10,FALSE)))</f>
        <v>0</v>
      </c>
      <c r="S254" s="231">
        <f>IF(ISNA(VLOOKUP($A254,'Summer 2023 PVI'!$B$2:$AF$216,10,FALSE)),0,(VLOOKUP($A254,'Summer 2023 PVI'!$B$2:$AF$216,10,FALSE)))</f>
        <v>0</v>
      </c>
      <c r="T254" s="231">
        <f>IF(ISNA(VLOOKUP($A254,'Autumn 2023 PVI'!$B$2:$AH$214,10,FALSE)),0,(VLOOKUP($A254,'Autumn 2023 PVI'!$B$2:$AH$214,10,FALSE)))</f>
        <v>0</v>
      </c>
      <c r="U254" s="231">
        <f>IF(ISNA(VLOOKUP($A254,'Spring 2023 PVI'!$B$3:$AF$219,26,FALSE)),0,(VLOOKUP($A254,'Spring 2023 PVI'!$B$3:$AF$219,26,FALSE)))</f>
        <v>0</v>
      </c>
      <c r="V254" s="231">
        <f>IF(ISNA(VLOOKUP($A254,'Spring 2023 PVI'!$B$3:$AF$219,26,FALSE)),0,(VLOOKUP($A254,'Spring 2023 PVI'!$B$3:$AF$219,26,FALSE)))</f>
        <v>0</v>
      </c>
      <c r="W254" s="231">
        <f>IF(ISNA(VLOOKUP($A254,'Spring 2023 PVI'!$B$3:$AF$219,26,FALSE)),0,(VLOOKUP($A254,'Spring 2023 PVI'!$B$3:$AF$219,26,FALSE)))</f>
        <v>0</v>
      </c>
      <c r="X254" s="231">
        <f>IF(ISNA(VLOOKUP($A254,'Spring 2023 PVI'!$B$3:$AF$219,27,FALSE)),0,(VLOOKUP($A254,'Spring 2023 PVI'!$B$3:$AF$219,27,FALSE)))</f>
        <v>0</v>
      </c>
      <c r="Y254" s="231">
        <f>IF(ISNA(VLOOKUP($A254,'Spring 2023 PVI'!$B$3:$AF$219,27,FALSE)),0,(VLOOKUP($A254,'Spring 2023 PVI'!$B$3:$AF$219,27,FALSE)))</f>
        <v>0</v>
      </c>
      <c r="Z254" s="231">
        <f>IF(ISNA(VLOOKUP($A254,'Spring 2023 PVI'!$B$3:$AF$219,27,FALSE)),0,(VLOOKUP($A254,'Spring 2023 PVI'!$B$3:$AF$219,27,FALSE)))</f>
        <v>0</v>
      </c>
      <c r="AA254" s="231">
        <f>IF(ISNA(VLOOKUP($A254,'Spring 2023 PVI'!$B$3:$AF$219,28,FALSE)),0,(VLOOKUP($A254,'Spring 2023 PVI'!$B$3:$AF$219,28,FALSE)))</f>
        <v>0</v>
      </c>
      <c r="AB254" s="231">
        <f>IF(ISNA(VLOOKUP($A254,'Spring 2023 PVI'!$B$3:$AF$219,28,FALSE)),0,(VLOOKUP($A254,'Spring 2023 PVI'!$B$3:$AF$219,28,FALSE)))</f>
        <v>0</v>
      </c>
      <c r="AC254" s="231">
        <f>IF(ISNA(VLOOKUP($A254,'Spring 2023 PVI'!$B$3:$AF$219,28,FALSE)),0,(VLOOKUP($A254,'Spring 2023 PVI'!$B$3:$AF$219,28,FALSE)))</f>
        <v>0</v>
      </c>
      <c r="AD254" s="384">
        <f t="shared" si="103"/>
        <v>6178.8000000000011</v>
      </c>
      <c r="AE254" s="403">
        <v>0</v>
      </c>
      <c r="AF254" s="403">
        <v>0</v>
      </c>
      <c r="AG254" s="403">
        <v>0</v>
      </c>
      <c r="AH254" s="384">
        <f t="shared" si="90"/>
        <v>0</v>
      </c>
      <c r="AI254" s="384">
        <f t="shared" si="91"/>
        <v>0</v>
      </c>
      <c r="AJ254" s="384">
        <f t="shared" si="92"/>
        <v>0</v>
      </c>
      <c r="AK254" s="384">
        <f t="shared" si="104"/>
        <v>0</v>
      </c>
      <c r="AL254" s="403">
        <f>IF(ISNA(VLOOKUP($A254,'Spring 2023 PVI'!$B250:$AD250,29,FALSE)),0,(VLOOKUP($A254,'Spring 2023 PVI'!$B250:$AD250,29,FALSE)))</f>
        <v>0</v>
      </c>
      <c r="AM254" s="403">
        <f>IF(ISNA(VLOOKUP($A254,'Spring 2023 PVI'!$B250:$AZ250,30,FALSE)),0,(VLOOKUP($A254,'Spring 2023 PVI'!$B250:$AZ250,30,FALSE)))</f>
        <v>0</v>
      </c>
      <c r="AN254" s="402">
        <f t="shared" si="105"/>
        <v>0</v>
      </c>
      <c r="AO254" s="404">
        <f t="shared" si="106"/>
        <v>0</v>
      </c>
      <c r="AP254" s="384">
        <f t="shared" si="107"/>
        <v>6178.8000000000011</v>
      </c>
      <c r="AQ254" s="403"/>
      <c r="AR254" s="403" t="e">
        <f>VLOOKUP($A254,'Data EYFSS Indica'!$C:$AQ,27,0)</f>
        <v>#N/A</v>
      </c>
      <c r="AS254" s="403" t="e">
        <f>VLOOKUP($A254,'Data EYFSS Indica'!$C:$AQ,28,0)</f>
        <v>#N/A</v>
      </c>
      <c r="AT254" s="409" t="e">
        <f t="shared" si="108"/>
        <v>#N/A</v>
      </c>
      <c r="AU254" s="409" t="e">
        <f>(VLOOKUP($A254,'Data EYFSS Indica'!$C:$AQ,24,0))/3.2*AU$3</f>
        <v>#N/A</v>
      </c>
      <c r="AV254" s="413" t="e">
        <f t="shared" si="109"/>
        <v>#N/A</v>
      </c>
      <c r="AW254" s="410" t="e">
        <f t="shared" si="95"/>
        <v>#N/A</v>
      </c>
      <c r="AX254" s="410" t="e">
        <f t="shared" si="96"/>
        <v>#N/A</v>
      </c>
      <c r="AY254" s="410" t="e">
        <f t="shared" si="97"/>
        <v>#N/A</v>
      </c>
      <c r="AZ254" s="642">
        <f>(SUMIF('Spring 2023 School'!B:B,Budget!A254,'Spring 2023 School'!AG:AG)+SUMIF('Summer 2023 School'!B:B,Budget!A254,'Summer 2023 School'!AG:AG)+SUMIF('Autumn 2023 School'!B:B,Budget!A254,'Autumn 2023 School'!AG:AG))</f>
        <v>0</v>
      </c>
      <c r="BA254" s="410">
        <f t="shared" si="98"/>
        <v>0</v>
      </c>
      <c r="BI254">
        <f t="shared" si="144"/>
        <v>0</v>
      </c>
      <c r="BJ254">
        <f t="shared" si="145"/>
        <v>0</v>
      </c>
      <c r="BK254">
        <f t="shared" si="146"/>
        <v>0</v>
      </c>
    </row>
    <row r="255" spans="1:63" x14ac:dyDescent="0.35">
      <c r="A255" s="231">
        <v>2000</v>
      </c>
      <c r="B255" t="s">
        <v>1217</v>
      </c>
      <c r="C255" s="231">
        <f>IF(ISNA(VLOOKUP($A255,'Spring 2023 PVI'!$B$3:$AF$220,6,FALSE)),0,(VLOOKUP($A255,'Spring 2023 PVI'!$B$3:$AF$220,6,FALSE)))</f>
        <v>0</v>
      </c>
      <c r="D255" s="231">
        <f>IF(ISNA(VLOOKUP($A255,'Summer 2023 PVI'!$B$2:$AF$217,6,FALSE)),0,(VLOOKUP($A255,'Summer 2023 PVI'!$B$2:$AF$217,6,FALSE)))</f>
        <v>1</v>
      </c>
      <c r="E255" s="231">
        <f>IF(ISNA(VLOOKUP($A255,'Autumn 2023 PVI'!$B$2:$AH$214,6,FALSE)),0,(VLOOKUP($A255,'Autumn 2023 PVI'!$B$2:$AH$214,6,FALSE)))</f>
        <v>1</v>
      </c>
      <c r="F255" s="231">
        <f>IF(ISNA(VLOOKUP($A255,'Spring 2023 PVI'!$B$3:$AF$219,9,FALSE)),0,(VLOOKUP($A255,'Spring 2023 PVI'!$B$3:$AF$219,8,FALSE)))</f>
        <v>0</v>
      </c>
      <c r="G255" s="231">
        <f>IF(ISNA(VLOOKUP($A255,'Summer 2023 PVI'!$B$2:$AF$216,9,FALSE)),0,(VLOOKUP($A255,'Summer 2023 PVI'!$B$2:$AF$216,8,FALSE)))</f>
        <v>0</v>
      </c>
      <c r="H255" s="231">
        <f>IF(ISNA(VLOOKUP($A255,'Autumn 2023 PVI'!$B$2:$AH$214,9,FALSE)),0,(VLOOKUP($A255,'Autumn 2023 PVI'!$B$2:$AH$214,9,FALSE)))</f>
        <v>1</v>
      </c>
      <c r="I255" s="231">
        <f>IF(ISNA(VLOOKUP($A255,'Spring 2023 PVI'!$B$3:$AF$219,13,FALSE)),0,(VLOOKUP($A255,'Spring 2023 PVI'!$B$3:$AF$219,13,FALSE)))</f>
        <v>0</v>
      </c>
      <c r="J255" s="231">
        <f>IF(ISNA(VLOOKUP($A255,'Summer 2023 PVI'!$B$2:$AF$216,13,FALSE)),0,(VLOOKUP($A255,'Summer 2023 PVI'!$B$2:$AF$216,13,FALSE)))</f>
        <v>15</v>
      </c>
      <c r="K255" s="231">
        <f>IF(ISNA(VLOOKUP($A255,'Autumn 2023 PVI'!$B$2:$AH$214,13,FALSE)),0,(VLOOKUP($A255,'Autumn 2023 PVI'!$B$2:$AH$214,13,FALSE)))</f>
        <v>15</v>
      </c>
      <c r="L255" s="231">
        <f>IF(ISNA(VLOOKUP($A255,'Spring 2023 PVI'!$B$3:$AF$219,16,FALSE)),0,(VLOOKUP($A255,'Spring 2023 PVI'!$B$3:$AF$219,16,FALSE)))</f>
        <v>0</v>
      </c>
      <c r="M255" s="231">
        <f>IF(ISNA(VLOOKUP($A255,'Summer 2023 PVI'!$B$2:$AF$216,16,FALSE)),0,(VLOOKUP($A255,'Summer 2023 PVI'!$B$2:$AF$216,16,FALSE)))</f>
        <v>15</v>
      </c>
      <c r="N255" s="231">
        <f>IF(ISNA(VLOOKUP($A255,'Autumn 2023 PVI'!$B$2:$AH$214,16,FALSE)),0,(VLOOKUP($A255,'Autumn 2023 PVI'!$B$2:$AH$214,16,FALSE)))</f>
        <v>15</v>
      </c>
      <c r="O255" s="231">
        <f>IF(ISNA(VLOOKUP($A255,'Spring 2023 PVI'!$B$3:$AF$219,3,FALSE)),0,(VLOOKUP($A255,'Spring 2023 PVI'!$B$3:$AF$219,3,FALSE)))</f>
        <v>0</v>
      </c>
      <c r="P255" s="231">
        <f>IF(ISNA(VLOOKUP($A255,'Summer 2023 PVI'!$B$3:$AF$216,3,FALSE)),0,(VLOOKUP($A255,'Summer 2023 PVI'!$B$2:$AF$216,3,FALSE)))</f>
        <v>0</v>
      </c>
      <c r="Q255" s="231">
        <f>IF(ISNA(VLOOKUP($A255,'Autumn 2023 PVI'!$B$2:$AF$214,3,FALSE)),0,(VLOOKUP($A255,'Autumn 2023 PVI'!$B$2:$AF$214,3,FALSE)))</f>
        <v>0</v>
      </c>
      <c r="R255" s="231">
        <f>IF(ISNA(VLOOKUP($A255,'Spring 2023 PVI'!$B$3:$AF$219,10,FALSE)),0,(VLOOKUP($A255,'Spring 2023 PVI'!$B$3:$AF$219,10,FALSE)))</f>
        <v>0</v>
      </c>
      <c r="S255" s="231">
        <f>IF(ISNA(VLOOKUP($A255,'Summer 2023 PVI'!$B$2:$AF$216,10,FALSE)),0,(VLOOKUP($A255,'Summer 2023 PVI'!$B$2:$AF$216,10,FALSE)))</f>
        <v>0</v>
      </c>
      <c r="T255" s="231">
        <f>IF(ISNA(VLOOKUP($A255,'Autumn 2023 PVI'!$B$2:$AH$214,10,FALSE)),0,(VLOOKUP($A255,'Autumn 2023 PVI'!$B$2:$AH$214,10,FALSE)))</f>
        <v>0</v>
      </c>
      <c r="U255" s="231">
        <f>IF(ISNA(VLOOKUP($A255,'Spring 2023 PVI'!$B$3:$AF$219,26,FALSE)),0,(VLOOKUP($A255,'Spring 2023 PVI'!$B$3:$AF$219,26,FALSE)))</f>
        <v>0</v>
      </c>
      <c r="V255" s="231">
        <f>IF(ISNA(VLOOKUP($A255,'Spring 2023 PVI'!$B$3:$AF$219,26,FALSE)),0,(VLOOKUP($A255,'Spring 2023 PVI'!$B$3:$AF$219,26,FALSE)))</f>
        <v>0</v>
      </c>
      <c r="W255" s="231">
        <f>IF(ISNA(VLOOKUP($A255,'Spring 2023 PVI'!$B$3:$AF$219,26,FALSE)),0,(VLOOKUP($A255,'Spring 2023 PVI'!$B$3:$AF$219,26,FALSE)))</f>
        <v>0</v>
      </c>
      <c r="X255" s="231">
        <f>IF(ISNA(VLOOKUP($A255,'Spring 2023 PVI'!$B$3:$AF$219,27,FALSE)),0,(VLOOKUP($A255,'Spring 2023 PVI'!$B$3:$AF$219,27,FALSE)))</f>
        <v>0</v>
      </c>
      <c r="Y255" s="231">
        <f>IF(ISNA(VLOOKUP($A255,'Spring 2023 PVI'!$B$3:$AF$219,27,FALSE)),0,(VLOOKUP($A255,'Spring 2023 PVI'!$B$3:$AF$219,27,FALSE)))</f>
        <v>0</v>
      </c>
      <c r="Z255" s="231">
        <f>IF(ISNA(VLOOKUP($A255,'Spring 2023 PVI'!$B$3:$AF$219,27,FALSE)),0,(VLOOKUP($A255,'Spring 2023 PVI'!$B$3:$AF$219,27,FALSE)))</f>
        <v>0</v>
      </c>
      <c r="AA255" s="231">
        <f>IF(ISNA(VLOOKUP($A255,'Spring 2023 PVI'!$B$3:$AF$219,28,FALSE)),0,(VLOOKUP($A255,'Spring 2023 PVI'!$B$3:$AF$219,28,FALSE)))</f>
        <v>0</v>
      </c>
      <c r="AB255" s="231">
        <f>IF(ISNA(VLOOKUP($A255,'Spring 2023 PVI'!$B$3:$AF$219,28,FALSE)),0,(VLOOKUP($A255,'Spring 2023 PVI'!$B$3:$AF$219,28,FALSE)))</f>
        <v>0</v>
      </c>
      <c r="AC255" s="231">
        <f>IF(ISNA(VLOOKUP($A255,'Spring 2023 PVI'!$B$3:$AF$219,28,FALSE)),0,(VLOOKUP($A255,'Spring 2023 PVI'!$B$3:$AF$219,28,FALSE)))</f>
        <v>0</v>
      </c>
      <c r="AD255" s="384">
        <f t="shared" si="103"/>
        <v>4065</v>
      </c>
      <c r="AE255" s="403">
        <v>0</v>
      </c>
      <c r="AF255" s="403">
        <v>0</v>
      </c>
      <c r="AG255" s="403">
        <v>0</v>
      </c>
      <c r="AH255" s="384">
        <f t="shared" si="90"/>
        <v>0</v>
      </c>
      <c r="AI255" s="384">
        <f t="shared" si="91"/>
        <v>0</v>
      </c>
      <c r="AJ255" s="384">
        <f t="shared" si="92"/>
        <v>0</v>
      </c>
      <c r="AK255" s="384">
        <f t="shared" si="104"/>
        <v>0</v>
      </c>
      <c r="AL255" s="403">
        <f>IF(ISNA(VLOOKUP($A255,'Spring 2023 PVI'!$B251:$AD251,29,FALSE)),0,(VLOOKUP($A255,'Spring 2023 PVI'!$B251:$AD251,29,FALSE)))</f>
        <v>0</v>
      </c>
      <c r="AM255" s="403">
        <f>IF(ISNA(VLOOKUP($A255,'Spring 2023 PVI'!$B251:$AZ251,30,FALSE)),0,(VLOOKUP($A255,'Spring 2023 PVI'!$B251:$AZ251,30,FALSE)))</f>
        <v>0</v>
      </c>
      <c r="AN255" s="402">
        <f t="shared" si="105"/>
        <v>0</v>
      </c>
      <c r="AO255" s="404">
        <f t="shared" si="106"/>
        <v>0</v>
      </c>
      <c r="AP255" s="384">
        <f t="shared" si="107"/>
        <v>4065</v>
      </c>
      <c r="AQ255" s="403"/>
      <c r="AR255" s="403" t="e">
        <f>VLOOKUP($A255,'Data EYFSS Indica'!$C:$AQ,27,0)</f>
        <v>#N/A</v>
      </c>
      <c r="AS255" s="403" t="e">
        <f>VLOOKUP($A255,'Data EYFSS Indica'!$C:$AQ,28,0)</f>
        <v>#N/A</v>
      </c>
      <c r="AT255" s="409" t="e">
        <f t="shared" si="108"/>
        <v>#N/A</v>
      </c>
      <c r="AU255" s="409" t="e">
        <f>(VLOOKUP($A255,'Data EYFSS Indica'!$C:$AQ,24,0))/3.2*AU$3</f>
        <v>#N/A</v>
      </c>
      <c r="AV255" s="413" t="e">
        <f t="shared" si="109"/>
        <v>#N/A</v>
      </c>
      <c r="AW255" s="410" t="e">
        <f t="shared" si="95"/>
        <v>#N/A</v>
      </c>
      <c r="AX255" s="410" t="e">
        <f t="shared" si="96"/>
        <v>#N/A</v>
      </c>
      <c r="AY255" s="410" t="e">
        <f t="shared" si="97"/>
        <v>#N/A</v>
      </c>
      <c r="AZ255" s="642">
        <f>(SUMIF('Spring 2023 School'!B:B,Budget!A255,'Spring 2023 School'!AG:AG)+SUMIF('Summer 2023 School'!B:B,Budget!A255,'Summer 2023 School'!AG:AG)+SUMIF('Autumn 2023 School'!B:B,Budget!A255,'Autumn 2023 School'!AG:AG))</f>
        <v>0</v>
      </c>
      <c r="BA255" s="410">
        <f t="shared" si="98"/>
        <v>0</v>
      </c>
      <c r="BI255">
        <f t="shared" si="144"/>
        <v>0</v>
      </c>
      <c r="BJ255">
        <f t="shared" si="145"/>
        <v>0</v>
      </c>
      <c r="BK255">
        <f t="shared" si="146"/>
        <v>0</v>
      </c>
    </row>
    <row r="256" spans="1:63" x14ac:dyDescent="0.35">
      <c r="A256" s="231">
        <v>2032</v>
      </c>
      <c r="B256" t="s">
        <v>396</v>
      </c>
      <c r="C256" s="231">
        <f>IF(ISNA(VLOOKUP($A256,'Spring 2023 PVI'!$B$3:$AF$220,6,FALSE)),0,(VLOOKUP($A256,'Spring 2023 PVI'!$B$3:$AF$220,6,FALSE)))</f>
        <v>1</v>
      </c>
      <c r="D256" s="231">
        <f>IF(ISNA(VLOOKUP($A256,'Summer 2023 PVI'!$B$2:$AF$217,6,FALSE)),0,(VLOOKUP($A256,'Summer 2023 PVI'!$B$2:$AF$217,6,FALSE)))</f>
        <v>0</v>
      </c>
      <c r="E256" s="231">
        <f>IF(ISNA(VLOOKUP($A256,'Autumn 2023 PVI'!$B$2:$AH$214,6,FALSE)),0,(VLOOKUP($A256,'Autumn 2023 PVI'!$B$2:$AH$214,6,FALSE)))</f>
        <v>0</v>
      </c>
      <c r="F256" s="231">
        <f>IF(ISNA(VLOOKUP($A256,'Spring 2023 PVI'!$B$3:$AF$219,9,FALSE)),0,(VLOOKUP($A256,'Spring 2023 PVI'!$B$3:$AF$219,8,FALSE)))</f>
        <v>0</v>
      </c>
      <c r="G256" s="231">
        <f>IF(ISNA(VLOOKUP($A256,'Summer 2023 PVI'!$B$2:$AF$216,9,FALSE)),0,(VLOOKUP($A256,'Summer 2023 PVI'!$B$2:$AF$216,8,FALSE)))</f>
        <v>0</v>
      </c>
      <c r="H256" s="231">
        <f>IF(ISNA(VLOOKUP($A256,'Autumn 2023 PVI'!$B$2:$AH$214,9,FALSE)),0,(VLOOKUP($A256,'Autumn 2023 PVI'!$B$2:$AH$214,9,FALSE)))</f>
        <v>0</v>
      </c>
      <c r="I256" s="231">
        <f>IF(ISNA(VLOOKUP($A256,'Spring 2023 PVI'!$B$3:$AF$219,13,FALSE)),0,(VLOOKUP($A256,'Spring 2023 PVI'!$B$3:$AF$219,13,FALSE)))</f>
        <v>15</v>
      </c>
      <c r="J256" s="231">
        <f>IF(ISNA(VLOOKUP($A256,'Summer 2023 PVI'!$B$2:$AF$216,13,FALSE)),0,(VLOOKUP($A256,'Summer 2023 PVI'!$B$2:$AF$216,13,FALSE)))</f>
        <v>0</v>
      </c>
      <c r="K256" s="231">
        <f>IF(ISNA(VLOOKUP($A256,'Autumn 2023 PVI'!$B$2:$AH$214,13,FALSE)),0,(VLOOKUP($A256,'Autumn 2023 PVI'!$B$2:$AH$214,13,FALSE)))</f>
        <v>0</v>
      </c>
      <c r="L256" s="231">
        <f>IF(ISNA(VLOOKUP($A256,'Spring 2023 PVI'!$B$3:$AF$219,16,FALSE)),0,(VLOOKUP($A256,'Spring 2023 PVI'!$B$3:$AF$219,16,FALSE)))</f>
        <v>15</v>
      </c>
      <c r="M256" s="231">
        <f>IF(ISNA(VLOOKUP($A256,'Summer 2023 PVI'!$B$2:$AF$216,16,FALSE)),0,(VLOOKUP($A256,'Summer 2023 PVI'!$B$2:$AF$216,16,FALSE)))</f>
        <v>0</v>
      </c>
      <c r="N256" s="231">
        <f>IF(ISNA(VLOOKUP($A256,'Autumn 2023 PVI'!$B$2:$AH$214,16,FALSE)),0,(VLOOKUP($A256,'Autumn 2023 PVI'!$B$2:$AH$214,16,FALSE)))</f>
        <v>0</v>
      </c>
      <c r="O256" s="231">
        <f>IF(ISNA(VLOOKUP($A256,'Spring 2023 PVI'!$B$3:$AF$219,3,FALSE)),0,(VLOOKUP($A256,'Spring 2023 PVI'!$B$3:$AF$219,3,FALSE)))</f>
        <v>0</v>
      </c>
      <c r="P256" s="231">
        <f>IF(ISNA(VLOOKUP($A256,'Summer 2023 PVI'!$B$3:$AF$216,3,FALSE)),0,(VLOOKUP($A256,'Summer 2023 PVI'!$B$2:$AF$216,3,FALSE)))</f>
        <v>0</v>
      </c>
      <c r="Q256" s="231">
        <f>IF(ISNA(VLOOKUP($A256,'Autumn 2023 PVI'!$B$2:$AF$214,3,FALSE)),0,(VLOOKUP($A256,'Autumn 2023 PVI'!$B$2:$AF$214,3,FALSE)))</f>
        <v>0</v>
      </c>
      <c r="R256" s="231">
        <f>IF(ISNA(VLOOKUP($A256,'Spring 2023 PVI'!$B$3:$AF$219,10,FALSE)),0,(VLOOKUP($A256,'Spring 2023 PVI'!$B$3:$AF$219,10,FALSE)))</f>
        <v>0</v>
      </c>
      <c r="S256" s="231">
        <f>IF(ISNA(VLOOKUP($A256,'Summer 2023 PVI'!$B$2:$AF$216,10,FALSE)),0,(VLOOKUP($A256,'Summer 2023 PVI'!$B$2:$AF$216,10,FALSE)))</f>
        <v>0</v>
      </c>
      <c r="T256" s="231">
        <f>IF(ISNA(VLOOKUP($A256,'Autumn 2023 PVI'!$B$2:$AH$214,10,FALSE)),0,(VLOOKUP($A256,'Autumn 2023 PVI'!$B$2:$AH$214,10,FALSE)))</f>
        <v>0</v>
      </c>
      <c r="U256" s="231">
        <f>IF(ISNA(VLOOKUP($A256,'Spring 2023 PVI'!$B$3:$AF$219,26,FALSE)),0,(VLOOKUP($A256,'Spring 2023 PVI'!$B$3:$AF$219,26,FALSE)))</f>
        <v>0</v>
      </c>
      <c r="V256" s="231">
        <f>IF(ISNA(VLOOKUP($A256,'Spring 2023 PVI'!$B$3:$AF$219,26,FALSE)),0,(VLOOKUP($A256,'Spring 2023 PVI'!$B$3:$AF$219,26,FALSE)))</f>
        <v>0</v>
      </c>
      <c r="W256" s="231">
        <f>IF(ISNA(VLOOKUP($A256,'Spring 2023 PVI'!$B$3:$AF$219,26,FALSE)),0,(VLOOKUP($A256,'Spring 2023 PVI'!$B$3:$AF$219,26,FALSE)))</f>
        <v>0</v>
      </c>
      <c r="X256" s="231">
        <f>IF(ISNA(VLOOKUP($A256,'Spring 2023 PVI'!$B$3:$AF$219,27,FALSE)),0,(VLOOKUP($A256,'Spring 2023 PVI'!$B$3:$AF$219,27,FALSE)))</f>
        <v>0</v>
      </c>
      <c r="Y256" s="231">
        <f>IF(ISNA(VLOOKUP($A256,'Spring 2023 PVI'!$B$3:$AF$219,27,FALSE)),0,(VLOOKUP($A256,'Spring 2023 PVI'!$B$3:$AF$219,27,FALSE)))</f>
        <v>0</v>
      </c>
      <c r="Z256" s="231">
        <f>IF(ISNA(VLOOKUP($A256,'Spring 2023 PVI'!$B$3:$AF$219,27,FALSE)),0,(VLOOKUP($A256,'Spring 2023 PVI'!$B$3:$AF$219,27,FALSE)))</f>
        <v>0</v>
      </c>
      <c r="AA256" s="231">
        <f>IF(ISNA(VLOOKUP($A256,'Spring 2023 PVI'!$B$3:$AF$219,28,FALSE)),0,(VLOOKUP($A256,'Spring 2023 PVI'!$B$3:$AF$219,28,FALSE)))</f>
        <v>0</v>
      </c>
      <c r="AB256" s="231">
        <f>IF(ISNA(VLOOKUP($A256,'Spring 2023 PVI'!$B$3:$AF$219,28,FALSE)),0,(VLOOKUP($A256,'Spring 2023 PVI'!$B$3:$AF$219,28,FALSE)))</f>
        <v>0</v>
      </c>
      <c r="AC256" s="231">
        <f>IF(ISNA(VLOOKUP($A256,'Spring 2023 PVI'!$B$3:$AF$219,28,FALSE)),0,(VLOOKUP($A256,'Spring 2023 PVI'!$B$3:$AF$219,28,FALSE)))</f>
        <v>0</v>
      </c>
      <c r="AD256" s="384">
        <f t="shared" si="103"/>
        <v>2113.8000000000002</v>
      </c>
      <c r="AE256" s="403">
        <v>0</v>
      </c>
      <c r="AF256" s="403">
        <v>0</v>
      </c>
      <c r="AG256" s="403">
        <v>0</v>
      </c>
      <c r="AH256" s="384">
        <f t="shared" si="90"/>
        <v>0</v>
      </c>
      <c r="AI256" s="384">
        <f t="shared" si="91"/>
        <v>0</v>
      </c>
      <c r="AJ256" s="384">
        <f t="shared" si="92"/>
        <v>0</v>
      </c>
      <c r="AK256" s="384">
        <f t="shared" si="104"/>
        <v>0</v>
      </c>
      <c r="AL256" s="403">
        <f>IF(ISNA(VLOOKUP($A256,'Spring 2023 PVI'!$B252:$AD252,29,FALSE)),0,(VLOOKUP($A256,'Spring 2023 PVI'!$B252:$AD252,29,FALSE)))</f>
        <v>0</v>
      </c>
      <c r="AM256" s="403">
        <f>IF(ISNA(VLOOKUP($A256,'Spring 2023 PVI'!$B252:$AZ252,30,FALSE)),0,(VLOOKUP($A256,'Spring 2023 PVI'!$B252:$AZ252,30,FALSE)))</f>
        <v>0</v>
      </c>
      <c r="AN256" s="402">
        <f t="shared" si="105"/>
        <v>0</v>
      </c>
      <c r="AO256" s="404">
        <f t="shared" si="106"/>
        <v>0</v>
      </c>
      <c r="AP256" s="384">
        <f t="shared" si="107"/>
        <v>2113.8000000000002</v>
      </c>
      <c r="AQ256" s="403"/>
      <c r="AR256" s="403" t="e">
        <f>VLOOKUP($A256,'Data EYFSS Indica'!$C:$AQ,27,0)</f>
        <v>#N/A</v>
      </c>
      <c r="AS256" s="403" t="e">
        <f>VLOOKUP($A256,'Data EYFSS Indica'!$C:$AQ,28,0)</f>
        <v>#N/A</v>
      </c>
      <c r="AT256" s="409" t="e">
        <f t="shared" si="108"/>
        <v>#N/A</v>
      </c>
      <c r="AU256" s="409" t="e">
        <f>(VLOOKUP($A256,'Data EYFSS Indica'!$C:$AQ,24,0))/3.2*AU$3</f>
        <v>#N/A</v>
      </c>
      <c r="AV256" s="413" t="e">
        <f t="shared" si="109"/>
        <v>#N/A</v>
      </c>
      <c r="AW256" s="410" t="e">
        <f t="shared" si="95"/>
        <v>#N/A</v>
      </c>
      <c r="AX256" s="410" t="e">
        <f t="shared" si="96"/>
        <v>#N/A</v>
      </c>
      <c r="AY256" s="410" t="e">
        <f t="shared" si="97"/>
        <v>#N/A</v>
      </c>
      <c r="AZ256" s="642">
        <f>(SUMIF('Spring 2023 School'!B:B,Budget!A256,'Spring 2023 School'!AG:AG)+SUMIF('Summer 2023 School'!B:B,Budget!A256,'Summer 2023 School'!AG:AG)+SUMIF('Autumn 2023 School'!B:B,Budget!A256,'Autumn 2023 School'!AG:AG))</f>
        <v>0</v>
      </c>
      <c r="BA256" s="410">
        <f t="shared" si="98"/>
        <v>0</v>
      </c>
      <c r="BI256">
        <f t="shared" si="144"/>
        <v>0</v>
      </c>
      <c r="BJ256">
        <f t="shared" si="145"/>
        <v>0</v>
      </c>
      <c r="BK256">
        <f t="shared" si="146"/>
        <v>0</v>
      </c>
    </row>
    <row r="257" spans="1:63" x14ac:dyDescent="0.35">
      <c r="A257" s="231">
        <v>2038</v>
      </c>
      <c r="B257" t="s">
        <v>397</v>
      </c>
      <c r="C257" s="231">
        <f>IF(ISNA(VLOOKUP($A257,'Spring 2023 PVI'!$B$3:$AF$220,6,FALSE)),0,(VLOOKUP($A257,'Spring 2023 PVI'!$B$3:$AF$220,6,FALSE)))</f>
        <v>1</v>
      </c>
      <c r="D257" s="231">
        <f>IF(ISNA(VLOOKUP($A257,'Summer 2023 PVI'!$B$2:$AF$217,6,FALSE)),0,(VLOOKUP($A257,'Summer 2023 PVI'!$B$2:$AF$217,6,FALSE)))</f>
        <v>4</v>
      </c>
      <c r="E257" s="231">
        <f>IF(ISNA(VLOOKUP($A257,'Autumn 2023 PVI'!$B$2:$AH$214,6,FALSE)),0,(VLOOKUP($A257,'Autumn 2023 PVI'!$B$2:$AH$214,6,FALSE)))</f>
        <v>2</v>
      </c>
      <c r="F257" s="231">
        <f>IF(ISNA(VLOOKUP($A257,'Spring 2023 PVI'!$B$3:$AF$219,9,FALSE)),0,(VLOOKUP($A257,'Spring 2023 PVI'!$B$3:$AF$219,8,FALSE)))</f>
        <v>0</v>
      </c>
      <c r="G257" s="231">
        <f>IF(ISNA(VLOOKUP($A257,'Summer 2023 PVI'!$B$2:$AF$216,9,FALSE)),0,(VLOOKUP($A257,'Summer 2023 PVI'!$B$2:$AF$216,8,FALSE)))</f>
        <v>0</v>
      </c>
      <c r="H257" s="231">
        <f>IF(ISNA(VLOOKUP($A257,'Autumn 2023 PVI'!$B$2:$AH$214,9,FALSE)),0,(VLOOKUP($A257,'Autumn 2023 PVI'!$B$2:$AH$214,9,FALSE)))</f>
        <v>2</v>
      </c>
      <c r="I257" s="231">
        <f>IF(ISNA(VLOOKUP($A257,'Spring 2023 PVI'!$B$3:$AF$219,13,FALSE)),0,(VLOOKUP($A257,'Spring 2023 PVI'!$B$3:$AF$219,13,FALSE)))</f>
        <v>0</v>
      </c>
      <c r="J257" s="231">
        <f>IF(ISNA(VLOOKUP($A257,'Summer 2023 PVI'!$B$2:$AF$216,13,FALSE)),0,(VLOOKUP($A257,'Summer 2023 PVI'!$B$2:$AF$216,13,FALSE)))</f>
        <v>45</v>
      </c>
      <c r="K257" s="231">
        <f>IF(ISNA(VLOOKUP($A257,'Autumn 2023 PVI'!$B$2:$AH$214,13,FALSE)),0,(VLOOKUP($A257,'Autumn 2023 PVI'!$B$2:$AH$214,13,FALSE)))</f>
        <v>0</v>
      </c>
      <c r="L257" s="231">
        <f>IF(ISNA(VLOOKUP($A257,'Spring 2023 PVI'!$B$3:$AF$219,16,FALSE)),0,(VLOOKUP($A257,'Spring 2023 PVI'!$B$3:$AF$219,16,FALSE)))</f>
        <v>15</v>
      </c>
      <c r="M257" s="231">
        <f>IF(ISNA(VLOOKUP($A257,'Summer 2023 PVI'!$B$2:$AF$216,16,FALSE)),0,(VLOOKUP($A257,'Summer 2023 PVI'!$B$2:$AF$216,16,FALSE)))</f>
        <v>57</v>
      </c>
      <c r="N257" s="231">
        <f>IF(ISNA(VLOOKUP($A257,'Autumn 2023 PVI'!$B$2:$AH$214,16,FALSE)),0,(VLOOKUP($A257,'Autumn 2023 PVI'!$B$2:$AH$214,16,FALSE)))</f>
        <v>30</v>
      </c>
      <c r="O257" s="231">
        <f>IF(ISNA(VLOOKUP($A257,'Spring 2023 PVI'!$B$3:$AF$219,3,FALSE)),0,(VLOOKUP($A257,'Spring 2023 PVI'!$B$3:$AF$219,3,FALSE)))</f>
        <v>0</v>
      </c>
      <c r="P257" s="231">
        <f>IF(ISNA(VLOOKUP($A257,'Summer 2023 PVI'!$B$3:$AF$216,3,FALSE)),0,(VLOOKUP($A257,'Summer 2023 PVI'!$B$2:$AF$216,3,FALSE)))</f>
        <v>0</v>
      </c>
      <c r="Q257" s="231">
        <f>IF(ISNA(VLOOKUP($A257,'Autumn 2023 PVI'!$B$2:$AF$214,3,FALSE)),0,(VLOOKUP($A257,'Autumn 2023 PVI'!$B$2:$AF$214,3,FALSE)))</f>
        <v>0</v>
      </c>
      <c r="R257" s="231">
        <f>IF(ISNA(VLOOKUP($A257,'Spring 2023 PVI'!$B$3:$AF$219,10,FALSE)),0,(VLOOKUP($A257,'Spring 2023 PVI'!$B$3:$AF$219,10,FALSE)))</f>
        <v>0</v>
      </c>
      <c r="S257" s="231">
        <f>IF(ISNA(VLOOKUP($A257,'Summer 2023 PVI'!$B$2:$AF$216,10,FALSE)),0,(VLOOKUP($A257,'Summer 2023 PVI'!$B$2:$AF$216,10,FALSE)))</f>
        <v>0</v>
      </c>
      <c r="T257" s="231">
        <f>IF(ISNA(VLOOKUP($A257,'Autumn 2023 PVI'!$B$2:$AH$214,10,FALSE)),0,(VLOOKUP($A257,'Autumn 2023 PVI'!$B$2:$AH$214,10,FALSE)))</f>
        <v>0</v>
      </c>
      <c r="U257" s="231">
        <f>IF(ISNA(VLOOKUP($A257,'Spring 2023 PVI'!$B$3:$AF$219,26,FALSE)),0,(VLOOKUP($A257,'Spring 2023 PVI'!$B$3:$AF$219,26,FALSE)))</f>
        <v>0</v>
      </c>
      <c r="V257" s="231">
        <f>IF(ISNA(VLOOKUP($A257,'Spring 2023 PVI'!$B$3:$AF$219,26,FALSE)),0,(VLOOKUP($A257,'Spring 2023 PVI'!$B$3:$AF$219,26,FALSE)))</f>
        <v>0</v>
      </c>
      <c r="W257" s="231">
        <f>IF(ISNA(VLOOKUP($A257,'Spring 2023 PVI'!$B$3:$AF$219,26,FALSE)),0,(VLOOKUP($A257,'Spring 2023 PVI'!$B$3:$AF$219,26,FALSE)))</f>
        <v>0</v>
      </c>
      <c r="X257" s="231">
        <f>IF(ISNA(VLOOKUP($A257,'Spring 2023 PVI'!$B$3:$AF$219,27,FALSE)),0,(VLOOKUP($A257,'Spring 2023 PVI'!$B$3:$AF$219,27,FALSE)))</f>
        <v>0</v>
      </c>
      <c r="Y257" s="231">
        <f>IF(ISNA(VLOOKUP($A257,'Spring 2023 PVI'!$B$3:$AF$219,27,FALSE)),0,(VLOOKUP($A257,'Spring 2023 PVI'!$B$3:$AF$219,27,FALSE)))</f>
        <v>0</v>
      </c>
      <c r="Z257" s="231">
        <f>IF(ISNA(VLOOKUP($A257,'Spring 2023 PVI'!$B$3:$AF$219,27,FALSE)),0,(VLOOKUP($A257,'Spring 2023 PVI'!$B$3:$AF$219,27,FALSE)))</f>
        <v>0</v>
      </c>
      <c r="AA257" s="231">
        <f>IF(ISNA(VLOOKUP($A257,'Spring 2023 PVI'!$B$3:$AF$219,28,FALSE)),0,(VLOOKUP($A257,'Spring 2023 PVI'!$B$3:$AF$219,28,FALSE)))</f>
        <v>0</v>
      </c>
      <c r="AB257" s="231">
        <f>IF(ISNA(VLOOKUP($A257,'Spring 2023 PVI'!$B$3:$AF$219,28,FALSE)),0,(VLOOKUP($A257,'Spring 2023 PVI'!$B$3:$AF$219,28,FALSE)))</f>
        <v>0</v>
      </c>
      <c r="AC257" s="231">
        <f>IF(ISNA(VLOOKUP($A257,'Spring 2023 PVI'!$B$3:$AF$219,28,FALSE)),0,(VLOOKUP($A257,'Spring 2023 PVI'!$B$3:$AF$219,28,FALSE)))</f>
        <v>0</v>
      </c>
      <c r="AD257" s="384">
        <f t="shared" si="103"/>
        <v>10195.02</v>
      </c>
      <c r="AE257" s="403">
        <v>0</v>
      </c>
      <c r="AF257" s="403">
        <v>0</v>
      </c>
      <c r="AG257" s="403">
        <v>0</v>
      </c>
      <c r="AH257" s="384">
        <f t="shared" si="90"/>
        <v>0</v>
      </c>
      <c r="AI257" s="384">
        <f t="shared" si="91"/>
        <v>0</v>
      </c>
      <c r="AJ257" s="384">
        <f t="shared" si="92"/>
        <v>0</v>
      </c>
      <c r="AK257" s="384">
        <f t="shared" si="104"/>
        <v>0</v>
      </c>
      <c r="AL257" s="403">
        <f>IF(ISNA(VLOOKUP($A257,'Spring 2023 PVI'!$B253:$AD253,29,FALSE)),0,(VLOOKUP($A257,'Spring 2023 PVI'!$B253:$AD253,29,FALSE)))</f>
        <v>0</v>
      </c>
      <c r="AM257" s="403">
        <f>IF(ISNA(VLOOKUP($A257,'Spring 2023 PVI'!$B253:$AZ253,30,FALSE)),0,(VLOOKUP($A257,'Spring 2023 PVI'!$B253:$AZ253,30,FALSE)))</f>
        <v>0</v>
      </c>
      <c r="AN257" s="402">
        <f t="shared" si="105"/>
        <v>0</v>
      </c>
      <c r="AO257" s="404">
        <f t="shared" si="106"/>
        <v>0</v>
      </c>
      <c r="AP257" s="384">
        <f t="shared" si="107"/>
        <v>10195.02</v>
      </c>
      <c r="AQ257" s="403"/>
      <c r="AR257" s="403">
        <f>VLOOKUP($A257,'Data EYFSS Indica'!$C:$AQ,27,0)</f>
        <v>0</v>
      </c>
      <c r="AS257" s="403">
        <f>VLOOKUP($A257,'Data EYFSS Indica'!$C:$AQ,28,0)</f>
        <v>0</v>
      </c>
      <c r="AT257" s="409">
        <f t="shared" si="108"/>
        <v>0</v>
      </c>
      <c r="AU257" s="409">
        <f>(VLOOKUP($A257,'Data EYFSS Indica'!$C:$AQ,24,0))/3.2*AU$3</f>
        <v>0</v>
      </c>
      <c r="AV257" s="413">
        <f t="shared" si="109"/>
        <v>10195.02</v>
      </c>
      <c r="AW257" s="410">
        <f t="shared" si="95"/>
        <v>4247.9250000000002</v>
      </c>
      <c r="AX257" s="410">
        <f t="shared" si="96"/>
        <v>3398.34</v>
      </c>
      <c r="AY257" s="410">
        <f t="shared" si="97"/>
        <v>2548.7550000000001</v>
      </c>
      <c r="AZ257" s="642">
        <f>(SUMIF('Spring 2023 School'!B:B,Budget!A257,'Spring 2023 School'!AG:AG)+SUMIF('Summer 2023 School'!B:B,Budget!A257,'Summer 2023 School'!AG:AG)+SUMIF('Autumn 2023 School'!B:B,Budget!A257,'Autumn 2023 School'!AG:AG))</f>
        <v>0</v>
      </c>
      <c r="BA257" s="410">
        <f t="shared" si="98"/>
        <v>0</v>
      </c>
      <c r="BI257">
        <f t="shared" si="144"/>
        <v>0</v>
      </c>
      <c r="BJ257">
        <f t="shared" si="145"/>
        <v>0</v>
      </c>
      <c r="BK257">
        <f t="shared" si="146"/>
        <v>0</v>
      </c>
    </row>
    <row r="258" spans="1:63" x14ac:dyDescent="0.35">
      <c r="A258" s="231">
        <v>20581</v>
      </c>
      <c r="B258" t="s">
        <v>398</v>
      </c>
      <c r="C258" s="231">
        <f>IF(ISNA(VLOOKUP($A258,'Spring 2023 PVI'!$B$3:$AF$220,6,FALSE)),0,(VLOOKUP($A258,'Spring 2023 PVI'!$B$3:$AF$220,6,FALSE)))</f>
        <v>0</v>
      </c>
      <c r="D258" s="231">
        <f>IF(ISNA(VLOOKUP($A258,'Summer 2023 PVI'!$B$2:$AF$217,6,FALSE)),0,(VLOOKUP($A258,'Summer 2023 PVI'!$B$2:$AF$217,6,FALSE)))</f>
        <v>0</v>
      </c>
      <c r="E258" s="231">
        <f>IF(ISNA(VLOOKUP($A258,'Autumn 2023 PVI'!$B$2:$AH$214,6,FALSE)),0,(VLOOKUP($A258,'Autumn 2023 PVI'!$B$2:$AH$214,6,FALSE)))</f>
        <v>0</v>
      </c>
      <c r="F258" s="231">
        <f>IF(ISNA(VLOOKUP($A258,'Spring 2023 PVI'!$B$3:$AF$219,9,FALSE)),0,(VLOOKUP($A258,'Spring 2023 PVI'!$B$3:$AF$219,8,FALSE)))</f>
        <v>0</v>
      </c>
      <c r="G258" s="231">
        <f>IF(ISNA(VLOOKUP($A258,'Summer 2023 PVI'!$B$2:$AF$216,9,FALSE)),0,(VLOOKUP($A258,'Summer 2023 PVI'!$B$2:$AF$216,8,FALSE)))</f>
        <v>0</v>
      </c>
      <c r="H258" s="231">
        <f>IF(ISNA(VLOOKUP($A258,'Autumn 2023 PVI'!$B$2:$AH$214,9,FALSE)),0,(VLOOKUP($A258,'Autumn 2023 PVI'!$B$2:$AH$214,9,FALSE)))</f>
        <v>0</v>
      </c>
      <c r="I258" s="231">
        <f>IF(ISNA(VLOOKUP($A258,'Spring 2023 PVI'!$B$3:$AF$219,13,FALSE)),0,(VLOOKUP($A258,'Spring 2023 PVI'!$B$3:$AF$219,13,FALSE)))</f>
        <v>0</v>
      </c>
      <c r="J258" s="231">
        <f>IF(ISNA(VLOOKUP($A258,'Summer 2023 PVI'!$B$2:$AF$216,13,FALSE)),0,(VLOOKUP($A258,'Summer 2023 PVI'!$B$2:$AF$216,13,FALSE)))</f>
        <v>0</v>
      </c>
      <c r="K258" s="231">
        <f>IF(ISNA(VLOOKUP($A258,'Autumn 2023 PVI'!$B$2:$AH$214,13,FALSE)),0,(VLOOKUP($A258,'Autumn 2023 PVI'!$B$2:$AH$214,13,FALSE)))</f>
        <v>0</v>
      </c>
      <c r="L258" s="231">
        <f>IF(ISNA(VLOOKUP($A258,'Spring 2023 PVI'!$B$3:$AF$219,16,FALSE)),0,(VLOOKUP($A258,'Spring 2023 PVI'!$B$3:$AF$219,16,FALSE)))</f>
        <v>0</v>
      </c>
      <c r="M258" s="231">
        <f>IF(ISNA(VLOOKUP($A258,'Summer 2023 PVI'!$B$2:$AF$216,16,FALSE)),0,(VLOOKUP($A258,'Summer 2023 PVI'!$B$2:$AF$216,16,FALSE)))</f>
        <v>0</v>
      </c>
      <c r="N258" s="231">
        <f>IF(ISNA(VLOOKUP($A258,'Autumn 2023 PVI'!$B$2:$AH$214,16,FALSE)),0,(VLOOKUP($A258,'Autumn 2023 PVI'!$B$2:$AH$214,16,FALSE)))</f>
        <v>0</v>
      </c>
      <c r="O258" s="231">
        <f>IF(ISNA(VLOOKUP($A258,'Spring 2023 PVI'!$B$3:$AF$219,3,FALSE)),0,(VLOOKUP($A258,'Spring 2023 PVI'!$B$3:$AF$219,3,FALSE)))</f>
        <v>0</v>
      </c>
      <c r="P258" s="231">
        <f>IF(ISNA(VLOOKUP($A258,'Summer 2023 PVI'!$B$3:$AF$216,3,FALSE)),0,(VLOOKUP($A258,'Summer 2023 PVI'!$B$2:$AF$216,3,FALSE)))</f>
        <v>0</v>
      </c>
      <c r="Q258" s="231">
        <f>IF(ISNA(VLOOKUP($A258,'Autumn 2023 PVI'!$B$2:$AF$214,3,FALSE)),0,(VLOOKUP($A258,'Autumn 2023 PVI'!$B$2:$AF$214,3,FALSE)))</f>
        <v>0</v>
      </c>
      <c r="R258" s="231">
        <f>IF(ISNA(VLOOKUP($A258,'Spring 2023 PVI'!$B$3:$AF$219,10,FALSE)),0,(VLOOKUP($A258,'Spring 2023 PVI'!$B$3:$AF$219,10,FALSE)))</f>
        <v>0</v>
      </c>
      <c r="S258" s="231">
        <f>IF(ISNA(VLOOKUP($A258,'Summer 2023 PVI'!$B$2:$AF$216,10,FALSE)),0,(VLOOKUP($A258,'Summer 2023 PVI'!$B$2:$AF$216,10,FALSE)))</f>
        <v>0</v>
      </c>
      <c r="T258" s="231">
        <f>IF(ISNA(VLOOKUP($A258,'Autumn 2023 PVI'!$B$2:$AH$214,10,FALSE)),0,(VLOOKUP($A258,'Autumn 2023 PVI'!$B$2:$AH$214,10,FALSE)))</f>
        <v>0</v>
      </c>
      <c r="U258" s="231">
        <f>IF(ISNA(VLOOKUP($A258,'Spring 2023 PVI'!$B$3:$AF$219,26,FALSE)),0,(VLOOKUP($A258,'Spring 2023 PVI'!$B$3:$AF$219,26,FALSE)))</f>
        <v>0</v>
      </c>
      <c r="V258" s="231">
        <f>IF(ISNA(VLOOKUP($A258,'Spring 2023 PVI'!$B$3:$AF$219,26,FALSE)),0,(VLOOKUP($A258,'Spring 2023 PVI'!$B$3:$AF$219,26,FALSE)))</f>
        <v>0</v>
      </c>
      <c r="W258" s="231">
        <f>IF(ISNA(VLOOKUP($A258,'Spring 2023 PVI'!$B$3:$AF$219,26,FALSE)),0,(VLOOKUP($A258,'Spring 2023 PVI'!$B$3:$AF$219,26,FALSE)))</f>
        <v>0</v>
      </c>
      <c r="X258" s="231">
        <f>IF(ISNA(VLOOKUP($A258,'Spring 2023 PVI'!$B$3:$AF$219,27,FALSE)),0,(VLOOKUP($A258,'Spring 2023 PVI'!$B$3:$AF$219,27,FALSE)))</f>
        <v>0</v>
      </c>
      <c r="Y258" s="231">
        <f>IF(ISNA(VLOOKUP($A258,'Spring 2023 PVI'!$B$3:$AF$219,27,FALSE)),0,(VLOOKUP($A258,'Spring 2023 PVI'!$B$3:$AF$219,27,FALSE)))</f>
        <v>0</v>
      </c>
      <c r="Z258" s="231">
        <f>IF(ISNA(VLOOKUP($A258,'Spring 2023 PVI'!$B$3:$AF$219,27,FALSE)),0,(VLOOKUP($A258,'Spring 2023 PVI'!$B$3:$AF$219,27,FALSE)))</f>
        <v>0</v>
      </c>
      <c r="AA258" s="231">
        <f>IF(ISNA(VLOOKUP($A258,'Spring 2023 PVI'!$B$3:$AF$219,28,FALSE)),0,(VLOOKUP($A258,'Spring 2023 PVI'!$B$3:$AF$219,28,FALSE)))</f>
        <v>0</v>
      </c>
      <c r="AB258" s="231">
        <f>IF(ISNA(VLOOKUP($A258,'Spring 2023 PVI'!$B$3:$AF$219,28,FALSE)),0,(VLOOKUP($A258,'Spring 2023 PVI'!$B$3:$AF$219,28,FALSE)))</f>
        <v>0</v>
      </c>
      <c r="AC258" s="231">
        <f>IF(ISNA(VLOOKUP($A258,'Spring 2023 PVI'!$B$3:$AF$219,28,FALSE)),0,(VLOOKUP($A258,'Spring 2023 PVI'!$B$3:$AF$219,28,FALSE)))</f>
        <v>0</v>
      </c>
      <c r="AD258" s="384">
        <f t="shared" si="103"/>
        <v>0</v>
      </c>
      <c r="AE258" s="403">
        <v>0</v>
      </c>
      <c r="AF258" s="403">
        <v>0</v>
      </c>
      <c r="AG258" s="403">
        <v>0</v>
      </c>
      <c r="AH258" s="384">
        <f t="shared" si="90"/>
        <v>0</v>
      </c>
      <c r="AI258" s="384">
        <f t="shared" si="91"/>
        <v>0</v>
      </c>
      <c r="AJ258" s="384">
        <f t="shared" si="92"/>
        <v>0</v>
      </c>
      <c r="AK258" s="384">
        <f t="shared" si="104"/>
        <v>0</v>
      </c>
      <c r="AL258" s="403">
        <f>IF(ISNA(VLOOKUP($A258,'Spring 2023 PVI'!$B254:$AD254,29,FALSE)),0,(VLOOKUP($A258,'Spring 2023 PVI'!$B254:$AD254,29,FALSE)))</f>
        <v>0</v>
      </c>
      <c r="AM258" s="403">
        <f>IF(ISNA(VLOOKUP($A258,'Spring 2023 PVI'!$B254:$AZ254,30,FALSE)),0,(VLOOKUP($A258,'Spring 2023 PVI'!$B254:$AZ254,30,FALSE)))</f>
        <v>0</v>
      </c>
      <c r="AN258" s="402">
        <f t="shared" si="105"/>
        <v>0</v>
      </c>
      <c r="AO258" s="404">
        <f t="shared" si="106"/>
        <v>0</v>
      </c>
      <c r="AP258" s="384">
        <f t="shared" si="107"/>
        <v>0</v>
      </c>
      <c r="AQ258" s="403"/>
      <c r="AR258" s="403" t="e">
        <f>VLOOKUP($A258,'Data EYFSS Indica'!$C:$AQ,27,0)</f>
        <v>#N/A</v>
      </c>
      <c r="AS258" s="403" t="e">
        <f>VLOOKUP($A258,'Data EYFSS Indica'!$C:$AQ,28,0)</f>
        <v>#N/A</v>
      </c>
      <c r="AT258" s="409" t="e">
        <f t="shared" si="108"/>
        <v>#N/A</v>
      </c>
      <c r="AU258" s="409" t="e">
        <f>(VLOOKUP($A258,'Data EYFSS Indica'!$C:$AQ,24,0))/3.2*AU$3</f>
        <v>#N/A</v>
      </c>
      <c r="AV258" s="413" t="e">
        <f t="shared" si="109"/>
        <v>#N/A</v>
      </c>
      <c r="AW258" s="410" t="e">
        <f t="shared" si="95"/>
        <v>#N/A</v>
      </c>
      <c r="AX258" s="410" t="e">
        <f t="shared" si="96"/>
        <v>#N/A</v>
      </c>
      <c r="AY258" s="410" t="e">
        <f t="shared" si="97"/>
        <v>#N/A</v>
      </c>
      <c r="AZ258" s="642">
        <f>(SUMIF('Spring 2023 School'!B:B,Budget!A258,'Spring 2023 School'!AG:AG)+SUMIF('Summer 2023 School'!B:B,Budget!A258,'Summer 2023 School'!AG:AG)+SUMIF('Autumn 2023 School'!B:B,Budget!A258,'Autumn 2023 School'!AG:AG))</f>
        <v>0</v>
      </c>
      <c r="BA258" s="410">
        <f t="shared" si="98"/>
        <v>0</v>
      </c>
      <c r="BI258">
        <f t="shared" si="144"/>
        <v>0</v>
      </c>
      <c r="BJ258">
        <f t="shared" si="145"/>
        <v>0</v>
      </c>
      <c r="BK258">
        <f t="shared" si="146"/>
        <v>0</v>
      </c>
    </row>
    <row r="259" spans="1:63" x14ac:dyDescent="0.35">
      <c r="A259" s="231">
        <v>2086</v>
      </c>
      <c r="B259" t="s">
        <v>797</v>
      </c>
      <c r="C259" s="231">
        <f>IF(ISNA(VLOOKUP($A259,'Spring 2023 PVI'!$B$3:$AF$220,6,FALSE)),0,(VLOOKUP($A259,'Spring 2023 PVI'!$B$3:$AF$220,6,FALSE)))</f>
        <v>1</v>
      </c>
      <c r="D259" s="231">
        <f>IF(ISNA(VLOOKUP($A259,'Summer 2023 PVI'!$B$2:$AF$217,6,FALSE)),0,(VLOOKUP($A259,'Summer 2023 PVI'!$B$2:$AF$217,6,FALSE)))</f>
        <v>1</v>
      </c>
      <c r="E259" s="231">
        <f>IF(ISNA(VLOOKUP($A259,'Autumn 2023 PVI'!$B$2:$AH$214,6,FALSE)),0,(VLOOKUP($A259,'Autumn 2023 PVI'!$B$2:$AH$214,6,FALSE)))</f>
        <v>0</v>
      </c>
      <c r="F259" s="231">
        <f>IF(ISNA(VLOOKUP($A259,'Spring 2023 PVI'!$B$3:$AF$219,9,FALSE)),0,(VLOOKUP($A259,'Spring 2023 PVI'!$B$3:$AF$219,8,FALSE)))</f>
        <v>0</v>
      </c>
      <c r="G259" s="231">
        <f>IF(ISNA(VLOOKUP($A259,'Summer 2023 PVI'!$B$2:$AF$216,9,FALSE)),0,(VLOOKUP($A259,'Summer 2023 PVI'!$B$2:$AF$216,8,FALSE)))</f>
        <v>1</v>
      </c>
      <c r="H259" s="231">
        <f>IF(ISNA(VLOOKUP($A259,'Autumn 2023 PVI'!$B$2:$AH$214,9,FALSE)),0,(VLOOKUP($A259,'Autumn 2023 PVI'!$B$2:$AH$214,9,FALSE)))</f>
        <v>0</v>
      </c>
      <c r="I259" s="231">
        <f>IF(ISNA(VLOOKUP($A259,'Spring 2023 PVI'!$B$3:$AF$219,13,FALSE)),0,(VLOOKUP($A259,'Spring 2023 PVI'!$B$3:$AF$219,13,FALSE)))</f>
        <v>0</v>
      </c>
      <c r="J259" s="231">
        <f>IF(ISNA(VLOOKUP($A259,'Summer 2023 PVI'!$B$2:$AF$216,13,FALSE)),0,(VLOOKUP($A259,'Summer 2023 PVI'!$B$2:$AF$216,13,FALSE)))</f>
        <v>0</v>
      </c>
      <c r="K259" s="231">
        <f>IF(ISNA(VLOOKUP($A259,'Autumn 2023 PVI'!$B$2:$AH$214,13,FALSE)),0,(VLOOKUP($A259,'Autumn 2023 PVI'!$B$2:$AH$214,13,FALSE)))</f>
        <v>0</v>
      </c>
      <c r="L259" s="231">
        <f>IF(ISNA(VLOOKUP($A259,'Spring 2023 PVI'!$B$3:$AF$219,16,FALSE)),0,(VLOOKUP($A259,'Spring 2023 PVI'!$B$3:$AF$219,16,FALSE)))</f>
        <v>8</v>
      </c>
      <c r="M259" s="231">
        <f>IF(ISNA(VLOOKUP($A259,'Summer 2023 PVI'!$B$2:$AF$216,16,FALSE)),0,(VLOOKUP($A259,'Summer 2023 PVI'!$B$2:$AF$216,16,FALSE)))</f>
        <v>8</v>
      </c>
      <c r="N259" s="231">
        <f>IF(ISNA(VLOOKUP($A259,'Autumn 2023 PVI'!$B$2:$AH$214,16,FALSE)),0,(VLOOKUP($A259,'Autumn 2023 PVI'!$B$2:$AH$214,16,FALSE)))</f>
        <v>0</v>
      </c>
      <c r="O259" s="231">
        <f>IF(ISNA(VLOOKUP($A259,'Spring 2023 PVI'!$B$3:$AF$219,3,FALSE)),0,(VLOOKUP($A259,'Spring 2023 PVI'!$B$3:$AF$219,3,FALSE)))</f>
        <v>0</v>
      </c>
      <c r="P259" s="231">
        <f>IF(ISNA(VLOOKUP($A259,'Summer 2023 PVI'!$B$3:$AF$216,3,FALSE)),0,(VLOOKUP($A259,'Summer 2023 PVI'!$B$2:$AF$216,3,FALSE)))</f>
        <v>0</v>
      </c>
      <c r="Q259" s="231">
        <f>IF(ISNA(VLOOKUP($A259,'Autumn 2023 PVI'!$B$2:$AF$214,3,FALSE)),0,(VLOOKUP($A259,'Autumn 2023 PVI'!$B$2:$AF$214,3,FALSE)))</f>
        <v>0</v>
      </c>
      <c r="R259" s="231">
        <f>IF(ISNA(VLOOKUP($A259,'Spring 2023 PVI'!$B$3:$AF$219,10,FALSE)),0,(VLOOKUP($A259,'Spring 2023 PVI'!$B$3:$AF$219,10,FALSE)))</f>
        <v>0</v>
      </c>
      <c r="S259" s="231">
        <f>IF(ISNA(VLOOKUP($A259,'Summer 2023 PVI'!$B$2:$AF$216,10,FALSE)),0,(VLOOKUP($A259,'Summer 2023 PVI'!$B$2:$AF$216,10,FALSE)))</f>
        <v>0</v>
      </c>
      <c r="T259" s="231">
        <f>IF(ISNA(VLOOKUP($A259,'Autumn 2023 PVI'!$B$2:$AH$214,10,FALSE)),0,(VLOOKUP($A259,'Autumn 2023 PVI'!$B$2:$AH$214,10,FALSE)))</f>
        <v>0</v>
      </c>
      <c r="U259" s="231">
        <f>IF(ISNA(VLOOKUP($A259,'Spring 2023 PVI'!$B$3:$AF$219,26,FALSE)),0,(VLOOKUP($A259,'Spring 2023 PVI'!$B$3:$AF$219,26,FALSE)))</f>
        <v>0</v>
      </c>
      <c r="V259" s="231">
        <f>IF(ISNA(VLOOKUP($A259,'Spring 2023 PVI'!$B$3:$AF$219,26,FALSE)),0,(VLOOKUP($A259,'Spring 2023 PVI'!$B$3:$AF$219,26,FALSE)))</f>
        <v>0</v>
      </c>
      <c r="W259" s="231">
        <f>IF(ISNA(VLOOKUP($A259,'Spring 2023 PVI'!$B$3:$AF$219,26,FALSE)),0,(VLOOKUP($A259,'Spring 2023 PVI'!$B$3:$AF$219,26,FALSE)))</f>
        <v>0</v>
      </c>
      <c r="X259" s="231">
        <f>IF(ISNA(VLOOKUP($A259,'Spring 2023 PVI'!$B$3:$AF$219,27,FALSE)),0,(VLOOKUP($A259,'Spring 2023 PVI'!$B$3:$AF$219,27,FALSE)))</f>
        <v>0</v>
      </c>
      <c r="Y259" s="231">
        <f>IF(ISNA(VLOOKUP($A259,'Spring 2023 PVI'!$B$3:$AF$219,27,FALSE)),0,(VLOOKUP($A259,'Spring 2023 PVI'!$B$3:$AF$219,27,FALSE)))</f>
        <v>0</v>
      </c>
      <c r="Z259" s="231">
        <f>IF(ISNA(VLOOKUP($A259,'Spring 2023 PVI'!$B$3:$AF$219,27,FALSE)),0,(VLOOKUP($A259,'Spring 2023 PVI'!$B$3:$AF$219,27,FALSE)))</f>
        <v>0</v>
      </c>
      <c r="AA259" s="231">
        <f>IF(ISNA(VLOOKUP($A259,'Spring 2023 PVI'!$B$3:$AF$219,28,FALSE)),0,(VLOOKUP($A259,'Spring 2023 PVI'!$B$3:$AF$219,28,FALSE)))</f>
        <v>0</v>
      </c>
      <c r="AB259" s="231">
        <f>IF(ISNA(VLOOKUP($A259,'Spring 2023 PVI'!$B$3:$AF$219,28,FALSE)),0,(VLOOKUP($A259,'Spring 2023 PVI'!$B$3:$AF$219,28,FALSE)))</f>
        <v>0</v>
      </c>
      <c r="AC259" s="231">
        <f>IF(ISNA(VLOOKUP($A259,'Spring 2023 PVI'!$B$3:$AF$219,28,FALSE)),0,(VLOOKUP($A259,'Spring 2023 PVI'!$B$3:$AF$219,28,FALSE)))</f>
        <v>0</v>
      </c>
      <c r="AD259" s="384">
        <f t="shared" si="103"/>
        <v>1127.3599999999999</v>
      </c>
      <c r="AE259" s="403">
        <v>0</v>
      </c>
      <c r="AF259" s="403">
        <v>0</v>
      </c>
      <c r="AG259" s="403">
        <v>0</v>
      </c>
      <c r="AH259" s="384">
        <f t="shared" si="90"/>
        <v>0</v>
      </c>
      <c r="AI259" s="384">
        <f t="shared" si="91"/>
        <v>0</v>
      </c>
      <c r="AJ259" s="384">
        <f t="shared" si="92"/>
        <v>0</v>
      </c>
      <c r="AK259" s="384">
        <f t="shared" si="104"/>
        <v>0</v>
      </c>
      <c r="AL259" s="403">
        <f>IF(ISNA(VLOOKUP($A259,'Spring 2023 PVI'!$B255:$AD255,29,FALSE)),0,(VLOOKUP($A259,'Spring 2023 PVI'!$B255:$AD255,29,FALSE)))</f>
        <v>0</v>
      </c>
      <c r="AM259" s="403">
        <f>IF(ISNA(VLOOKUP($A259,'Spring 2023 PVI'!$B255:$AZ255,30,FALSE)),0,(VLOOKUP($A259,'Spring 2023 PVI'!$B255:$AZ255,30,FALSE)))</f>
        <v>0</v>
      </c>
      <c r="AN259" s="402">
        <f t="shared" si="105"/>
        <v>0</v>
      </c>
      <c r="AO259" s="404">
        <f t="shared" si="106"/>
        <v>0</v>
      </c>
      <c r="AP259" s="384">
        <f t="shared" si="107"/>
        <v>1127.3599999999999</v>
      </c>
      <c r="AQ259" s="403"/>
      <c r="AR259" s="403">
        <f>VLOOKUP($A259,'Data EYFSS Indica'!$C:$AQ,27,0)</f>
        <v>0</v>
      </c>
      <c r="AS259" s="403">
        <f>VLOOKUP($A259,'Data EYFSS Indica'!$C:$AQ,28,0)</f>
        <v>0</v>
      </c>
      <c r="AT259" s="409">
        <f t="shared" si="108"/>
        <v>0</v>
      </c>
      <c r="AU259" s="409">
        <f>(VLOOKUP($A259,'Data EYFSS Indica'!$C:$AQ,24,0))/3.2*AU$3</f>
        <v>0</v>
      </c>
      <c r="AV259" s="413">
        <f t="shared" si="109"/>
        <v>1127.3599999999999</v>
      </c>
      <c r="AW259" s="410">
        <f t="shared" si="95"/>
        <v>469.73333333333329</v>
      </c>
      <c r="AX259" s="410">
        <f t="shared" si="96"/>
        <v>375.78666666666663</v>
      </c>
      <c r="AY259" s="410">
        <f t="shared" si="97"/>
        <v>281.83999999999997</v>
      </c>
      <c r="AZ259" s="642">
        <f>(SUMIF('Spring 2023 School'!B:B,Budget!A259,'Spring 2023 School'!AG:AG)+SUMIF('Summer 2023 School'!B:B,Budget!A259,'Summer 2023 School'!AG:AG)+SUMIF('Autumn 2023 School'!B:B,Budget!A259,'Autumn 2023 School'!AG:AG))</f>
        <v>0</v>
      </c>
      <c r="BA259" s="410">
        <f t="shared" si="98"/>
        <v>0</v>
      </c>
      <c r="BI259">
        <f t="shared" si="144"/>
        <v>0</v>
      </c>
      <c r="BJ259">
        <f t="shared" si="145"/>
        <v>0</v>
      </c>
      <c r="BK259">
        <f t="shared" si="146"/>
        <v>0</v>
      </c>
    </row>
    <row r="260" spans="1:63" x14ac:dyDescent="0.35">
      <c r="A260" s="231">
        <v>2101</v>
      </c>
      <c r="B260" t="s">
        <v>814</v>
      </c>
      <c r="C260" s="231">
        <f>IF(ISNA(VLOOKUP($A260,'Spring 2023 PVI'!$B$3:$AF$220,6,FALSE)),0,(VLOOKUP($A260,'Spring 2023 PVI'!$B$3:$AF$220,6,FALSE)))</f>
        <v>1</v>
      </c>
      <c r="D260" s="231">
        <f>IF(ISNA(VLOOKUP($A260,'Summer 2023 PVI'!$B$2:$AF$217,6,FALSE)),0,(VLOOKUP($A260,'Summer 2023 PVI'!$B$2:$AF$217,6,FALSE)))</f>
        <v>1</v>
      </c>
      <c r="E260" s="231">
        <f>IF(ISNA(VLOOKUP($A260,'Autumn 2023 PVI'!$B$2:$AH$214,6,FALSE)),0,(VLOOKUP($A260,'Autumn 2023 PVI'!$B$2:$AH$214,6,FALSE)))</f>
        <v>3</v>
      </c>
      <c r="F260" s="231">
        <f>IF(ISNA(VLOOKUP($A260,'Spring 2023 PVI'!$B$3:$AF$219,9,FALSE)),0,(VLOOKUP($A260,'Spring 2023 PVI'!$B$3:$AF$219,8,FALSE)))</f>
        <v>0</v>
      </c>
      <c r="G260" s="231">
        <f>IF(ISNA(VLOOKUP($A260,'Summer 2023 PVI'!$B$2:$AF$216,9,FALSE)),0,(VLOOKUP($A260,'Summer 2023 PVI'!$B$2:$AF$216,8,FALSE)))</f>
        <v>0</v>
      </c>
      <c r="H260" s="231">
        <f>IF(ISNA(VLOOKUP($A260,'Autumn 2023 PVI'!$B$2:$AH$214,9,FALSE)),0,(VLOOKUP($A260,'Autumn 2023 PVI'!$B$2:$AH$214,9,FALSE)))</f>
        <v>2</v>
      </c>
      <c r="I260" s="231">
        <f>IF(ISNA(VLOOKUP($A260,'Spring 2023 PVI'!$B$3:$AF$219,13,FALSE)),0,(VLOOKUP($A260,'Spring 2023 PVI'!$B$3:$AF$219,13,FALSE)))</f>
        <v>15</v>
      </c>
      <c r="J260" s="231">
        <f>IF(ISNA(VLOOKUP($A260,'Summer 2023 PVI'!$B$2:$AF$216,13,FALSE)),0,(VLOOKUP($A260,'Summer 2023 PVI'!$B$2:$AF$216,13,FALSE)))</f>
        <v>15</v>
      </c>
      <c r="K260" s="231">
        <f>IF(ISNA(VLOOKUP($A260,'Autumn 2023 PVI'!$B$2:$AH$214,13,FALSE)),0,(VLOOKUP($A260,'Autumn 2023 PVI'!$B$2:$AH$214,13,FALSE)))</f>
        <v>45</v>
      </c>
      <c r="L260" s="231">
        <f>IF(ISNA(VLOOKUP($A260,'Spring 2023 PVI'!$B$3:$AF$219,16,FALSE)),0,(VLOOKUP($A260,'Spring 2023 PVI'!$B$3:$AF$219,16,FALSE)))</f>
        <v>15</v>
      </c>
      <c r="M260" s="231">
        <f>IF(ISNA(VLOOKUP($A260,'Summer 2023 PVI'!$B$2:$AF$216,16,FALSE)),0,(VLOOKUP($A260,'Summer 2023 PVI'!$B$2:$AF$216,16,FALSE)))</f>
        <v>15</v>
      </c>
      <c r="N260" s="231">
        <f>IF(ISNA(VLOOKUP($A260,'Autumn 2023 PVI'!$B$2:$AH$214,16,FALSE)),0,(VLOOKUP($A260,'Autumn 2023 PVI'!$B$2:$AH$214,16,FALSE)))</f>
        <v>30</v>
      </c>
      <c r="O260" s="231">
        <f>IF(ISNA(VLOOKUP($A260,'Spring 2023 PVI'!$B$3:$AF$219,3,FALSE)),0,(VLOOKUP($A260,'Spring 2023 PVI'!$B$3:$AF$219,3,FALSE)))</f>
        <v>2</v>
      </c>
      <c r="P260" s="231">
        <f>IF(ISNA(VLOOKUP($A260,'Summer 2023 PVI'!$B$3:$AF$216,3,FALSE)),0,(VLOOKUP($A260,'Summer 2023 PVI'!$B$2:$AF$216,3,FALSE)))</f>
        <v>2</v>
      </c>
      <c r="Q260" s="231">
        <f>IF(ISNA(VLOOKUP($A260,'Autumn 2023 PVI'!$B$2:$AF$214,3,FALSE)),0,(VLOOKUP($A260,'Autumn 2023 PVI'!$B$2:$AF$214,3,FALSE)))</f>
        <v>0</v>
      </c>
      <c r="R260" s="231">
        <f>IF(ISNA(VLOOKUP($A260,'Spring 2023 PVI'!$B$3:$AF$219,10,FALSE)),0,(VLOOKUP($A260,'Spring 2023 PVI'!$B$3:$AF$219,10,FALSE)))</f>
        <v>30</v>
      </c>
      <c r="S260" s="231">
        <f>IF(ISNA(VLOOKUP($A260,'Summer 2023 PVI'!$B$2:$AF$216,10,FALSE)),0,(VLOOKUP($A260,'Summer 2023 PVI'!$B$2:$AF$216,10,FALSE)))</f>
        <v>30</v>
      </c>
      <c r="T260" s="231">
        <f>IF(ISNA(VLOOKUP($A260,'Autumn 2023 PVI'!$B$2:$AH$214,10,FALSE)),0,(VLOOKUP($A260,'Autumn 2023 PVI'!$B$2:$AH$214,10,FALSE)))</f>
        <v>0</v>
      </c>
      <c r="U260" s="231">
        <f>IF(ISNA(VLOOKUP($A260,'Spring 2023 PVI'!$B$3:$AF$219,26,FALSE)),0,(VLOOKUP($A260,'Spring 2023 PVI'!$B$3:$AF$219,26,FALSE)))</f>
        <v>0</v>
      </c>
      <c r="V260" s="231">
        <f>IF(ISNA(VLOOKUP($A260,'Spring 2023 PVI'!$B$3:$AF$219,26,FALSE)),0,(VLOOKUP($A260,'Spring 2023 PVI'!$B$3:$AF$219,26,FALSE)))</f>
        <v>0</v>
      </c>
      <c r="W260" s="231">
        <f>IF(ISNA(VLOOKUP($A260,'Spring 2023 PVI'!$B$3:$AF$219,26,FALSE)),0,(VLOOKUP($A260,'Spring 2023 PVI'!$B$3:$AF$219,26,FALSE)))</f>
        <v>0</v>
      </c>
      <c r="X260" s="231">
        <f>IF(ISNA(VLOOKUP($A260,'Spring 2023 PVI'!$B$3:$AF$219,27,FALSE)),0,(VLOOKUP($A260,'Spring 2023 PVI'!$B$3:$AF$219,27,FALSE)))</f>
        <v>0</v>
      </c>
      <c r="Y260" s="231">
        <f>IF(ISNA(VLOOKUP($A260,'Spring 2023 PVI'!$B$3:$AF$219,27,FALSE)),0,(VLOOKUP($A260,'Spring 2023 PVI'!$B$3:$AF$219,27,FALSE)))</f>
        <v>0</v>
      </c>
      <c r="Z260" s="231">
        <f>IF(ISNA(VLOOKUP($A260,'Spring 2023 PVI'!$B$3:$AF$219,27,FALSE)),0,(VLOOKUP($A260,'Spring 2023 PVI'!$B$3:$AF$219,27,FALSE)))</f>
        <v>0</v>
      </c>
      <c r="AA260" s="231">
        <f>IF(ISNA(VLOOKUP($A260,'Spring 2023 PVI'!$B$3:$AF$219,28,FALSE)),0,(VLOOKUP($A260,'Spring 2023 PVI'!$B$3:$AF$219,28,FALSE)))</f>
        <v>0</v>
      </c>
      <c r="AB260" s="231">
        <f>IF(ISNA(VLOOKUP($A260,'Spring 2023 PVI'!$B$3:$AF$219,28,FALSE)),0,(VLOOKUP($A260,'Spring 2023 PVI'!$B$3:$AF$219,28,FALSE)))</f>
        <v>0</v>
      </c>
      <c r="AC260" s="231">
        <f>IF(ISNA(VLOOKUP($A260,'Spring 2023 PVI'!$B$3:$AF$219,28,FALSE)),0,(VLOOKUP($A260,'Spring 2023 PVI'!$B$3:$AF$219,28,FALSE)))</f>
        <v>0</v>
      </c>
      <c r="AD260" s="384">
        <f t="shared" si="103"/>
        <v>9105.6</v>
      </c>
      <c r="AE260" s="403">
        <v>0</v>
      </c>
      <c r="AF260" s="403">
        <v>0</v>
      </c>
      <c r="AG260" s="403">
        <v>0</v>
      </c>
      <c r="AH260" s="384">
        <f t="shared" si="90"/>
        <v>0</v>
      </c>
      <c r="AI260" s="384">
        <f t="shared" si="91"/>
        <v>0</v>
      </c>
      <c r="AJ260" s="384">
        <f t="shared" si="92"/>
        <v>0</v>
      </c>
      <c r="AK260" s="384">
        <f t="shared" si="104"/>
        <v>0</v>
      </c>
      <c r="AL260" s="403">
        <f>IF(ISNA(VLOOKUP($A260,'Spring 2023 PVI'!$B256:$AD256,29,FALSE)),0,(VLOOKUP($A260,'Spring 2023 PVI'!$B256:$AD256,29,FALSE)))</f>
        <v>0</v>
      </c>
      <c r="AM260" s="403">
        <f>IF(ISNA(VLOOKUP($A260,'Spring 2023 PVI'!$B256:$AZ256,30,FALSE)),0,(VLOOKUP($A260,'Spring 2023 PVI'!$B256:$AZ256,30,FALSE)))</f>
        <v>0</v>
      </c>
      <c r="AN260" s="402">
        <f t="shared" si="105"/>
        <v>0</v>
      </c>
      <c r="AO260" s="404">
        <f t="shared" si="106"/>
        <v>6364.8</v>
      </c>
      <c r="AP260" s="384">
        <f t="shared" si="107"/>
        <v>15470.400000000001</v>
      </c>
      <c r="AQ260" s="403"/>
      <c r="AR260" s="403" t="e">
        <f>VLOOKUP($A260,'Data EYFSS Indica'!$C:$AQ,27,0)</f>
        <v>#N/A</v>
      </c>
      <c r="AS260" s="403" t="e">
        <f>VLOOKUP($A260,'Data EYFSS Indica'!$C:$AQ,28,0)</f>
        <v>#N/A</v>
      </c>
      <c r="AT260" s="409" t="e">
        <f t="shared" si="108"/>
        <v>#N/A</v>
      </c>
      <c r="AU260" s="409" t="e">
        <f>(VLOOKUP($A260,'Data EYFSS Indica'!$C:$AQ,24,0))/3.2*AU$3</f>
        <v>#N/A</v>
      </c>
      <c r="AV260" s="413" t="e">
        <f t="shared" si="109"/>
        <v>#N/A</v>
      </c>
      <c r="AW260" s="410" t="e">
        <f t="shared" si="95"/>
        <v>#N/A</v>
      </c>
      <c r="AX260" s="410" t="e">
        <f t="shared" si="96"/>
        <v>#N/A</v>
      </c>
      <c r="AY260" s="410" t="e">
        <f t="shared" si="97"/>
        <v>#N/A</v>
      </c>
      <c r="AZ260" s="642">
        <f>(SUMIF('Spring 2023 School'!B:B,Budget!A260,'Spring 2023 School'!AG:AG)+SUMIF('Summer 2023 School'!B:B,Budget!A260,'Summer 2023 School'!AG:AG)+SUMIF('Autumn 2023 School'!B:B,Budget!A260,'Autumn 2023 School'!AG:AG))</f>
        <v>0</v>
      </c>
      <c r="BA260" s="410">
        <f t="shared" si="98"/>
        <v>0</v>
      </c>
      <c r="BI260">
        <f t="shared" si="144"/>
        <v>0</v>
      </c>
      <c r="BJ260">
        <f t="shared" si="145"/>
        <v>0</v>
      </c>
      <c r="BK260">
        <f t="shared" si="146"/>
        <v>0</v>
      </c>
    </row>
    <row r="261" spans="1:63" x14ac:dyDescent="0.35">
      <c r="A261" s="231">
        <v>2132</v>
      </c>
      <c r="B261" t="s">
        <v>798</v>
      </c>
      <c r="C261" s="231">
        <f>IF(ISNA(VLOOKUP($A261,'Spring 2023 PVI'!$B$3:$AF$220,6,FALSE)),0,(VLOOKUP($A261,'Spring 2023 PVI'!$B$3:$AF$220,6,FALSE)))</f>
        <v>2</v>
      </c>
      <c r="D261" s="231">
        <f>IF(ISNA(VLOOKUP($A261,'Summer 2023 PVI'!$B$2:$AF$217,6,FALSE)),0,(VLOOKUP($A261,'Summer 2023 PVI'!$B$2:$AF$217,6,FALSE)))</f>
        <v>2</v>
      </c>
      <c r="E261" s="231">
        <f>IF(ISNA(VLOOKUP($A261,'Autumn 2023 PVI'!$B$2:$AH$214,6,FALSE)),0,(VLOOKUP($A261,'Autumn 2023 PVI'!$B$2:$AH$214,6,FALSE)))</f>
        <v>0</v>
      </c>
      <c r="F261" s="231">
        <f>IF(ISNA(VLOOKUP($A261,'Spring 2023 PVI'!$B$3:$AF$219,9,FALSE)),0,(VLOOKUP($A261,'Spring 2023 PVI'!$B$3:$AF$219,8,FALSE)))</f>
        <v>0</v>
      </c>
      <c r="G261" s="231">
        <f>IF(ISNA(VLOOKUP($A261,'Summer 2023 PVI'!$B$2:$AF$216,9,FALSE)),0,(VLOOKUP($A261,'Summer 2023 PVI'!$B$2:$AF$216,8,FALSE)))</f>
        <v>0</v>
      </c>
      <c r="H261" s="231">
        <f>IF(ISNA(VLOOKUP($A261,'Autumn 2023 PVI'!$B$2:$AH$214,9,FALSE)),0,(VLOOKUP($A261,'Autumn 2023 PVI'!$B$2:$AH$214,9,FALSE)))</f>
        <v>0</v>
      </c>
      <c r="I261" s="231">
        <f>IF(ISNA(VLOOKUP($A261,'Spring 2023 PVI'!$B$3:$AF$219,13,FALSE)),0,(VLOOKUP($A261,'Spring 2023 PVI'!$B$3:$AF$219,13,FALSE)))</f>
        <v>15</v>
      </c>
      <c r="J261" s="231">
        <f>IF(ISNA(VLOOKUP($A261,'Summer 2023 PVI'!$B$2:$AF$216,13,FALSE)),0,(VLOOKUP($A261,'Summer 2023 PVI'!$B$2:$AF$216,13,FALSE)))</f>
        <v>15</v>
      </c>
      <c r="K261" s="231">
        <f>IF(ISNA(VLOOKUP($A261,'Autumn 2023 PVI'!$B$2:$AH$214,13,FALSE)),0,(VLOOKUP($A261,'Autumn 2023 PVI'!$B$2:$AH$214,13,FALSE)))</f>
        <v>0</v>
      </c>
      <c r="L261" s="231">
        <f>IF(ISNA(VLOOKUP($A261,'Spring 2023 PVI'!$B$3:$AF$219,16,FALSE)),0,(VLOOKUP($A261,'Spring 2023 PVI'!$B$3:$AF$219,16,FALSE)))</f>
        <v>30</v>
      </c>
      <c r="M261" s="231">
        <f>IF(ISNA(VLOOKUP($A261,'Summer 2023 PVI'!$B$2:$AF$216,16,FALSE)),0,(VLOOKUP($A261,'Summer 2023 PVI'!$B$2:$AF$216,16,FALSE)))</f>
        <v>30</v>
      </c>
      <c r="N261" s="231">
        <f>IF(ISNA(VLOOKUP($A261,'Autumn 2023 PVI'!$B$2:$AH$214,16,FALSE)),0,(VLOOKUP($A261,'Autumn 2023 PVI'!$B$2:$AH$214,16,FALSE)))</f>
        <v>0</v>
      </c>
      <c r="O261" s="231">
        <f>IF(ISNA(VLOOKUP($A261,'Spring 2023 PVI'!$B$3:$AF$219,3,FALSE)),0,(VLOOKUP($A261,'Spring 2023 PVI'!$B$3:$AF$219,3,FALSE)))</f>
        <v>0</v>
      </c>
      <c r="P261" s="231">
        <f>IF(ISNA(VLOOKUP($A261,'Summer 2023 PVI'!$B$3:$AF$216,3,FALSE)),0,(VLOOKUP($A261,'Summer 2023 PVI'!$B$2:$AF$216,3,FALSE)))</f>
        <v>0</v>
      </c>
      <c r="Q261" s="231">
        <f>IF(ISNA(VLOOKUP($A261,'Autumn 2023 PVI'!$B$2:$AF$214,3,FALSE)),0,(VLOOKUP($A261,'Autumn 2023 PVI'!$B$2:$AF$214,3,FALSE)))</f>
        <v>0</v>
      </c>
      <c r="R261" s="231">
        <f>IF(ISNA(VLOOKUP($A261,'Spring 2023 PVI'!$B$3:$AF$219,10,FALSE)),0,(VLOOKUP($A261,'Spring 2023 PVI'!$B$3:$AF$219,10,FALSE)))</f>
        <v>0</v>
      </c>
      <c r="S261" s="231">
        <f>IF(ISNA(VLOOKUP($A261,'Summer 2023 PVI'!$B$2:$AF$216,10,FALSE)),0,(VLOOKUP($A261,'Summer 2023 PVI'!$B$2:$AF$216,10,FALSE)))</f>
        <v>0</v>
      </c>
      <c r="T261" s="231">
        <f>IF(ISNA(VLOOKUP($A261,'Autumn 2023 PVI'!$B$2:$AH$214,10,FALSE)),0,(VLOOKUP($A261,'Autumn 2023 PVI'!$B$2:$AH$214,10,FALSE)))</f>
        <v>0</v>
      </c>
      <c r="U261" s="231">
        <f>IF(ISNA(VLOOKUP($A261,'Spring 2023 PVI'!$B$3:$AF$219,26,FALSE)),0,(VLOOKUP($A261,'Spring 2023 PVI'!$B$3:$AF$219,26,FALSE)))</f>
        <v>0</v>
      </c>
      <c r="V261" s="231">
        <f>IF(ISNA(VLOOKUP($A261,'Spring 2023 PVI'!$B$3:$AF$219,26,FALSE)),0,(VLOOKUP($A261,'Spring 2023 PVI'!$B$3:$AF$219,26,FALSE)))</f>
        <v>0</v>
      </c>
      <c r="W261" s="231">
        <f>IF(ISNA(VLOOKUP($A261,'Spring 2023 PVI'!$B$3:$AF$219,26,FALSE)),0,(VLOOKUP($A261,'Spring 2023 PVI'!$B$3:$AF$219,26,FALSE)))</f>
        <v>0</v>
      </c>
      <c r="X261" s="231">
        <f>IF(ISNA(VLOOKUP($A261,'Spring 2023 PVI'!$B$3:$AF$219,27,FALSE)),0,(VLOOKUP($A261,'Spring 2023 PVI'!$B$3:$AF$219,27,FALSE)))</f>
        <v>0</v>
      </c>
      <c r="Y261" s="231">
        <f>IF(ISNA(VLOOKUP($A261,'Spring 2023 PVI'!$B$3:$AF$219,27,FALSE)),0,(VLOOKUP($A261,'Spring 2023 PVI'!$B$3:$AF$219,27,FALSE)))</f>
        <v>0</v>
      </c>
      <c r="Z261" s="231">
        <f>IF(ISNA(VLOOKUP($A261,'Spring 2023 PVI'!$B$3:$AF$219,27,FALSE)),0,(VLOOKUP($A261,'Spring 2023 PVI'!$B$3:$AF$219,27,FALSE)))</f>
        <v>0</v>
      </c>
      <c r="AA261" s="231">
        <f>IF(ISNA(VLOOKUP($A261,'Spring 2023 PVI'!$B$3:$AF$219,28,FALSE)),0,(VLOOKUP($A261,'Spring 2023 PVI'!$B$3:$AF$219,28,FALSE)))</f>
        <v>0</v>
      </c>
      <c r="AB261" s="231">
        <f>IF(ISNA(VLOOKUP($A261,'Spring 2023 PVI'!$B$3:$AF$219,28,FALSE)),0,(VLOOKUP($A261,'Spring 2023 PVI'!$B$3:$AF$219,28,FALSE)))</f>
        <v>0</v>
      </c>
      <c r="AC261" s="231">
        <f>IF(ISNA(VLOOKUP($A261,'Spring 2023 PVI'!$B$3:$AF$219,28,FALSE)),0,(VLOOKUP($A261,'Spring 2023 PVI'!$B$3:$AF$219,28,FALSE)))</f>
        <v>0</v>
      </c>
      <c r="AD261" s="384">
        <f t="shared" si="103"/>
        <v>6341.4000000000005</v>
      </c>
      <c r="AE261" s="403">
        <v>0</v>
      </c>
      <c r="AF261" s="403">
        <v>0</v>
      </c>
      <c r="AG261" s="403">
        <v>0</v>
      </c>
      <c r="AH261" s="384">
        <f t="shared" si="90"/>
        <v>0</v>
      </c>
      <c r="AI261" s="384">
        <f t="shared" si="91"/>
        <v>0</v>
      </c>
      <c r="AJ261" s="384">
        <f t="shared" si="92"/>
        <v>0</v>
      </c>
      <c r="AK261" s="384">
        <f t="shared" si="104"/>
        <v>0</v>
      </c>
      <c r="AL261" s="403">
        <f>IF(ISNA(VLOOKUP($A261,'Spring 2023 PVI'!$B257:$AD257,29,FALSE)),0,(VLOOKUP($A261,'Spring 2023 PVI'!$B257:$AD257,29,FALSE)))</f>
        <v>0</v>
      </c>
      <c r="AM261" s="403">
        <f>IF(ISNA(VLOOKUP($A261,'Spring 2023 PVI'!$B257:$AZ257,30,FALSE)),0,(VLOOKUP($A261,'Spring 2023 PVI'!$B257:$AZ257,30,FALSE)))</f>
        <v>0</v>
      </c>
      <c r="AN261" s="402">
        <f t="shared" si="105"/>
        <v>0</v>
      </c>
      <c r="AO261" s="404">
        <f t="shared" si="106"/>
        <v>0</v>
      </c>
      <c r="AP261" s="384">
        <f t="shared" si="107"/>
        <v>6341.4000000000005</v>
      </c>
      <c r="AQ261" s="403"/>
      <c r="AR261" s="403">
        <f>VLOOKUP($A261,'Data EYFSS Indica'!$C:$AQ,27,0)</f>
        <v>0</v>
      </c>
      <c r="AS261" s="403">
        <f>VLOOKUP($A261,'Data EYFSS Indica'!$C:$AQ,28,0)</f>
        <v>0</v>
      </c>
      <c r="AT261" s="409">
        <f t="shared" si="108"/>
        <v>0</v>
      </c>
      <c r="AU261" s="409">
        <f>(VLOOKUP($A261,'Data EYFSS Indica'!$C:$AQ,24,0))/3.2*AU$3</f>
        <v>0</v>
      </c>
      <c r="AV261" s="413">
        <f t="shared" si="109"/>
        <v>6341.4000000000005</v>
      </c>
      <c r="AW261" s="410">
        <f t="shared" si="95"/>
        <v>2642.25</v>
      </c>
      <c r="AX261" s="410">
        <f t="shared" si="96"/>
        <v>2113.8000000000002</v>
      </c>
      <c r="AY261" s="410">
        <f t="shared" si="97"/>
        <v>1585.3500000000001</v>
      </c>
      <c r="AZ261" s="642">
        <f>(SUMIF('Spring 2023 School'!B:B,Budget!A261,'Spring 2023 School'!AG:AG)+SUMIF('Summer 2023 School'!B:B,Budget!A261,'Summer 2023 School'!AG:AG)+SUMIF('Autumn 2023 School'!B:B,Budget!A261,'Autumn 2023 School'!AG:AG))</f>
        <v>0</v>
      </c>
      <c r="BA261" s="410">
        <f t="shared" si="98"/>
        <v>0</v>
      </c>
      <c r="BI261">
        <f t="shared" si="144"/>
        <v>0</v>
      </c>
      <c r="BJ261">
        <f t="shared" si="145"/>
        <v>0</v>
      </c>
      <c r="BK261">
        <f t="shared" si="146"/>
        <v>0</v>
      </c>
    </row>
    <row r="262" spans="1:63" x14ac:dyDescent="0.35">
      <c r="A262" s="231">
        <v>2139</v>
      </c>
      <c r="B262" t="s">
        <v>399</v>
      </c>
      <c r="C262" s="231">
        <f>IF(ISNA(VLOOKUP($A262,'Spring 2023 PVI'!$B$3:$AF$220,6,FALSE)),0,(VLOOKUP($A262,'Spring 2023 PVI'!$B$3:$AF$220,6,FALSE)))</f>
        <v>3</v>
      </c>
      <c r="D262" s="231">
        <f>IF(ISNA(VLOOKUP($A262,'Summer 2023 PVI'!$B$2:$AF$217,6,FALSE)),0,(VLOOKUP($A262,'Summer 2023 PVI'!$B$2:$AF$217,6,FALSE)))</f>
        <v>3</v>
      </c>
      <c r="E262" s="231">
        <f>IF(ISNA(VLOOKUP($A262,'Autumn 2023 PVI'!$B$2:$AH$214,6,FALSE)),0,(VLOOKUP($A262,'Autumn 2023 PVI'!$B$2:$AH$214,6,FALSE)))</f>
        <v>1</v>
      </c>
      <c r="F262" s="231">
        <f>IF(ISNA(VLOOKUP($A262,'Spring 2023 PVI'!$B$3:$AF$219,9,FALSE)),0,(VLOOKUP($A262,'Spring 2023 PVI'!$B$3:$AF$219,8,FALSE)))</f>
        <v>1</v>
      </c>
      <c r="G262" s="231">
        <f>IF(ISNA(VLOOKUP($A262,'Summer 2023 PVI'!$B$2:$AF$216,9,FALSE)),0,(VLOOKUP($A262,'Summer 2023 PVI'!$B$2:$AF$216,8,FALSE)))</f>
        <v>1</v>
      </c>
      <c r="H262" s="231">
        <f>IF(ISNA(VLOOKUP($A262,'Autumn 2023 PVI'!$B$2:$AH$214,9,FALSE)),0,(VLOOKUP($A262,'Autumn 2023 PVI'!$B$2:$AH$214,9,FALSE)))</f>
        <v>1</v>
      </c>
      <c r="I262" s="231">
        <f>IF(ISNA(VLOOKUP($A262,'Spring 2023 PVI'!$B$3:$AF$219,13,FALSE)),0,(VLOOKUP($A262,'Spring 2023 PVI'!$B$3:$AF$219,13,FALSE)))</f>
        <v>0</v>
      </c>
      <c r="J262" s="231">
        <f>IF(ISNA(VLOOKUP($A262,'Summer 2023 PVI'!$B$2:$AF$216,13,FALSE)),0,(VLOOKUP($A262,'Summer 2023 PVI'!$B$2:$AF$216,13,FALSE)))</f>
        <v>0</v>
      </c>
      <c r="K262" s="231">
        <f>IF(ISNA(VLOOKUP($A262,'Autumn 2023 PVI'!$B$2:$AH$214,13,FALSE)),0,(VLOOKUP($A262,'Autumn 2023 PVI'!$B$2:$AH$214,13,FALSE)))</f>
        <v>0</v>
      </c>
      <c r="L262" s="231">
        <f>IF(ISNA(VLOOKUP($A262,'Spring 2023 PVI'!$B$3:$AF$219,16,FALSE)),0,(VLOOKUP($A262,'Spring 2023 PVI'!$B$3:$AF$219,16,FALSE)))</f>
        <v>45</v>
      </c>
      <c r="M262" s="231">
        <f>IF(ISNA(VLOOKUP($A262,'Summer 2023 PVI'!$B$2:$AF$216,16,FALSE)),0,(VLOOKUP($A262,'Summer 2023 PVI'!$B$2:$AF$216,16,FALSE)))</f>
        <v>45</v>
      </c>
      <c r="N262" s="231">
        <f>IF(ISNA(VLOOKUP($A262,'Autumn 2023 PVI'!$B$2:$AH$214,16,FALSE)),0,(VLOOKUP($A262,'Autumn 2023 PVI'!$B$2:$AH$214,16,FALSE)))</f>
        <v>15</v>
      </c>
      <c r="O262" s="231">
        <f>IF(ISNA(VLOOKUP($A262,'Spring 2023 PVI'!$B$3:$AF$219,3,FALSE)),0,(VLOOKUP($A262,'Spring 2023 PVI'!$B$3:$AF$219,3,FALSE)))</f>
        <v>0</v>
      </c>
      <c r="P262" s="231">
        <f>IF(ISNA(VLOOKUP($A262,'Summer 2023 PVI'!$B$3:$AF$216,3,FALSE)),0,(VLOOKUP($A262,'Summer 2023 PVI'!$B$2:$AF$216,3,FALSE)))</f>
        <v>0</v>
      </c>
      <c r="Q262" s="231">
        <f>IF(ISNA(VLOOKUP($A262,'Autumn 2023 PVI'!$B$2:$AF$214,3,FALSE)),0,(VLOOKUP($A262,'Autumn 2023 PVI'!$B$2:$AF$214,3,FALSE)))</f>
        <v>0</v>
      </c>
      <c r="R262" s="231">
        <f>IF(ISNA(VLOOKUP($A262,'Spring 2023 PVI'!$B$3:$AF$219,10,FALSE)),0,(VLOOKUP($A262,'Spring 2023 PVI'!$B$3:$AF$219,10,FALSE)))</f>
        <v>0</v>
      </c>
      <c r="S262" s="231">
        <f>IF(ISNA(VLOOKUP($A262,'Summer 2023 PVI'!$B$2:$AF$216,10,FALSE)),0,(VLOOKUP($A262,'Summer 2023 PVI'!$B$2:$AF$216,10,FALSE)))</f>
        <v>0</v>
      </c>
      <c r="T262" s="231">
        <f>IF(ISNA(VLOOKUP($A262,'Autumn 2023 PVI'!$B$2:$AH$214,10,FALSE)),0,(VLOOKUP($A262,'Autumn 2023 PVI'!$B$2:$AH$214,10,FALSE)))</f>
        <v>0</v>
      </c>
      <c r="U262" s="231">
        <f>IF(ISNA(VLOOKUP($A262,'Spring 2023 PVI'!$B$3:$AF$219,26,FALSE)),0,(VLOOKUP($A262,'Spring 2023 PVI'!$B$3:$AF$219,26,FALSE)))</f>
        <v>0</v>
      </c>
      <c r="V262" s="231">
        <f>IF(ISNA(VLOOKUP($A262,'Spring 2023 PVI'!$B$3:$AF$219,26,FALSE)),0,(VLOOKUP($A262,'Spring 2023 PVI'!$B$3:$AF$219,26,FALSE)))</f>
        <v>0</v>
      </c>
      <c r="W262" s="231">
        <f>IF(ISNA(VLOOKUP($A262,'Spring 2023 PVI'!$B$3:$AF$219,26,FALSE)),0,(VLOOKUP($A262,'Spring 2023 PVI'!$B$3:$AF$219,26,FALSE)))</f>
        <v>0</v>
      </c>
      <c r="X262" s="231">
        <f>IF(ISNA(VLOOKUP($A262,'Spring 2023 PVI'!$B$3:$AF$219,27,FALSE)),0,(VLOOKUP($A262,'Spring 2023 PVI'!$B$3:$AF$219,27,FALSE)))</f>
        <v>0</v>
      </c>
      <c r="Y262" s="231">
        <f>IF(ISNA(VLOOKUP($A262,'Spring 2023 PVI'!$B$3:$AF$219,27,FALSE)),0,(VLOOKUP($A262,'Spring 2023 PVI'!$B$3:$AF$219,27,FALSE)))</f>
        <v>0</v>
      </c>
      <c r="Z262" s="231">
        <f>IF(ISNA(VLOOKUP($A262,'Spring 2023 PVI'!$B$3:$AF$219,27,FALSE)),0,(VLOOKUP($A262,'Spring 2023 PVI'!$B$3:$AF$219,27,FALSE)))</f>
        <v>0</v>
      </c>
      <c r="AA262" s="231">
        <f>IF(ISNA(VLOOKUP($A262,'Spring 2023 PVI'!$B$3:$AF$219,28,FALSE)),0,(VLOOKUP($A262,'Spring 2023 PVI'!$B$3:$AF$219,28,FALSE)))</f>
        <v>0</v>
      </c>
      <c r="AB262" s="231">
        <f>IF(ISNA(VLOOKUP($A262,'Spring 2023 PVI'!$B$3:$AF$219,28,FALSE)),0,(VLOOKUP($A262,'Spring 2023 PVI'!$B$3:$AF$219,28,FALSE)))</f>
        <v>0</v>
      </c>
      <c r="AC262" s="231">
        <f>IF(ISNA(VLOOKUP($A262,'Spring 2023 PVI'!$B$3:$AF$219,28,FALSE)),0,(VLOOKUP($A262,'Spring 2023 PVI'!$B$3:$AF$219,28,FALSE)))</f>
        <v>0</v>
      </c>
      <c r="AD262" s="384">
        <f t="shared" si="103"/>
        <v>7317</v>
      </c>
      <c r="AE262" s="403">
        <v>0</v>
      </c>
      <c r="AF262" s="403">
        <v>0</v>
      </c>
      <c r="AG262" s="403">
        <v>0</v>
      </c>
      <c r="AH262" s="384">
        <f t="shared" si="90"/>
        <v>0</v>
      </c>
      <c r="AI262" s="384">
        <f t="shared" si="91"/>
        <v>0</v>
      </c>
      <c r="AJ262" s="384">
        <f t="shared" si="92"/>
        <v>0</v>
      </c>
      <c r="AK262" s="384">
        <f t="shared" si="104"/>
        <v>0</v>
      </c>
      <c r="AL262" s="403">
        <f>IF(ISNA(VLOOKUP($A262,'Spring 2023 PVI'!$B258:$AD258,29,FALSE)),0,(VLOOKUP($A262,'Spring 2023 PVI'!$B258:$AD258,29,FALSE)))</f>
        <v>0</v>
      </c>
      <c r="AM262" s="403">
        <f>IF(ISNA(VLOOKUP($A262,'Spring 2023 PVI'!$B258:$AZ258,30,FALSE)),0,(VLOOKUP($A262,'Spring 2023 PVI'!$B258:$AZ258,30,FALSE)))</f>
        <v>0</v>
      </c>
      <c r="AN262" s="402">
        <f t="shared" si="105"/>
        <v>0</v>
      </c>
      <c r="AO262" s="404">
        <f t="shared" si="106"/>
        <v>0</v>
      </c>
      <c r="AP262" s="384">
        <f t="shared" si="107"/>
        <v>7317</v>
      </c>
      <c r="AQ262" s="403"/>
      <c r="AR262" s="403" t="e">
        <f>VLOOKUP($A262,'Data EYFSS Indica'!$C:$AQ,27,0)</f>
        <v>#N/A</v>
      </c>
      <c r="AS262" s="403" t="e">
        <f>VLOOKUP($A262,'Data EYFSS Indica'!$C:$AQ,28,0)</f>
        <v>#N/A</v>
      </c>
      <c r="AT262" s="409" t="e">
        <f t="shared" si="108"/>
        <v>#N/A</v>
      </c>
      <c r="AU262" s="409" t="e">
        <f>(VLOOKUP($A262,'Data EYFSS Indica'!$C:$AQ,24,0))/3.2*AU$3</f>
        <v>#N/A</v>
      </c>
      <c r="AV262" s="413" t="e">
        <f t="shared" si="109"/>
        <v>#N/A</v>
      </c>
      <c r="AW262" s="410" t="e">
        <f t="shared" si="95"/>
        <v>#N/A</v>
      </c>
      <c r="AX262" s="410" t="e">
        <f t="shared" si="96"/>
        <v>#N/A</v>
      </c>
      <c r="AY262" s="410" t="e">
        <f t="shared" si="97"/>
        <v>#N/A</v>
      </c>
      <c r="AZ262" s="642">
        <f>(SUMIF('Spring 2023 School'!B:B,Budget!A262,'Spring 2023 School'!AG:AG)+SUMIF('Summer 2023 School'!B:B,Budget!A262,'Summer 2023 School'!AG:AG)+SUMIF('Autumn 2023 School'!B:B,Budget!A262,'Autumn 2023 School'!AG:AG))</f>
        <v>0</v>
      </c>
      <c r="BA262" s="410">
        <f t="shared" si="98"/>
        <v>0</v>
      </c>
      <c r="BI262">
        <f t="shared" si="144"/>
        <v>0</v>
      </c>
      <c r="BJ262">
        <f t="shared" si="145"/>
        <v>0</v>
      </c>
      <c r="BK262">
        <f t="shared" si="146"/>
        <v>0</v>
      </c>
    </row>
    <row r="263" spans="1:63" x14ac:dyDescent="0.35">
      <c r="A263" s="231">
        <v>2143</v>
      </c>
      <c r="B263" t="s">
        <v>400</v>
      </c>
      <c r="C263" s="231">
        <f>IF(ISNA(VLOOKUP($A263,'Spring 2023 PVI'!$B$3:$AF$220,6,FALSE)),0,(VLOOKUP($A263,'Spring 2023 PVI'!$B$3:$AF$220,6,FALSE)))</f>
        <v>2</v>
      </c>
      <c r="D263" s="231">
        <f>IF(ISNA(VLOOKUP($A263,'Summer 2023 PVI'!$B$2:$AF$217,6,FALSE)),0,(VLOOKUP($A263,'Summer 2023 PVI'!$B$2:$AF$217,6,FALSE)))</f>
        <v>2</v>
      </c>
      <c r="E263" s="231">
        <f>IF(ISNA(VLOOKUP($A263,'Autumn 2023 PVI'!$B$2:$AH$214,6,FALSE)),0,(VLOOKUP($A263,'Autumn 2023 PVI'!$B$2:$AH$214,6,FALSE)))</f>
        <v>1</v>
      </c>
      <c r="F263" s="231">
        <f>IF(ISNA(VLOOKUP($A263,'Spring 2023 PVI'!$B$3:$AF$219,9,FALSE)),0,(VLOOKUP($A263,'Spring 2023 PVI'!$B$3:$AF$219,8,FALSE)))</f>
        <v>0</v>
      </c>
      <c r="G263" s="231">
        <f>IF(ISNA(VLOOKUP($A263,'Summer 2023 PVI'!$B$2:$AF$216,9,FALSE)),0,(VLOOKUP($A263,'Summer 2023 PVI'!$B$2:$AF$216,8,FALSE)))</f>
        <v>1</v>
      </c>
      <c r="H263" s="231">
        <f>IF(ISNA(VLOOKUP($A263,'Autumn 2023 PVI'!$B$2:$AH$214,9,FALSE)),0,(VLOOKUP($A263,'Autumn 2023 PVI'!$B$2:$AH$214,9,FALSE)))</f>
        <v>0</v>
      </c>
      <c r="I263" s="231">
        <f>IF(ISNA(VLOOKUP($A263,'Spring 2023 PVI'!$B$3:$AF$219,13,FALSE)),0,(VLOOKUP($A263,'Spring 2023 PVI'!$B$3:$AF$219,13,FALSE)))</f>
        <v>30</v>
      </c>
      <c r="J263" s="231">
        <f>IF(ISNA(VLOOKUP($A263,'Summer 2023 PVI'!$B$2:$AF$216,13,FALSE)),0,(VLOOKUP($A263,'Summer 2023 PVI'!$B$2:$AF$216,13,FALSE)))</f>
        <v>30</v>
      </c>
      <c r="K263" s="231">
        <f>IF(ISNA(VLOOKUP($A263,'Autumn 2023 PVI'!$B$2:$AH$214,13,FALSE)),0,(VLOOKUP($A263,'Autumn 2023 PVI'!$B$2:$AH$214,13,FALSE)))</f>
        <v>15</v>
      </c>
      <c r="L263" s="231">
        <f>IF(ISNA(VLOOKUP($A263,'Spring 2023 PVI'!$B$3:$AF$219,16,FALSE)),0,(VLOOKUP($A263,'Spring 2023 PVI'!$B$3:$AF$219,16,FALSE)))</f>
        <v>15</v>
      </c>
      <c r="M263" s="231">
        <f>IF(ISNA(VLOOKUP($A263,'Summer 2023 PVI'!$B$2:$AF$216,16,FALSE)),0,(VLOOKUP($A263,'Summer 2023 PVI'!$B$2:$AF$216,16,FALSE)))</f>
        <v>15</v>
      </c>
      <c r="N263" s="231">
        <f>IF(ISNA(VLOOKUP($A263,'Autumn 2023 PVI'!$B$2:$AH$214,16,FALSE)),0,(VLOOKUP($A263,'Autumn 2023 PVI'!$B$2:$AH$214,16,FALSE)))</f>
        <v>0</v>
      </c>
      <c r="O263" s="231">
        <f>IF(ISNA(VLOOKUP($A263,'Spring 2023 PVI'!$B$3:$AF$219,3,FALSE)),0,(VLOOKUP($A263,'Spring 2023 PVI'!$B$3:$AF$219,3,FALSE)))</f>
        <v>0</v>
      </c>
      <c r="P263" s="231">
        <f>IF(ISNA(VLOOKUP($A263,'Summer 2023 PVI'!$B$3:$AF$216,3,FALSE)),0,(VLOOKUP($A263,'Summer 2023 PVI'!$B$2:$AF$216,3,FALSE)))</f>
        <v>0</v>
      </c>
      <c r="Q263" s="231">
        <f>IF(ISNA(VLOOKUP($A263,'Autumn 2023 PVI'!$B$2:$AF$214,3,FALSE)),0,(VLOOKUP($A263,'Autumn 2023 PVI'!$B$2:$AF$214,3,FALSE)))</f>
        <v>0</v>
      </c>
      <c r="R263" s="231">
        <f>IF(ISNA(VLOOKUP($A263,'Spring 2023 PVI'!$B$3:$AF$219,10,FALSE)),0,(VLOOKUP($A263,'Spring 2023 PVI'!$B$3:$AF$219,10,FALSE)))</f>
        <v>0</v>
      </c>
      <c r="S263" s="231">
        <f>IF(ISNA(VLOOKUP($A263,'Summer 2023 PVI'!$B$2:$AF$216,10,FALSE)),0,(VLOOKUP($A263,'Summer 2023 PVI'!$B$2:$AF$216,10,FALSE)))</f>
        <v>0</v>
      </c>
      <c r="T263" s="231">
        <f>IF(ISNA(VLOOKUP($A263,'Autumn 2023 PVI'!$B$2:$AH$214,10,FALSE)),0,(VLOOKUP($A263,'Autumn 2023 PVI'!$B$2:$AH$214,10,FALSE)))</f>
        <v>0</v>
      </c>
      <c r="U263" s="231">
        <f>IF(ISNA(VLOOKUP($A263,'Spring 2023 PVI'!$B$3:$AF$219,26,FALSE)),0,(VLOOKUP($A263,'Spring 2023 PVI'!$B$3:$AF$219,26,FALSE)))</f>
        <v>0</v>
      </c>
      <c r="V263" s="231">
        <f>IF(ISNA(VLOOKUP($A263,'Spring 2023 PVI'!$B$3:$AF$219,26,FALSE)),0,(VLOOKUP($A263,'Spring 2023 PVI'!$B$3:$AF$219,26,FALSE)))</f>
        <v>0</v>
      </c>
      <c r="W263" s="231">
        <f>IF(ISNA(VLOOKUP($A263,'Spring 2023 PVI'!$B$3:$AF$219,26,FALSE)),0,(VLOOKUP($A263,'Spring 2023 PVI'!$B$3:$AF$219,26,FALSE)))</f>
        <v>0</v>
      </c>
      <c r="X263" s="231">
        <f>IF(ISNA(VLOOKUP($A263,'Spring 2023 PVI'!$B$3:$AF$219,27,FALSE)),0,(VLOOKUP($A263,'Spring 2023 PVI'!$B$3:$AF$219,27,FALSE)))</f>
        <v>0</v>
      </c>
      <c r="Y263" s="231">
        <f>IF(ISNA(VLOOKUP($A263,'Spring 2023 PVI'!$B$3:$AF$219,27,FALSE)),0,(VLOOKUP($A263,'Spring 2023 PVI'!$B$3:$AF$219,27,FALSE)))</f>
        <v>0</v>
      </c>
      <c r="Z263" s="231">
        <f>IF(ISNA(VLOOKUP($A263,'Spring 2023 PVI'!$B$3:$AF$219,27,FALSE)),0,(VLOOKUP($A263,'Spring 2023 PVI'!$B$3:$AF$219,27,FALSE)))</f>
        <v>0</v>
      </c>
      <c r="AA263" s="231">
        <f>IF(ISNA(VLOOKUP($A263,'Spring 2023 PVI'!$B$3:$AF$219,28,FALSE)),0,(VLOOKUP($A263,'Spring 2023 PVI'!$B$3:$AF$219,28,FALSE)))</f>
        <v>0</v>
      </c>
      <c r="AB263" s="231">
        <f>IF(ISNA(VLOOKUP($A263,'Spring 2023 PVI'!$B$3:$AF$219,28,FALSE)),0,(VLOOKUP($A263,'Spring 2023 PVI'!$B$3:$AF$219,28,FALSE)))</f>
        <v>0</v>
      </c>
      <c r="AC263" s="231">
        <f>IF(ISNA(VLOOKUP($A263,'Spring 2023 PVI'!$B$3:$AF$219,28,FALSE)),0,(VLOOKUP($A263,'Spring 2023 PVI'!$B$3:$AF$219,28,FALSE)))</f>
        <v>0</v>
      </c>
      <c r="AD263" s="384">
        <f t="shared" si="103"/>
        <v>7317</v>
      </c>
      <c r="AE263" s="403">
        <v>0</v>
      </c>
      <c r="AF263" s="403">
        <v>15</v>
      </c>
      <c r="AG263" s="403">
        <v>0</v>
      </c>
      <c r="AH263" s="384">
        <f t="shared" si="90"/>
        <v>0</v>
      </c>
      <c r="AI263" s="384">
        <f t="shared" si="91"/>
        <v>165.29999999999998</v>
      </c>
      <c r="AJ263" s="384">
        <f t="shared" si="92"/>
        <v>0</v>
      </c>
      <c r="AK263" s="384">
        <f t="shared" si="104"/>
        <v>165.29999999999998</v>
      </c>
      <c r="AL263" s="403">
        <f>IF(ISNA(VLOOKUP($A263,'Spring 2023 PVI'!$B259:$AD259,29,FALSE)),0,(VLOOKUP($A263,'Spring 2023 PVI'!$B259:$AD259,29,FALSE)))</f>
        <v>0</v>
      </c>
      <c r="AM263" s="403">
        <f>IF(ISNA(VLOOKUP($A263,'Spring 2023 PVI'!$B259:$AZ259,30,FALSE)),0,(VLOOKUP($A263,'Spring 2023 PVI'!$B259:$AZ259,30,FALSE)))</f>
        <v>0</v>
      </c>
      <c r="AN263" s="402">
        <f t="shared" si="105"/>
        <v>0</v>
      </c>
      <c r="AO263" s="404">
        <f t="shared" si="106"/>
        <v>0</v>
      </c>
      <c r="AP263" s="384">
        <f t="shared" si="107"/>
        <v>7482.3</v>
      </c>
      <c r="AQ263" s="403"/>
      <c r="AR263" s="403" t="e">
        <f>VLOOKUP($A263,'Data EYFSS Indica'!$C:$AQ,27,0)</f>
        <v>#N/A</v>
      </c>
      <c r="AS263" s="403" t="e">
        <f>VLOOKUP($A263,'Data EYFSS Indica'!$C:$AQ,28,0)</f>
        <v>#N/A</v>
      </c>
      <c r="AT263" s="409" t="e">
        <f t="shared" si="108"/>
        <v>#N/A</v>
      </c>
      <c r="AU263" s="409" t="e">
        <f>(VLOOKUP($A263,'Data EYFSS Indica'!$C:$AQ,24,0))/3.2*AU$3</f>
        <v>#N/A</v>
      </c>
      <c r="AV263" s="413" t="e">
        <f t="shared" si="109"/>
        <v>#N/A</v>
      </c>
      <c r="AW263" s="410" t="e">
        <f t="shared" si="95"/>
        <v>#N/A</v>
      </c>
      <c r="AX263" s="410" t="e">
        <f t="shared" si="96"/>
        <v>#N/A</v>
      </c>
      <c r="AY263" s="410" t="e">
        <f t="shared" si="97"/>
        <v>#N/A</v>
      </c>
      <c r="AZ263" s="642">
        <f>(SUMIF('Spring 2023 School'!B:B,Budget!A263,'Spring 2023 School'!AG:AG)+SUMIF('Summer 2023 School'!B:B,Budget!A263,'Summer 2023 School'!AG:AG)+SUMIF('Autumn 2023 School'!B:B,Budget!A263,'Autumn 2023 School'!AG:AG))</f>
        <v>0</v>
      </c>
      <c r="BA263" s="410">
        <f t="shared" si="98"/>
        <v>0</v>
      </c>
      <c r="BI263">
        <f t="shared" si="144"/>
        <v>0</v>
      </c>
      <c r="BJ263">
        <f t="shared" si="145"/>
        <v>225</v>
      </c>
      <c r="BK263">
        <f t="shared" si="146"/>
        <v>0</v>
      </c>
    </row>
    <row r="264" spans="1:63" x14ac:dyDescent="0.35">
      <c r="A264" s="231">
        <v>2233</v>
      </c>
      <c r="B264" t="s">
        <v>401</v>
      </c>
      <c r="C264" s="231">
        <f>IF(ISNA(VLOOKUP($A264,'Spring 2023 PVI'!$B$3:$AF$220,6,FALSE)),0,(VLOOKUP($A264,'Spring 2023 PVI'!$B$3:$AF$220,6,FALSE)))</f>
        <v>2</v>
      </c>
      <c r="D264" s="231">
        <f>IF(ISNA(VLOOKUP($A264,'Summer 2023 PVI'!$B$2:$AF$217,6,FALSE)),0,(VLOOKUP($A264,'Summer 2023 PVI'!$B$2:$AF$217,6,FALSE)))</f>
        <v>2</v>
      </c>
      <c r="E264" s="231">
        <f>IF(ISNA(VLOOKUP($A264,'Autumn 2023 PVI'!$B$2:$AH$214,6,FALSE)),0,(VLOOKUP($A264,'Autumn 2023 PVI'!$B$2:$AH$214,6,FALSE)))</f>
        <v>0</v>
      </c>
      <c r="F264" s="231">
        <f>IF(ISNA(VLOOKUP($A264,'Spring 2023 PVI'!$B$3:$AF$219,9,FALSE)),0,(VLOOKUP($A264,'Spring 2023 PVI'!$B$3:$AF$219,8,FALSE)))</f>
        <v>0</v>
      </c>
      <c r="G264" s="231">
        <f>IF(ISNA(VLOOKUP($A264,'Summer 2023 PVI'!$B$2:$AF$216,9,FALSE)),0,(VLOOKUP($A264,'Summer 2023 PVI'!$B$2:$AF$216,8,FALSE)))</f>
        <v>1</v>
      </c>
      <c r="H264" s="231">
        <f>IF(ISNA(VLOOKUP($A264,'Autumn 2023 PVI'!$B$2:$AH$214,9,FALSE)),0,(VLOOKUP($A264,'Autumn 2023 PVI'!$B$2:$AH$214,9,FALSE)))</f>
        <v>0</v>
      </c>
      <c r="I264" s="231">
        <f>IF(ISNA(VLOOKUP($A264,'Spring 2023 PVI'!$B$3:$AF$219,13,FALSE)),0,(VLOOKUP($A264,'Spring 2023 PVI'!$B$3:$AF$219,13,FALSE)))</f>
        <v>30</v>
      </c>
      <c r="J264" s="231">
        <f>IF(ISNA(VLOOKUP($A264,'Summer 2023 PVI'!$B$2:$AF$216,13,FALSE)),0,(VLOOKUP($A264,'Summer 2023 PVI'!$B$2:$AF$216,13,FALSE)))</f>
        <v>15</v>
      </c>
      <c r="K264" s="231">
        <f>IF(ISNA(VLOOKUP($A264,'Autumn 2023 PVI'!$B$2:$AH$214,13,FALSE)),0,(VLOOKUP($A264,'Autumn 2023 PVI'!$B$2:$AH$214,13,FALSE)))</f>
        <v>0</v>
      </c>
      <c r="L264" s="231">
        <f>IF(ISNA(VLOOKUP($A264,'Spring 2023 PVI'!$B$3:$AF$219,16,FALSE)),0,(VLOOKUP($A264,'Spring 2023 PVI'!$B$3:$AF$219,16,FALSE)))</f>
        <v>15</v>
      </c>
      <c r="M264" s="231">
        <f>IF(ISNA(VLOOKUP($A264,'Summer 2023 PVI'!$B$2:$AF$216,16,FALSE)),0,(VLOOKUP($A264,'Summer 2023 PVI'!$B$2:$AF$216,16,FALSE)))</f>
        <v>30</v>
      </c>
      <c r="N264" s="231">
        <f>IF(ISNA(VLOOKUP($A264,'Autumn 2023 PVI'!$B$2:$AH$214,16,FALSE)),0,(VLOOKUP($A264,'Autumn 2023 PVI'!$B$2:$AH$214,16,FALSE)))</f>
        <v>0</v>
      </c>
      <c r="O264" s="231">
        <f>IF(ISNA(VLOOKUP($A264,'Spring 2023 PVI'!$B$3:$AF$219,3,FALSE)),0,(VLOOKUP($A264,'Spring 2023 PVI'!$B$3:$AF$219,3,FALSE)))</f>
        <v>0</v>
      </c>
      <c r="P264" s="231">
        <f>IF(ISNA(VLOOKUP($A264,'Summer 2023 PVI'!$B$3:$AF$216,3,FALSE)),0,(VLOOKUP($A264,'Summer 2023 PVI'!$B$2:$AF$216,3,FALSE)))</f>
        <v>0</v>
      </c>
      <c r="Q264" s="231">
        <f>IF(ISNA(VLOOKUP($A264,'Autumn 2023 PVI'!$B$2:$AF$214,3,FALSE)),0,(VLOOKUP($A264,'Autumn 2023 PVI'!$B$2:$AF$214,3,FALSE)))</f>
        <v>0</v>
      </c>
      <c r="R264" s="231">
        <f>IF(ISNA(VLOOKUP($A264,'Spring 2023 PVI'!$B$3:$AF$219,10,FALSE)),0,(VLOOKUP($A264,'Spring 2023 PVI'!$B$3:$AF$219,10,FALSE)))</f>
        <v>0</v>
      </c>
      <c r="S264" s="231">
        <f>IF(ISNA(VLOOKUP($A264,'Summer 2023 PVI'!$B$2:$AF$216,10,FALSE)),0,(VLOOKUP($A264,'Summer 2023 PVI'!$B$2:$AF$216,10,FALSE)))</f>
        <v>0</v>
      </c>
      <c r="T264" s="231">
        <f>IF(ISNA(VLOOKUP($A264,'Autumn 2023 PVI'!$B$2:$AH$214,10,FALSE)),0,(VLOOKUP($A264,'Autumn 2023 PVI'!$B$2:$AH$214,10,FALSE)))</f>
        <v>0</v>
      </c>
      <c r="U264" s="231">
        <f>IF(ISNA(VLOOKUP($A264,'Spring 2023 PVI'!$B$3:$AF$219,26,FALSE)),0,(VLOOKUP($A264,'Spring 2023 PVI'!$B$3:$AF$219,26,FALSE)))</f>
        <v>0</v>
      </c>
      <c r="V264" s="231">
        <f>IF(ISNA(VLOOKUP($A264,'Spring 2023 PVI'!$B$3:$AF$219,26,FALSE)),0,(VLOOKUP($A264,'Spring 2023 PVI'!$B$3:$AF$219,26,FALSE)))</f>
        <v>0</v>
      </c>
      <c r="W264" s="231">
        <f>IF(ISNA(VLOOKUP($A264,'Spring 2023 PVI'!$B$3:$AF$219,26,FALSE)),0,(VLOOKUP($A264,'Spring 2023 PVI'!$B$3:$AF$219,26,FALSE)))</f>
        <v>0</v>
      </c>
      <c r="X264" s="231">
        <f>IF(ISNA(VLOOKUP($A264,'Spring 2023 PVI'!$B$3:$AF$219,27,FALSE)),0,(VLOOKUP($A264,'Spring 2023 PVI'!$B$3:$AF$219,27,FALSE)))</f>
        <v>0</v>
      </c>
      <c r="Y264" s="231">
        <f>IF(ISNA(VLOOKUP($A264,'Spring 2023 PVI'!$B$3:$AF$219,27,FALSE)),0,(VLOOKUP($A264,'Spring 2023 PVI'!$B$3:$AF$219,27,FALSE)))</f>
        <v>0</v>
      </c>
      <c r="Z264" s="231">
        <f>IF(ISNA(VLOOKUP($A264,'Spring 2023 PVI'!$B$3:$AF$219,27,FALSE)),0,(VLOOKUP($A264,'Spring 2023 PVI'!$B$3:$AF$219,27,FALSE)))</f>
        <v>0</v>
      </c>
      <c r="AA264" s="231">
        <f>IF(ISNA(VLOOKUP($A264,'Spring 2023 PVI'!$B$3:$AF$219,28,FALSE)),0,(VLOOKUP($A264,'Spring 2023 PVI'!$B$3:$AF$219,28,FALSE)))</f>
        <v>0</v>
      </c>
      <c r="AB264" s="231">
        <f>IF(ISNA(VLOOKUP($A264,'Spring 2023 PVI'!$B$3:$AF$219,28,FALSE)),0,(VLOOKUP($A264,'Spring 2023 PVI'!$B$3:$AF$219,28,FALSE)))</f>
        <v>0</v>
      </c>
      <c r="AC264" s="231">
        <f>IF(ISNA(VLOOKUP($A264,'Spring 2023 PVI'!$B$3:$AF$219,28,FALSE)),0,(VLOOKUP($A264,'Spring 2023 PVI'!$B$3:$AF$219,28,FALSE)))</f>
        <v>0</v>
      </c>
      <c r="AD264" s="384">
        <f t="shared" si="103"/>
        <v>6341.4000000000005</v>
      </c>
      <c r="AE264" s="403">
        <v>15</v>
      </c>
      <c r="AF264" s="403">
        <v>0</v>
      </c>
      <c r="AG264" s="403">
        <v>15</v>
      </c>
      <c r="AH264" s="384">
        <f t="shared" si="90"/>
        <v>347.7</v>
      </c>
      <c r="AI264" s="384">
        <f t="shared" si="91"/>
        <v>0</v>
      </c>
      <c r="AJ264" s="384">
        <f t="shared" si="92"/>
        <v>45.6</v>
      </c>
      <c r="AK264" s="384">
        <f t="shared" si="104"/>
        <v>393.3</v>
      </c>
      <c r="AL264" s="403">
        <f>IF(ISNA(VLOOKUP($A264,'Spring 2023 PVI'!$B260:$AD260,29,FALSE)),0,(VLOOKUP($A264,'Spring 2023 PVI'!$B260:$AD260,29,FALSE)))</f>
        <v>0</v>
      </c>
      <c r="AM264" s="403">
        <f>IF(ISNA(VLOOKUP($A264,'Spring 2023 PVI'!$B260:$AZ260,30,FALSE)),0,(VLOOKUP($A264,'Spring 2023 PVI'!$B260:$AZ260,30,FALSE)))</f>
        <v>0</v>
      </c>
      <c r="AN264" s="402">
        <f t="shared" si="105"/>
        <v>0</v>
      </c>
      <c r="AO264" s="404">
        <f t="shared" si="106"/>
        <v>0</v>
      </c>
      <c r="AP264" s="384">
        <f t="shared" si="107"/>
        <v>6734.7000000000007</v>
      </c>
      <c r="AQ264" s="403"/>
      <c r="AR264" s="403" t="e">
        <f>VLOOKUP($A264,'Data EYFSS Indica'!$C:$AQ,27,0)</f>
        <v>#N/A</v>
      </c>
      <c r="AS264" s="403" t="e">
        <f>VLOOKUP($A264,'Data EYFSS Indica'!$C:$AQ,28,0)</f>
        <v>#N/A</v>
      </c>
      <c r="AT264" s="409" t="e">
        <f t="shared" si="108"/>
        <v>#N/A</v>
      </c>
      <c r="AU264" s="409" t="e">
        <f>(VLOOKUP($A264,'Data EYFSS Indica'!$C:$AQ,24,0))/3.2*AU$3</f>
        <v>#N/A</v>
      </c>
      <c r="AV264" s="413" t="e">
        <f t="shared" si="109"/>
        <v>#N/A</v>
      </c>
      <c r="AW264" s="410" t="e">
        <f t="shared" si="95"/>
        <v>#N/A</v>
      </c>
      <c r="AX264" s="410" t="e">
        <f t="shared" si="96"/>
        <v>#N/A</v>
      </c>
      <c r="AY264" s="410" t="e">
        <f t="shared" si="97"/>
        <v>#N/A</v>
      </c>
      <c r="AZ264" s="642">
        <f>(SUMIF('Spring 2023 School'!B:B,Budget!A264,'Spring 2023 School'!AG:AG)+SUMIF('Summer 2023 School'!B:B,Budget!A264,'Summer 2023 School'!AG:AG)+SUMIF('Autumn 2023 School'!B:B,Budget!A264,'Autumn 2023 School'!AG:AG))</f>
        <v>0</v>
      </c>
      <c r="BA264" s="410">
        <f t="shared" si="98"/>
        <v>0</v>
      </c>
      <c r="BI264">
        <f t="shared" si="144"/>
        <v>225</v>
      </c>
      <c r="BJ264">
        <f t="shared" si="145"/>
        <v>0</v>
      </c>
      <c r="BK264">
        <f t="shared" si="146"/>
        <v>225</v>
      </c>
    </row>
    <row r="265" spans="1:63" x14ac:dyDescent="0.35">
      <c r="A265" s="231">
        <v>2262</v>
      </c>
      <c r="B265" t="s">
        <v>402</v>
      </c>
      <c r="C265" s="231">
        <f>IF(ISNA(VLOOKUP($A265,'Spring 2023 PVI'!$B$3:$AF$220,6,FALSE)),0,(VLOOKUP($A265,'Spring 2023 PVI'!$B$3:$AF$220,6,FALSE)))</f>
        <v>18</v>
      </c>
      <c r="D265" s="231">
        <f>IF(ISNA(VLOOKUP($A265,'Summer 2023 PVI'!$B$2:$AF$217,6,FALSE)),0,(VLOOKUP($A265,'Summer 2023 PVI'!$B$2:$AF$217,6,FALSE)))</f>
        <v>20</v>
      </c>
      <c r="E265" s="231">
        <f>IF(ISNA(VLOOKUP($A265,'Autumn 2023 PVI'!$B$2:$AH$214,6,FALSE)),0,(VLOOKUP($A265,'Autumn 2023 PVI'!$B$2:$AH$214,6,FALSE)))</f>
        <v>7</v>
      </c>
      <c r="F265" s="231">
        <f>IF(ISNA(VLOOKUP($A265,'Spring 2023 PVI'!$B$3:$AF$219,9,FALSE)),0,(VLOOKUP($A265,'Spring 2023 PVI'!$B$3:$AF$219,8,FALSE)))</f>
        <v>4</v>
      </c>
      <c r="G265" s="231">
        <f>IF(ISNA(VLOOKUP($A265,'Summer 2023 PVI'!$B$2:$AF$216,9,FALSE)),0,(VLOOKUP($A265,'Summer 2023 PVI'!$B$2:$AF$216,8,FALSE)))</f>
        <v>6</v>
      </c>
      <c r="H265" s="231">
        <f>IF(ISNA(VLOOKUP($A265,'Autumn 2023 PVI'!$B$2:$AH$214,9,FALSE)),0,(VLOOKUP($A265,'Autumn 2023 PVI'!$B$2:$AH$214,9,FALSE)))</f>
        <v>3</v>
      </c>
      <c r="I265" s="231">
        <f>IF(ISNA(VLOOKUP($A265,'Spring 2023 PVI'!$B$3:$AF$219,13,FALSE)),0,(VLOOKUP($A265,'Spring 2023 PVI'!$B$3:$AF$219,13,FALSE)))</f>
        <v>270</v>
      </c>
      <c r="J265" s="231">
        <f>IF(ISNA(VLOOKUP($A265,'Summer 2023 PVI'!$B$2:$AF$216,13,FALSE)),0,(VLOOKUP($A265,'Summer 2023 PVI'!$B$2:$AF$216,13,FALSE)))</f>
        <v>300</v>
      </c>
      <c r="K265" s="231">
        <f>IF(ISNA(VLOOKUP($A265,'Autumn 2023 PVI'!$B$2:$AH$214,13,FALSE)),0,(VLOOKUP($A265,'Autumn 2023 PVI'!$B$2:$AH$214,13,FALSE)))</f>
        <v>105</v>
      </c>
      <c r="L265" s="231">
        <f>IF(ISNA(VLOOKUP($A265,'Spring 2023 PVI'!$B$3:$AF$219,16,FALSE)),0,(VLOOKUP($A265,'Spring 2023 PVI'!$B$3:$AF$219,16,FALSE)))</f>
        <v>165</v>
      </c>
      <c r="M265" s="231">
        <f>IF(ISNA(VLOOKUP($A265,'Summer 2023 PVI'!$B$2:$AF$216,16,FALSE)),0,(VLOOKUP($A265,'Summer 2023 PVI'!$B$2:$AF$216,16,FALSE)))</f>
        <v>180</v>
      </c>
      <c r="N265" s="231">
        <f>IF(ISNA(VLOOKUP($A265,'Autumn 2023 PVI'!$B$2:$AH$214,16,FALSE)),0,(VLOOKUP($A265,'Autumn 2023 PVI'!$B$2:$AH$214,16,FALSE)))</f>
        <v>45</v>
      </c>
      <c r="O265" s="231">
        <f>IF(ISNA(VLOOKUP($A265,'Spring 2023 PVI'!$B$3:$AF$219,3,FALSE)),0,(VLOOKUP($A265,'Spring 2023 PVI'!$B$3:$AF$219,3,FALSE)))</f>
        <v>1</v>
      </c>
      <c r="P265" s="231">
        <f>IF(ISNA(VLOOKUP($A265,'Summer 2023 PVI'!$B$3:$AF$216,3,FALSE)),0,(VLOOKUP($A265,'Summer 2023 PVI'!$B$2:$AF$216,3,FALSE)))</f>
        <v>0</v>
      </c>
      <c r="Q265" s="231">
        <f>IF(ISNA(VLOOKUP($A265,'Autumn 2023 PVI'!$B$2:$AF$214,3,FALSE)),0,(VLOOKUP($A265,'Autumn 2023 PVI'!$B$2:$AF$214,3,FALSE)))</f>
        <v>3</v>
      </c>
      <c r="R265" s="231">
        <f>IF(ISNA(VLOOKUP($A265,'Spring 2023 PVI'!$B$3:$AF$219,10,FALSE)),0,(VLOOKUP($A265,'Spring 2023 PVI'!$B$3:$AF$219,10,FALSE)))</f>
        <v>15</v>
      </c>
      <c r="S265" s="231">
        <f>IF(ISNA(VLOOKUP($A265,'Summer 2023 PVI'!$B$2:$AF$216,10,FALSE)),0,(VLOOKUP($A265,'Summer 2023 PVI'!$B$2:$AF$216,10,FALSE)))</f>
        <v>0</v>
      </c>
      <c r="T265" s="231">
        <f>IF(ISNA(VLOOKUP($A265,'Autumn 2023 PVI'!$B$2:$AH$214,10,FALSE)),0,(VLOOKUP($A265,'Autumn 2023 PVI'!$B$2:$AH$214,10,FALSE)))</f>
        <v>45</v>
      </c>
      <c r="U265" s="231">
        <f>IF(ISNA(VLOOKUP($A265,'Spring 2023 PVI'!$B$3:$AF$219,26,FALSE)),0,(VLOOKUP($A265,'Spring 2023 PVI'!$B$3:$AF$219,26,FALSE)))</f>
        <v>0</v>
      </c>
      <c r="V265" s="231">
        <f>IF(ISNA(VLOOKUP($A265,'Spring 2023 PVI'!$B$3:$AF$219,26,FALSE)),0,(VLOOKUP($A265,'Spring 2023 PVI'!$B$3:$AF$219,26,FALSE)))</f>
        <v>0</v>
      </c>
      <c r="W265" s="231">
        <f>IF(ISNA(VLOOKUP($A265,'Spring 2023 PVI'!$B$3:$AF$219,26,FALSE)),0,(VLOOKUP($A265,'Spring 2023 PVI'!$B$3:$AF$219,26,FALSE)))</f>
        <v>0</v>
      </c>
      <c r="X265" s="231">
        <f>IF(ISNA(VLOOKUP($A265,'Spring 2023 PVI'!$B$3:$AF$219,27,FALSE)),0,(VLOOKUP($A265,'Spring 2023 PVI'!$B$3:$AF$219,27,FALSE)))</f>
        <v>0</v>
      </c>
      <c r="Y265" s="231">
        <f>IF(ISNA(VLOOKUP($A265,'Spring 2023 PVI'!$B$3:$AF$219,27,FALSE)),0,(VLOOKUP($A265,'Spring 2023 PVI'!$B$3:$AF$219,27,FALSE)))</f>
        <v>0</v>
      </c>
      <c r="Z265" s="231">
        <f>IF(ISNA(VLOOKUP($A265,'Spring 2023 PVI'!$B$3:$AF$219,27,FALSE)),0,(VLOOKUP($A265,'Spring 2023 PVI'!$B$3:$AF$219,27,FALSE)))</f>
        <v>0</v>
      </c>
      <c r="AA265" s="231">
        <f>IF(ISNA(VLOOKUP($A265,'Spring 2023 PVI'!$B$3:$AF$219,28,FALSE)),0,(VLOOKUP($A265,'Spring 2023 PVI'!$B$3:$AF$219,28,FALSE)))</f>
        <v>0</v>
      </c>
      <c r="AB265" s="231">
        <f>IF(ISNA(VLOOKUP($A265,'Spring 2023 PVI'!$B$3:$AF$219,28,FALSE)),0,(VLOOKUP($A265,'Spring 2023 PVI'!$B$3:$AF$219,28,FALSE)))</f>
        <v>0</v>
      </c>
      <c r="AC265" s="231">
        <f>IF(ISNA(VLOOKUP($A265,'Spring 2023 PVI'!$B$3:$AF$219,28,FALSE)),0,(VLOOKUP($A265,'Spring 2023 PVI'!$B$3:$AF$219,28,FALSE)))</f>
        <v>0</v>
      </c>
      <c r="AD265" s="384">
        <f t="shared" si="103"/>
        <v>74226.899999999994</v>
      </c>
      <c r="AE265" s="403">
        <v>15</v>
      </c>
      <c r="AF265" s="403">
        <v>15</v>
      </c>
      <c r="AG265" s="403">
        <v>135</v>
      </c>
      <c r="AH265" s="384">
        <f t="shared" si="90"/>
        <v>347.7</v>
      </c>
      <c r="AI265" s="384">
        <f t="shared" si="91"/>
        <v>165.29999999999998</v>
      </c>
      <c r="AJ265" s="384">
        <f t="shared" si="92"/>
        <v>410.40000000000003</v>
      </c>
      <c r="AK265" s="384">
        <f t="shared" si="104"/>
        <v>923.40000000000009</v>
      </c>
      <c r="AL265" s="403">
        <f>IF(ISNA(VLOOKUP($A265,'Spring 2023 PVI'!$B261:$AD261,29,FALSE)),0,(VLOOKUP($A265,'Spring 2023 PVI'!$B261:$AD261,29,FALSE)))</f>
        <v>0</v>
      </c>
      <c r="AM265" s="403">
        <f>IF(ISNA(VLOOKUP($A265,'Spring 2023 PVI'!$B261:$AZ261,30,FALSE)),0,(VLOOKUP($A265,'Spring 2023 PVI'!$B261:$AZ261,30,FALSE)))</f>
        <v>0</v>
      </c>
      <c r="AN265" s="402">
        <f t="shared" si="105"/>
        <v>0</v>
      </c>
      <c r="AO265" s="404">
        <f t="shared" si="106"/>
        <v>5997.5999999999995</v>
      </c>
      <c r="AP265" s="384">
        <f t="shared" si="107"/>
        <v>81147.899999999994</v>
      </c>
      <c r="AQ265" s="403"/>
      <c r="AR265" s="403" t="e">
        <f>VLOOKUP($A265,'Data EYFSS Indica'!$C:$AQ,27,0)</f>
        <v>#N/A</v>
      </c>
      <c r="AS265" s="403" t="e">
        <f>VLOOKUP($A265,'Data EYFSS Indica'!$C:$AQ,28,0)</f>
        <v>#N/A</v>
      </c>
      <c r="AT265" s="409" t="e">
        <f t="shared" si="108"/>
        <v>#N/A</v>
      </c>
      <c r="AU265" s="409" t="e">
        <f>(VLOOKUP($A265,'Data EYFSS Indica'!$C:$AQ,24,0))/3.2*AU$3</f>
        <v>#N/A</v>
      </c>
      <c r="AV265" s="413" t="e">
        <f t="shared" si="109"/>
        <v>#N/A</v>
      </c>
      <c r="AW265" s="410" t="e">
        <f t="shared" si="95"/>
        <v>#N/A</v>
      </c>
      <c r="AX265" s="410" t="e">
        <f t="shared" si="96"/>
        <v>#N/A</v>
      </c>
      <c r="AY265" s="410" t="e">
        <f t="shared" si="97"/>
        <v>#N/A</v>
      </c>
      <c r="AZ265" s="642">
        <f>(SUMIF('Spring 2023 School'!B:B,Budget!A265,'Spring 2023 School'!AG:AG)+SUMIF('Summer 2023 School'!B:B,Budget!A265,'Summer 2023 School'!AG:AG)+SUMIF('Autumn 2023 School'!B:B,Budget!A265,'Autumn 2023 School'!AG:AG))</f>
        <v>0</v>
      </c>
      <c r="BA265" s="410">
        <f t="shared" si="98"/>
        <v>0</v>
      </c>
      <c r="BI265">
        <f t="shared" si="144"/>
        <v>225</v>
      </c>
      <c r="BJ265">
        <f t="shared" si="145"/>
        <v>225</v>
      </c>
      <c r="BK265">
        <f t="shared" si="146"/>
        <v>2025</v>
      </c>
    </row>
    <row r="266" spans="1:63" x14ac:dyDescent="0.35">
      <c r="A266" s="231">
        <v>2274</v>
      </c>
      <c r="B266" t="s">
        <v>403</v>
      </c>
      <c r="C266" s="231">
        <f>IF(ISNA(VLOOKUP($A266,'Spring 2023 PVI'!$B$3:$AF$220,6,FALSE)),0,(VLOOKUP($A266,'Spring 2023 PVI'!$B$3:$AF$220,6,FALSE)))</f>
        <v>2</v>
      </c>
      <c r="D266" s="231">
        <f>IF(ISNA(VLOOKUP($A266,'Summer 2023 PVI'!$B$2:$AF$217,6,FALSE)),0,(VLOOKUP($A266,'Summer 2023 PVI'!$B$2:$AF$217,6,FALSE)))</f>
        <v>2</v>
      </c>
      <c r="E266" s="231">
        <f>IF(ISNA(VLOOKUP($A266,'Autumn 2023 PVI'!$B$2:$AH$214,6,FALSE)),0,(VLOOKUP($A266,'Autumn 2023 PVI'!$B$2:$AH$214,6,FALSE)))</f>
        <v>0</v>
      </c>
      <c r="F266" s="231">
        <f>IF(ISNA(VLOOKUP($A266,'Spring 2023 PVI'!$B$3:$AF$219,9,FALSE)),0,(VLOOKUP($A266,'Spring 2023 PVI'!$B$3:$AF$219,8,FALSE)))</f>
        <v>0</v>
      </c>
      <c r="G266" s="231">
        <f>IF(ISNA(VLOOKUP($A266,'Summer 2023 PVI'!$B$2:$AF$216,9,FALSE)),0,(VLOOKUP($A266,'Summer 2023 PVI'!$B$2:$AF$216,8,FALSE)))</f>
        <v>1</v>
      </c>
      <c r="H266" s="231">
        <f>IF(ISNA(VLOOKUP($A266,'Autumn 2023 PVI'!$B$2:$AH$214,9,FALSE)),0,(VLOOKUP($A266,'Autumn 2023 PVI'!$B$2:$AH$214,9,FALSE)))</f>
        <v>0</v>
      </c>
      <c r="I266" s="231">
        <f>IF(ISNA(VLOOKUP($A266,'Spring 2023 PVI'!$B$3:$AF$219,13,FALSE)),0,(VLOOKUP($A266,'Spring 2023 PVI'!$B$3:$AF$219,13,FALSE)))</f>
        <v>30</v>
      </c>
      <c r="J266" s="231">
        <f>IF(ISNA(VLOOKUP($A266,'Summer 2023 PVI'!$B$2:$AF$216,13,FALSE)),0,(VLOOKUP($A266,'Summer 2023 PVI'!$B$2:$AF$216,13,FALSE)))</f>
        <v>30</v>
      </c>
      <c r="K266" s="231">
        <f>IF(ISNA(VLOOKUP($A266,'Autumn 2023 PVI'!$B$2:$AH$214,13,FALSE)),0,(VLOOKUP($A266,'Autumn 2023 PVI'!$B$2:$AH$214,13,FALSE)))</f>
        <v>0</v>
      </c>
      <c r="L266" s="231">
        <f>IF(ISNA(VLOOKUP($A266,'Spring 2023 PVI'!$B$3:$AF$219,16,FALSE)),0,(VLOOKUP($A266,'Spring 2023 PVI'!$B$3:$AF$219,16,FALSE)))</f>
        <v>15</v>
      </c>
      <c r="M266" s="231">
        <f>IF(ISNA(VLOOKUP($A266,'Summer 2023 PVI'!$B$2:$AF$216,16,FALSE)),0,(VLOOKUP($A266,'Summer 2023 PVI'!$B$2:$AF$216,16,FALSE)))</f>
        <v>15</v>
      </c>
      <c r="N266" s="231">
        <f>IF(ISNA(VLOOKUP($A266,'Autumn 2023 PVI'!$B$2:$AH$214,16,FALSE)),0,(VLOOKUP($A266,'Autumn 2023 PVI'!$B$2:$AH$214,16,FALSE)))</f>
        <v>0</v>
      </c>
      <c r="O266" s="231">
        <f>IF(ISNA(VLOOKUP($A266,'Spring 2023 PVI'!$B$3:$AF$219,3,FALSE)),0,(VLOOKUP($A266,'Spring 2023 PVI'!$B$3:$AF$219,3,FALSE)))</f>
        <v>0</v>
      </c>
      <c r="P266" s="231">
        <f>IF(ISNA(VLOOKUP($A266,'Summer 2023 PVI'!$B$3:$AF$216,3,FALSE)),0,(VLOOKUP($A266,'Summer 2023 PVI'!$B$2:$AF$216,3,FALSE)))</f>
        <v>0</v>
      </c>
      <c r="Q266" s="231">
        <f>IF(ISNA(VLOOKUP($A266,'Autumn 2023 PVI'!$B$2:$AF$214,3,FALSE)),0,(VLOOKUP($A266,'Autumn 2023 PVI'!$B$2:$AF$214,3,FALSE)))</f>
        <v>0</v>
      </c>
      <c r="R266" s="231">
        <f>IF(ISNA(VLOOKUP($A266,'Spring 2023 PVI'!$B$3:$AF$219,10,FALSE)),0,(VLOOKUP($A266,'Spring 2023 PVI'!$B$3:$AF$219,10,FALSE)))</f>
        <v>0</v>
      </c>
      <c r="S266" s="231">
        <f>IF(ISNA(VLOOKUP($A266,'Summer 2023 PVI'!$B$2:$AF$216,10,FALSE)),0,(VLOOKUP($A266,'Summer 2023 PVI'!$B$2:$AF$216,10,FALSE)))</f>
        <v>0</v>
      </c>
      <c r="T266" s="231">
        <f>IF(ISNA(VLOOKUP($A266,'Autumn 2023 PVI'!$B$2:$AH$214,10,FALSE)),0,(VLOOKUP($A266,'Autumn 2023 PVI'!$B$2:$AH$214,10,FALSE)))</f>
        <v>0</v>
      </c>
      <c r="U266" s="231">
        <f>IF(ISNA(VLOOKUP($A266,'Spring 2023 PVI'!$B$3:$AF$219,26,FALSE)),0,(VLOOKUP($A266,'Spring 2023 PVI'!$B$3:$AF$219,26,FALSE)))</f>
        <v>0</v>
      </c>
      <c r="V266" s="231">
        <f>IF(ISNA(VLOOKUP($A266,'Spring 2023 PVI'!$B$3:$AF$219,26,FALSE)),0,(VLOOKUP($A266,'Spring 2023 PVI'!$B$3:$AF$219,26,FALSE)))</f>
        <v>0</v>
      </c>
      <c r="W266" s="231">
        <f>IF(ISNA(VLOOKUP($A266,'Spring 2023 PVI'!$B$3:$AF$219,26,FALSE)),0,(VLOOKUP($A266,'Spring 2023 PVI'!$B$3:$AF$219,26,FALSE)))</f>
        <v>0</v>
      </c>
      <c r="X266" s="231">
        <f>IF(ISNA(VLOOKUP($A266,'Spring 2023 PVI'!$B$3:$AF$219,27,FALSE)),0,(VLOOKUP($A266,'Spring 2023 PVI'!$B$3:$AF$219,27,FALSE)))</f>
        <v>0</v>
      </c>
      <c r="Y266" s="231">
        <f>IF(ISNA(VLOOKUP($A266,'Spring 2023 PVI'!$B$3:$AF$219,27,FALSE)),0,(VLOOKUP($A266,'Spring 2023 PVI'!$B$3:$AF$219,27,FALSE)))</f>
        <v>0</v>
      </c>
      <c r="Z266" s="231">
        <f>IF(ISNA(VLOOKUP($A266,'Spring 2023 PVI'!$B$3:$AF$219,27,FALSE)),0,(VLOOKUP($A266,'Spring 2023 PVI'!$B$3:$AF$219,27,FALSE)))</f>
        <v>0</v>
      </c>
      <c r="AA266" s="231">
        <f>IF(ISNA(VLOOKUP($A266,'Spring 2023 PVI'!$B$3:$AF$219,28,FALSE)),0,(VLOOKUP($A266,'Spring 2023 PVI'!$B$3:$AF$219,28,FALSE)))</f>
        <v>0</v>
      </c>
      <c r="AB266" s="231">
        <f>IF(ISNA(VLOOKUP($A266,'Spring 2023 PVI'!$B$3:$AF$219,28,FALSE)),0,(VLOOKUP($A266,'Spring 2023 PVI'!$B$3:$AF$219,28,FALSE)))</f>
        <v>0</v>
      </c>
      <c r="AC266" s="231">
        <f>IF(ISNA(VLOOKUP($A266,'Spring 2023 PVI'!$B$3:$AF$219,28,FALSE)),0,(VLOOKUP($A266,'Spring 2023 PVI'!$B$3:$AF$219,28,FALSE)))</f>
        <v>0</v>
      </c>
      <c r="AD266" s="384">
        <f t="shared" si="103"/>
        <v>6341.4</v>
      </c>
      <c r="AE266" s="403">
        <v>0</v>
      </c>
      <c r="AF266" s="403">
        <v>0</v>
      </c>
      <c r="AG266" s="403">
        <v>0</v>
      </c>
      <c r="AH266" s="384">
        <f t="shared" si="90"/>
        <v>0</v>
      </c>
      <c r="AI266" s="384">
        <f t="shared" si="91"/>
        <v>0</v>
      </c>
      <c r="AJ266" s="384">
        <f t="shared" si="92"/>
        <v>0</v>
      </c>
      <c r="AK266" s="384">
        <f t="shared" si="104"/>
        <v>0</v>
      </c>
      <c r="AL266" s="403">
        <f>IF(ISNA(VLOOKUP($A266,'Spring 2023 PVI'!$B262:$AD262,29,FALSE)),0,(VLOOKUP($A266,'Spring 2023 PVI'!$B262:$AD262,29,FALSE)))</f>
        <v>0</v>
      </c>
      <c r="AM266" s="403">
        <f>IF(ISNA(VLOOKUP($A266,'Spring 2023 PVI'!$B262:$AZ262,30,FALSE)),0,(VLOOKUP($A266,'Spring 2023 PVI'!$B262:$AZ262,30,FALSE)))</f>
        <v>0</v>
      </c>
      <c r="AN266" s="402">
        <f t="shared" si="105"/>
        <v>0</v>
      </c>
      <c r="AO266" s="404">
        <f t="shared" si="106"/>
        <v>0</v>
      </c>
      <c r="AP266" s="384">
        <f t="shared" si="107"/>
        <v>6341.4</v>
      </c>
      <c r="AQ266" s="403"/>
      <c r="AR266" s="403" t="e">
        <f>VLOOKUP($A266,'Data EYFSS Indica'!$C:$AQ,27,0)</f>
        <v>#N/A</v>
      </c>
      <c r="AS266" s="403" t="e">
        <f>VLOOKUP($A266,'Data EYFSS Indica'!$C:$AQ,28,0)</f>
        <v>#N/A</v>
      </c>
      <c r="AT266" s="409" t="e">
        <f t="shared" si="108"/>
        <v>#N/A</v>
      </c>
      <c r="AU266" s="409" t="e">
        <f>(VLOOKUP($A266,'Data EYFSS Indica'!$C:$AQ,24,0))/3.2*AU$3</f>
        <v>#N/A</v>
      </c>
      <c r="AV266" s="413" t="e">
        <f t="shared" si="109"/>
        <v>#N/A</v>
      </c>
      <c r="AW266" s="410" t="e">
        <f t="shared" si="95"/>
        <v>#N/A</v>
      </c>
      <c r="AX266" s="410" t="e">
        <f t="shared" si="96"/>
        <v>#N/A</v>
      </c>
      <c r="AY266" s="410" t="e">
        <f t="shared" si="97"/>
        <v>#N/A</v>
      </c>
      <c r="AZ266" s="642">
        <f>(SUMIF('Spring 2023 School'!B:B,Budget!A266,'Spring 2023 School'!AG:AG)+SUMIF('Summer 2023 School'!B:B,Budget!A266,'Summer 2023 School'!AG:AG)+SUMIF('Autumn 2023 School'!B:B,Budget!A266,'Autumn 2023 School'!AG:AG))</f>
        <v>0</v>
      </c>
      <c r="BA266" s="410">
        <f t="shared" si="98"/>
        <v>0</v>
      </c>
      <c r="BI266">
        <f t="shared" si="144"/>
        <v>0</v>
      </c>
      <c r="BJ266">
        <f t="shared" si="145"/>
        <v>0</v>
      </c>
      <c r="BK266">
        <f t="shared" si="146"/>
        <v>0</v>
      </c>
    </row>
    <row r="267" spans="1:63" x14ac:dyDescent="0.35">
      <c r="A267" s="231">
        <v>2276</v>
      </c>
      <c r="B267" t="s">
        <v>1218</v>
      </c>
      <c r="C267" s="231">
        <f>IF(ISNA(VLOOKUP($A267,'Spring 2023 PVI'!$B$3:$AF$220,6,FALSE)),0,(VLOOKUP($A267,'Spring 2023 PVI'!$B$3:$AF$220,6,FALSE)))</f>
        <v>1</v>
      </c>
      <c r="D267" s="231">
        <f>IF(ISNA(VLOOKUP($A267,'Summer 2023 PVI'!$B$2:$AF$217,6,FALSE)),0,(VLOOKUP($A267,'Summer 2023 PVI'!$B$2:$AF$217,6,FALSE)))</f>
        <v>1</v>
      </c>
      <c r="E267" s="231">
        <f>IF(ISNA(VLOOKUP($A267,'Autumn 2023 PVI'!$B$2:$AH$214,6,FALSE)),0,(VLOOKUP($A267,'Autumn 2023 PVI'!$B$2:$AH$214,6,FALSE)))</f>
        <v>1</v>
      </c>
      <c r="F267" s="231">
        <f>IF(ISNA(VLOOKUP($A267,'Spring 2023 PVI'!$B$3:$AF$219,9,FALSE)),0,(VLOOKUP($A267,'Spring 2023 PVI'!$B$3:$AF$219,8,FALSE)))</f>
        <v>0</v>
      </c>
      <c r="G267" s="231">
        <f>IF(ISNA(VLOOKUP($A267,'Summer 2023 PVI'!$B$2:$AF$216,9,FALSE)),0,(VLOOKUP($A267,'Summer 2023 PVI'!$B$2:$AF$216,8,FALSE)))</f>
        <v>0</v>
      </c>
      <c r="H267" s="231">
        <f>IF(ISNA(VLOOKUP($A267,'Autumn 2023 PVI'!$B$2:$AH$214,9,FALSE)),0,(VLOOKUP($A267,'Autumn 2023 PVI'!$B$2:$AH$214,9,FALSE)))</f>
        <v>1</v>
      </c>
      <c r="I267" s="231">
        <f>IF(ISNA(VLOOKUP($A267,'Spring 2023 PVI'!$B$3:$AF$219,13,FALSE)),0,(VLOOKUP($A267,'Spring 2023 PVI'!$B$3:$AF$219,13,FALSE)))</f>
        <v>15</v>
      </c>
      <c r="J267" s="231">
        <f>IF(ISNA(VLOOKUP($A267,'Summer 2023 PVI'!$B$2:$AF$216,13,FALSE)),0,(VLOOKUP($A267,'Summer 2023 PVI'!$B$2:$AF$216,13,FALSE)))</f>
        <v>15</v>
      </c>
      <c r="K267" s="231">
        <f>IF(ISNA(VLOOKUP($A267,'Autumn 2023 PVI'!$B$2:$AH$214,13,FALSE)),0,(VLOOKUP($A267,'Autumn 2023 PVI'!$B$2:$AH$214,13,FALSE)))</f>
        <v>15</v>
      </c>
      <c r="L267" s="231">
        <f>IF(ISNA(VLOOKUP($A267,'Spring 2023 PVI'!$B$3:$AF$219,16,FALSE)),0,(VLOOKUP($A267,'Spring 2023 PVI'!$B$3:$AF$219,16,FALSE)))</f>
        <v>15</v>
      </c>
      <c r="M267" s="231">
        <f>IF(ISNA(VLOOKUP($A267,'Summer 2023 PVI'!$B$2:$AF$216,16,FALSE)),0,(VLOOKUP($A267,'Summer 2023 PVI'!$B$2:$AF$216,16,FALSE)))</f>
        <v>15</v>
      </c>
      <c r="N267" s="231">
        <f>IF(ISNA(VLOOKUP($A267,'Autumn 2023 PVI'!$B$2:$AH$214,16,FALSE)),0,(VLOOKUP($A267,'Autumn 2023 PVI'!$B$2:$AH$214,16,FALSE)))</f>
        <v>15</v>
      </c>
      <c r="O267" s="231">
        <f>IF(ISNA(VLOOKUP($A267,'Spring 2023 PVI'!$B$3:$AF$219,3,FALSE)),0,(VLOOKUP($A267,'Spring 2023 PVI'!$B$3:$AF$219,3,FALSE)))</f>
        <v>0</v>
      </c>
      <c r="P267" s="231">
        <f>IF(ISNA(VLOOKUP($A267,'Summer 2023 PVI'!$B$3:$AF$216,3,FALSE)),0,(VLOOKUP($A267,'Summer 2023 PVI'!$B$2:$AF$216,3,FALSE)))</f>
        <v>0</v>
      </c>
      <c r="Q267" s="231">
        <f>IF(ISNA(VLOOKUP($A267,'Autumn 2023 PVI'!$B$2:$AF$214,3,FALSE)),0,(VLOOKUP($A267,'Autumn 2023 PVI'!$B$2:$AF$214,3,FALSE)))</f>
        <v>0</v>
      </c>
      <c r="R267" s="231">
        <f>IF(ISNA(VLOOKUP($A267,'Spring 2023 PVI'!$B$3:$AF$219,10,FALSE)),0,(VLOOKUP($A267,'Spring 2023 PVI'!$B$3:$AF$219,10,FALSE)))</f>
        <v>0</v>
      </c>
      <c r="S267" s="231">
        <f>IF(ISNA(VLOOKUP($A267,'Summer 2023 PVI'!$B$2:$AF$216,10,FALSE)),0,(VLOOKUP($A267,'Summer 2023 PVI'!$B$2:$AF$216,10,FALSE)))</f>
        <v>0</v>
      </c>
      <c r="T267" s="231">
        <f>IF(ISNA(VLOOKUP($A267,'Autumn 2023 PVI'!$B$2:$AH$214,10,FALSE)),0,(VLOOKUP($A267,'Autumn 2023 PVI'!$B$2:$AH$214,10,FALSE)))</f>
        <v>0</v>
      </c>
      <c r="U267" s="231">
        <f>IF(ISNA(VLOOKUP($A267,'Spring 2023 PVI'!$B$3:$AF$219,26,FALSE)),0,(VLOOKUP($A267,'Spring 2023 PVI'!$B$3:$AF$219,26,FALSE)))</f>
        <v>0</v>
      </c>
      <c r="V267" s="231">
        <f>IF(ISNA(VLOOKUP($A267,'Spring 2023 PVI'!$B$3:$AF$219,26,FALSE)),0,(VLOOKUP($A267,'Spring 2023 PVI'!$B$3:$AF$219,26,FALSE)))</f>
        <v>0</v>
      </c>
      <c r="W267" s="231">
        <f>IF(ISNA(VLOOKUP($A267,'Spring 2023 PVI'!$B$3:$AF$219,26,FALSE)),0,(VLOOKUP($A267,'Spring 2023 PVI'!$B$3:$AF$219,26,FALSE)))</f>
        <v>0</v>
      </c>
      <c r="X267" s="231">
        <f>IF(ISNA(VLOOKUP($A267,'Spring 2023 PVI'!$B$3:$AF$219,27,FALSE)),0,(VLOOKUP($A267,'Spring 2023 PVI'!$B$3:$AF$219,27,FALSE)))</f>
        <v>0</v>
      </c>
      <c r="Y267" s="231">
        <f>IF(ISNA(VLOOKUP($A267,'Spring 2023 PVI'!$B$3:$AF$219,27,FALSE)),0,(VLOOKUP($A267,'Spring 2023 PVI'!$B$3:$AF$219,27,FALSE)))</f>
        <v>0</v>
      </c>
      <c r="Z267" s="231">
        <f>IF(ISNA(VLOOKUP($A267,'Spring 2023 PVI'!$B$3:$AF$219,27,FALSE)),0,(VLOOKUP($A267,'Spring 2023 PVI'!$B$3:$AF$219,27,FALSE)))</f>
        <v>0</v>
      </c>
      <c r="AA267" s="231">
        <f>IF(ISNA(VLOOKUP($A267,'Spring 2023 PVI'!$B$3:$AF$219,28,FALSE)),0,(VLOOKUP($A267,'Spring 2023 PVI'!$B$3:$AF$219,28,FALSE)))</f>
        <v>0</v>
      </c>
      <c r="AB267" s="231">
        <f>IF(ISNA(VLOOKUP($A267,'Spring 2023 PVI'!$B$3:$AF$219,28,FALSE)),0,(VLOOKUP($A267,'Spring 2023 PVI'!$B$3:$AF$219,28,FALSE)))</f>
        <v>0</v>
      </c>
      <c r="AC267" s="231">
        <f>IF(ISNA(VLOOKUP($A267,'Spring 2023 PVI'!$B$3:$AF$219,28,FALSE)),0,(VLOOKUP($A267,'Spring 2023 PVI'!$B$3:$AF$219,28,FALSE)))</f>
        <v>0</v>
      </c>
      <c r="AD267" s="384">
        <f t="shared" si="103"/>
        <v>6178.8000000000011</v>
      </c>
      <c r="AE267" s="403">
        <v>0</v>
      </c>
      <c r="AF267" s="403">
        <v>15</v>
      </c>
      <c r="AG267" s="403">
        <v>0</v>
      </c>
      <c r="AH267" s="384">
        <f t="shared" ref="AH267:AH330" si="147">AE267*AH$3*38</f>
        <v>0</v>
      </c>
      <c r="AI267" s="384">
        <f t="shared" ref="AI267:AI330" si="148">AF267*AI$3*38</f>
        <v>165.29999999999998</v>
      </c>
      <c r="AJ267" s="384">
        <f t="shared" ref="AJ267:AJ330" si="149">AG267*AJ$3*38</f>
        <v>0</v>
      </c>
      <c r="AK267" s="384">
        <f t="shared" si="104"/>
        <v>165.29999999999998</v>
      </c>
      <c r="AL267" s="403">
        <f>IF(ISNA(VLOOKUP($A267,'Spring 2023 PVI'!$B264:$AD264,29,FALSE)),0,(VLOOKUP($A267,'Spring 2023 PVI'!$B264:$AD264,29,FALSE)))</f>
        <v>0</v>
      </c>
      <c r="AM267" s="403">
        <f>IF(ISNA(VLOOKUP($A267,'Spring 2023 PVI'!$B264:$AZ264,30,FALSE)),0,(VLOOKUP($A267,'Spring 2023 PVI'!$B264:$AZ264,30,FALSE)))</f>
        <v>0</v>
      </c>
      <c r="AN267" s="402">
        <f t="shared" si="105"/>
        <v>0</v>
      </c>
      <c r="AO267" s="404">
        <f t="shared" si="106"/>
        <v>0</v>
      </c>
      <c r="AP267" s="384">
        <f t="shared" si="107"/>
        <v>6344.1000000000013</v>
      </c>
      <c r="AQ267" s="403"/>
      <c r="AR267" s="403" t="e">
        <f>VLOOKUP($A267,'Data EYFSS Indica'!$C:$AQ,27,0)</f>
        <v>#N/A</v>
      </c>
      <c r="AS267" s="403" t="e">
        <f>VLOOKUP($A267,'Data EYFSS Indica'!$C:$AQ,28,0)</f>
        <v>#N/A</v>
      </c>
      <c r="AT267" s="409" t="e">
        <f t="shared" si="108"/>
        <v>#N/A</v>
      </c>
      <c r="AU267" s="409" t="e">
        <f>(VLOOKUP($A267,'Data EYFSS Indica'!$C:$AQ,24,0))/3.2*AU$3</f>
        <v>#N/A</v>
      </c>
      <c r="AV267" s="413" t="e">
        <f t="shared" si="109"/>
        <v>#N/A</v>
      </c>
      <c r="AW267" s="410" t="e">
        <f t="shared" ref="AW267:AW323" si="150">$AV267/12*5</f>
        <v>#N/A</v>
      </c>
      <c r="AX267" s="410" t="e">
        <f t="shared" ref="AX267:AX323" si="151">$AV267/12*4</f>
        <v>#N/A</v>
      </c>
      <c r="AY267" s="410" t="e">
        <f t="shared" ref="AY267:AY323" si="152">$AV267/12*3</f>
        <v>#N/A</v>
      </c>
      <c r="AZ267" s="642">
        <f>(SUMIF('Spring 2023 School'!B:B,Budget!A267,'Spring 2023 School'!AG:AG)+SUMIF('Summer 2023 School'!B:B,Budget!A267,'Summer 2023 School'!AG:AG)+SUMIF('Autumn 2023 School'!B:B,Budget!A267,'Autumn 2023 School'!AG:AG))</f>
        <v>0</v>
      </c>
      <c r="BA267" s="410">
        <f t="shared" ref="BA267:BA323" si="153">AZ267*$BA$3</f>
        <v>0</v>
      </c>
      <c r="BI267">
        <f t="shared" si="144"/>
        <v>0</v>
      </c>
      <c r="BJ267">
        <f t="shared" si="145"/>
        <v>225</v>
      </c>
      <c r="BK267">
        <f t="shared" si="146"/>
        <v>0</v>
      </c>
    </row>
    <row r="268" spans="1:63" x14ac:dyDescent="0.35">
      <c r="A268" s="231">
        <v>2353</v>
      </c>
      <c r="B268" t="s">
        <v>404</v>
      </c>
      <c r="C268" s="231">
        <f>IF(ISNA(VLOOKUP($A268,'Spring 2023 PVI'!$B$3:$AF$220,6,FALSE)),0,(VLOOKUP($A268,'Spring 2023 PVI'!$B$3:$AF$220,6,FALSE)))</f>
        <v>2</v>
      </c>
      <c r="D268" s="231">
        <f>IF(ISNA(VLOOKUP($A268,'Summer 2023 PVI'!$B$2:$AF$217,6,FALSE)),0,(VLOOKUP($A268,'Summer 2023 PVI'!$B$2:$AF$217,6,FALSE)))</f>
        <v>2</v>
      </c>
      <c r="E268" s="231">
        <f>IF(ISNA(VLOOKUP($A268,'Autumn 2023 PVI'!$B$2:$AH$214,6,FALSE)),0,(VLOOKUP($A268,'Autumn 2023 PVI'!$B$2:$AH$214,6,FALSE)))</f>
        <v>1</v>
      </c>
      <c r="F268" s="231">
        <f>IF(ISNA(VLOOKUP($A268,'Spring 2023 PVI'!$B$3:$AF$219,9,FALSE)),0,(VLOOKUP($A268,'Spring 2023 PVI'!$B$3:$AF$219,8,FALSE)))</f>
        <v>0</v>
      </c>
      <c r="G268" s="231">
        <f>IF(ISNA(VLOOKUP($A268,'Summer 2023 PVI'!$B$2:$AF$216,9,FALSE)),0,(VLOOKUP($A268,'Summer 2023 PVI'!$B$2:$AF$216,8,FALSE)))</f>
        <v>0</v>
      </c>
      <c r="H268" s="231">
        <f>IF(ISNA(VLOOKUP($A268,'Autumn 2023 PVI'!$B$2:$AH$214,9,FALSE)),0,(VLOOKUP($A268,'Autumn 2023 PVI'!$B$2:$AH$214,9,FALSE)))</f>
        <v>1</v>
      </c>
      <c r="I268" s="231">
        <f>IF(ISNA(VLOOKUP($A268,'Spring 2023 PVI'!$B$3:$AF$219,13,FALSE)),0,(VLOOKUP($A268,'Spring 2023 PVI'!$B$3:$AF$219,13,FALSE)))</f>
        <v>15</v>
      </c>
      <c r="J268" s="231">
        <f>IF(ISNA(VLOOKUP($A268,'Summer 2023 PVI'!$B$2:$AF$216,13,FALSE)),0,(VLOOKUP($A268,'Summer 2023 PVI'!$B$2:$AF$216,13,FALSE)))</f>
        <v>15</v>
      </c>
      <c r="K268" s="231">
        <f>IF(ISNA(VLOOKUP($A268,'Autumn 2023 PVI'!$B$2:$AH$214,13,FALSE)),0,(VLOOKUP($A268,'Autumn 2023 PVI'!$B$2:$AH$214,13,FALSE)))</f>
        <v>0</v>
      </c>
      <c r="L268" s="231">
        <f>IF(ISNA(VLOOKUP($A268,'Spring 2023 PVI'!$B$3:$AF$219,16,FALSE)),0,(VLOOKUP($A268,'Spring 2023 PVI'!$B$3:$AF$219,16,FALSE)))</f>
        <v>15</v>
      </c>
      <c r="M268" s="231">
        <f>IF(ISNA(VLOOKUP($A268,'Summer 2023 PVI'!$B$2:$AF$216,16,FALSE)),0,(VLOOKUP($A268,'Summer 2023 PVI'!$B$2:$AF$216,16,FALSE)))</f>
        <v>15</v>
      </c>
      <c r="N268" s="231">
        <f>IF(ISNA(VLOOKUP($A268,'Autumn 2023 PVI'!$B$2:$AH$214,16,FALSE)),0,(VLOOKUP($A268,'Autumn 2023 PVI'!$B$2:$AH$214,16,FALSE)))</f>
        <v>15</v>
      </c>
      <c r="O268" s="231">
        <f>IF(ISNA(VLOOKUP($A268,'Spring 2023 PVI'!$B$3:$AF$219,3,FALSE)),0,(VLOOKUP($A268,'Spring 2023 PVI'!$B$3:$AF$219,3,FALSE)))</f>
        <v>0</v>
      </c>
      <c r="P268" s="231">
        <f>IF(ISNA(VLOOKUP($A268,'Summer 2023 PVI'!$B$3:$AF$216,3,FALSE)),0,(VLOOKUP($A268,'Summer 2023 PVI'!$B$2:$AF$216,3,FALSE)))</f>
        <v>0</v>
      </c>
      <c r="Q268" s="231">
        <f>IF(ISNA(VLOOKUP($A268,'Autumn 2023 PVI'!$B$2:$AF$214,3,FALSE)),0,(VLOOKUP($A268,'Autumn 2023 PVI'!$B$2:$AF$214,3,FALSE)))</f>
        <v>0</v>
      </c>
      <c r="R268" s="231">
        <f>IF(ISNA(VLOOKUP($A268,'Spring 2023 PVI'!$B$3:$AF$219,10,FALSE)),0,(VLOOKUP($A268,'Spring 2023 PVI'!$B$3:$AF$219,10,FALSE)))</f>
        <v>0</v>
      </c>
      <c r="S268" s="231">
        <f>IF(ISNA(VLOOKUP($A268,'Summer 2023 PVI'!$B$2:$AF$216,10,FALSE)),0,(VLOOKUP($A268,'Summer 2023 PVI'!$B$2:$AF$216,10,FALSE)))</f>
        <v>0</v>
      </c>
      <c r="T268" s="231">
        <f>IF(ISNA(VLOOKUP($A268,'Autumn 2023 PVI'!$B$2:$AH$214,10,FALSE)),0,(VLOOKUP($A268,'Autumn 2023 PVI'!$B$2:$AH$214,10,FALSE)))</f>
        <v>0</v>
      </c>
      <c r="U268" s="231">
        <f>IF(ISNA(VLOOKUP($A268,'Spring 2023 PVI'!$B$3:$AF$219,26,FALSE)),0,(VLOOKUP($A268,'Spring 2023 PVI'!$B$3:$AF$219,26,FALSE)))</f>
        <v>0</v>
      </c>
      <c r="V268" s="231">
        <f>IF(ISNA(VLOOKUP($A268,'Spring 2023 PVI'!$B$3:$AF$219,26,FALSE)),0,(VLOOKUP($A268,'Spring 2023 PVI'!$B$3:$AF$219,26,FALSE)))</f>
        <v>0</v>
      </c>
      <c r="W268" s="231">
        <f>IF(ISNA(VLOOKUP($A268,'Spring 2023 PVI'!$B$3:$AF$219,26,FALSE)),0,(VLOOKUP($A268,'Spring 2023 PVI'!$B$3:$AF$219,26,FALSE)))</f>
        <v>0</v>
      </c>
      <c r="X268" s="231">
        <f>IF(ISNA(VLOOKUP($A268,'Spring 2023 PVI'!$B$3:$AF$219,27,FALSE)),0,(VLOOKUP($A268,'Spring 2023 PVI'!$B$3:$AF$219,27,FALSE)))</f>
        <v>0</v>
      </c>
      <c r="Y268" s="231">
        <f>IF(ISNA(VLOOKUP($A268,'Spring 2023 PVI'!$B$3:$AF$219,27,FALSE)),0,(VLOOKUP($A268,'Spring 2023 PVI'!$B$3:$AF$219,27,FALSE)))</f>
        <v>0</v>
      </c>
      <c r="Z268" s="231">
        <f>IF(ISNA(VLOOKUP($A268,'Spring 2023 PVI'!$B$3:$AF$219,27,FALSE)),0,(VLOOKUP($A268,'Spring 2023 PVI'!$B$3:$AF$219,27,FALSE)))</f>
        <v>0</v>
      </c>
      <c r="AA268" s="231">
        <f>IF(ISNA(VLOOKUP($A268,'Spring 2023 PVI'!$B$3:$AF$219,28,FALSE)),0,(VLOOKUP($A268,'Spring 2023 PVI'!$B$3:$AF$219,28,FALSE)))</f>
        <v>0</v>
      </c>
      <c r="AB268" s="231">
        <f>IF(ISNA(VLOOKUP($A268,'Spring 2023 PVI'!$B$3:$AF$219,28,FALSE)),0,(VLOOKUP($A268,'Spring 2023 PVI'!$B$3:$AF$219,28,FALSE)))</f>
        <v>0</v>
      </c>
      <c r="AC268" s="231">
        <f>IF(ISNA(VLOOKUP($A268,'Spring 2023 PVI'!$B$3:$AF$219,28,FALSE)),0,(VLOOKUP($A268,'Spring 2023 PVI'!$B$3:$AF$219,28,FALSE)))</f>
        <v>0</v>
      </c>
      <c r="AD268" s="384">
        <f t="shared" si="103"/>
        <v>5203.2000000000007</v>
      </c>
      <c r="AE268" s="403">
        <v>0</v>
      </c>
      <c r="AF268" s="403">
        <v>0</v>
      </c>
      <c r="AG268" s="403">
        <v>0</v>
      </c>
      <c r="AH268" s="384">
        <f t="shared" si="147"/>
        <v>0</v>
      </c>
      <c r="AI268" s="384">
        <f t="shared" si="148"/>
        <v>0</v>
      </c>
      <c r="AJ268" s="384">
        <f t="shared" si="149"/>
        <v>0</v>
      </c>
      <c r="AK268" s="384">
        <f t="shared" si="104"/>
        <v>0</v>
      </c>
      <c r="AL268" s="403">
        <f>IF(ISNA(VLOOKUP($A268,'Spring 2023 PVI'!$B265:$AD265,29,FALSE)),0,(VLOOKUP($A268,'Spring 2023 PVI'!$B265:$AD265,29,FALSE)))</f>
        <v>0</v>
      </c>
      <c r="AM268" s="403">
        <f>IF(ISNA(VLOOKUP($A268,'Spring 2023 PVI'!$B265:$AZ265,30,FALSE)),0,(VLOOKUP($A268,'Spring 2023 PVI'!$B265:$AZ265,30,FALSE)))</f>
        <v>0</v>
      </c>
      <c r="AN268" s="402">
        <f t="shared" si="105"/>
        <v>0</v>
      </c>
      <c r="AO268" s="404">
        <f t="shared" si="106"/>
        <v>0</v>
      </c>
      <c r="AP268" s="384">
        <f t="shared" si="107"/>
        <v>5203.2000000000007</v>
      </c>
      <c r="AQ268" s="403"/>
      <c r="AR268" s="403" t="e">
        <f>VLOOKUP($A268,'Data EYFSS Indica'!$C:$AQ,27,0)</f>
        <v>#N/A</v>
      </c>
      <c r="AS268" s="403" t="e">
        <f>VLOOKUP($A268,'Data EYFSS Indica'!$C:$AQ,28,0)</f>
        <v>#N/A</v>
      </c>
      <c r="AT268" s="409" t="e">
        <f t="shared" si="108"/>
        <v>#N/A</v>
      </c>
      <c r="AU268" s="409" t="e">
        <f>(VLOOKUP($A268,'Data EYFSS Indica'!$C:$AQ,24,0))/3.2*AU$3</f>
        <v>#N/A</v>
      </c>
      <c r="AV268" s="413" t="e">
        <f t="shared" si="109"/>
        <v>#N/A</v>
      </c>
      <c r="AW268" s="410" t="e">
        <f t="shared" si="150"/>
        <v>#N/A</v>
      </c>
      <c r="AX268" s="410" t="e">
        <f t="shared" si="151"/>
        <v>#N/A</v>
      </c>
      <c r="AY268" s="410" t="e">
        <f t="shared" si="152"/>
        <v>#N/A</v>
      </c>
      <c r="AZ268" s="642">
        <f>(SUMIF('Spring 2023 School'!B:B,Budget!A268,'Spring 2023 School'!AG:AG)+SUMIF('Summer 2023 School'!B:B,Budget!A268,'Summer 2023 School'!AG:AG)+SUMIF('Autumn 2023 School'!B:B,Budget!A268,'Autumn 2023 School'!AG:AG))</f>
        <v>0</v>
      </c>
      <c r="BA268" s="410">
        <f t="shared" si="153"/>
        <v>0</v>
      </c>
      <c r="BI268">
        <f t="shared" si="144"/>
        <v>0</v>
      </c>
      <c r="BJ268">
        <f t="shared" si="145"/>
        <v>0</v>
      </c>
      <c r="BK268">
        <f t="shared" si="146"/>
        <v>0</v>
      </c>
    </row>
    <row r="269" spans="1:63" x14ac:dyDescent="0.35">
      <c r="A269" s="231">
        <v>2575</v>
      </c>
      <c r="B269" t="s">
        <v>405</v>
      </c>
      <c r="C269" s="231">
        <f>IF(ISNA(VLOOKUP($A269,'Spring 2023 PVI'!$B$3:$AF$220,6,FALSE)),0,(VLOOKUP($A269,'Spring 2023 PVI'!$B$3:$AF$220,6,FALSE)))</f>
        <v>26</v>
      </c>
      <c r="D269" s="231">
        <f>IF(ISNA(VLOOKUP($A269,'Summer 2023 PVI'!$B$2:$AF$217,6,FALSE)),0,(VLOOKUP($A269,'Summer 2023 PVI'!$B$2:$AF$217,6,FALSE)))</f>
        <v>35</v>
      </c>
      <c r="E269" s="231">
        <f>IF(ISNA(VLOOKUP($A269,'Autumn 2023 PVI'!$B$2:$AH$214,6,FALSE)),0,(VLOOKUP($A269,'Autumn 2023 PVI'!$B$2:$AH$214,6,FALSE)))</f>
        <v>22</v>
      </c>
      <c r="F269" s="231">
        <f>IF(ISNA(VLOOKUP($A269,'Spring 2023 PVI'!$B$3:$AF$219,9,FALSE)),0,(VLOOKUP($A269,'Spring 2023 PVI'!$B$3:$AF$219,8,FALSE)))</f>
        <v>1</v>
      </c>
      <c r="G269" s="231">
        <f>IF(ISNA(VLOOKUP($A269,'Summer 2023 PVI'!$B$2:$AF$216,9,FALSE)),0,(VLOOKUP($A269,'Summer 2023 PVI'!$B$2:$AF$216,8,FALSE)))</f>
        <v>2</v>
      </c>
      <c r="H269" s="231">
        <f>IF(ISNA(VLOOKUP($A269,'Autumn 2023 PVI'!$B$2:$AH$214,9,FALSE)),0,(VLOOKUP($A269,'Autumn 2023 PVI'!$B$2:$AH$214,9,FALSE)))</f>
        <v>8</v>
      </c>
      <c r="I269" s="231">
        <f>IF(ISNA(VLOOKUP($A269,'Spring 2023 PVI'!$B$3:$AF$219,13,FALSE)),0,(VLOOKUP($A269,'Spring 2023 PVI'!$B$3:$AF$219,13,FALSE)))</f>
        <v>390</v>
      </c>
      <c r="J269" s="231">
        <f>IF(ISNA(VLOOKUP($A269,'Summer 2023 PVI'!$B$2:$AF$216,13,FALSE)),0,(VLOOKUP($A269,'Summer 2023 PVI'!$B$2:$AF$216,13,FALSE)))</f>
        <v>525</v>
      </c>
      <c r="K269" s="231">
        <f>IF(ISNA(VLOOKUP($A269,'Autumn 2023 PVI'!$B$2:$AH$214,13,FALSE)),0,(VLOOKUP($A269,'Autumn 2023 PVI'!$B$2:$AH$214,13,FALSE)))</f>
        <v>330</v>
      </c>
      <c r="L269" s="231">
        <f>IF(ISNA(VLOOKUP($A269,'Spring 2023 PVI'!$B$3:$AF$219,16,FALSE)),0,(VLOOKUP($A269,'Spring 2023 PVI'!$B$3:$AF$219,16,FALSE)))</f>
        <v>60</v>
      </c>
      <c r="M269" s="231">
        <f>IF(ISNA(VLOOKUP($A269,'Summer 2023 PVI'!$B$2:$AF$216,16,FALSE)),0,(VLOOKUP($A269,'Summer 2023 PVI'!$B$2:$AF$216,16,FALSE)))</f>
        <v>90</v>
      </c>
      <c r="N269" s="231">
        <f>IF(ISNA(VLOOKUP($A269,'Autumn 2023 PVI'!$B$2:$AH$214,16,FALSE)),0,(VLOOKUP($A269,'Autumn 2023 PVI'!$B$2:$AH$214,16,FALSE)))</f>
        <v>120</v>
      </c>
      <c r="O269" s="231">
        <f>IF(ISNA(VLOOKUP($A269,'Spring 2023 PVI'!$B$3:$AF$219,3,FALSE)),0,(VLOOKUP($A269,'Spring 2023 PVI'!$B$3:$AF$219,3,FALSE)))</f>
        <v>11</v>
      </c>
      <c r="P269" s="231">
        <f>IF(ISNA(VLOOKUP($A269,'Summer 2023 PVI'!$B$3:$AF$216,3,FALSE)),0,(VLOOKUP($A269,'Summer 2023 PVI'!$B$2:$AF$216,3,FALSE)))</f>
        <v>7</v>
      </c>
      <c r="Q269" s="231">
        <f>IF(ISNA(VLOOKUP($A269,'Autumn 2023 PVI'!$B$2:$AF$214,3,FALSE)),0,(VLOOKUP($A269,'Autumn 2023 PVI'!$B$2:$AF$214,3,FALSE)))</f>
        <v>7</v>
      </c>
      <c r="R269" s="231">
        <f>IF(ISNA(VLOOKUP($A269,'Spring 2023 PVI'!$B$3:$AF$219,10,FALSE)),0,(VLOOKUP($A269,'Spring 2023 PVI'!$B$3:$AF$219,10,FALSE)))</f>
        <v>165</v>
      </c>
      <c r="S269" s="231">
        <f>IF(ISNA(VLOOKUP($A269,'Summer 2023 PVI'!$B$2:$AF$216,10,FALSE)),0,(VLOOKUP($A269,'Summer 2023 PVI'!$B$2:$AF$216,10,FALSE)))</f>
        <v>105</v>
      </c>
      <c r="T269" s="231">
        <f>IF(ISNA(VLOOKUP($A269,'Autumn 2023 PVI'!$B$2:$AH$214,10,FALSE)),0,(VLOOKUP($A269,'Autumn 2023 PVI'!$B$2:$AH$214,10,FALSE)))</f>
        <v>105</v>
      </c>
      <c r="U269" s="231">
        <f>IF(ISNA(VLOOKUP($A269,'Spring 2023 PVI'!$B$3:$AF$219,26,FALSE)),0,(VLOOKUP($A269,'Spring 2023 PVI'!$B$3:$AF$219,26,FALSE)))</f>
        <v>4</v>
      </c>
      <c r="V269" s="231">
        <f>IF(ISNA(VLOOKUP($A269,'Spring 2023 PVI'!$B$3:$AF$219,26,FALSE)),0,(VLOOKUP($A269,'Spring 2023 PVI'!$B$3:$AF$219,26,FALSE)))</f>
        <v>4</v>
      </c>
      <c r="W269" s="231">
        <f>IF(ISNA(VLOOKUP($A269,'Spring 2023 PVI'!$B$3:$AF$219,26,FALSE)),0,(VLOOKUP($A269,'Spring 2023 PVI'!$B$3:$AF$219,26,FALSE)))</f>
        <v>4</v>
      </c>
      <c r="X269" s="231">
        <f>IF(ISNA(VLOOKUP($A269,'Spring 2023 PVI'!$B$3:$AF$219,27,FALSE)),0,(VLOOKUP($A269,'Spring 2023 PVI'!$B$3:$AF$219,27,FALSE)))</f>
        <v>60</v>
      </c>
      <c r="Y269" s="231">
        <f>IF(ISNA(VLOOKUP($A269,'Spring 2023 PVI'!$B$3:$AF$219,27,FALSE)),0,(VLOOKUP($A269,'Spring 2023 PVI'!$B$3:$AF$219,27,FALSE)))</f>
        <v>60</v>
      </c>
      <c r="Z269" s="231">
        <f>IF(ISNA(VLOOKUP($A269,'Spring 2023 PVI'!$B$3:$AF$219,27,FALSE)),0,(VLOOKUP($A269,'Spring 2023 PVI'!$B$3:$AF$219,27,FALSE)))</f>
        <v>60</v>
      </c>
      <c r="AA269" s="231">
        <f>IF(ISNA(VLOOKUP($A269,'Spring 2023 PVI'!$B$3:$AF$219,28,FALSE)),0,(VLOOKUP($A269,'Spring 2023 PVI'!$B$3:$AF$219,28,FALSE)))</f>
        <v>0</v>
      </c>
      <c r="AB269" s="231">
        <f>IF(ISNA(VLOOKUP($A269,'Spring 2023 PVI'!$B$3:$AF$219,28,FALSE)),0,(VLOOKUP($A269,'Spring 2023 PVI'!$B$3:$AF$219,28,FALSE)))</f>
        <v>0</v>
      </c>
      <c r="AC269" s="231">
        <f>IF(ISNA(VLOOKUP($A269,'Spring 2023 PVI'!$B$3:$AF$219,28,FALSE)),0,(VLOOKUP($A269,'Spring 2023 PVI'!$B$3:$AF$219,28,FALSE)))</f>
        <v>0</v>
      </c>
      <c r="AD269" s="384">
        <f t="shared" si="103"/>
        <v>104307.90000000001</v>
      </c>
      <c r="AE269" s="403">
        <v>30</v>
      </c>
      <c r="AF269" s="403">
        <v>0</v>
      </c>
      <c r="AG269" s="403">
        <v>45</v>
      </c>
      <c r="AH269" s="384">
        <f t="shared" si="147"/>
        <v>695.4</v>
      </c>
      <c r="AI269" s="384">
        <f t="shared" si="148"/>
        <v>0</v>
      </c>
      <c r="AJ269" s="384">
        <f t="shared" si="149"/>
        <v>136.80000000000001</v>
      </c>
      <c r="AK269" s="384">
        <f t="shared" si="104"/>
        <v>832.2</v>
      </c>
      <c r="AL269" s="403">
        <f>IF(ISNA(VLOOKUP($A269,'Spring 2023 PVI'!$B266:$AD266,29,FALSE)),0,(VLOOKUP($A269,'Spring 2023 PVI'!$B266:$AD266,29,FALSE)))</f>
        <v>0</v>
      </c>
      <c r="AM269" s="403">
        <f>IF(ISNA(VLOOKUP($A269,'Spring 2023 PVI'!$B266:$AZ266,30,FALSE)),0,(VLOOKUP($A269,'Spring 2023 PVI'!$B266:$AZ266,30,FALSE)))</f>
        <v>0</v>
      </c>
      <c r="AN269" s="402">
        <f t="shared" si="105"/>
        <v>0</v>
      </c>
      <c r="AO269" s="404">
        <f t="shared" si="106"/>
        <v>38923.199999999997</v>
      </c>
      <c r="AP269" s="384">
        <f t="shared" si="107"/>
        <v>144063.29999999999</v>
      </c>
      <c r="AQ269" s="403"/>
      <c r="AR269" s="403" t="e">
        <f>VLOOKUP($A269,'Data EYFSS Indica'!$C:$AQ,27,0)</f>
        <v>#N/A</v>
      </c>
      <c r="AS269" s="403" t="e">
        <f>VLOOKUP($A269,'Data EYFSS Indica'!$C:$AQ,28,0)</f>
        <v>#N/A</v>
      </c>
      <c r="AT269" s="409" t="e">
        <f t="shared" si="108"/>
        <v>#N/A</v>
      </c>
      <c r="AU269" s="409" t="e">
        <f>(VLOOKUP($A269,'Data EYFSS Indica'!$C:$AQ,24,0))/3.2*AU$3</f>
        <v>#N/A</v>
      </c>
      <c r="AV269" s="413" t="e">
        <f t="shared" si="109"/>
        <v>#N/A</v>
      </c>
      <c r="AW269" s="410" t="e">
        <f t="shared" si="150"/>
        <v>#N/A</v>
      </c>
      <c r="AX269" s="410" t="e">
        <f t="shared" si="151"/>
        <v>#N/A</v>
      </c>
      <c r="AY269" s="410" t="e">
        <f t="shared" si="152"/>
        <v>#N/A</v>
      </c>
      <c r="AZ269" s="642">
        <f>(SUMIF('Spring 2023 School'!B:B,Budget!A269,'Spring 2023 School'!AG:AG)+SUMIF('Summer 2023 School'!B:B,Budget!A269,'Summer 2023 School'!AG:AG)+SUMIF('Autumn 2023 School'!B:B,Budget!A269,'Autumn 2023 School'!AG:AG))</f>
        <v>2</v>
      </c>
      <c r="BA269" s="410">
        <f t="shared" si="153"/>
        <v>1820</v>
      </c>
      <c r="BI269">
        <f t="shared" si="144"/>
        <v>450</v>
      </c>
      <c r="BJ269">
        <f t="shared" si="145"/>
        <v>0</v>
      </c>
      <c r="BK269">
        <f t="shared" si="146"/>
        <v>675</v>
      </c>
    </row>
    <row r="270" spans="1:63" x14ac:dyDescent="0.35">
      <c r="A270" s="231">
        <v>2580</v>
      </c>
      <c r="B270" t="s">
        <v>406</v>
      </c>
      <c r="C270" s="231">
        <f>IF(ISNA(VLOOKUP($A270,'Spring 2023 PVI'!$B$3:$AF$220,6,FALSE)),0,(VLOOKUP($A270,'Spring 2023 PVI'!$B$3:$AF$220,6,FALSE)))</f>
        <v>44</v>
      </c>
      <c r="D270" s="231">
        <f>IF(ISNA(VLOOKUP($A270,'Summer 2023 PVI'!$B$2:$AF$217,6,FALSE)),0,(VLOOKUP($A270,'Summer 2023 PVI'!$B$2:$AF$217,6,FALSE)))</f>
        <v>50</v>
      </c>
      <c r="E270" s="231">
        <f>IF(ISNA(VLOOKUP($A270,'Autumn 2023 PVI'!$B$2:$AH$214,6,FALSE)),0,(VLOOKUP($A270,'Autumn 2023 PVI'!$B$2:$AH$214,6,FALSE)))</f>
        <v>20</v>
      </c>
      <c r="F270" s="231">
        <f>IF(ISNA(VLOOKUP($A270,'Spring 2023 PVI'!$B$3:$AF$219,9,FALSE)),0,(VLOOKUP($A270,'Spring 2023 PVI'!$B$3:$AF$219,8,FALSE)))</f>
        <v>8</v>
      </c>
      <c r="G270" s="231">
        <f>IF(ISNA(VLOOKUP($A270,'Summer 2023 PVI'!$B$2:$AF$216,9,FALSE)),0,(VLOOKUP($A270,'Summer 2023 PVI'!$B$2:$AF$216,8,FALSE)))</f>
        <v>13</v>
      </c>
      <c r="H270" s="231">
        <f>IF(ISNA(VLOOKUP($A270,'Autumn 2023 PVI'!$B$2:$AH$214,9,FALSE)),0,(VLOOKUP($A270,'Autumn 2023 PVI'!$B$2:$AH$214,9,FALSE)))</f>
        <v>15</v>
      </c>
      <c r="I270" s="231">
        <f>IF(ISNA(VLOOKUP($A270,'Spring 2023 PVI'!$B$3:$AF$219,13,FALSE)),0,(VLOOKUP($A270,'Spring 2023 PVI'!$B$3:$AF$219,13,FALSE)))</f>
        <v>630</v>
      </c>
      <c r="J270" s="231">
        <f>IF(ISNA(VLOOKUP($A270,'Summer 2023 PVI'!$B$2:$AF$216,13,FALSE)),0,(VLOOKUP($A270,'Summer 2023 PVI'!$B$2:$AF$216,13,FALSE)))</f>
        <v>735</v>
      </c>
      <c r="K270" s="231">
        <f>IF(ISNA(VLOOKUP($A270,'Autumn 2023 PVI'!$B$2:$AH$214,13,FALSE)),0,(VLOOKUP($A270,'Autumn 2023 PVI'!$B$2:$AH$214,13,FALSE)))</f>
        <v>300</v>
      </c>
      <c r="L270" s="231">
        <f>IF(ISNA(VLOOKUP($A270,'Spring 2023 PVI'!$B$3:$AF$219,16,FALSE)),0,(VLOOKUP($A270,'Spring 2023 PVI'!$B$3:$AF$219,16,FALSE)))</f>
        <v>412.5</v>
      </c>
      <c r="M270" s="231">
        <f>IF(ISNA(VLOOKUP($A270,'Summer 2023 PVI'!$B$2:$AF$216,16,FALSE)),0,(VLOOKUP($A270,'Summer 2023 PVI'!$B$2:$AF$216,16,FALSE)))</f>
        <v>457.5</v>
      </c>
      <c r="N270" s="231">
        <f>IF(ISNA(VLOOKUP($A270,'Autumn 2023 PVI'!$B$2:$AH$214,16,FALSE)),0,(VLOOKUP($A270,'Autumn 2023 PVI'!$B$2:$AH$214,16,FALSE)))</f>
        <v>225</v>
      </c>
      <c r="O270" s="231">
        <f>IF(ISNA(VLOOKUP($A270,'Spring 2023 PVI'!$B$3:$AF$219,3,FALSE)),0,(VLOOKUP($A270,'Spring 2023 PVI'!$B$3:$AF$219,3,FALSE)))</f>
        <v>14</v>
      </c>
      <c r="P270" s="231">
        <f>IF(ISNA(VLOOKUP($A270,'Summer 2023 PVI'!$B$3:$AF$216,3,FALSE)),0,(VLOOKUP($A270,'Summer 2023 PVI'!$B$2:$AF$216,3,FALSE)))</f>
        <v>14</v>
      </c>
      <c r="Q270" s="231">
        <f>IF(ISNA(VLOOKUP($A270,'Autumn 2023 PVI'!$B$2:$AF$214,3,FALSE)),0,(VLOOKUP($A270,'Autumn 2023 PVI'!$B$2:$AF$214,3,FALSE)))</f>
        <v>9</v>
      </c>
      <c r="R270" s="231">
        <f>IF(ISNA(VLOOKUP($A270,'Spring 2023 PVI'!$B$3:$AF$219,10,FALSE)),0,(VLOOKUP($A270,'Spring 2023 PVI'!$B$3:$AF$219,10,FALSE)))</f>
        <v>210</v>
      </c>
      <c r="S270" s="231">
        <f>IF(ISNA(VLOOKUP($A270,'Summer 2023 PVI'!$B$2:$AF$216,10,FALSE)),0,(VLOOKUP($A270,'Summer 2023 PVI'!$B$2:$AF$216,10,FALSE)))</f>
        <v>210</v>
      </c>
      <c r="T270" s="231">
        <f>IF(ISNA(VLOOKUP($A270,'Autumn 2023 PVI'!$B$2:$AH$214,10,FALSE)),0,(VLOOKUP($A270,'Autumn 2023 PVI'!$B$2:$AH$214,10,FALSE)))</f>
        <v>135</v>
      </c>
      <c r="U270" s="231">
        <f>IF(ISNA(VLOOKUP($A270,'Spring 2023 PVI'!$B$3:$AF$219,26,FALSE)),0,(VLOOKUP($A270,'Spring 2023 PVI'!$B$3:$AF$219,26,FALSE)))</f>
        <v>1</v>
      </c>
      <c r="V270" s="231">
        <f>IF(ISNA(VLOOKUP($A270,'Spring 2023 PVI'!$B$3:$AF$219,26,FALSE)),0,(VLOOKUP($A270,'Spring 2023 PVI'!$B$3:$AF$219,26,FALSE)))</f>
        <v>1</v>
      </c>
      <c r="W270" s="231">
        <f>IF(ISNA(VLOOKUP($A270,'Spring 2023 PVI'!$B$3:$AF$219,26,FALSE)),0,(VLOOKUP($A270,'Spring 2023 PVI'!$B$3:$AF$219,26,FALSE)))</f>
        <v>1</v>
      </c>
      <c r="X270" s="231">
        <f>IF(ISNA(VLOOKUP($A270,'Spring 2023 PVI'!$B$3:$AF$219,27,FALSE)),0,(VLOOKUP($A270,'Spring 2023 PVI'!$B$3:$AF$219,27,FALSE)))</f>
        <v>15</v>
      </c>
      <c r="Y270" s="231">
        <f>IF(ISNA(VLOOKUP($A270,'Spring 2023 PVI'!$B$3:$AF$219,27,FALSE)),0,(VLOOKUP($A270,'Spring 2023 PVI'!$B$3:$AF$219,27,FALSE)))</f>
        <v>15</v>
      </c>
      <c r="Z270" s="231">
        <f>IF(ISNA(VLOOKUP($A270,'Spring 2023 PVI'!$B$3:$AF$219,27,FALSE)),0,(VLOOKUP($A270,'Spring 2023 PVI'!$B$3:$AF$219,27,FALSE)))</f>
        <v>15</v>
      </c>
      <c r="AA270" s="231">
        <f>IF(ISNA(VLOOKUP($A270,'Spring 2023 PVI'!$B$3:$AF$219,28,FALSE)),0,(VLOOKUP($A270,'Spring 2023 PVI'!$B$3:$AF$219,28,FALSE)))</f>
        <v>0</v>
      </c>
      <c r="AB270" s="231">
        <f>IF(ISNA(VLOOKUP($A270,'Spring 2023 PVI'!$B$3:$AF$219,28,FALSE)),0,(VLOOKUP($A270,'Spring 2023 PVI'!$B$3:$AF$219,28,FALSE)))</f>
        <v>0</v>
      </c>
      <c r="AC270" s="231">
        <f>IF(ISNA(VLOOKUP($A270,'Spring 2023 PVI'!$B$3:$AF$219,28,FALSE)),0,(VLOOKUP($A270,'Spring 2023 PVI'!$B$3:$AF$219,28,FALSE)))</f>
        <v>0</v>
      </c>
      <c r="AD270" s="384">
        <f t="shared" si="103"/>
        <v>191624.1</v>
      </c>
      <c r="AE270" s="403">
        <v>45</v>
      </c>
      <c r="AF270" s="403">
        <v>60</v>
      </c>
      <c r="AG270" s="403">
        <v>165</v>
      </c>
      <c r="AH270" s="384">
        <f t="shared" si="147"/>
        <v>1043.0999999999999</v>
      </c>
      <c r="AI270" s="384">
        <f t="shared" si="148"/>
        <v>661.19999999999993</v>
      </c>
      <c r="AJ270" s="384">
        <f t="shared" si="149"/>
        <v>501.6</v>
      </c>
      <c r="AK270" s="384">
        <f t="shared" si="104"/>
        <v>2205.8999999999996</v>
      </c>
      <c r="AL270" s="403">
        <f>IF(ISNA(VLOOKUP($A270,'Spring 2023 PVI'!$B267:$AD267,29,FALSE)),0,(VLOOKUP($A270,'Spring 2023 PVI'!$B267:$AD267,29,FALSE)))</f>
        <v>0</v>
      </c>
      <c r="AM270" s="403">
        <f>IF(ISNA(VLOOKUP($A270,'Spring 2023 PVI'!$B267:$AZ267,30,FALSE)),0,(VLOOKUP($A270,'Spring 2023 PVI'!$B267:$AZ267,30,FALSE)))</f>
        <v>0</v>
      </c>
      <c r="AN270" s="402">
        <f t="shared" si="105"/>
        <v>0</v>
      </c>
      <c r="AO270" s="404">
        <f t="shared" si="106"/>
        <v>57772.800000000003</v>
      </c>
      <c r="AP270" s="384">
        <f t="shared" si="107"/>
        <v>251602.8</v>
      </c>
      <c r="AQ270" s="403"/>
      <c r="AR270" s="403" t="e">
        <f>VLOOKUP($A270,'Data EYFSS Indica'!$C:$AQ,27,0)</f>
        <v>#N/A</v>
      </c>
      <c r="AS270" s="403" t="e">
        <f>VLOOKUP($A270,'Data EYFSS Indica'!$C:$AQ,28,0)</f>
        <v>#N/A</v>
      </c>
      <c r="AT270" s="409" t="e">
        <f t="shared" si="108"/>
        <v>#N/A</v>
      </c>
      <c r="AU270" s="409" t="e">
        <f>(VLOOKUP($A270,'Data EYFSS Indica'!$C:$AQ,24,0))/3.2*AU$3</f>
        <v>#N/A</v>
      </c>
      <c r="AV270" s="413" t="e">
        <f t="shared" si="109"/>
        <v>#N/A</v>
      </c>
      <c r="AW270" s="410" t="e">
        <f t="shared" si="150"/>
        <v>#N/A</v>
      </c>
      <c r="AX270" s="410" t="e">
        <f t="shared" si="151"/>
        <v>#N/A</v>
      </c>
      <c r="AY270" s="410" t="e">
        <f t="shared" si="152"/>
        <v>#N/A</v>
      </c>
      <c r="AZ270" s="642">
        <f>(SUMIF('Spring 2023 School'!B:B,Budget!A270,'Spring 2023 School'!AG:AG)+SUMIF('Summer 2023 School'!B:B,Budget!A270,'Summer 2023 School'!AG:AG)+SUMIF('Autumn 2023 School'!B:B,Budget!A270,'Autumn 2023 School'!AG:AG))</f>
        <v>2</v>
      </c>
      <c r="BA270" s="410">
        <f t="shared" si="153"/>
        <v>1820</v>
      </c>
      <c r="BI270">
        <f t="shared" si="144"/>
        <v>675</v>
      </c>
      <c r="BJ270">
        <f t="shared" si="145"/>
        <v>900</v>
      </c>
      <c r="BK270">
        <f t="shared" si="146"/>
        <v>2475</v>
      </c>
    </row>
    <row r="271" spans="1:63" x14ac:dyDescent="0.35">
      <c r="A271" s="231">
        <v>2596</v>
      </c>
      <c r="B271" t="s">
        <v>1260</v>
      </c>
      <c r="C271" s="231">
        <f>IF(ISNA(VLOOKUP($A271,'Spring 2023 PVI'!$B$3:$AF$220,6,FALSE)),0,(VLOOKUP($A271,'Spring 2023 PVI'!$B$3:$AF$220,6,FALSE)))</f>
        <v>48</v>
      </c>
      <c r="D271" s="231">
        <f>IF(ISNA(VLOOKUP($A271,'Summer 2023 PVI'!$B$2:$AF$217,6,FALSE)),0,(VLOOKUP($A271,'Summer 2023 PVI'!$B$2:$AF$217,6,FALSE)))</f>
        <v>62</v>
      </c>
      <c r="E271" s="231">
        <f>IF(ISNA(VLOOKUP($A271,'Autumn 2023 PVI'!$B$2:$AH$214,6,FALSE)),0,(VLOOKUP($A271,'Autumn 2023 PVI'!$B$2:$AH$214,6,FALSE)))</f>
        <v>30</v>
      </c>
      <c r="F271" s="231">
        <f>IF(ISNA(VLOOKUP($A271,'Spring 2023 PVI'!$B$3:$AF$219,9,FALSE)),0,(VLOOKUP($A271,'Spring 2023 PVI'!$B$3:$AF$219,8,FALSE)))</f>
        <v>12</v>
      </c>
      <c r="G271" s="231">
        <f>IF(ISNA(VLOOKUP($A271,'Summer 2023 PVI'!$B$2:$AF$216,9,FALSE)),0,(VLOOKUP($A271,'Summer 2023 PVI'!$B$2:$AF$216,8,FALSE)))</f>
        <v>17</v>
      </c>
      <c r="H271" s="231">
        <f>IF(ISNA(VLOOKUP($A271,'Autumn 2023 PVI'!$B$2:$AH$214,9,FALSE)),0,(VLOOKUP($A271,'Autumn 2023 PVI'!$B$2:$AH$214,9,FALSE)))</f>
        <v>22</v>
      </c>
      <c r="I271" s="231">
        <f>IF(ISNA(VLOOKUP($A271,'Spring 2023 PVI'!$B$3:$AF$219,13,FALSE)),0,(VLOOKUP($A271,'Spring 2023 PVI'!$B$3:$AF$219,13,FALSE)))</f>
        <v>690</v>
      </c>
      <c r="J271" s="231">
        <f>IF(ISNA(VLOOKUP($A271,'Summer 2023 PVI'!$B$2:$AF$216,13,FALSE)),0,(VLOOKUP($A271,'Summer 2023 PVI'!$B$2:$AF$216,13,FALSE)))</f>
        <v>879</v>
      </c>
      <c r="K271" s="231">
        <f>IF(ISNA(VLOOKUP($A271,'Autumn 2023 PVI'!$B$2:$AH$214,13,FALSE)),0,(VLOOKUP($A271,'Autumn 2023 PVI'!$B$2:$AH$214,13,FALSE)))</f>
        <v>408</v>
      </c>
      <c r="L271" s="231">
        <f>IF(ISNA(VLOOKUP($A271,'Spring 2023 PVI'!$B$3:$AF$219,16,FALSE)),0,(VLOOKUP($A271,'Spring 2023 PVI'!$B$3:$AF$219,16,FALSE)))</f>
        <v>545</v>
      </c>
      <c r="M271" s="231">
        <f>IF(ISNA(VLOOKUP($A271,'Summer 2023 PVI'!$B$2:$AF$216,16,FALSE)),0,(VLOOKUP($A271,'Summer 2023 PVI'!$B$2:$AF$216,16,FALSE)))</f>
        <v>580</v>
      </c>
      <c r="N271" s="231">
        <f>IF(ISNA(VLOOKUP($A271,'Autumn 2023 PVI'!$B$2:$AH$214,16,FALSE)),0,(VLOOKUP($A271,'Autumn 2023 PVI'!$B$2:$AH$214,16,FALSE)))</f>
        <v>313</v>
      </c>
      <c r="O271" s="231">
        <f>IF(ISNA(VLOOKUP($A271,'Spring 2023 PVI'!$B$3:$AF$219,3,FALSE)),0,(VLOOKUP($A271,'Spring 2023 PVI'!$B$3:$AF$219,3,FALSE)))</f>
        <v>1</v>
      </c>
      <c r="P271" s="231">
        <f>IF(ISNA(VLOOKUP($A271,'Summer 2023 PVI'!$B$3:$AF$216,3,FALSE)),0,(VLOOKUP($A271,'Summer 2023 PVI'!$B$2:$AF$216,3,FALSE)))</f>
        <v>1</v>
      </c>
      <c r="Q271" s="231">
        <f>IF(ISNA(VLOOKUP($A271,'Autumn 2023 PVI'!$B$2:$AF$214,3,FALSE)),0,(VLOOKUP($A271,'Autumn 2023 PVI'!$B$2:$AF$214,3,FALSE)))</f>
        <v>1</v>
      </c>
      <c r="R271" s="231">
        <f>IF(ISNA(VLOOKUP($A271,'Spring 2023 PVI'!$B$3:$AF$219,10,FALSE)),0,(VLOOKUP($A271,'Spring 2023 PVI'!$B$3:$AF$219,10,FALSE)))</f>
        <v>15</v>
      </c>
      <c r="S271" s="231">
        <f>IF(ISNA(VLOOKUP($A271,'Summer 2023 PVI'!$B$2:$AF$216,10,FALSE)),0,(VLOOKUP($A271,'Summer 2023 PVI'!$B$2:$AF$216,10,FALSE)))</f>
        <v>15</v>
      </c>
      <c r="T271" s="231">
        <f>IF(ISNA(VLOOKUP($A271,'Autumn 2023 PVI'!$B$2:$AH$214,10,FALSE)),0,(VLOOKUP($A271,'Autumn 2023 PVI'!$B$2:$AH$214,10,FALSE)))</f>
        <v>15</v>
      </c>
      <c r="U271" s="231">
        <f>IF(ISNA(VLOOKUP($A271,'Spring 2023 PVI'!$B$3:$AF$219,26,FALSE)),0,(VLOOKUP($A271,'Spring 2023 PVI'!$B$3:$AF$219,26,FALSE)))</f>
        <v>0</v>
      </c>
      <c r="V271" s="231">
        <f>IF(ISNA(VLOOKUP($A271,'Spring 2023 PVI'!$B$3:$AF$219,26,FALSE)),0,(VLOOKUP($A271,'Spring 2023 PVI'!$B$3:$AF$219,26,FALSE)))</f>
        <v>0</v>
      </c>
      <c r="W271" s="231">
        <f>IF(ISNA(VLOOKUP($A271,'Spring 2023 PVI'!$B$3:$AF$219,26,FALSE)),0,(VLOOKUP($A271,'Spring 2023 PVI'!$B$3:$AF$219,26,FALSE)))</f>
        <v>0</v>
      </c>
      <c r="X271" s="231">
        <f>IF(ISNA(VLOOKUP($A271,'Spring 2023 PVI'!$B$3:$AF$219,27,FALSE)),0,(VLOOKUP($A271,'Spring 2023 PVI'!$B$3:$AF$219,27,FALSE)))</f>
        <v>0</v>
      </c>
      <c r="Y271" s="231">
        <f>IF(ISNA(VLOOKUP($A271,'Spring 2023 PVI'!$B$3:$AF$219,27,FALSE)),0,(VLOOKUP($A271,'Spring 2023 PVI'!$B$3:$AF$219,27,FALSE)))</f>
        <v>0</v>
      </c>
      <c r="Z271" s="231">
        <f>IF(ISNA(VLOOKUP($A271,'Spring 2023 PVI'!$B$3:$AF$219,27,FALSE)),0,(VLOOKUP($A271,'Spring 2023 PVI'!$B$3:$AF$219,27,FALSE)))</f>
        <v>0</v>
      </c>
      <c r="AA271" s="231">
        <f>IF(ISNA(VLOOKUP($A271,'Spring 2023 PVI'!$B$3:$AF$219,28,FALSE)),0,(VLOOKUP($A271,'Spring 2023 PVI'!$B$3:$AF$219,28,FALSE)))</f>
        <v>0</v>
      </c>
      <c r="AB271" s="231">
        <f>IF(ISNA(VLOOKUP($A271,'Spring 2023 PVI'!$B$3:$AF$219,28,FALSE)),0,(VLOOKUP($A271,'Spring 2023 PVI'!$B$3:$AF$219,28,FALSE)))</f>
        <v>0</v>
      </c>
      <c r="AC271" s="231">
        <f>IF(ISNA(VLOOKUP($A271,'Spring 2023 PVI'!$B$3:$AF$219,28,FALSE)),0,(VLOOKUP($A271,'Spring 2023 PVI'!$B$3:$AF$219,28,FALSE)))</f>
        <v>0</v>
      </c>
      <c r="AD271" s="384">
        <f t="shared" ref="AD271:AD329" si="154">(I271*13*AD$3)+(J271*13*AD$3)+(K271*12*AD$3)+(L271*13*AD$3)+(M271*13*AD$3)+(N271*12*AD$3)</f>
        <v>236713.08</v>
      </c>
      <c r="AE271" s="403">
        <v>30</v>
      </c>
      <c r="AF271" s="403">
        <v>30</v>
      </c>
      <c r="AG271" s="403">
        <v>60</v>
      </c>
      <c r="AH271" s="384">
        <f t="shared" si="147"/>
        <v>695.4</v>
      </c>
      <c r="AI271" s="384">
        <f t="shared" si="148"/>
        <v>330.59999999999997</v>
      </c>
      <c r="AJ271" s="384">
        <f t="shared" si="149"/>
        <v>182.4</v>
      </c>
      <c r="AK271" s="384">
        <f t="shared" ref="AK271:AK329" si="155">SUM(AH271:AJ271)</f>
        <v>1208.4000000000001</v>
      </c>
      <c r="AL271" s="403">
        <f>IF(ISNA(VLOOKUP($A271,'Spring 2023 PVI'!$B270:$AD270,29,FALSE)),0,(VLOOKUP($A271,'Spring 2023 PVI'!$B270:$AD270,29,FALSE)))</f>
        <v>0</v>
      </c>
      <c r="AM271" s="403">
        <f>IF(ISNA(VLOOKUP($A271,'Spring 2023 PVI'!$B270:$AZ270,30,FALSE)),0,(VLOOKUP($A271,'Spring 2023 PVI'!$B270:$AZ270,30,FALSE)))</f>
        <v>0</v>
      </c>
      <c r="AN271" s="402">
        <f t="shared" ref="AN271:AN329" si="156">AL271*AN$3</f>
        <v>0</v>
      </c>
      <c r="AO271" s="404">
        <f t="shared" ref="AO271:AO329" si="157">(R271*13*AO$3)+(S271*13*AO$3)+(T271*12*AO$3)</f>
        <v>4651.2</v>
      </c>
      <c r="AP271" s="384">
        <f t="shared" ref="AP271:AP329" si="158">AD271+AK271+AN271+AO271</f>
        <v>242572.68</v>
      </c>
      <c r="AQ271" s="403"/>
      <c r="AR271" s="403" t="e">
        <f>VLOOKUP($A271,'Data EYFSS Indica'!$C:$AQ,27,0)</f>
        <v>#N/A</v>
      </c>
      <c r="AS271" s="403" t="e">
        <f>VLOOKUP($A271,'Data EYFSS Indica'!$C:$AQ,28,0)</f>
        <v>#N/A</v>
      </c>
      <c r="AT271" s="409" t="e">
        <f t="shared" ref="AT271:AT329" si="159">(AQ271*13*15*AT$3)+(AR271*13*15*AT$3)+(AS271*12*15*AT$3)</f>
        <v>#N/A</v>
      </c>
      <c r="AU271" s="409" t="e">
        <f>(VLOOKUP($A271,'Data EYFSS Indica'!$C:$AQ,24,0))/3.2*AU$3</f>
        <v>#N/A</v>
      </c>
      <c r="AV271" s="413" t="e">
        <f t="shared" ref="AV271:AV329" si="160">AP271+AT271+AU271</f>
        <v>#N/A</v>
      </c>
      <c r="AW271" s="410" t="e">
        <f t="shared" si="150"/>
        <v>#N/A</v>
      </c>
      <c r="AX271" s="410" t="e">
        <f t="shared" si="151"/>
        <v>#N/A</v>
      </c>
      <c r="AY271" s="410" t="e">
        <f t="shared" si="152"/>
        <v>#N/A</v>
      </c>
      <c r="AZ271" s="642">
        <f>(SUMIF('Spring 2023 School'!B:B,Budget!A271,'Spring 2023 School'!AG:AG)+SUMIF('Summer 2023 School'!B:B,Budget!A271,'Summer 2023 School'!AG:AG)+SUMIF('Autumn 2023 School'!B:B,Budget!A271,'Autumn 2023 School'!AG:AG))</f>
        <v>1</v>
      </c>
      <c r="BA271" s="410">
        <f t="shared" si="153"/>
        <v>910</v>
      </c>
      <c r="BI271">
        <f t="shared" si="144"/>
        <v>450</v>
      </c>
      <c r="BJ271">
        <f t="shared" si="145"/>
        <v>450</v>
      </c>
      <c r="BK271">
        <f t="shared" si="146"/>
        <v>900</v>
      </c>
    </row>
    <row r="272" spans="1:63" x14ac:dyDescent="0.35">
      <c r="A272" s="231">
        <v>2599</v>
      </c>
      <c r="B272" t="s">
        <v>407</v>
      </c>
      <c r="C272" s="231">
        <f>IF(ISNA(VLOOKUP($A272,'Spring 2023 PVI'!$B$3:$AF$220,6,FALSE)),0,(VLOOKUP($A272,'Spring 2023 PVI'!$B$3:$AF$220,6,FALSE)))</f>
        <v>43</v>
      </c>
      <c r="D272" s="231">
        <f>IF(ISNA(VLOOKUP($A272,'Summer 2023 PVI'!$B$2:$AF$217,6,FALSE)),0,(VLOOKUP($A272,'Summer 2023 PVI'!$B$2:$AF$217,6,FALSE)))</f>
        <v>62</v>
      </c>
      <c r="E272" s="231">
        <f>IF(ISNA(VLOOKUP($A272,'Autumn 2023 PVI'!$B$2:$AH$214,6,FALSE)),0,(VLOOKUP($A272,'Autumn 2023 PVI'!$B$2:$AH$214,6,FALSE)))</f>
        <v>39</v>
      </c>
      <c r="F272" s="231">
        <f>IF(ISNA(VLOOKUP($A272,'Spring 2023 PVI'!$B$3:$AF$219,9,FALSE)),0,(VLOOKUP($A272,'Spring 2023 PVI'!$B$3:$AF$219,8,FALSE)))</f>
        <v>1</v>
      </c>
      <c r="G272" s="231">
        <f>IF(ISNA(VLOOKUP($A272,'Summer 2023 PVI'!$B$2:$AF$216,9,FALSE)),0,(VLOOKUP($A272,'Summer 2023 PVI'!$B$2:$AF$216,8,FALSE)))</f>
        <v>3</v>
      </c>
      <c r="H272" s="231">
        <f>IF(ISNA(VLOOKUP($A272,'Autumn 2023 PVI'!$B$2:$AH$214,9,FALSE)),0,(VLOOKUP($A272,'Autumn 2023 PVI'!$B$2:$AH$214,9,FALSE)))</f>
        <v>10</v>
      </c>
      <c r="I272" s="231">
        <f>IF(ISNA(VLOOKUP($A272,'Spring 2023 PVI'!$B$3:$AF$219,13,FALSE)),0,(VLOOKUP($A272,'Spring 2023 PVI'!$B$3:$AF$219,13,FALSE)))</f>
        <v>645</v>
      </c>
      <c r="J272" s="231">
        <f>IF(ISNA(VLOOKUP($A272,'Summer 2023 PVI'!$B$2:$AF$216,13,FALSE)),0,(VLOOKUP($A272,'Summer 2023 PVI'!$B$2:$AF$216,13,FALSE)))</f>
        <v>930</v>
      </c>
      <c r="K272" s="231">
        <f>IF(ISNA(VLOOKUP($A272,'Autumn 2023 PVI'!$B$2:$AH$214,13,FALSE)),0,(VLOOKUP($A272,'Autumn 2023 PVI'!$B$2:$AH$214,13,FALSE)))</f>
        <v>585</v>
      </c>
      <c r="L272" s="231">
        <f>IF(ISNA(VLOOKUP($A272,'Spring 2023 PVI'!$B$3:$AF$219,16,FALSE)),0,(VLOOKUP($A272,'Spring 2023 PVI'!$B$3:$AF$219,16,FALSE)))</f>
        <v>135</v>
      </c>
      <c r="M272" s="231">
        <f>IF(ISNA(VLOOKUP($A272,'Summer 2023 PVI'!$B$2:$AF$216,16,FALSE)),0,(VLOOKUP($A272,'Summer 2023 PVI'!$B$2:$AF$216,16,FALSE)))</f>
        <v>210</v>
      </c>
      <c r="N272" s="231">
        <f>IF(ISNA(VLOOKUP($A272,'Autumn 2023 PVI'!$B$2:$AH$214,16,FALSE)),0,(VLOOKUP($A272,'Autumn 2023 PVI'!$B$2:$AH$214,16,FALSE)))</f>
        <v>150</v>
      </c>
      <c r="O272" s="231">
        <f>IF(ISNA(VLOOKUP($A272,'Spring 2023 PVI'!$B$3:$AF$219,3,FALSE)),0,(VLOOKUP($A272,'Spring 2023 PVI'!$B$3:$AF$219,3,FALSE)))</f>
        <v>24</v>
      </c>
      <c r="P272" s="231">
        <f>IF(ISNA(VLOOKUP($A272,'Summer 2023 PVI'!$B$3:$AF$216,3,FALSE)),0,(VLOOKUP($A272,'Summer 2023 PVI'!$B$2:$AF$216,3,FALSE)))</f>
        <v>18</v>
      </c>
      <c r="Q272" s="231">
        <f>IF(ISNA(VLOOKUP($A272,'Autumn 2023 PVI'!$B$2:$AF$214,3,FALSE)),0,(VLOOKUP($A272,'Autumn 2023 PVI'!$B$2:$AF$214,3,FALSE)))</f>
        <v>15</v>
      </c>
      <c r="R272" s="231">
        <f>IF(ISNA(VLOOKUP($A272,'Spring 2023 PVI'!$B$3:$AF$219,10,FALSE)),0,(VLOOKUP($A272,'Spring 2023 PVI'!$B$3:$AF$219,10,FALSE)))</f>
        <v>360</v>
      </c>
      <c r="S272" s="231">
        <f>IF(ISNA(VLOOKUP($A272,'Summer 2023 PVI'!$B$2:$AF$216,10,FALSE)),0,(VLOOKUP($A272,'Summer 2023 PVI'!$B$2:$AF$216,10,FALSE)))</f>
        <v>270</v>
      </c>
      <c r="T272" s="231">
        <f>IF(ISNA(VLOOKUP($A272,'Autumn 2023 PVI'!$B$2:$AH$214,10,FALSE)),0,(VLOOKUP($A272,'Autumn 2023 PVI'!$B$2:$AH$214,10,FALSE)))</f>
        <v>225</v>
      </c>
      <c r="U272" s="231">
        <f>IF(ISNA(VLOOKUP($A272,'Spring 2023 PVI'!$B$3:$AF$219,26,FALSE)),0,(VLOOKUP($A272,'Spring 2023 PVI'!$B$3:$AF$219,26,FALSE)))</f>
        <v>0</v>
      </c>
      <c r="V272" s="231">
        <f>IF(ISNA(VLOOKUP($A272,'Spring 2023 PVI'!$B$3:$AF$219,26,FALSE)),0,(VLOOKUP($A272,'Spring 2023 PVI'!$B$3:$AF$219,26,FALSE)))</f>
        <v>0</v>
      </c>
      <c r="W272" s="231">
        <f>IF(ISNA(VLOOKUP($A272,'Spring 2023 PVI'!$B$3:$AF$219,26,FALSE)),0,(VLOOKUP($A272,'Spring 2023 PVI'!$B$3:$AF$219,26,FALSE)))</f>
        <v>0</v>
      </c>
      <c r="X272" s="231">
        <f>IF(ISNA(VLOOKUP($A272,'Spring 2023 PVI'!$B$3:$AF$219,27,FALSE)),0,(VLOOKUP($A272,'Spring 2023 PVI'!$B$3:$AF$219,27,FALSE)))</f>
        <v>0</v>
      </c>
      <c r="Y272" s="231">
        <f>IF(ISNA(VLOOKUP($A272,'Spring 2023 PVI'!$B$3:$AF$219,27,FALSE)),0,(VLOOKUP($A272,'Spring 2023 PVI'!$B$3:$AF$219,27,FALSE)))</f>
        <v>0</v>
      </c>
      <c r="Z272" s="231">
        <f>IF(ISNA(VLOOKUP($A272,'Spring 2023 PVI'!$B$3:$AF$219,27,FALSE)),0,(VLOOKUP($A272,'Spring 2023 PVI'!$B$3:$AF$219,27,FALSE)))</f>
        <v>0</v>
      </c>
      <c r="AA272" s="231">
        <f>IF(ISNA(VLOOKUP($A272,'Spring 2023 PVI'!$B$3:$AF$219,28,FALSE)),0,(VLOOKUP($A272,'Spring 2023 PVI'!$B$3:$AF$219,28,FALSE)))</f>
        <v>0</v>
      </c>
      <c r="AB272" s="231">
        <f>IF(ISNA(VLOOKUP($A272,'Spring 2023 PVI'!$B$3:$AF$219,28,FALSE)),0,(VLOOKUP($A272,'Spring 2023 PVI'!$B$3:$AF$219,28,FALSE)))</f>
        <v>0</v>
      </c>
      <c r="AC272" s="231">
        <f>IF(ISNA(VLOOKUP($A272,'Spring 2023 PVI'!$B$3:$AF$219,28,FALSE)),0,(VLOOKUP($A272,'Spring 2023 PVI'!$B$3:$AF$219,28,FALSE)))</f>
        <v>0</v>
      </c>
      <c r="AD272" s="384">
        <f t="shared" si="154"/>
        <v>183087.6</v>
      </c>
      <c r="AE272" s="403">
        <v>0</v>
      </c>
      <c r="AF272" s="403">
        <v>105</v>
      </c>
      <c r="AG272" s="403">
        <v>300</v>
      </c>
      <c r="AH272" s="384">
        <f t="shared" si="147"/>
        <v>0</v>
      </c>
      <c r="AI272" s="384">
        <f t="shared" si="148"/>
        <v>1157.0999999999999</v>
      </c>
      <c r="AJ272" s="384">
        <f t="shared" si="149"/>
        <v>912</v>
      </c>
      <c r="AK272" s="384">
        <f t="shared" si="155"/>
        <v>2069.1</v>
      </c>
      <c r="AL272" s="403">
        <f>IF(ISNA(VLOOKUP($A272,'Spring 2023 PVI'!$B271:$AD271,29,FALSE)),0,(VLOOKUP($A272,'Spring 2023 PVI'!$B271:$AD271,29,FALSE)))</f>
        <v>0</v>
      </c>
      <c r="AM272" s="403">
        <f>IF(ISNA(VLOOKUP($A272,'Spring 2023 PVI'!$B271:$AZ271,30,FALSE)),0,(VLOOKUP($A272,'Spring 2023 PVI'!$B271:$AZ271,30,FALSE)))</f>
        <v>0</v>
      </c>
      <c r="AN272" s="402">
        <f t="shared" si="156"/>
        <v>0</v>
      </c>
      <c r="AO272" s="404">
        <f t="shared" si="157"/>
        <v>88862.400000000009</v>
      </c>
      <c r="AP272" s="384">
        <f t="shared" si="158"/>
        <v>274019.10000000003</v>
      </c>
      <c r="AQ272" s="403"/>
      <c r="AR272" s="403" t="e">
        <f>VLOOKUP($A272,'Data EYFSS Indica'!$C:$AQ,27,0)</f>
        <v>#N/A</v>
      </c>
      <c r="AS272" s="403" t="e">
        <f>VLOOKUP($A272,'Data EYFSS Indica'!$C:$AQ,28,0)</f>
        <v>#N/A</v>
      </c>
      <c r="AT272" s="409" t="e">
        <f t="shared" si="159"/>
        <v>#N/A</v>
      </c>
      <c r="AU272" s="409" t="e">
        <f>(VLOOKUP($A272,'Data EYFSS Indica'!$C:$AQ,24,0))/3.2*AU$3</f>
        <v>#N/A</v>
      </c>
      <c r="AV272" s="413" t="e">
        <f t="shared" si="160"/>
        <v>#N/A</v>
      </c>
      <c r="AW272" s="410" t="e">
        <f t="shared" si="150"/>
        <v>#N/A</v>
      </c>
      <c r="AX272" s="410" t="e">
        <f t="shared" si="151"/>
        <v>#N/A</v>
      </c>
      <c r="AY272" s="410" t="e">
        <f t="shared" si="152"/>
        <v>#N/A</v>
      </c>
      <c r="AZ272" s="642">
        <f>(SUMIF('Spring 2023 School'!B:B,Budget!A272,'Spring 2023 School'!AG:AG)+SUMIF('Summer 2023 School'!B:B,Budget!A272,'Summer 2023 School'!AG:AG)+SUMIF('Autumn 2023 School'!B:B,Budget!A272,'Autumn 2023 School'!AG:AG))</f>
        <v>0</v>
      </c>
      <c r="BA272" s="410">
        <f t="shared" si="153"/>
        <v>0</v>
      </c>
      <c r="BI272">
        <f t="shared" si="144"/>
        <v>0</v>
      </c>
      <c r="BJ272">
        <f t="shared" si="145"/>
        <v>1575</v>
      </c>
      <c r="BK272">
        <f t="shared" si="146"/>
        <v>4500</v>
      </c>
    </row>
    <row r="273" spans="1:63" x14ac:dyDescent="0.35">
      <c r="A273" s="231">
        <v>2600</v>
      </c>
      <c r="B273" t="s">
        <v>408</v>
      </c>
      <c r="C273" s="231">
        <f>IF(ISNA(VLOOKUP($A273,'Spring 2023 PVI'!$B$3:$AF$220,6,FALSE)),0,(VLOOKUP($A273,'Spring 2023 PVI'!$B$3:$AF$220,6,FALSE)))</f>
        <v>4</v>
      </c>
      <c r="D273" s="231">
        <f>IF(ISNA(VLOOKUP($A273,'Summer 2023 PVI'!$B$2:$AF$217,6,FALSE)),0,(VLOOKUP($A273,'Summer 2023 PVI'!$B$2:$AF$217,6,FALSE)))</f>
        <v>4</v>
      </c>
      <c r="E273" s="231">
        <f>IF(ISNA(VLOOKUP($A273,'Autumn 2023 PVI'!$B$2:$AH$214,6,FALSE)),0,(VLOOKUP($A273,'Autumn 2023 PVI'!$B$2:$AH$214,6,FALSE)))</f>
        <v>5</v>
      </c>
      <c r="F273" s="231">
        <f>IF(ISNA(VLOOKUP($A273,'Spring 2023 PVI'!$B$3:$AF$219,9,FALSE)),0,(VLOOKUP($A273,'Spring 2023 PVI'!$B$3:$AF$219,8,FALSE)))</f>
        <v>0</v>
      </c>
      <c r="G273" s="231">
        <f>IF(ISNA(VLOOKUP($A273,'Summer 2023 PVI'!$B$2:$AF$216,9,FALSE)),0,(VLOOKUP($A273,'Summer 2023 PVI'!$B$2:$AF$216,8,FALSE)))</f>
        <v>0</v>
      </c>
      <c r="H273" s="231">
        <f>IF(ISNA(VLOOKUP($A273,'Autumn 2023 PVI'!$B$2:$AH$214,9,FALSE)),0,(VLOOKUP($A273,'Autumn 2023 PVI'!$B$2:$AH$214,9,FALSE)))</f>
        <v>0</v>
      </c>
      <c r="I273" s="231">
        <f>IF(ISNA(VLOOKUP($A273,'Spring 2023 PVI'!$B$3:$AF$219,13,FALSE)),0,(VLOOKUP($A273,'Spring 2023 PVI'!$B$3:$AF$219,13,FALSE)))</f>
        <v>42</v>
      </c>
      <c r="J273" s="231">
        <f>IF(ISNA(VLOOKUP($A273,'Summer 2023 PVI'!$B$2:$AF$216,13,FALSE)),0,(VLOOKUP($A273,'Summer 2023 PVI'!$B$2:$AF$216,13,FALSE)))</f>
        <v>41.5</v>
      </c>
      <c r="K273" s="231">
        <f>IF(ISNA(VLOOKUP($A273,'Autumn 2023 PVI'!$B$2:$AH$214,13,FALSE)),0,(VLOOKUP($A273,'Autumn 2023 PVI'!$B$2:$AH$214,13,FALSE)))</f>
        <v>69</v>
      </c>
      <c r="L273" s="231">
        <f>IF(ISNA(VLOOKUP($A273,'Spring 2023 PVI'!$B$3:$AF$219,16,FALSE)),0,(VLOOKUP($A273,'Spring 2023 PVI'!$B$3:$AF$219,16,FALSE)))</f>
        <v>0</v>
      </c>
      <c r="M273" s="231">
        <f>IF(ISNA(VLOOKUP($A273,'Summer 2023 PVI'!$B$2:$AF$216,16,FALSE)),0,(VLOOKUP($A273,'Summer 2023 PVI'!$B$2:$AF$216,16,FALSE)))</f>
        <v>0</v>
      </c>
      <c r="N273" s="231">
        <f>IF(ISNA(VLOOKUP($A273,'Autumn 2023 PVI'!$B$2:$AH$214,16,FALSE)),0,(VLOOKUP($A273,'Autumn 2023 PVI'!$B$2:$AH$214,16,FALSE)))</f>
        <v>0</v>
      </c>
      <c r="O273" s="231">
        <f>IF(ISNA(VLOOKUP($A273,'Spring 2023 PVI'!$B$3:$AF$219,3,FALSE)),0,(VLOOKUP($A273,'Spring 2023 PVI'!$B$3:$AF$219,3,FALSE)))</f>
        <v>2</v>
      </c>
      <c r="P273" s="231">
        <f>IF(ISNA(VLOOKUP($A273,'Summer 2023 PVI'!$B$3:$AF$216,3,FALSE)),0,(VLOOKUP($A273,'Summer 2023 PVI'!$B$2:$AF$216,3,FALSE)))</f>
        <v>4</v>
      </c>
      <c r="Q273" s="231">
        <f>IF(ISNA(VLOOKUP($A273,'Autumn 2023 PVI'!$B$2:$AF$214,3,FALSE)),0,(VLOOKUP($A273,'Autumn 2023 PVI'!$B$2:$AF$214,3,FALSE)))</f>
        <v>3</v>
      </c>
      <c r="R273" s="231">
        <f>IF(ISNA(VLOOKUP($A273,'Spring 2023 PVI'!$B$3:$AF$219,10,FALSE)),0,(VLOOKUP($A273,'Spring 2023 PVI'!$B$3:$AF$219,10,FALSE)))</f>
        <v>28</v>
      </c>
      <c r="S273" s="231">
        <f>IF(ISNA(VLOOKUP($A273,'Summer 2023 PVI'!$B$2:$AF$216,10,FALSE)),0,(VLOOKUP($A273,'Summer 2023 PVI'!$B$2:$AF$216,10,FALSE)))</f>
        <v>37</v>
      </c>
      <c r="T273" s="231">
        <f>IF(ISNA(VLOOKUP($A273,'Autumn 2023 PVI'!$B$2:$AH$214,10,FALSE)),0,(VLOOKUP($A273,'Autumn 2023 PVI'!$B$2:$AH$214,10,FALSE)))</f>
        <v>40</v>
      </c>
      <c r="U273" s="231">
        <f>IF(ISNA(VLOOKUP($A273,'Spring 2023 PVI'!$B$3:$AF$219,26,FALSE)),0,(VLOOKUP($A273,'Spring 2023 PVI'!$B$3:$AF$219,26,FALSE)))</f>
        <v>0</v>
      </c>
      <c r="V273" s="231">
        <f>IF(ISNA(VLOOKUP($A273,'Spring 2023 PVI'!$B$3:$AF$219,26,FALSE)),0,(VLOOKUP($A273,'Spring 2023 PVI'!$B$3:$AF$219,26,FALSE)))</f>
        <v>0</v>
      </c>
      <c r="W273" s="231">
        <f>IF(ISNA(VLOOKUP($A273,'Spring 2023 PVI'!$B$3:$AF$219,26,FALSE)),0,(VLOOKUP($A273,'Spring 2023 PVI'!$B$3:$AF$219,26,FALSE)))</f>
        <v>0</v>
      </c>
      <c r="X273" s="231">
        <f>IF(ISNA(VLOOKUP($A273,'Spring 2023 PVI'!$B$3:$AF$219,27,FALSE)),0,(VLOOKUP($A273,'Spring 2023 PVI'!$B$3:$AF$219,27,FALSE)))</f>
        <v>0</v>
      </c>
      <c r="Y273" s="231">
        <f>IF(ISNA(VLOOKUP($A273,'Spring 2023 PVI'!$B$3:$AF$219,27,FALSE)),0,(VLOOKUP($A273,'Spring 2023 PVI'!$B$3:$AF$219,27,FALSE)))</f>
        <v>0</v>
      </c>
      <c r="Z273" s="231">
        <f>IF(ISNA(VLOOKUP($A273,'Spring 2023 PVI'!$B$3:$AF$219,27,FALSE)),0,(VLOOKUP($A273,'Spring 2023 PVI'!$B$3:$AF$219,27,FALSE)))</f>
        <v>0</v>
      </c>
      <c r="AA273" s="231">
        <f>IF(ISNA(VLOOKUP($A273,'Spring 2023 PVI'!$B$3:$AF$219,28,FALSE)),0,(VLOOKUP($A273,'Spring 2023 PVI'!$B$3:$AF$219,28,FALSE)))</f>
        <v>0</v>
      </c>
      <c r="AB273" s="231">
        <f>IF(ISNA(VLOOKUP($A273,'Spring 2023 PVI'!$B$3:$AF$219,28,FALSE)),0,(VLOOKUP($A273,'Spring 2023 PVI'!$B$3:$AF$219,28,FALSE)))</f>
        <v>0</v>
      </c>
      <c r="AC273" s="231">
        <f>IF(ISNA(VLOOKUP($A273,'Spring 2023 PVI'!$B$3:$AF$219,28,FALSE)),0,(VLOOKUP($A273,'Spring 2023 PVI'!$B$3:$AF$219,28,FALSE)))</f>
        <v>0</v>
      </c>
      <c r="AD273" s="384">
        <f t="shared" si="154"/>
        <v>10371.17</v>
      </c>
      <c r="AE273" s="403">
        <v>0</v>
      </c>
      <c r="AF273" s="403">
        <v>15</v>
      </c>
      <c r="AG273" s="403">
        <v>27</v>
      </c>
      <c r="AH273" s="384">
        <f t="shared" si="147"/>
        <v>0</v>
      </c>
      <c r="AI273" s="384">
        <f t="shared" si="148"/>
        <v>165.29999999999998</v>
      </c>
      <c r="AJ273" s="384">
        <f t="shared" si="149"/>
        <v>82.080000000000013</v>
      </c>
      <c r="AK273" s="384">
        <f t="shared" si="155"/>
        <v>247.38</v>
      </c>
      <c r="AL273" s="403">
        <f>IF(ISNA(VLOOKUP($A273,'Spring 2023 PVI'!$B272:$AD272,29,FALSE)),0,(VLOOKUP($A273,'Spring 2023 PVI'!$B272:$AD272,29,FALSE)))</f>
        <v>0</v>
      </c>
      <c r="AM273" s="403">
        <f>IF(ISNA(VLOOKUP($A273,'Spring 2023 PVI'!$B272:$AZ272,30,FALSE)),0,(VLOOKUP($A273,'Spring 2023 PVI'!$B272:$AZ272,30,FALSE)))</f>
        <v>0</v>
      </c>
      <c r="AN273" s="402">
        <f t="shared" si="156"/>
        <v>0</v>
      </c>
      <c r="AO273" s="404">
        <f t="shared" si="157"/>
        <v>10812</v>
      </c>
      <c r="AP273" s="384">
        <f t="shared" si="158"/>
        <v>21430.55</v>
      </c>
      <c r="AQ273" s="403"/>
      <c r="AR273" s="403" t="e">
        <f>VLOOKUP($A273,'Data EYFSS Indica'!$C:$AQ,27,0)</f>
        <v>#N/A</v>
      </c>
      <c r="AS273" s="403" t="e">
        <f>VLOOKUP($A273,'Data EYFSS Indica'!$C:$AQ,28,0)</f>
        <v>#N/A</v>
      </c>
      <c r="AT273" s="409" t="e">
        <f t="shared" si="159"/>
        <v>#N/A</v>
      </c>
      <c r="AU273" s="409" t="e">
        <f>(VLOOKUP($A273,'Data EYFSS Indica'!$C:$AQ,24,0))/3.2*AU$3</f>
        <v>#N/A</v>
      </c>
      <c r="AV273" s="413" t="e">
        <f t="shared" si="160"/>
        <v>#N/A</v>
      </c>
      <c r="AW273" s="410" t="e">
        <f t="shared" si="150"/>
        <v>#N/A</v>
      </c>
      <c r="AX273" s="410" t="e">
        <f t="shared" si="151"/>
        <v>#N/A</v>
      </c>
      <c r="AY273" s="410" t="e">
        <f t="shared" si="152"/>
        <v>#N/A</v>
      </c>
      <c r="AZ273" s="642">
        <f>(SUMIF('Spring 2023 School'!B:B,Budget!A273,'Spring 2023 School'!AG:AG)+SUMIF('Summer 2023 School'!B:B,Budget!A273,'Summer 2023 School'!AG:AG)+SUMIF('Autumn 2023 School'!B:B,Budget!A273,'Autumn 2023 School'!AG:AG))</f>
        <v>0</v>
      </c>
      <c r="BA273" s="410">
        <f t="shared" si="153"/>
        <v>0</v>
      </c>
      <c r="BI273">
        <f t="shared" si="144"/>
        <v>0</v>
      </c>
      <c r="BJ273">
        <f t="shared" si="145"/>
        <v>225</v>
      </c>
      <c r="BK273">
        <f t="shared" si="146"/>
        <v>405</v>
      </c>
    </row>
    <row r="274" spans="1:63" x14ac:dyDescent="0.35">
      <c r="A274" s="231">
        <v>2601</v>
      </c>
      <c r="B274" t="s">
        <v>409</v>
      </c>
      <c r="C274" s="231">
        <f>IF(ISNA(VLOOKUP($A274,'Spring 2023 PVI'!$B$3:$AF$220,6,FALSE)),0,(VLOOKUP($A274,'Spring 2023 PVI'!$B$3:$AF$220,6,FALSE)))</f>
        <v>17</v>
      </c>
      <c r="D274" s="231">
        <f>IF(ISNA(VLOOKUP($A274,'Summer 2023 PVI'!$B$2:$AF$217,6,FALSE)),0,(VLOOKUP($A274,'Summer 2023 PVI'!$B$2:$AF$217,6,FALSE)))</f>
        <v>21</v>
      </c>
      <c r="E274" s="231">
        <f>IF(ISNA(VLOOKUP($A274,'Autumn 2023 PVI'!$B$2:$AH$214,6,FALSE)),0,(VLOOKUP($A274,'Autumn 2023 PVI'!$B$2:$AH$214,6,FALSE)))</f>
        <v>12</v>
      </c>
      <c r="F274" s="231">
        <f>IF(ISNA(VLOOKUP($A274,'Spring 2023 PVI'!$B$3:$AF$219,9,FALSE)),0,(VLOOKUP($A274,'Spring 2023 PVI'!$B$3:$AF$219,8,FALSE)))</f>
        <v>1</v>
      </c>
      <c r="G274" s="231">
        <f>IF(ISNA(VLOOKUP($A274,'Summer 2023 PVI'!$B$2:$AF$216,9,FALSE)),0,(VLOOKUP($A274,'Summer 2023 PVI'!$B$2:$AF$216,8,FALSE)))</f>
        <v>3</v>
      </c>
      <c r="H274" s="231">
        <f>IF(ISNA(VLOOKUP($A274,'Autumn 2023 PVI'!$B$2:$AH$214,9,FALSE)),0,(VLOOKUP($A274,'Autumn 2023 PVI'!$B$2:$AH$214,9,FALSE)))</f>
        <v>9</v>
      </c>
      <c r="I274" s="231">
        <f>IF(ISNA(VLOOKUP($A274,'Spring 2023 PVI'!$B$3:$AF$219,13,FALSE)),0,(VLOOKUP($A274,'Spring 2023 PVI'!$B$3:$AF$219,13,FALSE)))</f>
        <v>252</v>
      </c>
      <c r="J274" s="231">
        <f>IF(ISNA(VLOOKUP($A274,'Summer 2023 PVI'!$B$2:$AF$216,13,FALSE)),0,(VLOOKUP($A274,'Summer 2023 PVI'!$B$2:$AF$216,13,FALSE)))</f>
        <v>302</v>
      </c>
      <c r="K274" s="231">
        <f>IF(ISNA(VLOOKUP($A274,'Autumn 2023 PVI'!$B$2:$AH$214,13,FALSE)),0,(VLOOKUP($A274,'Autumn 2023 PVI'!$B$2:$AH$214,13,FALSE)))</f>
        <v>174</v>
      </c>
      <c r="L274" s="231">
        <f>IF(ISNA(VLOOKUP($A274,'Spring 2023 PVI'!$B$3:$AF$219,16,FALSE)),0,(VLOOKUP($A274,'Spring 2023 PVI'!$B$3:$AF$219,16,FALSE)))</f>
        <v>125</v>
      </c>
      <c r="M274" s="231">
        <f>IF(ISNA(VLOOKUP($A274,'Summer 2023 PVI'!$B$2:$AF$216,16,FALSE)),0,(VLOOKUP($A274,'Summer 2023 PVI'!$B$2:$AF$216,16,FALSE)))</f>
        <v>155</v>
      </c>
      <c r="N274" s="231">
        <f>IF(ISNA(VLOOKUP($A274,'Autumn 2023 PVI'!$B$2:$AH$214,16,FALSE)),0,(VLOOKUP($A274,'Autumn 2023 PVI'!$B$2:$AH$214,16,FALSE)))</f>
        <v>135</v>
      </c>
      <c r="O274" s="231">
        <f>IF(ISNA(VLOOKUP($A274,'Spring 2023 PVI'!$B$3:$AF$219,3,FALSE)),0,(VLOOKUP($A274,'Spring 2023 PVI'!$B$3:$AF$219,3,FALSE)))</f>
        <v>1</v>
      </c>
      <c r="P274" s="231">
        <f>IF(ISNA(VLOOKUP($A274,'Summer 2023 PVI'!$B$3:$AF$216,3,FALSE)),0,(VLOOKUP($A274,'Summer 2023 PVI'!$B$2:$AF$216,3,FALSE)))</f>
        <v>1</v>
      </c>
      <c r="Q274" s="231">
        <f>IF(ISNA(VLOOKUP($A274,'Autumn 2023 PVI'!$B$2:$AF$214,3,FALSE)),0,(VLOOKUP($A274,'Autumn 2023 PVI'!$B$2:$AF$214,3,FALSE)))</f>
        <v>2</v>
      </c>
      <c r="R274" s="231">
        <f>IF(ISNA(VLOOKUP($A274,'Spring 2023 PVI'!$B$3:$AF$219,10,FALSE)),0,(VLOOKUP($A274,'Spring 2023 PVI'!$B$3:$AF$219,10,FALSE)))</f>
        <v>15</v>
      </c>
      <c r="S274" s="231">
        <f>IF(ISNA(VLOOKUP($A274,'Summer 2023 PVI'!$B$2:$AF$216,10,FALSE)),0,(VLOOKUP($A274,'Summer 2023 PVI'!$B$2:$AF$216,10,FALSE)))</f>
        <v>15</v>
      </c>
      <c r="T274" s="231">
        <f>IF(ISNA(VLOOKUP($A274,'Autumn 2023 PVI'!$B$2:$AH$214,10,FALSE)),0,(VLOOKUP($A274,'Autumn 2023 PVI'!$B$2:$AH$214,10,FALSE)))</f>
        <v>30</v>
      </c>
      <c r="U274" s="231">
        <f>IF(ISNA(VLOOKUP($A274,'Spring 2023 PVI'!$B$3:$AF$219,26,FALSE)),0,(VLOOKUP($A274,'Spring 2023 PVI'!$B$3:$AF$219,26,FALSE)))</f>
        <v>0</v>
      </c>
      <c r="V274" s="231">
        <f>IF(ISNA(VLOOKUP($A274,'Spring 2023 PVI'!$B$3:$AF$219,26,FALSE)),0,(VLOOKUP($A274,'Spring 2023 PVI'!$B$3:$AF$219,26,FALSE)))</f>
        <v>0</v>
      </c>
      <c r="W274" s="231">
        <f>IF(ISNA(VLOOKUP($A274,'Spring 2023 PVI'!$B$3:$AF$219,26,FALSE)),0,(VLOOKUP($A274,'Spring 2023 PVI'!$B$3:$AF$219,26,FALSE)))</f>
        <v>0</v>
      </c>
      <c r="X274" s="231">
        <f>IF(ISNA(VLOOKUP($A274,'Spring 2023 PVI'!$B$3:$AF$219,27,FALSE)),0,(VLOOKUP($A274,'Spring 2023 PVI'!$B$3:$AF$219,27,FALSE)))</f>
        <v>0</v>
      </c>
      <c r="Y274" s="231">
        <f>IF(ISNA(VLOOKUP($A274,'Spring 2023 PVI'!$B$3:$AF$219,27,FALSE)),0,(VLOOKUP($A274,'Spring 2023 PVI'!$B$3:$AF$219,27,FALSE)))</f>
        <v>0</v>
      </c>
      <c r="Z274" s="231">
        <f>IF(ISNA(VLOOKUP($A274,'Spring 2023 PVI'!$B$3:$AF$219,27,FALSE)),0,(VLOOKUP($A274,'Spring 2023 PVI'!$B$3:$AF$219,27,FALSE)))</f>
        <v>0</v>
      </c>
      <c r="AA274" s="231">
        <f>IF(ISNA(VLOOKUP($A274,'Spring 2023 PVI'!$B$3:$AF$219,28,FALSE)),0,(VLOOKUP($A274,'Spring 2023 PVI'!$B$3:$AF$219,28,FALSE)))</f>
        <v>0</v>
      </c>
      <c r="AB274" s="231">
        <f>IF(ISNA(VLOOKUP($A274,'Spring 2023 PVI'!$B$3:$AF$219,28,FALSE)),0,(VLOOKUP($A274,'Spring 2023 PVI'!$B$3:$AF$219,28,FALSE)))</f>
        <v>0</v>
      </c>
      <c r="AC274" s="231">
        <f>IF(ISNA(VLOOKUP($A274,'Spring 2023 PVI'!$B$3:$AF$219,28,FALSE)),0,(VLOOKUP($A274,'Spring 2023 PVI'!$B$3:$AF$219,28,FALSE)))</f>
        <v>0</v>
      </c>
      <c r="AD274" s="384">
        <f t="shared" si="154"/>
        <v>78860.999999999985</v>
      </c>
      <c r="AE274" s="403">
        <v>0</v>
      </c>
      <c r="AF274" s="403">
        <v>0</v>
      </c>
      <c r="AG274" s="403">
        <v>27</v>
      </c>
      <c r="AH274" s="384">
        <f t="shared" si="147"/>
        <v>0</v>
      </c>
      <c r="AI274" s="384">
        <f t="shared" si="148"/>
        <v>0</v>
      </c>
      <c r="AJ274" s="384">
        <f t="shared" si="149"/>
        <v>82.080000000000013</v>
      </c>
      <c r="AK274" s="384">
        <f t="shared" si="155"/>
        <v>82.080000000000013</v>
      </c>
      <c r="AL274" s="403">
        <f>IF(ISNA(VLOOKUP($A274,'Spring 2023 PVI'!$B273:$AD273,29,FALSE)),0,(VLOOKUP($A274,'Spring 2023 PVI'!$B273:$AD273,29,FALSE)))</f>
        <v>0</v>
      </c>
      <c r="AM274" s="403">
        <f>IF(ISNA(VLOOKUP($A274,'Spring 2023 PVI'!$B273:$AZ273,30,FALSE)),0,(VLOOKUP($A274,'Spring 2023 PVI'!$B273:$AZ273,30,FALSE)))</f>
        <v>0</v>
      </c>
      <c r="AN274" s="402">
        <f t="shared" si="156"/>
        <v>0</v>
      </c>
      <c r="AO274" s="404">
        <f t="shared" si="157"/>
        <v>6120</v>
      </c>
      <c r="AP274" s="384">
        <f t="shared" si="158"/>
        <v>85063.079999999987</v>
      </c>
      <c r="AQ274" s="403"/>
      <c r="AR274" s="403" t="e">
        <f>VLOOKUP($A274,'Data EYFSS Indica'!$C:$AQ,27,0)</f>
        <v>#N/A</v>
      </c>
      <c r="AS274" s="403" t="e">
        <f>VLOOKUP($A274,'Data EYFSS Indica'!$C:$AQ,28,0)</f>
        <v>#N/A</v>
      </c>
      <c r="AT274" s="409" t="e">
        <f t="shared" si="159"/>
        <v>#N/A</v>
      </c>
      <c r="AU274" s="409" t="e">
        <f>(VLOOKUP($A274,'Data EYFSS Indica'!$C:$AQ,24,0))/3.2*AU$3</f>
        <v>#N/A</v>
      </c>
      <c r="AV274" s="413" t="e">
        <f t="shared" si="160"/>
        <v>#N/A</v>
      </c>
      <c r="AW274" s="410" t="e">
        <f t="shared" si="150"/>
        <v>#N/A</v>
      </c>
      <c r="AX274" s="410" t="e">
        <f t="shared" si="151"/>
        <v>#N/A</v>
      </c>
      <c r="AY274" s="410" t="e">
        <f t="shared" si="152"/>
        <v>#N/A</v>
      </c>
      <c r="AZ274" s="642">
        <f>(SUMIF('Spring 2023 School'!B:B,Budget!A274,'Spring 2023 School'!AG:AG)+SUMIF('Summer 2023 School'!B:B,Budget!A274,'Summer 2023 School'!AG:AG)+SUMIF('Autumn 2023 School'!B:B,Budget!A274,'Autumn 2023 School'!AG:AG))</f>
        <v>0</v>
      </c>
      <c r="BA274" s="410">
        <f t="shared" si="153"/>
        <v>0</v>
      </c>
      <c r="BI274">
        <f t="shared" si="144"/>
        <v>0</v>
      </c>
      <c r="BJ274">
        <f t="shared" si="145"/>
        <v>0</v>
      </c>
      <c r="BK274">
        <f t="shared" si="146"/>
        <v>405</v>
      </c>
    </row>
    <row r="275" spans="1:63" x14ac:dyDescent="0.35">
      <c r="A275" s="231">
        <v>2603</v>
      </c>
      <c r="B275" t="s">
        <v>410</v>
      </c>
      <c r="C275" s="231">
        <f>IF(ISNA(VLOOKUP($A275,'Spring 2023 PVI'!$B$3:$AF$220,6,FALSE)),0,(VLOOKUP($A275,'Spring 2023 PVI'!$B$3:$AF$220,6,FALSE)))</f>
        <v>39</v>
      </c>
      <c r="D275" s="231">
        <f>IF(ISNA(VLOOKUP($A275,'Summer 2023 PVI'!$B$2:$AF$217,6,FALSE)),0,(VLOOKUP($A275,'Summer 2023 PVI'!$B$2:$AF$217,6,FALSE)))</f>
        <v>47</v>
      </c>
      <c r="E275" s="231">
        <f>IF(ISNA(VLOOKUP($A275,'Autumn 2023 PVI'!$B$2:$AH$214,6,FALSE)),0,(VLOOKUP($A275,'Autumn 2023 PVI'!$B$2:$AH$214,6,FALSE)))</f>
        <v>30</v>
      </c>
      <c r="F275" s="231">
        <f>IF(ISNA(VLOOKUP($A275,'Spring 2023 PVI'!$B$3:$AF$219,9,FALSE)),0,(VLOOKUP($A275,'Spring 2023 PVI'!$B$3:$AF$219,8,FALSE)))</f>
        <v>4</v>
      </c>
      <c r="G275" s="231">
        <f>IF(ISNA(VLOOKUP($A275,'Summer 2023 PVI'!$B$2:$AF$216,9,FALSE)),0,(VLOOKUP($A275,'Summer 2023 PVI'!$B$2:$AF$216,8,FALSE)))</f>
        <v>11</v>
      </c>
      <c r="H275" s="231">
        <f>IF(ISNA(VLOOKUP($A275,'Autumn 2023 PVI'!$B$2:$AH$214,9,FALSE)),0,(VLOOKUP($A275,'Autumn 2023 PVI'!$B$2:$AH$214,9,FALSE)))</f>
        <v>25</v>
      </c>
      <c r="I275" s="231">
        <f>IF(ISNA(VLOOKUP($A275,'Spring 2023 PVI'!$B$3:$AF$219,13,FALSE)),0,(VLOOKUP($A275,'Spring 2023 PVI'!$B$3:$AF$219,13,FALSE)))</f>
        <v>576</v>
      </c>
      <c r="J275" s="231">
        <f>IF(ISNA(VLOOKUP($A275,'Summer 2023 PVI'!$B$2:$AF$216,13,FALSE)),0,(VLOOKUP($A275,'Summer 2023 PVI'!$B$2:$AF$216,13,FALSE)))</f>
        <v>693</v>
      </c>
      <c r="K275" s="231">
        <f>IF(ISNA(VLOOKUP($A275,'Autumn 2023 PVI'!$B$2:$AH$214,13,FALSE)),0,(VLOOKUP($A275,'Autumn 2023 PVI'!$B$2:$AH$214,13,FALSE)))</f>
        <v>448</v>
      </c>
      <c r="L275" s="231">
        <f>IF(ISNA(VLOOKUP($A275,'Spring 2023 PVI'!$B$3:$AF$219,16,FALSE)),0,(VLOOKUP($A275,'Spring 2023 PVI'!$B$3:$AF$219,16,FALSE)))</f>
        <v>409.25</v>
      </c>
      <c r="M275" s="231">
        <f>IF(ISNA(VLOOKUP($A275,'Summer 2023 PVI'!$B$2:$AF$216,16,FALSE)),0,(VLOOKUP($A275,'Summer 2023 PVI'!$B$2:$AF$216,16,FALSE)))</f>
        <v>445.25</v>
      </c>
      <c r="N275" s="231">
        <f>IF(ISNA(VLOOKUP($A275,'Autumn 2023 PVI'!$B$2:$AH$214,16,FALSE)),0,(VLOOKUP($A275,'Autumn 2023 PVI'!$B$2:$AH$214,16,FALSE)))</f>
        <v>349</v>
      </c>
      <c r="O275" s="231">
        <f>IF(ISNA(VLOOKUP($A275,'Spring 2023 PVI'!$B$3:$AF$219,3,FALSE)),0,(VLOOKUP($A275,'Spring 2023 PVI'!$B$3:$AF$219,3,FALSE)))</f>
        <v>0</v>
      </c>
      <c r="P275" s="231">
        <f>IF(ISNA(VLOOKUP($A275,'Summer 2023 PVI'!$B$3:$AF$216,3,FALSE)),0,(VLOOKUP($A275,'Summer 2023 PVI'!$B$2:$AF$216,3,FALSE)))</f>
        <v>0</v>
      </c>
      <c r="Q275" s="231">
        <f>IF(ISNA(VLOOKUP($A275,'Autumn 2023 PVI'!$B$2:$AF$214,3,FALSE)),0,(VLOOKUP($A275,'Autumn 2023 PVI'!$B$2:$AF$214,3,FALSE)))</f>
        <v>1</v>
      </c>
      <c r="R275" s="231">
        <f>IF(ISNA(VLOOKUP($A275,'Spring 2023 PVI'!$B$3:$AF$219,10,FALSE)),0,(VLOOKUP($A275,'Spring 2023 PVI'!$B$3:$AF$219,10,FALSE)))</f>
        <v>0</v>
      </c>
      <c r="S275" s="231">
        <f>IF(ISNA(VLOOKUP($A275,'Summer 2023 PVI'!$B$2:$AF$216,10,FALSE)),0,(VLOOKUP($A275,'Summer 2023 PVI'!$B$2:$AF$216,10,FALSE)))</f>
        <v>0</v>
      </c>
      <c r="T275" s="231">
        <f>IF(ISNA(VLOOKUP($A275,'Autumn 2023 PVI'!$B$2:$AH$214,10,FALSE)),0,(VLOOKUP($A275,'Autumn 2023 PVI'!$B$2:$AH$214,10,FALSE)))</f>
        <v>15</v>
      </c>
      <c r="U275" s="231">
        <f>IF(ISNA(VLOOKUP($A275,'Spring 2023 PVI'!$B$3:$AF$219,26,FALSE)),0,(VLOOKUP($A275,'Spring 2023 PVI'!$B$3:$AF$219,26,FALSE)))</f>
        <v>2</v>
      </c>
      <c r="V275" s="231">
        <f>IF(ISNA(VLOOKUP($A275,'Spring 2023 PVI'!$B$3:$AF$219,26,FALSE)),0,(VLOOKUP($A275,'Spring 2023 PVI'!$B$3:$AF$219,26,FALSE)))</f>
        <v>2</v>
      </c>
      <c r="W275" s="231">
        <f>IF(ISNA(VLOOKUP($A275,'Spring 2023 PVI'!$B$3:$AF$219,26,FALSE)),0,(VLOOKUP($A275,'Spring 2023 PVI'!$B$3:$AF$219,26,FALSE)))</f>
        <v>2</v>
      </c>
      <c r="X275" s="231">
        <f>IF(ISNA(VLOOKUP($A275,'Spring 2023 PVI'!$B$3:$AF$219,27,FALSE)),0,(VLOOKUP($A275,'Spring 2023 PVI'!$B$3:$AF$219,27,FALSE)))</f>
        <v>30</v>
      </c>
      <c r="Y275" s="231">
        <f>IF(ISNA(VLOOKUP($A275,'Spring 2023 PVI'!$B$3:$AF$219,27,FALSE)),0,(VLOOKUP($A275,'Spring 2023 PVI'!$B$3:$AF$219,27,FALSE)))</f>
        <v>30</v>
      </c>
      <c r="Z275" s="231">
        <f>IF(ISNA(VLOOKUP($A275,'Spring 2023 PVI'!$B$3:$AF$219,27,FALSE)),0,(VLOOKUP($A275,'Spring 2023 PVI'!$B$3:$AF$219,27,FALSE)))</f>
        <v>30</v>
      </c>
      <c r="AA275" s="231">
        <f>IF(ISNA(VLOOKUP($A275,'Spring 2023 PVI'!$B$3:$AF$219,28,FALSE)),0,(VLOOKUP($A275,'Spring 2023 PVI'!$B$3:$AF$219,28,FALSE)))</f>
        <v>0</v>
      </c>
      <c r="AB275" s="231">
        <f>IF(ISNA(VLOOKUP($A275,'Spring 2023 PVI'!$B$3:$AF$219,28,FALSE)),0,(VLOOKUP($A275,'Spring 2023 PVI'!$B$3:$AF$219,28,FALSE)))</f>
        <v>0</v>
      </c>
      <c r="AC275" s="231">
        <f>IF(ISNA(VLOOKUP($A275,'Spring 2023 PVI'!$B$3:$AF$219,28,FALSE)),0,(VLOOKUP($A275,'Spring 2023 PVI'!$B$3:$AF$219,28,FALSE)))</f>
        <v>0</v>
      </c>
      <c r="AD275" s="384">
        <f t="shared" si="154"/>
        <v>201458.68999999997</v>
      </c>
      <c r="AE275" s="403">
        <v>0</v>
      </c>
      <c r="AF275" s="403">
        <v>0</v>
      </c>
      <c r="AG275" s="403">
        <v>0</v>
      </c>
      <c r="AH275" s="384">
        <f t="shared" si="147"/>
        <v>0</v>
      </c>
      <c r="AI275" s="384">
        <f t="shared" si="148"/>
        <v>0</v>
      </c>
      <c r="AJ275" s="384">
        <f t="shared" si="149"/>
        <v>0</v>
      </c>
      <c r="AK275" s="384">
        <f t="shared" si="155"/>
        <v>0</v>
      </c>
      <c r="AL275" s="403">
        <f>IF(ISNA(VLOOKUP($A275,'Spring 2023 PVI'!$B274:$AD274,29,FALSE)),0,(VLOOKUP($A275,'Spring 2023 PVI'!$B274:$AD274,29,FALSE)))</f>
        <v>0</v>
      </c>
      <c r="AM275" s="403">
        <f>IF(ISNA(VLOOKUP($A275,'Spring 2023 PVI'!$B274:$AZ274,30,FALSE)),0,(VLOOKUP($A275,'Spring 2023 PVI'!$B274:$AZ274,30,FALSE)))</f>
        <v>0</v>
      </c>
      <c r="AN275" s="402">
        <f t="shared" si="156"/>
        <v>0</v>
      </c>
      <c r="AO275" s="404">
        <f t="shared" si="157"/>
        <v>1468.8</v>
      </c>
      <c r="AP275" s="384">
        <f t="shared" si="158"/>
        <v>202927.48999999996</v>
      </c>
      <c r="AQ275" s="403"/>
      <c r="AR275" s="403" t="e">
        <f>VLOOKUP($A275,'Data EYFSS Indica'!$C:$AQ,27,0)</f>
        <v>#N/A</v>
      </c>
      <c r="AS275" s="403" t="e">
        <f>VLOOKUP($A275,'Data EYFSS Indica'!$C:$AQ,28,0)</f>
        <v>#N/A</v>
      </c>
      <c r="AT275" s="409" t="e">
        <f t="shared" si="159"/>
        <v>#N/A</v>
      </c>
      <c r="AU275" s="409" t="e">
        <f>(VLOOKUP($A275,'Data EYFSS Indica'!$C:$AQ,24,0))/3.2*AU$3</f>
        <v>#N/A</v>
      </c>
      <c r="AV275" s="413" t="e">
        <f t="shared" si="160"/>
        <v>#N/A</v>
      </c>
      <c r="AW275" s="410" t="e">
        <f t="shared" si="150"/>
        <v>#N/A</v>
      </c>
      <c r="AX275" s="410" t="e">
        <f t="shared" si="151"/>
        <v>#N/A</v>
      </c>
      <c r="AY275" s="410" t="e">
        <f t="shared" si="152"/>
        <v>#N/A</v>
      </c>
      <c r="AZ275" s="642">
        <f>(SUMIF('Spring 2023 School'!B:B,Budget!A275,'Spring 2023 School'!AG:AG)+SUMIF('Summer 2023 School'!B:B,Budget!A275,'Summer 2023 School'!AG:AG)+SUMIF('Autumn 2023 School'!B:B,Budget!A275,'Autumn 2023 School'!AG:AG))</f>
        <v>1</v>
      </c>
      <c r="BA275" s="410">
        <f t="shared" si="153"/>
        <v>910</v>
      </c>
      <c r="BI275">
        <f t="shared" si="144"/>
        <v>0</v>
      </c>
      <c r="BJ275">
        <f t="shared" si="145"/>
        <v>0</v>
      </c>
      <c r="BK275">
        <f t="shared" si="146"/>
        <v>0</v>
      </c>
    </row>
    <row r="276" spans="1:63" x14ac:dyDescent="0.35">
      <c r="A276" s="231">
        <v>2611</v>
      </c>
      <c r="B276" t="s">
        <v>411</v>
      </c>
      <c r="C276" s="231">
        <f>IF(ISNA(VLOOKUP($A276,'Spring 2023 PVI'!$B$3:$AF$220,6,FALSE)),0,(VLOOKUP($A276,'Spring 2023 PVI'!$B$3:$AF$220,6,FALSE)))</f>
        <v>6</v>
      </c>
      <c r="D276" s="231">
        <f>IF(ISNA(VLOOKUP($A276,'Summer 2023 PVI'!$B$2:$AF$217,6,FALSE)),0,(VLOOKUP($A276,'Summer 2023 PVI'!$B$2:$AF$217,6,FALSE)))</f>
        <v>9</v>
      </c>
      <c r="E276" s="231">
        <f>IF(ISNA(VLOOKUP($A276,'Autumn 2023 PVI'!$B$2:$AH$214,6,FALSE)),0,(VLOOKUP($A276,'Autumn 2023 PVI'!$B$2:$AH$214,6,FALSE)))</f>
        <v>4</v>
      </c>
      <c r="F276" s="231">
        <f>IF(ISNA(VLOOKUP($A276,'Spring 2023 PVI'!$B$3:$AF$219,9,FALSE)),0,(VLOOKUP($A276,'Spring 2023 PVI'!$B$3:$AF$219,8,FALSE)))</f>
        <v>0</v>
      </c>
      <c r="G276" s="231">
        <f>IF(ISNA(VLOOKUP($A276,'Summer 2023 PVI'!$B$2:$AF$216,9,FALSE)),0,(VLOOKUP($A276,'Summer 2023 PVI'!$B$2:$AF$216,8,FALSE)))</f>
        <v>0</v>
      </c>
      <c r="H276" s="231">
        <f>IF(ISNA(VLOOKUP($A276,'Autumn 2023 PVI'!$B$2:$AH$214,9,FALSE)),0,(VLOOKUP($A276,'Autumn 2023 PVI'!$B$2:$AH$214,9,FALSE)))</f>
        <v>0</v>
      </c>
      <c r="I276" s="231">
        <f>IF(ISNA(VLOOKUP($A276,'Spring 2023 PVI'!$B$3:$AF$219,13,FALSE)),0,(VLOOKUP($A276,'Spring 2023 PVI'!$B$3:$AF$219,13,FALSE)))</f>
        <v>90</v>
      </c>
      <c r="J276" s="231">
        <f>IF(ISNA(VLOOKUP($A276,'Summer 2023 PVI'!$B$2:$AF$216,13,FALSE)),0,(VLOOKUP($A276,'Summer 2023 PVI'!$B$2:$AF$216,13,FALSE)))</f>
        <v>132</v>
      </c>
      <c r="K276" s="231">
        <f>IF(ISNA(VLOOKUP($A276,'Autumn 2023 PVI'!$B$2:$AH$214,13,FALSE)),0,(VLOOKUP($A276,'Autumn 2023 PVI'!$B$2:$AH$214,13,FALSE)))</f>
        <v>60</v>
      </c>
      <c r="L276" s="231">
        <f>IF(ISNA(VLOOKUP($A276,'Spring 2023 PVI'!$B$3:$AF$219,16,FALSE)),0,(VLOOKUP($A276,'Spring 2023 PVI'!$B$3:$AF$219,16,FALSE)))</f>
        <v>0</v>
      </c>
      <c r="M276" s="231">
        <f>IF(ISNA(VLOOKUP($A276,'Summer 2023 PVI'!$B$2:$AF$216,16,FALSE)),0,(VLOOKUP($A276,'Summer 2023 PVI'!$B$2:$AF$216,16,FALSE)))</f>
        <v>0</v>
      </c>
      <c r="N276" s="231">
        <f>IF(ISNA(VLOOKUP($A276,'Autumn 2023 PVI'!$B$2:$AH$214,16,FALSE)),0,(VLOOKUP($A276,'Autumn 2023 PVI'!$B$2:$AH$214,16,FALSE)))</f>
        <v>0</v>
      </c>
      <c r="O276" s="231">
        <f>IF(ISNA(VLOOKUP($A276,'Spring 2023 PVI'!$B$3:$AF$219,3,FALSE)),0,(VLOOKUP($A276,'Spring 2023 PVI'!$B$3:$AF$219,3,FALSE)))</f>
        <v>3</v>
      </c>
      <c r="P276" s="231">
        <f>IF(ISNA(VLOOKUP($A276,'Summer 2023 PVI'!$B$3:$AF$216,3,FALSE)),0,(VLOOKUP($A276,'Summer 2023 PVI'!$B$2:$AF$216,3,FALSE)))</f>
        <v>2</v>
      </c>
      <c r="Q276" s="231">
        <f>IF(ISNA(VLOOKUP($A276,'Autumn 2023 PVI'!$B$2:$AF$214,3,FALSE)),0,(VLOOKUP($A276,'Autumn 2023 PVI'!$B$2:$AF$214,3,FALSE)))</f>
        <v>0</v>
      </c>
      <c r="R276" s="231">
        <f>IF(ISNA(VLOOKUP($A276,'Spring 2023 PVI'!$B$3:$AF$219,10,FALSE)),0,(VLOOKUP($A276,'Spring 2023 PVI'!$B$3:$AF$219,10,FALSE)))</f>
        <v>42</v>
      </c>
      <c r="S276" s="231">
        <f>IF(ISNA(VLOOKUP($A276,'Summer 2023 PVI'!$B$2:$AF$216,10,FALSE)),0,(VLOOKUP($A276,'Summer 2023 PVI'!$B$2:$AF$216,10,FALSE)))</f>
        <v>30</v>
      </c>
      <c r="T276" s="231">
        <f>IF(ISNA(VLOOKUP($A276,'Autumn 2023 PVI'!$B$2:$AH$214,10,FALSE)),0,(VLOOKUP($A276,'Autumn 2023 PVI'!$B$2:$AH$214,10,FALSE)))</f>
        <v>0</v>
      </c>
      <c r="U276" s="231">
        <f>IF(ISNA(VLOOKUP($A276,'Spring 2023 PVI'!$B$3:$AF$219,26,FALSE)),0,(VLOOKUP($A276,'Spring 2023 PVI'!$B$3:$AF$219,26,FALSE)))</f>
        <v>3</v>
      </c>
      <c r="V276" s="231">
        <f>IF(ISNA(VLOOKUP($A276,'Spring 2023 PVI'!$B$3:$AF$219,26,FALSE)),0,(VLOOKUP($A276,'Spring 2023 PVI'!$B$3:$AF$219,26,FALSE)))</f>
        <v>3</v>
      </c>
      <c r="W276" s="231">
        <f>IF(ISNA(VLOOKUP($A276,'Spring 2023 PVI'!$B$3:$AF$219,26,FALSE)),0,(VLOOKUP($A276,'Spring 2023 PVI'!$B$3:$AF$219,26,FALSE)))</f>
        <v>3</v>
      </c>
      <c r="X276" s="231">
        <f>IF(ISNA(VLOOKUP($A276,'Spring 2023 PVI'!$B$3:$AF$219,27,FALSE)),0,(VLOOKUP($A276,'Spring 2023 PVI'!$B$3:$AF$219,27,FALSE)))</f>
        <v>45</v>
      </c>
      <c r="Y276" s="231">
        <f>IF(ISNA(VLOOKUP($A276,'Spring 2023 PVI'!$B$3:$AF$219,27,FALSE)),0,(VLOOKUP($A276,'Spring 2023 PVI'!$B$3:$AF$219,27,FALSE)))</f>
        <v>45</v>
      </c>
      <c r="Z276" s="231">
        <f>IF(ISNA(VLOOKUP($A276,'Spring 2023 PVI'!$B$3:$AF$219,27,FALSE)),0,(VLOOKUP($A276,'Spring 2023 PVI'!$B$3:$AF$219,27,FALSE)))</f>
        <v>45</v>
      </c>
      <c r="AA276" s="231">
        <f>IF(ISNA(VLOOKUP($A276,'Spring 2023 PVI'!$B$3:$AF$219,28,FALSE)),0,(VLOOKUP($A276,'Spring 2023 PVI'!$B$3:$AF$219,28,FALSE)))</f>
        <v>0</v>
      </c>
      <c r="AB276" s="231">
        <f>IF(ISNA(VLOOKUP($A276,'Spring 2023 PVI'!$B$3:$AF$219,28,FALSE)),0,(VLOOKUP($A276,'Spring 2023 PVI'!$B$3:$AF$219,28,FALSE)))</f>
        <v>0</v>
      </c>
      <c r="AC276" s="231">
        <f>IF(ISNA(VLOOKUP($A276,'Spring 2023 PVI'!$B$3:$AF$219,28,FALSE)),0,(VLOOKUP($A276,'Spring 2023 PVI'!$B$3:$AF$219,28,FALSE)))</f>
        <v>0</v>
      </c>
      <c r="AD276" s="384">
        <f t="shared" si="154"/>
        <v>19544.52</v>
      </c>
      <c r="AE276" s="403">
        <v>15</v>
      </c>
      <c r="AF276" s="403">
        <v>45</v>
      </c>
      <c r="AG276" s="403">
        <v>15</v>
      </c>
      <c r="AH276" s="384">
        <f t="shared" si="147"/>
        <v>347.7</v>
      </c>
      <c r="AI276" s="384">
        <f t="shared" si="148"/>
        <v>495.9</v>
      </c>
      <c r="AJ276" s="384">
        <f t="shared" si="149"/>
        <v>45.6</v>
      </c>
      <c r="AK276" s="384">
        <f t="shared" si="155"/>
        <v>889.19999999999993</v>
      </c>
      <c r="AL276" s="403">
        <f>IF(ISNA(VLOOKUP($A276,'Spring 2023 PVI'!$B275:$AD275,29,FALSE)),0,(VLOOKUP($A276,'Spring 2023 PVI'!$B275:$AD275,29,FALSE)))</f>
        <v>0</v>
      </c>
      <c r="AM276" s="403">
        <f>IF(ISNA(VLOOKUP($A276,'Spring 2023 PVI'!$B275:$AZ275,30,FALSE)),0,(VLOOKUP($A276,'Spring 2023 PVI'!$B275:$AZ275,30,FALSE)))</f>
        <v>0</v>
      </c>
      <c r="AN276" s="402">
        <f t="shared" si="156"/>
        <v>0</v>
      </c>
      <c r="AO276" s="404">
        <f t="shared" si="157"/>
        <v>7637.76</v>
      </c>
      <c r="AP276" s="384">
        <f t="shared" si="158"/>
        <v>28071.480000000003</v>
      </c>
      <c r="AQ276" s="403"/>
      <c r="AR276" s="403" t="e">
        <f>VLOOKUP($A276,'Data EYFSS Indica'!$C:$AQ,27,0)</f>
        <v>#N/A</v>
      </c>
      <c r="AS276" s="403" t="e">
        <f>VLOOKUP($A276,'Data EYFSS Indica'!$C:$AQ,28,0)</f>
        <v>#N/A</v>
      </c>
      <c r="AT276" s="409" t="e">
        <f t="shared" si="159"/>
        <v>#N/A</v>
      </c>
      <c r="AU276" s="409" t="e">
        <f>(VLOOKUP($A276,'Data EYFSS Indica'!$C:$AQ,24,0))/3.2*AU$3</f>
        <v>#N/A</v>
      </c>
      <c r="AV276" s="413" t="e">
        <f t="shared" si="160"/>
        <v>#N/A</v>
      </c>
      <c r="AW276" s="410" t="e">
        <f t="shared" si="150"/>
        <v>#N/A</v>
      </c>
      <c r="AX276" s="410" t="e">
        <f t="shared" si="151"/>
        <v>#N/A</v>
      </c>
      <c r="AY276" s="410" t="e">
        <f t="shared" si="152"/>
        <v>#N/A</v>
      </c>
      <c r="AZ276" s="642">
        <f>(SUMIF('Spring 2023 School'!B:B,Budget!A276,'Spring 2023 School'!AG:AG)+SUMIF('Summer 2023 School'!B:B,Budget!A276,'Summer 2023 School'!AG:AG)+SUMIF('Autumn 2023 School'!B:B,Budget!A276,'Autumn 2023 School'!AG:AG))</f>
        <v>0</v>
      </c>
      <c r="BA276" s="410">
        <f t="shared" si="153"/>
        <v>0</v>
      </c>
      <c r="BI276">
        <f t="shared" ref="BI276:BI339" si="161">AE276*15</f>
        <v>225</v>
      </c>
      <c r="BJ276">
        <f t="shared" ref="BJ276:BJ339" si="162">AF276*15</f>
        <v>675</v>
      </c>
      <c r="BK276">
        <f t="shared" ref="BK276:BK339" si="163">AG276*15</f>
        <v>225</v>
      </c>
    </row>
    <row r="277" spans="1:63" x14ac:dyDescent="0.35">
      <c r="A277" s="231">
        <v>2614</v>
      </c>
      <c r="B277" t="s">
        <v>412</v>
      </c>
      <c r="C277" s="231">
        <f>IF(ISNA(VLOOKUP($A277,'Spring 2023 PVI'!$B$3:$AF$220,6,FALSE)),0,(VLOOKUP($A277,'Spring 2023 PVI'!$B$3:$AF$220,6,FALSE)))</f>
        <v>41</v>
      </c>
      <c r="D277" s="231">
        <f>IF(ISNA(VLOOKUP($A277,'Summer 2023 PVI'!$B$2:$AF$217,6,FALSE)),0,(VLOOKUP($A277,'Summer 2023 PVI'!$B$2:$AF$217,6,FALSE)))</f>
        <v>49</v>
      </c>
      <c r="E277" s="231">
        <f>IF(ISNA(VLOOKUP($A277,'Autumn 2023 PVI'!$B$2:$AH$214,6,FALSE)),0,(VLOOKUP($A277,'Autumn 2023 PVI'!$B$2:$AH$214,6,FALSE)))</f>
        <v>33</v>
      </c>
      <c r="F277" s="231">
        <f>IF(ISNA(VLOOKUP($A277,'Spring 2023 PVI'!$B$3:$AF$219,9,FALSE)),0,(VLOOKUP($A277,'Spring 2023 PVI'!$B$3:$AF$219,8,FALSE)))</f>
        <v>3</v>
      </c>
      <c r="G277" s="231">
        <f>IF(ISNA(VLOOKUP($A277,'Summer 2023 PVI'!$B$2:$AF$216,9,FALSE)),0,(VLOOKUP($A277,'Summer 2023 PVI'!$B$2:$AF$216,8,FALSE)))</f>
        <v>5</v>
      </c>
      <c r="H277" s="231">
        <f>IF(ISNA(VLOOKUP($A277,'Autumn 2023 PVI'!$B$2:$AH$214,9,FALSE)),0,(VLOOKUP($A277,'Autumn 2023 PVI'!$B$2:$AH$214,9,FALSE)))</f>
        <v>13</v>
      </c>
      <c r="I277" s="231">
        <f>IF(ISNA(VLOOKUP($A277,'Spring 2023 PVI'!$B$3:$AF$219,13,FALSE)),0,(VLOOKUP($A277,'Spring 2023 PVI'!$B$3:$AF$219,13,FALSE)))</f>
        <v>615</v>
      </c>
      <c r="J277" s="231">
        <f>IF(ISNA(VLOOKUP($A277,'Summer 2023 PVI'!$B$2:$AF$216,13,FALSE)),0,(VLOOKUP($A277,'Summer 2023 PVI'!$B$2:$AF$216,13,FALSE)))</f>
        <v>735</v>
      </c>
      <c r="K277" s="231">
        <f>IF(ISNA(VLOOKUP($A277,'Autumn 2023 PVI'!$B$2:$AH$214,13,FALSE)),0,(VLOOKUP($A277,'Autumn 2023 PVI'!$B$2:$AH$214,13,FALSE)))</f>
        <v>495</v>
      </c>
      <c r="L277" s="231">
        <f>IF(ISNA(VLOOKUP($A277,'Spring 2023 PVI'!$B$3:$AF$219,16,FALSE)),0,(VLOOKUP($A277,'Spring 2023 PVI'!$B$3:$AF$219,16,FALSE)))</f>
        <v>285</v>
      </c>
      <c r="M277" s="231">
        <f>IF(ISNA(VLOOKUP($A277,'Summer 2023 PVI'!$B$2:$AF$216,16,FALSE)),0,(VLOOKUP($A277,'Summer 2023 PVI'!$B$2:$AF$216,16,FALSE)))</f>
        <v>360</v>
      </c>
      <c r="N277" s="231">
        <f>IF(ISNA(VLOOKUP($A277,'Autumn 2023 PVI'!$B$2:$AH$214,16,FALSE)),0,(VLOOKUP($A277,'Autumn 2023 PVI'!$B$2:$AH$214,16,FALSE)))</f>
        <v>180</v>
      </c>
      <c r="O277" s="231">
        <f>IF(ISNA(VLOOKUP($A277,'Spring 2023 PVI'!$B$3:$AF$219,3,FALSE)),0,(VLOOKUP($A277,'Spring 2023 PVI'!$B$3:$AF$219,3,FALSE)))</f>
        <v>18</v>
      </c>
      <c r="P277" s="231">
        <f>IF(ISNA(VLOOKUP($A277,'Summer 2023 PVI'!$B$3:$AF$216,3,FALSE)),0,(VLOOKUP($A277,'Summer 2023 PVI'!$B$2:$AF$216,3,FALSE)))</f>
        <v>20</v>
      </c>
      <c r="Q277" s="231">
        <f>IF(ISNA(VLOOKUP($A277,'Autumn 2023 PVI'!$B$2:$AF$214,3,FALSE)),0,(VLOOKUP($A277,'Autumn 2023 PVI'!$B$2:$AF$214,3,FALSE)))</f>
        <v>21</v>
      </c>
      <c r="R277" s="231">
        <f>IF(ISNA(VLOOKUP($A277,'Spring 2023 PVI'!$B$3:$AF$219,10,FALSE)),0,(VLOOKUP($A277,'Spring 2023 PVI'!$B$3:$AF$219,10,FALSE)))</f>
        <v>270</v>
      </c>
      <c r="S277" s="231">
        <f>IF(ISNA(VLOOKUP($A277,'Summer 2023 PVI'!$B$2:$AF$216,10,FALSE)),0,(VLOOKUP($A277,'Summer 2023 PVI'!$B$2:$AF$216,10,FALSE)))</f>
        <v>300</v>
      </c>
      <c r="T277" s="231">
        <f>IF(ISNA(VLOOKUP($A277,'Autumn 2023 PVI'!$B$2:$AH$214,10,FALSE)),0,(VLOOKUP($A277,'Autumn 2023 PVI'!$B$2:$AH$214,10,FALSE)))</f>
        <v>315</v>
      </c>
      <c r="U277" s="231">
        <f>IF(ISNA(VLOOKUP($A277,'Spring 2023 PVI'!$B$3:$AF$219,26,FALSE)),0,(VLOOKUP($A277,'Spring 2023 PVI'!$B$3:$AF$219,26,FALSE)))</f>
        <v>14</v>
      </c>
      <c r="V277" s="231">
        <f>IF(ISNA(VLOOKUP($A277,'Spring 2023 PVI'!$B$3:$AF$219,26,FALSE)),0,(VLOOKUP($A277,'Spring 2023 PVI'!$B$3:$AF$219,26,FALSE)))</f>
        <v>14</v>
      </c>
      <c r="W277" s="231">
        <f>IF(ISNA(VLOOKUP($A277,'Spring 2023 PVI'!$B$3:$AF$219,26,FALSE)),0,(VLOOKUP($A277,'Spring 2023 PVI'!$B$3:$AF$219,26,FALSE)))</f>
        <v>14</v>
      </c>
      <c r="X277" s="231">
        <f>IF(ISNA(VLOOKUP($A277,'Spring 2023 PVI'!$B$3:$AF$219,27,FALSE)),0,(VLOOKUP($A277,'Spring 2023 PVI'!$B$3:$AF$219,27,FALSE)))</f>
        <v>210</v>
      </c>
      <c r="Y277" s="231">
        <f>IF(ISNA(VLOOKUP($A277,'Spring 2023 PVI'!$B$3:$AF$219,27,FALSE)),0,(VLOOKUP($A277,'Spring 2023 PVI'!$B$3:$AF$219,27,FALSE)))</f>
        <v>210</v>
      </c>
      <c r="Z277" s="231">
        <f>IF(ISNA(VLOOKUP($A277,'Spring 2023 PVI'!$B$3:$AF$219,27,FALSE)),0,(VLOOKUP($A277,'Spring 2023 PVI'!$B$3:$AF$219,27,FALSE)))</f>
        <v>210</v>
      </c>
      <c r="AA277" s="231">
        <f>IF(ISNA(VLOOKUP($A277,'Spring 2023 PVI'!$B$3:$AF$219,28,FALSE)),0,(VLOOKUP($A277,'Spring 2023 PVI'!$B$3:$AF$219,28,FALSE)))</f>
        <v>45</v>
      </c>
      <c r="AB277" s="231">
        <f>IF(ISNA(VLOOKUP($A277,'Spring 2023 PVI'!$B$3:$AF$219,28,FALSE)),0,(VLOOKUP($A277,'Spring 2023 PVI'!$B$3:$AF$219,28,FALSE)))</f>
        <v>45</v>
      </c>
      <c r="AC277" s="231">
        <f>IF(ISNA(VLOOKUP($A277,'Spring 2023 PVI'!$B$3:$AF$219,28,FALSE)),0,(VLOOKUP($A277,'Spring 2023 PVI'!$B$3:$AF$219,28,FALSE)))</f>
        <v>45</v>
      </c>
      <c r="AD277" s="384">
        <f t="shared" si="154"/>
        <v>184469.7</v>
      </c>
      <c r="AE277" s="403">
        <v>195</v>
      </c>
      <c r="AF277" s="403">
        <v>210</v>
      </c>
      <c r="AG277" s="403">
        <v>90</v>
      </c>
      <c r="AH277" s="384">
        <f t="shared" si="147"/>
        <v>4520.1000000000004</v>
      </c>
      <c r="AI277" s="384">
        <f t="shared" si="148"/>
        <v>2314.1999999999998</v>
      </c>
      <c r="AJ277" s="384">
        <f t="shared" si="149"/>
        <v>273.60000000000002</v>
      </c>
      <c r="AK277" s="384">
        <f t="shared" si="155"/>
        <v>7107.9000000000005</v>
      </c>
      <c r="AL277" s="403">
        <f>IF(ISNA(VLOOKUP($A277,'Spring 2023 PVI'!$B276:$AD276,29,FALSE)),0,(VLOOKUP($A277,'Spring 2023 PVI'!$B276:$AD276,29,FALSE)))</f>
        <v>0</v>
      </c>
      <c r="AM277" s="403">
        <f>IF(ISNA(VLOOKUP($A277,'Spring 2023 PVI'!$B276:$AZ276,30,FALSE)),0,(VLOOKUP($A277,'Spring 2023 PVI'!$B276:$AZ276,30,FALSE)))</f>
        <v>0</v>
      </c>
      <c r="AN277" s="402">
        <f t="shared" si="156"/>
        <v>0</v>
      </c>
      <c r="AO277" s="404">
        <f t="shared" si="157"/>
        <v>91310.400000000009</v>
      </c>
      <c r="AP277" s="384">
        <f t="shared" si="158"/>
        <v>282888</v>
      </c>
      <c r="AQ277" s="403"/>
      <c r="AR277" s="403" t="e">
        <f>VLOOKUP($A277,'Data EYFSS Indica'!$C:$AQ,27,0)</f>
        <v>#N/A</v>
      </c>
      <c r="AS277" s="403" t="e">
        <f>VLOOKUP($A277,'Data EYFSS Indica'!$C:$AQ,28,0)</f>
        <v>#N/A</v>
      </c>
      <c r="AT277" s="409" t="e">
        <f t="shared" si="159"/>
        <v>#N/A</v>
      </c>
      <c r="AU277" s="409" t="e">
        <f>(VLOOKUP($A277,'Data EYFSS Indica'!$C:$AQ,24,0))/3.2*AU$3</f>
        <v>#N/A</v>
      </c>
      <c r="AV277" s="413" t="e">
        <f t="shared" si="160"/>
        <v>#N/A</v>
      </c>
      <c r="AW277" s="410" t="e">
        <f t="shared" si="150"/>
        <v>#N/A</v>
      </c>
      <c r="AX277" s="410" t="e">
        <f t="shared" si="151"/>
        <v>#N/A</v>
      </c>
      <c r="AY277" s="410" t="e">
        <f t="shared" si="152"/>
        <v>#N/A</v>
      </c>
      <c r="AZ277" s="642">
        <f>(SUMIF('Spring 2023 School'!B:B,Budget!A277,'Spring 2023 School'!AG:AG)+SUMIF('Summer 2023 School'!B:B,Budget!A277,'Summer 2023 School'!AG:AG)+SUMIF('Autumn 2023 School'!B:B,Budget!A277,'Autumn 2023 School'!AG:AG))</f>
        <v>2</v>
      </c>
      <c r="BA277" s="410">
        <f t="shared" si="153"/>
        <v>1820</v>
      </c>
      <c r="BI277">
        <f t="shared" si="161"/>
        <v>2925</v>
      </c>
      <c r="BJ277">
        <f t="shared" si="162"/>
        <v>3150</v>
      </c>
      <c r="BK277">
        <f t="shared" si="163"/>
        <v>1350</v>
      </c>
    </row>
    <row r="278" spans="1:63" x14ac:dyDescent="0.35">
      <c r="A278" s="231">
        <v>2619</v>
      </c>
      <c r="B278" t="s">
        <v>413</v>
      </c>
      <c r="C278" s="231">
        <f>IF(ISNA(VLOOKUP($A278,'Spring 2023 PVI'!$B$3:$AF$220,6,FALSE)),0,(VLOOKUP($A278,'Spring 2023 PVI'!$B$3:$AF$220,6,FALSE)))</f>
        <v>27</v>
      </c>
      <c r="D278" s="231">
        <f>IF(ISNA(VLOOKUP($A278,'Summer 2023 PVI'!$B$2:$AF$217,6,FALSE)),0,(VLOOKUP($A278,'Summer 2023 PVI'!$B$2:$AF$217,6,FALSE)))</f>
        <v>26</v>
      </c>
      <c r="E278" s="231">
        <f>IF(ISNA(VLOOKUP($A278,'Autumn 2023 PVI'!$B$2:$AH$214,6,FALSE)),0,(VLOOKUP($A278,'Autumn 2023 PVI'!$B$2:$AH$214,6,FALSE)))</f>
        <v>16</v>
      </c>
      <c r="F278" s="231">
        <f>IF(ISNA(VLOOKUP($A278,'Spring 2023 PVI'!$B$3:$AF$219,9,FALSE)),0,(VLOOKUP($A278,'Spring 2023 PVI'!$B$3:$AF$219,8,FALSE)))</f>
        <v>6</v>
      </c>
      <c r="G278" s="231">
        <f>IF(ISNA(VLOOKUP($A278,'Summer 2023 PVI'!$B$2:$AF$216,9,FALSE)),0,(VLOOKUP($A278,'Summer 2023 PVI'!$B$2:$AF$216,8,FALSE)))</f>
        <v>8</v>
      </c>
      <c r="H278" s="231">
        <f>IF(ISNA(VLOOKUP($A278,'Autumn 2023 PVI'!$B$2:$AH$214,9,FALSE)),0,(VLOOKUP($A278,'Autumn 2023 PVI'!$B$2:$AH$214,9,FALSE)))</f>
        <v>9</v>
      </c>
      <c r="I278" s="231">
        <f>IF(ISNA(VLOOKUP($A278,'Spring 2023 PVI'!$B$3:$AF$219,13,FALSE)),0,(VLOOKUP($A278,'Spring 2023 PVI'!$B$3:$AF$219,13,FALSE)))</f>
        <v>396</v>
      </c>
      <c r="J278" s="231">
        <f>IF(ISNA(VLOOKUP($A278,'Summer 2023 PVI'!$B$2:$AF$216,13,FALSE)),0,(VLOOKUP($A278,'Summer 2023 PVI'!$B$2:$AF$216,13,FALSE)))</f>
        <v>384</v>
      </c>
      <c r="K278" s="231">
        <f>IF(ISNA(VLOOKUP($A278,'Autumn 2023 PVI'!$B$2:$AH$214,13,FALSE)),0,(VLOOKUP($A278,'Autumn 2023 PVI'!$B$2:$AH$214,13,FALSE)))</f>
        <v>205</v>
      </c>
      <c r="L278" s="231">
        <f>IF(ISNA(VLOOKUP($A278,'Spring 2023 PVI'!$B$3:$AF$219,16,FALSE)),0,(VLOOKUP($A278,'Spring 2023 PVI'!$B$3:$AF$219,16,FALSE)))</f>
        <v>155</v>
      </c>
      <c r="M278" s="231">
        <f>IF(ISNA(VLOOKUP($A278,'Summer 2023 PVI'!$B$2:$AF$216,16,FALSE)),0,(VLOOKUP($A278,'Summer 2023 PVI'!$B$2:$AF$216,16,FALSE)))</f>
        <v>187</v>
      </c>
      <c r="N278" s="231">
        <f>IF(ISNA(VLOOKUP($A278,'Autumn 2023 PVI'!$B$2:$AH$214,16,FALSE)),0,(VLOOKUP($A278,'Autumn 2023 PVI'!$B$2:$AH$214,16,FALSE)))</f>
        <v>114</v>
      </c>
      <c r="O278" s="231">
        <f>IF(ISNA(VLOOKUP($A278,'Spring 2023 PVI'!$B$3:$AF$219,3,FALSE)),0,(VLOOKUP($A278,'Spring 2023 PVI'!$B$3:$AF$219,3,FALSE)))</f>
        <v>3</v>
      </c>
      <c r="P278" s="231">
        <f>IF(ISNA(VLOOKUP($A278,'Summer 2023 PVI'!$B$3:$AF$216,3,FALSE)),0,(VLOOKUP($A278,'Summer 2023 PVI'!$B$2:$AF$216,3,FALSE)))</f>
        <v>3</v>
      </c>
      <c r="Q278" s="231">
        <f>IF(ISNA(VLOOKUP($A278,'Autumn 2023 PVI'!$B$2:$AF$214,3,FALSE)),0,(VLOOKUP($A278,'Autumn 2023 PVI'!$B$2:$AF$214,3,FALSE)))</f>
        <v>3</v>
      </c>
      <c r="R278" s="231">
        <f>IF(ISNA(VLOOKUP($A278,'Spring 2023 PVI'!$B$3:$AF$219,10,FALSE)),0,(VLOOKUP($A278,'Spring 2023 PVI'!$B$3:$AF$219,10,FALSE)))</f>
        <v>39</v>
      </c>
      <c r="S278" s="231">
        <f>IF(ISNA(VLOOKUP($A278,'Summer 2023 PVI'!$B$2:$AF$216,10,FALSE)),0,(VLOOKUP($A278,'Summer 2023 PVI'!$B$2:$AF$216,10,FALSE)))</f>
        <v>39</v>
      </c>
      <c r="T278" s="231">
        <f>IF(ISNA(VLOOKUP($A278,'Autumn 2023 PVI'!$B$2:$AH$214,10,FALSE)),0,(VLOOKUP($A278,'Autumn 2023 PVI'!$B$2:$AH$214,10,FALSE)))</f>
        <v>45</v>
      </c>
      <c r="U278" s="231">
        <f>IF(ISNA(VLOOKUP($A278,'Spring 2023 PVI'!$B$3:$AF$219,26,FALSE)),0,(VLOOKUP($A278,'Spring 2023 PVI'!$B$3:$AF$219,26,FALSE)))</f>
        <v>0</v>
      </c>
      <c r="V278" s="231">
        <f>IF(ISNA(VLOOKUP($A278,'Spring 2023 PVI'!$B$3:$AF$219,26,FALSE)),0,(VLOOKUP($A278,'Spring 2023 PVI'!$B$3:$AF$219,26,FALSE)))</f>
        <v>0</v>
      </c>
      <c r="W278" s="231">
        <f>IF(ISNA(VLOOKUP($A278,'Spring 2023 PVI'!$B$3:$AF$219,26,FALSE)),0,(VLOOKUP($A278,'Spring 2023 PVI'!$B$3:$AF$219,26,FALSE)))</f>
        <v>0</v>
      </c>
      <c r="X278" s="231">
        <f>IF(ISNA(VLOOKUP($A278,'Spring 2023 PVI'!$B$3:$AF$219,27,FALSE)),0,(VLOOKUP($A278,'Spring 2023 PVI'!$B$3:$AF$219,27,FALSE)))</f>
        <v>0</v>
      </c>
      <c r="Y278" s="231">
        <f>IF(ISNA(VLOOKUP($A278,'Spring 2023 PVI'!$B$3:$AF$219,27,FALSE)),0,(VLOOKUP($A278,'Spring 2023 PVI'!$B$3:$AF$219,27,FALSE)))</f>
        <v>0</v>
      </c>
      <c r="Z278" s="231">
        <f>IF(ISNA(VLOOKUP($A278,'Spring 2023 PVI'!$B$3:$AF$219,27,FALSE)),0,(VLOOKUP($A278,'Spring 2023 PVI'!$B$3:$AF$219,27,FALSE)))</f>
        <v>0</v>
      </c>
      <c r="AA278" s="231">
        <f>IF(ISNA(VLOOKUP($A278,'Spring 2023 PVI'!$B$3:$AF$219,28,FALSE)),0,(VLOOKUP($A278,'Spring 2023 PVI'!$B$3:$AF$219,28,FALSE)))</f>
        <v>0</v>
      </c>
      <c r="AB278" s="231">
        <f>IF(ISNA(VLOOKUP($A278,'Spring 2023 PVI'!$B$3:$AF$219,28,FALSE)),0,(VLOOKUP($A278,'Spring 2023 PVI'!$B$3:$AF$219,28,FALSE)))</f>
        <v>0</v>
      </c>
      <c r="AC278" s="231">
        <f>IF(ISNA(VLOOKUP($A278,'Spring 2023 PVI'!$B$3:$AF$219,28,FALSE)),0,(VLOOKUP($A278,'Spring 2023 PVI'!$B$3:$AF$219,28,FALSE)))</f>
        <v>0</v>
      </c>
      <c r="AD278" s="384">
        <f t="shared" si="154"/>
        <v>99803.88</v>
      </c>
      <c r="AE278" s="403">
        <v>45</v>
      </c>
      <c r="AF278" s="403">
        <v>30</v>
      </c>
      <c r="AG278" s="403">
        <v>27</v>
      </c>
      <c r="AH278" s="384">
        <f t="shared" si="147"/>
        <v>1043.0999999999999</v>
      </c>
      <c r="AI278" s="384">
        <f t="shared" si="148"/>
        <v>330.59999999999997</v>
      </c>
      <c r="AJ278" s="384">
        <f t="shared" si="149"/>
        <v>82.080000000000013</v>
      </c>
      <c r="AK278" s="384">
        <f t="shared" si="155"/>
        <v>1455.7799999999997</v>
      </c>
      <c r="AL278" s="403">
        <f>IF(ISNA(VLOOKUP($A278,'Spring 2023 PVI'!$B277:$AD277,29,FALSE)),0,(VLOOKUP($A278,'Spring 2023 PVI'!$B277:$AD277,29,FALSE)))</f>
        <v>0</v>
      </c>
      <c r="AM278" s="403">
        <f>IF(ISNA(VLOOKUP($A278,'Spring 2023 PVI'!$B277:$AZ277,30,FALSE)),0,(VLOOKUP($A278,'Spring 2023 PVI'!$B277:$AZ277,30,FALSE)))</f>
        <v>0</v>
      </c>
      <c r="AN278" s="402">
        <f t="shared" si="156"/>
        <v>0</v>
      </c>
      <c r="AO278" s="404">
        <f t="shared" si="157"/>
        <v>12680.64</v>
      </c>
      <c r="AP278" s="384">
        <f t="shared" si="158"/>
        <v>113940.3</v>
      </c>
      <c r="AQ278" s="403"/>
      <c r="AR278" s="403" t="e">
        <f>VLOOKUP($A278,'Data EYFSS Indica'!$C:$AQ,27,0)</f>
        <v>#N/A</v>
      </c>
      <c r="AS278" s="403" t="e">
        <f>VLOOKUP($A278,'Data EYFSS Indica'!$C:$AQ,28,0)</f>
        <v>#N/A</v>
      </c>
      <c r="AT278" s="409" t="e">
        <f t="shared" si="159"/>
        <v>#N/A</v>
      </c>
      <c r="AU278" s="409" t="e">
        <f>(VLOOKUP($A278,'Data EYFSS Indica'!$C:$AQ,24,0))/3.2*AU$3</f>
        <v>#N/A</v>
      </c>
      <c r="AV278" s="413" t="e">
        <f t="shared" si="160"/>
        <v>#N/A</v>
      </c>
      <c r="AW278" s="410" t="e">
        <f t="shared" si="150"/>
        <v>#N/A</v>
      </c>
      <c r="AX278" s="410" t="e">
        <f t="shared" si="151"/>
        <v>#N/A</v>
      </c>
      <c r="AY278" s="410" t="e">
        <f t="shared" si="152"/>
        <v>#N/A</v>
      </c>
      <c r="AZ278" s="642">
        <f>(SUMIF('Spring 2023 School'!B:B,Budget!A278,'Spring 2023 School'!AG:AG)+SUMIF('Summer 2023 School'!B:B,Budget!A278,'Summer 2023 School'!AG:AG)+SUMIF('Autumn 2023 School'!B:B,Budget!A278,'Autumn 2023 School'!AG:AG))</f>
        <v>1</v>
      </c>
      <c r="BA278" s="410">
        <f t="shared" si="153"/>
        <v>910</v>
      </c>
      <c r="BI278">
        <f t="shared" si="161"/>
        <v>675</v>
      </c>
      <c r="BJ278">
        <f t="shared" si="162"/>
        <v>450</v>
      </c>
      <c r="BK278">
        <f t="shared" si="163"/>
        <v>405</v>
      </c>
    </row>
    <row r="279" spans="1:63" x14ac:dyDescent="0.35">
      <c r="A279" s="231">
        <v>2633</v>
      </c>
      <c r="B279" t="s">
        <v>414</v>
      </c>
      <c r="C279" s="231">
        <f>IF(ISNA(VLOOKUP($A279,'Spring 2023 PVI'!$B$3:$AF$220,6,FALSE)),0,(VLOOKUP($A279,'Spring 2023 PVI'!$B$3:$AF$220,6,FALSE)))</f>
        <v>19</v>
      </c>
      <c r="D279" s="231">
        <f>IF(ISNA(VLOOKUP($A279,'Summer 2023 PVI'!$B$2:$AF$217,6,FALSE)),0,(VLOOKUP($A279,'Summer 2023 PVI'!$B$2:$AF$217,6,FALSE)))</f>
        <v>20</v>
      </c>
      <c r="E279" s="231">
        <f>IF(ISNA(VLOOKUP($A279,'Autumn 2023 PVI'!$B$2:$AH$214,6,FALSE)),0,(VLOOKUP($A279,'Autumn 2023 PVI'!$B$2:$AH$214,6,FALSE)))</f>
        <v>10</v>
      </c>
      <c r="F279" s="231">
        <f>IF(ISNA(VLOOKUP($A279,'Spring 2023 PVI'!$B$3:$AF$219,9,FALSE)),0,(VLOOKUP($A279,'Spring 2023 PVI'!$B$3:$AF$219,8,FALSE)))</f>
        <v>2</v>
      </c>
      <c r="G279" s="231">
        <f>IF(ISNA(VLOOKUP($A279,'Summer 2023 PVI'!$B$2:$AF$216,9,FALSE)),0,(VLOOKUP($A279,'Summer 2023 PVI'!$B$2:$AF$216,8,FALSE)))</f>
        <v>4</v>
      </c>
      <c r="H279" s="231">
        <f>IF(ISNA(VLOOKUP($A279,'Autumn 2023 PVI'!$B$2:$AH$214,9,FALSE)),0,(VLOOKUP($A279,'Autumn 2023 PVI'!$B$2:$AH$214,9,FALSE)))</f>
        <v>6</v>
      </c>
      <c r="I279" s="231">
        <f>IF(ISNA(VLOOKUP($A279,'Spring 2023 PVI'!$B$3:$AF$219,13,FALSE)),0,(VLOOKUP($A279,'Spring 2023 PVI'!$B$3:$AF$219,13,FALSE)))</f>
        <v>281</v>
      </c>
      <c r="J279" s="231">
        <f>IF(ISNA(VLOOKUP($A279,'Summer 2023 PVI'!$B$2:$AF$216,13,FALSE)),0,(VLOOKUP($A279,'Summer 2023 PVI'!$B$2:$AF$216,13,FALSE)))</f>
        <v>282</v>
      </c>
      <c r="K279" s="231">
        <f>IF(ISNA(VLOOKUP($A279,'Autumn 2023 PVI'!$B$2:$AH$214,13,FALSE)),0,(VLOOKUP($A279,'Autumn 2023 PVI'!$B$2:$AH$214,13,FALSE)))</f>
        <v>134</v>
      </c>
      <c r="L279" s="231">
        <f>IF(ISNA(VLOOKUP($A279,'Spring 2023 PVI'!$B$3:$AF$219,16,FALSE)),0,(VLOOKUP($A279,'Spring 2023 PVI'!$B$3:$AF$219,16,FALSE)))</f>
        <v>114</v>
      </c>
      <c r="M279" s="231">
        <f>IF(ISNA(VLOOKUP($A279,'Summer 2023 PVI'!$B$2:$AF$216,16,FALSE)),0,(VLOOKUP($A279,'Summer 2023 PVI'!$B$2:$AF$216,16,FALSE)))</f>
        <v>141.5</v>
      </c>
      <c r="N279" s="231">
        <f>IF(ISNA(VLOOKUP($A279,'Autumn 2023 PVI'!$B$2:$AH$214,16,FALSE)),0,(VLOOKUP($A279,'Autumn 2023 PVI'!$B$2:$AH$214,16,FALSE)))</f>
        <v>75</v>
      </c>
      <c r="O279" s="231">
        <f>IF(ISNA(VLOOKUP($A279,'Spring 2023 PVI'!$B$3:$AF$219,3,FALSE)),0,(VLOOKUP($A279,'Spring 2023 PVI'!$B$3:$AF$219,3,FALSE)))</f>
        <v>3</v>
      </c>
      <c r="P279" s="231">
        <f>IF(ISNA(VLOOKUP($A279,'Summer 2023 PVI'!$B$3:$AF$216,3,FALSE)),0,(VLOOKUP($A279,'Summer 2023 PVI'!$B$2:$AF$216,3,FALSE)))</f>
        <v>4</v>
      </c>
      <c r="Q279" s="231">
        <f>IF(ISNA(VLOOKUP($A279,'Autumn 2023 PVI'!$B$2:$AF$214,3,FALSE)),0,(VLOOKUP($A279,'Autumn 2023 PVI'!$B$2:$AF$214,3,FALSE)))</f>
        <v>1</v>
      </c>
      <c r="R279" s="231">
        <f>IF(ISNA(VLOOKUP($A279,'Spring 2023 PVI'!$B$3:$AF$219,10,FALSE)),0,(VLOOKUP($A279,'Spring 2023 PVI'!$B$3:$AF$219,10,FALSE)))</f>
        <v>45</v>
      </c>
      <c r="S279" s="231">
        <f>IF(ISNA(VLOOKUP($A279,'Summer 2023 PVI'!$B$2:$AF$216,10,FALSE)),0,(VLOOKUP($A279,'Summer 2023 PVI'!$B$2:$AF$216,10,FALSE)))</f>
        <v>57.5</v>
      </c>
      <c r="T279" s="231">
        <f>IF(ISNA(VLOOKUP($A279,'Autumn 2023 PVI'!$B$2:$AH$214,10,FALSE)),0,(VLOOKUP($A279,'Autumn 2023 PVI'!$B$2:$AH$214,10,FALSE)))</f>
        <v>15</v>
      </c>
      <c r="U279" s="231">
        <f>IF(ISNA(VLOOKUP($A279,'Spring 2023 PVI'!$B$3:$AF$219,26,FALSE)),0,(VLOOKUP($A279,'Spring 2023 PVI'!$B$3:$AF$219,26,FALSE)))</f>
        <v>0</v>
      </c>
      <c r="V279" s="231">
        <f>IF(ISNA(VLOOKUP($A279,'Spring 2023 PVI'!$B$3:$AF$219,26,FALSE)),0,(VLOOKUP($A279,'Spring 2023 PVI'!$B$3:$AF$219,26,FALSE)))</f>
        <v>0</v>
      </c>
      <c r="W279" s="231">
        <f>IF(ISNA(VLOOKUP($A279,'Spring 2023 PVI'!$B$3:$AF$219,26,FALSE)),0,(VLOOKUP($A279,'Spring 2023 PVI'!$B$3:$AF$219,26,FALSE)))</f>
        <v>0</v>
      </c>
      <c r="X279" s="231">
        <f>IF(ISNA(VLOOKUP($A279,'Spring 2023 PVI'!$B$3:$AF$219,27,FALSE)),0,(VLOOKUP($A279,'Spring 2023 PVI'!$B$3:$AF$219,27,FALSE)))</f>
        <v>0</v>
      </c>
      <c r="Y279" s="231">
        <f>IF(ISNA(VLOOKUP($A279,'Spring 2023 PVI'!$B$3:$AF$219,27,FALSE)),0,(VLOOKUP($A279,'Spring 2023 PVI'!$B$3:$AF$219,27,FALSE)))</f>
        <v>0</v>
      </c>
      <c r="Z279" s="231">
        <f>IF(ISNA(VLOOKUP($A279,'Spring 2023 PVI'!$B$3:$AF$219,27,FALSE)),0,(VLOOKUP($A279,'Spring 2023 PVI'!$B$3:$AF$219,27,FALSE)))</f>
        <v>0</v>
      </c>
      <c r="AA279" s="231">
        <f>IF(ISNA(VLOOKUP($A279,'Spring 2023 PVI'!$B$3:$AF$219,28,FALSE)),0,(VLOOKUP($A279,'Spring 2023 PVI'!$B$3:$AF$219,28,FALSE)))</f>
        <v>0</v>
      </c>
      <c r="AB279" s="231">
        <f>IF(ISNA(VLOOKUP($A279,'Spring 2023 PVI'!$B$3:$AF$219,28,FALSE)),0,(VLOOKUP($A279,'Spring 2023 PVI'!$B$3:$AF$219,28,FALSE)))</f>
        <v>0</v>
      </c>
      <c r="AC279" s="231">
        <f>IF(ISNA(VLOOKUP($A279,'Spring 2023 PVI'!$B$3:$AF$219,28,FALSE)),0,(VLOOKUP($A279,'Spring 2023 PVI'!$B$3:$AF$219,28,FALSE)))</f>
        <v>0</v>
      </c>
      <c r="AD279" s="384">
        <f t="shared" si="154"/>
        <v>71264.87</v>
      </c>
      <c r="AE279" s="403">
        <v>30</v>
      </c>
      <c r="AF279" s="403">
        <v>15</v>
      </c>
      <c r="AG279" s="403">
        <v>72</v>
      </c>
      <c r="AH279" s="384">
        <f t="shared" si="147"/>
        <v>695.4</v>
      </c>
      <c r="AI279" s="384">
        <f t="shared" si="148"/>
        <v>165.29999999999998</v>
      </c>
      <c r="AJ279" s="384">
        <f t="shared" si="149"/>
        <v>218.88</v>
      </c>
      <c r="AK279" s="384">
        <f t="shared" si="155"/>
        <v>1079.58</v>
      </c>
      <c r="AL279" s="403">
        <f>IF(ISNA(VLOOKUP($A279,'Spring 2023 PVI'!$B278:$AD278,29,FALSE)),0,(VLOOKUP($A279,'Spring 2023 PVI'!$B278:$AD278,29,FALSE)))</f>
        <v>0</v>
      </c>
      <c r="AM279" s="403">
        <f>IF(ISNA(VLOOKUP($A279,'Spring 2023 PVI'!$B278:$AZ278,30,FALSE)),0,(VLOOKUP($A279,'Spring 2023 PVI'!$B278:$AZ278,30,FALSE)))</f>
        <v>0</v>
      </c>
      <c r="AN279" s="402">
        <f t="shared" si="156"/>
        <v>0</v>
      </c>
      <c r="AO279" s="404">
        <f t="shared" si="157"/>
        <v>12342</v>
      </c>
      <c r="AP279" s="384">
        <f t="shared" si="158"/>
        <v>84686.45</v>
      </c>
      <c r="AQ279" s="403"/>
      <c r="AR279" s="403" t="e">
        <f>VLOOKUP($A279,'Data EYFSS Indica'!$C:$AQ,27,0)</f>
        <v>#N/A</v>
      </c>
      <c r="AS279" s="403" t="e">
        <f>VLOOKUP($A279,'Data EYFSS Indica'!$C:$AQ,28,0)</f>
        <v>#N/A</v>
      </c>
      <c r="AT279" s="409" t="e">
        <f t="shared" si="159"/>
        <v>#N/A</v>
      </c>
      <c r="AU279" s="409" t="e">
        <f>(VLOOKUP($A279,'Data EYFSS Indica'!$C:$AQ,24,0))/3.2*AU$3</f>
        <v>#N/A</v>
      </c>
      <c r="AV279" s="413" t="e">
        <f t="shared" si="160"/>
        <v>#N/A</v>
      </c>
      <c r="AW279" s="410" t="e">
        <f t="shared" si="150"/>
        <v>#N/A</v>
      </c>
      <c r="AX279" s="410" t="e">
        <f t="shared" si="151"/>
        <v>#N/A</v>
      </c>
      <c r="AY279" s="410" t="e">
        <f t="shared" si="152"/>
        <v>#N/A</v>
      </c>
      <c r="AZ279" s="642">
        <f>(SUMIF('Spring 2023 School'!B:B,Budget!A279,'Spring 2023 School'!AG:AG)+SUMIF('Summer 2023 School'!B:B,Budget!A279,'Summer 2023 School'!AG:AG)+SUMIF('Autumn 2023 School'!B:B,Budget!A279,'Autumn 2023 School'!AG:AG))</f>
        <v>0</v>
      </c>
      <c r="BA279" s="410">
        <f t="shared" si="153"/>
        <v>0</v>
      </c>
      <c r="BI279">
        <f t="shared" si="161"/>
        <v>450</v>
      </c>
      <c r="BJ279">
        <f t="shared" si="162"/>
        <v>225</v>
      </c>
      <c r="BK279">
        <f t="shared" si="163"/>
        <v>1080</v>
      </c>
    </row>
    <row r="280" spans="1:63" x14ac:dyDescent="0.35">
      <c r="A280" s="231">
        <v>2637</v>
      </c>
      <c r="B280" t="s">
        <v>415</v>
      </c>
      <c r="C280" s="231">
        <f>IF(ISNA(VLOOKUP($A280,'Spring 2023 PVI'!$B$3:$AF$220,6,FALSE)),0,(VLOOKUP($A280,'Spring 2023 PVI'!$B$3:$AF$220,6,FALSE)))</f>
        <v>46</v>
      </c>
      <c r="D280" s="231">
        <f>IF(ISNA(VLOOKUP($A280,'Summer 2023 PVI'!$B$2:$AF$217,6,FALSE)),0,(VLOOKUP($A280,'Summer 2023 PVI'!$B$2:$AF$217,6,FALSE)))</f>
        <v>60</v>
      </c>
      <c r="E280" s="231">
        <f>IF(ISNA(VLOOKUP($A280,'Autumn 2023 PVI'!$B$2:$AH$214,6,FALSE)),0,(VLOOKUP($A280,'Autumn 2023 PVI'!$B$2:$AH$214,6,FALSE)))</f>
        <v>39</v>
      </c>
      <c r="F280" s="231">
        <f>IF(ISNA(VLOOKUP($A280,'Spring 2023 PVI'!$B$3:$AF$219,9,FALSE)),0,(VLOOKUP($A280,'Spring 2023 PVI'!$B$3:$AF$219,8,FALSE)))</f>
        <v>10</v>
      </c>
      <c r="G280" s="231">
        <f>IF(ISNA(VLOOKUP($A280,'Summer 2023 PVI'!$B$2:$AF$216,9,FALSE)),0,(VLOOKUP($A280,'Summer 2023 PVI'!$B$2:$AF$216,8,FALSE)))</f>
        <v>15</v>
      </c>
      <c r="H280" s="231">
        <f>IF(ISNA(VLOOKUP($A280,'Autumn 2023 PVI'!$B$2:$AH$214,9,FALSE)),0,(VLOOKUP($A280,'Autumn 2023 PVI'!$B$2:$AH$214,9,FALSE)))</f>
        <v>25</v>
      </c>
      <c r="I280" s="231">
        <f>IF(ISNA(VLOOKUP($A280,'Spring 2023 PVI'!$B$3:$AF$219,13,FALSE)),0,(VLOOKUP($A280,'Spring 2023 PVI'!$B$3:$AF$219,13,FALSE)))</f>
        <v>690</v>
      </c>
      <c r="J280" s="231">
        <f>IF(ISNA(VLOOKUP($A280,'Summer 2023 PVI'!$B$2:$AF$216,13,FALSE)),0,(VLOOKUP($A280,'Summer 2023 PVI'!$B$2:$AF$216,13,FALSE)))</f>
        <v>900</v>
      </c>
      <c r="K280" s="231">
        <f>IF(ISNA(VLOOKUP($A280,'Autumn 2023 PVI'!$B$2:$AH$214,13,FALSE)),0,(VLOOKUP($A280,'Autumn 2023 PVI'!$B$2:$AH$214,13,FALSE)))</f>
        <v>585</v>
      </c>
      <c r="L280" s="231">
        <f>IF(ISNA(VLOOKUP($A280,'Spring 2023 PVI'!$B$3:$AF$219,16,FALSE)),0,(VLOOKUP($A280,'Spring 2023 PVI'!$B$3:$AF$219,16,FALSE)))</f>
        <v>450</v>
      </c>
      <c r="M280" s="231">
        <f>IF(ISNA(VLOOKUP($A280,'Summer 2023 PVI'!$B$2:$AF$216,16,FALSE)),0,(VLOOKUP($A280,'Summer 2023 PVI'!$B$2:$AF$216,16,FALSE)))</f>
        <v>570</v>
      </c>
      <c r="N280" s="231">
        <f>IF(ISNA(VLOOKUP($A280,'Autumn 2023 PVI'!$B$2:$AH$214,16,FALSE)),0,(VLOOKUP($A280,'Autumn 2023 PVI'!$B$2:$AH$214,16,FALSE)))</f>
        <v>375</v>
      </c>
      <c r="O280" s="231">
        <f>IF(ISNA(VLOOKUP($A280,'Spring 2023 PVI'!$B$3:$AF$219,3,FALSE)),0,(VLOOKUP($A280,'Spring 2023 PVI'!$B$3:$AF$219,3,FALSE)))</f>
        <v>2</v>
      </c>
      <c r="P280" s="231">
        <f>IF(ISNA(VLOOKUP($A280,'Summer 2023 PVI'!$B$3:$AF$216,3,FALSE)),0,(VLOOKUP($A280,'Summer 2023 PVI'!$B$2:$AF$216,3,FALSE)))</f>
        <v>0</v>
      </c>
      <c r="Q280" s="231">
        <f>IF(ISNA(VLOOKUP($A280,'Autumn 2023 PVI'!$B$2:$AF$214,3,FALSE)),0,(VLOOKUP($A280,'Autumn 2023 PVI'!$B$2:$AF$214,3,FALSE)))</f>
        <v>0</v>
      </c>
      <c r="R280" s="231">
        <f>IF(ISNA(VLOOKUP($A280,'Spring 2023 PVI'!$B$3:$AF$219,10,FALSE)),0,(VLOOKUP($A280,'Spring 2023 PVI'!$B$3:$AF$219,10,FALSE)))</f>
        <v>30</v>
      </c>
      <c r="S280" s="231">
        <f>IF(ISNA(VLOOKUP($A280,'Summer 2023 PVI'!$B$2:$AF$216,10,FALSE)),0,(VLOOKUP($A280,'Summer 2023 PVI'!$B$2:$AF$216,10,FALSE)))</f>
        <v>0</v>
      </c>
      <c r="T280" s="231">
        <f>IF(ISNA(VLOOKUP($A280,'Autumn 2023 PVI'!$B$2:$AH$214,10,FALSE)),0,(VLOOKUP($A280,'Autumn 2023 PVI'!$B$2:$AH$214,10,FALSE)))</f>
        <v>0</v>
      </c>
      <c r="U280" s="231">
        <f>IF(ISNA(VLOOKUP($A280,'Spring 2023 PVI'!$B$3:$AF$219,26,FALSE)),0,(VLOOKUP($A280,'Spring 2023 PVI'!$B$3:$AF$219,26,FALSE)))</f>
        <v>0</v>
      </c>
      <c r="V280" s="231">
        <f>IF(ISNA(VLOOKUP($A280,'Spring 2023 PVI'!$B$3:$AF$219,26,FALSE)),0,(VLOOKUP($A280,'Spring 2023 PVI'!$B$3:$AF$219,26,FALSE)))</f>
        <v>0</v>
      </c>
      <c r="W280" s="231">
        <f>IF(ISNA(VLOOKUP($A280,'Spring 2023 PVI'!$B$3:$AF$219,26,FALSE)),0,(VLOOKUP($A280,'Spring 2023 PVI'!$B$3:$AF$219,26,FALSE)))</f>
        <v>0</v>
      </c>
      <c r="X280" s="231">
        <f>IF(ISNA(VLOOKUP($A280,'Spring 2023 PVI'!$B$3:$AF$219,27,FALSE)),0,(VLOOKUP($A280,'Spring 2023 PVI'!$B$3:$AF$219,27,FALSE)))</f>
        <v>0</v>
      </c>
      <c r="Y280" s="231">
        <f>IF(ISNA(VLOOKUP($A280,'Spring 2023 PVI'!$B$3:$AF$219,27,FALSE)),0,(VLOOKUP($A280,'Spring 2023 PVI'!$B$3:$AF$219,27,FALSE)))</f>
        <v>0</v>
      </c>
      <c r="Z280" s="231">
        <f>IF(ISNA(VLOOKUP($A280,'Spring 2023 PVI'!$B$3:$AF$219,27,FALSE)),0,(VLOOKUP($A280,'Spring 2023 PVI'!$B$3:$AF$219,27,FALSE)))</f>
        <v>0</v>
      </c>
      <c r="AA280" s="231">
        <f>IF(ISNA(VLOOKUP($A280,'Spring 2023 PVI'!$B$3:$AF$219,28,FALSE)),0,(VLOOKUP($A280,'Spring 2023 PVI'!$B$3:$AF$219,28,FALSE)))</f>
        <v>0</v>
      </c>
      <c r="AB280" s="231">
        <f>IF(ISNA(VLOOKUP($A280,'Spring 2023 PVI'!$B$3:$AF$219,28,FALSE)),0,(VLOOKUP($A280,'Spring 2023 PVI'!$B$3:$AF$219,28,FALSE)))</f>
        <v>0</v>
      </c>
      <c r="AC280" s="231">
        <f>IF(ISNA(VLOOKUP($A280,'Spring 2023 PVI'!$B$3:$AF$219,28,FALSE)),0,(VLOOKUP($A280,'Spring 2023 PVI'!$B$3:$AF$219,28,FALSE)))</f>
        <v>0</v>
      </c>
      <c r="AD280" s="384">
        <f t="shared" si="154"/>
        <v>246339</v>
      </c>
      <c r="AE280" s="403">
        <v>30</v>
      </c>
      <c r="AF280" s="403">
        <v>45</v>
      </c>
      <c r="AG280" s="403">
        <v>75</v>
      </c>
      <c r="AH280" s="384">
        <f t="shared" si="147"/>
        <v>695.4</v>
      </c>
      <c r="AI280" s="384">
        <f t="shared" si="148"/>
        <v>495.9</v>
      </c>
      <c r="AJ280" s="384">
        <f t="shared" si="149"/>
        <v>228</v>
      </c>
      <c r="AK280" s="384">
        <f t="shared" si="155"/>
        <v>1419.3</v>
      </c>
      <c r="AL280" s="403">
        <f>IF(ISNA(VLOOKUP($A280,'Spring 2023 PVI'!$B279:$AD279,29,FALSE)),0,(VLOOKUP($A280,'Spring 2023 PVI'!$B279:$AD279,29,FALSE)))</f>
        <v>0</v>
      </c>
      <c r="AM280" s="403">
        <f>IF(ISNA(VLOOKUP($A280,'Spring 2023 PVI'!$B279:$AZ279,30,FALSE)),0,(VLOOKUP($A280,'Spring 2023 PVI'!$B279:$AZ279,30,FALSE)))</f>
        <v>0</v>
      </c>
      <c r="AN280" s="402">
        <f t="shared" si="156"/>
        <v>0</v>
      </c>
      <c r="AO280" s="404">
        <f t="shared" si="157"/>
        <v>3182.4</v>
      </c>
      <c r="AP280" s="384">
        <f t="shared" si="158"/>
        <v>250940.69999999998</v>
      </c>
      <c r="AQ280" s="403"/>
      <c r="AR280" s="403" t="e">
        <f>VLOOKUP($A280,'Data EYFSS Indica'!$C:$AQ,27,0)</f>
        <v>#N/A</v>
      </c>
      <c r="AS280" s="403" t="e">
        <f>VLOOKUP($A280,'Data EYFSS Indica'!$C:$AQ,28,0)</f>
        <v>#N/A</v>
      </c>
      <c r="AT280" s="409" t="e">
        <f t="shared" si="159"/>
        <v>#N/A</v>
      </c>
      <c r="AU280" s="409" t="e">
        <f>(VLOOKUP($A280,'Data EYFSS Indica'!$C:$AQ,24,0))/3.2*AU$3</f>
        <v>#N/A</v>
      </c>
      <c r="AV280" s="413" t="e">
        <f t="shared" si="160"/>
        <v>#N/A</v>
      </c>
      <c r="AW280" s="410" t="e">
        <f t="shared" si="150"/>
        <v>#N/A</v>
      </c>
      <c r="AX280" s="410" t="e">
        <f t="shared" si="151"/>
        <v>#N/A</v>
      </c>
      <c r="AY280" s="410" t="e">
        <f t="shared" si="152"/>
        <v>#N/A</v>
      </c>
      <c r="AZ280" s="642">
        <f>(SUMIF('Spring 2023 School'!B:B,Budget!A280,'Spring 2023 School'!AG:AG)+SUMIF('Summer 2023 School'!B:B,Budget!A280,'Summer 2023 School'!AG:AG)+SUMIF('Autumn 2023 School'!B:B,Budget!A280,'Autumn 2023 School'!AG:AG))</f>
        <v>0</v>
      </c>
      <c r="BA280" s="410">
        <f t="shared" si="153"/>
        <v>0</v>
      </c>
      <c r="BI280">
        <f t="shared" si="161"/>
        <v>450</v>
      </c>
      <c r="BJ280">
        <f t="shared" si="162"/>
        <v>675</v>
      </c>
      <c r="BK280">
        <f t="shared" si="163"/>
        <v>1125</v>
      </c>
    </row>
    <row r="281" spans="1:63" x14ac:dyDescent="0.35">
      <c r="A281" s="231">
        <v>2669</v>
      </c>
      <c r="B281" t="s">
        <v>416</v>
      </c>
      <c r="C281" s="231">
        <f>IF(ISNA(VLOOKUP($A281,'Spring 2023 PVI'!$B$3:$AF$220,6,FALSE)),0,(VLOOKUP($A281,'Spring 2023 PVI'!$B$3:$AF$220,6,FALSE)))</f>
        <v>20</v>
      </c>
      <c r="D281" s="231">
        <f>IF(ISNA(VLOOKUP($A281,'Summer 2023 PVI'!$B$2:$AF$217,6,FALSE)),0,(VLOOKUP($A281,'Summer 2023 PVI'!$B$2:$AF$217,6,FALSE)))</f>
        <v>23</v>
      </c>
      <c r="E281" s="231">
        <f>IF(ISNA(VLOOKUP($A281,'Autumn 2023 PVI'!$B$2:$AH$214,6,FALSE)),0,(VLOOKUP($A281,'Autumn 2023 PVI'!$B$2:$AH$214,6,FALSE)))</f>
        <v>10</v>
      </c>
      <c r="F281" s="231">
        <f>IF(ISNA(VLOOKUP($A281,'Spring 2023 PVI'!$B$3:$AF$219,9,FALSE)),0,(VLOOKUP($A281,'Spring 2023 PVI'!$B$3:$AF$219,8,FALSE)))</f>
        <v>1</v>
      </c>
      <c r="G281" s="231">
        <f>IF(ISNA(VLOOKUP($A281,'Summer 2023 PVI'!$B$2:$AF$216,9,FALSE)),0,(VLOOKUP($A281,'Summer 2023 PVI'!$B$2:$AF$216,8,FALSE)))</f>
        <v>1</v>
      </c>
      <c r="H281" s="231">
        <f>IF(ISNA(VLOOKUP($A281,'Autumn 2023 PVI'!$B$2:$AH$214,9,FALSE)),0,(VLOOKUP($A281,'Autumn 2023 PVI'!$B$2:$AH$214,9,FALSE)))</f>
        <v>2</v>
      </c>
      <c r="I281" s="231">
        <f>IF(ISNA(VLOOKUP($A281,'Spring 2023 PVI'!$B$3:$AF$219,13,FALSE)),0,(VLOOKUP($A281,'Spring 2023 PVI'!$B$3:$AF$219,13,FALSE)))</f>
        <v>280</v>
      </c>
      <c r="J281" s="231">
        <f>IF(ISNA(VLOOKUP($A281,'Summer 2023 PVI'!$B$2:$AF$216,13,FALSE)),0,(VLOOKUP($A281,'Summer 2023 PVI'!$B$2:$AF$216,13,FALSE)))</f>
        <v>310</v>
      </c>
      <c r="K281" s="231">
        <f>IF(ISNA(VLOOKUP($A281,'Autumn 2023 PVI'!$B$2:$AH$214,13,FALSE)),0,(VLOOKUP($A281,'Autumn 2023 PVI'!$B$2:$AH$214,13,FALSE)))</f>
        <v>138</v>
      </c>
      <c r="L281" s="231">
        <f>IF(ISNA(VLOOKUP($A281,'Spring 2023 PVI'!$B$3:$AF$219,16,FALSE)),0,(VLOOKUP($A281,'Spring 2023 PVI'!$B$3:$AF$219,16,FALSE)))</f>
        <v>40</v>
      </c>
      <c r="M281" s="231">
        <f>IF(ISNA(VLOOKUP($A281,'Summer 2023 PVI'!$B$2:$AF$216,16,FALSE)),0,(VLOOKUP($A281,'Summer 2023 PVI'!$B$2:$AF$216,16,FALSE)))</f>
        <v>70</v>
      </c>
      <c r="N281" s="231">
        <f>IF(ISNA(VLOOKUP($A281,'Autumn 2023 PVI'!$B$2:$AH$214,16,FALSE)),0,(VLOOKUP($A281,'Autumn 2023 PVI'!$B$2:$AH$214,16,FALSE)))</f>
        <v>15</v>
      </c>
      <c r="O281" s="231">
        <f>IF(ISNA(VLOOKUP($A281,'Spring 2023 PVI'!$B$3:$AF$219,3,FALSE)),0,(VLOOKUP($A281,'Spring 2023 PVI'!$B$3:$AF$219,3,FALSE)))</f>
        <v>1</v>
      </c>
      <c r="P281" s="231">
        <f>IF(ISNA(VLOOKUP($A281,'Summer 2023 PVI'!$B$3:$AF$216,3,FALSE)),0,(VLOOKUP($A281,'Summer 2023 PVI'!$B$2:$AF$216,3,FALSE)))</f>
        <v>2</v>
      </c>
      <c r="Q281" s="231">
        <f>IF(ISNA(VLOOKUP($A281,'Autumn 2023 PVI'!$B$2:$AF$214,3,FALSE)),0,(VLOOKUP($A281,'Autumn 2023 PVI'!$B$2:$AF$214,3,FALSE)))</f>
        <v>2</v>
      </c>
      <c r="R281" s="231">
        <f>IF(ISNA(VLOOKUP($A281,'Spring 2023 PVI'!$B$3:$AF$219,10,FALSE)),0,(VLOOKUP($A281,'Spring 2023 PVI'!$B$3:$AF$219,10,FALSE)))</f>
        <v>15</v>
      </c>
      <c r="S281" s="231">
        <f>IF(ISNA(VLOOKUP($A281,'Summer 2023 PVI'!$B$2:$AF$216,10,FALSE)),0,(VLOOKUP($A281,'Summer 2023 PVI'!$B$2:$AF$216,10,FALSE)))</f>
        <v>30</v>
      </c>
      <c r="T281" s="231">
        <f>IF(ISNA(VLOOKUP($A281,'Autumn 2023 PVI'!$B$2:$AH$214,10,FALSE)),0,(VLOOKUP($A281,'Autumn 2023 PVI'!$B$2:$AH$214,10,FALSE)))</f>
        <v>30</v>
      </c>
      <c r="U281" s="231">
        <f>IF(ISNA(VLOOKUP($A281,'Spring 2023 PVI'!$B$3:$AF$219,26,FALSE)),0,(VLOOKUP($A281,'Spring 2023 PVI'!$B$3:$AF$219,26,FALSE)))</f>
        <v>3</v>
      </c>
      <c r="V281" s="231">
        <f>IF(ISNA(VLOOKUP($A281,'Spring 2023 PVI'!$B$3:$AF$219,26,FALSE)),0,(VLOOKUP($A281,'Spring 2023 PVI'!$B$3:$AF$219,26,FALSE)))</f>
        <v>3</v>
      </c>
      <c r="W281" s="231">
        <f>IF(ISNA(VLOOKUP($A281,'Spring 2023 PVI'!$B$3:$AF$219,26,FALSE)),0,(VLOOKUP($A281,'Spring 2023 PVI'!$B$3:$AF$219,26,FALSE)))</f>
        <v>3</v>
      </c>
      <c r="X281" s="231">
        <f>IF(ISNA(VLOOKUP($A281,'Spring 2023 PVI'!$B$3:$AF$219,27,FALSE)),0,(VLOOKUP($A281,'Spring 2023 PVI'!$B$3:$AF$219,27,FALSE)))</f>
        <v>45</v>
      </c>
      <c r="Y281" s="231">
        <f>IF(ISNA(VLOOKUP($A281,'Spring 2023 PVI'!$B$3:$AF$219,27,FALSE)),0,(VLOOKUP($A281,'Spring 2023 PVI'!$B$3:$AF$219,27,FALSE)))</f>
        <v>45</v>
      </c>
      <c r="Z281" s="231">
        <f>IF(ISNA(VLOOKUP($A281,'Spring 2023 PVI'!$B$3:$AF$219,27,FALSE)),0,(VLOOKUP($A281,'Spring 2023 PVI'!$B$3:$AF$219,27,FALSE)))</f>
        <v>45</v>
      </c>
      <c r="AA281" s="231">
        <f>IF(ISNA(VLOOKUP($A281,'Spring 2023 PVI'!$B$3:$AF$219,28,FALSE)),0,(VLOOKUP($A281,'Spring 2023 PVI'!$B$3:$AF$219,28,FALSE)))</f>
        <v>0</v>
      </c>
      <c r="AB281" s="231">
        <f>IF(ISNA(VLOOKUP($A281,'Spring 2023 PVI'!$B$3:$AF$219,28,FALSE)),0,(VLOOKUP($A281,'Spring 2023 PVI'!$B$3:$AF$219,28,FALSE)))</f>
        <v>0</v>
      </c>
      <c r="AC281" s="231">
        <f>IF(ISNA(VLOOKUP($A281,'Spring 2023 PVI'!$B$3:$AF$219,28,FALSE)),0,(VLOOKUP($A281,'Spring 2023 PVI'!$B$3:$AF$219,28,FALSE)))</f>
        <v>0</v>
      </c>
      <c r="AD281" s="384">
        <f t="shared" si="154"/>
        <v>59273.119999999995</v>
      </c>
      <c r="AE281" s="403">
        <v>0</v>
      </c>
      <c r="AF281" s="403">
        <v>15</v>
      </c>
      <c r="AG281" s="403">
        <v>25</v>
      </c>
      <c r="AH281" s="384">
        <f t="shared" si="147"/>
        <v>0</v>
      </c>
      <c r="AI281" s="384">
        <f t="shared" si="148"/>
        <v>165.29999999999998</v>
      </c>
      <c r="AJ281" s="384">
        <f t="shared" si="149"/>
        <v>76</v>
      </c>
      <c r="AK281" s="384">
        <f t="shared" si="155"/>
        <v>241.29999999999998</v>
      </c>
      <c r="AL281" s="403">
        <f>IF(ISNA(VLOOKUP($A281,'Spring 2023 PVI'!$B280:$AD280,29,FALSE)),0,(VLOOKUP($A281,'Spring 2023 PVI'!$B280:$AD280,29,FALSE)))</f>
        <v>0</v>
      </c>
      <c r="AM281" s="403">
        <f>IF(ISNA(VLOOKUP($A281,'Spring 2023 PVI'!$B280:$AZ280,30,FALSE)),0,(VLOOKUP($A281,'Spring 2023 PVI'!$B280:$AZ280,30,FALSE)))</f>
        <v>0</v>
      </c>
      <c r="AN281" s="402">
        <f t="shared" si="156"/>
        <v>0</v>
      </c>
      <c r="AO281" s="404">
        <f t="shared" si="157"/>
        <v>7711.2000000000007</v>
      </c>
      <c r="AP281" s="384">
        <f t="shared" si="158"/>
        <v>67225.62</v>
      </c>
      <c r="AQ281" s="403"/>
      <c r="AR281" s="403" t="e">
        <f>VLOOKUP($A281,'Data EYFSS Indica'!$C:$AQ,27,0)</f>
        <v>#N/A</v>
      </c>
      <c r="AS281" s="403" t="e">
        <f>VLOOKUP($A281,'Data EYFSS Indica'!$C:$AQ,28,0)</f>
        <v>#N/A</v>
      </c>
      <c r="AT281" s="409" t="e">
        <f t="shared" si="159"/>
        <v>#N/A</v>
      </c>
      <c r="AU281" s="409" t="e">
        <f>(VLOOKUP($A281,'Data EYFSS Indica'!$C:$AQ,24,0))/3.2*AU$3</f>
        <v>#N/A</v>
      </c>
      <c r="AV281" s="413" t="e">
        <f t="shared" si="160"/>
        <v>#N/A</v>
      </c>
      <c r="AW281" s="410" t="e">
        <f t="shared" si="150"/>
        <v>#N/A</v>
      </c>
      <c r="AX281" s="410" t="e">
        <f t="shared" si="151"/>
        <v>#N/A</v>
      </c>
      <c r="AY281" s="410" t="e">
        <f t="shared" si="152"/>
        <v>#N/A</v>
      </c>
      <c r="AZ281" s="642">
        <f>(SUMIF('Spring 2023 School'!B:B,Budget!A281,'Spring 2023 School'!AG:AG)+SUMIF('Summer 2023 School'!B:B,Budget!A281,'Summer 2023 School'!AG:AG)+SUMIF('Autumn 2023 School'!B:B,Budget!A281,'Autumn 2023 School'!AG:AG))</f>
        <v>0</v>
      </c>
      <c r="BA281" s="410">
        <f t="shared" si="153"/>
        <v>0</v>
      </c>
      <c r="BI281">
        <f t="shared" si="161"/>
        <v>0</v>
      </c>
      <c r="BJ281">
        <f t="shared" si="162"/>
        <v>225</v>
      </c>
      <c r="BK281">
        <f t="shared" si="163"/>
        <v>375</v>
      </c>
    </row>
    <row r="282" spans="1:63" x14ac:dyDescent="0.35">
      <c r="A282" s="231">
        <v>2684</v>
      </c>
      <c r="B282" t="s">
        <v>417</v>
      </c>
      <c r="C282" s="231">
        <f>IF(ISNA(VLOOKUP($A282,'Spring 2023 PVI'!$B$3:$AF$220,6,FALSE)),0,(VLOOKUP($A282,'Spring 2023 PVI'!$B$3:$AF$220,6,FALSE)))</f>
        <v>23</v>
      </c>
      <c r="D282" s="231">
        <f>IF(ISNA(VLOOKUP($A282,'Summer 2023 PVI'!$B$2:$AF$217,6,FALSE)),0,(VLOOKUP($A282,'Summer 2023 PVI'!$B$2:$AF$217,6,FALSE)))</f>
        <v>30</v>
      </c>
      <c r="E282" s="231">
        <f>IF(ISNA(VLOOKUP($A282,'Autumn 2023 PVI'!$B$2:$AH$214,6,FALSE)),0,(VLOOKUP($A282,'Autumn 2023 PVI'!$B$2:$AH$214,6,FALSE)))</f>
        <v>14</v>
      </c>
      <c r="F282" s="231">
        <f>IF(ISNA(VLOOKUP($A282,'Spring 2023 PVI'!$B$3:$AF$219,9,FALSE)),0,(VLOOKUP($A282,'Spring 2023 PVI'!$B$3:$AF$219,8,FALSE)))</f>
        <v>2</v>
      </c>
      <c r="G282" s="231">
        <f>IF(ISNA(VLOOKUP($A282,'Summer 2023 PVI'!$B$2:$AF$216,9,FALSE)),0,(VLOOKUP($A282,'Summer 2023 PVI'!$B$2:$AF$216,8,FALSE)))</f>
        <v>2</v>
      </c>
      <c r="H282" s="231">
        <f>IF(ISNA(VLOOKUP($A282,'Autumn 2023 PVI'!$B$2:$AH$214,9,FALSE)),0,(VLOOKUP($A282,'Autumn 2023 PVI'!$B$2:$AH$214,9,FALSE)))</f>
        <v>1</v>
      </c>
      <c r="I282" s="231">
        <f>IF(ISNA(VLOOKUP($A282,'Spring 2023 PVI'!$B$3:$AF$219,13,FALSE)),0,(VLOOKUP($A282,'Spring 2023 PVI'!$B$3:$AF$219,13,FALSE)))</f>
        <v>345</v>
      </c>
      <c r="J282" s="231">
        <f>IF(ISNA(VLOOKUP($A282,'Summer 2023 PVI'!$B$2:$AF$216,13,FALSE)),0,(VLOOKUP($A282,'Summer 2023 PVI'!$B$2:$AF$216,13,FALSE)))</f>
        <v>450</v>
      </c>
      <c r="K282" s="231">
        <f>IF(ISNA(VLOOKUP($A282,'Autumn 2023 PVI'!$B$2:$AH$214,13,FALSE)),0,(VLOOKUP($A282,'Autumn 2023 PVI'!$B$2:$AH$214,13,FALSE)))</f>
        <v>210</v>
      </c>
      <c r="L282" s="231">
        <f>IF(ISNA(VLOOKUP($A282,'Spring 2023 PVI'!$B$3:$AF$219,16,FALSE)),0,(VLOOKUP($A282,'Spring 2023 PVI'!$B$3:$AF$219,16,FALSE)))</f>
        <v>45</v>
      </c>
      <c r="M282" s="231">
        <f>IF(ISNA(VLOOKUP($A282,'Summer 2023 PVI'!$B$2:$AF$216,16,FALSE)),0,(VLOOKUP($A282,'Summer 2023 PVI'!$B$2:$AF$216,16,FALSE)))</f>
        <v>60</v>
      </c>
      <c r="N282" s="231">
        <f>IF(ISNA(VLOOKUP($A282,'Autumn 2023 PVI'!$B$2:$AH$214,16,FALSE)),0,(VLOOKUP($A282,'Autumn 2023 PVI'!$B$2:$AH$214,16,FALSE)))</f>
        <v>15</v>
      </c>
      <c r="O282" s="231">
        <f>IF(ISNA(VLOOKUP($A282,'Spring 2023 PVI'!$B$3:$AF$219,3,FALSE)),0,(VLOOKUP($A282,'Spring 2023 PVI'!$B$3:$AF$219,3,FALSE)))</f>
        <v>11</v>
      </c>
      <c r="P282" s="231">
        <f>IF(ISNA(VLOOKUP($A282,'Summer 2023 PVI'!$B$3:$AF$216,3,FALSE)),0,(VLOOKUP($A282,'Summer 2023 PVI'!$B$2:$AF$216,3,FALSE)))</f>
        <v>6</v>
      </c>
      <c r="Q282" s="231">
        <f>IF(ISNA(VLOOKUP($A282,'Autumn 2023 PVI'!$B$2:$AF$214,3,FALSE)),0,(VLOOKUP($A282,'Autumn 2023 PVI'!$B$2:$AF$214,3,FALSE)))</f>
        <v>14</v>
      </c>
      <c r="R282" s="231">
        <f>IF(ISNA(VLOOKUP($A282,'Spring 2023 PVI'!$B$3:$AF$219,10,FALSE)),0,(VLOOKUP($A282,'Spring 2023 PVI'!$B$3:$AF$219,10,FALSE)))</f>
        <v>165</v>
      </c>
      <c r="S282" s="231">
        <f>IF(ISNA(VLOOKUP($A282,'Summer 2023 PVI'!$B$2:$AF$216,10,FALSE)),0,(VLOOKUP($A282,'Summer 2023 PVI'!$B$2:$AF$216,10,FALSE)))</f>
        <v>90</v>
      </c>
      <c r="T282" s="231">
        <f>IF(ISNA(VLOOKUP($A282,'Autumn 2023 PVI'!$B$2:$AH$214,10,FALSE)),0,(VLOOKUP($A282,'Autumn 2023 PVI'!$B$2:$AH$214,10,FALSE)))</f>
        <v>210</v>
      </c>
      <c r="U282" s="231">
        <f>IF(ISNA(VLOOKUP($A282,'Spring 2023 PVI'!$B$3:$AF$219,26,FALSE)),0,(VLOOKUP($A282,'Spring 2023 PVI'!$B$3:$AF$219,26,FALSE)))</f>
        <v>7</v>
      </c>
      <c r="V282" s="231">
        <f>IF(ISNA(VLOOKUP($A282,'Spring 2023 PVI'!$B$3:$AF$219,26,FALSE)),0,(VLOOKUP($A282,'Spring 2023 PVI'!$B$3:$AF$219,26,FALSE)))</f>
        <v>7</v>
      </c>
      <c r="W282" s="231">
        <f>IF(ISNA(VLOOKUP($A282,'Spring 2023 PVI'!$B$3:$AF$219,26,FALSE)),0,(VLOOKUP($A282,'Spring 2023 PVI'!$B$3:$AF$219,26,FALSE)))</f>
        <v>7</v>
      </c>
      <c r="X282" s="231">
        <f>IF(ISNA(VLOOKUP($A282,'Spring 2023 PVI'!$B$3:$AF$219,27,FALSE)),0,(VLOOKUP($A282,'Spring 2023 PVI'!$B$3:$AF$219,27,FALSE)))</f>
        <v>105</v>
      </c>
      <c r="Y282" s="231">
        <f>IF(ISNA(VLOOKUP($A282,'Spring 2023 PVI'!$B$3:$AF$219,27,FALSE)),0,(VLOOKUP($A282,'Spring 2023 PVI'!$B$3:$AF$219,27,FALSE)))</f>
        <v>105</v>
      </c>
      <c r="Z282" s="231">
        <f>IF(ISNA(VLOOKUP($A282,'Spring 2023 PVI'!$B$3:$AF$219,27,FALSE)),0,(VLOOKUP($A282,'Spring 2023 PVI'!$B$3:$AF$219,27,FALSE)))</f>
        <v>105</v>
      </c>
      <c r="AA282" s="231">
        <f>IF(ISNA(VLOOKUP($A282,'Spring 2023 PVI'!$B$3:$AF$219,28,FALSE)),0,(VLOOKUP($A282,'Spring 2023 PVI'!$B$3:$AF$219,28,FALSE)))</f>
        <v>0</v>
      </c>
      <c r="AB282" s="231">
        <f>IF(ISNA(VLOOKUP($A282,'Spring 2023 PVI'!$B$3:$AF$219,28,FALSE)),0,(VLOOKUP($A282,'Spring 2023 PVI'!$B$3:$AF$219,28,FALSE)))</f>
        <v>0</v>
      </c>
      <c r="AC282" s="231">
        <f>IF(ISNA(VLOOKUP($A282,'Spring 2023 PVI'!$B$3:$AF$219,28,FALSE)),0,(VLOOKUP($A282,'Spring 2023 PVI'!$B$3:$AF$219,28,FALSE)))</f>
        <v>0</v>
      </c>
      <c r="AD282" s="384">
        <f t="shared" si="154"/>
        <v>78048</v>
      </c>
      <c r="AE282" s="403">
        <v>15</v>
      </c>
      <c r="AF282" s="403">
        <v>45</v>
      </c>
      <c r="AG282" s="403">
        <v>255</v>
      </c>
      <c r="AH282" s="384">
        <f t="shared" si="147"/>
        <v>347.7</v>
      </c>
      <c r="AI282" s="384">
        <f t="shared" si="148"/>
        <v>495.9</v>
      </c>
      <c r="AJ282" s="384">
        <f t="shared" si="149"/>
        <v>775.2</v>
      </c>
      <c r="AK282" s="384">
        <f t="shared" si="155"/>
        <v>1618.8</v>
      </c>
      <c r="AL282" s="403">
        <f>IF(ISNA(VLOOKUP($A282,'Spring 2023 PVI'!$B281:$AD281,29,FALSE)),0,(VLOOKUP($A282,'Spring 2023 PVI'!$B281:$AD281,29,FALSE)))</f>
        <v>0</v>
      </c>
      <c r="AM282" s="403">
        <f>IF(ISNA(VLOOKUP($A282,'Spring 2023 PVI'!$B281:$AZ281,30,FALSE)),0,(VLOOKUP($A282,'Spring 2023 PVI'!$B281:$AZ281,30,FALSE)))</f>
        <v>0</v>
      </c>
      <c r="AN282" s="402">
        <f t="shared" si="156"/>
        <v>0</v>
      </c>
      <c r="AO282" s="404">
        <f t="shared" si="157"/>
        <v>47613.600000000006</v>
      </c>
      <c r="AP282" s="384">
        <f t="shared" si="158"/>
        <v>127280.40000000001</v>
      </c>
      <c r="AQ282" s="403"/>
      <c r="AR282" s="403" t="e">
        <f>VLOOKUP($A282,'Data EYFSS Indica'!$C:$AQ,27,0)</f>
        <v>#N/A</v>
      </c>
      <c r="AS282" s="403" t="e">
        <f>VLOOKUP($A282,'Data EYFSS Indica'!$C:$AQ,28,0)</f>
        <v>#N/A</v>
      </c>
      <c r="AT282" s="409" t="e">
        <f t="shared" si="159"/>
        <v>#N/A</v>
      </c>
      <c r="AU282" s="409" t="e">
        <f>(VLOOKUP($A282,'Data EYFSS Indica'!$C:$AQ,24,0))/3.2*AU$3</f>
        <v>#N/A</v>
      </c>
      <c r="AV282" s="413" t="e">
        <f t="shared" si="160"/>
        <v>#N/A</v>
      </c>
      <c r="AW282" s="410" t="e">
        <f t="shared" si="150"/>
        <v>#N/A</v>
      </c>
      <c r="AX282" s="410" t="e">
        <f t="shared" si="151"/>
        <v>#N/A</v>
      </c>
      <c r="AY282" s="410" t="e">
        <f t="shared" si="152"/>
        <v>#N/A</v>
      </c>
      <c r="AZ282" s="642">
        <f>(SUMIF('Spring 2023 School'!B:B,Budget!A282,'Spring 2023 School'!AG:AG)+SUMIF('Summer 2023 School'!B:B,Budget!A282,'Summer 2023 School'!AG:AG)+SUMIF('Autumn 2023 School'!B:B,Budget!A282,'Autumn 2023 School'!AG:AG))</f>
        <v>8</v>
      </c>
      <c r="BA282" s="410">
        <f t="shared" si="153"/>
        <v>7280</v>
      </c>
      <c r="BI282">
        <f t="shared" si="161"/>
        <v>225</v>
      </c>
      <c r="BJ282">
        <f t="shared" si="162"/>
        <v>675</v>
      </c>
      <c r="BK282">
        <f t="shared" si="163"/>
        <v>3825</v>
      </c>
    </row>
    <row r="283" spans="1:63" x14ac:dyDescent="0.35">
      <c r="A283" s="231">
        <v>2686</v>
      </c>
      <c r="B283" t="s">
        <v>418</v>
      </c>
      <c r="C283" s="231">
        <f>IF(ISNA(VLOOKUP($A283,'Spring 2023 PVI'!$B$3:$AF$220,6,FALSE)),0,(VLOOKUP($A283,'Spring 2023 PVI'!$B$3:$AF$220,6,FALSE)))</f>
        <v>40</v>
      </c>
      <c r="D283" s="231">
        <f>IF(ISNA(VLOOKUP($A283,'Summer 2023 PVI'!$B$2:$AF$217,6,FALSE)),0,(VLOOKUP($A283,'Summer 2023 PVI'!$B$2:$AF$217,6,FALSE)))</f>
        <v>43</v>
      </c>
      <c r="E283" s="231">
        <f>IF(ISNA(VLOOKUP($A283,'Autumn 2023 PVI'!$B$2:$AH$214,6,FALSE)),0,(VLOOKUP($A283,'Autumn 2023 PVI'!$B$2:$AH$214,6,FALSE)))</f>
        <v>24</v>
      </c>
      <c r="F283" s="231">
        <f>IF(ISNA(VLOOKUP($A283,'Spring 2023 PVI'!$B$3:$AF$219,9,FALSE)),0,(VLOOKUP($A283,'Spring 2023 PVI'!$B$3:$AF$219,8,FALSE)))</f>
        <v>4</v>
      </c>
      <c r="G283" s="231">
        <f>IF(ISNA(VLOOKUP($A283,'Summer 2023 PVI'!$B$2:$AF$216,9,FALSE)),0,(VLOOKUP($A283,'Summer 2023 PVI'!$B$2:$AF$216,8,FALSE)))</f>
        <v>5</v>
      </c>
      <c r="H283" s="231">
        <f>IF(ISNA(VLOOKUP($A283,'Autumn 2023 PVI'!$B$2:$AH$214,9,FALSE)),0,(VLOOKUP($A283,'Autumn 2023 PVI'!$B$2:$AH$214,9,FALSE)))</f>
        <v>7</v>
      </c>
      <c r="I283" s="231">
        <f>IF(ISNA(VLOOKUP($A283,'Spring 2023 PVI'!$B$3:$AF$219,13,FALSE)),0,(VLOOKUP($A283,'Spring 2023 PVI'!$B$3:$AF$219,13,FALSE)))</f>
        <v>591</v>
      </c>
      <c r="J283" s="231">
        <f>IF(ISNA(VLOOKUP($A283,'Summer 2023 PVI'!$B$2:$AF$216,13,FALSE)),0,(VLOOKUP($A283,'Summer 2023 PVI'!$B$2:$AF$216,13,FALSE)))</f>
        <v>636</v>
      </c>
      <c r="K283" s="231">
        <f>IF(ISNA(VLOOKUP($A283,'Autumn 2023 PVI'!$B$2:$AH$214,13,FALSE)),0,(VLOOKUP($A283,'Autumn 2023 PVI'!$B$2:$AH$214,13,FALSE)))</f>
        <v>345</v>
      </c>
      <c r="L283" s="231">
        <f>IF(ISNA(VLOOKUP($A283,'Spring 2023 PVI'!$B$3:$AF$219,16,FALSE)),0,(VLOOKUP($A283,'Spring 2023 PVI'!$B$3:$AF$219,16,FALSE)))</f>
        <v>160</v>
      </c>
      <c r="M283" s="231">
        <f>IF(ISNA(VLOOKUP($A283,'Summer 2023 PVI'!$B$2:$AF$216,16,FALSE)),0,(VLOOKUP($A283,'Summer 2023 PVI'!$B$2:$AF$216,16,FALSE)))</f>
        <v>191</v>
      </c>
      <c r="N283" s="231">
        <f>IF(ISNA(VLOOKUP($A283,'Autumn 2023 PVI'!$B$2:$AH$214,16,FALSE)),0,(VLOOKUP($A283,'Autumn 2023 PVI'!$B$2:$AH$214,16,FALSE)))</f>
        <v>105</v>
      </c>
      <c r="O283" s="231">
        <f>IF(ISNA(VLOOKUP($A283,'Spring 2023 PVI'!$B$3:$AF$219,3,FALSE)),0,(VLOOKUP($A283,'Spring 2023 PVI'!$B$3:$AF$219,3,FALSE)))</f>
        <v>0</v>
      </c>
      <c r="P283" s="231">
        <f>IF(ISNA(VLOOKUP($A283,'Summer 2023 PVI'!$B$3:$AF$216,3,FALSE)),0,(VLOOKUP($A283,'Summer 2023 PVI'!$B$2:$AF$216,3,FALSE)))</f>
        <v>0</v>
      </c>
      <c r="Q283" s="231">
        <f>IF(ISNA(VLOOKUP($A283,'Autumn 2023 PVI'!$B$2:$AF$214,3,FALSE)),0,(VLOOKUP($A283,'Autumn 2023 PVI'!$B$2:$AF$214,3,FALSE)))</f>
        <v>3</v>
      </c>
      <c r="R283" s="231">
        <f>IF(ISNA(VLOOKUP($A283,'Spring 2023 PVI'!$B$3:$AF$219,10,FALSE)),0,(VLOOKUP($A283,'Spring 2023 PVI'!$B$3:$AF$219,10,FALSE)))</f>
        <v>0</v>
      </c>
      <c r="S283" s="231">
        <f>IF(ISNA(VLOOKUP($A283,'Summer 2023 PVI'!$B$2:$AF$216,10,FALSE)),0,(VLOOKUP($A283,'Summer 2023 PVI'!$B$2:$AF$216,10,FALSE)))</f>
        <v>0</v>
      </c>
      <c r="T283" s="231">
        <f>IF(ISNA(VLOOKUP($A283,'Autumn 2023 PVI'!$B$2:$AH$214,10,FALSE)),0,(VLOOKUP($A283,'Autumn 2023 PVI'!$B$2:$AH$214,10,FALSE)))</f>
        <v>45</v>
      </c>
      <c r="U283" s="231">
        <f>IF(ISNA(VLOOKUP($A283,'Spring 2023 PVI'!$B$3:$AF$219,26,FALSE)),0,(VLOOKUP($A283,'Spring 2023 PVI'!$B$3:$AF$219,26,FALSE)))</f>
        <v>10</v>
      </c>
      <c r="V283" s="231">
        <f>IF(ISNA(VLOOKUP($A283,'Spring 2023 PVI'!$B$3:$AF$219,26,FALSE)),0,(VLOOKUP($A283,'Spring 2023 PVI'!$B$3:$AF$219,26,FALSE)))</f>
        <v>10</v>
      </c>
      <c r="W283" s="231">
        <f>IF(ISNA(VLOOKUP($A283,'Spring 2023 PVI'!$B$3:$AF$219,26,FALSE)),0,(VLOOKUP($A283,'Spring 2023 PVI'!$B$3:$AF$219,26,FALSE)))</f>
        <v>10</v>
      </c>
      <c r="X283" s="231">
        <f>IF(ISNA(VLOOKUP($A283,'Spring 2023 PVI'!$B$3:$AF$219,27,FALSE)),0,(VLOOKUP($A283,'Spring 2023 PVI'!$B$3:$AF$219,27,FALSE)))</f>
        <v>150</v>
      </c>
      <c r="Y283" s="231">
        <f>IF(ISNA(VLOOKUP($A283,'Spring 2023 PVI'!$B$3:$AF$219,27,FALSE)),0,(VLOOKUP($A283,'Spring 2023 PVI'!$B$3:$AF$219,27,FALSE)))</f>
        <v>150</v>
      </c>
      <c r="Z283" s="231">
        <f>IF(ISNA(VLOOKUP($A283,'Spring 2023 PVI'!$B$3:$AF$219,27,FALSE)),0,(VLOOKUP($A283,'Spring 2023 PVI'!$B$3:$AF$219,27,FALSE)))</f>
        <v>150</v>
      </c>
      <c r="AA283" s="231">
        <f>IF(ISNA(VLOOKUP($A283,'Spring 2023 PVI'!$B$3:$AF$219,28,FALSE)),0,(VLOOKUP($A283,'Spring 2023 PVI'!$B$3:$AF$219,28,FALSE)))</f>
        <v>0</v>
      </c>
      <c r="AB283" s="231">
        <f>IF(ISNA(VLOOKUP($A283,'Spring 2023 PVI'!$B$3:$AF$219,28,FALSE)),0,(VLOOKUP($A283,'Spring 2023 PVI'!$B$3:$AF$219,28,FALSE)))</f>
        <v>0</v>
      </c>
      <c r="AC283" s="231">
        <f>IF(ISNA(VLOOKUP($A283,'Spring 2023 PVI'!$B$3:$AF$219,28,FALSE)),0,(VLOOKUP($A283,'Spring 2023 PVI'!$B$3:$AF$219,28,FALSE)))</f>
        <v>0</v>
      </c>
      <c r="AD283" s="384">
        <f t="shared" si="154"/>
        <v>140453.88</v>
      </c>
      <c r="AE283" s="403">
        <v>30</v>
      </c>
      <c r="AF283" s="403">
        <v>150</v>
      </c>
      <c r="AG283" s="403">
        <v>30</v>
      </c>
      <c r="AH283" s="384">
        <f t="shared" si="147"/>
        <v>695.4</v>
      </c>
      <c r="AI283" s="384">
        <f t="shared" si="148"/>
        <v>1653</v>
      </c>
      <c r="AJ283" s="384">
        <f t="shared" si="149"/>
        <v>91.2</v>
      </c>
      <c r="AK283" s="384">
        <f t="shared" si="155"/>
        <v>2439.6</v>
      </c>
      <c r="AL283" s="403">
        <f>IF(ISNA(VLOOKUP($A283,'Spring 2023 PVI'!$B282:$AD282,29,FALSE)),0,(VLOOKUP($A283,'Spring 2023 PVI'!$B282:$AD282,29,FALSE)))</f>
        <v>0</v>
      </c>
      <c r="AM283" s="403">
        <f>IF(ISNA(VLOOKUP($A283,'Spring 2023 PVI'!$B282:$AZ282,30,FALSE)),0,(VLOOKUP($A283,'Spring 2023 PVI'!$B282:$AZ282,30,FALSE)))</f>
        <v>0</v>
      </c>
      <c r="AN283" s="402">
        <f t="shared" si="156"/>
        <v>0</v>
      </c>
      <c r="AO283" s="404">
        <f t="shared" si="157"/>
        <v>4406.3999999999996</v>
      </c>
      <c r="AP283" s="384">
        <f t="shared" si="158"/>
        <v>147299.88</v>
      </c>
      <c r="AQ283" s="403"/>
      <c r="AR283" s="403" t="e">
        <f>VLOOKUP($A283,'Data EYFSS Indica'!$C:$AQ,27,0)</f>
        <v>#N/A</v>
      </c>
      <c r="AS283" s="403" t="e">
        <f>VLOOKUP($A283,'Data EYFSS Indica'!$C:$AQ,28,0)</f>
        <v>#N/A</v>
      </c>
      <c r="AT283" s="409" t="e">
        <f t="shared" si="159"/>
        <v>#N/A</v>
      </c>
      <c r="AU283" s="409" t="e">
        <f>(VLOOKUP($A283,'Data EYFSS Indica'!$C:$AQ,24,0))/3.2*AU$3</f>
        <v>#N/A</v>
      </c>
      <c r="AV283" s="413" t="e">
        <f t="shared" si="160"/>
        <v>#N/A</v>
      </c>
      <c r="AW283" s="410" t="e">
        <f t="shared" si="150"/>
        <v>#N/A</v>
      </c>
      <c r="AX283" s="410" t="e">
        <f t="shared" si="151"/>
        <v>#N/A</v>
      </c>
      <c r="AY283" s="410" t="e">
        <f t="shared" si="152"/>
        <v>#N/A</v>
      </c>
      <c r="AZ283" s="642">
        <f>(SUMIF('Spring 2023 School'!B:B,Budget!A283,'Spring 2023 School'!AG:AG)+SUMIF('Summer 2023 School'!B:B,Budget!A283,'Summer 2023 School'!AG:AG)+SUMIF('Autumn 2023 School'!B:B,Budget!A283,'Autumn 2023 School'!AG:AG))</f>
        <v>4</v>
      </c>
      <c r="BA283" s="410">
        <f t="shared" si="153"/>
        <v>3640</v>
      </c>
      <c r="BI283">
        <f t="shared" si="161"/>
        <v>450</v>
      </c>
      <c r="BJ283">
        <f t="shared" si="162"/>
        <v>2250</v>
      </c>
      <c r="BK283">
        <f t="shared" si="163"/>
        <v>450</v>
      </c>
    </row>
    <row r="284" spans="1:63" x14ac:dyDescent="0.35">
      <c r="A284" s="231">
        <v>2689</v>
      </c>
      <c r="B284" t="s">
        <v>419</v>
      </c>
      <c r="C284" s="231">
        <f>IF(ISNA(VLOOKUP($A284,'Spring 2023 PVI'!$B$3:$AF$220,6,FALSE)),0,(VLOOKUP($A284,'Spring 2023 PVI'!$B$3:$AF$220,6,FALSE)))</f>
        <v>16</v>
      </c>
      <c r="D284" s="231">
        <f>IF(ISNA(VLOOKUP($A284,'Summer 2023 PVI'!$B$2:$AF$217,6,FALSE)),0,(VLOOKUP($A284,'Summer 2023 PVI'!$B$2:$AF$217,6,FALSE)))</f>
        <v>23</v>
      </c>
      <c r="E284" s="231">
        <f>IF(ISNA(VLOOKUP($A284,'Autumn 2023 PVI'!$B$2:$AH$214,6,FALSE)),0,(VLOOKUP($A284,'Autumn 2023 PVI'!$B$2:$AH$214,6,FALSE)))</f>
        <v>11</v>
      </c>
      <c r="F284" s="231">
        <f>IF(ISNA(VLOOKUP($A284,'Spring 2023 PVI'!$B$3:$AF$219,9,FALSE)),0,(VLOOKUP($A284,'Spring 2023 PVI'!$B$3:$AF$219,8,FALSE)))</f>
        <v>1</v>
      </c>
      <c r="G284" s="231">
        <f>IF(ISNA(VLOOKUP($A284,'Summer 2023 PVI'!$B$2:$AF$216,9,FALSE)),0,(VLOOKUP($A284,'Summer 2023 PVI'!$B$2:$AF$216,8,FALSE)))</f>
        <v>3</v>
      </c>
      <c r="H284" s="231">
        <f>IF(ISNA(VLOOKUP($A284,'Autumn 2023 PVI'!$B$2:$AH$214,9,FALSE)),0,(VLOOKUP($A284,'Autumn 2023 PVI'!$B$2:$AH$214,9,FALSE)))</f>
        <v>3</v>
      </c>
      <c r="I284" s="231">
        <f>IF(ISNA(VLOOKUP($A284,'Spring 2023 PVI'!$B$3:$AF$219,13,FALSE)),0,(VLOOKUP($A284,'Spring 2023 PVI'!$B$3:$AF$219,13,FALSE)))</f>
        <v>240</v>
      </c>
      <c r="J284" s="231">
        <f>IF(ISNA(VLOOKUP($A284,'Summer 2023 PVI'!$B$2:$AF$216,13,FALSE)),0,(VLOOKUP($A284,'Summer 2023 PVI'!$B$2:$AF$216,13,FALSE)))</f>
        <v>330</v>
      </c>
      <c r="K284" s="231">
        <f>IF(ISNA(VLOOKUP($A284,'Autumn 2023 PVI'!$B$2:$AH$214,13,FALSE)),0,(VLOOKUP($A284,'Autumn 2023 PVI'!$B$2:$AH$214,13,FALSE)))</f>
        <v>165</v>
      </c>
      <c r="L284" s="231">
        <f>IF(ISNA(VLOOKUP($A284,'Spring 2023 PVI'!$B$3:$AF$219,16,FALSE)),0,(VLOOKUP($A284,'Spring 2023 PVI'!$B$3:$AF$219,16,FALSE)))</f>
        <v>30</v>
      </c>
      <c r="M284" s="231">
        <f>IF(ISNA(VLOOKUP($A284,'Summer 2023 PVI'!$B$2:$AF$216,16,FALSE)),0,(VLOOKUP($A284,'Summer 2023 PVI'!$B$2:$AF$216,16,FALSE)))</f>
        <v>87</v>
      </c>
      <c r="N284" s="231">
        <f>IF(ISNA(VLOOKUP($A284,'Autumn 2023 PVI'!$B$2:$AH$214,16,FALSE)),0,(VLOOKUP($A284,'Autumn 2023 PVI'!$B$2:$AH$214,16,FALSE)))</f>
        <v>45</v>
      </c>
      <c r="O284" s="231">
        <f>IF(ISNA(VLOOKUP($A284,'Spring 2023 PVI'!$B$3:$AF$219,3,FALSE)),0,(VLOOKUP($A284,'Spring 2023 PVI'!$B$3:$AF$219,3,FALSE)))</f>
        <v>3</v>
      </c>
      <c r="P284" s="231">
        <f>IF(ISNA(VLOOKUP($A284,'Summer 2023 PVI'!$B$3:$AF$216,3,FALSE)),0,(VLOOKUP($A284,'Summer 2023 PVI'!$B$2:$AF$216,3,FALSE)))</f>
        <v>3</v>
      </c>
      <c r="Q284" s="231">
        <f>IF(ISNA(VLOOKUP($A284,'Autumn 2023 PVI'!$B$2:$AF$214,3,FALSE)),0,(VLOOKUP($A284,'Autumn 2023 PVI'!$B$2:$AF$214,3,FALSE)))</f>
        <v>10</v>
      </c>
      <c r="R284" s="231">
        <f>IF(ISNA(VLOOKUP($A284,'Spring 2023 PVI'!$B$3:$AF$219,10,FALSE)),0,(VLOOKUP($A284,'Spring 2023 PVI'!$B$3:$AF$219,10,FALSE)))</f>
        <v>45</v>
      </c>
      <c r="S284" s="231">
        <f>IF(ISNA(VLOOKUP($A284,'Summer 2023 PVI'!$B$2:$AF$216,10,FALSE)),0,(VLOOKUP($A284,'Summer 2023 PVI'!$B$2:$AF$216,10,FALSE)))</f>
        <v>45</v>
      </c>
      <c r="T284" s="231">
        <f>IF(ISNA(VLOOKUP($A284,'Autumn 2023 PVI'!$B$2:$AH$214,10,FALSE)),0,(VLOOKUP($A284,'Autumn 2023 PVI'!$B$2:$AH$214,10,FALSE)))</f>
        <v>150</v>
      </c>
      <c r="U284" s="231">
        <f>IF(ISNA(VLOOKUP($A284,'Spring 2023 PVI'!$B$3:$AF$219,26,FALSE)),0,(VLOOKUP($A284,'Spring 2023 PVI'!$B$3:$AF$219,26,FALSE)))</f>
        <v>4</v>
      </c>
      <c r="V284" s="231">
        <f>IF(ISNA(VLOOKUP($A284,'Spring 2023 PVI'!$B$3:$AF$219,26,FALSE)),0,(VLOOKUP($A284,'Spring 2023 PVI'!$B$3:$AF$219,26,FALSE)))</f>
        <v>4</v>
      </c>
      <c r="W284" s="231">
        <f>IF(ISNA(VLOOKUP($A284,'Spring 2023 PVI'!$B$3:$AF$219,26,FALSE)),0,(VLOOKUP($A284,'Spring 2023 PVI'!$B$3:$AF$219,26,FALSE)))</f>
        <v>4</v>
      </c>
      <c r="X284" s="231">
        <f>IF(ISNA(VLOOKUP($A284,'Spring 2023 PVI'!$B$3:$AF$219,27,FALSE)),0,(VLOOKUP($A284,'Spring 2023 PVI'!$B$3:$AF$219,27,FALSE)))</f>
        <v>60</v>
      </c>
      <c r="Y284" s="231">
        <f>IF(ISNA(VLOOKUP($A284,'Spring 2023 PVI'!$B$3:$AF$219,27,FALSE)),0,(VLOOKUP($A284,'Spring 2023 PVI'!$B$3:$AF$219,27,FALSE)))</f>
        <v>60</v>
      </c>
      <c r="Z284" s="231">
        <f>IF(ISNA(VLOOKUP($A284,'Spring 2023 PVI'!$B$3:$AF$219,27,FALSE)),0,(VLOOKUP($A284,'Spring 2023 PVI'!$B$3:$AF$219,27,FALSE)))</f>
        <v>60</v>
      </c>
      <c r="AA284" s="231">
        <f>IF(ISNA(VLOOKUP($A284,'Spring 2023 PVI'!$B$3:$AF$219,28,FALSE)),0,(VLOOKUP($A284,'Spring 2023 PVI'!$B$3:$AF$219,28,FALSE)))</f>
        <v>0</v>
      </c>
      <c r="AB284" s="231">
        <f>IF(ISNA(VLOOKUP($A284,'Spring 2023 PVI'!$B$3:$AF$219,28,FALSE)),0,(VLOOKUP($A284,'Spring 2023 PVI'!$B$3:$AF$219,28,FALSE)))</f>
        <v>0</v>
      </c>
      <c r="AC284" s="231">
        <f>IF(ISNA(VLOOKUP($A284,'Spring 2023 PVI'!$B$3:$AF$219,28,FALSE)),0,(VLOOKUP($A284,'Spring 2023 PVI'!$B$3:$AF$219,28,FALSE)))</f>
        <v>0</v>
      </c>
      <c r="AD284" s="384">
        <f t="shared" si="154"/>
        <v>62064.42</v>
      </c>
      <c r="AE284" s="403">
        <v>60</v>
      </c>
      <c r="AF284" s="403">
        <v>0</v>
      </c>
      <c r="AG284" s="403">
        <v>0</v>
      </c>
      <c r="AH284" s="384">
        <f t="shared" si="147"/>
        <v>1390.8</v>
      </c>
      <c r="AI284" s="384">
        <f t="shared" si="148"/>
        <v>0</v>
      </c>
      <c r="AJ284" s="384">
        <f t="shared" si="149"/>
        <v>0</v>
      </c>
      <c r="AK284" s="384">
        <f t="shared" si="155"/>
        <v>1390.8</v>
      </c>
      <c r="AL284" s="403">
        <f>IF(ISNA(VLOOKUP($A284,'Spring 2023 PVI'!$B283:$AD283,29,FALSE)),0,(VLOOKUP($A284,'Spring 2023 PVI'!$B283:$AD283,29,FALSE)))</f>
        <v>0</v>
      </c>
      <c r="AM284" s="403">
        <f>IF(ISNA(VLOOKUP($A284,'Spring 2023 PVI'!$B283:$AZ283,30,FALSE)),0,(VLOOKUP($A284,'Spring 2023 PVI'!$B283:$AZ283,30,FALSE)))</f>
        <v>0</v>
      </c>
      <c r="AN284" s="402">
        <f t="shared" si="156"/>
        <v>0</v>
      </c>
      <c r="AO284" s="404">
        <f t="shared" si="157"/>
        <v>24235.200000000001</v>
      </c>
      <c r="AP284" s="384">
        <f t="shared" si="158"/>
        <v>87690.42</v>
      </c>
      <c r="AQ284" s="403"/>
      <c r="AR284" s="403" t="e">
        <f>VLOOKUP($A284,'Data EYFSS Indica'!$C:$AQ,27,0)</f>
        <v>#N/A</v>
      </c>
      <c r="AS284" s="403" t="e">
        <f>VLOOKUP($A284,'Data EYFSS Indica'!$C:$AQ,28,0)</f>
        <v>#N/A</v>
      </c>
      <c r="AT284" s="409" t="e">
        <f t="shared" si="159"/>
        <v>#N/A</v>
      </c>
      <c r="AU284" s="409" t="e">
        <f>(VLOOKUP($A284,'Data EYFSS Indica'!$C:$AQ,24,0))/3.2*AU$3</f>
        <v>#N/A</v>
      </c>
      <c r="AV284" s="413" t="e">
        <f t="shared" si="160"/>
        <v>#N/A</v>
      </c>
      <c r="AW284" s="410" t="e">
        <f t="shared" si="150"/>
        <v>#N/A</v>
      </c>
      <c r="AX284" s="410" t="e">
        <f t="shared" si="151"/>
        <v>#N/A</v>
      </c>
      <c r="AY284" s="410" t="e">
        <f t="shared" si="152"/>
        <v>#N/A</v>
      </c>
      <c r="AZ284" s="642">
        <f>(SUMIF('Spring 2023 School'!B:B,Budget!A284,'Spring 2023 School'!AG:AG)+SUMIF('Summer 2023 School'!B:B,Budget!A284,'Summer 2023 School'!AG:AG)+SUMIF('Autumn 2023 School'!B:B,Budget!A284,'Autumn 2023 School'!AG:AG))</f>
        <v>4</v>
      </c>
      <c r="BA284" s="410">
        <f t="shared" si="153"/>
        <v>3640</v>
      </c>
      <c r="BI284">
        <f t="shared" si="161"/>
        <v>900</v>
      </c>
      <c r="BJ284">
        <f t="shared" si="162"/>
        <v>0</v>
      </c>
      <c r="BK284">
        <f t="shared" si="163"/>
        <v>0</v>
      </c>
    </row>
    <row r="285" spans="1:63" x14ac:dyDescent="0.35">
      <c r="A285" s="231">
        <v>2705</v>
      </c>
      <c r="B285" t="s">
        <v>420</v>
      </c>
      <c r="C285" s="231">
        <f>IF(ISNA(VLOOKUP($A285,'Spring 2023 PVI'!$B$3:$AF$220,6,FALSE)),0,(VLOOKUP($A285,'Spring 2023 PVI'!$B$3:$AF$220,6,FALSE)))</f>
        <v>64</v>
      </c>
      <c r="D285" s="231">
        <f>IF(ISNA(VLOOKUP($A285,'Summer 2023 PVI'!$B$2:$AF$217,6,FALSE)),0,(VLOOKUP($A285,'Summer 2023 PVI'!$B$2:$AF$217,6,FALSE)))</f>
        <v>72</v>
      </c>
      <c r="E285" s="231">
        <f>IF(ISNA(VLOOKUP($A285,'Autumn 2023 PVI'!$B$2:$AH$214,6,FALSE)),0,(VLOOKUP($A285,'Autumn 2023 PVI'!$B$2:$AH$214,6,FALSE)))</f>
        <v>54</v>
      </c>
      <c r="F285" s="231">
        <f>IF(ISNA(VLOOKUP($A285,'Spring 2023 PVI'!$B$3:$AF$219,9,FALSE)),0,(VLOOKUP($A285,'Spring 2023 PVI'!$B$3:$AF$219,8,FALSE)))</f>
        <v>0</v>
      </c>
      <c r="G285" s="231">
        <f>IF(ISNA(VLOOKUP($A285,'Summer 2023 PVI'!$B$2:$AF$216,9,FALSE)),0,(VLOOKUP($A285,'Summer 2023 PVI'!$B$2:$AF$216,8,FALSE)))</f>
        <v>0</v>
      </c>
      <c r="H285" s="231">
        <f>IF(ISNA(VLOOKUP($A285,'Autumn 2023 PVI'!$B$2:$AH$214,9,FALSE)),0,(VLOOKUP($A285,'Autumn 2023 PVI'!$B$2:$AH$214,9,FALSE)))</f>
        <v>0</v>
      </c>
      <c r="I285" s="231">
        <f>IF(ISNA(VLOOKUP($A285,'Spring 2023 PVI'!$B$3:$AF$219,13,FALSE)),0,(VLOOKUP($A285,'Spring 2023 PVI'!$B$3:$AF$219,13,FALSE)))</f>
        <v>960</v>
      </c>
      <c r="J285" s="231">
        <f>IF(ISNA(VLOOKUP($A285,'Summer 2023 PVI'!$B$2:$AF$216,13,FALSE)),0,(VLOOKUP($A285,'Summer 2023 PVI'!$B$2:$AF$216,13,FALSE)))</f>
        <v>1080</v>
      </c>
      <c r="K285" s="231">
        <f>IF(ISNA(VLOOKUP($A285,'Autumn 2023 PVI'!$B$2:$AH$214,13,FALSE)),0,(VLOOKUP($A285,'Autumn 2023 PVI'!$B$2:$AH$214,13,FALSE)))</f>
        <v>810</v>
      </c>
      <c r="L285" s="231">
        <f>IF(ISNA(VLOOKUP($A285,'Spring 2023 PVI'!$B$3:$AF$219,16,FALSE)),0,(VLOOKUP($A285,'Spring 2023 PVI'!$B$3:$AF$219,16,FALSE)))</f>
        <v>0</v>
      </c>
      <c r="M285" s="231">
        <f>IF(ISNA(VLOOKUP($A285,'Summer 2023 PVI'!$B$2:$AF$216,16,FALSE)),0,(VLOOKUP($A285,'Summer 2023 PVI'!$B$2:$AF$216,16,FALSE)))</f>
        <v>0</v>
      </c>
      <c r="N285" s="231">
        <f>IF(ISNA(VLOOKUP($A285,'Autumn 2023 PVI'!$B$2:$AH$214,16,FALSE)),0,(VLOOKUP($A285,'Autumn 2023 PVI'!$B$2:$AH$214,16,FALSE)))</f>
        <v>0</v>
      </c>
      <c r="O285" s="231">
        <f>IF(ISNA(VLOOKUP($A285,'Spring 2023 PVI'!$B$3:$AF$219,3,FALSE)),0,(VLOOKUP($A285,'Spring 2023 PVI'!$B$3:$AF$219,3,FALSE)))</f>
        <v>18</v>
      </c>
      <c r="P285" s="231">
        <f>IF(ISNA(VLOOKUP($A285,'Summer 2023 PVI'!$B$3:$AF$216,3,FALSE)),0,(VLOOKUP($A285,'Summer 2023 PVI'!$B$2:$AF$216,3,FALSE)))</f>
        <v>19</v>
      </c>
      <c r="Q285" s="231">
        <f>IF(ISNA(VLOOKUP($A285,'Autumn 2023 PVI'!$B$2:$AF$214,3,FALSE)),0,(VLOOKUP($A285,'Autumn 2023 PVI'!$B$2:$AF$214,3,FALSE)))</f>
        <v>18</v>
      </c>
      <c r="R285" s="231">
        <f>IF(ISNA(VLOOKUP($A285,'Spring 2023 PVI'!$B$3:$AF$219,10,FALSE)),0,(VLOOKUP($A285,'Spring 2023 PVI'!$B$3:$AF$219,10,FALSE)))</f>
        <v>270</v>
      </c>
      <c r="S285" s="231">
        <f>IF(ISNA(VLOOKUP($A285,'Summer 2023 PVI'!$B$2:$AF$216,10,FALSE)),0,(VLOOKUP($A285,'Summer 2023 PVI'!$B$2:$AF$216,10,FALSE)))</f>
        <v>285</v>
      </c>
      <c r="T285" s="231">
        <f>IF(ISNA(VLOOKUP($A285,'Autumn 2023 PVI'!$B$2:$AH$214,10,FALSE)),0,(VLOOKUP($A285,'Autumn 2023 PVI'!$B$2:$AH$214,10,FALSE)))</f>
        <v>270</v>
      </c>
      <c r="U285" s="231">
        <f>IF(ISNA(VLOOKUP($A285,'Spring 2023 PVI'!$B$3:$AF$219,26,FALSE)),0,(VLOOKUP($A285,'Spring 2023 PVI'!$B$3:$AF$219,26,FALSE)))</f>
        <v>24</v>
      </c>
      <c r="V285" s="231">
        <f>IF(ISNA(VLOOKUP($A285,'Spring 2023 PVI'!$B$3:$AF$219,26,FALSE)),0,(VLOOKUP($A285,'Spring 2023 PVI'!$B$3:$AF$219,26,FALSE)))</f>
        <v>24</v>
      </c>
      <c r="W285" s="231">
        <f>IF(ISNA(VLOOKUP($A285,'Spring 2023 PVI'!$B$3:$AF$219,26,FALSE)),0,(VLOOKUP($A285,'Spring 2023 PVI'!$B$3:$AF$219,26,FALSE)))</f>
        <v>24</v>
      </c>
      <c r="X285" s="231">
        <f>IF(ISNA(VLOOKUP($A285,'Spring 2023 PVI'!$B$3:$AF$219,27,FALSE)),0,(VLOOKUP($A285,'Spring 2023 PVI'!$B$3:$AF$219,27,FALSE)))</f>
        <v>360</v>
      </c>
      <c r="Y285" s="231">
        <f>IF(ISNA(VLOOKUP($A285,'Spring 2023 PVI'!$B$3:$AF$219,27,FALSE)),0,(VLOOKUP($A285,'Spring 2023 PVI'!$B$3:$AF$219,27,FALSE)))</f>
        <v>360</v>
      </c>
      <c r="Z285" s="231">
        <f>IF(ISNA(VLOOKUP($A285,'Spring 2023 PVI'!$B$3:$AF$219,27,FALSE)),0,(VLOOKUP($A285,'Spring 2023 PVI'!$B$3:$AF$219,27,FALSE)))</f>
        <v>360</v>
      </c>
      <c r="AA285" s="231">
        <f>IF(ISNA(VLOOKUP($A285,'Spring 2023 PVI'!$B$3:$AF$219,28,FALSE)),0,(VLOOKUP($A285,'Spring 2023 PVI'!$B$3:$AF$219,28,FALSE)))</f>
        <v>0</v>
      </c>
      <c r="AB285" s="231">
        <f>IF(ISNA(VLOOKUP($A285,'Spring 2023 PVI'!$B$3:$AF$219,28,FALSE)),0,(VLOOKUP($A285,'Spring 2023 PVI'!$B$3:$AF$219,28,FALSE)))</f>
        <v>0</v>
      </c>
      <c r="AC285" s="231">
        <f>IF(ISNA(VLOOKUP($A285,'Spring 2023 PVI'!$B$3:$AF$219,28,FALSE)),0,(VLOOKUP($A285,'Spring 2023 PVI'!$B$3:$AF$219,28,FALSE)))</f>
        <v>0</v>
      </c>
      <c r="AD285" s="384">
        <f t="shared" si="154"/>
        <v>196420.80000000002</v>
      </c>
      <c r="AE285" s="403">
        <v>0</v>
      </c>
      <c r="AF285" s="403">
        <v>30</v>
      </c>
      <c r="AG285" s="403">
        <v>420</v>
      </c>
      <c r="AH285" s="384">
        <f t="shared" si="147"/>
        <v>0</v>
      </c>
      <c r="AI285" s="384">
        <f t="shared" si="148"/>
        <v>330.59999999999997</v>
      </c>
      <c r="AJ285" s="384">
        <f t="shared" si="149"/>
        <v>1276.8</v>
      </c>
      <c r="AK285" s="384">
        <f t="shared" si="155"/>
        <v>1607.3999999999999</v>
      </c>
      <c r="AL285" s="403">
        <f>IF(ISNA(VLOOKUP($A285,'Spring 2023 PVI'!$B284:$AD284,29,FALSE)),0,(VLOOKUP($A285,'Spring 2023 PVI'!$B284:$AD284,29,FALSE)))</f>
        <v>0</v>
      </c>
      <c r="AM285" s="403">
        <f>IF(ISNA(VLOOKUP($A285,'Spring 2023 PVI'!$B284:$AZ284,30,FALSE)),0,(VLOOKUP($A285,'Spring 2023 PVI'!$B284:$AZ284,30,FALSE)))</f>
        <v>0</v>
      </c>
      <c r="AN285" s="402">
        <f t="shared" si="156"/>
        <v>0</v>
      </c>
      <c r="AO285" s="404">
        <f t="shared" si="157"/>
        <v>85312.8</v>
      </c>
      <c r="AP285" s="384">
        <f t="shared" si="158"/>
        <v>283341</v>
      </c>
      <c r="AQ285" s="403"/>
      <c r="AR285" s="403" t="e">
        <f>VLOOKUP($A285,'Data EYFSS Indica'!$C:$AQ,27,0)</f>
        <v>#N/A</v>
      </c>
      <c r="AS285" s="403" t="e">
        <f>VLOOKUP($A285,'Data EYFSS Indica'!$C:$AQ,28,0)</f>
        <v>#N/A</v>
      </c>
      <c r="AT285" s="409" t="e">
        <f t="shared" si="159"/>
        <v>#N/A</v>
      </c>
      <c r="AU285" s="409" t="e">
        <f>(VLOOKUP($A285,'Data EYFSS Indica'!$C:$AQ,24,0))/3.2*AU$3</f>
        <v>#N/A</v>
      </c>
      <c r="AV285" s="413" t="e">
        <f t="shared" si="160"/>
        <v>#N/A</v>
      </c>
      <c r="AW285" s="410" t="e">
        <f t="shared" si="150"/>
        <v>#N/A</v>
      </c>
      <c r="AX285" s="410" t="e">
        <f t="shared" si="151"/>
        <v>#N/A</v>
      </c>
      <c r="AY285" s="410" t="e">
        <f t="shared" si="152"/>
        <v>#N/A</v>
      </c>
      <c r="AZ285" s="642">
        <f>(SUMIF('Spring 2023 School'!B:B,Budget!A285,'Spring 2023 School'!AG:AG)+SUMIF('Summer 2023 School'!B:B,Budget!A285,'Summer 2023 School'!AG:AG)+SUMIF('Autumn 2023 School'!B:B,Budget!A285,'Autumn 2023 School'!AG:AG))</f>
        <v>14</v>
      </c>
      <c r="BA285" s="410">
        <f t="shared" si="153"/>
        <v>12740</v>
      </c>
      <c r="BI285">
        <f t="shared" si="161"/>
        <v>0</v>
      </c>
      <c r="BJ285">
        <f t="shared" si="162"/>
        <v>450</v>
      </c>
      <c r="BK285">
        <f t="shared" si="163"/>
        <v>6300</v>
      </c>
    </row>
    <row r="286" spans="1:63" x14ac:dyDescent="0.35">
      <c r="A286" s="231">
        <v>2708</v>
      </c>
      <c r="B286" t="s">
        <v>421</v>
      </c>
      <c r="C286" s="231">
        <f>IF(ISNA(VLOOKUP($A286,'Spring 2023 PVI'!$B$3:$AF$220,6,FALSE)),0,(VLOOKUP($A286,'Spring 2023 PVI'!$B$3:$AF$220,6,FALSE)))</f>
        <v>11</v>
      </c>
      <c r="D286" s="231">
        <f>IF(ISNA(VLOOKUP($A286,'Summer 2023 PVI'!$B$2:$AF$217,6,FALSE)),0,(VLOOKUP($A286,'Summer 2023 PVI'!$B$2:$AF$217,6,FALSE)))</f>
        <v>15</v>
      </c>
      <c r="E286" s="231">
        <f>IF(ISNA(VLOOKUP($A286,'Autumn 2023 PVI'!$B$2:$AH$214,6,FALSE)),0,(VLOOKUP($A286,'Autumn 2023 PVI'!$B$2:$AH$214,6,FALSE)))</f>
        <v>8</v>
      </c>
      <c r="F286" s="231">
        <f>IF(ISNA(VLOOKUP($A286,'Spring 2023 PVI'!$B$3:$AF$219,9,FALSE)),0,(VLOOKUP($A286,'Spring 2023 PVI'!$B$3:$AF$219,8,FALSE)))</f>
        <v>2</v>
      </c>
      <c r="G286" s="231">
        <f>IF(ISNA(VLOOKUP($A286,'Summer 2023 PVI'!$B$2:$AF$216,9,FALSE)),0,(VLOOKUP($A286,'Summer 2023 PVI'!$B$2:$AF$216,8,FALSE)))</f>
        <v>2</v>
      </c>
      <c r="H286" s="231">
        <f>IF(ISNA(VLOOKUP($A286,'Autumn 2023 PVI'!$B$2:$AH$214,9,FALSE)),0,(VLOOKUP($A286,'Autumn 2023 PVI'!$B$2:$AH$214,9,FALSE)))</f>
        <v>4</v>
      </c>
      <c r="I286" s="231">
        <f>IF(ISNA(VLOOKUP($A286,'Spring 2023 PVI'!$B$3:$AF$219,13,FALSE)),0,(VLOOKUP($A286,'Spring 2023 PVI'!$B$3:$AF$219,13,FALSE)))</f>
        <v>156.75</v>
      </c>
      <c r="J286" s="231">
        <f>IF(ISNA(VLOOKUP($A286,'Summer 2023 PVI'!$B$2:$AF$216,13,FALSE)),0,(VLOOKUP($A286,'Summer 2023 PVI'!$B$2:$AF$216,13,FALSE)))</f>
        <v>203.75</v>
      </c>
      <c r="K286" s="231">
        <f>IF(ISNA(VLOOKUP($A286,'Autumn 2023 PVI'!$B$2:$AH$214,13,FALSE)),0,(VLOOKUP($A286,'Autumn 2023 PVI'!$B$2:$AH$214,13,FALSE)))</f>
        <v>120</v>
      </c>
      <c r="L286" s="231">
        <f>IF(ISNA(VLOOKUP($A286,'Spring 2023 PVI'!$B$3:$AF$219,16,FALSE)),0,(VLOOKUP($A286,'Spring 2023 PVI'!$B$3:$AF$219,16,FALSE)))</f>
        <v>32.25</v>
      </c>
      <c r="M286" s="231">
        <f>IF(ISNA(VLOOKUP($A286,'Summer 2023 PVI'!$B$2:$AF$216,16,FALSE)),0,(VLOOKUP($A286,'Summer 2023 PVI'!$B$2:$AF$216,16,FALSE)))</f>
        <v>37.75</v>
      </c>
      <c r="N286" s="231">
        <f>IF(ISNA(VLOOKUP($A286,'Autumn 2023 PVI'!$B$2:$AH$214,16,FALSE)),0,(VLOOKUP($A286,'Autumn 2023 PVI'!$B$2:$AH$214,16,FALSE)))</f>
        <v>26</v>
      </c>
      <c r="O286" s="231">
        <f>IF(ISNA(VLOOKUP($A286,'Spring 2023 PVI'!$B$3:$AF$219,3,FALSE)),0,(VLOOKUP($A286,'Spring 2023 PVI'!$B$3:$AF$219,3,FALSE)))</f>
        <v>1</v>
      </c>
      <c r="P286" s="231">
        <f>IF(ISNA(VLOOKUP($A286,'Summer 2023 PVI'!$B$3:$AF$216,3,FALSE)),0,(VLOOKUP($A286,'Summer 2023 PVI'!$B$2:$AF$216,3,FALSE)))</f>
        <v>2</v>
      </c>
      <c r="Q286" s="231">
        <f>IF(ISNA(VLOOKUP($A286,'Autumn 2023 PVI'!$B$2:$AF$214,3,FALSE)),0,(VLOOKUP($A286,'Autumn 2023 PVI'!$B$2:$AF$214,3,FALSE)))</f>
        <v>3</v>
      </c>
      <c r="R286" s="231">
        <f>IF(ISNA(VLOOKUP($A286,'Spring 2023 PVI'!$B$3:$AF$219,10,FALSE)),0,(VLOOKUP($A286,'Spring 2023 PVI'!$B$3:$AF$219,10,FALSE)))</f>
        <v>15</v>
      </c>
      <c r="S286" s="231">
        <f>IF(ISNA(VLOOKUP($A286,'Summer 2023 PVI'!$B$2:$AF$216,10,FALSE)),0,(VLOOKUP($A286,'Summer 2023 PVI'!$B$2:$AF$216,10,FALSE)))</f>
        <v>30</v>
      </c>
      <c r="T286" s="231">
        <f>IF(ISNA(VLOOKUP($A286,'Autumn 2023 PVI'!$B$2:$AH$214,10,FALSE)),0,(VLOOKUP($A286,'Autumn 2023 PVI'!$B$2:$AH$214,10,FALSE)))</f>
        <v>45</v>
      </c>
      <c r="U286" s="231">
        <f>IF(ISNA(VLOOKUP($A286,'Spring 2023 PVI'!$B$3:$AF$219,26,FALSE)),0,(VLOOKUP($A286,'Spring 2023 PVI'!$B$3:$AF$219,26,FALSE)))</f>
        <v>3</v>
      </c>
      <c r="V286" s="231">
        <f>IF(ISNA(VLOOKUP($A286,'Spring 2023 PVI'!$B$3:$AF$219,26,FALSE)),0,(VLOOKUP($A286,'Spring 2023 PVI'!$B$3:$AF$219,26,FALSE)))</f>
        <v>3</v>
      </c>
      <c r="W286" s="231">
        <f>IF(ISNA(VLOOKUP($A286,'Spring 2023 PVI'!$B$3:$AF$219,26,FALSE)),0,(VLOOKUP($A286,'Spring 2023 PVI'!$B$3:$AF$219,26,FALSE)))</f>
        <v>3</v>
      </c>
      <c r="X286" s="231">
        <f>IF(ISNA(VLOOKUP($A286,'Spring 2023 PVI'!$B$3:$AF$219,27,FALSE)),0,(VLOOKUP($A286,'Spring 2023 PVI'!$B$3:$AF$219,27,FALSE)))</f>
        <v>45</v>
      </c>
      <c r="Y286" s="231">
        <f>IF(ISNA(VLOOKUP($A286,'Spring 2023 PVI'!$B$3:$AF$219,27,FALSE)),0,(VLOOKUP($A286,'Spring 2023 PVI'!$B$3:$AF$219,27,FALSE)))</f>
        <v>45</v>
      </c>
      <c r="Z286" s="231">
        <f>IF(ISNA(VLOOKUP($A286,'Spring 2023 PVI'!$B$3:$AF$219,27,FALSE)),0,(VLOOKUP($A286,'Spring 2023 PVI'!$B$3:$AF$219,27,FALSE)))</f>
        <v>45</v>
      </c>
      <c r="AA286" s="231">
        <f>IF(ISNA(VLOOKUP($A286,'Spring 2023 PVI'!$B$3:$AF$219,28,FALSE)),0,(VLOOKUP($A286,'Spring 2023 PVI'!$B$3:$AF$219,28,FALSE)))</f>
        <v>0</v>
      </c>
      <c r="AB286" s="231">
        <f>IF(ISNA(VLOOKUP($A286,'Spring 2023 PVI'!$B$3:$AF$219,28,FALSE)),0,(VLOOKUP($A286,'Spring 2023 PVI'!$B$3:$AF$219,28,FALSE)))</f>
        <v>0</v>
      </c>
      <c r="AC286" s="231">
        <f>IF(ISNA(VLOOKUP($A286,'Spring 2023 PVI'!$B$3:$AF$219,28,FALSE)),0,(VLOOKUP($A286,'Spring 2023 PVI'!$B$3:$AF$219,28,FALSE)))</f>
        <v>0</v>
      </c>
      <c r="AD286" s="384">
        <f t="shared" si="154"/>
        <v>39828.870000000003</v>
      </c>
      <c r="AE286" s="403">
        <v>15</v>
      </c>
      <c r="AF286" s="403">
        <v>15</v>
      </c>
      <c r="AG286" s="403">
        <v>15</v>
      </c>
      <c r="AH286" s="384">
        <f t="shared" si="147"/>
        <v>347.7</v>
      </c>
      <c r="AI286" s="384">
        <f t="shared" si="148"/>
        <v>165.29999999999998</v>
      </c>
      <c r="AJ286" s="384">
        <f t="shared" si="149"/>
        <v>45.6</v>
      </c>
      <c r="AK286" s="384">
        <f t="shared" si="155"/>
        <v>558.6</v>
      </c>
      <c r="AL286" s="403">
        <f>IF(ISNA(VLOOKUP($A286,'Spring 2023 PVI'!$B285:$AD285,29,FALSE)),0,(VLOOKUP($A286,'Spring 2023 PVI'!$B285:$AD285,29,FALSE)))</f>
        <v>0</v>
      </c>
      <c r="AM286" s="403">
        <f>IF(ISNA(VLOOKUP($A286,'Spring 2023 PVI'!$B285:$AZ285,30,FALSE)),0,(VLOOKUP($A286,'Spring 2023 PVI'!$B285:$AZ285,30,FALSE)))</f>
        <v>0</v>
      </c>
      <c r="AN286" s="402">
        <f t="shared" si="156"/>
        <v>0</v>
      </c>
      <c r="AO286" s="404">
        <f t="shared" si="157"/>
        <v>9180</v>
      </c>
      <c r="AP286" s="384">
        <f t="shared" si="158"/>
        <v>49567.47</v>
      </c>
      <c r="AQ286" s="403"/>
      <c r="AR286" s="403" t="e">
        <f>VLOOKUP($A286,'Data EYFSS Indica'!$C:$AQ,27,0)</f>
        <v>#N/A</v>
      </c>
      <c r="AS286" s="403" t="e">
        <f>VLOOKUP($A286,'Data EYFSS Indica'!$C:$AQ,28,0)</f>
        <v>#N/A</v>
      </c>
      <c r="AT286" s="409" t="e">
        <f t="shared" si="159"/>
        <v>#N/A</v>
      </c>
      <c r="AU286" s="409" t="e">
        <f>(VLOOKUP($A286,'Data EYFSS Indica'!$C:$AQ,24,0))/3.2*AU$3</f>
        <v>#N/A</v>
      </c>
      <c r="AV286" s="413" t="e">
        <f t="shared" si="160"/>
        <v>#N/A</v>
      </c>
      <c r="AW286" s="410" t="e">
        <f t="shared" si="150"/>
        <v>#N/A</v>
      </c>
      <c r="AX286" s="410" t="e">
        <f t="shared" si="151"/>
        <v>#N/A</v>
      </c>
      <c r="AY286" s="410" t="e">
        <f t="shared" si="152"/>
        <v>#N/A</v>
      </c>
      <c r="AZ286" s="642">
        <f>(SUMIF('Spring 2023 School'!B:B,Budget!A286,'Spring 2023 School'!AG:AG)+SUMIF('Summer 2023 School'!B:B,Budget!A286,'Summer 2023 School'!AG:AG)+SUMIF('Autumn 2023 School'!B:B,Budget!A286,'Autumn 2023 School'!AG:AG))</f>
        <v>0</v>
      </c>
      <c r="BA286" s="410">
        <f t="shared" si="153"/>
        <v>0</v>
      </c>
      <c r="BI286">
        <f t="shared" si="161"/>
        <v>225</v>
      </c>
      <c r="BJ286">
        <f t="shared" si="162"/>
        <v>225</v>
      </c>
      <c r="BK286">
        <f t="shared" si="163"/>
        <v>225</v>
      </c>
    </row>
    <row r="287" spans="1:63" x14ac:dyDescent="0.35">
      <c r="A287" s="231">
        <v>2717</v>
      </c>
      <c r="B287" t="s">
        <v>422</v>
      </c>
      <c r="C287" s="231">
        <f>IF(ISNA(VLOOKUP($A287,'Spring 2023 PVI'!$B$3:$AF$220,6,FALSE)),0,(VLOOKUP($A287,'Spring 2023 PVI'!$B$3:$AF$220,6,FALSE)))</f>
        <v>16</v>
      </c>
      <c r="D287" s="231">
        <f>IF(ISNA(VLOOKUP($A287,'Summer 2023 PVI'!$B$2:$AF$217,6,FALSE)),0,(VLOOKUP($A287,'Summer 2023 PVI'!$B$2:$AF$217,6,FALSE)))</f>
        <v>20</v>
      </c>
      <c r="E287" s="231">
        <f>IF(ISNA(VLOOKUP($A287,'Autumn 2023 PVI'!$B$2:$AH$214,6,FALSE)),0,(VLOOKUP($A287,'Autumn 2023 PVI'!$B$2:$AH$214,6,FALSE)))</f>
        <v>11</v>
      </c>
      <c r="F287" s="231">
        <f>IF(ISNA(VLOOKUP($A287,'Spring 2023 PVI'!$B$3:$AF$219,9,FALSE)),0,(VLOOKUP($A287,'Spring 2023 PVI'!$B$3:$AF$219,8,FALSE)))</f>
        <v>1</v>
      </c>
      <c r="G287" s="231">
        <f>IF(ISNA(VLOOKUP($A287,'Summer 2023 PVI'!$B$2:$AF$216,9,FALSE)),0,(VLOOKUP($A287,'Summer 2023 PVI'!$B$2:$AF$216,8,FALSE)))</f>
        <v>6</v>
      </c>
      <c r="H287" s="231">
        <f>IF(ISNA(VLOOKUP($A287,'Autumn 2023 PVI'!$B$2:$AH$214,9,FALSE)),0,(VLOOKUP($A287,'Autumn 2023 PVI'!$B$2:$AH$214,9,FALSE)))</f>
        <v>5</v>
      </c>
      <c r="I287" s="231">
        <f>IF(ISNA(VLOOKUP($A287,'Spring 2023 PVI'!$B$3:$AF$219,13,FALSE)),0,(VLOOKUP($A287,'Spring 2023 PVI'!$B$3:$AF$219,13,FALSE)))</f>
        <v>209</v>
      </c>
      <c r="J287" s="231">
        <f>IF(ISNA(VLOOKUP($A287,'Summer 2023 PVI'!$B$2:$AF$216,13,FALSE)),0,(VLOOKUP($A287,'Summer 2023 PVI'!$B$2:$AF$216,13,FALSE)))</f>
        <v>272.5</v>
      </c>
      <c r="K287" s="231">
        <f>IF(ISNA(VLOOKUP($A287,'Autumn 2023 PVI'!$B$2:$AH$214,13,FALSE)),0,(VLOOKUP($A287,'Autumn 2023 PVI'!$B$2:$AH$214,13,FALSE)))</f>
        <v>139.5</v>
      </c>
      <c r="L287" s="231">
        <f>IF(ISNA(VLOOKUP($A287,'Spring 2023 PVI'!$B$3:$AF$219,16,FALSE)),0,(VLOOKUP($A287,'Spring 2023 PVI'!$B$3:$AF$219,16,FALSE)))</f>
        <v>90.5</v>
      </c>
      <c r="M287" s="231">
        <f>IF(ISNA(VLOOKUP($A287,'Summer 2023 PVI'!$B$2:$AF$216,16,FALSE)),0,(VLOOKUP($A287,'Summer 2023 PVI'!$B$2:$AF$216,16,FALSE)))</f>
        <v>106.5</v>
      </c>
      <c r="N287" s="231">
        <f>IF(ISNA(VLOOKUP($A287,'Autumn 2023 PVI'!$B$2:$AH$214,16,FALSE)),0,(VLOOKUP($A287,'Autumn 2023 PVI'!$B$2:$AH$214,16,FALSE)))</f>
        <v>51</v>
      </c>
      <c r="O287" s="231">
        <f>IF(ISNA(VLOOKUP($A287,'Spring 2023 PVI'!$B$3:$AF$219,3,FALSE)),0,(VLOOKUP($A287,'Spring 2023 PVI'!$B$3:$AF$219,3,FALSE)))</f>
        <v>4</v>
      </c>
      <c r="P287" s="231">
        <f>IF(ISNA(VLOOKUP($A287,'Summer 2023 PVI'!$B$3:$AF$216,3,FALSE)),0,(VLOOKUP($A287,'Summer 2023 PVI'!$B$2:$AF$216,3,FALSE)))</f>
        <v>3</v>
      </c>
      <c r="Q287" s="231">
        <f>IF(ISNA(VLOOKUP($A287,'Autumn 2023 PVI'!$B$2:$AF$214,3,FALSE)),0,(VLOOKUP($A287,'Autumn 2023 PVI'!$B$2:$AF$214,3,FALSE)))</f>
        <v>3</v>
      </c>
      <c r="R287" s="231">
        <f>IF(ISNA(VLOOKUP($A287,'Spring 2023 PVI'!$B$3:$AF$219,10,FALSE)),0,(VLOOKUP($A287,'Spring 2023 PVI'!$B$3:$AF$219,10,FALSE)))</f>
        <v>38</v>
      </c>
      <c r="S287" s="231">
        <f>IF(ISNA(VLOOKUP($A287,'Summer 2023 PVI'!$B$2:$AF$216,10,FALSE)),0,(VLOOKUP($A287,'Summer 2023 PVI'!$B$2:$AF$216,10,FALSE)))</f>
        <v>31.5</v>
      </c>
      <c r="T287" s="231">
        <f>IF(ISNA(VLOOKUP($A287,'Autumn 2023 PVI'!$B$2:$AH$214,10,FALSE)),0,(VLOOKUP($A287,'Autumn 2023 PVI'!$B$2:$AH$214,10,FALSE)))</f>
        <v>41.5</v>
      </c>
      <c r="U287" s="231">
        <f>IF(ISNA(VLOOKUP($A287,'Spring 2023 PVI'!$B$3:$AF$219,26,FALSE)),0,(VLOOKUP($A287,'Spring 2023 PVI'!$B$3:$AF$219,26,FALSE)))</f>
        <v>1</v>
      </c>
      <c r="V287" s="231">
        <f>IF(ISNA(VLOOKUP($A287,'Spring 2023 PVI'!$B$3:$AF$219,26,FALSE)),0,(VLOOKUP($A287,'Spring 2023 PVI'!$B$3:$AF$219,26,FALSE)))</f>
        <v>1</v>
      </c>
      <c r="W287" s="231">
        <f>IF(ISNA(VLOOKUP($A287,'Spring 2023 PVI'!$B$3:$AF$219,26,FALSE)),0,(VLOOKUP($A287,'Spring 2023 PVI'!$B$3:$AF$219,26,FALSE)))</f>
        <v>1</v>
      </c>
      <c r="X287" s="231">
        <f>IF(ISNA(VLOOKUP($A287,'Spring 2023 PVI'!$B$3:$AF$219,27,FALSE)),0,(VLOOKUP($A287,'Spring 2023 PVI'!$B$3:$AF$219,27,FALSE)))</f>
        <v>15</v>
      </c>
      <c r="Y287" s="231">
        <f>IF(ISNA(VLOOKUP($A287,'Spring 2023 PVI'!$B$3:$AF$219,27,FALSE)),0,(VLOOKUP($A287,'Spring 2023 PVI'!$B$3:$AF$219,27,FALSE)))</f>
        <v>15</v>
      </c>
      <c r="Z287" s="231">
        <f>IF(ISNA(VLOOKUP($A287,'Spring 2023 PVI'!$B$3:$AF$219,27,FALSE)),0,(VLOOKUP($A287,'Spring 2023 PVI'!$B$3:$AF$219,27,FALSE)))</f>
        <v>15</v>
      </c>
      <c r="AA287" s="231">
        <f>IF(ISNA(VLOOKUP($A287,'Spring 2023 PVI'!$B$3:$AF$219,28,FALSE)),0,(VLOOKUP($A287,'Spring 2023 PVI'!$B$3:$AF$219,28,FALSE)))</f>
        <v>0</v>
      </c>
      <c r="AB287" s="231">
        <f>IF(ISNA(VLOOKUP($A287,'Spring 2023 PVI'!$B$3:$AF$219,28,FALSE)),0,(VLOOKUP($A287,'Spring 2023 PVI'!$B$3:$AF$219,28,FALSE)))</f>
        <v>0</v>
      </c>
      <c r="AC287" s="231">
        <f>IF(ISNA(VLOOKUP($A287,'Spring 2023 PVI'!$B$3:$AF$219,28,FALSE)),0,(VLOOKUP($A287,'Spring 2023 PVI'!$B$3:$AF$219,28,FALSE)))</f>
        <v>0</v>
      </c>
      <c r="AD287" s="384">
        <f t="shared" si="154"/>
        <v>60197.229999999996</v>
      </c>
      <c r="AE287" s="403">
        <v>11.5</v>
      </c>
      <c r="AF287" s="403">
        <v>0</v>
      </c>
      <c r="AG287" s="403">
        <v>15</v>
      </c>
      <c r="AH287" s="384">
        <f t="shared" si="147"/>
        <v>266.57</v>
      </c>
      <c r="AI287" s="384">
        <f t="shared" si="148"/>
        <v>0</v>
      </c>
      <c r="AJ287" s="384">
        <f t="shared" si="149"/>
        <v>45.6</v>
      </c>
      <c r="AK287" s="384">
        <f t="shared" si="155"/>
        <v>312.17</v>
      </c>
      <c r="AL287" s="403">
        <f>IF(ISNA(VLOOKUP($A287,'Spring 2023 PVI'!$B286:$AD286,29,FALSE)),0,(VLOOKUP($A287,'Spring 2023 PVI'!$B286:$AD286,29,FALSE)))</f>
        <v>0</v>
      </c>
      <c r="AM287" s="403">
        <f>IF(ISNA(VLOOKUP($A287,'Spring 2023 PVI'!$B286:$AZ286,30,FALSE)),0,(VLOOKUP($A287,'Spring 2023 PVI'!$B286:$AZ286,30,FALSE)))</f>
        <v>0</v>
      </c>
      <c r="AN287" s="402">
        <f t="shared" si="156"/>
        <v>0</v>
      </c>
      <c r="AO287" s="404">
        <f t="shared" si="157"/>
        <v>11436.24</v>
      </c>
      <c r="AP287" s="384">
        <f t="shared" si="158"/>
        <v>71945.64</v>
      </c>
      <c r="AQ287" s="403"/>
      <c r="AR287" s="403" t="e">
        <f>VLOOKUP($A287,'Data EYFSS Indica'!$C:$AQ,27,0)</f>
        <v>#N/A</v>
      </c>
      <c r="AS287" s="403" t="e">
        <f>VLOOKUP($A287,'Data EYFSS Indica'!$C:$AQ,28,0)</f>
        <v>#N/A</v>
      </c>
      <c r="AT287" s="409" t="e">
        <f t="shared" si="159"/>
        <v>#N/A</v>
      </c>
      <c r="AU287" s="409" t="e">
        <f>(VLOOKUP($A287,'Data EYFSS Indica'!$C:$AQ,24,0))/3.2*AU$3</f>
        <v>#N/A</v>
      </c>
      <c r="AV287" s="413" t="e">
        <f t="shared" si="160"/>
        <v>#N/A</v>
      </c>
      <c r="AW287" s="410" t="e">
        <f t="shared" si="150"/>
        <v>#N/A</v>
      </c>
      <c r="AX287" s="410" t="e">
        <f t="shared" si="151"/>
        <v>#N/A</v>
      </c>
      <c r="AY287" s="410" t="e">
        <f t="shared" si="152"/>
        <v>#N/A</v>
      </c>
      <c r="AZ287" s="642">
        <f>(SUMIF('Spring 2023 School'!B:B,Budget!A287,'Spring 2023 School'!AG:AG)+SUMIF('Summer 2023 School'!B:B,Budget!A287,'Summer 2023 School'!AG:AG)+SUMIF('Autumn 2023 School'!B:B,Budget!A287,'Autumn 2023 School'!AG:AG))</f>
        <v>0</v>
      </c>
      <c r="BA287" s="410">
        <f t="shared" si="153"/>
        <v>0</v>
      </c>
      <c r="BI287">
        <f t="shared" si="161"/>
        <v>172.5</v>
      </c>
      <c r="BJ287">
        <f t="shared" si="162"/>
        <v>0</v>
      </c>
      <c r="BK287">
        <f t="shared" si="163"/>
        <v>225</v>
      </c>
    </row>
    <row r="288" spans="1:63" x14ac:dyDescent="0.35">
      <c r="A288" s="231">
        <v>2728</v>
      </c>
      <c r="B288" t="s">
        <v>423</v>
      </c>
      <c r="C288" s="231">
        <f>IF(ISNA(VLOOKUP($A288,'Spring 2023 PVI'!$B$3:$AF$220,6,FALSE)),0,(VLOOKUP($A288,'Spring 2023 PVI'!$B$3:$AF$220,6,FALSE)))</f>
        <v>32</v>
      </c>
      <c r="D288" s="231">
        <f>IF(ISNA(VLOOKUP($A288,'Summer 2023 PVI'!$B$2:$AF$217,6,FALSE)),0,(VLOOKUP($A288,'Summer 2023 PVI'!$B$2:$AF$217,6,FALSE)))</f>
        <v>37</v>
      </c>
      <c r="E288" s="231">
        <f>IF(ISNA(VLOOKUP($A288,'Autumn 2023 PVI'!$B$2:$AH$214,6,FALSE)),0,(VLOOKUP($A288,'Autumn 2023 PVI'!$B$2:$AH$214,6,FALSE)))</f>
        <v>13</v>
      </c>
      <c r="F288" s="231">
        <f>IF(ISNA(VLOOKUP($A288,'Spring 2023 PVI'!$B$3:$AF$219,9,FALSE)),0,(VLOOKUP($A288,'Spring 2023 PVI'!$B$3:$AF$219,8,FALSE)))</f>
        <v>1</v>
      </c>
      <c r="G288" s="231">
        <f>IF(ISNA(VLOOKUP($A288,'Summer 2023 PVI'!$B$2:$AF$216,9,FALSE)),0,(VLOOKUP($A288,'Summer 2023 PVI'!$B$2:$AF$216,8,FALSE)))</f>
        <v>3</v>
      </c>
      <c r="H288" s="231">
        <f>IF(ISNA(VLOOKUP($A288,'Autumn 2023 PVI'!$B$2:$AH$214,9,FALSE)),0,(VLOOKUP($A288,'Autumn 2023 PVI'!$B$2:$AH$214,9,FALSE)))</f>
        <v>3</v>
      </c>
      <c r="I288" s="231">
        <f>IF(ISNA(VLOOKUP($A288,'Spring 2023 PVI'!$B$3:$AF$219,13,FALSE)),0,(VLOOKUP($A288,'Spring 2023 PVI'!$B$3:$AF$219,13,FALSE)))</f>
        <v>441.5</v>
      </c>
      <c r="J288" s="231">
        <f>IF(ISNA(VLOOKUP($A288,'Summer 2023 PVI'!$B$2:$AF$216,13,FALSE)),0,(VLOOKUP($A288,'Summer 2023 PVI'!$B$2:$AF$216,13,FALSE)))</f>
        <v>517</v>
      </c>
      <c r="K288" s="231">
        <f>IF(ISNA(VLOOKUP($A288,'Autumn 2023 PVI'!$B$2:$AH$214,13,FALSE)),0,(VLOOKUP($A288,'Autumn 2023 PVI'!$B$2:$AH$214,13,FALSE)))</f>
        <v>184.5</v>
      </c>
      <c r="L288" s="231">
        <f>IF(ISNA(VLOOKUP($A288,'Spring 2023 PVI'!$B$3:$AF$219,16,FALSE)),0,(VLOOKUP($A288,'Spring 2023 PVI'!$B$3:$AF$219,16,FALSE)))</f>
        <v>31.5</v>
      </c>
      <c r="M288" s="231">
        <f>IF(ISNA(VLOOKUP($A288,'Summer 2023 PVI'!$B$2:$AF$216,16,FALSE)),0,(VLOOKUP($A288,'Summer 2023 PVI'!$B$2:$AF$216,16,FALSE)))</f>
        <v>25.5</v>
      </c>
      <c r="N288" s="231">
        <f>IF(ISNA(VLOOKUP($A288,'Autumn 2023 PVI'!$B$2:$AH$214,16,FALSE)),0,(VLOOKUP($A288,'Autumn 2023 PVI'!$B$2:$AH$214,16,FALSE)))</f>
        <v>22.5</v>
      </c>
      <c r="O288" s="231">
        <f>IF(ISNA(VLOOKUP($A288,'Spring 2023 PVI'!$B$3:$AF$219,3,FALSE)),0,(VLOOKUP($A288,'Spring 2023 PVI'!$B$3:$AF$219,3,FALSE)))</f>
        <v>1</v>
      </c>
      <c r="P288" s="231">
        <f>IF(ISNA(VLOOKUP($A288,'Summer 2023 PVI'!$B$3:$AF$216,3,FALSE)),0,(VLOOKUP($A288,'Summer 2023 PVI'!$B$2:$AF$216,3,FALSE)))</f>
        <v>2</v>
      </c>
      <c r="Q288" s="231">
        <f>IF(ISNA(VLOOKUP($A288,'Autumn 2023 PVI'!$B$2:$AF$214,3,FALSE)),0,(VLOOKUP($A288,'Autumn 2023 PVI'!$B$2:$AF$214,3,FALSE)))</f>
        <v>6</v>
      </c>
      <c r="R288" s="231">
        <f>IF(ISNA(VLOOKUP($A288,'Spring 2023 PVI'!$B$3:$AF$219,10,FALSE)),0,(VLOOKUP($A288,'Spring 2023 PVI'!$B$3:$AF$219,10,FALSE)))</f>
        <v>9</v>
      </c>
      <c r="S288" s="231">
        <f>IF(ISNA(VLOOKUP($A288,'Summer 2023 PVI'!$B$2:$AF$216,10,FALSE)),0,(VLOOKUP($A288,'Summer 2023 PVI'!$B$2:$AF$216,10,FALSE)))</f>
        <v>12</v>
      </c>
      <c r="T288" s="231">
        <f>IF(ISNA(VLOOKUP($A288,'Autumn 2023 PVI'!$B$2:$AH$214,10,FALSE)),0,(VLOOKUP($A288,'Autumn 2023 PVI'!$B$2:$AH$214,10,FALSE)))</f>
        <v>66.5</v>
      </c>
      <c r="U288" s="231">
        <f>IF(ISNA(VLOOKUP($A288,'Spring 2023 PVI'!$B$3:$AF$219,26,FALSE)),0,(VLOOKUP($A288,'Spring 2023 PVI'!$B$3:$AF$219,26,FALSE)))</f>
        <v>1</v>
      </c>
      <c r="V288" s="231">
        <f>IF(ISNA(VLOOKUP($A288,'Spring 2023 PVI'!$B$3:$AF$219,26,FALSE)),0,(VLOOKUP($A288,'Spring 2023 PVI'!$B$3:$AF$219,26,FALSE)))</f>
        <v>1</v>
      </c>
      <c r="W288" s="231">
        <f>IF(ISNA(VLOOKUP($A288,'Spring 2023 PVI'!$B$3:$AF$219,26,FALSE)),0,(VLOOKUP($A288,'Spring 2023 PVI'!$B$3:$AF$219,26,FALSE)))</f>
        <v>1</v>
      </c>
      <c r="X288" s="231">
        <f>IF(ISNA(VLOOKUP($A288,'Spring 2023 PVI'!$B$3:$AF$219,27,FALSE)),0,(VLOOKUP($A288,'Spring 2023 PVI'!$B$3:$AF$219,27,FALSE)))</f>
        <v>15</v>
      </c>
      <c r="Y288" s="231">
        <f>IF(ISNA(VLOOKUP($A288,'Spring 2023 PVI'!$B$3:$AF$219,27,FALSE)),0,(VLOOKUP($A288,'Spring 2023 PVI'!$B$3:$AF$219,27,FALSE)))</f>
        <v>15</v>
      </c>
      <c r="Z288" s="231">
        <f>IF(ISNA(VLOOKUP($A288,'Spring 2023 PVI'!$B$3:$AF$219,27,FALSE)),0,(VLOOKUP($A288,'Spring 2023 PVI'!$B$3:$AF$219,27,FALSE)))</f>
        <v>15</v>
      </c>
      <c r="AA288" s="231">
        <f>IF(ISNA(VLOOKUP($A288,'Spring 2023 PVI'!$B$3:$AF$219,28,FALSE)),0,(VLOOKUP($A288,'Spring 2023 PVI'!$B$3:$AF$219,28,FALSE)))</f>
        <v>0</v>
      </c>
      <c r="AB288" s="231">
        <f>IF(ISNA(VLOOKUP($A288,'Spring 2023 PVI'!$B$3:$AF$219,28,FALSE)),0,(VLOOKUP($A288,'Spring 2023 PVI'!$B$3:$AF$219,28,FALSE)))</f>
        <v>0</v>
      </c>
      <c r="AC288" s="231">
        <f>IF(ISNA(VLOOKUP($A288,'Spring 2023 PVI'!$B$3:$AF$219,28,FALSE)),0,(VLOOKUP($A288,'Spring 2023 PVI'!$B$3:$AF$219,28,FALSE)))</f>
        <v>0</v>
      </c>
      <c r="AD288" s="384">
        <f t="shared" si="154"/>
        <v>85015.41</v>
      </c>
      <c r="AE288" s="403">
        <v>0</v>
      </c>
      <c r="AF288" s="403">
        <v>0</v>
      </c>
      <c r="AG288" s="403">
        <v>0</v>
      </c>
      <c r="AH288" s="384">
        <f t="shared" si="147"/>
        <v>0</v>
      </c>
      <c r="AI288" s="384">
        <f t="shared" si="148"/>
        <v>0</v>
      </c>
      <c r="AJ288" s="384">
        <f t="shared" si="149"/>
        <v>0</v>
      </c>
      <c r="AK288" s="384">
        <f t="shared" si="155"/>
        <v>0</v>
      </c>
      <c r="AL288" s="403">
        <f>IF(ISNA(VLOOKUP($A288,'Spring 2023 PVI'!$B287:$AD287,29,FALSE)),0,(VLOOKUP($A288,'Spring 2023 PVI'!$B287:$AD287,29,FALSE)))</f>
        <v>0</v>
      </c>
      <c r="AM288" s="403">
        <f>IF(ISNA(VLOOKUP($A288,'Spring 2023 PVI'!$B287:$AZ287,30,FALSE)),0,(VLOOKUP($A288,'Spring 2023 PVI'!$B287:$AZ287,30,FALSE)))</f>
        <v>0</v>
      </c>
      <c r="AN288" s="402">
        <f t="shared" si="156"/>
        <v>0</v>
      </c>
      <c r="AO288" s="404">
        <f t="shared" si="157"/>
        <v>8739.36</v>
      </c>
      <c r="AP288" s="384">
        <f t="shared" si="158"/>
        <v>93754.77</v>
      </c>
      <c r="AQ288" s="403"/>
      <c r="AR288" s="403" t="e">
        <f>VLOOKUP($A288,'Data EYFSS Indica'!$C:$AQ,27,0)</f>
        <v>#N/A</v>
      </c>
      <c r="AS288" s="403" t="e">
        <f>VLOOKUP($A288,'Data EYFSS Indica'!$C:$AQ,28,0)</f>
        <v>#N/A</v>
      </c>
      <c r="AT288" s="409" t="e">
        <f t="shared" si="159"/>
        <v>#N/A</v>
      </c>
      <c r="AU288" s="409" t="e">
        <f>(VLOOKUP($A288,'Data EYFSS Indica'!$C:$AQ,24,0))/3.2*AU$3</f>
        <v>#N/A</v>
      </c>
      <c r="AV288" s="413" t="e">
        <f t="shared" si="160"/>
        <v>#N/A</v>
      </c>
      <c r="AW288" s="410" t="e">
        <f t="shared" si="150"/>
        <v>#N/A</v>
      </c>
      <c r="AX288" s="410" t="e">
        <f t="shared" si="151"/>
        <v>#N/A</v>
      </c>
      <c r="AY288" s="410" t="e">
        <f t="shared" si="152"/>
        <v>#N/A</v>
      </c>
      <c r="AZ288" s="642">
        <f>(SUMIF('Spring 2023 School'!B:B,Budget!A288,'Spring 2023 School'!AG:AG)+SUMIF('Summer 2023 School'!B:B,Budget!A288,'Summer 2023 School'!AG:AG)+SUMIF('Autumn 2023 School'!B:B,Budget!A288,'Autumn 2023 School'!AG:AG))</f>
        <v>0</v>
      </c>
      <c r="BA288" s="410">
        <f t="shared" si="153"/>
        <v>0</v>
      </c>
      <c r="BI288">
        <f t="shared" si="161"/>
        <v>0</v>
      </c>
      <c r="BJ288">
        <f t="shared" si="162"/>
        <v>0</v>
      </c>
      <c r="BK288">
        <f t="shared" si="163"/>
        <v>0</v>
      </c>
    </row>
    <row r="289" spans="1:63" x14ac:dyDescent="0.35">
      <c r="A289" s="231">
        <v>2732</v>
      </c>
      <c r="B289" t="s">
        <v>424</v>
      </c>
      <c r="C289" s="231">
        <f>IF(ISNA(VLOOKUP($A289,'Spring 2023 PVI'!$B$3:$AF$220,6,FALSE)),0,(VLOOKUP($A289,'Spring 2023 PVI'!$B$3:$AF$220,6,FALSE)))</f>
        <v>32</v>
      </c>
      <c r="D289" s="231">
        <f>IF(ISNA(VLOOKUP($A289,'Summer 2023 PVI'!$B$2:$AF$217,6,FALSE)),0,(VLOOKUP($A289,'Summer 2023 PVI'!$B$2:$AF$217,6,FALSE)))</f>
        <v>37</v>
      </c>
      <c r="E289" s="231">
        <f>IF(ISNA(VLOOKUP($A289,'Autumn 2023 PVI'!$B$2:$AH$214,6,FALSE)),0,(VLOOKUP($A289,'Autumn 2023 PVI'!$B$2:$AH$214,6,FALSE)))</f>
        <v>25</v>
      </c>
      <c r="F289" s="231">
        <f>IF(ISNA(VLOOKUP($A289,'Spring 2023 PVI'!$B$3:$AF$219,9,FALSE)),0,(VLOOKUP($A289,'Spring 2023 PVI'!$B$3:$AF$219,8,FALSE)))</f>
        <v>5</v>
      </c>
      <c r="G289" s="231">
        <f>IF(ISNA(VLOOKUP($A289,'Summer 2023 PVI'!$B$2:$AF$216,9,FALSE)),0,(VLOOKUP($A289,'Summer 2023 PVI'!$B$2:$AF$216,8,FALSE)))</f>
        <v>6</v>
      </c>
      <c r="H289" s="231">
        <f>IF(ISNA(VLOOKUP($A289,'Autumn 2023 PVI'!$B$2:$AH$214,9,FALSE)),0,(VLOOKUP($A289,'Autumn 2023 PVI'!$B$2:$AH$214,9,FALSE)))</f>
        <v>9</v>
      </c>
      <c r="I289" s="231">
        <f>IF(ISNA(VLOOKUP($A289,'Spring 2023 PVI'!$B$3:$AF$219,13,FALSE)),0,(VLOOKUP($A289,'Spring 2023 PVI'!$B$3:$AF$219,13,FALSE)))</f>
        <v>424</v>
      </c>
      <c r="J289" s="231">
        <f>IF(ISNA(VLOOKUP($A289,'Summer 2023 PVI'!$B$2:$AF$216,13,FALSE)),0,(VLOOKUP($A289,'Summer 2023 PVI'!$B$2:$AF$216,13,FALSE)))</f>
        <v>488.25</v>
      </c>
      <c r="K289" s="231">
        <f>IF(ISNA(VLOOKUP($A289,'Autumn 2023 PVI'!$B$2:$AH$214,13,FALSE)),0,(VLOOKUP($A289,'Autumn 2023 PVI'!$B$2:$AH$214,13,FALSE)))</f>
        <v>296</v>
      </c>
      <c r="L289" s="231">
        <f>IF(ISNA(VLOOKUP($A289,'Spring 2023 PVI'!$B$3:$AF$219,16,FALSE)),0,(VLOOKUP($A289,'Spring 2023 PVI'!$B$3:$AF$219,16,FALSE)))</f>
        <v>122.25</v>
      </c>
      <c r="M289" s="231">
        <f>IF(ISNA(VLOOKUP($A289,'Summer 2023 PVI'!$B$2:$AF$216,16,FALSE)),0,(VLOOKUP($A289,'Summer 2023 PVI'!$B$2:$AF$216,16,FALSE)))</f>
        <v>113.5</v>
      </c>
      <c r="N289" s="231">
        <f>IF(ISNA(VLOOKUP($A289,'Autumn 2023 PVI'!$B$2:$AH$214,16,FALSE)),0,(VLOOKUP($A289,'Autumn 2023 PVI'!$B$2:$AH$214,16,FALSE)))</f>
        <v>124</v>
      </c>
      <c r="O289" s="231">
        <f>IF(ISNA(VLOOKUP($A289,'Spring 2023 PVI'!$B$3:$AF$219,3,FALSE)),0,(VLOOKUP($A289,'Spring 2023 PVI'!$B$3:$AF$219,3,FALSE)))</f>
        <v>2</v>
      </c>
      <c r="P289" s="231">
        <f>IF(ISNA(VLOOKUP($A289,'Summer 2023 PVI'!$B$3:$AF$216,3,FALSE)),0,(VLOOKUP($A289,'Summer 2023 PVI'!$B$2:$AF$216,3,FALSE)))</f>
        <v>2</v>
      </c>
      <c r="Q289" s="231">
        <f>IF(ISNA(VLOOKUP($A289,'Autumn 2023 PVI'!$B$2:$AF$214,3,FALSE)),0,(VLOOKUP($A289,'Autumn 2023 PVI'!$B$2:$AF$214,3,FALSE)))</f>
        <v>5</v>
      </c>
      <c r="R289" s="231">
        <f>IF(ISNA(VLOOKUP($A289,'Spring 2023 PVI'!$B$3:$AF$219,10,FALSE)),0,(VLOOKUP($A289,'Spring 2023 PVI'!$B$3:$AF$219,10,FALSE)))</f>
        <v>30</v>
      </c>
      <c r="S289" s="231">
        <f>IF(ISNA(VLOOKUP($A289,'Summer 2023 PVI'!$B$2:$AF$216,10,FALSE)),0,(VLOOKUP($A289,'Summer 2023 PVI'!$B$2:$AF$216,10,FALSE)))</f>
        <v>27</v>
      </c>
      <c r="T289" s="231">
        <f>IF(ISNA(VLOOKUP($A289,'Autumn 2023 PVI'!$B$2:$AH$214,10,FALSE)),0,(VLOOKUP($A289,'Autumn 2023 PVI'!$B$2:$AH$214,10,FALSE)))</f>
        <v>63.5</v>
      </c>
      <c r="U289" s="231">
        <f>IF(ISNA(VLOOKUP($A289,'Spring 2023 PVI'!$B$3:$AF$219,26,FALSE)),0,(VLOOKUP($A289,'Spring 2023 PVI'!$B$3:$AF$219,26,FALSE)))</f>
        <v>4</v>
      </c>
      <c r="V289" s="231">
        <f>IF(ISNA(VLOOKUP($A289,'Spring 2023 PVI'!$B$3:$AF$219,26,FALSE)),0,(VLOOKUP($A289,'Spring 2023 PVI'!$B$3:$AF$219,26,FALSE)))</f>
        <v>4</v>
      </c>
      <c r="W289" s="231">
        <f>IF(ISNA(VLOOKUP($A289,'Spring 2023 PVI'!$B$3:$AF$219,26,FALSE)),0,(VLOOKUP($A289,'Spring 2023 PVI'!$B$3:$AF$219,26,FALSE)))</f>
        <v>4</v>
      </c>
      <c r="X289" s="231">
        <f>IF(ISNA(VLOOKUP($A289,'Spring 2023 PVI'!$B$3:$AF$219,27,FALSE)),0,(VLOOKUP($A289,'Spring 2023 PVI'!$B$3:$AF$219,27,FALSE)))</f>
        <v>60</v>
      </c>
      <c r="Y289" s="231">
        <f>IF(ISNA(VLOOKUP($A289,'Spring 2023 PVI'!$B$3:$AF$219,27,FALSE)),0,(VLOOKUP($A289,'Spring 2023 PVI'!$B$3:$AF$219,27,FALSE)))</f>
        <v>60</v>
      </c>
      <c r="Z289" s="231">
        <f>IF(ISNA(VLOOKUP($A289,'Spring 2023 PVI'!$B$3:$AF$219,27,FALSE)),0,(VLOOKUP($A289,'Spring 2023 PVI'!$B$3:$AF$219,27,FALSE)))</f>
        <v>60</v>
      </c>
      <c r="AA289" s="231">
        <f>IF(ISNA(VLOOKUP($A289,'Spring 2023 PVI'!$B$3:$AF$219,28,FALSE)),0,(VLOOKUP($A289,'Spring 2023 PVI'!$B$3:$AF$219,28,FALSE)))</f>
        <v>15</v>
      </c>
      <c r="AB289" s="231">
        <f>IF(ISNA(VLOOKUP($A289,'Spring 2023 PVI'!$B$3:$AF$219,28,FALSE)),0,(VLOOKUP($A289,'Spring 2023 PVI'!$B$3:$AF$219,28,FALSE)))</f>
        <v>15</v>
      </c>
      <c r="AC289" s="231">
        <f>IF(ISNA(VLOOKUP($A289,'Spring 2023 PVI'!$B$3:$AF$219,28,FALSE)),0,(VLOOKUP($A289,'Spring 2023 PVI'!$B$3:$AF$219,28,FALSE)))</f>
        <v>15</v>
      </c>
      <c r="AD289" s="384">
        <f t="shared" si="154"/>
        <v>108204.88000000002</v>
      </c>
      <c r="AE289" s="403">
        <v>0</v>
      </c>
      <c r="AF289" s="403">
        <v>0</v>
      </c>
      <c r="AG289" s="403">
        <v>0</v>
      </c>
      <c r="AH289" s="384">
        <f t="shared" si="147"/>
        <v>0</v>
      </c>
      <c r="AI289" s="384">
        <f t="shared" si="148"/>
        <v>0</v>
      </c>
      <c r="AJ289" s="384">
        <f t="shared" si="149"/>
        <v>0</v>
      </c>
      <c r="AK289" s="384">
        <f t="shared" si="155"/>
        <v>0</v>
      </c>
      <c r="AL289" s="403">
        <f>IF(ISNA(VLOOKUP($A289,'Spring 2023 PVI'!$B288:$AD288,29,FALSE)),0,(VLOOKUP($A289,'Spring 2023 PVI'!$B288:$AD288,29,FALSE)))</f>
        <v>0</v>
      </c>
      <c r="AM289" s="403">
        <f>IF(ISNA(VLOOKUP($A289,'Spring 2023 PVI'!$B288:$AZ288,30,FALSE)),0,(VLOOKUP($A289,'Spring 2023 PVI'!$B288:$AZ288,30,FALSE)))</f>
        <v>0</v>
      </c>
      <c r="AN289" s="402">
        <f t="shared" si="156"/>
        <v>0</v>
      </c>
      <c r="AO289" s="404">
        <f t="shared" si="157"/>
        <v>12264.48</v>
      </c>
      <c r="AP289" s="384">
        <f t="shared" si="158"/>
        <v>120469.36000000002</v>
      </c>
      <c r="AQ289" s="403"/>
      <c r="AR289" s="403" t="e">
        <f>VLOOKUP($A289,'Data EYFSS Indica'!$C:$AQ,27,0)</f>
        <v>#N/A</v>
      </c>
      <c r="AS289" s="403" t="e">
        <f>VLOOKUP($A289,'Data EYFSS Indica'!$C:$AQ,28,0)</f>
        <v>#N/A</v>
      </c>
      <c r="AT289" s="409" t="e">
        <f t="shared" si="159"/>
        <v>#N/A</v>
      </c>
      <c r="AU289" s="409" t="e">
        <f>(VLOOKUP($A289,'Data EYFSS Indica'!$C:$AQ,24,0))/3.2*AU$3</f>
        <v>#N/A</v>
      </c>
      <c r="AV289" s="413" t="e">
        <f t="shared" si="160"/>
        <v>#N/A</v>
      </c>
      <c r="AW289" s="410" t="e">
        <f t="shared" si="150"/>
        <v>#N/A</v>
      </c>
      <c r="AX289" s="410" t="e">
        <f t="shared" si="151"/>
        <v>#N/A</v>
      </c>
      <c r="AY289" s="410" t="e">
        <f t="shared" si="152"/>
        <v>#N/A</v>
      </c>
      <c r="AZ289" s="642">
        <f>(SUMIF('Spring 2023 School'!B:B,Budget!A289,'Spring 2023 School'!AG:AG)+SUMIF('Summer 2023 School'!B:B,Budget!A289,'Summer 2023 School'!AG:AG)+SUMIF('Autumn 2023 School'!B:B,Budget!A289,'Autumn 2023 School'!AG:AG))</f>
        <v>3</v>
      </c>
      <c r="BA289" s="410">
        <f t="shared" si="153"/>
        <v>2730</v>
      </c>
      <c r="BI289">
        <f t="shared" si="161"/>
        <v>0</v>
      </c>
      <c r="BJ289">
        <f t="shared" si="162"/>
        <v>0</v>
      </c>
      <c r="BK289">
        <f t="shared" si="163"/>
        <v>0</v>
      </c>
    </row>
    <row r="290" spans="1:63" x14ac:dyDescent="0.35">
      <c r="A290" s="231">
        <v>2746</v>
      </c>
      <c r="B290" t="s">
        <v>425</v>
      </c>
      <c r="C290" s="231">
        <f>IF(ISNA(VLOOKUP($A290,'Spring 2023 PVI'!$B$3:$AF$220,6,FALSE)),0,(VLOOKUP($A290,'Spring 2023 PVI'!$B$3:$AF$220,6,FALSE)))</f>
        <v>33</v>
      </c>
      <c r="D290" s="231">
        <f>IF(ISNA(VLOOKUP($A290,'Summer 2023 PVI'!$B$2:$AF$217,6,FALSE)),0,(VLOOKUP($A290,'Summer 2023 PVI'!$B$2:$AF$217,6,FALSE)))</f>
        <v>37</v>
      </c>
      <c r="E290" s="231">
        <f>IF(ISNA(VLOOKUP($A290,'Autumn 2023 PVI'!$B$2:$AH$214,6,FALSE)),0,(VLOOKUP($A290,'Autumn 2023 PVI'!$B$2:$AH$214,6,FALSE)))</f>
        <v>20</v>
      </c>
      <c r="F290" s="231">
        <f>IF(ISNA(VLOOKUP($A290,'Spring 2023 PVI'!$B$3:$AF$219,9,FALSE)),0,(VLOOKUP($A290,'Spring 2023 PVI'!$B$3:$AF$219,8,FALSE)))</f>
        <v>9</v>
      </c>
      <c r="G290" s="231">
        <f>IF(ISNA(VLOOKUP($A290,'Summer 2023 PVI'!$B$2:$AF$216,9,FALSE)),0,(VLOOKUP($A290,'Summer 2023 PVI'!$B$2:$AF$216,8,FALSE)))</f>
        <v>11</v>
      </c>
      <c r="H290" s="231">
        <f>IF(ISNA(VLOOKUP($A290,'Autumn 2023 PVI'!$B$2:$AH$214,9,FALSE)),0,(VLOOKUP($A290,'Autumn 2023 PVI'!$B$2:$AH$214,9,FALSE)))</f>
        <v>15</v>
      </c>
      <c r="I290" s="231">
        <f>IF(ISNA(VLOOKUP($A290,'Spring 2023 PVI'!$B$3:$AF$219,13,FALSE)),0,(VLOOKUP($A290,'Spring 2023 PVI'!$B$3:$AF$219,13,FALSE)))</f>
        <v>465</v>
      </c>
      <c r="J290" s="231">
        <f>IF(ISNA(VLOOKUP($A290,'Summer 2023 PVI'!$B$2:$AF$216,13,FALSE)),0,(VLOOKUP($A290,'Summer 2023 PVI'!$B$2:$AF$216,13,FALSE)))</f>
        <v>510</v>
      </c>
      <c r="K290" s="231">
        <f>IF(ISNA(VLOOKUP($A290,'Autumn 2023 PVI'!$B$2:$AH$214,13,FALSE)),0,(VLOOKUP($A290,'Autumn 2023 PVI'!$B$2:$AH$214,13,FALSE)))</f>
        <v>264</v>
      </c>
      <c r="L290" s="231">
        <f>IF(ISNA(VLOOKUP($A290,'Spring 2023 PVI'!$B$3:$AF$219,16,FALSE)),0,(VLOOKUP($A290,'Spring 2023 PVI'!$B$3:$AF$219,16,FALSE)))</f>
        <v>222</v>
      </c>
      <c r="M290" s="231">
        <f>IF(ISNA(VLOOKUP($A290,'Summer 2023 PVI'!$B$2:$AF$216,16,FALSE)),0,(VLOOKUP($A290,'Summer 2023 PVI'!$B$2:$AF$216,16,FALSE)))</f>
        <v>237</v>
      </c>
      <c r="N290" s="231">
        <f>IF(ISNA(VLOOKUP($A290,'Autumn 2023 PVI'!$B$2:$AH$214,16,FALSE)),0,(VLOOKUP($A290,'Autumn 2023 PVI'!$B$2:$AH$214,16,FALSE)))</f>
        <v>135</v>
      </c>
      <c r="O290" s="231">
        <f>IF(ISNA(VLOOKUP($A290,'Spring 2023 PVI'!$B$3:$AF$219,3,FALSE)),0,(VLOOKUP($A290,'Spring 2023 PVI'!$B$3:$AF$219,3,FALSE)))</f>
        <v>3</v>
      </c>
      <c r="P290" s="231">
        <f>IF(ISNA(VLOOKUP($A290,'Summer 2023 PVI'!$B$3:$AF$216,3,FALSE)),0,(VLOOKUP($A290,'Summer 2023 PVI'!$B$2:$AF$216,3,FALSE)))</f>
        <v>4</v>
      </c>
      <c r="Q290" s="231">
        <f>IF(ISNA(VLOOKUP($A290,'Autumn 2023 PVI'!$B$2:$AF$214,3,FALSE)),0,(VLOOKUP($A290,'Autumn 2023 PVI'!$B$2:$AF$214,3,FALSE)))</f>
        <v>2</v>
      </c>
      <c r="R290" s="231">
        <f>IF(ISNA(VLOOKUP($A290,'Spring 2023 PVI'!$B$3:$AF$219,10,FALSE)),0,(VLOOKUP($A290,'Spring 2023 PVI'!$B$3:$AF$219,10,FALSE)))</f>
        <v>42</v>
      </c>
      <c r="S290" s="231">
        <f>IF(ISNA(VLOOKUP($A290,'Summer 2023 PVI'!$B$2:$AF$216,10,FALSE)),0,(VLOOKUP($A290,'Summer 2023 PVI'!$B$2:$AF$216,10,FALSE)))</f>
        <v>57</v>
      </c>
      <c r="T290" s="231">
        <f>IF(ISNA(VLOOKUP($A290,'Autumn 2023 PVI'!$B$2:$AH$214,10,FALSE)),0,(VLOOKUP($A290,'Autumn 2023 PVI'!$B$2:$AH$214,10,FALSE)))</f>
        <v>30</v>
      </c>
      <c r="U290" s="231">
        <f>IF(ISNA(VLOOKUP($A290,'Spring 2023 PVI'!$B$3:$AF$219,26,FALSE)),0,(VLOOKUP($A290,'Spring 2023 PVI'!$B$3:$AF$219,26,FALSE)))</f>
        <v>0</v>
      </c>
      <c r="V290" s="231">
        <f>IF(ISNA(VLOOKUP($A290,'Spring 2023 PVI'!$B$3:$AF$219,26,FALSE)),0,(VLOOKUP($A290,'Spring 2023 PVI'!$B$3:$AF$219,26,FALSE)))</f>
        <v>0</v>
      </c>
      <c r="W290" s="231">
        <f>IF(ISNA(VLOOKUP($A290,'Spring 2023 PVI'!$B$3:$AF$219,26,FALSE)),0,(VLOOKUP($A290,'Spring 2023 PVI'!$B$3:$AF$219,26,FALSE)))</f>
        <v>0</v>
      </c>
      <c r="X290" s="231">
        <f>IF(ISNA(VLOOKUP($A290,'Spring 2023 PVI'!$B$3:$AF$219,27,FALSE)),0,(VLOOKUP($A290,'Spring 2023 PVI'!$B$3:$AF$219,27,FALSE)))</f>
        <v>0</v>
      </c>
      <c r="Y290" s="231">
        <f>IF(ISNA(VLOOKUP($A290,'Spring 2023 PVI'!$B$3:$AF$219,27,FALSE)),0,(VLOOKUP($A290,'Spring 2023 PVI'!$B$3:$AF$219,27,FALSE)))</f>
        <v>0</v>
      </c>
      <c r="Z290" s="231">
        <f>IF(ISNA(VLOOKUP($A290,'Spring 2023 PVI'!$B$3:$AF$219,27,FALSE)),0,(VLOOKUP($A290,'Spring 2023 PVI'!$B$3:$AF$219,27,FALSE)))</f>
        <v>0</v>
      </c>
      <c r="AA290" s="231">
        <f>IF(ISNA(VLOOKUP($A290,'Spring 2023 PVI'!$B$3:$AF$219,28,FALSE)),0,(VLOOKUP($A290,'Spring 2023 PVI'!$B$3:$AF$219,28,FALSE)))</f>
        <v>0</v>
      </c>
      <c r="AB290" s="231">
        <f>IF(ISNA(VLOOKUP($A290,'Spring 2023 PVI'!$B$3:$AF$219,28,FALSE)),0,(VLOOKUP($A290,'Spring 2023 PVI'!$B$3:$AF$219,28,FALSE)))</f>
        <v>0</v>
      </c>
      <c r="AC290" s="231">
        <f>IF(ISNA(VLOOKUP($A290,'Spring 2023 PVI'!$B$3:$AF$219,28,FALSE)),0,(VLOOKUP($A290,'Spring 2023 PVI'!$B$3:$AF$219,28,FALSE)))</f>
        <v>0</v>
      </c>
      <c r="AD290" s="384">
        <f t="shared" si="154"/>
        <v>126990.59999999999</v>
      </c>
      <c r="AE290" s="403">
        <v>57</v>
      </c>
      <c r="AF290" s="403">
        <v>57</v>
      </c>
      <c r="AG290" s="403">
        <v>0</v>
      </c>
      <c r="AH290" s="384">
        <f t="shared" si="147"/>
        <v>1321.2599999999998</v>
      </c>
      <c r="AI290" s="384">
        <f t="shared" si="148"/>
        <v>628.13999999999987</v>
      </c>
      <c r="AJ290" s="384">
        <f t="shared" si="149"/>
        <v>0</v>
      </c>
      <c r="AK290" s="384">
        <f t="shared" si="155"/>
        <v>1949.3999999999996</v>
      </c>
      <c r="AL290" s="403">
        <f>IF(ISNA(VLOOKUP($A290,'Spring 2023 PVI'!$B289:$AD289,29,FALSE)),0,(VLOOKUP($A290,'Spring 2023 PVI'!$B289:$AD289,29,FALSE)))</f>
        <v>0</v>
      </c>
      <c r="AM290" s="403">
        <f>IF(ISNA(VLOOKUP($A290,'Spring 2023 PVI'!$B289:$AZ289,30,FALSE)),0,(VLOOKUP($A290,'Spring 2023 PVI'!$B289:$AZ289,30,FALSE)))</f>
        <v>0</v>
      </c>
      <c r="AN290" s="402">
        <f t="shared" si="156"/>
        <v>0</v>
      </c>
      <c r="AO290" s="404">
        <f t="shared" si="157"/>
        <v>13439.52</v>
      </c>
      <c r="AP290" s="384">
        <f t="shared" si="158"/>
        <v>142379.51999999999</v>
      </c>
      <c r="AQ290" s="403"/>
      <c r="AR290" s="403" t="e">
        <f>VLOOKUP($A290,'Data EYFSS Indica'!$C:$AQ,27,0)</f>
        <v>#N/A</v>
      </c>
      <c r="AS290" s="403" t="e">
        <f>VLOOKUP($A290,'Data EYFSS Indica'!$C:$AQ,28,0)</f>
        <v>#N/A</v>
      </c>
      <c r="AT290" s="409" t="e">
        <f t="shared" si="159"/>
        <v>#N/A</v>
      </c>
      <c r="AU290" s="409" t="e">
        <f>(VLOOKUP($A290,'Data EYFSS Indica'!$C:$AQ,24,0))/3.2*AU$3</f>
        <v>#N/A</v>
      </c>
      <c r="AV290" s="413" t="e">
        <f t="shared" si="160"/>
        <v>#N/A</v>
      </c>
      <c r="AW290" s="410" t="e">
        <f t="shared" si="150"/>
        <v>#N/A</v>
      </c>
      <c r="AX290" s="410" t="e">
        <f t="shared" si="151"/>
        <v>#N/A</v>
      </c>
      <c r="AY290" s="410" t="e">
        <f t="shared" si="152"/>
        <v>#N/A</v>
      </c>
      <c r="AZ290" s="642">
        <f>(SUMIF('Spring 2023 School'!B:B,Budget!A290,'Spring 2023 School'!AG:AG)+SUMIF('Summer 2023 School'!B:B,Budget!A290,'Summer 2023 School'!AG:AG)+SUMIF('Autumn 2023 School'!B:B,Budget!A290,'Autumn 2023 School'!AG:AG))</f>
        <v>0</v>
      </c>
      <c r="BA290" s="410">
        <f t="shared" si="153"/>
        <v>0</v>
      </c>
      <c r="BI290">
        <f t="shared" si="161"/>
        <v>855</v>
      </c>
      <c r="BJ290">
        <f t="shared" si="162"/>
        <v>855</v>
      </c>
      <c r="BK290">
        <f t="shared" si="163"/>
        <v>0</v>
      </c>
    </row>
    <row r="291" spans="1:63" x14ac:dyDescent="0.35">
      <c r="A291" s="231">
        <v>2748</v>
      </c>
      <c r="B291" t="s">
        <v>426</v>
      </c>
      <c r="C291" s="231">
        <f>IF(ISNA(VLOOKUP($A291,'Spring 2023 PVI'!$B$3:$AF$220,6,FALSE)),0,(VLOOKUP($A291,'Spring 2023 PVI'!$B$3:$AF$220,6,FALSE)))</f>
        <v>22</v>
      </c>
      <c r="D291" s="231">
        <f>IF(ISNA(VLOOKUP($A291,'Summer 2023 PVI'!$B$2:$AF$217,6,FALSE)),0,(VLOOKUP($A291,'Summer 2023 PVI'!$B$2:$AF$217,6,FALSE)))</f>
        <v>28</v>
      </c>
      <c r="E291" s="231">
        <f>IF(ISNA(VLOOKUP($A291,'Autumn 2023 PVI'!$B$2:$AH$214,6,FALSE)),0,(VLOOKUP($A291,'Autumn 2023 PVI'!$B$2:$AH$214,6,FALSE)))</f>
        <v>17</v>
      </c>
      <c r="F291" s="231">
        <f>IF(ISNA(VLOOKUP($A291,'Spring 2023 PVI'!$B$3:$AF$219,9,FALSE)),0,(VLOOKUP($A291,'Spring 2023 PVI'!$B$3:$AF$219,8,FALSE)))</f>
        <v>1</v>
      </c>
      <c r="G291" s="231">
        <f>IF(ISNA(VLOOKUP($A291,'Summer 2023 PVI'!$B$2:$AF$216,9,FALSE)),0,(VLOOKUP($A291,'Summer 2023 PVI'!$B$2:$AF$216,8,FALSE)))</f>
        <v>1</v>
      </c>
      <c r="H291" s="231">
        <f>IF(ISNA(VLOOKUP($A291,'Autumn 2023 PVI'!$B$2:$AH$214,9,FALSE)),0,(VLOOKUP($A291,'Autumn 2023 PVI'!$B$2:$AH$214,9,FALSE)))</f>
        <v>10</v>
      </c>
      <c r="I291" s="231">
        <f>IF(ISNA(VLOOKUP($A291,'Spring 2023 PVI'!$B$3:$AF$219,13,FALSE)),0,(VLOOKUP($A291,'Spring 2023 PVI'!$B$3:$AF$219,13,FALSE)))</f>
        <v>321</v>
      </c>
      <c r="J291" s="231">
        <f>IF(ISNA(VLOOKUP($A291,'Summer 2023 PVI'!$B$2:$AF$216,13,FALSE)),0,(VLOOKUP($A291,'Summer 2023 PVI'!$B$2:$AF$216,13,FALSE)))</f>
        <v>417</v>
      </c>
      <c r="K291" s="231">
        <f>IF(ISNA(VLOOKUP($A291,'Autumn 2023 PVI'!$B$2:$AH$214,13,FALSE)),0,(VLOOKUP($A291,'Autumn 2023 PVI'!$B$2:$AH$214,13,FALSE)))</f>
        <v>234</v>
      </c>
      <c r="L291" s="231">
        <f>IF(ISNA(VLOOKUP($A291,'Spring 2023 PVI'!$B$3:$AF$219,16,FALSE)),0,(VLOOKUP($A291,'Spring 2023 PVI'!$B$3:$AF$219,16,FALSE)))</f>
        <v>120</v>
      </c>
      <c r="M291" s="231">
        <f>IF(ISNA(VLOOKUP($A291,'Summer 2023 PVI'!$B$2:$AF$216,16,FALSE)),0,(VLOOKUP($A291,'Summer 2023 PVI'!$B$2:$AF$216,16,FALSE)))</f>
        <v>200</v>
      </c>
      <c r="N291" s="231">
        <f>IF(ISNA(VLOOKUP($A291,'Autumn 2023 PVI'!$B$2:$AH$214,16,FALSE)),0,(VLOOKUP($A291,'Autumn 2023 PVI'!$B$2:$AH$214,16,FALSE)))</f>
        <v>140</v>
      </c>
      <c r="O291" s="231">
        <f>IF(ISNA(VLOOKUP($A291,'Spring 2023 PVI'!$B$3:$AF$219,3,FALSE)),0,(VLOOKUP($A291,'Spring 2023 PVI'!$B$3:$AF$219,3,FALSE)))</f>
        <v>7</v>
      </c>
      <c r="P291" s="231">
        <f>IF(ISNA(VLOOKUP($A291,'Summer 2023 PVI'!$B$3:$AF$216,3,FALSE)),0,(VLOOKUP($A291,'Summer 2023 PVI'!$B$2:$AF$216,3,FALSE)))</f>
        <v>6</v>
      </c>
      <c r="Q291" s="231">
        <f>IF(ISNA(VLOOKUP($A291,'Autumn 2023 PVI'!$B$2:$AF$214,3,FALSE)),0,(VLOOKUP($A291,'Autumn 2023 PVI'!$B$2:$AF$214,3,FALSE)))</f>
        <v>10</v>
      </c>
      <c r="R291" s="231">
        <f>IF(ISNA(VLOOKUP($A291,'Spring 2023 PVI'!$B$3:$AF$219,10,FALSE)),0,(VLOOKUP($A291,'Spring 2023 PVI'!$B$3:$AF$219,10,FALSE)))</f>
        <v>105</v>
      </c>
      <c r="S291" s="231">
        <f>IF(ISNA(VLOOKUP($A291,'Summer 2023 PVI'!$B$2:$AF$216,10,FALSE)),0,(VLOOKUP($A291,'Summer 2023 PVI'!$B$2:$AF$216,10,FALSE)))</f>
        <v>90</v>
      </c>
      <c r="T291" s="231">
        <f>IF(ISNA(VLOOKUP($A291,'Autumn 2023 PVI'!$B$2:$AH$214,10,FALSE)),0,(VLOOKUP($A291,'Autumn 2023 PVI'!$B$2:$AH$214,10,FALSE)))</f>
        <v>140</v>
      </c>
      <c r="U291" s="231">
        <f>IF(ISNA(VLOOKUP($A291,'Spring 2023 PVI'!$B$3:$AF$219,26,FALSE)),0,(VLOOKUP($A291,'Spring 2023 PVI'!$B$3:$AF$219,26,FALSE)))</f>
        <v>2</v>
      </c>
      <c r="V291" s="231">
        <f>IF(ISNA(VLOOKUP($A291,'Spring 2023 PVI'!$B$3:$AF$219,26,FALSE)),0,(VLOOKUP($A291,'Spring 2023 PVI'!$B$3:$AF$219,26,FALSE)))</f>
        <v>2</v>
      </c>
      <c r="W291" s="231">
        <f>IF(ISNA(VLOOKUP($A291,'Spring 2023 PVI'!$B$3:$AF$219,26,FALSE)),0,(VLOOKUP($A291,'Spring 2023 PVI'!$B$3:$AF$219,26,FALSE)))</f>
        <v>2</v>
      </c>
      <c r="X291" s="231">
        <f>IF(ISNA(VLOOKUP($A291,'Spring 2023 PVI'!$B$3:$AF$219,27,FALSE)),0,(VLOOKUP($A291,'Spring 2023 PVI'!$B$3:$AF$219,27,FALSE)))</f>
        <v>30</v>
      </c>
      <c r="Y291" s="231">
        <f>IF(ISNA(VLOOKUP($A291,'Spring 2023 PVI'!$B$3:$AF$219,27,FALSE)),0,(VLOOKUP($A291,'Spring 2023 PVI'!$B$3:$AF$219,27,FALSE)))</f>
        <v>30</v>
      </c>
      <c r="Z291" s="231">
        <f>IF(ISNA(VLOOKUP($A291,'Spring 2023 PVI'!$B$3:$AF$219,27,FALSE)),0,(VLOOKUP($A291,'Spring 2023 PVI'!$B$3:$AF$219,27,FALSE)))</f>
        <v>30</v>
      </c>
      <c r="AA291" s="231">
        <f>IF(ISNA(VLOOKUP($A291,'Spring 2023 PVI'!$B$3:$AF$219,28,FALSE)),0,(VLOOKUP($A291,'Spring 2023 PVI'!$B$3:$AF$219,28,FALSE)))</f>
        <v>0</v>
      </c>
      <c r="AB291" s="231">
        <f>IF(ISNA(VLOOKUP($A291,'Spring 2023 PVI'!$B$3:$AF$219,28,FALSE)),0,(VLOOKUP($A291,'Spring 2023 PVI'!$B$3:$AF$219,28,FALSE)))</f>
        <v>0</v>
      </c>
      <c r="AC291" s="231">
        <f>IF(ISNA(VLOOKUP($A291,'Spring 2023 PVI'!$B$3:$AF$219,28,FALSE)),0,(VLOOKUP($A291,'Spring 2023 PVI'!$B$3:$AF$219,28,FALSE)))</f>
        <v>0</v>
      </c>
      <c r="AD291" s="384">
        <f t="shared" si="154"/>
        <v>98871.64</v>
      </c>
      <c r="AE291" s="403">
        <v>87</v>
      </c>
      <c r="AF291" s="403">
        <v>30</v>
      </c>
      <c r="AG291" s="403">
        <v>114</v>
      </c>
      <c r="AH291" s="384">
        <f t="shared" si="147"/>
        <v>2016.66</v>
      </c>
      <c r="AI291" s="384">
        <f t="shared" si="148"/>
        <v>330.59999999999997</v>
      </c>
      <c r="AJ291" s="384">
        <f t="shared" si="149"/>
        <v>346.56000000000006</v>
      </c>
      <c r="AK291" s="384">
        <f t="shared" si="155"/>
        <v>2693.82</v>
      </c>
      <c r="AL291" s="403">
        <f>IF(ISNA(VLOOKUP($A291,'Spring 2023 PVI'!$B290:$AD290,29,FALSE)),0,(VLOOKUP($A291,'Spring 2023 PVI'!$B290:$AD290,29,FALSE)))</f>
        <v>0</v>
      </c>
      <c r="AM291" s="403">
        <f>IF(ISNA(VLOOKUP($A291,'Spring 2023 PVI'!$B290:$AZ290,30,FALSE)),0,(VLOOKUP($A291,'Spring 2023 PVI'!$B290:$AZ290,30,FALSE)))</f>
        <v>0</v>
      </c>
      <c r="AN291" s="402">
        <f t="shared" si="156"/>
        <v>0</v>
      </c>
      <c r="AO291" s="404">
        <f t="shared" si="157"/>
        <v>34394.400000000001</v>
      </c>
      <c r="AP291" s="384">
        <f t="shared" si="158"/>
        <v>135959.86000000002</v>
      </c>
      <c r="AQ291" s="403"/>
      <c r="AR291" s="403" t="e">
        <f>VLOOKUP($A291,'Data EYFSS Indica'!$C:$AQ,27,0)</f>
        <v>#N/A</v>
      </c>
      <c r="AS291" s="403" t="e">
        <f>VLOOKUP($A291,'Data EYFSS Indica'!$C:$AQ,28,0)</f>
        <v>#N/A</v>
      </c>
      <c r="AT291" s="409" t="e">
        <f t="shared" si="159"/>
        <v>#N/A</v>
      </c>
      <c r="AU291" s="409" t="e">
        <f>(VLOOKUP($A291,'Data EYFSS Indica'!$C:$AQ,24,0))/3.2*AU$3</f>
        <v>#N/A</v>
      </c>
      <c r="AV291" s="413" t="e">
        <f t="shared" si="160"/>
        <v>#N/A</v>
      </c>
      <c r="AW291" s="410" t="e">
        <f t="shared" si="150"/>
        <v>#N/A</v>
      </c>
      <c r="AX291" s="410" t="e">
        <f t="shared" si="151"/>
        <v>#N/A</v>
      </c>
      <c r="AY291" s="410" t="e">
        <f t="shared" si="152"/>
        <v>#N/A</v>
      </c>
      <c r="AZ291" s="642">
        <f>(SUMIF('Spring 2023 School'!B:B,Budget!A291,'Spring 2023 School'!AG:AG)+SUMIF('Summer 2023 School'!B:B,Budget!A291,'Summer 2023 School'!AG:AG)+SUMIF('Autumn 2023 School'!B:B,Budget!A291,'Autumn 2023 School'!AG:AG))</f>
        <v>2</v>
      </c>
      <c r="BA291" s="410">
        <f t="shared" si="153"/>
        <v>1820</v>
      </c>
      <c r="BI291">
        <f t="shared" si="161"/>
        <v>1305</v>
      </c>
      <c r="BJ291">
        <f t="shared" si="162"/>
        <v>450</v>
      </c>
      <c r="BK291">
        <f t="shared" si="163"/>
        <v>1710</v>
      </c>
    </row>
    <row r="292" spans="1:63" x14ac:dyDescent="0.35">
      <c r="A292" s="231">
        <v>2752</v>
      </c>
      <c r="B292" t="s">
        <v>427</v>
      </c>
      <c r="C292" s="231">
        <f>IF(ISNA(VLOOKUP($A292,'Spring 2023 PVI'!$B$3:$AF$220,6,FALSE)),0,(VLOOKUP($A292,'Spring 2023 PVI'!$B$3:$AF$220,6,FALSE)))</f>
        <v>28</v>
      </c>
      <c r="D292" s="231">
        <f>IF(ISNA(VLOOKUP($A292,'Summer 2023 PVI'!$B$2:$AF$217,6,FALSE)),0,(VLOOKUP($A292,'Summer 2023 PVI'!$B$2:$AF$217,6,FALSE)))</f>
        <v>36</v>
      </c>
      <c r="E292" s="231">
        <f>IF(ISNA(VLOOKUP($A292,'Autumn 2023 PVI'!$B$2:$AH$214,6,FALSE)),0,(VLOOKUP($A292,'Autumn 2023 PVI'!$B$2:$AH$214,6,FALSE)))</f>
        <v>24</v>
      </c>
      <c r="F292" s="231">
        <f>IF(ISNA(VLOOKUP($A292,'Spring 2023 PVI'!$B$3:$AF$219,9,FALSE)),0,(VLOOKUP($A292,'Spring 2023 PVI'!$B$3:$AF$219,8,FALSE)))</f>
        <v>4</v>
      </c>
      <c r="G292" s="231">
        <f>IF(ISNA(VLOOKUP($A292,'Summer 2023 PVI'!$B$2:$AF$216,9,FALSE)),0,(VLOOKUP($A292,'Summer 2023 PVI'!$B$2:$AF$216,8,FALSE)))</f>
        <v>6</v>
      </c>
      <c r="H292" s="231">
        <f>IF(ISNA(VLOOKUP($A292,'Autumn 2023 PVI'!$B$2:$AH$214,9,FALSE)),0,(VLOOKUP($A292,'Autumn 2023 PVI'!$B$2:$AH$214,9,FALSE)))</f>
        <v>11</v>
      </c>
      <c r="I292" s="231">
        <f>IF(ISNA(VLOOKUP($A292,'Spring 2023 PVI'!$B$3:$AF$219,13,FALSE)),0,(VLOOKUP($A292,'Spring 2023 PVI'!$B$3:$AF$219,13,FALSE)))</f>
        <v>410</v>
      </c>
      <c r="J292" s="231">
        <f>IF(ISNA(VLOOKUP($A292,'Summer 2023 PVI'!$B$2:$AF$216,13,FALSE)),0,(VLOOKUP($A292,'Summer 2023 PVI'!$B$2:$AF$216,13,FALSE)))</f>
        <v>523.26</v>
      </c>
      <c r="K292" s="231">
        <f>IF(ISNA(VLOOKUP($A292,'Autumn 2023 PVI'!$B$2:$AH$214,13,FALSE)),0,(VLOOKUP($A292,'Autumn 2023 PVI'!$B$2:$AH$214,13,FALSE)))</f>
        <v>345.84999999999997</v>
      </c>
      <c r="L292" s="231">
        <f>IF(ISNA(VLOOKUP($A292,'Spring 2023 PVI'!$B$3:$AF$219,16,FALSE)),0,(VLOOKUP($A292,'Spring 2023 PVI'!$B$3:$AF$219,16,FALSE)))</f>
        <v>191.82</v>
      </c>
      <c r="M292" s="231">
        <f>IF(ISNA(VLOOKUP($A292,'Summer 2023 PVI'!$B$2:$AF$216,16,FALSE)),0,(VLOOKUP($A292,'Summer 2023 PVI'!$B$2:$AF$216,16,FALSE)))</f>
        <v>244.56000000000003</v>
      </c>
      <c r="N292" s="231">
        <f>IF(ISNA(VLOOKUP($A292,'Autumn 2023 PVI'!$B$2:$AH$214,16,FALSE)),0,(VLOOKUP($A292,'Autumn 2023 PVI'!$B$2:$AH$214,16,FALSE)))</f>
        <v>130.94</v>
      </c>
      <c r="O292" s="231">
        <f>IF(ISNA(VLOOKUP($A292,'Spring 2023 PVI'!$B$3:$AF$219,3,FALSE)),0,(VLOOKUP($A292,'Spring 2023 PVI'!$B$3:$AF$219,3,FALSE)))</f>
        <v>2</v>
      </c>
      <c r="P292" s="231">
        <f>IF(ISNA(VLOOKUP($A292,'Summer 2023 PVI'!$B$3:$AF$216,3,FALSE)),0,(VLOOKUP($A292,'Summer 2023 PVI'!$B$2:$AF$216,3,FALSE)))</f>
        <v>3</v>
      </c>
      <c r="Q292" s="231">
        <f>IF(ISNA(VLOOKUP($A292,'Autumn 2023 PVI'!$B$2:$AF$214,3,FALSE)),0,(VLOOKUP($A292,'Autumn 2023 PVI'!$B$2:$AF$214,3,FALSE)))</f>
        <v>4</v>
      </c>
      <c r="R292" s="231">
        <f>IF(ISNA(VLOOKUP($A292,'Spring 2023 PVI'!$B$3:$AF$219,10,FALSE)),0,(VLOOKUP($A292,'Spring 2023 PVI'!$B$3:$AF$219,10,FALSE)))</f>
        <v>30</v>
      </c>
      <c r="S292" s="231">
        <f>IF(ISNA(VLOOKUP($A292,'Summer 2023 PVI'!$B$2:$AF$216,10,FALSE)),0,(VLOOKUP($A292,'Summer 2023 PVI'!$B$2:$AF$216,10,FALSE)))</f>
        <v>43.84</v>
      </c>
      <c r="T292" s="231">
        <f>IF(ISNA(VLOOKUP($A292,'Autumn 2023 PVI'!$B$2:$AH$214,10,FALSE)),0,(VLOOKUP($A292,'Autumn 2023 PVI'!$B$2:$AH$214,10,FALSE)))</f>
        <v>59.42</v>
      </c>
      <c r="U292" s="231">
        <f>IF(ISNA(VLOOKUP($A292,'Spring 2023 PVI'!$B$3:$AF$219,26,FALSE)),0,(VLOOKUP($A292,'Spring 2023 PVI'!$B$3:$AF$219,26,FALSE)))</f>
        <v>1</v>
      </c>
      <c r="V292" s="231">
        <f>IF(ISNA(VLOOKUP($A292,'Spring 2023 PVI'!$B$3:$AF$219,26,FALSE)),0,(VLOOKUP($A292,'Spring 2023 PVI'!$B$3:$AF$219,26,FALSE)))</f>
        <v>1</v>
      </c>
      <c r="W292" s="231">
        <f>IF(ISNA(VLOOKUP($A292,'Spring 2023 PVI'!$B$3:$AF$219,26,FALSE)),0,(VLOOKUP($A292,'Spring 2023 PVI'!$B$3:$AF$219,26,FALSE)))</f>
        <v>1</v>
      </c>
      <c r="X292" s="231">
        <f>IF(ISNA(VLOOKUP($A292,'Spring 2023 PVI'!$B$3:$AF$219,27,FALSE)),0,(VLOOKUP($A292,'Spring 2023 PVI'!$B$3:$AF$219,27,FALSE)))</f>
        <v>15</v>
      </c>
      <c r="Y292" s="231">
        <f>IF(ISNA(VLOOKUP($A292,'Spring 2023 PVI'!$B$3:$AF$219,27,FALSE)),0,(VLOOKUP($A292,'Spring 2023 PVI'!$B$3:$AF$219,27,FALSE)))</f>
        <v>15</v>
      </c>
      <c r="Z292" s="231">
        <f>IF(ISNA(VLOOKUP($A292,'Spring 2023 PVI'!$B$3:$AF$219,27,FALSE)),0,(VLOOKUP($A292,'Spring 2023 PVI'!$B$3:$AF$219,27,FALSE)))</f>
        <v>15</v>
      </c>
      <c r="AA292" s="231">
        <f>IF(ISNA(VLOOKUP($A292,'Spring 2023 PVI'!$B$3:$AF$219,28,FALSE)),0,(VLOOKUP($A292,'Spring 2023 PVI'!$B$3:$AF$219,28,FALSE)))</f>
        <v>0</v>
      </c>
      <c r="AB292" s="231">
        <f>IF(ISNA(VLOOKUP($A292,'Spring 2023 PVI'!$B$3:$AF$219,28,FALSE)),0,(VLOOKUP($A292,'Spring 2023 PVI'!$B$3:$AF$219,28,FALSE)))</f>
        <v>0</v>
      </c>
      <c r="AC292" s="231">
        <f>IF(ISNA(VLOOKUP($A292,'Spring 2023 PVI'!$B$3:$AF$219,28,FALSE)),0,(VLOOKUP($A292,'Spring 2023 PVI'!$B$3:$AF$219,28,FALSE)))</f>
        <v>0</v>
      </c>
      <c r="AD292" s="384">
        <f t="shared" si="154"/>
        <v>127515.25599999999</v>
      </c>
      <c r="AE292" s="403">
        <v>15</v>
      </c>
      <c r="AF292" s="403">
        <v>0</v>
      </c>
      <c r="AG292" s="403">
        <v>0</v>
      </c>
      <c r="AH292" s="384">
        <f t="shared" si="147"/>
        <v>347.7</v>
      </c>
      <c r="AI292" s="384">
        <f t="shared" si="148"/>
        <v>0</v>
      </c>
      <c r="AJ292" s="384">
        <f t="shared" si="149"/>
        <v>0</v>
      </c>
      <c r="AK292" s="384">
        <f t="shared" si="155"/>
        <v>347.7</v>
      </c>
      <c r="AL292" s="403">
        <f>IF(ISNA(VLOOKUP($A292,'Spring 2023 PVI'!$B291:$AD291,29,FALSE)),0,(VLOOKUP($A292,'Spring 2023 PVI'!$B291:$AD291,29,FALSE)))</f>
        <v>0</v>
      </c>
      <c r="AM292" s="403">
        <f>IF(ISNA(VLOOKUP($A292,'Spring 2023 PVI'!$B291:$AZ291,30,FALSE)),0,(VLOOKUP($A292,'Spring 2023 PVI'!$B291:$AZ291,30,FALSE)))</f>
        <v>0</v>
      </c>
      <c r="AN292" s="402">
        <f t="shared" si="156"/>
        <v>0</v>
      </c>
      <c r="AO292" s="404">
        <f t="shared" si="157"/>
        <v>13651.3536</v>
      </c>
      <c r="AP292" s="384">
        <f t="shared" si="158"/>
        <v>141514.30959999998</v>
      </c>
      <c r="AQ292" s="403"/>
      <c r="AR292" s="403" t="e">
        <f>VLOOKUP($A292,'Data EYFSS Indica'!$C:$AQ,27,0)</f>
        <v>#N/A</v>
      </c>
      <c r="AS292" s="403" t="e">
        <f>VLOOKUP($A292,'Data EYFSS Indica'!$C:$AQ,28,0)</f>
        <v>#N/A</v>
      </c>
      <c r="AT292" s="409" t="e">
        <f t="shared" si="159"/>
        <v>#N/A</v>
      </c>
      <c r="AU292" s="409" t="e">
        <f>(VLOOKUP($A292,'Data EYFSS Indica'!$C:$AQ,24,0))/3.2*AU$3</f>
        <v>#N/A</v>
      </c>
      <c r="AV292" s="413" t="e">
        <f t="shared" si="160"/>
        <v>#N/A</v>
      </c>
      <c r="AW292" s="410" t="e">
        <f t="shared" si="150"/>
        <v>#N/A</v>
      </c>
      <c r="AX292" s="410" t="e">
        <f t="shared" si="151"/>
        <v>#N/A</v>
      </c>
      <c r="AY292" s="410" t="e">
        <f t="shared" si="152"/>
        <v>#N/A</v>
      </c>
      <c r="AZ292" s="642">
        <f>(SUMIF('Spring 2023 School'!B:B,Budget!A292,'Spring 2023 School'!AG:AG)+SUMIF('Summer 2023 School'!B:B,Budget!A292,'Summer 2023 School'!AG:AG)+SUMIF('Autumn 2023 School'!B:B,Budget!A292,'Autumn 2023 School'!AG:AG))</f>
        <v>0</v>
      </c>
      <c r="BA292" s="410">
        <f t="shared" si="153"/>
        <v>0</v>
      </c>
      <c r="BI292">
        <f t="shared" si="161"/>
        <v>225</v>
      </c>
      <c r="BJ292">
        <f t="shared" si="162"/>
        <v>0</v>
      </c>
      <c r="BK292">
        <f t="shared" si="163"/>
        <v>0</v>
      </c>
    </row>
    <row r="293" spans="1:63" x14ac:dyDescent="0.35">
      <c r="A293" s="231">
        <v>2755</v>
      </c>
      <c r="B293" t="s">
        <v>428</v>
      </c>
      <c r="C293" s="231">
        <f>IF(ISNA(VLOOKUP($A293,'Spring 2023 PVI'!$B$3:$AF$220,6,FALSE)),0,(VLOOKUP($A293,'Spring 2023 PVI'!$B$3:$AF$220,6,FALSE)))</f>
        <v>64</v>
      </c>
      <c r="D293" s="231">
        <f>IF(ISNA(VLOOKUP($A293,'Summer 2023 PVI'!$B$2:$AF$217,6,FALSE)),0,(VLOOKUP($A293,'Summer 2023 PVI'!$B$2:$AF$217,6,FALSE)))</f>
        <v>69</v>
      </c>
      <c r="E293" s="231">
        <f>IF(ISNA(VLOOKUP($A293,'Autumn 2023 PVI'!$B$2:$AH$214,6,FALSE)),0,(VLOOKUP($A293,'Autumn 2023 PVI'!$B$2:$AH$214,6,FALSE)))</f>
        <v>30</v>
      </c>
      <c r="F293" s="231">
        <f>IF(ISNA(VLOOKUP($A293,'Spring 2023 PVI'!$B$3:$AF$219,9,FALSE)),0,(VLOOKUP($A293,'Spring 2023 PVI'!$B$3:$AF$219,8,FALSE)))</f>
        <v>5</v>
      </c>
      <c r="G293" s="231">
        <f>IF(ISNA(VLOOKUP($A293,'Summer 2023 PVI'!$B$2:$AF$216,9,FALSE)),0,(VLOOKUP($A293,'Summer 2023 PVI'!$B$2:$AF$216,8,FALSE)))</f>
        <v>12</v>
      </c>
      <c r="H293" s="231">
        <f>IF(ISNA(VLOOKUP($A293,'Autumn 2023 PVI'!$B$2:$AH$214,9,FALSE)),0,(VLOOKUP($A293,'Autumn 2023 PVI'!$B$2:$AH$214,9,FALSE)))</f>
        <v>10</v>
      </c>
      <c r="I293" s="231">
        <f>IF(ISNA(VLOOKUP($A293,'Spring 2023 PVI'!$B$3:$AF$219,13,FALSE)),0,(VLOOKUP($A293,'Spring 2023 PVI'!$B$3:$AF$219,13,FALSE)))</f>
        <v>960</v>
      </c>
      <c r="J293" s="231">
        <f>IF(ISNA(VLOOKUP($A293,'Summer 2023 PVI'!$B$2:$AF$216,13,FALSE)),0,(VLOOKUP($A293,'Summer 2023 PVI'!$B$2:$AF$216,13,FALSE)))</f>
        <v>1035</v>
      </c>
      <c r="K293" s="231">
        <f>IF(ISNA(VLOOKUP($A293,'Autumn 2023 PVI'!$B$2:$AH$214,13,FALSE)),0,(VLOOKUP($A293,'Autumn 2023 PVI'!$B$2:$AH$214,13,FALSE)))</f>
        <v>450</v>
      </c>
      <c r="L293" s="231">
        <f>IF(ISNA(VLOOKUP($A293,'Spring 2023 PVI'!$B$3:$AF$219,16,FALSE)),0,(VLOOKUP($A293,'Spring 2023 PVI'!$B$3:$AF$219,16,FALSE)))</f>
        <v>450</v>
      </c>
      <c r="M293" s="231">
        <f>IF(ISNA(VLOOKUP($A293,'Summer 2023 PVI'!$B$2:$AF$216,16,FALSE)),0,(VLOOKUP($A293,'Summer 2023 PVI'!$B$2:$AF$216,16,FALSE)))</f>
        <v>555</v>
      </c>
      <c r="N293" s="231">
        <f>IF(ISNA(VLOOKUP($A293,'Autumn 2023 PVI'!$B$2:$AH$214,16,FALSE)),0,(VLOOKUP($A293,'Autumn 2023 PVI'!$B$2:$AH$214,16,FALSE)))</f>
        <v>150</v>
      </c>
      <c r="O293" s="231">
        <f>IF(ISNA(VLOOKUP($A293,'Spring 2023 PVI'!$B$3:$AF$219,3,FALSE)),0,(VLOOKUP($A293,'Spring 2023 PVI'!$B$3:$AF$219,3,FALSE)))</f>
        <v>15</v>
      </c>
      <c r="P293" s="231">
        <f>IF(ISNA(VLOOKUP($A293,'Summer 2023 PVI'!$B$3:$AF$216,3,FALSE)),0,(VLOOKUP($A293,'Summer 2023 PVI'!$B$2:$AF$216,3,FALSE)))</f>
        <v>23</v>
      </c>
      <c r="Q293" s="231">
        <f>IF(ISNA(VLOOKUP($A293,'Autumn 2023 PVI'!$B$2:$AF$214,3,FALSE)),0,(VLOOKUP($A293,'Autumn 2023 PVI'!$B$2:$AF$214,3,FALSE)))</f>
        <v>34</v>
      </c>
      <c r="R293" s="231">
        <f>IF(ISNA(VLOOKUP($A293,'Spring 2023 PVI'!$B$3:$AF$219,10,FALSE)),0,(VLOOKUP($A293,'Spring 2023 PVI'!$B$3:$AF$219,10,FALSE)))</f>
        <v>225</v>
      </c>
      <c r="S293" s="231">
        <f>IF(ISNA(VLOOKUP($A293,'Summer 2023 PVI'!$B$2:$AF$216,10,FALSE)),0,(VLOOKUP($A293,'Summer 2023 PVI'!$B$2:$AF$216,10,FALSE)))</f>
        <v>345</v>
      </c>
      <c r="T293" s="231">
        <f>IF(ISNA(VLOOKUP($A293,'Autumn 2023 PVI'!$B$2:$AH$214,10,FALSE)),0,(VLOOKUP($A293,'Autumn 2023 PVI'!$B$2:$AH$214,10,FALSE)))</f>
        <v>510</v>
      </c>
      <c r="U293" s="231">
        <f>IF(ISNA(VLOOKUP($A293,'Spring 2023 PVI'!$B$3:$AF$219,26,FALSE)),0,(VLOOKUP($A293,'Spring 2023 PVI'!$B$3:$AF$219,26,FALSE)))</f>
        <v>11</v>
      </c>
      <c r="V293" s="231">
        <f>IF(ISNA(VLOOKUP($A293,'Spring 2023 PVI'!$B$3:$AF$219,26,FALSE)),0,(VLOOKUP($A293,'Spring 2023 PVI'!$B$3:$AF$219,26,FALSE)))</f>
        <v>11</v>
      </c>
      <c r="W293" s="231">
        <f>IF(ISNA(VLOOKUP($A293,'Spring 2023 PVI'!$B$3:$AF$219,26,FALSE)),0,(VLOOKUP($A293,'Spring 2023 PVI'!$B$3:$AF$219,26,FALSE)))</f>
        <v>11</v>
      </c>
      <c r="X293" s="231">
        <f>IF(ISNA(VLOOKUP($A293,'Spring 2023 PVI'!$B$3:$AF$219,27,FALSE)),0,(VLOOKUP($A293,'Spring 2023 PVI'!$B$3:$AF$219,27,FALSE)))</f>
        <v>165</v>
      </c>
      <c r="Y293" s="231">
        <f>IF(ISNA(VLOOKUP($A293,'Spring 2023 PVI'!$B$3:$AF$219,27,FALSE)),0,(VLOOKUP($A293,'Spring 2023 PVI'!$B$3:$AF$219,27,FALSE)))</f>
        <v>165</v>
      </c>
      <c r="Z293" s="231">
        <f>IF(ISNA(VLOOKUP($A293,'Spring 2023 PVI'!$B$3:$AF$219,27,FALSE)),0,(VLOOKUP($A293,'Spring 2023 PVI'!$B$3:$AF$219,27,FALSE)))</f>
        <v>165</v>
      </c>
      <c r="AA293" s="231">
        <f>IF(ISNA(VLOOKUP($A293,'Spring 2023 PVI'!$B$3:$AF$219,28,FALSE)),0,(VLOOKUP($A293,'Spring 2023 PVI'!$B$3:$AF$219,28,FALSE)))</f>
        <v>45</v>
      </c>
      <c r="AB293" s="231">
        <f>IF(ISNA(VLOOKUP($A293,'Spring 2023 PVI'!$B$3:$AF$219,28,FALSE)),0,(VLOOKUP($A293,'Spring 2023 PVI'!$B$3:$AF$219,28,FALSE)))</f>
        <v>45</v>
      </c>
      <c r="AC293" s="231">
        <f>IF(ISNA(VLOOKUP($A293,'Spring 2023 PVI'!$B$3:$AF$219,28,FALSE)),0,(VLOOKUP($A293,'Spring 2023 PVI'!$B$3:$AF$219,28,FALSE)))</f>
        <v>45</v>
      </c>
      <c r="AD293" s="384">
        <f t="shared" si="154"/>
        <v>250404</v>
      </c>
      <c r="AE293" s="403">
        <v>435</v>
      </c>
      <c r="AF293" s="403">
        <v>90</v>
      </c>
      <c r="AG293" s="403">
        <v>30</v>
      </c>
      <c r="AH293" s="384">
        <f t="shared" si="147"/>
        <v>10083.299999999999</v>
      </c>
      <c r="AI293" s="384">
        <f t="shared" si="148"/>
        <v>991.8</v>
      </c>
      <c r="AJ293" s="384">
        <f t="shared" si="149"/>
        <v>91.2</v>
      </c>
      <c r="AK293" s="384">
        <f t="shared" si="155"/>
        <v>11166.3</v>
      </c>
      <c r="AL293" s="403">
        <f>IF(ISNA(VLOOKUP($A293,'Spring 2023 PVI'!$B292:$AD292,29,FALSE)),0,(VLOOKUP($A293,'Spring 2023 PVI'!$B292:$AD292,29,FALSE)))</f>
        <v>0</v>
      </c>
      <c r="AM293" s="403">
        <f>IF(ISNA(VLOOKUP($A293,'Spring 2023 PVI'!$B292:$AZ292,30,FALSE)),0,(VLOOKUP($A293,'Spring 2023 PVI'!$B292:$AZ292,30,FALSE)))</f>
        <v>0</v>
      </c>
      <c r="AN293" s="402">
        <f t="shared" si="156"/>
        <v>0</v>
      </c>
      <c r="AO293" s="404">
        <f t="shared" si="157"/>
        <v>110404.8</v>
      </c>
      <c r="AP293" s="384">
        <f t="shared" si="158"/>
        <v>371975.1</v>
      </c>
      <c r="AQ293" s="403"/>
      <c r="AR293" s="403" t="e">
        <f>VLOOKUP($A293,'Data EYFSS Indica'!$C:$AQ,27,0)</f>
        <v>#N/A</v>
      </c>
      <c r="AS293" s="403" t="e">
        <f>VLOOKUP($A293,'Data EYFSS Indica'!$C:$AQ,28,0)</f>
        <v>#N/A</v>
      </c>
      <c r="AT293" s="409" t="e">
        <f t="shared" si="159"/>
        <v>#N/A</v>
      </c>
      <c r="AU293" s="409" t="e">
        <f>(VLOOKUP($A293,'Data EYFSS Indica'!$C:$AQ,24,0))/3.2*AU$3</f>
        <v>#N/A</v>
      </c>
      <c r="AV293" s="413" t="e">
        <f t="shared" si="160"/>
        <v>#N/A</v>
      </c>
      <c r="AW293" s="410" t="e">
        <f t="shared" si="150"/>
        <v>#N/A</v>
      </c>
      <c r="AX293" s="410" t="e">
        <f t="shared" si="151"/>
        <v>#N/A</v>
      </c>
      <c r="AY293" s="410" t="e">
        <f t="shared" si="152"/>
        <v>#N/A</v>
      </c>
      <c r="AZ293" s="642">
        <f>(SUMIF('Spring 2023 School'!B:B,Budget!A293,'Spring 2023 School'!AG:AG)+SUMIF('Summer 2023 School'!B:B,Budget!A293,'Summer 2023 School'!AG:AG)+SUMIF('Autumn 2023 School'!B:B,Budget!A293,'Autumn 2023 School'!AG:AG))</f>
        <v>4</v>
      </c>
      <c r="BA293" s="410">
        <f t="shared" si="153"/>
        <v>3640</v>
      </c>
      <c r="BI293">
        <f t="shared" si="161"/>
        <v>6525</v>
      </c>
      <c r="BJ293">
        <f t="shared" si="162"/>
        <v>1350</v>
      </c>
      <c r="BK293">
        <f t="shared" si="163"/>
        <v>450</v>
      </c>
    </row>
    <row r="294" spans="1:63" x14ac:dyDescent="0.35">
      <c r="A294" s="231">
        <v>2756</v>
      </c>
      <c r="B294" t="s">
        <v>429</v>
      </c>
      <c r="C294" s="231">
        <f>IF(ISNA(VLOOKUP($A294,'Spring 2023 PVI'!$B$3:$AF$220,6,FALSE)),0,(VLOOKUP($A294,'Spring 2023 PVI'!$B$3:$AF$220,6,FALSE)))</f>
        <v>31</v>
      </c>
      <c r="D294" s="231">
        <f>IF(ISNA(VLOOKUP($A294,'Summer 2023 PVI'!$B$2:$AF$217,6,FALSE)),0,(VLOOKUP($A294,'Summer 2023 PVI'!$B$2:$AF$217,6,FALSE)))</f>
        <v>41</v>
      </c>
      <c r="E294" s="231">
        <f>IF(ISNA(VLOOKUP($A294,'Autumn 2023 PVI'!$B$2:$AH$214,6,FALSE)),0,(VLOOKUP($A294,'Autumn 2023 PVI'!$B$2:$AH$214,6,FALSE)))</f>
        <v>17</v>
      </c>
      <c r="F294" s="231">
        <f>IF(ISNA(VLOOKUP($A294,'Spring 2023 PVI'!$B$3:$AF$219,9,FALSE)),0,(VLOOKUP($A294,'Spring 2023 PVI'!$B$3:$AF$219,8,FALSE)))</f>
        <v>3</v>
      </c>
      <c r="G294" s="231">
        <f>IF(ISNA(VLOOKUP($A294,'Summer 2023 PVI'!$B$2:$AF$216,9,FALSE)),0,(VLOOKUP($A294,'Summer 2023 PVI'!$B$2:$AF$216,8,FALSE)))</f>
        <v>7</v>
      </c>
      <c r="H294" s="231">
        <f>IF(ISNA(VLOOKUP($A294,'Autumn 2023 PVI'!$B$2:$AH$214,9,FALSE)),0,(VLOOKUP($A294,'Autumn 2023 PVI'!$B$2:$AH$214,9,FALSE)))</f>
        <v>8</v>
      </c>
      <c r="I294" s="231">
        <f>IF(ISNA(VLOOKUP($A294,'Spring 2023 PVI'!$B$3:$AF$219,13,FALSE)),0,(VLOOKUP($A294,'Spring 2023 PVI'!$B$3:$AF$219,13,FALSE)))</f>
        <v>465</v>
      </c>
      <c r="J294" s="231">
        <f>IF(ISNA(VLOOKUP($A294,'Summer 2023 PVI'!$B$2:$AF$216,13,FALSE)),0,(VLOOKUP($A294,'Summer 2023 PVI'!$B$2:$AF$216,13,FALSE)))</f>
        <v>615</v>
      </c>
      <c r="K294" s="231">
        <f>IF(ISNA(VLOOKUP($A294,'Autumn 2023 PVI'!$B$2:$AH$214,13,FALSE)),0,(VLOOKUP($A294,'Autumn 2023 PVI'!$B$2:$AH$214,13,FALSE)))</f>
        <v>255</v>
      </c>
      <c r="L294" s="231">
        <f>IF(ISNA(VLOOKUP($A294,'Spring 2023 PVI'!$B$3:$AF$219,16,FALSE)),0,(VLOOKUP($A294,'Spring 2023 PVI'!$B$3:$AF$219,16,FALSE)))</f>
        <v>225</v>
      </c>
      <c r="M294" s="231">
        <f>IF(ISNA(VLOOKUP($A294,'Summer 2023 PVI'!$B$2:$AF$216,16,FALSE)),0,(VLOOKUP($A294,'Summer 2023 PVI'!$B$2:$AF$216,16,FALSE)))</f>
        <v>270</v>
      </c>
      <c r="N294" s="231">
        <f>IF(ISNA(VLOOKUP($A294,'Autumn 2023 PVI'!$B$2:$AH$214,16,FALSE)),0,(VLOOKUP($A294,'Autumn 2023 PVI'!$B$2:$AH$214,16,FALSE)))</f>
        <v>120</v>
      </c>
      <c r="O294" s="231">
        <f>IF(ISNA(VLOOKUP($A294,'Spring 2023 PVI'!$B$3:$AF$219,3,FALSE)),0,(VLOOKUP($A294,'Spring 2023 PVI'!$B$3:$AF$219,3,FALSE)))</f>
        <v>22</v>
      </c>
      <c r="P294" s="231">
        <f>IF(ISNA(VLOOKUP($A294,'Summer 2023 PVI'!$B$3:$AF$216,3,FALSE)),0,(VLOOKUP($A294,'Summer 2023 PVI'!$B$2:$AF$216,3,FALSE)))</f>
        <v>10</v>
      </c>
      <c r="Q294" s="231">
        <f>IF(ISNA(VLOOKUP($A294,'Autumn 2023 PVI'!$B$2:$AF$214,3,FALSE)),0,(VLOOKUP($A294,'Autumn 2023 PVI'!$B$2:$AF$214,3,FALSE)))</f>
        <v>11</v>
      </c>
      <c r="R294" s="231">
        <f>IF(ISNA(VLOOKUP($A294,'Spring 2023 PVI'!$B$3:$AF$219,10,FALSE)),0,(VLOOKUP($A294,'Spring 2023 PVI'!$B$3:$AF$219,10,FALSE)))</f>
        <v>330</v>
      </c>
      <c r="S294" s="231">
        <f>IF(ISNA(VLOOKUP($A294,'Summer 2023 PVI'!$B$2:$AF$216,10,FALSE)),0,(VLOOKUP($A294,'Summer 2023 PVI'!$B$2:$AF$216,10,FALSE)))</f>
        <v>150</v>
      </c>
      <c r="T294" s="231">
        <f>IF(ISNA(VLOOKUP($A294,'Autumn 2023 PVI'!$B$2:$AH$214,10,FALSE)),0,(VLOOKUP($A294,'Autumn 2023 PVI'!$B$2:$AH$214,10,FALSE)))</f>
        <v>165</v>
      </c>
      <c r="U294" s="231">
        <f>IF(ISNA(VLOOKUP($A294,'Spring 2023 PVI'!$B$3:$AF$219,26,FALSE)),0,(VLOOKUP($A294,'Spring 2023 PVI'!$B$3:$AF$219,26,FALSE)))</f>
        <v>6</v>
      </c>
      <c r="V294" s="231">
        <f>IF(ISNA(VLOOKUP($A294,'Spring 2023 PVI'!$B$3:$AF$219,26,FALSE)),0,(VLOOKUP($A294,'Spring 2023 PVI'!$B$3:$AF$219,26,FALSE)))</f>
        <v>6</v>
      </c>
      <c r="W294" s="231">
        <f>IF(ISNA(VLOOKUP($A294,'Spring 2023 PVI'!$B$3:$AF$219,26,FALSE)),0,(VLOOKUP($A294,'Spring 2023 PVI'!$B$3:$AF$219,26,FALSE)))</f>
        <v>6</v>
      </c>
      <c r="X294" s="231">
        <f>IF(ISNA(VLOOKUP($A294,'Spring 2023 PVI'!$B$3:$AF$219,27,FALSE)),0,(VLOOKUP($A294,'Spring 2023 PVI'!$B$3:$AF$219,27,FALSE)))</f>
        <v>90</v>
      </c>
      <c r="Y294" s="231">
        <f>IF(ISNA(VLOOKUP($A294,'Spring 2023 PVI'!$B$3:$AF$219,27,FALSE)),0,(VLOOKUP($A294,'Spring 2023 PVI'!$B$3:$AF$219,27,FALSE)))</f>
        <v>90</v>
      </c>
      <c r="Z294" s="231">
        <f>IF(ISNA(VLOOKUP($A294,'Spring 2023 PVI'!$B$3:$AF$219,27,FALSE)),0,(VLOOKUP($A294,'Spring 2023 PVI'!$B$3:$AF$219,27,FALSE)))</f>
        <v>90</v>
      </c>
      <c r="AA294" s="231">
        <f>IF(ISNA(VLOOKUP($A294,'Spring 2023 PVI'!$B$3:$AF$219,28,FALSE)),0,(VLOOKUP($A294,'Spring 2023 PVI'!$B$3:$AF$219,28,FALSE)))</f>
        <v>0</v>
      </c>
      <c r="AB294" s="231">
        <f>IF(ISNA(VLOOKUP($A294,'Spring 2023 PVI'!$B$3:$AF$219,28,FALSE)),0,(VLOOKUP($A294,'Spring 2023 PVI'!$B$3:$AF$219,28,FALSE)))</f>
        <v>0</v>
      </c>
      <c r="AC294" s="231">
        <f>IF(ISNA(VLOOKUP($A294,'Spring 2023 PVI'!$B$3:$AF$219,28,FALSE)),0,(VLOOKUP($A294,'Spring 2023 PVI'!$B$3:$AF$219,28,FALSE)))</f>
        <v>0</v>
      </c>
      <c r="AD294" s="384">
        <f t="shared" si="154"/>
        <v>135364.5</v>
      </c>
      <c r="AE294" s="403">
        <v>150</v>
      </c>
      <c r="AF294" s="403">
        <v>45</v>
      </c>
      <c r="AG294" s="403">
        <v>120</v>
      </c>
      <c r="AH294" s="384">
        <f t="shared" si="147"/>
        <v>3477</v>
      </c>
      <c r="AI294" s="384">
        <f t="shared" si="148"/>
        <v>495.9</v>
      </c>
      <c r="AJ294" s="384">
        <f t="shared" si="149"/>
        <v>364.8</v>
      </c>
      <c r="AK294" s="384">
        <f t="shared" si="155"/>
        <v>4337.7</v>
      </c>
      <c r="AL294" s="403">
        <f>IF(ISNA(VLOOKUP($A294,'Spring 2023 PVI'!$B293:$AD293,29,FALSE)),0,(VLOOKUP($A294,'Spring 2023 PVI'!$B293:$AD293,29,FALSE)))</f>
        <v>0</v>
      </c>
      <c r="AM294" s="403">
        <f>IF(ISNA(VLOOKUP($A294,'Spring 2023 PVI'!$B293:$AZ293,30,FALSE)),0,(VLOOKUP($A294,'Spring 2023 PVI'!$B293:$AZ293,30,FALSE)))</f>
        <v>0</v>
      </c>
      <c r="AN294" s="402">
        <f t="shared" si="156"/>
        <v>0</v>
      </c>
      <c r="AO294" s="404">
        <f t="shared" si="157"/>
        <v>67075.199999999997</v>
      </c>
      <c r="AP294" s="384">
        <f t="shared" si="158"/>
        <v>206777.40000000002</v>
      </c>
      <c r="AQ294" s="403"/>
      <c r="AR294" s="403" t="e">
        <f>VLOOKUP($A294,'Data EYFSS Indica'!$C:$AQ,27,0)</f>
        <v>#N/A</v>
      </c>
      <c r="AS294" s="403" t="e">
        <f>VLOOKUP($A294,'Data EYFSS Indica'!$C:$AQ,28,0)</f>
        <v>#N/A</v>
      </c>
      <c r="AT294" s="409" t="e">
        <f t="shared" si="159"/>
        <v>#N/A</v>
      </c>
      <c r="AU294" s="409" t="e">
        <f>(VLOOKUP($A294,'Data EYFSS Indica'!$C:$AQ,24,0))/3.2*AU$3</f>
        <v>#N/A</v>
      </c>
      <c r="AV294" s="413" t="e">
        <f t="shared" si="160"/>
        <v>#N/A</v>
      </c>
      <c r="AW294" s="410" t="e">
        <f t="shared" si="150"/>
        <v>#N/A</v>
      </c>
      <c r="AX294" s="410" t="e">
        <f t="shared" si="151"/>
        <v>#N/A</v>
      </c>
      <c r="AY294" s="410" t="e">
        <f t="shared" si="152"/>
        <v>#N/A</v>
      </c>
      <c r="AZ294" s="642">
        <f>(SUMIF('Spring 2023 School'!B:B,Budget!A294,'Spring 2023 School'!AG:AG)+SUMIF('Summer 2023 School'!B:B,Budget!A294,'Summer 2023 School'!AG:AG)+SUMIF('Autumn 2023 School'!B:B,Budget!A294,'Autumn 2023 School'!AG:AG))</f>
        <v>1</v>
      </c>
      <c r="BA294" s="410">
        <f t="shared" si="153"/>
        <v>910</v>
      </c>
      <c r="BI294">
        <f t="shared" si="161"/>
        <v>2250</v>
      </c>
      <c r="BJ294">
        <f t="shared" si="162"/>
        <v>675</v>
      </c>
      <c r="BK294">
        <f t="shared" si="163"/>
        <v>1800</v>
      </c>
    </row>
    <row r="295" spans="1:63" x14ac:dyDescent="0.35">
      <c r="A295" s="231">
        <v>2759</v>
      </c>
      <c r="B295" t="s">
        <v>430</v>
      </c>
      <c r="C295" s="231">
        <f>IF(ISNA(VLOOKUP($A295,'Spring 2023 PVI'!$B$3:$AF$220,6,FALSE)),0,(VLOOKUP($A295,'Spring 2023 PVI'!$B$3:$AF$220,6,FALSE)))</f>
        <v>34</v>
      </c>
      <c r="D295" s="231">
        <f>IF(ISNA(VLOOKUP($A295,'Summer 2023 PVI'!$B$2:$AF$217,6,FALSE)),0,(VLOOKUP($A295,'Summer 2023 PVI'!$B$2:$AF$217,6,FALSE)))</f>
        <v>39</v>
      </c>
      <c r="E295" s="231">
        <f>IF(ISNA(VLOOKUP($A295,'Autumn 2023 PVI'!$B$2:$AH$214,6,FALSE)),0,(VLOOKUP($A295,'Autumn 2023 PVI'!$B$2:$AH$214,6,FALSE)))</f>
        <v>26</v>
      </c>
      <c r="F295" s="231">
        <f>IF(ISNA(VLOOKUP($A295,'Spring 2023 PVI'!$B$3:$AF$219,9,FALSE)),0,(VLOOKUP($A295,'Spring 2023 PVI'!$B$3:$AF$219,8,FALSE)))</f>
        <v>9</v>
      </c>
      <c r="G295" s="231">
        <f>IF(ISNA(VLOOKUP($A295,'Summer 2023 PVI'!$B$2:$AF$216,9,FALSE)),0,(VLOOKUP($A295,'Summer 2023 PVI'!$B$2:$AF$216,8,FALSE)))</f>
        <v>10</v>
      </c>
      <c r="H295" s="231">
        <f>IF(ISNA(VLOOKUP($A295,'Autumn 2023 PVI'!$B$2:$AH$214,9,FALSE)),0,(VLOOKUP($A295,'Autumn 2023 PVI'!$B$2:$AH$214,9,FALSE)))</f>
        <v>23</v>
      </c>
      <c r="I295" s="231">
        <f>IF(ISNA(VLOOKUP($A295,'Spring 2023 PVI'!$B$3:$AF$219,13,FALSE)),0,(VLOOKUP($A295,'Spring 2023 PVI'!$B$3:$AF$219,13,FALSE)))</f>
        <v>510</v>
      </c>
      <c r="J295" s="231">
        <f>IF(ISNA(VLOOKUP($A295,'Summer 2023 PVI'!$B$2:$AF$216,13,FALSE)),0,(VLOOKUP($A295,'Summer 2023 PVI'!$B$2:$AF$216,13,FALSE)))</f>
        <v>585</v>
      </c>
      <c r="K295" s="231">
        <f>IF(ISNA(VLOOKUP($A295,'Autumn 2023 PVI'!$B$2:$AH$214,13,FALSE)),0,(VLOOKUP($A295,'Autumn 2023 PVI'!$B$2:$AH$214,13,FALSE)))</f>
        <v>375</v>
      </c>
      <c r="L295" s="231">
        <f>IF(ISNA(VLOOKUP($A295,'Spring 2023 PVI'!$B$3:$AF$219,16,FALSE)),0,(VLOOKUP($A295,'Spring 2023 PVI'!$B$3:$AF$219,16,FALSE)))</f>
        <v>450</v>
      </c>
      <c r="M295" s="231">
        <f>IF(ISNA(VLOOKUP($A295,'Summer 2023 PVI'!$B$2:$AF$216,16,FALSE)),0,(VLOOKUP($A295,'Summer 2023 PVI'!$B$2:$AF$216,16,FALSE)))</f>
        <v>525</v>
      </c>
      <c r="N295" s="231">
        <f>IF(ISNA(VLOOKUP($A295,'Autumn 2023 PVI'!$B$2:$AH$214,16,FALSE)),0,(VLOOKUP($A295,'Autumn 2023 PVI'!$B$2:$AH$214,16,FALSE)))</f>
        <v>345</v>
      </c>
      <c r="O295" s="231">
        <f>IF(ISNA(VLOOKUP($A295,'Spring 2023 PVI'!$B$3:$AF$219,3,FALSE)),0,(VLOOKUP($A295,'Spring 2023 PVI'!$B$3:$AF$219,3,FALSE)))</f>
        <v>13</v>
      </c>
      <c r="P295" s="231">
        <f>IF(ISNA(VLOOKUP($A295,'Summer 2023 PVI'!$B$3:$AF$216,3,FALSE)),0,(VLOOKUP($A295,'Summer 2023 PVI'!$B$2:$AF$216,3,FALSE)))</f>
        <v>14</v>
      </c>
      <c r="Q295" s="231">
        <f>IF(ISNA(VLOOKUP($A295,'Autumn 2023 PVI'!$B$2:$AF$214,3,FALSE)),0,(VLOOKUP($A295,'Autumn 2023 PVI'!$B$2:$AF$214,3,FALSE)))</f>
        <v>13</v>
      </c>
      <c r="R295" s="231">
        <f>IF(ISNA(VLOOKUP($A295,'Spring 2023 PVI'!$B$3:$AF$219,10,FALSE)),0,(VLOOKUP($A295,'Spring 2023 PVI'!$B$3:$AF$219,10,FALSE)))</f>
        <v>195</v>
      </c>
      <c r="S295" s="231">
        <f>IF(ISNA(VLOOKUP($A295,'Summer 2023 PVI'!$B$2:$AF$216,10,FALSE)),0,(VLOOKUP($A295,'Summer 2023 PVI'!$B$2:$AF$216,10,FALSE)))</f>
        <v>210</v>
      </c>
      <c r="T295" s="231">
        <f>IF(ISNA(VLOOKUP($A295,'Autumn 2023 PVI'!$B$2:$AH$214,10,FALSE)),0,(VLOOKUP($A295,'Autumn 2023 PVI'!$B$2:$AH$214,10,FALSE)))</f>
        <v>195</v>
      </c>
      <c r="U295" s="231">
        <f>IF(ISNA(VLOOKUP($A295,'Spring 2023 PVI'!$B$3:$AF$219,26,FALSE)),0,(VLOOKUP($A295,'Spring 2023 PVI'!$B$3:$AF$219,26,FALSE)))</f>
        <v>0</v>
      </c>
      <c r="V295" s="231">
        <f>IF(ISNA(VLOOKUP($A295,'Spring 2023 PVI'!$B$3:$AF$219,26,FALSE)),0,(VLOOKUP($A295,'Spring 2023 PVI'!$B$3:$AF$219,26,FALSE)))</f>
        <v>0</v>
      </c>
      <c r="W295" s="231">
        <f>IF(ISNA(VLOOKUP($A295,'Spring 2023 PVI'!$B$3:$AF$219,26,FALSE)),0,(VLOOKUP($A295,'Spring 2023 PVI'!$B$3:$AF$219,26,FALSE)))</f>
        <v>0</v>
      </c>
      <c r="X295" s="231">
        <f>IF(ISNA(VLOOKUP($A295,'Spring 2023 PVI'!$B$3:$AF$219,27,FALSE)),0,(VLOOKUP($A295,'Spring 2023 PVI'!$B$3:$AF$219,27,FALSE)))</f>
        <v>0</v>
      </c>
      <c r="Y295" s="231">
        <f>IF(ISNA(VLOOKUP($A295,'Spring 2023 PVI'!$B$3:$AF$219,27,FALSE)),0,(VLOOKUP($A295,'Spring 2023 PVI'!$B$3:$AF$219,27,FALSE)))</f>
        <v>0</v>
      </c>
      <c r="Z295" s="231">
        <f>IF(ISNA(VLOOKUP($A295,'Spring 2023 PVI'!$B$3:$AF$219,27,FALSE)),0,(VLOOKUP($A295,'Spring 2023 PVI'!$B$3:$AF$219,27,FALSE)))</f>
        <v>0</v>
      </c>
      <c r="AA295" s="231">
        <f>IF(ISNA(VLOOKUP($A295,'Spring 2023 PVI'!$B$3:$AF$219,28,FALSE)),0,(VLOOKUP($A295,'Spring 2023 PVI'!$B$3:$AF$219,28,FALSE)))</f>
        <v>0</v>
      </c>
      <c r="AB295" s="231">
        <f>IF(ISNA(VLOOKUP($A295,'Spring 2023 PVI'!$B$3:$AF$219,28,FALSE)),0,(VLOOKUP($A295,'Spring 2023 PVI'!$B$3:$AF$219,28,FALSE)))</f>
        <v>0</v>
      </c>
      <c r="AC295" s="231">
        <f>IF(ISNA(VLOOKUP($A295,'Spring 2023 PVI'!$B$3:$AF$219,28,FALSE)),0,(VLOOKUP($A295,'Spring 2023 PVI'!$B$3:$AF$219,28,FALSE)))</f>
        <v>0</v>
      </c>
      <c r="AD295" s="384">
        <f t="shared" si="154"/>
        <v>192681</v>
      </c>
      <c r="AE295" s="403">
        <v>60</v>
      </c>
      <c r="AF295" s="403">
        <v>30</v>
      </c>
      <c r="AG295" s="403">
        <v>15</v>
      </c>
      <c r="AH295" s="384">
        <f t="shared" si="147"/>
        <v>1390.8</v>
      </c>
      <c r="AI295" s="384">
        <f t="shared" si="148"/>
        <v>330.59999999999997</v>
      </c>
      <c r="AJ295" s="384">
        <f t="shared" si="149"/>
        <v>45.6</v>
      </c>
      <c r="AK295" s="384">
        <f t="shared" si="155"/>
        <v>1766.9999999999998</v>
      </c>
      <c r="AL295" s="403">
        <f>IF(ISNA(VLOOKUP($A295,'Spring 2023 PVI'!$B294:$AD294,29,FALSE)),0,(VLOOKUP($A295,'Spring 2023 PVI'!$B294:$AD294,29,FALSE)))</f>
        <v>0</v>
      </c>
      <c r="AM295" s="403">
        <f>IF(ISNA(VLOOKUP($A295,'Spring 2023 PVI'!$B294:$AZ294,30,FALSE)),0,(VLOOKUP($A295,'Spring 2023 PVI'!$B294:$AZ294,30,FALSE)))</f>
        <v>0</v>
      </c>
      <c r="AN295" s="402">
        <f t="shared" si="156"/>
        <v>0</v>
      </c>
      <c r="AO295" s="404">
        <f t="shared" si="157"/>
        <v>62056.799999999996</v>
      </c>
      <c r="AP295" s="384">
        <f t="shared" si="158"/>
        <v>256504.8</v>
      </c>
      <c r="AQ295" s="403"/>
      <c r="AR295" s="403" t="e">
        <f>VLOOKUP($A295,'Data EYFSS Indica'!$C:$AQ,27,0)</f>
        <v>#N/A</v>
      </c>
      <c r="AS295" s="403" t="e">
        <f>VLOOKUP($A295,'Data EYFSS Indica'!$C:$AQ,28,0)</f>
        <v>#N/A</v>
      </c>
      <c r="AT295" s="409" t="e">
        <f t="shared" si="159"/>
        <v>#N/A</v>
      </c>
      <c r="AU295" s="409" t="e">
        <f>(VLOOKUP($A295,'Data EYFSS Indica'!$C:$AQ,24,0))/3.2*AU$3</f>
        <v>#N/A</v>
      </c>
      <c r="AV295" s="413" t="e">
        <f t="shared" si="160"/>
        <v>#N/A</v>
      </c>
      <c r="AW295" s="410" t="e">
        <f t="shared" si="150"/>
        <v>#N/A</v>
      </c>
      <c r="AX295" s="410" t="e">
        <f t="shared" si="151"/>
        <v>#N/A</v>
      </c>
      <c r="AY295" s="410" t="e">
        <f t="shared" si="152"/>
        <v>#N/A</v>
      </c>
      <c r="AZ295" s="642">
        <f>(SUMIF('Spring 2023 School'!B:B,Budget!A295,'Spring 2023 School'!AG:AG)+SUMIF('Summer 2023 School'!B:B,Budget!A295,'Summer 2023 School'!AG:AG)+SUMIF('Autumn 2023 School'!B:B,Budget!A295,'Autumn 2023 School'!AG:AG))</f>
        <v>0</v>
      </c>
      <c r="BA295" s="410">
        <f t="shared" si="153"/>
        <v>0</v>
      </c>
      <c r="BI295">
        <f t="shared" si="161"/>
        <v>900</v>
      </c>
      <c r="BJ295">
        <f t="shared" si="162"/>
        <v>450</v>
      </c>
      <c r="BK295">
        <f t="shared" si="163"/>
        <v>225</v>
      </c>
    </row>
    <row r="296" spans="1:63" x14ac:dyDescent="0.35">
      <c r="A296" s="231">
        <v>2760</v>
      </c>
      <c r="B296" t="s">
        <v>431</v>
      </c>
      <c r="C296" s="231">
        <f>IF(ISNA(VLOOKUP($A296,'Spring 2023 PVI'!$B$3:$AF$220,6,FALSE)),0,(VLOOKUP($A296,'Spring 2023 PVI'!$B$3:$AF$220,6,FALSE)))</f>
        <v>37</v>
      </c>
      <c r="D296" s="231">
        <f>IF(ISNA(VLOOKUP($A296,'Summer 2023 PVI'!$B$2:$AF$217,6,FALSE)),0,(VLOOKUP($A296,'Summer 2023 PVI'!$B$2:$AF$217,6,FALSE)))</f>
        <v>44</v>
      </c>
      <c r="E296" s="231">
        <f>IF(ISNA(VLOOKUP($A296,'Autumn 2023 PVI'!$B$2:$AH$214,6,FALSE)),0,(VLOOKUP($A296,'Autumn 2023 PVI'!$B$2:$AH$214,6,FALSE)))</f>
        <v>26</v>
      </c>
      <c r="F296" s="231">
        <f>IF(ISNA(VLOOKUP($A296,'Spring 2023 PVI'!$B$3:$AF$219,9,FALSE)),0,(VLOOKUP($A296,'Spring 2023 PVI'!$B$3:$AF$219,8,FALSE)))</f>
        <v>6</v>
      </c>
      <c r="G296" s="231">
        <f>IF(ISNA(VLOOKUP($A296,'Summer 2023 PVI'!$B$2:$AF$216,9,FALSE)),0,(VLOOKUP($A296,'Summer 2023 PVI'!$B$2:$AF$216,8,FALSE)))</f>
        <v>7</v>
      </c>
      <c r="H296" s="231">
        <f>IF(ISNA(VLOOKUP($A296,'Autumn 2023 PVI'!$B$2:$AH$214,9,FALSE)),0,(VLOOKUP($A296,'Autumn 2023 PVI'!$B$2:$AH$214,9,FALSE)))</f>
        <v>16</v>
      </c>
      <c r="I296" s="231">
        <f>IF(ISNA(VLOOKUP($A296,'Spring 2023 PVI'!$B$3:$AF$219,13,FALSE)),0,(VLOOKUP($A296,'Spring 2023 PVI'!$B$3:$AF$219,13,FALSE)))</f>
        <v>555</v>
      </c>
      <c r="J296" s="231">
        <f>IF(ISNA(VLOOKUP($A296,'Summer 2023 PVI'!$B$2:$AF$216,13,FALSE)),0,(VLOOKUP($A296,'Summer 2023 PVI'!$B$2:$AF$216,13,FALSE)))</f>
        <v>660</v>
      </c>
      <c r="K296" s="231">
        <f>IF(ISNA(VLOOKUP($A296,'Autumn 2023 PVI'!$B$2:$AH$214,13,FALSE)),0,(VLOOKUP($A296,'Autumn 2023 PVI'!$B$2:$AH$214,13,FALSE)))</f>
        <v>390</v>
      </c>
      <c r="L296" s="231">
        <f>IF(ISNA(VLOOKUP($A296,'Spring 2023 PVI'!$B$3:$AF$219,16,FALSE)),0,(VLOOKUP($A296,'Spring 2023 PVI'!$B$3:$AF$219,16,FALSE)))</f>
        <v>390</v>
      </c>
      <c r="M296" s="231">
        <f>IF(ISNA(VLOOKUP($A296,'Summer 2023 PVI'!$B$2:$AF$216,16,FALSE)),0,(VLOOKUP($A296,'Summer 2023 PVI'!$B$2:$AF$216,16,FALSE)))</f>
        <v>465</v>
      </c>
      <c r="N296" s="231">
        <f>IF(ISNA(VLOOKUP($A296,'Autumn 2023 PVI'!$B$2:$AH$214,16,FALSE)),0,(VLOOKUP($A296,'Autumn 2023 PVI'!$B$2:$AH$214,16,FALSE)))</f>
        <v>240</v>
      </c>
      <c r="O296" s="231">
        <f>IF(ISNA(VLOOKUP($A296,'Spring 2023 PVI'!$B$3:$AF$219,3,FALSE)),0,(VLOOKUP($A296,'Spring 2023 PVI'!$B$3:$AF$219,3,FALSE)))</f>
        <v>13</v>
      </c>
      <c r="P296" s="231">
        <f>IF(ISNA(VLOOKUP($A296,'Summer 2023 PVI'!$B$3:$AF$216,3,FALSE)),0,(VLOOKUP($A296,'Summer 2023 PVI'!$B$2:$AF$216,3,FALSE)))</f>
        <v>13</v>
      </c>
      <c r="Q296" s="231">
        <f>IF(ISNA(VLOOKUP($A296,'Autumn 2023 PVI'!$B$2:$AF$214,3,FALSE)),0,(VLOOKUP($A296,'Autumn 2023 PVI'!$B$2:$AF$214,3,FALSE)))</f>
        <v>12</v>
      </c>
      <c r="R296" s="231">
        <f>IF(ISNA(VLOOKUP($A296,'Spring 2023 PVI'!$B$3:$AF$219,10,FALSE)),0,(VLOOKUP($A296,'Spring 2023 PVI'!$B$3:$AF$219,10,FALSE)))</f>
        <v>195</v>
      </c>
      <c r="S296" s="231">
        <f>IF(ISNA(VLOOKUP($A296,'Summer 2023 PVI'!$B$2:$AF$216,10,FALSE)),0,(VLOOKUP($A296,'Summer 2023 PVI'!$B$2:$AF$216,10,FALSE)))</f>
        <v>195</v>
      </c>
      <c r="T296" s="231">
        <f>IF(ISNA(VLOOKUP($A296,'Autumn 2023 PVI'!$B$2:$AH$214,10,FALSE)),0,(VLOOKUP($A296,'Autumn 2023 PVI'!$B$2:$AH$214,10,FALSE)))</f>
        <v>180</v>
      </c>
      <c r="U296" s="231">
        <f>IF(ISNA(VLOOKUP($A296,'Spring 2023 PVI'!$B$3:$AF$219,26,FALSE)),0,(VLOOKUP($A296,'Spring 2023 PVI'!$B$3:$AF$219,26,FALSE)))</f>
        <v>1</v>
      </c>
      <c r="V296" s="231">
        <f>IF(ISNA(VLOOKUP($A296,'Spring 2023 PVI'!$B$3:$AF$219,26,FALSE)),0,(VLOOKUP($A296,'Spring 2023 PVI'!$B$3:$AF$219,26,FALSE)))</f>
        <v>1</v>
      </c>
      <c r="W296" s="231">
        <f>IF(ISNA(VLOOKUP($A296,'Spring 2023 PVI'!$B$3:$AF$219,26,FALSE)),0,(VLOOKUP($A296,'Spring 2023 PVI'!$B$3:$AF$219,26,FALSE)))</f>
        <v>1</v>
      </c>
      <c r="X296" s="231">
        <f>IF(ISNA(VLOOKUP($A296,'Spring 2023 PVI'!$B$3:$AF$219,27,FALSE)),0,(VLOOKUP($A296,'Spring 2023 PVI'!$B$3:$AF$219,27,FALSE)))</f>
        <v>15</v>
      </c>
      <c r="Y296" s="231">
        <f>IF(ISNA(VLOOKUP($A296,'Spring 2023 PVI'!$B$3:$AF$219,27,FALSE)),0,(VLOOKUP($A296,'Spring 2023 PVI'!$B$3:$AF$219,27,FALSE)))</f>
        <v>15</v>
      </c>
      <c r="Z296" s="231">
        <f>IF(ISNA(VLOOKUP($A296,'Spring 2023 PVI'!$B$3:$AF$219,27,FALSE)),0,(VLOOKUP($A296,'Spring 2023 PVI'!$B$3:$AF$219,27,FALSE)))</f>
        <v>15</v>
      </c>
      <c r="AA296" s="231">
        <f>IF(ISNA(VLOOKUP($A296,'Spring 2023 PVI'!$B$3:$AF$219,28,FALSE)),0,(VLOOKUP($A296,'Spring 2023 PVI'!$B$3:$AF$219,28,FALSE)))</f>
        <v>0</v>
      </c>
      <c r="AB296" s="231">
        <f>IF(ISNA(VLOOKUP($A296,'Spring 2023 PVI'!$B$3:$AF$219,28,FALSE)),0,(VLOOKUP($A296,'Spring 2023 PVI'!$B$3:$AF$219,28,FALSE)))</f>
        <v>0</v>
      </c>
      <c r="AC296" s="231">
        <f>IF(ISNA(VLOOKUP($A296,'Spring 2023 PVI'!$B$3:$AF$219,28,FALSE)),0,(VLOOKUP($A296,'Spring 2023 PVI'!$B$3:$AF$219,28,FALSE)))</f>
        <v>0</v>
      </c>
      <c r="AD296" s="384">
        <f t="shared" si="154"/>
        <v>186827.4</v>
      </c>
      <c r="AE296" s="403">
        <v>105</v>
      </c>
      <c r="AF296" s="403">
        <v>105</v>
      </c>
      <c r="AG296" s="403">
        <v>105</v>
      </c>
      <c r="AH296" s="384">
        <f t="shared" si="147"/>
        <v>2433.9</v>
      </c>
      <c r="AI296" s="384">
        <f t="shared" si="148"/>
        <v>1157.0999999999999</v>
      </c>
      <c r="AJ296" s="384">
        <f t="shared" si="149"/>
        <v>319.2</v>
      </c>
      <c r="AK296" s="384">
        <f t="shared" si="155"/>
        <v>3910.2</v>
      </c>
      <c r="AL296" s="403">
        <f>IF(ISNA(VLOOKUP($A296,'Spring 2023 PVI'!$B295:$AD295,29,FALSE)),0,(VLOOKUP($A296,'Spring 2023 PVI'!$B295:$AD295,29,FALSE)))</f>
        <v>0</v>
      </c>
      <c r="AM296" s="403">
        <f>IF(ISNA(VLOOKUP($A296,'Spring 2023 PVI'!$B295:$AZ295,30,FALSE)),0,(VLOOKUP($A296,'Spring 2023 PVI'!$B295:$AZ295,30,FALSE)))</f>
        <v>0</v>
      </c>
      <c r="AN296" s="402">
        <f t="shared" si="156"/>
        <v>0</v>
      </c>
      <c r="AO296" s="404">
        <f t="shared" si="157"/>
        <v>58996.799999999996</v>
      </c>
      <c r="AP296" s="384">
        <f t="shared" si="158"/>
        <v>249734.39999999999</v>
      </c>
      <c r="AQ296" s="403"/>
      <c r="AR296" s="403" t="e">
        <f>VLOOKUP($A296,'Data EYFSS Indica'!$C:$AQ,27,0)</f>
        <v>#N/A</v>
      </c>
      <c r="AS296" s="403" t="e">
        <f>VLOOKUP($A296,'Data EYFSS Indica'!$C:$AQ,28,0)</f>
        <v>#N/A</v>
      </c>
      <c r="AT296" s="409" t="e">
        <f t="shared" si="159"/>
        <v>#N/A</v>
      </c>
      <c r="AU296" s="409" t="e">
        <f>(VLOOKUP($A296,'Data EYFSS Indica'!$C:$AQ,24,0))/3.2*AU$3</f>
        <v>#N/A</v>
      </c>
      <c r="AV296" s="413" t="e">
        <f t="shared" si="160"/>
        <v>#N/A</v>
      </c>
      <c r="AW296" s="410" t="e">
        <f t="shared" si="150"/>
        <v>#N/A</v>
      </c>
      <c r="AX296" s="410" t="e">
        <f t="shared" si="151"/>
        <v>#N/A</v>
      </c>
      <c r="AY296" s="410" t="e">
        <f t="shared" si="152"/>
        <v>#N/A</v>
      </c>
      <c r="AZ296" s="642">
        <f>(SUMIF('Spring 2023 School'!B:B,Budget!A296,'Spring 2023 School'!AG:AG)+SUMIF('Summer 2023 School'!B:B,Budget!A296,'Summer 2023 School'!AG:AG)+SUMIF('Autumn 2023 School'!B:B,Budget!A296,'Autumn 2023 School'!AG:AG))</f>
        <v>0</v>
      </c>
      <c r="BA296" s="410">
        <f t="shared" si="153"/>
        <v>0</v>
      </c>
      <c r="BI296">
        <f t="shared" si="161"/>
        <v>1575</v>
      </c>
      <c r="BJ296">
        <f t="shared" si="162"/>
        <v>1575</v>
      </c>
      <c r="BK296">
        <f t="shared" si="163"/>
        <v>1575</v>
      </c>
    </row>
    <row r="297" spans="1:63" x14ac:dyDescent="0.35">
      <c r="A297" s="231">
        <v>2761</v>
      </c>
      <c r="B297" t="s">
        <v>432</v>
      </c>
      <c r="C297" s="231">
        <f>IF(ISNA(VLOOKUP($A297,'Spring 2023 PVI'!$B$3:$AF$220,6,FALSE)),0,(VLOOKUP($A297,'Spring 2023 PVI'!$B$3:$AF$220,6,FALSE)))</f>
        <v>32</v>
      </c>
      <c r="D297" s="231">
        <f>IF(ISNA(VLOOKUP($A297,'Summer 2023 PVI'!$B$2:$AF$217,6,FALSE)),0,(VLOOKUP($A297,'Summer 2023 PVI'!$B$2:$AF$217,6,FALSE)))</f>
        <v>32</v>
      </c>
      <c r="E297" s="231">
        <f>IF(ISNA(VLOOKUP($A297,'Autumn 2023 PVI'!$B$2:$AH$214,6,FALSE)),0,(VLOOKUP($A297,'Autumn 2023 PVI'!$B$2:$AH$214,6,FALSE)))</f>
        <v>21</v>
      </c>
      <c r="F297" s="231">
        <f>IF(ISNA(VLOOKUP($A297,'Spring 2023 PVI'!$B$3:$AF$219,9,FALSE)),0,(VLOOKUP($A297,'Spring 2023 PVI'!$B$3:$AF$219,8,FALSE)))</f>
        <v>6</v>
      </c>
      <c r="G297" s="231">
        <f>IF(ISNA(VLOOKUP($A297,'Summer 2023 PVI'!$B$2:$AF$216,9,FALSE)),0,(VLOOKUP($A297,'Summer 2023 PVI'!$B$2:$AF$216,8,FALSE)))</f>
        <v>9</v>
      </c>
      <c r="H297" s="231">
        <f>IF(ISNA(VLOOKUP($A297,'Autumn 2023 PVI'!$B$2:$AH$214,9,FALSE)),0,(VLOOKUP($A297,'Autumn 2023 PVI'!$B$2:$AH$214,9,FALSE)))</f>
        <v>14</v>
      </c>
      <c r="I297" s="231">
        <f>IF(ISNA(VLOOKUP($A297,'Spring 2023 PVI'!$B$3:$AF$219,13,FALSE)),0,(VLOOKUP($A297,'Spring 2023 PVI'!$B$3:$AF$219,13,FALSE)))</f>
        <v>465</v>
      </c>
      <c r="J297" s="231">
        <f>IF(ISNA(VLOOKUP($A297,'Summer 2023 PVI'!$B$2:$AF$216,13,FALSE)),0,(VLOOKUP($A297,'Summer 2023 PVI'!$B$2:$AF$216,13,FALSE)))</f>
        <v>465</v>
      </c>
      <c r="K297" s="231">
        <f>IF(ISNA(VLOOKUP($A297,'Autumn 2023 PVI'!$B$2:$AH$214,13,FALSE)),0,(VLOOKUP($A297,'Autumn 2023 PVI'!$B$2:$AH$214,13,FALSE)))</f>
        <v>315</v>
      </c>
      <c r="L297" s="231">
        <f>IF(ISNA(VLOOKUP($A297,'Spring 2023 PVI'!$B$3:$AF$219,16,FALSE)),0,(VLOOKUP($A297,'Spring 2023 PVI'!$B$3:$AF$219,16,FALSE)))</f>
        <v>270</v>
      </c>
      <c r="M297" s="231">
        <f>IF(ISNA(VLOOKUP($A297,'Summer 2023 PVI'!$B$2:$AF$216,16,FALSE)),0,(VLOOKUP($A297,'Summer 2023 PVI'!$B$2:$AF$216,16,FALSE)))</f>
        <v>255</v>
      </c>
      <c r="N297" s="231">
        <f>IF(ISNA(VLOOKUP($A297,'Autumn 2023 PVI'!$B$2:$AH$214,16,FALSE)),0,(VLOOKUP($A297,'Autumn 2023 PVI'!$B$2:$AH$214,16,FALSE)))</f>
        <v>210</v>
      </c>
      <c r="O297" s="231">
        <f>IF(ISNA(VLOOKUP($A297,'Spring 2023 PVI'!$B$3:$AF$219,3,FALSE)),0,(VLOOKUP($A297,'Spring 2023 PVI'!$B$3:$AF$219,3,FALSE)))</f>
        <v>13</v>
      </c>
      <c r="P297" s="231">
        <f>IF(ISNA(VLOOKUP($A297,'Summer 2023 PVI'!$B$3:$AF$216,3,FALSE)),0,(VLOOKUP($A297,'Summer 2023 PVI'!$B$2:$AF$216,3,FALSE)))</f>
        <v>15</v>
      </c>
      <c r="Q297" s="231">
        <f>IF(ISNA(VLOOKUP($A297,'Autumn 2023 PVI'!$B$2:$AF$214,3,FALSE)),0,(VLOOKUP($A297,'Autumn 2023 PVI'!$B$2:$AF$214,3,FALSE)))</f>
        <v>10</v>
      </c>
      <c r="R297" s="231">
        <f>IF(ISNA(VLOOKUP($A297,'Spring 2023 PVI'!$B$3:$AF$219,10,FALSE)),0,(VLOOKUP($A297,'Spring 2023 PVI'!$B$3:$AF$219,10,FALSE)))</f>
        <v>195</v>
      </c>
      <c r="S297" s="231">
        <f>IF(ISNA(VLOOKUP($A297,'Summer 2023 PVI'!$B$2:$AF$216,10,FALSE)),0,(VLOOKUP($A297,'Summer 2023 PVI'!$B$2:$AF$216,10,FALSE)))</f>
        <v>225</v>
      </c>
      <c r="T297" s="231">
        <f>IF(ISNA(VLOOKUP($A297,'Autumn 2023 PVI'!$B$2:$AH$214,10,FALSE)),0,(VLOOKUP($A297,'Autumn 2023 PVI'!$B$2:$AH$214,10,FALSE)))</f>
        <v>150</v>
      </c>
      <c r="U297" s="231">
        <f>IF(ISNA(VLOOKUP($A297,'Spring 2023 PVI'!$B$3:$AF$219,26,FALSE)),0,(VLOOKUP($A297,'Spring 2023 PVI'!$B$3:$AF$219,26,FALSE)))</f>
        <v>1</v>
      </c>
      <c r="V297" s="231">
        <f>IF(ISNA(VLOOKUP($A297,'Spring 2023 PVI'!$B$3:$AF$219,26,FALSE)),0,(VLOOKUP($A297,'Spring 2023 PVI'!$B$3:$AF$219,26,FALSE)))</f>
        <v>1</v>
      </c>
      <c r="W297" s="231">
        <f>IF(ISNA(VLOOKUP($A297,'Spring 2023 PVI'!$B$3:$AF$219,26,FALSE)),0,(VLOOKUP($A297,'Spring 2023 PVI'!$B$3:$AF$219,26,FALSE)))</f>
        <v>1</v>
      </c>
      <c r="X297" s="231">
        <f>IF(ISNA(VLOOKUP($A297,'Spring 2023 PVI'!$B$3:$AF$219,27,FALSE)),0,(VLOOKUP($A297,'Spring 2023 PVI'!$B$3:$AF$219,27,FALSE)))</f>
        <v>15</v>
      </c>
      <c r="Y297" s="231">
        <f>IF(ISNA(VLOOKUP($A297,'Spring 2023 PVI'!$B$3:$AF$219,27,FALSE)),0,(VLOOKUP($A297,'Spring 2023 PVI'!$B$3:$AF$219,27,FALSE)))</f>
        <v>15</v>
      </c>
      <c r="Z297" s="231">
        <f>IF(ISNA(VLOOKUP($A297,'Spring 2023 PVI'!$B$3:$AF$219,27,FALSE)),0,(VLOOKUP($A297,'Spring 2023 PVI'!$B$3:$AF$219,27,FALSE)))</f>
        <v>15</v>
      </c>
      <c r="AA297" s="231">
        <f>IF(ISNA(VLOOKUP($A297,'Spring 2023 PVI'!$B$3:$AF$219,28,FALSE)),0,(VLOOKUP($A297,'Spring 2023 PVI'!$B$3:$AF$219,28,FALSE)))</f>
        <v>0</v>
      </c>
      <c r="AB297" s="231">
        <f>IF(ISNA(VLOOKUP($A297,'Spring 2023 PVI'!$B$3:$AF$219,28,FALSE)),0,(VLOOKUP($A297,'Spring 2023 PVI'!$B$3:$AF$219,28,FALSE)))</f>
        <v>0</v>
      </c>
      <c r="AC297" s="231">
        <f>IF(ISNA(VLOOKUP($A297,'Spring 2023 PVI'!$B$3:$AF$219,28,FALSE)),0,(VLOOKUP($A297,'Spring 2023 PVI'!$B$3:$AF$219,28,FALSE)))</f>
        <v>0</v>
      </c>
      <c r="AD297" s="384">
        <f t="shared" si="154"/>
        <v>136665.29999999999</v>
      </c>
      <c r="AE297" s="403">
        <v>105</v>
      </c>
      <c r="AF297" s="403">
        <v>90</v>
      </c>
      <c r="AG297" s="403">
        <v>75</v>
      </c>
      <c r="AH297" s="384">
        <f t="shared" si="147"/>
        <v>2433.9</v>
      </c>
      <c r="AI297" s="384">
        <f t="shared" si="148"/>
        <v>991.8</v>
      </c>
      <c r="AJ297" s="384">
        <f t="shared" si="149"/>
        <v>228</v>
      </c>
      <c r="AK297" s="384">
        <f t="shared" si="155"/>
        <v>3653.7</v>
      </c>
      <c r="AL297" s="403">
        <f>IF(ISNA(VLOOKUP($A297,'Spring 2023 PVI'!$B296:$AD296,29,FALSE)),0,(VLOOKUP($A297,'Spring 2023 PVI'!$B296:$AD296,29,FALSE)))</f>
        <v>0</v>
      </c>
      <c r="AM297" s="403">
        <f>IF(ISNA(VLOOKUP($A297,'Spring 2023 PVI'!$B296:$AZ296,30,FALSE)),0,(VLOOKUP($A297,'Spring 2023 PVI'!$B296:$AZ296,30,FALSE)))</f>
        <v>0</v>
      </c>
      <c r="AN297" s="402">
        <f t="shared" si="156"/>
        <v>0</v>
      </c>
      <c r="AO297" s="404">
        <f t="shared" si="157"/>
        <v>59241.599999999999</v>
      </c>
      <c r="AP297" s="384">
        <f t="shared" si="158"/>
        <v>199560.6</v>
      </c>
      <c r="AQ297" s="403"/>
      <c r="AR297" s="403" t="e">
        <f>VLOOKUP($A297,'Data EYFSS Indica'!$C:$AQ,27,0)</f>
        <v>#N/A</v>
      </c>
      <c r="AS297" s="403" t="e">
        <f>VLOOKUP($A297,'Data EYFSS Indica'!$C:$AQ,28,0)</f>
        <v>#N/A</v>
      </c>
      <c r="AT297" s="409" t="e">
        <f t="shared" si="159"/>
        <v>#N/A</v>
      </c>
      <c r="AU297" s="409" t="e">
        <f>(VLOOKUP($A297,'Data EYFSS Indica'!$C:$AQ,24,0))/3.2*AU$3</f>
        <v>#N/A</v>
      </c>
      <c r="AV297" s="413" t="e">
        <f t="shared" si="160"/>
        <v>#N/A</v>
      </c>
      <c r="AW297" s="410" t="e">
        <f t="shared" si="150"/>
        <v>#N/A</v>
      </c>
      <c r="AX297" s="410" t="e">
        <f t="shared" si="151"/>
        <v>#N/A</v>
      </c>
      <c r="AY297" s="410" t="e">
        <f t="shared" si="152"/>
        <v>#N/A</v>
      </c>
      <c r="AZ297" s="642">
        <f>(SUMIF('Spring 2023 School'!B:B,Budget!A297,'Spring 2023 School'!AG:AG)+SUMIF('Summer 2023 School'!B:B,Budget!A297,'Summer 2023 School'!AG:AG)+SUMIF('Autumn 2023 School'!B:B,Budget!A297,'Autumn 2023 School'!AG:AG))</f>
        <v>2</v>
      </c>
      <c r="BA297" s="410">
        <f t="shared" si="153"/>
        <v>1820</v>
      </c>
      <c r="BI297">
        <f t="shared" si="161"/>
        <v>1575</v>
      </c>
      <c r="BJ297">
        <f t="shared" si="162"/>
        <v>1350</v>
      </c>
      <c r="BK297">
        <f t="shared" si="163"/>
        <v>1125</v>
      </c>
    </row>
    <row r="298" spans="1:63" x14ac:dyDescent="0.35">
      <c r="A298" s="231">
        <v>2763</v>
      </c>
      <c r="B298" t="s">
        <v>433</v>
      </c>
      <c r="C298" s="231">
        <f>IF(ISNA(VLOOKUP($A298,'Spring 2023 PVI'!$B$3:$AF$220,6,FALSE)),0,(VLOOKUP($A298,'Spring 2023 PVI'!$B$3:$AF$220,6,FALSE)))</f>
        <v>32</v>
      </c>
      <c r="D298" s="231">
        <f>IF(ISNA(VLOOKUP($A298,'Summer 2023 PVI'!$B$2:$AF$217,6,FALSE)),0,(VLOOKUP($A298,'Summer 2023 PVI'!$B$2:$AF$217,6,FALSE)))</f>
        <v>39</v>
      </c>
      <c r="E298" s="231">
        <f>IF(ISNA(VLOOKUP($A298,'Autumn 2023 PVI'!$B$2:$AH$214,6,FALSE)),0,(VLOOKUP($A298,'Autumn 2023 PVI'!$B$2:$AH$214,6,FALSE)))</f>
        <v>23</v>
      </c>
      <c r="F298" s="231">
        <f>IF(ISNA(VLOOKUP($A298,'Spring 2023 PVI'!$B$3:$AF$219,9,FALSE)),0,(VLOOKUP($A298,'Spring 2023 PVI'!$B$3:$AF$219,8,FALSE)))</f>
        <v>4</v>
      </c>
      <c r="G298" s="231">
        <f>IF(ISNA(VLOOKUP($A298,'Summer 2023 PVI'!$B$2:$AF$216,9,FALSE)),0,(VLOOKUP($A298,'Summer 2023 PVI'!$B$2:$AF$216,8,FALSE)))</f>
        <v>7</v>
      </c>
      <c r="H298" s="231">
        <f>IF(ISNA(VLOOKUP($A298,'Autumn 2023 PVI'!$B$2:$AH$214,9,FALSE)),0,(VLOOKUP($A298,'Autumn 2023 PVI'!$B$2:$AH$214,9,FALSE)))</f>
        <v>17</v>
      </c>
      <c r="I298" s="231">
        <f>IF(ISNA(VLOOKUP($A298,'Spring 2023 PVI'!$B$3:$AF$219,13,FALSE)),0,(VLOOKUP($A298,'Spring 2023 PVI'!$B$3:$AF$219,13,FALSE)))</f>
        <v>465</v>
      </c>
      <c r="J298" s="231">
        <f>IF(ISNA(VLOOKUP($A298,'Summer 2023 PVI'!$B$2:$AF$216,13,FALSE)),0,(VLOOKUP($A298,'Summer 2023 PVI'!$B$2:$AF$216,13,FALSE)))</f>
        <v>570</v>
      </c>
      <c r="K298" s="231">
        <f>IF(ISNA(VLOOKUP($A298,'Autumn 2023 PVI'!$B$2:$AH$214,13,FALSE)),0,(VLOOKUP($A298,'Autumn 2023 PVI'!$B$2:$AH$214,13,FALSE)))</f>
        <v>300</v>
      </c>
      <c r="L298" s="231">
        <f>IF(ISNA(VLOOKUP($A298,'Spring 2023 PVI'!$B$3:$AF$219,16,FALSE)),0,(VLOOKUP($A298,'Spring 2023 PVI'!$B$3:$AF$219,16,FALSE)))</f>
        <v>282</v>
      </c>
      <c r="M298" s="231">
        <f>IF(ISNA(VLOOKUP($A298,'Summer 2023 PVI'!$B$2:$AF$216,16,FALSE)),0,(VLOOKUP($A298,'Summer 2023 PVI'!$B$2:$AF$216,16,FALSE)))</f>
        <v>342</v>
      </c>
      <c r="N298" s="231">
        <f>IF(ISNA(VLOOKUP($A298,'Autumn 2023 PVI'!$B$2:$AH$214,16,FALSE)),0,(VLOOKUP($A298,'Autumn 2023 PVI'!$B$2:$AH$214,16,FALSE)))</f>
        <v>249</v>
      </c>
      <c r="O298" s="231">
        <f>IF(ISNA(VLOOKUP($A298,'Spring 2023 PVI'!$B$3:$AF$219,3,FALSE)),0,(VLOOKUP($A298,'Spring 2023 PVI'!$B$3:$AF$219,3,FALSE)))</f>
        <v>3</v>
      </c>
      <c r="P298" s="231">
        <f>IF(ISNA(VLOOKUP($A298,'Summer 2023 PVI'!$B$3:$AF$216,3,FALSE)),0,(VLOOKUP($A298,'Summer 2023 PVI'!$B$2:$AF$216,3,FALSE)))</f>
        <v>4</v>
      </c>
      <c r="Q298" s="231">
        <f>IF(ISNA(VLOOKUP($A298,'Autumn 2023 PVI'!$B$2:$AF$214,3,FALSE)),0,(VLOOKUP($A298,'Autumn 2023 PVI'!$B$2:$AF$214,3,FALSE)))</f>
        <v>6</v>
      </c>
      <c r="R298" s="231">
        <f>IF(ISNA(VLOOKUP($A298,'Spring 2023 PVI'!$B$3:$AF$219,10,FALSE)),0,(VLOOKUP($A298,'Spring 2023 PVI'!$B$3:$AF$219,10,FALSE)))</f>
        <v>45</v>
      </c>
      <c r="S298" s="231">
        <f>IF(ISNA(VLOOKUP($A298,'Summer 2023 PVI'!$B$2:$AF$216,10,FALSE)),0,(VLOOKUP($A298,'Summer 2023 PVI'!$B$2:$AF$216,10,FALSE)))</f>
        <v>60</v>
      </c>
      <c r="T298" s="231">
        <f>IF(ISNA(VLOOKUP($A298,'Autumn 2023 PVI'!$B$2:$AH$214,10,FALSE)),0,(VLOOKUP($A298,'Autumn 2023 PVI'!$B$2:$AH$214,10,FALSE)))</f>
        <v>90</v>
      </c>
      <c r="U298" s="231">
        <f>IF(ISNA(VLOOKUP($A298,'Spring 2023 PVI'!$B$3:$AF$219,26,FALSE)),0,(VLOOKUP($A298,'Spring 2023 PVI'!$B$3:$AF$219,26,FALSE)))</f>
        <v>0</v>
      </c>
      <c r="V298" s="231">
        <f>IF(ISNA(VLOOKUP($A298,'Spring 2023 PVI'!$B$3:$AF$219,26,FALSE)),0,(VLOOKUP($A298,'Spring 2023 PVI'!$B$3:$AF$219,26,FALSE)))</f>
        <v>0</v>
      </c>
      <c r="W298" s="231">
        <f>IF(ISNA(VLOOKUP($A298,'Spring 2023 PVI'!$B$3:$AF$219,26,FALSE)),0,(VLOOKUP($A298,'Spring 2023 PVI'!$B$3:$AF$219,26,FALSE)))</f>
        <v>0</v>
      </c>
      <c r="X298" s="231">
        <f>IF(ISNA(VLOOKUP($A298,'Spring 2023 PVI'!$B$3:$AF$219,27,FALSE)),0,(VLOOKUP($A298,'Spring 2023 PVI'!$B$3:$AF$219,27,FALSE)))</f>
        <v>0</v>
      </c>
      <c r="Y298" s="231">
        <f>IF(ISNA(VLOOKUP($A298,'Spring 2023 PVI'!$B$3:$AF$219,27,FALSE)),0,(VLOOKUP($A298,'Spring 2023 PVI'!$B$3:$AF$219,27,FALSE)))</f>
        <v>0</v>
      </c>
      <c r="Z298" s="231">
        <f>IF(ISNA(VLOOKUP($A298,'Spring 2023 PVI'!$B$3:$AF$219,27,FALSE)),0,(VLOOKUP($A298,'Spring 2023 PVI'!$B$3:$AF$219,27,FALSE)))</f>
        <v>0</v>
      </c>
      <c r="AA298" s="231">
        <f>IF(ISNA(VLOOKUP($A298,'Spring 2023 PVI'!$B$3:$AF$219,28,FALSE)),0,(VLOOKUP($A298,'Spring 2023 PVI'!$B$3:$AF$219,28,FALSE)))</f>
        <v>0</v>
      </c>
      <c r="AB298" s="231">
        <f>IF(ISNA(VLOOKUP($A298,'Spring 2023 PVI'!$B$3:$AF$219,28,FALSE)),0,(VLOOKUP($A298,'Spring 2023 PVI'!$B$3:$AF$219,28,FALSE)))</f>
        <v>0</v>
      </c>
      <c r="AC298" s="231">
        <f>IF(ISNA(VLOOKUP($A298,'Spring 2023 PVI'!$B$3:$AF$219,28,FALSE)),0,(VLOOKUP($A298,'Spring 2023 PVI'!$B$3:$AF$219,28,FALSE)))</f>
        <v>0</v>
      </c>
      <c r="AD298" s="384">
        <f t="shared" si="154"/>
        <v>152600.09999999998</v>
      </c>
      <c r="AE298" s="403">
        <v>75</v>
      </c>
      <c r="AF298" s="403">
        <v>15</v>
      </c>
      <c r="AG298" s="403">
        <v>45</v>
      </c>
      <c r="AH298" s="384">
        <f t="shared" si="147"/>
        <v>1738.5</v>
      </c>
      <c r="AI298" s="384">
        <f t="shared" si="148"/>
        <v>165.29999999999998</v>
      </c>
      <c r="AJ298" s="384">
        <f t="shared" si="149"/>
        <v>136.80000000000001</v>
      </c>
      <c r="AK298" s="384">
        <f t="shared" si="155"/>
        <v>2040.6</v>
      </c>
      <c r="AL298" s="403">
        <f>IF(ISNA(VLOOKUP($A298,'Spring 2023 PVI'!$B297:$AD297,29,FALSE)),0,(VLOOKUP($A298,'Spring 2023 PVI'!$B297:$AD297,29,FALSE)))</f>
        <v>0</v>
      </c>
      <c r="AM298" s="403">
        <f>IF(ISNA(VLOOKUP($A298,'Spring 2023 PVI'!$B297:$AZ297,30,FALSE)),0,(VLOOKUP($A298,'Spring 2023 PVI'!$B297:$AZ297,30,FALSE)))</f>
        <v>0</v>
      </c>
      <c r="AN298" s="402">
        <f t="shared" si="156"/>
        <v>0</v>
      </c>
      <c r="AO298" s="404">
        <f t="shared" si="157"/>
        <v>19951.2</v>
      </c>
      <c r="AP298" s="384">
        <f t="shared" si="158"/>
        <v>174591.9</v>
      </c>
      <c r="AQ298" s="403"/>
      <c r="AR298" s="403" t="e">
        <f>VLOOKUP($A298,'Data EYFSS Indica'!$C:$AQ,27,0)</f>
        <v>#N/A</v>
      </c>
      <c r="AS298" s="403" t="e">
        <f>VLOOKUP($A298,'Data EYFSS Indica'!$C:$AQ,28,0)</f>
        <v>#N/A</v>
      </c>
      <c r="AT298" s="409" t="e">
        <f t="shared" si="159"/>
        <v>#N/A</v>
      </c>
      <c r="AU298" s="409" t="e">
        <f>(VLOOKUP($A298,'Data EYFSS Indica'!$C:$AQ,24,0))/3.2*AU$3</f>
        <v>#N/A</v>
      </c>
      <c r="AV298" s="413" t="e">
        <f t="shared" si="160"/>
        <v>#N/A</v>
      </c>
      <c r="AW298" s="410" t="e">
        <f t="shared" si="150"/>
        <v>#N/A</v>
      </c>
      <c r="AX298" s="410" t="e">
        <f t="shared" si="151"/>
        <v>#N/A</v>
      </c>
      <c r="AY298" s="410" t="e">
        <f t="shared" si="152"/>
        <v>#N/A</v>
      </c>
      <c r="AZ298" s="642">
        <f>(SUMIF('Spring 2023 School'!B:B,Budget!A298,'Spring 2023 School'!AG:AG)+SUMIF('Summer 2023 School'!B:B,Budget!A298,'Summer 2023 School'!AG:AG)+SUMIF('Autumn 2023 School'!B:B,Budget!A298,'Autumn 2023 School'!AG:AG))</f>
        <v>1</v>
      </c>
      <c r="BA298" s="410">
        <f t="shared" si="153"/>
        <v>910</v>
      </c>
      <c r="BI298">
        <f t="shared" si="161"/>
        <v>1125</v>
      </c>
      <c r="BJ298">
        <f t="shared" si="162"/>
        <v>225</v>
      </c>
      <c r="BK298">
        <f t="shared" si="163"/>
        <v>675</v>
      </c>
    </row>
    <row r="299" spans="1:63" x14ac:dyDescent="0.35">
      <c r="A299" s="231">
        <v>2769</v>
      </c>
      <c r="B299" t="s">
        <v>434</v>
      </c>
      <c r="C299" s="231">
        <f>IF(ISNA(VLOOKUP($A299,'Spring 2023 PVI'!$B$3:$AF$220,6,FALSE)),0,(VLOOKUP($A299,'Spring 2023 PVI'!$B$3:$AF$220,6,FALSE)))</f>
        <v>65</v>
      </c>
      <c r="D299" s="231">
        <f>IF(ISNA(VLOOKUP($A299,'Summer 2023 PVI'!$B$2:$AF$217,6,FALSE)),0,(VLOOKUP($A299,'Summer 2023 PVI'!$B$2:$AF$217,6,FALSE)))</f>
        <v>72</v>
      </c>
      <c r="E299" s="231">
        <f>IF(ISNA(VLOOKUP($A299,'Autumn 2023 PVI'!$B$2:$AH$214,6,FALSE)),0,(VLOOKUP($A299,'Autumn 2023 PVI'!$B$2:$AH$214,6,FALSE)))</f>
        <v>43</v>
      </c>
      <c r="F299" s="231">
        <f>IF(ISNA(VLOOKUP($A299,'Spring 2023 PVI'!$B$3:$AF$219,9,FALSE)),0,(VLOOKUP($A299,'Spring 2023 PVI'!$B$3:$AF$219,8,FALSE)))</f>
        <v>12</v>
      </c>
      <c r="G299" s="231">
        <f>IF(ISNA(VLOOKUP($A299,'Summer 2023 PVI'!$B$2:$AF$216,9,FALSE)),0,(VLOOKUP($A299,'Summer 2023 PVI'!$B$2:$AF$216,8,FALSE)))</f>
        <v>19</v>
      </c>
      <c r="H299" s="231">
        <f>IF(ISNA(VLOOKUP($A299,'Autumn 2023 PVI'!$B$2:$AH$214,9,FALSE)),0,(VLOOKUP($A299,'Autumn 2023 PVI'!$B$2:$AH$214,9,FALSE)))</f>
        <v>29</v>
      </c>
      <c r="I299" s="231">
        <f>IF(ISNA(VLOOKUP($A299,'Spring 2023 PVI'!$B$3:$AF$219,13,FALSE)),0,(VLOOKUP($A299,'Spring 2023 PVI'!$B$3:$AF$219,13,FALSE)))</f>
        <v>960</v>
      </c>
      <c r="J299" s="231">
        <f>IF(ISNA(VLOOKUP($A299,'Summer 2023 PVI'!$B$2:$AF$216,13,FALSE)),0,(VLOOKUP($A299,'Summer 2023 PVI'!$B$2:$AF$216,13,FALSE)))</f>
        <v>1050</v>
      </c>
      <c r="K299" s="231">
        <f>IF(ISNA(VLOOKUP($A299,'Autumn 2023 PVI'!$B$2:$AH$214,13,FALSE)),0,(VLOOKUP($A299,'Autumn 2023 PVI'!$B$2:$AH$214,13,FALSE)))</f>
        <v>630</v>
      </c>
      <c r="L299" s="231">
        <f>IF(ISNA(VLOOKUP($A299,'Spring 2023 PVI'!$B$3:$AF$219,16,FALSE)),0,(VLOOKUP($A299,'Spring 2023 PVI'!$B$3:$AF$219,16,FALSE)))</f>
        <v>630</v>
      </c>
      <c r="M299" s="231">
        <f>IF(ISNA(VLOOKUP($A299,'Summer 2023 PVI'!$B$2:$AF$216,16,FALSE)),0,(VLOOKUP($A299,'Summer 2023 PVI'!$B$2:$AF$216,16,FALSE)))</f>
        <v>735</v>
      </c>
      <c r="N299" s="231">
        <f>IF(ISNA(VLOOKUP($A299,'Autumn 2023 PVI'!$B$2:$AH$214,16,FALSE)),0,(VLOOKUP($A299,'Autumn 2023 PVI'!$B$2:$AH$214,16,FALSE)))</f>
        <v>435</v>
      </c>
      <c r="O299" s="231">
        <f>IF(ISNA(VLOOKUP($A299,'Spring 2023 PVI'!$B$3:$AF$219,3,FALSE)),0,(VLOOKUP($A299,'Spring 2023 PVI'!$B$3:$AF$219,3,FALSE)))</f>
        <v>12</v>
      </c>
      <c r="P299" s="231">
        <f>IF(ISNA(VLOOKUP($A299,'Summer 2023 PVI'!$B$3:$AF$216,3,FALSE)),0,(VLOOKUP($A299,'Summer 2023 PVI'!$B$2:$AF$216,3,FALSE)))</f>
        <v>11</v>
      </c>
      <c r="Q299" s="231">
        <f>IF(ISNA(VLOOKUP($A299,'Autumn 2023 PVI'!$B$2:$AF$214,3,FALSE)),0,(VLOOKUP($A299,'Autumn 2023 PVI'!$B$2:$AF$214,3,FALSE)))</f>
        <v>12</v>
      </c>
      <c r="R299" s="231">
        <f>IF(ISNA(VLOOKUP($A299,'Spring 2023 PVI'!$B$3:$AF$219,10,FALSE)),0,(VLOOKUP($A299,'Spring 2023 PVI'!$B$3:$AF$219,10,FALSE)))</f>
        <v>180</v>
      </c>
      <c r="S299" s="231">
        <f>IF(ISNA(VLOOKUP($A299,'Summer 2023 PVI'!$B$2:$AF$216,10,FALSE)),0,(VLOOKUP($A299,'Summer 2023 PVI'!$B$2:$AF$216,10,FALSE)))</f>
        <v>165</v>
      </c>
      <c r="T299" s="231">
        <f>IF(ISNA(VLOOKUP($A299,'Autumn 2023 PVI'!$B$2:$AH$214,10,FALSE)),0,(VLOOKUP($A299,'Autumn 2023 PVI'!$B$2:$AH$214,10,FALSE)))</f>
        <v>180</v>
      </c>
      <c r="U299" s="231">
        <f>IF(ISNA(VLOOKUP($A299,'Spring 2023 PVI'!$B$3:$AF$219,26,FALSE)),0,(VLOOKUP($A299,'Spring 2023 PVI'!$B$3:$AF$219,26,FALSE)))</f>
        <v>0</v>
      </c>
      <c r="V299" s="231">
        <f>IF(ISNA(VLOOKUP($A299,'Spring 2023 PVI'!$B$3:$AF$219,26,FALSE)),0,(VLOOKUP($A299,'Spring 2023 PVI'!$B$3:$AF$219,26,FALSE)))</f>
        <v>0</v>
      </c>
      <c r="W299" s="231">
        <f>IF(ISNA(VLOOKUP($A299,'Spring 2023 PVI'!$B$3:$AF$219,26,FALSE)),0,(VLOOKUP($A299,'Spring 2023 PVI'!$B$3:$AF$219,26,FALSE)))</f>
        <v>0</v>
      </c>
      <c r="X299" s="231">
        <f>IF(ISNA(VLOOKUP($A299,'Spring 2023 PVI'!$B$3:$AF$219,27,FALSE)),0,(VLOOKUP($A299,'Spring 2023 PVI'!$B$3:$AF$219,27,FALSE)))</f>
        <v>0</v>
      </c>
      <c r="Y299" s="231">
        <f>IF(ISNA(VLOOKUP($A299,'Spring 2023 PVI'!$B$3:$AF$219,27,FALSE)),0,(VLOOKUP($A299,'Spring 2023 PVI'!$B$3:$AF$219,27,FALSE)))</f>
        <v>0</v>
      </c>
      <c r="Z299" s="231">
        <f>IF(ISNA(VLOOKUP($A299,'Spring 2023 PVI'!$B$3:$AF$219,27,FALSE)),0,(VLOOKUP($A299,'Spring 2023 PVI'!$B$3:$AF$219,27,FALSE)))</f>
        <v>0</v>
      </c>
      <c r="AA299" s="231">
        <f>IF(ISNA(VLOOKUP($A299,'Spring 2023 PVI'!$B$3:$AF$219,28,FALSE)),0,(VLOOKUP($A299,'Spring 2023 PVI'!$B$3:$AF$219,28,FALSE)))</f>
        <v>0</v>
      </c>
      <c r="AB299" s="231">
        <f>IF(ISNA(VLOOKUP($A299,'Spring 2023 PVI'!$B$3:$AF$219,28,FALSE)),0,(VLOOKUP($A299,'Spring 2023 PVI'!$B$3:$AF$219,28,FALSE)))</f>
        <v>0</v>
      </c>
      <c r="AC299" s="231">
        <f>IF(ISNA(VLOOKUP($A299,'Spring 2023 PVI'!$B$3:$AF$219,28,FALSE)),0,(VLOOKUP($A299,'Spring 2023 PVI'!$B$3:$AF$219,28,FALSE)))</f>
        <v>0</v>
      </c>
      <c r="AD299" s="384">
        <f t="shared" si="154"/>
        <v>307070.09999999998</v>
      </c>
      <c r="AE299" s="403">
        <v>15</v>
      </c>
      <c r="AF299" s="403">
        <v>45</v>
      </c>
      <c r="AG299" s="403">
        <v>105</v>
      </c>
      <c r="AH299" s="384">
        <f t="shared" si="147"/>
        <v>347.7</v>
      </c>
      <c r="AI299" s="384">
        <f t="shared" si="148"/>
        <v>495.9</v>
      </c>
      <c r="AJ299" s="384">
        <f t="shared" si="149"/>
        <v>319.2</v>
      </c>
      <c r="AK299" s="384">
        <f t="shared" si="155"/>
        <v>1162.8</v>
      </c>
      <c r="AL299" s="403">
        <f>IF(ISNA(VLOOKUP($A299,'Spring 2023 PVI'!$B298:$AD298,29,FALSE)),0,(VLOOKUP($A299,'Spring 2023 PVI'!$B298:$AD298,29,FALSE)))</f>
        <v>0</v>
      </c>
      <c r="AM299" s="403">
        <f>IF(ISNA(VLOOKUP($A299,'Spring 2023 PVI'!$B298:$AZ298,30,FALSE)),0,(VLOOKUP($A299,'Spring 2023 PVI'!$B298:$AZ298,30,FALSE)))</f>
        <v>0</v>
      </c>
      <c r="AN299" s="402">
        <f t="shared" si="156"/>
        <v>0</v>
      </c>
      <c r="AO299" s="404">
        <f t="shared" si="157"/>
        <v>54223.200000000004</v>
      </c>
      <c r="AP299" s="384">
        <f t="shared" si="158"/>
        <v>362456.1</v>
      </c>
      <c r="AQ299" s="403"/>
      <c r="AR299" s="403" t="e">
        <f>VLOOKUP($A299,'Data EYFSS Indica'!$C:$AQ,27,0)</f>
        <v>#N/A</v>
      </c>
      <c r="AS299" s="403" t="e">
        <f>VLOOKUP($A299,'Data EYFSS Indica'!$C:$AQ,28,0)</f>
        <v>#N/A</v>
      </c>
      <c r="AT299" s="409" t="e">
        <f t="shared" si="159"/>
        <v>#N/A</v>
      </c>
      <c r="AU299" s="409" t="e">
        <f>(VLOOKUP($A299,'Data EYFSS Indica'!$C:$AQ,24,0))/3.2*AU$3</f>
        <v>#N/A</v>
      </c>
      <c r="AV299" s="413" t="e">
        <f t="shared" si="160"/>
        <v>#N/A</v>
      </c>
      <c r="AW299" s="410" t="e">
        <f t="shared" si="150"/>
        <v>#N/A</v>
      </c>
      <c r="AX299" s="410" t="e">
        <f t="shared" si="151"/>
        <v>#N/A</v>
      </c>
      <c r="AY299" s="410" t="e">
        <f t="shared" si="152"/>
        <v>#N/A</v>
      </c>
      <c r="AZ299" s="642">
        <f>(SUMIF('Spring 2023 School'!B:B,Budget!A299,'Spring 2023 School'!AG:AG)+SUMIF('Summer 2023 School'!B:B,Budget!A299,'Summer 2023 School'!AG:AG)+SUMIF('Autumn 2023 School'!B:B,Budget!A299,'Autumn 2023 School'!AG:AG))</f>
        <v>4</v>
      </c>
      <c r="BA299" s="410">
        <f t="shared" si="153"/>
        <v>3640</v>
      </c>
      <c r="BI299">
        <f t="shared" si="161"/>
        <v>225</v>
      </c>
      <c r="BJ299">
        <f t="shared" si="162"/>
        <v>675</v>
      </c>
      <c r="BK299">
        <f t="shared" si="163"/>
        <v>1575</v>
      </c>
    </row>
    <row r="300" spans="1:63" x14ac:dyDescent="0.35">
      <c r="A300" s="231">
        <v>2785</v>
      </c>
      <c r="B300" t="s">
        <v>435</v>
      </c>
      <c r="C300" s="231">
        <f>IF(ISNA(VLOOKUP($A300,'Spring 2023 PVI'!$B$3:$AF$220,6,FALSE)),0,(VLOOKUP($A300,'Spring 2023 PVI'!$B$3:$AF$220,6,FALSE)))</f>
        <v>92</v>
      </c>
      <c r="D300" s="231">
        <f>IF(ISNA(VLOOKUP($A300,'Summer 2023 PVI'!$B$2:$AF$217,6,FALSE)),0,(VLOOKUP($A300,'Summer 2023 PVI'!$B$2:$AF$217,6,FALSE)))</f>
        <v>109</v>
      </c>
      <c r="E300" s="231">
        <f>IF(ISNA(VLOOKUP($A300,'Autumn 2023 PVI'!$B$2:$AH$214,6,FALSE)),0,(VLOOKUP($A300,'Autumn 2023 PVI'!$B$2:$AH$214,6,FALSE)))</f>
        <v>62</v>
      </c>
      <c r="F300" s="231">
        <f>IF(ISNA(VLOOKUP($A300,'Spring 2023 PVI'!$B$3:$AF$219,9,FALSE)),0,(VLOOKUP($A300,'Spring 2023 PVI'!$B$3:$AF$219,8,FALSE)))</f>
        <v>9</v>
      </c>
      <c r="G300" s="231">
        <f>IF(ISNA(VLOOKUP($A300,'Summer 2023 PVI'!$B$2:$AF$216,9,FALSE)),0,(VLOOKUP($A300,'Summer 2023 PVI'!$B$2:$AF$216,8,FALSE)))</f>
        <v>17</v>
      </c>
      <c r="H300" s="231">
        <f>IF(ISNA(VLOOKUP($A300,'Autumn 2023 PVI'!$B$2:$AH$214,9,FALSE)),0,(VLOOKUP($A300,'Autumn 2023 PVI'!$B$2:$AH$214,9,FALSE)))</f>
        <v>29</v>
      </c>
      <c r="I300" s="231">
        <f>IF(ISNA(VLOOKUP($A300,'Spring 2023 PVI'!$B$3:$AF$219,13,FALSE)),0,(VLOOKUP($A300,'Spring 2023 PVI'!$B$3:$AF$219,13,FALSE)))</f>
        <v>1380</v>
      </c>
      <c r="J300" s="231">
        <f>IF(ISNA(VLOOKUP($A300,'Summer 2023 PVI'!$B$2:$AF$216,13,FALSE)),0,(VLOOKUP($A300,'Summer 2023 PVI'!$B$2:$AF$216,13,FALSE)))</f>
        <v>1635</v>
      </c>
      <c r="K300" s="231">
        <f>IF(ISNA(VLOOKUP($A300,'Autumn 2023 PVI'!$B$2:$AH$214,13,FALSE)),0,(VLOOKUP($A300,'Autumn 2023 PVI'!$B$2:$AH$214,13,FALSE)))</f>
        <v>930</v>
      </c>
      <c r="L300" s="231">
        <f>IF(ISNA(VLOOKUP($A300,'Spring 2023 PVI'!$B$3:$AF$219,16,FALSE)),0,(VLOOKUP($A300,'Spring 2023 PVI'!$B$3:$AF$219,16,FALSE)))</f>
        <v>630</v>
      </c>
      <c r="M300" s="231">
        <f>IF(ISNA(VLOOKUP($A300,'Summer 2023 PVI'!$B$2:$AF$216,16,FALSE)),0,(VLOOKUP($A300,'Summer 2023 PVI'!$B$2:$AF$216,16,FALSE)))</f>
        <v>765</v>
      </c>
      <c r="N300" s="231">
        <f>IF(ISNA(VLOOKUP($A300,'Autumn 2023 PVI'!$B$2:$AH$214,16,FALSE)),0,(VLOOKUP($A300,'Autumn 2023 PVI'!$B$2:$AH$214,16,FALSE)))</f>
        <v>435</v>
      </c>
      <c r="O300" s="231">
        <f>IF(ISNA(VLOOKUP($A300,'Spring 2023 PVI'!$B$3:$AF$219,3,FALSE)),0,(VLOOKUP($A300,'Spring 2023 PVI'!$B$3:$AF$219,3,FALSE)))</f>
        <v>22</v>
      </c>
      <c r="P300" s="231">
        <f>IF(ISNA(VLOOKUP($A300,'Summer 2023 PVI'!$B$3:$AF$216,3,FALSE)),0,(VLOOKUP($A300,'Summer 2023 PVI'!$B$2:$AF$216,3,FALSE)))</f>
        <v>18</v>
      </c>
      <c r="Q300" s="231">
        <f>IF(ISNA(VLOOKUP($A300,'Autumn 2023 PVI'!$B$2:$AF$214,3,FALSE)),0,(VLOOKUP($A300,'Autumn 2023 PVI'!$B$2:$AF$214,3,FALSE)))</f>
        <v>17</v>
      </c>
      <c r="R300" s="231">
        <f>IF(ISNA(VLOOKUP($A300,'Spring 2023 PVI'!$B$3:$AF$219,10,FALSE)),0,(VLOOKUP($A300,'Spring 2023 PVI'!$B$3:$AF$219,10,FALSE)))</f>
        <v>330</v>
      </c>
      <c r="S300" s="231">
        <f>IF(ISNA(VLOOKUP($A300,'Summer 2023 PVI'!$B$2:$AF$216,10,FALSE)),0,(VLOOKUP($A300,'Summer 2023 PVI'!$B$2:$AF$216,10,FALSE)))</f>
        <v>270</v>
      </c>
      <c r="T300" s="231">
        <f>IF(ISNA(VLOOKUP($A300,'Autumn 2023 PVI'!$B$2:$AH$214,10,FALSE)),0,(VLOOKUP($A300,'Autumn 2023 PVI'!$B$2:$AH$214,10,FALSE)))</f>
        <v>255</v>
      </c>
      <c r="U300" s="231">
        <f>IF(ISNA(VLOOKUP($A300,'Spring 2023 PVI'!$B$3:$AF$219,26,FALSE)),0,(VLOOKUP($A300,'Spring 2023 PVI'!$B$3:$AF$219,26,FALSE)))</f>
        <v>6</v>
      </c>
      <c r="V300" s="231">
        <f>IF(ISNA(VLOOKUP($A300,'Spring 2023 PVI'!$B$3:$AF$219,26,FALSE)),0,(VLOOKUP($A300,'Spring 2023 PVI'!$B$3:$AF$219,26,FALSE)))</f>
        <v>6</v>
      </c>
      <c r="W300" s="231">
        <f>IF(ISNA(VLOOKUP($A300,'Spring 2023 PVI'!$B$3:$AF$219,26,FALSE)),0,(VLOOKUP($A300,'Spring 2023 PVI'!$B$3:$AF$219,26,FALSE)))</f>
        <v>6</v>
      </c>
      <c r="X300" s="231">
        <f>IF(ISNA(VLOOKUP($A300,'Spring 2023 PVI'!$B$3:$AF$219,27,FALSE)),0,(VLOOKUP($A300,'Spring 2023 PVI'!$B$3:$AF$219,27,FALSE)))</f>
        <v>90</v>
      </c>
      <c r="Y300" s="231">
        <f>IF(ISNA(VLOOKUP($A300,'Spring 2023 PVI'!$B$3:$AF$219,27,FALSE)),0,(VLOOKUP($A300,'Spring 2023 PVI'!$B$3:$AF$219,27,FALSE)))</f>
        <v>90</v>
      </c>
      <c r="Z300" s="231">
        <f>IF(ISNA(VLOOKUP($A300,'Spring 2023 PVI'!$B$3:$AF$219,27,FALSE)),0,(VLOOKUP($A300,'Spring 2023 PVI'!$B$3:$AF$219,27,FALSE)))</f>
        <v>90</v>
      </c>
      <c r="AA300" s="231">
        <f>IF(ISNA(VLOOKUP($A300,'Spring 2023 PVI'!$B$3:$AF$219,28,FALSE)),0,(VLOOKUP($A300,'Spring 2023 PVI'!$B$3:$AF$219,28,FALSE)))</f>
        <v>0</v>
      </c>
      <c r="AB300" s="231">
        <f>IF(ISNA(VLOOKUP($A300,'Spring 2023 PVI'!$B$3:$AF$219,28,FALSE)),0,(VLOOKUP($A300,'Spring 2023 PVI'!$B$3:$AF$219,28,FALSE)))</f>
        <v>0</v>
      </c>
      <c r="AC300" s="231">
        <f>IF(ISNA(VLOOKUP($A300,'Spring 2023 PVI'!$B$3:$AF$219,28,FALSE)),0,(VLOOKUP($A300,'Spring 2023 PVI'!$B$3:$AF$219,28,FALSE)))</f>
        <v>0</v>
      </c>
      <c r="AD300" s="384">
        <f t="shared" si="154"/>
        <v>399508.2</v>
      </c>
      <c r="AE300" s="403">
        <v>45</v>
      </c>
      <c r="AF300" s="403">
        <v>135</v>
      </c>
      <c r="AG300" s="403">
        <v>180</v>
      </c>
      <c r="AH300" s="384">
        <f t="shared" si="147"/>
        <v>1043.0999999999999</v>
      </c>
      <c r="AI300" s="384">
        <f t="shared" si="148"/>
        <v>1487.7</v>
      </c>
      <c r="AJ300" s="384">
        <f t="shared" si="149"/>
        <v>547.20000000000005</v>
      </c>
      <c r="AK300" s="384">
        <f t="shared" si="155"/>
        <v>3078</v>
      </c>
      <c r="AL300" s="403">
        <f>IF(ISNA(VLOOKUP($A300,'Spring 2023 PVI'!$B299:$AD299,29,FALSE)),0,(VLOOKUP($A300,'Spring 2023 PVI'!$B299:$AD299,29,FALSE)))</f>
        <v>0</v>
      </c>
      <c r="AM300" s="403">
        <f>IF(ISNA(VLOOKUP($A300,'Spring 2023 PVI'!$B299:$AZ299,30,FALSE)),0,(VLOOKUP($A300,'Spring 2023 PVI'!$B299:$AZ299,30,FALSE)))</f>
        <v>0</v>
      </c>
      <c r="AN300" s="402">
        <f t="shared" si="156"/>
        <v>0</v>
      </c>
      <c r="AO300" s="404">
        <f t="shared" si="157"/>
        <v>88617.600000000006</v>
      </c>
      <c r="AP300" s="384">
        <f t="shared" si="158"/>
        <v>491203.80000000005</v>
      </c>
      <c r="AQ300" s="403"/>
      <c r="AR300" s="403" t="e">
        <f>VLOOKUP($A300,'Data EYFSS Indica'!$C:$AQ,27,0)</f>
        <v>#N/A</v>
      </c>
      <c r="AS300" s="403" t="e">
        <f>VLOOKUP($A300,'Data EYFSS Indica'!$C:$AQ,28,0)</f>
        <v>#N/A</v>
      </c>
      <c r="AT300" s="409" t="e">
        <f t="shared" si="159"/>
        <v>#N/A</v>
      </c>
      <c r="AU300" s="409" t="e">
        <f>(VLOOKUP($A300,'Data EYFSS Indica'!$C:$AQ,24,0))/3.2*AU$3</f>
        <v>#N/A</v>
      </c>
      <c r="AV300" s="413" t="e">
        <f t="shared" si="160"/>
        <v>#N/A</v>
      </c>
      <c r="AW300" s="410" t="e">
        <f t="shared" si="150"/>
        <v>#N/A</v>
      </c>
      <c r="AX300" s="410" t="e">
        <f t="shared" si="151"/>
        <v>#N/A</v>
      </c>
      <c r="AY300" s="410" t="e">
        <f t="shared" si="152"/>
        <v>#N/A</v>
      </c>
      <c r="AZ300" s="642">
        <f>(SUMIF('Spring 2023 School'!B:B,Budget!A300,'Spring 2023 School'!AG:AG)+SUMIF('Summer 2023 School'!B:B,Budget!A300,'Summer 2023 School'!AG:AG)+SUMIF('Autumn 2023 School'!B:B,Budget!A300,'Autumn 2023 School'!AG:AG))</f>
        <v>0</v>
      </c>
      <c r="BA300" s="410">
        <f t="shared" si="153"/>
        <v>0</v>
      </c>
      <c r="BI300">
        <f t="shared" si="161"/>
        <v>675</v>
      </c>
      <c r="BJ300">
        <f t="shared" si="162"/>
        <v>2025</v>
      </c>
      <c r="BK300">
        <f t="shared" si="163"/>
        <v>2700</v>
      </c>
    </row>
    <row r="301" spans="1:63" x14ac:dyDescent="0.35">
      <c r="A301" s="231">
        <v>2786</v>
      </c>
      <c r="B301" t="s">
        <v>436</v>
      </c>
      <c r="C301" s="231">
        <f>IF(ISNA(VLOOKUP($A301,'Spring 2023 PVI'!$B$3:$AF$220,6,FALSE)),0,(VLOOKUP($A301,'Spring 2023 PVI'!$B$3:$AF$220,6,FALSE)))</f>
        <v>25</v>
      </c>
      <c r="D301" s="231">
        <f>IF(ISNA(VLOOKUP($A301,'Summer 2023 PVI'!$B$2:$AF$217,6,FALSE)),0,(VLOOKUP($A301,'Summer 2023 PVI'!$B$2:$AF$217,6,FALSE)))</f>
        <v>32</v>
      </c>
      <c r="E301" s="231">
        <f>IF(ISNA(VLOOKUP($A301,'Autumn 2023 PVI'!$B$2:$AH$214,6,FALSE)),0,(VLOOKUP($A301,'Autumn 2023 PVI'!$B$2:$AH$214,6,FALSE)))</f>
        <v>18</v>
      </c>
      <c r="F301" s="231">
        <f>IF(ISNA(VLOOKUP($A301,'Spring 2023 PVI'!$B$3:$AF$219,9,FALSE)),0,(VLOOKUP($A301,'Spring 2023 PVI'!$B$3:$AF$219,8,FALSE)))</f>
        <v>7</v>
      </c>
      <c r="G301" s="231">
        <f>IF(ISNA(VLOOKUP($A301,'Summer 2023 PVI'!$B$2:$AF$216,9,FALSE)),0,(VLOOKUP($A301,'Summer 2023 PVI'!$B$2:$AF$216,8,FALSE)))</f>
        <v>11</v>
      </c>
      <c r="H301" s="231">
        <f>IF(ISNA(VLOOKUP($A301,'Autumn 2023 PVI'!$B$2:$AH$214,9,FALSE)),0,(VLOOKUP($A301,'Autumn 2023 PVI'!$B$2:$AH$214,9,FALSE)))</f>
        <v>9</v>
      </c>
      <c r="I301" s="231">
        <f>IF(ISNA(VLOOKUP($A301,'Spring 2023 PVI'!$B$3:$AF$219,13,FALSE)),0,(VLOOKUP($A301,'Spring 2023 PVI'!$B$3:$AF$219,13,FALSE)))</f>
        <v>375</v>
      </c>
      <c r="J301" s="231">
        <f>IF(ISNA(VLOOKUP($A301,'Summer 2023 PVI'!$B$2:$AF$216,13,FALSE)),0,(VLOOKUP($A301,'Summer 2023 PVI'!$B$2:$AF$216,13,FALSE)))</f>
        <v>480</v>
      </c>
      <c r="K301" s="231">
        <f>IF(ISNA(VLOOKUP($A301,'Autumn 2023 PVI'!$B$2:$AH$214,13,FALSE)),0,(VLOOKUP($A301,'Autumn 2023 PVI'!$B$2:$AH$214,13,FALSE)))</f>
        <v>270</v>
      </c>
      <c r="L301" s="231">
        <f>IF(ISNA(VLOOKUP($A301,'Spring 2023 PVI'!$B$3:$AF$219,16,FALSE)),0,(VLOOKUP($A301,'Spring 2023 PVI'!$B$3:$AF$219,16,FALSE)))</f>
        <v>210</v>
      </c>
      <c r="M301" s="231">
        <f>IF(ISNA(VLOOKUP($A301,'Summer 2023 PVI'!$B$2:$AF$216,16,FALSE)),0,(VLOOKUP($A301,'Summer 2023 PVI'!$B$2:$AF$216,16,FALSE)))</f>
        <v>240</v>
      </c>
      <c r="N301" s="231">
        <f>IF(ISNA(VLOOKUP($A301,'Autumn 2023 PVI'!$B$2:$AH$214,16,FALSE)),0,(VLOOKUP($A301,'Autumn 2023 PVI'!$B$2:$AH$214,16,FALSE)))</f>
        <v>135</v>
      </c>
      <c r="O301" s="231">
        <f>IF(ISNA(VLOOKUP($A301,'Spring 2023 PVI'!$B$3:$AF$219,3,FALSE)),0,(VLOOKUP($A301,'Spring 2023 PVI'!$B$3:$AF$219,3,FALSE)))</f>
        <v>5</v>
      </c>
      <c r="P301" s="231">
        <f>IF(ISNA(VLOOKUP($A301,'Summer 2023 PVI'!$B$3:$AF$216,3,FALSE)),0,(VLOOKUP($A301,'Summer 2023 PVI'!$B$2:$AF$216,3,FALSE)))</f>
        <v>8</v>
      </c>
      <c r="Q301" s="231">
        <f>IF(ISNA(VLOOKUP($A301,'Autumn 2023 PVI'!$B$2:$AF$214,3,FALSE)),0,(VLOOKUP($A301,'Autumn 2023 PVI'!$B$2:$AF$214,3,FALSE)))</f>
        <v>9</v>
      </c>
      <c r="R301" s="231">
        <f>IF(ISNA(VLOOKUP($A301,'Spring 2023 PVI'!$B$3:$AF$219,10,FALSE)),0,(VLOOKUP($A301,'Spring 2023 PVI'!$B$3:$AF$219,10,FALSE)))</f>
        <v>75</v>
      </c>
      <c r="S301" s="231">
        <f>IF(ISNA(VLOOKUP($A301,'Summer 2023 PVI'!$B$2:$AF$216,10,FALSE)),0,(VLOOKUP($A301,'Summer 2023 PVI'!$B$2:$AF$216,10,FALSE)))</f>
        <v>120</v>
      </c>
      <c r="T301" s="231">
        <f>IF(ISNA(VLOOKUP($A301,'Autumn 2023 PVI'!$B$2:$AH$214,10,FALSE)),0,(VLOOKUP($A301,'Autumn 2023 PVI'!$B$2:$AH$214,10,FALSE)))</f>
        <v>135</v>
      </c>
      <c r="U301" s="231">
        <f>IF(ISNA(VLOOKUP($A301,'Spring 2023 PVI'!$B$3:$AF$219,26,FALSE)),0,(VLOOKUP($A301,'Spring 2023 PVI'!$B$3:$AF$219,26,FALSE)))</f>
        <v>2</v>
      </c>
      <c r="V301" s="231">
        <f>IF(ISNA(VLOOKUP($A301,'Spring 2023 PVI'!$B$3:$AF$219,26,FALSE)),0,(VLOOKUP($A301,'Spring 2023 PVI'!$B$3:$AF$219,26,FALSE)))</f>
        <v>2</v>
      </c>
      <c r="W301" s="231">
        <f>IF(ISNA(VLOOKUP($A301,'Spring 2023 PVI'!$B$3:$AF$219,26,FALSE)),0,(VLOOKUP($A301,'Spring 2023 PVI'!$B$3:$AF$219,26,FALSE)))</f>
        <v>2</v>
      </c>
      <c r="X301" s="231">
        <f>IF(ISNA(VLOOKUP($A301,'Spring 2023 PVI'!$B$3:$AF$219,27,FALSE)),0,(VLOOKUP($A301,'Spring 2023 PVI'!$B$3:$AF$219,27,FALSE)))</f>
        <v>30</v>
      </c>
      <c r="Y301" s="231">
        <f>IF(ISNA(VLOOKUP($A301,'Spring 2023 PVI'!$B$3:$AF$219,27,FALSE)),0,(VLOOKUP($A301,'Spring 2023 PVI'!$B$3:$AF$219,27,FALSE)))</f>
        <v>30</v>
      </c>
      <c r="Z301" s="231">
        <f>IF(ISNA(VLOOKUP($A301,'Spring 2023 PVI'!$B$3:$AF$219,27,FALSE)),0,(VLOOKUP($A301,'Spring 2023 PVI'!$B$3:$AF$219,27,FALSE)))</f>
        <v>30</v>
      </c>
      <c r="AA301" s="231">
        <f>IF(ISNA(VLOOKUP($A301,'Spring 2023 PVI'!$B$3:$AF$219,28,FALSE)),0,(VLOOKUP($A301,'Spring 2023 PVI'!$B$3:$AF$219,28,FALSE)))</f>
        <v>15</v>
      </c>
      <c r="AB301" s="231">
        <f>IF(ISNA(VLOOKUP($A301,'Spring 2023 PVI'!$B$3:$AF$219,28,FALSE)),0,(VLOOKUP($A301,'Spring 2023 PVI'!$B$3:$AF$219,28,FALSE)))</f>
        <v>15</v>
      </c>
      <c r="AC301" s="231">
        <f>IF(ISNA(VLOOKUP($A301,'Spring 2023 PVI'!$B$3:$AF$219,28,FALSE)),0,(VLOOKUP($A301,'Spring 2023 PVI'!$B$3:$AF$219,28,FALSE)))</f>
        <v>15</v>
      </c>
      <c r="AD301" s="384">
        <f t="shared" si="154"/>
        <v>118291.5</v>
      </c>
      <c r="AE301" s="403">
        <v>30</v>
      </c>
      <c r="AF301" s="403">
        <v>30</v>
      </c>
      <c r="AG301" s="403">
        <v>75</v>
      </c>
      <c r="AH301" s="384">
        <f t="shared" si="147"/>
        <v>695.4</v>
      </c>
      <c r="AI301" s="384">
        <f t="shared" si="148"/>
        <v>330.59999999999997</v>
      </c>
      <c r="AJ301" s="384">
        <f t="shared" si="149"/>
        <v>228</v>
      </c>
      <c r="AK301" s="384">
        <f t="shared" si="155"/>
        <v>1254</v>
      </c>
      <c r="AL301" s="403">
        <f>IF(ISNA(VLOOKUP($A301,'Spring 2023 PVI'!$B300:$AD300,29,FALSE)),0,(VLOOKUP($A301,'Spring 2023 PVI'!$B300:$AD300,29,FALSE)))</f>
        <v>0</v>
      </c>
      <c r="AM301" s="403">
        <f>IF(ISNA(VLOOKUP($A301,'Spring 2023 PVI'!$B300:$AZ300,30,FALSE)),0,(VLOOKUP($A301,'Spring 2023 PVI'!$B300:$AZ300,30,FALSE)))</f>
        <v>0</v>
      </c>
      <c r="AN301" s="402">
        <f t="shared" si="156"/>
        <v>0</v>
      </c>
      <c r="AO301" s="404">
        <f t="shared" si="157"/>
        <v>33904.800000000003</v>
      </c>
      <c r="AP301" s="384">
        <f t="shared" si="158"/>
        <v>153450.29999999999</v>
      </c>
      <c r="AQ301" s="403"/>
      <c r="AR301" s="403" t="e">
        <f>VLOOKUP($A301,'Data EYFSS Indica'!$C:$AQ,27,0)</f>
        <v>#N/A</v>
      </c>
      <c r="AS301" s="403" t="e">
        <f>VLOOKUP($A301,'Data EYFSS Indica'!$C:$AQ,28,0)</f>
        <v>#N/A</v>
      </c>
      <c r="AT301" s="409" t="e">
        <f t="shared" si="159"/>
        <v>#N/A</v>
      </c>
      <c r="AU301" s="409" t="e">
        <f>(VLOOKUP($A301,'Data EYFSS Indica'!$C:$AQ,24,0))/3.2*AU$3</f>
        <v>#N/A</v>
      </c>
      <c r="AV301" s="413" t="e">
        <f t="shared" si="160"/>
        <v>#N/A</v>
      </c>
      <c r="AW301" s="410" t="e">
        <f t="shared" si="150"/>
        <v>#N/A</v>
      </c>
      <c r="AX301" s="410" t="e">
        <f t="shared" si="151"/>
        <v>#N/A</v>
      </c>
      <c r="AY301" s="410" t="e">
        <f t="shared" si="152"/>
        <v>#N/A</v>
      </c>
      <c r="AZ301" s="642">
        <f>(SUMIF('Spring 2023 School'!B:B,Budget!A301,'Spring 2023 School'!AG:AG)+SUMIF('Summer 2023 School'!B:B,Budget!A301,'Summer 2023 School'!AG:AG)+SUMIF('Autumn 2023 School'!B:B,Budget!A301,'Autumn 2023 School'!AG:AG))</f>
        <v>0</v>
      </c>
      <c r="BA301" s="410">
        <f t="shared" si="153"/>
        <v>0</v>
      </c>
      <c r="BI301">
        <f t="shared" si="161"/>
        <v>450</v>
      </c>
      <c r="BJ301">
        <f t="shared" si="162"/>
        <v>450</v>
      </c>
      <c r="BK301">
        <f t="shared" si="163"/>
        <v>1125</v>
      </c>
    </row>
    <row r="302" spans="1:63" x14ac:dyDescent="0.35">
      <c r="A302" s="231">
        <v>2804</v>
      </c>
      <c r="B302" t="s">
        <v>437</v>
      </c>
      <c r="C302" s="231">
        <f>IF(ISNA(VLOOKUP($A302,'Spring 2023 PVI'!$B$3:$AF$220,6,FALSE)),0,(VLOOKUP($A302,'Spring 2023 PVI'!$B$3:$AF$220,6,FALSE)))</f>
        <v>22</v>
      </c>
      <c r="D302" s="231">
        <f>IF(ISNA(VLOOKUP($A302,'Summer 2023 PVI'!$B$2:$AF$217,6,FALSE)),0,(VLOOKUP($A302,'Summer 2023 PVI'!$B$2:$AF$217,6,FALSE)))</f>
        <v>27</v>
      </c>
      <c r="E302" s="231">
        <f>IF(ISNA(VLOOKUP($A302,'Autumn 2023 PVI'!$B$2:$AH$214,6,FALSE)),0,(VLOOKUP($A302,'Autumn 2023 PVI'!$B$2:$AH$214,6,FALSE)))</f>
        <v>17</v>
      </c>
      <c r="F302" s="231">
        <f>IF(ISNA(VLOOKUP($A302,'Spring 2023 PVI'!$B$3:$AF$219,9,FALSE)),0,(VLOOKUP($A302,'Spring 2023 PVI'!$B$3:$AF$219,8,FALSE)))</f>
        <v>3</v>
      </c>
      <c r="G302" s="231">
        <f>IF(ISNA(VLOOKUP($A302,'Summer 2023 PVI'!$B$2:$AF$216,9,FALSE)),0,(VLOOKUP($A302,'Summer 2023 PVI'!$B$2:$AF$216,8,FALSE)))</f>
        <v>3</v>
      </c>
      <c r="H302" s="231">
        <f>IF(ISNA(VLOOKUP($A302,'Autumn 2023 PVI'!$B$2:$AH$214,9,FALSE)),0,(VLOOKUP($A302,'Autumn 2023 PVI'!$B$2:$AH$214,9,FALSE)))</f>
        <v>4</v>
      </c>
      <c r="I302" s="231">
        <f>IF(ISNA(VLOOKUP($A302,'Spring 2023 PVI'!$B$3:$AF$219,13,FALSE)),0,(VLOOKUP($A302,'Spring 2023 PVI'!$B$3:$AF$219,13,FALSE)))</f>
        <v>330</v>
      </c>
      <c r="J302" s="231">
        <f>IF(ISNA(VLOOKUP($A302,'Summer 2023 PVI'!$B$2:$AF$216,13,FALSE)),0,(VLOOKUP($A302,'Summer 2023 PVI'!$B$2:$AF$216,13,FALSE)))</f>
        <v>405</v>
      </c>
      <c r="K302" s="231">
        <f>IF(ISNA(VLOOKUP($A302,'Autumn 2023 PVI'!$B$2:$AH$214,13,FALSE)),0,(VLOOKUP($A302,'Autumn 2023 PVI'!$B$2:$AH$214,13,FALSE)))</f>
        <v>255</v>
      </c>
      <c r="L302" s="231">
        <f>IF(ISNA(VLOOKUP($A302,'Spring 2023 PVI'!$B$3:$AF$219,16,FALSE)),0,(VLOOKUP($A302,'Spring 2023 PVI'!$B$3:$AF$219,16,FALSE)))</f>
        <v>75</v>
      </c>
      <c r="M302" s="231">
        <f>IF(ISNA(VLOOKUP($A302,'Summer 2023 PVI'!$B$2:$AF$216,16,FALSE)),0,(VLOOKUP($A302,'Summer 2023 PVI'!$B$2:$AF$216,16,FALSE)))</f>
        <v>105</v>
      </c>
      <c r="N302" s="231">
        <f>IF(ISNA(VLOOKUP($A302,'Autumn 2023 PVI'!$B$2:$AH$214,16,FALSE)),0,(VLOOKUP($A302,'Autumn 2023 PVI'!$B$2:$AH$214,16,FALSE)))</f>
        <v>60</v>
      </c>
      <c r="O302" s="231">
        <f>IF(ISNA(VLOOKUP($A302,'Spring 2023 PVI'!$B$3:$AF$219,3,FALSE)),0,(VLOOKUP($A302,'Spring 2023 PVI'!$B$3:$AF$219,3,FALSE)))</f>
        <v>12</v>
      </c>
      <c r="P302" s="231">
        <f>IF(ISNA(VLOOKUP($A302,'Summer 2023 PVI'!$B$3:$AF$216,3,FALSE)),0,(VLOOKUP($A302,'Summer 2023 PVI'!$B$2:$AF$216,3,FALSE)))</f>
        <v>8</v>
      </c>
      <c r="Q302" s="231">
        <f>IF(ISNA(VLOOKUP($A302,'Autumn 2023 PVI'!$B$2:$AF$214,3,FALSE)),0,(VLOOKUP($A302,'Autumn 2023 PVI'!$B$2:$AF$214,3,FALSE)))</f>
        <v>10</v>
      </c>
      <c r="R302" s="231">
        <f>IF(ISNA(VLOOKUP($A302,'Spring 2023 PVI'!$B$3:$AF$219,10,FALSE)),0,(VLOOKUP($A302,'Spring 2023 PVI'!$B$3:$AF$219,10,FALSE)))</f>
        <v>180</v>
      </c>
      <c r="S302" s="231">
        <f>IF(ISNA(VLOOKUP($A302,'Summer 2023 PVI'!$B$2:$AF$216,10,FALSE)),0,(VLOOKUP($A302,'Summer 2023 PVI'!$B$2:$AF$216,10,FALSE)))</f>
        <v>120</v>
      </c>
      <c r="T302" s="231">
        <f>IF(ISNA(VLOOKUP($A302,'Autumn 2023 PVI'!$B$2:$AH$214,10,FALSE)),0,(VLOOKUP($A302,'Autumn 2023 PVI'!$B$2:$AH$214,10,FALSE)))</f>
        <v>150</v>
      </c>
      <c r="U302" s="231">
        <f>IF(ISNA(VLOOKUP($A302,'Spring 2023 PVI'!$B$3:$AF$219,26,FALSE)),0,(VLOOKUP($A302,'Spring 2023 PVI'!$B$3:$AF$219,26,FALSE)))</f>
        <v>11</v>
      </c>
      <c r="V302" s="231">
        <f>IF(ISNA(VLOOKUP($A302,'Spring 2023 PVI'!$B$3:$AF$219,26,FALSE)),0,(VLOOKUP($A302,'Spring 2023 PVI'!$B$3:$AF$219,26,FALSE)))</f>
        <v>11</v>
      </c>
      <c r="W302" s="231">
        <f>IF(ISNA(VLOOKUP($A302,'Spring 2023 PVI'!$B$3:$AF$219,26,FALSE)),0,(VLOOKUP($A302,'Spring 2023 PVI'!$B$3:$AF$219,26,FALSE)))</f>
        <v>11</v>
      </c>
      <c r="X302" s="231">
        <f>IF(ISNA(VLOOKUP($A302,'Spring 2023 PVI'!$B$3:$AF$219,27,FALSE)),0,(VLOOKUP($A302,'Spring 2023 PVI'!$B$3:$AF$219,27,FALSE)))</f>
        <v>165</v>
      </c>
      <c r="Y302" s="231">
        <f>IF(ISNA(VLOOKUP($A302,'Spring 2023 PVI'!$B$3:$AF$219,27,FALSE)),0,(VLOOKUP($A302,'Spring 2023 PVI'!$B$3:$AF$219,27,FALSE)))</f>
        <v>165</v>
      </c>
      <c r="Z302" s="231">
        <f>IF(ISNA(VLOOKUP($A302,'Spring 2023 PVI'!$B$3:$AF$219,27,FALSE)),0,(VLOOKUP($A302,'Spring 2023 PVI'!$B$3:$AF$219,27,FALSE)))</f>
        <v>165</v>
      </c>
      <c r="AA302" s="231">
        <f>IF(ISNA(VLOOKUP($A302,'Spring 2023 PVI'!$B$3:$AF$219,28,FALSE)),0,(VLOOKUP($A302,'Spring 2023 PVI'!$B$3:$AF$219,28,FALSE)))</f>
        <v>0</v>
      </c>
      <c r="AB302" s="231">
        <f>IF(ISNA(VLOOKUP($A302,'Spring 2023 PVI'!$B$3:$AF$219,28,FALSE)),0,(VLOOKUP($A302,'Spring 2023 PVI'!$B$3:$AF$219,28,FALSE)))</f>
        <v>0</v>
      </c>
      <c r="AC302" s="231">
        <f>IF(ISNA(VLOOKUP($A302,'Spring 2023 PVI'!$B$3:$AF$219,28,FALSE)),0,(VLOOKUP($A302,'Spring 2023 PVI'!$B$3:$AF$219,28,FALSE)))</f>
        <v>0</v>
      </c>
      <c r="AD302" s="384">
        <f t="shared" si="154"/>
        <v>84958.5</v>
      </c>
      <c r="AE302" s="403">
        <v>60</v>
      </c>
      <c r="AF302" s="403">
        <v>60</v>
      </c>
      <c r="AG302" s="403">
        <v>45</v>
      </c>
      <c r="AH302" s="384">
        <f t="shared" si="147"/>
        <v>1390.8</v>
      </c>
      <c r="AI302" s="384">
        <f t="shared" si="148"/>
        <v>661.19999999999993</v>
      </c>
      <c r="AJ302" s="384">
        <f t="shared" si="149"/>
        <v>136.80000000000001</v>
      </c>
      <c r="AK302" s="384">
        <f t="shared" si="155"/>
        <v>2188.8000000000002</v>
      </c>
      <c r="AL302" s="403">
        <f>IF(ISNA(VLOOKUP($A302,'Spring 2023 PVI'!$B301:$AD301,29,FALSE)),0,(VLOOKUP($A302,'Spring 2023 PVI'!$B301:$AD301,29,FALSE)))</f>
        <v>0</v>
      </c>
      <c r="AM302" s="403">
        <f>IF(ISNA(VLOOKUP($A302,'Spring 2023 PVI'!$B301:$AZ301,30,FALSE)),0,(VLOOKUP($A302,'Spring 2023 PVI'!$B301:$AZ301,30,FALSE)))</f>
        <v>0</v>
      </c>
      <c r="AN302" s="402">
        <f t="shared" si="156"/>
        <v>0</v>
      </c>
      <c r="AO302" s="404">
        <f t="shared" si="157"/>
        <v>46512</v>
      </c>
      <c r="AP302" s="384">
        <f t="shared" si="158"/>
        <v>133659.29999999999</v>
      </c>
      <c r="AQ302" s="403"/>
      <c r="AR302" s="403" t="e">
        <f>VLOOKUP($A302,'Data EYFSS Indica'!$C:$AQ,27,0)</f>
        <v>#N/A</v>
      </c>
      <c r="AS302" s="403" t="e">
        <f>VLOOKUP($A302,'Data EYFSS Indica'!$C:$AQ,28,0)</f>
        <v>#N/A</v>
      </c>
      <c r="AT302" s="409" t="e">
        <f t="shared" si="159"/>
        <v>#N/A</v>
      </c>
      <c r="AU302" s="409" t="e">
        <f>(VLOOKUP($A302,'Data EYFSS Indica'!$C:$AQ,24,0))/3.2*AU$3</f>
        <v>#N/A</v>
      </c>
      <c r="AV302" s="413" t="e">
        <f t="shared" si="160"/>
        <v>#N/A</v>
      </c>
      <c r="AW302" s="410" t="e">
        <f t="shared" si="150"/>
        <v>#N/A</v>
      </c>
      <c r="AX302" s="410" t="e">
        <f t="shared" si="151"/>
        <v>#N/A</v>
      </c>
      <c r="AY302" s="410" t="e">
        <f t="shared" si="152"/>
        <v>#N/A</v>
      </c>
      <c r="AZ302" s="642">
        <f>(SUMIF('Spring 2023 School'!B:B,Budget!A302,'Spring 2023 School'!AG:AG)+SUMIF('Summer 2023 School'!B:B,Budget!A302,'Summer 2023 School'!AG:AG)+SUMIF('Autumn 2023 School'!B:B,Budget!A302,'Autumn 2023 School'!AG:AG))</f>
        <v>0</v>
      </c>
      <c r="BA302" s="410">
        <f t="shared" si="153"/>
        <v>0</v>
      </c>
      <c r="BI302">
        <f t="shared" si="161"/>
        <v>900</v>
      </c>
      <c r="BJ302">
        <f t="shared" si="162"/>
        <v>900</v>
      </c>
      <c r="BK302">
        <f t="shared" si="163"/>
        <v>675</v>
      </c>
    </row>
    <row r="303" spans="1:63" x14ac:dyDescent="0.35">
      <c r="A303" s="231">
        <v>2810</v>
      </c>
      <c r="B303" t="s">
        <v>438</v>
      </c>
      <c r="C303" s="231">
        <f>IF(ISNA(VLOOKUP($A303,'Spring 2023 PVI'!$B$3:$AF$220,6,FALSE)),0,(VLOOKUP($A303,'Spring 2023 PVI'!$B$3:$AF$220,6,FALSE)))</f>
        <v>32</v>
      </c>
      <c r="D303" s="231">
        <f>IF(ISNA(VLOOKUP($A303,'Summer 2023 PVI'!$B$2:$AF$217,6,FALSE)),0,(VLOOKUP($A303,'Summer 2023 PVI'!$B$2:$AF$217,6,FALSE)))</f>
        <v>40</v>
      </c>
      <c r="E303" s="231">
        <f>IF(ISNA(VLOOKUP($A303,'Autumn 2023 PVI'!$B$2:$AH$214,6,FALSE)),0,(VLOOKUP($A303,'Autumn 2023 PVI'!$B$2:$AH$214,6,FALSE)))</f>
        <v>29</v>
      </c>
      <c r="F303" s="231">
        <f>IF(ISNA(VLOOKUP($A303,'Spring 2023 PVI'!$B$3:$AF$219,9,FALSE)),0,(VLOOKUP($A303,'Spring 2023 PVI'!$B$3:$AF$219,8,FALSE)))</f>
        <v>3</v>
      </c>
      <c r="G303" s="231">
        <f>IF(ISNA(VLOOKUP($A303,'Summer 2023 PVI'!$B$2:$AF$216,9,FALSE)),0,(VLOOKUP($A303,'Summer 2023 PVI'!$B$2:$AF$216,8,FALSE)))</f>
        <v>5</v>
      </c>
      <c r="H303" s="231">
        <f>IF(ISNA(VLOOKUP($A303,'Autumn 2023 PVI'!$B$2:$AH$214,9,FALSE)),0,(VLOOKUP($A303,'Autumn 2023 PVI'!$B$2:$AH$214,9,FALSE)))</f>
        <v>18</v>
      </c>
      <c r="I303" s="231">
        <f>IF(ISNA(VLOOKUP($A303,'Spring 2023 PVI'!$B$3:$AF$219,13,FALSE)),0,(VLOOKUP($A303,'Spring 2023 PVI'!$B$3:$AF$219,13,FALSE)))</f>
        <v>461</v>
      </c>
      <c r="J303" s="231">
        <f>IF(ISNA(VLOOKUP($A303,'Summer 2023 PVI'!$B$2:$AF$216,13,FALSE)),0,(VLOOKUP($A303,'Summer 2023 PVI'!$B$2:$AF$216,13,FALSE)))</f>
        <v>569</v>
      </c>
      <c r="K303" s="231">
        <f>IF(ISNA(VLOOKUP($A303,'Autumn 2023 PVI'!$B$2:$AH$214,13,FALSE)),0,(VLOOKUP($A303,'Autumn 2023 PVI'!$B$2:$AH$214,13,FALSE)))</f>
        <v>426</v>
      </c>
      <c r="L303" s="231">
        <f>IF(ISNA(VLOOKUP($A303,'Spring 2023 PVI'!$B$3:$AF$219,16,FALSE)),0,(VLOOKUP($A303,'Spring 2023 PVI'!$B$3:$AF$219,16,FALSE)))</f>
        <v>265</v>
      </c>
      <c r="M303" s="231">
        <f>IF(ISNA(VLOOKUP($A303,'Summer 2023 PVI'!$B$2:$AF$216,16,FALSE)),0,(VLOOKUP($A303,'Summer 2023 PVI'!$B$2:$AF$216,16,FALSE)))</f>
        <v>302</v>
      </c>
      <c r="N303" s="231">
        <f>IF(ISNA(VLOOKUP($A303,'Autumn 2023 PVI'!$B$2:$AH$214,16,FALSE)),0,(VLOOKUP($A303,'Autumn 2023 PVI'!$B$2:$AH$214,16,FALSE)))</f>
        <v>186</v>
      </c>
      <c r="O303" s="231">
        <f>IF(ISNA(VLOOKUP($A303,'Spring 2023 PVI'!$B$3:$AF$219,3,FALSE)),0,(VLOOKUP($A303,'Spring 2023 PVI'!$B$3:$AF$219,3,FALSE)))</f>
        <v>3</v>
      </c>
      <c r="P303" s="231">
        <f>IF(ISNA(VLOOKUP($A303,'Summer 2023 PVI'!$B$3:$AF$216,3,FALSE)),0,(VLOOKUP($A303,'Summer 2023 PVI'!$B$2:$AF$216,3,FALSE)))</f>
        <v>2</v>
      </c>
      <c r="Q303" s="231">
        <f>IF(ISNA(VLOOKUP($A303,'Autumn 2023 PVI'!$B$2:$AF$214,3,FALSE)),0,(VLOOKUP($A303,'Autumn 2023 PVI'!$B$2:$AF$214,3,FALSE)))</f>
        <v>3</v>
      </c>
      <c r="R303" s="231">
        <f>IF(ISNA(VLOOKUP($A303,'Spring 2023 PVI'!$B$3:$AF$219,10,FALSE)),0,(VLOOKUP($A303,'Spring 2023 PVI'!$B$3:$AF$219,10,FALSE)))</f>
        <v>40</v>
      </c>
      <c r="S303" s="231">
        <f>IF(ISNA(VLOOKUP($A303,'Summer 2023 PVI'!$B$2:$AF$216,10,FALSE)),0,(VLOOKUP($A303,'Summer 2023 PVI'!$B$2:$AF$216,10,FALSE)))</f>
        <v>30</v>
      </c>
      <c r="T303" s="231">
        <f>IF(ISNA(VLOOKUP($A303,'Autumn 2023 PVI'!$B$2:$AH$214,10,FALSE)),0,(VLOOKUP($A303,'Autumn 2023 PVI'!$B$2:$AH$214,10,FALSE)))</f>
        <v>45</v>
      </c>
      <c r="U303" s="231">
        <f>IF(ISNA(VLOOKUP($A303,'Spring 2023 PVI'!$B$3:$AF$219,26,FALSE)),0,(VLOOKUP($A303,'Spring 2023 PVI'!$B$3:$AF$219,26,FALSE)))</f>
        <v>0</v>
      </c>
      <c r="V303" s="231">
        <f>IF(ISNA(VLOOKUP($A303,'Spring 2023 PVI'!$B$3:$AF$219,26,FALSE)),0,(VLOOKUP($A303,'Spring 2023 PVI'!$B$3:$AF$219,26,FALSE)))</f>
        <v>0</v>
      </c>
      <c r="W303" s="231">
        <f>IF(ISNA(VLOOKUP($A303,'Spring 2023 PVI'!$B$3:$AF$219,26,FALSE)),0,(VLOOKUP($A303,'Spring 2023 PVI'!$B$3:$AF$219,26,FALSE)))</f>
        <v>0</v>
      </c>
      <c r="X303" s="231">
        <f>IF(ISNA(VLOOKUP($A303,'Spring 2023 PVI'!$B$3:$AF$219,27,FALSE)),0,(VLOOKUP($A303,'Spring 2023 PVI'!$B$3:$AF$219,27,FALSE)))</f>
        <v>0</v>
      </c>
      <c r="Y303" s="231">
        <f>IF(ISNA(VLOOKUP($A303,'Spring 2023 PVI'!$B$3:$AF$219,27,FALSE)),0,(VLOOKUP($A303,'Spring 2023 PVI'!$B$3:$AF$219,27,FALSE)))</f>
        <v>0</v>
      </c>
      <c r="Z303" s="231">
        <f>IF(ISNA(VLOOKUP($A303,'Spring 2023 PVI'!$B$3:$AF$219,27,FALSE)),0,(VLOOKUP($A303,'Spring 2023 PVI'!$B$3:$AF$219,27,FALSE)))</f>
        <v>0</v>
      </c>
      <c r="AA303" s="231">
        <f>IF(ISNA(VLOOKUP($A303,'Spring 2023 PVI'!$B$3:$AF$219,28,FALSE)),0,(VLOOKUP($A303,'Spring 2023 PVI'!$B$3:$AF$219,28,FALSE)))</f>
        <v>0</v>
      </c>
      <c r="AB303" s="231">
        <f>IF(ISNA(VLOOKUP($A303,'Spring 2023 PVI'!$B$3:$AF$219,28,FALSE)),0,(VLOOKUP($A303,'Spring 2023 PVI'!$B$3:$AF$219,28,FALSE)))</f>
        <v>0</v>
      </c>
      <c r="AC303" s="231">
        <f>IF(ISNA(VLOOKUP($A303,'Spring 2023 PVI'!$B$3:$AF$219,28,FALSE)),0,(VLOOKUP($A303,'Spring 2023 PVI'!$B$3:$AF$219,28,FALSE)))</f>
        <v>0</v>
      </c>
      <c r="AD303" s="384">
        <f t="shared" si="154"/>
        <v>152329.09999999998</v>
      </c>
      <c r="AE303" s="403">
        <v>30</v>
      </c>
      <c r="AF303" s="403">
        <v>66</v>
      </c>
      <c r="AG303" s="403">
        <v>15</v>
      </c>
      <c r="AH303" s="384">
        <f t="shared" si="147"/>
        <v>695.4</v>
      </c>
      <c r="AI303" s="384">
        <f t="shared" si="148"/>
        <v>727.31999999999994</v>
      </c>
      <c r="AJ303" s="384">
        <f t="shared" si="149"/>
        <v>45.6</v>
      </c>
      <c r="AK303" s="384">
        <f t="shared" si="155"/>
        <v>1468.3199999999997</v>
      </c>
      <c r="AL303" s="403">
        <f>IF(ISNA(VLOOKUP($A303,'Spring 2023 PVI'!$B302:$AD302,29,FALSE)),0,(VLOOKUP($A303,'Spring 2023 PVI'!$B302:$AD302,29,FALSE)))</f>
        <v>0</v>
      </c>
      <c r="AM303" s="403">
        <f>IF(ISNA(VLOOKUP($A303,'Spring 2023 PVI'!$B302:$AZ302,30,FALSE)),0,(VLOOKUP($A303,'Spring 2023 PVI'!$B302:$AZ302,30,FALSE)))</f>
        <v>0</v>
      </c>
      <c r="AN303" s="402">
        <f t="shared" si="156"/>
        <v>0</v>
      </c>
      <c r="AO303" s="404">
        <f t="shared" si="157"/>
        <v>11832</v>
      </c>
      <c r="AP303" s="384">
        <f t="shared" si="158"/>
        <v>165629.41999999998</v>
      </c>
      <c r="AQ303" s="403"/>
      <c r="AR303" s="403" t="e">
        <f>VLOOKUP($A303,'Data EYFSS Indica'!$C:$AQ,27,0)</f>
        <v>#N/A</v>
      </c>
      <c r="AS303" s="403" t="e">
        <f>VLOOKUP($A303,'Data EYFSS Indica'!$C:$AQ,28,0)</f>
        <v>#N/A</v>
      </c>
      <c r="AT303" s="409" t="e">
        <f t="shared" si="159"/>
        <v>#N/A</v>
      </c>
      <c r="AU303" s="409" t="e">
        <f>(VLOOKUP($A303,'Data EYFSS Indica'!$C:$AQ,24,0))/3.2*AU$3</f>
        <v>#N/A</v>
      </c>
      <c r="AV303" s="413" t="e">
        <f t="shared" si="160"/>
        <v>#N/A</v>
      </c>
      <c r="AW303" s="410" t="e">
        <f t="shared" si="150"/>
        <v>#N/A</v>
      </c>
      <c r="AX303" s="410" t="e">
        <f t="shared" si="151"/>
        <v>#N/A</v>
      </c>
      <c r="AY303" s="410" t="e">
        <f t="shared" si="152"/>
        <v>#N/A</v>
      </c>
      <c r="AZ303" s="642">
        <f>(SUMIF('Spring 2023 School'!B:B,Budget!A303,'Spring 2023 School'!AG:AG)+SUMIF('Summer 2023 School'!B:B,Budget!A303,'Summer 2023 School'!AG:AG)+SUMIF('Autumn 2023 School'!B:B,Budget!A303,'Autumn 2023 School'!AG:AG))</f>
        <v>0</v>
      </c>
      <c r="BA303" s="410">
        <f t="shared" si="153"/>
        <v>0</v>
      </c>
      <c r="BI303">
        <f t="shared" si="161"/>
        <v>450</v>
      </c>
      <c r="BJ303">
        <f t="shared" si="162"/>
        <v>990</v>
      </c>
      <c r="BK303">
        <f t="shared" si="163"/>
        <v>225</v>
      </c>
    </row>
    <row r="304" spans="1:63" x14ac:dyDescent="0.35">
      <c r="A304" s="231">
        <v>2814</v>
      </c>
      <c r="B304" t="s">
        <v>439</v>
      </c>
      <c r="C304" s="231">
        <f>IF(ISNA(VLOOKUP($A304,'Spring 2023 PVI'!$B$3:$AF$220,6,FALSE)),0,(VLOOKUP($A304,'Spring 2023 PVI'!$B$3:$AF$220,6,FALSE)))</f>
        <v>22</v>
      </c>
      <c r="D304" s="231">
        <f>IF(ISNA(VLOOKUP($A304,'Summer 2023 PVI'!$B$2:$AF$217,6,FALSE)),0,(VLOOKUP($A304,'Summer 2023 PVI'!$B$2:$AF$217,6,FALSE)))</f>
        <v>31</v>
      </c>
      <c r="E304" s="231">
        <f>IF(ISNA(VLOOKUP($A304,'Autumn 2023 PVI'!$B$2:$AH$214,6,FALSE)),0,(VLOOKUP($A304,'Autumn 2023 PVI'!$B$2:$AH$214,6,FALSE)))</f>
        <v>18</v>
      </c>
      <c r="F304" s="231">
        <f>IF(ISNA(VLOOKUP($A304,'Spring 2023 PVI'!$B$3:$AF$219,9,FALSE)),0,(VLOOKUP($A304,'Spring 2023 PVI'!$B$3:$AF$219,8,FALSE)))</f>
        <v>0</v>
      </c>
      <c r="G304" s="231">
        <f>IF(ISNA(VLOOKUP($A304,'Summer 2023 PVI'!$B$2:$AF$216,9,FALSE)),0,(VLOOKUP($A304,'Summer 2023 PVI'!$B$2:$AF$216,8,FALSE)))</f>
        <v>0</v>
      </c>
      <c r="H304" s="231">
        <f>IF(ISNA(VLOOKUP($A304,'Autumn 2023 PVI'!$B$2:$AH$214,9,FALSE)),0,(VLOOKUP($A304,'Autumn 2023 PVI'!$B$2:$AH$214,9,FALSE)))</f>
        <v>5</v>
      </c>
      <c r="I304" s="231">
        <f>IF(ISNA(VLOOKUP($A304,'Spring 2023 PVI'!$B$3:$AF$219,13,FALSE)),0,(VLOOKUP($A304,'Spring 2023 PVI'!$B$3:$AF$219,13,FALSE)))</f>
        <v>330</v>
      </c>
      <c r="J304" s="231">
        <f>IF(ISNA(VLOOKUP($A304,'Summer 2023 PVI'!$B$2:$AF$216,13,FALSE)),0,(VLOOKUP($A304,'Summer 2023 PVI'!$B$2:$AF$216,13,FALSE)))</f>
        <v>465</v>
      </c>
      <c r="K304" s="231">
        <f>IF(ISNA(VLOOKUP($A304,'Autumn 2023 PVI'!$B$2:$AH$214,13,FALSE)),0,(VLOOKUP($A304,'Autumn 2023 PVI'!$B$2:$AH$214,13,FALSE)))</f>
        <v>270</v>
      </c>
      <c r="L304" s="231">
        <f>IF(ISNA(VLOOKUP($A304,'Spring 2023 PVI'!$B$3:$AF$219,16,FALSE)),0,(VLOOKUP($A304,'Spring 2023 PVI'!$B$3:$AF$219,16,FALSE)))</f>
        <v>60</v>
      </c>
      <c r="M304" s="231">
        <f>IF(ISNA(VLOOKUP($A304,'Summer 2023 PVI'!$B$2:$AF$216,16,FALSE)),0,(VLOOKUP($A304,'Summer 2023 PVI'!$B$2:$AF$216,16,FALSE)))</f>
        <v>75</v>
      </c>
      <c r="N304" s="231">
        <f>IF(ISNA(VLOOKUP($A304,'Autumn 2023 PVI'!$B$2:$AH$214,16,FALSE)),0,(VLOOKUP($A304,'Autumn 2023 PVI'!$B$2:$AH$214,16,FALSE)))</f>
        <v>75</v>
      </c>
      <c r="O304" s="231">
        <f>IF(ISNA(VLOOKUP($A304,'Spring 2023 PVI'!$B$3:$AF$219,3,FALSE)),0,(VLOOKUP($A304,'Spring 2023 PVI'!$B$3:$AF$219,3,FALSE)))</f>
        <v>15</v>
      </c>
      <c r="P304" s="231">
        <f>IF(ISNA(VLOOKUP($A304,'Summer 2023 PVI'!$B$3:$AF$216,3,FALSE)),0,(VLOOKUP($A304,'Summer 2023 PVI'!$B$2:$AF$216,3,FALSE)))</f>
        <v>10</v>
      </c>
      <c r="Q304" s="231">
        <f>IF(ISNA(VLOOKUP($A304,'Autumn 2023 PVI'!$B$2:$AF$214,3,FALSE)),0,(VLOOKUP($A304,'Autumn 2023 PVI'!$B$2:$AF$214,3,FALSE)))</f>
        <v>7</v>
      </c>
      <c r="R304" s="231">
        <f>IF(ISNA(VLOOKUP($A304,'Spring 2023 PVI'!$B$3:$AF$219,10,FALSE)),0,(VLOOKUP($A304,'Spring 2023 PVI'!$B$3:$AF$219,10,FALSE)))</f>
        <v>225</v>
      </c>
      <c r="S304" s="231">
        <f>IF(ISNA(VLOOKUP($A304,'Summer 2023 PVI'!$B$2:$AF$216,10,FALSE)),0,(VLOOKUP($A304,'Summer 2023 PVI'!$B$2:$AF$216,10,FALSE)))</f>
        <v>150</v>
      </c>
      <c r="T304" s="231">
        <f>IF(ISNA(VLOOKUP($A304,'Autumn 2023 PVI'!$B$2:$AH$214,10,FALSE)),0,(VLOOKUP($A304,'Autumn 2023 PVI'!$B$2:$AH$214,10,FALSE)))</f>
        <v>105</v>
      </c>
      <c r="U304" s="231">
        <f>IF(ISNA(VLOOKUP($A304,'Spring 2023 PVI'!$B$3:$AF$219,26,FALSE)),0,(VLOOKUP($A304,'Spring 2023 PVI'!$B$3:$AF$219,26,FALSE)))</f>
        <v>6</v>
      </c>
      <c r="V304" s="231">
        <f>IF(ISNA(VLOOKUP($A304,'Spring 2023 PVI'!$B$3:$AF$219,26,FALSE)),0,(VLOOKUP($A304,'Spring 2023 PVI'!$B$3:$AF$219,26,FALSE)))</f>
        <v>6</v>
      </c>
      <c r="W304" s="231">
        <f>IF(ISNA(VLOOKUP($A304,'Spring 2023 PVI'!$B$3:$AF$219,26,FALSE)),0,(VLOOKUP($A304,'Spring 2023 PVI'!$B$3:$AF$219,26,FALSE)))</f>
        <v>6</v>
      </c>
      <c r="X304" s="231">
        <f>IF(ISNA(VLOOKUP($A304,'Spring 2023 PVI'!$B$3:$AF$219,27,FALSE)),0,(VLOOKUP($A304,'Spring 2023 PVI'!$B$3:$AF$219,27,FALSE)))</f>
        <v>90</v>
      </c>
      <c r="Y304" s="231">
        <f>IF(ISNA(VLOOKUP($A304,'Spring 2023 PVI'!$B$3:$AF$219,27,FALSE)),0,(VLOOKUP($A304,'Spring 2023 PVI'!$B$3:$AF$219,27,FALSE)))</f>
        <v>90</v>
      </c>
      <c r="Z304" s="231">
        <f>IF(ISNA(VLOOKUP($A304,'Spring 2023 PVI'!$B$3:$AF$219,27,FALSE)),0,(VLOOKUP($A304,'Spring 2023 PVI'!$B$3:$AF$219,27,FALSE)))</f>
        <v>90</v>
      </c>
      <c r="AA304" s="231">
        <f>IF(ISNA(VLOOKUP($A304,'Spring 2023 PVI'!$B$3:$AF$219,28,FALSE)),0,(VLOOKUP($A304,'Spring 2023 PVI'!$B$3:$AF$219,28,FALSE)))</f>
        <v>0</v>
      </c>
      <c r="AB304" s="231">
        <f>IF(ISNA(VLOOKUP($A304,'Spring 2023 PVI'!$B$3:$AF$219,28,FALSE)),0,(VLOOKUP($A304,'Spring 2023 PVI'!$B$3:$AF$219,28,FALSE)))</f>
        <v>0</v>
      </c>
      <c r="AC304" s="231">
        <f>IF(ISNA(VLOOKUP($A304,'Spring 2023 PVI'!$B$3:$AF$219,28,FALSE)),0,(VLOOKUP($A304,'Spring 2023 PVI'!$B$3:$AF$219,28,FALSE)))</f>
        <v>0</v>
      </c>
      <c r="AD304" s="384">
        <f t="shared" si="154"/>
        <v>87966.6</v>
      </c>
      <c r="AE304" s="403">
        <v>0</v>
      </c>
      <c r="AF304" s="403">
        <v>150</v>
      </c>
      <c r="AG304" s="403">
        <v>165</v>
      </c>
      <c r="AH304" s="384">
        <f t="shared" si="147"/>
        <v>0</v>
      </c>
      <c r="AI304" s="384">
        <f t="shared" si="148"/>
        <v>1653</v>
      </c>
      <c r="AJ304" s="384">
        <f t="shared" si="149"/>
        <v>501.6</v>
      </c>
      <c r="AK304" s="384">
        <f t="shared" si="155"/>
        <v>2154.6</v>
      </c>
      <c r="AL304" s="403">
        <f>IF(ISNA(VLOOKUP($A304,'Spring 2023 PVI'!$B303:$AD303,29,FALSE)),0,(VLOOKUP($A304,'Spring 2023 PVI'!$B303:$AD303,29,FALSE)))</f>
        <v>0</v>
      </c>
      <c r="AM304" s="403">
        <f>IF(ISNA(VLOOKUP($A304,'Spring 2023 PVI'!$B303:$AZ303,30,FALSE)),0,(VLOOKUP($A304,'Spring 2023 PVI'!$B303:$AZ303,30,FALSE)))</f>
        <v>0</v>
      </c>
      <c r="AN304" s="402">
        <f t="shared" si="156"/>
        <v>0</v>
      </c>
      <c r="AO304" s="404">
        <f t="shared" si="157"/>
        <v>50061.599999999999</v>
      </c>
      <c r="AP304" s="384">
        <f t="shared" si="158"/>
        <v>140182.80000000002</v>
      </c>
      <c r="AQ304" s="403"/>
      <c r="AR304" s="403" t="e">
        <f>VLOOKUP($A304,'Data EYFSS Indica'!$C:$AQ,27,0)</f>
        <v>#N/A</v>
      </c>
      <c r="AS304" s="403" t="e">
        <f>VLOOKUP($A304,'Data EYFSS Indica'!$C:$AQ,28,0)</f>
        <v>#N/A</v>
      </c>
      <c r="AT304" s="409" t="e">
        <f t="shared" si="159"/>
        <v>#N/A</v>
      </c>
      <c r="AU304" s="409" t="e">
        <f>(VLOOKUP($A304,'Data EYFSS Indica'!$C:$AQ,24,0))/3.2*AU$3</f>
        <v>#N/A</v>
      </c>
      <c r="AV304" s="413" t="e">
        <f t="shared" si="160"/>
        <v>#N/A</v>
      </c>
      <c r="AW304" s="410" t="e">
        <f t="shared" si="150"/>
        <v>#N/A</v>
      </c>
      <c r="AX304" s="410" t="e">
        <f t="shared" si="151"/>
        <v>#N/A</v>
      </c>
      <c r="AY304" s="410" t="e">
        <f t="shared" si="152"/>
        <v>#N/A</v>
      </c>
      <c r="AZ304" s="642">
        <f>(SUMIF('Spring 2023 School'!B:B,Budget!A304,'Spring 2023 School'!AG:AG)+SUMIF('Summer 2023 School'!B:B,Budget!A304,'Summer 2023 School'!AG:AG)+SUMIF('Autumn 2023 School'!B:B,Budget!A304,'Autumn 2023 School'!AG:AG))</f>
        <v>2</v>
      </c>
      <c r="BA304" s="410">
        <f t="shared" si="153"/>
        <v>1820</v>
      </c>
      <c r="BI304">
        <f t="shared" si="161"/>
        <v>0</v>
      </c>
      <c r="BJ304">
        <f t="shared" si="162"/>
        <v>2250</v>
      </c>
      <c r="BK304">
        <f t="shared" si="163"/>
        <v>2475</v>
      </c>
    </row>
    <row r="305" spans="1:63" x14ac:dyDescent="0.35">
      <c r="A305" s="231">
        <v>2816</v>
      </c>
      <c r="B305" t="s">
        <v>1298</v>
      </c>
      <c r="C305" s="231">
        <f>IF(ISNA(VLOOKUP($A305,'Spring 2023 PVI'!$B$3:$AF$220,6,FALSE)),0,(VLOOKUP($A305,'Spring 2023 PVI'!$B$3:$AF$220,6,FALSE)))</f>
        <v>26</v>
      </c>
      <c r="D305" s="231">
        <f>IF(ISNA(VLOOKUP($A305,'Summer 2023 PVI'!$B$2:$AF$217,6,FALSE)),0,(VLOOKUP($A305,'Summer 2023 PVI'!$B$2:$AF$217,6,FALSE)))</f>
        <v>0</v>
      </c>
      <c r="E305" s="231">
        <f>IF(ISNA(VLOOKUP($A305,'Autumn 2023 PVI'!$B$2:$AH$214,6,FALSE)),0,(VLOOKUP($A305,'Autumn 2023 PVI'!$B$2:$AH$214,6,FALSE)))</f>
        <v>0</v>
      </c>
      <c r="F305" s="231">
        <f>IF(ISNA(VLOOKUP($A305,'Spring 2023 PVI'!$B$3:$AF$219,9,FALSE)),0,(VLOOKUP($A305,'Spring 2023 PVI'!$B$3:$AF$219,8,FALSE)))</f>
        <v>4</v>
      </c>
      <c r="G305" s="231">
        <f>IF(ISNA(VLOOKUP($A305,'Summer 2023 PVI'!$B$2:$AF$216,9,FALSE)),0,(VLOOKUP($A305,'Summer 2023 PVI'!$B$2:$AF$216,8,FALSE)))</f>
        <v>0</v>
      </c>
      <c r="H305" s="231">
        <f>IF(ISNA(VLOOKUP($A305,'Autumn 2023 PVI'!$B$2:$AH$214,9,FALSE)),0,(VLOOKUP($A305,'Autumn 2023 PVI'!$B$2:$AH$214,9,FALSE)))</f>
        <v>0</v>
      </c>
      <c r="I305" s="231">
        <f>IF(ISNA(VLOOKUP($A305,'Spring 2023 PVI'!$B$3:$AF$219,13,FALSE)),0,(VLOOKUP($A305,'Spring 2023 PVI'!$B$3:$AF$219,13,FALSE)))</f>
        <v>390</v>
      </c>
      <c r="J305" s="231">
        <f>IF(ISNA(VLOOKUP($A305,'Summer 2023 PVI'!$B$2:$AF$216,13,FALSE)),0,(VLOOKUP($A305,'Summer 2023 PVI'!$B$2:$AF$216,13,FALSE)))</f>
        <v>0</v>
      </c>
      <c r="K305" s="231">
        <f>IF(ISNA(VLOOKUP($A305,'Autumn 2023 PVI'!$B$2:$AH$214,13,FALSE)),0,(VLOOKUP($A305,'Autumn 2023 PVI'!$B$2:$AH$214,13,FALSE)))</f>
        <v>0</v>
      </c>
      <c r="L305" s="231">
        <f>IF(ISNA(VLOOKUP($A305,'Spring 2023 PVI'!$B$3:$AF$219,16,FALSE)),0,(VLOOKUP($A305,'Spring 2023 PVI'!$B$3:$AF$219,16,FALSE)))</f>
        <v>270</v>
      </c>
      <c r="M305" s="231">
        <f>IF(ISNA(VLOOKUP($A305,'Summer 2023 PVI'!$B$2:$AF$216,16,FALSE)),0,(VLOOKUP($A305,'Summer 2023 PVI'!$B$2:$AF$216,16,FALSE)))</f>
        <v>0</v>
      </c>
      <c r="N305" s="231">
        <f>IF(ISNA(VLOOKUP($A305,'Autumn 2023 PVI'!$B$2:$AH$214,16,FALSE)),0,(VLOOKUP($A305,'Autumn 2023 PVI'!$B$2:$AH$214,16,FALSE)))</f>
        <v>0</v>
      </c>
      <c r="O305" s="231">
        <f>IF(ISNA(VLOOKUP($A305,'Spring 2023 PVI'!$B$3:$AF$219,3,FALSE)),0,(VLOOKUP($A305,'Spring 2023 PVI'!$B$3:$AF$219,3,FALSE)))</f>
        <v>10</v>
      </c>
      <c r="P305" s="231">
        <f>IF(ISNA(VLOOKUP($A305,'Summer 2023 PVI'!$B$3:$AF$216,3,FALSE)),0,(VLOOKUP($A305,'Summer 2023 PVI'!$B$2:$AF$216,3,FALSE)))</f>
        <v>0</v>
      </c>
      <c r="Q305" s="231">
        <f>IF(ISNA(VLOOKUP($A305,'Autumn 2023 PVI'!$B$2:$AF$214,3,FALSE)),0,(VLOOKUP($A305,'Autumn 2023 PVI'!$B$2:$AF$214,3,FALSE)))</f>
        <v>0</v>
      </c>
      <c r="R305" s="231">
        <f>IF(ISNA(VLOOKUP($A305,'Spring 2023 PVI'!$B$3:$AF$219,10,FALSE)),0,(VLOOKUP($A305,'Spring 2023 PVI'!$B$3:$AF$219,10,FALSE)))</f>
        <v>150</v>
      </c>
      <c r="S305" s="231">
        <f>IF(ISNA(VLOOKUP($A305,'Summer 2023 PVI'!$B$2:$AF$216,10,FALSE)),0,(VLOOKUP($A305,'Summer 2023 PVI'!$B$2:$AF$216,10,FALSE)))</f>
        <v>0</v>
      </c>
      <c r="T305" s="231">
        <f>IF(ISNA(VLOOKUP($A305,'Autumn 2023 PVI'!$B$2:$AH$214,10,FALSE)),0,(VLOOKUP($A305,'Autumn 2023 PVI'!$B$2:$AH$214,10,FALSE)))</f>
        <v>0</v>
      </c>
      <c r="U305" s="231">
        <f>IF(ISNA(VLOOKUP($A305,'Spring 2023 PVI'!$B$3:$AF$219,26,FALSE)),0,(VLOOKUP($A305,'Spring 2023 PVI'!$B$3:$AF$219,26,FALSE)))</f>
        <v>1</v>
      </c>
      <c r="V305" s="231">
        <f>IF(ISNA(VLOOKUP($A305,'Spring 2023 PVI'!$B$3:$AF$219,26,FALSE)),0,(VLOOKUP($A305,'Spring 2023 PVI'!$B$3:$AF$219,26,FALSE)))</f>
        <v>1</v>
      </c>
      <c r="W305" s="231">
        <f>IF(ISNA(VLOOKUP($A305,'Spring 2023 PVI'!$B$3:$AF$219,26,FALSE)),0,(VLOOKUP($A305,'Spring 2023 PVI'!$B$3:$AF$219,26,FALSE)))</f>
        <v>1</v>
      </c>
      <c r="X305" s="231">
        <f>IF(ISNA(VLOOKUP($A305,'Spring 2023 PVI'!$B$3:$AF$219,27,FALSE)),0,(VLOOKUP($A305,'Spring 2023 PVI'!$B$3:$AF$219,27,FALSE)))</f>
        <v>15</v>
      </c>
      <c r="Y305" s="231">
        <f>IF(ISNA(VLOOKUP($A305,'Spring 2023 PVI'!$B$3:$AF$219,27,FALSE)),0,(VLOOKUP($A305,'Spring 2023 PVI'!$B$3:$AF$219,27,FALSE)))</f>
        <v>15</v>
      </c>
      <c r="Z305" s="231">
        <f>IF(ISNA(VLOOKUP($A305,'Spring 2023 PVI'!$B$3:$AF$219,27,FALSE)),0,(VLOOKUP($A305,'Spring 2023 PVI'!$B$3:$AF$219,27,FALSE)))</f>
        <v>15</v>
      </c>
      <c r="AA305" s="231">
        <f>IF(ISNA(VLOOKUP($A305,'Spring 2023 PVI'!$B$3:$AF$219,28,FALSE)),0,(VLOOKUP($A305,'Spring 2023 PVI'!$B$3:$AF$219,28,FALSE)))</f>
        <v>0</v>
      </c>
      <c r="AB305" s="231">
        <f>IF(ISNA(VLOOKUP($A305,'Spring 2023 PVI'!$B$3:$AF$219,28,FALSE)),0,(VLOOKUP($A305,'Spring 2023 PVI'!$B$3:$AF$219,28,FALSE)))</f>
        <v>0</v>
      </c>
      <c r="AC305" s="231">
        <f>IF(ISNA(VLOOKUP($A305,'Spring 2023 PVI'!$B$3:$AF$219,28,FALSE)),0,(VLOOKUP($A305,'Spring 2023 PVI'!$B$3:$AF$219,28,FALSE)))</f>
        <v>0</v>
      </c>
      <c r="AD305" s="384">
        <f t="shared" si="154"/>
        <v>46503.600000000006</v>
      </c>
      <c r="AE305" s="403">
        <v>0</v>
      </c>
      <c r="AF305" s="403">
        <v>15</v>
      </c>
      <c r="AG305" s="403">
        <v>0</v>
      </c>
      <c r="AH305" s="384">
        <f t="shared" si="147"/>
        <v>0</v>
      </c>
      <c r="AI305" s="384">
        <f t="shared" si="148"/>
        <v>165.29999999999998</v>
      </c>
      <c r="AJ305" s="384">
        <f t="shared" si="149"/>
        <v>0</v>
      </c>
      <c r="AK305" s="384">
        <f t="shared" si="155"/>
        <v>165.29999999999998</v>
      </c>
      <c r="AL305" s="403">
        <f>IF(ISNA(VLOOKUP($A305,'Spring 2023 PVI'!$B304:$AD304,29,FALSE)),0,(VLOOKUP($A305,'Spring 2023 PVI'!$B304:$AD304,29,FALSE)))</f>
        <v>0</v>
      </c>
      <c r="AM305" s="403">
        <f>IF(ISNA(VLOOKUP($A305,'Spring 2023 PVI'!$B304:$AZ304,30,FALSE)),0,(VLOOKUP($A305,'Spring 2023 PVI'!$B304:$AZ304,30,FALSE)))</f>
        <v>0</v>
      </c>
      <c r="AN305" s="402">
        <f t="shared" si="156"/>
        <v>0</v>
      </c>
      <c r="AO305" s="404">
        <f t="shared" si="157"/>
        <v>15912</v>
      </c>
      <c r="AP305" s="384">
        <f t="shared" si="158"/>
        <v>62580.900000000009</v>
      </c>
      <c r="AQ305" s="403"/>
      <c r="AR305" s="403" t="e">
        <f>VLOOKUP($A305,'Data EYFSS Indica'!$C:$AQ,27,0)</f>
        <v>#N/A</v>
      </c>
      <c r="AS305" s="403" t="e">
        <f>VLOOKUP($A305,'Data EYFSS Indica'!$C:$AQ,28,0)</f>
        <v>#N/A</v>
      </c>
      <c r="AT305" s="409" t="e">
        <f t="shared" si="159"/>
        <v>#N/A</v>
      </c>
      <c r="AU305" s="409" t="e">
        <f>(VLOOKUP($A305,'Data EYFSS Indica'!$C:$AQ,24,0))/3.2*AU$3</f>
        <v>#N/A</v>
      </c>
      <c r="AV305" s="413" t="e">
        <f t="shared" si="160"/>
        <v>#N/A</v>
      </c>
      <c r="AW305" s="410" t="e">
        <f t="shared" si="150"/>
        <v>#N/A</v>
      </c>
      <c r="AX305" s="410" t="e">
        <f t="shared" si="151"/>
        <v>#N/A</v>
      </c>
      <c r="AY305" s="410" t="e">
        <f t="shared" si="152"/>
        <v>#N/A</v>
      </c>
      <c r="AZ305" s="642">
        <f>(SUMIF('Spring 2023 School'!B:B,Budget!A305,'Spring 2023 School'!AG:AG)+SUMIF('Summer 2023 School'!B:B,Budget!A305,'Summer 2023 School'!AG:AG)+SUMIF('Autumn 2023 School'!B:B,Budget!A305,'Autumn 2023 School'!AG:AG))</f>
        <v>0</v>
      </c>
      <c r="BA305" s="410">
        <f t="shared" si="153"/>
        <v>0</v>
      </c>
      <c r="BI305">
        <f t="shared" si="161"/>
        <v>0</v>
      </c>
      <c r="BJ305">
        <f t="shared" si="162"/>
        <v>225</v>
      </c>
      <c r="BK305">
        <f t="shared" si="163"/>
        <v>0</v>
      </c>
    </row>
    <row r="306" spans="1:63" x14ac:dyDescent="0.35">
      <c r="A306" s="231">
        <v>2817</v>
      </c>
      <c r="B306" t="s">
        <v>440</v>
      </c>
      <c r="C306" s="231">
        <f>IF(ISNA(VLOOKUP($A306,'Spring 2023 PVI'!$B$3:$AF$220,6,FALSE)),0,(VLOOKUP($A306,'Spring 2023 PVI'!$B$3:$AF$220,6,FALSE)))</f>
        <v>18</v>
      </c>
      <c r="D306" s="231">
        <f>IF(ISNA(VLOOKUP($A306,'Summer 2023 PVI'!$B$2:$AF$217,6,FALSE)),0,(VLOOKUP($A306,'Summer 2023 PVI'!$B$2:$AF$217,6,FALSE)))</f>
        <v>22</v>
      </c>
      <c r="E306" s="231">
        <f>IF(ISNA(VLOOKUP($A306,'Autumn 2023 PVI'!$B$2:$AH$214,6,FALSE)),0,(VLOOKUP($A306,'Autumn 2023 PVI'!$B$2:$AH$214,6,FALSE)))</f>
        <v>14</v>
      </c>
      <c r="F306" s="231">
        <f>IF(ISNA(VLOOKUP($A306,'Spring 2023 PVI'!$B$3:$AF$219,9,FALSE)),0,(VLOOKUP($A306,'Spring 2023 PVI'!$B$3:$AF$219,8,FALSE)))</f>
        <v>1</v>
      </c>
      <c r="G306" s="231">
        <f>IF(ISNA(VLOOKUP($A306,'Summer 2023 PVI'!$B$2:$AF$216,9,FALSE)),0,(VLOOKUP($A306,'Summer 2023 PVI'!$B$2:$AF$216,8,FALSE)))</f>
        <v>2</v>
      </c>
      <c r="H306" s="231">
        <f>IF(ISNA(VLOOKUP($A306,'Autumn 2023 PVI'!$B$2:$AH$214,9,FALSE)),0,(VLOOKUP($A306,'Autumn 2023 PVI'!$B$2:$AH$214,9,FALSE)))</f>
        <v>10</v>
      </c>
      <c r="I306" s="231">
        <f>IF(ISNA(VLOOKUP($A306,'Spring 2023 PVI'!$B$3:$AF$219,13,FALSE)),0,(VLOOKUP($A306,'Spring 2023 PVI'!$B$3:$AF$219,13,FALSE)))</f>
        <v>270</v>
      </c>
      <c r="J306" s="231">
        <f>IF(ISNA(VLOOKUP($A306,'Summer 2023 PVI'!$B$2:$AF$216,13,FALSE)),0,(VLOOKUP($A306,'Summer 2023 PVI'!$B$2:$AF$216,13,FALSE)))</f>
        <v>330</v>
      </c>
      <c r="K306" s="231">
        <f>IF(ISNA(VLOOKUP($A306,'Autumn 2023 PVI'!$B$2:$AH$214,13,FALSE)),0,(VLOOKUP($A306,'Autumn 2023 PVI'!$B$2:$AH$214,13,FALSE)))</f>
        <v>210</v>
      </c>
      <c r="L306" s="231">
        <f>IF(ISNA(VLOOKUP($A306,'Spring 2023 PVI'!$B$3:$AF$219,16,FALSE)),0,(VLOOKUP($A306,'Spring 2023 PVI'!$B$3:$AF$219,16,FALSE)))</f>
        <v>210</v>
      </c>
      <c r="M306" s="231">
        <f>IF(ISNA(VLOOKUP($A306,'Summer 2023 PVI'!$B$2:$AF$216,16,FALSE)),0,(VLOOKUP($A306,'Summer 2023 PVI'!$B$2:$AF$216,16,FALSE)))</f>
        <v>253.74</v>
      </c>
      <c r="N306" s="231">
        <f>IF(ISNA(VLOOKUP($A306,'Autumn 2023 PVI'!$B$2:$AH$214,16,FALSE)),0,(VLOOKUP($A306,'Autumn 2023 PVI'!$B$2:$AH$214,16,FALSE)))</f>
        <v>150</v>
      </c>
      <c r="O306" s="231">
        <f>IF(ISNA(VLOOKUP($A306,'Spring 2023 PVI'!$B$3:$AF$219,3,FALSE)),0,(VLOOKUP($A306,'Spring 2023 PVI'!$B$3:$AF$219,3,FALSE)))</f>
        <v>2</v>
      </c>
      <c r="P306" s="231">
        <f>IF(ISNA(VLOOKUP($A306,'Summer 2023 PVI'!$B$3:$AF$216,3,FALSE)),0,(VLOOKUP($A306,'Summer 2023 PVI'!$B$2:$AF$216,3,FALSE)))</f>
        <v>3</v>
      </c>
      <c r="Q306" s="231">
        <f>IF(ISNA(VLOOKUP($A306,'Autumn 2023 PVI'!$B$2:$AF$214,3,FALSE)),0,(VLOOKUP($A306,'Autumn 2023 PVI'!$B$2:$AF$214,3,FALSE)))</f>
        <v>2</v>
      </c>
      <c r="R306" s="231">
        <f>IF(ISNA(VLOOKUP($A306,'Spring 2023 PVI'!$B$3:$AF$219,10,FALSE)),0,(VLOOKUP($A306,'Spring 2023 PVI'!$B$3:$AF$219,10,FALSE)))</f>
        <v>30</v>
      </c>
      <c r="S306" s="231">
        <f>IF(ISNA(VLOOKUP($A306,'Summer 2023 PVI'!$B$2:$AF$216,10,FALSE)),0,(VLOOKUP($A306,'Summer 2023 PVI'!$B$2:$AF$216,10,FALSE)))</f>
        <v>45</v>
      </c>
      <c r="T306" s="231">
        <f>IF(ISNA(VLOOKUP($A306,'Autumn 2023 PVI'!$B$2:$AH$214,10,FALSE)),0,(VLOOKUP($A306,'Autumn 2023 PVI'!$B$2:$AH$214,10,FALSE)))</f>
        <v>30</v>
      </c>
      <c r="U306" s="231">
        <f>IF(ISNA(VLOOKUP($A306,'Spring 2023 PVI'!$B$3:$AF$219,26,FALSE)),0,(VLOOKUP($A306,'Spring 2023 PVI'!$B$3:$AF$219,26,FALSE)))</f>
        <v>0</v>
      </c>
      <c r="V306" s="231">
        <f>IF(ISNA(VLOOKUP($A306,'Spring 2023 PVI'!$B$3:$AF$219,26,FALSE)),0,(VLOOKUP($A306,'Spring 2023 PVI'!$B$3:$AF$219,26,FALSE)))</f>
        <v>0</v>
      </c>
      <c r="W306" s="231">
        <f>IF(ISNA(VLOOKUP($A306,'Spring 2023 PVI'!$B$3:$AF$219,26,FALSE)),0,(VLOOKUP($A306,'Spring 2023 PVI'!$B$3:$AF$219,26,FALSE)))</f>
        <v>0</v>
      </c>
      <c r="X306" s="231">
        <f>IF(ISNA(VLOOKUP($A306,'Spring 2023 PVI'!$B$3:$AF$219,27,FALSE)),0,(VLOOKUP($A306,'Spring 2023 PVI'!$B$3:$AF$219,27,FALSE)))</f>
        <v>0</v>
      </c>
      <c r="Y306" s="231">
        <f>IF(ISNA(VLOOKUP($A306,'Spring 2023 PVI'!$B$3:$AF$219,27,FALSE)),0,(VLOOKUP($A306,'Spring 2023 PVI'!$B$3:$AF$219,27,FALSE)))</f>
        <v>0</v>
      </c>
      <c r="Z306" s="231">
        <f>IF(ISNA(VLOOKUP($A306,'Spring 2023 PVI'!$B$3:$AF$219,27,FALSE)),0,(VLOOKUP($A306,'Spring 2023 PVI'!$B$3:$AF$219,27,FALSE)))</f>
        <v>0</v>
      </c>
      <c r="AA306" s="231">
        <f>IF(ISNA(VLOOKUP($A306,'Spring 2023 PVI'!$B$3:$AF$219,28,FALSE)),0,(VLOOKUP($A306,'Spring 2023 PVI'!$B$3:$AF$219,28,FALSE)))</f>
        <v>0</v>
      </c>
      <c r="AB306" s="231">
        <f>IF(ISNA(VLOOKUP($A306,'Spring 2023 PVI'!$B$3:$AF$219,28,FALSE)),0,(VLOOKUP($A306,'Spring 2023 PVI'!$B$3:$AF$219,28,FALSE)))</f>
        <v>0</v>
      </c>
      <c r="AC306" s="231">
        <f>IF(ISNA(VLOOKUP($A306,'Spring 2023 PVI'!$B$3:$AF$219,28,FALSE)),0,(VLOOKUP($A306,'Spring 2023 PVI'!$B$3:$AF$219,28,FALSE)))</f>
        <v>0</v>
      </c>
      <c r="AD306" s="384">
        <f t="shared" si="154"/>
        <v>98365.520399999994</v>
      </c>
      <c r="AE306" s="403">
        <v>0</v>
      </c>
      <c r="AF306" s="403">
        <v>0</v>
      </c>
      <c r="AG306" s="403">
        <v>0</v>
      </c>
      <c r="AH306" s="384">
        <f t="shared" si="147"/>
        <v>0</v>
      </c>
      <c r="AI306" s="384">
        <f t="shared" si="148"/>
        <v>0</v>
      </c>
      <c r="AJ306" s="384">
        <f t="shared" si="149"/>
        <v>0</v>
      </c>
      <c r="AK306" s="384">
        <f t="shared" si="155"/>
        <v>0</v>
      </c>
      <c r="AL306" s="403">
        <f>IF(ISNA(VLOOKUP($A306,'Spring 2023 PVI'!$B305:$AD305,29,FALSE)),0,(VLOOKUP($A306,'Spring 2023 PVI'!$B305:$AD305,29,FALSE)))</f>
        <v>0</v>
      </c>
      <c r="AM306" s="403">
        <f>IF(ISNA(VLOOKUP($A306,'Spring 2023 PVI'!$B305:$AZ305,30,FALSE)),0,(VLOOKUP($A306,'Spring 2023 PVI'!$B305:$AZ305,30,FALSE)))</f>
        <v>0</v>
      </c>
      <c r="AN306" s="402">
        <f t="shared" si="156"/>
        <v>0</v>
      </c>
      <c r="AO306" s="404">
        <f t="shared" si="157"/>
        <v>10893.6</v>
      </c>
      <c r="AP306" s="384">
        <f t="shared" si="158"/>
        <v>109259.1204</v>
      </c>
      <c r="AQ306" s="403"/>
      <c r="AR306" s="403" t="e">
        <f>VLOOKUP($A306,'Data EYFSS Indica'!$C:$AQ,27,0)</f>
        <v>#N/A</v>
      </c>
      <c r="AS306" s="403" t="e">
        <f>VLOOKUP($A306,'Data EYFSS Indica'!$C:$AQ,28,0)</f>
        <v>#N/A</v>
      </c>
      <c r="AT306" s="409" t="e">
        <f t="shared" si="159"/>
        <v>#N/A</v>
      </c>
      <c r="AU306" s="409" t="e">
        <f>(VLOOKUP($A306,'Data EYFSS Indica'!$C:$AQ,24,0))/3.2*AU$3</f>
        <v>#N/A</v>
      </c>
      <c r="AV306" s="413" t="e">
        <f t="shared" si="160"/>
        <v>#N/A</v>
      </c>
      <c r="AW306" s="410" t="e">
        <f t="shared" si="150"/>
        <v>#N/A</v>
      </c>
      <c r="AX306" s="410" t="e">
        <f t="shared" si="151"/>
        <v>#N/A</v>
      </c>
      <c r="AY306" s="410" t="e">
        <f t="shared" si="152"/>
        <v>#N/A</v>
      </c>
      <c r="AZ306" s="642">
        <f>(SUMIF('Spring 2023 School'!B:B,Budget!A306,'Spring 2023 School'!AG:AG)+SUMIF('Summer 2023 School'!B:B,Budget!A306,'Summer 2023 School'!AG:AG)+SUMIF('Autumn 2023 School'!B:B,Budget!A306,'Autumn 2023 School'!AG:AG))</f>
        <v>1</v>
      </c>
      <c r="BA306" s="410">
        <f t="shared" si="153"/>
        <v>910</v>
      </c>
      <c r="BI306">
        <f t="shared" si="161"/>
        <v>0</v>
      </c>
      <c r="BJ306">
        <f t="shared" si="162"/>
        <v>0</v>
      </c>
      <c r="BK306">
        <f t="shared" si="163"/>
        <v>0</v>
      </c>
    </row>
    <row r="307" spans="1:63" x14ac:dyDescent="0.35">
      <c r="A307" s="231">
        <v>2822</v>
      </c>
      <c r="B307" t="s">
        <v>1299</v>
      </c>
      <c r="C307" s="231">
        <f>IF(ISNA(VLOOKUP($A307,'Spring 2023 PVI'!$B$3:$AF$220,6,FALSE)),0,(VLOOKUP($A307,'Spring 2023 PVI'!$B$3:$AF$220,6,FALSE)))</f>
        <v>19</v>
      </c>
      <c r="D307" s="231">
        <f>IF(ISNA(VLOOKUP($A307,'Summer 2023 PVI'!$B$2:$AF$217,6,FALSE)),0,(VLOOKUP($A307,'Summer 2023 PVI'!$B$2:$AF$217,6,FALSE)))</f>
        <v>0</v>
      </c>
      <c r="E307" s="231">
        <f>IF(ISNA(VLOOKUP($A307,'Autumn 2023 PVI'!$B$2:$AH$214,6,FALSE)),0,(VLOOKUP($A307,'Autumn 2023 PVI'!$B$2:$AH$214,6,FALSE)))</f>
        <v>0</v>
      </c>
      <c r="F307" s="231">
        <f>IF(ISNA(VLOOKUP($A307,'Spring 2023 PVI'!$B$3:$AF$219,9,FALSE)),0,(VLOOKUP($A307,'Spring 2023 PVI'!$B$3:$AF$219,8,FALSE)))</f>
        <v>0</v>
      </c>
      <c r="G307" s="231">
        <f>IF(ISNA(VLOOKUP($A307,'Summer 2023 PVI'!$B$2:$AF$216,9,FALSE)),0,(VLOOKUP($A307,'Summer 2023 PVI'!$B$2:$AF$216,8,FALSE)))</f>
        <v>0</v>
      </c>
      <c r="H307" s="231">
        <f>IF(ISNA(VLOOKUP($A307,'Autumn 2023 PVI'!$B$2:$AH$214,9,FALSE)),0,(VLOOKUP($A307,'Autumn 2023 PVI'!$B$2:$AH$214,9,FALSE)))</f>
        <v>0</v>
      </c>
      <c r="I307" s="231">
        <f>IF(ISNA(VLOOKUP($A307,'Spring 2023 PVI'!$B$3:$AF$219,13,FALSE)),0,(VLOOKUP($A307,'Spring 2023 PVI'!$B$3:$AF$219,13,FALSE)))</f>
        <v>285</v>
      </c>
      <c r="J307" s="231">
        <f>IF(ISNA(VLOOKUP($A307,'Summer 2023 PVI'!$B$2:$AF$216,13,FALSE)),0,(VLOOKUP($A307,'Summer 2023 PVI'!$B$2:$AF$216,13,FALSE)))</f>
        <v>0</v>
      </c>
      <c r="K307" s="231">
        <f>IF(ISNA(VLOOKUP($A307,'Autumn 2023 PVI'!$B$2:$AH$214,13,FALSE)),0,(VLOOKUP($A307,'Autumn 2023 PVI'!$B$2:$AH$214,13,FALSE)))</f>
        <v>0</v>
      </c>
      <c r="L307" s="231">
        <f>IF(ISNA(VLOOKUP($A307,'Spring 2023 PVI'!$B$3:$AF$219,16,FALSE)),0,(VLOOKUP($A307,'Spring 2023 PVI'!$B$3:$AF$219,16,FALSE)))</f>
        <v>60</v>
      </c>
      <c r="M307" s="231">
        <f>IF(ISNA(VLOOKUP($A307,'Summer 2023 PVI'!$B$2:$AF$216,16,FALSE)),0,(VLOOKUP($A307,'Summer 2023 PVI'!$B$2:$AF$216,16,FALSE)))</f>
        <v>0</v>
      </c>
      <c r="N307" s="231">
        <f>IF(ISNA(VLOOKUP($A307,'Autumn 2023 PVI'!$B$2:$AH$214,16,FALSE)),0,(VLOOKUP($A307,'Autumn 2023 PVI'!$B$2:$AH$214,16,FALSE)))</f>
        <v>0</v>
      </c>
      <c r="O307" s="231">
        <f>IF(ISNA(VLOOKUP($A307,'Spring 2023 PVI'!$B$3:$AF$219,3,FALSE)),0,(VLOOKUP($A307,'Spring 2023 PVI'!$B$3:$AF$219,3,FALSE)))</f>
        <v>5</v>
      </c>
      <c r="P307" s="231">
        <f>IF(ISNA(VLOOKUP($A307,'Summer 2023 PVI'!$B$3:$AF$216,3,FALSE)),0,(VLOOKUP($A307,'Summer 2023 PVI'!$B$2:$AF$216,3,FALSE)))</f>
        <v>0</v>
      </c>
      <c r="Q307" s="231">
        <f>IF(ISNA(VLOOKUP($A307,'Autumn 2023 PVI'!$B$2:$AF$214,3,FALSE)),0,(VLOOKUP($A307,'Autumn 2023 PVI'!$B$2:$AF$214,3,FALSE)))</f>
        <v>0</v>
      </c>
      <c r="R307" s="231">
        <f>IF(ISNA(VLOOKUP($A307,'Spring 2023 PVI'!$B$3:$AF$219,10,FALSE)),0,(VLOOKUP($A307,'Spring 2023 PVI'!$B$3:$AF$219,10,FALSE)))</f>
        <v>75</v>
      </c>
      <c r="S307" s="231">
        <f>IF(ISNA(VLOOKUP($A307,'Summer 2023 PVI'!$B$2:$AF$216,10,FALSE)),0,(VLOOKUP($A307,'Summer 2023 PVI'!$B$2:$AF$216,10,FALSE)))</f>
        <v>0</v>
      </c>
      <c r="T307" s="231">
        <f>IF(ISNA(VLOOKUP($A307,'Autumn 2023 PVI'!$B$2:$AH$214,10,FALSE)),0,(VLOOKUP($A307,'Autumn 2023 PVI'!$B$2:$AH$214,10,FALSE)))</f>
        <v>0</v>
      </c>
      <c r="U307" s="231">
        <f>IF(ISNA(VLOOKUP($A307,'Spring 2023 PVI'!$B$3:$AF$219,26,FALSE)),0,(VLOOKUP($A307,'Spring 2023 PVI'!$B$3:$AF$219,26,FALSE)))</f>
        <v>2</v>
      </c>
      <c r="V307" s="231">
        <f>IF(ISNA(VLOOKUP($A307,'Spring 2023 PVI'!$B$3:$AF$219,26,FALSE)),0,(VLOOKUP($A307,'Spring 2023 PVI'!$B$3:$AF$219,26,FALSE)))</f>
        <v>2</v>
      </c>
      <c r="W307" s="231">
        <f>IF(ISNA(VLOOKUP($A307,'Spring 2023 PVI'!$B$3:$AF$219,26,FALSE)),0,(VLOOKUP($A307,'Spring 2023 PVI'!$B$3:$AF$219,26,FALSE)))</f>
        <v>2</v>
      </c>
      <c r="X307" s="231">
        <f>IF(ISNA(VLOOKUP($A307,'Spring 2023 PVI'!$B$3:$AF$219,27,FALSE)),0,(VLOOKUP($A307,'Spring 2023 PVI'!$B$3:$AF$219,27,FALSE)))</f>
        <v>30</v>
      </c>
      <c r="Y307" s="231">
        <f>IF(ISNA(VLOOKUP($A307,'Spring 2023 PVI'!$B$3:$AF$219,27,FALSE)),0,(VLOOKUP($A307,'Spring 2023 PVI'!$B$3:$AF$219,27,FALSE)))</f>
        <v>30</v>
      </c>
      <c r="Z307" s="231">
        <f>IF(ISNA(VLOOKUP($A307,'Spring 2023 PVI'!$B$3:$AF$219,27,FALSE)),0,(VLOOKUP($A307,'Spring 2023 PVI'!$B$3:$AF$219,27,FALSE)))</f>
        <v>30</v>
      </c>
      <c r="AA307" s="231">
        <f>IF(ISNA(VLOOKUP($A307,'Spring 2023 PVI'!$B$3:$AF$219,28,FALSE)),0,(VLOOKUP($A307,'Spring 2023 PVI'!$B$3:$AF$219,28,FALSE)))</f>
        <v>0</v>
      </c>
      <c r="AB307" s="231">
        <f>IF(ISNA(VLOOKUP($A307,'Spring 2023 PVI'!$B$3:$AF$219,28,FALSE)),0,(VLOOKUP($A307,'Spring 2023 PVI'!$B$3:$AF$219,28,FALSE)))</f>
        <v>0</v>
      </c>
      <c r="AC307" s="231">
        <f>IF(ISNA(VLOOKUP($A307,'Spring 2023 PVI'!$B$3:$AF$219,28,FALSE)),0,(VLOOKUP($A307,'Spring 2023 PVI'!$B$3:$AF$219,28,FALSE)))</f>
        <v>0</v>
      </c>
      <c r="AD307" s="384">
        <f t="shared" si="154"/>
        <v>24308.699999999997</v>
      </c>
      <c r="AE307" s="403">
        <v>15</v>
      </c>
      <c r="AF307" s="403">
        <v>60</v>
      </c>
      <c r="AG307" s="403">
        <v>15</v>
      </c>
      <c r="AH307" s="384">
        <f t="shared" si="147"/>
        <v>347.7</v>
      </c>
      <c r="AI307" s="384">
        <f t="shared" si="148"/>
        <v>661.19999999999993</v>
      </c>
      <c r="AJ307" s="384">
        <f t="shared" si="149"/>
        <v>45.6</v>
      </c>
      <c r="AK307" s="384">
        <f t="shared" si="155"/>
        <v>1054.4999999999998</v>
      </c>
      <c r="AL307" s="403">
        <f>IF(ISNA(VLOOKUP($A307,'Spring 2023 PVI'!$B308:$AD308,29,FALSE)),0,(VLOOKUP($A307,'Spring 2023 PVI'!$B308:$AD308,29,FALSE)))</f>
        <v>0</v>
      </c>
      <c r="AM307" s="403">
        <f>IF(ISNA(VLOOKUP($A307,'Spring 2023 PVI'!$B308:$AZ308,30,FALSE)),0,(VLOOKUP($A307,'Spring 2023 PVI'!$B308:$AZ308,30,FALSE)))</f>
        <v>0</v>
      </c>
      <c r="AN307" s="402">
        <f t="shared" si="156"/>
        <v>0</v>
      </c>
      <c r="AO307" s="404">
        <f t="shared" si="157"/>
        <v>7956</v>
      </c>
      <c r="AP307" s="384">
        <f t="shared" si="158"/>
        <v>33319.199999999997</v>
      </c>
      <c r="AQ307" s="403"/>
      <c r="AR307" s="403" t="e">
        <f>VLOOKUP($A307,'Data EYFSS Indica'!$C:$AQ,27,0)</f>
        <v>#N/A</v>
      </c>
      <c r="AS307" s="403" t="e">
        <f>VLOOKUP($A307,'Data EYFSS Indica'!$C:$AQ,28,0)</f>
        <v>#N/A</v>
      </c>
      <c r="AT307" s="409" t="e">
        <f t="shared" si="159"/>
        <v>#N/A</v>
      </c>
      <c r="AU307" s="409" t="e">
        <f>(VLOOKUP($A307,'Data EYFSS Indica'!$C:$AQ,24,0))/3.2*AU$3</f>
        <v>#N/A</v>
      </c>
      <c r="AV307" s="413" t="e">
        <f t="shared" si="160"/>
        <v>#N/A</v>
      </c>
      <c r="AW307" s="410" t="e">
        <f t="shared" si="150"/>
        <v>#N/A</v>
      </c>
      <c r="AX307" s="410" t="e">
        <f t="shared" si="151"/>
        <v>#N/A</v>
      </c>
      <c r="AY307" s="410" t="e">
        <f t="shared" si="152"/>
        <v>#N/A</v>
      </c>
      <c r="AZ307" s="642">
        <f>(SUMIF('Spring 2023 School'!B:B,Budget!A307,'Spring 2023 School'!AG:AG)+SUMIF('Summer 2023 School'!B:B,Budget!A307,'Summer 2023 School'!AG:AG)+SUMIF('Autumn 2023 School'!B:B,Budget!A307,'Autumn 2023 School'!AG:AG))</f>
        <v>0</v>
      </c>
      <c r="BA307" s="410">
        <f t="shared" si="153"/>
        <v>0</v>
      </c>
      <c r="BI307">
        <f t="shared" si="161"/>
        <v>225</v>
      </c>
      <c r="BJ307">
        <f t="shared" si="162"/>
        <v>900</v>
      </c>
      <c r="BK307">
        <f t="shared" si="163"/>
        <v>225</v>
      </c>
    </row>
    <row r="308" spans="1:63" x14ac:dyDescent="0.35">
      <c r="A308" s="231">
        <v>2833</v>
      </c>
      <c r="B308" t="s">
        <v>443</v>
      </c>
      <c r="C308" s="231">
        <f>IF(ISNA(VLOOKUP($A308,'Spring 2023 PVI'!$B$3:$AF$220,6,FALSE)),0,(VLOOKUP($A308,'Spring 2023 PVI'!$B$3:$AF$220,6,FALSE)))</f>
        <v>54</v>
      </c>
      <c r="D308" s="231">
        <f>IF(ISNA(VLOOKUP($A308,'Summer 2023 PVI'!$B$2:$AF$217,6,FALSE)),0,(VLOOKUP($A308,'Summer 2023 PVI'!$B$2:$AF$217,6,FALSE)))</f>
        <v>57</v>
      </c>
      <c r="E308" s="231">
        <f>IF(ISNA(VLOOKUP($A308,'Autumn 2023 PVI'!$B$2:$AH$214,6,FALSE)),0,(VLOOKUP($A308,'Autumn 2023 PVI'!$B$2:$AH$214,6,FALSE)))</f>
        <v>29</v>
      </c>
      <c r="F308" s="231">
        <f>IF(ISNA(VLOOKUP($A308,'Spring 2023 PVI'!$B$3:$AF$219,9,FALSE)),0,(VLOOKUP($A308,'Spring 2023 PVI'!$B$3:$AF$219,8,FALSE)))</f>
        <v>2</v>
      </c>
      <c r="G308" s="231">
        <f>IF(ISNA(VLOOKUP($A308,'Summer 2023 PVI'!$B$2:$AF$216,9,FALSE)),0,(VLOOKUP($A308,'Summer 2023 PVI'!$B$2:$AF$216,8,FALSE)))</f>
        <v>6</v>
      </c>
      <c r="H308" s="231">
        <f>IF(ISNA(VLOOKUP($A308,'Autumn 2023 PVI'!$B$2:$AH$214,9,FALSE)),0,(VLOOKUP($A308,'Autumn 2023 PVI'!$B$2:$AH$214,9,FALSE)))</f>
        <v>6</v>
      </c>
      <c r="I308" s="231">
        <f>IF(ISNA(VLOOKUP($A308,'Spring 2023 PVI'!$B$3:$AF$219,13,FALSE)),0,(VLOOKUP($A308,'Spring 2023 PVI'!$B$3:$AF$219,13,FALSE)))</f>
        <v>810</v>
      </c>
      <c r="J308" s="231">
        <f>IF(ISNA(VLOOKUP($A308,'Summer 2023 PVI'!$B$2:$AF$216,13,FALSE)),0,(VLOOKUP($A308,'Summer 2023 PVI'!$B$2:$AF$216,13,FALSE)))</f>
        <v>855</v>
      </c>
      <c r="K308" s="231">
        <f>IF(ISNA(VLOOKUP($A308,'Autumn 2023 PVI'!$B$2:$AH$214,13,FALSE)),0,(VLOOKUP($A308,'Autumn 2023 PVI'!$B$2:$AH$214,13,FALSE)))</f>
        <v>420</v>
      </c>
      <c r="L308" s="231">
        <f>IF(ISNA(VLOOKUP($A308,'Spring 2023 PVI'!$B$3:$AF$219,16,FALSE)),0,(VLOOKUP($A308,'Spring 2023 PVI'!$B$3:$AF$219,16,FALSE)))</f>
        <v>195</v>
      </c>
      <c r="M308" s="231">
        <f>IF(ISNA(VLOOKUP($A308,'Summer 2023 PVI'!$B$2:$AF$216,16,FALSE)),0,(VLOOKUP($A308,'Summer 2023 PVI'!$B$2:$AF$216,16,FALSE)))</f>
        <v>210</v>
      </c>
      <c r="N308" s="231">
        <f>IF(ISNA(VLOOKUP($A308,'Autumn 2023 PVI'!$B$2:$AH$214,16,FALSE)),0,(VLOOKUP($A308,'Autumn 2023 PVI'!$B$2:$AH$214,16,FALSE)))</f>
        <v>90</v>
      </c>
      <c r="O308" s="231">
        <f>IF(ISNA(VLOOKUP($A308,'Spring 2023 PVI'!$B$3:$AF$219,3,FALSE)),0,(VLOOKUP($A308,'Spring 2023 PVI'!$B$3:$AF$219,3,FALSE)))</f>
        <v>13</v>
      </c>
      <c r="P308" s="231">
        <f>IF(ISNA(VLOOKUP($A308,'Summer 2023 PVI'!$B$3:$AF$216,3,FALSE)),0,(VLOOKUP($A308,'Summer 2023 PVI'!$B$2:$AF$216,3,FALSE)))</f>
        <v>17</v>
      </c>
      <c r="Q308" s="231">
        <f>IF(ISNA(VLOOKUP($A308,'Autumn 2023 PVI'!$B$2:$AF$214,3,FALSE)),0,(VLOOKUP($A308,'Autumn 2023 PVI'!$B$2:$AF$214,3,FALSE)))</f>
        <v>23</v>
      </c>
      <c r="R308" s="231">
        <f>IF(ISNA(VLOOKUP($A308,'Spring 2023 PVI'!$B$3:$AF$219,10,FALSE)),0,(VLOOKUP($A308,'Spring 2023 PVI'!$B$3:$AF$219,10,FALSE)))</f>
        <v>195</v>
      </c>
      <c r="S308" s="231">
        <f>IF(ISNA(VLOOKUP($A308,'Summer 2023 PVI'!$B$2:$AF$216,10,FALSE)),0,(VLOOKUP($A308,'Summer 2023 PVI'!$B$2:$AF$216,10,FALSE)))</f>
        <v>255</v>
      </c>
      <c r="T308" s="231">
        <f>IF(ISNA(VLOOKUP($A308,'Autumn 2023 PVI'!$B$2:$AH$214,10,FALSE)),0,(VLOOKUP($A308,'Autumn 2023 PVI'!$B$2:$AH$214,10,FALSE)))</f>
        <v>345</v>
      </c>
      <c r="U308" s="231">
        <f>IF(ISNA(VLOOKUP($A308,'Spring 2023 PVI'!$B$3:$AF$219,26,FALSE)),0,(VLOOKUP($A308,'Spring 2023 PVI'!$B$3:$AF$219,26,FALSE)))</f>
        <v>14</v>
      </c>
      <c r="V308" s="231">
        <f>IF(ISNA(VLOOKUP($A308,'Spring 2023 PVI'!$B$3:$AF$219,26,FALSE)),0,(VLOOKUP($A308,'Spring 2023 PVI'!$B$3:$AF$219,26,FALSE)))</f>
        <v>14</v>
      </c>
      <c r="W308" s="231">
        <f>IF(ISNA(VLOOKUP($A308,'Spring 2023 PVI'!$B$3:$AF$219,26,FALSE)),0,(VLOOKUP($A308,'Spring 2023 PVI'!$B$3:$AF$219,26,FALSE)))</f>
        <v>14</v>
      </c>
      <c r="X308" s="231">
        <f>IF(ISNA(VLOOKUP($A308,'Spring 2023 PVI'!$B$3:$AF$219,27,FALSE)),0,(VLOOKUP($A308,'Spring 2023 PVI'!$B$3:$AF$219,27,FALSE)))</f>
        <v>210</v>
      </c>
      <c r="Y308" s="231">
        <f>IF(ISNA(VLOOKUP($A308,'Spring 2023 PVI'!$B$3:$AF$219,27,FALSE)),0,(VLOOKUP($A308,'Spring 2023 PVI'!$B$3:$AF$219,27,FALSE)))</f>
        <v>210</v>
      </c>
      <c r="Z308" s="231">
        <f>IF(ISNA(VLOOKUP($A308,'Spring 2023 PVI'!$B$3:$AF$219,27,FALSE)),0,(VLOOKUP($A308,'Spring 2023 PVI'!$B$3:$AF$219,27,FALSE)))</f>
        <v>210</v>
      </c>
      <c r="AA308" s="231">
        <f>IF(ISNA(VLOOKUP($A308,'Spring 2023 PVI'!$B$3:$AF$219,28,FALSE)),0,(VLOOKUP($A308,'Spring 2023 PVI'!$B$3:$AF$219,28,FALSE)))</f>
        <v>30</v>
      </c>
      <c r="AB308" s="231">
        <f>IF(ISNA(VLOOKUP($A308,'Spring 2023 PVI'!$B$3:$AF$219,28,FALSE)),0,(VLOOKUP($A308,'Spring 2023 PVI'!$B$3:$AF$219,28,FALSE)))</f>
        <v>30</v>
      </c>
      <c r="AC308" s="231">
        <f>IF(ISNA(VLOOKUP($A308,'Spring 2023 PVI'!$B$3:$AF$219,28,FALSE)),0,(VLOOKUP($A308,'Spring 2023 PVI'!$B$3:$AF$219,28,FALSE)))</f>
        <v>30</v>
      </c>
      <c r="AD308" s="384">
        <f t="shared" si="154"/>
        <v>179022.6</v>
      </c>
      <c r="AE308" s="403">
        <v>90</v>
      </c>
      <c r="AF308" s="403">
        <v>60</v>
      </c>
      <c r="AG308" s="403">
        <v>60</v>
      </c>
      <c r="AH308" s="384">
        <f t="shared" si="147"/>
        <v>2086.1999999999998</v>
      </c>
      <c r="AI308" s="384">
        <f t="shared" si="148"/>
        <v>661.19999999999993</v>
      </c>
      <c r="AJ308" s="384">
        <f t="shared" si="149"/>
        <v>182.4</v>
      </c>
      <c r="AK308" s="384">
        <f t="shared" si="155"/>
        <v>2929.7999999999997</v>
      </c>
      <c r="AL308" s="403">
        <f>IF(ISNA(VLOOKUP($A308,'Spring 2023 PVI'!$B309:$AD309,29,FALSE)),0,(VLOOKUP($A308,'Spring 2023 PVI'!$B309:$AD309,29,FALSE)))</f>
        <v>0</v>
      </c>
      <c r="AM308" s="403">
        <f>IF(ISNA(VLOOKUP($A308,'Spring 2023 PVI'!$B309:$AZ309,30,FALSE)),0,(VLOOKUP($A308,'Spring 2023 PVI'!$B309:$AZ309,30,FALSE)))</f>
        <v>0</v>
      </c>
      <c r="AN308" s="402">
        <f t="shared" si="156"/>
        <v>0</v>
      </c>
      <c r="AO308" s="404">
        <f t="shared" si="157"/>
        <v>81518.399999999994</v>
      </c>
      <c r="AP308" s="384">
        <f t="shared" si="158"/>
        <v>263470.8</v>
      </c>
      <c r="AQ308" s="403"/>
      <c r="AR308" s="403" t="e">
        <f>VLOOKUP($A308,'Data EYFSS Indica'!$C:$AQ,27,0)</f>
        <v>#N/A</v>
      </c>
      <c r="AS308" s="403" t="e">
        <f>VLOOKUP($A308,'Data EYFSS Indica'!$C:$AQ,28,0)</f>
        <v>#N/A</v>
      </c>
      <c r="AT308" s="409" t="e">
        <f t="shared" si="159"/>
        <v>#N/A</v>
      </c>
      <c r="AU308" s="409" t="e">
        <f>(VLOOKUP($A308,'Data EYFSS Indica'!$C:$AQ,24,0))/3.2*AU$3</f>
        <v>#N/A</v>
      </c>
      <c r="AV308" s="413" t="e">
        <f t="shared" si="160"/>
        <v>#N/A</v>
      </c>
      <c r="AW308" s="410" t="e">
        <f t="shared" si="150"/>
        <v>#N/A</v>
      </c>
      <c r="AX308" s="410" t="e">
        <f t="shared" si="151"/>
        <v>#N/A</v>
      </c>
      <c r="AY308" s="410" t="e">
        <f t="shared" si="152"/>
        <v>#N/A</v>
      </c>
      <c r="AZ308" s="642">
        <f>(SUMIF('Spring 2023 School'!B:B,Budget!A308,'Spring 2023 School'!AG:AG)+SUMIF('Summer 2023 School'!B:B,Budget!A308,'Summer 2023 School'!AG:AG)+SUMIF('Autumn 2023 School'!B:B,Budget!A308,'Autumn 2023 School'!AG:AG))</f>
        <v>1</v>
      </c>
      <c r="BA308" s="410">
        <f t="shared" si="153"/>
        <v>910</v>
      </c>
      <c r="BI308">
        <f t="shared" si="161"/>
        <v>1350</v>
      </c>
      <c r="BJ308">
        <f t="shared" si="162"/>
        <v>900</v>
      </c>
      <c r="BK308">
        <f t="shared" si="163"/>
        <v>900</v>
      </c>
    </row>
    <row r="309" spans="1:63" x14ac:dyDescent="0.35">
      <c r="A309" s="231">
        <v>2837</v>
      </c>
      <c r="B309" t="s">
        <v>444</v>
      </c>
      <c r="C309" s="231">
        <f>IF(ISNA(VLOOKUP($A309,'Spring 2023 PVI'!$B$3:$AF$220,6,FALSE)),0,(VLOOKUP($A309,'Spring 2023 PVI'!$B$3:$AF$220,6,FALSE)))</f>
        <v>36</v>
      </c>
      <c r="D309" s="231">
        <f>IF(ISNA(VLOOKUP($A309,'Summer 2023 PVI'!$B$2:$AF$217,6,FALSE)),0,(VLOOKUP($A309,'Summer 2023 PVI'!$B$2:$AF$217,6,FALSE)))</f>
        <v>41</v>
      </c>
      <c r="E309" s="231">
        <f>IF(ISNA(VLOOKUP($A309,'Autumn 2023 PVI'!$B$2:$AH$214,6,FALSE)),0,(VLOOKUP($A309,'Autumn 2023 PVI'!$B$2:$AH$214,6,FALSE)))</f>
        <v>20</v>
      </c>
      <c r="F309" s="231">
        <f>IF(ISNA(VLOOKUP($A309,'Spring 2023 PVI'!$B$3:$AF$219,9,FALSE)),0,(VLOOKUP($A309,'Spring 2023 PVI'!$B$3:$AF$219,8,FALSE)))</f>
        <v>6</v>
      </c>
      <c r="G309" s="231">
        <f>IF(ISNA(VLOOKUP($A309,'Summer 2023 PVI'!$B$2:$AF$216,9,FALSE)),0,(VLOOKUP($A309,'Summer 2023 PVI'!$B$2:$AF$216,8,FALSE)))</f>
        <v>10</v>
      </c>
      <c r="H309" s="231">
        <f>IF(ISNA(VLOOKUP($A309,'Autumn 2023 PVI'!$B$2:$AH$214,9,FALSE)),0,(VLOOKUP($A309,'Autumn 2023 PVI'!$B$2:$AH$214,9,FALSE)))</f>
        <v>11</v>
      </c>
      <c r="I309" s="231">
        <f>IF(ISNA(VLOOKUP($A309,'Spring 2023 PVI'!$B$3:$AF$219,13,FALSE)),0,(VLOOKUP($A309,'Spring 2023 PVI'!$B$3:$AF$219,13,FALSE)))</f>
        <v>540</v>
      </c>
      <c r="J309" s="231">
        <f>IF(ISNA(VLOOKUP($A309,'Summer 2023 PVI'!$B$2:$AF$216,13,FALSE)),0,(VLOOKUP($A309,'Summer 2023 PVI'!$B$2:$AF$216,13,FALSE)))</f>
        <v>615</v>
      </c>
      <c r="K309" s="231">
        <f>IF(ISNA(VLOOKUP($A309,'Autumn 2023 PVI'!$B$2:$AH$214,13,FALSE)),0,(VLOOKUP($A309,'Autumn 2023 PVI'!$B$2:$AH$214,13,FALSE)))</f>
        <v>300</v>
      </c>
      <c r="L309" s="231">
        <f>IF(ISNA(VLOOKUP($A309,'Spring 2023 PVI'!$B$3:$AF$219,16,FALSE)),0,(VLOOKUP($A309,'Spring 2023 PVI'!$B$3:$AF$219,16,FALSE)))</f>
        <v>360</v>
      </c>
      <c r="M309" s="231">
        <f>IF(ISNA(VLOOKUP($A309,'Summer 2023 PVI'!$B$2:$AF$216,16,FALSE)),0,(VLOOKUP($A309,'Summer 2023 PVI'!$B$2:$AF$216,16,FALSE)))</f>
        <v>360</v>
      </c>
      <c r="N309" s="231">
        <f>IF(ISNA(VLOOKUP($A309,'Autumn 2023 PVI'!$B$2:$AH$214,16,FALSE)),0,(VLOOKUP($A309,'Autumn 2023 PVI'!$B$2:$AH$214,16,FALSE)))</f>
        <v>165</v>
      </c>
      <c r="O309" s="231">
        <f>IF(ISNA(VLOOKUP($A309,'Spring 2023 PVI'!$B$3:$AF$219,3,FALSE)),0,(VLOOKUP($A309,'Spring 2023 PVI'!$B$3:$AF$219,3,FALSE)))</f>
        <v>13</v>
      </c>
      <c r="P309" s="231">
        <f>IF(ISNA(VLOOKUP($A309,'Summer 2023 PVI'!$B$3:$AF$216,3,FALSE)),0,(VLOOKUP($A309,'Summer 2023 PVI'!$B$2:$AF$216,3,FALSE)))</f>
        <v>11</v>
      </c>
      <c r="Q309" s="231">
        <f>IF(ISNA(VLOOKUP($A309,'Autumn 2023 PVI'!$B$2:$AF$214,3,FALSE)),0,(VLOOKUP($A309,'Autumn 2023 PVI'!$B$2:$AF$214,3,FALSE)))</f>
        <v>12</v>
      </c>
      <c r="R309" s="231">
        <f>IF(ISNA(VLOOKUP($A309,'Spring 2023 PVI'!$B$3:$AF$219,10,FALSE)),0,(VLOOKUP($A309,'Spring 2023 PVI'!$B$3:$AF$219,10,FALSE)))</f>
        <v>195</v>
      </c>
      <c r="S309" s="231">
        <f>IF(ISNA(VLOOKUP($A309,'Summer 2023 PVI'!$B$2:$AF$216,10,FALSE)),0,(VLOOKUP($A309,'Summer 2023 PVI'!$B$2:$AF$216,10,FALSE)))</f>
        <v>165</v>
      </c>
      <c r="T309" s="231">
        <f>IF(ISNA(VLOOKUP($A309,'Autumn 2023 PVI'!$B$2:$AH$214,10,FALSE)),0,(VLOOKUP($A309,'Autumn 2023 PVI'!$B$2:$AH$214,10,FALSE)))</f>
        <v>180</v>
      </c>
      <c r="U309" s="231">
        <f>IF(ISNA(VLOOKUP($A309,'Spring 2023 PVI'!$B$3:$AF$219,26,FALSE)),0,(VLOOKUP($A309,'Spring 2023 PVI'!$B$3:$AF$219,26,FALSE)))</f>
        <v>0</v>
      </c>
      <c r="V309" s="231">
        <f>IF(ISNA(VLOOKUP($A309,'Spring 2023 PVI'!$B$3:$AF$219,26,FALSE)),0,(VLOOKUP($A309,'Spring 2023 PVI'!$B$3:$AF$219,26,FALSE)))</f>
        <v>0</v>
      </c>
      <c r="W309" s="231">
        <f>IF(ISNA(VLOOKUP($A309,'Spring 2023 PVI'!$B$3:$AF$219,26,FALSE)),0,(VLOOKUP($A309,'Spring 2023 PVI'!$B$3:$AF$219,26,FALSE)))</f>
        <v>0</v>
      </c>
      <c r="X309" s="231">
        <f>IF(ISNA(VLOOKUP($A309,'Spring 2023 PVI'!$B$3:$AF$219,27,FALSE)),0,(VLOOKUP($A309,'Spring 2023 PVI'!$B$3:$AF$219,27,FALSE)))</f>
        <v>0</v>
      </c>
      <c r="Y309" s="231">
        <f>IF(ISNA(VLOOKUP($A309,'Spring 2023 PVI'!$B$3:$AF$219,27,FALSE)),0,(VLOOKUP($A309,'Spring 2023 PVI'!$B$3:$AF$219,27,FALSE)))</f>
        <v>0</v>
      </c>
      <c r="Z309" s="231">
        <f>IF(ISNA(VLOOKUP($A309,'Spring 2023 PVI'!$B$3:$AF$219,27,FALSE)),0,(VLOOKUP($A309,'Spring 2023 PVI'!$B$3:$AF$219,27,FALSE)))</f>
        <v>0</v>
      </c>
      <c r="AA309" s="231">
        <f>IF(ISNA(VLOOKUP($A309,'Spring 2023 PVI'!$B$3:$AF$219,28,FALSE)),0,(VLOOKUP($A309,'Spring 2023 PVI'!$B$3:$AF$219,28,FALSE)))</f>
        <v>0</v>
      </c>
      <c r="AB309" s="231">
        <f>IF(ISNA(VLOOKUP($A309,'Spring 2023 PVI'!$B$3:$AF$219,28,FALSE)),0,(VLOOKUP($A309,'Spring 2023 PVI'!$B$3:$AF$219,28,FALSE)))</f>
        <v>0</v>
      </c>
      <c r="AC309" s="231">
        <f>IF(ISNA(VLOOKUP($A309,'Spring 2023 PVI'!$B$3:$AF$219,28,FALSE)),0,(VLOOKUP($A309,'Spring 2023 PVI'!$B$3:$AF$219,28,FALSE)))</f>
        <v>0</v>
      </c>
      <c r="AD309" s="384">
        <f t="shared" si="154"/>
        <v>162356.1</v>
      </c>
      <c r="AE309" s="403">
        <v>135</v>
      </c>
      <c r="AF309" s="403">
        <v>90</v>
      </c>
      <c r="AG309" s="403">
        <v>75</v>
      </c>
      <c r="AH309" s="384">
        <f t="shared" si="147"/>
        <v>3129.2999999999997</v>
      </c>
      <c r="AI309" s="384">
        <f t="shared" si="148"/>
        <v>991.8</v>
      </c>
      <c r="AJ309" s="384">
        <f t="shared" si="149"/>
        <v>228</v>
      </c>
      <c r="AK309" s="384">
        <f t="shared" si="155"/>
        <v>4349.0999999999995</v>
      </c>
      <c r="AL309" s="403">
        <f>IF(ISNA(VLOOKUP($A309,'Spring 2023 PVI'!$B310:$AD310,29,FALSE)),0,(VLOOKUP($A309,'Spring 2023 PVI'!$B310:$AD310,29,FALSE)))</f>
        <v>0</v>
      </c>
      <c r="AM309" s="403">
        <f>IF(ISNA(VLOOKUP($A309,'Spring 2023 PVI'!$B310:$AZ310,30,FALSE)),0,(VLOOKUP($A309,'Spring 2023 PVI'!$B310:$AZ310,30,FALSE)))</f>
        <v>0</v>
      </c>
      <c r="AN309" s="402">
        <f t="shared" si="156"/>
        <v>0</v>
      </c>
      <c r="AO309" s="404">
        <f t="shared" si="157"/>
        <v>55814.400000000001</v>
      </c>
      <c r="AP309" s="384">
        <f t="shared" si="158"/>
        <v>222519.6</v>
      </c>
      <c r="AQ309" s="403"/>
      <c r="AR309" s="403" t="e">
        <f>VLOOKUP($A309,'Data EYFSS Indica'!$C:$AQ,27,0)</f>
        <v>#N/A</v>
      </c>
      <c r="AS309" s="403" t="e">
        <f>VLOOKUP($A309,'Data EYFSS Indica'!$C:$AQ,28,0)</f>
        <v>#N/A</v>
      </c>
      <c r="AT309" s="409" t="e">
        <f t="shared" si="159"/>
        <v>#N/A</v>
      </c>
      <c r="AU309" s="409" t="e">
        <f>(VLOOKUP($A309,'Data EYFSS Indica'!$C:$AQ,24,0))/3.2*AU$3</f>
        <v>#N/A</v>
      </c>
      <c r="AV309" s="413" t="e">
        <f t="shared" si="160"/>
        <v>#N/A</v>
      </c>
      <c r="AW309" s="410" t="e">
        <f t="shared" si="150"/>
        <v>#N/A</v>
      </c>
      <c r="AX309" s="410" t="e">
        <f t="shared" si="151"/>
        <v>#N/A</v>
      </c>
      <c r="AY309" s="410" t="e">
        <f t="shared" si="152"/>
        <v>#N/A</v>
      </c>
      <c r="AZ309" s="642">
        <f>(SUMIF('Spring 2023 School'!B:B,Budget!A309,'Spring 2023 School'!AG:AG)+SUMIF('Summer 2023 School'!B:B,Budget!A309,'Summer 2023 School'!AG:AG)+SUMIF('Autumn 2023 School'!B:B,Budget!A309,'Autumn 2023 School'!AG:AG))</f>
        <v>3</v>
      </c>
      <c r="BA309" s="410">
        <f t="shared" si="153"/>
        <v>2730</v>
      </c>
      <c r="BI309">
        <f t="shared" si="161"/>
        <v>2025</v>
      </c>
      <c r="BJ309">
        <f t="shared" si="162"/>
        <v>1350</v>
      </c>
      <c r="BK309">
        <f t="shared" si="163"/>
        <v>1125</v>
      </c>
    </row>
    <row r="310" spans="1:63" x14ac:dyDescent="0.35">
      <c r="A310" s="231">
        <v>2839</v>
      </c>
      <c r="B310" t="s">
        <v>445</v>
      </c>
      <c r="C310" s="231">
        <f>IF(ISNA(VLOOKUP($A310,'Spring 2023 PVI'!$B$3:$AF$220,6,FALSE)),0,(VLOOKUP($A310,'Spring 2023 PVI'!$B$3:$AF$220,6,FALSE)))</f>
        <v>26</v>
      </c>
      <c r="D310" s="231">
        <f>IF(ISNA(VLOOKUP($A310,'Summer 2023 PVI'!$B$2:$AF$217,6,FALSE)),0,(VLOOKUP($A310,'Summer 2023 PVI'!$B$2:$AF$217,6,FALSE)))</f>
        <v>31</v>
      </c>
      <c r="E310" s="231">
        <f>IF(ISNA(VLOOKUP($A310,'Autumn 2023 PVI'!$B$2:$AH$214,6,FALSE)),0,(VLOOKUP($A310,'Autumn 2023 PVI'!$B$2:$AH$214,6,FALSE)))</f>
        <v>12</v>
      </c>
      <c r="F310" s="231">
        <f>IF(ISNA(VLOOKUP($A310,'Spring 2023 PVI'!$B$3:$AF$219,9,FALSE)),0,(VLOOKUP($A310,'Spring 2023 PVI'!$B$3:$AF$219,8,FALSE)))</f>
        <v>5</v>
      </c>
      <c r="G310" s="231">
        <f>IF(ISNA(VLOOKUP($A310,'Summer 2023 PVI'!$B$2:$AF$216,9,FALSE)),0,(VLOOKUP($A310,'Summer 2023 PVI'!$B$2:$AF$216,8,FALSE)))</f>
        <v>8</v>
      </c>
      <c r="H310" s="231">
        <f>IF(ISNA(VLOOKUP($A310,'Autumn 2023 PVI'!$B$2:$AH$214,9,FALSE)),0,(VLOOKUP($A310,'Autumn 2023 PVI'!$B$2:$AH$214,9,FALSE)))</f>
        <v>4</v>
      </c>
      <c r="I310" s="231">
        <f>IF(ISNA(VLOOKUP($A310,'Spring 2023 PVI'!$B$3:$AF$219,13,FALSE)),0,(VLOOKUP($A310,'Spring 2023 PVI'!$B$3:$AF$219,13,FALSE)))</f>
        <v>390</v>
      </c>
      <c r="J310" s="231">
        <f>IF(ISNA(VLOOKUP($A310,'Summer 2023 PVI'!$B$2:$AF$216,13,FALSE)),0,(VLOOKUP($A310,'Summer 2023 PVI'!$B$2:$AF$216,13,FALSE)))</f>
        <v>465</v>
      </c>
      <c r="K310" s="231">
        <f>IF(ISNA(VLOOKUP($A310,'Autumn 2023 PVI'!$B$2:$AH$214,13,FALSE)),0,(VLOOKUP($A310,'Autumn 2023 PVI'!$B$2:$AH$214,13,FALSE)))</f>
        <v>180</v>
      </c>
      <c r="L310" s="231">
        <f>IF(ISNA(VLOOKUP($A310,'Spring 2023 PVI'!$B$3:$AF$219,16,FALSE)),0,(VLOOKUP($A310,'Spring 2023 PVI'!$B$3:$AF$219,16,FALSE)))</f>
        <v>180</v>
      </c>
      <c r="M310" s="231">
        <f>IF(ISNA(VLOOKUP($A310,'Summer 2023 PVI'!$B$2:$AF$216,16,FALSE)),0,(VLOOKUP($A310,'Summer 2023 PVI'!$B$2:$AF$216,16,FALSE)))</f>
        <v>210</v>
      </c>
      <c r="N310" s="231">
        <f>IF(ISNA(VLOOKUP($A310,'Autumn 2023 PVI'!$B$2:$AH$214,16,FALSE)),0,(VLOOKUP($A310,'Autumn 2023 PVI'!$B$2:$AH$214,16,FALSE)))</f>
        <v>60</v>
      </c>
      <c r="O310" s="231">
        <f>IF(ISNA(VLOOKUP($A310,'Spring 2023 PVI'!$B$3:$AF$219,3,FALSE)),0,(VLOOKUP($A310,'Spring 2023 PVI'!$B$3:$AF$219,3,FALSE)))</f>
        <v>9</v>
      </c>
      <c r="P310" s="231">
        <f>IF(ISNA(VLOOKUP($A310,'Summer 2023 PVI'!$B$3:$AF$216,3,FALSE)),0,(VLOOKUP($A310,'Summer 2023 PVI'!$B$2:$AF$216,3,FALSE)))</f>
        <v>9</v>
      </c>
      <c r="Q310" s="231">
        <f>IF(ISNA(VLOOKUP($A310,'Autumn 2023 PVI'!$B$2:$AF$214,3,FALSE)),0,(VLOOKUP($A310,'Autumn 2023 PVI'!$B$2:$AF$214,3,FALSE)))</f>
        <v>10</v>
      </c>
      <c r="R310" s="231">
        <f>IF(ISNA(VLOOKUP($A310,'Spring 2023 PVI'!$B$3:$AF$219,10,FALSE)),0,(VLOOKUP($A310,'Spring 2023 PVI'!$B$3:$AF$219,10,FALSE)))</f>
        <v>135</v>
      </c>
      <c r="S310" s="231">
        <f>IF(ISNA(VLOOKUP($A310,'Summer 2023 PVI'!$B$2:$AF$216,10,FALSE)),0,(VLOOKUP($A310,'Summer 2023 PVI'!$B$2:$AF$216,10,FALSE)))</f>
        <v>135</v>
      </c>
      <c r="T310" s="231">
        <f>IF(ISNA(VLOOKUP($A310,'Autumn 2023 PVI'!$B$2:$AH$214,10,FALSE)),0,(VLOOKUP($A310,'Autumn 2023 PVI'!$B$2:$AH$214,10,FALSE)))</f>
        <v>150</v>
      </c>
      <c r="U310" s="231">
        <f>IF(ISNA(VLOOKUP($A310,'Spring 2023 PVI'!$B$3:$AF$219,26,FALSE)),0,(VLOOKUP($A310,'Spring 2023 PVI'!$B$3:$AF$219,26,FALSE)))</f>
        <v>4</v>
      </c>
      <c r="V310" s="231">
        <f>IF(ISNA(VLOOKUP($A310,'Spring 2023 PVI'!$B$3:$AF$219,26,FALSE)),0,(VLOOKUP($A310,'Spring 2023 PVI'!$B$3:$AF$219,26,FALSE)))</f>
        <v>4</v>
      </c>
      <c r="W310" s="231">
        <f>IF(ISNA(VLOOKUP($A310,'Spring 2023 PVI'!$B$3:$AF$219,26,FALSE)),0,(VLOOKUP($A310,'Spring 2023 PVI'!$B$3:$AF$219,26,FALSE)))</f>
        <v>4</v>
      </c>
      <c r="X310" s="231">
        <f>IF(ISNA(VLOOKUP($A310,'Spring 2023 PVI'!$B$3:$AF$219,27,FALSE)),0,(VLOOKUP($A310,'Spring 2023 PVI'!$B$3:$AF$219,27,FALSE)))</f>
        <v>60</v>
      </c>
      <c r="Y310" s="231">
        <f>IF(ISNA(VLOOKUP($A310,'Spring 2023 PVI'!$B$3:$AF$219,27,FALSE)),0,(VLOOKUP($A310,'Spring 2023 PVI'!$B$3:$AF$219,27,FALSE)))</f>
        <v>60</v>
      </c>
      <c r="Z310" s="231">
        <f>IF(ISNA(VLOOKUP($A310,'Spring 2023 PVI'!$B$3:$AF$219,27,FALSE)),0,(VLOOKUP($A310,'Spring 2023 PVI'!$B$3:$AF$219,27,FALSE)))</f>
        <v>60</v>
      </c>
      <c r="AA310" s="231">
        <f>IF(ISNA(VLOOKUP($A310,'Spring 2023 PVI'!$B$3:$AF$219,28,FALSE)),0,(VLOOKUP($A310,'Spring 2023 PVI'!$B$3:$AF$219,28,FALSE)))</f>
        <v>0</v>
      </c>
      <c r="AB310" s="231">
        <f>IF(ISNA(VLOOKUP($A310,'Spring 2023 PVI'!$B$3:$AF$219,28,FALSE)),0,(VLOOKUP($A310,'Spring 2023 PVI'!$B$3:$AF$219,28,FALSE)))</f>
        <v>0</v>
      </c>
      <c r="AC310" s="231">
        <f>IF(ISNA(VLOOKUP($A310,'Spring 2023 PVI'!$B$3:$AF$219,28,FALSE)),0,(VLOOKUP($A310,'Spring 2023 PVI'!$B$3:$AF$219,28,FALSE)))</f>
        <v>0</v>
      </c>
      <c r="AD310" s="384">
        <f t="shared" si="154"/>
        <v>103332.3</v>
      </c>
      <c r="AE310" s="403">
        <v>150</v>
      </c>
      <c r="AF310" s="403">
        <v>45</v>
      </c>
      <c r="AG310" s="403">
        <v>90</v>
      </c>
      <c r="AH310" s="384">
        <f t="shared" si="147"/>
        <v>3477</v>
      </c>
      <c r="AI310" s="384">
        <f t="shared" si="148"/>
        <v>495.9</v>
      </c>
      <c r="AJ310" s="384">
        <f t="shared" si="149"/>
        <v>273.60000000000002</v>
      </c>
      <c r="AK310" s="384">
        <f t="shared" si="155"/>
        <v>4246.5</v>
      </c>
      <c r="AL310" s="403">
        <f>IF(ISNA(VLOOKUP($A310,'Spring 2023 PVI'!$B311:$AD311,29,FALSE)),0,(VLOOKUP($A310,'Spring 2023 PVI'!$B311:$AD311,29,FALSE)))</f>
        <v>0</v>
      </c>
      <c r="AM310" s="403">
        <f>IF(ISNA(VLOOKUP($A310,'Spring 2023 PVI'!$B311:$AZ311,30,FALSE)),0,(VLOOKUP($A310,'Spring 2023 PVI'!$B311:$AZ311,30,FALSE)))</f>
        <v>0</v>
      </c>
      <c r="AN310" s="402">
        <f t="shared" si="156"/>
        <v>0</v>
      </c>
      <c r="AO310" s="404">
        <f t="shared" si="157"/>
        <v>43329.600000000006</v>
      </c>
      <c r="AP310" s="384">
        <f t="shared" si="158"/>
        <v>150908.40000000002</v>
      </c>
      <c r="AQ310" s="403"/>
      <c r="AR310" s="403" t="e">
        <f>VLOOKUP($A310,'Data EYFSS Indica'!$C:$AQ,27,0)</f>
        <v>#N/A</v>
      </c>
      <c r="AS310" s="403" t="e">
        <f>VLOOKUP($A310,'Data EYFSS Indica'!$C:$AQ,28,0)</f>
        <v>#N/A</v>
      </c>
      <c r="AT310" s="409" t="e">
        <f t="shared" si="159"/>
        <v>#N/A</v>
      </c>
      <c r="AU310" s="409" t="e">
        <f>(VLOOKUP($A310,'Data EYFSS Indica'!$C:$AQ,24,0))/3.2*AU$3</f>
        <v>#N/A</v>
      </c>
      <c r="AV310" s="413" t="e">
        <f t="shared" si="160"/>
        <v>#N/A</v>
      </c>
      <c r="AW310" s="410" t="e">
        <f t="shared" si="150"/>
        <v>#N/A</v>
      </c>
      <c r="AX310" s="410" t="e">
        <f t="shared" si="151"/>
        <v>#N/A</v>
      </c>
      <c r="AY310" s="410" t="e">
        <f t="shared" si="152"/>
        <v>#N/A</v>
      </c>
      <c r="AZ310" s="642">
        <f>(SUMIF('Spring 2023 School'!B:B,Budget!A310,'Spring 2023 School'!AG:AG)+SUMIF('Summer 2023 School'!B:B,Budget!A310,'Summer 2023 School'!AG:AG)+SUMIF('Autumn 2023 School'!B:B,Budget!A310,'Autumn 2023 School'!AG:AG))</f>
        <v>0</v>
      </c>
      <c r="BA310" s="410">
        <f t="shared" si="153"/>
        <v>0</v>
      </c>
      <c r="BI310">
        <f t="shared" si="161"/>
        <v>2250</v>
      </c>
      <c r="BJ310">
        <f t="shared" si="162"/>
        <v>675</v>
      </c>
      <c r="BK310">
        <f t="shared" si="163"/>
        <v>1350</v>
      </c>
    </row>
    <row r="311" spans="1:63" x14ac:dyDescent="0.35">
      <c r="A311" s="231">
        <v>2845</v>
      </c>
      <c r="B311" t="s">
        <v>446</v>
      </c>
      <c r="C311" s="231">
        <f>IF(ISNA(VLOOKUP($A311,'Spring 2023 PVI'!$B$3:$AF$220,6,FALSE)),0,(VLOOKUP($A311,'Spring 2023 PVI'!$B$3:$AF$220,6,FALSE)))</f>
        <v>35</v>
      </c>
      <c r="D311" s="231">
        <f>IF(ISNA(VLOOKUP($A311,'Summer 2023 PVI'!$B$2:$AF$217,6,FALSE)),0,(VLOOKUP($A311,'Summer 2023 PVI'!$B$2:$AF$217,6,FALSE)))</f>
        <v>42</v>
      </c>
      <c r="E311" s="231">
        <f>IF(ISNA(VLOOKUP($A311,'Autumn 2023 PVI'!$B$2:$AH$214,6,FALSE)),0,(VLOOKUP($A311,'Autumn 2023 PVI'!$B$2:$AH$214,6,FALSE)))</f>
        <v>18</v>
      </c>
      <c r="F311" s="231">
        <f>IF(ISNA(VLOOKUP($A311,'Spring 2023 PVI'!$B$3:$AF$219,9,FALSE)),0,(VLOOKUP($A311,'Spring 2023 PVI'!$B$3:$AF$219,8,FALSE)))</f>
        <v>10</v>
      </c>
      <c r="G311" s="231">
        <f>IF(ISNA(VLOOKUP($A311,'Summer 2023 PVI'!$B$2:$AF$216,9,FALSE)),0,(VLOOKUP($A311,'Summer 2023 PVI'!$B$2:$AF$216,8,FALSE)))</f>
        <v>18</v>
      </c>
      <c r="H311" s="231">
        <f>IF(ISNA(VLOOKUP($A311,'Autumn 2023 PVI'!$B$2:$AH$214,9,FALSE)),0,(VLOOKUP($A311,'Autumn 2023 PVI'!$B$2:$AH$214,9,FALSE)))</f>
        <v>13</v>
      </c>
      <c r="I311" s="231">
        <f>IF(ISNA(VLOOKUP($A311,'Spring 2023 PVI'!$B$3:$AF$219,13,FALSE)),0,(VLOOKUP($A311,'Spring 2023 PVI'!$B$3:$AF$219,13,FALSE)))</f>
        <v>525</v>
      </c>
      <c r="J311" s="231">
        <f>IF(ISNA(VLOOKUP($A311,'Summer 2023 PVI'!$B$2:$AF$216,13,FALSE)),0,(VLOOKUP($A311,'Summer 2023 PVI'!$B$2:$AF$216,13,FALSE)))</f>
        <v>615</v>
      </c>
      <c r="K311" s="231">
        <f>IF(ISNA(VLOOKUP($A311,'Autumn 2023 PVI'!$B$2:$AH$214,13,FALSE)),0,(VLOOKUP($A311,'Autumn 2023 PVI'!$B$2:$AH$214,13,FALSE)))</f>
        <v>270</v>
      </c>
      <c r="L311" s="231">
        <f>IF(ISNA(VLOOKUP($A311,'Spring 2023 PVI'!$B$3:$AF$219,16,FALSE)),0,(VLOOKUP($A311,'Spring 2023 PVI'!$B$3:$AF$219,16,FALSE)))</f>
        <v>394</v>
      </c>
      <c r="M311" s="231">
        <f>IF(ISNA(VLOOKUP($A311,'Summer 2023 PVI'!$B$2:$AF$216,16,FALSE)),0,(VLOOKUP($A311,'Summer 2023 PVI'!$B$2:$AF$216,16,FALSE)))</f>
        <v>464</v>
      </c>
      <c r="N311" s="231">
        <f>IF(ISNA(VLOOKUP($A311,'Autumn 2023 PVI'!$B$2:$AH$214,16,FALSE)),0,(VLOOKUP($A311,'Autumn 2023 PVI'!$B$2:$AH$214,16,FALSE)))</f>
        <v>159</v>
      </c>
      <c r="O311" s="231">
        <f>IF(ISNA(VLOOKUP($A311,'Spring 2023 PVI'!$B$3:$AF$219,3,FALSE)),0,(VLOOKUP($A311,'Spring 2023 PVI'!$B$3:$AF$219,3,FALSE)))</f>
        <v>0</v>
      </c>
      <c r="P311" s="231">
        <f>IF(ISNA(VLOOKUP($A311,'Summer 2023 PVI'!$B$3:$AF$216,3,FALSE)),0,(VLOOKUP($A311,'Summer 2023 PVI'!$B$2:$AF$216,3,FALSE)))</f>
        <v>0</v>
      </c>
      <c r="Q311" s="231">
        <f>IF(ISNA(VLOOKUP($A311,'Autumn 2023 PVI'!$B$2:$AF$214,3,FALSE)),0,(VLOOKUP($A311,'Autumn 2023 PVI'!$B$2:$AF$214,3,FALSE)))</f>
        <v>1</v>
      </c>
      <c r="R311" s="231">
        <f>IF(ISNA(VLOOKUP($A311,'Spring 2023 PVI'!$B$3:$AF$219,10,FALSE)),0,(VLOOKUP($A311,'Spring 2023 PVI'!$B$3:$AF$219,10,FALSE)))</f>
        <v>0</v>
      </c>
      <c r="S311" s="231">
        <f>IF(ISNA(VLOOKUP($A311,'Summer 2023 PVI'!$B$2:$AF$216,10,FALSE)),0,(VLOOKUP($A311,'Summer 2023 PVI'!$B$2:$AF$216,10,FALSE)))</f>
        <v>0</v>
      </c>
      <c r="T311" s="231">
        <f>IF(ISNA(VLOOKUP($A311,'Autumn 2023 PVI'!$B$2:$AH$214,10,FALSE)),0,(VLOOKUP($A311,'Autumn 2023 PVI'!$B$2:$AH$214,10,FALSE)))</f>
        <v>15</v>
      </c>
      <c r="U311" s="231">
        <f>IF(ISNA(VLOOKUP($A311,'Spring 2023 PVI'!$B$3:$AF$219,26,FALSE)),0,(VLOOKUP($A311,'Spring 2023 PVI'!$B$3:$AF$219,26,FALSE)))</f>
        <v>0</v>
      </c>
      <c r="V311" s="231">
        <f>IF(ISNA(VLOOKUP($A311,'Spring 2023 PVI'!$B$3:$AF$219,26,FALSE)),0,(VLOOKUP($A311,'Spring 2023 PVI'!$B$3:$AF$219,26,FALSE)))</f>
        <v>0</v>
      </c>
      <c r="W311" s="231">
        <f>IF(ISNA(VLOOKUP($A311,'Spring 2023 PVI'!$B$3:$AF$219,26,FALSE)),0,(VLOOKUP($A311,'Spring 2023 PVI'!$B$3:$AF$219,26,FALSE)))</f>
        <v>0</v>
      </c>
      <c r="X311" s="231">
        <f>IF(ISNA(VLOOKUP($A311,'Spring 2023 PVI'!$B$3:$AF$219,27,FALSE)),0,(VLOOKUP($A311,'Spring 2023 PVI'!$B$3:$AF$219,27,FALSE)))</f>
        <v>0</v>
      </c>
      <c r="Y311" s="231">
        <f>IF(ISNA(VLOOKUP($A311,'Spring 2023 PVI'!$B$3:$AF$219,27,FALSE)),0,(VLOOKUP($A311,'Spring 2023 PVI'!$B$3:$AF$219,27,FALSE)))</f>
        <v>0</v>
      </c>
      <c r="Z311" s="231">
        <f>IF(ISNA(VLOOKUP($A311,'Spring 2023 PVI'!$B$3:$AF$219,27,FALSE)),0,(VLOOKUP($A311,'Spring 2023 PVI'!$B$3:$AF$219,27,FALSE)))</f>
        <v>0</v>
      </c>
      <c r="AA311" s="231">
        <f>IF(ISNA(VLOOKUP($A311,'Spring 2023 PVI'!$B$3:$AF$219,28,FALSE)),0,(VLOOKUP($A311,'Spring 2023 PVI'!$B$3:$AF$219,28,FALSE)))</f>
        <v>0</v>
      </c>
      <c r="AB311" s="231">
        <f>IF(ISNA(VLOOKUP($A311,'Spring 2023 PVI'!$B$3:$AF$219,28,FALSE)),0,(VLOOKUP($A311,'Spring 2023 PVI'!$B$3:$AF$219,28,FALSE)))</f>
        <v>0</v>
      </c>
      <c r="AC311" s="231">
        <f>IF(ISNA(VLOOKUP($A311,'Spring 2023 PVI'!$B$3:$AF$219,28,FALSE)),0,(VLOOKUP($A311,'Spring 2023 PVI'!$B$3:$AF$219,28,FALSE)))</f>
        <v>0</v>
      </c>
      <c r="AD311" s="384">
        <f t="shared" si="154"/>
        <v>168681.24</v>
      </c>
      <c r="AE311" s="403">
        <v>0</v>
      </c>
      <c r="AF311" s="403">
        <v>0</v>
      </c>
      <c r="AG311" s="403">
        <v>0</v>
      </c>
      <c r="AH311" s="384">
        <f t="shared" si="147"/>
        <v>0</v>
      </c>
      <c r="AI311" s="384">
        <f t="shared" si="148"/>
        <v>0</v>
      </c>
      <c r="AJ311" s="384">
        <f t="shared" si="149"/>
        <v>0</v>
      </c>
      <c r="AK311" s="384">
        <f t="shared" si="155"/>
        <v>0</v>
      </c>
      <c r="AL311" s="403">
        <f>IF(ISNA(VLOOKUP($A311,'Spring 2023 PVI'!$B312:$AD312,29,FALSE)),0,(VLOOKUP($A311,'Spring 2023 PVI'!$B312:$AD312,29,FALSE)))</f>
        <v>0</v>
      </c>
      <c r="AM311" s="403">
        <f>IF(ISNA(VLOOKUP($A311,'Spring 2023 PVI'!$B312:$AZ312,30,FALSE)),0,(VLOOKUP($A311,'Spring 2023 PVI'!$B312:$AZ312,30,FALSE)))</f>
        <v>0</v>
      </c>
      <c r="AN311" s="402">
        <f t="shared" si="156"/>
        <v>0</v>
      </c>
      <c r="AO311" s="404">
        <f t="shared" si="157"/>
        <v>1468.8</v>
      </c>
      <c r="AP311" s="384">
        <f t="shared" si="158"/>
        <v>170150.03999999998</v>
      </c>
      <c r="AQ311" s="403"/>
      <c r="AR311" s="403" t="e">
        <f>VLOOKUP($A311,'Data EYFSS Indica'!$C:$AQ,27,0)</f>
        <v>#N/A</v>
      </c>
      <c r="AS311" s="403" t="e">
        <f>VLOOKUP($A311,'Data EYFSS Indica'!$C:$AQ,28,0)</f>
        <v>#N/A</v>
      </c>
      <c r="AT311" s="409" t="e">
        <f t="shared" si="159"/>
        <v>#N/A</v>
      </c>
      <c r="AU311" s="409" t="e">
        <f>(VLOOKUP($A311,'Data EYFSS Indica'!$C:$AQ,24,0))/3.2*AU$3</f>
        <v>#N/A</v>
      </c>
      <c r="AV311" s="413" t="e">
        <f t="shared" si="160"/>
        <v>#N/A</v>
      </c>
      <c r="AW311" s="410" t="e">
        <f t="shared" si="150"/>
        <v>#N/A</v>
      </c>
      <c r="AX311" s="410" t="e">
        <f t="shared" si="151"/>
        <v>#N/A</v>
      </c>
      <c r="AY311" s="410" t="e">
        <f t="shared" si="152"/>
        <v>#N/A</v>
      </c>
      <c r="AZ311" s="642">
        <f>(SUMIF('Spring 2023 School'!B:B,Budget!A311,'Spring 2023 School'!AG:AG)+SUMIF('Summer 2023 School'!B:B,Budget!A311,'Summer 2023 School'!AG:AG)+SUMIF('Autumn 2023 School'!B:B,Budget!A311,'Autumn 2023 School'!AG:AG))</f>
        <v>0</v>
      </c>
      <c r="BA311" s="410">
        <f t="shared" si="153"/>
        <v>0</v>
      </c>
      <c r="BI311">
        <f t="shared" si="161"/>
        <v>0</v>
      </c>
      <c r="BJ311">
        <f t="shared" si="162"/>
        <v>0</v>
      </c>
      <c r="BK311">
        <f t="shared" si="163"/>
        <v>0</v>
      </c>
    </row>
    <row r="312" spans="1:63" x14ac:dyDescent="0.35">
      <c r="A312" s="231">
        <v>2847</v>
      </c>
      <c r="B312" t="s">
        <v>447</v>
      </c>
      <c r="C312" s="231">
        <f>IF(ISNA(VLOOKUP($A312,'Spring 2023 PVI'!$B$3:$AF$220,6,FALSE)),0,(VLOOKUP($A312,'Spring 2023 PVI'!$B$3:$AF$220,6,FALSE)))</f>
        <v>38</v>
      </c>
      <c r="D312" s="231">
        <f>IF(ISNA(VLOOKUP($A312,'Summer 2023 PVI'!$B$2:$AF$217,6,FALSE)),0,(VLOOKUP($A312,'Summer 2023 PVI'!$B$2:$AF$217,6,FALSE)))</f>
        <v>48</v>
      </c>
      <c r="E312" s="231">
        <f>IF(ISNA(VLOOKUP($A312,'Autumn 2023 PVI'!$B$2:$AH$214,6,FALSE)),0,(VLOOKUP($A312,'Autumn 2023 PVI'!$B$2:$AH$214,6,FALSE)))</f>
        <v>30</v>
      </c>
      <c r="F312" s="231">
        <f>IF(ISNA(VLOOKUP($A312,'Spring 2023 PVI'!$B$3:$AF$219,9,FALSE)),0,(VLOOKUP($A312,'Spring 2023 PVI'!$B$3:$AF$219,8,FALSE)))</f>
        <v>5</v>
      </c>
      <c r="G312" s="231">
        <f>IF(ISNA(VLOOKUP($A312,'Summer 2023 PVI'!$B$2:$AF$216,9,FALSE)),0,(VLOOKUP($A312,'Summer 2023 PVI'!$B$2:$AF$216,8,FALSE)))</f>
        <v>10</v>
      </c>
      <c r="H312" s="231">
        <f>IF(ISNA(VLOOKUP($A312,'Autumn 2023 PVI'!$B$2:$AH$214,9,FALSE)),0,(VLOOKUP($A312,'Autumn 2023 PVI'!$B$2:$AH$214,9,FALSE)))</f>
        <v>25</v>
      </c>
      <c r="I312" s="231">
        <f>IF(ISNA(VLOOKUP($A312,'Spring 2023 PVI'!$B$3:$AF$219,13,FALSE)),0,(VLOOKUP($A312,'Spring 2023 PVI'!$B$3:$AF$219,13,FALSE)))</f>
        <v>570</v>
      </c>
      <c r="J312" s="231">
        <f>IF(ISNA(VLOOKUP($A312,'Summer 2023 PVI'!$B$2:$AF$216,13,FALSE)),0,(VLOOKUP($A312,'Summer 2023 PVI'!$B$2:$AF$216,13,FALSE)))</f>
        <v>720</v>
      </c>
      <c r="K312" s="231">
        <f>IF(ISNA(VLOOKUP($A312,'Autumn 2023 PVI'!$B$2:$AH$214,13,FALSE)),0,(VLOOKUP($A312,'Autumn 2023 PVI'!$B$2:$AH$214,13,FALSE)))</f>
        <v>450</v>
      </c>
      <c r="L312" s="231">
        <f>IF(ISNA(VLOOKUP($A312,'Spring 2023 PVI'!$B$3:$AF$219,16,FALSE)),0,(VLOOKUP($A312,'Spring 2023 PVI'!$B$3:$AF$219,16,FALSE)))</f>
        <v>390</v>
      </c>
      <c r="M312" s="231">
        <f>IF(ISNA(VLOOKUP($A312,'Summer 2023 PVI'!$B$2:$AF$216,16,FALSE)),0,(VLOOKUP($A312,'Summer 2023 PVI'!$B$2:$AF$216,16,FALSE)))</f>
        <v>481</v>
      </c>
      <c r="N312" s="231">
        <f>IF(ISNA(VLOOKUP($A312,'Autumn 2023 PVI'!$B$2:$AH$214,16,FALSE)),0,(VLOOKUP($A312,'Autumn 2023 PVI'!$B$2:$AH$214,16,FALSE)))</f>
        <v>375</v>
      </c>
      <c r="O312" s="231">
        <f>IF(ISNA(VLOOKUP($A312,'Spring 2023 PVI'!$B$3:$AF$219,3,FALSE)),0,(VLOOKUP($A312,'Spring 2023 PVI'!$B$3:$AF$219,3,FALSE)))</f>
        <v>1</v>
      </c>
      <c r="P312" s="231">
        <f>IF(ISNA(VLOOKUP($A312,'Summer 2023 PVI'!$B$3:$AF$216,3,FALSE)),0,(VLOOKUP($A312,'Summer 2023 PVI'!$B$2:$AF$216,3,FALSE)))</f>
        <v>3</v>
      </c>
      <c r="Q312" s="231">
        <f>IF(ISNA(VLOOKUP($A312,'Autumn 2023 PVI'!$B$2:$AF$214,3,FALSE)),0,(VLOOKUP($A312,'Autumn 2023 PVI'!$B$2:$AF$214,3,FALSE)))</f>
        <v>2</v>
      </c>
      <c r="R312" s="231">
        <f>IF(ISNA(VLOOKUP($A312,'Spring 2023 PVI'!$B$3:$AF$219,10,FALSE)),0,(VLOOKUP($A312,'Spring 2023 PVI'!$B$3:$AF$219,10,FALSE)))</f>
        <v>15</v>
      </c>
      <c r="S312" s="231">
        <f>IF(ISNA(VLOOKUP($A312,'Summer 2023 PVI'!$B$2:$AF$216,10,FALSE)),0,(VLOOKUP($A312,'Summer 2023 PVI'!$B$2:$AF$216,10,FALSE)))</f>
        <v>45</v>
      </c>
      <c r="T312" s="231">
        <f>IF(ISNA(VLOOKUP($A312,'Autumn 2023 PVI'!$B$2:$AH$214,10,FALSE)),0,(VLOOKUP($A312,'Autumn 2023 PVI'!$B$2:$AH$214,10,FALSE)))</f>
        <v>30</v>
      </c>
      <c r="U312" s="231">
        <f>IF(ISNA(VLOOKUP($A312,'Spring 2023 PVI'!$B$3:$AF$219,26,FALSE)),0,(VLOOKUP($A312,'Spring 2023 PVI'!$B$3:$AF$219,26,FALSE)))</f>
        <v>0</v>
      </c>
      <c r="V312" s="231">
        <f>IF(ISNA(VLOOKUP($A312,'Spring 2023 PVI'!$B$3:$AF$219,26,FALSE)),0,(VLOOKUP($A312,'Spring 2023 PVI'!$B$3:$AF$219,26,FALSE)))</f>
        <v>0</v>
      </c>
      <c r="W312" s="231">
        <f>IF(ISNA(VLOOKUP($A312,'Spring 2023 PVI'!$B$3:$AF$219,26,FALSE)),0,(VLOOKUP($A312,'Spring 2023 PVI'!$B$3:$AF$219,26,FALSE)))</f>
        <v>0</v>
      </c>
      <c r="X312" s="231">
        <f>IF(ISNA(VLOOKUP($A312,'Spring 2023 PVI'!$B$3:$AF$219,27,FALSE)),0,(VLOOKUP($A312,'Spring 2023 PVI'!$B$3:$AF$219,27,FALSE)))</f>
        <v>0</v>
      </c>
      <c r="Y312" s="231">
        <f>IF(ISNA(VLOOKUP($A312,'Spring 2023 PVI'!$B$3:$AF$219,27,FALSE)),0,(VLOOKUP($A312,'Spring 2023 PVI'!$B$3:$AF$219,27,FALSE)))</f>
        <v>0</v>
      </c>
      <c r="Z312" s="231">
        <f>IF(ISNA(VLOOKUP($A312,'Spring 2023 PVI'!$B$3:$AF$219,27,FALSE)),0,(VLOOKUP($A312,'Spring 2023 PVI'!$B$3:$AF$219,27,FALSE)))</f>
        <v>0</v>
      </c>
      <c r="AA312" s="231">
        <f>IF(ISNA(VLOOKUP($A312,'Spring 2023 PVI'!$B$3:$AF$219,28,FALSE)),0,(VLOOKUP($A312,'Spring 2023 PVI'!$B$3:$AF$219,28,FALSE)))</f>
        <v>0</v>
      </c>
      <c r="AB312" s="231">
        <f>IF(ISNA(VLOOKUP($A312,'Spring 2023 PVI'!$B$3:$AF$219,28,FALSE)),0,(VLOOKUP($A312,'Spring 2023 PVI'!$B$3:$AF$219,28,FALSE)))</f>
        <v>0</v>
      </c>
      <c r="AC312" s="231">
        <f>IF(ISNA(VLOOKUP($A312,'Spring 2023 PVI'!$B$3:$AF$219,28,FALSE)),0,(VLOOKUP($A312,'Spring 2023 PVI'!$B$3:$AF$219,28,FALSE)))</f>
        <v>0</v>
      </c>
      <c r="AD312" s="384">
        <f t="shared" si="154"/>
        <v>205922.06</v>
      </c>
      <c r="AE312" s="403">
        <v>30</v>
      </c>
      <c r="AF312" s="403">
        <v>15</v>
      </c>
      <c r="AG312" s="403">
        <v>30</v>
      </c>
      <c r="AH312" s="384">
        <f t="shared" si="147"/>
        <v>695.4</v>
      </c>
      <c r="AI312" s="384">
        <f t="shared" si="148"/>
        <v>165.29999999999998</v>
      </c>
      <c r="AJ312" s="384">
        <f t="shared" si="149"/>
        <v>91.2</v>
      </c>
      <c r="AK312" s="384">
        <f t="shared" si="155"/>
        <v>951.9</v>
      </c>
      <c r="AL312" s="403">
        <f>IF(ISNA(VLOOKUP($A312,'Spring 2023 PVI'!$B313:$AD313,29,FALSE)),0,(VLOOKUP($A312,'Spring 2023 PVI'!$B313:$AD313,29,FALSE)))</f>
        <v>0</v>
      </c>
      <c r="AM312" s="403">
        <f>IF(ISNA(VLOOKUP($A312,'Spring 2023 PVI'!$B313:$AZ313,30,FALSE)),0,(VLOOKUP($A312,'Spring 2023 PVI'!$B313:$AZ313,30,FALSE)))</f>
        <v>0</v>
      </c>
      <c r="AN312" s="402">
        <f t="shared" si="156"/>
        <v>0</v>
      </c>
      <c r="AO312" s="404">
        <f t="shared" si="157"/>
        <v>9302.4</v>
      </c>
      <c r="AP312" s="384">
        <f t="shared" si="158"/>
        <v>216176.36</v>
      </c>
      <c r="AQ312" s="403"/>
      <c r="AR312" s="403" t="e">
        <f>VLOOKUP($A312,'Data EYFSS Indica'!$C:$AQ,27,0)</f>
        <v>#N/A</v>
      </c>
      <c r="AS312" s="403" t="e">
        <f>VLOOKUP($A312,'Data EYFSS Indica'!$C:$AQ,28,0)</f>
        <v>#N/A</v>
      </c>
      <c r="AT312" s="409" t="e">
        <f t="shared" si="159"/>
        <v>#N/A</v>
      </c>
      <c r="AU312" s="409" t="e">
        <f>(VLOOKUP($A312,'Data EYFSS Indica'!$C:$AQ,24,0))/3.2*AU$3</f>
        <v>#N/A</v>
      </c>
      <c r="AV312" s="413" t="e">
        <f t="shared" si="160"/>
        <v>#N/A</v>
      </c>
      <c r="AW312" s="410" t="e">
        <f t="shared" si="150"/>
        <v>#N/A</v>
      </c>
      <c r="AX312" s="410" t="e">
        <f t="shared" si="151"/>
        <v>#N/A</v>
      </c>
      <c r="AY312" s="410" t="e">
        <f t="shared" si="152"/>
        <v>#N/A</v>
      </c>
      <c r="AZ312" s="642">
        <f>(SUMIF('Spring 2023 School'!B:B,Budget!A312,'Spring 2023 School'!AG:AG)+SUMIF('Summer 2023 School'!B:B,Budget!A312,'Summer 2023 School'!AG:AG)+SUMIF('Autumn 2023 School'!B:B,Budget!A312,'Autumn 2023 School'!AG:AG))</f>
        <v>0</v>
      </c>
      <c r="BA312" s="410">
        <f t="shared" si="153"/>
        <v>0</v>
      </c>
      <c r="BI312">
        <f t="shared" si="161"/>
        <v>450</v>
      </c>
      <c r="BJ312">
        <f t="shared" si="162"/>
        <v>225</v>
      </c>
      <c r="BK312">
        <f t="shared" si="163"/>
        <v>450</v>
      </c>
    </row>
    <row r="313" spans="1:63" x14ac:dyDescent="0.35">
      <c r="A313" s="231">
        <v>2849</v>
      </c>
      <c r="B313" t="s">
        <v>448</v>
      </c>
      <c r="C313" s="231">
        <f>IF(ISNA(VLOOKUP($A313,'Spring 2023 PVI'!$B$3:$AF$220,6,FALSE)),0,(VLOOKUP($A313,'Spring 2023 PVI'!$B$3:$AF$220,6,FALSE)))</f>
        <v>39</v>
      </c>
      <c r="D313" s="231">
        <f>IF(ISNA(VLOOKUP($A313,'Summer 2023 PVI'!$B$2:$AF$217,6,FALSE)),0,(VLOOKUP($A313,'Summer 2023 PVI'!$B$2:$AF$217,6,FALSE)))</f>
        <v>45</v>
      </c>
      <c r="E313" s="231">
        <f>IF(ISNA(VLOOKUP($A313,'Autumn 2023 PVI'!$B$2:$AH$214,6,FALSE)),0,(VLOOKUP($A313,'Autumn 2023 PVI'!$B$2:$AH$214,6,FALSE)))</f>
        <v>20</v>
      </c>
      <c r="F313" s="231">
        <f>IF(ISNA(VLOOKUP($A313,'Spring 2023 PVI'!$B$3:$AF$219,9,FALSE)),0,(VLOOKUP($A313,'Spring 2023 PVI'!$B$3:$AF$219,8,FALSE)))</f>
        <v>12</v>
      </c>
      <c r="G313" s="231">
        <f>IF(ISNA(VLOOKUP($A313,'Summer 2023 PVI'!$B$2:$AF$216,9,FALSE)),0,(VLOOKUP($A313,'Summer 2023 PVI'!$B$2:$AF$216,8,FALSE)))</f>
        <v>17</v>
      </c>
      <c r="H313" s="231">
        <f>IF(ISNA(VLOOKUP($A313,'Autumn 2023 PVI'!$B$2:$AH$214,9,FALSE)),0,(VLOOKUP($A313,'Autumn 2023 PVI'!$B$2:$AH$214,9,FALSE)))</f>
        <v>18</v>
      </c>
      <c r="I313" s="231">
        <f>IF(ISNA(VLOOKUP($A313,'Spring 2023 PVI'!$B$3:$AF$219,13,FALSE)),0,(VLOOKUP($A313,'Spring 2023 PVI'!$B$3:$AF$219,13,FALSE)))</f>
        <v>585</v>
      </c>
      <c r="J313" s="231">
        <f>IF(ISNA(VLOOKUP($A313,'Summer 2023 PVI'!$B$2:$AF$216,13,FALSE)),0,(VLOOKUP($A313,'Summer 2023 PVI'!$B$2:$AF$216,13,FALSE)))</f>
        <v>675</v>
      </c>
      <c r="K313" s="231">
        <f>IF(ISNA(VLOOKUP($A313,'Autumn 2023 PVI'!$B$2:$AH$214,13,FALSE)),0,(VLOOKUP($A313,'Autumn 2023 PVI'!$B$2:$AH$214,13,FALSE)))</f>
        <v>300</v>
      </c>
      <c r="L313" s="231">
        <f>IF(ISNA(VLOOKUP($A313,'Spring 2023 PVI'!$B$3:$AF$219,16,FALSE)),0,(VLOOKUP($A313,'Spring 2023 PVI'!$B$3:$AF$219,16,FALSE)))</f>
        <v>450</v>
      </c>
      <c r="M313" s="231">
        <f>IF(ISNA(VLOOKUP($A313,'Summer 2023 PVI'!$B$2:$AF$216,16,FALSE)),0,(VLOOKUP($A313,'Summer 2023 PVI'!$B$2:$AF$216,16,FALSE)))</f>
        <v>525</v>
      </c>
      <c r="N313" s="231">
        <f>IF(ISNA(VLOOKUP($A313,'Autumn 2023 PVI'!$B$2:$AH$214,16,FALSE)),0,(VLOOKUP($A313,'Autumn 2023 PVI'!$B$2:$AH$214,16,FALSE)))</f>
        <v>270</v>
      </c>
      <c r="O313" s="231">
        <f>IF(ISNA(VLOOKUP($A313,'Spring 2023 PVI'!$B$3:$AF$219,3,FALSE)),0,(VLOOKUP($A313,'Spring 2023 PVI'!$B$3:$AF$219,3,FALSE)))</f>
        <v>8</v>
      </c>
      <c r="P313" s="231">
        <f>IF(ISNA(VLOOKUP($A313,'Summer 2023 PVI'!$B$3:$AF$216,3,FALSE)),0,(VLOOKUP($A313,'Summer 2023 PVI'!$B$2:$AF$216,3,FALSE)))</f>
        <v>9</v>
      </c>
      <c r="Q313" s="231">
        <f>IF(ISNA(VLOOKUP($A313,'Autumn 2023 PVI'!$B$2:$AF$214,3,FALSE)),0,(VLOOKUP($A313,'Autumn 2023 PVI'!$B$2:$AF$214,3,FALSE)))</f>
        <v>13</v>
      </c>
      <c r="R313" s="231">
        <f>IF(ISNA(VLOOKUP($A313,'Spring 2023 PVI'!$B$3:$AF$219,10,FALSE)),0,(VLOOKUP($A313,'Spring 2023 PVI'!$B$3:$AF$219,10,FALSE)))</f>
        <v>120</v>
      </c>
      <c r="S313" s="231">
        <f>IF(ISNA(VLOOKUP($A313,'Summer 2023 PVI'!$B$2:$AF$216,10,FALSE)),0,(VLOOKUP($A313,'Summer 2023 PVI'!$B$2:$AF$216,10,FALSE)))</f>
        <v>135</v>
      </c>
      <c r="T313" s="231">
        <f>IF(ISNA(VLOOKUP($A313,'Autumn 2023 PVI'!$B$2:$AH$214,10,FALSE)),0,(VLOOKUP($A313,'Autumn 2023 PVI'!$B$2:$AH$214,10,FALSE)))</f>
        <v>195</v>
      </c>
      <c r="U313" s="231">
        <f>IF(ISNA(VLOOKUP($A313,'Spring 2023 PVI'!$B$3:$AF$219,26,FALSE)),0,(VLOOKUP($A313,'Spring 2023 PVI'!$B$3:$AF$219,26,FALSE)))</f>
        <v>0</v>
      </c>
      <c r="V313" s="231">
        <f>IF(ISNA(VLOOKUP($A313,'Spring 2023 PVI'!$B$3:$AF$219,26,FALSE)),0,(VLOOKUP($A313,'Spring 2023 PVI'!$B$3:$AF$219,26,FALSE)))</f>
        <v>0</v>
      </c>
      <c r="W313" s="231">
        <f>IF(ISNA(VLOOKUP($A313,'Spring 2023 PVI'!$B$3:$AF$219,26,FALSE)),0,(VLOOKUP($A313,'Spring 2023 PVI'!$B$3:$AF$219,26,FALSE)))</f>
        <v>0</v>
      </c>
      <c r="X313" s="231">
        <f>IF(ISNA(VLOOKUP($A313,'Spring 2023 PVI'!$B$3:$AF$219,27,FALSE)),0,(VLOOKUP($A313,'Spring 2023 PVI'!$B$3:$AF$219,27,FALSE)))</f>
        <v>0</v>
      </c>
      <c r="Y313" s="231">
        <f>IF(ISNA(VLOOKUP($A313,'Spring 2023 PVI'!$B$3:$AF$219,27,FALSE)),0,(VLOOKUP($A313,'Spring 2023 PVI'!$B$3:$AF$219,27,FALSE)))</f>
        <v>0</v>
      </c>
      <c r="Z313" s="231">
        <f>IF(ISNA(VLOOKUP($A313,'Spring 2023 PVI'!$B$3:$AF$219,27,FALSE)),0,(VLOOKUP($A313,'Spring 2023 PVI'!$B$3:$AF$219,27,FALSE)))</f>
        <v>0</v>
      </c>
      <c r="AA313" s="231">
        <f>IF(ISNA(VLOOKUP($A313,'Spring 2023 PVI'!$B$3:$AF$219,28,FALSE)),0,(VLOOKUP($A313,'Spring 2023 PVI'!$B$3:$AF$219,28,FALSE)))</f>
        <v>0</v>
      </c>
      <c r="AB313" s="231">
        <f>IF(ISNA(VLOOKUP($A313,'Spring 2023 PVI'!$B$3:$AF$219,28,FALSE)),0,(VLOOKUP($A313,'Spring 2023 PVI'!$B$3:$AF$219,28,FALSE)))</f>
        <v>0</v>
      </c>
      <c r="AC313" s="231">
        <f>IF(ISNA(VLOOKUP($A313,'Spring 2023 PVI'!$B$3:$AF$219,28,FALSE)),0,(VLOOKUP($A313,'Spring 2023 PVI'!$B$3:$AF$219,28,FALSE)))</f>
        <v>0</v>
      </c>
      <c r="AD313" s="384">
        <f t="shared" si="154"/>
        <v>194550.9</v>
      </c>
      <c r="AE313" s="403">
        <v>60</v>
      </c>
      <c r="AF313" s="403">
        <v>60</v>
      </c>
      <c r="AG313" s="403">
        <v>90</v>
      </c>
      <c r="AH313" s="384">
        <f t="shared" si="147"/>
        <v>1390.8</v>
      </c>
      <c r="AI313" s="384">
        <f t="shared" si="148"/>
        <v>661.19999999999993</v>
      </c>
      <c r="AJ313" s="384">
        <f t="shared" si="149"/>
        <v>273.60000000000002</v>
      </c>
      <c r="AK313" s="384">
        <f t="shared" si="155"/>
        <v>2325.6</v>
      </c>
      <c r="AL313" s="403">
        <f>IF(ISNA(VLOOKUP($A313,'Spring 2023 PVI'!$B314:$AD314,29,FALSE)),0,(VLOOKUP($A313,'Spring 2023 PVI'!$B314:$AD314,29,FALSE)))</f>
        <v>0</v>
      </c>
      <c r="AM313" s="403">
        <f>IF(ISNA(VLOOKUP($A313,'Spring 2023 PVI'!$B314:$AZ314,30,FALSE)),0,(VLOOKUP($A313,'Spring 2023 PVI'!$B314:$AZ314,30,FALSE)))</f>
        <v>0</v>
      </c>
      <c r="AN313" s="402">
        <f t="shared" si="156"/>
        <v>0</v>
      </c>
      <c r="AO313" s="404">
        <f t="shared" si="157"/>
        <v>46144.800000000003</v>
      </c>
      <c r="AP313" s="384">
        <f t="shared" si="158"/>
        <v>243021.3</v>
      </c>
      <c r="AQ313" s="403"/>
      <c r="AR313" s="403" t="e">
        <f>VLOOKUP($A313,'Data EYFSS Indica'!$C:$AQ,27,0)</f>
        <v>#N/A</v>
      </c>
      <c r="AS313" s="403" t="e">
        <f>VLOOKUP($A313,'Data EYFSS Indica'!$C:$AQ,28,0)</f>
        <v>#N/A</v>
      </c>
      <c r="AT313" s="409" t="e">
        <f t="shared" si="159"/>
        <v>#N/A</v>
      </c>
      <c r="AU313" s="409" t="e">
        <f>(VLOOKUP($A313,'Data EYFSS Indica'!$C:$AQ,24,0))/3.2*AU$3</f>
        <v>#N/A</v>
      </c>
      <c r="AV313" s="413" t="e">
        <f t="shared" si="160"/>
        <v>#N/A</v>
      </c>
      <c r="AW313" s="410" t="e">
        <f t="shared" si="150"/>
        <v>#N/A</v>
      </c>
      <c r="AX313" s="410" t="e">
        <f t="shared" si="151"/>
        <v>#N/A</v>
      </c>
      <c r="AY313" s="410" t="e">
        <f t="shared" si="152"/>
        <v>#N/A</v>
      </c>
      <c r="AZ313" s="642">
        <f>(SUMIF('Spring 2023 School'!B:B,Budget!A313,'Spring 2023 School'!AG:AG)+SUMIF('Summer 2023 School'!B:B,Budget!A313,'Summer 2023 School'!AG:AG)+SUMIF('Autumn 2023 School'!B:B,Budget!A313,'Autumn 2023 School'!AG:AG))</f>
        <v>2</v>
      </c>
      <c r="BA313" s="410">
        <f t="shared" si="153"/>
        <v>1820</v>
      </c>
      <c r="BI313">
        <f t="shared" si="161"/>
        <v>900</v>
      </c>
      <c r="BJ313">
        <f t="shared" si="162"/>
        <v>900</v>
      </c>
      <c r="BK313">
        <f t="shared" si="163"/>
        <v>1350</v>
      </c>
    </row>
    <row r="314" spans="1:63" x14ac:dyDescent="0.35">
      <c r="A314" s="231">
        <v>2855</v>
      </c>
      <c r="B314" t="s">
        <v>449</v>
      </c>
      <c r="C314" s="231">
        <f>IF(ISNA(VLOOKUP($A314,'Spring 2023 PVI'!$B$3:$AF$220,6,FALSE)),0,(VLOOKUP($A314,'Spring 2023 PVI'!$B$3:$AF$220,6,FALSE)))</f>
        <v>40</v>
      </c>
      <c r="D314" s="231">
        <f>IF(ISNA(VLOOKUP($A314,'Summer 2023 PVI'!$B$2:$AF$217,6,FALSE)),0,(VLOOKUP($A314,'Summer 2023 PVI'!$B$2:$AF$217,6,FALSE)))</f>
        <v>47</v>
      </c>
      <c r="E314" s="231">
        <f>IF(ISNA(VLOOKUP($A314,'Autumn 2023 PVI'!$B$2:$AH$214,6,FALSE)),0,(VLOOKUP($A314,'Autumn 2023 PVI'!$B$2:$AH$214,6,FALSE)))</f>
        <v>30</v>
      </c>
      <c r="F314" s="231">
        <f>IF(ISNA(VLOOKUP($A314,'Spring 2023 PVI'!$B$3:$AF$219,9,FALSE)),0,(VLOOKUP($A314,'Spring 2023 PVI'!$B$3:$AF$219,8,FALSE)))</f>
        <v>2</v>
      </c>
      <c r="G314" s="231">
        <f>IF(ISNA(VLOOKUP($A314,'Summer 2023 PVI'!$B$2:$AF$216,9,FALSE)),0,(VLOOKUP($A314,'Summer 2023 PVI'!$B$2:$AF$216,8,FALSE)))</f>
        <v>2</v>
      </c>
      <c r="H314" s="231">
        <f>IF(ISNA(VLOOKUP($A314,'Autumn 2023 PVI'!$B$2:$AH$214,9,FALSE)),0,(VLOOKUP($A314,'Autumn 2023 PVI'!$B$2:$AH$214,9,FALSE)))</f>
        <v>3</v>
      </c>
      <c r="I314" s="231">
        <f>IF(ISNA(VLOOKUP($A314,'Spring 2023 PVI'!$B$3:$AF$219,13,FALSE)),0,(VLOOKUP($A314,'Spring 2023 PVI'!$B$3:$AF$219,13,FALSE)))</f>
        <v>585</v>
      </c>
      <c r="J314" s="231">
        <f>IF(ISNA(VLOOKUP($A314,'Summer 2023 PVI'!$B$2:$AF$216,13,FALSE)),0,(VLOOKUP($A314,'Summer 2023 PVI'!$B$2:$AF$216,13,FALSE)))</f>
        <v>680</v>
      </c>
      <c r="K314" s="231">
        <f>IF(ISNA(VLOOKUP($A314,'Autumn 2023 PVI'!$B$2:$AH$214,13,FALSE)),0,(VLOOKUP($A314,'Autumn 2023 PVI'!$B$2:$AH$214,13,FALSE)))</f>
        <v>450</v>
      </c>
      <c r="L314" s="231">
        <f>IF(ISNA(VLOOKUP($A314,'Spring 2023 PVI'!$B$3:$AF$219,16,FALSE)),0,(VLOOKUP($A314,'Spring 2023 PVI'!$B$3:$AF$219,16,FALSE)))</f>
        <v>57</v>
      </c>
      <c r="M314" s="231">
        <f>IF(ISNA(VLOOKUP($A314,'Summer 2023 PVI'!$B$2:$AF$216,16,FALSE)),0,(VLOOKUP($A314,'Summer 2023 PVI'!$B$2:$AF$216,16,FALSE)))</f>
        <v>42</v>
      </c>
      <c r="N314" s="231">
        <f>IF(ISNA(VLOOKUP($A314,'Autumn 2023 PVI'!$B$2:$AH$214,16,FALSE)),0,(VLOOKUP($A314,'Autumn 2023 PVI'!$B$2:$AH$214,16,FALSE)))</f>
        <v>45</v>
      </c>
      <c r="O314" s="231">
        <f>IF(ISNA(VLOOKUP($A314,'Spring 2023 PVI'!$B$3:$AF$219,3,FALSE)),0,(VLOOKUP($A314,'Spring 2023 PVI'!$B$3:$AF$219,3,FALSE)))</f>
        <v>9</v>
      </c>
      <c r="P314" s="231">
        <f>IF(ISNA(VLOOKUP($A314,'Summer 2023 PVI'!$B$3:$AF$216,3,FALSE)),0,(VLOOKUP($A314,'Summer 2023 PVI'!$B$2:$AF$216,3,FALSE)))</f>
        <v>11</v>
      </c>
      <c r="Q314" s="231">
        <f>IF(ISNA(VLOOKUP($A314,'Autumn 2023 PVI'!$B$2:$AF$214,3,FALSE)),0,(VLOOKUP($A314,'Autumn 2023 PVI'!$B$2:$AF$214,3,FALSE)))</f>
        <v>14</v>
      </c>
      <c r="R314" s="231">
        <f>IF(ISNA(VLOOKUP($A314,'Spring 2023 PVI'!$B$3:$AF$219,10,FALSE)),0,(VLOOKUP($A314,'Spring 2023 PVI'!$B$3:$AF$219,10,FALSE)))</f>
        <v>135</v>
      </c>
      <c r="S314" s="231">
        <f>IF(ISNA(VLOOKUP($A314,'Summer 2023 PVI'!$B$2:$AF$216,10,FALSE)),0,(VLOOKUP($A314,'Summer 2023 PVI'!$B$2:$AF$216,10,FALSE)))</f>
        <v>165</v>
      </c>
      <c r="T314" s="231">
        <f>IF(ISNA(VLOOKUP($A314,'Autumn 2023 PVI'!$B$2:$AH$214,10,FALSE)),0,(VLOOKUP($A314,'Autumn 2023 PVI'!$B$2:$AH$214,10,FALSE)))</f>
        <v>210</v>
      </c>
      <c r="U314" s="231">
        <f>IF(ISNA(VLOOKUP($A314,'Spring 2023 PVI'!$B$3:$AF$219,26,FALSE)),0,(VLOOKUP($A314,'Spring 2023 PVI'!$B$3:$AF$219,26,FALSE)))</f>
        <v>19</v>
      </c>
      <c r="V314" s="231">
        <f>IF(ISNA(VLOOKUP($A314,'Spring 2023 PVI'!$B$3:$AF$219,26,FALSE)),0,(VLOOKUP($A314,'Spring 2023 PVI'!$B$3:$AF$219,26,FALSE)))</f>
        <v>19</v>
      </c>
      <c r="W314" s="231">
        <f>IF(ISNA(VLOOKUP($A314,'Spring 2023 PVI'!$B$3:$AF$219,26,FALSE)),0,(VLOOKUP($A314,'Spring 2023 PVI'!$B$3:$AF$219,26,FALSE)))</f>
        <v>19</v>
      </c>
      <c r="X314" s="231">
        <f>IF(ISNA(VLOOKUP($A314,'Spring 2023 PVI'!$B$3:$AF$219,27,FALSE)),0,(VLOOKUP($A314,'Spring 2023 PVI'!$B$3:$AF$219,27,FALSE)))</f>
        <v>285</v>
      </c>
      <c r="Y314" s="231">
        <f>IF(ISNA(VLOOKUP($A314,'Spring 2023 PVI'!$B$3:$AF$219,27,FALSE)),0,(VLOOKUP($A314,'Spring 2023 PVI'!$B$3:$AF$219,27,FALSE)))</f>
        <v>285</v>
      </c>
      <c r="Z314" s="231">
        <f>IF(ISNA(VLOOKUP($A314,'Spring 2023 PVI'!$B$3:$AF$219,27,FALSE)),0,(VLOOKUP($A314,'Spring 2023 PVI'!$B$3:$AF$219,27,FALSE)))</f>
        <v>285</v>
      </c>
      <c r="AA314" s="231">
        <f>IF(ISNA(VLOOKUP($A314,'Spring 2023 PVI'!$B$3:$AF$219,28,FALSE)),0,(VLOOKUP($A314,'Spring 2023 PVI'!$B$3:$AF$219,28,FALSE)))</f>
        <v>0</v>
      </c>
      <c r="AB314" s="231">
        <f>IF(ISNA(VLOOKUP($A314,'Spring 2023 PVI'!$B$3:$AF$219,28,FALSE)),0,(VLOOKUP($A314,'Spring 2023 PVI'!$B$3:$AF$219,28,FALSE)))</f>
        <v>0</v>
      </c>
      <c r="AC314" s="231">
        <f>IF(ISNA(VLOOKUP($A314,'Spring 2023 PVI'!$B$3:$AF$219,28,FALSE)),0,(VLOOKUP($A314,'Spring 2023 PVI'!$B$3:$AF$219,28,FALSE)))</f>
        <v>0</v>
      </c>
      <c r="AD314" s="384">
        <f t="shared" si="154"/>
        <v>128302.24</v>
      </c>
      <c r="AE314" s="403">
        <v>150</v>
      </c>
      <c r="AF314" s="403">
        <v>285</v>
      </c>
      <c r="AG314" s="403">
        <v>30</v>
      </c>
      <c r="AH314" s="384">
        <f t="shared" si="147"/>
        <v>3477</v>
      </c>
      <c r="AI314" s="384">
        <f t="shared" si="148"/>
        <v>3140.7</v>
      </c>
      <c r="AJ314" s="384">
        <f t="shared" si="149"/>
        <v>91.2</v>
      </c>
      <c r="AK314" s="384">
        <f t="shared" si="155"/>
        <v>6708.9</v>
      </c>
      <c r="AL314" s="403">
        <f>IF(ISNA(VLOOKUP($A314,'Spring 2023 PVI'!$B315:$AD315,29,FALSE)),0,(VLOOKUP($A314,'Spring 2023 PVI'!$B315:$AD315,29,FALSE)))</f>
        <v>0</v>
      </c>
      <c r="AM314" s="403">
        <f>IF(ISNA(VLOOKUP($A314,'Spring 2023 PVI'!$B315:$AZ315,30,FALSE)),0,(VLOOKUP($A314,'Spring 2023 PVI'!$B315:$AZ315,30,FALSE)))</f>
        <v>0</v>
      </c>
      <c r="AN314" s="402">
        <f t="shared" si="156"/>
        <v>0</v>
      </c>
      <c r="AO314" s="404">
        <f t="shared" si="157"/>
        <v>52387.199999999997</v>
      </c>
      <c r="AP314" s="384">
        <f t="shared" si="158"/>
        <v>187398.34000000003</v>
      </c>
      <c r="AQ314" s="403"/>
      <c r="AR314" s="403" t="e">
        <f>VLOOKUP($A314,'Data EYFSS Indica'!$C:$AQ,27,0)</f>
        <v>#N/A</v>
      </c>
      <c r="AS314" s="403" t="e">
        <f>VLOOKUP($A314,'Data EYFSS Indica'!$C:$AQ,28,0)</f>
        <v>#N/A</v>
      </c>
      <c r="AT314" s="409" t="e">
        <f t="shared" si="159"/>
        <v>#N/A</v>
      </c>
      <c r="AU314" s="409" t="e">
        <f>(VLOOKUP($A314,'Data EYFSS Indica'!$C:$AQ,24,0))/3.2*AU$3</f>
        <v>#N/A</v>
      </c>
      <c r="AV314" s="413" t="e">
        <f t="shared" si="160"/>
        <v>#N/A</v>
      </c>
      <c r="AW314" s="410" t="e">
        <f t="shared" si="150"/>
        <v>#N/A</v>
      </c>
      <c r="AX314" s="410" t="e">
        <f t="shared" si="151"/>
        <v>#N/A</v>
      </c>
      <c r="AY314" s="410" t="e">
        <f t="shared" si="152"/>
        <v>#N/A</v>
      </c>
      <c r="AZ314" s="642">
        <f>(SUMIF('Spring 2023 School'!B:B,Budget!A314,'Spring 2023 School'!AG:AG)+SUMIF('Summer 2023 School'!B:B,Budget!A314,'Summer 2023 School'!AG:AG)+SUMIF('Autumn 2023 School'!B:B,Budget!A314,'Autumn 2023 School'!AG:AG))</f>
        <v>4</v>
      </c>
      <c r="BA314" s="410">
        <f t="shared" si="153"/>
        <v>3640</v>
      </c>
      <c r="BI314">
        <f t="shared" si="161"/>
        <v>2250</v>
      </c>
      <c r="BJ314">
        <f t="shared" si="162"/>
        <v>4275</v>
      </c>
      <c r="BK314">
        <f t="shared" si="163"/>
        <v>450</v>
      </c>
    </row>
    <row r="315" spans="1:63" x14ac:dyDescent="0.35">
      <c r="A315" s="231">
        <v>2864</v>
      </c>
      <c r="B315" t="s">
        <v>450</v>
      </c>
      <c r="C315" s="231">
        <f>IF(ISNA(VLOOKUP($A315,'Spring 2023 PVI'!$B$3:$AF$220,6,FALSE)),0,(VLOOKUP($A315,'Spring 2023 PVI'!$B$3:$AF$220,6,FALSE)))</f>
        <v>18</v>
      </c>
      <c r="D315" s="231">
        <f>IF(ISNA(VLOOKUP($A315,'Summer 2023 PVI'!$B$2:$AF$217,6,FALSE)),0,(VLOOKUP($A315,'Summer 2023 PVI'!$B$2:$AF$217,6,FALSE)))</f>
        <v>17</v>
      </c>
      <c r="E315" s="231">
        <f>IF(ISNA(VLOOKUP($A315,'Autumn 2023 PVI'!$B$2:$AH$214,6,FALSE)),0,(VLOOKUP($A315,'Autumn 2023 PVI'!$B$2:$AH$214,6,FALSE)))</f>
        <v>6</v>
      </c>
      <c r="F315" s="231">
        <f>IF(ISNA(VLOOKUP($A315,'Spring 2023 PVI'!$B$3:$AF$219,9,FALSE)),0,(VLOOKUP($A315,'Spring 2023 PVI'!$B$3:$AF$219,8,FALSE)))</f>
        <v>2</v>
      </c>
      <c r="G315" s="231">
        <f>IF(ISNA(VLOOKUP($A315,'Summer 2023 PVI'!$B$2:$AF$216,9,FALSE)),0,(VLOOKUP($A315,'Summer 2023 PVI'!$B$2:$AF$216,8,FALSE)))</f>
        <v>5</v>
      </c>
      <c r="H315" s="231">
        <f>IF(ISNA(VLOOKUP($A315,'Autumn 2023 PVI'!$B$2:$AH$214,9,FALSE)),0,(VLOOKUP($A315,'Autumn 2023 PVI'!$B$2:$AH$214,9,FALSE)))</f>
        <v>4</v>
      </c>
      <c r="I315" s="231">
        <f>IF(ISNA(VLOOKUP($A315,'Spring 2023 PVI'!$B$3:$AF$219,13,FALSE)),0,(VLOOKUP($A315,'Spring 2023 PVI'!$B$3:$AF$219,13,FALSE)))</f>
        <v>270</v>
      </c>
      <c r="J315" s="231">
        <f>IF(ISNA(VLOOKUP($A315,'Summer 2023 PVI'!$B$2:$AF$216,13,FALSE)),0,(VLOOKUP($A315,'Summer 2023 PVI'!$B$2:$AF$216,13,FALSE)))</f>
        <v>255</v>
      </c>
      <c r="K315" s="231">
        <f>IF(ISNA(VLOOKUP($A315,'Autumn 2023 PVI'!$B$2:$AH$214,13,FALSE)),0,(VLOOKUP($A315,'Autumn 2023 PVI'!$B$2:$AH$214,13,FALSE)))</f>
        <v>90</v>
      </c>
      <c r="L315" s="231">
        <f>IF(ISNA(VLOOKUP($A315,'Spring 2023 PVI'!$B$3:$AF$219,16,FALSE)),0,(VLOOKUP($A315,'Spring 2023 PVI'!$B$3:$AF$219,16,FALSE)))</f>
        <v>120</v>
      </c>
      <c r="M315" s="231">
        <f>IF(ISNA(VLOOKUP($A315,'Summer 2023 PVI'!$B$2:$AF$216,16,FALSE)),0,(VLOOKUP($A315,'Summer 2023 PVI'!$B$2:$AF$216,16,FALSE)))</f>
        <v>180</v>
      </c>
      <c r="N315" s="231">
        <f>IF(ISNA(VLOOKUP($A315,'Autumn 2023 PVI'!$B$2:$AH$214,16,FALSE)),0,(VLOOKUP($A315,'Autumn 2023 PVI'!$B$2:$AH$214,16,FALSE)))</f>
        <v>60</v>
      </c>
      <c r="O315" s="231">
        <f>IF(ISNA(VLOOKUP($A315,'Spring 2023 PVI'!$B$3:$AF$219,3,FALSE)),0,(VLOOKUP($A315,'Spring 2023 PVI'!$B$3:$AF$219,3,FALSE)))</f>
        <v>3</v>
      </c>
      <c r="P315" s="231">
        <f>IF(ISNA(VLOOKUP($A315,'Summer 2023 PVI'!$B$3:$AF$216,3,FALSE)),0,(VLOOKUP($A315,'Summer 2023 PVI'!$B$2:$AF$216,3,FALSE)))</f>
        <v>8</v>
      </c>
      <c r="Q315" s="231">
        <f>IF(ISNA(VLOOKUP($A315,'Autumn 2023 PVI'!$B$2:$AF$214,3,FALSE)),0,(VLOOKUP($A315,'Autumn 2023 PVI'!$B$2:$AF$214,3,FALSE)))</f>
        <v>9</v>
      </c>
      <c r="R315" s="231">
        <f>IF(ISNA(VLOOKUP($A315,'Spring 2023 PVI'!$B$3:$AF$219,10,FALSE)),0,(VLOOKUP($A315,'Spring 2023 PVI'!$B$3:$AF$219,10,FALSE)))</f>
        <v>45</v>
      </c>
      <c r="S315" s="231">
        <f>IF(ISNA(VLOOKUP($A315,'Summer 2023 PVI'!$B$2:$AF$216,10,FALSE)),0,(VLOOKUP($A315,'Summer 2023 PVI'!$B$2:$AF$216,10,FALSE)))</f>
        <v>120</v>
      </c>
      <c r="T315" s="231">
        <f>IF(ISNA(VLOOKUP($A315,'Autumn 2023 PVI'!$B$2:$AH$214,10,FALSE)),0,(VLOOKUP($A315,'Autumn 2023 PVI'!$B$2:$AH$214,10,FALSE)))</f>
        <v>135</v>
      </c>
      <c r="U315" s="231">
        <f>IF(ISNA(VLOOKUP($A315,'Spring 2023 PVI'!$B$3:$AF$219,26,FALSE)),0,(VLOOKUP($A315,'Spring 2023 PVI'!$B$3:$AF$219,26,FALSE)))</f>
        <v>0</v>
      </c>
      <c r="V315" s="231">
        <f>IF(ISNA(VLOOKUP($A315,'Spring 2023 PVI'!$B$3:$AF$219,26,FALSE)),0,(VLOOKUP($A315,'Spring 2023 PVI'!$B$3:$AF$219,26,FALSE)))</f>
        <v>0</v>
      </c>
      <c r="W315" s="231">
        <f>IF(ISNA(VLOOKUP($A315,'Spring 2023 PVI'!$B$3:$AF$219,26,FALSE)),0,(VLOOKUP($A315,'Spring 2023 PVI'!$B$3:$AF$219,26,FALSE)))</f>
        <v>0</v>
      </c>
      <c r="X315" s="231">
        <f>IF(ISNA(VLOOKUP($A315,'Spring 2023 PVI'!$B$3:$AF$219,27,FALSE)),0,(VLOOKUP($A315,'Spring 2023 PVI'!$B$3:$AF$219,27,FALSE)))</f>
        <v>0</v>
      </c>
      <c r="Y315" s="231">
        <f>IF(ISNA(VLOOKUP($A315,'Spring 2023 PVI'!$B$3:$AF$219,27,FALSE)),0,(VLOOKUP($A315,'Spring 2023 PVI'!$B$3:$AF$219,27,FALSE)))</f>
        <v>0</v>
      </c>
      <c r="Z315" s="231">
        <f>IF(ISNA(VLOOKUP($A315,'Spring 2023 PVI'!$B$3:$AF$219,27,FALSE)),0,(VLOOKUP($A315,'Spring 2023 PVI'!$B$3:$AF$219,27,FALSE)))</f>
        <v>0</v>
      </c>
      <c r="AA315" s="231">
        <f>IF(ISNA(VLOOKUP($A315,'Spring 2023 PVI'!$B$3:$AF$219,28,FALSE)),0,(VLOOKUP($A315,'Spring 2023 PVI'!$B$3:$AF$219,28,FALSE)))</f>
        <v>0</v>
      </c>
      <c r="AB315" s="231">
        <f>IF(ISNA(VLOOKUP($A315,'Spring 2023 PVI'!$B$3:$AF$219,28,FALSE)),0,(VLOOKUP($A315,'Spring 2023 PVI'!$B$3:$AF$219,28,FALSE)))</f>
        <v>0</v>
      </c>
      <c r="AC315" s="231">
        <f>IF(ISNA(VLOOKUP($A315,'Spring 2023 PVI'!$B$3:$AF$219,28,FALSE)),0,(VLOOKUP($A315,'Spring 2023 PVI'!$B$3:$AF$219,28,FALSE)))</f>
        <v>0</v>
      </c>
      <c r="AD315" s="384">
        <f t="shared" si="154"/>
        <v>67885.5</v>
      </c>
      <c r="AE315" s="403">
        <v>105</v>
      </c>
      <c r="AF315" s="403">
        <v>15</v>
      </c>
      <c r="AG315" s="403">
        <v>0</v>
      </c>
      <c r="AH315" s="384">
        <f t="shared" si="147"/>
        <v>2433.9</v>
      </c>
      <c r="AI315" s="384">
        <f t="shared" si="148"/>
        <v>165.29999999999998</v>
      </c>
      <c r="AJ315" s="384">
        <f t="shared" si="149"/>
        <v>0</v>
      </c>
      <c r="AK315" s="384">
        <f t="shared" si="155"/>
        <v>2599.2000000000003</v>
      </c>
      <c r="AL315" s="403">
        <f>IF(ISNA(VLOOKUP($A315,'Spring 2023 PVI'!$B316:$AD316,29,FALSE)),0,(VLOOKUP($A315,'Spring 2023 PVI'!$B316:$AD316,29,FALSE)))</f>
        <v>0</v>
      </c>
      <c r="AM315" s="403">
        <f>IF(ISNA(VLOOKUP($A315,'Spring 2023 PVI'!$B316:$AZ316,30,FALSE)),0,(VLOOKUP($A315,'Spring 2023 PVI'!$B316:$AZ316,30,FALSE)))</f>
        <v>0</v>
      </c>
      <c r="AN315" s="402">
        <f t="shared" si="156"/>
        <v>0</v>
      </c>
      <c r="AO315" s="404">
        <f t="shared" si="157"/>
        <v>30722.400000000001</v>
      </c>
      <c r="AP315" s="384">
        <f t="shared" si="158"/>
        <v>101207.1</v>
      </c>
      <c r="AQ315" s="403"/>
      <c r="AR315" s="403" t="e">
        <f>VLOOKUP($A315,'Data EYFSS Indica'!$C:$AQ,27,0)</f>
        <v>#N/A</v>
      </c>
      <c r="AS315" s="403" t="e">
        <f>VLOOKUP($A315,'Data EYFSS Indica'!$C:$AQ,28,0)</f>
        <v>#N/A</v>
      </c>
      <c r="AT315" s="409" t="e">
        <f t="shared" si="159"/>
        <v>#N/A</v>
      </c>
      <c r="AU315" s="409" t="e">
        <f>(VLOOKUP($A315,'Data EYFSS Indica'!$C:$AQ,24,0))/3.2*AU$3</f>
        <v>#N/A</v>
      </c>
      <c r="AV315" s="413" t="e">
        <f t="shared" si="160"/>
        <v>#N/A</v>
      </c>
      <c r="AW315" s="410" t="e">
        <f t="shared" si="150"/>
        <v>#N/A</v>
      </c>
      <c r="AX315" s="410" t="e">
        <f t="shared" si="151"/>
        <v>#N/A</v>
      </c>
      <c r="AY315" s="410" t="e">
        <f t="shared" si="152"/>
        <v>#N/A</v>
      </c>
      <c r="AZ315" s="642">
        <f>(SUMIF('Spring 2023 School'!B:B,Budget!A315,'Spring 2023 School'!AG:AG)+SUMIF('Summer 2023 School'!B:B,Budget!A315,'Summer 2023 School'!AG:AG)+SUMIF('Autumn 2023 School'!B:B,Budget!A315,'Autumn 2023 School'!AG:AG))</f>
        <v>0</v>
      </c>
      <c r="BA315" s="410">
        <f t="shared" si="153"/>
        <v>0</v>
      </c>
      <c r="BI315">
        <f t="shared" si="161"/>
        <v>1575</v>
      </c>
      <c r="BJ315">
        <f t="shared" si="162"/>
        <v>225</v>
      </c>
      <c r="BK315">
        <f t="shared" si="163"/>
        <v>0</v>
      </c>
    </row>
    <row r="316" spans="1:63" x14ac:dyDescent="0.35">
      <c r="A316" s="231">
        <v>2865</v>
      </c>
      <c r="B316" t="s">
        <v>451</v>
      </c>
      <c r="C316" s="231">
        <f>IF(ISNA(VLOOKUP($A316,'Spring 2023 PVI'!$B$3:$AF$220,6,FALSE)),0,(VLOOKUP($A316,'Spring 2023 PVI'!$B$3:$AF$220,6,FALSE)))</f>
        <v>31</v>
      </c>
      <c r="D316" s="231">
        <f>IF(ISNA(VLOOKUP($A316,'Summer 2023 PVI'!$B$2:$AF$217,6,FALSE)),0,(VLOOKUP($A316,'Summer 2023 PVI'!$B$2:$AF$217,6,FALSE)))</f>
        <v>41</v>
      </c>
      <c r="E316" s="231">
        <f>IF(ISNA(VLOOKUP($A316,'Autumn 2023 PVI'!$B$2:$AH$214,6,FALSE)),0,(VLOOKUP($A316,'Autumn 2023 PVI'!$B$2:$AH$214,6,FALSE)))</f>
        <v>26</v>
      </c>
      <c r="F316" s="231">
        <f>IF(ISNA(VLOOKUP($A316,'Spring 2023 PVI'!$B$3:$AF$219,9,FALSE)),0,(VLOOKUP($A316,'Spring 2023 PVI'!$B$3:$AF$219,8,FALSE)))</f>
        <v>3</v>
      </c>
      <c r="G316" s="231">
        <f>IF(ISNA(VLOOKUP($A316,'Summer 2023 PVI'!$B$2:$AF$216,9,FALSE)),0,(VLOOKUP($A316,'Summer 2023 PVI'!$B$2:$AF$216,8,FALSE)))</f>
        <v>5</v>
      </c>
      <c r="H316" s="231">
        <f>IF(ISNA(VLOOKUP($A316,'Autumn 2023 PVI'!$B$2:$AH$214,9,FALSE)),0,(VLOOKUP($A316,'Autumn 2023 PVI'!$B$2:$AH$214,9,FALSE)))</f>
        <v>12</v>
      </c>
      <c r="I316" s="231">
        <f>IF(ISNA(VLOOKUP($A316,'Spring 2023 PVI'!$B$3:$AF$219,13,FALSE)),0,(VLOOKUP($A316,'Spring 2023 PVI'!$B$3:$AF$219,13,FALSE)))</f>
        <v>453</v>
      </c>
      <c r="J316" s="231">
        <f>IF(ISNA(VLOOKUP($A316,'Summer 2023 PVI'!$B$2:$AF$216,13,FALSE)),0,(VLOOKUP($A316,'Summer 2023 PVI'!$B$2:$AF$216,13,FALSE)))</f>
        <v>584.5</v>
      </c>
      <c r="K316" s="231">
        <f>IF(ISNA(VLOOKUP($A316,'Autumn 2023 PVI'!$B$2:$AH$214,13,FALSE)),0,(VLOOKUP($A316,'Autumn 2023 PVI'!$B$2:$AH$214,13,FALSE)))</f>
        <v>363</v>
      </c>
      <c r="L316" s="231">
        <f>IF(ISNA(VLOOKUP($A316,'Spring 2023 PVI'!$B$3:$AF$219,16,FALSE)),0,(VLOOKUP($A316,'Spring 2023 PVI'!$B$3:$AF$219,16,FALSE)))</f>
        <v>168</v>
      </c>
      <c r="M316" s="231">
        <f>IF(ISNA(VLOOKUP($A316,'Summer 2023 PVI'!$B$2:$AF$216,16,FALSE)),0,(VLOOKUP($A316,'Summer 2023 PVI'!$B$2:$AF$216,16,FALSE)))</f>
        <v>192</v>
      </c>
      <c r="N316" s="231">
        <f>IF(ISNA(VLOOKUP($A316,'Autumn 2023 PVI'!$B$2:$AH$214,16,FALSE)),0,(VLOOKUP($A316,'Autumn 2023 PVI'!$B$2:$AH$214,16,FALSE)))</f>
        <v>150</v>
      </c>
      <c r="O316" s="231">
        <f>IF(ISNA(VLOOKUP($A316,'Spring 2023 PVI'!$B$3:$AF$219,3,FALSE)),0,(VLOOKUP($A316,'Spring 2023 PVI'!$B$3:$AF$219,3,FALSE)))</f>
        <v>3</v>
      </c>
      <c r="P316" s="231">
        <f>IF(ISNA(VLOOKUP($A316,'Summer 2023 PVI'!$B$3:$AF$216,3,FALSE)),0,(VLOOKUP($A316,'Summer 2023 PVI'!$B$2:$AF$216,3,FALSE)))</f>
        <v>3</v>
      </c>
      <c r="Q316" s="231">
        <f>IF(ISNA(VLOOKUP($A316,'Autumn 2023 PVI'!$B$2:$AF$214,3,FALSE)),0,(VLOOKUP($A316,'Autumn 2023 PVI'!$B$2:$AF$214,3,FALSE)))</f>
        <v>9</v>
      </c>
      <c r="R316" s="231">
        <f>IF(ISNA(VLOOKUP($A316,'Spring 2023 PVI'!$B$3:$AF$219,10,FALSE)),0,(VLOOKUP($A316,'Spring 2023 PVI'!$B$3:$AF$219,10,FALSE)))</f>
        <v>39</v>
      </c>
      <c r="S316" s="231">
        <f>IF(ISNA(VLOOKUP($A316,'Summer 2023 PVI'!$B$2:$AF$216,10,FALSE)),0,(VLOOKUP($A316,'Summer 2023 PVI'!$B$2:$AF$216,10,FALSE)))</f>
        <v>42</v>
      </c>
      <c r="T316" s="231">
        <f>IF(ISNA(VLOOKUP($A316,'Autumn 2023 PVI'!$B$2:$AH$214,10,FALSE)),0,(VLOOKUP($A316,'Autumn 2023 PVI'!$B$2:$AH$214,10,FALSE)))</f>
        <v>122</v>
      </c>
      <c r="U316" s="231">
        <f>IF(ISNA(VLOOKUP($A316,'Spring 2023 PVI'!$B$3:$AF$219,26,FALSE)),0,(VLOOKUP($A316,'Spring 2023 PVI'!$B$3:$AF$219,26,FALSE)))</f>
        <v>7</v>
      </c>
      <c r="V316" s="231">
        <f>IF(ISNA(VLOOKUP($A316,'Spring 2023 PVI'!$B$3:$AF$219,26,FALSE)),0,(VLOOKUP($A316,'Spring 2023 PVI'!$B$3:$AF$219,26,FALSE)))</f>
        <v>7</v>
      </c>
      <c r="W316" s="231">
        <f>IF(ISNA(VLOOKUP($A316,'Spring 2023 PVI'!$B$3:$AF$219,26,FALSE)),0,(VLOOKUP($A316,'Spring 2023 PVI'!$B$3:$AF$219,26,FALSE)))</f>
        <v>7</v>
      </c>
      <c r="X316" s="231">
        <f>IF(ISNA(VLOOKUP($A316,'Spring 2023 PVI'!$B$3:$AF$219,27,FALSE)),0,(VLOOKUP($A316,'Spring 2023 PVI'!$B$3:$AF$219,27,FALSE)))</f>
        <v>105</v>
      </c>
      <c r="Y316" s="231">
        <f>IF(ISNA(VLOOKUP($A316,'Spring 2023 PVI'!$B$3:$AF$219,27,FALSE)),0,(VLOOKUP($A316,'Spring 2023 PVI'!$B$3:$AF$219,27,FALSE)))</f>
        <v>105</v>
      </c>
      <c r="Z316" s="231">
        <f>IF(ISNA(VLOOKUP($A316,'Spring 2023 PVI'!$B$3:$AF$219,27,FALSE)),0,(VLOOKUP($A316,'Spring 2023 PVI'!$B$3:$AF$219,27,FALSE)))</f>
        <v>105</v>
      </c>
      <c r="AA316" s="231">
        <f>IF(ISNA(VLOOKUP($A316,'Spring 2023 PVI'!$B$3:$AF$219,28,FALSE)),0,(VLOOKUP($A316,'Spring 2023 PVI'!$B$3:$AF$219,28,FALSE)))</f>
        <v>0</v>
      </c>
      <c r="AB316" s="231">
        <f>IF(ISNA(VLOOKUP($A316,'Spring 2023 PVI'!$B$3:$AF$219,28,FALSE)),0,(VLOOKUP($A316,'Spring 2023 PVI'!$B$3:$AF$219,28,FALSE)))</f>
        <v>0</v>
      </c>
      <c r="AC316" s="231">
        <f>IF(ISNA(VLOOKUP($A316,'Spring 2023 PVI'!$B$3:$AF$219,28,FALSE)),0,(VLOOKUP($A316,'Spring 2023 PVI'!$B$3:$AF$219,28,FALSE)))</f>
        <v>0</v>
      </c>
      <c r="AD316" s="384">
        <f t="shared" si="154"/>
        <v>131833.37</v>
      </c>
      <c r="AE316" s="403">
        <v>135</v>
      </c>
      <c r="AF316" s="403">
        <v>60</v>
      </c>
      <c r="AG316" s="403">
        <v>45</v>
      </c>
      <c r="AH316" s="384">
        <f t="shared" si="147"/>
        <v>3129.2999999999997</v>
      </c>
      <c r="AI316" s="384">
        <f t="shared" si="148"/>
        <v>661.19999999999993</v>
      </c>
      <c r="AJ316" s="384">
        <f t="shared" si="149"/>
        <v>136.80000000000001</v>
      </c>
      <c r="AK316" s="384">
        <f t="shared" si="155"/>
        <v>3927.2999999999997</v>
      </c>
      <c r="AL316" s="403">
        <f>IF(ISNA(VLOOKUP($A316,'Spring 2023 PVI'!$B319:$AD319,29,FALSE)),0,(VLOOKUP($A316,'Spring 2023 PVI'!$B319:$AD319,29,FALSE)))</f>
        <v>0</v>
      </c>
      <c r="AM316" s="403">
        <f>IF(ISNA(VLOOKUP($A316,'Spring 2023 PVI'!$B319:$AZ319,30,FALSE)),0,(VLOOKUP($A316,'Spring 2023 PVI'!$B319:$AZ319,30,FALSE)))</f>
        <v>0</v>
      </c>
      <c r="AN316" s="402">
        <f t="shared" si="156"/>
        <v>0</v>
      </c>
      <c r="AO316" s="404">
        <f t="shared" si="157"/>
        <v>20538.72</v>
      </c>
      <c r="AP316" s="384">
        <f t="shared" si="158"/>
        <v>156299.38999999998</v>
      </c>
      <c r="AQ316" s="403"/>
      <c r="AR316" s="403" t="e">
        <f>VLOOKUP($A316,'Data EYFSS Indica'!$C:$AQ,27,0)</f>
        <v>#N/A</v>
      </c>
      <c r="AS316" s="403" t="e">
        <f>VLOOKUP($A316,'Data EYFSS Indica'!$C:$AQ,28,0)</f>
        <v>#N/A</v>
      </c>
      <c r="AT316" s="409" t="e">
        <f t="shared" si="159"/>
        <v>#N/A</v>
      </c>
      <c r="AU316" s="409" t="e">
        <f>(VLOOKUP($A316,'Data EYFSS Indica'!$C:$AQ,24,0))/3.2*AU$3</f>
        <v>#N/A</v>
      </c>
      <c r="AV316" s="413" t="e">
        <f t="shared" si="160"/>
        <v>#N/A</v>
      </c>
      <c r="AW316" s="410" t="e">
        <f t="shared" si="150"/>
        <v>#N/A</v>
      </c>
      <c r="AX316" s="410" t="e">
        <f t="shared" si="151"/>
        <v>#N/A</v>
      </c>
      <c r="AY316" s="410" t="e">
        <f t="shared" si="152"/>
        <v>#N/A</v>
      </c>
      <c r="AZ316" s="642">
        <f>(SUMIF('Spring 2023 School'!B:B,Budget!A316,'Spring 2023 School'!AG:AG)+SUMIF('Summer 2023 School'!B:B,Budget!A316,'Summer 2023 School'!AG:AG)+SUMIF('Autumn 2023 School'!B:B,Budget!A316,'Autumn 2023 School'!AG:AG))</f>
        <v>0</v>
      </c>
      <c r="BA316" s="410">
        <f t="shared" si="153"/>
        <v>0</v>
      </c>
      <c r="BI316">
        <f t="shared" si="161"/>
        <v>2025</v>
      </c>
      <c r="BJ316">
        <f t="shared" si="162"/>
        <v>900</v>
      </c>
      <c r="BK316">
        <f t="shared" si="163"/>
        <v>675</v>
      </c>
    </row>
    <row r="317" spans="1:63" x14ac:dyDescent="0.35">
      <c r="A317" s="231">
        <v>2866</v>
      </c>
      <c r="B317" t="s">
        <v>452</v>
      </c>
      <c r="C317" s="231">
        <f>IF(ISNA(VLOOKUP($A317,'Spring 2023 PVI'!$B$3:$AF$220,6,FALSE)),0,(VLOOKUP($A317,'Spring 2023 PVI'!$B$3:$AF$220,6,FALSE)))</f>
        <v>26</v>
      </c>
      <c r="D317" s="231">
        <f>IF(ISNA(VLOOKUP($A317,'Summer 2023 PVI'!$B$2:$AF$217,6,FALSE)),0,(VLOOKUP($A317,'Summer 2023 PVI'!$B$2:$AF$217,6,FALSE)))</f>
        <v>31</v>
      </c>
      <c r="E317" s="231">
        <f>IF(ISNA(VLOOKUP($A317,'Autumn 2023 PVI'!$B$2:$AH$214,6,FALSE)),0,(VLOOKUP($A317,'Autumn 2023 PVI'!$B$2:$AH$214,6,FALSE)))</f>
        <v>18</v>
      </c>
      <c r="F317" s="231">
        <f>IF(ISNA(VLOOKUP($A317,'Spring 2023 PVI'!$B$3:$AF$219,9,FALSE)),0,(VLOOKUP($A317,'Spring 2023 PVI'!$B$3:$AF$219,8,FALSE)))</f>
        <v>3</v>
      </c>
      <c r="G317" s="231">
        <f>IF(ISNA(VLOOKUP($A317,'Summer 2023 PVI'!$B$2:$AF$216,9,FALSE)),0,(VLOOKUP($A317,'Summer 2023 PVI'!$B$2:$AF$216,8,FALSE)))</f>
        <v>5</v>
      </c>
      <c r="H317" s="231">
        <f>IF(ISNA(VLOOKUP($A317,'Autumn 2023 PVI'!$B$2:$AH$214,9,FALSE)),0,(VLOOKUP($A317,'Autumn 2023 PVI'!$B$2:$AH$214,9,FALSE)))</f>
        <v>10</v>
      </c>
      <c r="I317" s="231">
        <f>IF(ISNA(VLOOKUP($A317,'Spring 2023 PVI'!$B$3:$AF$219,13,FALSE)),0,(VLOOKUP($A317,'Spring 2023 PVI'!$B$3:$AF$219,13,FALSE)))</f>
        <v>375</v>
      </c>
      <c r="J317" s="231">
        <f>IF(ISNA(VLOOKUP($A317,'Summer 2023 PVI'!$B$2:$AF$216,13,FALSE)),0,(VLOOKUP($A317,'Summer 2023 PVI'!$B$2:$AF$216,13,FALSE)))</f>
        <v>465</v>
      </c>
      <c r="K317" s="231">
        <f>IF(ISNA(VLOOKUP($A317,'Autumn 2023 PVI'!$B$2:$AH$214,13,FALSE)),0,(VLOOKUP($A317,'Autumn 2023 PVI'!$B$2:$AH$214,13,FALSE)))</f>
        <v>270</v>
      </c>
      <c r="L317" s="231">
        <f>IF(ISNA(VLOOKUP($A317,'Spring 2023 PVI'!$B$3:$AF$219,16,FALSE)),0,(VLOOKUP($A317,'Spring 2023 PVI'!$B$3:$AF$219,16,FALSE)))</f>
        <v>165</v>
      </c>
      <c r="M317" s="231">
        <f>IF(ISNA(VLOOKUP($A317,'Summer 2023 PVI'!$B$2:$AF$216,16,FALSE)),0,(VLOOKUP($A317,'Summer 2023 PVI'!$B$2:$AF$216,16,FALSE)))</f>
        <v>270</v>
      </c>
      <c r="N317" s="231">
        <f>IF(ISNA(VLOOKUP($A317,'Autumn 2023 PVI'!$B$2:$AH$214,16,FALSE)),0,(VLOOKUP($A317,'Autumn 2023 PVI'!$B$2:$AH$214,16,FALSE)))</f>
        <v>150</v>
      </c>
      <c r="O317" s="231">
        <f>IF(ISNA(VLOOKUP($A317,'Spring 2023 PVI'!$B$3:$AF$219,3,FALSE)),0,(VLOOKUP($A317,'Spring 2023 PVI'!$B$3:$AF$219,3,FALSE)))</f>
        <v>11</v>
      </c>
      <c r="P317" s="231">
        <f>IF(ISNA(VLOOKUP($A317,'Summer 2023 PVI'!$B$3:$AF$216,3,FALSE)),0,(VLOOKUP($A317,'Summer 2023 PVI'!$B$2:$AF$216,3,FALSE)))</f>
        <v>11</v>
      </c>
      <c r="Q317" s="231">
        <f>IF(ISNA(VLOOKUP($A317,'Autumn 2023 PVI'!$B$2:$AF$214,3,FALSE)),0,(VLOOKUP($A317,'Autumn 2023 PVI'!$B$2:$AF$214,3,FALSE)))</f>
        <v>11</v>
      </c>
      <c r="R317" s="231">
        <f>IF(ISNA(VLOOKUP($A317,'Spring 2023 PVI'!$B$3:$AF$219,10,FALSE)),0,(VLOOKUP($A317,'Spring 2023 PVI'!$B$3:$AF$219,10,FALSE)))</f>
        <v>165</v>
      </c>
      <c r="S317" s="231">
        <f>IF(ISNA(VLOOKUP($A317,'Summer 2023 PVI'!$B$2:$AF$216,10,FALSE)),0,(VLOOKUP($A317,'Summer 2023 PVI'!$B$2:$AF$216,10,FALSE)))</f>
        <v>165</v>
      </c>
      <c r="T317" s="231">
        <f>IF(ISNA(VLOOKUP($A317,'Autumn 2023 PVI'!$B$2:$AH$214,10,FALSE)),0,(VLOOKUP($A317,'Autumn 2023 PVI'!$B$2:$AH$214,10,FALSE)))</f>
        <v>165</v>
      </c>
      <c r="U317" s="231">
        <f>IF(ISNA(VLOOKUP($A317,'Spring 2023 PVI'!$B$3:$AF$219,26,FALSE)),0,(VLOOKUP($A317,'Spring 2023 PVI'!$B$3:$AF$219,26,FALSE)))</f>
        <v>2</v>
      </c>
      <c r="V317" s="231">
        <f>IF(ISNA(VLOOKUP($A317,'Spring 2023 PVI'!$B$3:$AF$219,26,FALSE)),0,(VLOOKUP($A317,'Spring 2023 PVI'!$B$3:$AF$219,26,FALSE)))</f>
        <v>2</v>
      </c>
      <c r="W317" s="231">
        <f>IF(ISNA(VLOOKUP($A317,'Spring 2023 PVI'!$B$3:$AF$219,26,FALSE)),0,(VLOOKUP($A317,'Spring 2023 PVI'!$B$3:$AF$219,26,FALSE)))</f>
        <v>2</v>
      </c>
      <c r="X317" s="231">
        <f>IF(ISNA(VLOOKUP($A317,'Spring 2023 PVI'!$B$3:$AF$219,27,FALSE)),0,(VLOOKUP($A317,'Spring 2023 PVI'!$B$3:$AF$219,27,FALSE)))</f>
        <v>30</v>
      </c>
      <c r="Y317" s="231">
        <f>IF(ISNA(VLOOKUP($A317,'Spring 2023 PVI'!$B$3:$AF$219,27,FALSE)),0,(VLOOKUP($A317,'Spring 2023 PVI'!$B$3:$AF$219,27,FALSE)))</f>
        <v>30</v>
      </c>
      <c r="Z317" s="231">
        <f>IF(ISNA(VLOOKUP($A317,'Spring 2023 PVI'!$B$3:$AF$219,27,FALSE)),0,(VLOOKUP($A317,'Spring 2023 PVI'!$B$3:$AF$219,27,FALSE)))</f>
        <v>30</v>
      </c>
      <c r="AA317" s="231">
        <f>IF(ISNA(VLOOKUP($A317,'Spring 2023 PVI'!$B$3:$AF$219,28,FALSE)),0,(VLOOKUP($A317,'Spring 2023 PVI'!$B$3:$AF$219,28,FALSE)))</f>
        <v>0</v>
      </c>
      <c r="AB317" s="231">
        <f>IF(ISNA(VLOOKUP($A317,'Spring 2023 PVI'!$B$3:$AF$219,28,FALSE)),0,(VLOOKUP($A317,'Spring 2023 PVI'!$B$3:$AF$219,28,FALSE)))</f>
        <v>0</v>
      </c>
      <c r="AC317" s="231">
        <f>IF(ISNA(VLOOKUP($A317,'Spring 2023 PVI'!$B$3:$AF$219,28,FALSE)),0,(VLOOKUP($A317,'Spring 2023 PVI'!$B$3:$AF$219,28,FALSE)))</f>
        <v>0</v>
      </c>
      <c r="AD317" s="384">
        <f t="shared" si="154"/>
        <v>117153.29999999999</v>
      </c>
      <c r="AE317" s="403">
        <v>75</v>
      </c>
      <c r="AF317" s="403">
        <v>0</v>
      </c>
      <c r="AG317" s="403">
        <v>30</v>
      </c>
      <c r="AH317" s="384">
        <f t="shared" si="147"/>
        <v>1738.5</v>
      </c>
      <c r="AI317" s="384">
        <f t="shared" si="148"/>
        <v>0</v>
      </c>
      <c r="AJ317" s="384">
        <f t="shared" si="149"/>
        <v>91.2</v>
      </c>
      <c r="AK317" s="384">
        <f t="shared" si="155"/>
        <v>1829.7</v>
      </c>
      <c r="AL317" s="403">
        <f>IF(ISNA(VLOOKUP($A317,'Spring 2023 PVI'!$B320:$AD320,29,FALSE)),0,(VLOOKUP($A317,'Spring 2023 PVI'!$B320:$AD320,29,FALSE)))</f>
        <v>0</v>
      </c>
      <c r="AM317" s="403">
        <f>IF(ISNA(VLOOKUP($A317,'Spring 2023 PVI'!$B320:$AZ320,30,FALSE)),0,(VLOOKUP($A317,'Spring 2023 PVI'!$B320:$AZ320,30,FALSE)))</f>
        <v>0</v>
      </c>
      <c r="AN317" s="402">
        <f t="shared" si="156"/>
        <v>0</v>
      </c>
      <c r="AO317" s="404">
        <f t="shared" si="157"/>
        <v>51163.200000000004</v>
      </c>
      <c r="AP317" s="384">
        <f t="shared" si="158"/>
        <v>170146.19999999998</v>
      </c>
      <c r="AQ317" s="403"/>
      <c r="AR317" s="403" t="e">
        <f>VLOOKUP($A317,'Data EYFSS Indica'!$C:$AQ,27,0)</f>
        <v>#N/A</v>
      </c>
      <c r="AS317" s="403" t="e">
        <f>VLOOKUP($A317,'Data EYFSS Indica'!$C:$AQ,28,0)</f>
        <v>#N/A</v>
      </c>
      <c r="AT317" s="409" t="e">
        <f t="shared" si="159"/>
        <v>#N/A</v>
      </c>
      <c r="AU317" s="409" t="e">
        <f>(VLOOKUP($A317,'Data EYFSS Indica'!$C:$AQ,24,0))/3.2*AU$3</f>
        <v>#N/A</v>
      </c>
      <c r="AV317" s="413" t="e">
        <f t="shared" si="160"/>
        <v>#N/A</v>
      </c>
      <c r="AW317" s="410" t="e">
        <f t="shared" si="150"/>
        <v>#N/A</v>
      </c>
      <c r="AX317" s="410" t="e">
        <f t="shared" si="151"/>
        <v>#N/A</v>
      </c>
      <c r="AY317" s="410" t="e">
        <f t="shared" si="152"/>
        <v>#N/A</v>
      </c>
      <c r="AZ317" s="642">
        <f>(SUMIF('Spring 2023 School'!B:B,Budget!A317,'Spring 2023 School'!AG:AG)+SUMIF('Summer 2023 School'!B:B,Budget!A317,'Summer 2023 School'!AG:AG)+SUMIF('Autumn 2023 School'!B:B,Budget!A317,'Autumn 2023 School'!AG:AG))</f>
        <v>0</v>
      </c>
      <c r="BA317" s="410">
        <f t="shared" si="153"/>
        <v>0</v>
      </c>
      <c r="BI317">
        <f t="shared" si="161"/>
        <v>1125</v>
      </c>
      <c r="BJ317">
        <f t="shared" si="162"/>
        <v>0</v>
      </c>
      <c r="BK317">
        <f t="shared" si="163"/>
        <v>450</v>
      </c>
    </row>
    <row r="318" spans="1:63" x14ac:dyDescent="0.35">
      <c r="A318" s="231">
        <v>2868</v>
      </c>
      <c r="B318" t="s">
        <v>453</v>
      </c>
      <c r="C318" s="231">
        <f>IF(ISNA(VLOOKUP($A318,'Spring 2023 PVI'!$B$3:$AF$220,6,FALSE)),0,(VLOOKUP($A318,'Spring 2023 PVI'!$B$3:$AF$220,6,FALSE)))</f>
        <v>25</v>
      </c>
      <c r="D318" s="231">
        <f>IF(ISNA(VLOOKUP($A318,'Summer 2023 PVI'!$B$2:$AF$217,6,FALSE)),0,(VLOOKUP($A318,'Summer 2023 PVI'!$B$2:$AF$217,6,FALSE)))</f>
        <v>27</v>
      </c>
      <c r="E318" s="231">
        <f>IF(ISNA(VLOOKUP($A318,'Autumn 2023 PVI'!$B$2:$AH$214,6,FALSE)),0,(VLOOKUP($A318,'Autumn 2023 PVI'!$B$2:$AH$214,6,FALSE)))</f>
        <v>12</v>
      </c>
      <c r="F318" s="231">
        <f>IF(ISNA(VLOOKUP($A318,'Spring 2023 PVI'!$B$3:$AF$219,9,FALSE)),0,(VLOOKUP($A318,'Spring 2023 PVI'!$B$3:$AF$219,8,FALSE)))</f>
        <v>5</v>
      </c>
      <c r="G318" s="231">
        <f>IF(ISNA(VLOOKUP($A318,'Summer 2023 PVI'!$B$2:$AF$216,9,FALSE)),0,(VLOOKUP($A318,'Summer 2023 PVI'!$B$2:$AF$216,8,FALSE)))</f>
        <v>8</v>
      </c>
      <c r="H318" s="231">
        <f>IF(ISNA(VLOOKUP($A318,'Autumn 2023 PVI'!$B$2:$AH$214,9,FALSE)),0,(VLOOKUP($A318,'Autumn 2023 PVI'!$B$2:$AH$214,9,FALSE)))</f>
        <v>8</v>
      </c>
      <c r="I318" s="231">
        <f>IF(ISNA(VLOOKUP($A318,'Spring 2023 PVI'!$B$3:$AF$219,13,FALSE)),0,(VLOOKUP($A318,'Spring 2023 PVI'!$B$3:$AF$219,13,FALSE)))</f>
        <v>360</v>
      </c>
      <c r="J318" s="231">
        <f>IF(ISNA(VLOOKUP($A318,'Summer 2023 PVI'!$B$2:$AF$216,13,FALSE)),0,(VLOOKUP($A318,'Summer 2023 PVI'!$B$2:$AF$216,13,FALSE)))</f>
        <v>393</v>
      </c>
      <c r="K318" s="231">
        <f>IF(ISNA(VLOOKUP($A318,'Autumn 2023 PVI'!$B$2:$AH$214,13,FALSE)),0,(VLOOKUP($A318,'Autumn 2023 PVI'!$B$2:$AH$214,13,FALSE)))</f>
        <v>177</v>
      </c>
      <c r="L318" s="231">
        <f>IF(ISNA(VLOOKUP($A318,'Spring 2023 PVI'!$B$3:$AF$219,16,FALSE)),0,(VLOOKUP($A318,'Spring 2023 PVI'!$B$3:$AF$219,16,FALSE)))</f>
        <v>145</v>
      </c>
      <c r="M318" s="231">
        <f>IF(ISNA(VLOOKUP($A318,'Summer 2023 PVI'!$B$2:$AF$216,16,FALSE)),0,(VLOOKUP($A318,'Summer 2023 PVI'!$B$2:$AF$216,16,FALSE)))</f>
        <v>178</v>
      </c>
      <c r="N318" s="231">
        <f>IF(ISNA(VLOOKUP($A318,'Autumn 2023 PVI'!$B$2:$AH$214,16,FALSE)),0,(VLOOKUP($A318,'Autumn 2023 PVI'!$B$2:$AH$214,16,FALSE)))</f>
        <v>96</v>
      </c>
      <c r="O318" s="231">
        <f>IF(ISNA(VLOOKUP($A318,'Spring 2023 PVI'!$B$3:$AF$219,3,FALSE)),0,(VLOOKUP($A318,'Spring 2023 PVI'!$B$3:$AF$219,3,FALSE)))</f>
        <v>6</v>
      </c>
      <c r="P318" s="231">
        <f>IF(ISNA(VLOOKUP($A318,'Summer 2023 PVI'!$B$3:$AF$216,3,FALSE)),0,(VLOOKUP($A318,'Summer 2023 PVI'!$B$2:$AF$216,3,FALSE)))</f>
        <v>8</v>
      </c>
      <c r="Q318" s="231">
        <f>IF(ISNA(VLOOKUP($A318,'Autumn 2023 PVI'!$B$2:$AF$214,3,FALSE)),0,(VLOOKUP($A318,'Autumn 2023 PVI'!$B$2:$AF$214,3,FALSE)))</f>
        <v>4</v>
      </c>
      <c r="R318" s="231">
        <f>IF(ISNA(VLOOKUP($A318,'Spring 2023 PVI'!$B$3:$AF$219,10,FALSE)),0,(VLOOKUP($A318,'Spring 2023 PVI'!$B$3:$AF$219,10,FALSE)))</f>
        <v>90</v>
      </c>
      <c r="S318" s="231">
        <f>IF(ISNA(VLOOKUP($A318,'Summer 2023 PVI'!$B$2:$AF$216,10,FALSE)),0,(VLOOKUP($A318,'Summer 2023 PVI'!$B$2:$AF$216,10,FALSE)))</f>
        <v>120</v>
      </c>
      <c r="T318" s="231">
        <f>IF(ISNA(VLOOKUP($A318,'Autumn 2023 PVI'!$B$2:$AH$214,10,FALSE)),0,(VLOOKUP($A318,'Autumn 2023 PVI'!$B$2:$AH$214,10,FALSE)))</f>
        <v>51</v>
      </c>
      <c r="U318" s="231">
        <f>IF(ISNA(VLOOKUP($A318,'Spring 2023 PVI'!$B$3:$AF$219,26,FALSE)),0,(VLOOKUP($A318,'Spring 2023 PVI'!$B$3:$AF$219,26,FALSE)))</f>
        <v>0</v>
      </c>
      <c r="V318" s="231">
        <f>IF(ISNA(VLOOKUP($A318,'Spring 2023 PVI'!$B$3:$AF$219,26,FALSE)),0,(VLOOKUP($A318,'Spring 2023 PVI'!$B$3:$AF$219,26,FALSE)))</f>
        <v>0</v>
      </c>
      <c r="W318" s="231">
        <f>IF(ISNA(VLOOKUP($A318,'Spring 2023 PVI'!$B$3:$AF$219,26,FALSE)),0,(VLOOKUP($A318,'Spring 2023 PVI'!$B$3:$AF$219,26,FALSE)))</f>
        <v>0</v>
      </c>
      <c r="X318" s="231">
        <f>IF(ISNA(VLOOKUP($A318,'Spring 2023 PVI'!$B$3:$AF$219,27,FALSE)),0,(VLOOKUP($A318,'Spring 2023 PVI'!$B$3:$AF$219,27,FALSE)))</f>
        <v>0</v>
      </c>
      <c r="Y318" s="231">
        <f>IF(ISNA(VLOOKUP($A318,'Spring 2023 PVI'!$B$3:$AF$219,27,FALSE)),0,(VLOOKUP($A318,'Spring 2023 PVI'!$B$3:$AF$219,27,FALSE)))</f>
        <v>0</v>
      </c>
      <c r="Z318" s="231">
        <f>IF(ISNA(VLOOKUP($A318,'Spring 2023 PVI'!$B$3:$AF$219,27,FALSE)),0,(VLOOKUP($A318,'Spring 2023 PVI'!$B$3:$AF$219,27,FALSE)))</f>
        <v>0</v>
      </c>
      <c r="AA318" s="231">
        <f>IF(ISNA(VLOOKUP($A318,'Spring 2023 PVI'!$B$3:$AF$219,28,FALSE)),0,(VLOOKUP($A318,'Spring 2023 PVI'!$B$3:$AF$219,28,FALSE)))</f>
        <v>0</v>
      </c>
      <c r="AB318" s="231">
        <f>IF(ISNA(VLOOKUP($A318,'Spring 2023 PVI'!$B$3:$AF$219,28,FALSE)),0,(VLOOKUP($A318,'Spring 2023 PVI'!$B$3:$AF$219,28,FALSE)))</f>
        <v>0</v>
      </c>
      <c r="AC318" s="231">
        <f>IF(ISNA(VLOOKUP($A318,'Spring 2023 PVI'!$B$3:$AF$219,28,FALSE)),0,(VLOOKUP($A318,'Spring 2023 PVI'!$B$3:$AF$219,28,FALSE)))</f>
        <v>0</v>
      </c>
      <c r="AD318" s="384">
        <f t="shared" si="154"/>
        <v>93570.880000000005</v>
      </c>
      <c r="AE318" s="403">
        <v>30</v>
      </c>
      <c r="AF318" s="403">
        <v>30</v>
      </c>
      <c r="AG318" s="403">
        <v>45</v>
      </c>
      <c r="AH318" s="384">
        <f t="shared" si="147"/>
        <v>695.4</v>
      </c>
      <c r="AI318" s="384">
        <f t="shared" si="148"/>
        <v>330.59999999999997</v>
      </c>
      <c r="AJ318" s="384">
        <f t="shared" si="149"/>
        <v>136.80000000000001</v>
      </c>
      <c r="AK318" s="384">
        <f t="shared" si="155"/>
        <v>1162.8</v>
      </c>
      <c r="AL318" s="403">
        <f>IF(ISNA(VLOOKUP($A318,'Spring 2023 PVI'!$B321:$AD321,29,FALSE)),0,(VLOOKUP($A318,'Spring 2023 PVI'!$B321:$AD321,29,FALSE)))</f>
        <v>0</v>
      </c>
      <c r="AM318" s="403">
        <f>IF(ISNA(VLOOKUP($A318,'Spring 2023 PVI'!$B321:$AZ321,30,FALSE)),0,(VLOOKUP($A318,'Spring 2023 PVI'!$B321:$AZ321,30,FALSE)))</f>
        <v>0</v>
      </c>
      <c r="AN318" s="402">
        <f t="shared" si="156"/>
        <v>0</v>
      </c>
      <c r="AO318" s="404">
        <f t="shared" si="157"/>
        <v>27270.720000000001</v>
      </c>
      <c r="AP318" s="384">
        <f t="shared" si="158"/>
        <v>122004.40000000001</v>
      </c>
      <c r="AQ318" s="403"/>
      <c r="AR318" s="403" t="e">
        <f>VLOOKUP($A318,'Data EYFSS Indica'!$C:$AQ,27,0)</f>
        <v>#N/A</v>
      </c>
      <c r="AS318" s="403" t="e">
        <f>VLOOKUP($A318,'Data EYFSS Indica'!$C:$AQ,28,0)</f>
        <v>#N/A</v>
      </c>
      <c r="AT318" s="409" t="e">
        <f t="shared" si="159"/>
        <v>#N/A</v>
      </c>
      <c r="AU318" s="409" t="e">
        <f>(VLOOKUP($A318,'Data EYFSS Indica'!$C:$AQ,24,0))/3.2*AU$3</f>
        <v>#N/A</v>
      </c>
      <c r="AV318" s="413" t="e">
        <f t="shared" si="160"/>
        <v>#N/A</v>
      </c>
      <c r="AW318" s="410" t="e">
        <f t="shared" si="150"/>
        <v>#N/A</v>
      </c>
      <c r="AX318" s="410" t="e">
        <f t="shared" si="151"/>
        <v>#N/A</v>
      </c>
      <c r="AY318" s="410" t="e">
        <f t="shared" si="152"/>
        <v>#N/A</v>
      </c>
      <c r="AZ318" s="642">
        <f>(SUMIF('Spring 2023 School'!B:B,Budget!A318,'Spring 2023 School'!AG:AG)+SUMIF('Summer 2023 School'!B:B,Budget!A318,'Summer 2023 School'!AG:AG)+SUMIF('Autumn 2023 School'!B:B,Budget!A318,'Autumn 2023 School'!AG:AG))</f>
        <v>1</v>
      </c>
      <c r="BA318" s="410">
        <f t="shared" si="153"/>
        <v>910</v>
      </c>
      <c r="BI318">
        <f t="shared" si="161"/>
        <v>450</v>
      </c>
      <c r="BJ318">
        <f t="shared" si="162"/>
        <v>450</v>
      </c>
      <c r="BK318">
        <f t="shared" si="163"/>
        <v>675</v>
      </c>
    </row>
    <row r="319" spans="1:63" x14ac:dyDescent="0.35">
      <c r="A319" s="231">
        <v>2872</v>
      </c>
      <c r="B319" t="s">
        <v>454</v>
      </c>
      <c r="C319" s="231">
        <f>IF(ISNA(VLOOKUP($A319,'Spring 2023 PVI'!$B$3:$AF$220,6,FALSE)),0,(VLOOKUP($A319,'Spring 2023 PVI'!$B$3:$AF$220,6,FALSE)))</f>
        <v>34</v>
      </c>
      <c r="D319" s="231">
        <f>IF(ISNA(VLOOKUP($A319,'Summer 2023 PVI'!$B$2:$AF$217,6,FALSE)),0,(VLOOKUP($A319,'Summer 2023 PVI'!$B$2:$AF$217,6,FALSE)))</f>
        <v>39</v>
      </c>
      <c r="E319" s="231">
        <f>IF(ISNA(VLOOKUP($A319,'Autumn 2023 PVI'!$B$2:$AH$214,6,FALSE)),0,(VLOOKUP($A319,'Autumn 2023 PVI'!$B$2:$AH$214,6,FALSE)))</f>
        <v>23</v>
      </c>
      <c r="F319" s="231">
        <f>IF(ISNA(VLOOKUP($A319,'Spring 2023 PVI'!$B$3:$AF$219,9,FALSE)),0,(VLOOKUP($A319,'Spring 2023 PVI'!$B$3:$AF$219,8,FALSE)))</f>
        <v>6</v>
      </c>
      <c r="G319" s="231">
        <f>IF(ISNA(VLOOKUP($A319,'Summer 2023 PVI'!$B$2:$AF$216,9,FALSE)),0,(VLOOKUP($A319,'Summer 2023 PVI'!$B$2:$AF$216,8,FALSE)))</f>
        <v>11</v>
      </c>
      <c r="H319" s="231">
        <f>IF(ISNA(VLOOKUP($A319,'Autumn 2023 PVI'!$B$2:$AH$214,9,FALSE)),0,(VLOOKUP($A319,'Autumn 2023 PVI'!$B$2:$AH$214,9,FALSE)))</f>
        <v>23</v>
      </c>
      <c r="I319" s="231">
        <f>IF(ISNA(VLOOKUP($A319,'Spring 2023 PVI'!$B$3:$AF$219,13,FALSE)),0,(VLOOKUP($A319,'Spring 2023 PVI'!$B$3:$AF$219,13,FALSE)))</f>
        <v>510</v>
      </c>
      <c r="J319" s="231">
        <f>IF(ISNA(VLOOKUP($A319,'Summer 2023 PVI'!$B$2:$AF$216,13,FALSE)),0,(VLOOKUP($A319,'Summer 2023 PVI'!$B$2:$AF$216,13,FALSE)))</f>
        <v>585</v>
      </c>
      <c r="K319" s="231">
        <f>IF(ISNA(VLOOKUP($A319,'Autumn 2023 PVI'!$B$2:$AH$214,13,FALSE)),0,(VLOOKUP($A319,'Autumn 2023 PVI'!$B$2:$AH$214,13,FALSE)))</f>
        <v>345</v>
      </c>
      <c r="L319" s="231">
        <f>IF(ISNA(VLOOKUP($A319,'Spring 2023 PVI'!$B$3:$AF$219,16,FALSE)),0,(VLOOKUP($A319,'Spring 2023 PVI'!$B$3:$AF$219,16,FALSE)))</f>
        <v>450</v>
      </c>
      <c r="M319" s="231">
        <f>IF(ISNA(VLOOKUP($A319,'Summer 2023 PVI'!$B$2:$AF$216,16,FALSE)),0,(VLOOKUP($A319,'Summer 2023 PVI'!$B$2:$AF$216,16,FALSE)))</f>
        <v>495</v>
      </c>
      <c r="N319" s="231">
        <f>IF(ISNA(VLOOKUP($A319,'Autumn 2023 PVI'!$B$2:$AH$214,16,FALSE)),0,(VLOOKUP($A319,'Autumn 2023 PVI'!$B$2:$AH$214,16,FALSE)))</f>
        <v>345</v>
      </c>
      <c r="O319" s="231">
        <f>IF(ISNA(VLOOKUP($A319,'Spring 2023 PVI'!$B$3:$AF$219,3,FALSE)),0,(VLOOKUP($A319,'Spring 2023 PVI'!$B$3:$AF$219,3,FALSE)))</f>
        <v>5</v>
      </c>
      <c r="P319" s="231">
        <f>IF(ISNA(VLOOKUP($A319,'Summer 2023 PVI'!$B$3:$AF$216,3,FALSE)),0,(VLOOKUP($A319,'Summer 2023 PVI'!$B$2:$AF$216,3,FALSE)))</f>
        <v>5</v>
      </c>
      <c r="Q319" s="231">
        <f>IF(ISNA(VLOOKUP($A319,'Autumn 2023 PVI'!$B$2:$AF$214,3,FALSE)),0,(VLOOKUP($A319,'Autumn 2023 PVI'!$B$2:$AF$214,3,FALSE)))</f>
        <v>2</v>
      </c>
      <c r="R319" s="231">
        <f>IF(ISNA(VLOOKUP($A319,'Spring 2023 PVI'!$B$3:$AF$219,10,FALSE)),0,(VLOOKUP($A319,'Spring 2023 PVI'!$B$3:$AF$219,10,FALSE)))</f>
        <v>75</v>
      </c>
      <c r="S319" s="231">
        <f>IF(ISNA(VLOOKUP($A319,'Summer 2023 PVI'!$B$2:$AF$216,10,FALSE)),0,(VLOOKUP($A319,'Summer 2023 PVI'!$B$2:$AF$216,10,FALSE)))</f>
        <v>75</v>
      </c>
      <c r="T319" s="231">
        <f>IF(ISNA(VLOOKUP($A319,'Autumn 2023 PVI'!$B$2:$AH$214,10,FALSE)),0,(VLOOKUP($A319,'Autumn 2023 PVI'!$B$2:$AH$214,10,FALSE)))</f>
        <v>30</v>
      </c>
      <c r="U319" s="231">
        <f>IF(ISNA(VLOOKUP($A319,'Spring 2023 PVI'!$B$3:$AF$219,26,FALSE)),0,(VLOOKUP($A319,'Spring 2023 PVI'!$B$3:$AF$219,26,FALSE)))</f>
        <v>0</v>
      </c>
      <c r="V319" s="231">
        <f>IF(ISNA(VLOOKUP($A319,'Spring 2023 PVI'!$B$3:$AF$219,26,FALSE)),0,(VLOOKUP($A319,'Spring 2023 PVI'!$B$3:$AF$219,26,FALSE)))</f>
        <v>0</v>
      </c>
      <c r="W319" s="231">
        <f>IF(ISNA(VLOOKUP($A319,'Spring 2023 PVI'!$B$3:$AF$219,26,FALSE)),0,(VLOOKUP($A319,'Spring 2023 PVI'!$B$3:$AF$219,26,FALSE)))</f>
        <v>0</v>
      </c>
      <c r="X319" s="231">
        <f>IF(ISNA(VLOOKUP($A319,'Spring 2023 PVI'!$B$3:$AF$219,27,FALSE)),0,(VLOOKUP($A319,'Spring 2023 PVI'!$B$3:$AF$219,27,FALSE)))</f>
        <v>0</v>
      </c>
      <c r="Y319" s="231">
        <f>IF(ISNA(VLOOKUP($A319,'Spring 2023 PVI'!$B$3:$AF$219,27,FALSE)),0,(VLOOKUP($A319,'Spring 2023 PVI'!$B$3:$AF$219,27,FALSE)))</f>
        <v>0</v>
      </c>
      <c r="Z319" s="231">
        <f>IF(ISNA(VLOOKUP($A319,'Spring 2023 PVI'!$B$3:$AF$219,27,FALSE)),0,(VLOOKUP($A319,'Spring 2023 PVI'!$B$3:$AF$219,27,FALSE)))</f>
        <v>0</v>
      </c>
      <c r="AA319" s="231">
        <f>IF(ISNA(VLOOKUP($A319,'Spring 2023 PVI'!$B$3:$AF$219,28,FALSE)),0,(VLOOKUP($A319,'Spring 2023 PVI'!$B$3:$AF$219,28,FALSE)))</f>
        <v>0</v>
      </c>
      <c r="AB319" s="231">
        <f>IF(ISNA(VLOOKUP($A319,'Spring 2023 PVI'!$B$3:$AF$219,28,FALSE)),0,(VLOOKUP($A319,'Spring 2023 PVI'!$B$3:$AF$219,28,FALSE)))</f>
        <v>0</v>
      </c>
      <c r="AC319" s="231">
        <f>IF(ISNA(VLOOKUP($A319,'Spring 2023 PVI'!$B$3:$AF$219,28,FALSE)),0,(VLOOKUP($A319,'Spring 2023 PVI'!$B$3:$AF$219,28,FALSE)))</f>
        <v>0</v>
      </c>
      <c r="AD319" s="384">
        <f t="shared" si="154"/>
        <v>188616</v>
      </c>
      <c r="AE319" s="403">
        <v>15</v>
      </c>
      <c r="AF319" s="403">
        <v>15</v>
      </c>
      <c r="AG319" s="403">
        <v>0</v>
      </c>
      <c r="AH319" s="384">
        <f t="shared" si="147"/>
        <v>347.7</v>
      </c>
      <c r="AI319" s="384">
        <f t="shared" si="148"/>
        <v>165.29999999999998</v>
      </c>
      <c r="AJ319" s="384">
        <f t="shared" si="149"/>
        <v>0</v>
      </c>
      <c r="AK319" s="384">
        <f t="shared" si="155"/>
        <v>513</v>
      </c>
      <c r="AL319" s="403">
        <f>IF(ISNA(VLOOKUP($A319,'Spring 2023 PVI'!$B322:$AD322,29,FALSE)),0,(VLOOKUP($A319,'Spring 2023 PVI'!$B322:$AD322,29,FALSE)))</f>
        <v>0</v>
      </c>
      <c r="AM319" s="403">
        <f>IF(ISNA(VLOOKUP($A319,'Spring 2023 PVI'!$B322:$AZ322,30,FALSE)),0,(VLOOKUP($A319,'Spring 2023 PVI'!$B322:$AZ322,30,FALSE)))</f>
        <v>0</v>
      </c>
      <c r="AN319" s="402">
        <f t="shared" si="156"/>
        <v>0</v>
      </c>
      <c r="AO319" s="404">
        <f t="shared" si="157"/>
        <v>18849.599999999999</v>
      </c>
      <c r="AP319" s="384">
        <f t="shared" si="158"/>
        <v>207978.6</v>
      </c>
      <c r="AQ319" s="403"/>
      <c r="AR319" s="403" t="e">
        <f>VLOOKUP($A319,'Data EYFSS Indica'!$C:$AQ,27,0)</f>
        <v>#N/A</v>
      </c>
      <c r="AS319" s="403" t="e">
        <f>VLOOKUP($A319,'Data EYFSS Indica'!$C:$AQ,28,0)</f>
        <v>#N/A</v>
      </c>
      <c r="AT319" s="409" t="e">
        <f t="shared" si="159"/>
        <v>#N/A</v>
      </c>
      <c r="AU319" s="409" t="e">
        <f>(VLOOKUP($A319,'Data EYFSS Indica'!$C:$AQ,24,0))/3.2*AU$3</f>
        <v>#N/A</v>
      </c>
      <c r="AV319" s="413" t="e">
        <f t="shared" si="160"/>
        <v>#N/A</v>
      </c>
      <c r="AW319" s="410" t="e">
        <f t="shared" si="150"/>
        <v>#N/A</v>
      </c>
      <c r="AX319" s="410" t="e">
        <f t="shared" si="151"/>
        <v>#N/A</v>
      </c>
      <c r="AY319" s="410" t="e">
        <f t="shared" si="152"/>
        <v>#N/A</v>
      </c>
      <c r="AZ319" s="642">
        <f>(SUMIF('Spring 2023 School'!B:B,Budget!A319,'Spring 2023 School'!AG:AG)+SUMIF('Summer 2023 School'!B:B,Budget!A319,'Summer 2023 School'!AG:AG)+SUMIF('Autumn 2023 School'!B:B,Budget!A319,'Autumn 2023 School'!AG:AG))</f>
        <v>0</v>
      </c>
      <c r="BA319" s="410">
        <f t="shared" si="153"/>
        <v>0</v>
      </c>
      <c r="BI319">
        <f t="shared" si="161"/>
        <v>225</v>
      </c>
      <c r="BJ319">
        <f t="shared" si="162"/>
        <v>225</v>
      </c>
      <c r="BK319">
        <f t="shared" si="163"/>
        <v>0</v>
      </c>
    </row>
    <row r="320" spans="1:63" x14ac:dyDescent="0.35">
      <c r="A320" s="231">
        <v>2878</v>
      </c>
      <c r="B320" t="s">
        <v>455</v>
      </c>
      <c r="C320" s="231">
        <f>IF(ISNA(VLOOKUP($A320,'Spring 2023 PVI'!$B$3:$AF$220,6,FALSE)),0,(VLOOKUP($A320,'Spring 2023 PVI'!$B$3:$AF$220,6,FALSE)))</f>
        <v>37</v>
      </c>
      <c r="D320" s="231">
        <f>IF(ISNA(VLOOKUP($A320,'Summer 2023 PVI'!$B$2:$AF$217,6,FALSE)),0,(VLOOKUP($A320,'Summer 2023 PVI'!$B$2:$AF$217,6,FALSE)))</f>
        <v>40</v>
      </c>
      <c r="E320" s="231">
        <f>IF(ISNA(VLOOKUP($A320,'Autumn 2023 PVI'!$B$2:$AH$214,6,FALSE)),0,(VLOOKUP($A320,'Autumn 2023 PVI'!$B$2:$AH$214,6,FALSE)))</f>
        <v>24</v>
      </c>
      <c r="F320" s="231">
        <f>IF(ISNA(VLOOKUP($A320,'Spring 2023 PVI'!$B$3:$AF$219,9,FALSE)),0,(VLOOKUP($A320,'Spring 2023 PVI'!$B$3:$AF$219,8,FALSE)))</f>
        <v>3</v>
      </c>
      <c r="G320" s="231">
        <f>IF(ISNA(VLOOKUP($A320,'Summer 2023 PVI'!$B$2:$AF$216,9,FALSE)),0,(VLOOKUP($A320,'Summer 2023 PVI'!$B$2:$AF$216,8,FALSE)))</f>
        <v>5</v>
      </c>
      <c r="H320" s="231">
        <f>IF(ISNA(VLOOKUP($A320,'Autumn 2023 PVI'!$B$2:$AH$214,9,FALSE)),0,(VLOOKUP($A320,'Autumn 2023 PVI'!$B$2:$AH$214,9,FALSE)))</f>
        <v>4</v>
      </c>
      <c r="I320" s="231">
        <f>IF(ISNA(VLOOKUP($A320,'Spring 2023 PVI'!$B$3:$AF$219,13,FALSE)),0,(VLOOKUP($A320,'Spring 2023 PVI'!$B$3:$AF$219,13,FALSE)))</f>
        <v>555</v>
      </c>
      <c r="J320" s="231">
        <f>IF(ISNA(VLOOKUP($A320,'Summer 2023 PVI'!$B$2:$AF$216,13,FALSE)),0,(VLOOKUP($A320,'Summer 2023 PVI'!$B$2:$AF$216,13,FALSE)))</f>
        <v>600</v>
      </c>
      <c r="K320" s="231">
        <f>IF(ISNA(VLOOKUP($A320,'Autumn 2023 PVI'!$B$2:$AH$214,13,FALSE)),0,(VLOOKUP($A320,'Autumn 2023 PVI'!$B$2:$AH$214,13,FALSE)))</f>
        <v>360</v>
      </c>
      <c r="L320" s="231">
        <f>IF(ISNA(VLOOKUP($A320,'Spring 2023 PVI'!$B$3:$AF$219,16,FALSE)),0,(VLOOKUP($A320,'Spring 2023 PVI'!$B$3:$AF$219,16,FALSE)))</f>
        <v>105</v>
      </c>
      <c r="M320" s="231">
        <f>IF(ISNA(VLOOKUP($A320,'Summer 2023 PVI'!$B$2:$AF$216,16,FALSE)),0,(VLOOKUP($A320,'Summer 2023 PVI'!$B$2:$AF$216,16,FALSE)))</f>
        <v>120</v>
      </c>
      <c r="N320" s="231">
        <f>IF(ISNA(VLOOKUP($A320,'Autumn 2023 PVI'!$B$2:$AH$214,16,FALSE)),0,(VLOOKUP($A320,'Autumn 2023 PVI'!$B$2:$AH$214,16,FALSE)))</f>
        <v>60</v>
      </c>
      <c r="O320" s="231">
        <f>IF(ISNA(VLOOKUP($A320,'Spring 2023 PVI'!$B$3:$AF$219,3,FALSE)),0,(VLOOKUP($A320,'Spring 2023 PVI'!$B$3:$AF$219,3,FALSE)))</f>
        <v>19</v>
      </c>
      <c r="P320" s="231">
        <f>IF(ISNA(VLOOKUP($A320,'Summer 2023 PVI'!$B$3:$AF$216,3,FALSE)),0,(VLOOKUP($A320,'Summer 2023 PVI'!$B$2:$AF$216,3,FALSE)))</f>
        <v>20</v>
      </c>
      <c r="Q320" s="231">
        <f>IF(ISNA(VLOOKUP($A320,'Autumn 2023 PVI'!$B$2:$AF$214,3,FALSE)),0,(VLOOKUP($A320,'Autumn 2023 PVI'!$B$2:$AF$214,3,FALSE)))</f>
        <v>23</v>
      </c>
      <c r="R320" s="231">
        <f>IF(ISNA(VLOOKUP($A320,'Spring 2023 PVI'!$B$3:$AF$219,10,FALSE)),0,(VLOOKUP($A320,'Spring 2023 PVI'!$B$3:$AF$219,10,FALSE)))</f>
        <v>285</v>
      </c>
      <c r="S320" s="231">
        <f>IF(ISNA(VLOOKUP($A320,'Summer 2023 PVI'!$B$2:$AF$216,10,FALSE)),0,(VLOOKUP($A320,'Summer 2023 PVI'!$B$2:$AF$216,10,FALSE)))</f>
        <v>300</v>
      </c>
      <c r="T320" s="231">
        <f>IF(ISNA(VLOOKUP($A320,'Autumn 2023 PVI'!$B$2:$AH$214,10,FALSE)),0,(VLOOKUP($A320,'Autumn 2023 PVI'!$B$2:$AH$214,10,FALSE)))</f>
        <v>345</v>
      </c>
      <c r="U320" s="231">
        <f>IF(ISNA(VLOOKUP($A320,'Spring 2023 PVI'!$B$3:$AF$219,26,FALSE)),0,(VLOOKUP($A320,'Spring 2023 PVI'!$B$3:$AF$219,26,FALSE)))</f>
        <v>6</v>
      </c>
      <c r="V320" s="231">
        <f>IF(ISNA(VLOOKUP($A320,'Spring 2023 PVI'!$B$3:$AF$219,26,FALSE)),0,(VLOOKUP($A320,'Spring 2023 PVI'!$B$3:$AF$219,26,FALSE)))</f>
        <v>6</v>
      </c>
      <c r="W320" s="231">
        <f>IF(ISNA(VLOOKUP($A320,'Spring 2023 PVI'!$B$3:$AF$219,26,FALSE)),0,(VLOOKUP($A320,'Spring 2023 PVI'!$B$3:$AF$219,26,FALSE)))</f>
        <v>6</v>
      </c>
      <c r="X320" s="231">
        <f>IF(ISNA(VLOOKUP($A320,'Spring 2023 PVI'!$B$3:$AF$219,27,FALSE)),0,(VLOOKUP($A320,'Spring 2023 PVI'!$B$3:$AF$219,27,FALSE)))</f>
        <v>90</v>
      </c>
      <c r="Y320" s="231">
        <f>IF(ISNA(VLOOKUP($A320,'Spring 2023 PVI'!$B$3:$AF$219,27,FALSE)),0,(VLOOKUP($A320,'Spring 2023 PVI'!$B$3:$AF$219,27,FALSE)))</f>
        <v>90</v>
      </c>
      <c r="Z320" s="231">
        <f>IF(ISNA(VLOOKUP($A320,'Spring 2023 PVI'!$B$3:$AF$219,27,FALSE)),0,(VLOOKUP($A320,'Spring 2023 PVI'!$B$3:$AF$219,27,FALSE)))</f>
        <v>90</v>
      </c>
      <c r="AA320" s="231">
        <f>IF(ISNA(VLOOKUP($A320,'Spring 2023 PVI'!$B$3:$AF$219,28,FALSE)),0,(VLOOKUP($A320,'Spring 2023 PVI'!$B$3:$AF$219,28,FALSE)))</f>
        <v>0</v>
      </c>
      <c r="AB320" s="231">
        <f>IF(ISNA(VLOOKUP($A320,'Spring 2023 PVI'!$B$3:$AF$219,28,FALSE)),0,(VLOOKUP($A320,'Spring 2023 PVI'!$B$3:$AF$219,28,FALSE)))</f>
        <v>0</v>
      </c>
      <c r="AC320" s="231">
        <f>IF(ISNA(VLOOKUP($A320,'Spring 2023 PVI'!$B$3:$AF$219,28,FALSE)),0,(VLOOKUP($A320,'Spring 2023 PVI'!$B$3:$AF$219,28,FALSE)))</f>
        <v>0</v>
      </c>
      <c r="AD320" s="384">
        <f t="shared" si="154"/>
        <v>124551.6</v>
      </c>
      <c r="AE320" s="403">
        <v>75</v>
      </c>
      <c r="AF320" s="403">
        <v>15</v>
      </c>
      <c r="AG320" s="403">
        <v>135</v>
      </c>
      <c r="AH320" s="384">
        <f t="shared" si="147"/>
        <v>1738.5</v>
      </c>
      <c r="AI320" s="384">
        <f t="shared" si="148"/>
        <v>165.29999999999998</v>
      </c>
      <c r="AJ320" s="384">
        <f t="shared" si="149"/>
        <v>410.40000000000003</v>
      </c>
      <c r="AK320" s="384">
        <f t="shared" si="155"/>
        <v>2314.1999999999998</v>
      </c>
      <c r="AL320" s="403">
        <f>IF(ISNA(VLOOKUP($A320,'Spring 2023 PVI'!$B323:$AD323,29,FALSE)),0,(VLOOKUP($A320,'Spring 2023 PVI'!$B323:$AD323,29,FALSE)))</f>
        <v>0</v>
      </c>
      <c r="AM320" s="403">
        <f>IF(ISNA(VLOOKUP($A320,'Spring 2023 PVI'!$B323:$AZ323,30,FALSE)),0,(VLOOKUP($A320,'Spring 2023 PVI'!$B323:$AZ323,30,FALSE)))</f>
        <v>0</v>
      </c>
      <c r="AN320" s="402">
        <f t="shared" si="156"/>
        <v>0</v>
      </c>
      <c r="AO320" s="404">
        <f t="shared" si="157"/>
        <v>95839.200000000012</v>
      </c>
      <c r="AP320" s="384">
        <f t="shared" si="158"/>
        <v>222705</v>
      </c>
      <c r="AQ320" s="403"/>
      <c r="AR320" s="403" t="e">
        <f>VLOOKUP($A320,'Data EYFSS Indica'!$C:$AQ,27,0)</f>
        <v>#N/A</v>
      </c>
      <c r="AS320" s="403" t="e">
        <f>VLOOKUP($A320,'Data EYFSS Indica'!$C:$AQ,28,0)</f>
        <v>#N/A</v>
      </c>
      <c r="AT320" s="409" t="e">
        <f t="shared" si="159"/>
        <v>#N/A</v>
      </c>
      <c r="AU320" s="409" t="e">
        <f>(VLOOKUP($A320,'Data EYFSS Indica'!$C:$AQ,24,0))/3.2*AU$3</f>
        <v>#N/A</v>
      </c>
      <c r="AV320" s="413" t="e">
        <f t="shared" si="160"/>
        <v>#N/A</v>
      </c>
      <c r="AW320" s="410" t="e">
        <f t="shared" si="150"/>
        <v>#N/A</v>
      </c>
      <c r="AX320" s="410" t="e">
        <f t="shared" si="151"/>
        <v>#N/A</v>
      </c>
      <c r="AY320" s="410" t="e">
        <f t="shared" si="152"/>
        <v>#N/A</v>
      </c>
      <c r="AZ320" s="642">
        <f>(SUMIF('Spring 2023 School'!B:B,Budget!A320,'Spring 2023 School'!AG:AG)+SUMIF('Summer 2023 School'!B:B,Budget!A320,'Summer 2023 School'!AG:AG)+SUMIF('Autumn 2023 School'!B:B,Budget!A320,'Autumn 2023 School'!AG:AG))</f>
        <v>0</v>
      </c>
      <c r="BA320" s="410">
        <f t="shared" si="153"/>
        <v>0</v>
      </c>
      <c r="BI320">
        <f t="shared" si="161"/>
        <v>1125</v>
      </c>
      <c r="BJ320">
        <f t="shared" si="162"/>
        <v>225</v>
      </c>
      <c r="BK320">
        <f t="shared" si="163"/>
        <v>2025</v>
      </c>
    </row>
    <row r="321" spans="1:63" x14ac:dyDescent="0.35">
      <c r="A321" s="231">
        <v>2880</v>
      </c>
      <c r="B321" t="s">
        <v>456</v>
      </c>
      <c r="C321" s="231">
        <f>IF(ISNA(VLOOKUP($A321,'Spring 2023 PVI'!$B$3:$AF$220,6,FALSE)),0,(VLOOKUP($A321,'Spring 2023 PVI'!$B$3:$AF$220,6,FALSE)))</f>
        <v>26</v>
      </c>
      <c r="D321" s="231">
        <f>IF(ISNA(VLOOKUP($A321,'Summer 2023 PVI'!$B$2:$AF$217,6,FALSE)),0,(VLOOKUP($A321,'Summer 2023 PVI'!$B$2:$AF$217,6,FALSE)))</f>
        <v>27</v>
      </c>
      <c r="E321" s="231">
        <f>IF(ISNA(VLOOKUP($A321,'Autumn 2023 PVI'!$B$2:$AH$214,6,FALSE)),0,(VLOOKUP($A321,'Autumn 2023 PVI'!$B$2:$AH$214,6,FALSE)))</f>
        <v>12</v>
      </c>
      <c r="F321" s="231">
        <f>IF(ISNA(VLOOKUP($A321,'Spring 2023 PVI'!$B$3:$AF$219,9,FALSE)),0,(VLOOKUP($A321,'Spring 2023 PVI'!$B$3:$AF$219,8,FALSE)))</f>
        <v>1</v>
      </c>
      <c r="G321" s="231">
        <f>IF(ISNA(VLOOKUP($A321,'Summer 2023 PVI'!$B$2:$AF$216,9,FALSE)),0,(VLOOKUP($A321,'Summer 2023 PVI'!$B$2:$AF$216,8,FALSE)))</f>
        <v>2</v>
      </c>
      <c r="H321" s="231">
        <f>IF(ISNA(VLOOKUP($A321,'Autumn 2023 PVI'!$B$2:$AH$214,9,FALSE)),0,(VLOOKUP($A321,'Autumn 2023 PVI'!$B$2:$AH$214,9,FALSE)))</f>
        <v>3</v>
      </c>
      <c r="I321" s="231">
        <f>IF(ISNA(VLOOKUP($A321,'Spring 2023 PVI'!$B$3:$AF$219,13,FALSE)),0,(VLOOKUP($A321,'Spring 2023 PVI'!$B$3:$AF$219,13,FALSE)))</f>
        <v>390</v>
      </c>
      <c r="J321" s="231">
        <f>IF(ISNA(VLOOKUP($A321,'Summer 2023 PVI'!$B$2:$AF$216,13,FALSE)),0,(VLOOKUP($A321,'Summer 2023 PVI'!$B$2:$AF$216,13,FALSE)))</f>
        <v>405</v>
      </c>
      <c r="K321" s="231">
        <f>IF(ISNA(VLOOKUP($A321,'Autumn 2023 PVI'!$B$2:$AH$214,13,FALSE)),0,(VLOOKUP($A321,'Autumn 2023 PVI'!$B$2:$AH$214,13,FALSE)))</f>
        <v>180</v>
      </c>
      <c r="L321" s="231">
        <f>IF(ISNA(VLOOKUP($A321,'Spring 2023 PVI'!$B$3:$AF$219,16,FALSE)),0,(VLOOKUP($A321,'Spring 2023 PVI'!$B$3:$AF$219,16,FALSE)))</f>
        <v>75</v>
      </c>
      <c r="M321" s="231">
        <f>IF(ISNA(VLOOKUP($A321,'Summer 2023 PVI'!$B$2:$AF$216,16,FALSE)),0,(VLOOKUP($A321,'Summer 2023 PVI'!$B$2:$AF$216,16,FALSE)))</f>
        <v>105</v>
      </c>
      <c r="N321" s="231">
        <f>IF(ISNA(VLOOKUP($A321,'Autumn 2023 PVI'!$B$2:$AH$214,16,FALSE)),0,(VLOOKUP($A321,'Autumn 2023 PVI'!$B$2:$AH$214,16,FALSE)))</f>
        <v>45</v>
      </c>
      <c r="O321" s="231">
        <f>IF(ISNA(VLOOKUP($A321,'Spring 2023 PVI'!$B$3:$AF$219,3,FALSE)),0,(VLOOKUP($A321,'Spring 2023 PVI'!$B$3:$AF$219,3,FALSE)))</f>
        <v>3</v>
      </c>
      <c r="P321" s="231">
        <f>IF(ISNA(VLOOKUP($A321,'Summer 2023 PVI'!$B$3:$AF$216,3,FALSE)),0,(VLOOKUP($A321,'Summer 2023 PVI'!$B$2:$AF$216,3,FALSE)))</f>
        <v>3</v>
      </c>
      <c r="Q321" s="231">
        <f>IF(ISNA(VLOOKUP($A321,'Autumn 2023 PVI'!$B$2:$AF$214,3,FALSE)),0,(VLOOKUP($A321,'Autumn 2023 PVI'!$B$2:$AF$214,3,FALSE)))</f>
        <v>6</v>
      </c>
      <c r="R321" s="231">
        <f>IF(ISNA(VLOOKUP($A321,'Spring 2023 PVI'!$B$3:$AF$219,10,FALSE)),0,(VLOOKUP($A321,'Spring 2023 PVI'!$B$3:$AF$219,10,FALSE)))</f>
        <v>45</v>
      </c>
      <c r="S321" s="231">
        <f>IF(ISNA(VLOOKUP($A321,'Summer 2023 PVI'!$B$2:$AF$216,10,FALSE)),0,(VLOOKUP($A321,'Summer 2023 PVI'!$B$2:$AF$216,10,FALSE)))</f>
        <v>45</v>
      </c>
      <c r="T321" s="231">
        <f>IF(ISNA(VLOOKUP($A321,'Autumn 2023 PVI'!$B$2:$AH$214,10,FALSE)),0,(VLOOKUP($A321,'Autumn 2023 PVI'!$B$2:$AH$214,10,FALSE)))</f>
        <v>90</v>
      </c>
      <c r="U321" s="231">
        <f>IF(ISNA(VLOOKUP($A321,'Spring 2023 PVI'!$B$3:$AF$219,26,FALSE)),0,(VLOOKUP($A321,'Spring 2023 PVI'!$B$3:$AF$219,26,FALSE)))</f>
        <v>7</v>
      </c>
      <c r="V321" s="231">
        <f>IF(ISNA(VLOOKUP($A321,'Spring 2023 PVI'!$B$3:$AF$219,26,FALSE)),0,(VLOOKUP($A321,'Spring 2023 PVI'!$B$3:$AF$219,26,FALSE)))</f>
        <v>7</v>
      </c>
      <c r="W321" s="231">
        <f>IF(ISNA(VLOOKUP($A321,'Spring 2023 PVI'!$B$3:$AF$219,26,FALSE)),0,(VLOOKUP($A321,'Spring 2023 PVI'!$B$3:$AF$219,26,FALSE)))</f>
        <v>7</v>
      </c>
      <c r="X321" s="231">
        <f>IF(ISNA(VLOOKUP($A321,'Spring 2023 PVI'!$B$3:$AF$219,27,FALSE)),0,(VLOOKUP($A321,'Spring 2023 PVI'!$B$3:$AF$219,27,FALSE)))</f>
        <v>105</v>
      </c>
      <c r="Y321" s="231">
        <f>IF(ISNA(VLOOKUP($A321,'Spring 2023 PVI'!$B$3:$AF$219,27,FALSE)),0,(VLOOKUP($A321,'Spring 2023 PVI'!$B$3:$AF$219,27,FALSE)))</f>
        <v>105</v>
      </c>
      <c r="Z321" s="231">
        <f>IF(ISNA(VLOOKUP($A321,'Spring 2023 PVI'!$B$3:$AF$219,27,FALSE)),0,(VLOOKUP($A321,'Spring 2023 PVI'!$B$3:$AF$219,27,FALSE)))</f>
        <v>105</v>
      </c>
      <c r="AA321" s="231">
        <f>IF(ISNA(VLOOKUP($A321,'Spring 2023 PVI'!$B$3:$AF$219,28,FALSE)),0,(VLOOKUP($A321,'Spring 2023 PVI'!$B$3:$AF$219,28,FALSE)))</f>
        <v>15</v>
      </c>
      <c r="AB321" s="231">
        <f>IF(ISNA(VLOOKUP($A321,'Spring 2023 PVI'!$B$3:$AF$219,28,FALSE)),0,(VLOOKUP($A321,'Spring 2023 PVI'!$B$3:$AF$219,28,FALSE)))</f>
        <v>15</v>
      </c>
      <c r="AC321" s="231">
        <f>IF(ISNA(VLOOKUP($A321,'Spring 2023 PVI'!$B$3:$AF$219,28,FALSE)),0,(VLOOKUP($A321,'Spring 2023 PVI'!$B$3:$AF$219,28,FALSE)))</f>
        <v>15</v>
      </c>
      <c r="AD321" s="384">
        <f t="shared" si="154"/>
        <v>83332.5</v>
      </c>
      <c r="AE321" s="403">
        <v>15</v>
      </c>
      <c r="AF321" s="403">
        <v>30</v>
      </c>
      <c r="AG321" s="403">
        <v>150</v>
      </c>
      <c r="AH321" s="384">
        <f t="shared" si="147"/>
        <v>347.7</v>
      </c>
      <c r="AI321" s="384">
        <f t="shared" si="148"/>
        <v>330.59999999999997</v>
      </c>
      <c r="AJ321" s="384">
        <f t="shared" si="149"/>
        <v>456</v>
      </c>
      <c r="AK321" s="384">
        <f t="shared" si="155"/>
        <v>1134.3</v>
      </c>
      <c r="AL321" s="403">
        <f>IF(ISNA(VLOOKUP($A321,'Spring 2023 PVI'!$B324:$AD324,29,FALSE)),0,(VLOOKUP($A321,'Spring 2023 PVI'!$B324:$AD324,29,FALSE)))</f>
        <v>0</v>
      </c>
      <c r="AM321" s="403">
        <f>IF(ISNA(VLOOKUP($A321,'Spring 2023 PVI'!$B324:$AZ324,30,FALSE)),0,(VLOOKUP($A321,'Spring 2023 PVI'!$B324:$AZ324,30,FALSE)))</f>
        <v>0</v>
      </c>
      <c r="AN321" s="402">
        <f t="shared" si="156"/>
        <v>0</v>
      </c>
      <c r="AO321" s="404">
        <f t="shared" si="157"/>
        <v>18360</v>
      </c>
      <c r="AP321" s="384">
        <f t="shared" si="158"/>
        <v>102826.8</v>
      </c>
      <c r="AQ321" s="403"/>
      <c r="AR321" s="403" t="e">
        <f>VLOOKUP($A321,'Data EYFSS Indica'!$C:$AQ,27,0)</f>
        <v>#N/A</v>
      </c>
      <c r="AS321" s="403" t="e">
        <f>VLOOKUP($A321,'Data EYFSS Indica'!$C:$AQ,28,0)</f>
        <v>#N/A</v>
      </c>
      <c r="AT321" s="409" t="e">
        <f t="shared" si="159"/>
        <v>#N/A</v>
      </c>
      <c r="AU321" s="409" t="e">
        <f>(VLOOKUP($A321,'Data EYFSS Indica'!$C:$AQ,24,0))/3.2*AU$3</f>
        <v>#N/A</v>
      </c>
      <c r="AV321" s="413" t="e">
        <f t="shared" si="160"/>
        <v>#N/A</v>
      </c>
      <c r="AW321" s="410" t="e">
        <f t="shared" si="150"/>
        <v>#N/A</v>
      </c>
      <c r="AX321" s="410" t="e">
        <f t="shared" si="151"/>
        <v>#N/A</v>
      </c>
      <c r="AY321" s="410" t="e">
        <f t="shared" si="152"/>
        <v>#N/A</v>
      </c>
      <c r="AZ321" s="642">
        <f>(SUMIF('Spring 2023 School'!B:B,Budget!A321,'Spring 2023 School'!AG:AG)+SUMIF('Summer 2023 School'!B:B,Budget!A321,'Summer 2023 School'!AG:AG)+SUMIF('Autumn 2023 School'!B:B,Budget!A321,'Autumn 2023 School'!AG:AG))</f>
        <v>0</v>
      </c>
      <c r="BA321" s="410">
        <f t="shared" si="153"/>
        <v>0</v>
      </c>
      <c r="BI321">
        <f t="shared" si="161"/>
        <v>225</v>
      </c>
      <c r="BJ321">
        <f t="shared" si="162"/>
        <v>450</v>
      </c>
      <c r="BK321">
        <f t="shared" si="163"/>
        <v>2250</v>
      </c>
    </row>
    <row r="322" spans="1:63" x14ac:dyDescent="0.35">
      <c r="A322" s="231">
        <v>2881</v>
      </c>
      <c r="B322" t="s">
        <v>457</v>
      </c>
      <c r="C322" s="231">
        <f>IF(ISNA(VLOOKUP($A322,'Spring 2023 PVI'!$B$3:$AF$220,6,FALSE)),0,(VLOOKUP($A322,'Spring 2023 PVI'!$B$3:$AF$220,6,FALSE)))</f>
        <v>42</v>
      </c>
      <c r="D322" s="231">
        <f>IF(ISNA(VLOOKUP($A322,'Summer 2023 PVI'!$B$2:$AF$217,6,FALSE)),0,(VLOOKUP($A322,'Summer 2023 PVI'!$B$2:$AF$217,6,FALSE)))</f>
        <v>48</v>
      </c>
      <c r="E322" s="231">
        <f>IF(ISNA(VLOOKUP($A322,'Autumn 2023 PVI'!$B$2:$AH$214,6,FALSE)),0,(VLOOKUP($A322,'Autumn 2023 PVI'!$B$2:$AH$214,6,FALSE)))</f>
        <v>36</v>
      </c>
      <c r="F322" s="231">
        <f>IF(ISNA(VLOOKUP($A322,'Spring 2023 PVI'!$B$3:$AF$219,9,FALSE)),0,(VLOOKUP($A322,'Spring 2023 PVI'!$B$3:$AF$219,8,FALSE)))</f>
        <v>5</v>
      </c>
      <c r="G322" s="231">
        <f>IF(ISNA(VLOOKUP($A322,'Summer 2023 PVI'!$B$2:$AF$216,9,FALSE)),0,(VLOOKUP($A322,'Summer 2023 PVI'!$B$2:$AF$216,8,FALSE)))</f>
        <v>11</v>
      </c>
      <c r="H322" s="231">
        <f>IF(ISNA(VLOOKUP($A322,'Autumn 2023 PVI'!$B$2:$AH$214,9,FALSE)),0,(VLOOKUP($A322,'Autumn 2023 PVI'!$B$2:$AH$214,9,FALSE)))</f>
        <v>19</v>
      </c>
      <c r="I322" s="231">
        <f>IF(ISNA(VLOOKUP($A322,'Spring 2023 PVI'!$B$3:$AF$219,13,FALSE)),0,(VLOOKUP($A322,'Spring 2023 PVI'!$B$3:$AF$219,13,FALSE)))</f>
        <v>630</v>
      </c>
      <c r="J322" s="231">
        <f>IF(ISNA(VLOOKUP($A322,'Summer 2023 PVI'!$B$2:$AF$216,13,FALSE)),0,(VLOOKUP($A322,'Summer 2023 PVI'!$B$2:$AF$216,13,FALSE)))</f>
        <v>720</v>
      </c>
      <c r="K322" s="231">
        <f>IF(ISNA(VLOOKUP($A322,'Autumn 2023 PVI'!$B$2:$AH$214,13,FALSE)),0,(VLOOKUP($A322,'Autumn 2023 PVI'!$B$2:$AH$214,13,FALSE)))</f>
        <v>540</v>
      </c>
      <c r="L322" s="231">
        <f>IF(ISNA(VLOOKUP($A322,'Spring 2023 PVI'!$B$3:$AF$219,16,FALSE)),0,(VLOOKUP($A322,'Spring 2023 PVI'!$B$3:$AF$219,16,FALSE)))</f>
        <v>345</v>
      </c>
      <c r="M322" s="231">
        <f>IF(ISNA(VLOOKUP($A322,'Summer 2023 PVI'!$B$2:$AF$216,16,FALSE)),0,(VLOOKUP($A322,'Summer 2023 PVI'!$B$2:$AF$216,16,FALSE)))</f>
        <v>435</v>
      </c>
      <c r="N322" s="231">
        <f>IF(ISNA(VLOOKUP($A322,'Autumn 2023 PVI'!$B$2:$AH$214,16,FALSE)),0,(VLOOKUP($A322,'Autumn 2023 PVI'!$B$2:$AH$214,16,FALSE)))</f>
        <v>285</v>
      </c>
      <c r="O322" s="231">
        <f>IF(ISNA(VLOOKUP($A322,'Spring 2023 PVI'!$B$3:$AF$219,3,FALSE)),0,(VLOOKUP($A322,'Spring 2023 PVI'!$B$3:$AF$219,3,FALSE)))</f>
        <v>13</v>
      </c>
      <c r="P322" s="231">
        <f>IF(ISNA(VLOOKUP($A322,'Summer 2023 PVI'!$B$3:$AF$216,3,FALSE)),0,(VLOOKUP($A322,'Summer 2023 PVI'!$B$2:$AF$216,3,FALSE)))</f>
        <v>16</v>
      </c>
      <c r="Q322" s="231">
        <f>IF(ISNA(VLOOKUP($A322,'Autumn 2023 PVI'!$B$2:$AF$214,3,FALSE)),0,(VLOOKUP($A322,'Autumn 2023 PVI'!$B$2:$AF$214,3,FALSE)))</f>
        <v>18</v>
      </c>
      <c r="R322" s="231">
        <f>IF(ISNA(VLOOKUP($A322,'Spring 2023 PVI'!$B$3:$AF$219,10,FALSE)),0,(VLOOKUP($A322,'Spring 2023 PVI'!$B$3:$AF$219,10,FALSE)))</f>
        <v>195</v>
      </c>
      <c r="S322" s="231">
        <f>IF(ISNA(VLOOKUP($A322,'Summer 2023 PVI'!$B$2:$AF$216,10,FALSE)),0,(VLOOKUP($A322,'Summer 2023 PVI'!$B$2:$AF$216,10,FALSE)))</f>
        <v>240</v>
      </c>
      <c r="T322" s="231">
        <f>IF(ISNA(VLOOKUP($A322,'Autumn 2023 PVI'!$B$2:$AH$214,10,FALSE)),0,(VLOOKUP($A322,'Autumn 2023 PVI'!$B$2:$AH$214,10,FALSE)))</f>
        <v>270</v>
      </c>
      <c r="U322" s="231">
        <f>IF(ISNA(VLOOKUP($A322,'Spring 2023 PVI'!$B$3:$AF$219,26,FALSE)),0,(VLOOKUP($A322,'Spring 2023 PVI'!$B$3:$AF$219,26,FALSE)))</f>
        <v>1</v>
      </c>
      <c r="V322" s="231">
        <f>IF(ISNA(VLOOKUP($A322,'Spring 2023 PVI'!$B$3:$AF$219,26,FALSE)),0,(VLOOKUP($A322,'Spring 2023 PVI'!$B$3:$AF$219,26,FALSE)))</f>
        <v>1</v>
      </c>
      <c r="W322" s="231">
        <f>IF(ISNA(VLOOKUP($A322,'Spring 2023 PVI'!$B$3:$AF$219,26,FALSE)),0,(VLOOKUP($A322,'Spring 2023 PVI'!$B$3:$AF$219,26,FALSE)))</f>
        <v>1</v>
      </c>
      <c r="X322" s="231">
        <f>IF(ISNA(VLOOKUP($A322,'Spring 2023 PVI'!$B$3:$AF$219,27,FALSE)),0,(VLOOKUP($A322,'Spring 2023 PVI'!$B$3:$AF$219,27,FALSE)))</f>
        <v>15</v>
      </c>
      <c r="Y322" s="231">
        <f>IF(ISNA(VLOOKUP($A322,'Spring 2023 PVI'!$B$3:$AF$219,27,FALSE)),0,(VLOOKUP($A322,'Spring 2023 PVI'!$B$3:$AF$219,27,FALSE)))</f>
        <v>15</v>
      </c>
      <c r="Z322" s="231">
        <f>IF(ISNA(VLOOKUP($A322,'Spring 2023 PVI'!$B$3:$AF$219,27,FALSE)),0,(VLOOKUP($A322,'Spring 2023 PVI'!$B$3:$AF$219,27,FALSE)))</f>
        <v>15</v>
      </c>
      <c r="AA322" s="231">
        <f>IF(ISNA(VLOOKUP($A322,'Spring 2023 PVI'!$B$3:$AF$219,28,FALSE)),0,(VLOOKUP($A322,'Spring 2023 PVI'!$B$3:$AF$219,28,FALSE)))</f>
        <v>15</v>
      </c>
      <c r="AB322" s="231">
        <f>IF(ISNA(VLOOKUP($A322,'Spring 2023 PVI'!$B$3:$AF$219,28,FALSE)),0,(VLOOKUP($A322,'Spring 2023 PVI'!$B$3:$AF$219,28,FALSE)))</f>
        <v>15</v>
      </c>
      <c r="AC322" s="231">
        <f>IF(ISNA(VLOOKUP($A322,'Spring 2023 PVI'!$B$3:$AF$219,28,FALSE)),0,(VLOOKUP($A322,'Spring 2023 PVI'!$B$3:$AF$219,28,FALSE)))</f>
        <v>15</v>
      </c>
      <c r="AD322" s="384">
        <f t="shared" si="154"/>
        <v>203737.80000000002</v>
      </c>
      <c r="AE322" s="403">
        <v>105</v>
      </c>
      <c r="AF322" s="403">
        <v>165</v>
      </c>
      <c r="AG322" s="403">
        <v>45</v>
      </c>
      <c r="AH322" s="384">
        <f t="shared" si="147"/>
        <v>2433.9</v>
      </c>
      <c r="AI322" s="384">
        <f t="shared" si="148"/>
        <v>1818.2999999999997</v>
      </c>
      <c r="AJ322" s="384">
        <f t="shared" si="149"/>
        <v>136.80000000000001</v>
      </c>
      <c r="AK322" s="384">
        <f t="shared" si="155"/>
        <v>4389</v>
      </c>
      <c r="AL322" s="403">
        <f>IF(ISNA(VLOOKUP($A322,'Spring 2023 PVI'!$B325:$AD325,29,FALSE)),0,(VLOOKUP($A322,'Spring 2023 PVI'!$B325:$AD325,29,FALSE)))</f>
        <v>0</v>
      </c>
      <c r="AM322" s="403">
        <f>IF(ISNA(VLOOKUP($A322,'Spring 2023 PVI'!$B325:$AZ325,30,FALSE)),0,(VLOOKUP($A322,'Spring 2023 PVI'!$B325:$AZ325,30,FALSE)))</f>
        <v>0</v>
      </c>
      <c r="AN322" s="402">
        <f t="shared" si="156"/>
        <v>0</v>
      </c>
      <c r="AO322" s="404">
        <f t="shared" si="157"/>
        <v>72583.200000000012</v>
      </c>
      <c r="AP322" s="384">
        <f t="shared" si="158"/>
        <v>280710</v>
      </c>
      <c r="AQ322" s="403"/>
      <c r="AR322" s="403" t="e">
        <f>VLOOKUP($A322,'Data EYFSS Indica'!$C:$AQ,27,0)</f>
        <v>#N/A</v>
      </c>
      <c r="AS322" s="403" t="e">
        <f>VLOOKUP($A322,'Data EYFSS Indica'!$C:$AQ,28,0)</f>
        <v>#N/A</v>
      </c>
      <c r="AT322" s="409" t="e">
        <f t="shared" si="159"/>
        <v>#N/A</v>
      </c>
      <c r="AU322" s="409" t="e">
        <f>(VLOOKUP($A322,'Data EYFSS Indica'!$C:$AQ,24,0))/3.2*AU$3</f>
        <v>#N/A</v>
      </c>
      <c r="AV322" s="413" t="e">
        <f t="shared" si="160"/>
        <v>#N/A</v>
      </c>
      <c r="AW322" s="410" t="e">
        <f t="shared" si="150"/>
        <v>#N/A</v>
      </c>
      <c r="AX322" s="410" t="e">
        <f t="shared" si="151"/>
        <v>#N/A</v>
      </c>
      <c r="AY322" s="410" t="e">
        <f t="shared" si="152"/>
        <v>#N/A</v>
      </c>
      <c r="AZ322" s="642">
        <f>(SUMIF('Spring 2023 School'!B:B,Budget!A322,'Spring 2023 School'!AG:AG)+SUMIF('Summer 2023 School'!B:B,Budget!A322,'Summer 2023 School'!AG:AG)+SUMIF('Autumn 2023 School'!B:B,Budget!A322,'Autumn 2023 School'!AG:AG))</f>
        <v>0</v>
      </c>
      <c r="BA322" s="410">
        <f t="shared" si="153"/>
        <v>0</v>
      </c>
      <c r="BI322">
        <f t="shared" si="161"/>
        <v>1575</v>
      </c>
      <c r="BJ322">
        <f t="shared" si="162"/>
        <v>2475</v>
      </c>
      <c r="BK322">
        <f t="shared" si="163"/>
        <v>675</v>
      </c>
    </row>
    <row r="323" spans="1:63" x14ac:dyDescent="0.35">
      <c r="A323" s="231">
        <v>2882</v>
      </c>
      <c r="B323" t="s">
        <v>442</v>
      </c>
      <c r="C323" s="231">
        <f>IF(ISNA(VLOOKUP($A323,'Spring 2023 PVI'!$B$3:$AF$220,6,FALSE)),0,(VLOOKUP($A323,'Spring 2023 PVI'!$B$3:$AF$220,6,FALSE)))</f>
        <v>0</v>
      </c>
      <c r="D323" s="231">
        <f>IF(ISNA(VLOOKUP($A323,'Summer 2023 PVI'!$B$2:$AF$217,6,FALSE)),0,(VLOOKUP($A323,'Summer 2023 PVI'!$B$2:$AF$217,6,FALSE)))</f>
        <v>0</v>
      </c>
      <c r="E323" s="231">
        <f>IF(ISNA(VLOOKUP($A323,'Autumn 2023 PVI'!$B$2:$AH$214,6,FALSE)),0,(VLOOKUP($A323,'Autumn 2023 PVI'!$B$2:$AH$214,6,FALSE)))</f>
        <v>0</v>
      </c>
      <c r="F323" s="231">
        <f>IF(ISNA(VLOOKUP($A323,'Spring 2023 PVI'!$B$3:$AF$219,9,FALSE)),0,(VLOOKUP($A323,'Spring 2023 PVI'!$B$3:$AF$219,8,FALSE)))</f>
        <v>0</v>
      </c>
      <c r="G323" s="231">
        <f>IF(ISNA(VLOOKUP($A323,'Summer 2023 PVI'!$B$2:$AF$216,9,FALSE)),0,(VLOOKUP($A323,'Summer 2023 PVI'!$B$2:$AF$216,8,FALSE)))</f>
        <v>0</v>
      </c>
      <c r="H323" s="231">
        <f>IF(ISNA(VLOOKUP($A323,'Autumn 2023 PVI'!$B$2:$AH$214,9,FALSE)),0,(VLOOKUP($A323,'Autumn 2023 PVI'!$B$2:$AH$214,9,FALSE)))</f>
        <v>0</v>
      </c>
      <c r="I323" s="231">
        <f>IF(ISNA(VLOOKUP($A323,'Spring 2023 PVI'!$B$3:$AF$219,13,FALSE)),0,(VLOOKUP($A323,'Spring 2023 PVI'!$B$3:$AF$219,13,FALSE)))</f>
        <v>0</v>
      </c>
      <c r="J323" s="231">
        <f>IF(ISNA(VLOOKUP($A323,'Summer 2023 PVI'!$B$2:$AF$216,13,FALSE)),0,(VLOOKUP($A323,'Summer 2023 PVI'!$B$2:$AF$216,13,FALSE)))</f>
        <v>0</v>
      </c>
      <c r="K323" s="231">
        <f>IF(ISNA(VLOOKUP($A323,'Autumn 2023 PVI'!$B$2:$AH$214,13,FALSE)),0,(VLOOKUP($A323,'Autumn 2023 PVI'!$B$2:$AH$214,13,FALSE)))</f>
        <v>0</v>
      </c>
      <c r="L323" s="231">
        <f>IF(ISNA(VLOOKUP($A323,'Spring 2023 PVI'!$B$3:$AF$219,16,FALSE)),0,(VLOOKUP($A323,'Spring 2023 PVI'!$B$3:$AF$219,16,FALSE)))</f>
        <v>0</v>
      </c>
      <c r="M323" s="231">
        <f>IF(ISNA(VLOOKUP($A323,'Summer 2023 PVI'!$B$2:$AF$216,16,FALSE)),0,(VLOOKUP($A323,'Summer 2023 PVI'!$B$2:$AF$216,16,FALSE)))</f>
        <v>0</v>
      </c>
      <c r="N323" s="231">
        <f>IF(ISNA(VLOOKUP($A323,'Autumn 2023 PVI'!$B$2:$AH$214,16,FALSE)),0,(VLOOKUP($A323,'Autumn 2023 PVI'!$B$2:$AH$214,16,FALSE)))</f>
        <v>0</v>
      </c>
      <c r="O323" s="231">
        <f>IF(ISNA(VLOOKUP($A323,'Spring 2023 PVI'!$B$3:$AF$219,3,FALSE)),0,(VLOOKUP($A323,'Spring 2023 PVI'!$B$3:$AF$219,3,FALSE)))</f>
        <v>1</v>
      </c>
      <c r="P323" s="231">
        <f>IF(ISNA(VLOOKUP($A323,'Summer 2023 PVI'!$B$3:$AF$216,3,FALSE)),0,(VLOOKUP($A323,'Summer 2023 PVI'!$B$2:$AF$216,3,FALSE)))</f>
        <v>0</v>
      </c>
      <c r="Q323" s="231">
        <f>IF(ISNA(VLOOKUP($A323,'Autumn 2023 PVI'!$B$2:$AF$214,3,FALSE)),0,(VLOOKUP($A323,'Autumn 2023 PVI'!$B$2:$AF$214,3,FALSE)))</f>
        <v>0</v>
      </c>
      <c r="R323" s="231">
        <f>IF(ISNA(VLOOKUP($A323,'Spring 2023 PVI'!$B$3:$AF$219,10,FALSE)),0,(VLOOKUP($A323,'Spring 2023 PVI'!$B$3:$AF$219,10,FALSE)))</f>
        <v>12</v>
      </c>
      <c r="S323" s="231">
        <f>IF(ISNA(VLOOKUP($A323,'Summer 2023 PVI'!$B$2:$AF$216,10,FALSE)),0,(VLOOKUP($A323,'Summer 2023 PVI'!$B$2:$AF$216,10,FALSE)))</f>
        <v>0</v>
      </c>
      <c r="T323" s="231">
        <f>IF(ISNA(VLOOKUP($A323,'Autumn 2023 PVI'!$B$2:$AH$214,10,FALSE)),0,(VLOOKUP($A323,'Autumn 2023 PVI'!$B$2:$AH$214,10,FALSE)))</f>
        <v>0</v>
      </c>
      <c r="U323" s="231">
        <f>IF(ISNA(VLOOKUP($A323,'Spring 2023 PVI'!$B$3:$AF$219,26,FALSE)),0,(VLOOKUP($A323,'Spring 2023 PVI'!$B$3:$AF$219,26,FALSE)))</f>
        <v>0</v>
      </c>
      <c r="V323" s="231">
        <f>IF(ISNA(VLOOKUP($A323,'Spring 2023 PVI'!$B$3:$AF$219,26,FALSE)),0,(VLOOKUP($A323,'Spring 2023 PVI'!$B$3:$AF$219,26,FALSE)))</f>
        <v>0</v>
      </c>
      <c r="W323" s="231">
        <f>IF(ISNA(VLOOKUP($A323,'Spring 2023 PVI'!$B$3:$AF$219,26,FALSE)),0,(VLOOKUP($A323,'Spring 2023 PVI'!$B$3:$AF$219,26,FALSE)))</f>
        <v>0</v>
      </c>
      <c r="X323" s="231">
        <f>IF(ISNA(VLOOKUP($A323,'Spring 2023 PVI'!$B$3:$AF$219,27,FALSE)),0,(VLOOKUP($A323,'Spring 2023 PVI'!$B$3:$AF$219,27,FALSE)))</f>
        <v>0</v>
      </c>
      <c r="Y323" s="231">
        <f>IF(ISNA(VLOOKUP($A323,'Spring 2023 PVI'!$B$3:$AF$219,27,FALSE)),0,(VLOOKUP($A323,'Spring 2023 PVI'!$B$3:$AF$219,27,FALSE)))</f>
        <v>0</v>
      </c>
      <c r="Z323" s="231">
        <f>IF(ISNA(VLOOKUP($A323,'Spring 2023 PVI'!$B$3:$AF$219,27,FALSE)),0,(VLOOKUP($A323,'Spring 2023 PVI'!$B$3:$AF$219,27,FALSE)))</f>
        <v>0</v>
      </c>
      <c r="AA323" s="231">
        <f>IF(ISNA(VLOOKUP($A323,'Spring 2023 PVI'!$B$3:$AF$219,28,FALSE)),0,(VLOOKUP($A323,'Spring 2023 PVI'!$B$3:$AF$219,28,FALSE)))</f>
        <v>0</v>
      </c>
      <c r="AB323" s="231">
        <f>IF(ISNA(VLOOKUP($A323,'Spring 2023 PVI'!$B$3:$AF$219,28,FALSE)),0,(VLOOKUP($A323,'Spring 2023 PVI'!$B$3:$AF$219,28,FALSE)))</f>
        <v>0</v>
      </c>
      <c r="AC323" s="231">
        <f>IF(ISNA(VLOOKUP($A323,'Spring 2023 PVI'!$B$3:$AF$219,28,FALSE)),0,(VLOOKUP($A323,'Spring 2023 PVI'!$B$3:$AF$219,28,FALSE)))</f>
        <v>0</v>
      </c>
      <c r="AD323" s="384">
        <f t="shared" si="154"/>
        <v>0</v>
      </c>
      <c r="AE323" s="403">
        <v>0</v>
      </c>
      <c r="AF323" s="403">
        <v>0</v>
      </c>
      <c r="AG323" s="403">
        <v>0</v>
      </c>
      <c r="AH323" s="384">
        <f t="shared" si="147"/>
        <v>0</v>
      </c>
      <c r="AI323" s="384">
        <f t="shared" si="148"/>
        <v>0</v>
      </c>
      <c r="AJ323" s="384">
        <f t="shared" si="149"/>
        <v>0</v>
      </c>
      <c r="AK323" s="384">
        <f t="shared" si="155"/>
        <v>0</v>
      </c>
      <c r="AL323" s="403">
        <f>IF(ISNA(VLOOKUP($A323,'Spring 2023 PVI'!$B326:$AD326,29,FALSE)),0,(VLOOKUP($A323,'Spring 2023 PVI'!$B326:$AD326,29,FALSE)))</f>
        <v>0</v>
      </c>
      <c r="AM323" s="403">
        <f>IF(ISNA(VLOOKUP($A323,'Spring 2023 PVI'!$B326:$AZ326,30,FALSE)),0,(VLOOKUP($A323,'Spring 2023 PVI'!$B326:$AZ326,30,FALSE)))</f>
        <v>0</v>
      </c>
      <c r="AN323" s="402">
        <f t="shared" si="156"/>
        <v>0</v>
      </c>
      <c r="AO323" s="404">
        <f t="shared" si="157"/>
        <v>1272.96</v>
      </c>
      <c r="AP323" s="384">
        <f t="shared" si="158"/>
        <v>1272.96</v>
      </c>
      <c r="AQ323" s="403"/>
      <c r="AR323" s="403" t="e">
        <f>VLOOKUP($A323,'Data EYFSS Indica'!$C:$AQ,27,0)</f>
        <v>#N/A</v>
      </c>
      <c r="AS323" s="403" t="e">
        <f>VLOOKUP($A323,'Data EYFSS Indica'!$C:$AQ,28,0)</f>
        <v>#N/A</v>
      </c>
      <c r="AT323" s="409" t="e">
        <f t="shared" si="159"/>
        <v>#N/A</v>
      </c>
      <c r="AU323" s="409" t="e">
        <f>(VLOOKUP($A323,'Data EYFSS Indica'!$C:$AQ,24,0))/3.2*AU$3</f>
        <v>#N/A</v>
      </c>
      <c r="AV323" s="413" t="e">
        <f t="shared" si="160"/>
        <v>#N/A</v>
      </c>
      <c r="AW323" s="410" t="e">
        <f t="shared" si="150"/>
        <v>#N/A</v>
      </c>
      <c r="AX323" s="410" t="e">
        <f t="shared" si="151"/>
        <v>#N/A</v>
      </c>
      <c r="AY323" s="410" t="e">
        <f t="shared" si="152"/>
        <v>#N/A</v>
      </c>
      <c r="AZ323" s="642">
        <f>(SUMIF('Spring 2023 School'!B:B,Budget!A323,'Spring 2023 School'!AG:AG)+SUMIF('Summer 2023 School'!B:B,Budget!A323,'Summer 2023 School'!AG:AG)+SUMIF('Autumn 2023 School'!B:B,Budget!A323,'Autumn 2023 School'!AG:AG))</f>
        <v>0</v>
      </c>
      <c r="BA323" s="410">
        <f t="shared" si="153"/>
        <v>0</v>
      </c>
      <c r="BI323">
        <f t="shared" si="161"/>
        <v>0</v>
      </c>
      <c r="BJ323">
        <f t="shared" si="162"/>
        <v>0</v>
      </c>
      <c r="BK323">
        <f t="shared" si="163"/>
        <v>0</v>
      </c>
    </row>
    <row r="324" spans="1:63" x14ac:dyDescent="0.35">
      <c r="A324" s="231">
        <v>2883</v>
      </c>
      <c r="B324" t="s">
        <v>458</v>
      </c>
      <c r="C324" s="231">
        <f>IF(ISNA(VLOOKUP($A324,'Spring 2023 PVI'!$B$3:$AF$220,6,FALSE)),0,(VLOOKUP($A324,'Spring 2023 PVI'!$B$3:$AF$220,6,FALSE)))</f>
        <v>52</v>
      </c>
      <c r="D324" s="231">
        <f>IF(ISNA(VLOOKUP($A324,'Summer 2023 PVI'!$B$2:$AF$217,6,FALSE)),0,(VLOOKUP($A324,'Summer 2023 PVI'!$B$2:$AF$217,6,FALSE)))</f>
        <v>57</v>
      </c>
      <c r="E324" s="231">
        <f>IF(ISNA(VLOOKUP($A324,'Autumn 2023 PVI'!$B$2:$AH$214,6,FALSE)),0,(VLOOKUP($A324,'Autumn 2023 PVI'!$B$2:$AH$214,6,FALSE)))</f>
        <v>49</v>
      </c>
      <c r="F324" s="231">
        <f>IF(ISNA(VLOOKUP($A324,'Spring 2023 PVI'!$B$3:$AF$219,9,FALSE)),0,(VLOOKUP($A324,'Spring 2023 PVI'!$B$3:$AF$219,8,FALSE)))</f>
        <v>0</v>
      </c>
      <c r="G324" s="231">
        <f>IF(ISNA(VLOOKUP($A324,'Summer 2023 PVI'!$B$2:$AF$216,9,FALSE)),0,(VLOOKUP($A324,'Summer 2023 PVI'!$B$2:$AF$216,8,FALSE)))</f>
        <v>0</v>
      </c>
      <c r="H324" s="231">
        <f>IF(ISNA(VLOOKUP($A324,'Autumn 2023 PVI'!$B$2:$AH$214,9,FALSE)),0,(VLOOKUP($A324,'Autumn 2023 PVI'!$B$2:$AH$214,9,FALSE)))</f>
        <v>0</v>
      </c>
      <c r="I324" s="231">
        <f>IF(ISNA(VLOOKUP($A324,'Spring 2023 PVI'!$B$3:$AF$219,13,FALSE)),0,(VLOOKUP($A324,'Spring 2023 PVI'!$B$3:$AF$219,13,FALSE)))</f>
        <v>762.5</v>
      </c>
      <c r="J324" s="231">
        <f>IF(ISNA(VLOOKUP($A324,'Summer 2023 PVI'!$B$2:$AF$216,13,FALSE)),0,(VLOOKUP($A324,'Summer 2023 PVI'!$B$2:$AF$216,13,FALSE)))</f>
        <v>846</v>
      </c>
      <c r="K324" s="231">
        <f>IF(ISNA(VLOOKUP($A324,'Autumn 2023 PVI'!$B$2:$AH$214,13,FALSE)),0,(VLOOKUP($A324,'Autumn 2023 PVI'!$B$2:$AH$214,13,FALSE)))</f>
        <v>710</v>
      </c>
      <c r="L324" s="231">
        <f>IF(ISNA(VLOOKUP($A324,'Spring 2023 PVI'!$B$3:$AF$219,16,FALSE)),0,(VLOOKUP($A324,'Spring 2023 PVI'!$B$3:$AF$219,16,FALSE)))</f>
        <v>0</v>
      </c>
      <c r="M324" s="231">
        <f>IF(ISNA(VLOOKUP($A324,'Summer 2023 PVI'!$B$2:$AF$216,16,FALSE)),0,(VLOOKUP($A324,'Summer 2023 PVI'!$B$2:$AF$216,16,FALSE)))</f>
        <v>0</v>
      </c>
      <c r="N324" s="231">
        <f>IF(ISNA(VLOOKUP($A324,'Autumn 2023 PVI'!$B$2:$AH$214,16,FALSE)),0,(VLOOKUP($A324,'Autumn 2023 PVI'!$B$2:$AH$214,16,FALSE)))</f>
        <v>0</v>
      </c>
      <c r="O324" s="231">
        <f>IF(ISNA(VLOOKUP($A324,'Spring 2023 PVI'!$B$3:$AF$219,3,FALSE)),0,(VLOOKUP($A324,'Spring 2023 PVI'!$B$3:$AF$219,3,FALSE)))</f>
        <v>1</v>
      </c>
      <c r="P324" s="231">
        <f>IF(ISNA(VLOOKUP($A324,'Summer 2023 PVI'!$B$3:$AF$216,3,FALSE)),0,(VLOOKUP($A324,'Summer 2023 PVI'!$B$2:$AF$216,3,FALSE)))</f>
        <v>1</v>
      </c>
      <c r="Q324" s="231">
        <f>IF(ISNA(VLOOKUP($A324,'Autumn 2023 PVI'!$B$2:$AF$214,3,FALSE)),0,(VLOOKUP($A324,'Autumn 2023 PVI'!$B$2:$AF$214,3,FALSE)))</f>
        <v>0</v>
      </c>
      <c r="R324" s="231">
        <f>IF(ISNA(VLOOKUP($A324,'Spring 2023 PVI'!$B$3:$AF$219,10,FALSE)),0,(VLOOKUP($A324,'Spring 2023 PVI'!$B$3:$AF$219,10,FALSE)))</f>
        <v>15</v>
      </c>
      <c r="S324" s="231">
        <f>IF(ISNA(VLOOKUP($A324,'Summer 2023 PVI'!$B$2:$AF$216,10,FALSE)),0,(VLOOKUP($A324,'Summer 2023 PVI'!$B$2:$AF$216,10,FALSE)))</f>
        <v>15</v>
      </c>
      <c r="T324" s="231">
        <f>IF(ISNA(VLOOKUP($A324,'Autumn 2023 PVI'!$B$2:$AH$214,10,FALSE)),0,(VLOOKUP($A324,'Autumn 2023 PVI'!$B$2:$AH$214,10,FALSE)))</f>
        <v>0</v>
      </c>
      <c r="U324" s="231">
        <f>IF(ISNA(VLOOKUP($A324,'Spring 2023 PVI'!$B$3:$AF$219,26,FALSE)),0,(VLOOKUP($A324,'Spring 2023 PVI'!$B$3:$AF$219,26,FALSE)))</f>
        <v>0</v>
      </c>
      <c r="V324" s="231">
        <f>IF(ISNA(VLOOKUP($A324,'Spring 2023 PVI'!$B$3:$AF$219,26,FALSE)),0,(VLOOKUP($A324,'Spring 2023 PVI'!$B$3:$AF$219,26,FALSE)))</f>
        <v>0</v>
      </c>
      <c r="W324" s="231">
        <f>IF(ISNA(VLOOKUP($A324,'Spring 2023 PVI'!$B$3:$AF$219,26,FALSE)),0,(VLOOKUP($A324,'Spring 2023 PVI'!$B$3:$AF$219,26,FALSE)))</f>
        <v>0</v>
      </c>
      <c r="X324" s="231">
        <f>IF(ISNA(VLOOKUP($A324,'Spring 2023 PVI'!$B$3:$AF$219,27,FALSE)),0,(VLOOKUP($A324,'Spring 2023 PVI'!$B$3:$AF$219,27,FALSE)))</f>
        <v>0</v>
      </c>
      <c r="Y324" s="231">
        <f>IF(ISNA(VLOOKUP($A324,'Spring 2023 PVI'!$B$3:$AF$219,27,FALSE)),0,(VLOOKUP($A324,'Spring 2023 PVI'!$B$3:$AF$219,27,FALSE)))</f>
        <v>0</v>
      </c>
      <c r="Z324" s="231">
        <f>IF(ISNA(VLOOKUP($A324,'Spring 2023 PVI'!$B$3:$AF$219,27,FALSE)),0,(VLOOKUP($A324,'Spring 2023 PVI'!$B$3:$AF$219,27,FALSE)))</f>
        <v>0</v>
      </c>
      <c r="AA324" s="231">
        <f>IF(ISNA(VLOOKUP($A324,'Spring 2023 PVI'!$B$3:$AF$219,28,FALSE)),0,(VLOOKUP($A324,'Spring 2023 PVI'!$B$3:$AF$219,28,FALSE)))</f>
        <v>0</v>
      </c>
      <c r="AB324" s="231">
        <f>IF(ISNA(VLOOKUP($A324,'Spring 2023 PVI'!$B$3:$AF$219,28,FALSE)),0,(VLOOKUP($A324,'Spring 2023 PVI'!$B$3:$AF$219,28,FALSE)))</f>
        <v>0</v>
      </c>
      <c r="AC324" s="231">
        <f>IF(ISNA(VLOOKUP($A324,'Spring 2023 PVI'!$B$3:$AF$219,28,FALSE)),0,(VLOOKUP($A324,'Spring 2023 PVI'!$B$3:$AF$219,28,FALSE)))</f>
        <v>0</v>
      </c>
      <c r="AD324" s="384">
        <f t="shared" si="154"/>
        <v>159513.31</v>
      </c>
      <c r="AE324" s="403">
        <v>0</v>
      </c>
      <c r="AF324" s="403">
        <v>0</v>
      </c>
      <c r="AG324" s="403">
        <v>90</v>
      </c>
      <c r="AH324" s="384">
        <f t="shared" si="147"/>
        <v>0</v>
      </c>
      <c r="AI324" s="384">
        <f t="shared" si="148"/>
        <v>0</v>
      </c>
      <c r="AJ324" s="384">
        <f t="shared" si="149"/>
        <v>273.60000000000002</v>
      </c>
      <c r="AK324" s="384">
        <f t="shared" si="155"/>
        <v>273.60000000000002</v>
      </c>
      <c r="AL324" s="403">
        <f>IF(ISNA(VLOOKUP($A324,'Spring 2023 PVI'!$B327:$AD327,29,FALSE)),0,(VLOOKUP($A324,'Spring 2023 PVI'!$B327:$AD327,29,FALSE)))</f>
        <v>0</v>
      </c>
      <c r="AM324" s="403">
        <f>IF(ISNA(VLOOKUP($A324,'Spring 2023 PVI'!$B327:$AZ327,30,FALSE)),0,(VLOOKUP($A324,'Spring 2023 PVI'!$B327:$AZ327,30,FALSE)))</f>
        <v>0</v>
      </c>
      <c r="AN324" s="402">
        <f t="shared" si="156"/>
        <v>0</v>
      </c>
      <c r="AO324" s="404">
        <f t="shared" si="157"/>
        <v>3182.4</v>
      </c>
      <c r="AP324" s="384">
        <f t="shared" si="158"/>
        <v>162969.31</v>
      </c>
      <c r="AQ324" s="403"/>
      <c r="AR324" s="403" t="e">
        <f>VLOOKUP($A324,'Data EYFSS Indica'!$C:$AQ,27,0)</f>
        <v>#N/A</v>
      </c>
      <c r="AS324" s="403" t="e">
        <f>VLOOKUP($A324,'Data EYFSS Indica'!$C:$AQ,28,0)</f>
        <v>#N/A</v>
      </c>
      <c r="AT324" s="409" t="e">
        <f t="shared" si="159"/>
        <v>#N/A</v>
      </c>
      <c r="AU324" s="409" t="e">
        <f>(VLOOKUP($A324,'Data EYFSS Indica'!$C:$AQ,24,0))/3.2*AU$3</f>
        <v>#N/A</v>
      </c>
      <c r="AV324" s="413" t="e">
        <f t="shared" si="160"/>
        <v>#N/A</v>
      </c>
      <c r="AW324" s="410" t="e">
        <f t="shared" ref="AW324:AW386" si="164">$AV324/12*5</f>
        <v>#N/A</v>
      </c>
      <c r="AX324" s="410" t="e">
        <f t="shared" ref="AX324:AX386" si="165">$AV324/12*4</f>
        <v>#N/A</v>
      </c>
      <c r="AY324" s="410" t="e">
        <f t="shared" ref="AY324:AY386" si="166">$AV324/12*3</f>
        <v>#N/A</v>
      </c>
      <c r="AZ324" s="642">
        <f>(SUMIF('Spring 2023 School'!B:B,Budget!A324,'Spring 2023 School'!AG:AG)+SUMIF('Summer 2023 School'!B:B,Budget!A324,'Summer 2023 School'!AG:AG)+SUMIF('Autumn 2023 School'!B:B,Budget!A324,'Autumn 2023 School'!AG:AG))</f>
        <v>0</v>
      </c>
      <c r="BA324" s="410">
        <f t="shared" ref="BA324:BA386" si="167">AZ324*$BA$3</f>
        <v>0</v>
      </c>
      <c r="BI324">
        <f t="shared" si="161"/>
        <v>0</v>
      </c>
      <c r="BJ324">
        <f t="shared" si="162"/>
        <v>0</v>
      </c>
      <c r="BK324">
        <f t="shared" si="163"/>
        <v>1350</v>
      </c>
    </row>
    <row r="325" spans="1:63" x14ac:dyDescent="0.35">
      <c r="A325" s="231">
        <v>2900</v>
      </c>
      <c r="B325" t="s">
        <v>459</v>
      </c>
      <c r="C325" s="231">
        <f>IF(ISNA(VLOOKUP($A325,'Spring 2023 PVI'!$B$3:$AF$220,6,FALSE)),0,(VLOOKUP($A325,'Spring 2023 PVI'!$B$3:$AF$220,6,FALSE)))</f>
        <v>31</v>
      </c>
      <c r="D325" s="231">
        <f>IF(ISNA(VLOOKUP($A325,'Summer 2023 PVI'!$B$2:$AF$217,6,FALSE)),0,(VLOOKUP($A325,'Summer 2023 PVI'!$B$2:$AF$217,6,FALSE)))</f>
        <v>36</v>
      </c>
      <c r="E325" s="231">
        <f>IF(ISNA(VLOOKUP($A325,'Autumn 2023 PVI'!$B$2:$AH$214,6,FALSE)),0,(VLOOKUP($A325,'Autumn 2023 PVI'!$B$2:$AH$214,6,FALSE)))</f>
        <v>23</v>
      </c>
      <c r="F325" s="231">
        <f>IF(ISNA(VLOOKUP($A325,'Spring 2023 PVI'!$B$3:$AF$219,9,FALSE)),0,(VLOOKUP($A325,'Spring 2023 PVI'!$B$3:$AF$219,8,FALSE)))</f>
        <v>6</v>
      </c>
      <c r="G325" s="231">
        <f>IF(ISNA(VLOOKUP($A325,'Summer 2023 PVI'!$B$2:$AF$216,9,FALSE)),0,(VLOOKUP($A325,'Summer 2023 PVI'!$B$2:$AF$216,8,FALSE)))</f>
        <v>9</v>
      </c>
      <c r="H325" s="231">
        <f>IF(ISNA(VLOOKUP($A325,'Autumn 2023 PVI'!$B$2:$AH$214,9,FALSE)),0,(VLOOKUP($A325,'Autumn 2023 PVI'!$B$2:$AH$214,9,FALSE)))</f>
        <v>11</v>
      </c>
      <c r="I325" s="231">
        <f>IF(ISNA(VLOOKUP($A325,'Spring 2023 PVI'!$B$3:$AF$219,13,FALSE)),0,(VLOOKUP($A325,'Spring 2023 PVI'!$B$3:$AF$219,13,FALSE)))</f>
        <v>465</v>
      </c>
      <c r="J325" s="231">
        <f>IF(ISNA(VLOOKUP($A325,'Summer 2023 PVI'!$B$2:$AF$216,13,FALSE)),0,(VLOOKUP($A325,'Summer 2023 PVI'!$B$2:$AF$216,13,FALSE)))</f>
        <v>540</v>
      </c>
      <c r="K325" s="231">
        <f>IF(ISNA(VLOOKUP($A325,'Autumn 2023 PVI'!$B$2:$AH$214,13,FALSE)),0,(VLOOKUP($A325,'Autumn 2023 PVI'!$B$2:$AH$214,13,FALSE)))</f>
        <v>345</v>
      </c>
      <c r="L325" s="231">
        <f>IF(ISNA(VLOOKUP($A325,'Spring 2023 PVI'!$B$3:$AF$219,16,FALSE)),0,(VLOOKUP($A325,'Spring 2023 PVI'!$B$3:$AF$219,16,FALSE)))</f>
        <v>270</v>
      </c>
      <c r="M325" s="231">
        <f>IF(ISNA(VLOOKUP($A325,'Summer 2023 PVI'!$B$2:$AF$216,16,FALSE)),0,(VLOOKUP($A325,'Summer 2023 PVI'!$B$2:$AF$216,16,FALSE)))</f>
        <v>330</v>
      </c>
      <c r="N325" s="231">
        <f>IF(ISNA(VLOOKUP($A325,'Autumn 2023 PVI'!$B$2:$AH$214,16,FALSE)),0,(VLOOKUP($A325,'Autumn 2023 PVI'!$B$2:$AH$214,16,FALSE)))</f>
        <v>165</v>
      </c>
      <c r="O325" s="231">
        <f>IF(ISNA(VLOOKUP($A325,'Spring 2023 PVI'!$B$3:$AF$219,3,FALSE)),0,(VLOOKUP($A325,'Spring 2023 PVI'!$B$3:$AF$219,3,FALSE)))</f>
        <v>19</v>
      </c>
      <c r="P325" s="231">
        <f>IF(ISNA(VLOOKUP($A325,'Summer 2023 PVI'!$B$3:$AF$216,3,FALSE)),0,(VLOOKUP($A325,'Summer 2023 PVI'!$B$2:$AF$216,3,FALSE)))</f>
        <v>14</v>
      </c>
      <c r="Q325" s="231">
        <f>IF(ISNA(VLOOKUP($A325,'Autumn 2023 PVI'!$B$2:$AF$214,3,FALSE)),0,(VLOOKUP($A325,'Autumn 2023 PVI'!$B$2:$AF$214,3,FALSE)))</f>
        <v>16</v>
      </c>
      <c r="R325" s="231">
        <f>IF(ISNA(VLOOKUP($A325,'Spring 2023 PVI'!$B$3:$AF$219,10,FALSE)),0,(VLOOKUP($A325,'Spring 2023 PVI'!$B$3:$AF$219,10,FALSE)))</f>
        <v>285</v>
      </c>
      <c r="S325" s="231">
        <f>IF(ISNA(VLOOKUP($A325,'Summer 2023 PVI'!$B$2:$AF$216,10,FALSE)),0,(VLOOKUP($A325,'Summer 2023 PVI'!$B$2:$AF$216,10,FALSE)))</f>
        <v>210</v>
      </c>
      <c r="T325" s="231">
        <f>IF(ISNA(VLOOKUP($A325,'Autumn 2023 PVI'!$B$2:$AH$214,10,FALSE)),0,(VLOOKUP($A325,'Autumn 2023 PVI'!$B$2:$AH$214,10,FALSE)))</f>
        <v>240</v>
      </c>
      <c r="U325" s="231">
        <f>IF(ISNA(VLOOKUP($A325,'Spring 2023 PVI'!$B$3:$AF$219,26,FALSE)),0,(VLOOKUP($A325,'Spring 2023 PVI'!$B$3:$AF$219,26,FALSE)))</f>
        <v>7</v>
      </c>
      <c r="V325" s="231">
        <f>IF(ISNA(VLOOKUP($A325,'Spring 2023 PVI'!$B$3:$AF$219,26,FALSE)),0,(VLOOKUP($A325,'Spring 2023 PVI'!$B$3:$AF$219,26,FALSE)))</f>
        <v>7</v>
      </c>
      <c r="W325" s="231">
        <f>IF(ISNA(VLOOKUP($A325,'Spring 2023 PVI'!$B$3:$AF$219,26,FALSE)),0,(VLOOKUP($A325,'Spring 2023 PVI'!$B$3:$AF$219,26,FALSE)))</f>
        <v>7</v>
      </c>
      <c r="X325" s="231">
        <f>IF(ISNA(VLOOKUP($A325,'Spring 2023 PVI'!$B$3:$AF$219,27,FALSE)),0,(VLOOKUP($A325,'Spring 2023 PVI'!$B$3:$AF$219,27,FALSE)))</f>
        <v>105</v>
      </c>
      <c r="Y325" s="231">
        <f>IF(ISNA(VLOOKUP($A325,'Spring 2023 PVI'!$B$3:$AF$219,27,FALSE)),0,(VLOOKUP($A325,'Spring 2023 PVI'!$B$3:$AF$219,27,FALSE)))</f>
        <v>105</v>
      </c>
      <c r="Z325" s="231">
        <f>IF(ISNA(VLOOKUP($A325,'Spring 2023 PVI'!$B$3:$AF$219,27,FALSE)),0,(VLOOKUP($A325,'Spring 2023 PVI'!$B$3:$AF$219,27,FALSE)))</f>
        <v>105</v>
      </c>
      <c r="AA325" s="231">
        <f>IF(ISNA(VLOOKUP($A325,'Spring 2023 PVI'!$B$3:$AF$219,28,FALSE)),0,(VLOOKUP($A325,'Spring 2023 PVI'!$B$3:$AF$219,28,FALSE)))</f>
        <v>0</v>
      </c>
      <c r="AB325" s="231">
        <f>IF(ISNA(VLOOKUP($A325,'Spring 2023 PVI'!$B$3:$AF$219,28,FALSE)),0,(VLOOKUP($A325,'Spring 2023 PVI'!$B$3:$AF$219,28,FALSE)))</f>
        <v>0</v>
      </c>
      <c r="AC325" s="231">
        <f>IF(ISNA(VLOOKUP($A325,'Spring 2023 PVI'!$B$3:$AF$219,28,FALSE)),0,(VLOOKUP($A325,'Spring 2023 PVI'!$B$3:$AF$219,28,FALSE)))</f>
        <v>0</v>
      </c>
      <c r="AD325" s="384">
        <f t="shared" si="154"/>
        <v>146258.70000000001</v>
      </c>
      <c r="AE325" s="403">
        <v>30</v>
      </c>
      <c r="AF325" s="403">
        <v>90</v>
      </c>
      <c r="AG325" s="403">
        <v>180</v>
      </c>
      <c r="AH325" s="384">
        <f t="shared" si="147"/>
        <v>695.4</v>
      </c>
      <c r="AI325" s="384">
        <f t="shared" si="148"/>
        <v>991.8</v>
      </c>
      <c r="AJ325" s="384">
        <f t="shared" si="149"/>
        <v>547.20000000000005</v>
      </c>
      <c r="AK325" s="384">
        <f t="shared" si="155"/>
        <v>2234.3999999999996</v>
      </c>
      <c r="AL325" s="403">
        <f>IF(ISNA(VLOOKUP($A325,'Spring 2023 PVI'!$B328:$AD328,29,FALSE)),0,(VLOOKUP($A325,'Spring 2023 PVI'!$B328:$AD328,29,FALSE)))</f>
        <v>0</v>
      </c>
      <c r="AM325" s="403">
        <f>IF(ISNA(VLOOKUP($A325,'Spring 2023 PVI'!$B328:$AZ328,30,FALSE)),0,(VLOOKUP($A325,'Spring 2023 PVI'!$B328:$AZ328,30,FALSE)))</f>
        <v>0</v>
      </c>
      <c r="AN325" s="402">
        <f t="shared" si="156"/>
        <v>0</v>
      </c>
      <c r="AO325" s="404">
        <f t="shared" si="157"/>
        <v>76010.399999999994</v>
      </c>
      <c r="AP325" s="384">
        <f t="shared" si="158"/>
        <v>224503.5</v>
      </c>
      <c r="AQ325" s="403"/>
      <c r="AR325" s="403" t="e">
        <f>VLOOKUP($A325,'Data EYFSS Indica'!$C:$AQ,27,0)</f>
        <v>#N/A</v>
      </c>
      <c r="AS325" s="403" t="e">
        <f>VLOOKUP($A325,'Data EYFSS Indica'!$C:$AQ,28,0)</f>
        <v>#N/A</v>
      </c>
      <c r="AT325" s="409" t="e">
        <f t="shared" si="159"/>
        <v>#N/A</v>
      </c>
      <c r="AU325" s="409" t="e">
        <f>(VLOOKUP($A325,'Data EYFSS Indica'!$C:$AQ,24,0))/3.2*AU$3</f>
        <v>#N/A</v>
      </c>
      <c r="AV325" s="413" t="e">
        <f t="shared" si="160"/>
        <v>#N/A</v>
      </c>
      <c r="AW325" s="410" t="e">
        <f t="shared" si="164"/>
        <v>#N/A</v>
      </c>
      <c r="AX325" s="410" t="e">
        <f t="shared" si="165"/>
        <v>#N/A</v>
      </c>
      <c r="AY325" s="410" t="e">
        <f t="shared" si="166"/>
        <v>#N/A</v>
      </c>
      <c r="AZ325" s="642">
        <f>(SUMIF('Spring 2023 School'!B:B,Budget!A325,'Spring 2023 School'!AG:AG)+SUMIF('Summer 2023 School'!B:B,Budget!A325,'Summer 2023 School'!AG:AG)+SUMIF('Autumn 2023 School'!B:B,Budget!A325,'Autumn 2023 School'!AG:AG))</f>
        <v>2</v>
      </c>
      <c r="BA325" s="410">
        <f t="shared" si="167"/>
        <v>1820</v>
      </c>
      <c r="BI325">
        <f t="shared" si="161"/>
        <v>450</v>
      </c>
      <c r="BJ325">
        <f t="shared" si="162"/>
        <v>1350</v>
      </c>
      <c r="BK325">
        <f t="shared" si="163"/>
        <v>2700</v>
      </c>
    </row>
    <row r="326" spans="1:63" x14ac:dyDescent="0.35">
      <c r="A326" s="231">
        <v>2902</v>
      </c>
      <c r="B326" t="s">
        <v>460</v>
      </c>
      <c r="C326" s="231">
        <f>IF(ISNA(VLOOKUP($A326,'Spring 2023 PVI'!$B$3:$AF$220,6,FALSE)),0,(VLOOKUP($A326,'Spring 2023 PVI'!$B$3:$AF$220,6,FALSE)))</f>
        <v>29</v>
      </c>
      <c r="D326" s="231">
        <f>IF(ISNA(VLOOKUP($A326,'Summer 2023 PVI'!$B$2:$AF$217,6,FALSE)),0,(VLOOKUP($A326,'Summer 2023 PVI'!$B$2:$AF$217,6,FALSE)))</f>
        <v>37</v>
      </c>
      <c r="E326" s="231">
        <f>IF(ISNA(VLOOKUP($A326,'Autumn 2023 PVI'!$B$2:$AH$214,6,FALSE)),0,(VLOOKUP($A326,'Autumn 2023 PVI'!$B$2:$AH$214,6,FALSE)))</f>
        <v>23</v>
      </c>
      <c r="F326" s="231">
        <f>IF(ISNA(VLOOKUP($A326,'Spring 2023 PVI'!$B$3:$AF$219,9,FALSE)),0,(VLOOKUP($A326,'Spring 2023 PVI'!$B$3:$AF$219,8,FALSE)))</f>
        <v>5</v>
      </c>
      <c r="G326" s="231">
        <f>IF(ISNA(VLOOKUP($A326,'Summer 2023 PVI'!$B$2:$AF$216,9,FALSE)),0,(VLOOKUP($A326,'Summer 2023 PVI'!$B$2:$AF$216,8,FALSE)))</f>
        <v>14</v>
      </c>
      <c r="H326" s="231">
        <f>IF(ISNA(VLOOKUP($A326,'Autumn 2023 PVI'!$B$2:$AH$214,9,FALSE)),0,(VLOOKUP($A326,'Autumn 2023 PVI'!$B$2:$AH$214,9,FALSE)))</f>
        <v>19</v>
      </c>
      <c r="I326" s="231">
        <f>IF(ISNA(VLOOKUP($A326,'Spring 2023 PVI'!$B$3:$AF$219,13,FALSE)),0,(VLOOKUP($A326,'Spring 2023 PVI'!$B$3:$AF$219,13,FALSE)))</f>
        <v>414</v>
      </c>
      <c r="J326" s="231">
        <f>IF(ISNA(VLOOKUP($A326,'Summer 2023 PVI'!$B$2:$AF$216,13,FALSE)),0,(VLOOKUP($A326,'Summer 2023 PVI'!$B$2:$AF$216,13,FALSE)))</f>
        <v>534</v>
      </c>
      <c r="K326" s="231">
        <f>IF(ISNA(VLOOKUP($A326,'Autumn 2023 PVI'!$B$2:$AH$214,13,FALSE)),0,(VLOOKUP($A326,'Autumn 2023 PVI'!$B$2:$AH$214,13,FALSE)))</f>
        <v>345</v>
      </c>
      <c r="L326" s="231">
        <f>IF(ISNA(VLOOKUP($A326,'Spring 2023 PVI'!$B$3:$AF$219,16,FALSE)),0,(VLOOKUP($A326,'Spring 2023 PVI'!$B$3:$AF$219,16,FALSE)))</f>
        <v>315</v>
      </c>
      <c r="M326" s="231">
        <f>IF(ISNA(VLOOKUP($A326,'Summer 2023 PVI'!$B$2:$AF$216,16,FALSE)),0,(VLOOKUP($A326,'Summer 2023 PVI'!$B$2:$AF$216,16,FALSE)))</f>
        <v>390</v>
      </c>
      <c r="N326" s="231">
        <f>IF(ISNA(VLOOKUP($A326,'Autumn 2023 PVI'!$B$2:$AH$214,16,FALSE)),0,(VLOOKUP($A326,'Autumn 2023 PVI'!$B$2:$AH$214,16,FALSE)))</f>
        <v>245</v>
      </c>
      <c r="O326" s="231">
        <f>IF(ISNA(VLOOKUP($A326,'Spring 2023 PVI'!$B$3:$AF$219,3,FALSE)),0,(VLOOKUP($A326,'Spring 2023 PVI'!$B$3:$AF$219,3,FALSE)))</f>
        <v>5</v>
      </c>
      <c r="P326" s="231">
        <f>IF(ISNA(VLOOKUP($A326,'Summer 2023 PVI'!$B$3:$AF$216,3,FALSE)),0,(VLOOKUP($A326,'Summer 2023 PVI'!$B$2:$AF$216,3,FALSE)))</f>
        <v>6</v>
      </c>
      <c r="Q326" s="231">
        <f>IF(ISNA(VLOOKUP($A326,'Autumn 2023 PVI'!$B$2:$AF$214,3,FALSE)),0,(VLOOKUP($A326,'Autumn 2023 PVI'!$B$2:$AF$214,3,FALSE)))</f>
        <v>7</v>
      </c>
      <c r="R326" s="231">
        <f>IF(ISNA(VLOOKUP($A326,'Spring 2023 PVI'!$B$3:$AF$219,10,FALSE)),0,(VLOOKUP($A326,'Spring 2023 PVI'!$B$3:$AF$219,10,FALSE)))</f>
        <v>65</v>
      </c>
      <c r="S326" s="231">
        <f>IF(ISNA(VLOOKUP($A326,'Summer 2023 PVI'!$B$2:$AF$216,10,FALSE)),0,(VLOOKUP($A326,'Summer 2023 PVI'!$B$2:$AF$216,10,FALSE)))</f>
        <v>90</v>
      </c>
      <c r="T326" s="231">
        <f>IF(ISNA(VLOOKUP($A326,'Autumn 2023 PVI'!$B$2:$AH$214,10,FALSE)),0,(VLOOKUP($A326,'Autumn 2023 PVI'!$B$2:$AH$214,10,FALSE)))</f>
        <v>105</v>
      </c>
      <c r="U326" s="231">
        <f>IF(ISNA(VLOOKUP($A326,'Spring 2023 PVI'!$B$3:$AF$219,26,FALSE)),0,(VLOOKUP($A326,'Spring 2023 PVI'!$B$3:$AF$219,26,FALSE)))</f>
        <v>1</v>
      </c>
      <c r="V326" s="231">
        <f>IF(ISNA(VLOOKUP($A326,'Spring 2023 PVI'!$B$3:$AF$219,26,FALSE)),0,(VLOOKUP($A326,'Spring 2023 PVI'!$B$3:$AF$219,26,FALSE)))</f>
        <v>1</v>
      </c>
      <c r="W326" s="231">
        <f>IF(ISNA(VLOOKUP($A326,'Spring 2023 PVI'!$B$3:$AF$219,26,FALSE)),0,(VLOOKUP($A326,'Spring 2023 PVI'!$B$3:$AF$219,26,FALSE)))</f>
        <v>1</v>
      </c>
      <c r="X326" s="231">
        <f>IF(ISNA(VLOOKUP($A326,'Spring 2023 PVI'!$B$3:$AF$219,27,FALSE)),0,(VLOOKUP($A326,'Spring 2023 PVI'!$B$3:$AF$219,27,FALSE)))</f>
        <v>15</v>
      </c>
      <c r="Y326" s="231">
        <f>IF(ISNA(VLOOKUP($A326,'Spring 2023 PVI'!$B$3:$AF$219,27,FALSE)),0,(VLOOKUP($A326,'Spring 2023 PVI'!$B$3:$AF$219,27,FALSE)))</f>
        <v>15</v>
      </c>
      <c r="Z326" s="231">
        <f>IF(ISNA(VLOOKUP($A326,'Spring 2023 PVI'!$B$3:$AF$219,27,FALSE)),0,(VLOOKUP($A326,'Spring 2023 PVI'!$B$3:$AF$219,27,FALSE)))</f>
        <v>15</v>
      </c>
      <c r="AA326" s="231">
        <f>IF(ISNA(VLOOKUP($A326,'Spring 2023 PVI'!$B$3:$AF$219,28,FALSE)),0,(VLOOKUP($A326,'Spring 2023 PVI'!$B$3:$AF$219,28,FALSE)))</f>
        <v>15</v>
      </c>
      <c r="AB326" s="231">
        <f>IF(ISNA(VLOOKUP($A326,'Spring 2023 PVI'!$B$3:$AF$219,28,FALSE)),0,(VLOOKUP($A326,'Spring 2023 PVI'!$B$3:$AF$219,28,FALSE)))</f>
        <v>15</v>
      </c>
      <c r="AC326" s="231">
        <f>IF(ISNA(VLOOKUP($A326,'Spring 2023 PVI'!$B$3:$AF$219,28,FALSE)),0,(VLOOKUP($A326,'Spring 2023 PVI'!$B$3:$AF$219,28,FALSE)))</f>
        <v>15</v>
      </c>
      <c r="AD326" s="384">
        <f t="shared" si="154"/>
        <v>154843.97999999998</v>
      </c>
      <c r="AE326" s="403">
        <v>45</v>
      </c>
      <c r="AF326" s="403">
        <v>45</v>
      </c>
      <c r="AG326" s="403">
        <v>114</v>
      </c>
      <c r="AH326" s="384">
        <f t="shared" si="147"/>
        <v>1043.0999999999999</v>
      </c>
      <c r="AI326" s="384">
        <f t="shared" si="148"/>
        <v>495.9</v>
      </c>
      <c r="AJ326" s="384">
        <f t="shared" si="149"/>
        <v>346.56000000000006</v>
      </c>
      <c r="AK326" s="384">
        <f t="shared" si="155"/>
        <v>1885.56</v>
      </c>
      <c r="AL326" s="403">
        <f>IF(ISNA(VLOOKUP($A326,'Spring 2023 PVI'!$B329:$AD329,29,FALSE)),0,(VLOOKUP($A326,'Spring 2023 PVI'!$B329:$AD329,29,FALSE)))</f>
        <v>0</v>
      </c>
      <c r="AM326" s="403">
        <f>IF(ISNA(VLOOKUP($A326,'Spring 2023 PVI'!$B329:$AZ329,30,FALSE)),0,(VLOOKUP($A326,'Spring 2023 PVI'!$B329:$AZ329,30,FALSE)))</f>
        <v>0</v>
      </c>
      <c r="AN326" s="402">
        <f t="shared" si="156"/>
        <v>0</v>
      </c>
      <c r="AO326" s="404">
        <f t="shared" si="157"/>
        <v>26724</v>
      </c>
      <c r="AP326" s="384">
        <f t="shared" si="158"/>
        <v>183453.53999999998</v>
      </c>
      <c r="AQ326" s="403"/>
      <c r="AR326" s="403" t="e">
        <f>VLOOKUP($A326,'Data EYFSS Indica'!$C:$AQ,27,0)</f>
        <v>#N/A</v>
      </c>
      <c r="AS326" s="403" t="e">
        <f>VLOOKUP($A326,'Data EYFSS Indica'!$C:$AQ,28,0)</f>
        <v>#N/A</v>
      </c>
      <c r="AT326" s="409" t="e">
        <f t="shared" si="159"/>
        <v>#N/A</v>
      </c>
      <c r="AU326" s="409" t="e">
        <f>(VLOOKUP($A326,'Data EYFSS Indica'!$C:$AQ,24,0))/3.2*AU$3</f>
        <v>#N/A</v>
      </c>
      <c r="AV326" s="413" t="e">
        <f t="shared" si="160"/>
        <v>#N/A</v>
      </c>
      <c r="AW326" s="410" t="e">
        <f t="shared" si="164"/>
        <v>#N/A</v>
      </c>
      <c r="AX326" s="410" t="e">
        <f t="shared" si="165"/>
        <v>#N/A</v>
      </c>
      <c r="AY326" s="410" t="e">
        <f t="shared" si="166"/>
        <v>#N/A</v>
      </c>
      <c r="AZ326" s="642">
        <f>(SUMIF('Spring 2023 School'!B:B,Budget!A326,'Spring 2023 School'!AG:AG)+SUMIF('Summer 2023 School'!B:B,Budget!A326,'Summer 2023 School'!AG:AG)+SUMIF('Autumn 2023 School'!B:B,Budget!A326,'Autumn 2023 School'!AG:AG))</f>
        <v>0</v>
      </c>
      <c r="BA326" s="410">
        <f t="shared" si="167"/>
        <v>0</v>
      </c>
      <c r="BI326">
        <f t="shared" si="161"/>
        <v>675</v>
      </c>
      <c r="BJ326">
        <f t="shared" si="162"/>
        <v>675</v>
      </c>
      <c r="BK326">
        <f t="shared" si="163"/>
        <v>1710</v>
      </c>
    </row>
    <row r="327" spans="1:63" x14ac:dyDescent="0.35">
      <c r="A327" s="231">
        <v>2903</v>
      </c>
      <c r="B327" t="s">
        <v>461</v>
      </c>
      <c r="C327" s="231">
        <f>IF(ISNA(VLOOKUP($A327,'Spring 2023 PVI'!$B$3:$AF$220,6,FALSE)),0,(VLOOKUP($A327,'Spring 2023 PVI'!$B$3:$AF$220,6,FALSE)))</f>
        <v>21</v>
      </c>
      <c r="D327" s="231">
        <f>IF(ISNA(VLOOKUP($A327,'Summer 2023 PVI'!$B$2:$AF$217,6,FALSE)),0,(VLOOKUP($A327,'Summer 2023 PVI'!$B$2:$AF$217,6,FALSE)))</f>
        <v>23</v>
      </c>
      <c r="E327" s="231">
        <f>IF(ISNA(VLOOKUP($A327,'Autumn 2023 PVI'!$B$2:$AH$214,6,FALSE)),0,(VLOOKUP($A327,'Autumn 2023 PVI'!$B$2:$AH$214,6,FALSE)))</f>
        <v>9</v>
      </c>
      <c r="F327" s="231">
        <f>IF(ISNA(VLOOKUP($A327,'Spring 2023 PVI'!$B$3:$AF$219,9,FALSE)),0,(VLOOKUP($A327,'Spring 2023 PVI'!$B$3:$AF$219,8,FALSE)))</f>
        <v>5</v>
      </c>
      <c r="G327" s="231">
        <f>IF(ISNA(VLOOKUP($A327,'Summer 2023 PVI'!$B$2:$AF$216,9,FALSE)),0,(VLOOKUP($A327,'Summer 2023 PVI'!$B$2:$AF$216,8,FALSE)))</f>
        <v>9</v>
      </c>
      <c r="H327" s="231">
        <f>IF(ISNA(VLOOKUP($A327,'Autumn 2023 PVI'!$B$2:$AH$214,9,FALSE)),0,(VLOOKUP($A327,'Autumn 2023 PVI'!$B$2:$AH$214,9,FALSE)))</f>
        <v>5</v>
      </c>
      <c r="I327" s="231">
        <f>IF(ISNA(VLOOKUP($A327,'Spring 2023 PVI'!$B$3:$AF$219,13,FALSE)),0,(VLOOKUP($A327,'Spring 2023 PVI'!$B$3:$AF$219,13,FALSE)))</f>
        <v>315</v>
      </c>
      <c r="J327" s="231">
        <f>IF(ISNA(VLOOKUP($A327,'Summer 2023 PVI'!$B$2:$AF$216,13,FALSE)),0,(VLOOKUP($A327,'Summer 2023 PVI'!$B$2:$AF$216,13,FALSE)))</f>
        <v>345</v>
      </c>
      <c r="K327" s="231">
        <f>IF(ISNA(VLOOKUP($A327,'Autumn 2023 PVI'!$B$2:$AH$214,13,FALSE)),0,(VLOOKUP($A327,'Autumn 2023 PVI'!$B$2:$AH$214,13,FALSE)))</f>
        <v>135</v>
      </c>
      <c r="L327" s="231">
        <f>IF(ISNA(VLOOKUP($A327,'Spring 2023 PVI'!$B$3:$AF$219,16,FALSE)),0,(VLOOKUP($A327,'Spring 2023 PVI'!$B$3:$AF$219,16,FALSE)))</f>
        <v>240</v>
      </c>
      <c r="M327" s="231">
        <f>IF(ISNA(VLOOKUP($A327,'Summer 2023 PVI'!$B$2:$AF$216,16,FALSE)),0,(VLOOKUP($A327,'Summer 2023 PVI'!$B$2:$AF$216,16,FALSE)))</f>
        <v>270</v>
      </c>
      <c r="N327" s="231">
        <f>IF(ISNA(VLOOKUP($A327,'Autumn 2023 PVI'!$B$2:$AH$214,16,FALSE)),0,(VLOOKUP($A327,'Autumn 2023 PVI'!$B$2:$AH$214,16,FALSE)))</f>
        <v>75</v>
      </c>
      <c r="O327" s="231">
        <f>IF(ISNA(VLOOKUP($A327,'Spring 2023 PVI'!$B$3:$AF$219,3,FALSE)),0,(VLOOKUP($A327,'Spring 2023 PVI'!$B$3:$AF$219,3,FALSE)))</f>
        <v>0</v>
      </c>
      <c r="P327" s="231">
        <f>IF(ISNA(VLOOKUP($A327,'Summer 2023 PVI'!$B$3:$AF$216,3,FALSE)),0,(VLOOKUP($A327,'Summer 2023 PVI'!$B$2:$AF$216,3,FALSE)))</f>
        <v>0</v>
      </c>
      <c r="Q327" s="231">
        <f>IF(ISNA(VLOOKUP($A327,'Autumn 2023 PVI'!$B$2:$AF$214,3,FALSE)),0,(VLOOKUP($A327,'Autumn 2023 PVI'!$B$2:$AF$214,3,FALSE)))</f>
        <v>6</v>
      </c>
      <c r="R327" s="231">
        <f>IF(ISNA(VLOOKUP($A327,'Spring 2023 PVI'!$B$3:$AF$219,10,FALSE)),0,(VLOOKUP($A327,'Spring 2023 PVI'!$B$3:$AF$219,10,FALSE)))</f>
        <v>0</v>
      </c>
      <c r="S327" s="231">
        <f>IF(ISNA(VLOOKUP($A327,'Summer 2023 PVI'!$B$2:$AF$216,10,FALSE)),0,(VLOOKUP($A327,'Summer 2023 PVI'!$B$2:$AF$216,10,FALSE)))</f>
        <v>0</v>
      </c>
      <c r="T327" s="231">
        <f>IF(ISNA(VLOOKUP($A327,'Autumn 2023 PVI'!$B$2:$AH$214,10,FALSE)),0,(VLOOKUP($A327,'Autumn 2023 PVI'!$B$2:$AH$214,10,FALSE)))</f>
        <v>90</v>
      </c>
      <c r="U327" s="231">
        <f>IF(ISNA(VLOOKUP($A327,'Spring 2023 PVI'!$B$3:$AF$219,26,FALSE)),0,(VLOOKUP($A327,'Spring 2023 PVI'!$B$3:$AF$219,26,FALSE)))</f>
        <v>0</v>
      </c>
      <c r="V327" s="231">
        <f>IF(ISNA(VLOOKUP($A327,'Spring 2023 PVI'!$B$3:$AF$219,26,FALSE)),0,(VLOOKUP($A327,'Spring 2023 PVI'!$B$3:$AF$219,26,FALSE)))</f>
        <v>0</v>
      </c>
      <c r="W327" s="231">
        <f>IF(ISNA(VLOOKUP($A327,'Spring 2023 PVI'!$B$3:$AF$219,26,FALSE)),0,(VLOOKUP($A327,'Spring 2023 PVI'!$B$3:$AF$219,26,FALSE)))</f>
        <v>0</v>
      </c>
      <c r="X327" s="231">
        <f>IF(ISNA(VLOOKUP($A327,'Spring 2023 PVI'!$B$3:$AF$219,27,FALSE)),0,(VLOOKUP($A327,'Spring 2023 PVI'!$B$3:$AF$219,27,FALSE)))</f>
        <v>0</v>
      </c>
      <c r="Y327" s="231">
        <f>IF(ISNA(VLOOKUP($A327,'Spring 2023 PVI'!$B$3:$AF$219,27,FALSE)),0,(VLOOKUP($A327,'Spring 2023 PVI'!$B$3:$AF$219,27,FALSE)))</f>
        <v>0</v>
      </c>
      <c r="Z327" s="231">
        <f>IF(ISNA(VLOOKUP($A327,'Spring 2023 PVI'!$B$3:$AF$219,27,FALSE)),0,(VLOOKUP($A327,'Spring 2023 PVI'!$B$3:$AF$219,27,FALSE)))</f>
        <v>0</v>
      </c>
      <c r="AA327" s="231">
        <f>IF(ISNA(VLOOKUP($A327,'Spring 2023 PVI'!$B$3:$AF$219,28,FALSE)),0,(VLOOKUP($A327,'Spring 2023 PVI'!$B$3:$AF$219,28,FALSE)))</f>
        <v>0</v>
      </c>
      <c r="AB327" s="231">
        <f>IF(ISNA(VLOOKUP($A327,'Spring 2023 PVI'!$B$3:$AF$219,28,FALSE)),0,(VLOOKUP($A327,'Spring 2023 PVI'!$B$3:$AF$219,28,FALSE)))</f>
        <v>0</v>
      </c>
      <c r="AC327" s="231">
        <f>IF(ISNA(VLOOKUP($A327,'Spring 2023 PVI'!$B$3:$AF$219,28,FALSE)),0,(VLOOKUP($A327,'Spring 2023 PVI'!$B$3:$AF$219,28,FALSE)))</f>
        <v>0</v>
      </c>
      <c r="AD327" s="384">
        <f t="shared" si="154"/>
        <v>96096.6</v>
      </c>
      <c r="AE327" s="403">
        <v>15</v>
      </c>
      <c r="AF327" s="403">
        <v>0</v>
      </c>
      <c r="AG327" s="403">
        <v>45</v>
      </c>
      <c r="AH327" s="384">
        <f t="shared" si="147"/>
        <v>347.7</v>
      </c>
      <c r="AI327" s="384">
        <f t="shared" si="148"/>
        <v>0</v>
      </c>
      <c r="AJ327" s="384">
        <f t="shared" si="149"/>
        <v>136.80000000000001</v>
      </c>
      <c r="AK327" s="384">
        <f t="shared" si="155"/>
        <v>484.5</v>
      </c>
      <c r="AL327" s="403">
        <f>IF(ISNA(VLOOKUP($A327,'Spring 2023 PVI'!$B330:$AD330,29,FALSE)),0,(VLOOKUP($A327,'Spring 2023 PVI'!$B330:$AD330,29,FALSE)))</f>
        <v>0</v>
      </c>
      <c r="AM327" s="403">
        <f>IF(ISNA(VLOOKUP($A327,'Spring 2023 PVI'!$B330:$AZ330,30,FALSE)),0,(VLOOKUP($A327,'Spring 2023 PVI'!$B330:$AZ330,30,FALSE)))</f>
        <v>0</v>
      </c>
      <c r="AN327" s="402">
        <f t="shared" si="156"/>
        <v>0</v>
      </c>
      <c r="AO327" s="404">
        <f t="shared" si="157"/>
        <v>8812.7999999999993</v>
      </c>
      <c r="AP327" s="384">
        <f t="shared" si="158"/>
        <v>105393.90000000001</v>
      </c>
      <c r="AQ327" s="403"/>
      <c r="AR327" s="403" t="e">
        <f>VLOOKUP($A327,'Data EYFSS Indica'!$C:$AQ,27,0)</f>
        <v>#N/A</v>
      </c>
      <c r="AS327" s="403" t="e">
        <f>VLOOKUP($A327,'Data EYFSS Indica'!$C:$AQ,28,0)</f>
        <v>#N/A</v>
      </c>
      <c r="AT327" s="409" t="e">
        <f t="shared" si="159"/>
        <v>#N/A</v>
      </c>
      <c r="AU327" s="409" t="e">
        <f>(VLOOKUP($A327,'Data EYFSS Indica'!$C:$AQ,24,0))/3.2*AU$3</f>
        <v>#N/A</v>
      </c>
      <c r="AV327" s="413" t="e">
        <f t="shared" si="160"/>
        <v>#N/A</v>
      </c>
      <c r="AW327" s="410" t="e">
        <f t="shared" si="164"/>
        <v>#N/A</v>
      </c>
      <c r="AX327" s="410" t="e">
        <f t="shared" si="165"/>
        <v>#N/A</v>
      </c>
      <c r="AY327" s="410" t="e">
        <f t="shared" si="166"/>
        <v>#N/A</v>
      </c>
      <c r="AZ327" s="642">
        <f>(SUMIF('Spring 2023 School'!B:B,Budget!A327,'Spring 2023 School'!AG:AG)+SUMIF('Summer 2023 School'!B:B,Budget!A327,'Summer 2023 School'!AG:AG)+SUMIF('Autumn 2023 School'!B:B,Budget!A327,'Autumn 2023 School'!AG:AG))</f>
        <v>0</v>
      </c>
      <c r="BA327" s="410">
        <f t="shared" si="167"/>
        <v>0</v>
      </c>
      <c r="BI327">
        <f t="shared" si="161"/>
        <v>225</v>
      </c>
      <c r="BJ327">
        <f t="shared" si="162"/>
        <v>0</v>
      </c>
      <c r="BK327">
        <f t="shared" si="163"/>
        <v>675</v>
      </c>
    </row>
    <row r="328" spans="1:63" x14ac:dyDescent="0.35">
      <c r="A328" s="231">
        <v>2904</v>
      </c>
      <c r="B328" t="s">
        <v>462</v>
      </c>
      <c r="C328" s="231">
        <f>IF(ISNA(VLOOKUP($A328,'Spring 2023 PVI'!$B$3:$AF$220,6,FALSE)),0,(VLOOKUP($A328,'Spring 2023 PVI'!$B$3:$AF$220,6,FALSE)))</f>
        <v>29</v>
      </c>
      <c r="D328" s="231">
        <f>IF(ISNA(VLOOKUP($A328,'Summer 2023 PVI'!$B$2:$AF$217,6,FALSE)),0,(VLOOKUP($A328,'Summer 2023 PVI'!$B$2:$AF$217,6,FALSE)))</f>
        <v>32</v>
      </c>
      <c r="E328" s="231">
        <f>IF(ISNA(VLOOKUP($A328,'Autumn 2023 PVI'!$B$2:$AH$214,6,FALSE)),0,(VLOOKUP($A328,'Autumn 2023 PVI'!$B$2:$AH$214,6,FALSE)))</f>
        <v>20</v>
      </c>
      <c r="F328" s="231">
        <f>IF(ISNA(VLOOKUP($A328,'Spring 2023 PVI'!$B$3:$AF$219,9,FALSE)),0,(VLOOKUP($A328,'Spring 2023 PVI'!$B$3:$AF$219,8,FALSE)))</f>
        <v>2</v>
      </c>
      <c r="G328" s="231">
        <f>IF(ISNA(VLOOKUP($A328,'Summer 2023 PVI'!$B$2:$AF$216,9,FALSE)),0,(VLOOKUP($A328,'Summer 2023 PVI'!$B$2:$AF$216,8,FALSE)))</f>
        <v>2</v>
      </c>
      <c r="H328" s="231">
        <f>IF(ISNA(VLOOKUP($A328,'Autumn 2023 PVI'!$B$2:$AH$214,9,FALSE)),0,(VLOOKUP($A328,'Autumn 2023 PVI'!$B$2:$AH$214,9,FALSE)))</f>
        <v>9</v>
      </c>
      <c r="I328" s="231">
        <f>IF(ISNA(VLOOKUP($A328,'Spring 2023 PVI'!$B$3:$AF$219,13,FALSE)),0,(VLOOKUP($A328,'Spring 2023 PVI'!$B$3:$AF$219,13,FALSE)))</f>
        <v>435</v>
      </c>
      <c r="J328" s="231">
        <f>IF(ISNA(VLOOKUP($A328,'Summer 2023 PVI'!$B$2:$AF$216,13,FALSE)),0,(VLOOKUP($A328,'Summer 2023 PVI'!$B$2:$AF$216,13,FALSE)))</f>
        <v>480</v>
      </c>
      <c r="K328" s="231">
        <f>IF(ISNA(VLOOKUP($A328,'Autumn 2023 PVI'!$B$2:$AH$214,13,FALSE)),0,(VLOOKUP($A328,'Autumn 2023 PVI'!$B$2:$AH$214,13,FALSE)))</f>
        <v>300</v>
      </c>
      <c r="L328" s="231">
        <f>IF(ISNA(VLOOKUP($A328,'Spring 2023 PVI'!$B$3:$AF$219,16,FALSE)),0,(VLOOKUP($A328,'Spring 2023 PVI'!$B$3:$AF$219,16,FALSE)))</f>
        <v>195</v>
      </c>
      <c r="M328" s="231">
        <f>IF(ISNA(VLOOKUP($A328,'Summer 2023 PVI'!$B$2:$AF$216,16,FALSE)),0,(VLOOKUP($A328,'Summer 2023 PVI'!$B$2:$AF$216,16,FALSE)))</f>
        <v>240</v>
      </c>
      <c r="N328" s="231">
        <f>IF(ISNA(VLOOKUP($A328,'Autumn 2023 PVI'!$B$2:$AH$214,16,FALSE)),0,(VLOOKUP($A328,'Autumn 2023 PVI'!$B$2:$AH$214,16,FALSE)))</f>
        <v>135</v>
      </c>
      <c r="O328" s="231">
        <f>IF(ISNA(VLOOKUP($A328,'Spring 2023 PVI'!$B$3:$AF$219,3,FALSE)),0,(VLOOKUP($A328,'Spring 2023 PVI'!$B$3:$AF$219,3,FALSE)))</f>
        <v>5</v>
      </c>
      <c r="P328" s="231">
        <f>IF(ISNA(VLOOKUP($A328,'Summer 2023 PVI'!$B$3:$AF$216,3,FALSE)),0,(VLOOKUP($A328,'Summer 2023 PVI'!$B$2:$AF$216,3,FALSE)))</f>
        <v>6</v>
      </c>
      <c r="Q328" s="231">
        <f>IF(ISNA(VLOOKUP($A328,'Autumn 2023 PVI'!$B$2:$AF$214,3,FALSE)),0,(VLOOKUP($A328,'Autumn 2023 PVI'!$B$2:$AF$214,3,FALSE)))</f>
        <v>11</v>
      </c>
      <c r="R328" s="231">
        <f>IF(ISNA(VLOOKUP($A328,'Spring 2023 PVI'!$B$3:$AF$219,10,FALSE)),0,(VLOOKUP($A328,'Spring 2023 PVI'!$B$3:$AF$219,10,FALSE)))</f>
        <v>75</v>
      </c>
      <c r="S328" s="231">
        <f>IF(ISNA(VLOOKUP($A328,'Summer 2023 PVI'!$B$2:$AF$216,10,FALSE)),0,(VLOOKUP($A328,'Summer 2023 PVI'!$B$2:$AF$216,10,FALSE)))</f>
        <v>90</v>
      </c>
      <c r="T328" s="231">
        <f>IF(ISNA(VLOOKUP($A328,'Autumn 2023 PVI'!$B$2:$AH$214,10,FALSE)),0,(VLOOKUP($A328,'Autumn 2023 PVI'!$B$2:$AH$214,10,FALSE)))</f>
        <v>165</v>
      </c>
      <c r="U328" s="231">
        <f>IF(ISNA(VLOOKUP($A328,'Spring 2023 PVI'!$B$3:$AF$219,26,FALSE)),0,(VLOOKUP($A328,'Spring 2023 PVI'!$B$3:$AF$219,26,FALSE)))</f>
        <v>11</v>
      </c>
      <c r="V328" s="231">
        <f>IF(ISNA(VLOOKUP($A328,'Spring 2023 PVI'!$B$3:$AF$219,26,FALSE)),0,(VLOOKUP($A328,'Spring 2023 PVI'!$B$3:$AF$219,26,FALSE)))</f>
        <v>11</v>
      </c>
      <c r="W328" s="231">
        <f>IF(ISNA(VLOOKUP($A328,'Spring 2023 PVI'!$B$3:$AF$219,26,FALSE)),0,(VLOOKUP($A328,'Spring 2023 PVI'!$B$3:$AF$219,26,FALSE)))</f>
        <v>11</v>
      </c>
      <c r="X328" s="231">
        <f>IF(ISNA(VLOOKUP($A328,'Spring 2023 PVI'!$B$3:$AF$219,27,FALSE)),0,(VLOOKUP($A328,'Spring 2023 PVI'!$B$3:$AF$219,27,FALSE)))</f>
        <v>165</v>
      </c>
      <c r="Y328" s="231">
        <f>IF(ISNA(VLOOKUP($A328,'Spring 2023 PVI'!$B$3:$AF$219,27,FALSE)),0,(VLOOKUP($A328,'Spring 2023 PVI'!$B$3:$AF$219,27,FALSE)))</f>
        <v>165</v>
      </c>
      <c r="Z328" s="231">
        <f>IF(ISNA(VLOOKUP($A328,'Spring 2023 PVI'!$B$3:$AF$219,27,FALSE)),0,(VLOOKUP($A328,'Spring 2023 PVI'!$B$3:$AF$219,27,FALSE)))</f>
        <v>165</v>
      </c>
      <c r="AA328" s="231">
        <f>IF(ISNA(VLOOKUP($A328,'Spring 2023 PVI'!$B$3:$AF$219,28,FALSE)),0,(VLOOKUP($A328,'Spring 2023 PVI'!$B$3:$AF$219,28,FALSE)))</f>
        <v>30</v>
      </c>
      <c r="AB328" s="231">
        <f>IF(ISNA(VLOOKUP($A328,'Spring 2023 PVI'!$B$3:$AF$219,28,FALSE)),0,(VLOOKUP($A328,'Spring 2023 PVI'!$B$3:$AF$219,28,FALSE)))</f>
        <v>30</v>
      </c>
      <c r="AC328" s="231">
        <f>IF(ISNA(VLOOKUP($A328,'Spring 2023 PVI'!$B$3:$AF$219,28,FALSE)),0,(VLOOKUP($A328,'Spring 2023 PVI'!$B$3:$AF$219,28,FALSE)))</f>
        <v>30</v>
      </c>
      <c r="AD328" s="384">
        <f t="shared" si="154"/>
        <v>123413.4</v>
      </c>
      <c r="AE328" s="403">
        <v>120</v>
      </c>
      <c r="AF328" s="403">
        <v>45</v>
      </c>
      <c r="AG328" s="403">
        <v>120</v>
      </c>
      <c r="AH328" s="384">
        <f t="shared" si="147"/>
        <v>2781.6</v>
      </c>
      <c r="AI328" s="384">
        <f t="shared" si="148"/>
        <v>495.9</v>
      </c>
      <c r="AJ328" s="384">
        <f t="shared" si="149"/>
        <v>364.8</v>
      </c>
      <c r="AK328" s="384">
        <f t="shared" si="155"/>
        <v>3642.3</v>
      </c>
      <c r="AL328" s="403">
        <f>IF(ISNA(VLOOKUP($A328,'Spring 2023 PVI'!$B331:$AD331,29,FALSE)),0,(VLOOKUP($A328,'Spring 2023 PVI'!$B331:$AD331,29,FALSE)))</f>
        <v>0</v>
      </c>
      <c r="AM328" s="403">
        <f>IF(ISNA(VLOOKUP($A328,'Spring 2023 PVI'!$B331:$AZ331,30,FALSE)),0,(VLOOKUP($A328,'Spring 2023 PVI'!$B331:$AZ331,30,FALSE)))</f>
        <v>0</v>
      </c>
      <c r="AN328" s="402">
        <f t="shared" si="156"/>
        <v>0</v>
      </c>
      <c r="AO328" s="404">
        <f t="shared" si="157"/>
        <v>33660</v>
      </c>
      <c r="AP328" s="384">
        <f t="shared" si="158"/>
        <v>160715.70000000001</v>
      </c>
      <c r="AQ328" s="403"/>
      <c r="AR328" s="403" t="e">
        <f>VLOOKUP($A328,'Data EYFSS Indica'!$C:$AQ,27,0)</f>
        <v>#N/A</v>
      </c>
      <c r="AS328" s="403" t="e">
        <f>VLOOKUP($A328,'Data EYFSS Indica'!$C:$AQ,28,0)</f>
        <v>#N/A</v>
      </c>
      <c r="AT328" s="409" t="e">
        <f t="shared" si="159"/>
        <v>#N/A</v>
      </c>
      <c r="AU328" s="409" t="e">
        <f>(VLOOKUP($A328,'Data EYFSS Indica'!$C:$AQ,24,0))/3.2*AU$3</f>
        <v>#N/A</v>
      </c>
      <c r="AV328" s="413" t="e">
        <f t="shared" si="160"/>
        <v>#N/A</v>
      </c>
      <c r="AW328" s="410" t="e">
        <f t="shared" si="164"/>
        <v>#N/A</v>
      </c>
      <c r="AX328" s="410" t="e">
        <f t="shared" si="165"/>
        <v>#N/A</v>
      </c>
      <c r="AY328" s="410" t="e">
        <f t="shared" si="166"/>
        <v>#N/A</v>
      </c>
      <c r="AZ328" s="642">
        <f>(SUMIF('Spring 2023 School'!B:B,Budget!A328,'Spring 2023 School'!AG:AG)+SUMIF('Summer 2023 School'!B:B,Budget!A328,'Summer 2023 School'!AG:AG)+SUMIF('Autumn 2023 School'!B:B,Budget!A328,'Autumn 2023 School'!AG:AG))</f>
        <v>1</v>
      </c>
      <c r="BA328" s="410">
        <f t="shared" si="167"/>
        <v>910</v>
      </c>
      <c r="BI328">
        <f t="shared" si="161"/>
        <v>1800</v>
      </c>
      <c r="BJ328">
        <f t="shared" si="162"/>
        <v>675</v>
      </c>
      <c r="BK328">
        <f t="shared" si="163"/>
        <v>1800</v>
      </c>
    </row>
    <row r="329" spans="1:63" x14ac:dyDescent="0.35">
      <c r="A329" s="231">
        <v>2906</v>
      </c>
      <c r="B329" t="s">
        <v>463</v>
      </c>
      <c r="C329" s="231">
        <f>IF(ISNA(VLOOKUP($A329,'Spring 2023 PVI'!$B$3:$AF$220,6,FALSE)),0,(VLOOKUP($A329,'Spring 2023 PVI'!$B$3:$AF$220,6,FALSE)))</f>
        <v>14</v>
      </c>
      <c r="D329" s="231">
        <f>IF(ISNA(VLOOKUP($A329,'Summer 2023 PVI'!$B$2:$AF$217,6,FALSE)),0,(VLOOKUP($A329,'Summer 2023 PVI'!$B$2:$AF$217,6,FALSE)))</f>
        <v>16</v>
      </c>
      <c r="E329" s="231">
        <f>IF(ISNA(VLOOKUP($A329,'Autumn 2023 PVI'!$B$2:$AH$214,6,FALSE)),0,(VLOOKUP($A329,'Autumn 2023 PVI'!$B$2:$AH$214,6,FALSE)))</f>
        <v>11</v>
      </c>
      <c r="F329" s="231">
        <f>IF(ISNA(VLOOKUP($A329,'Spring 2023 PVI'!$B$3:$AF$219,9,FALSE)),0,(VLOOKUP($A329,'Spring 2023 PVI'!$B$3:$AF$219,8,FALSE)))</f>
        <v>1</v>
      </c>
      <c r="G329" s="231">
        <f>IF(ISNA(VLOOKUP($A329,'Summer 2023 PVI'!$B$2:$AF$216,9,FALSE)),0,(VLOOKUP($A329,'Summer 2023 PVI'!$B$2:$AF$216,8,FALSE)))</f>
        <v>6</v>
      </c>
      <c r="H329" s="231">
        <f>IF(ISNA(VLOOKUP($A329,'Autumn 2023 PVI'!$B$2:$AH$214,9,FALSE)),0,(VLOOKUP($A329,'Autumn 2023 PVI'!$B$2:$AH$214,9,FALSE)))</f>
        <v>9</v>
      </c>
      <c r="I329" s="231">
        <f>IF(ISNA(VLOOKUP($A329,'Spring 2023 PVI'!$B$3:$AF$219,13,FALSE)),0,(VLOOKUP($A329,'Spring 2023 PVI'!$B$3:$AF$219,13,FALSE)))</f>
        <v>210</v>
      </c>
      <c r="J329" s="231">
        <f>IF(ISNA(VLOOKUP($A329,'Summer 2023 PVI'!$B$2:$AF$216,13,FALSE)),0,(VLOOKUP($A329,'Summer 2023 PVI'!$B$2:$AF$216,13,FALSE)))</f>
        <v>240</v>
      </c>
      <c r="K329" s="231">
        <f>IF(ISNA(VLOOKUP($A329,'Autumn 2023 PVI'!$B$2:$AH$214,13,FALSE)),0,(VLOOKUP($A329,'Autumn 2023 PVI'!$B$2:$AH$214,13,FALSE)))</f>
        <v>165</v>
      </c>
      <c r="L329" s="231">
        <f>IF(ISNA(VLOOKUP($A329,'Spring 2023 PVI'!$B$3:$AF$219,16,FALSE)),0,(VLOOKUP($A329,'Spring 2023 PVI'!$B$3:$AF$219,16,FALSE)))</f>
        <v>195</v>
      </c>
      <c r="M329" s="231">
        <f>IF(ISNA(VLOOKUP($A329,'Summer 2023 PVI'!$B$2:$AF$216,16,FALSE)),0,(VLOOKUP($A329,'Summer 2023 PVI'!$B$2:$AF$216,16,FALSE)))</f>
        <v>210</v>
      </c>
      <c r="N329" s="231">
        <f>IF(ISNA(VLOOKUP($A329,'Autumn 2023 PVI'!$B$2:$AH$214,16,FALSE)),0,(VLOOKUP($A329,'Autumn 2023 PVI'!$B$2:$AH$214,16,FALSE)))</f>
        <v>135</v>
      </c>
      <c r="O329" s="231">
        <f>IF(ISNA(VLOOKUP($A329,'Spring 2023 PVI'!$B$3:$AF$219,3,FALSE)),0,(VLOOKUP($A329,'Spring 2023 PVI'!$B$3:$AF$219,3,FALSE)))</f>
        <v>5</v>
      </c>
      <c r="P329" s="231">
        <f>IF(ISNA(VLOOKUP($A329,'Summer 2023 PVI'!$B$3:$AF$216,3,FALSE)),0,(VLOOKUP($A329,'Summer 2023 PVI'!$B$2:$AF$216,3,FALSE)))</f>
        <v>4</v>
      </c>
      <c r="Q329" s="231">
        <f>IF(ISNA(VLOOKUP($A329,'Autumn 2023 PVI'!$B$2:$AF$214,3,FALSE)),0,(VLOOKUP($A329,'Autumn 2023 PVI'!$B$2:$AF$214,3,FALSE)))</f>
        <v>0</v>
      </c>
      <c r="R329" s="231">
        <f>IF(ISNA(VLOOKUP($A329,'Spring 2023 PVI'!$B$3:$AF$219,10,FALSE)),0,(VLOOKUP($A329,'Spring 2023 PVI'!$B$3:$AF$219,10,FALSE)))</f>
        <v>75</v>
      </c>
      <c r="S329" s="231">
        <f>IF(ISNA(VLOOKUP($A329,'Summer 2023 PVI'!$B$2:$AF$216,10,FALSE)),0,(VLOOKUP($A329,'Summer 2023 PVI'!$B$2:$AF$216,10,FALSE)))</f>
        <v>60</v>
      </c>
      <c r="T329" s="231">
        <f>IF(ISNA(VLOOKUP($A329,'Autumn 2023 PVI'!$B$2:$AH$214,10,FALSE)),0,(VLOOKUP($A329,'Autumn 2023 PVI'!$B$2:$AH$214,10,FALSE)))</f>
        <v>0</v>
      </c>
      <c r="U329" s="231">
        <f>IF(ISNA(VLOOKUP($A329,'Spring 2023 PVI'!$B$3:$AF$219,26,FALSE)),0,(VLOOKUP($A329,'Spring 2023 PVI'!$B$3:$AF$219,26,FALSE)))</f>
        <v>0</v>
      </c>
      <c r="V329" s="231">
        <f>IF(ISNA(VLOOKUP($A329,'Spring 2023 PVI'!$B$3:$AF$219,26,FALSE)),0,(VLOOKUP($A329,'Spring 2023 PVI'!$B$3:$AF$219,26,FALSE)))</f>
        <v>0</v>
      </c>
      <c r="W329" s="231">
        <f>IF(ISNA(VLOOKUP($A329,'Spring 2023 PVI'!$B$3:$AF$219,26,FALSE)),0,(VLOOKUP($A329,'Spring 2023 PVI'!$B$3:$AF$219,26,FALSE)))</f>
        <v>0</v>
      </c>
      <c r="X329" s="231">
        <f>IF(ISNA(VLOOKUP($A329,'Spring 2023 PVI'!$B$3:$AF$219,27,FALSE)),0,(VLOOKUP($A329,'Spring 2023 PVI'!$B$3:$AF$219,27,FALSE)))</f>
        <v>0</v>
      </c>
      <c r="Y329" s="231">
        <f>IF(ISNA(VLOOKUP($A329,'Spring 2023 PVI'!$B$3:$AF$219,27,FALSE)),0,(VLOOKUP($A329,'Spring 2023 PVI'!$B$3:$AF$219,27,FALSE)))</f>
        <v>0</v>
      </c>
      <c r="Z329" s="231">
        <f>IF(ISNA(VLOOKUP($A329,'Spring 2023 PVI'!$B$3:$AF$219,27,FALSE)),0,(VLOOKUP($A329,'Spring 2023 PVI'!$B$3:$AF$219,27,FALSE)))</f>
        <v>0</v>
      </c>
      <c r="AA329" s="231">
        <f>IF(ISNA(VLOOKUP($A329,'Spring 2023 PVI'!$B$3:$AF$219,28,FALSE)),0,(VLOOKUP($A329,'Spring 2023 PVI'!$B$3:$AF$219,28,FALSE)))</f>
        <v>0</v>
      </c>
      <c r="AB329" s="231">
        <f>IF(ISNA(VLOOKUP($A329,'Spring 2023 PVI'!$B$3:$AF$219,28,FALSE)),0,(VLOOKUP($A329,'Spring 2023 PVI'!$B$3:$AF$219,28,FALSE)))</f>
        <v>0</v>
      </c>
      <c r="AC329" s="231">
        <f>IF(ISNA(VLOOKUP($A329,'Spring 2023 PVI'!$B$3:$AF$219,28,FALSE)),0,(VLOOKUP($A329,'Spring 2023 PVI'!$B$3:$AF$219,28,FALSE)))</f>
        <v>0</v>
      </c>
      <c r="AD329" s="384">
        <f t="shared" si="154"/>
        <v>79755.3</v>
      </c>
      <c r="AE329" s="403">
        <v>60</v>
      </c>
      <c r="AF329" s="403">
        <v>60</v>
      </c>
      <c r="AG329" s="403">
        <v>30</v>
      </c>
      <c r="AH329" s="384">
        <f t="shared" si="147"/>
        <v>1390.8</v>
      </c>
      <c r="AI329" s="384">
        <f t="shared" si="148"/>
        <v>661.19999999999993</v>
      </c>
      <c r="AJ329" s="384">
        <f t="shared" si="149"/>
        <v>91.2</v>
      </c>
      <c r="AK329" s="384">
        <f t="shared" si="155"/>
        <v>2143.1999999999998</v>
      </c>
      <c r="AL329" s="403">
        <f>IF(ISNA(VLOOKUP($A329,'Spring 2023 PVI'!$B332:$AD332,29,FALSE)),0,(VLOOKUP($A329,'Spring 2023 PVI'!$B332:$AD332,29,FALSE)))</f>
        <v>0</v>
      </c>
      <c r="AM329" s="403">
        <f>IF(ISNA(VLOOKUP($A329,'Spring 2023 PVI'!$B332:$AZ332,30,FALSE)),0,(VLOOKUP($A329,'Spring 2023 PVI'!$B332:$AZ332,30,FALSE)))</f>
        <v>0</v>
      </c>
      <c r="AN329" s="402">
        <f t="shared" si="156"/>
        <v>0</v>
      </c>
      <c r="AO329" s="404">
        <f t="shared" si="157"/>
        <v>14320.8</v>
      </c>
      <c r="AP329" s="384">
        <f t="shared" si="158"/>
        <v>96219.3</v>
      </c>
      <c r="AQ329" s="403"/>
      <c r="AR329" s="403" t="e">
        <f>VLOOKUP($A329,'Data EYFSS Indica'!$C:$AQ,27,0)</f>
        <v>#N/A</v>
      </c>
      <c r="AS329" s="403" t="e">
        <f>VLOOKUP($A329,'Data EYFSS Indica'!$C:$AQ,28,0)</f>
        <v>#N/A</v>
      </c>
      <c r="AT329" s="409" t="e">
        <f t="shared" si="159"/>
        <v>#N/A</v>
      </c>
      <c r="AU329" s="409" t="e">
        <f>(VLOOKUP($A329,'Data EYFSS Indica'!$C:$AQ,24,0))/3.2*AU$3</f>
        <v>#N/A</v>
      </c>
      <c r="AV329" s="413" t="e">
        <f t="shared" si="160"/>
        <v>#N/A</v>
      </c>
      <c r="AW329" s="410" t="e">
        <f t="shared" si="164"/>
        <v>#N/A</v>
      </c>
      <c r="AX329" s="410" t="e">
        <f t="shared" si="165"/>
        <v>#N/A</v>
      </c>
      <c r="AY329" s="410" t="e">
        <f t="shared" si="166"/>
        <v>#N/A</v>
      </c>
      <c r="AZ329" s="642">
        <f>(SUMIF('Spring 2023 School'!B:B,Budget!A329,'Spring 2023 School'!AG:AG)+SUMIF('Summer 2023 School'!B:B,Budget!A329,'Summer 2023 School'!AG:AG)+SUMIF('Autumn 2023 School'!B:B,Budget!A329,'Autumn 2023 School'!AG:AG))</f>
        <v>0</v>
      </c>
      <c r="BA329" s="410">
        <f t="shared" si="167"/>
        <v>0</v>
      </c>
      <c r="BI329">
        <f t="shared" si="161"/>
        <v>900</v>
      </c>
      <c r="BJ329">
        <f t="shared" si="162"/>
        <v>900</v>
      </c>
      <c r="BK329">
        <f t="shared" si="163"/>
        <v>450</v>
      </c>
    </row>
    <row r="330" spans="1:63" x14ac:dyDescent="0.35">
      <c r="A330" s="231">
        <v>2909</v>
      </c>
      <c r="B330" t="s">
        <v>464</v>
      </c>
      <c r="C330" s="231">
        <f>IF(ISNA(VLOOKUP($A330,'Spring 2023 PVI'!$B$3:$AF$220,6,FALSE)),0,(VLOOKUP($A330,'Spring 2023 PVI'!$B$3:$AF$220,6,FALSE)))</f>
        <v>26</v>
      </c>
      <c r="D330" s="231">
        <f>IF(ISNA(VLOOKUP($A330,'Summer 2023 PVI'!$B$2:$AF$217,6,FALSE)),0,(VLOOKUP($A330,'Summer 2023 PVI'!$B$2:$AF$217,6,FALSE)))</f>
        <v>38</v>
      </c>
      <c r="E330" s="231">
        <f>IF(ISNA(VLOOKUP($A330,'Autumn 2023 PVI'!$B$2:$AH$214,6,FALSE)),0,(VLOOKUP($A330,'Autumn 2023 PVI'!$B$2:$AH$214,6,FALSE)))</f>
        <v>32</v>
      </c>
      <c r="F330" s="231">
        <f>IF(ISNA(VLOOKUP($A330,'Spring 2023 PVI'!$B$3:$AF$219,9,FALSE)),0,(VLOOKUP($A330,'Spring 2023 PVI'!$B$3:$AF$219,8,FALSE)))</f>
        <v>4</v>
      </c>
      <c r="G330" s="231">
        <f>IF(ISNA(VLOOKUP($A330,'Summer 2023 PVI'!$B$2:$AF$216,9,FALSE)),0,(VLOOKUP($A330,'Summer 2023 PVI'!$B$2:$AF$216,8,FALSE)))</f>
        <v>7</v>
      </c>
      <c r="H330" s="231">
        <f>IF(ISNA(VLOOKUP($A330,'Autumn 2023 PVI'!$B$2:$AH$214,9,FALSE)),0,(VLOOKUP($A330,'Autumn 2023 PVI'!$B$2:$AH$214,9,FALSE)))</f>
        <v>24</v>
      </c>
      <c r="I330" s="231">
        <f>IF(ISNA(VLOOKUP($A330,'Spring 2023 PVI'!$B$3:$AF$219,13,FALSE)),0,(VLOOKUP($A330,'Spring 2023 PVI'!$B$3:$AF$219,13,FALSE)))</f>
        <v>386.81000000000006</v>
      </c>
      <c r="J330" s="231">
        <f>IF(ISNA(VLOOKUP($A330,'Summer 2023 PVI'!$B$2:$AF$216,13,FALSE)),0,(VLOOKUP($A330,'Summer 2023 PVI'!$B$2:$AF$216,13,FALSE)))</f>
        <v>570</v>
      </c>
      <c r="K330" s="231">
        <f>IF(ISNA(VLOOKUP($A330,'Autumn 2023 PVI'!$B$2:$AH$214,13,FALSE)),0,(VLOOKUP($A330,'Autumn 2023 PVI'!$B$2:$AH$214,13,FALSE)))</f>
        <v>480</v>
      </c>
      <c r="L330" s="231">
        <f>IF(ISNA(VLOOKUP($A330,'Spring 2023 PVI'!$B$3:$AF$219,16,FALSE)),0,(VLOOKUP($A330,'Spring 2023 PVI'!$B$3:$AF$219,16,FALSE)))</f>
        <v>255.98999999999998</v>
      </c>
      <c r="M330" s="231">
        <f>IF(ISNA(VLOOKUP($A330,'Summer 2023 PVI'!$B$2:$AF$216,16,FALSE)),0,(VLOOKUP($A330,'Summer 2023 PVI'!$B$2:$AF$216,16,FALSE)))</f>
        <v>435</v>
      </c>
      <c r="N330" s="231">
        <f>IF(ISNA(VLOOKUP($A330,'Autumn 2023 PVI'!$B$2:$AH$214,16,FALSE)),0,(VLOOKUP($A330,'Autumn 2023 PVI'!$B$2:$AH$214,16,FALSE)))</f>
        <v>360</v>
      </c>
      <c r="O330" s="231">
        <f>IF(ISNA(VLOOKUP($A330,'Spring 2023 PVI'!$B$3:$AF$219,3,FALSE)),0,(VLOOKUP($A330,'Spring 2023 PVI'!$B$3:$AF$219,3,FALSE)))</f>
        <v>8</v>
      </c>
      <c r="P330" s="231">
        <f>IF(ISNA(VLOOKUP($A330,'Summer 2023 PVI'!$B$3:$AF$216,3,FALSE)),0,(VLOOKUP($A330,'Summer 2023 PVI'!$B$2:$AF$216,3,FALSE)))</f>
        <v>9</v>
      </c>
      <c r="Q330" s="231">
        <f>IF(ISNA(VLOOKUP($A330,'Autumn 2023 PVI'!$B$2:$AF$214,3,FALSE)),0,(VLOOKUP($A330,'Autumn 2023 PVI'!$B$2:$AF$214,3,FALSE)))</f>
        <v>4</v>
      </c>
      <c r="R330" s="231">
        <f>IF(ISNA(VLOOKUP($A330,'Spring 2023 PVI'!$B$3:$AF$219,10,FALSE)),0,(VLOOKUP($A330,'Spring 2023 PVI'!$B$3:$AF$219,10,FALSE)))</f>
        <v>113.28</v>
      </c>
      <c r="S330" s="231">
        <f>IF(ISNA(VLOOKUP($A330,'Summer 2023 PVI'!$B$2:$AF$216,10,FALSE)),0,(VLOOKUP($A330,'Summer 2023 PVI'!$B$2:$AF$216,10,FALSE)))</f>
        <v>135</v>
      </c>
      <c r="T330" s="231">
        <f>IF(ISNA(VLOOKUP($A330,'Autumn 2023 PVI'!$B$2:$AH$214,10,FALSE)),0,(VLOOKUP($A330,'Autumn 2023 PVI'!$B$2:$AH$214,10,FALSE)))</f>
        <v>60</v>
      </c>
      <c r="U330" s="231">
        <f>IF(ISNA(VLOOKUP($A330,'Spring 2023 PVI'!$B$3:$AF$219,26,FALSE)),0,(VLOOKUP($A330,'Spring 2023 PVI'!$B$3:$AF$219,26,FALSE)))</f>
        <v>0</v>
      </c>
      <c r="V330" s="231">
        <f>IF(ISNA(VLOOKUP($A330,'Spring 2023 PVI'!$B$3:$AF$219,26,FALSE)),0,(VLOOKUP($A330,'Spring 2023 PVI'!$B$3:$AF$219,26,FALSE)))</f>
        <v>0</v>
      </c>
      <c r="W330" s="231">
        <f>IF(ISNA(VLOOKUP($A330,'Spring 2023 PVI'!$B$3:$AF$219,26,FALSE)),0,(VLOOKUP($A330,'Spring 2023 PVI'!$B$3:$AF$219,26,FALSE)))</f>
        <v>0</v>
      </c>
      <c r="X330" s="231">
        <f>IF(ISNA(VLOOKUP($A330,'Spring 2023 PVI'!$B$3:$AF$219,27,FALSE)),0,(VLOOKUP($A330,'Spring 2023 PVI'!$B$3:$AF$219,27,FALSE)))</f>
        <v>0</v>
      </c>
      <c r="Y330" s="231">
        <f>IF(ISNA(VLOOKUP($A330,'Spring 2023 PVI'!$B$3:$AF$219,27,FALSE)),0,(VLOOKUP($A330,'Spring 2023 PVI'!$B$3:$AF$219,27,FALSE)))</f>
        <v>0</v>
      </c>
      <c r="Z330" s="231">
        <f>IF(ISNA(VLOOKUP($A330,'Spring 2023 PVI'!$B$3:$AF$219,27,FALSE)),0,(VLOOKUP($A330,'Spring 2023 PVI'!$B$3:$AF$219,27,FALSE)))</f>
        <v>0</v>
      </c>
      <c r="AA330" s="231">
        <f>IF(ISNA(VLOOKUP($A330,'Spring 2023 PVI'!$B$3:$AF$219,28,FALSE)),0,(VLOOKUP($A330,'Spring 2023 PVI'!$B$3:$AF$219,28,FALSE)))</f>
        <v>0</v>
      </c>
      <c r="AB330" s="231">
        <f>IF(ISNA(VLOOKUP($A330,'Spring 2023 PVI'!$B$3:$AF$219,28,FALSE)),0,(VLOOKUP($A330,'Spring 2023 PVI'!$B$3:$AF$219,28,FALSE)))</f>
        <v>0</v>
      </c>
      <c r="AC330" s="231">
        <f>IF(ISNA(VLOOKUP($A330,'Spring 2023 PVI'!$B$3:$AF$219,28,FALSE)),0,(VLOOKUP($A330,'Spring 2023 PVI'!$B$3:$AF$219,28,FALSE)))</f>
        <v>0</v>
      </c>
      <c r="AD330" s="384">
        <f t="shared" ref="AD330:AD392" si="168">(I330*13*AD$3)+(J330*13*AD$3)+(K330*12*AD$3)+(L330*13*AD$3)+(M330*13*AD$3)+(N330*12*AD$3)</f>
        <v>170737.58799999999</v>
      </c>
      <c r="AE330" s="403">
        <v>102.1</v>
      </c>
      <c r="AF330" s="403">
        <v>30</v>
      </c>
      <c r="AG330" s="403">
        <v>15</v>
      </c>
      <c r="AH330" s="384">
        <f t="shared" si="147"/>
        <v>2366.6779999999999</v>
      </c>
      <c r="AI330" s="384">
        <f t="shared" si="148"/>
        <v>330.59999999999997</v>
      </c>
      <c r="AJ330" s="384">
        <f t="shared" si="149"/>
        <v>45.6</v>
      </c>
      <c r="AK330" s="384">
        <f t="shared" ref="AK330:AK392" si="169">SUM(AH330:AJ330)</f>
        <v>2742.8779999999997</v>
      </c>
      <c r="AL330" s="403">
        <f>IF(ISNA(VLOOKUP($A330,'Spring 2023 PVI'!$B333:$AD333,29,FALSE)),0,(VLOOKUP($A330,'Spring 2023 PVI'!$B333:$AD333,29,FALSE)))</f>
        <v>0</v>
      </c>
      <c r="AM330" s="403">
        <f>IF(ISNA(VLOOKUP($A330,'Spring 2023 PVI'!$B333:$AZ333,30,FALSE)),0,(VLOOKUP($A330,'Spring 2023 PVI'!$B333:$AZ333,30,FALSE)))</f>
        <v>0</v>
      </c>
      <c r="AN330" s="402">
        <f t="shared" ref="AN330:AN392" si="170">AL330*AN$3</f>
        <v>0</v>
      </c>
      <c r="AO330" s="404">
        <f t="shared" ref="AO330:AO392" si="171">(R330*13*AO$3)+(S330*13*AO$3)+(T330*12*AO$3)</f>
        <v>32212.742400000003</v>
      </c>
      <c r="AP330" s="384">
        <f t="shared" ref="AP330:AP392" si="172">AD330+AK330+AN330+AO330</f>
        <v>205693.2084</v>
      </c>
      <c r="AQ330" s="403"/>
      <c r="AR330" s="403" t="e">
        <f>VLOOKUP($A330,'Data EYFSS Indica'!$C:$AQ,27,0)</f>
        <v>#N/A</v>
      </c>
      <c r="AS330" s="403" t="e">
        <f>VLOOKUP($A330,'Data EYFSS Indica'!$C:$AQ,28,0)</f>
        <v>#N/A</v>
      </c>
      <c r="AT330" s="409" t="e">
        <f t="shared" ref="AT330:AT392" si="173">(AQ330*13*15*AT$3)+(AR330*13*15*AT$3)+(AS330*12*15*AT$3)</f>
        <v>#N/A</v>
      </c>
      <c r="AU330" s="409" t="e">
        <f>(VLOOKUP($A330,'Data EYFSS Indica'!$C:$AQ,24,0))/3.2*AU$3</f>
        <v>#N/A</v>
      </c>
      <c r="AV330" s="413" t="e">
        <f t="shared" ref="AV330:AV392" si="174">AP330+AT330+AU330</f>
        <v>#N/A</v>
      </c>
      <c r="AW330" s="410" t="e">
        <f t="shared" si="164"/>
        <v>#N/A</v>
      </c>
      <c r="AX330" s="410" t="e">
        <f t="shared" si="165"/>
        <v>#N/A</v>
      </c>
      <c r="AY330" s="410" t="e">
        <f t="shared" si="166"/>
        <v>#N/A</v>
      </c>
      <c r="AZ330" s="642">
        <f>(SUMIF('Spring 2023 School'!B:B,Budget!A330,'Spring 2023 School'!AG:AG)+SUMIF('Summer 2023 School'!B:B,Budget!A330,'Summer 2023 School'!AG:AG)+SUMIF('Autumn 2023 School'!B:B,Budget!A330,'Autumn 2023 School'!AG:AG))</f>
        <v>0</v>
      </c>
      <c r="BA330" s="410">
        <f t="shared" si="167"/>
        <v>0</v>
      </c>
      <c r="BI330">
        <f t="shared" si="161"/>
        <v>1531.5</v>
      </c>
      <c r="BJ330">
        <f t="shared" si="162"/>
        <v>450</v>
      </c>
      <c r="BK330">
        <f t="shared" si="163"/>
        <v>225</v>
      </c>
    </row>
    <row r="331" spans="1:63" x14ac:dyDescent="0.35">
      <c r="A331" s="231">
        <v>2910</v>
      </c>
      <c r="B331" t="s">
        <v>465</v>
      </c>
      <c r="C331" s="231">
        <f>IF(ISNA(VLOOKUP($A331,'Spring 2023 PVI'!$B$3:$AF$220,6,FALSE)),0,(VLOOKUP($A331,'Spring 2023 PVI'!$B$3:$AF$220,6,FALSE)))</f>
        <v>46</v>
      </c>
      <c r="D331" s="231">
        <f>IF(ISNA(VLOOKUP($A331,'Summer 2023 PVI'!$B$2:$AF$217,6,FALSE)),0,(VLOOKUP($A331,'Summer 2023 PVI'!$B$2:$AF$217,6,FALSE)))</f>
        <v>56</v>
      </c>
      <c r="E331" s="231">
        <f>IF(ISNA(VLOOKUP($A331,'Autumn 2023 PVI'!$B$2:$AH$214,6,FALSE)),0,(VLOOKUP($A331,'Autumn 2023 PVI'!$B$2:$AH$214,6,FALSE)))</f>
        <v>0</v>
      </c>
      <c r="F331" s="231">
        <f>IF(ISNA(VLOOKUP($A331,'Spring 2023 PVI'!$B$3:$AF$219,9,FALSE)),0,(VLOOKUP($A331,'Spring 2023 PVI'!$B$3:$AF$219,8,FALSE)))</f>
        <v>3</v>
      </c>
      <c r="G331" s="231">
        <f>IF(ISNA(VLOOKUP($A331,'Summer 2023 PVI'!$B$2:$AF$216,9,FALSE)),0,(VLOOKUP($A331,'Summer 2023 PVI'!$B$2:$AF$216,8,FALSE)))</f>
        <v>12</v>
      </c>
      <c r="H331" s="231">
        <f>IF(ISNA(VLOOKUP($A331,'Autumn 2023 PVI'!$B$2:$AH$214,9,FALSE)),0,(VLOOKUP($A331,'Autumn 2023 PVI'!$B$2:$AH$214,9,FALSE)))</f>
        <v>0</v>
      </c>
      <c r="I331" s="231">
        <f>IF(ISNA(VLOOKUP($A331,'Spring 2023 PVI'!$B$3:$AF$219,13,FALSE)),0,(VLOOKUP($A331,'Spring 2023 PVI'!$B$3:$AF$219,13,FALSE)))</f>
        <v>690</v>
      </c>
      <c r="J331" s="231">
        <f>IF(ISNA(VLOOKUP($A331,'Summer 2023 PVI'!$B$2:$AF$216,13,FALSE)),0,(VLOOKUP($A331,'Summer 2023 PVI'!$B$2:$AF$216,13,FALSE)))</f>
        <v>825</v>
      </c>
      <c r="K331" s="231">
        <f>IF(ISNA(VLOOKUP($A331,'Autumn 2023 PVI'!$B$2:$AH$214,13,FALSE)),0,(VLOOKUP($A331,'Autumn 2023 PVI'!$B$2:$AH$214,13,FALSE)))</f>
        <v>0</v>
      </c>
      <c r="L331" s="231">
        <f>IF(ISNA(VLOOKUP($A331,'Spring 2023 PVI'!$B$3:$AF$219,16,FALSE)),0,(VLOOKUP($A331,'Spring 2023 PVI'!$B$3:$AF$219,16,FALSE)))</f>
        <v>210</v>
      </c>
      <c r="M331" s="231">
        <f>IF(ISNA(VLOOKUP($A331,'Summer 2023 PVI'!$B$2:$AF$216,16,FALSE)),0,(VLOOKUP($A331,'Summer 2023 PVI'!$B$2:$AF$216,16,FALSE)))</f>
        <v>255</v>
      </c>
      <c r="N331" s="231">
        <f>IF(ISNA(VLOOKUP($A331,'Autumn 2023 PVI'!$B$2:$AH$214,16,FALSE)),0,(VLOOKUP($A331,'Autumn 2023 PVI'!$B$2:$AH$214,16,FALSE)))</f>
        <v>0</v>
      </c>
      <c r="O331" s="231">
        <f>IF(ISNA(VLOOKUP($A331,'Spring 2023 PVI'!$B$3:$AF$219,3,FALSE)),0,(VLOOKUP($A331,'Spring 2023 PVI'!$B$3:$AF$219,3,FALSE)))</f>
        <v>12</v>
      </c>
      <c r="P331" s="231">
        <f>IF(ISNA(VLOOKUP($A331,'Summer 2023 PVI'!$B$3:$AF$216,3,FALSE)),0,(VLOOKUP($A331,'Summer 2023 PVI'!$B$2:$AF$216,3,FALSE)))</f>
        <v>12</v>
      </c>
      <c r="Q331" s="231">
        <f>IF(ISNA(VLOOKUP($A331,'Autumn 2023 PVI'!$B$2:$AF$214,3,FALSE)),0,(VLOOKUP($A331,'Autumn 2023 PVI'!$B$2:$AF$214,3,FALSE)))</f>
        <v>0</v>
      </c>
      <c r="R331" s="231">
        <f>IF(ISNA(VLOOKUP($A331,'Spring 2023 PVI'!$B$3:$AF$219,10,FALSE)),0,(VLOOKUP($A331,'Spring 2023 PVI'!$B$3:$AF$219,10,FALSE)))</f>
        <v>180</v>
      </c>
      <c r="S331" s="231">
        <f>IF(ISNA(VLOOKUP($A331,'Summer 2023 PVI'!$B$2:$AF$216,10,FALSE)),0,(VLOOKUP($A331,'Summer 2023 PVI'!$B$2:$AF$216,10,FALSE)))</f>
        <v>180</v>
      </c>
      <c r="T331" s="231">
        <f>IF(ISNA(VLOOKUP($A331,'Autumn 2023 PVI'!$B$2:$AH$214,10,FALSE)),0,(VLOOKUP($A331,'Autumn 2023 PVI'!$B$2:$AH$214,10,FALSE)))</f>
        <v>0</v>
      </c>
      <c r="U331" s="231">
        <f>IF(ISNA(VLOOKUP($A331,'Spring 2023 PVI'!$B$3:$AF$219,26,FALSE)),0,(VLOOKUP($A331,'Spring 2023 PVI'!$B$3:$AF$219,26,FALSE)))</f>
        <v>12</v>
      </c>
      <c r="V331" s="231">
        <f>IF(ISNA(VLOOKUP($A331,'Spring 2023 PVI'!$B$3:$AF$219,26,FALSE)),0,(VLOOKUP($A331,'Spring 2023 PVI'!$B$3:$AF$219,26,FALSE)))</f>
        <v>12</v>
      </c>
      <c r="W331" s="231">
        <f>IF(ISNA(VLOOKUP($A331,'Spring 2023 PVI'!$B$3:$AF$219,26,FALSE)),0,(VLOOKUP($A331,'Spring 2023 PVI'!$B$3:$AF$219,26,FALSE)))</f>
        <v>12</v>
      </c>
      <c r="X331" s="231">
        <f>IF(ISNA(VLOOKUP($A331,'Spring 2023 PVI'!$B$3:$AF$219,27,FALSE)),0,(VLOOKUP($A331,'Spring 2023 PVI'!$B$3:$AF$219,27,FALSE)))</f>
        <v>180</v>
      </c>
      <c r="Y331" s="231">
        <f>IF(ISNA(VLOOKUP($A331,'Spring 2023 PVI'!$B$3:$AF$219,27,FALSE)),0,(VLOOKUP($A331,'Spring 2023 PVI'!$B$3:$AF$219,27,FALSE)))</f>
        <v>180</v>
      </c>
      <c r="Z331" s="231">
        <f>IF(ISNA(VLOOKUP($A331,'Spring 2023 PVI'!$B$3:$AF$219,27,FALSE)),0,(VLOOKUP($A331,'Spring 2023 PVI'!$B$3:$AF$219,27,FALSE)))</f>
        <v>180</v>
      </c>
      <c r="AA331" s="231">
        <f>IF(ISNA(VLOOKUP($A331,'Spring 2023 PVI'!$B$3:$AF$219,28,FALSE)),0,(VLOOKUP($A331,'Spring 2023 PVI'!$B$3:$AF$219,28,FALSE)))</f>
        <v>15</v>
      </c>
      <c r="AB331" s="231">
        <f>IF(ISNA(VLOOKUP($A331,'Spring 2023 PVI'!$B$3:$AF$219,28,FALSE)),0,(VLOOKUP($A331,'Spring 2023 PVI'!$B$3:$AF$219,28,FALSE)))</f>
        <v>15</v>
      </c>
      <c r="AC331" s="231">
        <f>IF(ISNA(VLOOKUP($A331,'Spring 2023 PVI'!$B$3:$AF$219,28,FALSE)),0,(VLOOKUP($A331,'Spring 2023 PVI'!$B$3:$AF$219,28,FALSE)))</f>
        <v>15</v>
      </c>
      <c r="AD331" s="384">
        <f t="shared" si="168"/>
        <v>139510.79999999999</v>
      </c>
      <c r="AE331" s="403">
        <v>360</v>
      </c>
      <c r="AF331" s="403">
        <v>150</v>
      </c>
      <c r="AG331" s="403">
        <v>120</v>
      </c>
      <c r="AH331" s="384">
        <f t="shared" ref="AH331:AH394" si="175">AE331*AH$3*38</f>
        <v>8344.7999999999993</v>
      </c>
      <c r="AI331" s="384">
        <f t="shared" ref="AI331:AI394" si="176">AF331*AI$3*38</f>
        <v>1653</v>
      </c>
      <c r="AJ331" s="384">
        <f t="shared" ref="AJ331:AJ394" si="177">AG331*AJ$3*38</f>
        <v>364.8</v>
      </c>
      <c r="AK331" s="384">
        <f t="shared" si="169"/>
        <v>10362.599999999999</v>
      </c>
      <c r="AL331" s="403">
        <f>IF(ISNA(VLOOKUP($A331,'Spring 2023 PVI'!$B334:$AD334,29,FALSE)),0,(VLOOKUP($A331,'Spring 2023 PVI'!$B334:$AD334,29,FALSE)))</f>
        <v>0</v>
      </c>
      <c r="AM331" s="403">
        <f>IF(ISNA(VLOOKUP($A331,'Spring 2023 PVI'!$B334:$AZ334,30,FALSE)),0,(VLOOKUP($A331,'Spring 2023 PVI'!$B334:$AZ334,30,FALSE)))</f>
        <v>0</v>
      </c>
      <c r="AN331" s="402">
        <f t="shared" si="170"/>
        <v>0</v>
      </c>
      <c r="AO331" s="404">
        <f t="shared" si="171"/>
        <v>38188.800000000003</v>
      </c>
      <c r="AP331" s="384">
        <f t="shared" si="172"/>
        <v>188062.2</v>
      </c>
      <c r="AQ331" s="403"/>
      <c r="AR331" s="403" t="e">
        <f>VLOOKUP($A331,'Data EYFSS Indica'!$C:$AQ,27,0)</f>
        <v>#N/A</v>
      </c>
      <c r="AS331" s="403" t="e">
        <f>VLOOKUP($A331,'Data EYFSS Indica'!$C:$AQ,28,0)</f>
        <v>#N/A</v>
      </c>
      <c r="AT331" s="409" t="e">
        <f t="shared" si="173"/>
        <v>#N/A</v>
      </c>
      <c r="AU331" s="409" t="e">
        <f>(VLOOKUP($A331,'Data EYFSS Indica'!$C:$AQ,24,0))/3.2*AU$3</f>
        <v>#N/A</v>
      </c>
      <c r="AV331" s="413" t="e">
        <f t="shared" si="174"/>
        <v>#N/A</v>
      </c>
      <c r="AW331" s="410" t="e">
        <f t="shared" si="164"/>
        <v>#N/A</v>
      </c>
      <c r="AX331" s="410" t="e">
        <f t="shared" si="165"/>
        <v>#N/A</v>
      </c>
      <c r="AY331" s="410" t="e">
        <f t="shared" si="166"/>
        <v>#N/A</v>
      </c>
      <c r="AZ331" s="642">
        <f>(SUMIF('Spring 2023 School'!B:B,Budget!A331,'Spring 2023 School'!AG:AG)+SUMIF('Summer 2023 School'!B:B,Budget!A331,'Summer 2023 School'!AG:AG)+SUMIF('Autumn 2023 School'!B:B,Budget!A331,'Autumn 2023 School'!AG:AG))</f>
        <v>0</v>
      </c>
      <c r="BA331" s="410">
        <f t="shared" si="167"/>
        <v>0</v>
      </c>
      <c r="BI331">
        <f t="shared" si="161"/>
        <v>5400</v>
      </c>
      <c r="BJ331">
        <f t="shared" si="162"/>
        <v>2250</v>
      </c>
      <c r="BK331">
        <f t="shared" si="163"/>
        <v>1800</v>
      </c>
    </row>
    <row r="332" spans="1:63" x14ac:dyDescent="0.35">
      <c r="A332" s="231">
        <v>2912</v>
      </c>
      <c r="B332" t="s">
        <v>466</v>
      </c>
      <c r="C332" s="231">
        <f>IF(ISNA(VLOOKUP($A332,'Spring 2023 PVI'!$B$3:$AF$220,6,FALSE)),0,(VLOOKUP($A332,'Spring 2023 PVI'!$B$3:$AF$220,6,FALSE)))</f>
        <v>69</v>
      </c>
      <c r="D332" s="231">
        <f>IF(ISNA(VLOOKUP($A332,'Summer 2023 PVI'!$B$2:$AF$217,6,FALSE)),0,(VLOOKUP($A332,'Summer 2023 PVI'!$B$2:$AF$217,6,FALSE)))</f>
        <v>68</v>
      </c>
      <c r="E332" s="231">
        <f>IF(ISNA(VLOOKUP($A332,'Autumn 2023 PVI'!$B$2:$AH$214,6,FALSE)),0,(VLOOKUP($A332,'Autumn 2023 PVI'!$B$2:$AH$214,6,FALSE)))</f>
        <v>70</v>
      </c>
      <c r="F332" s="231">
        <f>IF(ISNA(VLOOKUP($A332,'Spring 2023 PVI'!$B$3:$AF$219,9,FALSE)),0,(VLOOKUP($A332,'Spring 2023 PVI'!$B$3:$AF$219,8,FALSE)))</f>
        <v>4</v>
      </c>
      <c r="G332" s="231">
        <f>IF(ISNA(VLOOKUP($A332,'Summer 2023 PVI'!$B$2:$AF$216,9,FALSE)),0,(VLOOKUP($A332,'Summer 2023 PVI'!$B$2:$AF$216,8,FALSE)))</f>
        <v>9</v>
      </c>
      <c r="H332" s="231">
        <f>IF(ISNA(VLOOKUP($A332,'Autumn 2023 PVI'!$B$2:$AH$214,9,FALSE)),0,(VLOOKUP($A332,'Autumn 2023 PVI'!$B$2:$AH$214,9,FALSE)))</f>
        <v>9</v>
      </c>
      <c r="I332" s="231">
        <f>IF(ISNA(VLOOKUP($A332,'Spring 2023 PVI'!$B$3:$AF$219,13,FALSE)),0,(VLOOKUP($A332,'Spring 2023 PVI'!$B$3:$AF$219,13,FALSE)))</f>
        <v>1035</v>
      </c>
      <c r="J332" s="231">
        <f>IF(ISNA(VLOOKUP($A332,'Summer 2023 PVI'!$B$2:$AF$216,13,FALSE)),0,(VLOOKUP($A332,'Summer 2023 PVI'!$B$2:$AF$216,13,FALSE)))</f>
        <v>1005</v>
      </c>
      <c r="K332" s="231">
        <f>IF(ISNA(VLOOKUP($A332,'Autumn 2023 PVI'!$B$2:$AH$214,13,FALSE)),0,(VLOOKUP($A332,'Autumn 2023 PVI'!$B$2:$AH$214,13,FALSE)))</f>
        <v>1050</v>
      </c>
      <c r="L332" s="231">
        <f>IF(ISNA(VLOOKUP($A332,'Spring 2023 PVI'!$B$3:$AF$219,16,FALSE)),0,(VLOOKUP($A332,'Spring 2023 PVI'!$B$3:$AF$219,16,FALSE)))</f>
        <v>180</v>
      </c>
      <c r="M332" s="231">
        <f>IF(ISNA(VLOOKUP($A332,'Summer 2023 PVI'!$B$2:$AF$216,16,FALSE)),0,(VLOOKUP($A332,'Summer 2023 PVI'!$B$2:$AF$216,16,FALSE)))</f>
        <v>225</v>
      </c>
      <c r="N332" s="231">
        <f>IF(ISNA(VLOOKUP($A332,'Autumn 2023 PVI'!$B$2:$AH$214,16,FALSE)),0,(VLOOKUP($A332,'Autumn 2023 PVI'!$B$2:$AH$214,16,FALSE)))</f>
        <v>135</v>
      </c>
      <c r="O332" s="231">
        <f>IF(ISNA(VLOOKUP($A332,'Spring 2023 PVI'!$B$3:$AF$219,3,FALSE)),0,(VLOOKUP($A332,'Spring 2023 PVI'!$B$3:$AF$219,3,FALSE)))</f>
        <v>0</v>
      </c>
      <c r="P332" s="231">
        <f>IF(ISNA(VLOOKUP($A332,'Summer 2023 PVI'!$B$3:$AF$216,3,FALSE)),0,(VLOOKUP($A332,'Summer 2023 PVI'!$B$2:$AF$216,3,FALSE)))</f>
        <v>0</v>
      </c>
      <c r="Q332" s="231">
        <f>IF(ISNA(VLOOKUP($A332,'Autumn 2023 PVI'!$B$2:$AF$214,3,FALSE)),0,(VLOOKUP($A332,'Autumn 2023 PVI'!$B$2:$AF$214,3,FALSE)))</f>
        <v>0</v>
      </c>
      <c r="R332" s="231">
        <f>IF(ISNA(VLOOKUP($A332,'Spring 2023 PVI'!$B$3:$AF$219,10,FALSE)),0,(VLOOKUP($A332,'Spring 2023 PVI'!$B$3:$AF$219,10,FALSE)))</f>
        <v>0</v>
      </c>
      <c r="S332" s="231">
        <f>IF(ISNA(VLOOKUP($A332,'Summer 2023 PVI'!$B$2:$AF$216,10,FALSE)),0,(VLOOKUP($A332,'Summer 2023 PVI'!$B$2:$AF$216,10,FALSE)))</f>
        <v>0</v>
      </c>
      <c r="T332" s="231">
        <f>IF(ISNA(VLOOKUP($A332,'Autumn 2023 PVI'!$B$2:$AH$214,10,FALSE)),0,(VLOOKUP($A332,'Autumn 2023 PVI'!$B$2:$AH$214,10,FALSE)))</f>
        <v>0</v>
      </c>
      <c r="U332" s="231">
        <f>IF(ISNA(VLOOKUP($A332,'Spring 2023 PVI'!$B$3:$AF$219,26,FALSE)),0,(VLOOKUP($A332,'Spring 2023 PVI'!$B$3:$AF$219,26,FALSE)))</f>
        <v>0</v>
      </c>
      <c r="V332" s="231">
        <f>IF(ISNA(VLOOKUP($A332,'Spring 2023 PVI'!$B$3:$AF$219,26,FALSE)),0,(VLOOKUP($A332,'Spring 2023 PVI'!$B$3:$AF$219,26,FALSE)))</f>
        <v>0</v>
      </c>
      <c r="W332" s="231">
        <f>IF(ISNA(VLOOKUP($A332,'Spring 2023 PVI'!$B$3:$AF$219,26,FALSE)),0,(VLOOKUP($A332,'Spring 2023 PVI'!$B$3:$AF$219,26,FALSE)))</f>
        <v>0</v>
      </c>
      <c r="X332" s="231">
        <f>IF(ISNA(VLOOKUP($A332,'Spring 2023 PVI'!$B$3:$AF$219,27,FALSE)),0,(VLOOKUP($A332,'Spring 2023 PVI'!$B$3:$AF$219,27,FALSE)))</f>
        <v>0</v>
      </c>
      <c r="Y332" s="231">
        <f>IF(ISNA(VLOOKUP($A332,'Spring 2023 PVI'!$B$3:$AF$219,27,FALSE)),0,(VLOOKUP($A332,'Spring 2023 PVI'!$B$3:$AF$219,27,FALSE)))</f>
        <v>0</v>
      </c>
      <c r="Z332" s="231">
        <f>IF(ISNA(VLOOKUP($A332,'Spring 2023 PVI'!$B$3:$AF$219,27,FALSE)),0,(VLOOKUP($A332,'Spring 2023 PVI'!$B$3:$AF$219,27,FALSE)))</f>
        <v>0</v>
      </c>
      <c r="AA332" s="231">
        <f>IF(ISNA(VLOOKUP($A332,'Spring 2023 PVI'!$B$3:$AF$219,28,FALSE)),0,(VLOOKUP($A332,'Spring 2023 PVI'!$B$3:$AF$219,28,FALSE)))</f>
        <v>0</v>
      </c>
      <c r="AB332" s="231">
        <f>IF(ISNA(VLOOKUP($A332,'Spring 2023 PVI'!$B$3:$AF$219,28,FALSE)),0,(VLOOKUP($A332,'Spring 2023 PVI'!$B$3:$AF$219,28,FALSE)))</f>
        <v>0</v>
      </c>
      <c r="AC332" s="231">
        <f>IF(ISNA(VLOOKUP($A332,'Spring 2023 PVI'!$B$3:$AF$219,28,FALSE)),0,(VLOOKUP($A332,'Spring 2023 PVI'!$B$3:$AF$219,28,FALSE)))</f>
        <v>0</v>
      </c>
      <c r="AD332" s="384">
        <f t="shared" si="168"/>
        <v>249347.1</v>
      </c>
      <c r="AE332" s="403">
        <v>0</v>
      </c>
      <c r="AF332" s="403">
        <v>15</v>
      </c>
      <c r="AG332" s="403">
        <v>60</v>
      </c>
      <c r="AH332" s="384">
        <f t="shared" si="175"/>
        <v>0</v>
      </c>
      <c r="AI332" s="384">
        <f t="shared" si="176"/>
        <v>165.29999999999998</v>
      </c>
      <c r="AJ332" s="384">
        <f t="shared" si="177"/>
        <v>182.4</v>
      </c>
      <c r="AK332" s="384">
        <f t="shared" si="169"/>
        <v>347.7</v>
      </c>
      <c r="AL332" s="403">
        <f>IF(ISNA(VLOOKUP($A332,'Spring 2023 PVI'!$B336:$AD336,29,FALSE)),0,(VLOOKUP($A332,'Spring 2023 PVI'!$B336:$AD336,29,FALSE)))</f>
        <v>0</v>
      </c>
      <c r="AM332" s="403">
        <f>IF(ISNA(VLOOKUP($A332,'Spring 2023 PVI'!$B336:$AZ336,30,FALSE)),0,(VLOOKUP($A332,'Spring 2023 PVI'!$B336:$AZ336,30,FALSE)))</f>
        <v>0</v>
      </c>
      <c r="AN332" s="402">
        <f t="shared" si="170"/>
        <v>0</v>
      </c>
      <c r="AO332" s="404">
        <f t="shared" si="171"/>
        <v>0</v>
      </c>
      <c r="AP332" s="384">
        <f t="shared" si="172"/>
        <v>249694.80000000002</v>
      </c>
      <c r="AQ332" s="403"/>
      <c r="AR332" s="403" t="e">
        <f>VLOOKUP($A332,'Data EYFSS Indica'!$C:$AQ,27,0)</f>
        <v>#N/A</v>
      </c>
      <c r="AS332" s="403" t="e">
        <f>VLOOKUP($A332,'Data EYFSS Indica'!$C:$AQ,28,0)</f>
        <v>#N/A</v>
      </c>
      <c r="AT332" s="409" t="e">
        <f t="shared" si="173"/>
        <v>#N/A</v>
      </c>
      <c r="AU332" s="409" t="e">
        <f>(VLOOKUP($A332,'Data EYFSS Indica'!$C:$AQ,24,0))/3.2*AU$3</f>
        <v>#N/A</v>
      </c>
      <c r="AV332" s="413" t="e">
        <f t="shared" si="174"/>
        <v>#N/A</v>
      </c>
      <c r="AW332" s="410" t="e">
        <f t="shared" si="164"/>
        <v>#N/A</v>
      </c>
      <c r="AX332" s="410" t="e">
        <f t="shared" si="165"/>
        <v>#N/A</v>
      </c>
      <c r="AY332" s="410" t="e">
        <f t="shared" si="166"/>
        <v>#N/A</v>
      </c>
      <c r="AZ332" s="642">
        <f>(SUMIF('Spring 2023 School'!B:B,Budget!A332,'Spring 2023 School'!AG:AG)+SUMIF('Summer 2023 School'!B:B,Budget!A332,'Summer 2023 School'!AG:AG)+SUMIF('Autumn 2023 School'!B:B,Budget!A332,'Autumn 2023 School'!AG:AG))</f>
        <v>0</v>
      </c>
      <c r="BA332" s="410">
        <f t="shared" si="167"/>
        <v>0</v>
      </c>
      <c r="BI332">
        <f t="shared" si="161"/>
        <v>0</v>
      </c>
      <c r="BJ332">
        <f t="shared" si="162"/>
        <v>225</v>
      </c>
      <c r="BK332">
        <f t="shared" si="163"/>
        <v>900</v>
      </c>
    </row>
    <row r="333" spans="1:63" x14ac:dyDescent="0.35">
      <c r="A333" s="231">
        <v>2924</v>
      </c>
      <c r="B333" t="s">
        <v>467</v>
      </c>
      <c r="C333" s="231">
        <f>IF(ISNA(VLOOKUP($A333,'Spring 2023 PVI'!$B$3:$AF$220,6,FALSE)),0,(VLOOKUP($A333,'Spring 2023 PVI'!$B$3:$AF$220,6,FALSE)))</f>
        <v>20</v>
      </c>
      <c r="D333" s="231">
        <f>IF(ISNA(VLOOKUP($A333,'Summer 2023 PVI'!$B$2:$AF$217,6,FALSE)),0,(VLOOKUP($A333,'Summer 2023 PVI'!$B$2:$AF$217,6,FALSE)))</f>
        <v>24</v>
      </c>
      <c r="E333" s="231">
        <f>IF(ISNA(VLOOKUP($A333,'Autumn 2023 PVI'!$B$2:$AH$214,6,FALSE)),0,(VLOOKUP($A333,'Autumn 2023 PVI'!$B$2:$AH$214,6,FALSE)))</f>
        <v>11</v>
      </c>
      <c r="F333" s="231">
        <f>IF(ISNA(VLOOKUP($A333,'Spring 2023 PVI'!$B$3:$AF$219,9,FALSE)),0,(VLOOKUP($A333,'Spring 2023 PVI'!$B$3:$AF$219,8,FALSE)))</f>
        <v>1</v>
      </c>
      <c r="G333" s="231">
        <f>IF(ISNA(VLOOKUP($A333,'Summer 2023 PVI'!$B$2:$AF$216,9,FALSE)),0,(VLOOKUP($A333,'Summer 2023 PVI'!$B$2:$AF$216,8,FALSE)))</f>
        <v>3</v>
      </c>
      <c r="H333" s="231">
        <f>IF(ISNA(VLOOKUP($A333,'Autumn 2023 PVI'!$B$2:$AH$214,9,FALSE)),0,(VLOOKUP($A333,'Autumn 2023 PVI'!$B$2:$AH$214,9,FALSE)))</f>
        <v>5</v>
      </c>
      <c r="I333" s="231">
        <f>IF(ISNA(VLOOKUP($A333,'Spring 2023 PVI'!$B$3:$AF$219,13,FALSE)),0,(VLOOKUP($A333,'Spring 2023 PVI'!$B$3:$AF$219,13,FALSE)))</f>
        <v>300</v>
      </c>
      <c r="J333" s="231">
        <f>IF(ISNA(VLOOKUP($A333,'Summer 2023 PVI'!$B$2:$AF$216,13,FALSE)),0,(VLOOKUP($A333,'Summer 2023 PVI'!$B$2:$AF$216,13,FALSE)))</f>
        <v>350</v>
      </c>
      <c r="K333" s="231">
        <f>IF(ISNA(VLOOKUP($A333,'Autumn 2023 PVI'!$B$2:$AH$214,13,FALSE)),0,(VLOOKUP($A333,'Autumn 2023 PVI'!$B$2:$AH$214,13,FALSE)))</f>
        <v>165</v>
      </c>
      <c r="L333" s="231">
        <f>IF(ISNA(VLOOKUP($A333,'Spring 2023 PVI'!$B$3:$AF$219,16,FALSE)),0,(VLOOKUP($A333,'Spring 2023 PVI'!$B$3:$AF$219,16,FALSE)))</f>
        <v>65</v>
      </c>
      <c r="M333" s="231">
        <f>IF(ISNA(VLOOKUP($A333,'Summer 2023 PVI'!$B$2:$AF$216,16,FALSE)),0,(VLOOKUP($A333,'Summer 2023 PVI'!$B$2:$AF$216,16,FALSE)))</f>
        <v>105</v>
      </c>
      <c r="N333" s="231">
        <f>IF(ISNA(VLOOKUP($A333,'Autumn 2023 PVI'!$B$2:$AH$214,16,FALSE)),0,(VLOOKUP($A333,'Autumn 2023 PVI'!$B$2:$AH$214,16,FALSE)))</f>
        <v>75</v>
      </c>
      <c r="O333" s="231">
        <f>IF(ISNA(VLOOKUP($A333,'Spring 2023 PVI'!$B$3:$AF$219,3,FALSE)),0,(VLOOKUP($A333,'Spring 2023 PVI'!$B$3:$AF$219,3,FALSE)))</f>
        <v>14</v>
      </c>
      <c r="P333" s="231">
        <f>IF(ISNA(VLOOKUP($A333,'Summer 2023 PVI'!$B$3:$AF$216,3,FALSE)),0,(VLOOKUP($A333,'Summer 2023 PVI'!$B$2:$AF$216,3,FALSE)))</f>
        <v>16</v>
      </c>
      <c r="Q333" s="231">
        <f>IF(ISNA(VLOOKUP($A333,'Autumn 2023 PVI'!$B$2:$AF$214,3,FALSE)),0,(VLOOKUP($A333,'Autumn 2023 PVI'!$B$2:$AF$214,3,FALSE)))</f>
        <v>11</v>
      </c>
      <c r="R333" s="231">
        <f>IF(ISNA(VLOOKUP($A333,'Spring 2023 PVI'!$B$3:$AF$219,10,FALSE)),0,(VLOOKUP($A333,'Spring 2023 PVI'!$B$3:$AF$219,10,FALSE)))</f>
        <v>210</v>
      </c>
      <c r="S333" s="231">
        <f>IF(ISNA(VLOOKUP($A333,'Summer 2023 PVI'!$B$2:$AF$216,10,FALSE)),0,(VLOOKUP($A333,'Summer 2023 PVI'!$B$2:$AF$216,10,FALSE)))</f>
        <v>240</v>
      </c>
      <c r="T333" s="231">
        <f>IF(ISNA(VLOOKUP($A333,'Autumn 2023 PVI'!$B$2:$AH$214,10,FALSE)),0,(VLOOKUP($A333,'Autumn 2023 PVI'!$B$2:$AH$214,10,FALSE)))</f>
        <v>165</v>
      </c>
      <c r="U333" s="231">
        <f>IF(ISNA(VLOOKUP($A333,'Spring 2023 PVI'!$B$3:$AF$219,26,FALSE)),0,(VLOOKUP($A333,'Spring 2023 PVI'!$B$3:$AF$219,26,FALSE)))</f>
        <v>12</v>
      </c>
      <c r="V333" s="231">
        <f>IF(ISNA(VLOOKUP($A333,'Spring 2023 PVI'!$B$3:$AF$219,26,FALSE)),0,(VLOOKUP($A333,'Spring 2023 PVI'!$B$3:$AF$219,26,FALSE)))</f>
        <v>12</v>
      </c>
      <c r="W333" s="231">
        <f>IF(ISNA(VLOOKUP($A333,'Spring 2023 PVI'!$B$3:$AF$219,26,FALSE)),0,(VLOOKUP($A333,'Spring 2023 PVI'!$B$3:$AF$219,26,FALSE)))</f>
        <v>12</v>
      </c>
      <c r="X333" s="231">
        <f>IF(ISNA(VLOOKUP($A333,'Spring 2023 PVI'!$B$3:$AF$219,27,FALSE)),0,(VLOOKUP($A333,'Spring 2023 PVI'!$B$3:$AF$219,27,FALSE)))</f>
        <v>180</v>
      </c>
      <c r="Y333" s="231">
        <f>IF(ISNA(VLOOKUP($A333,'Spring 2023 PVI'!$B$3:$AF$219,27,FALSE)),0,(VLOOKUP($A333,'Spring 2023 PVI'!$B$3:$AF$219,27,FALSE)))</f>
        <v>180</v>
      </c>
      <c r="Z333" s="231">
        <f>IF(ISNA(VLOOKUP($A333,'Spring 2023 PVI'!$B$3:$AF$219,27,FALSE)),0,(VLOOKUP($A333,'Spring 2023 PVI'!$B$3:$AF$219,27,FALSE)))</f>
        <v>180</v>
      </c>
      <c r="AA333" s="231">
        <f>IF(ISNA(VLOOKUP($A333,'Spring 2023 PVI'!$B$3:$AF$219,28,FALSE)),0,(VLOOKUP($A333,'Spring 2023 PVI'!$B$3:$AF$219,28,FALSE)))</f>
        <v>0</v>
      </c>
      <c r="AB333" s="231">
        <f>IF(ISNA(VLOOKUP($A333,'Spring 2023 PVI'!$B$3:$AF$219,28,FALSE)),0,(VLOOKUP($A333,'Spring 2023 PVI'!$B$3:$AF$219,28,FALSE)))</f>
        <v>0</v>
      </c>
      <c r="AC333" s="231">
        <f>IF(ISNA(VLOOKUP($A333,'Spring 2023 PVI'!$B$3:$AF$219,28,FALSE)),0,(VLOOKUP($A333,'Spring 2023 PVI'!$B$3:$AF$219,28,FALSE)))</f>
        <v>0</v>
      </c>
      <c r="AD333" s="384">
        <f t="shared" si="168"/>
        <v>73386.8</v>
      </c>
      <c r="AE333" s="403">
        <v>150</v>
      </c>
      <c r="AF333" s="403">
        <v>30</v>
      </c>
      <c r="AG333" s="403">
        <v>15</v>
      </c>
      <c r="AH333" s="384">
        <f t="shared" si="175"/>
        <v>3477</v>
      </c>
      <c r="AI333" s="384">
        <f t="shared" si="176"/>
        <v>330.59999999999997</v>
      </c>
      <c r="AJ333" s="384">
        <f t="shared" si="177"/>
        <v>45.6</v>
      </c>
      <c r="AK333" s="384">
        <f t="shared" si="169"/>
        <v>3853.2</v>
      </c>
      <c r="AL333" s="403">
        <f>IF(ISNA(VLOOKUP($A333,'Spring 2023 PVI'!$B337:$AD337,29,FALSE)),0,(VLOOKUP($A333,'Spring 2023 PVI'!$B337:$AD337,29,FALSE)))</f>
        <v>0</v>
      </c>
      <c r="AM333" s="403">
        <f>IF(ISNA(VLOOKUP($A333,'Spring 2023 PVI'!$B337:$AZ337,30,FALSE)),0,(VLOOKUP($A333,'Spring 2023 PVI'!$B337:$AZ337,30,FALSE)))</f>
        <v>0</v>
      </c>
      <c r="AN333" s="402">
        <f t="shared" si="170"/>
        <v>0</v>
      </c>
      <c r="AO333" s="404">
        <f t="shared" si="171"/>
        <v>63892.800000000003</v>
      </c>
      <c r="AP333" s="384">
        <f t="shared" si="172"/>
        <v>141132.79999999999</v>
      </c>
      <c r="AQ333" s="403"/>
      <c r="AR333" s="403" t="e">
        <f>VLOOKUP($A333,'Data EYFSS Indica'!$C:$AQ,27,0)</f>
        <v>#N/A</v>
      </c>
      <c r="AS333" s="403" t="e">
        <f>VLOOKUP($A333,'Data EYFSS Indica'!$C:$AQ,28,0)</f>
        <v>#N/A</v>
      </c>
      <c r="AT333" s="409" t="e">
        <f t="shared" si="173"/>
        <v>#N/A</v>
      </c>
      <c r="AU333" s="409" t="e">
        <f>(VLOOKUP($A333,'Data EYFSS Indica'!$C:$AQ,24,0))/3.2*AU$3</f>
        <v>#N/A</v>
      </c>
      <c r="AV333" s="413" t="e">
        <f t="shared" si="174"/>
        <v>#N/A</v>
      </c>
      <c r="AW333" s="410" t="e">
        <f t="shared" si="164"/>
        <v>#N/A</v>
      </c>
      <c r="AX333" s="410" t="e">
        <f t="shared" si="165"/>
        <v>#N/A</v>
      </c>
      <c r="AY333" s="410" t="e">
        <f t="shared" si="166"/>
        <v>#N/A</v>
      </c>
      <c r="AZ333" s="642">
        <f>(SUMIF('Spring 2023 School'!B:B,Budget!A333,'Spring 2023 School'!AG:AG)+SUMIF('Summer 2023 School'!B:B,Budget!A333,'Summer 2023 School'!AG:AG)+SUMIF('Autumn 2023 School'!B:B,Budget!A333,'Autumn 2023 School'!AG:AG))</f>
        <v>2</v>
      </c>
      <c r="BA333" s="410">
        <f t="shared" si="167"/>
        <v>1820</v>
      </c>
      <c r="BI333">
        <f t="shared" si="161"/>
        <v>2250</v>
      </c>
      <c r="BJ333">
        <f t="shared" si="162"/>
        <v>450</v>
      </c>
      <c r="BK333">
        <f t="shared" si="163"/>
        <v>225</v>
      </c>
    </row>
    <row r="334" spans="1:63" x14ac:dyDescent="0.35">
      <c r="A334" s="231">
        <v>2955</v>
      </c>
      <c r="B334" t="s">
        <v>468</v>
      </c>
      <c r="C334" s="231">
        <f>IF(ISNA(VLOOKUP($A334,'Spring 2023 PVI'!$B$3:$AF$220,6,FALSE)),0,(VLOOKUP($A334,'Spring 2023 PVI'!$B$3:$AF$220,6,FALSE)))</f>
        <v>10</v>
      </c>
      <c r="D334" s="231">
        <f>IF(ISNA(VLOOKUP($A334,'Summer 2023 PVI'!$B$2:$AF$217,6,FALSE)),0,(VLOOKUP($A334,'Summer 2023 PVI'!$B$2:$AF$217,6,FALSE)))</f>
        <v>11</v>
      </c>
      <c r="E334" s="231">
        <f>IF(ISNA(VLOOKUP($A334,'Autumn 2023 PVI'!$B$2:$AH$214,6,FALSE)),0,(VLOOKUP($A334,'Autumn 2023 PVI'!$B$2:$AH$214,6,FALSE)))</f>
        <v>4</v>
      </c>
      <c r="F334" s="231">
        <f>IF(ISNA(VLOOKUP($A334,'Spring 2023 PVI'!$B$3:$AF$219,9,FALSE)),0,(VLOOKUP($A334,'Spring 2023 PVI'!$B$3:$AF$219,8,FALSE)))</f>
        <v>0</v>
      </c>
      <c r="G334" s="231">
        <f>IF(ISNA(VLOOKUP($A334,'Summer 2023 PVI'!$B$2:$AF$216,9,FALSE)),0,(VLOOKUP($A334,'Summer 2023 PVI'!$B$2:$AF$216,8,FALSE)))</f>
        <v>1</v>
      </c>
      <c r="H334" s="231">
        <f>IF(ISNA(VLOOKUP($A334,'Autumn 2023 PVI'!$B$2:$AH$214,9,FALSE)),0,(VLOOKUP($A334,'Autumn 2023 PVI'!$B$2:$AH$214,9,FALSE)))</f>
        <v>1</v>
      </c>
      <c r="I334" s="231">
        <f>IF(ISNA(VLOOKUP($A334,'Spring 2023 PVI'!$B$3:$AF$219,13,FALSE)),0,(VLOOKUP($A334,'Spring 2023 PVI'!$B$3:$AF$219,13,FALSE)))</f>
        <v>135</v>
      </c>
      <c r="J334" s="231">
        <f>IF(ISNA(VLOOKUP($A334,'Summer 2023 PVI'!$B$2:$AF$216,13,FALSE)),0,(VLOOKUP($A334,'Summer 2023 PVI'!$B$2:$AF$216,13,FALSE)))</f>
        <v>165</v>
      </c>
      <c r="K334" s="231">
        <f>IF(ISNA(VLOOKUP($A334,'Autumn 2023 PVI'!$B$2:$AH$214,13,FALSE)),0,(VLOOKUP($A334,'Autumn 2023 PVI'!$B$2:$AH$214,13,FALSE)))</f>
        <v>60</v>
      </c>
      <c r="L334" s="231">
        <f>IF(ISNA(VLOOKUP($A334,'Spring 2023 PVI'!$B$3:$AF$219,16,FALSE)),0,(VLOOKUP($A334,'Spring 2023 PVI'!$B$3:$AF$219,16,FALSE)))</f>
        <v>45</v>
      </c>
      <c r="M334" s="231">
        <f>IF(ISNA(VLOOKUP($A334,'Summer 2023 PVI'!$B$2:$AF$216,16,FALSE)),0,(VLOOKUP($A334,'Summer 2023 PVI'!$B$2:$AF$216,16,FALSE)))</f>
        <v>60</v>
      </c>
      <c r="N334" s="231">
        <f>IF(ISNA(VLOOKUP($A334,'Autumn 2023 PVI'!$B$2:$AH$214,16,FALSE)),0,(VLOOKUP($A334,'Autumn 2023 PVI'!$B$2:$AH$214,16,FALSE)))</f>
        <v>15</v>
      </c>
      <c r="O334" s="231">
        <f>IF(ISNA(VLOOKUP($A334,'Spring 2023 PVI'!$B$3:$AF$219,3,FALSE)),0,(VLOOKUP($A334,'Spring 2023 PVI'!$B$3:$AF$219,3,FALSE)))</f>
        <v>2</v>
      </c>
      <c r="P334" s="231">
        <f>IF(ISNA(VLOOKUP($A334,'Summer 2023 PVI'!$B$3:$AF$216,3,FALSE)),0,(VLOOKUP($A334,'Summer 2023 PVI'!$B$2:$AF$216,3,FALSE)))</f>
        <v>4</v>
      </c>
      <c r="Q334" s="231">
        <f>IF(ISNA(VLOOKUP($A334,'Autumn 2023 PVI'!$B$2:$AF$214,3,FALSE)),0,(VLOOKUP($A334,'Autumn 2023 PVI'!$B$2:$AF$214,3,FALSE)))</f>
        <v>6</v>
      </c>
      <c r="R334" s="231">
        <f>IF(ISNA(VLOOKUP($A334,'Spring 2023 PVI'!$B$3:$AF$219,10,FALSE)),0,(VLOOKUP($A334,'Spring 2023 PVI'!$B$3:$AF$219,10,FALSE)))</f>
        <v>30</v>
      </c>
      <c r="S334" s="231">
        <f>IF(ISNA(VLOOKUP($A334,'Summer 2023 PVI'!$B$2:$AF$216,10,FALSE)),0,(VLOOKUP($A334,'Summer 2023 PVI'!$B$2:$AF$216,10,FALSE)))</f>
        <v>60</v>
      </c>
      <c r="T334" s="231">
        <f>IF(ISNA(VLOOKUP($A334,'Autumn 2023 PVI'!$B$2:$AH$214,10,FALSE)),0,(VLOOKUP($A334,'Autumn 2023 PVI'!$B$2:$AH$214,10,FALSE)))</f>
        <v>90</v>
      </c>
      <c r="U334" s="231">
        <f>IF(ISNA(VLOOKUP($A334,'Spring 2023 PVI'!$B$3:$AF$219,26,FALSE)),0,(VLOOKUP($A334,'Spring 2023 PVI'!$B$3:$AF$219,26,FALSE)))</f>
        <v>1</v>
      </c>
      <c r="V334" s="231">
        <f>IF(ISNA(VLOOKUP($A334,'Spring 2023 PVI'!$B$3:$AF$219,26,FALSE)),0,(VLOOKUP($A334,'Spring 2023 PVI'!$B$3:$AF$219,26,FALSE)))</f>
        <v>1</v>
      </c>
      <c r="W334" s="231">
        <f>IF(ISNA(VLOOKUP($A334,'Spring 2023 PVI'!$B$3:$AF$219,26,FALSE)),0,(VLOOKUP($A334,'Spring 2023 PVI'!$B$3:$AF$219,26,FALSE)))</f>
        <v>1</v>
      </c>
      <c r="X334" s="231">
        <f>IF(ISNA(VLOOKUP($A334,'Spring 2023 PVI'!$B$3:$AF$219,27,FALSE)),0,(VLOOKUP($A334,'Spring 2023 PVI'!$B$3:$AF$219,27,FALSE)))</f>
        <v>15</v>
      </c>
      <c r="Y334" s="231">
        <f>IF(ISNA(VLOOKUP($A334,'Spring 2023 PVI'!$B$3:$AF$219,27,FALSE)),0,(VLOOKUP($A334,'Spring 2023 PVI'!$B$3:$AF$219,27,FALSE)))</f>
        <v>15</v>
      </c>
      <c r="Z334" s="231">
        <f>IF(ISNA(VLOOKUP($A334,'Spring 2023 PVI'!$B$3:$AF$219,27,FALSE)),0,(VLOOKUP($A334,'Spring 2023 PVI'!$B$3:$AF$219,27,FALSE)))</f>
        <v>15</v>
      </c>
      <c r="AA334" s="231">
        <f>IF(ISNA(VLOOKUP($A334,'Spring 2023 PVI'!$B$3:$AF$219,28,FALSE)),0,(VLOOKUP($A334,'Spring 2023 PVI'!$B$3:$AF$219,28,FALSE)))</f>
        <v>0</v>
      </c>
      <c r="AB334" s="231">
        <f>IF(ISNA(VLOOKUP($A334,'Spring 2023 PVI'!$B$3:$AF$219,28,FALSE)),0,(VLOOKUP($A334,'Spring 2023 PVI'!$B$3:$AF$219,28,FALSE)))</f>
        <v>0</v>
      </c>
      <c r="AC334" s="231">
        <f>IF(ISNA(VLOOKUP($A334,'Spring 2023 PVI'!$B$3:$AF$219,28,FALSE)),0,(VLOOKUP($A334,'Spring 2023 PVI'!$B$3:$AF$219,28,FALSE)))</f>
        <v>0</v>
      </c>
      <c r="AD334" s="384">
        <f t="shared" si="168"/>
        <v>33414.300000000003</v>
      </c>
      <c r="AE334" s="403">
        <v>75</v>
      </c>
      <c r="AF334" s="403">
        <v>15</v>
      </c>
      <c r="AG334" s="403">
        <v>0</v>
      </c>
      <c r="AH334" s="384">
        <f t="shared" si="175"/>
        <v>1738.5</v>
      </c>
      <c r="AI334" s="384">
        <f t="shared" si="176"/>
        <v>165.29999999999998</v>
      </c>
      <c r="AJ334" s="384">
        <f t="shared" si="177"/>
        <v>0</v>
      </c>
      <c r="AK334" s="384">
        <f t="shared" si="169"/>
        <v>1903.8</v>
      </c>
      <c r="AL334" s="403">
        <f>IF(ISNA(VLOOKUP($A334,'Spring 2023 PVI'!$B338:$AD338,29,FALSE)),0,(VLOOKUP($A334,'Spring 2023 PVI'!$B338:$AD338,29,FALSE)))</f>
        <v>0</v>
      </c>
      <c r="AM334" s="403">
        <f>IF(ISNA(VLOOKUP($A334,'Spring 2023 PVI'!$B338:$AZ338,30,FALSE)),0,(VLOOKUP($A334,'Spring 2023 PVI'!$B338:$AZ338,30,FALSE)))</f>
        <v>0</v>
      </c>
      <c r="AN334" s="402">
        <f t="shared" si="170"/>
        <v>0</v>
      </c>
      <c r="AO334" s="404">
        <f t="shared" si="171"/>
        <v>18360</v>
      </c>
      <c r="AP334" s="384">
        <f t="shared" si="172"/>
        <v>53678.100000000006</v>
      </c>
      <c r="AQ334" s="403"/>
      <c r="AR334" s="403" t="e">
        <f>VLOOKUP($A334,'Data EYFSS Indica'!$C:$AQ,27,0)</f>
        <v>#N/A</v>
      </c>
      <c r="AS334" s="403" t="e">
        <f>VLOOKUP($A334,'Data EYFSS Indica'!$C:$AQ,28,0)</f>
        <v>#N/A</v>
      </c>
      <c r="AT334" s="409" t="e">
        <f t="shared" si="173"/>
        <v>#N/A</v>
      </c>
      <c r="AU334" s="409" t="e">
        <f>(VLOOKUP($A334,'Data EYFSS Indica'!$C:$AQ,24,0))/3.2*AU$3</f>
        <v>#N/A</v>
      </c>
      <c r="AV334" s="413" t="e">
        <f t="shared" si="174"/>
        <v>#N/A</v>
      </c>
      <c r="AW334" s="410" t="e">
        <f t="shared" si="164"/>
        <v>#N/A</v>
      </c>
      <c r="AX334" s="410" t="e">
        <f t="shared" si="165"/>
        <v>#N/A</v>
      </c>
      <c r="AY334" s="410" t="e">
        <f t="shared" si="166"/>
        <v>#N/A</v>
      </c>
      <c r="AZ334" s="642">
        <f>(SUMIF('Spring 2023 School'!B:B,Budget!A334,'Spring 2023 School'!AG:AG)+SUMIF('Summer 2023 School'!B:B,Budget!A334,'Summer 2023 School'!AG:AG)+SUMIF('Autumn 2023 School'!B:B,Budget!A334,'Autumn 2023 School'!AG:AG))</f>
        <v>0</v>
      </c>
      <c r="BA334" s="410">
        <f t="shared" si="167"/>
        <v>0</v>
      </c>
      <c r="BI334">
        <f t="shared" si="161"/>
        <v>1125</v>
      </c>
      <c r="BJ334">
        <f t="shared" si="162"/>
        <v>225</v>
      </c>
      <c r="BK334">
        <f t="shared" si="163"/>
        <v>0</v>
      </c>
    </row>
    <row r="335" spans="1:63" x14ac:dyDescent="0.35">
      <c r="A335" s="231">
        <v>2968</v>
      </c>
      <c r="B335" t="s">
        <v>469</v>
      </c>
      <c r="C335" s="231">
        <f>IF(ISNA(VLOOKUP($A335,'Spring 2023 PVI'!$B$3:$AF$220,6,FALSE)),0,(VLOOKUP($A335,'Spring 2023 PVI'!$B$3:$AF$220,6,FALSE)))</f>
        <v>41</v>
      </c>
      <c r="D335" s="231">
        <f>IF(ISNA(VLOOKUP($A335,'Summer 2023 PVI'!$B$2:$AF$217,6,FALSE)),0,(VLOOKUP($A335,'Summer 2023 PVI'!$B$2:$AF$217,6,FALSE)))</f>
        <v>50</v>
      </c>
      <c r="E335" s="231">
        <f>IF(ISNA(VLOOKUP($A335,'Autumn 2023 PVI'!$B$2:$AH$214,6,FALSE)),0,(VLOOKUP($A335,'Autumn 2023 PVI'!$B$2:$AH$214,6,FALSE)))</f>
        <v>31</v>
      </c>
      <c r="F335" s="231">
        <f>IF(ISNA(VLOOKUP($A335,'Spring 2023 PVI'!$B$3:$AF$219,9,FALSE)),0,(VLOOKUP($A335,'Spring 2023 PVI'!$B$3:$AF$219,8,FALSE)))</f>
        <v>8</v>
      </c>
      <c r="G335" s="231">
        <f>IF(ISNA(VLOOKUP($A335,'Summer 2023 PVI'!$B$2:$AF$216,9,FALSE)),0,(VLOOKUP($A335,'Summer 2023 PVI'!$B$2:$AF$216,8,FALSE)))</f>
        <v>14</v>
      </c>
      <c r="H335" s="231">
        <f>IF(ISNA(VLOOKUP($A335,'Autumn 2023 PVI'!$B$2:$AH$214,9,FALSE)),0,(VLOOKUP($A335,'Autumn 2023 PVI'!$B$2:$AH$214,9,FALSE)))</f>
        <v>25</v>
      </c>
      <c r="I335" s="231">
        <f>IF(ISNA(VLOOKUP($A335,'Spring 2023 PVI'!$B$3:$AF$219,13,FALSE)),0,(VLOOKUP($A335,'Spring 2023 PVI'!$B$3:$AF$219,13,FALSE)))</f>
        <v>615</v>
      </c>
      <c r="J335" s="231">
        <f>IF(ISNA(VLOOKUP($A335,'Summer 2023 PVI'!$B$2:$AF$216,13,FALSE)),0,(VLOOKUP($A335,'Summer 2023 PVI'!$B$2:$AF$216,13,FALSE)))</f>
        <v>750</v>
      </c>
      <c r="K335" s="231">
        <f>IF(ISNA(VLOOKUP($A335,'Autumn 2023 PVI'!$B$2:$AH$214,13,FALSE)),0,(VLOOKUP($A335,'Autumn 2023 PVI'!$B$2:$AH$214,13,FALSE)))</f>
        <v>453</v>
      </c>
      <c r="L335" s="231">
        <f>IF(ISNA(VLOOKUP($A335,'Spring 2023 PVI'!$B$3:$AF$219,16,FALSE)),0,(VLOOKUP($A335,'Spring 2023 PVI'!$B$3:$AF$219,16,FALSE)))</f>
        <v>495</v>
      </c>
      <c r="M335" s="231">
        <f>IF(ISNA(VLOOKUP($A335,'Summer 2023 PVI'!$B$2:$AF$216,16,FALSE)),0,(VLOOKUP($A335,'Summer 2023 PVI'!$B$2:$AF$216,16,FALSE)))</f>
        <v>543</v>
      </c>
      <c r="N335" s="231">
        <f>IF(ISNA(VLOOKUP($A335,'Autumn 2023 PVI'!$B$2:$AH$214,16,FALSE)),0,(VLOOKUP($A335,'Autumn 2023 PVI'!$B$2:$AH$214,16,FALSE)))</f>
        <v>375</v>
      </c>
      <c r="O335" s="231">
        <f>IF(ISNA(VLOOKUP($A335,'Spring 2023 PVI'!$B$3:$AF$219,3,FALSE)),0,(VLOOKUP($A335,'Spring 2023 PVI'!$B$3:$AF$219,3,FALSE)))</f>
        <v>2</v>
      </c>
      <c r="P335" s="231">
        <f>IF(ISNA(VLOOKUP($A335,'Summer 2023 PVI'!$B$3:$AF$216,3,FALSE)),0,(VLOOKUP($A335,'Summer 2023 PVI'!$B$2:$AF$216,3,FALSE)))</f>
        <v>3</v>
      </c>
      <c r="Q335" s="231">
        <f>IF(ISNA(VLOOKUP($A335,'Autumn 2023 PVI'!$B$2:$AF$214,3,FALSE)),0,(VLOOKUP($A335,'Autumn 2023 PVI'!$B$2:$AF$214,3,FALSE)))</f>
        <v>3</v>
      </c>
      <c r="R335" s="231">
        <f>IF(ISNA(VLOOKUP($A335,'Spring 2023 PVI'!$B$3:$AF$219,10,FALSE)),0,(VLOOKUP($A335,'Spring 2023 PVI'!$B$3:$AF$219,10,FALSE)))</f>
        <v>30</v>
      </c>
      <c r="S335" s="231">
        <f>IF(ISNA(VLOOKUP($A335,'Summer 2023 PVI'!$B$2:$AF$216,10,FALSE)),0,(VLOOKUP($A335,'Summer 2023 PVI'!$B$2:$AF$216,10,FALSE)))</f>
        <v>45</v>
      </c>
      <c r="T335" s="231">
        <f>IF(ISNA(VLOOKUP($A335,'Autumn 2023 PVI'!$B$2:$AH$214,10,FALSE)),0,(VLOOKUP($A335,'Autumn 2023 PVI'!$B$2:$AH$214,10,FALSE)))</f>
        <v>45</v>
      </c>
      <c r="U335" s="231">
        <f>IF(ISNA(VLOOKUP($A335,'Spring 2023 PVI'!$B$3:$AF$219,26,FALSE)),0,(VLOOKUP($A335,'Spring 2023 PVI'!$B$3:$AF$219,26,FALSE)))</f>
        <v>0</v>
      </c>
      <c r="V335" s="231">
        <f>IF(ISNA(VLOOKUP($A335,'Spring 2023 PVI'!$B$3:$AF$219,26,FALSE)),0,(VLOOKUP($A335,'Spring 2023 PVI'!$B$3:$AF$219,26,FALSE)))</f>
        <v>0</v>
      </c>
      <c r="W335" s="231">
        <f>IF(ISNA(VLOOKUP($A335,'Spring 2023 PVI'!$B$3:$AF$219,26,FALSE)),0,(VLOOKUP($A335,'Spring 2023 PVI'!$B$3:$AF$219,26,FALSE)))</f>
        <v>0</v>
      </c>
      <c r="X335" s="231">
        <f>IF(ISNA(VLOOKUP($A335,'Spring 2023 PVI'!$B$3:$AF$219,27,FALSE)),0,(VLOOKUP($A335,'Spring 2023 PVI'!$B$3:$AF$219,27,FALSE)))</f>
        <v>0</v>
      </c>
      <c r="Y335" s="231">
        <f>IF(ISNA(VLOOKUP($A335,'Spring 2023 PVI'!$B$3:$AF$219,27,FALSE)),0,(VLOOKUP($A335,'Spring 2023 PVI'!$B$3:$AF$219,27,FALSE)))</f>
        <v>0</v>
      </c>
      <c r="Z335" s="231">
        <f>IF(ISNA(VLOOKUP($A335,'Spring 2023 PVI'!$B$3:$AF$219,27,FALSE)),0,(VLOOKUP($A335,'Spring 2023 PVI'!$B$3:$AF$219,27,FALSE)))</f>
        <v>0</v>
      </c>
      <c r="AA335" s="231">
        <f>IF(ISNA(VLOOKUP($A335,'Spring 2023 PVI'!$B$3:$AF$219,28,FALSE)),0,(VLOOKUP($A335,'Spring 2023 PVI'!$B$3:$AF$219,28,FALSE)))</f>
        <v>0</v>
      </c>
      <c r="AB335" s="231">
        <f>IF(ISNA(VLOOKUP($A335,'Spring 2023 PVI'!$B$3:$AF$219,28,FALSE)),0,(VLOOKUP($A335,'Spring 2023 PVI'!$B$3:$AF$219,28,FALSE)))</f>
        <v>0</v>
      </c>
      <c r="AC335" s="231">
        <f>IF(ISNA(VLOOKUP($A335,'Spring 2023 PVI'!$B$3:$AF$219,28,FALSE)),0,(VLOOKUP($A335,'Spring 2023 PVI'!$B$3:$AF$219,28,FALSE)))</f>
        <v>0</v>
      </c>
      <c r="AD335" s="384">
        <f t="shared" si="168"/>
        <v>223168.49999999997</v>
      </c>
      <c r="AE335" s="403">
        <v>90</v>
      </c>
      <c r="AF335" s="403">
        <v>45</v>
      </c>
      <c r="AG335" s="403">
        <v>15</v>
      </c>
      <c r="AH335" s="384">
        <f t="shared" si="175"/>
        <v>2086.1999999999998</v>
      </c>
      <c r="AI335" s="384">
        <f t="shared" si="176"/>
        <v>495.9</v>
      </c>
      <c r="AJ335" s="384">
        <f t="shared" si="177"/>
        <v>45.6</v>
      </c>
      <c r="AK335" s="384">
        <f t="shared" si="169"/>
        <v>2627.7</v>
      </c>
      <c r="AL335" s="403">
        <f>IF(ISNA(VLOOKUP($A335,'Spring 2023 PVI'!$B339:$AD339,29,FALSE)),0,(VLOOKUP($A335,'Spring 2023 PVI'!$B339:$AD339,29,FALSE)))</f>
        <v>0</v>
      </c>
      <c r="AM335" s="403">
        <f>IF(ISNA(VLOOKUP($A335,'Spring 2023 PVI'!$B339:$AZ339,30,FALSE)),0,(VLOOKUP($A335,'Spring 2023 PVI'!$B339:$AZ339,30,FALSE)))</f>
        <v>0</v>
      </c>
      <c r="AN335" s="402">
        <f t="shared" si="170"/>
        <v>0</v>
      </c>
      <c r="AO335" s="404">
        <f t="shared" si="171"/>
        <v>12362.4</v>
      </c>
      <c r="AP335" s="384">
        <f t="shared" si="172"/>
        <v>238158.59999999998</v>
      </c>
      <c r="AQ335" s="403"/>
      <c r="AR335" s="403" t="e">
        <f>VLOOKUP($A335,'Data EYFSS Indica'!$C:$AQ,27,0)</f>
        <v>#N/A</v>
      </c>
      <c r="AS335" s="403" t="e">
        <f>VLOOKUP($A335,'Data EYFSS Indica'!$C:$AQ,28,0)</f>
        <v>#N/A</v>
      </c>
      <c r="AT335" s="409" t="e">
        <f t="shared" si="173"/>
        <v>#N/A</v>
      </c>
      <c r="AU335" s="409" t="e">
        <f>(VLOOKUP($A335,'Data EYFSS Indica'!$C:$AQ,24,0))/3.2*AU$3</f>
        <v>#N/A</v>
      </c>
      <c r="AV335" s="413" t="e">
        <f t="shared" si="174"/>
        <v>#N/A</v>
      </c>
      <c r="AW335" s="410" t="e">
        <f t="shared" si="164"/>
        <v>#N/A</v>
      </c>
      <c r="AX335" s="410" t="e">
        <f t="shared" si="165"/>
        <v>#N/A</v>
      </c>
      <c r="AY335" s="410" t="e">
        <f t="shared" si="166"/>
        <v>#N/A</v>
      </c>
      <c r="AZ335" s="642">
        <f>(SUMIF('Spring 2023 School'!B:B,Budget!A335,'Spring 2023 School'!AG:AG)+SUMIF('Summer 2023 School'!B:B,Budget!A335,'Summer 2023 School'!AG:AG)+SUMIF('Autumn 2023 School'!B:B,Budget!A335,'Autumn 2023 School'!AG:AG))</f>
        <v>1</v>
      </c>
      <c r="BA335" s="410">
        <f t="shared" si="167"/>
        <v>910</v>
      </c>
      <c r="BI335">
        <f t="shared" si="161"/>
        <v>1350</v>
      </c>
      <c r="BJ335">
        <f t="shared" si="162"/>
        <v>675</v>
      </c>
      <c r="BK335">
        <f t="shared" si="163"/>
        <v>225</v>
      </c>
    </row>
    <row r="336" spans="1:63" x14ac:dyDescent="0.35">
      <c r="A336" s="231">
        <v>3004</v>
      </c>
      <c r="B336" t="s">
        <v>470</v>
      </c>
      <c r="C336" s="231">
        <f>IF(ISNA(VLOOKUP($A336,'Spring 2023 PVI'!$B$3:$AF$220,6,FALSE)),0,(VLOOKUP($A336,'Spring 2023 PVI'!$B$3:$AF$220,6,FALSE)))</f>
        <v>21</v>
      </c>
      <c r="D336" s="231">
        <f>IF(ISNA(VLOOKUP($A336,'Summer 2023 PVI'!$B$2:$AF$217,6,FALSE)),0,(VLOOKUP($A336,'Summer 2023 PVI'!$B$2:$AF$217,6,FALSE)))</f>
        <v>25</v>
      </c>
      <c r="E336" s="231">
        <f>IF(ISNA(VLOOKUP($A336,'Autumn 2023 PVI'!$B$2:$AH$214,6,FALSE)),0,(VLOOKUP($A336,'Autumn 2023 PVI'!$B$2:$AH$214,6,FALSE)))</f>
        <v>11</v>
      </c>
      <c r="F336" s="231">
        <f>IF(ISNA(VLOOKUP($A336,'Spring 2023 PVI'!$B$3:$AF$219,9,FALSE)),0,(VLOOKUP($A336,'Spring 2023 PVI'!$B$3:$AF$219,8,FALSE)))</f>
        <v>0</v>
      </c>
      <c r="G336" s="231">
        <f>IF(ISNA(VLOOKUP($A336,'Summer 2023 PVI'!$B$2:$AF$216,9,FALSE)),0,(VLOOKUP($A336,'Summer 2023 PVI'!$B$2:$AF$216,8,FALSE)))</f>
        <v>2</v>
      </c>
      <c r="H336" s="231">
        <f>IF(ISNA(VLOOKUP($A336,'Autumn 2023 PVI'!$B$2:$AH$214,9,FALSE)),0,(VLOOKUP($A336,'Autumn 2023 PVI'!$B$2:$AH$214,9,FALSE)))</f>
        <v>2</v>
      </c>
      <c r="I336" s="231">
        <f>IF(ISNA(VLOOKUP($A336,'Spring 2023 PVI'!$B$3:$AF$219,13,FALSE)),0,(VLOOKUP($A336,'Spring 2023 PVI'!$B$3:$AF$219,13,FALSE)))</f>
        <v>315</v>
      </c>
      <c r="J336" s="231">
        <f>IF(ISNA(VLOOKUP($A336,'Summer 2023 PVI'!$B$2:$AF$216,13,FALSE)),0,(VLOOKUP($A336,'Summer 2023 PVI'!$B$2:$AF$216,13,FALSE)))</f>
        <v>375</v>
      </c>
      <c r="K336" s="231">
        <f>IF(ISNA(VLOOKUP($A336,'Autumn 2023 PVI'!$B$2:$AH$214,13,FALSE)),0,(VLOOKUP($A336,'Autumn 2023 PVI'!$B$2:$AH$214,13,FALSE)))</f>
        <v>165</v>
      </c>
      <c r="L336" s="231">
        <f>IF(ISNA(VLOOKUP($A336,'Spring 2023 PVI'!$B$3:$AF$219,16,FALSE)),0,(VLOOKUP($A336,'Spring 2023 PVI'!$B$3:$AF$219,16,FALSE)))</f>
        <v>105</v>
      </c>
      <c r="M336" s="231">
        <f>IF(ISNA(VLOOKUP($A336,'Summer 2023 PVI'!$B$2:$AF$216,16,FALSE)),0,(VLOOKUP($A336,'Summer 2023 PVI'!$B$2:$AF$216,16,FALSE)))</f>
        <v>120</v>
      </c>
      <c r="N336" s="231">
        <f>IF(ISNA(VLOOKUP($A336,'Autumn 2023 PVI'!$B$2:$AH$214,16,FALSE)),0,(VLOOKUP($A336,'Autumn 2023 PVI'!$B$2:$AH$214,16,FALSE)))</f>
        <v>30</v>
      </c>
      <c r="O336" s="231">
        <f>IF(ISNA(VLOOKUP($A336,'Spring 2023 PVI'!$B$3:$AF$219,3,FALSE)),0,(VLOOKUP($A336,'Spring 2023 PVI'!$B$3:$AF$219,3,FALSE)))</f>
        <v>5</v>
      </c>
      <c r="P336" s="231">
        <f>IF(ISNA(VLOOKUP($A336,'Summer 2023 PVI'!$B$3:$AF$216,3,FALSE)),0,(VLOOKUP($A336,'Summer 2023 PVI'!$B$2:$AF$216,3,FALSE)))</f>
        <v>4</v>
      </c>
      <c r="Q336" s="231">
        <f>IF(ISNA(VLOOKUP($A336,'Autumn 2023 PVI'!$B$2:$AF$214,3,FALSE)),0,(VLOOKUP($A336,'Autumn 2023 PVI'!$B$2:$AF$214,3,FALSE)))</f>
        <v>4</v>
      </c>
      <c r="R336" s="231">
        <f>IF(ISNA(VLOOKUP($A336,'Spring 2023 PVI'!$B$3:$AF$219,10,FALSE)),0,(VLOOKUP($A336,'Spring 2023 PVI'!$B$3:$AF$219,10,FALSE)))</f>
        <v>75</v>
      </c>
      <c r="S336" s="231">
        <f>IF(ISNA(VLOOKUP($A336,'Summer 2023 PVI'!$B$2:$AF$216,10,FALSE)),0,(VLOOKUP($A336,'Summer 2023 PVI'!$B$2:$AF$216,10,FALSE)))</f>
        <v>60</v>
      </c>
      <c r="T336" s="231">
        <f>IF(ISNA(VLOOKUP($A336,'Autumn 2023 PVI'!$B$2:$AH$214,10,FALSE)),0,(VLOOKUP($A336,'Autumn 2023 PVI'!$B$2:$AH$214,10,FALSE)))</f>
        <v>60</v>
      </c>
      <c r="U336" s="231">
        <f>IF(ISNA(VLOOKUP($A336,'Spring 2023 PVI'!$B$3:$AF$219,26,FALSE)),0,(VLOOKUP($A336,'Spring 2023 PVI'!$B$3:$AF$219,26,FALSE)))</f>
        <v>0</v>
      </c>
      <c r="V336" s="231">
        <f>IF(ISNA(VLOOKUP($A336,'Spring 2023 PVI'!$B$3:$AF$219,26,FALSE)),0,(VLOOKUP($A336,'Spring 2023 PVI'!$B$3:$AF$219,26,FALSE)))</f>
        <v>0</v>
      </c>
      <c r="W336" s="231">
        <f>IF(ISNA(VLOOKUP($A336,'Spring 2023 PVI'!$B$3:$AF$219,26,FALSE)),0,(VLOOKUP($A336,'Spring 2023 PVI'!$B$3:$AF$219,26,FALSE)))</f>
        <v>0</v>
      </c>
      <c r="X336" s="231">
        <f>IF(ISNA(VLOOKUP($A336,'Spring 2023 PVI'!$B$3:$AF$219,27,FALSE)),0,(VLOOKUP($A336,'Spring 2023 PVI'!$B$3:$AF$219,27,FALSE)))</f>
        <v>0</v>
      </c>
      <c r="Y336" s="231">
        <f>IF(ISNA(VLOOKUP($A336,'Spring 2023 PVI'!$B$3:$AF$219,27,FALSE)),0,(VLOOKUP($A336,'Spring 2023 PVI'!$B$3:$AF$219,27,FALSE)))</f>
        <v>0</v>
      </c>
      <c r="Z336" s="231">
        <f>IF(ISNA(VLOOKUP($A336,'Spring 2023 PVI'!$B$3:$AF$219,27,FALSE)),0,(VLOOKUP($A336,'Spring 2023 PVI'!$B$3:$AF$219,27,FALSE)))</f>
        <v>0</v>
      </c>
      <c r="AA336" s="231">
        <f>IF(ISNA(VLOOKUP($A336,'Spring 2023 PVI'!$B$3:$AF$219,28,FALSE)),0,(VLOOKUP($A336,'Spring 2023 PVI'!$B$3:$AF$219,28,FALSE)))</f>
        <v>0</v>
      </c>
      <c r="AB336" s="231">
        <f>IF(ISNA(VLOOKUP($A336,'Spring 2023 PVI'!$B$3:$AF$219,28,FALSE)),0,(VLOOKUP($A336,'Spring 2023 PVI'!$B$3:$AF$219,28,FALSE)))</f>
        <v>0</v>
      </c>
      <c r="AC336" s="231">
        <f>IF(ISNA(VLOOKUP($A336,'Spring 2023 PVI'!$B$3:$AF$219,28,FALSE)),0,(VLOOKUP($A336,'Spring 2023 PVI'!$B$3:$AF$219,28,FALSE)))</f>
        <v>0</v>
      </c>
      <c r="AD336" s="384">
        <f t="shared" si="168"/>
        <v>77153.7</v>
      </c>
      <c r="AE336" s="403">
        <v>30</v>
      </c>
      <c r="AF336" s="403">
        <v>0</v>
      </c>
      <c r="AG336" s="403">
        <v>0</v>
      </c>
      <c r="AH336" s="384">
        <f t="shared" si="175"/>
        <v>695.4</v>
      </c>
      <c r="AI336" s="384">
        <f t="shared" si="176"/>
        <v>0</v>
      </c>
      <c r="AJ336" s="384">
        <f t="shared" si="177"/>
        <v>0</v>
      </c>
      <c r="AK336" s="384">
        <f t="shared" si="169"/>
        <v>695.4</v>
      </c>
      <c r="AL336" s="403">
        <f>IF(ISNA(VLOOKUP($A336,'Spring 2023 PVI'!$B340:$AD340,29,FALSE)),0,(VLOOKUP($A336,'Spring 2023 PVI'!$B340:$AD340,29,FALSE)))</f>
        <v>0</v>
      </c>
      <c r="AM336" s="403">
        <f>IF(ISNA(VLOOKUP($A336,'Spring 2023 PVI'!$B340:$AZ340,30,FALSE)),0,(VLOOKUP($A336,'Spring 2023 PVI'!$B340:$AZ340,30,FALSE)))</f>
        <v>0</v>
      </c>
      <c r="AN336" s="402">
        <f t="shared" si="170"/>
        <v>0</v>
      </c>
      <c r="AO336" s="404">
        <f t="shared" si="171"/>
        <v>20196</v>
      </c>
      <c r="AP336" s="384">
        <f t="shared" si="172"/>
        <v>98045.099999999991</v>
      </c>
      <c r="AQ336" s="403"/>
      <c r="AR336" s="403" t="e">
        <f>VLOOKUP($A336,'Data EYFSS Indica'!$C:$AQ,27,0)</f>
        <v>#N/A</v>
      </c>
      <c r="AS336" s="403" t="e">
        <f>VLOOKUP($A336,'Data EYFSS Indica'!$C:$AQ,28,0)</f>
        <v>#N/A</v>
      </c>
      <c r="AT336" s="409" t="e">
        <f t="shared" si="173"/>
        <v>#N/A</v>
      </c>
      <c r="AU336" s="409" t="e">
        <f>(VLOOKUP($A336,'Data EYFSS Indica'!$C:$AQ,24,0))/3.2*AU$3</f>
        <v>#N/A</v>
      </c>
      <c r="AV336" s="413" t="e">
        <f t="shared" si="174"/>
        <v>#N/A</v>
      </c>
      <c r="AW336" s="410" t="e">
        <f t="shared" si="164"/>
        <v>#N/A</v>
      </c>
      <c r="AX336" s="410" t="e">
        <f t="shared" si="165"/>
        <v>#N/A</v>
      </c>
      <c r="AY336" s="410" t="e">
        <f t="shared" si="166"/>
        <v>#N/A</v>
      </c>
      <c r="AZ336" s="642">
        <f>(SUMIF('Spring 2023 School'!B:B,Budget!A336,'Spring 2023 School'!AG:AG)+SUMIF('Summer 2023 School'!B:B,Budget!A336,'Summer 2023 School'!AG:AG)+SUMIF('Autumn 2023 School'!B:B,Budget!A336,'Autumn 2023 School'!AG:AG))</f>
        <v>1</v>
      </c>
      <c r="BA336" s="410">
        <f t="shared" si="167"/>
        <v>910</v>
      </c>
      <c r="BI336">
        <f t="shared" si="161"/>
        <v>450</v>
      </c>
      <c r="BJ336">
        <f t="shared" si="162"/>
        <v>0</v>
      </c>
      <c r="BK336">
        <f t="shared" si="163"/>
        <v>0</v>
      </c>
    </row>
    <row r="337" spans="1:63" x14ac:dyDescent="0.35">
      <c r="A337" s="231">
        <v>3027</v>
      </c>
      <c r="B337" t="s">
        <v>471</v>
      </c>
      <c r="C337" s="231">
        <f>IF(ISNA(VLOOKUP($A337,'Spring 2023 PVI'!$B$3:$AF$220,6,FALSE)),0,(VLOOKUP($A337,'Spring 2023 PVI'!$B$3:$AF$220,6,FALSE)))</f>
        <v>61</v>
      </c>
      <c r="D337" s="231">
        <f>IF(ISNA(VLOOKUP($A337,'Summer 2023 PVI'!$B$2:$AF$217,6,FALSE)),0,(VLOOKUP($A337,'Summer 2023 PVI'!$B$2:$AF$217,6,FALSE)))</f>
        <v>79</v>
      </c>
      <c r="E337" s="231">
        <f>IF(ISNA(VLOOKUP($A337,'Autumn 2023 PVI'!$B$2:$AH$214,6,FALSE)),0,(VLOOKUP($A337,'Autumn 2023 PVI'!$B$2:$AH$214,6,FALSE)))</f>
        <v>47</v>
      </c>
      <c r="F337" s="231">
        <f>IF(ISNA(VLOOKUP($A337,'Spring 2023 PVI'!$B$3:$AF$219,9,FALSE)),0,(VLOOKUP($A337,'Spring 2023 PVI'!$B$3:$AF$219,8,FALSE)))</f>
        <v>5</v>
      </c>
      <c r="G337" s="231">
        <f>IF(ISNA(VLOOKUP($A337,'Summer 2023 PVI'!$B$2:$AF$216,9,FALSE)),0,(VLOOKUP($A337,'Summer 2023 PVI'!$B$2:$AF$216,8,FALSE)))</f>
        <v>10</v>
      </c>
      <c r="H337" s="231">
        <f>IF(ISNA(VLOOKUP($A337,'Autumn 2023 PVI'!$B$2:$AH$214,9,FALSE)),0,(VLOOKUP($A337,'Autumn 2023 PVI'!$B$2:$AH$214,9,FALSE)))</f>
        <v>23</v>
      </c>
      <c r="I337" s="231">
        <f>IF(ISNA(VLOOKUP($A337,'Spring 2023 PVI'!$B$3:$AF$219,13,FALSE)),0,(VLOOKUP($A337,'Spring 2023 PVI'!$B$3:$AF$219,13,FALSE)))</f>
        <v>915</v>
      </c>
      <c r="J337" s="231">
        <f>IF(ISNA(VLOOKUP($A337,'Summer 2023 PVI'!$B$2:$AF$216,13,FALSE)),0,(VLOOKUP($A337,'Summer 2023 PVI'!$B$2:$AF$216,13,FALSE)))</f>
        <v>1185</v>
      </c>
      <c r="K337" s="231">
        <f>IF(ISNA(VLOOKUP($A337,'Autumn 2023 PVI'!$B$2:$AH$214,13,FALSE)),0,(VLOOKUP($A337,'Autumn 2023 PVI'!$B$2:$AH$214,13,FALSE)))</f>
        <v>695.5</v>
      </c>
      <c r="L337" s="231">
        <f>IF(ISNA(VLOOKUP($A337,'Spring 2023 PVI'!$B$3:$AF$219,16,FALSE)),0,(VLOOKUP($A337,'Spring 2023 PVI'!$B$3:$AF$219,16,FALSE)))</f>
        <v>362.5</v>
      </c>
      <c r="M337" s="231">
        <f>IF(ISNA(VLOOKUP($A337,'Summer 2023 PVI'!$B$2:$AF$216,16,FALSE)),0,(VLOOKUP($A337,'Summer 2023 PVI'!$B$2:$AF$216,16,FALSE)))</f>
        <v>448.5</v>
      </c>
      <c r="N337" s="231">
        <f>IF(ISNA(VLOOKUP($A337,'Autumn 2023 PVI'!$B$2:$AH$214,16,FALSE)),0,(VLOOKUP($A337,'Autumn 2023 PVI'!$B$2:$AH$214,16,FALSE)))</f>
        <v>306.5</v>
      </c>
      <c r="O337" s="231">
        <f>IF(ISNA(VLOOKUP($A337,'Spring 2023 PVI'!$B$3:$AF$219,3,FALSE)),0,(VLOOKUP($A337,'Spring 2023 PVI'!$B$3:$AF$219,3,FALSE)))</f>
        <v>19</v>
      </c>
      <c r="P337" s="231">
        <f>IF(ISNA(VLOOKUP($A337,'Summer 2023 PVI'!$B$3:$AF$216,3,FALSE)),0,(VLOOKUP($A337,'Summer 2023 PVI'!$B$2:$AF$216,3,FALSE)))</f>
        <v>24</v>
      </c>
      <c r="Q337" s="231">
        <f>IF(ISNA(VLOOKUP($A337,'Autumn 2023 PVI'!$B$2:$AF$214,3,FALSE)),0,(VLOOKUP($A337,'Autumn 2023 PVI'!$B$2:$AF$214,3,FALSE)))</f>
        <v>23</v>
      </c>
      <c r="R337" s="231">
        <f>IF(ISNA(VLOOKUP($A337,'Spring 2023 PVI'!$B$3:$AF$219,10,FALSE)),0,(VLOOKUP($A337,'Spring 2023 PVI'!$B$3:$AF$219,10,FALSE)))</f>
        <v>283.5</v>
      </c>
      <c r="S337" s="231">
        <f>IF(ISNA(VLOOKUP($A337,'Summer 2023 PVI'!$B$2:$AF$216,10,FALSE)),0,(VLOOKUP($A337,'Summer 2023 PVI'!$B$2:$AF$216,10,FALSE)))</f>
        <v>354</v>
      </c>
      <c r="T337" s="231">
        <f>IF(ISNA(VLOOKUP($A337,'Autumn 2023 PVI'!$B$2:$AH$214,10,FALSE)),0,(VLOOKUP($A337,'Autumn 2023 PVI'!$B$2:$AH$214,10,FALSE)))</f>
        <v>338.5</v>
      </c>
      <c r="U337" s="231">
        <f>IF(ISNA(VLOOKUP($A337,'Spring 2023 PVI'!$B$3:$AF$219,26,FALSE)),0,(VLOOKUP($A337,'Spring 2023 PVI'!$B$3:$AF$219,26,FALSE)))</f>
        <v>16</v>
      </c>
      <c r="V337" s="231">
        <f>IF(ISNA(VLOOKUP($A337,'Spring 2023 PVI'!$B$3:$AF$219,26,FALSE)),0,(VLOOKUP($A337,'Spring 2023 PVI'!$B$3:$AF$219,26,FALSE)))</f>
        <v>16</v>
      </c>
      <c r="W337" s="231">
        <f>IF(ISNA(VLOOKUP($A337,'Spring 2023 PVI'!$B$3:$AF$219,26,FALSE)),0,(VLOOKUP($A337,'Spring 2023 PVI'!$B$3:$AF$219,26,FALSE)))</f>
        <v>16</v>
      </c>
      <c r="X337" s="231">
        <f>IF(ISNA(VLOOKUP($A337,'Spring 2023 PVI'!$B$3:$AF$219,27,FALSE)),0,(VLOOKUP($A337,'Spring 2023 PVI'!$B$3:$AF$219,27,FALSE)))</f>
        <v>240</v>
      </c>
      <c r="Y337" s="231">
        <f>IF(ISNA(VLOOKUP($A337,'Spring 2023 PVI'!$B$3:$AF$219,27,FALSE)),0,(VLOOKUP($A337,'Spring 2023 PVI'!$B$3:$AF$219,27,FALSE)))</f>
        <v>240</v>
      </c>
      <c r="Z337" s="231">
        <f>IF(ISNA(VLOOKUP($A337,'Spring 2023 PVI'!$B$3:$AF$219,27,FALSE)),0,(VLOOKUP($A337,'Spring 2023 PVI'!$B$3:$AF$219,27,FALSE)))</f>
        <v>240</v>
      </c>
      <c r="AA337" s="231">
        <f>IF(ISNA(VLOOKUP($A337,'Spring 2023 PVI'!$B$3:$AF$219,28,FALSE)),0,(VLOOKUP($A337,'Spring 2023 PVI'!$B$3:$AF$219,28,FALSE)))</f>
        <v>15</v>
      </c>
      <c r="AB337" s="231">
        <f>IF(ISNA(VLOOKUP($A337,'Spring 2023 PVI'!$B$3:$AF$219,28,FALSE)),0,(VLOOKUP($A337,'Spring 2023 PVI'!$B$3:$AF$219,28,FALSE)))</f>
        <v>15</v>
      </c>
      <c r="AC337" s="231">
        <f>IF(ISNA(VLOOKUP($A337,'Spring 2023 PVI'!$B$3:$AF$219,28,FALSE)),0,(VLOOKUP($A337,'Spring 2023 PVI'!$B$3:$AF$219,28,FALSE)))</f>
        <v>15</v>
      </c>
      <c r="AD337" s="384">
        <f t="shared" si="168"/>
        <v>270279.14</v>
      </c>
      <c r="AE337" s="403">
        <v>270</v>
      </c>
      <c r="AF337" s="403">
        <v>75</v>
      </c>
      <c r="AG337" s="403">
        <v>105</v>
      </c>
      <c r="AH337" s="384">
        <f t="shared" si="175"/>
        <v>6258.5999999999995</v>
      </c>
      <c r="AI337" s="384">
        <f t="shared" si="176"/>
        <v>826.5</v>
      </c>
      <c r="AJ337" s="384">
        <f t="shared" si="177"/>
        <v>319.2</v>
      </c>
      <c r="AK337" s="384">
        <f t="shared" si="169"/>
        <v>7404.2999999999993</v>
      </c>
      <c r="AL337" s="403">
        <f>IF(ISNA(VLOOKUP($A337,'Spring 2023 PVI'!$B341:$AD341,29,FALSE)),0,(VLOOKUP($A337,'Spring 2023 PVI'!$B341:$AD341,29,FALSE)))</f>
        <v>0</v>
      </c>
      <c r="AM337" s="403">
        <f>IF(ISNA(VLOOKUP($A337,'Spring 2023 PVI'!$B341:$AZ341,30,FALSE)),0,(VLOOKUP($A337,'Spring 2023 PVI'!$B341:$AZ341,30,FALSE)))</f>
        <v>0</v>
      </c>
      <c r="AN337" s="402">
        <f t="shared" si="170"/>
        <v>0</v>
      </c>
      <c r="AO337" s="404">
        <f t="shared" si="171"/>
        <v>100771.92</v>
      </c>
      <c r="AP337" s="384">
        <f t="shared" si="172"/>
        <v>378455.36</v>
      </c>
      <c r="AQ337" s="403"/>
      <c r="AR337" s="403" t="e">
        <f>VLOOKUP($A337,'Data EYFSS Indica'!$C:$AQ,27,0)</f>
        <v>#N/A</v>
      </c>
      <c r="AS337" s="403" t="e">
        <f>VLOOKUP($A337,'Data EYFSS Indica'!$C:$AQ,28,0)</f>
        <v>#N/A</v>
      </c>
      <c r="AT337" s="409" t="e">
        <f t="shared" si="173"/>
        <v>#N/A</v>
      </c>
      <c r="AU337" s="409" t="e">
        <f>(VLOOKUP($A337,'Data EYFSS Indica'!$C:$AQ,24,0))/3.2*AU$3</f>
        <v>#N/A</v>
      </c>
      <c r="AV337" s="413" t="e">
        <f t="shared" si="174"/>
        <v>#N/A</v>
      </c>
      <c r="AW337" s="410" t="e">
        <f t="shared" si="164"/>
        <v>#N/A</v>
      </c>
      <c r="AX337" s="410" t="e">
        <f t="shared" si="165"/>
        <v>#N/A</v>
      </c>
      <c r="AY337" s="410" t="e">
        <f t="shared" si="166"/>
        <v>#N/A</v>
      </c>
      <c r="AZ337" s="642">
        <f>(SUMIF('Spring 2023 School'!B:B,Budget!A337,'Spring 2023 School'!AG:AG)+SUMIF('Summer 2023 School'!B:B,Budget!A337,'Summer 2023 School'!AG:AG)+SUMIF('Autumn 2023 School'!B:B,Budget!A337,'Autumn 2023 School'!AG:AG))</f>
        <v>4</v>
      </c>
      <c r="BA337" s="410">
        <f t="shared" si="167"/>
        <v>3640</v>
      </c>
      <c r="BI337">
        <f t="shared" si="161"/>
        <v>4050</v>
      </c>
      <c r="BJ337">
        <f t="shared" si="162"/>
        <v>1125</v>
      </c>
      <c r="BK337">
        <f t="shared" si="163"/>
        <v>1575</v>
      </c>
    </row>
    <row r="338" spans="1:63" x14ac:dyDescent="0.35">
      <c r="A338" s="231">
        <v>3042</v>
      </c>
      <c r="B338" t="s">
        <v>472</v>
      </c>
      <c r="C338" s="231">
        <f>IF(ISNA(VLOOKUP($A338,'Spring 2023 PVI'!$B$3:$AF$220,6,FALSE)),0,(VLOOKUP($A338,'Spring 2023 PVI'!$B$3:$AF$220,6,FALSE)))</f>
        <v>62</v>
      </c>
      <c r="D338" s="231">
        <f>IF(ISNA(VLOOKUP($A338,'Summer 2023 PVI'!$B$2:$AF$217,6,FALSE)),0,(VLOOKUP($A338,'Summer 2023 PVI'!$B$2:$AF$217,6,FALSE)))</f>
        <v>67</v>
      </c>
      <c r="E338" s="231">
        <f>IF(ISNA(VLOOKUP($A338,'Autumn 2023 PVI'!$B$2:$AH$214,6,FALSE)),0,(VLOOKUP($A338,'Autumn 2023 PVI'!$B$2:$AH$214,6,FALSE)))</f>
        <v>48</v>
      </c>
      <c r="F338" s="231">
        <f>IF(ISNA(VLOOKUP($A338,'Spring 2023 PVI'!$B$3:$AF$219,9,FALSE)),0,(VLOOKUP($A338,'Spring 2023 PVI'!$B$3:$AF$219,8,FALSE)))</f>
        <v>9</v>
      </c>
      <c r="G338" s="231">
        <f>IF(ISNA(VLOOKUP($A338,'Summer 2023 PVI'!$B$2:$AF$216,9,FALSE)),0,(VLOOKUP($A338,'Summer 2023 PVI'!$B$2:$AF$216,8,FALSE)))</f>
        <v>12</v>
      </c>
      <c r="H338" s="231">
        <f>IF(ISNA(VLOOKUP($A338,'Autumn 2023 PVI'!$B$2:$AH$214,9,FALSE)),0,(VLOOKUP($A338,'Autumn 2023 PVI'!$B$2:$AH$214,9,FALSE)))</f>
        <v>19</v>
      </c>
      <c r="I338" s="231">
        <f>IF(ISNA(VLOOKUP($A338,'Spring 2023 PVI'!$B$3:$AF$219,13,FALSE)),0,(VLOOKUP($A338,'Spring 2023 PVI'!$B$3:$AF$219,13,FALSE)))</f>
        <v>920</v>
      </c>
      <c r="J338" s="231">
        <f>IF(ISNA(VLOOKUP($A338,'Summer 2023 PVI'!$B$2:$AF$216,13,FALSE)),0,(VLOOKUP($A338,'Summer 2023 PVI'!$B$2:$AF$216,13,FALSE)))</f>
        <v>990</v>
      </c>
      <c r="K338" s="231">
        <f>IF(ISNA(VLOOKUP($A338,'Autumn 2023 PVI'!$B$2:$AH$214,13,FALSE)),0,(VLOOKUP($A338,'Autumn 2023 PVI'!$B$2:$AH$214,13,FALSE)))</f>
        <v>696.25</v>
      </c>
      <c r="L338" s="231">
        <f>IF(ISNA(VLOOKUP($A338,'Spring 2023 PVI'!$B$3:$AF$219,16,FALSE)),0,(VLOOKUP($A338,'Spring 2023 PVI'!$B$3:$AF$219,16,FALSE)))</f>
        <v>328.5</v>
      </c>
      <c r="M338" s="231">
        <f>IF(ISNA(VLOOKUP($A338,'Summer 2023 PVI'!$B$2:$AF$216,16,FALSE)),0,(VLOOKUP($A338,'Summer 2023 PVI'!$B$2:$AF$216,16,FALSE)))</f>
        <v>334</v>
      </c>
      <c r="N338" s="231">
        <f>IF(ISNA(VLOOKUP($A338,'Autumn 2023 PVI'!$B$2:$AH$214,16,FALSE)),0,(VLOOKUP($A338,'Autumn 2023 PVI'!$B$2:$AH$214,16,FALSE)))</f>
        <v>269.25</v>
      </c>
      <c r="O338" s="231">
        <f>IF(ISNA(VLOOKUP($A338,'Spring 2023 PVI'!$B$3:$AF$219,3,FALSE)),0,(VLOOKUP($A338,'Spring 2023 PVI'!$B$3:$AF$219,3,FALSE)))</f>
        <v>6</v>
      </c>
      <c r="P338" s="231">
        <f>IF(ISNA(VLOOKUP($A338,'Summer 2023 PVI'!$B$3:$AF$216,3,FALSE)),0,(VLOOKUP($A338,'Summer 2023 PVI'!$B$2:$AF$216,3,FALSE)))</f>
        <v>5</v>
      </c>
      <c r="Q338" s="231">
        <f>IF(ISNA(VLOOKUP($A338,'Autumn 2023 PVI'!$B$2:$AF$214,3,FALSE)),0,(VLOOKUP($A338,'Autumn 2023 PVI'!$B$2:$AF$214,3,FALSE)))</f>
        <v>9</v>
      </c>
      <c r="R338" s="231">
        <f>IF(ISNA(VLOOKUP($A338,'Spring 2023 PVI'!$B$3:$AF$219,10,FALSE)),0,(VLOOKUP($A338,'Spring 2023 PVI'!$B$3:$AF$219,10,FALSE)))</f>
        <v>87.5</v>
      </c>
      <c r="S338" s="231">
        <f>IF(ISNA(VLOOKUP($A338,'Summer 2023 PVI'!$B$2:$AF$216,10,FALSE)),0,(VLOOKUP($A338,'Summer 2023 PVI'!$B$2:$AF$216,10,FALSE)))</f>
        <v>72.5</v>
      </c>
      <c r="T338" s="231">
        <f>IF(ISNA(VLOOKUP($A338,'Autumn 2023 PVI'!$B$2:$AH$214,10,FALSE)),0,(VLOOKUP($A338,'Autumn 2023 PVI'!$B$2:$AH$214,10,FALSE)))</f>
        <v>135</v>
      </c>
      <c r="U338" s="231">
        <f>IF(ISNA(VLOOKUP($A338,'Spring 2023 PVI'!$B$3:$AF$219,26,FALSE)),0,(VLOOKUP($A338,'Spring 2023 PVI'!$B$3:$AF$219,26,FALSE)))</f>
        <v>20</v>
      </c>
      <c r="V338" s="231">
        <f>IF(ISNA(VLOOKUP($A338,'Spring 2023 PVI'!$B$3:$AF$219,26,FALSE)),0,(VLOOKUP($A338,'Spring 2023 PVI'!$B$3:$AF$219,26,FALSE)))</f>
        <v>20</v>
      </c>
      <c r="W338" s="231">
        <f>IF(ISNA(VLOOKUP($A338,'Spring 2023 PVI'!$B$3:$AF$219,26,FALSE)),0,(VLOOKUP($A338,'Spring 2023 PVI'!$B$3:$AF$219,26,FALSE)))</f>
        <v>20</v>
      </c>
      <c r="X338" s="231">
        <f>IF(ISNA(VLOOKUP($A338,'Spring 2023 PVI'!$B$3:$AF$219,27,FALSE)),0,(VLOOKUP($A338,'Spring 2023 PVI'!$B$3:$AF$219,27,FALSE)))</f>
        <v>295</v>
      </c>
      <c r="Y338" s="231">
        <f>IF(ISNA(VLOOKUP($A338,'Spring 2023 PVI'!$B$3:$AF$219,27,FALSE)),0,(VLOOKUP($A338,'Spring 2023 PVI'!$B$3:$AF$219,27,FALSE)))</f>
        <v>295</v>
      </c>
      <c r="Z338" s="231">
        <f>IF(ISNA(VLOOKUP($A338,'Spring 2023 PVI'!$B$3:$AF$219,27,FALSE)),0,(VLOOKUP($A338,'Spring 2023 PVI'!$B$3:$AF$219,27,FALSE)))</f>
        <v>295</v>
      </c>
      <c r="AA338" s="231">
        <f>IF(ISNA(VLOOKUP($A338,'Spring 2023 PVI'!$B$3:$AF$219,28,FALSE)),0,(VLOOKUP($A338,'Spring 2023 PVI'!$B$3:$AF$219,28,FALSE)))</f>
        <v>40</v>
      </c>
      <c r="AB338" s="231">
        <f>IF(ISNA(VLOOKUP($A338,'Spring 2023 PVI'!$B$3:$AF$219,28,FALSE)),0,(VLOOKUP($A338,'Spring 2023 PVI'!$B$3:$AF$219,28,FALSE)))</f>
        <v>40</v>
      </c>
      <c r="AC338" s="231">
        <f>IF(ISNA(VLOOKUP($A338,'Spring 2023 PVI'!$B$3:$AF$219,28,FALSE)),0,(VLOOKUP($A338,'Spring 2023 PVI'!$B$3:$AF$219,28,FALSE)))</f>
        <v>40</v>
      </c>
      <c r="AD338" s="384">
        <f t="shared" si="168"/>
        <v>244054.47</v>
      </c>
      <c r="AE338" s="403">
        <v>0</v>
      </c>
      <c r="AF338" s="403">
        <v>0</v>
      </c>
      <c r="AG338" s="403">
        <v>310</v>
      </c>
      <c r="AH338" s="384">
        <f t="shared" si="175"/>
        <v>0</v>
      </c>
      <c r="AI338" s="384">
        <f t="shared" si="176"/>
        <v>0</v>
      </c>
      <c r="AJ338" s="384">
        <f t="shared" si="177"/>
        <v>942.4</v>
      </c>
      <c r="AK338" s="384">
        <f t="shared" si="169"/>
        <v>942.4</v>
      </c>
      <c r="AL338" s="403">
        <f>IF(ISNA(VLOOKUP($A338,'Spring 2023 PVI'!$B342:$AD342,29,FALSE)),0,(VLOOKUP($A338,'Spring 2023 PVI'!$B342:$AD342,29,FALSE)))</f>
        <v>0</v>
      </c>
      <c r="AM338" s="403">
        <f>IF(ISNA(VLOOKUP($A338,'Spring 2023 PVI'!$B342:$AZ342,30,FALSE)),0,(VLOOKUP($A338,'Spring 2023 PVI'!$B342:$AZ342,30,FALSE)))</f>
        <v>0</v>
      </c>
      <c r="AN338" s="402">
        <f t="shared" si="170"/>
        <v>0</v>
      </c>
      <c r="AO338" s="404">
        <f t="shared" si="171"/>
        <v>30192</v>
      </c>
      <c r="AP338" s="384">
        <f t="shared" si="172"/>
        <v>275188.87</v>
      </c>
      <c r="AQ338" s="403"/>
      <c r="AR338" s="403" t="e">
        <f>VLOOKUP($A338,'Data EYFSS Indica'!$C:$AQ,27,0)</f>
        <v>#N/A</v>
      </c>
      <c r="AS338" s="403" t="e">
        <f>VLOOKUP($A338,'Data EYFSS Indica'!$C:$AQ,28,0)</f>
        <v>#N/A</v>
      </c>
      <c r="AT338" s="409" t="e">
        <f t="shared" si="173"/>
        <v>#N/A</v>
      </c>
      <c r="AU338" s="409" t="e">
        <f>(VLOOKUP($A338,'Data EYFSS Indica'!$C:$AQ,24,0))/3.2*AU$3</f>
        <v>#N/A</v>
      </c>
      <c r="AV338" s="413" t="e">
        <f t="shared" si="174"/>
        <v>#N/A</v>
      </c>
      <c r="AW338" s="410" t="e">
        <f t="shared" si="164"/>
        <v>#N/A</v>
      </c>
      <c r="AX338" s="410" t="e">
        <f t="shared" si="165"/>
        <v>#N/A</v>
      </c>
      <c r="AY338" s="410" t="e">
        <f t="shared" si="166"/>
        <v>#N/A</v>
      </c>
      <c r="AZ338" s="642">
        <f>(SUMIF('Spring 2023 School'!B:B,Budget!A338,'Spring 2023 School'!AG:AG)+SUMIF('Summer 2023 School'!B:B,Budget!A338,'Summer 2023 School'!AG:AG)+SUMIF('Autumn 2023 School'!B:B,Budget!A338,'Autumn 2023 School'!AG:AG))</f>
        <v>0</v>
      </c>
      <c r="BA338" s="410">
        <f t="shared" si="167"/>
        <v>0</v>
      </c>
      <c r="BI338">
        <f t="shared" si="161"/>
        <v>0</v>
      </c>
      <c r="BJ338">
        <f t="shared" si="162"/>
        <v>0</v>
      </c>
      <c r="BK338">
        <f t="shared" si="163"/>
        <v>4650</v>
      </c>
    </row>
    <row r="339" spans="1:63" x14ac:dyDescent="0.35">
      <c r="A339" s="231">
        <v>3059</v>
      </c>
      <c r="B339" t="s">
        <v>473</v>
      </c>
      <c r="C339" s="231">
        <f>IF(ISNA(VLOOKUP($A339,'Spring 2023 PVI'!$B$3:$AF$220,6,FALSE)),0,(VLOOKUP($A339,'Spring 2023 PVI'!$B$3:$AF$220,6,FALSE)))</f>
        <v>12</v>
      </c>
      <c r="D339" s="231">
        <f>IF(ISNA(VLOOKUP($A339,'Summer 2023 PVI'!$B$2:$AF$217,6,FALSE)),0,(VLOOKUP($A339,'Summer 2023 PVI'!$B$2:$AF$217,6,FALSE)))</f>
        <v>12</v>
      </c>
      <c r="E339" s="231">
        <f>IF(ISNA(VLOOKUP($A339,'Autumn 2023 PVI'!$B$2:$AH$214,6,FALSE)),0,(VLOOKUP($A339,'Autumn 2023 PVI'!$B$2:$AH$214,6,FALSE)))</f>
        <v>9</v>
      </c>
      <c r="F339" s="231">
        <f>IF(ISNA(VLOOKUP($A339,'Spring 2023 PVI'!$B$3:$AF$219,9,FALSE)),0,(VLOOKUP($A339,'Spring 2023 PVI'!$B$3:$AF$219,8,FALSE)))</f>
        <v>0</v>
      </c>
      <c r="G339" s="231">
        <f>IF(ISNA(VLOOKUP($A339,'Summer 2023 PVI'!$B$2:$AF$216,9,FALSE)),0,(VLOOKUP($A339,'Summer 2023 PVI'!$B$2:$AF$216,8,FALSE)))</f>
        <v>4</v>
      </c>
      <c r="H339" s="231">
        <f>IF(ISNA(VLOOKUP($A339,'Autumn 2023 PVI'!$B$2:$AH$214,9,FALSE)),0,(VLOOKUP($A339,'Autumn 2023 PVI'!$B$2:$AH$214,9,FALSE)))</f>
        <v>6</v>
      </c>
      <c r="I339" s="231">
        <f>IF(ISNA(VLOOKUP($A339,'Spring 2023 PVI'!$B$3:$AF$219,13,FALSE)),0,(VLOOKUP($A339,'Spring 2023 PVI'!$B$3:$AF$219,13,FALSE)))</f>
        <v>180</v>
      </c>
      <c r="J339" s="231">
        <f>IF(ISNA(VLOOKUP($A339,'Summer 2023 PVI'!$B$2:$AF$216,13,FALSE)),0,(VLOOKUP($A339,'Summer 2023 PVI'!$B$2:$AF$216,13,FALSE)))</f>
        <v>180</v>
      </c>
      <c r="K339" s="231">
        <f>IF(ISNA(VLOOKUP($A339,'Autumn 2023 PVI'!$B$2:$AH$214,13,FALSE)),0,(VLOOKUP($A339,'Autumn 2023 PVI'!$B$2:$AH$214,13,FALSE)))</f>
        <v>135</v>
      </c>
      <c r="L339" s="231">
        <f>IF(ISNA(VLOOKUP($A339,'Spring 2023 PVI'!$B$3:$AF$219,16,FALSE)),0,(VLOOKUP($A339,'Spring 2023 PVI'!$B$3:$AF$219,16,FALSE)))</f>
        <v>105</v>
      </c>
      <c r="M339" s="231">
        <f>IF(ISNA(VLOOKUP($A339,'Summer 2023 PVI'!$B$2:$AF$216,16,FALSE)),0,(VLOOKUP($A339,'Summer 2023 PVI'!$B$2:$AF$216,16,FALSE)))</f>
        <v>120</v>
      </c>
      <c r="N339" s="231">
        <f>IF(ISNA(VLOOKUP($A339,'Autumn 2023 PVI'!$B$2:$AH$214,16,FALSE)),0,(VLOOKUP($A339,'Autumn 2023 PVI'!$B$2:$AH$214,16,FALSE)))</f>
        <v>90</v>
      </c>
      <c r="O339" s="231">
        <f>IF(ISNA(VLOOKUP($A339,'Spring 2023 PVI'!$B$3:$AF$219,3,FALSE)),0,(VLOOKUP($A339,'Spring 2023 PVI'!$B$3:$AF$219,3,FALSE)))</f>
        <v>0</v>
      </c>
      <c r="P339" s="231">
        <f>IF(ISNA(VLOOKUP($A339,'Summer 2023 PVI'!$B$3:$AF$216,3,FALSE)),0,(VLOOKUP($A339,'Summer 2023 PVI'!$B$2:$AF$216,3,FALSE)))</f>
        <v>0</v>
      </c>
      <c r="Q339" s="231">
        <f>IF(ISNA(VLOOKUP($A339,'Autumn 2023 PVI'!$B$2:$AF$214,3,FALSE)),0,(VLOOKUP($A339,'Autumn 2023 PVI'!$B$2:$AF$214,3,FALSE)))</f>
        <v>0</v>
      </c>
      <c r="R339" s="231">
        <f>IF(ISNA(VLOOKUP($A339,'Spring 2023 PVI'!$B$3:$AF$219,10,FALSE)),0,(VLOOKUP($A339,'Spring 2023 PVI'!$B$3:$AF$219,10,FALSE)))</f>
        <v>0</v>
      </c>
      <c r="S339" s="231">
        <f>IF(ISNA(VLOOKUP($A339,'Summer 2023 PVI'!$B$2:$AF$216,10,FALSE)),0,(VLOOKUP($A339,'Summer 2023 PVI'!$B$2:$AF$216,10,FALSE)))</f>
        <v>0</v>
      </c>
      <c r="T339" s="231">
        <f>IF(ISNA(VLOOKUP($A339,'Autumn 2023 PVI'!$B$2:$AH$214,10,FALSE)),0,(VLOOKUP($A339,'Autumn 2023 PVI'!$B$2:$AH$214,10,FALSE)))</f>
        <v>0</v>
      </c>
      <c r="U339" s="231">
        <f>IF(ISNA(VLOOKUP($A339,'Spring 2023 PVI'!$B$3:$AF$219,26,FALSE)),0,(VLOOKUP($A339,'Spring 2023 PVI'!$B$3:$AF$219,26,FALSE)))</f>
        <v>0</v>
      </c>
      <c r="V339" s="231">
        <f>IF(ISNA(VLOOKUP($A339,'Spring 2023 PVI'!$B$3:$AF$219,26,FALSE)),0,(VLOOKUP($A339,'Spring 2023 PVI'!$B$3:$AF$219,26,FALSE)))</f>
        <v>0</v>
      </c>
      <c r="W339" s="231">
        <f>IF(ISNA(VLOOKUP($A339,'Spring 2023 PVI'!$B$3:$AF$219,26,FALSE)),0,(VLOOKUP($A339,'Spring 2023 PVI'!$B$3:$AF$219,26,FALSE)))</f>
        <v>0</v>
      </c>
      <c r="X339" s="231">
        <f>IF(ISNA(VLOOKUP($A339,'Spring 2023 PVI'!$B$3:$AF$219,27,FALSE)),0,(VLOOKUP($A339,'Spring 2023 PVI'!$B$3:$AF$219,27,FALSE)))</f>
        <v>0</v>
      </c>
      <c r="Y339" s="231">
        <f>IF(ISNA(VLOOKUP($A339,'Spring 2023 PVI'!$B$3:$AF$219,27,FALSE)),0,(VLOOKUP($A339,'Spring 2023 PVI'!$B$3:$AF$219,27,FALSE)))</f>
        <v>0</v>
      </c>
      <c r="Z339" s="231">
        <f>IF(ISNA(VLOOKUP($A339,'Spring 2023 PVI'!$B$3:$AF$219,27,FALSE)),0,(VLOOKUP($A339,'Spring 2023 PVI'!$B$3:$AF$219,27,FALSE)))</f>
        <v>0</v>
      </c>
      <c r="AA339" s="231">
        <f>IF(ISNA(VLOOKUP($A339,'Spring 2023 PVI'!$B$3:$AF$219,28,FALSE)),0,(VLOOKUP($A339,'Spring 2023 PVI'!$B$3:$AF$219,28,FALSE)))</f>
        <v>0</v>
      </c>
      <c r="AB339" s="231">
        <f>IF(ISNA(VLOOKUP($A339,'Spring 2023 PVI'!$B$3:$AF$219,28,FALSE)),0,(VLOOKUP($A339,'Spring 2023 PVI'!$B$3:$AF$219,28,FALSE)))</f>
        <v>0</v>
      </c>
      <c r="AC339" s="231">
        <f>IF(ISNA(VLOOKUP($A339,'Spring 2023 PVI'!$B$3:$AF$219,28,FALSE)),0,(VLOOKUP($A339,'Spring 2023 PVI'!$B$3:$AF$219,28,FALSE)))</f>
        <v>0</v>
      </c>
      <c r="AD339" s="384">
        <f t="shared" si="168"/>
        <v>55853.1</v>
      </c>
      <c r="AE339" s="403">
        <v>15</v>
      </c>
      <c r="AF339" s="403">
        <v>0</v>
      </c>
      <c r="AG339" s="403">
        <v>30</v>
      </c>
      <c r="AH339" s="384">
        <f t="shared" si="175"/>
        <v>347.7</v>
      </c>
      <c r="AI339" s="384">
        <f t="shared" si="176"/>
        <v>0</v>
      </c>
      <c r="AJ339" s="384">
        <f t="shared" si="177"/>
        <v>91.2</v>
      </c>
      <c r="AK339" s="384">
        <f t="shared" si="169"/>
        <v>438.9</v>
      </c>
      <c r="AL339" s="403">
        <f>IF(ISNA(VLOOKUP($A339,'Spring 2023 PVI'!$B343:$AD343,29,FALSE)),0,(VLOOKUP($A339,'Spring 2023 PVI'!$B343:$AD343,29,FALSE)))</f>
        <v>0</v>
      </c>
      <c r="AM339" s="403">
        <f>IF(ISNA(VLOOKUP($A339,'Spring 2023 PVI'!$B343:$AZ343,30,FALSE)),0,(VLOOKUP($A339,'Spring 2023 PVI'!$B343:$AZ343,30,FALSE)))</f>
        <v>0</v>
      </c>
      <c r="AN339" s="402">
        <f t="shared" si="170"/>
        <v>0</v>
      </c>
      <c r="AO339" s="404">
        <f t="shared" si="171"/>
        <v>0</v>
      </c>
      <c r="AP339" s="384">
        <f t="shared" si="172"/>
        <v>56292</v>
      </c>
      <c r="AQ339" s="403"/>
      <c r="AR339" s="403" t="e">
        <f>VLOOKUP($A339,'Data EYFSS Indica'!$C:$AQ,27,0)</f>
        <v>#N/A</v>
      </c>
      <c r="AS339" s="403" t="e">
        <f>VLOOKUP($A339,'Data EYFSS Indica'!$C:$AQ,28,0)</f>
        <v>#N/A</v>
      </c>
      <c r="AT339" s="409" t="e">
        <f t="shared" si="173"/>
        <v>#N/A</v>
      </c>
      <c r="AU339" s="409" t="e">
        <f>(VLOOKUP($A339,'Data EYFSS Indica'!$C:$AQ,24,0))/3.2*AU$3</f>
        <v>#N/A</v>
      </c>
      <c r="AV339" s="413" t="e">
        <f t="shared" si="174"/>
        <v>#N/A</v>
      </c>
      <c r="AW339" s="410" t="e">
        <f t="shared" si="164"/>
        <v>#N/A</v>
      </c>
      <c r="AX339" s="410" t="e">
        <f t="shared" si="165"/>
        <v>#N/A</v>
      </c>
      <c r="AY339" s="410" t="e">
        <f t="shared" si="166"/>
        <v>#N/A</v>
      </c>
      <c r="AZ339" s="642">
        <f>(SUMIF('Spring 2023 School'!B:B,Budget!A339,'Spring 2023 School'!AG:AG)+SUMIF('Summer 2023 School'!B:B,Budget!A339,'Summer 2023 School'!AG:AG)+SUMIF('Autumn 2023 School'!B:B,Budget!A339,'Autumn 2023 School'!AG:AG))</f>
        <v>0</v>
      </c>
      <c r="BA339" s="410">
        <f t="shared" si="167"/>
        <v>0</v>
      </c>
      <c r="BI339">
        <f t="shared" si="161"/>
        <v>225</v>
      </c>
      <c r="BJ339">
        <f t="shared" si="162"/>
        <v>0</v>
      </c>
      <c r="BK339">
        <f t="shared" si="163"/>
        <v>450</v>
      </c>
    </row>
    <row r="340" spans="1:63" x14ac:dyDescent="0.35">
      <c r="A340" s="231">
        <v>3065</v>
      </c>
      <c r="B340" t="s">
        <v>474</v>
      </c>
      <c r="C340" s="231">
        <f>IF(ISNA(VLOOKUP($A340,'Spring 2023 PVI'!$B$3:$AF$220,6,FALSE)),0,(VLOOKUP($A340,'Spring 2023 PVI'!$B$3:$AF$220,6,FALSE)))</f>
        <v>42</v>
      </c>
      <c r="D340" s="231">
        <f>IF(ISNA(VLOOKUP($A340,'Summer 2023 PVI'!$B$2:$AF$217,6,FALSE)),0,(VLOOKUP($A340,'Summer 2023 PVI'!$B$2:$AF$217,6,FALSE)))</f>
        <v>50</v>
      </c>
      <c r="E340" s="231">
        <f>IF(ISNA(VLOOKUP($A340,'Autumn 2023 PVI'!$B$2:$AH$214,6,FALSE)),0,(VLOOKUP($A340,'Autumn 2023 PVI'!$B$2:$AH$214,6,FALSE)))</f>
        <v>28</v>
      </c>
      <c r="F340" s="231">
        <f>IF(ISNA(VLOOKUP($A340,'Spring 2023 PVI'!$B$3:$AF$219,9,FALSE)),0,(VLOOKUP($A340,'Spring 2023 PVI'!$B$3:$AF$219,8,FALSE)))</f>
        <v>4</v>
      </c>
      <c r="G340" s="231">
        <f>IF(ISNA(VLOOKUP($A340,'Summer 2023 PVI'!$B$2:$AF$216,9,FALSE)),0,(VLOOKUP($A340,'Summer 2023 PVI'!$B$2:$AF$216,8,FALSE)))</f>
        <v>8</v>
      </c>
      <c r="H340" s="231">
        <f>IF(ISNA(VLOOKUP($A340,'Autumn 2023 PVI'!$B$2:$AH$214,9,FALSE)),0,(VLOOKUP($A340,'Autumn 2023 PVI'!$B$2:$AH$214,9,FALSE)))</f>
        <v>14</v>
      </c>
      <c r="I340" s="231">
        <f>IF(ISNA(VLOOKUP($A340,'Spring 2023 PVI'!$B$3:$AF$219,13,FALSE)),0,(VLOOKUP($A340,'Spring 2023 PVI'!$B$3:$AF$219,13,FALSE)))</f>
        <v>630</v>
      </c>
      <c r="J340" s="231">
        <f>IF(ISNA(VLOOKUP($A340,'Summer 2023 PVI'!$B$2:$AF$216,13,FALSE)),0,(VLOOKUP($A340,'Summer 2023 PVI'!$B$2:$AF$216,13,FALSE)))</f>
        <v>750</v>
      </c>
      <c r="K340" s="231">
        <f>IF(ISNA(VLOOKUP($A340,'Autumn 2023 PVI'!$B$2:$AH$214,13,FALSE)),0,(VLOOKUP($A340,'Autumn 2023 PVI'!$B$2:$AH$214,13,FALSE)))</f>
        <v>405</v>
      </c>
      <c r="L340" s="231">
        <f>IF(ISNA(VLOOKUP($A340,'Spring 2023 PVI'!$B$3:$AF$219,16,FALSE)),0,(VLOOKUP($A340,'Spring 2023 PVI'!$B$3:$AF$219,16,FALSE)))</f>
        <v>255</v>
      </c>
      <c r="M340" s="231">
        <f>IF(ISNA(VLOOKUP($A340,'Summer 2023 PVI'!$B$2:$AF$216,16,FALSE)),0,(VLOOKUP($A340,'Summer 2023 PVI'!$B$2:$AF$216,16,FALSE)))</f>
        <v>300</v>
      </c>
      <c r="N340" s="231">
        <f>IF(ISNA(VLOOKUP($A340,'Autumn 2023 PVI'!$B$2:$AH$214,16,FALSE)),0,(VLOOKUP($A340,'Autumn 2023 PVI'!$B$2:$AH$214,16,FALSE)))</f>
        <v>210</v>
      </c>
      <c r="O340" s="231">
        <f>IF(ISNA(VLOOKUP($A340,'Spring 2023 PVI'!$B$3:$AF$219,3,FALSE)),0,(VLOOKUP($A340,'Spring 2023 PVI'!$B$3:$AF$219,3,FALSE)))</f>
        <v>26</v>
      </c>
      <c r="P340" s="231">
        <f>IF(ISNA(VLOOKUP($A340,'Summer 2023 PVI'!$B$3:$AF$216,3,FALSE)),0,(VLOOKUP($A340,'Summer 2023 PVI'!$B$2:$AF$216,3,FALSE)))</f>
        <v>20</v>
      </c>
      <c r="Q340" s="231">
        <f>IF(ISNA(VLOOKUP($A340,'Autumn 2023 PVI'!$B$2:$AF$214,3,FALSE)),0,(VLOOKUP($A340,'Autumn 2023 PVI'!$B$2:$AF$214,3,FALSE)))</f>
        <v>20</v>
      </c>
      <c r="R340" s="231">
        <f>IF(ISNA(VLOOKUP($A340,'Spring 2023 PVI'!$B$3:$AF$219,10,FALSE)),0,(VLOOKUP($A340,'Spring 2023 PVI'!$B$3:$AF$219,10,FALSE)))</f>
        <v>390</v>
      </c>
      <c r="S340" s="231">
        <f>IF(ISNA(VLOOKUP($A340,'Summer 2023 PVI'!$B$2:$AF$216,10,FALSE)),0,(VLOOKUP($A340,'Summer 2023 PVI'!$B$2:$AF$216,10,FALSE)))</f>
        <v>300</v>
      </c>
      <c r="T340" s="231">
        <f>IF(ISNA(VLOOKUP($A340,'Autumn 2023 PVI'!$B$2:$AH$214,10,FALSE)),0,(VLOOKUP($A340,'Autumn 2023 PVI'!$B$2:$AH$214,10,FALSE)))</f>
        <v>300</v>
      </c>
      <c r="U340" s="231">
        <f>IF(ISNA(VLOOKUP($A340,'Spring 2023 PVI'!$B$3:$AF$219,26,FALSE)),0,(VLOOKUP($A340,'Spring 2023 PVI'!$B$3:$AF$219,26,FALSE)))</f>
        <v>17</v>
      </c>
      <c r="V340" s="231">
        <f>IF(ISNA(VLOOKUP($A340,'Spring 2023 PVI'!$B$3:$AF$219,26,FALSE)),0,(VLOOKUP($A340,'Spring 2023 PVI'!$B$3:$AF$219,26,FALSE)))</f>
        <v>17</v>
      </c>
      <c r="W340" s="231">
        <f>IF(ISNA(VLOOKUP($A340,'Spring 2023 PVI'!$B$3:$AF$219,26,FALSE)),0,(VLOOKUP($A340,'Spring 2023 PVI'!$B$3:$AF$219,26,FALSE)))</f>
        <v>17</v>
      </c>
      <c r="X340" s="231">
        <f>IF(ISNA(VLOOKUP($A340,'Spring 2023 PVI'!$B$3:$AF$219,27,FALSE)),0,(VLOOKUP($A340,'Spring 2023 PVI'!$B$3:$AF$219,27,FALSE)))</f>
        <v>255</v>
      </c>
      <c r="Y340" s="231">
        <f>IF(ISNA(VLOOKUP($A340,'Spring 2023 PVI'!$B$3:$AF$219,27,FALSE)),0,(VLOOKUP($A340,'Spring 2023 PVI'!$B$3:$AF$219,27,FALSE)))</f>
        <v>255</v>
      </c>
      <c r="Z340" s="231">
        <f>IF(ISNA(VLOOKUP($A340,'Spring 2023 PVI'!$B$3:$AF$219,27,FALSE)),0,(VLOOKUP($A340,'Spring 2023 PVI'!$B$3:$AF$219,27,FALSE)))</f>
        <v>255</v>
      </c>
      <c r="AA340" s="231">
        <f>IF(ISNA(VLOOKUP($A340,'Spring 2023 PVI'!$B$3:$AF$219,28,FALSE)),0,(VLOOKUP($A340,'Spring 2023 PVI'!$B$3:$AF$219,28,FALSE)))</f>
        <v>15</v>
      </c>
      <c r="AB340" s="231">
        <f>IF(ISNA(VLOOKUP($A340,'Spring 2023 PVI'!$B$3:$AF$219,28,FALSE)),0,(VLOOKUP($A340,'Spring 2023 PVI'!$B$3:$AF$219,28,FALSE)))</f>
        <v>15</v>
      </c>
      <c r="AC340" s="231">
        <f>IF(ISNA(VLOOKUP($A340,'Spring 2023 PVI'!$B$3:$AF$219,28,FALSE)),0,(VLOOKUP($A340,'Spring 2023 PVI'!$B$3:$AF$219,28,FALSE)))</f>
        <v>15</v>
      </c>
      <c r="AD340" s="384">
        <f t="shared" si="168"/>
        <v>176339.69999999998</v>
      </c>
      <c r="AE340" s="403">
        <v>360</v>
      </c>
      <c r="AF340" s="403">
        <v>30</v>
      </c>
      <c r="AG340" s="403">
        <v>75</v>
      </c>
      <c r="AH340" s="384">
        <f t="shared" si="175"/>
        <v>8344.7999999999993</v>
      </c>
      <c r="AI340" s="384">
        <f t="shared" si="176"/>
        <v>330.59999999999997</v>
      </c>
      <c r="AJ340" s="384">
        <f t="shared" si="177"/>
        <v>228</v>
      </c>
      <c r="AK340" s="384">
        <f t="shared" si="169"/>
        <v>8903.4</v>
      </c>
      <c r="AL340" s="403">
        <f>IF(ISNA(VLOOKUP($A340,'Spring 2023 PVI'!$B344:$AD344,29,FALSE)),0,(VLOOKUP($A340,'Spring 2023 PVI'!$B344:$AD344,29,FALSE)))</f>
        <v>0</v>
      </c>
      <c r="AM340" s="403">
        <f>IF(ISNA(VLOOKUP($A340,'Spring 2023 PVI'!$B344:$AZ344,30,FALSE)),0,(VLOOKUP($A340,'Spring 2023 PVI'!$B344:$AZ344,30,FALSE)))</f>
        <v>0</v>
      </c>
      <c r="AN340" s="402">
        <f t="shared" si="170"/>
        <v>0</v>
      </c>
      <c r="AO340" s="404">
        <f t="shared" si="171"/>
        <v>102571.2</v>
      </c>
      <c r="AP340" s="384">
        <f t="shared" si="172"/>
        <v>287814.3</v>
      </c>
      <c r="AQ340" s="403"/>
      <c r="AR340" s="403" t="e">
        <f>VLOOKUP($A340,'Data EYFSS Indica'!$C:$AQ,27,0)</f>
        <v>#N/A</v>
      </c>
      <c r="AS340" s="403" t="e">
        <f>VLOOKUP($A340,'Data EYFSS Indica'!$C:$AQ,28,0)</f>
        <v>#N/A</v>
      </c>
      <c r="AT340" s="409" t="e">
        <f t="shared" si="173"/>
        <v>#N/A</v>
      </c>
      <c r="AU340" s="409" t="e">
        <f>(VLOOKUP($A340,'Data EYFSS Indica'!$C:$AQ,24,0))/3.2*AU$3</f>
        <v>#N/A</v>
      </c>
      <c r="AV340" s="413" t="e">
        <f t="shared" si="174"/>
        <v>#N/A</v>
      </c>
      <c r="AW340" s="410" t="e">
        <f t="shared" si="164"/>
        <v>#N/A</v>
      </c>
      <c r="AX340" s="410" t="e">
        <f t="shared" si="165"/>
        <v>#N/A</v>
      </c>
      <c r="AY340" s="410" t="e">
        <f t="shared" si="166"/>
        <v>#N/A</v>
      </c>
      <c r="AZ340" s="642">
        <f>(SUMIF('Spring 2023 School'!B:B,Budget!A340,'Spring 2023 School'!AG:AG)+SUMIF('Summer 2023 School'!B:B,Budget!A340,'Summer 2023 School'!AG:AG)+SUMIF('Autumn 2023 School'!B:B,Budget!A340,'Autumn 2023 School'!AG:AG))</f>
        <v>3</v>
      </c>
      <c r="BA340" s="410">
        <f t="shared" si="167"/>
        <v>2730</v>
      </c>
      <c r="BI340">
        <f t="shared" ref="BI340:BI403" si="178">AE340*15</f>
        <v>5400</v>
      </c>
      <c r="BJ340">
        <f t="shared" ref="BJ340:BJ403" si="179">AF340*15</f>
        <v>450</v>
      </c>
      <c r="BK340">
        <f t="shared" ref="BK340:BK403" si="180">AG340*15</f>
        <v>1125</v>
      </c>
    </row>
    <row r="341" spans="1:63" x14ac:dyDescent="0.35">
      <c r="A341" s="231">
        <v>3086</v>
      </c>
      <c r="B341" t="s">
        <v>475</v>
      </c>
      <c r="C341" s="231">
        <f>IF(ISNA(VLOOKUP($A341,'Spring 2023 PVI'!$B$3:$AF$220,6,FALSE)),0,(VLOOKUP($A341,'Spring 2023 PVI'!$B$3:$AF$220,6,FALSE)))</f>
        <v>27</v>
      </c>
      <c r="D341" s="231">
        <f>IF(ISNA(VLOOKUP($A341,'Summer 2023 PVI'!$B$2:$AF$217,6,FALSE)),0,(VLOOKUP($A341,'Summer 2023 PVI'!$B$2:$AF$217,6,FALSE)))</f>
        <v>42</v>
      </c>
      <c r="E341" s="231">
        <f>IF(ISNA(VLOOKUP($A341,'Autumn 2023 PVI'!$B$2:$AH$214,6,FALSE)),0,(VLOOKUP($A341,'Autumn 2023 PVI'!$B$2:$AH$214,6,FALSE)))</f>
        <v>16</v>
      </c>
      <c r="F341" s="231">
        <f>IF(ISNA(VLOOKUP($A341,'Spring 2023 PVI'!$B$3:$AF$219,9,FALSE)),0,(VLOOKUP($A341,'Spring 2023 PVI'!$B$3:$AF$219,8,FALSE)))</f>
        <v>3</v>
      </c>
      <c r="G341" s="231">
        <f>IF(ISNA(VLOOKUP($A341,'Summer 2023 PVI'!$B$2:$AF$216,9,FALSE)),0,(VLOOKUP($A341,'Summer 2023 PVI'!$B$2:$AF$216,8,FALSE)))</f>
        <v>3</v>
      </c>
      <c r="H341" s="231">
        <f>IF(ISNA(VLOOKUP($A341,'Autumn 2023 PVI'!$B$2:$AH$214,9,FALSE)),0,(VLOOKUP($A341,'Autumn 2023 PVI'!$B$2:$AH$214,9,FALSE)))</f>
        <v>4</v>
      </c>
      <c r="I341" s="231">
        <f>IF(ISNA(VLOOKUP($A341,'Spring 2023 PVI'!$B$3:$AF$219,13,FALSE)),0,(VLOOKUP($A341,'Spring 2023 PVI'!$B$3:$AF$219,13,FALSE)))</f>
        <v>386</v>
      </c>
      <c r="J341" s="231">
        <f>IF(ISNA(VLOOKUP($A341,'Summer 2023 PVI'!$B$2:$AF$216,13,FALSE)),0,(VLOOKUP($A341,'Summer 2023 PVI'!$B$2:$AF$216,13,FALSE)))</f>
        <v>584</v>
      </c>
      <c r="K341" s="231">
        <f>IF(ISNA(VLOOKUP($A341,'Autumn 2023 PVI'!$B$2:$AH$214,13,FALSE)),0,(VLOOKUP($A341,'Autumn 2023 PVI'!$B$2:$AH$214,13,FALSE)))</f>
        <v>222</v>
      </c>
      <c r="L341" s="231">
        <f>IF(ISNA(VLOOKUP($A341,'Spring 2023 PVI'!$B$3:$AF$219,16,FALSE)),0,(VLOOKUP($A341,'Spring 2023 PVI'!$B$3:$AF$219,16,FALSE)))</f>
        <v>90</v>
      </c>
      <c r="M341" s="231">
        <f>IF(ISNA(VLOOKUP($A341,'Summer 2023 PVI'!$B$2:$AF$216,16,FALSE)),0,(VLOOKUP($A341,'Summer 2023 PVI'!$B$2:$AF$216,16,FALSE)))</f>
        <v>140</v>
      </c>
      <c r="N341" s="231">
        <f>IF(ISNA(VLOOKUP($A341,'Autumn 2023 PVI'!$B$2:$AH$214,16,FALSE)),0,(VLOOKUP($A341,'Autumn 2023 PVI'!$B$2:$AH$214,16,FALSE)))</f>
        <v>40</v>
      </c>
      <c r="O341" s="231">
        <f>IF(ISNA(VLOOKUP($A341,'Spring 2023 PVI'!$B$3:$AF$219,3,FALSE)),0,(VLOOKUP($A341,'Spring 2023 PVI'!$B$3:$AF$219,3,FALSE)))</f>
        <v>14</v>
      </c>
      <c r="P341" s="231">
        <f>IF(ISNA(VLOOKUP($A341,'Summer 2023 PVI'!$B$3:$AF$216,3,FALSE)),0,(VLOOKUP($A341,'Summer 2023 PVI'!$B$2:$AF$216,3,FALSE)))</f>
        <v>13</v>
      </c>
      <c r="Q341" s="231">
        <f>IF(ISNA(VLOOKUP($A341,'Autumn 2023 PVI'!$B$2:$AF$214,3,FALSE)),0,(VLOOKUP($A341,'Autumn 2023 PVI'!$B$2:$AF$214,3,FALSE)))</f>
        <v>21</v>
      </c>
      <c r="R341" s="231">
        <f>IF(ISNA(VLOOKUP($A341,'Spring 2023 PVI'!$B$3:$AF$219,10,FALSE)),0,(VLOOKUP($A341,'Spring 2023 PVI'!$B$3:$AF$219,10,FALSE)))</f>
        <v>198</v>
      </c>
      <c r="S341" s="231">
        <f>IF(ISNA(VLOOKUP($A341,'Summer 2023 PVI'!$B$2:$AF$216,10,FALSE)),0,(VLOOKUP($A341,'Summer 2023 PVI'!$B$2:$AF$216,10,FALSE)))</f>
        <v>195</v>
      </c>
      <c r="T341" s="231">
        <f>IF(ISNA(VLOOKUP($A341,'Autumn 2023 PVI'!$B$2:$AH$214,10,FALSE)),0,(VLOOKUP($A341,'Autumn 2023 PVI'!$B$2:$AH$214,10,FALSE)))</f>
        <v>312</v>
      </c>
      <c r="U341" s="231">
        <f>IF(ISNA(VLOOKUP($A341,'Spring 2023 PVI'!$B$3:$AF$219,26,FALSE)),0,(VLOOKUP($A341,'Spring 2023 PVI'!$B$3:$AF$219,26,FALSE)))</f>
        <v>5</v>
      </c>
      <c r="V341" s="231">
        <f>IF(ISNA(VLOOKUP($A341,'Spring 2023 PVI'!$B$3:$AF$219,26,FALSE)),0,(VLOOKUP($A341,'Spring 2023 PVI'!$B$3:$AF$219,26,FALSE)))</f>
        <v>5</v>
      </c>
      <c r="W341" s="231">
        <f>IF(ISNA(VLOOKUP($A341,'Spring 2023 PVI'!$B$3:$AF$219,26,FALSE)),0,(VLOOKUP($A341,'Spring 2023 PVI'!$B$3:$AF$219,26,FALSE)))</f>
        <v>5</v>
      </c>
      <c r="X341" s="231">
        <f>IF(ISNA(VLOOKUP($A341,'Spring 2023 PVI'!$B$3:$AF$219,27,FALSE)),0,(VLOOKUP($A341,'Spring 2023 PVI'!$B$3:$AF$219,27,FALSE)))</f>
        <v>75</v>
      </c>
      <c r="Y341" s="231">
        <f>IF(ISNA(VLOOKUP($A341,'Spring 2023 PVI'!$B$3:$AF$219,27,FALSE)),0,(VLOOKUP($A341,'Spring 2023 PVI'!$B$3:$AF$219,27,FALSE)))</f>
        <v>75</v>
      </c>
      <c r="Z341" s="231">
        <f>IF(ISNA(VLOOKUP($A341,'Spring 2023 PVI'!$B$3:$AF$219,27,FALSE)),0,(VLOOKUP($A341,'Spring 2023 PVI'!$B$3:$AF$219,27,FALSE)))</f>
        <v>75</v>
      </c>
      <c r="AA341" s="231">
        <f>IF(ISNA(VLOOKUP($A341,'Spring 2023 PVI'!$B$3:$AF$219,28,FALSE)),0,(VLOOKUP($A341,'Spring 2023 PVI'!$B$3:$AF$219,28,FALSE)))</f>
        <v>15</v>
      </c>
      <c r="AB341" s="231">
        <f>IF(ISNA(VLOOKUP($A341,'Spring 2023 PVI'!$B$3:$AF$219,28,FALSE)),0,(VLOOKUP($A341,'Spring 2023 PVI'!$B$3:$AF$219,28,FALSE)))</f>
        <v>15</v>
      </c>
      <c r="AC341" s="231">
        <f>IF(ISNA(VLOOKUP($A341,'Spring 2023 PVI'!$B$3:$AF$219,28,FALSE)),0,(VLOOKUP($A341,'Spring 2023 PVI'!$B$3:$AF$219,28,FALSE)))</f>
        <v>15</v>
      </c>
      <c r="AD341" s="384">
        <f t="shared" si="168"/>
        <v>101592.48</v>
      </c>
      <c r="AE341" s="403">
        <v>165</v>
      </c>
      <c r="AF341" s="403">
        <v>30</v>
      </c>
      <c r="AG341" s="403">
        <v>86</v>
      </c>
      <c r="AH341" s="384">
        <f t="shared" si="175"/>
        <v>3824.7</v>
      </c>
      <c r="AI341" s="384">
        <f t="shared" si="176"/>
        <v>330.59999999999997</v>
      </c>
      <c r="AJ341" s="384">
        <f t="shared" si="177"/>
        <v>261.44</v>
      </c>
      <c r="AK341" s="384">
        <f t="shared" si="169"/>
        <v>4416.74</v>
      </c>
      <c r="AL341" s="403">
        <f>IF(ISNA(VLOOKUP($A341,'Spring 2023 PVI'!$B345:$AD345,29,FALSE)),0,(VLOOKUP($A341,'Spring 2023 PVI'!$B345:$AD345,29,FALSE)))</f>
        <v>0</v>
      </c>
      <c r="AM341" s="403">
        <f>IF(ISNA(VLOOKUP($A341,'Spring 2023 PVI'!$B345:$AZ345,30,FALSE)),0,(VLOOKUP($A341,'Spring 2023 PVI'!$B345:$AZ345,30,FALSE)))</f>
        <v>0</v>
      </c>
      <c r="AN341" s="402">
        <f t="shared" si="170"/>
        <v>0</v>
      </c>
      <c r="AO341" s="404">
        <f t="shared" si="171"/>
        <v>72240.48000000001</v>
      </c>
      <c r="AP341" s="384">
        <f t="shared" si="172"/>
        <v>178249.7</v>
      </c>
      <c r="AQ341" s="403"/>
      <c r="AR341" s="403" t="e">
        <f>VLOOKUP($A341,'Data EYFSS Indica'!$C:$AQ,27,0)</f>
        <v>#N/A</v>
      </c>
      <c r="AS341" s="403" t="e">
        <f>VLOOKUP($A341,'Data EYFSS Indica'!$C:$AQ,28,0)</f>
        <v>#N/A</v>
      </c>
      <c r="AT341" s="409" t="e">
        <f t="shared" si="173"/>
        <v>#N/A</v>
      </c>
      <c r="AU341" s="409" t="e">
        <f>(VLOOKUP($A341,'Data EYFSS Indica'!$C:$AQ,24,0))/3.2*AU$3</f>
        <v>#N/A</v>
      </c>
      <c r="AV341" s="413" t="e">
        <f t="shared" si="174"/>
        <v>#N/A</v>
      </c>
      <c r="AW341" s="410" t="e">
        <f t="shared" si="164"/>
        <v>#N/A</v>
      </c>
      <c r="AX341" s="410" t="e">
        <f t="shared" si="165"/>
        <v>#N/A</v>
      </c>
      <c r="AY341" s="410" t="e">
        <f t="shared" si="166"/>
        <v>#N/A</v>
      </c>
      <c r="AZ341" s="642">
        <f>(SUMIF('Spring 2023 School'!B:B,Budget!A341,'Spring 2023 School'!AG:AG)+SUMIF('Summer 2023 School'!B:B,Budget!A341,'Summer 2023 School'!AG:AG)+SUMIF('Autumn 2023 School'!B:B,Budget!A341,'Autumn 2023 School'!AG:AG))</f>
        <v>1</v>
      </c>
      <c r="BA341" s="410">
        <f t="shared" si="167"/>
        <v>910</v>
      </c>
      <c r="BI341">
        <f t="shared" si="178"/>
        <v>2475</v>
      </c>
      <c r="BJ341">
        <f t="shared" si="179"/>
        <v>450</v>
      </c>
      <c r="BK341">
        <f t="shared" si="180"/>
        <v>1290</v>
      </c>
    </row>
    <row r="342" spans="1:63" x14ac:dyDescent="0.35">
      <c r="A342" s="231">
        <v>3092</v>
      </c>
      <c r="B342" t="s">
        <v>476</v>
      </c>
      <c r="C342" s="231">
        <f>IF(ISNA(VLOOKUP($A342,'Spring 2023 PVI'!$B$3:$AF$220,6,FALSE)),0,(VLOOKUP($A342,'Spring 2023 PVI'!$B$3:$AF$220,6,FALSE)))</f>
        <v>22</v>
      </c>
      <c r="D342" s="231">
        <f>IF(ISNA(VLOOKUP($A342,'Summer 2023 PVI'!$B$2:$AF$217,6,FALSE)),0,(VLOOKUP($A342,'Summer 2023 PVI'!$B$2:$AF$217,6,FALSE)))</f>
        <v>20</v>
      </c>
      <c r="E342" s="231">
        <f>IF(ISNA(VLOOKUP($A342,'Autumn 2023 PVI'!$B$2:$AH$214,6,FALSE)),0,(VLOOKUP($A342,'Autumn 2023 PVI'!$B$2:$AH$214,6,FALSE)))</f>
        <v>13</v>
      </c>
      <c r="F342" s="231">
        <f>IF(ISNA(VLOOKUP($A342,'Spring 2023 PVI'!$B$3:$AF$219,9,FALSE)),0,(VLOOKUP($A342,'Spring 2023 PVI'!$B$3:$AF$219,8,FALSE)))</f>
        <v>4</v>
      </c>
      <c r="G342" s="231">
        <f>IF(ISNA(VLOOKUP($A342,'Summer 2023 PVI'!$B$2:$AF$216,9,FALSE)),0,(VLOOKUP($A342,'Summer 2023 PVI'!$B$2:$AF$216,8,FALSE)))</f>
        <v>5</v>
      </c>
      <c r="H342" s="231">
        <f>IF(ISNA(VLOOKUP($A342,'Autumn 2023 PVI'!$B$2:$AH$214,9,FALSE)),0,(VLOOKUP($A342,'Autumn 2023 PVI'!$B$2:$AH$214,9,FALSE)))</f>
        <v>1</v>
      </c>
      <c r="I342" s="231">
        <f>IF(ISNA(VLOOKUP($A342,'Spring 2023 PVI'!$B$3:$AF$219,13,FALSE)),0,(VLOOKUP($A342,'Spring 2023 PVI'!$B$3:$AF$219,13,FALSE)))</f>
        <v>321</v>
      </c>
      <c r="J342" s="231">
        <f>IF(ISNA(VLOOKUP($A342,'Summer 2023 PVI'!$B$2:$AF$216,13,FALSE)),0,(VLOOKUP($A342,'Summer 2023 PVI'!$B$2:$AF$216,13,FALSE)))</f>
        <v>295</v>
      </c>
      <c r="K342" s="231">
        <f>IF(ISNA(VLOOKUP($A342,'Autumn 2023 PVI'!$B$2:$AH$214,13,FALSE)),0,(VLOOKUP($A342,'Autumn 2023 PVI'!$B$2:$AH$214,13,FALSE)))</f>
        <v>195</v>
      </c>
      <c r="L342" s="231">
        <f>IF(ISNA(VLOOKUP($A342,'Spring 2023 PVI'!$B$3:$AF$219,16,FALSE)),0,(VLOOKUP($A342,'Spring 2023 PVI'!$B$3:$AF$219,16,FALSE)))</f>
        <v>105</v>
      </c>
      <c r="M342" s="231">
        <f>IF(ISNA(VLOOKUP($A342,'Summer 2023 PVI'!$B$2:$AF$216,16,FALSE)),0,(VLOOKUP($A342,'Summer 2023 PVI'!$B$2:$AF$216,16,FALSE)))</f>
        <v>105</v>
      </c>
      <c r="N342" s="231">
        <f>IF(ISNA(VLOOKUP($A342,'Autumn 2023 PVI'!$B$2:$AH$214,16,FALSE)),0,(VLOOKUP($A342,'Autumn 2023 PVI'!$B$2:$AH$214,16,FALSE)))</f>
        <v>15</v>
      </c>
      <c r="O342" s="231">
        <f>IF(ISNA(VLOOKUP($A342,'Spring 2023 PVI'!$B$3:$AF$219,3,FALSE)),0,(VLOOKUP($A342,'Spring 2023 PVI'!$B$3:$AF$219,3,FALSE)))</f>
        <v>0</v>
      </c>
      <c r="P342" s="231">
        <f>IF(ISNA(VLOOKUP($A342,'Summer 2023 PVI'!$B$3:$AF$216,3,FALSE)),0,(VLOOKUP($A342,'Summer 2023 PVI'!$B$2:$AF$216,3,FALSE)))</f>
        <v>0</v>
      </c>
      <c r="Q342" s="231">
        <f>IF(ISNA(VLOOKUP($A342,'Autumn 2023 PVI'!$B$2:$AF$214,3,FALSE)),0,(VLOOKUP($A342,'Autumn 2023 PVI'!$B$2:$AF$214,3,FALSE)))</f>
        <v>0</v>
      </c>
      <c r="R342" s="231">
        <f>IF(ISNA(VLOOKUP($A342,'Spring 2023 PVI'!$B$3:$AF$219,10,FALSE)),0,(VLOOKUP($A342,'Spring 2023 PVI'!$B$3:$AF$219,10,FALSE)))</f>
        <v>0</v>
      </c>
      <c r="S342" s="231">
        <f>IF(ISNA(VLOOKUP($A342,'Summer 2023 PVI'!$B$2:$AF$216,10,FALSE)),0,(VLOOKUP($A342,'Summer 2023 PVI'!$B$2:$AF$216,10,FALSE)))</f>
        <v>0</v>
      </c>
      <c r="T342" s="231">
        <f>IF(ISNA(VLOOKUP($A342,'Autumn 2023 PVI'!$B$2:$AH$214,10,FALSE)),0,(VLOOKUP($A342,'Autumn 2023 PVI'!$B$2:$AH$214,10,FALSE)))</f>
        <v>0</v>
      </c>
      <c r="U342" s="231">
        <f>IF(ISNA(VLOOKUP($A342,'Spring 2023 PVI'!$B$3:$AF$219,26,FALSE)),0,(VLOOKUP($A342,'Spring 2023 PVI'!$B$3:$AF$219,26,FALSE)))</f>
        <v>1</v>
      </c>
      <c r="V342" s="231">
        <f>IF(ISNA(VLOOKUP($A342,'Spring 2023 PVI'!$B$3:$AF$219,26,FALSE)),0,(VLOOKUP($A342,'Spring 2023 PVI'!$B$3:$AF$219,26,FALSE)))</f>
        <v>1</v>
      </c>
      <c r="W342" s="231">
        <f>IF(ISNA(VLOOKUP($A342,'Spring 2023 PVI'!$B$3:$AF$219,26,FALSE)),0,(VLOOKUP($A342,'Spring 2023 PVI'!$B$3:$AF$219,26,FALSE)))</f>
        <v>1</v>
      </c>
      <c r="X342" s="231">
        <f>IF(ISNA(VLOOKUP($A342,'Spring 2023 PVI'!$B$3:$AF$219,27,FALSE)),0,(VLOOKUP($A342,'Spring 2023 PVI'!$B$3:$AF$219,27,FALSE)))</f>
        <v>15</v>
      </c>
      <c r="Y342" s="231">
        <f>IF(ISNA(VLOOKUP($A342,'Spring 2023 PVI'!$B$3:$AF$219,27,FALSE)),0,(VLOOKUP($A342,'Spring 2023 PVI'!$B$3:$AF$219,27,FALSE)))</f>
        <v>15</v>
      </c>
      <c r="Z342" s="231">
        <f>IF(ISNA(VLOOKUP($A342,'Spring 2023 PVI'!$B$3:$AF$219,27,FALSE)),0,(VLOOKUP($A342,'Spring 2023 PVI'!$B$3:$AF$219,27,FALSE)))</f>
        <v>15</v>
      </c>
      <c r="AA342" s="231">
        <f>IF(ISNA(VLOOKUP($A342,'Spring 2023 PVI'!$B$3:$AF$219,28,FALSE)),0,(VLOOKUP($A342,'Spring 2023 PVI'!$B$3:$AF$219,28,FALSE)))</f>
        <v>0</v>
      </c>
      <c r="AB342" s="231">
        <f>IF(ISNA(VLOOKUP($A342,'Spring 2023 PVI'!$B$3:$AF$219,28,FALSE)),0,(VLOOKUP($A342,'Spring 2023 PVI'!$B$3:$AF$219,28,FALSE)))</f>
        <v>0</v>
      </c>
      <c r="AC342" s="231">
        <f>IF(ISNA(VLOOKUP($A342,'Spring 2023 PVI'!$B$3:$AF$219,28,FALSE)),0,(VLOOKUP($A342,'Spring 2023 PVI'!$B$3:$AF$219,28,FALSE)))</f>
        <v>0</v>
      </c>
      <c r="AD342" s="384">
        <f t="shared" si="168"/>
        <v>71858.360000000015</v>
      </c>
      <c r="AE342" s="403">
        <v>30</v>
      </c>
      <c r="AF342" s="403">
        <v>0</v>
      </c>
      <c r="AG342" s="403">
        <v>60</v>
      </c>
      <c r="AH342" s="384">
        <f t="shared" si="175"/>
        <v>695.4</v>
      </c>
      <c r="AI342" s="384">
        <f t="shared" si="176"/>
        <v>0</v>
      </c>
      <c r="AJ342" s="384">
        <f t="shared" si="177"/>
        <v>182.4</v>
      </c>
      <c r="AK342" s="384">
        <f t="shared" si="169"/>
        <v>877.8</v>
      </c>
      <c r="AL342" s="403">
        <f>IF(ISNA(VLOOKUP($A342,'Spring 2023 PVI'!$B346:$AD346,29,FALSE)),0,(VLOOKUP($A342,'Spring 2023 PVI'!$B346:$AD346,29,FALSE)))</f>
        <v>0</v>
      </c>
      <c r="AM342" s="403">
        <f>IF(ISNA(VLOOKUP($A342,'Spring 2023 PVI'!$B346:$AZ346,30,FALSE)),0,(VLOOKUP($A342,'Spring 2023 PVI'!$B346:$AZ346,30,FALSE)))</f>
        <v>0</v>
      </c>
      <c r="AN342" s="402">
        <f t="shared" si="170"/>
        <v>0</v>
      </c>
      <c r="AO342" s="404">
        <f t="shared" si="171"/>
        <v>0</v>
      </c>
      <c r="AP342" s="384">
        <f t="shared" si="172"/>
        <v>72736.160000000018</v>
      </c>
      <c r="AQ342" s="403"/>
      <c r="AR342" s="403" t="e">
        <f>VLOOKUP($A342,'Data EYFSS Indica'!$C:$AQ,27,0)</f>
        <v>#N/A</v>
      </c>
      <c r="AS342" s="403" t="e">
        <f>VLOOKUP($A342,'Data EYFSS Indica'!$C:$AQ,28,0)</f>
        <v>#N/A</v>
      </c>
      <c r="AT342" s="409" t="e">
        <f t="shared" si="173"/>
        <v>#N/A</v>
      </c>
      <c r="AU342" s="409" t="e">
        <f>(VLOOKUP($A342,'Data EYFSS Indica'!$C:$AQ,24,0))/3.2*AU$3</f>
        <v>#N/A</v>
      </c>
      <c r="AV342" s="413" t="e">
        <f t="shared" si="174"/>
        <v>#N/A</v>
      </c>
      <c r="AW342" s="410" t="e">
        <f t="shared" si="164"/>
        <v>#N/A</v>
      </c>
      <c r="AX342" s="410" t="e">
        <f t="shared" si="165"/>
        <v>#N/A</v>
      </c>
      <c r="AY342" s="410" t="e">
        <f t="shared" si="166"/>
        <v>#N/A</v>
      </c>
      <c r="AZ342" s="642">
        <f>(SUMIF('Spring 2023 School'!B:B,Budget!A342,'Spring 2023 School'!AG:AG)+SUMIF('Summer 2023 School'!B:B,Budget!A342,'Summer 2023 School'!AG:AG)+SUMIF('Autumn 2023 School'!B:B,Budget!A342,'Autumn 2023 School'!AG:AG))</f>
        <v>0</v>
      </c>
      <c r="BA342" s="410">
        <f t="shared" si="167"/>
        <v>0</v>
      </c>
      <c r="BI342">
        <f t="shared" si="178"/>
        <v>450</v>
      </c>
      <c r="BJ342">
        <f t="shared" si="179"/>
        <v>0</v>
      </c>
      <c r="BK342">
        <f t="shared" si="180"/>
        <v>900</v>
      </c>
    </row>
    <row r="343" spans="1:63" x14ac:dyDescent="0.35">
      <c r="A343" s="231">
        <v>3114</v>
      </c>
      <c r="B343" t="s">
        <v>477</v>
      </c>
      <c r="C343" s="231">
        <f>IF(ISNA(VLOOKUP($A343,'Spring 2023 PVI'!$B$3:$AF$220,6,FALSE)),0,(VLOOKUP($A343,'Spring 2023 PVI'!$B$3:$AF$220,6,FALSE)))</f>
        <v>35</v>
      </c>
      <c r="D343" s="231">
        <f>IF(ISNA(VLOOKUP($A343,'Summer 2023 PVI'!$B$2:$AF$217,6,FALSE)),0,(VLOOKUP($A343,'Summer 2023 PVI'!$B$2:$AF$217,6,FALSE)))</f>
        <v>37</v>
      </c>
      <c r="E343" s="231">
        <f>IF(ISNA(VLOOKUP($A343,'Autumn 2023 PVI'!$B$2:$AH$214,6,FALSE)),0,(VLOOKUP($A343,'Autumn 2023 PVI'!$B$2:$AH$214,6,FALSE)))</f>
        <v>26</v>
      </c>
      <c r="F343" s="231">
        <f>IF(ISNA(VLOOKUP($A343,'Spring 2023 PVI'!$B$3:$AF$219,9,FALSE)),0,(VLOOKUP($A343,'Spring 2023 PVI'!$B$3:$AF$219,8,FALSE)))</f>
        <v>7</v>
      </c>
      <c r="G343" s="231">
        <f>IF(ISNA(VLOOKUP($A343,'Summer 2023 PVI'!$B$2:$AF$216,9,FALSE)),0,(VLOOKUP($A343,'Summer 2023 PVI'!$B$2:$AF$216,8,FALSE)))</f>
        <v>12</v>
      </c>
      <c r="H343" s="231">
        <f>IF(ISNA(VLOOKUP($A343,'Autumn 2023 PVI'!$B$2:$AH$214,9,FALSE)),0,(VLOOKUP($A343,'Autumn 2023 PVI'!$B$2:$AH$214,9,FALSE)))</f>
        <v>14</v>
      </c>
      <c r="I343" s="231">
        <f>IF(ISNA(VLOOKUP($A343,'Spring 2023 PVI'!$B$3:$AF$219,13,FALSE)),0,(VLOOKUP($A343,'Spring 2023 PVI'!$B$3:$AF$219,13,FALSE)))</f>
        <v>480</v>
      </c>
      <c r="J343" s="231">
        <f>IF(ISNA(VLOOKUP($A343,'Summer 2023 PVI'!$B$2:$AF$216,13,FALSE)),0,(VLOOKUP($A343,'Summer 2023 PVI'!$B$2:$AF$216,13,FALSE)))</f>
        <v>495</v>
      </c>
      <c r="K343" s="231">
        <f>IF(ISNA(VLOOKUP($A343,'Autumn 2023 PVI'!$B$2:$AH$214,13,FALSE)),0,(VLOOKUP($A343,'Autumn 2023 PVI'!$B$2:$AH$214,13,FALSE)))</f>
        <v>372</v>
      </c>
      <c r="L343" s="231">
        <f>IF(ISNA(VLOOKUP($A343,'Spring 2023 PVI'!$B$3:$AF$219,16,FALSE)),0,(VLOOKUP($A343,'Spring 2023 PVI'!$B$3:$AF$219,16,FALSE)))</f>
        <v>282</v>
      </c>
      <c r="M343" s="231">
        <f>IF(ISNA(VLOOKUP($A343,'Summer 2023 PVI'!$B$2:$AF$216,16,FALSE)),0,(VLOOKUP($A343,'Summer 2023 PVI'!$B$2:$AF$216,16,FALSE)))</f>
        <v>330</v>
      </c>
      <c r="N343" s="231">
        <f>IF(ISNA(VLOOKUP($A343,'Autumn 2023 PVI'!$B$2:$AH$214,16,FALSE)),0,(VLOOKUP($A343,'Autumn 2023 PVI'!$B$2:$AH$214,16,FALSE)))</f>
        <v>174</v>
      </c>
      <c r="O343" s="231">
        <f>IF(ISNA(VLOOKUP($A343,'Spring 2023 PVI'!$B$3:$AF$219,3,FALSE)),0,(VLOOKUP($A343,'Spring 2023 PVI'!$B$3:$AF$219,3,FALSE)))</f>
        <v>2</v>
      </c>
      <c r="P343" s="231">
        <f>IF(ISNA(VLOOKUP($A343,'Summer 2023 PVI'!$B$3:$AF$216,3,FALSE)),0,(VLOOKUP($A343,'Summer 2023 PVI'!$B$2:$AF$216,3,FALSE)))</f>
        <v>2</v>
      </c>
      <c r="Q343" s="231">
        <f>IF(ISNA(VLOOKUP($A343,'Autumn 2023 PVI'!$B$2:$AF$214,3,FALSE)),0,(VLOOKUP($A343,'Autumn 2023 PVI'!$B$2:$AF$214,3,FALSE)))</f>
        <v>4</v>
      </c>
      <c r="R343" s="231">
        <f>IF(ISNA(VLOOKUP($A343,'Spring 2023 PVI'!$B$3:$AF$219,10,FALSE)),0,(VLOOKUP($A343,'Spring 2023 PVI'!$B$3:$AF$219,10,FALSE)))</f>
        <v>30</v>
      </c>
      <c r="S343" s="231">
        <f>IF(ISNA(VLOOKUP($A343,'Summer 2023 PVI'!$B$2:$AF$216,10,FALSE)),0,(VLOOKUP($A343,'Summer 2023 PVI'!$B$2:$AF$216,10,FALSE)))</f>
        <v>30</v>
      </c>
      <c r="T343" s="231">
        <f>IF(ISNA(VLOOKUP($A343,'Autumn 2023 PVI'!$B$2:$AH$214,10,FALSE)),0,(VLOOKUP($A343,'Autumn 2023 PVI'!$B$2:$AH$214,10,FALSE)))</f>
        <v>60</v>
      </c>
      <c r="U343" s="231">
        <f>IF(ISNA(VLOOKUP($A343,'Spring 2023 PVI'!$B$3:$AF$219,26,FALSE)),0,(VLOOKUP($A343,'Spring 2023 PVI'!$B$3:$AF$219,26,FALSE)))</f>
        <v>0</v>
      </c>
      <c r="V343" s="231">
        <f>IF(ISNA(VLOOKUP($A343,'Spring 2023 PVI'!$B$3:$AF$219,26,FALSE)),0,(VLOOKUP($A343,'Spring 2023 PVI'!$B$3:$AF$219,26,FALSE)))</f>
        <v>0</v>
      </c>
      <c r="W343" s="231">
        <f>IF(ISNA(VLOOKUP($A343,'Spring 2023 PVI'!$B$3:$AF$219,26,FALSE)),0,(VLOOKUP($A343,'Spring 2023 PVI'!$B$3:$AF$219,26,FALSE)))</f>
        <v>0</v>
      </c>
      <c r="X343" s="231">
        <f>IF(ISNA(VLOOKUP($A343,'Spring 2023 PVI'!$B$3:$AF$219,27,FALSE)),0,(VLOOKUP($A343,'Spring 2023 PVI'!$B$3:$AF$219,27,FALSE)))</f>
        <v>0</v>
      </c>
      <c r="Y343" s="231">
        <f>IF(ISNA(VLOOKUP($A343,'Spring 2023 PVI'!$B$3:$AF$219,27,FALSE)),0,(VLOOKUP($A343,'Spring 2023 PVI'!$B$3:$AF$219,27,FALSE)))</f>
        <v>0</v>
      </c>
      <c r="Z343" s="231">
        <f>IF(ISNA(VLOOKUP($A343,'Spring 2023 PVI'!$B$3:$AF$219,27,FALSE)),0,(VLOOKUP($A343,'Spring 2023 PVI'!$B$3:$AF$219,27,FALSE)))</f>
        <v>0</v>
      </c>
      <c r="AA343" s="231">
        <f>IF(ISNA(VLOOKUP($A343,'Spring 2023 PVI'!$B$3:$AF$219,28,FALSE)),0,(VLOOKUP($A343,'Spring 2023 PVI'!$B$3:$AF$219,28,FALSE)))</f>
        <v>0</v>
      </c>
      <c r="AB343" s="231">
        <f>IF(ISNA(VLOOKUP($A343,'Spring 2023 PVI'!$B$3:$AF$219,28,FALSE)),0,(VLOOKUP($A343,'Spring 2023 PVI'!$B$3:$AF$219,28,FALSE)))</f>
        <v>0</v>
      </c>
      <c r="AC343" s="231">
        <f>IF(ISNA(VLOOKUP($A343,'Spring 2023 PVI'!$B$3:$AF$219,28,FALSE)),0,(VLOOKUP($A343,'Spring 2023 PVI'!$B$3:$AF$219,28,FALSE)))</f>
        <v>0</v>
      </c>
      <c r="AD343" s="384">
        <f t="shared" si="168"/>
        <v>147331.85999999999</v>
      </c>
      <c r="AE343" s="403">
        <v>0</v>
      </c>
      <c r="AF343" s="403">
        <v>0</v>
      </c>
      <c r="AG343" s="403">
        <v>0</v>
      </c>
      <c r="AH343" s="384">
        <f t="shared" si="175"/>
        <v>0</v>
      </c>
      <c r="AI343" s="384">
        <f t="shared" si="176"/>
        <v>0</v>
      </c>
      <c r="AJ343" s="384">
        <f t="shared" si="177"/>
        <v>0</v>
      </c>
      <c r="AK343" s="384">
        <f t="shared" si="169"/>
        <v>0</v>
      </c>
      <c r="AL343" s="403">
        <f>IF(ISNA(VLOOKUP($A343,'Spring 2023 PVI'!$B347:$AD347,29,FALSE)),0,(VLOOKUP($A343,'Spring 2023 PVI'!$B347:$AD347,29,FALSE)))</f>
        <v>0</v>
      </c>
      <c r="AM343" s="403">
        <f>IF(ISNA(VLOOKUP($A343,'Spring 2023 PVI'!$B347:$AZ347,30,FALSE)),0,(VLOOKUP($A343,'Spring 2023 PVI'!$B347:$AZ347,30,FALSE)))</f>
        <v>0</v>
      </c>
      <c r="AN343" s="402">
        <f t="shared" si="170"/>
        <v>0</v>
      </c>
      <c r="AO343" s="404">
        <f t="shared" si="171"/>
        <v>12240</v>
      </c>
      <c r="AP343" s="384">
        <f t="shared" si="172"/>
        <v>159571.85999999999</v>
      </c>
      <c r="AQ343" s="403"/>
      <c r="AR343" s="403" t="e">
        <f>VLOOKUP($A343,'Data EYFSS Indica'!$C:$AQ,27,0)</f>
        <v>#N/A</v>
      </c>
      <c r="AS343" s="403" t="e">
        <f>VLOOKUP($A343,'Data EYFSS Indica'!$C:$AQ,28,0)</f>
        <v>#N/A</v>
      </c>
      <c r="AT343" s="409" t="e">
        <f t="shared" si="173"/>
        <v>#N/A</v>
      </c>
      <c r="AU343" s="409" t="e">
        <f>(VLOOKUP($A343,'Data EYFSS Indica'!$C:$AQ,24,0))/3.2*AU$3</f>
        <v>#N/A</v>
      </c>
      <c r="AV343" s="413" t="e">
        <f t="shared" si="174"/>
        <v>#N/A</v>
      </c>
      <c r="AW343" s="410" t="e">
        <f t="shared" si="164"/>
        <v>#N/A</v>
      </c>
      <c r="AX343" s="410" t="e">
        <f t="shared" si="165"/>
        <v>#N/A</v>
      </c>
      <c r="AY343" s="410" t="e">
        <f t="shared" si="166"/>
        <v>#N/A</v>
      </c>
      <c r="AZ343" s="642">
        <f>(SUMIF('Spring 2023 School'!B:B,Budget!A343,'Spring 2023 School'!AG:AG)+SUMIF('Summer 2023 School'!B:B,Budget!A343,'Summer 2023 School'!AG:AG)+SUMIF('Autumn 2023 School'!B:B,Budget!A343,'Autumn 2023 School'!AG:AG))</f>
        <v>0</v>
      </c>
      <c r="BA343" s="410">
        <f t="shared" si="167"/>
        <v>0</v>
      </c>
      <c r="BI343">
        <f t="shared" si="178"/>
        <v>0</v>
      </c>
      <c r="BJ343">
        <f t="shared" si="179"/>
        <v>0</v>
      </c>
      <c r="BK343">
        <f t="shared" si="180"/>
        <v>0</v>
      </c>
    </row>
    <row r="344" spans="1:63" x14ac:dyDescent="0.35">
      <c r="A344" s="231">
        <v>3149</v>
      </c>
      <c r="B344" t="s">
        <v>478</v>
      </c>
      <c r="C344" s="231">
        <f>IF(ISNA(VLOOKUP($A344,'Spring 2023 PVI'!$B$3:$AF$220,6,FALSE)),0,(VLOOKUP($A344,'Spring 2023 PVI'!$B$3:$AF$220,6,FALSE)))</f>
        <v>52</v>
      </c>
      <c r="D344" s="231">
        <f>IF(ISNA(VLOOKUP($A344,'Summer 2023 PVI'!$B$2:$AF$217,6,FALSE)),0,(VLOOKUP($A344,'Summer 2023 PVI'!$B$2:$AF$217,6,FALSE)))</f>
        <v>48</v>
      </c>
      <c r="E344" s="231">
        <f>IF(ISNA(VLOOKUP($A344,'Autumn 2023 PVI'!$B$2:$AH$214,6,FALSE)),0,(VLOOKUP($A344,'Autumn 2023 PVI'!$B$2:$AH$214,6,FALSE)))</f>
        <v>50</v>
      </c>
      <c r="F344" s="231">
        <f>IF(ISNA(VLOOKUP($A344,'Spring 2023 PVI'!$B$3:$AF$219,9,FALSE)),0,(VLOOKUP($A344,'Spring 2023 PVI'!$B$3:$AF$219,8,FALSE)))</f>
        <v>0</v>
      </c>
      <c r="G344" s="231">
        <f>IF(ISNA(VLOOKUP($A344,'Summer 2023 PVI'!$B$2:$AF$216,9,FALSE)),0,(VLOOKUP($A344,'Summer 2023 PVI'!$B$2:$AF$216,8,FALSE)))</f>
        <v>0</v>
      </c>
      <c r="H344" s="231">
        <f>IF(ISNA(VLOOKUP($A344,'Autumn 2023 PVI'!$B$2:$AH$214,9,FALSE)),0,(VLOOKUP($A344,'Autumn 2023 PVI'!$B$2:$AH$214,9,FALSE)))</f>
        <v>0</v>
      </c>
      <c r="I344" s="231">
        <f>IF(ISNA(VLOOKUP($A344,'Spring 2023 PVI'!$B$3:$AF$219,13,FALSE)),0,(VLOOKUP($A344,'Spring 2023 PVI'!$B$3:$AF$219,13,FALSE)))</f>
        <v>729</v>
      </c>
      <c r="J344" s="231">
        <f>IF(ISNA(VLOOKUP($A344,'Summer 2023 PVI'!$B$2:$AF$216,13,FALSE)),0,(VLOOKUP($A344,'Summer 2023 PVI'!$B$2:$AF$216,13,FALSE)))</f>
        <v>670</v>
      </c>
      <c r="K344" s="231">
        <f>IF(ISNA(VLOOKUP($A344,'Autumn 2023 PVI'!$B$2:$AH$214,13,FALSE)),0,(VLOOKUP($A344,'Autumn 2023 PVI'!$B$2:$AH$214,13,FALSE)))</f>
        <v>699</v>
      </c>
      <c r="L344" s="231">
        <f>IF(ISNA(VLOOKUP($A344,'Spring 2023 PVI'!$B$3:$AF$219,16,FALSE)),0,(VLOOKUP($A344,'Spring 2023 PVI'!$B$3:$AF$219,16,FALSE)))</f>
        <v>0</v>
      </c>
      <c r="M344" s="231">
        <f>IF(ISNA(VLOOKUP($A344,'Summer 2023 PVI'!$B$2:$AF$216,16,FALSE)),0,(VLOOKUP($A344,'Summer 2023 PVI'!$B$2:$AF$216,16,FALSE)))</f>
        <v>0</v>
      </c>
      <c r="N344" s="231">
        <f>IF(ISNA(VLOOKUP($A344,'Autumn 2023 PVI'!$B$2:$AH$214,16,FALSE)),0,(VLOOKUP($A344,'Autumn 2023 PVI'!$B$2:$AH$214,16,FALSE)))</f>
        <v>0</v>
      </c>
      <c r="O344" s="231">
        <f>IF(ISNA(VLOOKUP($A344,'Spring 2023 PVI'!$B$3:$AF$219,3,FALSE)),0,(VLOOKUP($A344,'Spring 2023 PVI'!$B$3:$AF$219,3,FALSE)))</f>
        <v>0</v>
      </c>
      <c r="P344" s="231">
        <f>IF(ISNA(VLOOKUP($A344,'Summer 2023 PVI'!$B$3:$AF$216,3,FALSE)),0,(VLOOKUP($A344,'Summer 2023 PVI'!$B$2:$AF$216,3,FALSE)))</f>
        <v>0</v>
      </c>
      <c r="Q344" s="231">
        <f>IF(ISNA(VLOOKUP($A344,'Autumn 2023 PVI'!$B$2:$AF$214,3,FALSE)),0,(VLOOKUP($A344,'Autumn 2023 PVI'!$B$2:$AF$214,3,FALSE)))</f>
        <v>0</v>
      </c>
      <c r="R344" s="231">
        <f>IF(ISNA(VLOOKUP($A344,'Spring 2023 PVI'!$B$3:$AF$219,10,FALSE)),0,(VLOOKUP($A344,'Spring 2023 PVI'!$B$3:$AF$219,10,FALSE)))</f>
        <v>0</v>
      </c>
      <c r="S344" s="231">
        <f>IF(ISNA(VLOOKUP($A344,'Summer 2023 PVI'!$B$2:$AF$216,10,FALSE)),0,(VLOOKUP($A344,'Summer 2023 PVI'!$B$2:$AF$216,10,FALSE)))</f>
        <v>0</v>
      </c>
      <c r="T344" s="231">
        <f>IF(ISNA(VLOOKUP($A344,'Autumn 2023 PVI'!$B$2:$AH$214,10,FALSE)),0,(VLOOKUP($A344,'Autumn 2023 PVI'!$B$2:$AH$214,10,FALSE)))</f>
        <v>0</v>
      </c>
      <c r="U344" s="231">
        <f>IF(ISNA(VLOOKUP($A344,'Spring 2023 PVI'!$B$3:$AF$219,26,FALSE)),0,(VLOOKUP($A344,'Spring 2023 PVI'!$B$3:$AF$219,26,FALSE)))</f>
        <v>0</v>
      </c>
      <c r="V344" s="231">
        <f>IF(ISNA(VLOOKUP($A344,'Spring 2023 PVI'!$B$3:$AF$219,26,FALSE)),0,(VLOOKUP($A344,'Spring 2023 PVI'!$B$3:$AF$219,26,FALSE)))</f>
        <v>0</v>
      </c>
      <c r="W344" s="231">
        <f>IF(ISNA(VLOOKUP($A344,'Spring 2023 PVI'!$B$3:$AF$219,26,FALSE)),0,(VLOOKUP($A344,'Spring 2023 PVI'!$B$3:$AF$219,26,FALSE)))</f>
        <v>0</v>
      </c>
      <c r="X344" s="231">
        <f>IF(ISNA(VLOOKUP($A344,'Spring 2023 PVI'!$B$3:$AF$219,27,FALSE)),0,(VLOOKUP($A344,'Spring 2023 PVI'!$B$3:$AF$219,27,FALSE)))</f>
        <v>0</v>
      </c>
      <c r="Y344" s="231">
        <f>IF(ISNA(VLOOKUP($A344,'Spring 2023 PVI'!$B$3:$AF$219,27,FALSE)),0,(VLOOKUP($A344,'Spring 2023 PVI'!$B$3:$AF$219,27,FALSE)))</f>
        <v>0</v>
      </c>
      <c r="Z344" s="231">
        <f>IF(ISNA(VLOOKUP($A344,'Spring 2023 PVI'!$B$3:$AF$219,27,FALSE)),0,(VLOOKUP($A344,'Spring 2023 PVI'!$B$3:$AF$219,27,FALSE)))</f>
        <v>0</v>
      </c>
      <c r="AA344" s="231">
        <f>IF(ISNA(VLOOKUP($A344,'Spring 2023 PVI'!$B$3:$AF$219,28,FALSE)),0,(VLOOKUP($A344,'Spring 2023 PVI'!$B$3:$AF$219,28,FALSE)))</f>
        <v>0</v>
      </c>
      <c r="AB344" s="231">
        <f>IF(ISNA(VLOOKUP($A344,'Spring 2023 PVI'!$B$3:$AF$219,28,FALSE)),0,(VLOOKUP($A344,'Spring 2023 PVI'!$B$3:$AF$219,28,FALSE)))</f>
        <v>0</v>
      </c>
      <c r="AC344" s="231">
        <f>IF(ISNA(VLOOKUP($A344,'Spring 2023 PVI'!$B$3:$AF$219,28,FALSE)),0,(VLOOKUP($A344,'Spring 2023 PVI'!$B$3:$AF$219,28,FALSE)))</f>
        <v>0</v>
      </c>
      <c r="AD344" s="384">
        <f t="shared" si="168"/>
        <v>144036.5</v>
      </c>
      <c r="AE344" s="403">
        <v>70</v>
      </c>
      <c r="AF344" s="403">
        <v>36</v>
      </c>
      <c r="AG344" s="403">
        <v>60</v>
      </c>
      <c r="AH344" s="384">
        <f t="shared" si="175"/>
        <v>1622.6</v>
      </c>
      <c r="AI344" s="384">
        <f t="shared" si="176"/>
        <v>396.71999999999997</v>
      </c>
      <c r="AJ344" s="384">
        <f t="shared" si="177"/>
        <v>182.4</v>
      </c>
      <c r="AK344" s="384">
        <f t="shared" si="169"/>
        <v>2201.7199999999998</v>
      </c>
      <c r="AL344" s="403">
        <f>IF(ISNA(VLOOKUP($A344,'Spring 2023 PVI'!$B348:$AD348,29,FALSE)),0,(VLOOKUP($A344,'Spring 2023 PVI'!$B348:$AD348,29,FALSE)))</f>
        <v>0</v>
      </c>
      <c r="AM344" s="403">
        <f>IF(ISNA(VLOOKUP($A344,'Spring 2023 PVI'!$B348:$AZ348,30,FALSE)),0,(VLOOKUP($A344,'Spring 2023 PVI'!$B348:$AZ348,30,FALSE)))</f>
        <v>0</v>
      </c>
      <c r="AN344" s="402">
        <f t="shared" si="170"/>
        <v>0</v>
      </c>
      <c r="AO344" s="404">
        <f t="shared" si="171"/>
        <v>0</v>
      </c>
      <c r="AP344" s="384">
        <f t="shared" si="172"/>
        <v>146238.22</v>
      </c>
      <c r="AQ344" s="403"/>
      <c r="AR344" s="403" t="e">
        <f>VLOOKUP($A344,'Data EYFSS Indica'!$C:$AQ,27,0)</f>
        <v>#N/A</v>
      </c>
      <c r="AS344" s="403" t="e">
        <f>VLOOKUP($A344,'Data EYFSS Indica'!$C:$AQ,28,0)</f>
        <v>#N/A</v>
      </c>
      <c r="AT344" s="409" t="e">
        <f t="shared" si="173"/>
        <v>#N/A</v>
      </c>
      <c r="AU344" s="409" t="e">
        <f>(VLOOKUP($A344,'Data EYFSS Indica'!$C:$AQ,24,0))/3.2*AU$3</f>
        <v>#N/A</v>
      </c>
      <c r="AV344" s="413" t="e">
        <f t="shared" si="174"/>
        <v>#N/A</v>
      </c>
      <c r="AW344" s="410" t="e">
        <f t="shared" si="164"/>
        <v>#N/A</v>
      </c>
      <c r="AX344" s="410" t="e">
        <f t="shared" si="165"/>
        <v>#N/A</v>
      </c>
      <c r="AY344" s="410" t="e">
        <f t="shared" si="166"/>
        <v>#N/A</v>
      </c>
      <c r="AZ344" s="642">
        <f>(SUMIF('Spring 2023 School'!B:B,Budget!A344,'Spring 2023 School'!AG:AG)+SUMIF('Summer 2023 School'!B:B,Budget!A344,'Summer 2023 School'!AG:AG)+SUMIF('Autumn 2023 School'!B:B,Budget!A344,'Autumn 2023 School'!AG:AG))</f>
        <v>0</v>
      </c>
      <c r="BA344" s="410">
        <f t="shared" si="167"/>
        <v>0</v>
      </c>
      <c r="BI344">
        <f t="shared" si="178"/>
        <v>1050</v>
      </c>
      <c r="BJ344">
        <f t="shared" si="179"/>
        <v>540</v>
      </c>
      <c r="BK344">
        <f t="shared" si="180"/>
        <v>900</v>
      </c>
    </row>
    <row r="345" spans="1:63" x14ac:dyDescent="0.35">
      <c r="A345" s="231">
        <v>3169</v>
      </c>
      <c r="B345" t="s">
        <v>479</v>
      </c>
      <c r="C345" s="231">
        <f>IF(ISNA(VLOOKUP($A345,'Spring 2023 PVI'!$B$3:$AF$220,6,FALSE)),0,(VLOOKUP($A345,'Spring 2023 PVI'!$B$3:$AF$220,6,FALSE)))</f>
        <v>105</v>
      </c>
      <c r="D345" s="231">
        <f>IF(ISNA(VLOOKUP($A345,'Summer 2023 PVI'!$B$2:$AF$217,6,FALSE)),0,(VLOOKUP($A345,'Summer 2023 PVI'!$B$2:$AF$217,6,FALSE)))</f>
        <v>104</v>
      </c>
      <c r="E345" s="231">
        <f>IF(ISNA(VLOOKUP($A345,'Autumn 2023 PVI'!$B$2:$AH$214,6,FALSE)),0,(VLOOKUP($A345,'Autumn 2023 PVI'!$B$2:$AH$214,6,FALSE)))</f>
        <v>116</v>
      </c>
      <c r="F345" s="231">
        <f>IF(ISNA(VLOOKUP($A345,'Spring 2023 PVI'!$B$3:$AF$219,9,FALSE)),0,(VLOOKUP($A345,'Spring 2023 PVI'!$B$3:$AF$219,8,FALSE)))</f>
        <v>0</v>
      </c>
      <c r="G345" s="231">
        <f>IF(ISNA(VLOOKUP($A345,'Summer 2023 PVI'!$B$2:$AF$216,9,FALSE)),0,(VLOOKUP($A345,'Summer 2023 PVI'!$B$2:$AF$216,8,FALSE)))</f>
        <v>0</v>
      </c>
      <c r="H345" s="231">
        <f>IF(ISNA(VLOOKUP($A345,'Autumn 2023 PVI'!$B$2:$AH$214,9,FALSE)),0,(VLOOKUP($A345,'Autumn 2023 PVI'!$B$2:$AH$214,9,FALSE)))</f>
        <v>0</v>
      </c>
      <c r="I345" s="231">
        <f>IF(ISNA(VLOOKUP($A345,'Spring 2023 PVI'!$B$3:$AF$219,13,FALSE)),0,(VLOOKUP($A345,'Spring 2023 PVI'!$B$3:$AF$219,13,FALSE)))</f>
        <v>1453.5900000000001</v>
      </c>
      <c r="J345" s="231">
        <f>IF(ISNA(VLOOKUP($A345,'Summer 2023 PVI'!$B$2:$AF$216,13,FALSE)),0,(VLOOKUP($A345,'Summer 2023 PVI'!$B$2:$AF$216,13,FALSE)))</f>
        <v>1395.81</v>
      </c>
      <c r="K345" s="231">
        <f>IF(ISNA(VLOOKUP($A345,'Autumn 2023 PVI'!$B$2:$AH$214,13,FALSE)),0,(VLOOKUP($A345,'Autumn 2023 PVI'!$B$2:$AH$214,13,FALSE)))</f>
        <v>1643.0700000000002</v>
      </c>
      <c r="L345" s="231">
        <f>IF(ISNA(VLOOKUP($A345,'Spring 2023 PVI'!$B$3:$AF$219,16,FALSE)),0,(VLOOKUP($A345,'Spring 2023 PVI'!$B$3:$AF$219,16,FALSE)))</f>
        <v>0</v>
      </c>
      <c r="M345" s="231">
        <f>IF(ISNA(VLOOKUP($A345,'Summer 2023 PVI'!$B$2:$AF$216,16,FALSE)),0,(VLOOKUP($A345,'Summer 2023 PVI'!$B$2:$AF$216,16,FALSE)))</f>
        <v>0</v>
      </c>
      <c r="N345" s="231">
        <f>IF(ISNA(VLOOKUP($A345,'Autumn 2023 PVI'!$B$2:$AH$214,16,FALSE)),0,(VLOOKUP($A345,'Autumn 2023 PVI'!$B$2:$AH$214,16,FALSE)))</f>
        <v>0</v>
      </c>
      <c r="O345" s="231">
        <f>IF(ISNA(VLOOKUP($A345,'Spring 2023 PVI'!$B$3:$AF$219,3,FALSE)),0,(VLOOKUP($A345,'Spring 2023 PVI'!$B$3:$AF$219,3,FALSE)))</f>
        <v>0</v>
      </c>
      <c r="P345" s="231">
        <f>IF(ISNA(VLOOKUP($A345,'Summer 2023 PVI'!$B$3:$AF$216,3,FALSE)),0,(VLOOKUP($A345,'Summer 2023 PVI'!$B$2:$AF$216,3,FALSE)))</f>
        <v>0</v>
      </c>
      <c r="Q345" s="231">
        <f>IF(ISNA(VLOOKUP($A345,'Autumn 2023 PVI'!$B$2:$AF$214,3,FALSE)),0,(VLOOKUP($A345,'Autumn 2023 PVI'!$B$2:$AF$214,3,FALSE)))</f>
        <v>0</v>
      </c>
      <c r="R345" s="231">
        <f>IF(ISNA(VLOOKUP($A345,'Spring 2023 PVI'!$B$3:$AF$219,10,FALSE)),0,(VLOOKUP($A345,'Spring 2023 PVI'!$B$3:$AF$219,10,FALSE)))</f>
        <v>0</v>
      </c>
      <c r="S345" s="231">
        <f>IF(ISNA(VLOOKUP($A345,'Summer 2023 PVI'!$B$2:$AF$216,10,FALSE)),0,(VLOOKUP($A345,'Summer 2023 PVI'!$B$2:$AF$216,10,FALSE)))</f>
        <v>0</v>
      </c>
      <c r="T345" s="231">
        <f>IF(ISNA(VLOOKUP($A345,'Autumn 2023 PVI'!$B$2:$AH$214,10,FALSE)),0,(VLOOKUP($A345,'Autumn 2023 PVI'!$B$2:$AH$214,10,FALSE)))</f>
        <v>0</v>
      </c>
      <c r="U345" s="231">
        <f>IF(ISNA(VLOOKUP($A345,'Spring 2023 PVI'!$B$3:$AF$219,26,FALSE)),0,(VLOOKUP($A345,'Spring 2023 PVI'!$B$3:$AF$219,26,FALSE)))</f>
        <v>0</v>
      </c>
      <c r="V345" s="231">
        <f>IF(ISNA(VLOOKUP($A345,'Spring 2023 PVI'!$B$3:$AF$219,26,FALSE)),0,(VLOOKUP($A345,'Spring 2023 PVI'!$B$3:$AF$219,26,FALSE)))</f>
        <v>0</v>
      </c>
      <c r="W345" s="231">
        <f>IF(ISNA(VLOOKUP($A345,'Spring 2023 PVI'!$B$3:$AF$219,26,FALSE)),0,(VLOOKUP($A345,'Spring 2023 PVI'!$B$3:$AF$219,26,FALSE)))</f>
        <v>0</v>
      </c>
      <c r="X345" s="231">
        <f>IF(ISNA(VLOOKUP($A345,'Spring 2023 PVI'!$B$3:$AF$219,27,FALSE)),0,(VLOOKUP($A345,'Spring 2023 PVI'!$B$3:$AF$219,27,FALSE)))</f>
        <v>0</v>
      </c>
      <c r="Y345" s="231">
        <f>IF(ISNA(VLOOKUP($A345,'Spring 2023 PVI'!$B$3:$AF$219,27,FALSE)),0,(VLOOKUP($A345,'Spring 2023 PVI'!$B$3:$AF$219,27,FALSE)))</f>
        <v>0</v>
      </c>
      <c r="Z345" s="231">
        <f>IF(ISNA(VLOOKUP($A345,'Spring 2023 PVI'!$B$3:$AF$219,27,FALSE)),0,(VLOOKUP($A345,'Spring 2023 PVI'!$B$3:$AF$219,27,FALSE)))</f>
        <v>0</v>
      </c>
      <c r="AA345" s="231">
        <f>IF(ISNA(VLOOKUP($A345,'Spring 2023 PVI'!$B$3:$AF$219,28,FALSE)),0,(VLOOKUP($A345,'Spring 2023 PVI'!$B$3:$AF$219,28,FALSE)))</f>
        <v>0</v>
      </c>
      <c r="AB345" s="231">
        <f>IF(ISNA(VLOOKUP($A345,'Spring 2023 PVI'!$B$3:$AF$219,28,FALSE)),0,(VLOOKUP($A345,'Spring 2023 PVI'!$B$3:$AF$219,28,FALSE)))</f>
        <v>0</v>
      </c>
      <c r="AC345" s="231">
        <f>IF(ISNA(VLOOKUP($A345,'Spring 2023 PVI'!$B$3:$AF$219,28,FALSE)),0,(VLOOKUP($A345,'Spring 2023 PVI'!$B$3:$AF$219,28,FALSE)))</f>
        <v>0</v>
      </c>
      <c r="AD345" s="384">
        <f t="shared" si="168"/>
        <v>307633.99680000002</v>
      </c>
      <c r="AE345" s="403">
        <v>60</v>
      </c>
      <c r="AF345" s="403">
        <v>24</v>
      </c>
      <c r="AG345" s="403">
        <v>99</v>
      </c>
      <c r="AH345" s="384">
        <f t="shared" si="175"/>
        <v>1390.8</v>
      </c>
      <c r="AI345" s="384">
        <f t="shared" si="176"/>
        <v>264.47999999999996</v>
      </c>
      <c r="AJ345" s="384">
        <f t="shared" si="177"/>
        <v>300.95999999999998</v>
      </c>
      <c r="AK345" s="384">
        <f t="shared" si="169"/>
        <v>1956.24</v>
      </c>
      <c r="AL345" s="403">
        <f>IF(ISNA(VLOOKUP($A345,'Spring 2023 PVI'!$B349:$AD349,29,FALSE)),0,(VLOOKUP($A345,'Spring 2023 PVI'!$B349:$AD349,29,FALSE)))</f>
        <v>0</v>
      </c>
      <c r="AM345" s="403">
        <f>IF(ISNA(VLOOKUP($A345,'Spring 2023 PVI'!$B349:$AZ349,30,FALSE)),0,(VLOOKUP($A345,'Spring 2023 PVI'!$B349:$AZ349,30,FALSE)))</f>
        <v>0</v>
      </c>
      <c r="AN345" s="402">
        <f t="shared" si="170"/>
        <v>0</v>
      </c>
      <c r="AO345" s="404">
        <f t="shared" si="171"/>
        <v>0</v>
      </c>
      <c r="AP345" s="384">
        <f t="shared" si="172"/>
        <v>309590.23680000001</v>
      </c>
      <c r="AQ345" s="403"/>
      <c r="AR345" s="403" t="e">
        <f>VLOOKUP($A345,'Data EYFSS Indica'!$C:$AQ,27,0)</f>
        <v>#N/A</v>
      </c>
      <c r="AS345" s="403" t="e">
        <f>VLOOKUP($A345,'Data EYFSS Indica'!$C:$AQ,28,0)</f>
        <v>#N/A</v>
      </c>
      <c r="AT345" s="409" t="e">
        <f t="shared" si="173"/>
        <v>#N/A</v>
      </c>
      <c r="AU345" s="409" t="e">
        <f>(VLOOKUP($A345,'Data EYFSS Indica'!$C:$AQ,24,0))/3.2*AU$3</f>
        <v>#N/A</v>
      </c>
      <c r="AV345" s="413" t="e">
        <f t="shared" si="174"/>
        <v>#N/A</v>
      </c>
      <c r="AW345" s="410" t="e">
        <f t="shared" si="164"/>
        <v>#N/A</v>
      </c>
      <c r="AX345" s="410" t="e">
        <f t="shared" si="165"/>
        <v>#N/A</v>
      </c>
      <c r="AY345" s="410" t="e">
        <f t="shared" si="166"/>
        <v>#N/A</v>
      </c>
      <c r="AZ345" s="642">
        <f>(SUMIF('Spring 2023 School'!B:B,Budget!A345,'Spring 2023 School'!AG:AG)+SUMIF('Summer 2023 School'!B:B,Budget!A345,'Summer 2023 School'!AG:AG)+SUMIF('Autumn 2023 School'!B:B,Budget!A345,'Autumn 2023 School'!AG:AG))</f>
        <v>0</v>
      </c>
      <c r="BA345" s="410">
        <f t="shared" si="167"/>
        <v>0</v>
      </c>
      <c r="BI345">
        <f t="shared" si="178"/>
        <v>900</v>
      </c>
      <c r="BJ345">
        <f t="shared" si="179"/>
        <v>360</v>
      </c>
      <c r="BK345">
        <f t="shared" si="180"/>
        <v>1485</v>
      </c>
    </row>
    <row r="346" spans="1:63" x14ac:dyDescent="0.35">
      <c r="A346" s="231">
        <v>3226</v>
      </c>
      <c r="B346" t="s">
        <v>480</v>
      </c>
      <c r="C346" s="231">
        <f>IF(ISNA(VLOOKUP($A346,'Spring 2023 PVI'!$B$3:$AF$220,6,FALSE)),0,(VLOOKUP($A346,'Spring 2023 PVI'!$B$3:$AF$220,6,FALSE)))</f>
        <v>20</v>
      </c>
      <c r="D346" s="231">
        <f>IF(ISNA(VLOOKUP($A346,'Summer 2023 PVI'!$B$2:$AF$217,6,FALSE)),0,(VLOOKUP($A346,'Summer 2023 PVI'!$B$2:$AF$217,6,FALSE)))</f>
        <v>22</v>
      </c>
      <c r="E346" s="231">
        <f>IF(ISNA(VLOOKUP($A346,'Autumn 2023 PVI'!$B$2:$AH$214,6,FALSE)),0,(VLOOKUP($A346,'Autumn 2023 PVI'!$B$2:$AH$214,6,FALSE)))</f>
        <v>10</v>
      </c>
      <c r="F346" s="231">
        <f>IF(ISNA(VLOOKUP($A346,'Spring 2023 PVI'!$B$3:$AF$219,9,FALSE)),0,(VLOOKUP($A346,'Spring 2023 PVI'!$B$3:$AF$219,8,FALSE)))</f>
        <v>4</v>
      </c>
      <c r="G346" s="231">
        <f>IF(ISNA(VLOOKUP($A346,'Summer 2023 PVI'!$B$2:$AF$216,9,FALSE)),0,(VLOOKUP($A346,'Summer 2023 PVI'!$B$2:$AF$216,8,FALSE)))</f>
        <v>5</v>
      </c>
      <c r="H346" s="231">
        <f>IF(ISNA(VLOOKUP($A346,'Autumn 2023 PVI'!$B$2:$AH$214,9,FALSE)),0,(VLOOKUP($A346,'Autumn 2023 PVI'!$B$2:$AH$214,9,FALSE)))</f>
        <v>7</v>
      </c>
      <c r="I346" s="231">
        <f>IF(ISNA(VLOOKUP($A346,'Spring 2023 PVI'!$B$3:$AF$219,13,FALSE)),0,(VLOOKUP($A346,'Spring 2023 PVI'!$B$3:$AF$219,13,FALSE)))</f>
        <v>300</v>
      </c>
      <c r="J346" s="231">
        <f>IF(ISNA(VLOOKUP($A346,'Summer 2023 PVI'!$B$2:$AF$216,13,FALSE)),0,(VLOOKUP($A346,'Summer 2023 PVI'!$B$2:$AF$216,13,FALSE)))</f>
        <v>312</v>
      </c>
      <c r="K346" s="231">
        <f>IF(ISNA(VLOOKUP($A346,'Autumn 2023 PVI'!$B$2:$AH$214,13,FALSE)),0,(VLOOKUP($A346,'Autumn 2023 PVI'!$B$2:$AH$214,13,FALSE)))</f>
        <v>147</v>
      </c>
      <c r="L346" s="231">
        <f>IF(ISNA(VLOOKUP($A346,'Spring 2023 PVI'!$B$3:$AF$219,16,FALSE)),0,(VLOOKUP($A346,'Spring 2023 PVI'!$B$3:$AF$219,16,FALSE)))</f>
        <v>102</v>
      </c>
      <c r="M346" s="231">
        <f>IF(ISNA(VLOOKUP($A346,'Summer 2023 PVI'!$B$2:$AF$216,16,FALSE)),0,(VLOOKUP($A346,'Summer 2023 PVI'!$B$2:$AF$216,16,FALSE)))</f>
        <v>138</v>
      </c>
      <c r="N346" s="231">
        <f>IF(ISNA(VLOOKUP($A346,'Autumn 2023 PVI'!$B$2:$AH$214,16,FALSE)),0,(VLOOKUP($A346,'Autumn 2023 PVI'!$B$2:$AH$214,16,FALSE)))</f>
        <v>87</v>
      </c>
      <c r="O346" s="231">
        <f>IF(ISNA(VLOOKUP($A346,'Spring 2023 PVI'!$B$3:$AF$219,3,FALSE)),0,(VLOOKUP($A346,'Spring 2023 PVI'!$B$3:$AF$219,3,FALSE)))</f>
        <v>3</v>
      </c>
      <c r="P346" s="231">
        <f>IF(ISNA(VLOOKUP($A346,'Summer 2023 PVI'!$B$3:$AF$216,3,FALSE)),0,(VLOOKUP($A346,'Summer 2023 PVI'!$B$2:$AF$216,3,FALSE)))</f>
        <v>3</v>
      </c>
      <c r="Q346" s="231">
        <f>IF(ISNA(VLOOKUP($A346,'Autumn 2023 PVI'!$B$2:$AF$214,3,FALSE)),0,(VLOOKUP($A346,'Autumn 2023 PVI'!$B$2:$AF$214,3,FALSE)))</f>
        <v>6</v>
      </c>
      <c r="R346" s="231">
        <f>IF(ISNA(VLOOKUP($A346,'Spring 2023 PVI'!$B$3:$AF$219,10,FALSE)),0,(VLOOKUP($A346,'Spring 2023 PVI'!$B$3:$AF$219,10,FALSE)))</f>
        <v>45</v>
      </c>
      <c r="S346" s="231">
        <f>IF(ISNA(VLOOKUP($A346,'Summer 2023 PVI'!$B$2:$AF$216,10,FALSE)),0,(VLOOKUP($A346,'Summer 2023 PVI'!$B$2:$AF$216,10,FALSE)))</f>
        <v>45</v>
      </c>
      <c r="T346" s="231">
        <f>IF(ISNA(VLOOKUP($A346,'Autumn 2023 PVI'!$B$2:$AH$214,10,FALSE)),0,(VLOOKUP($A346,'Autumn 2023 PVI'!$B$2:$AH$214,10,FALSE)))</f>
        <v>90</v>
      </c>
      <c r="U346" s="231">
        <f>IF(ISNA(VLOOKUP($A346,'Spring 2023 PVI'!$B$3:$AF$219,26,FALSE)),0,(VLOOKUP($A346,'Spring 2023 PVI'!$B$3:$AF$219,26,FALSE)))</f>
        <v>0</v>
      </c>
      <c r="V346" s="231">
        <f>IF(ISNA(VLOOKUP($A346,'Spring 2023 PVI'!$B$3:$AF$219,26,FALSE)),0,(VLOOKUP($A346,'Spring 2023 PVI'!$B$3:$AF$219,26,FALSE)))</f>
        <v>0</v>
      </c>
      <c r="W346" s="231">
        <f>IF(ISNA(VLOOKUP($A346,'Spring 2023 PVI'!$B$3:$AF$219,26,FALSE)),0,(VLOOKUP($A346,'Spring 2023 PVI'!$B$3:$AF$219,26,FALSE)))</f>
        <v>0</v>
      </c>
      <c r="X346" s="231">
        <f>IF(ISNA(VLOOKUP($A346,'Spring 2023 PVI'!$B$3:$AF$219,27,FALSE)),0,(VLOOKUP($A346,'Spring 2023 PVI'!$B$3:$AF$219,27,FALSE)))</f>
        <v>0</v>
      </c>
      <c r="Y346" s="231">
        <f>IF(ISNA(VLOOKUP($A346,'Spring 2023 PVI'!$B$3:$AF$219,27,FALSE)),0,(VLOOKUP($A346,'Spring 2023 PVI'!$B$3:$AF$219,27,FALSE)))</f>
        <v>0</v>
      </c>
      <c r="Z346" s="231">
        <f>IF(ISNA(VLOOKUP($A346,'Spring 2023 PVI'!$B$3:$AF$219,27,FALSE)),0,(VLOOKUP($A346,'Spring 2023 PVI'!$B$3:$AF$219,27,FALSE)))</f>
        <v>0</v>
      </c>
      <c r="AA346" s="231">
        <f>IF(ISNA(VLOOKUP($A346,'Spring 2023 PVI'!$B$3:$AF$219,28,FALSE)),0,(VLOOKUP($A346,'Spring 2023 PVI'!$B$3:$AF$219,28,FALSE)))</f>
        <v>0</v>
      </c>
      <c r="AB346" s="231">
        <f>IF(ISNA(VLOOKUP($A346,'Spring 2023 PVI'!$B$3:$AF$219,28,FALSE)),0,(VLOOKUP($A346,'Spring 2023 PVI'!$B$3:$AF$219,28,FALSE)))</f>
        <v>0</v>
      </c>
      <c r="AC346" s="231">
        <f>IF(ISNA(VLOOKUP($A346,'Spring 2023 PVI'!$B$3:$AF$219,28,FALSE)),0,(VLOOKUP($A346,'Spring 2023 PVI'!$B$3:$AF$219,28,FALSE)))</f>
        <v>0</v>
      </c>
      <c r="AD346" s="384">
        <f t="shared" si="168"/>
        <v>75251.28</v>
      </c>
      <c r="AE346" s="403">
        <v>30</v>
      </c>
      <c r="AF346" s="403">
        <v>30</v>
      </c>
      <c r="AG346" s="403">
        <v>120</v>
      </c>
      <c r="AH346" s="384">
        <f t="shared" si="175"/>
        <v>695.4</v>
      </c>
      <c r="AI346" s="384">
        <f t="shared" si="176"/>
        <v>330.59999999999997</v>
      </c>
      <c r="AJ346" s="384">
        <f t="shared" si="177"/>
        <v>364.8</v>
      </c>
      <c r="AK346" s="384">
        <f t="shared" si="169"/>
        <v>1390.8</v>
      </c>
      <c r="AL346" s="403">
        <f>IF(ISNA(VLOOKUP($A346,'Spring 2023 PVI'!$B350:$AD350,29,FALSE)),0,(VLOOKUP($A346,'Spring 2023 PVI'!$B350:$AD350,29,FALSE)))</f>
        <v>0</v>
      </c>
      <c r="AM346" s="403">
        <f>IF(ISNA(VLOOKUP($A346,'Spring 2023 PVI'!$B350:$AZ350,30,FALSE)),0,(VLOOKUP($A346,'Spring 2023 PVI'!$B350:$AZ350,30,FALSE)))</f>
        <v>0</v>
      </c>
      <c r="AN346" s="402">
        <f t="shared" si="170"/>
        <v>0</v>
      </c>
      <c r="AO346" s="404">
        <f t="shared" si="171"/>
        <v>18360</v>
      </c>
      <c r="AP346" s="384">
        <f t="shared" si="172"/>
        <v>95002.08</v>
      </c>
      <c r="AQ346" s="403"/>
      <c r="AR346" s="403" t="e">
        <f>VLOOKUP($A346,'Data EYFSS Indica'!$C:$AQ,27,0)</f>
        <v>#N/A</v>
      </c>
      <c r="AS346" s="403" t="e">
        <f>VLOOKUP($A346,'Data EYFSS Indica'!$C:$AQ,28,0)</f>
        <v>#N/A</v>
      </c>
      <c r="AT346" s="409" t="e">
        <f t="shared" si="173"/>
        <v>#N/A</v>
      </c>
      <c r="AU346" s="409" t="e">
        <f>(VLOOKUP($A346,'Data EYFSS Indica'!$C:$AQ,24,0))/3.2*AU$3</f>
        <v>#N/A</v>
      </c>
      <c r="AV346" s="413" t="e">
        <f t="shared" si="174"/>
        <v>#N/A</v>
      </c>
      <c r="AW346" s="410" t="e">
        <f t="shared" si="164"/>
        <v>#N/A</v>
      </c>
      <c r="AX346" s="410" t="e">
        <f t="shared" si="165"/>
        <v>#N/A</v>
      </c>
      <c r="AY346" s="410" t="e">
        <f t="shared" si="166"/>
        <v>#N/A</v>
      </c>
      <c r="AZ346" s="642">
        <f>(SUMIF('Spring 2023 School'!B:B,Budget!A346,'Spring 2023 School'!AG:AG)+SUMIF('Summer 2023 School'!B:B,Budget!A346,'Summer 2023 School'!AG:AG)+SUMIF('Autumn 2023 School'!B:B,Budget!A346,'Autumn 2023 School'!AG:AG))</f>
        <v>0</v>
      </c>
      <c r="BA346" s="410">
        <f t="shared" si="167"/>
        <v>0</v>
      </c>
      <c r="BI346">
        <f t="shared" si="178"/>
        <v>450</v>
      </c>
      <c r="BJ346">
        <f t="shared" si="179"/>
        <v>450</v>
      </c>
      <c r="BK346">
        <f t="shared" si="180"/>
        <v>1800</v>
      </c>
    </row>
    <row r="347" spans="1:63" x14ac:dyDescent="0.35">
      <c r="A347" s="231">
        <v>3248</v>
      </c>
      <c r="B347" t="s">
        <v>1219</v>
      </c>
      <c r="C347" s="231">
        <f>IF(ISNA(VLOOKUP($A347,'Spring 2023 PVI'!$B$3:$AF$220,6,FALSE)),0,(VLOOKUP($A347,'Spring 2023 PVI'!$B$3:$AF$220,6,FALSE)))</f>
        <v>0</v>
      </c>
      <c r="D347" s="231">
        <f>IF(ISNA(VLOOKUP($A347,'Summer 2023 PVI'!$B$2:$AF$217,6,FALSE)),0,(VLOOKUP($A347,'Summer 2023 PVI'!$B$2:$AF$217,6,FALSE)))</f>
        <v>4</v>
      </c>
      <c r="E347" s="231">
        <f>IF(ISNA(VLOOKUP($A347,'Autumn 2023 PVI'!$B$2:$AH$214,6,FALSE)),0,(VLOOKUP($A347,'Autumn 2023 PVI'!$B$2:$AH$214,6,FALSE)))</f>
        <v>3</v>
      </c>
      <c r="F347" s="231">
        <f>IF(ISNA(VLOOKUP($A347,'Spring 2023 PVI'!$B$3:$AF$219,9,FALSE)),0,(VLOOKUP($A347,'Spring 2023 PVI'!$B$3:$AF$219,8,FALSE)))</f>
        <v>0</v>
      </c>
      <c r="G347" s="231">
        <f>IF(ISNA(VLOOKUP($A347,'Summer 2023 PVI'!$B$2:$AF$216,9,FALSE)),0,(VLOOKUP($A347,'Summer 2023 PVI'!$B$2:$AF$216,8,FALSE)))</f>
        <v>2</v>
      </c>
      <c r="H347" s="231">
        <f>IF(ISNA(VLOOKUP($A347,'Autumn 2023 PVI'!$B$2:$AH$214,9,FALSE)),0,(VLOOKUP($A347,'Autumn 2023 PVI'!$B$2:$AH$214,9,FALSE)))</f>
        <v>2</v>
      </c>
      <c r="I347" s="231">
        <f>IF(ISNA(VLOOKUP($A347,'Spring 2023 PVI'!$B$3:$AF$219,13,FALSE)),0,(VLOOKUP($A347,'Spring 2023 PVI'!$B$3:$AF$219,13,FALSE)))</f>
        <v>0</v>
      </c>
      <c r="J347" s="231">
        <f>IF(ISNA(VLOOKUP($A347,'Summer 2023 PVI'!$B$2:$AF$216,13,FALSE)),0,(VLOOKUP($A347,'Summer 2023 PVI'!$B$2:$AF$216,13,FALSE)))</f>
        <v>0</v>
      </c>
      <c r="K347" s="231">
        <f>IF(ISNA(VLOOKUP($A347,'Autumn 2023 PVI'!$B$2:$AH$214,13,FALSE)),0,(VLOOKUP($A347,'Autumn 2023 PVI'!$B$2:$AH$214,13,FALSE)))</f>
        <v>2.5</v>
      </c>
      <c r="L347" s="231">
        <f>IF(ISNA(VLOOKUP($A347,'Spring 2023 PVI'!$B$3:$AF$219,16,FALSE)),0,(VLOOKUP($A347,'Spring 2023 PVI'!$B$3:$AF$219,16,FALSE)))</f>
        <v>0</v>
      </c>
      <c r="M347" s="231">
        <f>IF(ISNA(VLOOKUP($A347,'Summer 2023 PVI'!$B$2:$AF$216,16,FALSE)),0,(VLOOKUP($A347,'Summer 2023 PVI'!$B$2:$AF$216,16,FALSE)))</f>
        <v>10</v>
      </c>
      <c r="N347" s="231">
        <f>IF(ISNA(VLOOKUP($A347,'Autumn 2023 PVI'!$B$2:$AH$214,16,FALSE)),0,(VLOOKUP($A347,'Autumn 2023 PVI'!$B$2:$AH$214,16,FALSE)))</f>
        <v>5</v>
      </c>
      <c r="O347" s="231">
        <f>IF(ISNA(VLOOKUP($A347,'Spring 2023 PVI'!$B$3:$AF$219,3,FALSE)),0,(VLOOKUP($A347,'Spring 2023 PVI'!$B$3:$AF$219,3,FALSE)))</f>
        <v>0</v>
      </c>
      <c r="P347" s="231">
        <f>IF(ISNA(VLOOKUP($A347,'Summer 2023 PVI'!$B$3:$AF$216,3,FALSE)),0,(VLOOKUP($A347,'Summer 2023 PVI'!$B$2:$AF$216,3,FALSE)))</f>
        <v>0</v>
      </c>
      <c r="Q347" s="231">
        <f>IF(ISNA(VLOOKUP($A347,'Autumn 2023 PVI'!$B$2:$AF$214,3,FALSE)),0,(VLOOKUP($A347,'Autumn 2023 PVI'!$B$2:$AF$214,3,FALSE)))</f>
        <v>0</v>
      </c>
      <c r="R347" s="231">
        <f>IF(ISNA(VLOOKUP($A347,'Spring 2023 PVI'!$B$3:$AF$219,10,FALSE)),0,(VLOOKUP($A347,'Spring 2023 PVI'!$B$3:$AF$219,10,FALSE)))</f>
        <v>0</v>
      </c>
      <c r="S347" s="231">
        <f>IF(ISNA(VLOOKUP($A347,'Summer 2023 PVI'!$B$2:$AF$216,10,FALSE)),0,(VLOOKUP($A347,'Summer 2023 PVI'!$B$2:$AF$216,10,FALSE)))</f>
        <v>0</v>
      </c>
      <c r="T347" s="231">
        <f>IF(ISNA(VLOOKUP($A347,'Autumn 2023 PVI'!$B$2:$AH$214,10,FALSE)),0,(VLOOKUP($A347,'Autumn 2023 PVI'!$B$2:$AH$214,10,FALSE)))</f>
        <v>0</v>
      </c>
      <c r="U347" s="231">
        <f>IF(ISNA(VLOOKUP($A347,'Spring 2023 PVI'!$B$3:$AF$219,26,FALSE)),0,(VLOOKUP($A347,'Spring 2023 PVI'!$B$3:$AF$219,26,FALSE)))</f>
        <v>0</v>
      </c>
      <c r="V347" s="231">
        <f>IF(ISNA(VLOOKUP($A347,'Spring 2023 PVI'!$B$3:$AF$219,26,FALSE)),0,(VLOOKUP($A347,'Spring 2023 PVI'!$B$3:$AF$219,26,FALSE)))</f>
        <v>0</v>
      </c>
      <c r="W347" s="231">
        <f>IF(ISNA(VLOOKUP($A347,'Spring 2023 PVI'!$B$3:$AF$219,26,FALSE)),0,(VLOOKUP($A347,'Spring 2023 PVI'!$B$3:$AF$219,26,FALSE)))</f>
        <v>0</v>
      </c>
      <c r="X347" s="231">
        <f>IF(ISNA(VLOOKUP($A347,'Spring 2023 PVI'!$B$3:$AF$219,27,FALSE)),0,(VLOOKUP($A347,'Spring 2023 PVI'!$B$3:$AF$219,27,FALSE)))</f>
        <v>0</v>
      </c>
      <c r="Y347" s="231">
        <f>IF(ISNA(VLOOKUP($A347,'Spring 2023 PVI'!$B$3:$AF$219,27,FALSE)),0,(VLOOKUP($A347,'Spring 2023 PVI'!$B$3:$AF$219,27,FALSE)))</f>
        <v>0</v>
      </c>
      <c r="Z347" s="231">
        <f>IF(ISNA(VLOOKUP($A347,'Spring 2023 PVI'!$B$3:$AF$219,27,FALSE)),0,(VLOOKUP($A347,'Spring 2023 PVI'!$B$3:$AF$219,27,FALSE)))</f>
        <v>0</v>
      </c>
      <c r="AA347" s="231">
        <f>IF(ISNA(VLOOKUP($A347,'Spring 2023 PVI'!$B$3:$AF$219,28,FALSE)),0,(VLOOKUP($A347,'Spring 2023 PVI'!$B$3:$AF$219,28,FALSE)))</f>
        <v>0</v>
      </c>
      <c r="AB347" s="231">
        <f>IF(ISNA(VLOOKUP($A347,'Spring 2023 PVI'!$B$3:$AF$219,28,FALSE)),0,(VLOOKUP($A347,'Spring 2023 PVI'!$B$3:$AF$219,28,FALSE)))</f>
        <v>0</v>
      </c>
      <c r="AC347" s="231">
        <f>IF(ISNA(VLOOKUP($A347,'Spring 2023 PVI'!$B$3:$AF$219,28,FALSE)),0,(VLOOKUP($A347,'Spring 2023 PVI'!$B$3:$AF$219,28,FALSE)))</f>
        <v>0</v>
      </c>
      <c r="AD347" s="384">
        <f t="shared" si="168"/>
        <v>1192.4000000000001</v>
      </c>
      <c r="AE347" s="403">
        <v>0</v>
      </c>
      <c r="AF347" s="403">
        <v>0</v>
      </c>
      <c r="AG347" s="403">
        <v>0</v>
      </c>
      <c r="AH347" s="384">
        <f t="shared" si="175"/>
        <v>0</v>
      </c>
      <c r="AI347" s="384">
        <f t="shared" si="176"/>
        <v>0</v>
      </c>
      <c r="AJ347" s="384">
        <f t="shared" si="177"/>
        <v>0</v>
      </c>
      <c r="AK347" s="384">
        <f t="shared" si="169"/>
        <v>0</v>
      </c>
      <c r="AL347" s="403">
        <f>IF(ISNA(VLOOKUP($A347,'Spring 2023 PVI'!$B351:$AD351,29,FALSE)),0,(VLOOKUP($A347,'Spring 2023 PVI'!$B351:$AD351,29,FALSE)))</f>
        <v>0</v>
      </c>
      <c r="AM347" s="403">
        <f>IF(ISNA(VLOOKUP($A347,'Spring 2023 PVI'!$B351:$AZ351,30,FALSE)),0,(VLOOKUP($A347,'Spring 2023 PVI'!$B351:$AZ351,30,FALSE)))</f>
        <v>0</v>
      </c>
      <c r="AN347" s="402">
        <f t="shared" si="170"/>
        <v>0</v>
      </c>
      <c r="AO347" s="404">
        <f t="shared" si="171"/>
        <v>0</v>
      </c>
      <c r="AP347" s="384">
        <f t="shared" si="172"/>
        <v>1192.4000000000001</v>
      </c>
      <c r="AQ347" s="403"/>
      <c r="AR347" s="403" t="e">
        <f>VLOOKUP($A347,'Data EYFSS Indica'!$C:$AQ,27,0)</f>
        <v>#N/A</v>
      </c>
      <c r="AS347" s="403" t="e">
        <f>VLOOKUP($A347,'Data EYFSS Indica'!$C:$AQ,28,0)</f>
        <v>#N/A</v>
      </c>
      <c r="AT347" s="409" t="e">
        <f t="shared" si="173"/>
        <v>#N/A</v>
      </c>
      <c r="AU347" s="409" t="e">
        <f>(VLOOKUP($A347,'Data EYFSS Indica'!$C:$AQ,24,0))/3.2*AU$3</f>
        <v>#N/A</v>
      </c>
      <c r="AV347" s="413" t="e">
        <f t="shared" si="174"/>
        <v>#N/A</v>
      </c>
      <c r="AW347" s="410" t="e">
        <f t="shared" si="164"/>
        <v>#N/A</v>
      </c>
      <c r="AX347" s="410" t="e">
        <f t="shared" si="165"/>
        <v>#N/A</v>
      </c>
      <c r="AY347" s="410" t="e">
        <f t="shared" si="166"/>
        <v>#N/A</v>
      </c>
      <c r="AZ347" s="642">
        <f>(SUMIF('Spring 2023 School'!B:B,Budget!A347,'Spring 2023 School'!AG:AG)+SUMIF('Summer 2023 School'!B:B,Budget!A347,'Summer 2023 School'!AG:AG)+SUMIF('Autumn 2023 School'!B:B,Budget!A347,'Autumn 2023 School'!AG:AG))</f>
        <v>1</v>
      </c>
      <c r="BA347" s="410">
        <f t="shared" si="167"/>
        <v>910</v>
      </c>
      <c r="BI347">
        <f t="shared" si="178"/>
        <v>0</v>
      </c>
      <c r="BJ347">
        <f t="shared" si="179"/>
        <v>0</v>
      </c>
      <c r="BK347">
        <f t="shared" si="180"/>
        <v>0</v>
      </c>
    </row>
    <row r="348" spans="1:63" x14ac:dyDescent="0.35">
      <c r="A348" s="231">
        <v>3258</v>
      </c>
      <c r="B348" t="s">
        <v>481</v>
      </c>
      <c r="C348" s="231">
        <f>IF(ISNA(VLOOKUP($A348,'Spring 2023 PVI'!$B$3:$AF$220,6,FALSE)),0,(VLOOKUP($A348,'Spring 2023 PVI'!$B$3:$AF$220,6,FALSE)))</f>
        <v>26</v>
      </c>
      <c r="D348" s="231">
        <f>IF(ISNA(VLOOKUP($A348,'Summer 2023 PVI'!$B$2:$AF$217,6,FALSE)),0,(VLOOKUP($A348,'Summer 2023 PVI'!$B$2:$AF$217,6,FALSE)))</f>
        <v>34</v>
      </c>
      <c r="E348" s="231">
        <f>IF(ISNA(VLOOKUP($A348,'Autumn 2023 PVI'!$B$2:$AH$214,6,FALSE)),0,(VLOOKUP($A348,'Autumn 2023 PVI'!$B$2:$AH$214,6,FALSE)))</f>
        <v>17</v>
      </c>
      <c r="F348" s="231">
        <f>IF(ISNA(VLOOKUP($A348,'Spring 2023 PVI'!$B$3:$AF$219,9,FALSE)),0,(VLOOKUP($A348,'Spring 2023 PVI'!$B$3:$AF$219,8,FALSE)))</f>
        <v>1</v>
      </c>
      <c r="G348" s="231">
        <f>IF(ISNA(VLOOKUP($A348,'Summer 2023 PVI'!$B$2:$AF$216,9,FALSE)),0,(VLOOKUP($A348,'Summer 2023 PVI'!$B$2:$AF$216,8,FALSE)))</f>
        <v>2</v>
      </c>
      <c r="H348" s="231">
        <f>IF(ISNA(VLOOKUP($A348,'Autumn 2023 PVI'!$B$2:$AH$214,9,FALSE)),0,(VLOOKUP($A348,'Autumn 2023 PVI'!$B$2:$AH$214,9,FALSE)))</f>
        <v>8</v>
      </c>
      <c r="I348" s="231">
        <f>IF(ISNA(VLOOKUP($A348,'Spring 2023 PVI'!$B$3:$AF$219,13,FALSE)),0,(VLOOKUP($A348,'Spring 2023 PVI'!$B$3:$AF$219,13,FALSE)))</f>
        <v>390</v>
      </c>
      <c r="J348" s="231">
        <f>IF(ISNA(VLOOKUP($A348,'Summer 2023 PVI'!$B$2:$AF$216,13,FALSE)),0,(VLOOKUP($A348,'Summer 2023 PVI'!$B$2:$AF$216,13,FALSE)))</f>
        <v>510</v>
      </c>
      <c r="K348" s="231">
        <f>IF(ISNA(VLOOKUP($A348,'Autumn 2023 PVI'!$B$2:$AH$214,13,FALSE)),0,(VLOOKUP($A348,'Autumn 2023 PVI'!$B$2:$AH$214,13,FALSE)))</f>
        <v>255</v>
      </c>
      <c r="L348" s="231">
        <f>IF(ISNA(VLOOKUP($A348,'Spring 2023 PVI'!$B$3:$AF$219,16,FALSE)),0,(VLOOKUP($A348,'Spring 2023 PVI'!$B$3:$AF$219,16,FALSE)))</f>
        <v>150</v>
      </c>
      <c r="M348" s="231">
        <f>IF(ISNA(VLOOKUP($A348,'Summer 2023 PVI'!$B$2:$AF$216,16,FALSE)),0,(VLOOKUP($A348,'Summer 2023 PVI'!$B$2:$AF$216,16,FALSE)))</f>
        <v>187.5</v>
      </c>
      <c r="N348" s="231">
        <f>IF(ISNA(VLOOKUP($A348,'Autumn 2023 PVI'!$B$2:$AH$214,16,FALSE)),0,(VLOOKUP($A348,'Autumn 2023 PVI'!$B$2:$AH$214,16,FALSE)))</f>
        <v>120</v>
      </c>
      <c r="O348" s="231">
        <f>IF(ISNA(VLOOKUP($A348,'Spring 2023 PVI'!$B$3:$AF$219,3,FALSE)),0,(VLOOKUP($A348,'Spring 2023 PVI'!$B$3:$AF$219,3,FALSE)))</f>
        <v>12</v>
      </c>
      <c r="P348" s="231">
        <f>IF(ISNA(VLOOKUP($A348,'Summer 2023 PVI'!$B$3:$AF$216,3,FALSE)),0,(VLOOKUP($A348,'Summer 2023 PVI'!$B$2:$AF$216,3,FALSE)))</f>
        <v>11</v>
      </c>
      <c r="Q348" s="231">
        <f>IF(ISNA(VLOOKUP($A348,'Autumn 2023 PVI'!$B$2:$AF$214,3,FALSE)),0,(VLOOKUP($A348,'Autumn 2023 PVI'!$B$2:$AF$214,3,FALSE)))</f>
        <v>11</v>
      </c>
      <c r="R348" s="231">
        <f>IF(ISNA(VLOOKUP($A348,'Spring 2023 PVI'!$B$3:$AF$219,10,FALSE)),0,(VLOOKUP($A348,'Spring 2023 PVI'!$B$3:$AF$219,10,FALSE)))</f>
        <v>180</v>
      </c>
      <c r="S348" s="231">
        <f>IF(ISNA(VLOOKUP($A348,'Summer 2023 PVI'!$B$2:$AF$216,10,FALSE)),0,(VLOOKUP($A348,'Summer 2023 PVI'!$B$2:$AF$216,10,FALSE)))</f>
        <v>165</v>
      </c>
      <c r="T348" s="231">
        <f>IF(ISNA(VLOOKUP($A348,'Autumn 2023 PVI'!$B$2:$AH$214,10,FALSE)),0,(VLOOKUP($A348,'Autumn 2023 PVI'!$B$2:$AH$214,10,FALSE)))</f>
        <v>165</v>
      </c>
      <c r="U348" s="231">
        <f>IF(ISNA(VLOOKUP($A348,'Spring 2023 PVI'!$B$3:$AF$219,26,FALSE)),0,(VLOOKUP($A348,'Spring 2023 PVI'!$B$3:$AF$219,26,FALSE)))</f>
        <v>1</v>
      </c>
      <c r="V348" s="231">
        <f>IF(ISNA(VLOOKUP($A348,'Spring 2023 PVI'!$B$3:$AF$219,26,FALSE)),0,(VLOOKUP($A348,'Spring 2023 PVI'!$B$3:$AF$219,26,FALSE)))</f>
        <v>1</v>
      </c>
      <c r="W348" s="231">
        <f>IF(ISNA(VLOOKUP($A348,'Spring 2023 PVI'!$B$3:$AF$219,26,FALSE)),0,(VLOOKUP($A348,'Spring 2023 PVI'!$B$3:$AF$219,26,FALSE)))</f>
        <v>1</v>
      </c>
      <c r="X348" s="231">
        <f>IF(ISNA(VLOOKUP($A348,'Spring 2023 PVI'!$B$3:$AF$219,27,FALSE)),0,(VLOOKUP($A348,'Spring 2023 PVI'!$B$3:$AF$219,27,FALSE)))</f>
        <v>15</v>
      </c>
      <c r="Y348" s="231">
        <f>IF(ISNA(VLOOKUP($A348,'Spring 2023 PVI'!$B$3:$AF$219,27,FALSE)),0,(VLOOKUP($A348,'Spring 2023 PVI'!$B$3:$AF$219,27,FALSE)))</f>
        <v>15</v>
      </c>
      <c r="Z348" s="231">
        <f>IF(ISNA(VLOOKUP($A348,'Spring 2023 PVI'!$B$3:$AF$219,27,FALSE)),0,(VLOOKUP($A348,'Spring 2023 PVI'!$B$3:$AF$219,27,FALSE)))</f>
        <v>15</v>
      </c>
      <c r="AA348" s="231">
        <f>IF(ISNA(VLOOKUP($A348,'Spring 2023 PVI'!$B$3:$AF$219,28,FALSE)),0,(VLOOKUP($A348,'Spring 2023 PVI'!$B$3:$AF$219,28,FALSE)))</f>
        <v>0</v>
      </c>
      <c r="AB348" s="231">
        <f>IF(ISNA(VLOOKUP($A348,'Spring 2023 PVI'!$B$3:$AF$219,28,FALSE)),0,(VLOOKUP($A348,'Spring 2023 PVI'!$B$3:$AF$219,28,FALSE)))</f>
        <v>0</v>
      </c>
      <c r="AC348" s="231">
        <f>IF(ISNA(VLOOKUP($A348,'Spring 2023 PVI'!$B$3:$AF$219,28,FALSE)),0,(VLOOKUP($A348,'Spring 2023 PVI'!$B$3:$AF$219,28,FALSE)))</f>
        <v>0</v>
      </c>
      <c r="AD348" s="384">
        <f t="shared" si="168"/>
        <v>111584.25</v>
      </c>
      <c r="AE348" s="403">
        <v>120</v>
      </c>
      <c r="AF348" s="403">
        <v>120</v>
      </c>
      <c r="AG348" s="403">
        <v>60</v>
      </c>
      <c r="AH348" s="384">
        <f t="shared" si="175"/>
        <v>2781.6</v>
      </c>
      <c r="AI348" s="384">
        <f t="shared" si="176"/>
        <v>1322.3999999999999</v>
      </c>
      <c r="AJ348" s="384">
        <f t="shared" si="177"/>
        <v>182.4</v>
      </c>
      <c r="AK348" s="384">
        <f t="shared" si="169"/>
        <v>4286.3999999999996</v>
      </c>
      <c r="AL348" s="403">
        <f>IF(ISNA(VLOOKUP($A348,'Spring 2023 PVI'!$B352:$AD352,29,FALSE)),0,(VLOOKUP($A348,'Spring 2023 PVI'!$B352:$AD352,29,FALSE)))</f>
        <v>0</v>
      </c>
      <c r="AM348" s="403">
        <f>IF(ISNA(VLOOKUP($A348,'Spring 2023 PVI'!$B352:$AZ352,30,FALSE)),0,(VLOOKUP($A348,'Spring 2023 PVI'!$B352:$AZ352,30,FALSE)))</f>
        <v>0</v>
      </c>
      <c r="AN348" s="402">
        <f t="shared" si="170"/>
        <v>0</v>
      </c>
      <c r="AO348" s="404">
        <f t="shared" si="171"/>
        <v>52754.400000000009</v>
      </c>
      <c r="AP348" s="384">
        <f t="shared" si="172"/>
        <v>168625.05</v>
      </c>
      <c r="AQ348" s="403"/>
      <c r="AR348" s="403" t="e">
        <f>VLOOKUP($A348,'Data EYFSS Indica'!$C:$AQ,27,0)</f>
        <v>#N/A</v>
      </c>
      <c r="AS348" s="403" t="e">
        <f>VLOOKUP($A348,'Data EYFSS Indica'!$C:$AQ,28,0)</f>
        <v>#N/A</v>
      </c>
      <c r="AT348" s="409" t="e">
        <f t="shared" si="173"/>
        <v>#N/A</v>
      </c>
      <c r="AU348" s="409" t="e">
        <f>(VLOOKUP($A348,'Data EYFSS Indica'!$C:$AQ,24,0))/3.2*AU$3</f>
        <v>#N/A</v>
      </c>
      <c r="AV348" s="413" t="e">
        <f t="shared" si="174"/>
        <v>#N/A</v>
      </c>
      <c r="AW348" s="410" t="e">
        <f t="shared" si="164"/>
        <v>#N/A</v>
      </c>
      <c r="AX348" s="410" t="e">
        <f t="shared" si="165"/>
        <v>#N/A</v>
      </c>
      <c r="AY348" s="410" t="e">
        <f t="shared" si="166"/>
        <v>#N/A</v>
      </c>
      <c r="AZ348" s="642">
        <f>(SUMIF('Spring 2023 School'!B:B,Budget!A348,'Spring 2023 School'!AG:AG)+SUMIF('Summer 2023 School'!B:B,Budget!A348,'Summer 2023 School'!AG:AG)+SUMIF('Autumn 2023 School'!B:B,Budget!A348,'Autumn 2023 School'!AG:AG))</f>
        <v>1</v>
      </c>
      <c r="BA348" s="410">
        <f t="shared" si="167"/>
        <v>910</v>
      </c>
      <c r="BI348">
        <f t="shared" si="178"/>
        <v>1800</v>
      </c>
      <c r="BJ348">
        <f t="shared" si="179"/>
        <v>1800</v>
      </c>
      <c r="BK348">
        <f t="shared" si="180"/>
        <v>900</v>
      </c>
    </row>
    <row r="349" spans="1:63" x14ac:dyDescent="0.35">
      <c r="A349" s="231">
        <v>3261</v>
      </c>
      <c r="B349" t="s">
        <v>482</v>
      </c>
      <c r="C349" s="231">
        <f>IF(ISNA(VLOOKUP($A349,'Spring 2023 PVI'!$B$3:$AF$220,6,FALSE)),0,(VLOOKUP($A349,'Spring 2023 PVI'!$B$3:$AF$220,6,FALSE)))</f>
        <v>38</v>
      </c>
      <c r="D349" s="231">
        <f>IF(ISNA(VLOOKUP($A349,'Summer 2023 PVI'!$B$2:$AF$217,6,FALSE)),0,(VLOOKUP($A349,'Summer 2023 PVI'!$B$2:$AF$217,6,FALSE)))</f>
        <v>40</v>
      </c>
      <c r="E349" s="231">
        <f>IF(ISNA(VLOOKUP($A349,'Autumn 2023 PVI'!$B$2:$AH$214,6,FALSE)),0,(VLOOKUP($A349,'Autumn 2023 PVI'!$B$2:$AH$214,6,FALSE)))</f>
        <v>20</v>
      </c>
      <c r="F349" s="231">
        <f>IF(ISNA(VLOOKUP($A349,'Spring 2023 PVI'!$B$3:$AF$219,9,FALSE)),0,(VLOOKUP($A349,'Spring 2023 PVI'!$B$3:$AF$219,8,FALSE)))</f>
        <v>3</v>
      </c>
      <c r="G349" s="231">
        <f>IF(ISNA(VLOOKUP($A349,'Summer 2023 PVI'!$B$2:$AF$216,9,FALSE)),0,(VLOOKUP($A349,'Summer 2023 PVI'!$B$2:$AF$216,8,FALSE)))</f>
        <v>7</v>
      </c>
      <c r="H349" s="231">
        <f>IF(ISNA(VLOOKUP($A349,'Autumn 2023 PVI'!$B$2:$AH$214,9,FALSE)),0,(VLOOKUP($A349,'Autumn 2023 PVI'!$B$2:$AH$214,9,FALSE)))</f>
        <v>3</v>
      </c>
      <c r="I349" s="231">
        <f>IF(ISNA(VLOOKUP($A349,'Spring 2023 PVI'!$B$3:$AF$219,13,FALSE)),0,(VLOOKUP($A349,'Spring 2023 PVI'!$B$3:$AF$219,13,FALSE)))</f>
        <v>570</v>
      </c>
      <c r="J349" s="231">
        <f>IF(ISNA(VLOOKUP($A349,'Summer 2023 PVI'!$B$2:$AF$216,13,FALSE)),0,(VLOOKUP($A349,'Summer 2023 PVI'!$B$2:$AF$216,13,FALSE)))</f>
        <v>600</v>
      </c>
      <c r="K349" s="231">
        <f>IF(ISNA(VLOOKUP($A349,'Autumn 2023 PVI'!$B$2:$AH$214,13,FALSE)),0,(VLOOKUP($A349,'Autumn 2023 PVI'!$B$2:$AH$214,13,FALSE)))</f>
        <v>300</v>
      </c>
      <c r="L349" s="231">
        <f>IF(ISNA(VLOOKUP($A349,'Spring 2023 PVI'!$B$3:$AF$219,16,FALSE)),0,(VLOOKUP($A349,'Spring 2023 PVI'!$B$3:$AF$219,16,FALSE)))</f>
        <v>180</v>
      </c>
      <c r="M349" s="231">
        <f>IF(ISNA(VLOOKUP($A349,'Summer 2023 PVI'!$B$2:$AF$216,16,FALSE)),0,(VLOOKUP($A349,'Summer 2023 PVI'!$B$2:$AF$216,16,FALSE)))</f>
        <v>210</v>
      </c>
      <c r="N349" s="231">
        <f>IF(ISNA(VLOOKUP($A349,'Autumn 2023 PVI'!$B$2:$AH$214,16,FALSE)),0,(VLOOKUP($A349,'Autumn 2023 PVI'!$B$2:$AH$214,16,FALSE)))</f>
        <v>45</v>
      </c>
      <c r="O349" s="231">
        <f>IF(ISNA(VLOOKUP($A349,'Spring 2023 PVI'!$B$3:$AF$219,3,FALSE)),0,(VLOOKUP($A349,'Spring 2023 PVI'!$B$3:$AF$219,3,FALSE)))</f>
        <v>17</v>
      </c>
      <c r="P349" s="231">
        <f>IF(ISNA(VLOOKUP($A349,'Summer 2023 PVI'!$B$3:$AF$216,3,FALSE)),0,(VLOOKUP($A349,'Summer 2023 PVI'!$B$2:$AF$216,3,FALSE)))</f>
        <v>24</v>
      </c>
      <c r="Q349" s="231">
        <f>IF(ISNA(VLOOKUP($A349,'Autumn 2023 PVI'!$B$2:$AF$214,3,FALSE)),0,(VLOOKUP($A349,'Autumn 2023 PVI'!$B$2:$AF$214,3,FALSE)))</f>
        <v>20</v>
      </c>
      <c r="R349" s="231">
        <f>IF(ISNA(VLOOKUP($A349,'Spring 2023 PVI'!$B$3:$AF$219,10,FALSE)),0,(VLOOKUP($A349,'Spring 2023 PVI'!$B$3:$AF$219,10,FALSE)))</f>
        <v>255</v>
      </c>
      <c r="S349" s="231">
        <f>IF(ISNA(VLOOKUP($A349,'Summer 2023 PVI'!$B$2:$AF$216,10,FALSE)),0,(VLOOKUP($A349,'Summer 2023 PVI'!$B$2:$AF$216,10,FALSE)))</f>
        <v>360</v>
      </c>
      <c r="T349" s="231">
        <f>IF(ISNA(VLOOKUP($A349,'Autumn 2023 PVI'!$B$2:$AH$214,10,FALSE)),0,(VLOOKUP($A349,'Autumn 2023 PVI'!$B$2:$AH$214,10,FALSE)))</f>
        <v>300</v>
      </c>
      <c r="U349" s="231">
        <f>IF(ISNA(VLOOKUP($A349,'Spring 2023 PVI'!$B$3:$AF$219,26,FALSE)),0,(VLOOKUP($A349,'Spring 2023 PVI'!$B$3:$AF$219,26,FALSE)))</f>
        <v>0</v>
      </c>
      <c r="V349" s="231">
        <f>IF(ISNA(VLOOKUP($A349,'Spring 2023 PVI'!$B$3:$AF$219,26,FALSE)),0,(VLOOKUP($A349,'Spring 2023 PVI'!$B$3:$AF$219,26,FALSE)))</f>
        <v>0</v>
      </c>
      <c r="W349" s="231">
        <f>IF(ISNA(VLOOKUP($A349,'Spring 2023 PVI'!$B$3:$AF$219,26,FALSE)),0,(VLOOKUP($A349,'Spring 2023 PVI'!$B$3:$AF$219,26,FALSE)))</f>
        <v>0</v>
      </c>
      <c r="X349" s="231">
        <f>IF(ISNA(VLOOKUP($A349,'Spring 2023 PVI'!$B$3:$AF$219,27,FALSE)),0,(VLOOKUP($A349,'Spring 2023 PVI'!$B$3:$AF$219,27,FALSE)))</f>
        <v>0</v>
      </c>
      <c r="Y349" s="231">
        <f>IF(ISNA(VLOOKUP($A349,'Spring 2023 PVI'!$B$3:$AF$219,27,FALSE)),0,(VLOOKUP($A349,'Spring 2023 PVI'!$B$3:$AF$219,27,FALSE)))</f>
        <v>0</v>
      </c>
      <c r="Z349" s="231">
        <f>IF(ISNA(VLOOKUP($A349,'Spring 2023 PVI'!$B$3:$AF$219,27,FALSE)),0,(VLOOKUP($A349,'Spring 2023 PVI'!$B$3:$AF$219,27,FALSE)))</f>
        <v>0</v>
      </c>
      <c r="AA349" s="231">
        <f>IF(ISNA(VLOOKUP($A349,'Spring 2023 PVI'!$B$3:$AF$219,28,FALSE)),0,(VLOOKUP($A349,'Spring 2023 PVI'!$B$3:$AF$219,28,FALSE)))</f>
        <v>0</v>
      </c>
      <c r="AB349" s="231">
        <f>IF(ISNA(VLOOKUP($A349,'Spring 2023 PVI'!$B$3:$AF$219,28,FALSE)),0,(VLOOKUP($A349,'Spring 2023 PVI'!$B$3:$AF$219,28,FALSE)))</f>
        <v>0</v>
      </c>
      <c r="AC349" s="231">
        <f>IF(ISNA(VLOOKUP($A349,'Spring 2023 PVI'!$B$3:$AF$219,28,FALSE)),0,(VLOOKUP($A349,'Spring 2023 PVI'!$B$3:$AF$219,28,FALSE)))</f>
        <v>0</v>
      </c>
      <c r="AD349" s="384">
        <f t="shared" si="168"/>
        <v>132356.4</v>
      </c>
      <c r="AE349" s="403">
        <v>255</v>
      </c>
      <c r="AF349" s="403">
        <v>75</v>
      </c>
      <c r="AG349" s="403">
        <v>30</v>
      </c>
      <c r="AH349" s="384">
        <f t="shared" si="175"/>
        <v>5910.9</v>
      </c>
      <c r="AI349" s="384">
        <f t="shared" si="176"/>
        <v>826.5</v>
      </c>
      <c r="AJ349" s="384">
        <f t="shared" si="177"/>
        <v>91.2</v>
      </c>
      <c r="AK349" s="384">
        <f t="shared" si="169"/>
        <v>6828.5999999999995</v>
      </c>
      <c r="AL349" s="403">
        <f>IF(ISNA(VLOOKUP($A349,'Spring 2023 PVI'!$B353:$AD353,29,FALSE)),0,(VLOOKUP($A349,'Spring 2023 PVI'!$B353:$AD353,29,FALSE)))</f>
        <v>0</v>
      </c>
      <c r="AM349" s="403">
        <f>IF(ISNA(VLOOKUP($A349,'Spring 2023 PVI'!$B353:$AZ353,30,FALSE)),0,(VLOOKUP($A349,'Spring 2023 PVI'!$B353:$AZ353,30,FALSE)))</f>
        <v>0</v>
      </c>
      <c r="AN349" s="402">
        <f t="shared" si="170"/>
        <v>0</v>
      </c>
      <c r="AO349" s="404">
        <f t="shared" si="171"/>
        <v>94615.200000000012</v>
      </c>
      <c r="AP349" s="384">
        <f t="shared" si="172"/>
        <v>233800.2</v>
      </c>
      <c r="AQ349" s="403"/>
      <c r="AR349" s="403" t="e">
        <f>VLOOKUP($A349,'Data EYFSS Indica'!$C:$AQ,27,0)</f>
        <v>#N/A</v>
      </c>
      <c r="AS349" s="403" t="e">
        <f>VLOOKUP($A349,'Data EYFSS Indica'!$C:$AQ,28,0)</f>
        <v>#N/A</v>
      </c>
      <c r="AT349" s="409" t="e">
        <f t="shared" si="173"/>
        <v>#N/A</v>
      </c>
      <c r="AU349" s="409" t="e">
        <f>(VLOOKUP($A349,'Data EYFSS Indica'!$C:$AQ,24,0))/3.2*AU$3</f>
        <v>#N/A</v>
      </c>
      <c r="AV349" s="413" t="e">
        <f t="shared" si="174"/>
        <v>#N/A</v>
      </c>
      <c r="AW349" s="410" t="e">
        <f t="shared" si="164"/>
        <v>#N/A</v>
      </c>
      <c r="AX349" s="410" t="e">
        <f t="shared" si="165"/>
        <v>#N/A</v>
      </c>
      <c r="AY349" s="410" t="e">
        <f t="shared" si="166"/>
        <v>#N/A</v>
      </c>
      <c r="AZ349" s="642">
        <f>(SUMIF('Spring 2023 School'!B:B,Budget!A349,'Spring 2023 School'!AG:AG)+SUMIF('Summer 2023 School'!B:B,Budget!A349,'Summer 2023 School'!AG:AG)+SUMIF('Autumn 2023 School'!B:B,Budget!A349,'Autumn 2023 School'!AG:AG))</f>
        <v>0</v>
      </c>
      <c r="BA349" s="410">
        <f t="shared" si="167"/>
        <v>0</v>
      </c>
      <c r="BI349">
        <f t="shared" si="178"/>
        <v>3825</v>
      </c>
      <c r="BJ349">
        <f t="shared" si="179"/>
        <v>1125</v>
      </c>
      <c r="BK349">
        <f t="shared" si="180"/>
        <v>450</v>
      </c>
    </row>
    <row r="350" spans="1:63" x14ac:dyDescent="0.35">
      <c r="A350" s="231">
        <v>3265</v>
      </c>
      <c r="B350" t="s">
        <v>483</v>
      </c>
      <c r="C350" s="231">
        <f>IF(ISNA(VLOOKUP($A350,'Spring 2023 PVI'!$B$3:$AF$220,6,FALSE)),0,(VLOOKUP($A350,'Spring 2023 PVI'!$B$3:$AF$220,6,FALSE)))</f>
        <v>20</v>
      </c>
      <c r="D350" s="231">
        <f>IF(ISNA(VLOOKUP($A350,'Summer 2023 PVI'!$B$2:$AF$217,6,FALSE)),0,(VLOOKUP($A350,'Summer 2023 PVI'!$B$2:$AF$217,6,FALSE)))</f>
        <v>24</v>
      </c>
      <c r="E350" s="231">
        <f>IF(ISNA(VLOOKUP($A350,'Autumn 2023 PVI'!$B$2:$AH$214,6,FALSE)),0,(VLOOKUP($A350,'Autumn 2023 PVI'!$B$2:$AH$214,6,FALSE)))</f>
        <v>15</v>
      </c>
      <c r="F350" s="231">
        <f>IF(ISNA(VLOOKUP($A350,'Spring 2023 PVI'!$B$3:$AF$219,9,FALSE)),0,(VLOOKUP($A350,'Spring 2023 PVI'!$B$3:$AF$219,8,FALSE)))</f>
        <v>0</v>
      </c>
      <c r="G350" s="231">
        <f>IF(ISNA(VLOOKUP($A350,'Summer 2023 PVI'!$B$2:$AF$216,9,FALSE)),0,(VLOOKUP($A350,'Summer 2023 PVI'!$B$2:$AF$216,8,FALSE)))</f>
        <v>2</v>
      </c>
      <c r="H350" s="231">
        <f>IF(ISNA(VLOOKUP($A350,'Autumn 2023 PVI'!$B$2:$AH$214,9,FALSE)),0,(VLOOKUP($A350,'Autumn 2023 PVI'!$B$2:$AH$214,9,FALSE)))</f>
        <v>2</v>
      </c>
      <c r="I350" s="231">
        <f>IF(ISNA(VLOOKUP($A350,'Spring 2023 PVI'!$B$3:$AF$219,13,FALSE)),0,(VLOOKUP($A350,'Spring 2023 PVI'!$B$3:$AF$219,13,FALSE)))</f>
        <v>300</v>
      </c>
      <c r="J350" s="231">
        <f>IF(ISNA(VLOOKUP($A350,'Summer 2023 PVI'!$B$2:$AF$216,13,FALSE)),0,(VLOOKUP($A350,'Summer 2023 PVI'!$B$2:$AF$216,13,FALSE)))</f>
        <v>360</v>
      </c>
      <c r="K350" s="231">
        <f>IF(ISNA(VLOOKUP($A350,'Autumn 2023 PVI'!$B$2:$AH$214,13,FALSE)),0,(VLOOKUP($A350,'Autumn 2023 PVI'!$B$2:$AH$214,13,FALSE)))</f>
        <v>225</v>
      </c>
      <c r="L350" s="231">
        <f>IF(ISNA(VLOOKUP($A350,'Spring 2023 PVI'!$B$3:$AF$219,16,FALSE)),0,(VLOOKUP($A350,'Spring 2023 PVI'!$B$3:$AF$219,16,FALSE)))</f>
        <v>30</v>
      </c>
      <c r="M350" s="231">
        <f>IF(ISNA(VLOOKUP($A350,'Summer 2023 PVI'!$B$2:$AF$216,16,FALSE)),0,(VLOOKUP($A350,'Summer 2023 PVI'!$B$2:$AF$216,16,FALSE)))</f>
        <v>75</v>
      </c>
      <c r="N350" s="231">
        <f>IF(ISNA(VLOOKUP($A350,'Autumn 2023 PVI'!$B$2:$AH$214,16,FALSE)),0,(VLOOKUP($A350,'Autumn 2023 PVI'!$B$2:$AH$214,16,FALSE)))</f>
        <v>30</v>
      </c>
      <c r="O350" s="231">
        <f>IF(ISNA(VLOOKUP($A350,'Spring 2023 PVI'!$B$3:$AF$219,3,FALSE)),0,(VLOOKUP($A350,'Spring 2023 PVI'!$B$3:$AF$219,3,FALSE)))</f>
        <v>18</v>
      </c>
      <c r="P350" s="231">
        <f>IF(ISNA(VLOOKUP($A350,'Summer 2023 PVI'!$B$3:$AF$216,3,FALSE)),0,(VLOOKUP($A350,'Summer 2023 PVI'!$B$2:$AF$216,3,FALSE)))</f>
        <v>19</v>
      </c>
      <c r="Q350" s="231">
        <f>IF(ISNA(VLOOKUP($A350,'Autumn 2023 PVI'!$B$2:$AF$214,3,FALSE)),0,(VLOOKUP($A350,'Autumn 2023 PVI'!$B$2:$AF$214,3,FALSE)))</f>
        <v>17</v>
      </c>
      <c r="R350" s="231">
        <f>IF(ISNA(VLOOKUP($A350,'Spring 2023 PVI'!$B$3:$AF$219,10,FALSE)),0,(VLOOKUP($A350,'Spring 2023 PVI'!$B$3:$AF$219,10,FALSE)))</f>
        <v>270</v>
      </c>
      <c r="S350" s="231">
        <f>IF(ISNA(VLOOKUP($A350,'Summer 2023 PVI'!$B$2:$AF$216,10,FALSE)),0,(VLOOKUP($A350,'Summer 2023 PVI'!$B$2:$AF$216,10,FALSE)))</f>
        <v>285</v>
      </c>
      <c r="T350" s="231">
        <f>IF(ISNA(VLOOKUP($A350,'Autumn 2023 PVI'!$B$2:$AH$214,10,FALSE)),0,(VLOOKUP($A350,'Autumn 2023 PVI'!$B$2:$AH$214,10,FALSE)))</f>
        <v>255</v>
      </c>
      <c r="U350" s="231">
        <f>IF(ISNA(VLOOKUP($A350,'Spring 2023 PVI'!$B$3:$AF$219,26,FALSE)),0,(VLOOKUP($A350,'Spring 2023 PVI'!$B$3:$AF$219,26,FALSE)))</f>
        <v>0</v>
      </c>
      <c r="V350" s="231">
        <f>IF(ISNA(VLOOKUP($A350,'Spring 2023 PVI'!$B$3:$AF$219,26,FALSE)),0,(VLOOKUP($A350,'Spring 2023 PVI'!$B$3:$AF$219,26,FALSE)))</f>
        <v>0</v>
      </c>
      <c r="W350" s="231">
        <f>IF(ISNA(VLOOKUP($A350,'Spring 2023 PVI'!$B$3:$AF$219,26,FALSE)),0,(VLOOKUP($A350,'Spring 2023 PVI'!$B$3:$AF$219,26,FALSE)))</f>
        <v>0</v>
      </c>
      <c r="X350" s="231">
        <f>IF(ISNA(VLOOKUP($A350,'Spring 2023 PVI'!$B$3:$AF$219,27,FALSE)),0,(VLOOKUP($A350,'Spring 2023 PVI'!$B$3:$AF$219,27,FALSE)))</f>
        <v>0</v>
      </c>
      <c r="Y350" s="231">
        <f>IF(ISNA(VLOOKUP($A350,'Spring 2023 PVI'!$B$3:$AF$219,27,FALSE)),0,(VLOOKUP($A350,'Spring 2023 PVI'!$B$3:$AF$219,27,FALSE)))</f>
        <v>0</v>
      </c>
      <c r="Z350" s="231">
        <f>IF(ISNA(VLOOKUP($A350,'Spring 2023 PVI'!$B$3:$AF$219,27,FALSE)),0,(VLOOKUP($A350,'Spring 2023 PVI'!$B$3:$AF$219,27,FALSE)))</f>
        <v>0</v>
      </c>
      <c r="AA350" s="231">
        <f>IF(ISNA(VLOOKUP($A350,'Spring 2023 PVI'!$B$3:$AF$219,28,FALSE)),0,(VLOOKUP($A350,'Spring 2023 PVI'!$B$3:$AF$219,28,FALSE)))</f>
        <v>0</v>
      </c>
      <c r="AB350" s="231">
        <f>IF(ISNA(VLOOKUP($A350,'Spring 2023 PVI'!$B$3:$AF$219,28,FALSE)),0,(VLOOKUP($A350,'Spring 2023 PVI'!$B$3:$AF$219,28,FALSE)))</f>
        <v>0</v>
      </c>
      <c r="AC350" s="231">
        <f>IF(ISNA(VLOOKUP($A350,'Spring 2023 PVI'!$B$3:$AF$219,28,FALSE)),0,(VLOOKUP($A350,'Spring 2023 PVI'!$B$3:$AF$219,28,FALSE)))</f>
        <v>0</v>
      </c>
      <c r="AD350" s="384">
        <f t="shared" si="168"/>
        <v>70487.099999999991</v>
      </c>
      <c r="AE350" s="403">
        <v>15</v>
      </c>
      <c r="AF350" s="403">
        <v>45</v>
      </c>
      <c r="AG350" s="403">
        <v>210</v>
      </c>
      <c r="AH350" s="384">
        <f t="shared" si="175"/>
        <v>347.7</v>
      </c>
      <c r="AI350" s="384">
        <f t="shared" si="176"/>
        <v>495.9</v>
      </c>
      <c r="AJ350" s="384">
        <f t="shared" si="177"/>
        <v>638.4</v>
      </c>
      <c r="AK350" s="384">
        <f t="shared" si="169"/>
        <v>1482</v>
      </c>
      <c r="AL350" s="403">
        <f>IF(ISNA(VLOOKUP($A350,'Spring 2023 PVI'!$B354:$AD354,29,FALSE)),0,(VLOOKUP($A350,'Spring 2023 PVI'!$B354:$AD354,29,FALSE)))</f>
        <v>0</v>
      </c>
      <c r="AM350" s="403">
        <f>IF(ISNA(VLOOKUP($A350,'Spring 2023 PVI'!$B354:$AZ354,30,FALSE)),0,(VLOOKUP($A350,'Spring 2023 PVI'!$B354:$AZ354,30,FALSE)))</f>
        <v>0</v>
      </c>
      <c r="AN350" s="402">
        <f t="shared" si="170"/>
        <v>0</v>
      </c>
      <c r="AO350" s="404">
        <f t="shared" si="171"/>
        <v>83844</v>
      </c>
      <c r="AP350" s="384">
        <f t="shared" si="172"/>
        <v>155813.09999999998</v>
      </c>
      <c r="AQ350" s="403"/>
      <c r="AR350" s="403" t="e">
        <f>VLOOKUP($A350,'Data EYFSS Indica'!$C:$AQ,27,0)</f>
        <v>#N/A</v>
      </c>
      <c r="AS350" s="403" t="e">
        <f>VLOOKUP($A350,'Data EYFSS Indica'!$C:$AQ,28,0)</f>
        <v>#N/A</v>
      </c>
      <c r="AT350" s="409" t="e">
        <f t="shared" si="173"/>
        <v>#N/A</v>
      </c>
      <c r="AU350" s="409" t="e">
        <f>(VLOOKUP($A350,'Data EYFSS Indica'!$C:$AQ,24,0))/3.2*AU$3</f>
        <v>#N/A</v>
      </c>
      <c r="AV350" s="413" t="e">
        <f t="shared" si="174"/>
        <v>#N/A</v>
      </c>
      <c r="AW350" s="410" t="e">
        <f t="shared" si="164"/>
        <v>#N/A</v>
      </c>
      <c r="AX350" s="410" t="e">
        <f t="shared" si="165"/>
        <v>#N/A</v>
      </c>
      <c r="AY350" s="410" t="e">
        <f t="shared" si="166"/>
        <v>#N/A</v>
      </c>
      <c r="AZ350" s="642">
        <f>(SUMIF('Spring 2023 School'!B:B,Budget!A350,'Spring 2023 School'!AG:AG)+SUMIF('Summer 2023 School'!B:B,Budget!A350,'Summer 2023 School'!AG:AG)+SUMIF('Autumn 2023 School'!B:B,Budget!A350,'Autumn 2023 School'!AG:AG))</f>
        <v>3</v>
      </c>
      <c r="BA350" s="410">
        <f t="shared" si="167"/>
        <v>2730</v>
      </c>
      <c r="BI350">
        <f t="shared" si="178"/>
        <v>225</v>
      </c>
      <c r="BJ350">
        <f t="shared" si="179"/>
        <v>675</v>
      </c>
      <c r="BK350">
        <f t="shared" si="180"/>
        <v>3150</v>
      </c>
    </row>
    <row r="351" spans="1:63" x14ac:dyDescent="0.35">
      <c r="A351" s="231">
        <v>3270</v>
      </c>
      <c r="B351" t="s">
        <v>484</v>
      </c>
      <c r="C351" s="231">
        <f>IF(ISNA(VLOOKUP($A351,'Spring 2023 PVI'!$B$3:$AF$220,6,FALSE)),0,(VLOOKUP($A351,'Spring 2023 PVI'!$B$3:$AF$220,6,FALSE)))</f>
        <v>42</v>
      </c>
      <c r="D351" s="231">
        <f>IF(ISNA(VLOOKUP($A351,'Summer 2023 PVI'!$B$2:$AF$217,6,FALSE)),0,(VLOOKUP($A351,'Summer 2023 PVI'!$B$2:$AF$217,6,FALSE)))</f>
        <v>43</v>
      </c>
      <c r="E351" s="231">
        <f>IF(ISNA(VLOOKUP($A351,'Autumn 2023 PVI'!$B$2:$AH$214,6,FALSE)),0,(VLOOKUP($A351,'Autumn 2023 PVI'!$B$2:$AH$214,6,FALSE)))</f>
        <v>0</v>
      </c>
      <c r="F351" s="231">
        <f>IF(ISNA(VLOOKUP($A351,'Spring 2023 PVI'!$B$3:$AF$219,9,FALSE)),0,(VLOOKUP($A351,'Spring 2023 PVI'!$B$3:$AF$219,8,FALSE)))</f>
        <v>0</v>
      </c>
      <c r="G351" s="231">
        <f>IF(ISNA(VLOOKUP($A351,'Summer 2023 PVI'!$B$2:$AF$216,9,FALSE)),0,(VLOOKUP($A351,'Summer 2023 PVI'!$B$2:$AF$216,8,FALSE)))</f>
        <v>0</v>
      </c>
      <c r="H351" s="231">
        <f>IF(ISNA(VLOOKUP($A351,'Autumn 2023 PVI'!$B$2:$AH$214,9,FALSE)),0,(VLOOKUP($A351,'Autumn 2023 PVI'!$B$2:$AH$214,9,FALSE)))</f>
        <v>0</v>
      </c>
      <c r="I351" s="231">
        <f>IF(ISNA(VLOOKUP($A351,'Spring 2023 PVI'!$B$3:$AF$219,13,FALSE)),0,(VLOOKUP($A351,'Spring 2023 PVI'!$B$3:$AF$219,13,FALSE)))</f>
        <v>627</v>
      </c>
      <c r="J351" s="231">
        <f>IF(ISNA(VLOOKUP($A351,'Summer 2023 PVI'!$B$2:$AF$216,13,FALSE)),0,(VLOOKUP($A351,'Summer 2023 PVI'!$B$2:$AF$216,13,FALSE)))</f>
        <v>642</v>
      </c>
      <c r="K351" s="231">
        <f>IF(ISNA(VLOOKUP($A351,'Autumn 2023 PVI'!$B$2:$AH$214,13,FALSE)),0,(VLOOKUP($A351,'Autumn 2023 PVI'!$B$2:$AH$214,13,FALSE)))</f>
        <v>0</v>
      </c>
      <c r="L351" s="231">
        <f>IF(ISNA(VLOOKUP($A351,'Spring 2023 PVI'!$B$3:$AF$219,16,FALSE)),0,(VLOOKUP($A351,'Spring 2023 PVI'!$B$3:$AF$219,16,FALSE)))</f>
        <v>0</v>
      </c>
      <c r="M351" s="231">
        <f>IF(ISNA(VLOOKUP($A351,'Summer 2023 PVI'!$B$2:$AF$216,16,FALSE)),0,(VLOOKUP($A351,'Summer 2023 PVI'!$B$2:$AF$216,16,FALSE)))</f>
        <v>0</v>
      </c>
      <c r="N351" s="231">
        <f>IF(ISNA(VLOOKUP($A351,'Autumn 2023 PVI'!$B$2:$AH$214,16,FALSE)),0,(VLOOKUP($A351,'Autumn 2023 PVI'!$B$2:$AH$214,16,FALSE)))</f>
        <v>0</v>
      </c>
      <c r="O351" s="231">
        <f>IF(ISNA(VLOOKUP($A351,'Spring 2023 PVI'!$B$3:$AF$219,3,FALSE)),0,(VLOOKUP($A351,'Spring 2023 PVI'!$B$3:$AF$219,3,FALSE)))</f>
        <v>1</v>
      </c>
      <c r="P351" s="231">
        <f>IF(ISNA(VLOOKUP($A351,'Summer 2023 PVI'!$B$3:$AF$216,3,FALSE)),0,(VLOOKUP($A351,'Summer 2023 PVI'!$B$2:$AF$216,3,FALSE)))</f>
        <v>1</v>
      </c>
      <c r="Q351" s="231">
        <f>IF(ISNA(VLOOKUP($A351,'Autumn 2023 PVI'!$B$2:$AF$214,3,FALSE)),0,(VLOOKUP($A351,'Autumn 2023 PVI'!$B$2:$AF$214,3,FALSE)))</f>
        <v>0</v>
      </c>
      <c r="R351" s="231">
        <f>IF(ISNA(VLOOKUP($A351,'Spring 2023 PVI'!$B$3:$AF$219,10,FALSE)),0,(VLOOKUP($A351,'Spring 2023 PVI'!$B$3:$AF$219,10,FALSE)))</f>
        <v>15</v>
      </c>
      <c r="S351" s="231">
        <f>IF(ISNA(VLOOKUP($A351,'Summer 2023 PVI'!$B$2:$AF$216,10,FALSE)),0,(VLOOKUP($A351,'Summer 2023 PVI'!$B$2:$AF$216,10,FALSE)))</f>
        <v>15</v>
      </c>
      <c r="T351" s="231">
        <f>IF(ISNA(VLOOKUP($A351,'Autumn 2023 PVI'!$B$2:$AH$214,10,FALSE)),0,(VLOOKUP($A351,'Autumn 2023 PVI'!$B$2:$AH$214,10,FALSE)))</f>
        <v>0</v>
      </c>
      <c r="U351" s="231">
        <f>IF(ISNA(VLOOKUP($A351,'Spring 2023 PVI'!$B$3:$AF$219,26,FALSE)),0,(VLOOKUP($A351,'Spring 2023 PVI'!$B$3:$AF$219,26,FALSE)))</f>
        <v>0</v>
      </c>
      <c r="V351" s="231">
        <f>IF(ISNA(VLOOKUP($A351,'Spring 2023 PVI'!$B$3:$AF$219,26,FALSE)),0,(VLOOKUP($A351,'Spring 2023 PVI'!$B$3:$AF$219,26,FALSE)))</f>
        <v>0</v>
      </c>
      <c r="W351" s="231">
        <f>IF(ISNA(VLOOKUP($A351,'Spring 2023 PVI'!$B$3:$AF$219,26,FALSE)),0,(VLOOKUP($A351,'Spring 2023 PVI'!$B$3:$AF$219,26,FALSE)))</f>
        <v>0</v>
      </c>
      <c r="X351" s="231">
        <f>IF(ISNA(VLOOKUP($A351,'Spring 2023 PVI'!$B$3:$AF$219,27,FALSE)),0,(VLOOKUP($A351,'Spring 2023 PVI'!$B$3:$AF$219,27,FALSE)))</f>
        <v>0</v>
      </c>
      <c r="Y351" s="231">
        <f>IF(ISNA(VLOOKUP($A351,'Spring 2023 PVI'!$B$3:$AF$219,27,FALSE)),0,(VLOOKUP($A351,'Spring 2023 PVI'!$B$3:$AF$219,27,FALSE)))</f>
        <v>0</v>
      </c>
      <c r="Z351" s="231">
        <f>IF(ISNA(VLOOKUP($A351,'Spring 2023 PVI'!$B$3:$AF$219,27,FALSE)),0,(VLOOKUP($A351,'Spring 2023 PVI'!$B$3:$AF$219,27,FALSE)))</f>
        <v>0</v>
      </c>
      <c r="AA351" s="231">
        <f>IF(ISNA(VLOOKUP($A351,'Spring 2023 PVI'!$B$3:$AF$219,28,FALSE)),0,(VLOOKUP($A351,'Spring 2023 PVI'!$B$3:$AF$219,28,FALSE)))</f>
        <v>0</v>
      </c>
      <c r="AB351" s="231">
        <f>IF(ISNA(VLOOKUP($A351,'Spring 2023 PVI'!$B$3:$AF$219,28,FALSE)),0,(VLOOKUP($A351,'Spring 2023 PVI'!$B$3:$AF$219,28,FALSE)))</f>
        <v>0</v>
      </c>
      <c r="AC351" s="231">
        <f>IF(ISNA(VLOOKUP($A351,'Spring 2023 PVI'!$B$3:$AF$219,28,FALSE)),0,(VLOOKUP($A351,'Spring 2023 PVI'!$B$3:$AF$219,28,FALSE)))</f>
        <v>0</v>
      </c>
      <c r="AD351" s="384">
        <f t="shared" si="168"/>
        <v>89413.739999999991</v>
      </c>
      <c r="AE351" s="403">
        <v>45</v>
      </c>
      <c r="AF351" s="403">
        <v>75</v>
      </c>
      <c r="AG351" s="403">
        <v>45</v>
      </c>
      <c r="AH351" s="384">
        <f t="shared" si="175"/>
        <v>1043.0999999999999</v>
      </c>
      <c r="AI351" s="384">
        <f t="shared" si="176"/>
        <v>826.5</v>
      </c>
      <c r="AJ351" s="384">
        <f t="shared" si="177"/>
        <v>136.80000000000001</v>
      </c>
      <c r="AK351" s="384">
        <f t="shared" si="169"/>
        <v>2006.3999999999999</v>
      </c>
      <c r="AL351" s="403">
        <f>IF(ISNA(VLOOKUP($A351,'Spring 2023 PVI'!$B355:$AD355,29,FALSE)),0,(VLOOKUP($A351,'Spring 2023 PVI'!$B355:$AD355,29,FALSE)))</f>
        <v>0</v>
      </c>
      <c r="AM351" s="403">
        <f>IF(ISNA(VLOOKUP($A351,'Spring 2023 PVI'!$B355:$AZ355,30,FALSE)),0,(VLOOKUP($A351,'Spring 2023 PVI'!$B355:$AZ355,30,FALSE)))</f>
        <v>0</v>
      </c>
      <c r="AN351" s="402">
        <f t="shared" si="170"/>
        <v>0</v>
      </c>
      <c r="AO351" s="404">
        <f t="shared" si="171"/>
        <v>3182.4</v>
      </c>
      <c r="AP351" s="384">
        <f t="shared" si="172"/>
        <v>94602.539999999979</v>
      </c>
      <c r="AQ351" s="403"/>
      <c r="AR351" s="403" t="e">
        <f>VLOOKUP($A351,'Data EYFSS Indica'!$C:$AQ,27,0)</f>
        <v>#N/A</v>
      </c>
      <c r="AS351" s="403" t="e">
        <f>VLOOKUP($A351,'Data EYFSS Indica'!$C:$AQ,28,0)</f>
        <v>#N/A</v>
      </c>
      <c r="AT351" s="409" t="e">
        <f t="shared" si="173"/>
        <v>#N/A</v>
      </c>
      <c r="AU351" s="409" t="e">
        <f>(VLOOKUP($A351,'Data EYFSS Indica'!$C:$AQ,24,0))/3.2*AU$3</f>
        <v>#N/A</v>
      </c>
      <c r="AV351" s="413" t="e">
        <f t="shared" si="174"/>
        <v>#N/A</v>
      </c>
      <c r="AW351" s="410" t="e">
        <f t="shared" si="164"/>
        <v>#N/A</v>
      </c>
      <c r="AX351" s="410" t="e">
        <f t="shared" si="165"/>
        <v>#N/A</v>
      </c>
      <c r="AY351" s="410" t="e">
        <f t="shared" si="166"/>
        <v>#N/A</v>
      </c>
      <c r="AZ351" s="642">
        <f>(SUMIF('Spring 2023 School'!B:B,Budget!A351,'Spring 2023 School'!AG:AG)+SUMIF('Summer 2023 School'!B:B,Budget!A351,'Summer 2023 School'!AG:AG)+SUMIF('Autumn 2023 School'!B:B,Budget!A351,'Autumn 2023 School'!AG:AG))</f>
        <v>0</v>
      </c>
      <c r="BA351" s="410">
        <f t="shared" si="167"/>
        <v>0</v>
      </c>
      <c r="BI351">
        <f t="shared" si="178"/>
        <v>675</v>
      </c>
      <c r="BJ351">
        <f t="shared" si="179"/>
        <v>1125</v>
      </c>
      <c r="BK351">
        <f t="shared" si="180"/>
        <v>675</v>
      </c>
    </row>
    <row r="352" spans="1:63" x14ac:dyDescent="0.35">
      <c r="A352" s="231">
        <v>3278</v>
      </c>
      <c r="B352" t="s">
        <v>485</v>
      </c>
      <c r="C352" s="231">
        <f>IF(ISNA(VLOOKUP($A352,'Spring 2023 PVI'!$B$3:$AF$220,6,FALSE)),0,(VLOOKUP($A352,'Spring 2023 PVI'!$B$3:$AF$220,6,FALSE)))</f>
        <v>65</v>
      </c>
      <c r="D352" s="231">
        <f>IF(ISNA(VLOOKUP($A352,'Summer 2023 PVI'!$B$2:$AF$217,6,FALSE)),0,(VLOOKUP($A352,'Summer 2023 PVI'!$B$2:$AF$217,6,FALSE)))</f>
        <v>75</v>
      </c>
      <c r="E352" s="231">
        <f>IF(ISNA(VLOOKUP($A352,'Autumn 2023 PVI'!$B$2:$AH$214,6,FALSE)),0,(VLOOKUP($A352,'Autumn 2023 PVI'!$B$2:$AH$214,6,FALSE)))</f>
        <v>44</v>
      </c>
      <c r="F352" s="231">
        <f>IF(ISNA(VLOOKUP($A352,'Spring 2023 PVI'!$B$3:$AF$219,9,FALSE)),0,(VLOOKUP($A352,'Spring 2023 PVI'!$B$3:$AF$219,8,FALSE)))</f>
        <v>6</v>
      </c>
      <c r="G352" s="231">
        <f>IF(ISNA(VLOOKUP($A352,'Summer 2023 PVI'!$B$2:$AF$216,9,FALSE)),0,(VLOOKUP($A352,'Summer 2023 PVI'!$B$2:$AF$216,8,FALSE)))</f>
        <v>9</v>
      </c>
      <c r="H352" s="231">
        <f>IF(ISNA(VLOOKUP($A352,'Autumn 2023 PVI'!$B$2:$AH$214,9,FALSE)),0,(VLOOKUP($A352,'Autumn 2023 PVI'!$B$2:$AH$214,9,FALSE)))</f>
        <v>19</v>
      </c>
      <c r="I352" s="231">
        <f>IF(ISNA(VLOOKUP($A352,'Spring 2023 PVI'!$B$3:$AF$219,13,FALSE)),0,(VLOOKUP($A352,'Spring 2023 PVI'!$B$3:$AF$219,13,FALSE)))</f>
        <v>975</v>
      </c>
      <c r="J352" s="231">
        <f>IF(ISNA(VLOOKUP($A352,'Summer 2023 PVI'!$B$2:$AF$216,13,FALSE)),0,(VLOOKUP($A352,'Summer 2023 PVI'!$B$2:$AF$216,13,FALSE)))</f>
        <v>1125</v>
      </c>
      <c r="K352" s="231">
        <f>IF(ISNA(VLOOKUP($A352,'Autumn 2023 PVI'!$B$2:$AH$214,13,FALSE)),0,(VLOOKUP($A352,'Autumn 2023 PVI'!$B$2:$AH$214,13,FALSE)))</f>
        <v>660</v>
      </c>
      <c r="L352" s="231">
        <f>IF(ISNA(VLOOKUP($A352,'Spring 2023 PVI'!$B$3:$AF$219,16,FALSE)),0,(VLOOKUP($A352,'Spring 2023 PVI'!$B$3:$AF$219,16,FALSE)))</f>
        <v>415</v>
      </c>
      <c r="M352" s="231">
        <f>IF(ISNA(VLOOKUP($A352,'Summer 2023 PVI'!$B$2:$AF$216,16,FALSE)),0,(VLOOKUP($A352,'Summer 2023 PVI'!$B$2:$AF$216,16,FALSE)))</f>
        <v>525</v>
      </c>
      <c r="N352" s="231">
        <f>IF(ISNA(VLOOKUP($A352,'Autumn 2023 PVI'!$B$2:$AH$214,16,FALSE)),0,(VLOOKUP($A352,'Autumn 2023 PVI'!$B$2:$AH$214,16,FALSE)))</f>
        <v>285</v>
      </c>
      <c r="O352" s="231">
        <f>IF(ISNA(VLOOKUP($A352,'Spring 2023 PVI'!$B$3:$AF$219,3,FALSE)),0,(VLOOKUP($A352,'Spring 2023 PVI'!$B$3:$AF$219,3,FALSE)))</f>
        <v>13</v>
      </c>
      <c r="P352" s="231">
        <f>IF(ISNA(VLOOKUP($A352,'Summer 2023 PVI'!$B$3:$AF$216,3,FALSE)),0,(VLOOKUP($A352,'Summer 2023 PVI'!$B$2:$AF$216,3,FALSE)))</f>
        <v>13</v>
      </c>
      <c r="Q352" s="231">
        <f>IF(ISNA(VLOOKUP($A352,'Autumn 2023 PVI'!$B$2:$AF$214,3,FALSE)),0,(VLOOKUP($A352,'Autumn 2023 PVI'!$B$2:$AF$214,3,FALSE)))</f>
        <v>22</v>
      </c>
      <c r="R352" s="231">
        <f>IF(ISNA(VLOOKUP($A352,'Spring 2023 PVI'!$B$3:$AF$219,10,FALSE)),0,(VLOOKUP($A352,'Spring 2023 PVI'!$B$3:$AF$219,10,FALSE)))</f>
        <v>195</v>
      </c>
      <c r="S352" s="231">
        <f>IF(ISNA(VLOOKUP($A352,'Summer 2023 PVI'!$B$2:$AF$216,10,FALSE)),0,(VLOOKUP($A352,'Summer 2023 PVI'!$B$2:$AF$216,10,FALSE)))</f>
        <v>195</v>
      </c>
      <c r="T352" s="231">
        <f>IF(ISNA(VLOOKUP($A352,'Autumn 2023 PVI'!$B$2:$AH$214,10,FALSE)),0,(VLOOKUP($A352,'Autumn 2023 PVI'!$B$2:$AH$214,10,FALSE)))</f>
        <v>330</v>
      </c>
      <c r="U352" s="231">
        <f>IF(ISNA(VLOOKUP($A352,'Spring 2023 PVI'!$B$3:$AF$219,26,FALSE)),0,(VLOOKUP($A352,'Spring 2023 PVI'!$B$3:$AF$219,26,FALSE)))</f>
        <v>0</v>
      </c>
      <c r="V352" s="231">
        <f>IF(ISNA(VLOOKUP($A352,'Spring 2023 PVI'!$B$3:$AF$219,26,FALSE)),0,(VLOOKUP($A352,'Spring 2023 PVI'!$B$3:$AF$219,26,FALSE)))</f>
        <v>0</v>
      </c>
      <c r="W352" s="231">
        <f>IF(ISNA(VLOOKUP($A352,'Spring 2023 PVI'!$B$3:$AF$219,26,FALSE)),0,(VLOOKUP($A352,'Spring 2023 PVI'!$B$3:$AF$219,26,FALSE)))</f>
        <v>0</v>
      </c>
      <c r="X352" s="231">
        <f>IF(ISNA(VLOOKUP($A352,'Spring 2023 PVI'!$B$3:$AF$219,27,FALSE)),0,(VLOOKUP($A352,'Spring 2023 PVI'!$B$3:$AF$219,27,FALSE)))</f>
        <v>0</v>
      </c>
      <c r="Y352" s="231">
        <f>IF(ISNA(VLOOKUP($A352,'Spring 2023 PVI'!$B$3:$AF$219,27,FALSE)),0,(VLOOKUP($A352,'Spring 2023 PVI'!$B$3:$AF$219,27,FALSE)))</f>
        <v>0</v>
      </c>
      <c r="Z352" s="231">
        <f>IF(ISNA(VLOOKUP($A352,'Spring 2023 PVI'!$B$3:$AF$219,27,FALSE)),0,(VLOOKUP($A352,'Spring 2023 PVI'!$B$3:$AF$219,27,FALSE)))</f>
        <v>0</v>
      </c>
      <c r="AA352" s="231">
        <f>IF(ISNA(VLOOKUP($A352,'Spring 2023 PVI'!$B$3:$AF$219,28,FALSE)),0,(VLOOKUP($A352,'Spring 2023 PVI'!$B$3:$AF$219,28,FALSE)))</f>
        <v>0</v>
      </c>
      <c r="AB352" s="231">
        <f>IF(ISNA(VLOOKUP($A352,'Spring 2023 PVI'!$B$3:$AF$219,28,FALSE)),0,(VLOOKUP($A352,'Spring 2023 PVI'!$B$3:$AF$219,28,FALSE)))</f>
        <v>0</v>
      </c>
      <c r="AC352" s="231">
        <f>IF(ISNA(VLOOKUP($A352,'Spring 2023 PVI'!$B$3:$AF$219,28,FALSE)),0,(VLOOKUP($A352,'Spring 2023 PVI'!$B$3:$AF$219,28,FALSE)))</f>
        <v>0</v>
      </c>
      <c r="AD352" s="384">
        <f t="shared" si="168"/>
        <v>275661.2</v>
      </c>
      <c r="AE352" s="403">
        <v>150</v>
      </c>
      <c r="AF352" s="403">
        <v>135</v>
      </c>
      <c r="AG352" s="403">
        <v>450</v>
      </c>
      <c r="AH352" s="384">
        <f t="shared" si="175"/>
        <v>3477</v>
      </c>
      <c r="AI352" s="384">
        <f t="shared" si="176"/>
        <v>1487.7</v>
      </c>
      <c r="AJ352" s="384">
        <f t="shared" si="177"/>
        <v>1368</v>
      </c>
      <c r="AK352" s="384">
        <f t="shared" si="169"/>
        <v>6332.7</v>
      </c>
      <c r="AL352" s="403">
        <f>IF(ISNA(VLOOKUP($A352,'Spring 2023 PVI'!$B356:$AD356,29,FALSE)),0,(VLOOKUP($A352,'Spring 2023 PVI'!$B356:$AD356,29,FALSE)))</f>
        <v>0</v>
      </c>
      <c r="AM352" s="403">
        <f>IF(ISNA(VLOOKUP($A352,'Spring 2023 PVI'!$B356:$AZ356,30,FALSE)),0,(VLOOKUP($A352,'Spring 2023 PVI'!$B356:$AZ356,30,FALSE)))</f>
        <v>0</v>
      </c>
      <c r="AN352" s="402">
        <f t="shared" si="170"/>
        <v>0</v>
      </c>
      <c r="AO352" s="404">
        <f t="shared" si="171"/>
        <v>73684.800000000003</v>
      </c>
      <c r="AP352" s="384">
        <f t="shared" si="172"/>
        <v>355678.7</v>
      </c>
      <c r="AQ352" s="403"/>
      <c r="AR352" s="403" t="e">
        <f>VLOOKUP($A352,'Data EYFSS Indica'!$C:$AQ,27,0)</f>
        <v>#N/A</v>
      </c>
      <c r="AS352" s="403" t="e">
        <f>VLOOKUP($A352,'Data EYFSS Indica'!$C:$AQ,28,0)</f>
        <v>#N/A</v>
      </c>
      <c r="AT352" s="409" t="e">
        <f t="shared" si="173"/>
        <v>#N/A</v>
      </c>
      <c r="AU352" s="409" t="e">
        <f>(VLOOKUP($A352,'Data EYFSS Indica'!$C:$AQ,24,0))/3.2*AU$3</f>
        <v>#N/A</v>
      </c>
      <c r="AV352" s="413" t="e">
        <f t="shared" si="174"/>
        <v>#N/A</v>
      </c>
      <c r="AW352" s="410" t="e">
        <f t="shared" si="164"/>
        <v>#N/A</v>
      </c>
      <c r="AX352" s="410" t="e">
        <f t="shared" si="165"/>
        <v>#N/A</v>
      </c>
      <c r="AY352" s="410" t="e">
        <f t="shared" si="166"/>
        <v>#N/A</v>
      </c>
      <c r="AZ352" s="642">
        <f>(SUMIF('Spring 2023 School'!B:B,Budget!A352,'Spring 2023 School'!AG:AG)+SUMIF('Summer 2023 School'!B:B,Budget!A352,'Summer 2023 School'!AG:AG)+SUMIF('Autumn 2023 School'!B:B,Budget!A352,'Autumn 2023 School'!AG:AG))</f>
        <v>0</v>
      </c>
      <c r="BA352" s="410">
        <f t="shared" si="167"/>
        <v>0</v>
      </c>
      <c r="BI352">
        <f t="shared" si="178"/>
        <v>2250</v>
      </c>
      <c r="BJ352">
        <f t="shared" si="179"/>
        <v>2025</v>
      </c>
      <c r="BK352">
        <f t="shared" si="180"/>
        <v>6750</v>
      </c>
    </row>
    <row r="353" spans="1:63" x14ac:dyDescent="0.35">
      <c r="A353" s="231">
        <v>3338</v>
      </c>
      <c r="B353" t="s">
        <v>486</v>
      </c>
      <c r="C353" s="231">
        <f>IF(ISNA(VLOOKUP($A353,'Spring 2023 PVI'!$B$3:$AF$220,6,FALSE)),0,(VLOOKUP($A353,'Spring 2023 PVI'!$B$3:$AF$220,6,FALSE)))</f>
        <v>29</v>
      </c>
      <c r="D353" s="231">
        <f>IF(ISNA(VLOOKUP($A353,'Summer 2023 PVI'!$B$2:$AF$217,6,FALSE)),0,(VLOOKUP($A353,'Summer 2023 PVI'!$B$2:$AF$217,6,FALSE)))</f>
        <v>41</v>
      </c>
      <c r="E353" s="231">
        <f>IF(ISNA(VLOOKUP($A353,'Autumn 2023 PVI'!$B$2:$AH$214,6,FALSE)),0,(VLOOKUP($A353,'Autumn 2023 PVI'!$B$2:$AH$214,6,FALSE)))</f>
        <v>24</v>
      </c>
      <c r="F353" s="231">
        <f>IF(ISNA(VLOOKUP($A353,'Spring 2023 PVI'!$B$3:$AF$219,9,FALSE)),0,(VLOOKUP($A353,'Spring 2023 PVI'!$B$3:$AF$219,8,FALSE)))</f>
        <v>1</v>
      </c>
      <c r="G353" s="231">
        <f>IF(ISNA(VLOOKUP($A353,'Summer 2023 PVI'!$B$2:$AF$216,9,FALSE)),0,(VLOOKUP($A353,'Summer 2023 PVI'!$B$2:$AF$216,8,FALSE)))</f>
        <v>5</v>
      </c>
      <c r="H353" s="231">
        <f>IF(ISNA(VLOOKUP($A353,'Autumn 2023 PVI'!$B$2:$AH$214,9,FALSE)),0,(VLOOKUP($A353,'Autumn 2023 PVI'!$B$2:$AH$214,9,FALSE)))</f>
        <v>1</v>
      </c>
      <c r="I353" s="231">
        <f>IF(ISNA(VLOOKUP($A353,'Spring 2023 PVI'!$B$3:$AF$219,13,FALSE)),0,(VLOOKUP($A353,'Spring 2023 PVI'!$B$3:$AF$219,13,FALSE)))</f>
        <v>435</v>
      </c>
      <c r="J353" s="231">
        <f>IF(ISNA(VLOOKUP($A353,'Summer 2023 PVI'!$B$2:$AF$216,13,FALSE)),0,(VLOOKUP($A353,'Summer 2023 PVI'!$B$2:$AF$216,13,FALSE)))</f>
        <v>615</v>
      </c>
      <c r="K353" s="231">
        <f>IF(ISNA(VLOOKUP($A353,'Autumn 2023 PVI'!$B$2:$AH$214,13,FALSE)),0,(VLOOKUP($A353,'Autumn 2023 PVI'!$B$2:$AH$214,13,FALSE)))</f>
        <v>360</v>
      </c>
      <c r="L353" s="231">
        <f>IF(ISNA(VLOOKUP($A353,'Spring 2023 PVI'!$B$3:$AF$219,16,FALSE)),0,(VLOOKUP($A353,'Spring 2023 PVI'!$B$3:$AF$219,16,FALSE)))</f>
        <v>90</v>
      </c>
      <c r="M353" s="231">
        <f>IF(ISNA(VLOOKUP($A353,'Summer 2023 PVI'!$B$2:$AF$216,16,FALSE)),0,(VLOOKUP($A353,'Summer 2023 PVI'!$B$2:$AF$216,16,FALSE)))</f>
        <v>150</v>
      </c>
      <c r="N353" s="231">
        <f>IF(ISNA(VLOOKUP($A353,'Autumn 2023 PVI'!$B$2:$AH$214,16,FALSE)),0,(VLOOKUP($A353,'Autumn 2023 PVI'!$B$2:$AH$214,16,FALSE)))</f>
        <v>15</v>
      </c>
      <c r="O353" s="231">
        <f>IF(ISNA(VLOOKUP($A353,'Spring 2023 PVI'!$B$3:$AF$219,3,FALSE)),0,(VLOOKUP($A353,'Spring 2023 PVI'!$B$3:$AF$219,3,FALSE)))</f>
        <v>11</v>
      </c>
      <c r="P353" s="231">
        <f>IF(ISNA(VLOOKUP($A353,'Summer 2023 PVI'!$B$3:$AF$216,3,FALSE)),0,(VLOOKUP($A353,'Summer 2023 PVI'!$B$2:$AF$216,3,FALSE)))</f>
        <v>10</v>
      </c>
      <c r="Q353" s="231">
        <f>IF(ISNA(VLOOKUP($A353,'Autumn 2023 PVI'!$B$2:$AF$214,3,FALSE)),0,(VLOOKUP($A353,'Autumn 2023 PVI'!$B$2:$AF$214,3,FALSE)))</f>
        <v>4</v>
      </c>
      <c r="R353" s="231">
        <f>IF(ISNA(VLOOKUP($A353,'Spring 2023 PVI'!$B$3:$AF$219,10,FALSE)),0,(VLOOKUP($A353,'Spring 2023 PVI'!$B$3:$AF$219,10,FALSE)))</f>
        <v>165</v>
      </c>
      <c r="S353" s="231">
        <f>IF(ISNA(VLOOKUP($A353,'Summer 2023 PVI'!$B$2:$AF$216,10,FALSE)),0,(VLOOKUP($A353,'Summer 2023 PVI'!$B$2:$AF$216,10,FALSE)))</f>
        <v>150</v>
      </c>
      <c r="T353" s="231">
        <f>IF(ISNA(VLOOKUP($A353,'Autumn 2023 PVI'!$B$2:$AH$214,10,FALSE)),0,(VLOOKUP($A353,'Autumn 2023 PVI'!$B$2:$AH$214,10,FALSE)))</f>
        <v>60</v>
      </c>
      <c r="U353" s="231">
        <f>IF(ISNA(VLOOKUP($A353,'Spring 2023 PVI'!$B$3:$AF$219,26,FALSE)),0,(VLOOKUP($A353,'Spring 2023 PVI'!$B$3:$AF$219,26,FALSE)))</f>
        <v>3</v>
      </c>
      <c r="V353" s="231">
        <f>IF(ISNA(VLOOKUP($A353,'Spring 2023 PVI'!$B$3:$AF$219,26,FALSE)),0,(VLOOKUP($A353,'Spring 2023 PVI'!$B$3:$AF$219,26,FALSE)))</f>
        <v>3</v>
      </c>
      <c r="W353" s="231">
        <f>IF(ISNA(VLOOKUP($A353,'Spring 2023 PVI'!$B$3:$AF$219,26,FALSE)),0,(VLOOKUP($A353,'Spring 2023 PVI'!$B$3:$AF$219,26,FALSE)))</f>
        <v>3</v>
      </c>
      <c r="X353" s="231">
        <f>IF(ISNA(VLOOKUP($A353,'Spring 2023 PVI'!$B$3:$AF$219,27,FALSE)),0,(VLOOKUP($A353,'Spring 2023 PVI'!$B$3:$AF$219,27,FALSE)))</f>
        <v>45</v>
      </c>
      <c r="Y353" s="231">
        <f>IF(ISNA(VLOOKUP($A353,'Spring 2023 PVI'!$B$3:$AF$219,27,FALSE)),0,(VLOOKUP($A353,'Spring 2023 PVI'!$B$3:$AF$219,27,FALSE)))</f>
        <v>45</v>
      </c>
      <c r="Z353" s="231">
        <f>IF(ISNA(VLOOKUP($A353,'Spring 2023 PVI'!$B$3:$AF$219,27,FALSE)),0,(VLOOKUP($A353,'Spring 2023 PVI'!$B$3:$AF$219,27,FALSE)))</f>
        <v>45</v>
      </c>
      <c r="AA353" s="231">
        <f>IF(ISNA(VLOOKUP($A353,'Spring 2023 PVI'!$B$3:$AF$219,28,FALSE)),0,(VLOOKUP($A353,'Spring 2023 PVI'!$B$3:$AF$219,28,FALSE)))</f>
        <v>0</v>
      </c>
      <c r="AB353" s="231">
        <f>IF(ISNA(VLOOKUP($A353,'Spring 2023 PVI'!$B$3:$AF$219,28,FALSE)),0,(VLOOKUP($A353,'Spring 2023 PVI'!$B$3:$AF$219,28,FALSE)))</f>
        <v>0</v>
      </c>
      <c r="AC353" s="231">
        <f>IF(ISNA(VLOOKUP($A353,'Spring 2023 PVI'!$B$3:$AF$219,28,FALSE)),0,(VLOOKUP($A353,'Spring 2023 PVI'!$B$3:$AF$219,28,FALSE)))</f>
        <v>0</v>
      </c>
      <c r="AD353" s="384">
        <f t="shared" si="168"/>
        <v>115283.4</v>
      </c>
      <c r="AE353" s="403">
        <v>0</v>
      </c>
      <c r="AF353" s="403">
        <v>15</v>
      </c>
      <c r="AG353" s="403">
        <v>30</v>
      </c>
      <c r="AH353" s="384">
        <f t="shared" si="175"/>
        <v>0</v>
      </c>
      <c r="AI353" s="384">
        <f t="shared" si="176"/>
        <v>165.29999999999998</v>
      </c>
      <c r="AJ353" s="384">
        <f t="shared" si="177"/>
        <v>91.2</v>
      </c>
      <c r="AK353" s="384">
        <f t="shared" si="169"/>
        <v>256.5</v>
      </c>
      <c r="AL353" s="403">
        <f>IF(ISNA(VLOOKUP($A353,'Spring 2023 PVI'!$B357:$AD357,29,FALSE)),0,(VLOOKUP($A353,'Spring 2023 PVI'!$B357:$AD357,29,FALSE)))</f>
        <v>0</v>
      </c>
      <c r="AM353" s="403">
        <f>IF(ISNA(VLOOKUP($A353,'Spring 2023 PVI'!$B357:$AZ357,30,FALSE)),0,(VLOOKUP($A353,'Spring 2023 PVI'!$B357:$AZ357,30,FALSE)))</f>
        <v>0</v>
      </c>
      <c r="AN353" s="402">
        <f t="shared" si="170"/>
        <v>0</v>
      </c>
      <c r="AO353" s="404">
        <f t="shared" si="171"/>
        <v>39290.399999999994</v>
      </c>
      <c r="AP353" s="384">
        <f t="shared" si="172"/>
        <v>154830.29999999999</v>
      </c>
      <c r="AQ353" s="403"/>
      <c r="AR353" s="403" t="e">
        <f>VLOOKUP($A353,'Data EYFSS Indica'!$C:$AQ,27,0)</f>
        <v>#N/A</v>
      </c>
      <c r="AS353" s="403" t="e">
        <f>VLOOKUP($A353,'Data EYFSS Indica'!$C:$AQ,28,0)</f>
        <v>#N/A</v>
      </c>
      <c r="AT353" s="409" t="e">
        <f t="shared" si="173"/>
        <v>#N/A</v>
      </c>
      <c r="AU353" s="409" t="e">
        <f>(VLOOKUP($A353,'Data EYFSS Indica'!$C:$AQ,24,0))/3.2*AU$3</f>
        <v>#N/A</v>
      </c>
      <c r="AV353" s="413" t="e">
        <f t="shared" si="174"/>
        <v>#N/A</v>
      </c>
      <c r="AW353" s="410" t="e">
        <f t="shared" si="164"/>
        <v>#N/A</v>
      </c>
      <c r="AX353" s="410" t="e">
        <f t="shared" si="165"/>
        <v>#N/A</v>
      </c>
      <c r="AY353" s="410" t="e">
        <f t="shared" si="166"/>
        <v>#N/A</v>
      </c>
      <c r="AZ353" s="642">
        <f>(SUMIF('Spring 2023 School'!B:B,Budget!A353,'Spring 2023 School'!AG:AG)+SUMIF('Summer 2023 School'!B:B,Budget!A353,'Summer 2023 School'!AG:AG)+SUMIF('Autumn 2023 School'!B:B,Budget!A353,'Autumn 2023 School'!AG:AG))</f>
        <v>0</v>
      </c>
      <c r="BA353" s="410">
        <f t="shared" si="167"/>
        <v>0</v>
      </c>
      <c r="BI353">
        <f t="shared" si="178"/>
        <v>0</v>
      </c>
      <c r="BJ353">
        <f t="shared" si="179"/>
        <v>225</v>
      </c>
      <c r="BK353">
        <f t="shared" si="180"/>
        <v>450</v>
      </c>
    </row>
    <row r="354" spans="1:63" x14ac:dyDescent="0.35">
      <c r="A354" s="231">
        <v>3351</v>
      </c>
      <c r="B354" t="s">
        <v>487</v>
      </c>
      <c r="C354" s="231">
        <f>IF(ISNA(VLOOKUP($A354,'Spring 2023 PVI'!$B$3:$AF$220,6,FALSE)),0,(VLOOKUP($A354,'Spring 2023 PVI'!$B$3:$AF$220,6,FALSE)))</f>
        <v>0</v>
      </c>
      <c r="D354" s="231">
        <f>IF(ISNA(VLOOKUP($A354,'Summer 2023 PVI'!$B$2:$AF$217,6,FALSE)),0,(VLOOKUP($A354,'Summer 2023 PVI'!$B$2:$AF$217,6,FALSE)))</f>
        <v>0</v>
      </c>
      <c r="E354" s="231">
        <f>IF(ISNA(VLOOKUP($A354,'Autumn 2023 PVI'!$B$2:$AH$214,6,FALSE)),0,(VLOOKUP($A354,'Autumn 2023 PVI'!$B$2:$AH$214,6,FALSE)))</f>
        <v>0</v>
      </c>
      <c r="F354" s="231">
        <f>IF(ISNA(VLOOKUP($A354,'Spring 2023 PVI'!$B$3:$AF$219,9,FALSE)),0,(VLOOKUP($A354,'Spring 2023 PVI'!$B$3:$AF$219,8,FALSE)))</f>
        <v>0</v>
      </c>
      <c r="G354" s="231">
        <f>IF(ISNA(VLOOKUP($A354,'Summer 2023 PVI'!$B$2:$AF$216,9,FALSE)),0,(VLOOKUP($A354,'Summer 2023 PVI'!$B$2:$AF$216,8,FALSE)))</f>
        <v>0</v>
      </c>
      <c r="H354" s="231">
        <f>IF(ISNA(VLOOKUP($A354,'Autumn 2023 PVI'!$B$2:$AH$214,9,FALSE)),0,(VLOOKUP($A354,'Autumn 2023 PVI'!$B$2:$AH$214,9,FALSE)))</f>
        <v>0</v>
      </c>
      <c r="I354" s="231">
        <f>IF(ISNA(VLOOKUP($A354,'Spring 2023 PVI'!$B$3:$AF$219,13,FALSE)),0,(VLOOKUP($A354,'Spring 2023 PVI'!$B$3:$AF$219,13,FALSE)))</f>
        <v>0</v>
      </c>
      <c r="J354" s="231">
        <f>IF(ISNA(VLOOKUP($A354,'Summer 2023 PVI'!$B$2:$AF$216,13,FALSE)),0,(VLOOKUP($A354,'Summer 2023 PVI'!$B$2:$AF$216,13,FALSE)))</f>
        <v>0</v>
      </c>
      <c r="K354" s="231">
        <f>IF(ISNA(VLOOKUP($A354,'Autumn 2023 PVI'!$B$2:$AH$214,13,FALSE)),0,(VLOOKUP($A354,'Autumn 2023 PVI'!$B$2:$AH$214,13,FALSE)))</f>
        <v>0</v>
      </c>
      <c r="L354" s="231">
        <f>IF(ISNA(VLOOKUP($A354,'Spring 2023 PVI'!$B$3:$AF$219,16,FALSE)),0,(VLOOKUP($A354,'Spring 2023 PVI'!$B$3:$AF$219,16,FALSE)))</f>
        <v>0</v>
      </c>
      <c r="M354" s="231">
        <f>IF(ISNA(VLOOKUP($A354,'Summer 2023 PVI'!$B$2:$AF$216,16,FALSE)),0,(VLOOKUP($A354,'Summer 2023 PVI'!$B$2:$AF$216,16,FALSE)))</f>
        <v>0</v>
      </c>
      <c r="N354" s="231">
        <f>IF(ISNA(VLOOKUP($A354,'Autumn 2023 PVI'!$B$2:$AH$214,16,FALSE)),0,(VLOOKUP($A354,'Autumn 2023 PVI'!$B$2:$AH$214,16,FALSE)))</f>
        <v>0</v>
      </c>
      <c r="O354" s="231">
        <f>IF(ISNA(VLOOKUP($A354,'Spring 2023 PVI'!$B$3:$AF$219,3,FALSE)),0,(VLOOKUP($A354,'Spring 2023 PVI'!$B$3:$AF$219,3,FALSE)))</f>
        <v>1</v>
      </c>
      <c r="P354" s="231">
        <f>IF(ISNA(VLOOKUP($A354,'Summer 2023 PVI'!$B$3:$AF$216,3,FALSE)),0,(VLOOKUP($A354,'Summer 2023 PVI'!$B$2:$AF$216,3,FALSE)))</f>
        <v>1</v>
      </c>
      <c r="Q354" s="231">
        <f>IF(ISNA(VLOOKUP($A354,'Autumn 2023 PVI'!$B$2:$AF$214,3,FALSE)),0,(VLOOKUP($A354,'Autumn 2023 PVI'!$B$2:$AF$214,3,FALSE)))</f>
        <v>0</v>
      </c>
      <c r="R354" s="231">
        <f>IF(ISNA(VLOOKUP($A354,'Spring 2023 PVI'!$B$3:$AF$219,10,FALSE)),0,(VLOOKUP($A354,'Spring 2023 PVI'!$B$3:$AF$219,10,FALSE)))</f>
        <v>15</v>
      </c>
      <c r="S354" s="231">
        <f>IF(ISNA(VLOOKUP($A354,'Summer 2023 PVI'!$B$2:$AF$216,10,FALSE)),0,(VLOOKUP($A354,'Summer 2023 PVI'!$B$2:$AF$216,10,FALSE)))</f>
        <v>15</v>
      </c>
      <c r="T354" s="231">
        <f>IF(ISNA(VLOOKUP($A354,'Autumn 2023 PVI'!$B$2:$AH$214,10,FALSE)),0,(VLOOKUP($A354,'Autumn 2023 PVI'!$B$2:$AH$214,10,FALSE)))</f>
        <v>0</v>
      </c>
      <c r="U354" s="231">
        <f>IF(ISNA(VLOOKUP($A354,'Spring 2023 PVI'!$B$3:$AF$219,26,FALSE)),0,(VLOOKUP($A354,'Spring 2023 PVI'!$B$3:$AF$219,26,FALSE)))</f>
        <v>0</v>
      </c>
      <c r="V354" s="231">
        <f>IF(ISNA(VLOOKUP($A354,'Spring 2023 PVI'!$B$3:$AF$219,26,FALSE)),0,(VLOOKUP($A354,'Spring 2023 PVI'!$B$3:$AF$219,26,FALSE)))</f>
        <v>0</v>
      </c>
      <c r="W354" s="231">
        <f>IF(ISNA(VLOOKUP($A354,'Spring 2023 PVI'!$B$3:$AF$219,26,FALSE)),0,(VLOOKUP($A354,'Spring 2023 PVI'!$B$3:$AF$219,26,FALSE)))</f>
        <v>0</v>
      </c>
      <c r="X354" s="231">
        <f>IF(ISNA(VLOOKUP($A354,'Spring 2023 PVI'!$B$3:$AF$219,27,FALSE)),0,(VLOOKUP($A354,'Spring 2023 PVI'!$B$3:$AF$219,27,FALSE)))</f>
        <v>0</v>
      </c>
      <c r="Y354" s="231">
        <f>IF(ISNA(VLOOKUP($A354,'Spring 2023 PVI'!$B$3:$AF$219,27,FALSE)),0,(VLOOKUP($A354,'Spring 2023 PVI'!$B$3:$AF$219,27,FALSE)))</f>
        <v>0</v>
      </c>
      <c r="Z354" s="231">
        <f>IF(ISNA(VLOOKUP($A354,'Spring 2023 PVI'!$B$3:$AF$219,27,FALSE)),0,(VLOOKUP($A354,'Spring 2023 PVI'!$B$3:$AF$219,27,FALSE)))</f>
        <v>0</v>
      </c>
      <c r="AA354" s="231">
        <f>IF(ISNA(VLOOKUP($A354,'Spring 2023 PVI'!$B$3:$AF$219,28,FALSE)),0,(VLOOKUP($A354,'Spring 2023 PVI'!$B$3:$AF$219,28,FALSE)))</f>
        <v>0</v>
      </c>
      <c r="AB354" s="231">
        <f>IF(ISNA(VLOOKUP($A354,'Spring 2023 PVI'!$B$3:$AF$219,28,FALSE)),0,(VLOOKUP($A354,'Spring 2023 PVI'!$B$3:$AF$219,28,FALSE)))</f>
        <v>0</v>
      </c>
      <c r="AC354" s="231">
        <f>IF(ISNA(VLOOKUP($A354,'Spring 2023 PVI'!$B$3:$AF$219,28,FALSE)),0,(VLOOKUP($A354,'Spring 2023 PVI'!$B$3:$AF$219,28,FALSE)))</f>
        <v>0</v>
      </c>
      <c r="AD354" s="384">
        <f t="shared" si="168"/>
        <v>0</v>
      </c>
      <c r="AE354" s="403">
        <v>0</v>
      </c>
      <c r="AF354" s="403">
        <v>0</v>
      </c>
      <c r="AG354" s="403">
        <v>0</v>
      </c>
      <c r="AH354" s="384">
        <f t="shared" si="175"/>
        <v>0</v>
      </c>
      <c r="AI354" s="384">
        <f t="shared" si="176"/>
        <v>0</v>
      </c>
      <c r="AJ354" s="384">
        <f t="shared" si="177"/>
        <v>0</v>
      </c>
      <c r="AK354" s="384">
        <f t="shared" si="169"/>
        <v>0</v>
      </c>
      <c r="AL354" s="403">
        <f>IF(ISNA(VLOOKUP($A354,'Spring 2023 PVI'!$B358:$AD358,29,FALSE)),0,(VLOOKUP($A354,'Spring 2023 PVI'!$B358:$AD358,29,FALSE)))</f>
        <v>0</v>
      </c>
      <c r="AM354" s="403">
        <f>IF(ISNA(VLOOKUP($A354,'Spring 2023 PVI'!$B358:$AZ358,30,FALSE)),0,(VLOOKUP($A354,'Spring 2023 PVI'!$B358:$AZ358,30,FALSE)))</f>
        <v>0</v>
      </c>
      <c r="AN354" s="402">
        <f t="shared" si="170"/>
        <v>0</v>
      </c>
      <c r="AO354" s="404">
        <f t="shared" si="171"/>
        <v>3182.4</v>
      </c>
      <c r="AP354" s="384">
        <f t="shared" si="172"/>
        <v>3182.4</v>
      </c>
      <c r="AQ354" s="403"/>
      <c r="AR354" s="403">
        <f>VLOOKUP($A354,'Data EYFSS Indica'!$C:$AQ,27,0)</f>
        <v>13</v>
      </c>
      <c r="AS354" s="403">
        <f>VLOOKUP($A354,'Data EYFSS Indica'!$C:$AQ,28,0)</f>
        <v>0</v>
      </c>
      <c r="AT354" s="409">
        <f t="shared" si="173"/>
        <v>1723.8000000000002</v>
      </c>
      <c r="AU354" s="409">
        <f>(VLOOKUP($A354,'Data EYFSS Indica'!$C:$AQ,24,0))/3.2*AU$3</f>
        <v>0</v>
      </c>
      <c r="AV354" s="413">
        <f t="shared" si="174"/>
        <v>4906.2000000000007</v>
      </c>
      <c r="AW354" s="410">
        <f t="shared" si="164"/>
        <v>2044.2500000000005</v>
      </c>
      <c r="AX354" s="410">
        <f t="shared" si="165"/>
        <v>1635.4000000000003</v>
      </c>
      <c r="AY354" s="410">
        <f t="shared" si="166"/>
        <v>1226.5500000000002</v>
      </c>
      <c r="AZ354" s="642">
        <f>(SUMIF('Spring 2023 School'!B:B,Budget!A354,'Spring 2023 School'!AG:AG)+SUMIF('Summer 2023 School'!B:B,Budget!A354,'Summer 2023 School'!AG:AG)+SUMIF('Autumn 2023 School'!B:B,Budget!A354,'Autumn 2023 School'!AG:AG))</f>
        <v>0</v>
      </c>
      <c r="BA354" s="410">
        <f t="shared" si="167"/>
        <v>0</v>
      </c>
      <c r="BI354">
        <f t="shared" si="178"/>
        <v>0</v>
      </c>
      <c r="BJ354">
        <f t="shared" si="179"/>
        <v>0</v>
      </c>
      <c r="BK354">
        <f t="shared" si="180"/>
        <v>0</v>
      </c>
    </row>
    <row r="355" spans="1:63" x14ac:dyDescent="0.35">
      <c r="A355" s="231">
        <v>3379</v>
      </c>
      <c r="B355" t="s">
        <v>488</v>
      </c>
      <c r="C355" s="231">
        <f>IF(ISNA(VLOOKUP($A355,'Spring 2023 PVI'!$B$3:$AF$220,6,FALSE)),0,(VLOOKUP($A355,'Spring 2023 PVI'!$B$3:$AF$220,6,FALSE)))</f>
        <v>20</v>
      </c>
      <c r="D355" s="231">
        <f>IF(ISNA(VLOOKUP($A355,'Summer 2023 PVI'!$B$2:$AF$217,6,FALSE)),0,(VLOOKUP($A355,'Summer 2023 PVI'!$B$2:$AF$217,6,FALSE)))</f>
        <v>25</v>
      </c>
      <c r="E355" s="231">
        <f>IF(ISNA(VLOOKUP($A355,'Autumn 2023 PVI'!$B$2:$AH$214,6,FALSE)),0,(VLOOKUP($A355,'Autumn 2023 PVI'!$B$2:$AH$214,6,FALSE)))</f>
        <v>20</v>
      </c>
      <c r="F355" s="231">
        <f>IF(ISNA(VLOOKUP($A355,'Spring 2023 PVI'!$B$3:$AF$219,9,FALSE)),0,(VLOOKUP($A355,'Spring 2023 PVI'!$B$3:$AF$219,8,FALSE)))</f>
        <v>0</v>
      </c>
      <c r="G355" s="231">
        <f>IF(ISNA(VLOOKUP($A355,'Summer 2023 PVI'!$B$2:$AF$216,9,FALSE)),0,(VLOOKUP($A355,'Summer 2023 PVI'!$B$2:$AF$216,8,FALSE)))</f>
        <v>2</v>
      </c>
      <c r="H355" s="231">
        <f>IF(ISNA(VLOOKUP($A355,'Autumn 2023 PVI'!$B$2:$AH$214,9,FALSE)),0,(VLOOKUP($A355,'Autumn 2023 PVI'!$B$2:$AH$214,9,FALSE)))</f>
        <v>8</v>
      </c>
      <c r="I355" s="231">
        <f>IF(ISNA(VLOOKUP($A355,'Spring 2023 PVI'!$B$3:$AF$219,13,FALSE)),0,(VLOOKUP($A355,'Spring 2023 PVI'!$B$3:$AF$219,13,FALSE)))</f>
        <v>297</v>
      </c>
      <c r="J355" s="231">
        <f>IF(ISNA(VLOOKUP($A355,'Summer 2023 PVI'!$B$2:$AF$216,13,FALSE)),0,(VLOOKUP($A355,'Summer 2023 PVI'!$B$2:$AF$216,13,FALSE)))</f>
        <v>372</v>
      </c>
      <c r="K355" s="231">
        <f>IF(ISNA(VLOOKUP($A355,'Autumn 2023 PVI'!$B$2:$AH$214,13,FALSE)),0,(VLOOKUP($A355,'Autumn 2023 PVI'!$B$2:$AH$214,13,FALSE)))</f>
        <v>285</v>
      </c>
      <c r="L355" s="231">
        <f>IF(ISNA(VLOOKUP($A355,'Spring 2023 PVI'!$B$3:$AF$219,16,FALSE)),0,(VLOOKUP($A355,'Spring 2023 PVI'!$B$3:$AF$219,16,FALSE)))</f>
        <v>68</v>
      </c>
      <c r="M355" s="231">
        <f>IF(ISNA(VLOOKUP($A355,'Summer 2023 PVI'!$B$2:$AF$216,16,FALSE)),0,(VLOOKUP($A355,'Summer 2023 PVI'!$B$2:$AF$216,16,FALSE)))</f>
        <v>87</v>
      </c>
      <c r="N355" s="231">
        <f>IF(ISNA(VLOOKUP($A355,'Autumn 2023 PVI'!$B$2:$AH$214,16,FALSE)),0,(VLOOKUP($A355,'Autumn 2023 PVI'!$B$2:$AH$214,16,FALSE)))</f>
        <v>109</v>
      </c>
      <c r="O355" s="231">
        <f>IF(ISNA(VLOOKUP($A355,'Spring 2023 PVI'!$B$3:$AF$219,3,FALSE)),0,(VLOOKUP($A355,'Spring 2023 PVI'!$B$3:$AF$219,3,FALSE)))</f>
        <v>4</v>
      </c>
      <c r="P355" s="231">
        <f>IF(ISNA(VLOOKUP($A355,'Summer 2023 PVI'!$B$3:$AF$216,3,FALSE)),0,(VLOOKUP($A355,'Summer 2023 PVI'!$B$2:$AF$216,3,FALSE)))</f>
        <v>3</v>
      </c>
      <c r="Q355" s="231">
        <f>IF(ISNA(VLOOKUP($A355,'Autumn 2023 PVI'!$B$2:$AF$214,3,FALSE)),0,(VLOOKUP($A355,'Autumn 2023 PVI'!$B$2:$AF$214,3,FALSE)))</f>
        <v>4</v>
      </c>
      <c r="R355" s="231">
        <f>IF(ISNA(VLOOKUP($A355,'Spring 2023 PVI'!$B$3:$AF$219,10,FALSE)),0,(VLOOKUP($A355,'Spring 2023 PVI'!$B$3:$AF$219,10,FALSE)))</f>
        <v>60</v>
      </c>
      <c r="S355" s="231">
        <f>IF(ISNA(VLOOKUP($A355,'Summer 2023 PVI'!$B$2:$AF$216,10,FALSE)),0,(VLOOKUP($A355,'Summer 2023 PVI'!$B$2:$AF$216,10,FALSE)))</f>
        <v>45</v>
      </c>
      <c r="T355" s="231">
        <f>IF(ISNA(VLOOKUP($A355,'Autumn 2023 PVI'!$B$2:$AH$214,10,FALSE)),0,(VLOOKUP($A355,'Autumn 2023 PVI'!$B$2:$AH$214,10,FALSE)))</f>
        <v>60</v>
      </c>
      <c r="U355" s="231">
        <f>IF(ISNA(VLOOKUP($A355,'Spring 2023 PVI'!$B$3:$AF$219,26,FALSE)),0,(VLOOKUP($A355,'Spring 2023 PVI'!$B$3:$AF$219,26,FALSE)))</f>
        <v>0</v>
      </c>
      <c r="V355" s="231">
        <f>IF(ISNA(VLOOKUP($A355,'Spring 2023 PVI'!$B$3:$AF$219,26,FALSE)),0,(VLOOKUP($A355,'Spring 2023 PVI'!$B$3:$AF$219,26,FALSE)))</f>
        <v>0</v>
      </c>
      <c r="W355" s="231">
        <f>IF(ISNA(VLOOKUP($A355,'Spring 2023 PVI'!$B$3:$AF$219,26,FALSE)),0,(VLOOKUP($A355,'Spring 2023 PVI'!$B$3:$AF$219,26,FALSE)))</f>
        <v>0</v>
      </c>
      <c r="X355" s="231">
        <f>IF(ISNA(VLOOKUP($A355,'Spring 2023 PVI'!$B$3:$AF$219,27,FALSE)),0,(VLOOKUP($A355,'Spring 2023 PVI'!$B$3:$AF$219,27,FALSE)))</f>
        <v>0</v>
      </c>
      <c r="Y355" s="231">
        <f>IF(ISNA(VLOOKUP($A355,'Spring 2023 PVI'!$B$3:$AF$219,27,FALSE)),0,(VLOOKUP($A355,'Spring 2023 PVI'!$B$3:$AF$219,27,FALSE)))</f>
        <v>0</v>
      </c>
      <c r="Z355" s="231">
        <f>IF(ISNA(VLOOKUP($A355,'Spring 2023 PVI'!$B$3:$AF$219,27,FALSE)),0,(VLOOKUP($A355,'Spring 2023 PVI'!$B$3:$AF$219,27,FALSE)))</f>
        <v>0</v>
      </c>
      <c r="AA355" s="231">
        <f>IF(ISNA(VLOOKUP($A355,'Spring 2023 PVI'!$B$3:$AF$219,28,FALSE)),0,(VLOOKUP($A355,'Spring 2023 PVI'!$B$3:$AF$219,28,FALSE)))</f>
        <v>0</v>
      </c>
      <c r="AB355" s="231">
        <f>IF(ISNA(VLOOKUP($A355,'Spring 2023 PVI'!$B$3:$AF$219,28,FALSE)),0,(VLOOKUP($A355,'Spring 2023 PVI'!$B$3:$AF$219,28,FALSE)))</f>
        <v>0</v>
      </c>
      <c r="AC355" s="231">
        <f>IF(ISNA(VLOOKUP($A355,'Spring 2023 PVI'!$B$3:$AF$219,28,FALSE)),0,(VLOOKUP($A355,'Spring 2023 PVI'!$B$3:$AF$219,28,FALSE)))</f>
        <v>0</v>
      </c>
      <c r="AD355" s="384">
        <f t="shared" si="168"/>
        <v>83684.800000000003</v>
      </c>
      <c r="AE355" s="403">
        <v>0</v>
      </c>
      <c r="AF355" s="403">
        <v>45</v>
      </c>
      <c r="AG355" s="403">
        <v>75</v>
      </c>
      <c r="AH355" s="384">
        <f t="shared" si="175"/>
        <v>0</v>
      </c>
      <c r="AI355" s="384">
        <f t="shared" si="176"/>
        <v>495.9</v>
      </c>
      <c r="AJ355" s="384">
        <f t="shared" si="177"/>
        <v>228</v>
      </c>
      <c r="AK355" s="384">
        <f t="shared" si="169"/>
        <v>723.9</v>
      </c>
      <c r="AL355" s="403">
        <f>IF(ISNA(VLOOKUP($A355,'Spring 2023 PVI'!$B359:$AD359,29,FALSE)),0,(VLOOKUP($A355,'Spring 2023 PVI'!$B359:$AD359,29,FALSE)))</f>
        <v>0</v>
      </c>
      <c r="AM355" s="403">
        <f>IF(ISNA(VLOOKUP($A355,'Spring 2023 PVI'!$B359:$AZ359,30,FALSE)),0,(VLOOKUP($A355,'Spring 2023 PVI'!$B359:$AZ359,30,FALSE)))</f>
        <v>0</v>
      </c>
      <c r="AN355" s="402">
        <f t="shared" si="170"/>
        <v>0</v>
      </c>
      <c r="AO355" s="404">
        <f t="shared" si="171"/>
        <v>17013.600000000002</v>
      </c>
      <c r="AP355" s="384">
        <f t="shared" si="172"/>
        <v>101422.3</v>
      </c>
      <c r="AQ355" s="403"/>
      <c r="AR355" s="403" t="e">
        <f>VLOOKUP($A355,'Data EYFSS Indica'!$C:$AQ,27,0)</f>
        <v>#N/A</v>
      </c>
      <c r="AS355" s="403" t="e">
        <f>VLOOKUP($A355,'Data EYFSS Indica'!$C:$AQ,28,0)</f>
        <v>#N/A</v>
      </c>
      <c r="AT355" s="409" t="e">
        <f t="shared" si="173"/>
        <v>#N/A</v>
      </c>
      <c r="AU355" s="409" t="e">
        <f>(VLOOKUP($A355,'Data EYFSS Indica'!$C:$AQ,24,0))/3.2*AU$3</f>
        <v>#N/A</v>
      </c>
      <c r="AV355" s="413" t="e">
        <f t="shared" si="174"/>
        <v>#N/A</v>
      </c>
      <c r="AW355" s="410" t="e">
        <f t="shared" si="164"/>
        <v>#N/A</v>
      </c>
      <c r="AX355" s="410" t="e">
        <f t="shared" si="165"/>
        <v>#N/A</v>
      </c>
      <c r="AY355" s="410" t="e">
        <f t="shared" si="166"/>
        <v>#N/A</v>
      </c>
      <c r="AZ355" s="642">
        <f>(SUMIF('Spring 2023 School'!B:B,Budget!A355,'Spring 2023 School'!AG:AG)+SUMIF('Summer 2023 School'!B:B,Budget!A355,'Summer 2023 School'!AG:AG)+SUMIF('Autumn 2023 School'!B:B,Budget!A355,'Autumn 2023 School'!AG:AG))</f>
        <v>0</v>
      </c>
      <c r="BA355" s="410">
        <f t="shared" si="167"/>
        <v>0</v>
      </c>
      <c r="BI355">
        <f t="shared" si="178"/>
        <v>0</v>
      </c>
      <c r="BJ355">
        <f t="shared" si="179"/>
        <v>675</v>
      </c>
      <c r="BK355">
        <f t="shared" si="180"/>
        <v>1125</v>
      </c>
    </row>
    <row r="356" spans="1:63" x14ac:dyDescent="0.35">
      <c r="A356" s="231">
        <v>3384</v>
      </c>
      <c r="B356" t="s">
        <v>489</v>
      </c>
      <c r="C356" s="231">
        <f>IF(ISNA(VLOOKUP($A356,'Spring 2023 PVI'!$B$3:$AF$220,6,FALSE)),0,(VLOOKUP($A356,'Spring 2023 PVI'!$B$3:$AF$220,6,FALSE)))</f>
        <v>26</v>
      </c>
      <c r="D356" s="231">
        <f>IF(ISNA(VLOOKUP($A356,'Summer 2023 PVI'!$B$2:$AF$217,6,FALSE)),0,(VLOOKUP($A356,'Summer 2023 PVI'!$B$2:$AF$217,6,FALSE)))</f>
        <v>28</v>
      </c>
      <c r="E356" s="231">
        <f>IF(ISNA(VLOOKUP($A356,'Autumn 2023 PVI'!$B$2:$AH$214,6,FALSE)),0,(VLOOKUP($A356,'Autumn 2023 PVI'!$B$2:$AH$214,6,FALSE)))</f>
        <v>15</v>
      </c>
      <c r="F356" s="231">
        <f>IF(ISNA(VLOOKUP($A356,'Spring 2023 PVI'!$B$3:$AF$219,9,FALSE)),0,(VLOOKUP($A356,'Spring 2023 PVI'!$B$3:$AF$219,8,FALSE)))</f>
        <v>2</v>
      </c>
      <c r="G356" s="231">
        <f>IF(ISNA(VLOOKUP($A356,'Summer 2023 PVI'!$B$2:$AF$216,9,FALSE)),0,(VLOOKUP($A356,'Summer 2023 PVI'!$B$2:$AF$216,8,FALSE)))</f>
        <v>2</v>
      </c>
      <c r="H356" s="231">
        <f>IF(ISNA(VLOOKUP($A356,'Autumn 2023 PVI'!$B$2:$AH$214,9,FALSE)),0,(VLOOKUP($A356,'Autumn 2023 PVI'!$B$2:$AH$214,9,FALSE)))</f>
        <v>4</v>
      </c>
      <c r="I356" s="231">
        <f>IF(ISNA(VLOOKUP($A356,'Spring 2023 PVI'!$B$3:$AF$219,13,FALSE)),0,(VLOOKUP($A356,'Spring 2023 PVI'!$B$3:$AF$219,13,FALSE)))</f>
        <v>390</v>
      </c>
      <c r="J356" s="231">
        <f>IF(ISNA(VLOOKUP($A356,'Summer 2023 PVI'!$B$2:$AF$216,13,FALSE)),0,(VLOOKUP($A356,'Summer 2023 PVI'!$B$2:$AF$216,13,FALSE)))</f>
        <v>420</v>
      </c>
      <c r="K356" s="231">
        <f>IF(ISNA(VLOOKUP($A356,'Autumn 2023 PVI'!$B$2:$AH$214,13,FALSE)),0,(VLOOKUP($A356,'Autumn 2023 PVI'!$B$2:$AH$214,13,FALSE)))</f>
        <v>225</v>
      </c>
      <c r="L356" s="231">
        <f>IF(ISNA(VLOOKUP($A356,'Spring 2023 PVI'!$B$3:$AF$219,16,FALSE)),0,(VLOOKUP($A356,'Spring 2023 PVI'!$B$3:$AF$219,16,FALSE)))</f>
        <v>90</v>
      </c>
      <c r="M356" s="231">
        <f>IF(ISNA(VLOOKUP($A356,'Summer 2023 PVI'!$B$2:$AF$216,16,FALSE)),0,(VLOOKUP($A356,'Summer 2023 PVI'!$B$2:$AF$216,16,FALSE)))</f>
        <v>120</v>
      </c>
      <c r="N356" s="231">
        <f>IF(ISNA(VLOOKUP($A356,'Autumn 2023 PVI'!$B$2:$AH$214,16,FALSE)),0,(VLOOKUP($A356,'Autumn 2023 PVI'!$B$2:$AH$214,16,FALSE)))</f>
        <v>60</v>
      </c>
      <c r="O356" s="231">
        <f>IF(ISNA(VLOOKUP($A356,'Spring 2023 PVI'!$B$3:$AF$219,3,FALSE)),0,(VLOOKUP($A356,'Spring 2023 PVI'!$B$3:$AF$219,3,FALSE)))</f>
        <v>14</v>
      </c>
      <c r="P356" s="231">
        <f>IF(ISNA(VLOOKUP($A356,'Summer 2023 PVI'!$B$3:$AF$216,3,FALSE)),0,(VLOOKUP($A356,'Summer 2023 PVI'!$B$2:$AF$216,3,FALSE)))</f>
        <v>12</v>
      </c>
      <c r="Q356" s="231">
        <f>IF(ISNA(VLOOKUP($A356,'Autumn 2023 PVI'!$B$2:$AF$214,3,FALSE)),0,(VLOOKUP($A356,'Autumn 2023 PVI'!$B$2:$AF$214,3,FALSE)))</f>
        <v>10</v>
      </c>
      <c r="R356" s="231">
        <f>IF(ISNA(VLOOKUP($A356,'Spring 2023 PVI'!$B$3:$AF$219,10,FALSE)),0,(VLOOKUP($A356,'Spring 2023 PVI'!$B$3:$AF$219,10,FALSE)))</f>
        <v>210</v>
      </c>
      <c r="S356" s="231">
        <f>IF(ISNA(VLOOKUP($A356,'Summer 2023 PVI'!$B$2:$AF$216,10,FALSE)),0,(VLOOKUP($A356,'Summer 2023 PVI'!$B$2:$AF$216,10,FALSE)))</f>
        <v>180</v>
      </c>
      <c r="T356" s="231">
        <f>IF(ISNA(VLOOKUP($A356,'Autumn 2023 PVI'!$B$2:$AH$214,10,FALSE)),0,(VLOOKUP($A356,'Autumn 2023 PVI'!$B$2:$AH$214,10,FALSE)))</f>
        <v>150</v>
      </c>
      <c r="U356" s="231">
        <f>IF(ISNA(VLOOKUP($A356,'Spring 2023 PVI'!$B$3:$AF$219,26,FALSE)),0,(VLOOKUP($A356,'Spring 2023 PVI'!$B$3:$AF$219,26,FALSE)))</f>
        <v>5</v>
      </c>
      <c r="V356" s="231">
        <f>IF(ISNA(VLOOKUP($A356,'Spring 2023 PVI'!$B$3:$AF$219,26,FALSE)),0,(VLOOKUP($A356,'Spring 2023 PVI'!$B$3:$AF$219,26,FALSE)))</f>
        <v>5</v>
      </c>
      <c r="W356" s="231">
        <f>IF(ISNA(VLOOKUP($A356,'Spring 2023 PVI'!$B$3:$AF$219,26,FALSE)),0,(VLOOKUP($A356,'Spring 2023 PVI'!$B$3:$AF$219,26,FALSE)))</f>
        <v>5</v>
      </c>
      <c r="X356" s="231">
        <f>IF(ISNA(VLOOKUP($A356,'Spring 2023 PVI'!$B$3:$AF$219,27,FALSE)),0,(VLOOKUP($A356,'Spring 2023 PVI'!$B$3:$AF$219,27,FALSE)))</f>
        <v>75</v>
      </c>
      <c r="Y356" s="231">
        <f>IF(ISNA(VLOOKUP($A356,'Spring 2023 PVI'!$B$3:$AF$219,27,FALSE)),0,(VLOOKUP($A356,'Spring 2023 PVI'!$B$3:$AF$219,27,FALSE)))</f>
        <v>75</v>
      </c>
      <c r="Z356" s="231">
        <f>IF(ISNA(VLOOKUP($A356,'Spring 2023 PVI'!$B$3:$AF$219,27,FALSE)),0,(VLOOKUP($A356,'Spring 2023 PVI'!$B$3:$AF$219,27,FALSE)))</f>
        <v>75</v>
      </c>
      <c r="AA356" s="231">
        <f>IF(ISNA(VLOOKUP($A356,'Spring 2023 PVI'!$B$3:$AF$219,28,FALSE)),0,(VLOOKUP($A356,'Spring 2023 PVI'!$B$3:$AF$219,28,FALSE)))</f>
        <v>0</v>
      </c>
      <c r="AB356" s="231">
        <f>IF(ISNA(VLOOKUP($A356,'Spring 2023 PVI'!$B$3:$AF$219,28,FALSE)),0,(VLOOKUP($A356,'Spring 2023 PVI'!$B$3:$AF$219,28,FALSE)))</f>
        <v>0</v>
      </c>
      <c r="AC356" s="231">
        <f>IF(ISNA(VLOOKUP($A356,'Spring 2023 PVI'!$B$3:$AF$219,28,FALSE)),0,(VLOOKUP($A356,'Spring 2023 PVI'!$B$3:$AF$219,28,FALSE)))</f>
        <v>0</v>
      </c>
      <c r="AD356" s="384">
        <f t="shared" si="168"/>
        <v>90405.599999999991</v>
      </c>
      <c r="AE356" s="403">
        <v>105</v>
      </c>
      <c r="AF356" s="403">
        <v>45</v>
      </c>
      <c r="AG356" s="403">
        <v>120</v>
      </c>
      <c r="AH356" s="384">
        <f t="shared" si="175"/>
        <v>2433.9</v>
      </c>
      <c r="AI356" s="384">
        <f t="shared" si="176"/>
        <v>495.9</v>
      </c>
      <c r="AJ356" s="384">
        <f t="shared" si="177"/>
        <v>364.8</v>
      </c>
      <c r="AK356" s="384">
        <f t="shared" si="169"/>
        <v>3294.6000000000004</v>
      </c>
      <c r="AL356" s="403">
        <f>IF(ISNA(VLOOKUP($A356,'Spring 2023 PVI'!$B360:$AD360,29,FALSE)),0,(VLOOKUP($A356,'Spring 2023 PVI'!$B360:$AD360,29,FALSE)))</f>
        <v>0</v>
      </c>
      <c r="AM356" s="403">
        <f>IF(ISNA(VLOOKUP($A356,'Spring 2023 PVI'!$B360:$AZ360,30,FALSE)),0,(VLOOKUP($A356,'Spring 2023 PVI'!$B360:$AZ360,30,FALSE)))</f>
        <v>0</v>
      </c>
      <c r="AN356" s="402">
        <f t="shared" si="170"/>
        <v>0</v>
      </c>
      <c r="AO356" s="404">
        <f t="shared" si="171"/>
        <v>56059.199999999997</v>
      </c>
      <c r="AP356" s="384">
        <f t="shared" si="172"/>
        <v>149759.4</v>
      </c>
      <c r="AQ356" s="403"/>
      <c r="AR356" s="403" t="e">
        <f>VLOOKUP($A356,'Data EYFSS Indica'!$C:$AQ,27,0)</f>
        <v>#N/A</v>
      </c>
      <c r="AS356" s="403" t="e">
        <f>VLOOKUP($A356,'Data EYFSS Indica'!$C:$AQ,28,0)</f>
        <v>#N/A</v>
      </c>
      <c r="AT356" s="409" t="e">
        <f t="shared" si="173"/>
        <v>#N/A</v>
      </c>
      <c r="AU356" s="409" t="e">
        <f>(VLOOKUP($A356,'Data EYFSS Indica'!$C:$AQ,24,0))/3.2*AU$3</f>
        <v>#N/A</v>
      </c>
      <c r="AV356" s="413" t="e">
        <f t="shared" si="174"/>
        <v>#N/A</v>
      </c>
      <c r="AW356" s="410" t="e">
        <f t="shared" si="164"/>
        <v>#N/A</v>
      </c>
      <c r="AX356" s="410" t="e">
        <f t="shared" si="165"/>
        <v>#N/A</v>
      </c>
      <c r="AY356" s="410" t="e">
        <f t="shared" si="166"/>
        <v>#N/A</v>
      </c>
      <c r="AZ356" s="642">
        <f>(SUMIF('Spring 2023 School'!B:B,Budget!A356,'Spring 2023 School'!AG:AG)+SUMIF('Summer 2023 School'!B:B,Budget!A356,'Summer 2023 School'!AG:AG)+SUMIF('Autumn 2023 School'!B:B,Budget!A356,'Autumn 2023 School'!AG:AG))</f>
        <v>0</v>
      </c>
      <c r="BA356" s="410">
        <f t="shared" si="167"/>
        <v>0</v>
      </c>
      <c r="BI356">
        <f t="shared" si="178"/>
        <v>1575</v>
      </c>
      <c r="BJ356">
        <f t="shared" si="179"/>
        <v>675</v>
      </c>
      <c r="BK356">
        <f t="shared" si="180"/>
        <v>1800</v>
      </c>
    </row>
    <row r="357" spans="1:63" x14ac:dyDescent="0.35">
      <c r="A357" s="231">
        <v>3420</v>
      </c>
      <c r="B357" t="s">
        <v>490</v>
      </c>
      <c r="C357" s="231">
        <f>IF(ISNA(VLOOKUP($A357,'Spring 2023 PVI'!$B$3:$AF$220,6,FALSE)),0,(VLOOKUP($A357,'Spring 2023 PVI'!$B$3:$AF$220,6,FALSE)))</f>
        <v>40</v>
      </c>
      <c r="D357" s="231">
        <f>IF(ISNA(VLOOKUP($A357,'Summer 2023 PVI'!$B$2:$AF$217,6,FALSE)),0,(VLOOKUP($A357,'Summer 2023 PVI'!$B$2:$AF$217,6,FALSE)))</f>
        <v>45</v>
      </c>
      <c r="E357" s="231">
        <f>IF(ISNA(VLOOKUP($A357,'Autumn 2023 PVI'!$B$2:$AH$214,6,FALSE)),0,(VLOOKUP($A357,'Autumn 2023 PVI'!$B$2:$AH$214,6,FALSE)))</f>
        <v>25</v>
      </c>
      <c r="F357" s="231">
        <f>IF(ISNA(VLOOKUP($A357,'Spring 2023 PVI'!$B$3:$AF$219,9,FALSE)),0,(VLOOKUP($A357,'Spring 2023 PVI'!$B$3:$AF$219,8,FALSE)))</f>
        <v>12</v>
      </c>
      <c r="G357" s="231">
        <f>IF(ISNA(VLOOKUP($A357,'Summer 2023 PVI'!$B$2:$AF$216,9,FALSE)),0,(VLOOKUP($A357,'Summer 2023 PVI'!$B$2:$AF$216,8,FALSE)))</f>
        <v>16</v>
      </c>
      <c r="H357" s="231">
        <f>IF(ISNA(VLOOKUP($A357,'Autumn 2023 PVI'!$B$2:$AH$214,9,FALSE)),0,(VLOOKUP($A357,'Autumn 2023 PVI'!$B$2:$AH$214,9,FALSE)))</f>
        <v>12</v>
      </c>
      <c r="I357" s="231">
        <f>IF(ISNA(VLOOKUP($A357,'Spring 2023 PVI'!$B$3:$AF$219,13,FALSE)),0,(VLOOKUP($A357,'Spring 2023 PVI'!$B$3:$AF$219,13,FALSE)))</f>
        <v>570</v>
      </c>
      <c r="J357" s="231">
        <f>IF(ISNA(VLOOKUP($A357,'Summer 2023 PVI'!$B$2:$AF$216,13,FALSE)),0,(VLOOKUP($A357,'Summer 2023 PVI'!$B$2:$AF$216,13,FALSE)))</f>
        <v>645</v>
      </c>
      <c r="K357" s="231">
        <f>IF(ISNA(VLOOKUP($A357,'Autumn 2023 PVI'!$B$2:$AH$214,13,FALSE)),0,(VLOOKUP($A357,'Autumn 2023 PVI'!$B$2:$AH$214,13,FALSE)))</f>
        <v>360</v>
      </c>
      <c r="L357" s="231">
        <f>IF(ISNA(VLOOKUP($A357,'Spring 2023 PVI'!$B$3:$AF$219,16,FALSE)),0,(VLOOKUP($A357,'Spring 2023 PVI'!$B$3:$AF$219,16,FALSE)))</f>
        <v>435</v>
      </c>
      <c r="M357" s="231">
        <f>IF(ISNA(VLOOKUP($A357,'Summer 2023 PVI'!$B$2:$AF$216,16,FALSE)),0,(VLOOKUP($A357,'Summer 2023 PVI'!$B$2:$AF$216,16,FALSE)))</f>
        <v>510</v>
      </c>
      <c r="N357" s="231">
        <f>IF(ISNA(VLOOKUP($A357,'Autumn 2023 PVI'!$B$2:$AH$214,16,FALSE)),0,(VLOOKUP($A357,'Autumn 2023 PVI'!$B$2:$AH$214,16,FALSE)))</f>
        <v>180</v>
      </c>
      <c r="O357" s="231">
        <f>IF(ISNA(VLOOKUP($A357,'Spring 2023 PVI'!$B$3:$AF$219,3,FALSE)),0,(VLOOKUP($A357,'Spring 2023 PVI'!$B$3:$AF$219,3,FALSE)))</f>
        <v>9</v>
      </c>
      <c r="P357" s="231">
        <f>IF(ISNA(VLOOKUP($A357,'Summer 2023 PVI'!$B$3:$AF$216,3,FALSE)),0,(VLOOKUP($A357,'Summer 2023 PVI'!$B$2:$AF$216,3,FALSE)))</f>
        <v>9</v>
      </c>
      <c r="Q357" s="231">
        <f>IF(ISNA(VLOOKUP($A357,'Autumn 2023 PVI'!$B$2:$AF$214,3,FALSE)),0,(VLOOKUP($A357,'Autumn 2023 PVI'!$B$2:$AF$214,3,FALSE)))</f>
        <v>8</v>
      </c>
      <c r="R357" s="231">
        <f>IF(ISNA(VLOOKUP($A357,'Spring 2023 PVI'!$B$3:$AF$219,10,FALSE)),0,(VLOOKUP($A357,'Spring 2023 PVI'!$B$3:$AF$219,10,FALSE)))</f>
        <v>135</v>
      </c>
      <c r="S357" s="231">
        <f>IF(ISNA(VLOOKUP($A357,'Summer 2023 PVI'!$B$2:$AF$216,10,FALSE)),0,(VLOOKUP($A357,'Summer 2023 PVI'!$B$2:$AF$216,10,FALSE)))</f>
        <v>135</v>
      </c>
      <c r="T357" s="231">
        <f>IF(ISNA(VLOOKUP($A357,'Autumn 2023 PVI'!$B$2:$AH$214,10,FALSE)),0,(VLOOKUP($A357,'Autumn 2023 PVI'!$B$2:$AH$214,10,FALSE)))</f>
        <v>120</v>
      </c>
      <c r="U357" s="231">
        <f>IF(ISNA(VLOOKUP($A357,'Spring 2023 PVI'!$B$3:$AF$219,26,FALSE)),0,(VLOOKUP($A357,'Spring 2023 PVI'!$B$3:$AF$219,26,FALSE)))</f>
        <v>0</v>
      </c>
      <c r="V357" s="231">
        <f>IF(ISNA(VLOOKUP($A357,'Spring 2023 PVI'!$B$3:$AF$219,26,FALSE)),0,(VLOOKUP($A357,'Spring 2023 PVI'!$B$3:$AF$219,26,FALSE)))</f>
        <v>0</v>
      </c>
      <c r="W357" s="231">
        <f>IF(ISNA(VLOOKUP($A357,'Spring 2023 PVI'!$B$3:$AF$219,26,FALSE)),0,(VLOOKUP($A357,'Spring 2023 PVI'!$B$3:$AF$219,26,FALSE)))</f>
        <v>0</v>
      </c>
      <c r="X357" s="231">
        <f>IF(ISNA(VLOOKUP($A357,'Spring 2023 PVI'!$B$3:$AF$219,27,FALSE)),0,(VLOOKUP($A357,'Spring 2023 PVI'!$B$3:$AF$219,27,FALSE)))</f>
        <v>0</v>
      </c>
      <c r="Y357" s="231">
        <f>IF(ISNA(VLOOKUP($A357,'Spring 2023 PVI'!$B$3:$AF$219,27,FALSE)),0,(VLOOKUP($A357,'Spring 2023 PVI'!$B$3:$AF$219,27,FALSE)))</f>
        <v>0</v>
      </c>
      <c r="Z357" s="231">
        <f>IF(ISNA(VLOOKUP($A357,'Spring 2023 PVI'!$B$3:$AF$219,27,FALSE)),0,(VLOOKUP($A357,'Spring 2023 PVI'!$B$3:$AF$219,27,FALSE)))</f>
        <v>0</v>
      </c>
      <c r="AA357" s="231">
        <f>IF(ISNA(VLOOKUP($A357,'Spring 2023 PVI'!$B$3:$AF$219,28,FALSE)),0,(VLOOKUP($A357,'Spring 2023 PVI'!$B$3:$AF$219,28,FALSE)))</f>
        <v>0</v>
      </c>
      <c r="AB357" s="231">
        <f>IF(ISNA(VLOOKUP($A357,'Spring 2023 PVI'!$B$3:$AF$219,28,FALSE)),0,(VLOOKUP($A357,'Spring 2023 PVI'!$B$3:$AF$219,28,FALSE)))</f>
        <v>0</v>
      </c>
      <c r="AC357" s="231">
        <f>IF(ISNA(VLOOKUP($A357,'Spring 2023 PVI'!$B$3:$AF$219,28,FALSE)),0,(VLOOKUP($A357,'Spring 2023 PVI'!$B$3:$AF$219,28,FALSE)))</f>
        <v>0</v>
      </c>
      <c r="AD357" s="384">
        <f t="shared" si="168"/>
        <v>187315.20000000001</v>
      </c>
      <c r="AE357" s="403">
        <v>0</v>
      </c>
      <c r="AF357" s="403">
        <v>15</v>
      </c>
      <c r="AG357" s="403">
        <v>0</v>
      </c>
      <c r="AH357" s="384">
        <f t="shared" si="175"/>
        <v>0</v>
      </c>
      <c r="AI357" s="384">
        <f t="shared" si="176"/>
        <v>165.29999999999998</v>
      </c>
      <c r="AJ357" s="384">
        <f t="shared" si="177"/>
        <v>0</v>
      </c>
      <c r="AK357" s="384">
        <f t="shared" si="169"/>
        <v>165.29999999999998</v>
      </c>
      <c r="AL357" s="403">
        <f>IF(ISNA(VLOOKUP($A357,'Spring 2023 PVI'!$B361:$AD361,29,FALSE)),0,(VLOOKUP($A357,'Spring 2023 PVI'!$B361:$AD361,29,FALSE)))</f>
        <v>0</v>
      </c>
      <c r="AM357" s="403">
        <f>IF(ISNA(VLOOKUP($A357,'Spring 2023 PVI'!$B361:$AZ361,30,FALSE)),0,(VLOOKUP($A357,'Spring 2023 PVI'!$B361:$AZ361,30,FALSE)))</f>
        <v>0</v>
      </c>
      <c r="AN357" s="402">
        <f t="shared" si="170"/>
        <v>0</v>
      </c>
      <c r="AO357" s="404">
        <f t="shared" si="171"/>
        <v>40392</v>
      </c>
      <c r="AP357" s="384">
        <f t="shared" si="172"/>
        <v>227872.5</v>
      </c>
      <c r="AQ357" s="403"/>
      <c r="AR357" s="403" t="e">
        <f>VLOOKUP($A357,'Data EYFSS Indica'!$C:$AQ,27,0)</f>
        <v>#N/A</v>
      </c>
      <c r="AS357" s="403" t="e">
        <f>VLOOKUP($A357,'Data EYFSS Indica'!$C:$AQ,28,0)</f>
        <v>#N/A</v>
      </c>
      <c r="AT357" s="409" t="e">
        <f t="shared" si="173"/>
        <v>#N/A</v>
      </c>
      <c r="AU357" s="409" t="e">
        <f>(VLOOKUP($A357,'Data EYFSS Indica'!$C:$AQ,24,0))/3.2*AU$3</f>
        <v>#N/A</v>
      </c>
      <c r="AV357" s="413" t="e">
        <f t="shared" si="174"/>
        <v>#N/A</v>
      </c>
      <c r="AW357" s="410" t="e">
        <f t="shared" si="164"/>
        <v>#N/A</v>
      </c>
      <c r="AX357" s="410" t="e">
        <f t="shared" si="165"/>
        <v>#N/A</v>
      </c>
      <c r="AY357" s="410" t="e">
        <f t="shared" si="166"/>
        <v>#N/A</v>
      </c>
      <c r="AZ357" s="642">
        <f>(SUMIF('Spring 2023 School'!B:B,Budget!A357,'Spring 2023 School'!AG:AG)+SUMIF('Summer 2023 School'!B:B,Budget!A357,'Summer 2023 School'!AG:AG)+SUMIF('Autumn 2023 School'!B:B,Budget!A357,'Autumn 2023 School'!AG:AG))</f>
        <v>0</v>
      </c>
      <c r="BA357" s="410">
        <f t="shared" si="167"/>
        <v>0</v>
      </c>
      <c r="BI357">
        <f t="shared" si="178"/>
        <v>0</v>
      </c>
      <c r="BJ357">
        <f t="shared" si="179"/>
        <v>225</v>
      </c>
      <c r="BK357">
        <f t="shared" si="180"/>
        <v>0</v>
      </c>
    </row>
    <row r="358" spans="1:63" x14ac:dyDescent="0.35">
      <c r="A358" s="231">
        <v>3426</v>
      </c>
      <c r="B358" t="s">
        <v>491</v>
      </c>
      <c r="C358" s="231">
        <f>IF(ISNA(VLOOKUP($A358,'Spring 2023 PVI'!$B$3:$AF$220,6,FALSE)),0,(VLOOKUP($A358,'Spring 2023 PVI'!$B$3:$AF$220,6,FALSE)))</f>
        <v>44</v>
      </c>
      <c r="D358" s="231">
        <f>IF(ISNA(VLOOKUP($A358,'Summer 2023 PVI'!$B$2:$AF$217,6,FALSE)),0,(VLOOKUP($A358,'Summer 2023 PVI'!$B$2:$AF$217,6,FALSE)))</f>
        <v>52</v>
      </c>
      <c r="E358" s="231">
        <f>IF(ISNA(VLOOKUP($A358,'Autumn 2023 PVI'!$B$2:$AH$214,6,FALSE)),0,(VLOOKUP($A358,'Autumn 2023 PVI'!$B$2:$AH$214,6,FALSE)))</f>
        <v>30</v>
      </c>
      <c r="F358" s="231">
        <f>IF(ISNA(VLOOKUP($A358,'Spring 2023 PVI'!$B$3:$AF$219,9,FALSE)),0,(VLOOKUP($A358,'Spring 2023 PVI'!$B$3:$AF$219,8,FALSE)))</f>
        <v>5</v>
      </c>
      <c r="G358" s="231">
        <f>IF(ISNA(VLOOKUP($A358,'Summer 2023 PVI'!$B$2:$AF$216,9,FALSE)),0,(VLOOKUP($A358,'Summer 2023 PVI'!$B$2:$AF$216,8,FALSE)))</f>
        <v>9</v>
      </c>
      <c r="H358" s="231">
        <f>IF(ISNA(VLOOKUP($A358,'Autumn 2023 PVI'!$B$2:$AH$214,9,FALSE)),0,(VLOOKUP($A358,'Autumn 2023 PVI'!$B$2:$AH$214,9,FALSE)))</f>
        <v>17</v>
      </c>
      <c r="I358" s="231">
        <f>IF(ISNA(VLOOKUP($A358,'Spring 2023 PVI'!$B$3:$AF$219,13,FALSE)),0,(VLOOKUP($A358,'Spring 2023 PVI'!$B$3:$AF$219,13,FALSE)))</f>
        <v>626</v>
      </c>
      <c r="J358" s="231">
        <f>IF(ISNA(VLOOKUP($A358,'Summer 2023 PVI'!$B$2:$AF$216,13,FALSE)),0,(VLOOKUP($A358,'Summer 2023 PVI'!$B$2:$AF$216,13,FALSE)))</f>
        <v>771</v>
      </c>
      <c r="K358" s="231">
        <f>IF(ISNA(VLOOKUP($A358,'Autumn 2023 PVI'!$B$2:$AH$214,13,FALSE)),0,(VLOOKUP($A358,'Autumn 2023 PVI'!$B$2:$AH$214,13,FALSE)))</f>
        <v>450</v>
      </c>
      <c r="L358" s="231">
        <f>IF(ISNA(VLOOKUP($A358,'Spring 2023 PVI'!$B$3:$AF$219,16,FALSE)),0,(VLOOKUP($A358,'Spring 2023 PVI'!$B$3:$AF$219,16,FALSE)))</f>
        <v>350</v>
      </c>
      <c r="M358" s="231">
        <f>IF(ISNA(VLOOKUP($A358,'Summer 2023 PVI'!$B$2:$AF$216,16,FALSE)),0,(VLOOKUP($A358,'Summer 2023 PVI'!$B$2:$AF$216,16,FALSE)))</f>
        <v>396</v>
      </c>
      <c r="N358" s="231">
        <f>IF(ISNA(VLOOKUP($A358,'Autumn 2023 PVI'!$B$2:$AH$214,16,FALSE)),0,(VLOOKUP($A358,'Autumn 2023 PVI'!$B$2:$AH$214,16,FALSE)))</f>
        <v>239</v>
      </c>
      <c r="O358" s="231">
        <f>IF(ISNA(VLOOKUP($A358,'Spring 2023 PVI'!$B$3:$AF$219,3,FALSE)),0,(VLOOKUP($A358,'Spring 2023 PVI'!$B$3:$AF$219,3,FALSE)))</f>
        <v>11</v>
      </c>
      <c r="P358" s="231">
        <f>IF(ISNA(VLOOKUP($A358,'Summer 2023 PVI'!$B$3:$AF$216,3,FALSE)),0,(VLOOKUP($A358,'Summer 2023 PVI'!$B$2:$AF$216,3,FALSE)))</f>
        <v>9</v>
      </c>
      <c r="Q358" s="231">
        <f>IF(ISNA(VLOOKUP($A358,'Autumn 2023 PVI'!$B$2:$AF$214,3,FALSE)),0,(VLOOKUP($A358,'Autumn 2023 PVI'!$B$2:$AF$214,3,FALSE)))</f>
        <v>6</v>
      </c>
      <c r="R358" s="231">
        <f>IF(ISNA(VLOOKUP($A358,'Spring 2023 PVI'!$B$3:$AF$219,10,FALSE)),0,(VLOOKUP($A358,'Spring 2023 PVI'!$B$3:$AF$219,10,FALSE)))</f>
        <v>165</v>
      </c>
      <c r="S358" s="231">
        <f>IF(ISNA(VLOOKUP($A358,'Summer 2023 PVI'!$B$2:$AF$216,10,FALSE)),0,(VLOOKUP($A358,'Summer 2023 PVI'!$B$2:$AF$216,10,FALSE)))</f>
        <v>135</v>
      </c>
      <c r="T358" s="231">
        <f>IF(ISNA(VLOOKUP($A358,'Autumn 2023 PVI'!$B$2:$AH$214,10,FALSE)),0,(VLOOKUP($A358,'Autumn 2023 PVI'!$B$2:$AH$214,10,FALSE)))</f>
        <v>90</v>
      </c>
      <c r="U358" s="231">
        <f>IF(ISNA(VLOOKUP($A358,'Spring 2023 PVI'!$B$3:$AF$219,26,FALSE)),0,(VLOOKUP($A358,'Spring 2023 PVI'!$B$3:$AF$219,26,FALSE)))</f>
        <v>0</v>
      </c>
      <c r="V358" s="231">
        <f>IF(ISNA(VLOOKUP($A358,'Spring 2023 PVI'!$B$3:$AF$219,26,FALSE)),0,(VLOOKUP($A358,'Spring 2023 PVI'!$B$3:$AF$219,26,FALSE)))</f>
        <v>0</v>
      </c>
      <c r="W358" s="231">
        <f>IF(ISNA(VLOOKUP($A358,'Spring 2023 PVI'!$B$3:$AF$219,26,FALSE)),0,(VLOOKUP($A358,'Spring 2023 PVI'!$B$3:$AF$219,26,FALSE)))</f>
        <v>0</v>
      </c>
      <c r="X358" s="231">
        <f>IF(ISNA(VLOOKUP($A358,'Spring 2023 PVI'!$B$3:$AF$219,27,FALSE)),0,(VLOOKUP($A358,'Spring 2023 PVI'!$B$3:$AF$219,27,FALSE)))</f>
        <v>0</v>
      </c>
      <c r="Y358" s="231">
        <f>IF(ISNA(VLOOKUP($A358,'Spring 2023 PVI'!$B$3:$AF$219,27,FALSE)),0,(VLOOKUP($A358,'Spring 2023 PVI'!$B$3:$AF$219,27,FALSE)))</f>
        <v>0</v>
      </c>
      <c r="Z358" s="231">
        <f>IF(ISNA(VLOOKUP($A358,'Spring 2023 PVI'!$B$3:$AF$219,27,FALSE)),0,(VLOOKUP($A358,'Spring 2023 PVI'!$B$3:$AF$219,27,FALSE)))</f>
        <v>0</v>
      </c>
      <c r="AA358" s="231">
        <f>IF(ISNA(VLOOKUP($A358,'Spring 2023 PVI'!$B$3:$AF$219,28,FALSE)),0,(VLOOKUP($A358,'Spring 2023 PVI'!$B$3:$AF$219,28,FALSE)))</f>
        <v>0</v>
      </c>
      <c r="AB358" s="231">
        <f>IF(ISNA(VLOOKUP($A358,'Spring 2023 PVI'!$B$3:$AF$219,28,FALSE)),0,(VLOOKUP($A358,'Spring 2023 PVI'!$B$3:$AF$219,28,FALSE)))</f>
        <v>0</v>
      </c>
      <c r="AC358" s="231">
        <f>IF(ISNA(VLOOKUP($A358,'Spring 2023 PVI'!$B$3:$AF$219,28,FALSE)),0,(VLOOKUP($A358,'Spring 2023 PVI'!$B$3:$AF$219,28,FALSE)))</f>
        <v>0</v>
      </c>
      <c r="AD358" s="384">
        <f t="shared" si="168"/>
        <v>195808.34</v>
      </c>
      <c r="AE358" s="403">
        <v>60</v>
      </c>
      <c r="AF358" s="403">
        <v>135</v>
      </c>
      <c r="AG358" s="403">
        <v>51</v>
      </c>
      <c r="AH358" s="384">
        <f t="shared" si="175"/>
        <v>1390.8</v>
      </c>
      <c r="AI358" s="384">
        <f t="shared" si="176"/>
        <v>1487.7</v>
      </c>
      <c r="AJ358" s="384">
        <f t="shared" si="177"/>
        <v>155.04</v>
      </c>
      <c r="AK358" s="384">
        <f t="shared" si="169"/>
        <v>3033.54</v>
      </c>
      <c r="AL358" s="403">
        <f>IF(ISNA(VLOOKUP($A358,'Spring 2023 PVI'!$B362:$AD362,29,FALSE)),0,(VLOOKUP($A358,'Spring 2023 PVI'!$B362:$AD362,29,FALSE)))</f>
        <v>0</v>
      </c>
      <c r="AM358" s="403">
        <f>IF(ISNA(VLOOKUP($A358,'Spring 2023 PVI'!$B362:$AZ362,30,FALSE)),0,(VLOOKUP($A358,'Spring 2023 PVI'!$B362:$AZ362,30,FALSE)))</f>
        <v>0</v>
      </c>
      <c r="AN358" s="402">
        <f t="shared" si="170"/>
        <v>0</v>
      </c>
      <c r="AO358" s="404">
        <f t="shared" si="171"/>
        <v>40636.800000000003</v>
      </c>
      <c r="AP358" s="384">
        <f t="shared" si="172"/>
        <v>239478.68</v>
      </c>
      <c r="AQ358" s="403"/>
      <c r="AR358" s="403" t="e">
        <f>VLOOKUP($A358,'Data EYFSS Indica'!$C:$AQ,27,0)</f>
        <v>#N/A</v>
      </c>
      <c r="AS358" s="403" t="e">
        <f>VLOOKUP($A358,'Data EYFSS Indica'!$C:$AQ,28,0)</f>
        <v>#N/A</v>
      </c>
      <c r="AT358" s="409" t="e">
        <f t="shared" si="173"/>
        <v>#N/A</v>
      </c>
      <c r="AU358" s="409" t="e">
        <f>(VLOOKUP($A358,'Data EYFSS Indica'!$C:$AQ,24,0))/3.2*AU$3</f>
        <v>#N/A</v>
      </c>
      <c r="AV358" s="413" t="e">
        <f t="shared" si="174"/>
        <v>#N/A</v>
      </c>
      <c r="AW358" s="410" t="e">
        <f t="shared" si="164"/>
        <v>#N/A</v>
      </c>
      <c r="AX358" s="410" t="e">
        <f t="shared" si="165"/>
        <v>#N/A</v>
      </c>
      <c r="AY358" s="410" t="e">
        <f t="shared" si="166"/>
        <v>#N/A</v>
      </c>
      <c r="AZ358" s="642">
        <f>(SUMIF('Spring 2023 School'!B:B,Budget!A358,'Spring 2023 School'!AG:AG)+SUMIF('Summer 2023 School'!B:B,Budget!A358,'Summer 2023 School'!AG:AG)+SUMIF('Autumn 2023 School'!B:B,Budget!A358,'Autumn 2023 School'!AG:AG))</f>
        <v>4</v>
      </c>
      <c r="BA358" s="410">
        <f t="shared" si="167"/>
        <v>3640</v>
      </c>
      <c r="BI358">
        <f t="shared" si="178"/>
        <v>900</v>
      </c>
      <c r="BJ358">
        <f t="shared" si="179"/>
        <v>2025</v>
      </c>
      <c r="BK358">
        <f t="shared" si="180"/>
        <v>765</v>
      </c>
    </row>
    <row r="359" spans="1:63" x14ac:dyDescent="0.35">
      <c r="A359" s="231">
        <v>3451</v>
      </c>
      <c r="B359" t="s">
        <v>492</v>
      </c>
      <c r="C359" s="231">
        <f>IF(ISNA(VLOOKUP($A359,'Spring 2023 PVI'!$B$3:$AF$220,6,FALSE)),0,(VLOOKUP($A359,'Spring 2023 PVI'!$B$3:$AF$220,6,FALSE)))</f>
        <v>26</v>
      </c>
      <c r="D359" s="231">
        <f>IF(ISNA(VLOOKUP($A359,'Summer 2023 PVI'!$B$2:$AF$217,6,FALSE)),0,(VLOOKUP($A359,'Summer 2023 PVI'!$B$2:$AF$217,6,FALSE)))</f>
        <v>34</v>
      </c>
      <c r="E359" s="231">
        <f>IF(ISNA(VLOOKUP($A359,'Autumn 2023 PVI'!$B$2:$AH$214,6,FALSE)),0,(VLOOKUP($A359,'Autumn 2023 PVI'!$B$2:$AH$214,6,FALSE)))</f>
        <v>19</v>
      </c>
      <c r="F359" s="231">
        <f>IF(ISNA(VLOOKUP($A359,'Spring 2023 PVI'!$B$3:$AF$219,9,FALSE)),0,(VLOOKUP($A359,'Spring 2023 PVI'!$B$3:$AF$219,8,FALSE)))</f>
        <v>7</v>
      </c>
      <c r="G359" s="231">
        <f>IF(ISNA(VLOOKUP($A359,'Summer 2023 PVI'!$B$2:$AF$216,9,FALSE)),0,(VLOOKUP($A359,'Summer 2023 PVI'!$B$2:$AF$216,8,FALSE)))</f>
        <v>9</v>
      </c>
      <c r="H359" s="231">
        <f>IF(ISNA(VLOOKUP($A359,'Autumn 2023 PVI'!$B$2:$AH$214,9,FALSE)),0,(VLOOKUP($A359,'Autumn 2023 PVI'!$B$2:$AH$214,9,FALSE)))</f>
        <v>11</v>
      </c>
      <c r="I359" s="231">
        <f>IF(ISNA(VLOOKUP($A359,'Spring 2023 PVI'!$B$3:$AF$219,13,FALSE)),0,(VLOOKUP($A359,'Spring 2023 PVI'!$B$3:$AF$219,13,FALSE)))</f>
        <v>390</v>
      </c>
      <c r="J359" s="231">
        <f>IF(ISNA(VLOOKUP($A359,'Summer 2023 PVI'!$B$2:$AF$216,13,FALSE)),0,(VLOOKUP($A359,'Summer 2023 PVI'!$B$2:$AF$216,13,FALSE)))</f>
        <v>510</v>
      </c>
      <c r="K359" s="231">
        <f>IF(ISNA(VLOOKUP($A359,'Autumn 2023 PVI'!$B$2:$AH$214,13,FALSE)),0,(VLOOKUP($A359,'Autumn 2023 PVI'!$B$2:$AH$214,13,FALSE)))</f>
        <v>285</v>
      </c>
      <c r="L359" s="231">
        <f>IF(ISNA(VLOOKUP($A359,'Spring 2023 PVI'!$B$3:$AF$219,16,FALSE)),0,(VLOOKUP($A359,'Spring 2023 PVI'!$B$3:$AF$219,16,FALSE)))</f>
        <v>195</v>
      </c>
      <c r="M359" s="231">
        <f>IF(ISNA(VLOOKUP($A359,'Summer 2023 PVI'!$B$2:$AF$216,16,FALSE)),0,(VLOOKUP($A359,'Summer 2023 PVI'!$B$2:$AF$216,16,FALSE)))</f>
        <v>270</v>
      </c>
      <c r="N359" s="231">
        <f>IF(ISNA(VLOOKUP($A359,'Autumn 2023 PVI'!$B$2:$AH$214,16,FALSE)),0,(VLOOKUP($A359,'Autumn 2023 PVI'!$B$2:$AH$214,16,FALSE)))</f>
        <v>165</v>
      </c>
      <c r="O359" s="231">
        <f>IF(ISNA(VLOOKUP($A359,'Spring 2023 PVI'!$B$3:$AF$219,3,FALSE)),0,(VLOOKUP($A359,'Spring 2023 PVI'!$B$3:$AF$219,3,FALSE)))</f>
        <v>12</v>
      </c>
      <c r="P359" s="231">
        <f>IF(ISNA(VLOOKUP($A359,'Summer 2023 PVI'!$B$3:$AF$216,3,FALSE)),0,(VLOOKUP($A359,'Summer 2023 PVI'!$B$2:$AF$216,3,FALSE)))</f>
        <v>10</v>
      </c>
      <c r="Q359" s="231">
        <f>IF(ISNA(VLOOKUP($A359,'Autumn 2023 PVI'!$B$2:$AF$214,3,FALSE)),0,(VLOOKUP($A359,'Autumn 2023 PVI'!$B$2:$AF$214,3,FALSE)))</f>
        <v>9</v>
      </c>
      <c r="R359" s="231">
        <f>IF(ISNA(VLOOKUP($A359,'Spring 2023 PVI'!$B$3:$AF$219,10,FALSE)),0,(VLOOKUP($A359,'Spring 2023 PVI'!$B$3:$AF$219,10,FALSE)))</f>
        <v>180</v>
      </c>
      <c r="S359" s="231">
        <f>IF(ISNA(VLOOKUP($A359,'Summer 2023 PVI'!$B$2:$AF$216,10,FALSE)),0,(VLOOKUP($A359,'Summer 2023 PVI'!$B$2:$AF$216,10,FALSE)))</f>
        <v>150</v>
      </c>
      <c r="T359" s="231">
        <f>IF(ISNA(VLOOKUP($A359,'Autumn 2023 PVI'!$B$2:$AH$214,10,FALSE)),0,(VLOOKUP($A359,'Autumn 2023 PVI'!$B$2:$AH$214,10,FALSE)))</f>
        <v>135</v>
      </c>
      <c r="U359" s="231">
        <f>IF(ISNA(VLOOKUP($A359,'Spring 2023 PVI'!$B$3:$AF$219,26,FALSE)),0,(VLOOKUP($A359,'Spring 2023 PVI'!$B$3:$AF$219,26,FALSE)))</f>
        <v>11</v>
      </c>
      <c r="V359" s="231">
        <f>IF(ISNA(VLOOKUP($A359,'Spring 2023 PVI'!$B$3:$AF$219,26,FALSE)),0,(VLOOKUP($A359,'Spring 2023 PVI'!$B$3:$AF$219,26,FALSE)))</f>
        <v>11</v>
      </c>
      <c r="W359" s="231">
        <f>IF(ISNA(VLOOKUP($A359,'Spring 2023 PVI'!$B$3:$AF$219,26,FALSE)),0,(VLOOKUP($A359,'Spring 2023 PVI'!$B$3:$AF$219,26,FALSE)))</f>
        <v>11</v>
      </c>
      <c r="X359" s="231">
        <f>IF(ISNA(VLOOKUP($A359,'Spring 2023 PVI'!$B$3:$AF$219,27,FALSE)),0,(VLOOKUP($A359,'Spring 2023 PVI'!$B$3:$AF$219,27,FALSE)))</f>
        <v>165</v>
      </c>
      <c r="Y359" s="231">
        <f>IF(ISNA(VLOOKUP($A359,'Spring 2023 PVI'!$B$3:$AF$219,27,FALSE)),0,(VLOOKUP($A359,'Spring 2023 PVI'!$B$3:$AF$219,27,FALSE)))</f>
        <v>165</v>
      </c>
      <c r="Z359" s="231">
        <f>IF(ISNA(VLOOKUP($A359,'Spring 2023 PVI'!$B$3:$AF$219,27,FALSE)),0,(VLOOKUP($A359,'Spring 2023 PVI'!$B$3:$AF$219,27,FALSE)))</f>
        <v>165</v>
      </c>
      <c r="AA359" s="231">
        <f>IF(ISNA(VLOOKUP($A359,'Spring 2023 PVI'!$B$3:$AF$219,28,FALSE)),0,(VLOOKUP($A359,'Spring 2023 PVI'!$B$3:$AF$219,28,FALSE)))</f>
        <v>15</v>
      </c>
      <c r="AB359" s="231">
        <f>IF(ISNA(VLOOKUP($A359,'Spring 2023 PVI'!$B$3:$AF$219,28,FALSE)),0,(VLOOKUP($A359,'Spring 2023 PVI'!$B$3:$AF$219,28,FALSE)))</f>
        <v>15</v>
      </c>
      <c r="AC359" s="231">
        <f>IF(ISNA(VLOOKUP($A359,'Spring 2023 PVI'!$B$3:$AF$219,28,FALSE)),0,(VLOOKUP($A359,'Spring 2023 PVI'!$B$3:$AF$219,28,FALSE)))</f>
        <v>15</v>
      </c>
      <c r="AD359" s="384">
        <f t="shared" si="168"/>
        <v>125445.9</v>
      </c>
      <c r="AE359" s="403">
        <v>255</v>
      </c>
      <c r="AF359" s="403">
        <v>75</v>
      </c>
      <c r="AG359" s="403">
        <v>0</v>
      </c>
      <c r="AH359" s="384">
        <f t="shared" si="175"/>
        <v>5910.9</v>
      </c>
      <c r="AI359" s="384">
        <f t="shared" si="176"/>
        <v>826.5</v>
      </c>
      <c r="AJ359" s="384">
        <f t="shared" si="177"/>
        <v>0</v>
      </c>
      <c r="AK359" s="384">
        <f t="shared" si="169"/>
        <v>6737.4</v>
      </c>
      <c r="AL359" s="403">
        <f>IF(ISNA(VLOOKUP($A359,'Spring 2023 PVI'!$B363:$AD363,29,FALSE)),0,(VLOOKUP($A359,'Spring 2023 PVI'!$B363:$AD363,29,FALSE)))</f>
        <v>0</v>
      </c>
      <c r="AM359" s="403">
        <f>IF(ISNA(VLOOKUP($A359,'Spring 2023 PVI'!$B363:$AZ363,30,FALSE)),0,(VLOOKUP($A359,'Spring 2023 PVI'!$B363:$AZ363,30,FALSE)))</f>
        <v>0</v>
      </c>
      <c r="AN359" s="402">
        <f t="shared" si="170"/>
        <v>0</v>
      </c>
      <c r="AO359" s="404">
        <f t="shared" si="171"/>
        <v>48225.600000000006</v>
      </c>
      <c r="AP359" s="384">
        <f t="shared" si="172"/>
        <v>180408.9</v>
      </c>
      <c r="AQ359" s="403"/>
      <c r="AR359" s="403" t="e">
        <f>VLOOKUP($A359,'Data EYFSS Indica'!$C:$AQ,27,0)</f>
        <v>#N/A</v>
      </c>
      <c r="AS359" s="403" t="e">
        <f>VLOOKUP($A359,'Data EYFSS Indica'!$C:$AQ,28,0)</f>
        <v>#N/A</v>
      </c>
      <c r="AT359" s="409" t="e">
        <f t="shared" si="173"/>
        <v>#N/A</v>
      </c>
      <c r="AU359" s="409" t="e">
        <f>(VLOOKUP($A359,'Data EYFSS Indica'!$C:$AQ,24,0))/3.2*AU$3</f>
        <v>#N/A</v>
      </c>
      <c r="AV359" s="413" t="e">
        <f t="shared" si="174"/>
        <v>#N/A</v>
      </c>
      <c r="AW359" s="410" t="e">
        <f t="shared" si="164"/>
        <v>#N/A</v>
      </c>
      <c r="AX359" s="410" t="e">
        <f t="shared" si="165"/>
        <v>#N/A</v>
      </c>
      <c r="AY359" s="410" t="e">
        <f t="shared" si="166"/>
        <v>#N/A</v>
      </c>
      <c r="AZ359" s="642">
        <f>(SUMIF('Spring 2023 School'!B:B,Budget!A359,'Spring 2023 School'!AG:AG)+SUMIF('Summer 2023 School'!B:B,Budget!A359,'Summer 2023 School'!AG:AG)+SUMIF('Autumn 2023 School'!B:B,Budget!A359,'Autumn 2023 School'!AG:AG))</f>
        <v>1</v>
      </c>
      <c r="BA359" s="410">
        <f t="shared" si="167"/>
        <v>910</v>
      </c>
      <c r="BI359">
        <f t="shared" si="178"/>
        <v>3825</v>
      </c>
      <c r="BJ359">
        <f t="shared" si="179"/>
        <v>1125</v>
      </c>
      <c r="BK359">
        <f t="shared" si="180"/>
        <v>0</v>
      </c>
    </row>
    <row r="360" spans="1:63" x14ac:dyDescent="0.35">
      <c r="A360" s="231">
        <v>3461</v>
      </c>
      <c r="B360" t="s">
        <v>493</v>
      </c>
      <c r="C360" s="231">
        <f>IF(ISNA(VLOOKUP($A360,'Spring 2023 PVI'!$B$3:$AF$220,6,FALSE)),0,(VLOOKUP($A360,'Spring 2023 PVI'!$B$3:$AF$220,6,FALSE)))</f>
        <v>27</v>
      </c>
      <c r="D360" s="231">
        <f>IF(ISNA(VLOOKUP($A360,'Summer 2023 PVI'!$B$2:$AF$217,6,FALSE)),0,(VLOOKUP($A360,'Summer 2023 PVI'!$B$2:$AF$217,6,FALSE)))</f>
        <v>34</v>
      </c>
      <c r="E360" s="231">
        <f>IF(ISNA(VLOOKUP($A360,'Autumn 2023 PVI'!$B$2:$AH$214,6,FALSE)),0,(VLOOKUP($A360,'Autumn 2023 PVI'!$B$2:$AH$214,6,FALSE)))</f>
        <v>26</v>
      </c>
      <c r="F360" s="231">
        <f>IF(ISNA(VLOOKUP($A360,'Spring 2023 PVI'!$B$3:$AF$219,9,FALSE)),0,(VLOOKUP($A360,'Spring 2023 PVI'!$B$3:$AF$219,8,FALSE)))</f>
        <v>2</v>
      </c>
      <c r="G360" s="231">
        <f>IF(ISNA(VLOOKUP($A360,'Summer 2023 PVI'!$B$2:$AF$216,9,FALSE)),0,(VLOOKUP($A360,'Summer 2023 PVI'!$B$2:$AF$216,8,FALSE)))</f>
        <v>4</v>
      </c>
      <c r="H360" s="231">
        <f>IF(ISNA(VLOOKUP($A360,'Autumn 2023 PVI'!$B$2:$AH$214,9,FALSE)),0,(VLOOKUP($A360,'Autumn 2023 PVI'!$B$2:$AH$214,9,FALSE)))</f>
        <v>18</v>
      </c>
      <c r="I360" s="231">
        <f>IF(ISNA(VLOOKUP($A360,'Spring 2023 PVI'!$B$3:$AF$219,13,FALSE)),0,(VLOOKUP($A360,'Spring 2023 PVI'!$B$3:$AF$219,13,FALSE)))</f>
        <v>405</v>
      </c>
      <c r="J360" s="231">
        <f>IF(ISNA(VLOOKUP($A360,'Summer 2023 PVI'!$B$2:$AF$216,13,FALSE)),0,(VLOOKUP($A360,'Summer 2023 PVI'!$B$2:$AF$216,13,FALSE)))</f>
        <v>510</v>
      </c>
      <c r="K360" s="231">
        <f>IF(ISNA(VLOOKUP($A360,'Autumn 2023 PVI'!$B$2:$AH$214,13,FALSE)),0,(VLOOKUP($A360,'Autumn 2023 PVI'!$B$2:$AH$214,13,FALSE)))</f>
        <v>390</v>
      </c>
      <c r="L360" s="231">
        <f>IF(ISNA(VLOOKUP($A360,'Spring 2023 PVI'!$B$3:$AF$219,16,FALSE)),0,(VLOOKUP($A360,'Spring 2023 PVI'!$B$3:$AF$219,16,FALSE)))</f>
        <v>225</v>
      </c>
      <c r="M360" s="231">
        <f>IF(ISNA(VLOOKUP($A360,'Summer 2023 PVI'!$B$2:$AF$216,16,FALSE)),0,(VLOOKUP($A360,'Summer 2023 PVI'!$B$2:$AF$216,16,FALSE)))</f>
        <v>300</v>
      </c>
      <c r="N360" s="231">
        <f>IF(ISNA(VLOOKUP($A360,'Autumn 2023 PVI'!$B$2:$AH$214,16,FALSE)),0,(VLOOKUP($A360,'Autumn 2023 PVI'!$B$2:$AH$214,16,FALSE)))</f>
        <v>270</v>
      </c>
      <c r="O360" s="231">
        <f>IF(ISNA(VLOOKUP($A360,'Spring 2023 PVI'!$B$3:$AF$219,3,FALSE)),0,(VLOOKUP($A360,'Spring 2023 PVI'!$B$3:$AF$219,3,FALSE)))</f>
        <v>13</v>
      </c>
      <c r="P360" s="231">
        <f>IF(ISNA(VLOOKUP($A360,'Summer 2023 PVI'!$B$3:$AF$216,3,FALSE)),0,(VLOOKUP($A360,'Summer 2023 PVI'!$B$2:$AF$216,3,FALSE)))</f>
        <v>12</v>
      </c>
      <c r="Q360" s="231">
        <f>IF(ISNA(VLOOKUP($A360,'Autumn 2023 PVI'!$B$2:$AF$214,3,FALSE)),0,(VLOOKUP($A360,'Autumn 2023 PVI'!$B$2:$AF$214,3,FALSE)))</f>
        <v>7</v>
      </c>
      <c r="R360" s="231">
        <f>IF(ISNA(VLOOKUP($A360,'Spring 2023 PVI'!$B$3:$AF$219,10,FALSE)),0,(VLOOKUP($A360,'Spring 2023 PVI'!$B$3:$AF$219,10,FALSE)))</f>
        <v>195</v>
      </c>
      <c r="S360" s="231">
        <f>IF(ISNA(VLOOKUP($A360,'Summer 2023 PVI'!$B$2:$AF$216,10,FALSE)),0,(VLOOKUP($A360,'Summer 2023 PVI'!$B$2:$AF$216,10,FALSE)))</f>
        <v>180</v>
      </c>
      <c r="T360" s="231">
        <f>IF(ISNA(VLOOKUP($A360,'Autumn 2023 PVI'!$B$2:$AH$214,10,FALSE)),0,(VLOOKUP($A360,'Autumn 2023 PVI'!$B$2:$AH$214,10,FALSE)))</f>
        <v>105</v>
      </c>
      <c r="U360" s="231">
        <f>IF(ISNA(VLOOKUP($A360,'Spring 2023 PVI'!$B$3:$AF$219,26,FALSE)),0,(VLOOKUP($A360,'Spring 2023 PVI'!$B$3:$AF$219,26,FALSE)))</f>
        <v>1</v>
      </c>
      <c r="V360" s="231">
        <f>IF(ISNA(VLOOKUP($A360,'Spring 2023 PVI'!$B$3:$AF$219,26,FALSE)),0,(VLOOKUP($A360,'Spring 2023 PVI'!$B$3:$AF$219,26,FALSE)))</f>
        <v>1</v>
      </c>
      <c r="W360" s="231">
        <f>IF(ISNA(VLOOKUP($A360,'Spring 2023 PVI'!$B$3:$AF$219,26,FALSE)),0,(VLOOKUP($A360,'Spring 2023 PVI'!$B$3:$AF$219,26,FALSE)))</f>
        <v>1</v>
      </c>
      <c r="X360" s="231">
        <f>IF(ISNA(VLOOKUP($A360,'Spring 2023 PVI'!$B$3:$AF$219,27,FALSE)),0,(VLOOKUP($A360,'Spring 2023 PVI'!$B$3:$AF$219,27,FALSE)))</f>
        <v>15</v>
      </c>
      <c r="Y360" s="231">
        <f>IF(ISNA(VLOOKUP($A360,'Spring 2023 PVI'!$B$3:$AF$219,27,FALSE)),0,(VLOOKUP($A360,'Spring 2023 PVI'!$B$3:$AF$219,27,FALSE)))</f>
        <v>15</v>
      </c>
      <c r="Z360" s="231">
        <f>IF(ISNA(VLOOKUP($A360,'Spring 2023 PVI'!$B$3:$AF$219,27,FALSE)),0,(VLOOKUP($A360,'Spring 2023 PVI'!$B$3:$AF$219,27,FALSE)))</f>
        <v>15</v>
      </c>
      <c r="AA360" s="231">
        <f>IF(ISNA(VLOOKUP($A360,'Spring 2023 PVI'!$B$3:$AF$219,28,FALSE)),0,(VLOOKUP($A360,'Spring 2023 PVI'!$B$3:$AF$219,28,FALSE)))</f>
        <v>0</v>
      </c>
      <c r="AB360" s="231">
        <f>IF(ISNA(VLOOKUP($A360,'Spring 2023 PVI'!$B$3:$AF$219,28,FALSE)),0,(VLOOKUP($A360,'Spring 2023 PVI'!$B$3:$AF$219,28,FALSE)))</f>
        <v>0</v>
      </c>
      <c r="AC360" s="231">
        <f>IF(ISNA(VLOOKUP($A360,'Spring 2023 PVI'!$B$3:$AF$219,28,FALSE)),0,(VLOOKUP($A360,'Spring 2023 PVI'!$B$3:$AF$219,28,FALSE)))</f>
        <v>0</v>
      </c>
      <c r="AD360" s="384">
        <f t="shared" si="168"/>
        <v>144388.79999999999</v>
      </c>
      <c r="AE360" s="403">
        <v>75</v>
      </c>
      <c r="AF360" s="403">
        <v>60</v>
      </c>
      <c r="AG360" s="403">
        <v>90</v>
      </c>
      <c r="AH360" s="384">
        <f t="shared" si="175"/>
        <v>1738.5</v>
      </c>
      <c r="AI360" s="384">
        <f t="shared" si="176"/>
        <v>661.19999999999993</v>
      </c>
      <c r="AJ360" s="384">
        <f t="shared" si="177"/>
        <v>273.60000000000002</v>
      </c>
      <c r="AK360" s="384">
        <f t="shared" si="169"/>
        <v>2673.2999999999997</v>
      </c>
      <c r="AL360" s="403">
        <f>IF(ISNA(VLOOKUP($A360,'Spring 2023 PVI'!$B364:$AD364,29,FALSE)),0,(VLOOKUP($A360,'Spring 2023 PVI'!$B364:$AD364,29,FALSE)))</f>
        <v>0</v>
      </c>
      <c r="AM360" s="403">
        <f>IF(ISNA(VLOOKUP($A360,'Spring 2023 PVI'!$B364:$AZ364,30,FALSE)),0,(VLOOKUP($A360,'Spring 2023 PVI'!$B364:$AZ364,30,FALSE)))</f>
        <v>0</v>
      </c>
      <c r="AN360" s="402">
        <f t="shared" si="170"/>
        <v>0</v>
      </c>
      <c r="AO360" s="404">
        <f t="shared" si="171"/>
        <v>50061.599999999999</v>
      </c>
      <c r="AP360" s="384">
        <f t="shared" si="172"/>
        <v>197123.69999999998</v>
      </c>
      <c r="AQ360" s="403"/>
      <c r="AR360" s="403" t="e">
        <f>VLOOKUP($A360,'Data EYFSS Indica'!$C:$AQ,27,0)</f>
        <v>#N/A</v>
      </c>
      <c r="AS360" s="403" t="e">
        <f>VLOOKUP($A360,'Data EYFSS Indica'!$C:$AQ,28,0)</f>
        <v>#N/A</v>
      </c>
      <c r="AT360" s="409" t="e">
        <f t="shared" si="173"/>
        <v>#N/A</v>
      </c>
      <c r="AU360" s="409" t="e">
        <f>(VLOOKUP($A360,'Data EYFSS Indica'!$C:$AQ,24,0))/3.2*AU$3</f>
        <v>#N/A</v>
      </c>
      <c r="AV360" s="413" t="e">
        <f t="shared" si="174"/>
        <v>#N/A</v>
      </c>
      <c r="AW360" s="410" t="e">
        <f t="shared" si="164"/>
        <v>#N/A</v>
      </c>
      <c r="AX360" s="410" t="e">
        <f t="shared" si="165"/>
        <v>#N/A</v>
      </c>
      <c r="AY360" s="410" t="e">
        <f t="shared" si="166"/>
        <v>#N/A</v>
      </c>
      <c r="AZ360" s="642">
        <f>(SUMIF('Spring 2023 School'!B:B,Budget!A360,'Spring 2023 School'!AG:AG)+SUMIF('Summer 2023 School'!B:B,Budget!A360,'Summer 2023 School'!AG:AG)+SUMIF('Autumn 2023 School'!B:B,Budget!A360,'Autumn 2023 School'!AG:AG))</f>
        <v>0</v>
      </c>
      <c r="BA360" s="410">
        <f t="shared" si="167"/>
        <v>0</v>
      </c>
      <c r="BI360">
        <f t="shared" si="178"/>
        <v>1125</v>
      </c>
      <c r="BJ360">
        <f t="shared" si="179"/>
        <v>900</v>
      </c>
      <c r="BK360">
        <f t="shared" si="180"/>
        <v>1350</v>
      </c>
    </row>
    <row r="361" spans="1:63" x14ac:dyDescent="0.35">
      <c r="A361" s="231">
        <v>3465</v>
      </c>
      <c r="B361" t="s">
        <v>494</v>
      </c>
      <c r="C361" s="231">
        <f>IF(ISNA(VLOOKUP($A361,'Spring 2023 PVI'!$B$3:$AF$220,6,FALSE)),0,(VLOOKUP($A361,'Spring 2023 PVI'!$B$3:$AF$220,6,FALSE)))</f>
        <v>6</v>
      </c>
      <c r="D361" s="231">
        <f>IF(ISNA(VLOOKUP($A361,'Summer 2023 PVI'!$B$2:$AF$217,6,FALSE)),0,(VLOOKUP($A361,'Summer 2023 PVI'!$B$2:$AF$217,6,FALSE)))</f>
        <v>10</v>
      </c>
      <c r="E361" s="231">
        <f>IF(ISNA(VLOOKUP($A361,'Autumn 2023 PVI'!$B$2:$AH$214,6,FALSE)),0,(VLOOKUP($A361,'Autumn 2023 PVI'!$B$2:$AH$214,6,FALSE)))</f>
        <v>11</v>
      </c>
      <c r="F361" s="231">
        <f>IF(ISNA(VLOOKUP($A361,'Spring 2023 PVI'!$B$3:$AF$219,9,FALSE)),0,(VLOOKUP($A361,'Spring 2023 PVI'!$B$3:$AF$219,8,FALSE)))</f>
        <v>0</v>
      </c>
      <c r="G361" s="231">
        <f>IF(ISNA(VLOOKUP($A361,'Summer 2023 PVI'!$B$2:$AF$216,9,FALSE)),0,(VLOOKUP($A361,'Summer 2023 PVI'!$B$2:$AF$216,8,FALSE)))</f>
        <v>0</v>
      </c>
      <c r="H361" s="231">
        <f>IF(ISNA(VLOOKUP($A361,'Autumn 2023 PVI'!$B$2:$AH$214,9,FALSE)),0,(VLOOKUP($A361,'Autumn 2023 PVI'!$B$2:$AH$214,9,FALSE)))</f>
        <v>0</v>
      </c>
      <c r="I361" s="231">
        <f>IF(ISNA(VLOOKUP($A361,'Spring 2023 PVI'!$B$3:$AF$219,13,FALSE)),0,(VLOOKUP($A361,'Spring 2023 PVI'!$B$3:$AF$219,13,FALSE)))</f>
        <v>90</v>
      </c>
      <c r="J361" s="231">
        <f>IF(ISNA(VLOOKUP($A361,'Summer 2023 PVI'!$B$2:$AF$216,13,FALSE)),0,(VLOOKUP($A361,'Summer 2023 PVI'!$B$2:$AF$216,13,FALSE)))</f>
        <v>150</v>
      </c>
      <c r="K361" s="231">
        <f>IF(ISNA(VLOOKUP($A361,'Autumn 2023 PVI'!$B$2:$AH$214,13,FALSE)),0,(VLOOKUP($A361,'Autumn 2023 PVI'!$B$2:$AH$214,13,FALSE)))</f>
        <v>165</v>
      </c>
      <c r="L361" s="231">
        <f>IF(ISNA(VLOOKUP($A361,'Spring 2023 PVI'!$B$3:$AF$219,16,FALSE)),0,(VLOOKUP($A361,'Spring 2023 PVI'!$B$3:$AF$219,16,FALSE)))</f>
        <v>0</v>
      </c>
      <c r="M361" s="231">
        <f>IF(ISNA(VLOOKUP($A361,'Summer 2023 PVI'!$B$2:$AF$216,16,FALSE)),0,(VLOOKUP($A361,'Summer 2023 PVI'!$B$2:$AF$216,16,FALSE)))</f>
        <v>0</v>
      </c>
      <c r="N361" s="231">
        <f>IF(ISNA(VLOOKUP($A361,'Autumn 2023 PVI'!$B$2:$AH$214,16,FALSE)),0,(VLOOKUP($A361,'Autumn 2023 PVI'!$B$2:$AH$214,16,FALSE)))</f>
        <v>0</v>
      </c>
      <c r="O361" s="231">
        <f>IF(ISNA(VLOOKUP($A361,'Spring 2023 PVI'!$B$3:$AF$219,3,FALSE)),0,(VLOOKUP($A361,'Spring 2023 PVI'!$B$3:$AF$219,3,FALSE)))</f>
        <v>6</v>
      </c>
      <c r="P361" s="231">
        <f>IF(ISNA(VLOOKUP($A361,'Summer 2023 PVI'!$B$3:$AF$216,3,FALSE)),0,(VLOOKUP($A361,'Summer 2023 PVI'!$B$2:$AF$216,3,FALSE)))</f>
        <v>4</v>
      </c>
      <c r="Q361" s="231">
        <f>IF(ISNA(VLOOKUP($A361,'Autumn 2023 PVI'!$B$2:$AF$214,3,FALSE)),0,(VLOOKUP($A361,'Autumn 2023 PVI'!$B$2:$AF$214,3,FALSE)))</f>
        <v>3</v>
      </c>
      <c r="R361" s="231">
        <f>IF(ISNA(VLOOKUP($A361,'Spring 2023 PVI'!$B$3:$AF$219,10,FALSE)),0,(VLOOKUP($A361,'Spring 2023 PVI'!$B$3:$AF$219,10,FALSE)))</f>
        <v>90</v>
      </c>
      <c r="S361" s="231">
        <f>IF(ISNA(VLOOKUP($A361,'Summer 2023 PVI'!$B$2:$AF$216,10,FALSE)),0,(VLOOKUP($A361,'Summer 2023 PVI'!$B$2:$AF$216,10,FALSE)))</f>
        <v>60</v>
      </c>
      <c r="T361" s="231">
        <f>IF(ISNA(VLOOKUP($A361,'Autumn 2023 PVI'!$B$2:$AH$214,10,FALSE)),0,(VLOOKUP($A361,'Autumn 2023 PVI'!$B$2:$AH$214,10,FALSE)))</f>
        <v>45</v>
      </c>
      <c r="U361" s="231">
        <f>IF(ISNA(VLOOKUP($A361,'Spring 2023 PVI'!$B$3:$AF$219,26,FALSE)),0,(VLOOKUP($A361,'Spring 2023 PVI'!$B$3:$AF$219,26,FALSE)))</f>
        <v>5</v>
      </c>
      <c r="V361" s="231">
        <f>IF(ISNA(VLOOKUP($A361,'Spring 2023 PVI'!$B$3:$AF$219,26,FALSE)),0,(VLOOKUP($A361,'Spring 2023 PVI'!$B$3:$AF$219,26,FALSE)))</f>
        <v>5</v>
      </c>
      <c r="W361" s="231">
        <f>IF(ISNA(VLOOKUP($A361,'Spring 2023 PVI'!$B$3:$AF$219,26,FALSE)),0,(VLOOKUP($A361,'Spring 2023 PVI'!$B$3:$AF$219,26,FALSE)))</f>
        <v>5</v>
      </c>
      <c r="X361" s="231">
        <f>IF(ISNA(VLOOKUP($A361,'Spring 2023 PVI'!$B$3:$AF$219,27,FALSE)),0,(VLOOKUP($A361,'Spring 2023 PVI'!$B$3:$AF$219,27,FALSE)))</f>
        <v>75</v>
      </c>
      <c r="Y361" s="231">
        <f>IF(ISNA(VLOOKUP($A361,'Spring 2023 PVI'!$B$3:$AF$219,27,FALSE)),0,(VLOOKUP($A361,'Spring 2023 PVI'!$B$3:$AF$219,27,FALSE)))</f>
        <v>75</v>
      </c>
      <c r="Z361" s="231">
        <f>IF(ISNA(VLOOKUP($A361,'Spring 2023 PVI'!$B$3:$AF$219,27,FALSE)),0,(VLOOKUP($A361,'Spring 2023 PVI'!$B$3:$AF$219,27,FALSE)))</f>
        <v>75</v>
      </c>
      <c r="AA361" s="231">
        <f>IF(ISNA(VLOOKUP($A361,'Spring 2023 PVI'!$B$3:$AF$219,28,FALSE)),0,(VLOOKUP($A361,'Spring 2023 PVI'!$B$3:$AF$219,28,FALSE)))</f>
        <v>0</v>
      </c>
      <c r="AB361" s="231">
        <f>IF(ISNA(VLOOKUP($A361,'Spring 2023 PVI'!$B$3:$AF$219,28,FALSE)),0,(VLOOKUP($A361,'Spring 2023 PVI'!$B$3:$AF$219,28,FALSE)))</f>
        <v>0</v>
      </c>
      <c r="AC361" s="231">
        <f>IF(ISNA(VLOOKUP($A361,'Spring 2023 PVI'!$B$3:$AF$219,28,FALSE)),0,(VLOOKUP($A361,'Spring 2023 PVI'!$B$3:$AF$219,28,FALSE)))</f>
        <v>0</v>
      </c>
      <c r="AD361" s="384">
        <f t="shared" si="168"/>
        <v>27642</v>
      </c>
      <c r="AE361" s="403">
        <v>15</v>
      </c>
      <c r="AF361" s="403">
        <v>30</v>
      </c>
      <c r="AG361" s="403">
        <v>0</v>
      </c>
      <c r="AH361" s="384">
        <f t="shared" si="175"/>
        <v>347.7</v>
      </c>
      <c r="AI361" s="384">
        <f t="shared" si="176"/>
        <v>330.59999999999997</v>
      </c>
      <c r="AJ361" s="384">
        <f t="shared" si="177"/>
        <v>0</v>
      </c>
      <c r="AK361" s="384">
        <f t="shared" si="169"/>
        <v>678.3</v>
      </c>
      <c r="AL361" s="403">
        <f>IF(ISNA(VLOOKUP($A361,'Spring 2023 PVI'!$B365:$AD365,29,FALSE)),0,(VLOOKUP($A361,'Spring 2023 PVI'!$B365:$AD365,29,FALSE)))</f>
        <v>0</v>
      </c>
      <c r="AM361" s="403">
        <f>IF(ISNA(VLOOKUP($A361,'Spring 2023 PVI'!$B365:$AZ365,30,FALSE)),0,(VLOOKUP($A361,'Spring 2023 PVI'!$B365:$AZ365,30,FALSE)))</f>
        <v>0</v>
      </c>
      <c r="AN361" s="402">
        <f t="shared" si="170"/>
        <v>0</v>
      </c>
      <c r="AO361" s="404">
        <f t="shared" si="171"/>
        <v>20318.400000000001</v>
      </c>
      <c r="AP361" s="384">
        <f t="shared" si="172"/>
        <v>48638.7</v>
      </c>
      <c r="AQ361" s="403"/>
      <c r="AR361" s="403" t="e">
        <f>VLOOKUP($A361,'Data EYFSS Indica'!$C:$AQ,27,0)</f>
        <v>#N/A</v>
      </c>
      <c r="AS361" s="403" t="e">
        <f>VLOOKUP($A361,'Data EYFSS Indica'!$C:$AQ,28,0)</f>
        <v>#N/A</v>
      </c>
      <c r="AT361" s="409" t="e">
        <f t="shared" si="173"/>
        <v>#N/A</v>
      </c>
      <c r="AU361" s="409" t="e">
        <f>(VLOOKUP($A361,'Data EYFSS Indica'!$C:$AQ,24,0))/3.2*AU$3</f>
        <v>#N/A</v>
      </c>
      <c r="AV361" s="413" t="e">
        <f t="shared" si="174"/>
        <v>#N/A</v>
      </c>
      <c r="AW361" s="410" t="e">
        <f t="shared" si="164"/>
        <v>#N/A</v>
      </c>
      <c r="AX361" s="410" t="e">
        <f t="shared" si="165"/>
        <v>#N/A</v>
      </c>
      <c r="AY361" s="410" t="e">
        <f t="shared" si="166"/>
        <v>#N/A</v>
      </c>
      <c r="AZ361" s="642">
        <f>(SUMIF('Spring 2023 School'!B:B,Budget!A361,'Spring 2023 School'!AG:AG)+SUMIF('Summer 2023 School'!B:B,Budget!A361,'Summer 2023 School'!AG:AG)+SUMIF('Autumn 2023 School'!B:B,Budget!A361,'Autumn 2023 School'!AG:AG))</f>
        <v>12</v>
      </c>
      <c r="BA361" s="410">
        <f t="shared" si="167"/>
        <v>10920</v>
      </c>
      <c r="BI361">
        <f t="shared" si="178"/>
        <v>225</v>
      </c>
      <c r="BJ361">
        <f t="shared" si="179"/>
        <v>450</v>
      </c>
      <c r="BK361">
        <f t="shared" si="180"/>
        <v>0</v>
      </c>
    </row>
    <row r="362" spans="1:63" x14ac:dyDescent="0.35">
      <c r="A362" s="231">
        <v>3530</v>
      </c>
      <c r="B362" t="s">
        <v>495</v>
      </c>
      <c r="C362" s="231">
        <f>IF(ISNA(VLOOKUP($A362,'Spring 2023 PVI'!$B$3:$AF$220,6,FALSE)),0,(VLOOKUP($A362,'Spring 2023 PVI'!$B$3:$AF$220,6,FALSE)))</f>
        <v>19</v>
      </c>
      <c r="D362" s="231">
        <f>IF(ISNA(VLOOKUP($A362,'Summer 2023 PVI'!$B$2:$AF$217,6,FALSE)),0,(VLOOKUP($A362,'Summer 2023 PVI'!$B$2:$AF$217,6,FALSE)))</f>
        <v>22</v>
      </c>
      <c r="E362" s="231">
        <f>IF(ISNA(VLOOKUP($A362,'Autumn 2023 PVI'!$B$2:$AH$214,6,FALSE)),0,(VLOOKUP($A362,'Autumn 2023 PVI'!$B$2:$AH$214,6,FALSE)))</f>
        <v>12</v>
      </c>
      <c r="F362" s="231">
        <f>IF(ISNA(VLOOKUP($A362,'Spring 2023 PVI'!$B$3:$AF$219,9,FALSE)),0,(VLOOKUP($A362,'Spring 2023 PVI'!$B$3:$AF$219,8,FALSE)))</f>
        <v>2</v>
      </c>
      <c r="G362" s="231">
        <f>IF(ISNA(VLOOKUP($A362,'Summer 2023 PVI'!$B$2:$AF$216,9,FALSE)),0,(VLOOKUP($A362,'Summer 2023 PVI'!$B$2:$AF$216,8,FALSE)))</f>
        <v>3</v>
      </c>
      <c r="H362" s="231">
        <f>IF(ISNA(VLOOKUP($A362,'Autumn 2023 PVI'!$B$2:$AH$214,9,FALSE)),0,(VLOOKUP($A362,'Autumn 2023 PVI'!$B$2:$AH$214,9,FALSE)))</f>
        <v>3</v>
      </c>
      <c r="I362" s="231">
        <f>IF(ISNA(VLOOKUP($A362,'Spring 2023 PVI'!$B$3:$AF$219,13,FALSE)),0,(VLOOKUP($A362,'Spring 2023 PVI'!$B$3:$AF$219,13,FALSE)))</f>
        <v>285</v>
      </c>
      <c r="J362" s="231">
        <f>IF(ISNA(VLOOKUP($A362,'Summer 2023 PVI'!$B$2:$AF$216,13,FALSE)),0,(VLOOKUP($A362,'Summer 2023 PVI'!$B$2:$AF$216,13,FALSE)))</f>
        <v>330</v>
      </c>
      <c r="K362" s="231">
        <f>IF(ISNA(VLOOKUP($A362,'Autumn 2023 PVI'!$B$2:$AH$214,13,FALSE)),0,(VLOOKUP($A362,'Autumn 2023 PVI'!$B$2:$AH$214,13,FALSE)))</f>
        <v>180</v>
      </c>
      <c r="L362" s="231">
        <f>IF(ISNA(VLOOKUP($A362,'Spring 2023 PVI'!$B$3:$AF$219,16,FALSE)),0,(VLOOKUP($A362,'Spring 2023 PVI'!$B$3:$AF$219,16,FALSE)))</f>
        <v>75</v>
      </c>
      <c r="M362" s="231">
        <f>IF(ISNA(VLOOKUP($A362,'Summer 2023 PVI'!$B$2:$AF$216,16,FALSE)),0,(VLOOKUP($A362,'Summer 2023 PVI'!$B$2:$AF$216,16,FALSE)))</f>
        <v>105</v>
      </c>
      <c r="N362" s="231">
        <f>IF(ISNA(VLOOKUP($A362,'Autumn 2023 PVI'!$B$2:$AH$214,16,FALSE)),0,(VLOOKUP($A362,'Autumn 2023 PVI'!$B$2:$AH$214,16,FALSE)))</f>
        <v>45</v>
      </c>
      <c r="O362" s="231">
        <f>IF(ISNA(VLOOKUP($A362,'Spring 2023 PVI'!$B$3:$AF$219,3,FALSE)),0,(VLOOKUP($A362,'Spring 2023 PVI'!$B$3:$AF$219,3,FALSE)))</f>
        <v>5</v>
      </c>
      <c r="P362" s="231">
        <f>IF(ISNA(VLOOKUP($A362,'Summer 2023 PVI'!$B$3:$AF$216,3,FALSE)),0,(VLOOKUP($A362,'Summer 2023 PVI'!$B$2:$AF$216,3,FALSE)))</f>
        <v>4</v>
      </c>
      <c r="Q362" s="231">
        <f>IF(ISNA(VLOOKUP($A362,'Autumn 2023 PVI'!$B$2:$AF$214,3,FALSE)),0,(VLOOKUP($A362,'Autumn 2023 PVI'!$B$2:$AF$214,3,FALSE)))</f>
        <v>9</v>
      </c>
      <c r="R362" s="231">
        <f>IF(ISNA(VLOOKUP($A362,'Spring 2023 PVI'!$B$3:$AF$219,10,FALSE)),0,(VLOOKUP($A362,'Spring 2023 PVI'!$B$3:$AF$219,10,FALSE)))</f>
        <v>75</v>
      </c>
      <c r="S362" s="231">
        <f>IF(ISNA(VLOOKUP($A362,'Summer 2023 PVI'!$B$2:$AF$216,10,FALSE)),0,(VLOOKUP($A362,'Summer 2023 PVI'!$B$2:$AF$216,10,FALSE)))</f>
        <v>60</v>
      </c>
      <c r="T362" s="231">
        <f>IF(ISNA(VLOOKUP($A362,'Autumn 2023 PVI'!$B$2:$AH$214,10,FALSE)),0,(VLOOKUP($A362,'Autumn 2023 PVI'!$B$2:$AH$214,10,FALSE)))</f>
        <v>135</v>
      </c>
      <c r="U362" s="231">
        <f>IF(ISNA(VLOOKUP($A362,'Spring 2023 PVI'!$B$3:$AF$219,26,FALSE)),0,(VLOOKUP($A362,'Spring 2023 PVI'!$B$3:$AF$219,26,FALSE)))</f>
        <v>0</v>
      </c>
      <c r="V362" s="231">
        <f>IF(ISNA(VLOOKUP($A362,'Spring 2023 PVI'!$B$3:$AF$219,26,FALSE)),0,(VLOOKUP($A362,'Spring 2023 PVI'!$B$3:$AF$219,26,FALSE)))</f>
        <v>0</v>
      </c>
      <c r="W362" s="231">
        <f>IF(ISNA(VLOOKUP($A362,'Spring 2023 PVI'!$B$3:$AF$219,26,FALSE)),0,(VLOOKUP($A362,'Spring 2023 PVI'!$B$3:$AF$219,26,FALSE)))</f>
        <v>0</v>
      </c>
      <c r="X362" s="231">
        <f>IF(ISNA(VLOOKUP($A362,'Spring 2023 PVI'!$B$3:$AF$219,27,FALSE)),0,(VLOOKUP($A362,'Spring 2023 PVI'!$B$3:$AF$219,27,FALSE)))</f>
        <v>0</v>
      </c>
      <c r="Y362" s="231">
        <f>IF(ISNA(VLOOKUP($A362,'Spring 2023 PVI'!$B$3:$AF$219,27,FALSE)),0,(VLOOKUP($A362,'Spring 2023 PVI'!$B$3:$AF$219,27,FALSE)))</f>
        <v>0</v>
      </c>
      <c r="Z362" s="231">
        <f>IF(ISNA(VLOOKUP($A362,'Spring 2023 PVI'!$B$3:$AF$219,27,FALSE)),0,(VLOOKUP($A362,'Spring 2023 PVI'!$B$3:$AF$219,27,FALSE)))</f>
        <v>0</v>
      </c>
      <c r="AA362" s="231">
        <f>IF(ISNA(VLOOKUP($A362,'Spring 2023 PVI'!$B$3:$AF$219,28,FALSE)),0,(VLOOKUP($A362,'Spring 2023 PVI'!$B$3:$AF$219,28,FALSE)))</f>
        <v>0</v>
      </c>
      <c r="AB362" s="231">
        <f>IF(ISNA(VLOOKUP($A362,'Spring 2023 PVI'!$B$3:$AF$219,28,FALSE)),0,(VLOOKUP($A362,'Spring 2023 PVI'!$B$3:$AF$219,28,FALSE)))</f>
        <v>0</v>
      </c>
      <c r="AC362" s="231">
        <f>IF(ISNA(VLOOKUP($A362,'Spring 2023 PVI'!$B$3:$AF$219,28,FALSE)),0,(VLOOKUP($A362,'Spring 2023 PVI'!$B$3:$AF$219,28,FALSE)))</f>
        <v>0</v>
      </c>
      <c r="AD362" s="384">
        <f t="shared" si="168"/>
        <v>70649.7</v>
      </c>
      <c r="AE362" s="403">
        <v>90</v>
      </c>
      <c r="AF362" s="403">
        <v>30</v>
      </c>
      <c r="AG362" s="403">
        <v>45</v>
      </c>
      <c r="AH362" s="384">
        <f t="shared" si="175"/>
        <v>2086.1999999999998</v>
      </c>
      <c r="AI362" s="384">
        <f t="shared" si="176"/>
        <v>330.59999999999997</v>
      </c>
      <c r="AJ362" s="384">
        <f t="shared" si="177"/>
        <v>136.80000000000001</v>
      </c>
      <c r="AK362" s="384">
        <f t="shared" si="169"/>
        <v>2553.6</v>
      </c>
      <c r="AL362" s="403">
        <f>IF(ISNA(VLOOKUP($A362,'Spring 2023 PVI'!$B366:$AD366,29,FALSE)),0,(VLOOKUP($A362,'Spring 2023 PVI'!$B366:$AD366,29,FALSE)))</f>
        <v>0</v>
      </c>
      <c r="AM362" s="403">
        <f>IF(ISNA(VLOOKUP($A362,'Spring 2023 PVI'!$B366:$AZ366,30,FALSE)),0,(VLOOKUP($A362,'Spring 2023 PVI'!$B366:$AZ366,30,FALSE)))</f>
        <v>0</v>
      </c>
      <c r="AN362" s="402">
        <f t="shared" si="170"/>
        <v>0</v>
      </c>
      <c r="AO362" s="404">
        <f t="shared" si="171"/>
        <v>27540</v>
      </c>
      <c r="AP362" s="384">
        <f t="shared" si="172"/>
        <v>100743.3</v>
      </c>
      <c r="AQ362" s="403"/>
      <c r="AR362" s="403" t="e">
        <f>VLOOKUP($A362,'Data EYFSS Indica'!$C:$AQ,27,0)</f>
        <v>#N/A</v>
      </c>
      <c r="AS362" s="403" t="e">
        <f>VLOOKUP($A362,'Data EYFSS Indica'!$C:$AQ,28,0)</f>
        <v>#N/A</v>
      </c>
      <c r="AT362" s="409" t="e">
        <f t="shared" si="173"/>
        <v>#N/A</v>
      </c>
      <c r="AU362" s="409" t="e">
        <f>(VLOOKUP($A362,'Data EYFSS Indica'!$C:$AQ,24,0))/3.2*AU$3</f>
        <v>#N/A</v>
      </c>
      <c r="AV362" s="413" t="e">
        <f t="shared" si="174"/>
        <v>#N/A</v>
      </c>
      <c r="AW362" s="410" t="e">
        <f t="shared" si="164"/>
        <v>#N/A</v>
      </c>
      <c r="AX362" s="410" t="e">
        <f t="shared" si="165"/>
        <v>#N/A</v>
      </c>
      <c r="AY362" s="410" t="e">
        <f t="shared" si="166"/>
        <v>#N/A</v>
      </c>
      <c r="AZ362" s="642">
        <f>(SUMIF('Spring 2023 School'!B:B,Budget!A362,'Spring 2023 School'!AG:AG)+SUMIF('Summer 2023 School'!B:B,Budget!A362,'Summer 2023 School'!AG:AG)+SUMIF('Autumn 2023 School'!B:B,Budget!A362,'Autumn 2023 School'!AG:AG))</f>
        <v>1</v>
      </c>
      <c r="BA362" s="410">
        <f t="shared" si="167"/>
        <v>910</v>
      </c>
      <c r="BI362">
        <f t="shared" si="178"/>
        <v>1350</v>
      </c>
      <c r="BJ362">
        <f t="shared" si="179"/>
        <v>450</v>
      </c>
      <c r="BK362">
        <f t="shared" si="180"/>
        <v>675</v>
      </c>
    </row>
    <row r="363" spans="1:63" x14ac:dyDescent="0.35">
      <c r="A363" s="231">
        <v>3532</v>
      </c>
      <c r="B363" t="s">
        <v>496</v>
      </c>
      <c r="C363" s="231">
        <f>IF(ISNA(VLOOKUP($A363,'Spring 2023 PVI'!$B$3:$AF$220,6,FALSE)),0,(VLOOKUP($A363,'Spring 2023 PVI'!$B$3:$AF$220,6,FALSE)))</f>
        <v>32</v>
      </c>
      <c r="D363" s="231">
        <f>IF(ISNA(VLOOKUP($A363,'Summer 2023 PVI'!$B$2:$AF$217,6,FALSE)),0,(VLOOKUP($A363,'Summer 2023 PVI'!$B$2:$AF$217,6,FALSE)))</f>
        <v>0</v>
      </c>
      <c r="E363" s="231">
        <f>IF(ISNA(VLOOKUP($A363,'Autumn 2023 PVI'!$B$2:$AH$214,6,FALSE)),0,(VLOOKUP($A363,'Autumn 2023 PVI'!$B$2:$AH$214,6,FALSE)))</f>
        <v>0</v>
      </c>
      <c r="F363" s="231">
        <f>IF(ISNA(VLOOKUP($A363,'Spring 2023 PVI'!$B$3:$AF$219,9,FALSE)),0,(VLOOKUP($A363,'Spring 2023 PVI'!$B$3:$AF$219,8,FALSE)))</f>
        <v>4</v>
      </c>
      <c r="G363" s="231">
        <f>IF(ISNA(VLOOKUP($A363,'Summer 2023 PVI'!$B$2:$AF$216,9,FALSE)),0,(VLOOKUP($A363,'Summer 2023 PVI'!$B$2:$AF$216,8,FALSE)))</f>
        <v>0</v>
      </c>
      <c r="H363" s="231">
        <f>IF(ISNA(VLOOKUP($A363,'Autumn 2023 PVI'!$B$2:$AH$214,9,FALSE)),0,(VLOOKUP($A363,'Autumn 2023 PVI'!$B$2:$AH$214,9,FALSE)))</f>
        <v>0</v>
      </c>
      <c r="I363" s="231">
        <f>IF(ISNA(VLOOKUP($A363,'Spring 2023 PVI'!$B$3:$AF$219,13,FALSE)),0,(VLOOKUP($A363,'Spring 2023 PVI'!$B$3:$AF$219,13,FALSE)))</f>
        <v>385</v>
      </c>
      <c r="J363" s="231">
        <f>IF(ISNA(VLOOKUP($A363,'Summer 2023 PVI'!$B$2:$AF$216,13,FALSE)),0,(VLOOKUP($A363,'Summer 2023 PVI'!$B$2:$AF$216,13,FALSE)))</f>
        <v>0</v>
      </c>
      <c r="K363" s="231">
        <f>IF(ISNA(VLOOKUP($A363,'Autumn 2023 PVI'!$B$2:$AH$214,13,FALSE)),0,(VLOOKUP($A363,'Autumn 2023 PVI'!$B$2:$AH$214,13,FALSE)))</f>
        <v>0</v>
      </c>
      <c r="L363" s="231">
        <f>IF(ISNA(VLOOKUP($A363,'Spring 2023 PVI'!$B$3:$AF$219,16,FALSE)),0,(VLOOKUP($A363,'Spring 2023 PVI'!$B$3:$AF$219,16,FALSE)))</f>
        <v>85</v>
      </c>
      <c r="M363" s="231">
        <f>IF(ISNA(VLOOKUP($A363,'Summer 2023 PVI'!$B$2:$AF$216,16,FALSE)),0,(VLOOKUP($A363,'Summer 2023 PVI'!$B$2:$AF$216,16,FALSE)))</f>
        <v>0</v>
      </c>
      <c r="N363" s="231">
        <f>IF(ISNA(VLOOKUP($A363,'Autumn 2023 PVI'!$B$2:$AH$214,16,FALSE)),0,(VLOOKUP($A363,'Autumn 2023 PVI'!$B$2:$AH$214,16,FALSE)))</f>
        <v>0</v>
      </c>
      <c r="O363" s="231">
        <f>IF(ISNA(VLOOKUP($A363,'Spring 2023 PVI'!$B$3:$AF$219,3,FALSE)),0,(VLOOKUP($A363,'Spring 2023 PVI'!$B$3:$AF$219,3,FALSE)))</f>
        <v>9</v>
      </c>
      <c r="P363" s="231">
        <f>IF(ISNA(VLOOKUP($A363,'Summer 2023 PVI'!$B$3:$AF$216,3,FALSE)),0,(VLOOKUP($A363,'Summer 2023 PVI'!$B$2:$AF$216,3,FALSE)))</f>
        <v>0</v>
      </c>
      <c r="Q363" s="231">
        <f>IF(ISNA(VLOOKUP($A363,'Autumn 2023 PVI'!$B$2:$AF$214,3,FALSE)),0,(VLOOKUP($A363,'Autumn 2023 PVI'!$B$2:$AF$214,3,FALSE)))</f>
        <v>0</v>
      </c>
      <c r="R363" s="231">
        <f>IF(ISNA(VLOOKUP($A363,'Spring 2023 PVI'!$B$3:$AF$219,10,FALSE)),0,(VLOOKUP($A363,'Spring 2023 PVI'!$B$3:$AF$219,10,FALSE)))</f>
        <v>135</v>
      </c>
      <c r="S363" s="231">
        <f>IF(ISNA(VLOOKUP($A363,'Summer 2023 PVI'!$B$2:$AF$216,10,FALSE)),0,(VLOOKUP($A363,'Summer 2023 PVI'!$B$2:$AF$216,10,FALSE)))</f>
        <v>0</v>
      </c>
      <c r="T363" s="231">
        <f>IF(ISNA(VLOOKUP($A363,'Autumn 2023 PVI'!$B$2:$AH$214,10,FALSE)),0,(VLOOKUP($A363,'Autumn 2023 PVI'!$B$2:$AH$214,10,FALSE)))</f>
        <v>0</v>
      </c>
      <c r="U363" s="231">
        <f>IF(ISNA(VLOOKUP($A363,'Spring 2023 PVI'!$B$3:$AF$219,26,FALSE)),0,(VLOOKUP($A363,'Spring 2023 PVI'!$B$3:$AF$219,26,FALSE)))</f>
        <v>4</v>
      </c>
      <c r="V363" s="231">
        <f>IF(ISNA(VLOOKUP($A363,'Spring 2023 PVI'!$B$3:$AF$219,26,FALSE)),0,(VLOOKUP($A363,'Spring 2023 PVI'!$B$3:$AF$219,26,FALSE)))</f>
        <v>4</v>
      </c>
      <c r="W363" s="231">
        <f>IF(ISNA(VLOOKUP($A363,'Spring 2023 PVI'!$B$3:$AF$219,26,FALSE)),0,(VLOOKUP($A363,'Spring 2023 PVI'!$B$3:$AF$219,26,FALSE)))</f>
        <v>4</v>
      </c>
      <c r="X363" s="231">
        <f>IF(ISNA(VLOOKUP($A363,'Spring 2023 PVI'!$B$3:$AF$219,27,FALSE)),0,(VLOOKUP($A363,'Spring 2023 PVI'!$B$3:$AF$219,27,FALSE)))</f>
        <v>45</v>
      </c>
      <c r="Y363" s="231">
        <f>IF(ISNA(VLOOKUP($A363,'Spring 2023 PVI'!$B$3:$AF$219,27,FALSE)),0,(VLOOKUP($A363,'Spring 2023 PVI'!$B$3:$AF$219,27,FALSE)))</f>
        <v>45</v>
      </c>
      <c r="Z363" s="231">
        <f>IF(ISNA(VLOOKUP($A363,'Spring 2023 PVI'!$B$3:$AF$219,27,FALSE)),0,(VLOOKUP($A363,'Spring 2023 PVI'!$B$3:$AF$219,27,FALSE)))</f>
        <v>45</v>
      </c>
      <c r="AA363" s="231">
        <f>IF(ISNA(VLOOKUP($A363,'Spring 2023 PVI'!$B$3:$AF$219,28,FALSE)),0,(VLOOKUP($A363,'Spring 2023 PVI'!$B$3:$AF$219,28,FALSE)))</f>
        <v>10</v>
      </c>
      <c r="AB363" s="231">
        <f>IF(ISNA(VLOOKUP($A363,'Spring 2023 PVI'!$B$3:$AF$219,28,FALSE)),0,(VLOOKUP($A363,'Spring 2023 PVI'!$B$3:$AF$219,28,FALSE)))</f>
        <v>10</v>
      </c>
      <c r="AC363" s="231">
        <f>IF(ISNA(VLOOKUP($A363,'Spring 2023 PVI'!$B$3:$AF$219,28,FALSE)),0,(VLOOKUP($A363,'Spring 2023 PVI'!$B$3:$AF$219,28,FALSE)))</f>
        <v>10</v>
      </c>
      <c r="AD363" s="384">
        <f t="shared" si="168"/>
        <v>33116.199999999997</v>
      </c>
      <c r="AE363" s="403">
        <v>150</v>
      </c>
      <c r="AF363" s="403">
        <v>165</v>
      </c>
      <c r="AG363" s="403">
        <v>0</v>
      </c>
      <c r="AH363" s="384">
        <f t="shared" si="175"/>
        <v>3477</v>
      </c>
      <c r="AI363" s="384">
        <f t="shared" si="176"/>
        <v>1818.2999999999997</v>
      </c>
      <c r="AJ363" s="384">
        <f t="shared" si="177"/>
        <v>0</v>
      </c>
      <c r="AK363" s="384">
        <f t="shared" si="169"/>
        <v>5295.2999999999993</v>
      </c>
      <c r="AL363" s="403">
        <f>IF(ISNA(VLOOKUP($A363,'Spring 2023 PVI'!$B367:$AD367,29,FALSE)),0,(VLOOKUP($A363,'Spring 2023 PVI'!$B367:$AD367,29,FALSE)))</f>
        <v>0</v>
      </c>
      <c r="AM363" s="403">
        <f>IF(ISNA(VLOOKUP($A363,'Spring 2023 PVI'!$B367:$AZ367,30,FALSE)),0,(VLOOKUP($A363,'Spring 2023 PVI'!$B367:$AZ367,30,FALSE)))</f>
        <v>0</v>
      </c>
      <c r="AN363" s="402">
        <f t="shared" si="170"/>
        <v>0</v>
      </c>
      <c r="AO363" s="404">
        <f t="shared" si="171"/>
        <v>14320.800000000001</v>
      </c>
      <c r="AP363" s="384">
        <f t="shared" si="172"/>
        <v>52732.3</v>
      </c>
      <c r="AQ363" s="403"/>
      <c r="AR363" s="403" t="e">
        <f>VLOOKUP($A363,'Data EYFSS Indica'!$C:$AQ,27,0)</f>
        <v>#N/A</v>
      </c>
      <c r="AS363" s="403" t="e">
        <f>VLOOKUP($A363,'Data EYFSS Indica'!$C:$AQ,28,0)</f>
        <v>#N/A</v>
      </c>
      <c r="AT363" s="409" t="e">
        <f t="shared" si="173"/>
        <v>#N/A</v>
      </c>
      <c r="AU363" s="409" t="e">
        <f>(VLOOKUP($A363,'Data EYFSS Indica'!$C:$AQ,24,0))/3.2*AU$3</f>
        <v>#N/A</v>
      </c>
      <c r="AV363" s="413" t="e">
        <f t="shared" si="174"/>
        <v>#N/A</v>
      </c>
      <c r="AW363" s="410" t="e">
        <f t="shared" si="164"/>
        <v>#N/A</v>
      </c>
      <c r="AX363" s="410" t="e">
        <f t="shared" si="165"/>
        <v>#N/A</v>
      </c>
      <c r="AY363" s="410" t="e">
        <f t="shared" si="166"/>
        <v>#N/A</v>
      </c>
      <c r="AZ363" s="642">
        <f>(SUMIF('Spring 2023 School'!B:B,Budget!A363,'Spring 2023 School'!AG:AG)+SUMIF('Summer 2023 School'!B:B,Budget!A363,'Summer 2023 School'!AG:AG)+SUMIF('Autumn 2023 School'!B:B,Budget!A363,'Autumn 2023 School'!AG:AG))</f>
        <v>0</v>
      </c>
      <c r="BA363" s="410">
        <f t="shared" si="167"/>
        <v>0</v>
      </c>
      <c r="BI363">
        <f t="shared" si="178"/>
        <v>2250</v>
      </c>
      <c r="BJ363">
        <f t="shared" si="179"/>
        <v>2475</v>
      </c>
      <c r="BK363">
        <f t="shared" si="180"/>
        <v>0</v>
      </c>
    </row>
    <row r="364" spans="1:63" x14ac:dyDescent="0.35">
      <c r="A364" s="231">
        <v>3538</v>
      </c>
      <c r="B364" t="s">
        <v>497</v>
      </c>
      <c r="C364" s="231">
        <f>IF(ISNA(VLOOKUP($A364,'Spring 2023 PVI'!$B$3:$AF$220,6,FALSE)),0,(VLOOKUP($A364,'Spring 2023 PVI'!$B$3:$AF$220,6,FALSE)))</f>
        <v>39</v>
      </c>
      <c r="D364" s="231">
        <f>IF(ISNA(VLOOKUP($A364,'Summer 2023 PVI'!$B$2:$AF$217,6,FALSE)),0,(VLOOKUP($A364,'Summer 2023 PVI'!$B$2:$AF$217,6,FALSE)))</f>
        <v>50</v>
      </c>
      <c r="E364" s="231">
        <f>IF(ISNA(VLOOKUP($A364,'Autumn 2023 PVI'!$B$2:$AH$214,6,FALSE)),0,(VLOOKUP($A364,'Autumn 2023 PVI'!$B$2:$AH$214,6,FALSE)))</f>
        <v>38</v>
      </c>
      <c r="F364" s="231">
        <f>IF(ISNA(VLOOKUP($A364,'Spring 2023 PVI'!$B$3:$AF$219,9,FALSE)),0,(VLOOKUP($A364,'Spring 2023 PVI'!$B$3:$AF$219,8,FALSE)))</f>
        <v>6</v>
      </c>
      <c r="G364" s="231">
        <f>IF(ISNA(VLOOKUP($A364,'Summer 2023 PVI'!$B$2:$AF$216,9,FALSE)),0,(VLOOKUP($A364,'Summer 2023 PVI'!$B$2:$AF$216,8,FALSE)))</f>
        <v>9</v>
      </c>
      <c r="H364" s="231">
        <f>IF(ISNA(VLOOKUP($A364,'Autumn 2023 PVI'!$B$2:$AH$214,9,FALSE)),0,(VLOOKUP($A364,'Autumn 2023 PVI'!$B$2:$AH$214,9,FALSE)))</f>
        <v>29</v>
      </c>
      <c r="I364" s="231">
        <f>IF(ISNA(VLOOKUP($A364,'Spring 2023 PVI'!$B$3:$AF$219,13,FALSE)),0,(VLOOKUP($A364,'Spring 2023 PVI'!$B$3:$AF$219,13,FALSE)))</f>
        <v>585</v>
      </c>
      <c r="J364" s="231">
        <f>IF(ISNA(VLOOKUP($A364,'Summer 2023 PVI'!$B$2:$AF$216,13,FALSE)),0,(VLOOKUP($A364,'Summer 2023 PVI'!$B$2:$AF$216,13,FALSE)))</f>
        <v>750</v>
      </c>
      <c r="K364" s="231">
        <f>IF(ISNA(VLOOKUP($A364,'Autumn 2023 PVI'!$B$2:$AH$214,13,FALSE)),0,(VLOOKUP($A364,'Autumn 2023 PVI'!$B$2:$AH$214,13,FALSE)))</f>
        <v>555</v>
      </c>
      <c r="L364" s="231">
        <f>IF(ISNA(VLOOKUP($A364,'Spring 2023 PVI'!$B$3:$AF$219,16,FALSE)),0,(VLOOKUP($A364,'Spring 2023 PVI'!$B$3:$AF$219,16,FALSE)))</f>
        <v>405</v>
      </c>
      <c r="M364" s="231">
        <f>IF(ISNA(VLOOKUP($A364,'Summer 2023 PVI'!$B$2:$AF$216,16,FALSE)),0,(VLOOKUP($A364,'Summer 2023 PVI'!$B$2:$AF$216,16,FALSE)))</f>
        <v>540</v>
      </c>
      <c r="N364" s="231">
        <f>IF(ISNA(VLOOKUP($A364,'Autumn 2023 PVI'!$B$2:$AH$214,16,FALSE)),0,(VLOOKUP($A364,'Autumn 2023 PVI'!$B$2:$AH$214,16,FALSE)))</f>
        <v>432</v>
      </c>
      <c r="O364" s="231">
        <f>IF(ISNA(VLOOKUP($A364,'Spring 2023 PVI'!$B$3:$AF$219,3,FALSE)),0,(VLOOKUP($A364,'Spring 2023 PVI'!$B$3:$AF$219,3,FALSE)))</f>
        <v>10</v>
      </c>
      <c r="P364" s="231">
        <f>IF(ISNA(VLOOKUP($A364,'Summer 2023 PVI'!$B$3:$AF$216,3,FALSE)),0,(VLOOKUP($A364,'Summer 2023 PVI'!$B$2:$AF$216,3,FALSE)))</f>
        <v>7</v>
      </c>
      <c r="Q364" s="231">
        <f>IF(ISNA(VLOOKUP($A364,'Autumn 2023 PVI'!$B$2:$AF$214,3,FALSE)),0,(VLOOKUP($A364,'Autumn 2023 PVI'!$B$2:$AF$214,3,FALSE)))</f>
        <v>10</v>
      </c>
      <c r="R364" s="231">
        <f>IF(ISNA(VLOOKUP($A364,'Spring 2023 PVI'!$B$3:$AF$219,10,FALSE)),0,(VLOOKUP($A364,'Spring 2023 PVI'!$B$3:$AF$219,10,FALSE)))</f>
        <v>150</v>
      </c>
      <c r="S364" s="231">
        <f>IF(ISNA(VLOOKUP($A364,'Summer 2023 PVI'!$B$2:$AF$216,10,FALSE)),0,(VLOOKUP($A364,'Summer 2023 PVI'!$B$2:$AF$216,10,FALSE)))</f>
        <v>105</v>
      </c>
      <c r="T364" s="231">
        <f>IF(ISNA(VLOOKUP($A364,'Autumn 2023 PVI'!$B$2:$AH$214,10,FALSE)),0,(VLOOKUP($A364,'Autumn 2023 PVI'!$B$2:$AH$214,10,FALSE)))</f>
        <v>150</v>
      </c>
      <c r="U364" s="231">
        <f>IF(ISNA(VLOOKUP($A364,'Spring 2023 PVI'!$B$3:$AF$219,26,FALSE)),0,(VLOOKUP($A364,'Spring 2023 PVI'!$B$3:$AF$219,26,FALSE)))</f>
        <v>1</v>
      </c>
      <c r="V364" s="231">
        <f>IF(ISNA(VLOOKUP($A364,'Spring 2023 PVI'!$B$3:$AF$219,26,FALSE)),0,(VLOOKUP($A364,'Spring 2023 PVI'!$B$3:$AF$219,26,FALSE)))</f>
        <v>1</v>
      </c>
      <c r="W364" s="231">
        <f>IF(ISNA(VLOOKUP($A364,'Spring 2023 PVI'!$B$3:$AF$219,26,FALSE)),0,(VLOOKUP($A364,'Spring 2023 PVI'!$B$3:$AF$219,26,FALSE)))</f>
        <v>1</v>
      </c>
      <c r="X364" s="231">
        <f>IF(ISNA(VLOOKUP($A364,'Spring 2023 PVI'!$B$3:$AF$219,27,FALSE)),0,(VLOOKUP($A364,'Spring 2023 PVI'!$B$3:$AF$219,27,FALSE)))</f>
        <v>15</v>
      </c>
      <c r="Y364" s="231">
        <f>IF(ISNA(VLOOKUP($A364,'Spring 2023 PVI'!$B$3:$AF$219,27,FALSE)),0,(VLOOKUP($A364,'Spring 2023 PVI'!$B$3:$AF$219,27,FALSE)))</f>
        <v>15</v>
      </c>
      <c r="Z364" s="231">
        <f>IF(ISNA(VLOOKUP($A364,'Spring 2023 PVI'!$B$3:$AF$219,27,FALSE)),0,(VLOOKUP($A364,'Spring 2023 PVI'!$B$3:$AF$219,27,FALSE)))</f>
        <v>15</v>
      </c>
      <c r="AA364" s="231">
        <f>IF(ISNA(VLOOKUP($A364,'Spring 2023 PVI'!$B$3:$AF$219,28,FALSE)),0,(VLOOKUP($A364,'Spring 2023 PVI'!$B$3:$AF$219,28,FALSE)))</f>
        <v>0</v>
      </c>
      <c r="AB364" s="231">
        <f>IF(ISNA(VLOOKUP($A364,'Spring 2023 PVI'!$B$3:$AF$219,28,FALSE)),0,(VLOOKUP($A364,'Spring 2023 PVI'!$B$3:$AF$219,28,FALSE)))</f>
        <v>0</v>
      </c>
      <c r="AC364" s="231">
        <f>IF(ISNA(VLOOKUP($A364,'Spring 2023 PVI'!$B$3:$AF$219,28,FALSE)),0,(VLOOKUP($A364,'Spring 2023 PVI'!$B$3:$AF$219,28,FALSE)))</f>
        <v>0</v>
      </c>
      <c r="AD364" s="384">
        <f t="shared" si="168"/>
        <v>224843.28</v>
      </c>
      <c r="AE364" s="403">
        <v>0</v>
      </c>
      <c r="AF364" s="403">
        <v>45</v>
      </c>
      <c r="AG364" s="403">
        <v>45</v>
      </c>
      <c r="AH364" s="384">
        <f t="shared" si="175"/>
        <v>0</v>
      </c>
      <c r="AI364" s="384">
        <f t="shared" si="176"/>
        <v>495.9</v>
      </c>
      <c r="AJ364" s="384">
        <f t="shared" si="177"/>
        <v>136.80000000000001</v>
      </c>
      <c r="AK364" s="384">
        <f t="shared" si="169"/>
        <v>632.70000000000005</v>
      </c>
      <c r="AL364" s="403">
        <f>IF(ISNA(VLOOKUP($A364,'Spring 2023 PVI'!$B368:$AD368,29,FALSE)),0,(VLOOKUP($A364,'Spring 2023 PVI'!$B368:$AD368,29,FALSE)))</f>
        <v>0</v>
      </c>
      <c r="AM364" s="403">
        <f>IF(ISNA(VLOOKUP($A364,'Spring 2023 PVI'!$B368:$AZ368,30,FALSE)),0,(VLOOKUP($A364,'Spring 2023 PVI'!$B368:$AZ368,30,FALSE)))</f>
        <v>0</v>
      </c>
      <c r="AN364" s="402">
        <f t="shared" si="170"/>
        <v>0</v>
      </c>
      <c r="AO364" s="404">
        <f t="shared" si="171"/>
        <v>41738.400000000001</v>
      </c>
      <c r="AP364" s="384">
        <f t="shared" si="172"/>
        <v>267214.38</v>
      </c>
      <c r="AQ364" s="403"/>
      <c r="AR364" s="403" t="e">
        <f>VLOOKUP($A364,'Data EYFSS Indica'!$C:$AQ,27,0)</f>
        <v>#N/A</v>
      </c>
      <c r="AS364" s="403" t="e">
        <f>VLOOKUP($A364,'Data EYFSS Indica'!$C:$AQ,28,0)</f>
        <v>#N/A</v>
      </c>
      <c r="AT364" s="409" t="e">
        <f t="shared" si="173"/>
        <v>#N/A</v>
      </c>
      <c r="AU364" s="409" t="e">
        <f>(VLOOKUP($A364,'Data EYFSS Indica'!$C:$AQ,24,0))/3.2*AU$3</f>
        <v>#N/A</v>
      </c>
      <c r="AV364" s="413" t="e">
        <f t="shared" si="174"/>
        <v>#N/A</v>
      </c>
      <c r="AW364" s="410" t="e">
        <f t="shared" si="164"/>
        <v>#N/A</v>
      </c>
      <c r="AX364" s="410" t="e">
        <f t="shared" si="165"/>
        <v>#N/A</v>
      </c>
      <c r="AY364" s="410" t="e">
        <f t="shared" si="166"/>
        <v>#N/A</v>
      </c>
      <c r="AZ364" s="642">
        <f>(SUMIF('Spring 2023 School'!B:B,Budget!A364,'Spring 2023 School'!AG:AG)+SUMIF('Summer 2023 School'!B:B,Budget!A364,'Summer 2023 School'!AG:AG)+SUMIF('Autumn 2023 School'!B:B,Budget!A364,'Autumn 2023 School'!AG:AG))</f>
        <v>2</v>
      </c>
      <c r="BA364" s="410">
        <f t="shared" si="167"/>
        <v>1820</v>
      </c>
      <c r="BI364">
        <f t="shared" si="178"/>
        <v>0</v>
      </c>
      <c r="BJ364">
        <f t="shared" si="179"/>
        <v>675</v>
      </c>
      <c r="BK364">
        <f t="shared" si="180"/>
        <v>675</v>
      </c>
    </row>
    <row r="365" spans="1:63" x14ac:dyDescent="0.35">
      <c r="A365" s="231">
        <v>3542</v>
      </c>
      <c r="B365" t="s">
        <v>498</v>
      </c>
      <c r="C365" s="231">
        <f>IF(ISNA(VLOOKUP($A365,'Spring 2023 PVI'!$B$3:$AF$220,6,FALSE)),0,(VLOOKUP($A365,'Spring 2023 PVI'!$B$3:$AF$220,6,FALSE)))</f>
        <v>27</v>
      </c>
      <c r="D365" s="231">
        <f>IF(ISNA(VLOOKUP($A365,'Summer 2023 PVI'!$B$2:$AF$217,6,FALSE)),0,(VLOOKUP($A365,'Summer 2023 PVI'!$B$2:$AF$217,6,FALSE)))</f>
        <v>35</v>
      </c>
      <c r="E365" s="231">
        <f>IF(ISNA(VLOOKUP($A365,'Autumn 2023 PVI'!$B$2:$AH$214,6,FALSE)),0,(VLOOKUP($A365,'Autumn 2023 PVI'!$B$2:$AH$214,6,FALSE)))</f>
        <v>24</v>
      </c>
      <c r="F365" s="231">
        <f>IF(ISNA(VLOOKUP($A365,'Spring 2023 PVI'!$B$3:$AF$219,9,FALSE)),0,(VLOOKUP($A365,'Spring 2023 PVI'!$B$3:$AF$219,8,FALSE)))</f>
        <v>9</v>
      </c>
      <c r="G365" s="231">
        <f>IF(ISNA(VLOOKUP($A365,'Summer 2023 PVI'!$B$2:$AF$216,9,FALSE)),0,(VLOOKUP($A365,'Summer 2023 PVI'!$B$2:$AF$216,8,FALSE)))</f>
        <v>10</v>
      </c>
      <c r="H365" s="231">
        <f>IF(ISNA(VLOOKUP($A365,'Autumn 2023 PVI'!$B$2:$AH$214,9,FALSE)),0,(VLOOKUP($A365,'Autumn 2023 PVI'!$B$2:$AH$214,9,FALSE)))</f>
        <v>16</v>
      </c>
      <c r="I365" s="231">
        <f>IF(ISNA(VLOOKUP($A365,'Spring 2023 PVI'!$B$3:$AF$219,13,FALSE)),0,(VLOOKUP($A365,'Spring 2023 PVI'!$B$3:$AF$219,13,FALSE)))</f>
        <v>405</v>
      </c>
      <c r="J365" s="231">
        <f>IF(ISNA(VLOOKUP($A365,'Summer 2023 PVI'!$B$2:$AF$216,13,FALSE)),0,(VLOOKUP($A365,'Summer 2023 PVI'!$B$2:$AF$216,13,FALSE)))</f>
        <v>525</v>
      </c>
      <c r="K365" s="231">
        <f>IF(ISNA(VLOOKUP($A365,'Autumn 2023 PVI'!$B$2:$AH$214,13,FALSE)),0,(VLOOKUP($A365,'Autumn 2023 PVI'!$B$2:$AH$214,13,FALSE)))</f>
        <v>360</v>
      </c>
      <c r="L365" s="231">
        <f>IF(ISNA(VLOOKUP($A365,'Spring 2023 PVI'!$B$3:$AF$219,16,FALSE)),0,(VLOOKUP($A365,'Spring 2023 PVI'!$B$3:$AF$219,16,FALSE)))</f>
        <v>300</v>
      </c>
      <c r="M365" s="231">
        <f>IF(ISNA(VLOOKUP($A365,'Summer 2023 PVI'!$B$2:$AF$216,16,FALSE)),0,(VLOOKUP($A365,'Summer 2023 PVI'!$B$2:$AF$216,16,FALSE)))</f>
        <v>390</v>
      </c>
      <c r="N365" s="231">
        <f>IF(ISNA(VLOOKUP($A365,'Autumn 2023 PVI'!$B$2:$AH$214,16,FALSE)),0,(VLOOKUP($A365,'Autumn 2023 PVI'!$B$2:$AH$214,16,FALSE)))</f>
        <v>240</v>
      </c>
      <c r="O365" s="231">
        <f>IF(ISNA(VLOOKUP($A365,'Spring 2023 PVI'!$B$3:$AF$219,3,FALSE)),0,(VLOOKUP($A365,'Spring 2023 PVI'!$B$3:$AF$219,3,FALSE)))</f>
        <v>10</v>
      </c>
      <c r="P365" s="231">
        <f>IF(ISNA(VLOOKUP($A365,'Summer 2023 PVI'!$B$3:$AF$216,3,FALSE)),0,(VLOOKUP($A365,'Summer 2023 PVI'!$B$2:$AF$216,3,FALSE)))</f>
        <v>7</v>
      </c>
      <c r="Q365" s="231">
        <f>IF(ISNA(VLOOKUP($A365,'Autumn 2023 PVI'!$B$2:$AF$214,3,FALSE)),0,(VLOOKUP($A365,'Autumn 2023 PVI'!$B$2:$AF$214,3,FALSE)))</f>
        <v>13</v>
      </c>
      <c r="R365" s="231">
        <f>IF(ISNA(VLOOKUP($A365,'Spring 2023 PVI'!$B$3:$AF$219,10,FALSE)),0,(VLOOKUP($A365,'Spring 2023 PVI'!$B$3:$AF$219,10,FALSE)))</f>
        <v>150</v>
      </c>
      <c r="S365" s="231">
        <f>IF(ISNA(VLOOKUP($A365,'Summer 2023 PVI'!$B$2:$AF$216,10,FALSE)),0,(VLOOKUP($A365,'Summer 2023 PVI'!$B$2:$AF$216,10,FALSE)))</f>
        <v>105</v>
      </c>
      <c r="T365" s="231">
        <f>IF(ISNA(VLOOKUP($A365,'Autumn 2023 PVI'!$B$2:$AH$214,10,FALSE)),0,(VLOOKUP($A365,'Autumn 2023 PVI'!$B$2:$AH$214,10,FALSE)))</f>
        <v>195</v>
      </c>
      <c r="U365" s="231">
        <f>IF(ISNA(VLOOKUP($A365,'Spring 2023 PVI'!$B$3:$AF$219,26,FALSE)),0,(VLOOKUP($A365,'Spring 2023 PVI'!$B$3:$AF$219,26,FALSE)))</f>
        <v>0</v>
      </c>
      <c r="V365" s="231">
        <f>IF(ISNA(VLOOKUP($A365,'Spring 2023 PVI'!$B$3:$AF$219,26,FALSE)),0,(VLOOKUP($A365,'Spring 2023 PVI'!$B$3:$AF$219,26,FALSE)))</f>
        <v>0</v>
      </c>
      <c r="W365" s="231">
        <f>IF(ISNA(VLOOKUP($A365,'Spring 2023 PVI'!$B$3:$AF$219,26,FALSE)),0,(VLOOKUP($A365,'Spring 2023 PVI'!$B$3:$AF$219,26,FALSE)))</f>
        <v>0</v>
      </c>
      <c r="X365" s="231">
        <f>IF(ISNA(VLOOKUP($A365,'Spring 2023 PVI'!$B$3:$AF$219,27,FALSE)),0,(VLOOKUP($A365,'Spring 2023 PVI'!$B$3:$AF$219,27,FALSE)))</f>
        <v>0</v>
      </c>
      <c r="Y365" s="231">
        <f>IF(ISNA(VLOOKUP($A365,'Spring 2023 PVI'!$B$3:$AF$219,27,FALSE)),0,(VLOOKUP($A365,'Spring 2023 PVI'!$B$3:$AF$219,27,FALSE)))</f>
        <v>0</v>
      </c>
      <c r="Z365" s="231">
        <f>IF(ISNA(VLOOKUP($A365,'Spring 2023 PVI'!$B$3:$AF$219,27,FALSE)),0,(VLOOKUP($A365,'Spring 2023 PVI'!$B$3:$AF$219,27,FALSE)))</f>
        <v>0</v>
      </c>
      <c r="AA365" s="231">
        <f>IF(ISNA(VLOOKUP($A365,'Spring 2023 PVI'!$B$3:$AF$219,28,FALSE)),0,(VLOOKUP($A365,'Spring 2023 PVI'!$B$3:$AF$219,28,FALSE)))</f>
        <v>0</v>
      </c>
      <c r="AB365" s="231">
        <f>IF(ISNA(VLOOKUP($A365,'Spring 2023 PVI'!$B$3:$AF$219,28,FALSE)),0,(VLOOKUP($A365,'Spring 2023 PVI'!$B$3:$AF$219,28,FALSE)))</f>
        <v>0</v>
      </c>
      <c r="AC365" s="231">
        <f>IF(ISNA(VLOOKUP($A365,'Spring 2023 PVI'!$B$3:$AF$219,28,FALSE)),0,(VLOOKUP($A365,'Spring 2023 PVI'!$B$3:$AF$219,28,FALSE)))</f>
        <v>0</v>
      </c>
      <c r="AD365" s="384">
        <f t="shared" si="168"/>
        <v>153169.20000000001</v>
      </c>
      <c r="AE365" s="403">
        <v>45</v>
      </c>
      <c r="AF365" s="403">
        <v>75</v>
      </c>
      <c r="AG365" s="403">
        <v>30</v>
      </c>
      <c r="AH365" s="384">
        <f t="shared" si="175"/>
        <v>1043.0999999999999</v>
      </c>
      <c r="AI365" s="384">
        <f t="shared" si="176"/>
        <v>826.5</v>
      </c>
      <c r="AJ365" s="384">
        <f t="shared" si="177"/>
        <v>91.2</v>
      </c>
      <c r="AK365" s="384">
        <f t="shared" si="169"/>
        <v>1960.8</v>
      </c>
      <c r="AL365" s="403">
        <f>IF(ISNA(VLOOKUP($A365,'Spring 2023 PVI'!$B369:$AD369,29,FALSE)),0,(VLOOKUP($A365,'Spring 2023 PVI'!$B369:$AD369,29,FALSE)))</f>
        <v>0</v>
      </c>
      <c r="AM365" s="403">
        <f>IF(ISNA(VLOOKUP($A365,'Spring 2023 PVI'!$B369:$AZ369,30,FALSE)),0,(VLOOKUP($A365,'Spring 2023 PVI'!$B369:$AZ369,30,FALSE)))</f>
        <v>0</v>
      </c>
      <c r="AN365" s="402">
        <f t="shared" si="170"/>
        <v>0</v>
      </c>
      <c r="AO365" s="404">
        <f t="shared" si="171"/>
        <v>46144.800000000003</v>
      </c>
      <c r="AP365" s="384">
        <f t="shared" si="172"/>
        <v>201274.8</v>
      </c>
      <c r="AQ365" s="403"/>
      <c r="AR365" s="403" t="e">
        <f>VLOOKUP($A365,'Data EYFSS Indica'!$C:$AQ,27,0)</f>
        <v>#N/A</v>
      </c>
      <c r="AS365" s="403" t="e">
        <f>VLOOKUP($A365,'Data EYFSS Indica'!$C:$AQ,28,0)</f>
        <v>#N/A</v>
      </c>
      <c r="AT365" s="409" t="e">
        <f t="shared" si="173"/>
        <v>#N/A</v>
      </c>
      <c r="AU365" s="409" t="e">
        <f>(VLOOKUP($A365,'Data EYFSS Indica'!$C:$AQ,24,0))/3.2*AU$3</f>
        <v>#N/A</v>
      </c>
      <c r="AV365" s="413" t="e">
        <f t="shared" si="174"/>
        <v>#N/A</v>
      </c>
      <c r="AW365" s="410" t="e">
        <f t="shared" si="164"/>
        <v>#N/A</v>
      </c>
      <c r="AX365" s="410" t="e">
        <f t="shared" si="165"/>
        <v>#N/A</v>
      </c>
      <c r="AY365" s="410" t="e">
        <f t="shared" si="166"/>
        <v>#N/A</v>
      </c>
      <c r="AZ365" s="642">
        <f>(SUMIF('Spring 2023 School'!B:B,Budget!A365,'Spring 2023 School'!AG:AG)+SUMIF('Summer 2023 School'!B:B,Budget!A365,'Summer 2023 School'!AG:AG)+SUMIF('Autumn 2023 School'!B:B,Budget!A365,'Autumn 2023 School'!AG:AG))</f>
        <v>0</v>
      </c>
      <c r="BA365" s="410">
        <f t="shared" si="167"/>
        <v>0</v>
      </c>
      <c r="BI365">
        <f t="shared" si="178"/>
        <v>675</v>
      </c>
      <c r="BJ365">
        <f t="shared" si="179"/>
        <v>1125</v>
      </c>
      <c r="BK365">
        <f t="shared" si="180"/>
        <v>450</v>
      </c>
    </row>
    <row r="366" spans="1:63" x14ac:dyDescent="0.35">
      <c r="A366" s="231">
        <v>3543</v>
      </c>
      <c r="B366" t="s">
        <v>499</v>
      </c>
      <c r="C366" s="231">
        <f>IF(ISNA(VLOOKUP($A366,'Spring 2023 PVI'!$B$3:$AF$220,6,FALSE)),0,(VLOOKUP($A366,'Spring 2023 PVI'!$B$3:$AF$220,6,FALSE)))</f>
        <v>30</v>
      </c>
      <c r="D366" s="231">
        <f>IF(ISNA(VLOOKUP($A366,'Summer 2023 PVI'!$B$2:$AF$217,6,FALSE)),0,(VLOOKUP($A366,'Summer 2023 PVI'!$B$2:$AF$217,6,FALSE)))</f>
        <v>40</v>
      </c>
      <c r="E366" s="231">
        <f>IF(ISNA(VLOOKUP($A366,'Autumn 2023 PVI'!$B$2:$AH$214,6,FALSE)),0,(VLOOKUP($A366,'Autumn 2023 PVI'!$B$2:$AH$214,6,FALSE)))</f>
        <v>23</v>
      </c>
      <c r="F366" s="231">
        <f>IF(ISNA(VLOOKUP($A366,'Spring 2023 PVI'!$B$3:$AF$219,9,FALSE)),0,(VLOOKUP($A366,'Spring 2023 PVI'!$B$3:$AF$219,8,FALSE)))</f>
        <v>4</v>
      </c>
      <c r="G366" s="231">
        <f>IF(ISNA(VLOOKUP($A366,'Summer 2023 PVI'!$B$2:$AF$216,9,FALSE)),0,(VLOOKUP($A366,'Summer 2023 PVI'!$B$2:$AF$216,8,FALSE)))</f>
        <v>6</v>
      </c>
      <c r="H366" s="231">
        <f>IF(ISNA(VLOOKUP($A366,'Autumn 2023 PVI'!$B$2:$AH$214,9,FALSE)),0,(VLOOKUP($A366,'Autumn 2023 PVI'!$B$2:$AH$214,9,FALSE)))</f>
        <v>7</v>
      </c>
      <c r="I366" s="231">
        <f>IF(ISNA(VLOOKUP($A366,'Spring 2023 PVI'!$B$3:$AF$219,13,FALSE)),0,(VLOOKUP($A366,'Spring 2023 PVI'!$B$3:$AF$219,13,FALSE)))</f>
        <v>435</v>
      </c>
      <c r="J366" s="231">
        <f>IF(ISNA(VLOOKUP($A366,'Summer 2023 PVI'!$B$2:$AF$216,13,FALSE)),0,(VLOOKUP($A366,'Summer 2023 PVI'!$B$2:$AF$216,13,FALSE)))</f>
        <v>585</v>
      </c>
      <c r="K366" s="231">
        <f>IF(ISNA(VLOOKUP($A366,'Autumn 2023 PVI'!$B$2:$AH$214,13,FALSE)),0,(VLOOKUP($A366,'Autumn 2023 PVI'!$B$2:$AH$214,13,FALSE)))</f>
        <v>345</v>
      </c>
      <c r="L366" s="231">
        <f>IF(ISNA(VLOOKUP($A366,'Spring 2023 PVI'!$B$3:$AF$219,16,FALSE)),0,(VLOOKUP($A366,'Spring 2023 PVI'!$B$3:$AF$219,16,FALSE)))</f>
        <v>135</v>
      </c>
      <c r="M366" s="231">
        <f>IF(ISNA(VLOOKUP($A366,'Summer 2023 PVI'!$B$2:$AF$216,16,FALSE)),0,(VLOOKUP($A366,'Summer 2023 PVI'!$B$2:$AF$216,16,FALSE)))</f>
        <v>195</v>
      </c>
      <c r="N366" s="231">
        <f>IF(ISNA(VLOOKUP($A366,'Autumn 2023 PVI'!$B$2:$AH$214,16,FALSE)),0,(VLOOKUP($A366,'Autumn 2023 PVI'!$B$2:$AH$214,16,FALSE)))</f>
        <v>105</v>
      </c>
      <c r="O366" s="231">
        <f>IF(ISNA(VLOOKUP($A366,'Spring 2023 PVI'!$B$3:$AF$219,3,FALSE)),0,(VLOOKUP($A366,'Spring 2023 PVI'!$B$3:$AF$219,3,FALSE)))</f>
        <v>16</v>
      </c>
      <c r="P366" s="231">
        <f>IF(ISNA(VLOOKUP($A366,'Summer 2023 PVI'!$B$3:$AF$216,3,FALSE)),0,(VLOOKUP($A366,'Summer 2023 PVI'!$B$2:$AF$216,3,FALSE)))</f>
        <v>19</v>
      </c>
      <c r="Q366" s="231">
        <f>IF(ISNA(VLOOKUP($A366,'Autumn 2023 PVI'!$B$2:$AF$214,3,FALSE)),0,(VLOOKUP($A366,'Autumn 2023 PVI'!$B$2:$AF$214,3,FALSE)))</f>
        <v>21</v>
      </c>
      <c r="R366" s="231">
        <f>IF(ISNA(VLOOKUP($A366,'Spring 2023 PVI'!$B$3:$AF$219,10,FALSE)),0,(VLOOKUP($A366,'Spring 2023 PVI'!$B$3:$AF$219,10,FALSE)))</f>
        <v>240</v>
      </c>
      <c r="S366" s="231">
        <f>IF(ISNA(VLOOKUP($A366,'Summer 2023 PVI'!$B$2:$AF$216,10,FALSE)),0,(VLOOKUP($A366,'Summer 2023 PVI'!$B$2:$AF$216,10,FALSE)))</f>
        <v>285</v>
      </c>
      <c r="T366" s="231">
        <f>IF(ISNA(VLOOKUP($A366,'Autumn 2023 PVI'!$B$2:$AH$214,10,FALSE)),0,(VLOOKUP($A366,'Autumn 2023 PVI'!$B$2:$AH$214,10,FALSE)))</f>
        <v>315</v>
      </c>
      <c r="U366" s="231">
        <f>IF(ISNA(VLOOKUP($A366,'Spring 2023 PVI'!$B$3:$AF$219,26,FALSE)),0,(VLOOKUP($A366,'Spring 2023 PVI'!$B$3:$AF$219,26,FALSE)))</f>
        <v>14</v>
      </c>
      <c r="V366" s="231">
        <f>IF(ISNA(VLOOKUP($A366,'Spring 2023 PVI'!$B$3:$AF$219,26,FALSE)),0,(VLOOKUP($A366,'Spring 2023 PVI'!$B$3:$AF$219,26,FALSE)))</f>
        <v>14</v>
      </c>
      <c r="W366" s="231">
        <f>IF(ISNA(VLOOKUP($A366,'Spring 2023 PVI'!$B$3:$AF$219,26,FALSE)),0,(VLOOKUP($A366,'Spring 2023 PVI'!$B$3:$AF$219,26,FALSE)))</f>
        <v>14</v>
      </c>
      <c r="X366" s="231">
        <f>IF(ISNA(VLOOKUP($A366,'Spring 2023 PVI'!$B$3:$AF$219,27,FALSE)),0,(VLOOKUP($A366,'Spring 2023 PVI'!$B$3:$AF$219,27,FALSE)))</f>
        <v>210</v>
      </c>
      <c r="Y366" s="231">
        <f>IF(ISNA(VLOOKUP($A366,'Spring 2023 PVI'!$B$3:$AF$219,27,FALSE)),0,(VLOOKUP($A366,'Spring 2023 PVI'!$B$3:$AF$219,27,FALSE)))</f>
        <v>210</v>
      </c>
      <c r="Z366" s="231">
        <f>IF(ISNA(VLOOKUP($A366,'Spring 2023 PVI'!$B$3:$AF$219,27,FALSE)),0,(VLOOKUP($A366,'Spring 2023 PVI'!$B$3:$AF$219,27,FALSE)))</f>
        <v>210</v>
      </c>
      <c r="AA366" s="231">
        <f>IF(ISNA(VLOOKUP($A366,'Spring 2023 PVI'!$B$3:$AF$219,28,FALSE)),0,(VLOOKUP($A366,'Spring 2023 PVI'!$B$3:$AF$219,28,FALSE)))</f>
        <v>0</v>
      </c>
      <c r="AB366" s="231">
        <f>IF(ISNA(VLOOKUP($A366,'Spring 2023 PVI'!$B$3:$AF$219,28,FALSE)),0,(VLOOKUP($A366,'Spring 2023 PVI'!$B$3:$AF$219,28,FALSE)))</f>
        <v>0</v>
      </c>
      <c r="AC366" s="231">
        <f>IF(ISNA(VLOOKUP($A366,'Spring 2023 PVI'!$B$3:$AF$219,28,FALSE)),0,(VLOOKUP($A366,'Spring 2023 PVI'!$B$3:$AF$219,28,FALSE)))</f>
        <v>0</v>
      </c>
      <c r="AD366" s="384">
        <f t="shared" si="168"/>
        <v>124389</v>
      </c>
      <c r="AE366" s="403">
        <v>150</v>
      </c>
      <c r="AF366" s="403">
        <v>30</v>
      </c>
      <c r="AG366" s="403">
        <v>45</v>
      </c>
      <c r="AH366" s="384">
        <f t="shared" si="175"/>
        <v>3477</v>
      </c>
      <c r="AI366" s="384">
        <f t="shared" si="176"/>
        <v>330.59999999999997</v>
      </c>
      <c r="AJ366" s="384">
        <f t="shared" si="177"/>
        <v>136.80000000000001</v>
      </c>
      <c r="AK366" s="384">
        <f t="shared" si="169"/>
        <v>3944.4</v>
      </c>
      <c r="AL366" s="403">
        <f>IF(ISNA(VLOOKUP($A366,'Spring 2023 PVI'!$B370:$AD370,29,FALSE)),0,(VLOOKUP($A366,'Spring 2023 PVI'!$B370:$AD370,29,FALSE)))</f>
        <v>0</v>
      </c>
      <c r="AM366" s="403">
        <f>IF(ISNA(VLOOKUP($A366,'Spring 2023 PVI'!$B370:$AZ370,30,FALSE)),0,(VLOOKUP($A366,'Spring 2023 PVI'!$B370:$AZ370,30,FALSE)))</f>
        <v>0</v>
      </c>
      <c r="AN366" s="402">
        <f t="shared" si="170"/>
        <v>0</v>
      </c>
      <c r="AO366" s="404">
        <f t="shared" si="171"/>
        <v>86536.8</v>
      </c>
      <c r="AP366" s="384">
        <f t="shared" si="172"/>
        <v>214870.2</v>
      </c>
      <c r="AQ366" s="403"/>
      <c r="AR366" s="403" t="e">
        <f>VLOOKUP($A366,'Data EYFSS Indica'!$C:$AQ,27,0)</f>
        <v>#N/A</v>
      </c>
      <c r="AS366" s="403" t="e">
        <f>VLOOKUP($A366,'Data EYFSS Indica'!$C:$AQ,28,0)</f>
        <v>#N/A</v>
      </c>
      <c r="AT366" s="409" t="e">
        <f t="shared" si="173"/>
        <v>#N/A</v>
      </c>
      <c r="AU366" s="409" t="e">
        <f>(VLOOKUP($A366,'Data EYFSS Indica'!$C:$AQ,24,0))/3.2*AU$3</f>
        <v>#N/A</v>
      </c>
      <c r="AV366" s="413" t="e">
        <f t="shared" si="174"/>
        <v>#N/A</v>
      </c>
      <c r="AW366" s="410" t="e">
        <f t="shared" si="164"/>
        <v>#N/A</v>
      </c>
      <c r="AX366" s="410" t="e">
        <f t="shared" si="165"/>
        <v>#N/A</v>
      </c>
      <c r="AY366" s="410" t="e">
        <f t="shared" si="166"/>
        <v>#N/A</v>
      </c>
      <c r="AZ366" s="642">
        <f>(SUMIF('Spring 2023 School'!B:B,Budget!A366,'Spring 2023 School'!AG:AG)+SUMIF('Summer 2023 School'!B:B,Budget!A366,'Summer 2023 School'!AG:AG)+SUMIF('Autumn 2023 School'!B:B,Budget!A366,'Autumn 2023 School'!AG:AG))</f>
        <v>1</v>
      </c>
      <c r="BA366" s="410">
        <f t="shared" si="167"/>
        <v>910</v>
      </c>
      <c r="BI366">
        <f t="shared" si="178"/>
        <v>2250</v>
      </c>
      <c r="BJ366">
        <f t="shared" si="179"/>
        <v>450</v>
      </c>
      <c r="BK366">
        <f t="shared" si="180"/>
        <v>675</v>
      </c>
    </row>
    <row r="367" spans="1:63" x14ac:dyDescent="0.35">
      <c r="A367" s="231">
        <v>3588</v>
      </c>
      <c r="B367" t="s">
        <v>500</v>
      </c>
      <c r="C367" s="231">
        <f>IF(ISNA(VLOOKUP($A367,'Spring 2023 PVI'!$B$3:$AF$220,6,FALSE)),0,(VLOOKUP($A367,'Spring 2023 PVI'!$B$3:$AF$220,6,FALSE)))</f>
        <v>19</v>
      </c>
      <c r="D367" s="231">
        <f>IF(ISNA(VLOOKUP($A367,'Summer 2023 PVI'!$B$2:$AF$217,6,FALSE)),0,(VLOOKUP($A367,'Summer 2023 PVI'!$B$2:$AF$217,6,FALSE)))</f>
        <v>22</v>
      </c>
      <c r="E367" s="231">
        <f>IF(ISNA(VLOOKUP($A367,'Autumn 2023 PVI'!$B$2:$AH$214,6,FALSE)),0,(VLOOKUP($A367,'Autumn 2023 PVI'!$B$2:$AH$214,6,FALSE)))</f>
        <v>9</v>
      </c>
      <c r="F367" s="231">
        <f>IF(ISNA(VLOOKUP($A367,'Spring 2023 PVI'!$B$3:$AF$219,9,FALSE)),0,(VLOOKUP($A367,'Spring 2023 PVI'!$B$3:$AF$219,8,FALSE)))</f>
        <v>1</v>
      </c>
      <c r="G367" s="231">
        <f>IF(ISNA(VLOOKUP($A367,'Summer 2023 PVI'!$B$2:$AF$216,9,FALSE)),0,(VLOOKUP($A367,'Summer 2023 PVI'!$B$2:$AF$216,8,FALSE)))</f>
        <v>2</v>
      </c>
      <c r="H367" s="231">
        <f>IF(ISNA(VLOOKUP($A367,'Autumn 2023 PVI'!$B$2:$AH$214,9,FALSE)),0,(VLOOKUP($A367,'Autumn 2023 PVI'!$B$2:$AH$214,9,FALSE)))</f>
        <v>3</v>
      </c>
      <c r="I367" s="231">
        <f>IF(ISNA(VLOOKUP($A367,'Spring 2023 PVI'!$B$3:$AF$219,13,FALSE)),0,(VLOOKUP($A367,'Spring 2023 PVI'!$B$3:$AF$219,13,FALSE)))</f>
        <v>285</v>
      </c>
      <c r="J367" s="231">
        <f>IF(ISNA(VLOOKUP($A367,'Summer 2023 PVI'!$B$2:$AF$216,13,FALSE)),0,(VLOOKUP($A367,'Summer 2023 PVI'!$B$2:$AF$216,13,FALSE)))</f>
        <v>330</v>
      </c>
      <c r="K367" s="231">
        <f>IF(ISNA(VLOOKUP($A367,'Autumn 2023 PVI'!$B$2:$AH$214,13,FALSE)),0,(VLOOKUP($A367,'Autumn 2023 PVI'!$B$2:$AH$214,13,FALSE)))</f>
        <v>135</v>
      </c>
      <c r="L367" s="231">
        <f>IF(ISNA(VLOOKUP($A367,'Spring 2023 PVI'!$B$3:$AF$219,16,FALSE)),0,(VLOOKUP($A367,'Spring 2023 PVI'!$B$3:$AF$219,16,FALSE)))</f>
        <v>75</v>
      </c>
      <c r="M367" s="231">
        <f>IF(ISNA(VLOOKUP($A367,'Summer 2023 PVI'!$B$2:$AF$216,16,FALSE)),0,(VLOOKUP($A367,'Summer 2023 PVI'!$B$2:$AF$216,16,FALSE)))</f>
        <v>75</v>
      </c>
      <c r="N367" s="231">
        <f>IF(ISNA(VLOOKUP($A367,'Autumn 2023 PVI'!$B$2:$AH$214,16,FALSE)),0,(VLOOKUP($A367,'Autumn 2023 PVI'!$B$2:$AH$214,16,FALSE)))</f>
        <v>45</v>
      </c>
      <c r="O367" s="231">
        <f>IF(ISNA(VLOOKUP($A367,'Spring 2023 PVI'!$B$3:$AF$219,3,FALSE)),0,(VLOOKUP($A367,'Spring 2023 PVI'!$B$3:$AF$219,3,FALSE)))</f>
        <v>0</v>
      </c>
      <c r="P367" s="231">
        <f>IF(ISNA(VLOOKUP($A367,'Summer 2023 PVI'!$B$3:$AF$216,3,FALSE)),0,(VLOOKUP($A367,'Summer 2023 PVI'!$B$2:$AF$216,3,FALSE)))</f>
        <v>1</v>
      </c>
      <c r="Q367" s="231">
        <f>IF(ISNA(VLOOKUP($A367,'Autumn 2023 PVI'!$B$2:$AF$214,3,FALSE)),0,(VLOOKUP($A367,'Autumn 2023 PVI'!$B$2:$AF$214,3,FALSE)))</f>
        <v>2</v>
      </c>
      <c r="R367" s="231">
        <f>IF(ISNA(VLOOKUP($A367,'Spring 2023 PVI'!$B$3:$AF$219,10,FALSE)),0,(VLOOKUP($A367,'Spring 2023 PVI'!$B$3:$AF$219,10,FALSE)))</f>
        <v>0</v>
      </c>
      <c r="S367" s="231">
        <f>IF(ISNA(VLOOKUP($A367,'Summer 2023 PVI'!$B$2:$AF$216,10,FALSE)),0,(VLOOKUP($A367,'Summer 2023 PVI'!$B$2:$AF$216,10,FALSE)))</f>
        <v>15</v>
      </c>
      <c r="T367" s="231">
        <f>IF(ISNA(VLOOKUP($A367,'Autumn 2023 PVI'!$B$2:$AH$214,10,FALSE)),0,(VLOOKUP($A367,'Autumn 2023 PVI'!$B$2:$AH$214,10,FALSE)))</f>
        <v>30</v>
      </c>
      <c r="U367" s="231">
        <f>IF(ISNA(VLOOKUP($A367,'Spring 2023 PVI'!$B$3:$AF$219,26,FALSE)),0,(VLOOKUP($A367,'Spring 2023 PVI'!$B$3:$AF$219,26,FALSE)))</f>
        <v>0</v>
      </c>
      <c r="V367" s="231">
        <f>IF(ISNA(VLOOKUP($A367,'Spring 2023 PVI'!$B$3:$AF$219,26,FALSE)),0,(VLOOKUP($A367,'Spring 2023 PVI'!$B$3:$AF$219,26,FALSE)))</f>
        <v>0</v>
      </c>
      <c r="W367" s="231">
        <f>IF(ISNA(VLOOKUP($A367,'Spring 2023 PVI'!$B$3:$AF$219,26,FALSE)),0,(VLOOKUP($A367,'Spring 2023 PVI'!$B$3:$AF$219,26,FALSE)))</f>
        <v>0</v>
      </c>
      <c r="X367" s="231">
        <f>IF(ISNA(VLOOKUP($A367,'Spring 2023 PVI'!$B$3:$AF$219,27,FALSE)),0,(VLOOKUP($A367,'Spring 2023 PVI'!$B$3:$AF$219,27,FALSE)))</f>
        <v>0</v>
      </c>
      <c r="Y367" s="231">
        <f>IF(ISNA(VLOOKUP($A367,'Spring 2023 PVI'!$B$3:$AF$219,27,FALSE)),0,(VLOOKUP($A367,'Spring 2023 PVI'!$B$3:$AF$219,27,FALSE)))</f>
        <v>0</v>
      </c>
      <c r="Z367" s="231">
        <f>IF(ISNA(VLOOKUP($A367,'Spring 2023 PVI'!$B$3:$AF$219,27,FALSE)),0,(VLOOKUP($A367,'Spring 2023 PVI'!$B$3:$AF$219,27,FALSE)))</f>
        <v>0</v>
      </c>
      <c r="AA367" s="231">
        <f>IF(ISNA(VLOOKUP($A367,'Spring 2023 PVI'!$B$3:$AF$219,28,FALSE)),0,(VLOOKUP($A367,'Spring 2023 PVI'!$B$3:$AF$219,28,FALSE)))</f>
        <v>0</v>
      </c>
      <c r="AB367" s="231">
        <f>IF(ISNA(VLOOKUP($A367,'Spring 2023 PVI'!$B$3:$AF$219,28,FALSE)),0,(VLOOKUP($A367,'Spring 2023 PVI'!$B$3:$AF$219,28,FALSE)))</f>
        <v>0</v>
      </c>
      <c r="AC367" s="231">
        <f>IF(ISNA(VLOOKUP($A367,'Spring 2023 PVI'!$B$3:$AF$219,28,FALSE)),0,(VLOOKUP($A367,'Spring 2023 PVI'!$B$3:$AF$219,28,FALSE)))</f>
        <v>0</v>
      </c>
      <c r="AD367" s="384">
        <f t="shared" si="168"/>
        <v>65609.099999999991</v>
      </c>
      <c r="AE367" s="403">
        <v>105</v>
      </c>
      <c r="AF367" s="403">
        <v>75</v>
      </c>
      <c r="AG367" s="403">
        <v>45</v>
      </c>
      <c r="AH367" s="384">
        <f t="shared" si="175"/>
        <v>2433.9</v>
      </c>
      <c r="AI367" s="384">
        <f t="shared" si="176"/>
        <v>826.5</v>
      </c>
      <c r="AJ367" s="384">
        <f t="shared" si="177"/>
        <v>136.80000000000001</v>
      </c>
      <c r="AK367" s="384">
        <f t="shared" si="169"/>
        <v>3397.2000000000003</v>
      </c>
      <c r="AL367" s="403">
        <f>IF(ISNA(VLOOKUP($A367,'Spring 2023 PVI'!$B371:$AD371,29,FALSE)),0,(VLOOKUP($A367,'Spring 2023 PVI'!$B371:$AD371,29,FALSE)))</f>
        <v>0</v>
      </c>
      <c r="AM367" s="403">
        <f>IF(ISNA(VLOOKUP($A367,'Spring 2023 PVI'!$B371:$AZ371,30,FALSE)),0,(VLOOKUP($A367,'Spring 2023 PVI'!$B371:$AZ371,30,FALSE)))</f>
        <v>0</v>
      </c>
      <c r="AN367" s="402">
        <f t="shared" si="170"/>
        <v>0</v>
      </c>
      <c r="AO367" s="404">
        <f t="shared" si="171"/>
        <v>4528.8</v>
      </c>
      <c r="AP367" s="384">
        <f t="shared" si="172"/>
        <v>73535.099999999991</v>
      </c>
      <c r="AQ367" s="403"/>
      <c r="AR367" s="403" t="e">
        <f>VLOOKUP($A367,'Data EYFSS Indica'!$C:$AQ,27,0)</f>
        <v>#N/A</v>
      </c>
      <c r="AS367" s="403" t="e">
        <f>VLOOKUP($A367,'Data EYFSS Indica'!$C:$AQ,28,0)</f>
        <v>#N/A</v>
      </c>
      <c r="AT367" s="409" t="e">
        <f t="shared" si="173"/>
        <v>#N/A</v>
      </c>
      <c r="AU367" s="409" t="e">
        <f>(VLOOKUP($A367,'Data EYFSS Indica'!$C:$AQ,24,0))/3.2*AU$3</f>
        <v>#N/A</v>
      </c>
      <c r="AV367" s="413" t="e">
        <f t="shared" si="174"/>
        <v>#N/A</v>
      </c>
      <c r="AW367" s="410" t="e">
        <f t="shared" si="164"/>
        <v>#N/A</v>
      </c>
      <c r="AX367" s="410" t="e">
        <f t="shared" si="165"/>
        <v>#N/A</v>
      </c>
      <c r="AY367" s="410" t="e">
        <f t="shared" si="166"/>
        <v>#N/A</v>
      </c>
      <c r="AZ367" s="642">
        <f>(SUMIF('Spring 2023 School'!B:B,Budget!A367,'Spring 2023 School'!AG:AG)+SUMIF('Summer 2023 School'!B:B,Budget!A367,'Summer 2023 School'!AG:AG)+SUMIF('Autumn 2023 School'!B:B,Budget!A367,'Autumn 2023 School'!AG:AG))</f>
        <v>0</v>
      </c>
      <c r="BA367" s="410">
        <f t="shared" si="167"/>
        <v>0</v>
      </c>
      <c r="BI367">
        <f t="shared" si="178"/>
        <v>1575</v>
      </c>
      <c r="BJ367">
        <f t="shared" si="179"/>
        <v>1125</v>
      </c>
      <c r="BK367">
        <f t="shared" si="180"/>
        <v>675</v>
      </c>
    </row>
    <row r="368" spans="1:63" x14ac:dyDescent="0.35">
      <c r="A368" s="231">
        <v>3592</v>
      </c>
      <c r="B368" t="s">
        <v>501</v>
      </c>
      <c r="C368" s="231">
        <f>IF(ISNA(VLOOKUP($A368,'Spring 2023 PVI'!$B$3:$AF$220,6,FALSE)),0,(VLOOKUP($A368,'Spring 2023 PVI'!$B$3:$AF$220,6,FALSE)))</f>
        <v>23</v>
      </c>
      <c r="D368" s="231">
        <f>IF(ISNA(VLOOKUP($A368,'Summer 2023 PVI'!$B$2:$AF$217,6,FALSE)),0,(VLOOKUP($A368,'Summer 2023 PVI'!$B$2:$AF$217,6,FALSE)))</f>
        <v>24</v>
      </c>
      <c r="E368" s="231">
        <f>IF(ISNA(VLOOKUP($A368,'Autumn 2023 PVI'!$B$2:$AH$214,6,FALSE)),0,(VLOOKUP($A368,'Autumn 2023 PVI'!$B$2:$AH$214,6,FALSE)))</f>
        <v>9</v>
      </c>
      <c r="F368" s="231">
        <f>IF(ISNA(VLOOKUP($A368,'Spring 2023 PVI'!$B$3:$AF$219,9,FALSE)),0,(VLOOKUP($A368,'Spring 2023 PVI'!$B$3:$AF$219,8,FALSE)))</f>
        <v>6</v>
      </c>
      <c r="G368" s="231">
        <f>IF(ISNA(VLOOKUP($A368,'Summer 2023 PVI'!$B$2:$AF$216,9,FALSE)),0,(VLOOKUP($A368,'Summer 2023 PVI'!$B$2:$AF$216,8,FALSE)))</f>
        <v>7</v>
      </c>
      <c r="H368" s="231">
        <f>IF(ISNA(VLOOKUP($A368,'Autumn 2023 PVI'!$B$2:$AH$214,9,FALSE)),0,(VLOOKUP($A368,'Autumn 2023 PVI'!$B$2:$AH$214,9,FALSE)))</f>
        <v>3</v>
      </c>
      <c r="I368" s="231">
        <f>IF(ISNA(VLOOKUP($A368,'Spring 2023 PVI'!$B$3:$AF$219,13,FALSE)),0,(VLOOKUP($A368,'Spring 2023 PVI'!$B$3:$AF$219,13,FALSE)))</f>
        <v>345</v>
      </c>
      <c r="J368" s="231">
        <f>IF(ISNA(VLOOKUP($A368,'Summer 2023 PVI'!$B$2:$AF$216,13,FALSE)),0,(VLOOKUP($A368,'Summer 2023 PVI'!$B$2:$AF$216,13,FALSE)))</f>
        <v>360</v>
      </c>
      <c r="K368" s="231">
        <f>IF(ISNA(VLOOKUP($A368,'Autumn 2023 PVI'!$B$2:$AH$214,13,FALSE)),0,(VLOOKUP($A368,'Autumn 2023 PVI'!$B$2:$AH$214,13,FALSE)))</f>
        <v>135</v>
      </c>
      <c r="L368" s="231">
        <f>IF(ISNA(VLOOKUP($A368,'Spring 2023 PVI'!$B$3:$AF$219,16,FALSE)),0,(VLOOKUP($A368,'Spring 2023 PVI'!$B$3:$AF$219,16,FALSE)))</f>
        <v>225</v>
      </c>
      <c r="M368" s="231">
        <f>IF(ISNA(VLOOKUP($A368,'Summer 2023 PVI'!$B$2:$AF$216,16,FALSE)),0,(VLOOKUP($A368,'Summer 2023 PVI'!$B$2:$AF$216,16,FALSE)))</f>
        <v>225</v>
      </c>
      <c r="N368" s="231">
        <f>IF(ISNA(VLOOKUP($A368,'Autumn 2023 PVI'!$B$2:$AH$214,16,FALSE)),0,(VLOOKUP($A368,'Autumn 2023 PVI'!$B$2:$AH$214,16,FALSE)))</f>
        <v>45</v>
      </c>
      <c r="O368" s="231">
        <f>IF(ISNA(VLOOKUP($A368,'Spring 2023 PVI'!$B$3:$AF$219,3,FALSE)),0,(VLOOKUP($A368,'Spring 2023 PVI'!$B$3:$AF$219,3,FALSE)))</f>
        <v>4</v>
      </c>
      <c r="P368" s="231">
        <f>IF(ISNA(VLOOKUP($A368,'Summer 2023 PVI'!$B$3:$AF$216,3,FALSE)),0,(VLOOKUP($A368,'Summer 2023 PVI'!$B$2:$AF$216,3,FALSE)))</f>
        <v>1</v>
      </c>
      <c r="Q368" s="231">
        <f>IF(ISNA(VLOOKUP($A368,'Autumn 2023 PVI'!$B$2:$AF$214,3,FALSE)),0,(VLOOKUP($A368,'Autumn 2023 PVI'!$B$2:$AF$214,3,FALSE)))</f>
        <v>0</v>
      </c>
      <c r="R368" s="231">
        <f>IF(ISNA(VLOOKUP($A368,'Spring 2023 PVI'!$B$3:$AF$219,10,FALSE)),0,(VLOOKUP($A368,'Spring 2023 PVI'!$B$3:$AF$219,10,FALSE)))</f>
        <v>60</v>
      </c>
      <c r="S368" s="231">
        <f>IF(ISNA(VLOOKUP($A368,'Summer 2023 PVI'!$B$2:$AF$216,10,FALSE)),0,(VLOOKUP($A368,'Summer 2023 PVI'!$B$2:$AF$216,10,FALSE)))</f>
        <v>15</v>
      </c>
      <c r="T368" s="231">
        <f>IF(ISNA(VLOOKUP($A368,'Autumn 2023 PVI'!$B$2:$AH$214,10,FALSE)),0,(VLOOKUP($A368,'Autumn 2023 PVI'!$B$2:$AH$214,10,FALSE)))</f>
        <v>0</v>
      </c>
      <c r="U368" s="231">
        <f>IF(ISNA(VLOOKUP($A368,'Spring 2023 PVI'!$B$3:$AF$219,26,FALSE)),0,(VLOOKUP($A368,'Spring 2023 PVI'!$B$3:$AF$219,26,FALSE)))</f>
        <v>3</v>
      </c>
      <c r="V368" s="231">
        <f>IF(ISNA(VLOOKUP($A368,'Spring 2023 PVI'!$B$3:$AF$219,26,FALSE)),0,(VLOOKUP($A368,'Spring 2023 PVI'!$B$3:$AF$219,26,FALSE)))</f>
        <v>3</v>
      </c>
      <c r="W368" s="231">
        <f>IF(ISNA(VLOOKUP($A368,'Spring 2023 PVI'!$B$3:$AF$219,26,FALSE)),0,(VLOOKUP($A368,'Spring 2023 PVI'!$B$3:$AF$219,26,FALSE)))</f>
        <v>3</v>
      </c>
      <c r="X368" s="231">
        <f>IF(ISNA(VLOOKUP($A368,'Spring 2023 PVI'!$B$3:$AF$219,27,FALSE)),0,(VLOOKUP($A368,'Spring 2023 PVI'!$B$3:$AF$219,27,FALSE)))</f>
        <v>45</v>
      </c>
      <c r="Y368" s="231">
        <f>IF(ISNA(VLOOKUP($A368,'Spring 2023 PVI'!$B$3:$AF$219,27,FALSE)),0,(VLOOKUP($A368,'Spring 2023 PVI'!$B$3:$AF$219,27,FALSE)))</f>
        <v>45</v>
      </c>
      <c r="Z368" s="231">
        <f>IF(ISNA(VLOOKUP($A368,'Spring 2023 PVI'!$B$3:$AF$219,27,FALSE)),0,(VLOOKUP($A368,'Spring 2023 PVI'!$B$3:$AF$219,27,FALSE)))</f>
        <v>45</v>
      </c>
      <c r="AA368" s="231">
        <f>IF(ISNA(VLOOKUP($A368,'Spring 2023 PVI'!$B$3:$AF$219,28,FALSE)),0,(VLOOKUP($A368,'Spring 2023 PVI'!$B$3:$AF$219,28,FALSE)))</f>
        <v>0</v>
      </c>
      <c r="AB368" s="231">
        <f>IF(ISNA(VLOOKUP($A368,'Spring 2023 PVI'!$B$3:$AF$219,28,FALSE)),0,(VLOOKUP($A368,'Spring 2023 PVI'!$B$3:$AF$219,28,FALSE)))</f>
        <v>0</v>
      </c>
      <c r="AC368" s="231">
        <f>IF(ISNA(VLOOKUP($A368,'Spring 2023 PVI'!$B$3:$AF$219,28,FALSE)),0,(VLOOKUP($A368,'Spring 2023 PVI'!$B$3:$AF$219,28,FALSE)))</f>
        <v>0</v>
      </c>
      <c r="AD368" s="384">
        <f t="shared" si="168"/>
        <v>93088.500000000015</v>
      </c>
      <c r="AE368" s="403">
        <v>105</v>
      </c>
      <c r="AF368" s="403">
        <v>60</v>
      </c>
      <c r="AG368" s="403">
        <v>60</v>
      </c>
      <c r="AH368" s="384">
        <f t="shared" si="175"/>
        <v>2433.9</v>
      </c>
      <c r="AI368" s="384">
        <f t="shared" si="176"/>
        <v>661.19999999999993</v>
      </c>
      <c r="AJ368" s="384">
        <f t="shared" si="177"/>
        <v>182.4</v>
      </c>
      <c r="AK368" s="384">
        <f t="shared" si="169"/>
        <v>3277.5</v>
      </c>
      <c r="AL368" s="403">
        <f>IF(ISNA(VLOOKUP($A368,'Spring 2023 PVI'!$B372:$AD372,29,FALSE)),0,(VLOOKUP($A368,'Spring 2023 PVI'!$B372:$AD372,29,FALSE)))</f>
        <v>0</v>
      </c>
      <c r="AM368" s="403">
        <f>IF(ISNA(VLOOKUP($A368,'Spring 2023 PVI'!$B372:$AZ372,30,FALSE)),0,(VLOOKUP($A368,'Spring 2023 PVI'!$B372:$AZ372,30,FALSE)))</f>
        <v>0</v>
      </c>
      <c r="AN368" s="402">
        <f t="shared" si="170"/>
        <v>0</v>
      </c>
      <c r="AO368" s="404">
        <f t="shared" si="171"/>
        <v>7956</v>
      </c>
      <c r="AP368" s="384">
        <f t="shared" si="172"/>
        <v>104322.00000000001</v>
      </c>
      <c r="AQ368" s="403"/>
      <c r="AR368" s="403" t="e">
        <f>VLOOKUP($A368,'Data EYFSS Indica'!$C:$AQ,27,0)</f>
        <v>#N/A</v>
      </c>
      <c r="AS368" s="403" t="e">
        <f>VLOOKUP($A368,'Data EYFSS Indica'!$C:$AQ,28,0)</f>
        <v>#N/A</v>
      </c>
      <c r="AT368" s="409" t="e">
        <f t="shared" si="173"/>
        <v>#N/A</v>
      </c>
      <c r="AU368" s="409" t="e">
        <f>(VLOOKUP($A368,'Data EYFSS Indica'!$C:$AQ,24,0))/3.2*AU$3</f>
        <v>#N/A</v>
      </c>
      <c r="AV368" s="413" t="e">
        <f t="shared" si="174"/>
        <v>#N/A</v>
      </c>
      <c r="AW368" s="410" t="e">
        <f t="shared" si="164"/>
        <v>#N/A</v>
      </c>
      <c r="AX368" s="410" t="e">
        <f t="shared" si="165"/>
        <v>#N/A</v>
      </c>
      <c r="AY368" s="410" t="e">
        <f t="shared" si="166"/>
        <v>#N/A</v>
      </c>
      <c r="AZ368" s="642">
        <f>(SUMIF('Spring 2023 School'!B:B,Budget!A368,'Spring 2023 School'!AG:AG)+SUMIF('Summer 2023 School'!B:B,Budget!A368,'Summer 2023 School'!AG:AG)+SUMIF('Autumn 2023 School'!B:B,Budget!A368,'Autumn 2023 School'!AG:AG))</f>
        <v>0</v>
      </c>
      <c r="BA368" s="410">
        <f t="shared" si="167"/>
        <v>0</v>
      </c>
      <c r="BI368">
        <f t="shared" si="178"/>
        <v>1575</v>
      </c>
      <c r="BJ368">
        <f t="shared" si="179"/>
        <v>900</v>
      </c>
      <c r="BK368">
        <f t="shared" si="180"/>
        <v>900</v>
      </c>
    </row>
    <row r="369" spans="1:63" x14ac:dyDescent="0.35">
      <c r="A369" s="231">
        <v>3595</v>
      </c>
      <c r="B369" t="s">
        <v>502</v>
      </c>
      <c r="C369" s="231">
        <f>IF(ISNA(VLOOKUP($A369,'Spring 2023 PVI'!$B$3:$AF$220,6,FALSE)),0,(VLOOKUP($A369,'Spring 2023 PVI'!$B$3:$AF$220,6,FALSE)))</f>
        <v>39</v>
      </c>
      <c r="D369" s="231">
        <f>IF(ISNA(VLOOKUP($A369,'Summer 2023 PVI'!$B$2:$AF$217,6,FALSE)),0,(VLOOKUP($A369,'Summer 2023 PVI'!$B$2:$AF$217,6,FALSE)))</f>
        <v>47</v>
      </c>
      <c r="E369" s="231">
        <f>IF(ISNA(VLOOKUP($A369,'Autumn 2023 PVI'!$B$2:$AH$214,6,FALSE)),0,(VLOOKUP($A369,'Autumn 2023 PVI'!$B$2:$AH$214,6,FALSE)))</f>
        <v>29</v>
      </c>
      <c r="F369" s="231">
        <f>IF(ISNA(VLOOKUP($A369,'Spring 2023 PVI'!$B$3:$AF$219,9,FALSE)),0,(VLOOKUP($A369,'Spring 2023 PVI'!$B$3:$AF$219,8,FALSE)))</f>
        <v>2</v>
      </c>
      <c r="G369" s="231">
        <f>IF(ISNA(VLOOKUP($A369,'Summer 2023 PVI'!$B$2:$AF$216,9,FALSE)),0,(VLOOKUP($A369,'Summer 2023 PVI'!$B$2:$AF$216,8,FALSE)))</f>
        <v>6</v>
      </c>
      <c r="H369" s="231">
        <f>IF(ISNA(VLOOKUP($A369,'Autumn 2023 PVI'!$B$2:$AH$214,9,FALSE)),0,(VLOOKUP($A369,'Autumn 2023 PVI'!$B$2:$AH$214,9,FALSE)))</f>
        <v>17</v>
      </c>
      <c r="I369" s="231">
        <f>IF(ISNA(VLOOKUP($A369,'Spring 2023 PVI'!$B$3:$AF$219,13,FALSE)),0,(VLOOKUP($A369,'Spring 2023 PVI'!$B$3:$AF$219,13,FALSE)))</f>
        <v>585</v>
      </c>
      <c r="J369" s="231">
        <f>IF(ISNA(VLOOKUP($A369,'Summer 2023 PVI'!$B$2:$AF$216,13,FALSE)),0,(VLOOKUP($A369,'Summer 2023 PVI'!$B$2:$AF$216,13,FALSE)))</f>
        <v>685</v>
      </c>
      <c r="K369" s="231">
        <f>IF(ISNA(VLOOKUP($A369,'Autumn 2023 PVI'!$B$2:$AH$214,13,FALSE)),0,(VLOOKUP($A369,'Autumn 2023 PVI'!$B$2:$AH$214,13,FALSE)))</f>
        <v>435</v>
      </c>
      <c r="L369" s="231">
        <f>IF(ISNA(VLOOKUP($A369,'Spring 2023 PVI'!$B$3:$AF$219,16,FALSE)),0,(VLOOKUP($A369,'Spring 2023 PVI'!$B$3:$AF$219,16,FALSE)))</f>
        <v>214</v>
      </c>
      <c r="M369" s="231">
        <f>IF(ISNA(VLOOKUP($A369,'Summer 2023 PVI'!$B$2:$AF$216,16,FALSE)),0,(VLOOKUP($A369,'Summer 2023 PVI'!$B$2:$AF$216,16,FALSE)))</f>
        <v>280</v>
      </c>
      <c r="N369" s="231">
        <f>IF(ISNA(VLOOKUP($A369,'Autumn 2023 PVI'!$B$2:$AH$214,16,FALSE)),0,(VLOOKUP($A369,'Autumn 2023 PVI'!$B$2:$AH$214,16,FALSE)))</f>
        <v>255</v>
      </c>
      <c r="O369" s="231">
        <f>IF(ISNA(VLOOKUP($A369,'Spring 2023 PVI'!$B$3:$AF$219,3,FALSE)),0,(VLOOKUP($A369,'Spring 2023 PVI'!$B$3:$AF$219,3,FALSE)))</f>
        <v>12</v>
      </c>
      <c r="P369" s="231">
        <f>IF(ISNA(VLOOKUP($A369,'Summer 2023 PVI'!$B$3:$AF$216,3,FALSE)),0,(VLOOKUP($A369,'Summer 2023 PVI'!$B$2:$AF$216,3,FALSE)))</f>
        <v>17</v>
      </c>
      <c r="Q369" s="231">
        <f>IF(ISNA(VLOOKUP($A369,'Autumn 2023 PVI'!$B$2:$AF$214,3,FALSE)),0,(VLOOKUP($A369,'Autumn 2023 PVI'!$B$2:$AF$214,3,FALSE)))</f>
        <v>17</v>
      </c>
      <c r="R369" s="231">
        <f>IF(ISNA(VLOOKUP($A369,'Spring 2023 PVI'!$B$3:$AF$219,10,FALSE)),0,(VLOOKUP($A369,'Spring 2023 PVI'!$B$3:$AF$219,10,FALSE)))</f>
        <v>180</v>
      </c>
      <c r="S369" s="231">
        <f>IF(ISNA(VLOOKUP($A369,'Summer 2023 PVI'!$B$2:$AF$216,10,FALSE)),0,(VLOOKUP($A369,'Summer 2023 PVI'!$B$2:$AF$216,10,FALSE)))</f>
        <v>250</v>
      </c>
      <c r="T369" s="231">
        <f>IF(ISNA(VLOOKUP($A369,'Autumn 2023 PVI'!$B$2:$AH$214,10,FALSE)),0,(VLOOKUP($A369,'Autumn 2023 PVI'!$B$2:$AH$214,10,FALSE)))</f>
        <v>255</v>
      </c>
      <c r="U369" s="231">
        <f>IF(ISNA(VLOOKUP($A369,'Spring 2023 PVI'!$B$3:$AF$219,26,FALSE)),0,(VLOOKUP($A369,'Spring 2023 PVI'!$B$3:$AF$219,26,FALSE)))</f>
        <v>1</v>
      </c>
      <c r="V369" s="231">
        <f>IF(ISNA(VLOOKUP($A369,'Spring 2023 PVI'!$B$3:$AF$219,26,FALSE)),0,(VLOOKUP($A369,'Spring 2023 PVI'!$B$3:$AF$219,26,FALSE)))</f>
        <v>1</v>
      </c>
      <c r="W369" s="231">
        <f>IF(ISNA(VLOOKUP($A369,'Spring 2023 PVI'!$B$3:$AF$219,26,FALSE)),0,(VLOOKUP($A369,'Spring 2023 PVI'!$B$3:$AF$219,26,FALSE)))</f>
        <v>1</v>
      </c>
      <c r="X369" s="231">
        <f>IF(ISNA(VLOOKUP($A369,'Spring 2023 PVI'!$B$3:$AF$219,27,FALSE)),0,(VLOOKUP($A369,'Spring 2023 PVI'!$B$3:$AF$219,27,FALSE)))</f>
        <v>15</v>
      </c>
      <c r="Y369" s="231">
        <f>IF(ISNA(VLOOKUP($A369,'Spring 2023 PVI'!$B$3:$AF$219,27,FALSE)),0,(VLOOKUP($A369,'Spring 2023 PVI'!$B$3:$AF$219,27,FALSE)))</f>
        <v>15</v>
      </c>
      <c r="Z369" s="231">
        <f>IF(ISNA(VLOOKUP($A369,'Spring 2023 PVI'!$B$3:$AF$219,27,FALSE)),0,(VLOOKUP($A369,'Spring 2023 PVI'!$B$3:$AF$219,27,FALSE)))</f>
        <v>15</v>
      </c>
      <c r="AA369" s="231">
        <f>IF(ISNA(VLOOKUP($A369,'Spring 2023 PVI'!$B$3:$AF$219,28,FALSE)),0,(VLOOKUP($A369,'Spring 2023 PVI'!$B$3:$AF$219,28,FALSE)))</f>
        <v>0</v>
      </c>
      <c r="AB369" s="231">
        <f>IF(ISNA(VLOOKUP($A369,'Spring 2023 PVI'!$B$3:$AF$219,28,FALSE)),0,(VLOOKUP($A369,'Spring 2023 PVI'!$B$3:$AF$219,28,FALSE)))</f>
        <v>0</v>
      </c>
      <c r="AC369" s="231">
        <f>IF(ISNA(VLOOKUP($A369,'Spring 2023 PVI'!$B$3:$AF$219,28,FALSE)),0,(VLOOKUP($A369,'Spring 2023 PVI'!$B$3:$AF$219,28,FALSE)))</f>
        <v>0</v>
      </c>
      <c r="AD369" s="384">
        <f t="shared" si="168"/>
        <v>169169.03999999998</v>
      </c>
      <c r="AE369" s="403">
        <v>15</v>
      </c>
      <c r="AF369" s="403">
        <v>45</v>
      </c>
      <c r="AG369" s="403">
        <v>90</v>
      </c>
      <c r="AH369" s="384">
        <f t="shared" si="175"/>
        <v>347.7</v>
      </c>
      <c r="AI369" s="384">
        <f t="shared" si="176"/>
        <v>495.9</v>
      </c>
      <c r="AJ369" s="384">
        <f t="shared" si="177"/>
        <v>273.60000000000002</v>
      </c>
      <c r="AK369" s="384">
        <f t="shared" si="169"/>
        <v>1117.1999999999998</v>
      </c>
      <c r="AL369" s="403">
        <f>IF(ISNA(VLOOKUP($A369,'Spring 2023 PVI'!$B373:$AD373,29,FALSE)),0,(VLOOKUP($A369,'Spring 2023 PVI'!$B373:$AD373,29,FALSE)))</f>
        <v>0</v>
      </c>
      <c r="AM369" s="403">
        <f>IF(ISNA(VLOOKUP($A369,'Spring 2023 PVI'!$B373:$AZ373,30,FALSE)),0,(VLOOKUP($A369,'Spring 2023 PVI'!$B373:$AZ373,30,FALSE)))</f>
        <v>0</v>
      </c>
      <c r="AN369" s="402">
        <f t="shared" si="170"/>
        <v>0</v>
      </c>
      <c r="AO369" s="404">
        <f t="shared" si="171"/>
        <v>70584</v>
      </c>
      <c r="AP369" s="384">
        <f t="shared" si="172"/>
        <v>240870.24</v>
      </c>
      <c r="AQ369" s="403"/>
      <c r="AR369" s="403" t="e">
        <f>VLOOKUP($A369,'Data EYFSS Indica'!$C:$AQ,27,0)</f>
        <v>#N/A</v>
      </c>
      <c r="AS369" s="403" t="e">
        <f>VLOOKUP($A369,'Data EYFSS Indica'!$C:$AQ,28,0)</f>
        <v>#N/A</v>
      </c>
      <c r="AT369" s="409" t="e">
        <f t="shared" si="173"/>
        <v>#N/A</v>
      </c>
      <c r="AU369" s="409" t="e">
        <f>(VLOOKUP($A369,'Data EYFSS Indica'!$C:$AQ,24,0))/3.2*AU$3</f>
        <v>#N/A</v>
      </c>
      <c r="AV369" s="413" t="e">
        <f t="shared" si="174"/>
        <v>#N/A</v>
      </c>
      <c r="AW369" s="410" t="e">
        <f t="shared" si="164"/>
        <v>#N/A</v>
      </c>
      <c r="AX369" s="410" t="e">
        <f t="shared" si="165"/>
        <v>#N/A</v>
      </c>
      <c r="AY369" s="410" t="e">
        <f t="shared" si="166"/>
        <v>#N/A</v>
      </c>
      <c r="AZ369" s="642">
        <f>(SUMIF('Spring 2023 School'!B:B,Budget!A369,'Spring 2023 School'!AG:AG)+SUMIF('Summer 2023 School'!B:B,Budget!A369,'Summer 2023 School'!AG:AG)+SUMIF('Autumn 2023 School'!B:B,Budget!A369,'Autumn 2023 School'!AG:AG))</f>
        <v>0</v>
      </c>
      <c r="BA369" s="410">
        <f t="shared" si="167"/>
        <v>0</v>
      </c>
      <c r="BI369">
        <f t="shared" si="178"/>
        <v>225</v>
      </c>
      <c r="BJ369">
        <f t="shared" si="179"/>
        <v>675</v>
      </c>
      <c r="BK369">
        <f t="shared" si="180"/>
        <v>1350</v>
      </c>
    </row>
    <row r="370" spans="1:63" x14ac:dyDescent="0.35">
      <c r="A370" s="231">
        <v>3603</v>
      </c>
      <c r="B370" t="s">
        <v>503</v>
      </c>
      <c r="C370" s="231">
        <f>IF(ISNA(VLOOKUP($A370,'Spring 2023 PVI'!$B$3:$AF$220,6,FALSE)),0,(VLOOKUP($A370,'Spring 2023 PVI'!$B$3:$AF$220,6,FALSE)))</f>
        <v>19</v>
      </c>
      <c r="D370" s="231">
        <f>IF(ISNA(VLOOKUP($A370,'Summer 2023 PVI'!$B$2:$AF$217,6,FALSE)),0,(VLOOKUP($A370,'Summer 2023 PVI'!$B$2:$AF$217,6,FALSE)))</f>
        <v>36</v>
      </c>
      <c r="E370" s="231">
        <f>IF(ISNA(VLOOKUP($A370,'Autumn 2023 PVI'!$B$2:$AH$214,6,FALSE)),0,(VLOOKUP($A370,'Autumn 2023 PVI'!$B$2:$AH$214,6,FALSE)))</f>
        <v>19</v>
      </c>
      <c r="F370" s="231">
        <f>IF(ISNA(VLOOKUP($A370,'Spring 2023 PVI'!$B$3:$AF$219,9,FALSE)),0,(VLOOKUP($A370,'Spring 2023 PVI'!$B$3:$AF$219,8,FALSE)))</f>
        <v>1</v>
      </c>
      <c r="G370" s="231">
        <f>IF(ISNA(VLOOKUP($A370,'Summer 2023 PVI'!$B$2:$AF$216,9,FALSE)),0,(VLOOKUP($A370,'Summer 2023 PVI'!$B$2:$AF$216,8,FALSE)))</f>
        <v>3</v>
      </c>
      <c r="H370" s="231">
        <f>IF(ISNA(VLOOKUP($A370,'Autumn 2023 PVI'!$B$2:$AH$214,9,FALSE)),0,(VLOOKUP($A370,'Autumn 2023 PVI'!$B$2:$AH$214,9,FALSE)))</f>
        <v>4</v>
      </c>
      <c r="I370" s="231">
        <f>IF(ISNA(VLOOKUP($A370,'Spring 2023 PVI'!$B$3:$AF$219,13,FALSE)),0,(VLOOKUP($A370,'Spring 2023 PVI'!$B$3:$AF$219,13,FALSE)))</f>
        <v>285</v>
      </c>
      <c r="J370" s="231">
        <f>IF(ISNA(VLOOKUP($A370,'Summer 2023 PVI'!$B$2:$AF$216,13,FALSE)),0,(VLOOKUP($A370,'Summer 2023 PVI'!$B$2:$AF$216,13,FALSE)))</f>
        <v>540</v>
      </c>
      <c r="K370" s="231">
        <f>IF(ISNA(VLOOKUP($A370,'Autumn 2023 PVI'!$B$2:$AH$214,13,FALSE)),0,(VLOOKUP($A370,'Autumn 2023 PVI'!$B$2:$AH$214,13,FALSE)))</f>
        <v>285</v>
      </c>
      <c r="L370" s="231">
        <f>IF(ISNA(VLOOKUP($A370,'Spring 2023 PVI'!$B$3:$AF$219,16,FALSE)),0,(VLOOKUP($A370,'Spring 2023 PVI'!$B$3:$AF$219,16,FALSE)))</f>
        <v>75</v>
      </c>
      <c r="M370" s="231">
        <f>IF(ISNA(VLOOKUP($A370,'Summer 2023 PVI'!$B$2:$AF$216,16,FALSE)),0,(VLOOKUP($A370,'Summer 2023 PVI'!$B$2:$AF$216,16,FALSE)))</f>
        <v>120</v>
      </c>
      <c r="N370" s="231">
        <f>IF(ISNA(VLOOKUP($A370,'Autumn 2023 PVI'!$B$2:$AH$214,16,FALSE)),0,(VLOOKUP($A370,'Autumn 2023 PVI'!$B$2:$AH$214,16,FALSE)))</f>
        <v>60</v>
      </c>
      <c r="O370" s="231">
        <f>IF(ISNA(VLOOKUP($A370,'Spring 2023 PVI'!$B$3:$AF$219,3,FALSE)),0,(VLOOKUP($A370,'Spring 2023 PVI'!$B$3:$AF$219,3,FALSE)))</f>
        <v>18</v>
      </c>
      <c r="P370" s="231">
        <f>IF(ISNA(VLOOKUP($A370,'Summer 2023 PVI'!$B$3:$AF$216,3,FALSE)),0,(VLOOKUP($A370,'Summer 2023 PVI'!$B$2:$AF$216,3,FALSE)))</f>
        <v>17</v>
      </c>
      <c r="Q370" s="231">
        <f>IF(ISNA(VLOOKUP($A370,'Autumn 2023 PVI'!$B$2:$AF$214,3,FALSE)),0,(VLOOKUP($A370,'Autumn 2023 PVI'!$B$2:$AF$214,3,FALSE)))</f>
        <v>19</v>
      </c>
      <c r="R370" s="231">
        <f>IF(ISNA(VLOOKUP($A370,'Spring 2023 PVI'!$B$3:$AF$219,10,FALSE)),0,(VLOOKUP($A370,'Spring 2023 PVI'!$B$3:$AF$219,10,FALSE)))</f>
        <v>270</v>
      </c>
      <c r="S370" s="231">
        <f>IF(ISNA(VLOOKUP($A370,'Summer 2023 PVI'!$B$2:$AF$216,10,FALSE)),0,(VLOOKUP($A370,'Summer 2023 PVI'!$B$2:$AF$216,10,FALSE)))</f>
        <v>255</v>
      </c>
      <c r="T370" s="231">
        <f>IF(ISNA(VLOOKUP($A370,'Autumn 2023 PVI'!$B$2:$AH$214,10,FALSE)),0,(VLOOKUP($A370,'Autumn 2023 PVI'!$B$2:$AH$214,10,FALSE)))</f>
        <v>285</v>
      </c>
      <c r="U370" s="231">
        <f>IF(ISNA(VLOOKUP($A370,'Spring 2023 PVI'!$B$3:$AF$219,26,FALSE)),0,(VLOOKUP($A370,'Spring 2023 PVI'!$B$3:$AF$219,26,FALSE)))</f>
        <v>4</v>
      </c>
      <c r="V370" s="231">
        <f>IF(ISNA(VLOOKUP($A370,'Spring 2023 PVI'!$B$3:$AF$219,26,FALSE)),0,(VLOOKUP($A370,'Spring 2023 PVI'!$B$3:$AF$219,26,FALSE)))</f>
        <v>4</v>
      </c>
      <c r="W370" s="231">
        <f>IF(ISNA(VLOOKUP($A370,'Spring 2023 PVI'!$B$3:$AF$219,26,FALSE)),0,(VLOOKUP($A370,'Spring 2023 PVI'!$B$3:$AF$219,26,FALSE)))</f>
        <v>4</v>
      </c>
      <c r="X370" s="231">
        <f>IF(ISNA(VLOOKUP($A370,'Spring 2023 PVI'!$B$3:$AF$219,27,FALSE)),0,(VLOOKUP($A370,'Spring 2023 PVI'!$B$3:$AF$219,27,FALSE)))</f>
        <v>60</v>
      </c>
      <c r="Y370" s="231">
        <f>IF(ISNA(VLOOKUP($A370,'Spring 2023 PVI'!$B$3:$AF$219,27,FALSE)),0,(VLOOKUP($A370,'Spring 2023 PVI'!$B$3:$AF$219,27,FALSE)))</f>
        <v>60</v>
      </c>
      <c r="Z370" s="231">
        <f>IF(ISNA(VLOOKUP($A370,'Spring 2023 PVI'!$B$3:$AF$219,27,FALSE)),0,(VLOOKUP($A370,'Spring 2023 PVI'!$B$3:$AF$219,27,FALSE)))</f>
        <v>60</v>
      </c>
      <c r="AA370" s="231">
        <f>IF(ISNA(VLOOKUP($A370,'Spring 2023 PVI'!$B$3:$AF$219,28,FALSE)),0,(VLOOKUP($A370,'Spring 2023 PVI'!$B$3:$AF$219,28,FALSE)))</f>
        <v>0</v>
      </c>
      <c r="AB370" s="231">
        <f>IF(ISNA(VLOOKUP($A370,'Spring 2023 PVI'!$B$3:$AF$219,28,FALSE)),0,(VLOOKUP($A370,'Spring 2023 PVI'!$B$3:$AF$219,28,FALSE)))</f>
        <v>0</v>
      </c>
      <c r="AC370" s="231">
        <f>IF(ISNA(VLOOKUP($A370,'Spring 2023 PVI'!$B$3:$AF$219,28,FALSE)),0,(VLOOKUP($A370,'Spring 2023 PVI'!$B$3:$AF$219,28,FALSE)))</f>
        <v>0</v>
      </c>
      <c r="AD370" s="384">
        <f t="shared" si="168"/>
        <v>94307.999999999985</v>
      </c>
      <c r="AE370" s="403">
        <v>15</v>
      </c>
      <c r="AF370" s="403">
        <v>210</v>
      </c>
      <c r="AG370" s="403">
        <v>15</v>
      </c>
      <c r="AH370" s="384">
        <f t="shared" si="175"/>
        <v>347.7</v>
      </c>
      <c r="AI370" s="384">
        <f t="shared" si="176"/>
        <v>2314.1999999999998</v>
      </c>
      <c r="AJ370" s="384">
        <f t="shared" si="177"/>
        <v>45.6</v>
      </c>
      <c r="AK370" s="384">
        <f t="shared" si="169"/>
        <v>2707.4999999999995</v>
      </c>
      <c r="AL370" s="403">
        <f>IF(ISNA(VLOOKUP($A370,'Spring 2023 PVI'!$B374:$AD374,29,FALSE)),0,(VLOOKUP($A370,'Spring 2023 PVI'!$B374:$AD374,29,FALSE)))</f>
        <v>0</v>
      </c>
      <c r="AM370" s="403">
        <f>IF(ISNA(VLOOKUP($A370,'Spring 2023 PVI'!$B374:$AZ374,30,FALSE)),0,(VLOOKUP($A370,'Spring 2023 PVI'!$B374:$AZ374,30,FALSE)))</f>
        <v>0</v>
      </c>
      <c r="AN370" s="402">
        <f t="shared" si="170"/>
        <v>0</v>
      </c>
      <c r="AO370" s="404">
        <f t="shared" si="171"/>
        <v>83599.199999999997</v>
      </c>
      <c r="AP370" s="384">
        <f t="shared" si="172"/>
        <v>180614.69999999998</v>
      </c>
      <c r="AQ370" s="403"/>
      <c r="AR370" s="403" t="e">
        <f>VLOOKUP($A370,'Data EYFSS Indica'!$C:$AQ,27,0)</f>
        <v>#N/A</v>
      </c>
      <c r="AS370" s="403" t="e">
        <f>VLOOKUP($A370,'Data EYFSS Indica'!$C:$AQ,28,0)</f>
        <v>#N/A</v>
      </c>
      <c r="AT370" s="409" t="e">
        <f t="shared" si="173"/>
        <v>#N/A</v>
      </c>
      <c r="AU370" s="409" t="e">
        <f>(VLOOKUP($A370,'Data EYFSS Indica'!$C:$AQ,24,0))/3.2*AU$3</f>
        <v>#N/A</v>
      </c>
      <c r="AV370" s="413" t="e">
        <f t="shared" si="174"/>
        <v>#N/A</v>
      </c>
      <c r="AW370" s="410" t="e">
        <f t="shared" si="164"/>
        <v>#N/A</v>
      </c>
      <c r="AX370" s="410" t="e">
        <f t="shared" si="165"/>
        <v>#N/A</v>
      </c>
      <c r="AY370" s="410" t="e">
        <f t="shared" si="166"/>
        <v>#N/A</v>
      </c>
      <c r="AZ370" s="642">
        <f>(SUMIF('Spring 2023 School'!B:B,Budget!A370,'Spring 2023 School'!AG:AG)+SUMIF('Summer 2023 School'!B:B,Budget!A370,'Summer 2023 School'!AG:AG)+SUMIF('Autumn 2023 School'!B:B,Budget!A370,'Autumn 2023 School'!AG:AG))</f>
        <v>3</v>
      </c>
      <c r="BA370" s="410">
        <f t="shared" si="167"/>
        <v>2730</v>
      </c>
      <c r="BI370">
        <f t="shared" si="178"/>
        <v>225</v>
      </c>
      <c r="BJ370">
        <f t="shared" si="179"/>
        <v>3150</v>
      </c>
      <c r="BK370">
        <f t="shared" si="180"/>
        <v>225</v>
      </c>
    </row>
    <row r="371" spans="1:63" x14ac:dyDescent="0.35">
      <c r="A371" s="231">
        <v>3607</v>
      </c>
      <c r="B371" t="s">
        <v>504</v>
      </c>
      <c r="C371" s="231">
        <f>IF(ISNA(VLOOKUP($A371,'Spring 2023 PVI'!$B$3:$AF$220,6,FALSE)),0,(VLOOKUP($A371,'Spring 2023 PVI'!$B$3:$AF$220,6,FALSE)))</f>
        <v>18</v>
      </c>
      <c r="D371" s="231">
        <f>IF(ISNA(VLOOKUP($A371,'Summer 2023 PVI'!$B$2:$AF$217,6,FALSE)),0,(VLOOKUP($A371,'Summer 2023 PVI'!$B$2:$AF$217,6,FALSE)))</f>
        <v>24</v>
      </c>
      <c r="E371" s="231">
        <f>IF(ISNA(VLOOKUP($A371,'Autumn 2023 PVI'!$B$2:$AH$214,6,FALSE)),0,(VLOOKUP($A371,'Autumn 2023 PVI'!$B$2:$AH$214,6,FALSE)))</f>
        <v>14</v>
      </c>
      <c r="F371" s="231">
        <f>IF(ISNA(VLOOKUP($A371,'Spring 2023 PVI'!$B$3:$AF$219,9,FALSE)),0,(VLOOKUP($A371,'Spring 2023 PVI'!$B$3:$AF$219,8,FALSE)))</f>
        <v>1</v>
      </c>
      <c r="G371" s="231">
        <f>IF(ISNA(VLOOKUP($A371,'Summer 2023 PVI'!$B$2:$AF$216,9,FALSE)),0,(VLOOKUP($A371,'Summer 2023 PVI'!$B$2:$AF$216,8,FALSE)))</f>
        <v>1</v>
      </c>
      <c r="H371" s="231">
        <f>IF(ISNA(VLOOKUP($A371,'Autumn 2023 PVI'!$B$2:$AH$214,9,FALSE)),0,(VLOOKUP($A371,'Autumn 2023 PVI'!$B$2:$AH$214,9,FALSE)))</f>
        <v>0</v>
      </c>
      <c r="I371" s="231">
        <f>IF(ISNA(VLOOKUP($A371,'Spring 2023 PVI'!$B$3:$AF$219,13,FALSE)),0,(VLOOKUP($A371,'Spring 2023 PVI'!$B$3:$AF$219,13,FALSE)))</f>
        <v>270</v>
      </c>
      <c r="J371" s="231">
        <f>IF(ISNA(VLOOKUP($A371,'Summer 2023 PVI'!$B$2:$AF$216,13,FALSE)),0,(VLOOKUP($A371,'Summer 2023 PVI'!$B$2:$AF$216,13,FALSE)))</f>
        <v>360</v>
      </c>
      <c r="K371" s="231">
        <f>IF(ISNA(VLOOKUP($A371,'Autumn 2023 PVI'!$B$2:$AH$214,13,FALSE)),0,(VLOOKUP($A371,'Autumn 2023 PVI'!$B$2:$AH$214,13,FALSE)))</f>
        <v>210</v>
      </c>
      <c r="L371" s="231">
        <f>IF(ISNA(VLOOKUP($A371,'Spring 2023 PVI'!$B$3:$AF$219,16,FALSE)),0,(VLOOKUP($A371,'Spring 2023 PVI'!$B$3:$AF$219,16,FALSE)))</f>
        <v>90</v>
      </c>
      <c r="M371" s="231">
        <f>IF(ISNA(VLOOKUP($A371,'Summer 2023 PVI'!$B$2:$AF$216,16,FALSE)),0,(VLOOKUP($A371,'Summer 2023 PVI'!$B$2:$AF$216,16,FALSE)))</f>
        <v>90</v>
      </c>
      <c r="N371" s="231">
        <f>IF(ISNA(VLOOKUP($A371,'Autumn 2023 PVI'!$B$2:$AH$214,16,FALSE)),0,(VLOOKUP($A371,'Autumn 2023 PVI'!$B$2:$AH$214,16,FALSE)))</f>
        <v>0</v>
      </c>
      <c r="O371" s="231">
        <f>IF(ISNA(VLOOKUP($A371,'Spring 2023 PVI'!$B$3:$AF$219,3,FALSE)),0,(VLOOKUP($A371,'Spring 2023 PVI'!$B$3:$AF$219,3,FALSE)))</f>
        <v>11</v>
      </c>
      <c r="P371" s="231">
        <f>IF(ISNA(VLOOKUP($A371,'Summer 2023 PVI'!$B$3:$AF$216,3,FALSE)),0,(VLOOKUP($A371,'Summer 2023 PVI'!$B$2:$AF$216,3,FALSE)))</f>
        <v>9</v>
      </c>
      <c r="Q371" s="231">
        <f>IF(ISNA(VLOOKUP($A371,'Autumn 2023 PVI'!$B$2:$AF$214,3,FALSE)),0,(VLOOKUP($A371,'Autumn 2023 PVI'!$B$2:$AF$214,3,FALSE)))</f>
        <v>7</v>
      </c>
      <c r="R371" s="231">
        <f>IF(ISNA(VLOOKUP($A371,'Spring 2023 PVI'!$B$3:$AF$219,10,FALSE)),0,(VLOOKUP($A371,'Spring 2023 PVI'!$B$3:$AF$219,10,FALSE)))</f>
        <v>165</v>
      </c>
      <c r="S371" s="231">
        <f>IF(ISNA(VLOOKUP($A371,'Summer 2023 PVI'!$B$2:$AF$216,10,FALSE)),0,(VLOOKUP($A371,'Summer 2023 PVI'!$B$2:$AF$216,10,FALSE)))</f>
        <v>135</v>
      </c>
      <c r="T371" s="231">
        <f>IF(ISNA(VLOOKUP($A371,'Autumn 2023 PVI'!$B$2:$AH$214,10,FALSE)),0,(VLOOKUP($A371,'Autumn 2023 PVI'!$B$2:$AH$214,10,FALSE)))</f>
        <v>105</v>
      </c>
      <c r="U371" s="231">
        <f>IF(ISNA(VLOOKUP($A371,'Spring 2023 PVI'!$B$3:$AF$219,26,FALSE)),0,(VLOOKUP($A371,'Spring 2023 PVI'!$B$3:$AF$219,26,FALSE)))</f>
        <v>0</v>
      </c>
      <c r="V371" s="231">
        <f>IF(ISNA(VLOOKUP($A371,'Spring 2023 PVI'!$B$3:$AF$219,26,FALSE)),0,(VLOOKUP($A371,'Spring 2023 PVI'!$B$3:$AF$219,26,FALSE)))</f>
        <v>0</v>
      </c>
      <c r="W371" s="231">
        <f>IF(ISNA(VLOOKUP($A371,'Spring 2023 PVI'!$B$3:$AF$219,26,FALSE)),0,(VLOOKUP($A371,'Spring 2023 PVI'!$B$3:$AF$219,26,FALSE)))</f>
        <v>0</v>
      </c>
      <c r="X371" s="231">
        <f>IF(ISNA(VLOOKUP($A371,'Spring 2023 PVI'!$B$3:$AF$219,27,FALSE)),0,(VLOOKUP($A371,'Spring 2023 PVI'!$B$3:$AF$219,27,FALSE)))</f>
        <v>0</v>
      </c>
      <c r="Y371" s="231">
        <f>IF(ISNA(VLOOKUP($A371,'Spring 2023 PVI'!$B$3:$AF$219,27,FALSE)),0,(VLOOKUP($A371,'Spring 2023 PVI'!$B$3:$AF$219,27,FALSE)))</f>
        <v>0</v>
      </c>
      <c r="Z371" s="231">
        <f>IF(ISNA(VLOOKUP($A371,'Spring 2023 PVI'!$B$3:$AF$219,27,FALSE)),0,(VLOOKUP($A371,'Spring 2023 PVI'!$B$3:$AF$219,27,FALSE)))</f>
        <v>0</v>
      </c>
      <c r="AA371" s="231">
        <f>IF(ISNA(VLOOKUP($A371,'Spring 2023 PVI'!$B$3:$AF$219,28,FALSE)),0,(VLOOKUP($A371,'Spring 2023 PVI'!$B$3:$AF$219,28,FALSE)))</f>
        <v>0</v>
      </c>
      <c r="AB371" s="231">
        <f>IF(ISNA(VLOOKUP($A371,'Spring 2023 PVI'!$B$3:$AF$219,28,FALSE)),0,(VLOOKUP($A371,'Spring 2023 PVI'!$B$3:$AF$219,28,FALSE)))</f>
        <v>0</v>
      </c>
      <c r="AC371" s="231">
        <f>IF(ISNA(VLOOKUP($A371,'Spring 2023 PVI'!$B$3:$AF$219,28,FALSE)),0,(VLOOKUP($A371,'Spring 2023 PVI'!$B$3:$AF$219,28,FALSE)))</f>
        <v>0</v>
      </c>
      <c r="AD371" s="384">
        <f t="shared" si="168"/>
        <v>70731</v>
      </c>
      <c r="AE371" s="403">
        <v>150</v>
      </c>
      <c r="AF371" s="403">
        <v>45</v>
      </c>
      <c r="AG371" s="403">
        <v>0</v>
      </c>
      <c r="AH371" s="384">
        <f t="shared" si="175"/>
        <v>3477</v>
      </c>
      <c r="AI371" s="384">
        <f t="shared" si="176"/>
        <v>495.9</v>
      </c>
      <c r="AJ371" s="384">
        <f t="shared" si="177"/>
        <v>0</v>
      </c>
      <c r="AK371" s="384">
        <f t="shared" si="169"/>
        <v>3972.9</v>
      </c>
      <c r="AL371" s="403">
        <f>IF(ISNA(VLOOKUP($A371,'Spring 2023 PVI'!$B375:$AD375,29,FALSE)),0,(VLOOKUP($A371,'Spring 2023 PVI'!$B375:$AD375,29,FALSE)))</f>
        <v>0</v>
      </c>
      <c r="AM371" s="403">
        <f>IF(ISNA(VLOOKUP($A371,'Spring 2023 PVI'!$B375:$AZ375,30,FALSE)),0,(VLOOKUP($A371,'Spring 2023 PVI'!$B375:$AZ375,30,FALSE)))</f>
        <v>0</v>
      </c>
      <c r="AN371" s="402">
        <f t="shared" si="170"/>
        <v>0</v>
      </c>
      <c r="AO371" s="404">
        <f t="shared" si="171"/>
        <v>42105.599999999999</v>
      </c>
      <c r="AP371" s="384">
        <f t="shared" si="172"/>
        <v>116809.5</v>
      </c>
      <c r="AQ371" s="403"/>
      <c r="AR371" s="403" t="e">
        <f>VLOOKUP($A371,'Data EYFSS Indica'!$C:$AQ,27,0)</f>
        <v>#N/A</v>
      </c>
      <c r="AS371" s="403" t="e">
        <f>VLOOKUP($A371,'Data EYFSS Indica'!$C:$AQ,28,0)</f>
        <v>#N/A</v>
      </c>
      <c r="AT371" s="409" t="e">
        <f t="shared" si="173"/>
        <v>#N/A</v>
      </c>
      <c r="AU371" s="409" t="e">
        <f>(VLOOKUP($A371,'Data EYFSS Indica'!$C:$AQ,24,0))/3.2*AU$3</f>
        <v>#N/A</v>
      </c>
      <c r="AV371" s="413" t="e">
        <f t="shared" si="174"/>
        <v>#N/A</v>
      </c>
      <c r="AW371" s="410" t="e">
        <f t="shared" si="164"/>
        <v>#N/A</v>
      </c>
      <c r="AX371" s="410" t="e">
        <f t="shared" si="165"/>
        <v>#N/A</v>
      </c>
      <c r="AY371" s="410" t="e">
        <f t="shared" si="166"/>
        <v>#N/A</v>
      </c>
      <c r="AZ371" s="642">
        <f>(SUMIF('Spring 2023 School'!B:B,Budget!A371,'Spring 2023 School'!AG:AG)+SUMIF('Summer 2023 School'!B:B,Budget!A371,'Summer 2023 School'!AG:AG)+SUMIF('Autumn 2023 School'!B:B,Budget!A371,'Autumn 2023 School'!AG:AG))</f>
        <v>0</v>
      </c>
      <c r="BA371" s="410">
        <f t="shared" si="167"/>
        <v>0</v>
      </c>
      <c r="BI371">
        <f t="shared" si="178"/>
        <v>2250</v>
      </c>
      <c r="BJ371">
        <f t="shared" si="179"/>
        <v>675</v>
      </c>
      <c r="BK371">
        <f t="shared" si="180"/>
        <v>0</v>
      </c>
    </row>
    <row r="372" spans="1:63" x14ac:dyDescent="0.35">
      <c r="A372" s="231">
        <v>3622</v>
      </c>
      <c r="B372" t="s">
        <v>505</v>
      </c>
      <c r="C372" s="231">
        <f>IF(ISNA(VLOOKUP($A372,'Spring 2023 PVI'!$B$3:$AF$220,6,FALSE)),0,(VLOOKUP($A372,'Spring 2023 PVI'!$B$3:$AF$220,6,FALSE)))</f>
        <v>31</v>
      </c>
      <c r="D372" s="231">
        <f>IF(ISNA(VLOOKUP($A372,'Summer 2023 PVI'!$B$2:$AF$217,6,FALSE)),0,(VLOOKUP($A372,'Summer 2023 PVI'!$B$2:$AF$217,6,FALSE)))</f>
        <v>37</v>
      </c>
      <c r="E372" s="231">
        <f>IF(ISNA(VLOOKUP($A372,'Autumn 2023 PVI'!$B$2:$AH$214,6,FALSE)),0,(VLOOKUP($A372,'Autumn 2023 PVI'!$B$2:$AH$214,6,FALSE)))</f>
        <v>28</v>
      </c>
      <c r="F372" s="231">
        <f>IF(ISNA(VLOOKUP($A372,'Spring 2023 PVI'!$B$3:$AF$219,9,FALSE)),0,(VLOOKUP($A372,'Spring 2023 PVI'!$B$3:$AF$219,8,FALSE)))</f>
        <v>2</v>
      </c>
      <c r="G372" s="231">
        <f>IF(ISNA(VLOOKUP($A372,'Summer 2023 PVI'!$B$2:$AF$216,9,FALSE)),0,(VLOOKUP($A372,'Summer 2023 PVI'!$B$2:$AF$216,8,FALSE)))</f>
        <v>4</v>
      </c>
      <c r="H372" s="231">
        <f>IF(ISNA(VLOOKUP($A372,'Autumn 2023 PVI'!$B$2:$AH$214,9,FALSE)),0,(VLOOKUP($A372,'Autumn 2023 PVI'!$B$2:$AH$214,9,FALSE)))</f>
        <v>9</v>
      </c>
      <c r="I372" s="231">
        <f>IF(ISNA(VLOOKUP($A372,'Spring 2023 PVI'!$B$3:$AF$219,13,FALSE)),0,(VLOOKUP($A372,'Spring 2023 PVI'!$B$3:$AF$219,13,FALSE)))</f>
        <v>465</v>
      </c>
      <c r="J372" s="231">
        <f>IF(ISNA(VLOOKUP($A372,'Summer 2023 PVI'!$B$2:$AF$216,13,FALSE)),0,(VLOOKUP($A372,'Summer 2023 PVI'!$B$2:$AF$216,13,FALSE)))</f>
        <v>555</v>
      </c>
      <c r="K372" s="231">
        <f>IF(ISNA(VLOOKUP($A372,'Autumn 2023 PVI'!$B$2:$AH$214,13,FALSE)),0,(VLOOKUP($A372,'Autumn 2023 PVI'!$B$2:$AH$214,13,FALSE)))</f>
        <v>420</v>
      </c>
      <c r="L372" s="231">
        <f>IF(ISNA(VLOOKUP($A372,'Spring 2023 PVI'!$B$3:$AF$219,16,FALSE)),0,(VLOOKUP($A372,'Spring 2023 PVI'!$B$3:$AF$219,16,FALSE)))</f>
        <v>150</v>
      </c>
      <c r="M372" s="231">
        <f>IF(ISNA(VLOOKUP($A372,'Summer 2023 PVI'!$B$2:$AF$216,16,FALSE)),0,(VLOOKUP($A372,'Summer 2023 PVI'!$B$2:$AF$216,16,FALSE)))</f>
        <v>220</v>
      </c>
      <c r="N372" s="231">
        <f>IF(ISNA(VLOOKUP($A372,'Autumn 2023 PVI'!$B$2:$AH$214,16,FALSE)),0,(VLOOKUP($A372,'Autumn 2023 PVI'!$B$2:$AH$214,16,FALSE)))</f>
        <v>135</v>
      </c>
      <c r="O372" s="231">
        <f>IF(ISNA(VLOOKUP($A372,'Spring 2023 PVI'!$B$3:$AF$219,3,FALSE)),0,(VLOOKUP($A372,'Spring 2023 PVI'!$B$3:$AF$219,3,FALSE)))</f>
        <v>16</v>
      </c>
      <c r="P372" s="231">
        <f>IF(ISNA(VLOOKUP($A372,'Summer 2023 PVI'!$B$3:$AF$216,3,FALSE)),0,(VLOOKUP($A372,'Summer 2023 PVI'!$B$2:$AF$216,3,FALSE)))</f>
        <v>12</v>
      </c>
      <c r="Q372" s="231">
        <f>IF(ISNA(VLOOKUP($A372,'Autumn 2023 PVI'!$B$2:$AF$214,3,FALSE)),0,(VLOOKUP($A372,'Autumn 2023 PVI'!$B$2:$AF$214,3,FALSE)))</f>
        <v>8</v>
      </c>
      <c r="R372" s="231">
        <f>IF(ISNA(VLOOKUP($A372,'Spring 2023 PVI'!$B$3:$AF$219,10,FALSE)),0,(VLOOKUP($A372,'Spring 2023 PVI'!$B$3:$AF$219,10,FALSE)))</f>
        <v>240</v>
      </c>
      <c r="S372" s="231">
        <f>IF(ISNA(VLOOKUP($A372,'Summer 2023 PVI'!$B$2:$AF$216,10,FALSE)),0,(VLOOKUP($A372,'Summer 2023 PVI'!$B$2:$AF$216,10,FALSE)))</f>
        <v>180</v>
      </c>
      <c r="T372" s="231">
        <f>IF(ISNA(VLOOKUP($A372,'Autumn 2023 PVI'!$B$2:$AH$214,10,FALSE)),0,(VLOOKUP($A372,'Autumn 2023 PVI'!$B$2:$AH$214,10,FALSE)))</f>
        <v>120</v>
      </c>
      <c r="U372" s="231">
        <f>IF(ISNA(VLOOKUP($A372,'Spring 2023 PVI'!$B$3:$AF$219,26,FALSE)),0,(VLOOKUP($A372,'Spring 2023 PVI'!$B$3:$AF$219,26,FALSE)))</f>
        <v>9</v>
      </c>
      <c r="V372" s="231">
        <f>IF(ISNA(VLOOKUP($A372,'Spring 2023 PVI'!$B$3:$AF$219,26,FALSE)),0,(VLOOKUP($A372,'Spring 2023 PVI'!$B$3:$AF$219,26,FALSE)))</f>
        <v>9</v>
      </c>
      <c r="W372" s="231">
        <f>IF(ISNA(VLOOKUP($A372,'Spring 2023 PVI'!$B$3:$AF$219,26,FALSE)),0,(VLOOKUP($A372,'Spring 2023 PVI'!$B$3:$AF$219,26,FALSE)))</f>
        <v>9</v>
      </c>
      <c r="X372" s="231">
        <f>IF(ISNA(VLOOKUP($A372,'Spring 2023 PVI'!$B$3:$AF$219,27,FALSE)),0,(VLOOKUP($A372,'Spring 2023 PVI'!$B$3:$AF$219,27,FALSE)))</f>
        <v>135</v>
      </c>
      <c r="Y372" s="231">
        <f>IF(ISNA(VLOOKUP($A372,'Spring 2023 PVI'!$B$3:$AF$219,27,FALSE)),0,(VLOOKUP($A372,'Spring 2023 PVI'!$B$3:$AF$219,27,FALSE)))</f>
        <v>135</v>
      </c>
      <c r="Z372" s="231">
        <f>IF(ISNA(VLOOKUP($A372,'Spring 2023 PVI'!$B$3:$AF$219,27,FALSE)),0,(VLOOKUP($A372,'Spring 2023 PVI'!$B$3:$AF$219,27,FALSE)))</f>
        <v>135</v>
      </c>
      <c r="AA372" s="231">
        <f>IF(ISNA(VLOOKUP($A372,'Spring 2023 PVI'!$B$3:$AF$219,28,FALSE)),0,(VLOOKUP($A372,'Spring 2023 PVI'!$B$3:$AF$219,28,FALSE)))</f>
        <v>0</v>
      </c>
      <c r="AB372" s="231">
        <f>IF(ISNA(VLOOKUP($A372,'Spring 2023 PVI'!$B$3:$AF$219,28,FALSE)),0,(VLOOKUP($A372,'Spring 2023 PVI'!$B$3:$AF$219,28,FALSE)))</f>
        <v>0</v>
      </c>
      <c r="AC372" s="231">
        <f>IF(ISNA(VLOOKUP($A372,'Spring 2023 PVI'!$B$3:$AF$219,28,FALSE)),0,(VLOOKUP($A372,'Spring 2023 PVI'!$B$3:$AF$219,28,FALSE)))</f>
        <v>0</v>
      </c>
      <c r="AD372" s="384">
        <f t="shared" si="168"/>
        <v>134036.6</v>
      </c>
      <c r="AE372" s="403">
        <v>0</v>
      </c>
      <c r="AF372" s="403">
        <v>60</v>
      </c>
      <c r="AG372" s="403">
        <v>120</v>
      </c>
      <c r="AH372" s="384">
        <f t="shared" si="175"/>
        <v>0</v>
      </c>
      <c r="AI372" s="384">
        <f t="shared" si="176"/>
        <v>661.19999999999993</v>
      </c>
      <c r="AJ372" s="384">
        <f t="shared" si="177"/>
        <v>364.8</v>
      </c>
      <c r="AK372" s="384">
        <f t="shared" si="169"/>
        <v>1026</v>
      </c>
      <c r="AL372" s="403">
        <f>IF(ISNA(VLOOKUP($A372,'Spring 2023 PVI'!$B376:$AD376,29,FALSE)),0,(VLOOKUP($A372,'Spring 2023 PVI'!$B376:$AD376,29,FALSE)))</f>
        <v>0</v>
      </c>
      <c r="AM372" s="403">
        <f>IF(ISNA(VLOOKUP($A372,'Spring 2023 PVI'!$B376:$AZ376,30,FALSE)),0,(VLOOKUP($A372,'Spring 2023 PVI'!$B376:$AZ376,30,FALSE)))</f>
        <v>0</v>
      </c>
      <c r="AN372" s="402">
        <f t="shared" si="170"/>
        <v>0</v>
      </c>
      <c r="AO372" s="404">
        <f t="shared" si="171"/>
        <v>56304.000000000007</v>
      </c>
      <c r="AP372" s="384">
        <f t="shared" si="172"/>
        <v>191366.6</v>
      </c>
      <c r="AQ372" s="403"/>
      <c r="AR372" s="403" t="e">
        <f>VLOOKUP($A372,'Data EYFSS Indica'!$C:$AQ,27,0)</f>
        <v>#N/A</v>
      </c>
      <c r="AS372" s="403" t="e">
        <f>VLOOKUP($A372,'Data EYFSS Indica'!$C:$AQ,28,0)</f>
        <v>#N/A</v>
      </c>
      <c r="AT372" s="409" t="e">
        <f t="shared" si="173"/>
        <v>#N/A</v>
      </c>
      <c r="AU372" s="409" t="e">
        <f>(VLOOKUP($A372,'Data EYFSS Indica'!$C:$AQ,24,0))/3.2*AU$3</f>
        <v>#N/A</v>
      </c>
      <c r="AV372" s="413" t="e">
        <f t="shared" si="174"/>
        <v>#N/A</v>
      </c>
      <c r="AW372" s="410" t="e">
        <f t="shared" si="164"/>
        <v>#N/A</v>
      </c>
      <c r="AX372" s="410" t="e">
        <f t="shared" si="165"/>
        <v>#N/A</v>
      </c>
      <c r="AY372" s="410" t="e">
        <f t="shared" si="166"/>
        <v>#N/A</v>
      </c>
      <c r="AZ372" s="642">
        <f>(SUMIF('Spring 2023 School'!B:B,Budget!A372,'Spring 2023 School'!AG:AG)+SUMIF('Summer 2023 School'!B:B,Budget!A372,'Summer 2023 School'!AG:AG)+SUMIF('Autumn 2023 School'!B:B,Budget!A372,'Autumn 2023 School'!AG:AG))</f>
        <v>0</v>
      </c>
      <c r="BA372" s="410">
        <f t="shared" si="167"/>
        <v>0</v>
      </c>
      <c r="BI372">
        <f t="shared" si="178"/>
        <v>0</v>
      </c>
      <c r="BJ372">
        <f t="shared" si="179"/>
        <v>900</v>
      </c>
      <c r="BK372">
        <f t="shared" si="180"/>
        <v>1800</v>
      </c>
    </row>
    <row r="373" spans="1:63" x14ac:dyDescent="0.35">
      <c r="A373" s="231">
        <v>3636</v>
      </c>
      <c r="B373" t="s">
        <v>506</v>
      </c>
      <c r="C373" s="231">
        <f>IF(ISNA(VLOOKUP($A373,'Spring 2023 PVI'!$B$3:$AF$220,6,FALSE)),0,(VLOOKUP($A373,'Spring 2023 PVI'!$B$3:$AF$220,6,FALSE)))</f>
        <v>7</v>
      </c>
      <c r="D373" s="231">
        <f>IF(ISNA(VLOOKUP($A373,'Summer 2023 PVI'!$B$2:$AF$217,6,FALSE)),0,(VLOOKUP($A373,'Summer 2023 PVI'!$B$2:$AF$217,6,FALSE)))</f>
        <v>13</v>
      </c>
      <c r="E373" s="231">
        <f>IF(ISNA(VLOOKUP($A373,'Autumn 2023 PVI'!$B$2:$AH$214,6,FALSE)),0,(VLOOKUP($A373,'Autumn 2023 PVI'!$B$2:$AH$214,6,FALSE)))</f>
        <v>5</v>
      </c>
      <c r="F373" s="231">
        <f>IF(ISNA(VLOOKUP($A373,'Spring 2023 PVI'!$B$3:$AF$219,9,FALSE)),0,(VLOOKUP($A373,'Spring 2023 PVI'!$B$3:$AF$219,8,FALSE)))</f>
        <v>2</v>
      </c>
      <c r="G373" s="231">
        <f>IF(ISNA(VLOOKUP($A373,'Summer 2023 PVI'!$B$2:$AF$216,9,FALSE)),0,(VLOOKUP($A373,'Summer 2023 PVI'!$B$2:$AF$216,8,FALSE)))</f>
        <v>2</v>
      </c>
      <c r="H373" s="231">
        <f>IF(ISNA(VLOOKUP($A373,'Autumn 2023 PVI'!$B$2:$AH$214,9,FALSE)),0,(VLOOKUP($A373,'Autumn 2023 PVI'!$B$2:$AH$214,9,FALSE)))</f>
        <v>1</v>
      </c>
      <c r="I373" s="231">
        <f>IF(ISNA(VLOOKUP($A373,'Spring 2023 PVI'!$B$3:$AF$219,13,FALSE)),0,(VLOOKUP($A373,'Spring 2023 PVI'!$B$3:$AF$219,13,FALSE)))</f>
        <v>90</v>
      </c>
      <c r="J373" s="231">
        <f>IF(ISNA(VLOOKUP($A373,'Summer 2023 PVI'!$B$2:$AF$216,13,FALSE)),0,(VLOOKUP($A373,'Summer 2023 PVI'!$B$2:$AF$216,13,FALSE)))</f>
        <v>180</v>
      </c>
      <c r="K373" s="231">
        <f>IF(ISNA(VLOOKUP($A373,'Autumn 2023 PVI'!$B$2:$AH$214,13,FALSE)),0,(VLOOKUP($A373,'Autumn 2023 PVI'!$B$2:$AH$214,13,FALSE)))</f>
        <v>75</v>
      </c>
      <c r="L373" s="231">
        <f>IF(ISNA(VLOOKUP($A373,'Spring 2023 PVI'!$B$3:$AF$219,16,FALSE)),0,(VLOOKUP($A373,'Spring 2023 PVI'!$B$3:$AF$219,16,FALSE)))</f>
        <v>30</v>
      </c>
      <c r="M373" s="231">
        <f>IF(ISNA(VLOOKUP($A373,'Summer 2023 PVI'!$B$2:$AF$216,16,FALSE)),0,(VLOOKUP($A373,'Summer 2023 PVI'!$B$2:$AF$216,16,FALSE)))</f>
        <v>45</v>
      </c>
      <c r="N373" s="231">
        <f>IF(ISNA(VLOOKUP($A373,'Autumn 2023 PVI'!$B$2:$AH$214,16,FALSE)),0,(VLOOKUP($A373,'Autumn 2023 PVI'!$B$2:$AH$214,16,FALSE)))</f>
        <v>15</v>
      </c>
      <c r="O373" s="231">
        <f>IF(ISNA(VLOOKUP($A373,'Spring 2023 PVI'!$B$3:$AF$219,3,FALSE)),0,(VLOOKUP($A373,'Spring 2023 PVI'!$B$3:$AF$219,3,FALSE)))</f>
        <v>13</v>
      </c>
      <c r="P373" s="231">
        <f>IF(ISNA(VLOOKUP($A373,'Summer 2023 PVI'!$B$3:$AF$216,3,FALSE)),0,(VLOOKUP($A373,'Summer 2023 PVI'!$B$2:$AF$216,3,FALSE)))</f>
        <v>11</v>
      </c>
      <c r="Q373" s="231">
        <f>IF(ISNA(VLOOKUP($A373,'Autumn 2023 PVI'!$B$2:$AF$214,3,FALSE)),0,(VLOOKUP($A373,'Autumn 2023 PVI'!$B$2:$AF$214,3,FALSE)))</f>
        <v>13</v>
      </c>
      <c r="R373" s="231">
        <f>IF(ISNA(VLOOKUP($A373,'Spring 2023 PVI'!$B$3:$AF$219,10,FALSE)),0,(VLOOKUP($A373,'Spring 2023 PVI'!$B$3:$AF$219,10,FALSE)))</f>
        <v>195</v>
      </c>
      <c r="S373" s="231">
        <f>IF(ISNA(VLOOKUP($A373,'Summer 2023 PVI'!$B$2:$AF$216,10,FALSE)),0,(VLOOKUP($A373,'Summer 2023 PVI'!$B$2:$AF$216,10,FALSE)))</f>
        <v>165</v>
      </c>
      <c r="T373" s="231">
        <f>IF(ISNA(VLOOKUP($A373,'Autumn 2023 PVI'!$B$2:$AH$214,10,FALSE)),0,(VLOOKUP($A373,'Autumn 2023 PVI'!$B$2:$AH$214,10,FALSE)))</f>
        <v>195</v>
      </c>
      <c r="U373" s="231">
        <f>IF(ISNA(VLOOKUP($A373,'Spring 2023 PVI'!$B$3:$AF$219,26,FALSE)),0,(VLOOKUP($A373,'Spring 2023 PVI'!$B$3:$AF$219,26,FALSE)))</f>
        <v>3</v>
      </c>
      <c r="V373" s="231">
        <f>IF(ISNA(VLOOKUP($A373,'Spring 2023 PVI'!$B$3:$AF$219,26,FALSE)),0,(VLOOKUP($A373,'Spring 2023 PVI'!$B$3:$AF$219,26,FALSE)))</f>
        <v>3</v>
      </c>
      <c r="W373" s="231">
        <f>IF(ISNA(VLOOKUP($A373,'Spring 2023 PVI'!$B$3:$AF$219,26,FALSE)),0,(VLOOKUP($A373,'Spring 2023 PVI'!$B$3:$AF$219,26,FALSE)))</f>
        <v>3</v>
      </c>
      <c r="X373" s="231">
        <f>IF(ISNA(VLOOKUP($A373,'Spring 2023 PVI'!$B$3:$AF$219,27,FALSE)),0,(VLOOKUP($A373,'Spring 2023 PVI'!$B$3:$AF$219,27,FALSE)))</f>
        <v>45</v>
      </c>
      <c r="Y373" s="231">
        <f>IF(ISNA(VLOOKUP($A373,'Spring 2023 PVI'!$B$3:$AF$219,27,FALSE)),0,(VLOOKUP($A373,'Spring 2023 PVI'!$B$3:$AF$219,27,FALSE)))</f>
        <v>45</v>
      </c>
      <c r="Z373" s="231">
        <f>IF(ISNA(VLOOKUP($A373,'Spring 2023 PVI'!$B$3:$AF$219,27,FALSE)),0,(VLOOKUP($A373,'Spring 2023 PVI'!$B$3:$AF$219,27,FALSE)))</f>
        <v>45</v>
      </c>
      <c r="AA373" s="231">
        <f>IF(ISNA(VLOOKUP($A373,'Spring 2023 PVI'!$B$3:$AF$219,28,FALSE)),0,(VLOOKUP($A373,'Spring 2023 PVI'!$B$3:$AF$219,28,FALSE)))</f>
        <v>0</v>
      </c>
      <c r="AB373" s="231">
        <f>IF(ISNA(VLOOKUP($A373,'Spring 2023 PVI'!$B$3:$AF$219,28,FALSE)),0,(VLOOKUP($A373,'Spring 2023 PVI'!$B$3:$AF$219,28,FALSE)))</f>
        <v>0</v>
      </c>
      <c r="AC373" s="231">
        <f>IF(ISNA(VLOOKUP($A373,'Spring 2023 PVI'!$B$3:$AF$219,28,FALSE)),0,(VLOOKUP($A373,'Spring 2023 PVI'!$B$3:$AF$219,28,FALSE)))</f>
        <v>0</v>
      </c>
      <c r="AD373" s="384">
        <f t="shared" si="168"/>
        <v>30162.299999999996</v>
      </c>
      <c r="AE373" s="403">
        <v>75</v>
      </c>
      <c r="AF373" s="403">
        <v>0</v>
      </c>
      <c r="AG373" s="403">
        <v>15</v>
      </c>
      <c r="AH373" s="384">
        <f t="shared" si="175"/>
        <v>1738.5</v>
      </c>
      <c r="AI373" s="384">
        <f t="shared" si="176"/>
        <v>0</v>
      </c>
      <c r="AJ373" s="384">
        <f t="shared" si="177"/>
        <v>45.6</v>
      </c>
      <c r="AK373" s="384">
        <f t="shared" si="169"/>
        <v>1784.1</v>
      </c>
      <c r="AL373" s="403">
        <f>IF(ISNA(VLOOKUP($A373,'Spring 2023 PVI'!$B377:$AD377,29,FALSE)),0,(VLOOKUP($A373,'Spring 2023 PVI'!$B377:$AD377,29,FALSE)))</f>
        <v>0</v>
      </c>
      <c r="AM373" s="403">
        <f>IF(ISNA(VLOOKUP($A373,'Spring 2023 PVI'!$B377:$AZ377,30,FALSE)),0,(VLOOKUP($A373,'Spring 2023 PVI'!$B377:$AZ377,30,FALSE)))</f>
        <v>0</v>
      </c>
      <c r="AN373" s="402">
        <f t="shared" si="170"/>
        <v>0</v>
      </c>
      <c r="AO373" s="404">
        <f t="shared" si="171"/>
        <v>57283.200000000004</v>
      </c>
      <c r="AP373" s="384">
        <f t="shared" si="172"/>
        <v>89229.6</v>
      </c>
      <c r="AQ373" s="403"/>
      <c r="AR373" s="403" t="e">
        <f>VLOOKUP($A373,'Data EYFSS Indica'!$C:$AQ,27,0)</f>
        <v>#N/A</v>
      </c>
      <c r="AS373" s="403" t="e">
        <f>VLOOKUP($A373,'Data EYFSS Indica'!$C:$AQ,28,0)</f>
        <v>#N/A</v>
      </c>
      <c r="AT373" s="409" t="e">
        <f t="shared" si="173"/>
        <v>#N/A</v>
      </c>
      <c r="AU373" s="409" t="e">
        <f>(VLOOKUP($A373,'Data EYFSS Indica'!$C:$AQ,24,0))/3.2*AU$3</f>
        <v>#N/A</v>
      </c>
      <c r="AV373" s="413" t="e">
        <f t="shared" si="174"/>
        <v>#N/A</v>
      </c>
      <c r="AW373" s="410" t="e">
        <f t="shared" si="164"/>
        <v>#N/A</v>
      </c>
      <c r="AX373" s="410" t="e">
        <f t="shared" si="165"/>
        <v>#N/A</v>
      </c>
      <c r="AY373" s="410" t="e">
        <f t="shared" si="166"/>
        <v>#N/A</v>
      </c>
      <c r="AZ373" s="642">
        <f>(SUMIF('Spring 2023 School'!B:B,Budget!A373,'Spring 2023 School'!AG:AG)+SUMIF('Summer 2023 School'!B:B,Budget!A373,'Summer 2023 School'!AG:AG)+SUMIF('Autumn 2023 School'!B:B,Budget!A373,'Autumn 2023 School'!AG:AG))</f>
        <v>2</v>
      </c>
      <c r="BA373" s="410">
        <f t="shared" si="167"/>
        <v>1820</v>
      </c>
      <c r="BI373">
        <f t="shared" si="178"/>
        <v>1125</v>
      </c>
      <c r="BJ373">
        <f t="shared" si="179"/>
        <v>0</v>
      </c>
      <c r="BK373">
        <f t="shared" si="180"/>
        <v>225</v>
      </c>
    </row>
    <row r="374" spans="1:63" x14ac:dyDescent="0.35">
      <c r="A374" s="231">
        <v>3654</v>
      </c>
      <c r="B374" t="s">
        <v>507</v>
      </c>
      <c r="C374" s="231">
        <f>IF(ISNA(VLOOKUP($A374,'Spring 2023 PVI'!$B$3:$AF$220,6,FALSE)),0,(VLOOKUP($A374,'Spring 2023 PVI'!$B$3:$AF$220,6,FALSE)))</f>
        <v>25</v>
      </c>
      <c r="D374" s="231">
        <f>IF(ISNA(VLOOKUP($A374,'Summer 2023 PVI'!$B$2:$AF$217,6,FALSE)),0,(VLOOKUP($A374,'Summer 2023 PVI'!$B$2:$AF$217,6,FALSE)))</f>
        <v>0</v>
      </c>
      <c r="E374" s="231">
        <f>IF(ISNA(VLOOKUP($A374,'Autumn 2023 PVI'!$B$2:$AH$214,6,FALSE)),0,(VLOOKUP($A374,'Autumn 2023 PVI'!$B$2:$AH$214,6,FALSE)))</f>
        <v>0</v>
      </c>
      <c r="F374" s="231">
        <f>IF(ISNA(VLOOKUP($A374,'Spring 2023 PVI'!$B$3:$AF$219,9,FALSE)),0,(VLOOKUP($A374,'Spring 2023 PVI'!$B$3:$AF$219,8,FALSE)))</f>
        <v>6</v>
      </c>
      <c r="G374" s="231">
        <f>IF(ISNA(VLOOKUP($A374,'Summer 2023 PVI'!$B$2:$AF$216,9,FALSE)),0,(VLOOKUP($A374,'Summer 2023 PVI'!$B$2:$AF$216,8,FALSE)))</f>
        <v>0</v>
      </c>
      <c r="H374" s="231">
        <f>IF(ISNA(VLOOKUP($A374,'Autumn 2023 PVI'!$B$2:$AH$214,9,FALSE)),0,(VLOOKUP($A374,'Autumn 2023 PVI'!$B$2:$AH$214,9,FALSE)))</f>
        <v>0</v>
      </c>
      <c r="I374" s="231">
        <f>IF(ISNA(VLOOKUP($A374,'Spring 2023 PVI'!$B$3:$AF$219,13,FALSE)),0,(VLOOKUP($A374,'Spring 2023 PVI'!$B$3:$AF$219,13,FALSE)))</f>
        <v>285</v>
      </c>
      <c r="J374" s="231">
        <f>IF(ISNA(VLOOKUP($A374,'Summer 2023 PVI'!$B$2:$AF$216,13,FALSE)),0,(VLOOKUP($A374,'Summer 2023 PVI'!$B$2:$AF$216,13,FALSE)))</f>
        <v>0</v>
      </c>
      <c r="K374" s="231">
        <f>IF(ISNA(VLOOKUP($A374,'Autumn 2023 PVI'!$B$2:$AH$214,13,FALSE)),0,(VLOOKUP($A374,'Autumn 2023 PVI'!$B$2:$AH$214,13,FALSE)))</f>
        <v>0</v>
      </c>
      <c r="L374" s="231">
        <f>IF(ISNA(VLOOKUP($A374,'Spring 2023 PVI'!$B$3:$AF$219,16,FALSE)),0,(VLOOKUP($A374,'Spring 2023 PVI'!$B$3:$AF$219,16,FALSE)))</f>
        <v>240</v>
      </c>
      <c r="M374" s="231">
        <f>IF(ISNA(VLOOKUP($A374,'Summer 2023 PVI'!$B$2:$AF$216,16,FALSE)),0,(VLOOKUP($A374,'Summer 2023 PVI'!$B$2:$AF$216,16,FALSE)))</f>
        <v>0</v>
      </c>
      <c r="N374" s="231">
        <f>IF(ISNA(VLOOKUP($A374,'Autumn 2023 PVI'!$B$2:$AH$214,16,FALSE)),0,(VLOOKUP($A374,'Autumn 2023 PVI'!$B$2:$AH$214,16,FALSE)))</f>
        <v>0</v>
      </c>
      <c r="O374" s="231">
        <f>IF(ISNA(VLOOKUP($A374,'Spring 2023 PVI'!$B$3:$AF$219,3,FALSE)),0,(VLOOKUP($A374,'Spring 2023 PVI'!$B$3:$AF$219,3,FALSE)))</f>
        <v>3</v>
      </c>
      <c r="P374" s="231">
        <f>IF(ISNA(VLOOKUP($A374,'Summer 2023 PVI'!$B$3:$AF$216,3,FALSE)),0,(VLOOKUP($A374,'Summer 2023 PVI'!$B$2:$AF$216,3,FALSE)))</f>
        <v>0</v>
      </c>
      <c r="Q374" s="231">
        <f>IF(ISNA(VLOOKUP($A374,'Autumn 2023 PVI'!$B$2:$AF$214,3,FALSE)),0,(VLOOKUP($A374,'Autumn 2023 PVI'!$B$2:$AF$214,3,FALSE)))</f>
        <v>0</v>
      </c>
      <c r="R374" s="231">
        <f>IF(ISNA(VLOOKUP($A374,'Spring 2023 PVI'!$B$3:$AF$219,10,FALSE)),0,(VLOOKUP($A374,'Spring 2023 PVI'!$B$3:$AF$219,10,FALSE)))</f>
        <v>45</v>
      </c>
      <c r="S374" s="231">
        <f>IF(ISNA(VLOOKUP($A374,'Summer 2023 PVI'!$B$2:$AF$216,10,FALSE)),0,(VLOOKUP($A374,'Summer 2023 PVI'!$B$2:$AF$216,10,FALSE)))</f>
        <v>0</v>
      </c>
      <c r="T374" s="231">
        <f>IF(ISNA(VLOOKUP($A374,'Autumn 2023 PVI'!$B$2:$AH$214,10,FALSE)),0,(VLOOKUP($A374,'Autumn 2023 PVI'!$B$2:$AH$214,10,FALSE)))</f>
        <v>0</v>
      </c>
      <c r="U374" s="231">
        <f>IF(ISNA(VLOOKUP($A374,'Spring 2023 PVI'!$B$3:$AF$219,26,FALSE)),0,(VLOOKUP($A374,'Spring 2023 PVI'!$B$3:$AF$219,26,FALSE)))</f>
        <v>2</v>
      </c>
      <c r="V374" s="231">
        <f>IF(ISNA(VLOOKUP($A374,'Spring 2023 PVI'!$B$3:$AF$219,26,FALSE)),0,(VLOOKUP($A374,'Spring 2023 PVI'!$B$3:$AF$219,26,FALSE)))</f>
        <v>2</v>
      </c>
      <c r="W374" s="231">
        <f>IF(ISNA(VLOOKUP($A374,'Spring 2023 PVI'!$B$3:$AF$219,26,FALSE)),0,(VLOOKUP($A374,'Spring 2023 PVI'!$B$3:$AF$219,26,FALSE)))</f>
        <v>2</v>
      </c>
      <c r="X374" s="231">
        <f>IF(ISNA(VLOOKUP($A374,'Spring 2023 PVI'!$B$3:$AF$219,27,FALSE)),0,(VLOOKUP($A374,'Spring 2023 PVI'!$B$3:$AF$219,27,FALSE)))</f>
        <v>30</v>
      </c>
      <c r="Y374" s="231">
        <f>IF(ISNA(VLOOKUP($A374,'Spring 2023 PVI'!$B$3:$AF$219,27,FALSE)),0,(VLOOKUP($A374,'Spring 2023 PVI'!$B$3:$AF$219,27,FALSE)))</f>
        <v>30</v>
      </c>
      <c r="Z374" s="231">
        <f>IF(ISNA(VLOOKUP($A374,'Spring 2023 PVI'!$B$3:$AF$219,27,FALSE)),0,(VLOOKUP($A374,'Spring 2023 PVI'!$B$3:$AF$219,27,FALSE)))</f>
        <v>30</v>
      </c>
      <c r="AA374" s="231">
        <f>IF(ISNA(VLOOKUP($A374,'Spring 2023 PVI'!$B$3:$AF$219,28,FALSE)),0,(VLOOKUP($A374,'Spring 2023 PVI'!$B$3:$AF$219,28,FALSE)))</f>
        <v>0</v>
      </c>
      <c r="AB374" s="231">
        <f>IF(ISNA(VLOOKUP($A374,'Spring 2023 PVI'!$B$3:$AF$219,28,FALSE)),0,(VLOOKUP($A374,'Spring 2023 PVI'!$B$3:$AF$219,28,FALSE)))</f>
        <v>0</v>
      </c>
      <c r="AC374" s="231">
        <f>IF(ISNA(VLOOKUP($A374,'Spring 2023 PVI'!$B$3:$AF$219,28,FALSE)),0,(VLOOKUP($A374,'Spring 2023 PVI'!$B$3:$AF$219,28,FALSE)))</f>
        <v>0</v>
      </c>
      <c r="AD374" s="384">
        <f t="shared" si="168"/>
        <v>36991.5</v>
      </c>
      <c r="AE374" s="403">
        <v>30</v>
      </c>
      <c r="AF374" s="403">
        <v>15</v>
      </c>
      <c r="AG374" s="403">
        <v>120</v>
      </c>
      <c r="AH374" s="384">
        <f t="shared" si="175"/>
        <v>695.4</v>
      </c>
      <c r="AI374" s="384">
        <f t="shared" si="176"/>
        <v>165.29999999999998</v>
      </c>
      <c r="AJ374" s="384">
        <f t="shared" si="177"/>
        <v>364.8</v>
      </c>
      <c r="AK374" s="384">
        <f t="shared" si="169"/>
        <v>1225.5</v>
      </c>
      <c r="AL374" s="403">
        <f>IF(ISNA(VLOOKUP($A374,'Spring 2023 PVI'!$B378:$AD378,29,FALSE)),0,(VLOOKUP($A374,'Spring 2023 PVI'!$B378:$AD378,29,FALSE)))</f>
        <v>0</v>
      </c>
      <c r="AM374" s="403">
        <f>IF(ISNA(VLOOKUP($A374,'Spring 2023 PVI'!$B378:$AZ378,30,FALSE)),0,(VLOOKUP($A374,'Spring 2023 PVI'!$B378:$AZ378,30,FALSE)))</f>
        <v>0</v>
      </c>
      <c r="AN374" s="402">
        <f t="shared" si="170"/>
        <v>0</v>
      </c>
      <c r="AO374" s="404">
        <f t="shared" si="171"/>
        <v>4773.6000000000004</v>
      </c>
      <c r="AP374" s="384">
        <f t="shared" si="172"/>
        <v>42990.6</v>
      </c>
      <c r="AQ374" s="403"/>
      <c r="AR374" s="403" t="e">
        <f>VLOOKUP($A374,'Data EYFSS Indica'!$C:$AQ,27,0)</f>
        <v>#N/A</v>
      </c>
      <c r="AS374" s="403" t="e">
        <f>VLOOKUP($A374,'Data EYFSS Indica'!$C:$AQ,28,0)</f>
        <v>#N/A</v>
      </c>
      <c r="AT374" s="409" t="e">
        <f t="shared" si="173"/>
        <v>#N/A</v>
      </c>
      <c r="AU374" s="409" t="e">
        <f>(VLOOKUP($A374,'Data EYFSS Indica'!$C:$AQ,24,0))/3.2*AU$3</f>
        <v>#N/A</v>
      </c>
      <c r="AV374" s="413" t="e">
        <f t="shared" si="174"/>
        <v>#N/A</v>
      </c>
      <c r="AW374" s="410" t="e">
        <f t="shared" si="164"/>
        <v>#N/A</v>
      </c>
      <c r="AX374" s="410" t="e">
        <f t="shared" si="165"/>
        <v>#N/A</v>
      </c>
      <c r="AY374" s="410" t="e">
        <f t="shared" si="166"/>
        <v>#N/A</v>
      </c>
      <c r="AZ374" s="642">
        <f>(SUMIF('Spring 2023 School'!B:B,Budget!A374,'Spring 2023 School'!AG:AG)+SUMIF('Summer 2023 School'!B:B,Budget!A374,'Summer 2023 School'!AG:AG)+SUMIF('Autumn 2023 School'!B:B,Budget!A374,'Autumn 2023 School'!AG:AG))</f>
        <v>0</v>
      </c>
      <c r="BA374" s="410">
        <f t="shared" si="167"/>
        <v>0</v>
      </c>
      <c r="BI374">
        <f t="shared" si="178"/>
        <v>450</v>
      </c>
      <c r="BJ374">
        <f t="shared" si="179"/>
        <v>225</v>
      </c>
      <c r="BK374">
        <f t="shared" si="180"/>
        <v>1800</v>
      </c>
    </row>
    <row r="375" spans="1:63" x14ac:dyDescent="0.35">
      <c r="A375" s="231">
        <v>3657</v>
      </c>
      <c r="B375" t="s">
        <v>508</v>
      </c>
      <c r="C375" s="231">
        <f>IF(ISNA(VLOOKUP($A375,'Spring 2023 PVI'!$B$3:$AF$220,6,FALSE)),0,(VLOOKUP($A375,'Spring 2023 PVI'!$B$3:$AF$220,6,FALSE)))</f>
        <v>26</v>
      </c>
      <c r="D375" s="231">
        <f>IF(ISNA(VLOOKUP($A375,'Summer 2023 PVI'!$B$2:$AF$217,6,FALSE)),0,(VLOOKUP($A375,'Summer 2023 PVI'!$B$2:$AF$217,6,FALSE)))</f>
        <v>31</v>
      </c>
      <c r="E375" s="231">
        <f>IF(ISNA(VLOOKUP($A375,'Autumn 2023 PVI'!$B$2:$AH$214,6,FALSE)),0,(VLOOKUP($A375,'Autumn 2023 PVI'!$B$2:$AH$214,6,FALSE)))</f>
        <v>14</v>
      </c>
      <c r="F375" s="231">
        <f>IF(ISNA(VLOOKUP($A375,'Spring 2023 PVI'!$B$3:$AF$219,9,FALSE)),0,(VLOOKUP($A375,'Spring 2023 PVI'!$B$3:$AF$219,8,FALSE)))</f>
        <v>6</v>
      </c>
      <c r="G375" s="231">
        <f>IF(ISNA(VLOOKUP($A375,'Summer 2023 PVI'!$B$2:$AF$216,9,FALSE)),0,(VLOOKUP($A375,'Summer 2023 PVI'!$B$2:$AF$216,8,FALSE)))</f>
        <v>12</v>
      </c>
      <c r="H375" s="231">
        <f>IF(ISNA(VLOOKUP($A375,'Autumn 2023 PVI'!$B$2:$AH$214,9,FALSE)),0,(VLOOKUP($A375,'Autumn 2023 PVI'!$B$2:$AH$214,9,FALSE)))</f>
        <v>8</v>
      </c>
      <c r="I375" s="231">
        <f>IF(ISNA(VLOOKUP($A375,'Spring 2023 PVI'!$B$3:$AF$219,13,FALSE)),0,(VLOOKUP($A375,'Spring 2023 PVI'!$B$3:$AF$219,13,FALSE)))</f>
        <v>360</v>
      </c>
      <c r="J375" s="231">
        <f>IF(ISNA(VLOOKUP($A375,'Summer 2023 PVI'!$B$2:$AF$216,13,FALSE)),0,(VLOOKUP($A375,'Summer 2023 PVI'!$B$2:$AF$216,13,FALSE)))</f>
        <v>435</v>
      </c>
      <c r="K375" s="231">
        <f>IF(ISNA(VLOOKUP($A375,'Autumn 2023 PVI'!$B$2:$AH$214,13,FALSE)),0,(VLOOKUP($A375,'Autumn 2023 PVI'!$B$2:$AH$214,13,FALSE)))</f>
        <v>165</v>
      </c>
      <c r="L375" s="231">
        <f>IF(ISNA(VLOOKUP($A375,'Spring 2023 PVI'!$B$3:$AF$219,16,FALSE)),0,(VLOOKUP($A375,'Spring 2023 PVI'!$B$3:$AF$219,16,FALSE)))</f>
        <v>240</v>
      </c>
      <c r="M375" s="231">
        <f>IF(ISNA(VLOOKUP($A375,'Summer 2023 PVI'!$B$2:$AF$216,16,FALSE)),0,(VLOOKUP($A375,'Summer 2023 PVI'!$B$2:$AF$216,16,FALSE)))</f>
        <v>285</v>
      </c>
      <c r="N375" s="231">
        <f>IF(ISNA(VLOOKUP($A375,'Autumn 2023 PVI'!$B$2:$AH$214,16,FALSE)),0,(VLOOKUP($A375,'Autumn 2023 PVI'!$B$2:$AH$214,16,FALSE)))</f>
        <v>116.25</v>
      </c>
      <c r="O375" s="231">
        <f>IF(ISNA(VLOOKUP($A375,'Spring 2023 PVI'!$B$3:$AF$219,3,FALSE)),0,(VLOOKUP($A375,'Spring 2023 PVI'!$B$3:$AF$219,3,FALSE)))</f>
        <v>4</v>
      </c>
      <c r="P375" s="231">
        <f>IF(ISNA(VLOOKUP($A375,'Summer 2023 PVI'!$B$3:$AF$216,3,FALSE)),0,(VLOOKUP($A375,'Summer 2023 PVI'!$B$2:$AF$216,3,FALSE)))</f>
        <v>2</v>
      </c>
      <c r="Q375" s="231">
        <f>IF(ISNA(VLOOKUP($A375,'Autumn 2023 PVI'!$B$2:$AF$214,3,FALSE)),0,(VLOOKUP($A375,'Autumn 2023 PVI'!$B$2:$AF$214,3,FALSE)))</f>
        <v>3</v>
      </c>
      <c r="R375" s="231">
        <f>IF(ISNA(VLOOKUP($A375,'Spring 2023 PVI'!$B$3:$AF$219,10,FALSE)),0,(VLOOKUP($A375,'Spring 2023 PVI'!$B$3:$AF$219,10,FALSE)))</f>
        <v>60</v>
      </c>
      <c r="S375" s="231">
        <f>IF(ISNA(VLOOKUP($A375,'Summer 2023 PVI'!$B$2:$AF$216,10,FALSE)),0,(VLOOKUP($A375,'Summer 2023 PVI'!$B$2:$AF$216,10,FALSE)))</f>
        <v>30</v>
      </c>
      <c r="T375" s="231">
        <f>IF(ISNA(VLOOKUP($A375,'Autumn 2023 PVI'!$B$2:$AH$214,10,FALSE)),0,(VLOOKUP($A375,'Autumn 2023 PVI'!$B$2:$AH$214,10,FALSE)))</f>
        <v>45</v>
      </c>
      <c r="U375" s="231">
        <f>IF(ISNA(VLOOKUP($A375,'Spring 2023 PVI'!$B$3:$AF$219,26,FALSE)),0,(VLOOKUP($A375,'Spring 2023 PVI'!$B$3:$AF$219,26,FALSE)))</f>
        <v>0</v>
      </c>
      <c r="V375" s="231">
        <f>IF(ISNA(VLOOKUP($A375,'Spring 2023 PVI'!$B$3:$AF$219,26,FALSE)),0,(VLOOKUP($A375,'Spring 2023 PVI'!$B$3:$AF$219,26,FALSE)))</f>
        <v>0</v>
      </c>
      <c r="W375" s="231">
        <f>IF(ISNA(VLOOKUP($A375,'Spring 2023 PVI'!$B$3:$AF$219,26,FALSE)),0,(VLOOKUP($A375,'Spring 2023 PVI'!$B$3:$AF$219,26,FALSE)))</f>
        <v>0</v>
      </c>
      <c r="X375" s="231">
        <f>IF(ISNA(VLOOKUP($A375,'Spring 2023 PVI'!$B$3:$AF$219,27,FALSE)),0,(VLOOKUP($A375,'Spring 2023 PVI'!$B$3:$AF$219,27,FALSE)))</f>
        <v>0</v>
      </c>
      <c r="Y375" s="231">
        <f>IF(ISNA(VLOOKUP($A375,'Spring 2023 PVI'!$B$3:$AF$219,27,FALSE)),0,(VLOOKUP($A375,'Spring 2023 PVI'!$B$3:$AF$219,27,FALSE)))</f>
        <v>0</v>
      </c>
      <c r="Z375" s="231">
        <f>IF(ISNA(VLOOKUP($A375,'Spring 2023 PVI'!$B$3:$AF$219,27,FALSE)),0,(VLOOKUP($A375,'Spring 2023 PVI'!$B$3:$AF$219,27,FALSE)))</f>
        <v>0</v>
      </c>
      <c r="AA375" s="231">
        <f>IF(ISNA(VLOOKUP($A375,'Spring 2023 PVI'!$B$3:$AF$219,28,FALSE)),0,(VLOOKUP($A375,'Spring 2023 PVI'!$B$3:$AF$219,28,FALSE)))</f>
        <v>0</v>
      </c>
      <c r="AB375" s="231">
        <f>IF(ISNA(VLOOKUP($A375,'Spring 2023 PVI'!$B$3:$AF$219,28,FALSE)),0,(VLOOKUP($A375,'Spring 2023 PVI'!$B$3:$AF$219,28,FALSE)))</f>
        <v>0</v>
      </c>
      <c r="AC375" s="231">
        <f>IF(ISNA(VLOOKUP($A375,'Spring 2023 PVI'!$B$3:$AF$219,28,FALSE)),0,(VLOOKUP($A375,'Spring 2023 PVI'!$B$3:$AF$219,28,FALSE)))</f>
        <v>0</v>
      </c>
      <c r="AD375" s="384">
        <f t="shared" si="168"/>
        <v>111299.70000000001</v>
      </c>
      <c r="AE375" s="403">
        <v>30</v>
      </c>
      <c r="AF375" s="403">
        <v>45</v>
      </c>
      <c r="AG375" s="403">
        <v>60</v>
      </c>
      <c r="AH375" s="384">
        <f t="shared" si="175"/>
        <v>695.4</v>
      </c>
      <c r="AI375" s="384">
        <f t="shared" si="176"/>
        <v>495.9</v>
      </c>
      <c r="AJ375" s="384">
        <f t="shared" si="177"/>
        <v>182.4</v>
      </c>
      <c r="AK375" s="384">
        <f t="shared" si="169"/>
        <v>1373.7</v>
      </c>
      <c r="AL375" s="403">
        <f>IF(ISNA(VLOOKUP($A375,'Spring 2023 PVI'!$B379:$AD379,29,FALSE)),0,(VLOOKUP($A375,'Spring 2023 PVI'!$B379:$AD379,29,FALSE)))</f>
        <v>0</v>
      </c>
      <c r="AM375" s="403">
        <f>IF(ISNA(VLOOKUP($A375,'Spring 2023 PVI'!$B379:$AZ379,30,FALSE)),0,(VLOOKUP($A375,'Spring 2023 PVI'!$B379:$AZ379,30,FALSE)))</f>
        <v>0</v>
      </c>
      <c r="AN375" s="402">
        <f t="shared" si="170"/>
        <v>0</v>
      </c>
      <c r="AO375" s="404">
        <f t="shared" si="171"/>
        <v>13953.6</v>
      </c>
      <c r="AP375" s="384">
        <f t="shared" si="172"/>
        <v>126627.00000000001</v>
      </c>
      <c r="AQ375" s="403"/>
      <c r="AR375" s="403" t="e">
        <f>VLOOKUP($A375,'Data EYFSS Indica'!$C:$AQ,27,0)</f>
        <v>#N/A</v>
      </c>
      <c r="AS375" s="403" t="e">
        <f>VLOOKUP($A375,'Data EYFSS Indica'!$C:$AQ,28,0)</f>
        <v>#N/A</v>
      </c>
      <c r="AT375" s="409" t="e">
        <f t="shared" si="173"/>
        <v>#N/A</v>
      </c>
      <c r="AU375" s="409" t="e">
        <f>(VLOOKUP($A375,'Data EYFSS Indica'!$C:$AQ,24,0))/3.2*AU$3</f>
        <v>#N/A</v>
      </c>
      <c r="AV375" s="413" t="e">
        <f t="shared" si="174"/>
        <v>#N/A</v>
      </c>
      <c r="AW375" s="410" t="e">
        <f t="shared" si="164"/>
        <v>#N/A</v>
      </c>
      <c r="AX375" s="410" t="e">
        <f t="shared" si="165"/>
        <v>#N/A</v>
      </c>
      <c r="AY375" s="410" t="e">
        <f t="shared" si="166"/>
        <v>#N/A</v>
      </c>
      <c r="AZ375" s="642">
        <f>(SUMIF('Spring 2023 School'!B:B,Budget!A375,'Spring 2023 School'!AG:AG)+SUMIF('Summer 2023 School'!B:B,Budget!A375,'Summer 2023 School'!AG:AG)+SUMIF('Autumn 2023 School'!B:B,Budget!A375,'Autumn 2023 School'!AG:AG))</f>
        <v>2</v>
      </c>
      <c r="BA375" s="410">
        <f t="shared" si="167"/>
        <v>1820</v>
      </c>
      <c r="BI375">
        <f t="shared" si="178"/>
        <v>450</v>
      </c>
      <c r="BJ375">
        <f t="shared" si="179"/>
        <v>675</v>
      </c>
      <c r="BK375">
        <f t="shared" si="180"/>
        <v>900</v>
      </c>
    </row>
    <row r="376" spans="1:63" x14ac:dyDescent="0.35">
      <c r="A376" s="231">
        <v>3661</v>
      </c>
      <c r="B376" t="s">
        <v>509</v>
      </c>
      <c r="C376" s="231">
        <f>IF(ISNA(VLOOKUP($A376,'Spring 2023 PVI'!$B$3:$AF$220,6,FALSE)),0,(VLOOKUP($A376,'Spring 2023 PVI'!$B$3:$AF$220,6,FALSE)))</f>
        <v>11</v>
      </c>
      <c r="D376" s="231">
        <f>IF(ISNA(VLOOKUP($A376,'Summer 2023 PVI'!$B$2:$AF$217,6,FALSE)),0,(VLOOKUP($A376,'Summer 2023 PVI'!$B$2:$AF$217,6,FALSE)))</f>
        <v>14</v>
      </c>
      <c r="E376" s="231">
        <f>IF(ISNA(VLOOKUP($A376,'Autumn 2023 PVI'!$B$2:$AH$214,6,FALSE)),0,(VLOOKUP($A376,'Autumn 2023 PVI'!$B$2:$AH$214,6,FALSE)))</f>
        <v>0</v>
      </c>
      <c r="F376" s="231">
        <f>IF(ISNA(VLOOKUP($A376,'Spring 2023 PVI'!$B$3:$AF$219,9,FALSE)),0,(VLOOKUP($A376,'Spring 2023 PVI'!$B$3:$AF$219,8,FALSE)))</f>
        <v>1</v>
      </c>
      <c r="G376" s="231">
        <f>IF(ISNA(VLOOKUP($A376,'Summer 2023 PVI'!$B$2:$AF$216,9,FALSE)),0,(VLOOKUP($A376,'Summer 2023 PVI'!$B$2:$AF$216,8,FALSE)))</f>
        <v>2</v>
      </c>
      <c r="H376" s="231">
        <f>IF(ISNA(VLOOKUP($A376,'Autumn 2023 PVI'!$B$2:$AH$214,9,FALSE)),0,(VLOOKUP($A376,'Autumn 2023 PVI'!$B$2:$AH$214,9,FALSE)))</f>
        <v>0</v>
      </c>
      <c r="I376" s="231">
        <f>IF(ISNA(VLOOKUP($A376,'Spring 2023 PVI'!$B$3:$AF$219,13,FALSE)),0,(VLOOKUP($A376,'Spring 2023 PVI'!$B$3:$AF$219,13,FALSE)))</f>
        <v>165</v>
      </c>
      <c r="J376" s="231">
        <f>IF(ISNA(VLOOKUP($A376,'Summer 2023 PVI'!$B$2:$AF$216,13,FALSE)),0,(VLOOKUP($A376,'Summer 2023 PVI'!$B$2:$AF$216,13,FALSE)))</f>
        <v>210</v>
      </c>
      <c r="K376" s="231">
        <f>IF(ISNA(VLOOKUP($A376,'Autumn 2023 PVI'!$B$2:$AH$214,13,FALSE)),0,(VLOOKUP($A376,'Autumn 2023 PVI'!$B$2:$AH$214,13,FALSE)))</f>
        <v>0</v>
      </c>
      <c r="L376" s="231">
        <f>IF(ISNA(VLOOKUP($A376,'Spring 2023 PVI'!$B$3:$AF$219,16,FALSE)),0,(VLOOKUP($A376,'Spring 2023 PVI'!$B$3:$AF$219,16,FALSE)))</f>
        <v>132</v>
      </c>
      <c r="M376" s="231">
        <f>IF(ISNA(VLOOKUP($A376,'Summer 2023 PVI'!$B$2:$AF$216,16,FALSE)),0,(VLOOKUP($A376,'Summer 2023 PVI'!$B$2:$AF$216,16,FALSE)))</f>
        <v>162</v>
      </c>
      <c r="N376" s="231">
        <f>IF(ISNA(VLOOKUP($A376,'Autumn 2023 PVI'!$B$2:$AH$214,16,FALSE)),0,(VLOOKUP($A376,'Autumn 2023 PVI'!$B$2:$AH$214,16,FALSE)))</f>
        <v>0</v>
      </c>
      <c r="O376" s="231">
        <f>IF(ISNA(VLOOKUP($A376,'Spring 2023 PVI'!$B$3:$AF$219,3,FALSE)),0,(VLOOKUP($A376,'Spring 2023 PVI'!$B$3:$AF$219,3,FALSE)))</f>
        <v>8</v>
      </c>
      <c r="P376" s="231">
        <f>IF(ISNA(VLOOKUP($A376,'Summer 2023 PVI'!$B$3:$AF$216,3,FALSE)),0,(VLOOKUP($A376,'Summer 2023 PVI'!$B$2:$AF$216,3,FALSE)))</f>
        <v>6</v>
      </c>
      <c r="Q376" s="231">
        <f>IF(ISNA(VLOOKUP($A376,'Autumn 2023 PVI'!$B$2:$AF$214,3,FALSE)),0,(VLOOKUP($A376,'Autumn 2023 PVI'!$B$2:$AF$214,3,FALSE)))</f>
        <v>19</v>
      </c>
      <c r="R376" s="231">
        <f>IF(ISNA(VLOOKUP($A376,'Spring 2023 PVI'!$B$3:$AF$219,10,FALSE)),0,(VLOOKUP($A376,'Spring 2023 PVI'!$B$3:$AF$219,10,FALSE)))</f>
        <v>119</v>
      </c>
      <c r="S376" s="231">
        <f>IF(ISNA(VLOOKUP($A376,'Summer 2023 PVI'!$B$2:$AF$216,10,FALSE)),0,(VLOOKUP($A376,'Summer 2023 PVI'!$B$2:$AF$216,10,FALSE)))</f>
        <v>90</v>
      </c>
      <c r="T376" s="231">
        <f>IF(ISNA(VLOOKUP($A376,'Autumn 2023 PVI'!$B$2:$AH$214,10,FALSE)),0,(VLOOKUP($A376,'Autumn 2023 PVI'!$B$2:$AH$214,10,FALSE)))</f>
        <v>285</v>
      </c>
      <c r="U376" s="231">
        <f>IF(ISNA(VLOOKUP($A376,'Spring 2023 PVI'!$B$3:$AF$219,26,FALSE)),0,(VLOOKUP($A376,'Spring 2023 PVI'!$B$3:$AF$219,26,FALSE)))</f>
        <v>2</v>
      </c>
      <c r="V376" s="231">
        <f>IF(ISNA(VLOOKUP($A376,'Spring 2023 PVI'!$B$3:$AF$219,26,FALSE)),0,(VLOOKUP($A376,'Spring 2023 PVI'!$B$3:$AF$219,26,FALSE)))</f>
        <v>2</v>
      </c>
      <c r="W376" s="231">
        <f>IF(ISNA(VLOOKUP($A376,'Spring 2023 PVI'!$B$3:$AF$219,26,FALSE)),0,(VLOOKUP($A376,'Spring 2023 PVI'!$B$3:$AF$219,26,FALSE)))</f>
        <v>2</v>
      </c>
      <c r="X376" s="231">
        <f>IF(ISNA(VLOOKUP($A376,'Spring 2023 PVI'!$B$3:$AF$219,27,FALSE)),0,(VLOOKUP($A376,'Spring 2023 PVI'!$B$3:$AF$219,27,FALSE)))</f>
        <v>30</v>
      </c>
      <c r="Y376" s="231">
        <f>IF(ISNA(VLOOKUP($A376,'Spring 2023 PVI'!$B$3:$AF$219,27,FALSE)),0,(VLOOKUP($A376,'Spring 2023 PVI'!$B$3:$AF$219,27,FALSE)))</f>
        <v>30</v>
      </c>
      <c r="Z376" s="231">
        <f>IF(ISNA(VLOOKUP($A376,'Spring 2023 PVI'!$B$3:$AF$219,27,FALSE)),0,(VLOOKUP($A376,'Spring 2023 PVI'!$B$3:$AF$219,27,FALSE)))</f>
        <v>30</v>
      </c>
      <c r="AA376" s="231">
        <f>IF(ISNA(VLOOKUP($A376,'Spring 2023 PVI'!$B$3:$AF$219,28,FALSE)),0,(VLOOKUP($A376,'Spring 2023 PVI'!$B$3:$AF$219,28,FALSE)))</f>
        <v>0</v>
      </c>
      <c r="AB376" s="231">
        <f>IF(ISNA(VLOOKUP($A376,'Spring 2023 PVI'!$B$3:$AF$219,28,FALSE)),0,(VLOOKUP($A376,'Spring 2023 PVI'!$B$3:$AF$219,28,FALSE)))</f>
        <v>0</v>
      </c>
      <c r="AC376" s="231">
        <f>IF(ISNA(VLOOKUP($A376,'Spring 2023 PVI'!$B$3:$AF$219,28,FALSE)),0,(VLOOKUP($A376,'Spring 2023 PVI'!$B$3:$AF$219,28,FALSE)))</f>
        <v>0</v>
      </c>
      <c r="AD376" s="384">
        <f t="shared" si="168"/>
        <v>47137.740000000005</v>
      </c>
      <c r="AE376" s="403">
        <v>60</v>
      </c>
      <c r="AF376" s="403">
        <v>0</v>
      </c>
      <c r="AG376" s="403">
        <v>45</v>
      </c>
      <c r="AH376" s="384">
        <f t="shared" si="175"/>
        <v>1390.8</v>
      </c>
      <c r="AI376" s="384">
        <f t="shared" si="176"/>
        <v>0</v>
      </c>
      <c r="AJ376" s="384">
        <f t="shared" si="177"/>
        <v>136.80000000000001</v>
      </c>
      <c r="AK376" s="384">
        <f t="shared" si="169"/>
        <v>1527.6</v>
      </c>
      <c r="AL376" s="403">
        <f>IF(ISNA(VLOOKUP($A376,'Spring 2023 PVI'!$B380:$AD380,29,FALSE)),0,(VLOOKUP($A376,'Spring 2023 PVI'!$B380:$AD380,29,FALSE)))</f>
        <v>0</v>
      </c>
      <c r="AM376" s="403">
        <f>IF(ISNA(VLOOKUP($A376,'Spring 2023 PVI'!$B380:$AZ380,30,FALSE)),0,(VLOOKUP($A376,'Spring 2023 PVI'!$B380:$AZ380,30,FALSE)))</f>
        <v>0</v>
      </c>
      <c r="AN376" s="402">
        <f t="shared" si="170"/>
        <v>0</v>
      </c>
      <c r="AO376" s="404">
        <f t="shared" si="171"/>
        <v>50077.919999999998</v>
      </c>
      <c r="AP376" s="384">
        <f t="shared" si="172"/>
        <v>98743.260000000009</v>
      </c>
      <c r="AQ376" s="403"/>
      <c r="AR376" s="403" t="e">
        <f>VLOOKUP($A376,'Data EYFSS Indica'!$C:$AQ,27,0)</f>
        <v>#N/A</v>
      </c>
      <c r="AS376" s="403" t="e">
        <f>VLOOKUP($A376,'Data EYFSS Indica'!$C:$AQ,28,0)</f>
        <v>#N/A</v>
      </c>
      <c r="AT376" s="409" t="e">
        <f t="shared" si="173"/>
        <v>#N/A</v>
      </c>
      <c r="AU376" s="409" t="e">
        <f>(VLOOKUP($A376,'Data EYFSS Indica'!$C:$AQ,24,0))/3.2*AU$3</f>
        <v>#N/A</v>
      </c>
      <c r="AV376" s="413" t="e">
        <f t="shared" si="174"/>
        <v>#N/A</v>
      </c>
      <c r="AW376" s="410" t="e">
        <f t="shared" si="164"/>
        <v>#N/A</v>
      </c>
      <c r="AX376" s="410" t="e">
        <f t="shared" si="165"/>
        <v>#N/A</v>
      </c>
      <c r="AY376" s="410" t="e">
        <f t="shared" si="166"/>
        <v>#N/A</v>
      </c>
      <c r="AZ376" s="642">
        <f>(SUMIF('Spring 2023 School'!B:B,Budget!A376,'Spring 2023 School'!AG:AG)+SUMIF('Summer 2023 School'!B:B,Budget!A376,'Summer 2023 School'!AG:AG)+SUMIF('Autumn 2023 School'!B:B,Budget!A376,'Autumn 2023 School'!AG:AG))</f>
        <v>0</v>
      </c>
      <c r="BA376" s="410">
        <f t="shared" si="167"/>
        <v>0</v>
      </c>
      <c r="BI376">
        <f t="shared" si="178"/>
        <v>900</v>
      </c>
      <c r="BJ376">
        <f t="shared" si="179"/>
        <v>0</v>
      </c>
      <c r="BK376">
        <f t="shared" si="180"/>
        <v>675</v>
      </c>
    </row>
    <row r="377" spans="1:63" x14ac:dyDescent="0.35">
      <c r="A377" s="231">
        <v>3717</v>
      </c>
      <c r="B377" t="s">
        <v>510</v>
      </c>
      <c r="C377" s="231">
        <f>IF(ISNA(VLOOKUP($A377,'Spring 2023 PVI'!$B$3:$AF$220,6,FALSE)),0,(VLOOKUP($A377,'Spring 2023 PVI'!$B$3:$AF$220,6,FALSE)))</f>
        <v>51</v>
      </c>
      <c r="D377" s="231">
        <f>IF(ISNA(VLOOKUP($A377,'Summer 2023 PVI'!$B$2:$AF$217,6,FALSE)),0,(VLOOKUP($A377,'Summer 2023 PVI'!$B$2:$AF$217,6,FALSE)))</f>
        <v>54</v>
      </c>
      <c r="E377" s="231">
        <f>IF(ISNA(VLOOKUP($A377,'Autumn 2023 PVI'!$B$2:$AH$214,6,FALSE)),0,(VLOOKUP($A377,'Autumn 2023 PVI'!$B$2:$AH$214,6,FALSE)))</f>
        <v>27</v>
      </c>
      <c r="F377" s="231">
        <f>IF(ISNA(VLOOKUP($A377,'Spring 2023 PVI'!$B$3:$AF$219,9,FALSE)),0,(VLOOKUP($A377,'Spring 2023 PVI'!$B$3:$AF$219,8,FALSE)))</f>
        <v>12</v>
      </c>
      <c r="G377" s="231">
        <f>IF(ISNA(VLOOKUP($A377,'Summer 2023 PVI'!$B$2:$AF$216,9,FALSE)),0,(VLOOKUP($A377,'Summer 2023 PVI'!$B$2:$AF$216,8,FALSE)))</f>
        <v>16</v>
      </c>
      <c r="H377" s="231">
        <f>IF(ISNA(VLOOKUP($A377,'Autumn 2023 PVI'!$B$2:$AH$214,9,FALSE)),0,(VLOOKUP($A377,'Autumn 2023 PVI'!$B$2:$AH$214,9,FALSE)))</f>
        <v>22</v>
      </c>
      <c r="I377" s="231">
        <f>IF(ISNA(VLOOKUP($A377,'Spring 2023 PVI'!$B$3:$AF$219,13,FALSE)),0,(VLOOKUP($A377,'Spring 2023 PVI'!$B$3:$AF$219,13,FALSE)))</f>
        <v>765</v>
      </c>
      <c r="J377" s="231">
        <f>IF(ISNA(VLOOKUP($A377,'Summer 2023 PVI'!$B$2:$AF$216,13,FALSE)),0,(VLOOKUP($A377,'Summer 2023 PVI'!$B$2:$AF$216,13,FALSE)))</f>
        <v>810</v>
      </c>
      <c r="K377" s="231">
        <f>IF(ISNA(VLOOKUP($A377,'Autumn 2023 PVI'!$B$2:$AH$214,13,FALSE)),0,(VLOOKUP($A377,'Autumn 2023 PVI'!$B$2:$AH$214,13,FALSE)))</f>
        <v>405</v>
      </c>
      <c r="L377" s="231">
        <f>IF(ISNA(VLOOKUP($A377,'Spring 2023 PVI'!$B$3:$AF$219,16,FALSE)),0,(VLOOKUP($A377,'Spring 2023 PVI'!$B$3:$AF$219,16,FALSE)))</f>
        <v>645</v>
      </c>
      <c r="M377" s="231">
        <f>IF(ISNA(VLOOKUP($A377,'Summer 2023 PVI'!$B$2:$AF$216,16,FALSE)),0,(VLOOKUP($A377,'Summer 2023 PVI'!$B$2:$AF$216,16,FALSE)))</f>
        <v>675</v>
      </c>
      <c r="N377" s="231">
        <f>IF(ISNA(VLOOKUP($A377,'Autumn 2023 PVI'!$B$2:$AH$214,16,FALSE)),0,(VLOOKUP($A377,'Autumn 2023 PVI'!$B$2:$AH$214,16,FALSE)))</f>
        <v>330</v>
      </c>
      <c r="O377" s="231">
        <f>IF(ISNA(VLOOKUP($A377,'Spring 2023 PVI'!$B$3:$AF$219,3,FALSE)),0,(VLOOKUP($A377,'Spring 2023 PVI'!$B$3:$AF$219,3,FALSE)))</f>
        <v>0</v>
      </c>
      <c r="P377" s="231">
        <f>IF(ISNA(VLOOKUP($A377,'Summer 2023 PVI'!$B$3:$AF$216,3,FALSE)),0,(VLOOKUP($A377,'Summer 2023 PVI'!$B$2:$AF$216,3,FALSE)))</f>
        <v>0</v>
      </c>
      <c r="Q377" s="231">
        <f>IF(ISNA(VLOOKUP($A377,'Autumn 2023 PVI'!$B$2:$AF$214,3,FALSE)),0,(VLOOKUP($A377,'Autumn 2023 PVI'!$B$2:$AF$214,3,FALSE)))</f>
        <v>0</v>
      </c>
      <c r="R377" s="231">
        <f>IF(ISNA(VLOOKUP($A377,'Spring 2023 PVI'!$B$3:$AF$219,10,FALSE)),0,(VLOOKUP($A377,'Spring 2023 PVI'!$B$3:$AF$219,10,FALSE)))</f>
        <v>0</v>
      </c>
      <c r="S377" s="231">
        <f>IF(ISNA(VLOOKUP($A377,'Summer 2023 PVI'!$B$2:$AF$216,10,FALSE)),0,(VLOOKUP($A377,'Summer 2023 PVI'!$B$2:$AF$216,10,FALSE)))</f>
        <v>0</v>
      </c>
      <c r="T377" s="231">
        <f>IF(ISNA(VLOOKUP($A377,'Autumn 2023 PVI'!$B$2:$AH$214,10,FALSE)),0,(VLOOKUP($A377,'Autumn 2023 PVI'!$B$2:$AH$214,10,FALSE)))</f>
        <v>0</v>
      </c>
      <c r="U377" s="231">
        <f>IF(ISNA(VLOOKUP($A377,'Spring 2023 PVI'!$B$3:$AF$219,26,FALSE)),0,(VLOOKUP($A377,'Spring 2023 PVI'!$B$3:$AF$219,26,FALSE)))</f>
        <v>0</v>
      </c>
      <c r="V377" s="231">
        <f>IF(ISNA(VLOOKUP($A377,'Spring 2023 PVI'!$B$3:$AF$219,26,FALSE)),0,(VLOOKUP($A377,'Spring 2023 PVI'!$B$3:$AF$219,26,FALSE)))</f>
        <v>0</v>
      </c>
      <c r="W377" s="231">
        <f>IF(ISNA(VLOOKUP($A377,'Spring 2023 PVI'!$B$3:$AF$219,26,FALSE)),0,(VLOOKUP($A377,'Spring 2023 PVI'!$B$3:$AF$219,26,FALSE)))</f>
        <v>0</v>
      </c>
      <c r="X377" s="231">
        <f>IF(ISNA(VLOOKUP($A377,'Spring 2023 PVI'!$B$3:$AF$219,27,FALSE)),0,(VLOOKUP($A377,'Spring 2023 PVI'!$B$3:$AF$219,27,FALSE)))</f>
        <v>0</v>
      </c>
      <c r="Y377" s="231">
        <f>IF(ISNA(VLOOKUP($A377,'Spring 2023 PVI'!$B$3:$AF$219,27,FALSE)),0,(VLOOKUP($A377,'Spring 2023 PVI'!$B$3:$AF$219,27,FALSE)))</f>
        <v>0</v>
      </c>
      <c r="Z377" s="231">
        <f>IF(ISNA(VLOOKUP($A377,'Spring 2023 PVI'!$B$3:$AF$219,27,FALSE)),0,(VLOOKUP($A377,'Spring 2023 PVI'!$B$3:$AF$219,27,FALSE)))</f>
        <v>0</v>
      </c>
      <c r="AA377" s="231">
        <f>IF(ISNA(VLOOKUP($A377,'Spring 2023 PVI'!$B$3:$AF$219,28,FALSE)),0,(VLOOKUP($A377,'Spring 2023 PVI'!$B$3:$AF$219,28,FALSE)))</f>
        <v>0</v>
      </c>
      <c r="AB377" s="231">
        <f>IF(ISNA(VLOOKUP($A377,'Spring 2023 PVI'!$B$3:$AF$219,28,FALSE)),0,(VLOOKUP($A377,'Spring 2023 PVI'!$B$3:$AF$219,28,FALSE)))</f>
        <v>0</v>
      </c>
      <c r="AC377" s="231">
        <f>IF(ISNA(VLOOKUP($A377,'Spring 2023 PVI'!$B$3:$AF$219,28,FALSE)),0,(VLOOKUP($A377,'Spring 2023 PVI'!$B$3:$AF$219,28,FALSE)))</f>
        <v>0</v>
      </c>
      <c r="AD377" s="384">
        <f t="shared" si="168"/>
        <v>251786.10000000003</v>
      </c>
      <c r="AE377" s="403">
        <v>15</v>
      </c>
      <c r="AF377" s="403">
        <v>0</v>
      </c>
      <c r="AG377" s="403">
        <v>0</v>
      </c>
      <c r="AH377" s="384">
        <f t="shared" si="175"/>
        <v>347.7</v>
      </c>
      <c r="AI377" s="384">
        <f t="shared" si="176"/>
        <v>0</v>
      </c>
      <c r="AJ377" s="384">
        <f t="shared" si="177"/>
        <v>0</v>
      </c>
      <c r="AK377" s="384">
        <f t="shared" si="169"/>
        <v>347.7</v>
      </c>
      <c r="AL377" s="403">
        <f>IF(ISNA(VLOOKUP($A377,'Spring 2023 PVI'!$B381:$AD381,29,FALSE)),0,(VLOOKUP($A377,'Spring 2023 PVI'!$B381:$AD381,29,FALSE)))</f>
        <v>0</v>
      </c>
      <c r="AM377" s="403">
        <f>IF(ISNA(VLOOKUP($A377,'Spring 2023 PVI'!$B381:$AZ381,30,FALSE)),0,(VLOOKUP($A377,'Spring 2023 PVI'!$B381:$AZ381,30,FALSE)))</f>
        <v>0</v>
      </c>
      <c r="AN377" s="402">
        <f t="shared" si="170"/>
        <v>0</v>
      </c>
      <c r="AO377" s="404">
        <f t="shared" si="171"/>
        <v>0</v>
      </c>
      <c r="AP377" s="384">
        <f t="shared" si="172"/>
        <v>252133.80000000005</v>
      </c>
      <c r="AQ377" s="403"/>
      <c r="AR377" s="403" t="e">
        <f>VLOOKUP($A377,'Data EYFSS Indica'!$C:$AQ,27,0)</f>
        <v>#N/A</v>
      </c>
      <c r="AS377" s="403" t="e">
        <f>VLOOKUP($A377,'Data EYFSS Indica'!$C:$AQ,28,0)</f>
        <v>#N/A</v>
      </c>
      <c r="AT377" s="409" t="e">
        <f t="shared" si="173"/>
        <v>#N/A</v>
      </c>
      <c r="AU377" s="409" t="e">
        <f>(VLOOKUP($A377,'Data EYFSS Indica'!$C:$AQ,24,0))/3.2*AU$3</f>
        <v>#N/A</v>
      </c>
      <c r="AV377" s="413" t="e">
        <f t="shared" si="174"/>
        <v>#N/A</v>
      </c>
      <c r="AW377" s="410" t="e">
        <f t="shared" si="164"/>
        <v>#N/A</v>
      </c>
      <c r="AX377" s="410" t="e">
        <f t="shared" si="165"/>
        <v>#N/A</v>
      </c>
      <c r="AY377" s="410" t="e">
        <f t="shared" si="166"/>
        <v>#N/A</v>
      </c>
      <c r="AZ377" s="642">
        <f>(SUMIF('Spring 2023 School'!B:B,Budget!A377,'Spring 2023 School'!AG:AG)+SUMIF('Summer 2023 School'!B:B,Budget!A377,'Summer 2023 School'!AG:AG)+SUMIF('Autumn 2023 School'!B:B,Budget!A377,'Autumn 2023 School'!AG:AG))</f>
        <v>0</v>
      </c>
      <c r="BA377" s="410">
        <f t="shared" si="167"/>
        <v>0</v>
      </c>
      <c r="BI377">
        <f t="shared" si="178"/>
        <v>225</v>
      </c>
      <c r="BJ377">
        <f t="shared" si="179"/>
        <v>0</v>
      </c>
      <c r="BK377">
        <f t="shared" si="180"/>
        <v>0</v>
      </c>
    </row>
    <row r="378" spans="1:63" x14ac:dyDescent="0.35">
      <c r="A378" s="231">
        <v>3944</v>
      </c>
      <c r="B378" t="s">
        <v>511</v>
      </c>
      <c r="C378" s="231">
        <f>IF(ISNA(VLOOKUP($A378,'Spring 2023 PVI'!$B$3:$AF$220,6,FALSE)),0,(VLOOKUP($A378,'Spring 2023 PVI'!$B$3:$AF$220,6,FALSE)))</f>
        <v>5</v>
      </c>
      <c r="D378" s="231">
        <f>IF(ISNA(VLOOKUP($A378,'Summer 2023 PVI'!$B$2:$AF$217,6,FALSE)),0,(VLOOKUP($A378,'Summer 2023 PVI'!$B$2:$AF$217,6,FALSE)))</f>
        <v>8</v>
      </c>
      <c r="E378" s="231">
        <f>IF(ISNA(VLOOKUP($A378,'Autumn 2023 PVI'!$B$2:$AH$214,6,FALSE)),0,(VLOOKUP($A378,'Autumn 2023 PVI'!$B$2:$AH$214,6,FALSE)))</f>
        <v>8</v>
      </c>
      <c r="F378" s="231">
        <f>IF(ISNA(VLOOKUP($A378,'Spring 2023 PVI'!$B$3:$AF$219,9,FALSE)),0,(VLOOKUP($A378,'Spring 2023 PVI'!$B$3:$AF$219,8,FALSE)))</f>
        <v>0</v>
      </c>
      <c r="G378" s="231">
        <f>IF(ISNA(VLOOKUP($A378,'Summer 2023 PVI'!$B$2:$AF$216,9,FALSE)),0,(VLOOKUP($A378,'Summer 2023 PVI'!$B$2:$AF$216,8,FALSE)))</f>
        <v>1</v>
      </c>
      <c r="H378" s="231">
        <f>IF(ISNA(VLOOKUP($A378,'Autumn 2023 PVI'!$B$2:$AH$214,9,FALSE)),0,(VLOOKUP($A378,'Autumn 2023 PVI'!$B$2:$AH$214,9,FALSE)))</f>
        <v>4</v>
      </c>
      <c r="I378" s="231">
        <f>IF(ISNA(VLOOKUP($A378,'Spring 2023 PVI'!$B$3:$AF$219,13,FALSE)),0,(VLOOKUP($A378,'Spring 2023 PVI'!$B$3:$AF$219,13,FALSE)))</f>
        <v>75</v>
      </c>
      <c r="J378" s="231">
        <f>IF(ISNA(VLOOKUP($A378,'Summer 2023 PVI'!$B$2:$AF$216,13,FALSE)),0,(VLOOKUP($A378,'Summer 2023 PVI'!$B$2:$AF$216,13,FALSE)))</f>
        <v>120</v>
      </c>
      <c r="K378" s="231">
        <f>IF(ISNA(VLOOKUP($A378,'Autumn 2023 PVI'!$B$2:$AH$214,13,FALSE)),0,(VLOOKUP($A378,'Autumn 2023 PVI'!$B$2:$AH$214,13,FALSE)))</f>
        <v>120</v>
      </c>
      <c r="L378" s="231">
        <f>IF(ISNA(VLOOKUP($A378,'Spring 2023 PVI'!$B$3:$AF$219,16,FALSE)),0,(VLOOKUP($A378,'Spring 2023 PVI'!$B$3:$AF$219,16,FALSE)))</f>
        <v>30</v>
      </c>
      <c r="M378" s="231">
        <f>IF(ISNA(VLOOKUP($A378,'Summer 2023 PVI'!$B$2:$AF$216,16,FALSE)),0,(VLOOKUP($A378,'Summer 2023 PVI'!$B$2:$AF$216,16,FALSE)))</f>
        <v>69</v>
      </c>
      <c r="N378" s="231">
        <f>IF(ISNA(VLOOKUP($A378,'Autumn 2023 PVI'!$B$2:$AH$214,16,FALSE)),0,(VLOOKUP($A378,'Autumn 2023 PVI'!$B$2:$AH$214,16,FALSE)))</f>
        <v>60</v>
      </c>
      <c r="O378" s="231">
        <f>IF(ISNA(VLOOKUP($A378,'Spring 2023 PVI'!$B$3:$AF$219,3,FALSE)),0,(VLOOKUP($A378,'Spring 2023 PVI'!$B$3:$AF$219,3,FALSE)))</f>
        <v>0</v>
      </c>
      <c r="P378" s="231">
        <f>IF(ISNA(VLOOKUP($A378,'Summer 2023 PVI'!$B$3:$AF$216,3,FALSE)),0,(VLOOKUP($A378,'Summer 2023 PVI'!$B$2:$AF$216,3,FALSE)))</f>
        <v>0</v>
      </c>
      <c r="Q378" s="231">
        <f>IF(ISNA(VLOOKUP($A378,'Autumn 2023 PVI'!$B$2:$AF$214,3,FALSE)),0,(VLOOKUP($A378,'Autumn 2023 PVI'!$B$2:$AF$214,3,FALSE)))</f>
        <v>0</v>
      </c>
      <c r="R378" s="231">
        <f>IF(ISNA(VLOOKUP($A378,'Spring 2023 PVI'!$B$3:$AF$219,10,FALSE)),0,(VLOOKUP($A378,'Spring 2023 PVI'!$B$3:$AF$219,10,FALSE)))</f>
        <v>0</v>
      </c>
      <c r="S378" s="231">
        <f>IF(ISNA(VLOOKUP($A378,'Summer 2023 PVI'!$B$2:$AF$216,10,FALSE)),0,(VLOOKUP($A378,'Summer 2023 PVI'!$B$2:$AF$216,10,FALSE)))</f>
        <v>0</v>
      </c>
      <c r="T378" s="231">
        <f>IF(ISNA(VLOOKUP($A378,'Autumn 2023 PVI'!$B$2:$AH$214,10,FALSE)),0,(VLOOKUP($A378,'Autumn 2023 PVI'!$B$2:$AH$214,10,FALSE)))</f>
        <v>0</v>
      </c>
      <c r="U378" s="231">
        <f>IF(ISNA(VLOOKUP($A378,'Spring 2023 PVI'!$B$3:$AF$219,26,FALSE)),0,(VLOOKUP($A378,'Spring 2023 PVI'!$B$3:$AF$219,26,FALSE)))</f>
        <v>0</v>
      </c>
      <c r="V378" s="231">
        <f>IF(ISNA(VLOOKUP($A378,'Spring 2023 PVI'!$B$3:$AF$219,26,FALSE)),0,(VLOOKUP($A378,'Spring 2023 PVI'!$B$3:$AF$219,26,FALSE)))</f>
        <v>0</v>
      </c>
      <c r="W378" s="231">
        <f>IF(ISNA(VLOOKUP($A378,'Spring 2023 PVI'!$B$3:$AF$219,26,FALSE)),0,(VLOOKUP($A378,'Spring 2023 PVI'!$B$3:$AF$219,26,FALSE)))</f>
        <v>0</v>
      </c>
      <c r="X378" s="231">
        <f>IF(ISNA(VLOOKUP($A378,'Spring 2023 PVI'!$B$3:$AF$219,27,FALSE)),0,(VLOOKUP($A378,'Spring 2023 PVI'!$B$3:$AF$219,27,FALSE)))</f>
        <v>0</v>
      </c>
      <c r="Y378" s="231">
        <f>IF(ISNA(VLOOKUP($A378,'Spring 2023 PVI'!$B$3:$AF$219,27,FALSE)),0,(VLOOKUP($A378,'Spring 2023 PVI'!$B$3:$AF$219,27,FALSE)))</f>
        <v>0</v>
      </c>
      <c r="Z378" s="231">
        <f>IF(ISNA(VLOOKUP($A378,'Spring 2023 PVI'!$B$3:$AF$219,27,FALSE)),0,(VLOOKUP($A378,'Spring 2023 PVI'!$B$3:$AF$219,27,FALSE)))</f>
        <v>0</v>
      </c>
      <c r="AA378" s="231">
        <f>IF(ISNA(VLOOKUP($A378,'Spring 2023 PVI'!$B$3:$AF$219,28,FALSE)),0,(VLOOKUP($A378,'Spring 2023 PVI'!$B$3:$AF$219,28,FALSE)))</f>
        <v>0</v>
      </c>
      <c r="AB378" s="231">
        <f>IF(ISNA(VLOOKUP($A378,'Spring 2023 PVI'!$B$3:$AF$219,28,FALSE)),0,(VLOOKUP($A378,'Spring 2023 PVI'!$B$3:$AF$219,28,FALSE)))</f>
        <v>0</v>
      </c>
      <c r="AC378" s="231">
        <f>IF(ISNA(VLOOKUP($A378,'Spring 2023 PVI'!$B$3:$AF$219,28,FALSE)),0,(VLOOKUP($A378,'Spring 2023 PVI'!$B$3:$AF$219,28,FALSE)))</f>
        <v>0</v>
      </c>
      <c r="AD378" s="384">
        <f t="shared" si="168"/>
        <v>32422.440000000002</v>
      </c>
      <c r="AE378" s="403">
        <v>15</v>
      </c>
      <c r="AF378" s="403">
        <v>0</v>
      </c>
      <c r="AG378" s="403">
        <v>15</v>
      </c>
      <c r="AH378" s="384">
        <f t="shared" si="175"/>
        <v>347.7</v>
      </c>
      <c r="AI378" s="384">
        <f t="shared" si="176"/>
        <v>0</v>
      </c>
      <c r="AJ378" s="384">
        <f t="shared" si="177"/>
        <v>45.6</v>
      </c>
      <c r="AK378" s="384">
        <f t="shared" si="169"/>
        <v>393.3</v>
      </c>
      <c r="AL378" s="403">
        <f>IF(ISNA(VLOOKUP($A378,'Spring 2023 PVI'!$B382:$AD382,29,FALSE)),0,(VLOOKUP($A378,'Spring 2023 PVI'!$B382:$AD382,29,FALSE)))</f>
        <v>0</v>
      </c>
      <c r="AM378" s="403">
        <f>IF(ISNA(VLOOKUP($A378,'Spring 2023 PVI'!$B382:$AZ382,30,FALSE)),0,(VLOOKUP($A378,'Spring 2023 PVI'!$B382:$AZ382,30,FALSE)))</f>
        <v>0</v>
      </c>
      <c r="AN378" s="402">
        <f t="shared" si="170"/>
        <v>0</v>
      </c>
      <c r="AO378" s="404">
        <f t="shared" si="171"/>
        <v>0</v>
      </c>
      <c r="AP378" s="384">
        <f t="shared" si="172"/>
        <v>32815.740000000005</v>
      </c>
      <c r="AQ378" s="403"/>
      <c r="AR378" s="403" t="e">
        <f>VLOOKUP($A378,'Data EYFSS Indica'!$C:$AQ,27,0)</f>
        <v>#N/A</v>
      </c>
      <c r="AS378" s="403" t="e">
        <f>VLOOKUP($A378,'Data EYFSS Indica'!$C:$AQ,28,0)</f>
        <v>#N/A</v>
      </c>
      <c r="AT378" s="409" t="e">
        <f t="shared" si="173"/>
        <v>#N/A</v>
      </c>
      <c r="AU378" s="409" t="e">
        <f>(VLOOKUP($A378,'Data EYFSS Indica'!$C:$AQ,24,0))/3.2*AU$3</f>
        <v>#N/A</v>
      </c>
      <c r="AV378" s="413" t="e">
        <f t="shared" si="174"/>
        <v>#N/A</v>
      </c>
      <c r="AW378" s="410" t="e">
        <f t="shared" si="164"/>
        <v>#N/A</v>
      </c>
      <c r="AX378" s="410" t="e">
        <f t="shared" si="165"/>
        <v>#N/A</v>
      </c>
      <c r="AY378" s="410" t="e">
        <f t="shared" si="166"/>
        <v>#N/A</v>
      </c>
      <c r="AZ378" s="642">
        <f>(SUMIF('Spring 2023 School'!B:B,Budget!A378,'Spring 2023 School'!AG:AG)+SUMIF('Summer 2023 School'!B:B,Budget!A378,'Summer 2023 School'!AG:AG)+SUMIF('Autumn 2023 School'!B:B,Budget!A378,'Autumn 2023 School'!AG:AG))</f>
        <v>0</v>
      </c>
      <c r="BA378" s="410">
        <f t="shared" si="167"/>
        <v>0</v>
      </c>
      <c r="BI378">
        <f t="shared" si="178"/>
        <v>225</v>
      </c>
      <c r="BJ378">
        <f t="shared" si="179"/>
        <v>0</v>
      </c>
      <c r="BK378">
        <f t="shared" si="180"/>
        <v>225</v>
      </c>
    </row>
    <row r="379" spans="1:63" x14ac:dyDescent="0.35">
      <c r="A379" s="231">
        <v>4073</v>
      </c>
      <c r="B379" t="s">
        <v>512</v>
      </c>
      <c r="C379" s="231">
        <f>IF(ISNA(VLOOKUP($A379,'Spring 2023 PVI'!$B$3:$AF$220,6,FALSE)),0,(VLOOKUP($A379,'Spring 2023 PVI'!$B$3:$AF$220,6,FALSE)))</f>
        <v>121</v>
      </c>
      <c r="D379" s="231">
        <f>IF(ISNA(VLOOKUP($A379,'Summer 2023 PVI'!$B$2:$AF$217,6,FALSE)),0,(VLOOKUP($A379,'Summer 2023 PVI'!$B$2:$AF$217,6,FALSE)))</f>
        <v>101</v>
      </c>
      <c r="E379" s="231">
        <f>IF(ISNA(VLOOKUP($A379,'Autumn 2023 PVI'!$B$2:$AH$214,6,FALSE)),0,(VLOOKUP($A379,'Autumn 2023 PVI'!$B$2:$AH$214,6,FALSE)))</f>
        <v>141</v>
      </c>
      <c r="F379" s="231">
        <f>IF(ISNA(VLOOKUP($A379,'Spring 2023 PVI'!$B$3:$AF$219,9,FALSE)),0,(VLOOKUP($A379,'Spring 2023 PVI'!$B$3:$AF$219,8,FALSE)))</f>
        <v>0</v>
      </c>
      <c r="G379" s="231">
        <f>IF(ISNA(VLOOKUP($A379,'Summer 2023 PVI'!$B$2:$AF$216,9,FALSE)),0,(VLOOKUP($A379,'Summer 2023 PVI'!$B$2:$AF$216,8,FALSE)))</f>
        <v>0</v>
      </c>
      <c r="H379" s="231">
        <f>IF(ISNA(VLOOKUP($A379,'Autumn 2023 PVI'!$B$2:$AH$214,9,FALSE)),0,(VLOOKUP($A379,'Autumn 2023 PVI'!$B$2:$AH$214,9,FALSE)))</f>
        <v>0</v>
      </c>
      <c r="I379" s="231">
        <f>IF(ISNA(VLOOKUP($A379,'Spring 2023 PVI'!$B$3:$AF$219,13,FALSE)),0,(VLOOKUP($A379,'Spring 2023 PVI'!$B$3:$AF$219,13,FALSE)))</f>
        <v>1815</v>
      </c>
      <c r="J379" s="231">
        <f>IF(ISNA(VLOOKUP($A379,'Summer 2023 PVI'!$B$2:$AF$216,13,FALSE)),0,(VLOOKUP($A379,'Summer 2023 PVI'!$B$2:$AF$216,13,FALSE)))</f>
        <v>1515</v>
      </c>
      <c r="K379" s="231">
        <f>IF(ISNA(VLOOKUP($A379,'Autumn 2023 PVI'!$B$2:$AH$214,13,FALSE)),0,(VLOOKUP($A379,'Autumn 2023 PVI'!$B$2:$AH$214,13,FALSE)))</f>
        <v>2115</v>
      </c>
      <c r="L379" s="231">
        <f>IF(ISNA(VLOOKUP($A379,'Spring 2023 PVI'!$B$3:$AF$219,16,FALSE)),0,(VLOOKUP($A379,'Spring 2023 PVI'!$B$3:$AF$219,16,FALSE)))</f>
        <v>0</v>
      </c>
      <c r="M379" s="231">
        <f>IF(ISNA(VLOOKUP($A379,'Summer 2023 PVI'!$B$2:$AF$216,16,FALSE)),0,(VLOOKUP($A379,'Summer 2023 PVI'!$B$2:$AF$216,16,FALSE)))</f>
        <v>0</v>
      </c>
      <c r="N379" s="231">
        <f>IF(ISNA(VLOOKUP($A379,'Autumn 2023 PVI'!$B$2:$AH$214,16,FALSE)),0,(VLOOKUP($A379,'Autumn 2023 PVI'!$B$2:$AH$214,16,FALSE)))</f>
        <v>0</v>
      </c>
      <c r="O379" s="231">
        <f>IF(ISNA(VLOOKUP($A379,'Spring 2023 PVI'!$B$3:$AF$219,3,FALSE)),0,(VLOOKUP($A379,'Spring 2023 PVI'!$B$3:$AF$219,3,FALSE)))</f>
        <v>0</v>
      </c>
      <c r="P379" s="231">
        <f>IF(ISNA(VLOOKUP($A379,'Summer 2023 PVI'!$B$3:$AF$216,3,FALSE)),0,(VLOOKUP($A379,'Summer 2023 PVI'!$B$2:$AF$216,3,FALSE)))</f>
        <v>0</v>
      </c>
      <c r="Q379" s="231">
        <f>IF(ISNA(VLOOKUP($A379,'Autumn 2023 PVI'!$B$2:$AF$214,3,FALSE)),0,(VLOOKUP($A379,'Autumn 2023 PVI'!$B$2:$AF$214,3,FALSE)))</f>
        <v>0</v>
      </c>
      <c r="R379" s="231">
        <f>IF(ISNA(VLOOKUP($A379,'Spring 2023 PVI'!$B$3:$AF$219,10,FALSE)),0,(VLOOKUP($A379,'Spring 2023 PVI'!$B$3:$AF$219,10,FALSE)))</f>
        <v>0</v>
      </c>
      <c r="S379" s="231">
        <f>IF(ISNA(VLOOKUP($A379,'Summer 2023 PVI'!$B$2:$AF$216,10,FALSE)),0,(VLOOKUP($A379,'Summer 2023 PVI'!$B$2:$AF$216,10,FALSE)))</f>
        <v>0</v>
      </c>
      <c r="T379" s="231">
        <f>IF(ISNA(VLOOKUP($A379,'Autumn 2023 PVI'!$B$2:$AH$214,10,FALSE)),0,(VLOOKUP($A379,'Autumn 2023 PVI'!$B$2:$AH$214,10,FALSE)))</f>
        <v>0</v>
      </c>
      <c r="U379" s="231">
        <f>IF(ISNA(VLOOKUP($A379,'Spring 2023 PVI'!$B$3:$AF$219,26,FALSE)),0,(VLOOKUP($A379,'Spring 2023 PVI'!$B$3:$AF$219,26,FALSE)))</f>
        <v>0</v>
      </c>
      <c r="V379" s="231">
        <f>IF(ISNA(VLOOKUP($A379,'Spring 2023 PVI'!$B$3:$AF$219,26,FALSE)),0,(VLOOKUP($A379,'Spring 2023 PVI'!$B$3:$AF$219,26,FALSE)))</f>
        <v>0</v>
      </c>
      <c r="W379" s="231">
        <f>IF(ISNA(VLOOKUP($A379,'Spring 2023 PVI'!$B$3:$AF$219,26,FALSE)),0,(VLOOKUP($A379,'Spring 2023 PVI'!$B$3:$AF$219,26,FALSE)))</f>
        <v>0</v>
      </c>
      <c r="X379" s="231">
        <f>IF(ISNA(VLOOKUP($A379,'Spring 2023 PVI'!$B$3:$AF$219,27,FALSE)),0,(VLOOKUP($A379,'Spring 2023 PVI'!$B$3:$AF$219,27,FALSE)))</f>
        <v>0</v>
      </c>
      <c r="Y379" s="231">
        <f>IF(ISNA(VLOOKUP($A379,'Spring 2023 PVI'!$B$3:$AF$219,27,FALSE)),0,(VLOOKUP($A379,'Spring 2023 PVI'!$B$3:$AF$219,27,FALSE)))</f>
        <v>0</v>
      </c>
      <c r="Z379" s="231">
        <f>IF(ISNA(VLOOKUP($A379,'Spring 2023 PVI'!$B$3:$AF$219,27,FALSE)),0,(VLOOKUP($A379,'Spring 2023 PVI'!$B$3:$AF$219,27,FALSE)))</f>
        <v>0</v>
      </c>
      <c r="AA379" s="231">
        <f>IF(ISNA(VLOOKUP($A379,'Spring 2023 PVI'!$B$3:$AF$219,28,FALSE)),0,(VLOOKUP($A379,'Spring 2023 PVI'!$B$3:$AF$219,28,FALSE)))</f>
        <v>0</v>
      </c>
      <c r="AB379" s="231">
        <f>IF(ISNA(VLOOKUP($A379,'Spring 2023 PVI'!$B$3:$AF$219,28,FALSE)),0,(VLOOKUP($A379,'Spring 2023 PVI'!$B$3:$AF$219,28,FALSE)))</f>
        <v>0</v>
      </c>
      <c r="AC379" s="231">
        <f>IF(ISNA(VLOOKUP($A379,'Spring 2023 PVI'!$B$3:$AF$219,28,FALSE)),0,(VLOOKUP($A379,'Spring 2023 PVI'!$B$3:$AF$219,28,FALSE)))</f>
        <v>0</v>
      </c>
      <c r="AD379" s="384">
        <f t="shared" si="168"/>
        <v>372191.4</v>
      </c>
      <c r="AE379" s="403">
        <v>30</v>
      </c>
      <c r="AF379" s="403">
        <v>75</v>
      </c>
      <c r="AG379" s="403">
        <v>105</v>
      </c>
      <c r="AH379" s="384">
        <f t="shared" si="175"/>
        <v>695.4</v>
      </c>
      <c r="AI379" s="384">
        <f t="shared" si="176"/>
        <v>826.5</v>
      </c>
      <c r="AJ379" s="384">
        <f t="shared" si="177"/>
        <v>319.2</v>
      </c>
      <c r="AK379" s="384">
        <f t="shared" si="169"/>
        <v>1841.1000000000001</v>
      </c>
      <c r="AL379" s="403">
        <f>IF(ISNA(VLOOKUP($A379,'Spring 2023 PVI'!$B383:$AD383,29,FALSE)),0,(VLOOKUP($A379,'Spring 2023 PVI'!$B383:$AD383,29,FALSE)))</f>
        <v>0</v>
      </c>
      <c r="AM379" s="403">
        <f>IF(ISNA(VLOOKUP($A379,'Spring 2023 PVI'!$B383:$AZ383,30,FALSE)),0,(VLOOKUP($A379,'Spring 2023 PVI'!$B383:$AZ383,30,FALSE)))</f>
        <v>0</v>
      </c>
      <c r="AN379" s="402">
        <f t="shared" si="170"/>
        <v>0</v>
      </c>
      <c r="AO379" s="404">
        <f t="shared" si="171"/>
        <v>0</v>
      </c>
      <c r="AP379" s="384">
        <f t="shared" si="172"/>
        <v>374032.5</v>
      </c>
      <c r="AQ379" s="403"/>
      <c r="AR379" s="403" t="e">
        <f>VLOOKUP($A379,'Data EYFSS Indica'!$C:$AQ,27,0)</f>
        <v>#N/A</v>
      </c>
      <c r="AS379" s="403" t="e">
        <f>VLOOKUP($A379,'Data EYFSS Indica'!$C:$AQ,28,0)</f>
        <v>#N/A</v>
      </c>
      <c r="AT379" s="409" t="e">
        <f t="shared" si="173"/>
        <v>#N/A</v>
      </c>
      <c r="AU379" s="409" t="e">
        <f>(VLOOKUP($A379,'Data EYFSS Indica'!$C:$AQ,24,0))/3.2*AU$3</f>
        <v>#N/A</v>
      </c>
      <c r="AV379" s="413" t="e">
        <f t="shared" si="174"/>
        <v>#N/A</v>
      </c>
      <c r="AW379" s="410" t="e">
        <f t="shared" si="164"/>
        <v>#N/A</v>
      </c>
      <c r="AX379" s="410" t="e">
        <f t="shared" si="165"/>
        <v>#N/A</v>
      </c>
      <c r="AY379" s="410" t="e">
        <f t="shared" si="166"/>
        <v>#N/A</v>
      </c>
      <c r="AZ379" s="642">
        <f>(SUMIF('Spring 2023 School'!B:B,Budget!A379,'Spring 2023 School'!AG:AG)+SUMIF('Summer 2023 School'!B:B,Budget!A379,'Summer 2023 School'!AG:AG)+SUMIF('Autumn 2023 School'!B:B,Budget!A379,'Autumn 2023 School'!AG:AG))</f>
        <v>0</v>
      </c>
      <c r="BA379" s="410">
        <f t="shared" si="167"/>
        <v>0</v>
      </c>
      <c r="BI379">
        <f t="shared" si="178"/>
        <v>450</v>
      </c>
      <c r="BJ379">
        <f t="shared" si="179"/>
        <v>1125</v>
      </c>
      <c r="BK379">
        <f t="shared" si="180"/>
        <v>1575</v>
      </c>
    </row>
    <row r="380" spans="1:63" x14ac:dyDescent="0.35">
      <c r="A380" s="231">
        <v>4152</v>
      </c>
      <c r="B380" t="s">
        <v>513</v>
      </c>
      <c r="C380" s="231">
        <f>IF(ISNA(VLOOKUP($A380,'Spring 2023 PVI'!$B$3:$AF$220,6,FALSE)),0,(VLOOKUP($A380,'Spring 2023 PVI'!$B$3:$AF$220,6,FALSE)))</f>
        <v>40</v>
      </c>
      <c r="D380" s="231">
        <f>IF(ISNA(VLOOKUP($A380,'Summer 2023 PVI'!$B$2:$AF$217,6,FALSE)),0,(VLOOKUP($A380,'Summer 2023 PVI'!$B$2:$AF$217,6,FALSE)))</f>
        <v>46</v>
      </c>
      <c r="E380" s="231">
        <f>IF(ISNA(VLOOKUP($A380,'Autumn 2023 PVI'!$B$2:$AH$214,6,FALSE)),0,(VLOOKUP($A380,'Autumn 2023 PVI'!$B$2:$AH$214,6,FALSE)))</f>
        <v>33</v>
      </c>
      <c r="F380" s="231">
        <f>IF(ISNA(VLOOKUP($A380,'Spring 2023 PVI'!$B$3:$AF$219,9,FALSE)),0,(VLOOKUP($A380,'Spring 2023 PVI'!$B$3:$AF$219,8,FALSE)))</f>
        <v>4</v>
      </c>
      <c r="G380" s="231">
        <f>IF(ISNA(VLOOKUP($A380,'Summer 2023 PVI'!$B$2:$AF$216,9,FALSE)),0,(VLOOKUP($A380,'Summer 2023 PVI'!$B$2:$AF$216,8,FALSE)))</f>
        <v>6</v>
      </c>
      <c r="H380" s="231">
        <f>IF(ISNA(VLOOKUP($A380,'Autumn 2023 PVI'!$B$2:$AH$214,9,FALSE)),0,(VLOOKUP($A380,'Autumn 2023 PVI'!$B$2:$AH$214,9,FALSE)))</f>
        <v>11</v>
      </c>
      <c r="I380" s="231">
        <f>IF(ISNA(VLOOKUP($A380,'Spring 2023 PVI'!$B$3:$AF$219,13,FALSE)),0,(VLOOKUP($A380,'Spring 2023 PVI'!$B$3:$AF$219,13,FALSE)))</f>
        <v>600</v>
      </c>
      <c r="J380" s="231">
        <f>IF(ISNA(VLOOKUP($A380,'Summer 2023 PVI'!$B$2:$AF$216,13,FALSE)),0,(VLOOKUP($A380,'Summer 2023 PVI'!$B$2:$AF$216,13,FALSE)))</f>
        <v>690</v>
      </c>
      <c r="K380" s="231">
        <f>IF(ISNA(VLOOKUP($A380,'Autumn 2023 PVI'!$B$2:$AH$214,13,FALSE)),0,(VLOOKUP($A380,'Autumn 2023 PVI'!$B$2:$AH$214,13,FALSE)))</f>
        <v>495</v>
      </c>
      <c r="L380" s="231">
        <f>IF(ISNA(VLOOKUP($A380,'Spring 2023 PVI'!$B$3:$AF$219,16,FALSE)),0,(VLOOKUP($A380,'Spring 2023 PVI'!$B$3:$AF$219,16,FALSE)))</f>
        <v>225</v>
      </c>
      <c r="M380" s="231">
        <f>IF(ISNA(VLOOKUP($A380,'Summer 2023 PVI'!$B$2:$AF$216,16,FALSE)),0,(VLOOKUP($A380,'Summer 2023 PVI'!$B$2:$AF$216,16,FALSE)))</f>
        <v>255</v>
      </c>
      <c r="N380" s="231">
        <f>IF(ISNA(VLOOKUP($A380,'Autumn 2023 PVI'!$B$2:$AH$214,16,FALSE)),0,(VLOOKUP($A380,'Autumn 2023 PVI'!$B$2:$AH$214,16,FALSE)))</f>
        <v>165</v>
      </c>
      <c r="O380" s="231">
        <f>IF(ISNA(VLOOKUP($A380,'Spring 2023 PVI'!$B$3:$AF$219,3,FALSE)),0,(VLOOKUP($A380,'Spring 2023 PVI'!$B$3:$AF$219,3,FALSE)))</f>
        <v>19</v>
      </c>
      <c r="P380" s="231">
        <f>IF(ISNA(VLOOKUP($A380,'Summer 2023 PVI'!$B$3:$AF$216,3,FALSE)),0,(VLOOKUP($A380,'Summer 2023 PVI'!$B$2:$AF$216,3,FALSE)))</f>
        <v>20</v>
      </c>
      <c r="Q380" s="231">
        <f>IF(ISNA(VLOOKUP($A380,'Autumn 2023 PVI'!$B$2:$AF$214,3,FALSE)),0,(VLOOKUP($A380,'Autumn 2023 PVI'!$B$2:$AF$214,3,FALSE)))</f>
        <v>18</v>
      </c>
      <c r="R380" s="231">
        <f>IF(ISNA(VLOOKUP($A380,'Spring 2023 PVI'!$B$3:$AF$219,10,FALSE)),0,(VLOOKUP($A380,'Spring 2023 PVI'!$B$3:$AF$219,10,FALSE)))</f>
        <v>279</v>
      </c>
      <c r="S380" s="231">
        <f>IF(ISNA(VLOOKUP($A380,'Summer 2023 PVI'!$B$2:$AF$216,10,FALSE)),0,(VLOOKUP($A380,'Summer 2023 PVI'!$B$2:$AF$216,10,FALSE)))</f>
        <v>294</v>
      </c>
      <c r="T380" s="231">
        <f>IF(ISNA(VLOOKUP($A380,'Autumn 2023 PVI'!$B$2:$AH$214,10,FALSE)),0,(VLOOKUP($A380,'Autumn 2023 PVI'!$B$2:$AH$214,10,FALSE)))</f>
        <v>262.5</v>
      </c>
      <c r="U380" s="231">
        <f>IF(ISNA(VLOOKUP($A380,'Spring 2023 PVI'!$B$3:$AF$219,26,FALSE)),0,(VLOOKUP($A380,'Spring 2023 PVI'!$B$3:$AF$219,26,FALSE)))</f>
        <v>13</v>
      </c>
      <c r="V380" s="231">
        <f>IF(ISNA(VLOOKUP($A380,'Spring 2023 PVI'!$B$3:$AF$219,26,FALSE)),0,(VLOOKUP($A380,'Spring 2023 PVI'!$B$3:$AF$219,26,FALSE)))</f>
        <v>13</v>
      </c>
      <c r="W380" s="231">
        <f>IF(ISNA(VLOOKUP($A380,'Spring 2023 PVI'!$B$3:$AF$219,26,FALSE)),0,(VLOOKUP($A380,'Spring 2023 PVI'!$B$3:$AF$219,26,FALSE)))</f>
        <v>13</v>
      </c>
      <c r="X380" s="231">
        <f>IF(ISNA(VLOOKUP($A380,'Spring 2023 PVI'!$B$3:$AF$219,27,FALSE)),0,(VLOOKUP($A380,'Spring 2023 PVI'!$B$3:$AF$219,27,FALSE)))</f>
        <v>195</v>
      </c>
      <c r="Y380" s="231">
        <f>IF(ISNA(VLOOKUP($A380,'Spring 2023 PVI'!$B$3:$AF$219,27,FALSE)),0,(VLOOKUP($A380,'Spring 2023 PVI'!$B$3:$AF$219,27,FALSE)))</f>
        <v>195</v>
      </c>
      <c r="Z380" s="231">
        <f>IF(ISNA(VLOOKUP($A380,'Spring 2023 PVI'!$B$3:$AF$219,27,FALSE)),0,(VLOOKUP($A380,'Spring 2023 PVI'!$B$3:$AF$219,27,FALSE)))</f>
        <v>195</v>
      </c>
      <c r="AA380" s="231">
        <f>IF(ISNA(VLOOKUP($A380,'Spring 2023 PVI'!$B$3:$AF$219,28,FALSE)),0,(VLOOKUP($A380,'Spring 2023 PVI'!$B$3:$AF$219,28,FALSE)))</f>
        <v>45</v>
      </c>
      <c r="AB380" s="231">
        <f>IF(ISNA(VLOOKUP($A380,'Spring 2023 PVI'!$B$3:$AF$219,28,FALSE)),0,(VLOOKUP($A380,'Spring 2023 PVI'!$B$3:$AF$219,28,FALSE)))</f>
        <v>45</v>
      </c>
      <c r="AC380" s="231">
        <f>IF(ISNA(VLOOKUP($A380,'Spring 2023 PVI'!$B$3:$AF$219,28,FALSE)),0,(VLOOKUP($A380,'Spring 2023 PVI'!$B$3:$AF$219,28,FALSE)))</f>
        <v>45</v>
      </c>
      <c r="AD380" s="384">
        <f t="shared" si="168"/>
        <v>167640.6</v>
      </c>
      <c r="AE380" s="403">
        <v>225</v>
      </c>
      <c r="AF380" s="403">
        <v>15</v>
      </c>
      <c r="AG380" s="403">
        <v>45</v>
      </c>
      <c r="AH380" s="384">
        <f t="shared" si="175"/>
        <v>5215.5</v>
      </c>
      <c r="AI380" s="384">
        <f t="shared" si="176"/>
        <v>165.29999999999998</v>
      </c>
      <c r="AJ380" s="384">
        <f t="shared" si="177"/>
        <v>136.80000000000001</v>
      </c>
      <c r="AK380" s="384">
        <f t="shared" si="169"/>
        <v>5517.6</v>
      </c>
      <c r="AL380" s="403">
        <f>IF(ISNA(VLOOKUP($A380,'Spring 2023 PVI'!$B384:$AD384,29,FALSE)),0,(VLOOKUP($A380,'Spring 2023 PVI'!$B384:$AD384,29,FALSE)))</f>
        <v>0</v>
      </c>
      <c r="AM380" s="403">
        <f>IF(ISNA(VLOOKUP($A380,'Spring 2023 PVI'!$B384:$AZ384,30,FALSE)),0,(VLOOKUP($A380,'Spring 2023 PVI'!$B384:$AZ384,30,FALSE)))</f>
        <v>0</v>
      </c>
      <c r="AN380" s="402">
        <f t="shared" si="170"/>
        <v>0</v>
      </c>
      <c r="AO380" s="404">
        <f t="shared" si="171"/>
        <v>86487.84</v>
      </c>
      <c r="AP380" s="384">
        <f t="shared" si="172"/>
        <v>259646.04</v>
      </c>
      <c r="AQ380" s="403"/>
      <c r="AR380" s="403" t="e">
        <f>VLOOKUP($A380,'Data EYFSS Indica'!$C:$AQ,27,0)</f>
        <v>#N/A</v>
      </c>
      <c r="AS380" s="403" t="e">
        <f>VLOOKUP($A380,'Data EYFSS Indica'!$C:$AQ,28,0)</f>
        <v>#N/A</v>
      </c>
      <c r="AT380" s="409" t="e">
        <f t="shared" si="173"/>
        <v>#N/A</v>
      </c>
      <c r="AU380" s="409" t="e">
        <f>(VLOOKUP($A380,'Data EYFSS Indica'!$C:$AQ,24,0))/3.2*AU$3</f>
        <v>#N/A</v>
      </c>
      <c r="AV380" s="413" t="e">
        <f t="shared" si="174"/>
        <v>#N/A</v>
      </c>
      <c r="AW380" s="410" t="e">
        <f t="shared" si="164"/>
        <v>#N/A</v>
      </c>
      <c r="AX380" s="410" t="e">
        <f t="shared" si="165"/>
        <v>#N/A</v>
      </c>
      <c r="AY380" s="410" t="e">
        <f t="shared" si="166"/>
        <v>#N/A</v>
      </c>
      <c r="AZ380" s="642">
        <f>(SUMIF('Spring 2023 School'!B:B,Budget!A380,'Spring 2023 School'!AG:AG)+SUMIF('Summer 2023 School'!B:B,Budget!A380,'Summer 2023 School'!AG:AG)+SUMIF('Autumn 2023 School'!B:B,Budget!A380,'Autumn 2023 School'!AG:AG))</f>
        <v>1</v>
      </c>
      <c r="BA380" s="410">
        <f t="shared" si="167"/>
        <v>910</v>
      </c>
      <c r="BI380">
        <f t="shared" si="178"/>
        <v>3375</v>
      </c>
      <c r="BJ380">
        <f t="shared" si="179"/>
        <v>225</v>
      </c>
      <c r="BK380">
        <f t="shared" si="180"/>
        <v>675</v>
      </c>
    </row>
    <row r="381" spans="1:63" x14ac:dyDescent="0.35">
      <c r="A381" s="231">
        <v>4286</v>
      </c>
      <c r="B381" t="s">
        <v>514</v>
      </c>
      <c r="C381" s="231">
        <f>IF(ISNA(VLOOKUP($A381,'Spring 2023 PVI'!$B$3:$AF$220,6,FALSE)),0,(VLOOKUP($A381,'Spring 2023 PVI'!$B$3:$AF$220,6,FALSE)))</f>
        <v>4</v>
      </c>
      <c r="D381" s="231">
        <f>IF(ISNA(VLOOKUP($A381,'Summer 2023 PVI'!$B$2:$AF$217,6,FALSE)),0,(VLOOKUP($A381,'Summer 2023 PVI'!$B$2:$AF$217,6,FALSE)))</f>
        <v>6</v>
      </c>
      <c r="E381" s="231">
        <f>IF(ISNA(VLOOKUP($A381,'Autumn 2023 PVI'!$B$2:$AH$214,6,FALSE)),0,(VLOOKUP($A381,'Autumn 2023 PVI'!$B$2:$AH$214,6,FALSE)))</f>
        <v>0</v>
      </c>
      <c r="F381" s="231">
        <f>IF(ISNA(VLOOKUP($A381,'Spring 2023 PVI'!$B$3:$AF$219,9,FALSE)),0,(VLOOKUP($A381,'Spring 2023 PVI'!$B$3:$AF$219,8,FALSE)))</f>
        <v>0</v>
      </c>
      <c r="G381" s="231">
        <f>IF(ISNA(VLOOKUP($A381,'Summer 2023 PVI'!$B$2:$AF$216,9,FALSE)),0,(VLOOKUP($A381,'Summer 2023 PVI'!$B$2:$AF$216,8,FALSE)))</f>
        <v>0</v>
      </c>
      <c r="H381" s="231">
        <f>IF(ISNA(VLOOKUP($A381,'Autumn 2023 PVI'!$B$2:$AH$214,9,FALSE)),0,(VLOOKUP($A381,'Autumn 2023 PVI'!$B$2:$AH$214,9,FALSE)))</f>
        <v>0</v>
      </c>
      <c r="I381" s="231">
        <f>IF(ISNA(VLOOKUP($A381,'Spring 2023 PVI'!$B$3:$AF$219,13,FALSE)),0,(VLOOKUP($A381,'Spring 2023 PVI'!$B$3:$AF$219,13,FALSE)))</f>
        <v>60</v>
      </c>
      <c r="J381" s="231">
        <f>IF(ISNA(VLOOKUP($A381,'Summer 2023 PVI'!$B$2:$AF$216,13,FALSE)),0,(VLOOKUP($A381,'Summer 2023 PVI'!$B$2:$AF$216,13,FALSE)))</f>
        <v>86</v>
      </c>
      <c r="K381" s="231">
        <f>IF(ISNA(VLOOKUP($A381,'Autumn 2023 PVI'!$B$2:$AH$214,13,FALSE)),0,(VLOOKUP($A381,'Autumn 2023 PVI'!$B$2:$AH$214,13,FALSE)))</f>
        <v>0</v>
      </c>
      <c r="L381" s="231">
        <f>IF(ISNA(VLOOKUP($A381,'Spring 2023 PVI'!$B$3:$AF$219,16,FALSE)),0,(VLOOKUP($A381,'Spring 2023 PVI'!$B$3:$AF$219,16,FALSE)))</f>
        <v>0</v>
      </c>
      <c r="M381" s="231">
        <f>IF(ISNA(VLOOKUP($A381,'Summer 2023 PVI'!$B$2:$AF$216,16,FALSE)),0,(VLOOKUP($A381,'Summer 2023 PVI'!$B$2:$AF$216,16,FALSE)))</f>
        <v>0</v>
      </c>
      <c r="N381" s="231">
        <f>IF(ISNA(VLOOKUP($A381,'Autumn 2023 PVI'!$B$2:$AH$214,16,FALSE)),0,(VLOOKUP($A381,'Autumn 2023 PVI'!$B$2:$AH$214,16,FALSE)))</f>
        <v>0</v>
      </c>
      <c r="O381" s="231">
        <f>IF(ISNA(VLOOKUP($A381,'Spring 2023 PVI'!$B$3:$AF$219,3,FALSE)),0,(VLOOKUP($A381,'Spring 2023 PVI'!$B$3:$AF$219,3,FALSE)))</f>
        <v>1</v>
      </c>
      <c r="P381" s="231">
        <f>IF(ISNA(VLOOKUP($A381,'Summer 2023 PVI'!$B$3:$AF$216,3,FALSE)),0,(VLOOKUP($A381,'Summer 2023 PVI'!$B$2:$AF$216,3,FALSE)))</f>
        <v>3</v>
      </c>
      <c r="Q381" s="231">
        <f>IF(ISNA(VLOOKUP($A381,'Autumn 2023 PVI'!$B$2:$AF$214,3,FALSE)),0,(VLOOKUP($A381,'Autumn 2023 PVI'!$B$2:$AF$214,3,FALSE)))</f>
        <v>2</v>
      </c>
      <c r="R381" s="231">
        <f>IF(ISNA(VLOOKUP($A381,'Spring 2023 PVI'!$B$3:$AF$219,10,FALSE)),0,(VLOOKUP($A381,'Spring 2023 PVI'!$B$3:$AF$219,10,FALSE)))</f>
        <v>15</v>
      </c>
      <c r="S381" s="231">
        <f>IF(ISNA(VLOOKUP($A381,'Summer 2023 PVI'!$B$2:$AF$216,10,FALSE)),0,(VLOOKUP($A381,'Summer 2023 PVI'!$B$2:$AF$216,10,FALSE)))</f>
        <v>45</v>
      </c>
      <c r="T381" s="231">
        <f>IF(ISNA(VLOOKUP($A381,'Autumn 2023 PVI'!$B$2:$AH$214,10,FALSE)),0,(VLOOKUP($A381,'Autumn 2023 PVI'!$B$2:$AH$214,10,FALSE)))</f>
        <v>27</v>
      </c>
      <c r="U381" s="231">
        <f>IF(ISNA(VLOOKUP($A381,'Spring 2023 PVI'!$B$3:$AF$219,26,FALSE)),0,(VLOOKUP($A381,'Spring 2023 PVI'!$B$3:$AF$219,26,FALSE)))</f>
        <v>4</v>
      </c>
      <c r="V381" s="231">
        <f>IF(ISNA(VLOOKUP($A381,'Spring 2023 PVI'!$B$3:$AF$219,26,FALSE)),0,(VLOOKUP($A381,'Spring 2023 PVI'!$B$3:$AF$219,26,FALSE)))</f>
        <v>4</v>
      </c>
      <c r="W381" s="231">
        <f>IF(ISNA(VLOOKUP($A381,'Spring 2023 PVI'!$B$3:$AF$219,26,FALSE)),0,(VLOOKUP($A381,'Spring 2023 PVI'!$B$3:$AF$219,26,FALSE)))</f>
        <v>4</v>
      </c>
      <c r="X381" s="231">
        <f>IF(ISNA(VLOOKUP($A381,'Spring 2023 PVI'!$B$3:$AF$219,27,FALSE)),0,(VLOOKUP($A381,'Spring 2023 PVI'!$B$3:$AF$219,27,FALSE)))</f>
        <v>60</v>
      </c>
      <c r="Y381" s="231">
        <f>IF(ISNA(VLOOKUP($A381,'Spring 2023 PVI'!$B$3:$AF$219,27,FALSE)),0,(VLOOKUP($A381,'Spring 2023 PVI'!$B$3:$AF$219,27,FALSE)))</f>
        <v>60</v>
      </c>
      <c r="Z381" s="231">
        <f>IF(ISNA(VLOOKUP($A381,'Spring 2023 PVI'!$B$3:$AF$219,27,FALSE)),0,(VLOOKUP($A381,'Spring 2023 PVI'!$B$3:$AF$219,27,FALSE)))</f>
        <v>60</v>
      </c>
      <c r="AA381" s="231">
        <f>IF(ISNA(VLOOKUP($A381,'Spring 2023 PVI'!$B$3:$AF$219,28,FALSE)),0,(VLOOKUP($A381,'Spring 2023 PVI'!$B$3:$AF$219,28,FALSE)))</f>
        <v>0</v>
      </c>
      <c r="AB381" s="231">
        <f>IF(ISNA(VLOOKUP($A381,'Spring 2023 PVI'!$B$3:$AF$219,28,FALSE)),0,(VLOOKUP($A381,'Spring 2023 PVI'!$B$3:$AF$219,28,FALSE)))</f>
        <v>0</v>
      </c>
      <c r="AC381" s="231">
        <f>IF(ISNA(VLOOKUP($A381,'Spring 2023 PVI'!$B$3:$AF$219,28,FALSE)),0,(VLOOKUP($A381,'Spring 2023 PVI'!$B$3:$AF$219,28,FALSE)))</f>
        <v>0</v>
      </c>
      <c r="AD381" s="384">
        <f t="shared" si="168"/>
        <v>10287.16</v>
      </c>
      <c r="AE381" s="403">
        <v>60</v>
      </c>
      <c r="AF381" s="403">
        <v>0</v>
      </c>
      <c r="AG381" s="403">
        <v>0</v>
      </c>
      <c r="AH381" s="384">
        <f t="shared" si="175"/>
        <v>1390.8</v>
      </c>
      <c r="AI381" s="384">
        <f t="shared" si="176"/>
        <v>0</v>
      </c>
      <c r="AJ381" s="384">
        <f t="shared" si="177"/>
        <v>0</v>
      </c>
      <c r="AK381" s="384">
        <f t="shared" si="169"/>
        <v>1390.8</v>
      </c>
      <c r="AL381" s="403">
        <f>IF(ISNA(VLOOKUP($A381,'Spring 2023 PVI'!$B385:$AD385,29,FALSE)),0,(VLOOKUP($A381,'Spring 2023 PVI'!$B385:$AD385,29,FALSE)))</f>
        <v>0</v>
      </c>
      <c r="AM381" s="403">
        <f>IF(ISNA(VLOOKUP($A381,'Spring 2023 PVI'!$B385:$AZ385,30,FALSE)),0,(VLOOKUP($A381,'Spring 2023 PVI'!$B385:$AZ385,30,FALSE)))</f>
        <v>0</v>
      </c>
      <c r="AN381" s="402">
        <f t="shared" si="170"/>
        <v>0</v>
      </c>
      <c r="AO381" s="404">
        <f t="shared" si="171"/>
        <v>9008.64</v>
      </c>
      <c r="AP381" s="384">
        <f t="shared" si="172"/>
        <v>20686.599999999999</v>
      </c>
      <c r="AQ381" s="403"/>
      <c r="AR381" s="403" t="e">
        <f>VLOOKUP($A381,'Data EYFSS Indica'!$C:$AQ,27,0)</f>
        <v>#N/A</v>
      </c>
      <c r="AS381" s="403" t="e">
        <f>VLOOKUP($A381,'Data EYFSS Indica'!$C:$AQ,28,0)</f>
        <v>#N/A</v>
      </c>
      <c r="AT381" s="409" t="e">
        <f t="shared" si="173"/>
        <v>#N/A</v>
      </c>
      <c r="AU381" s="409" t="e">
        <f>(VLOOKUP($A381,'Data EYFSS Indica'!$C:$AQ,24,0))/3.2*AU$3</f>
        <v>#N/A</v>
      </c>
      <c r="AV381" s="413" t="e">
        <f t="shared" si="174"/>
        <v>#N/A</v>
      </c>
      <c r="AW381" s="410" t="e">
        <f t="shared" si="164"/>
        <v>#N/A</v>
      </c>
      <c r="AX381" s="410" t="e">
        <f t="shared" si="165"/>
        <v>#N/A</v>
      </c>
      <c r="AY381" s="410" t="e">
        <f t="shared" si="166"/>
        <v>#N/A</v>
      </c>
      <c r="AZ381" s="642">
        <f>(SUMIF('Spring 2023 School'!B:B,Budget!A381,'Spring 2023 School'!AG:AG)+SUMIF('Summer 2023 School'!B:B,Budget!A381,'Summer 2023 School'!AG:AG)+SUMIF('Autumn 2023 School'!B:B,Budget!A381,'Autumn 2023 School'!AG:AG))</f>
        <v>0</v>
      </c>
      <c r="BA381" s="410">
        <f t="shared" si="167"/>
        <v>0</v>
      </c>
      <c r="BI381">
        <f t="shared" si="178"/>
        <v>900</v>
      </c>
      <c r="BJ381">
        <f t="shared" si="179"/>
        <v>0</v>
      </c>
      <c r="BK381">
        <f t="shared" si="180"/>
        <v>0</v>
      </c>
    </row>
    <row r="382" spans="1:63" x14ac:dyDescent="0.35">
      <c r="A382" s="231">
        <v>4322</v>
      </c>
      <c r="B382" t="s">
        <v>515</v>
      </c>
      <c r="C382" s="231">
        <f>IF(ISNA(VLOOKUP($A382,'Spring 2023 PVI'!$B$3:$AF$220,6,FALSE)),0,(VLOOKUP($A382,'Spring 2023 PVI'!$B$3:$AF$220,6,FALSE)))</f>
        <v>15</v>
      </c>
      <c r="D382" s="231">
        <f>IF(ISNA(VLOOKUP($A382,'Summer 2023 PVI'!$B$2:$AF$217,6,FALSE)),0,(VLOOKUP($A382,'Summer 2023 PVI'!$B$2:$AF$217,6,FALSE)))</f>
        <v>21</v>
      </c>
      <c r="E382" s="231">
        <f>IF(ISNA(VLOOKUP($A382,'Autumn 2023 PVI'!$B$2:$AH$214,6,FALSE)),0,(VLOOKUP($A382,'Autumn 2023 PVI'!$B$2:$AH$214,6,FALSE)))</f>
        <v>20</v>
      </c>
      <c r="F382" s="231">
        <f>IF(ISNA(VLOOKUP($A382,'Spring 2023 PVI'!$B$3:$AF$219,9,FALSE)),0,(VLOOKUP($A382,'Spring 2023 PVI'!$B$3:$AF$219,8,FALSE)))</f>
        <v>3</v>
      </c>
      <c r="G382" s="231">
        <f>IF(ISNA(VLOOKUP($A382,'Summer 2023 PVI'!$B$2:$AF$216,9,FALSE)),0,(VLOOKUP($A382,'Summer 2023 PVI'!$B$2:$AF$216,8,FALSE)))</f>
        <v>4</v>
      </c>
      <c r="H382" s="231">
        <f>IF(ISNA(VLOOKUP($A382,'Autumn 2023 PVI'!$B$2:$AH$214,9,FALSE)),0,(VLOOKUP($A382,'Autumn 2023 PVI'!$B$2:$AH$214,9,FALSE)))</f>
        <v>10</v>
      </c>
      <c r="I382" s="231">
        <f>IF(ISNA(VLOOKUP($A382,'Spring 2023 PVI'!$B$3:$AF$219,13,FALSE)),0,(VLOOKUP($A382,'Spring 2023 PVI'!$B$3:$AF$219,13,FALSE)))</f>
        <v>225</v>
      </c>
      <c r="J382" s="231">
        <f>IF(ISNA(VLOOKUP($A382,'Summer 2023 PVI'!$B$2:$AF$216,13,FALSE)),0,(VLOOKUP($A382,'Summer 2023 PVI'!$B$2:$AF$216,13,FALSE)))</f>
        <v>300</v>
      </c>
      <c r="K382" s="231">
        <f>IF(ISNA(VLOOKUP($A382,'Autumn 2023 PVI'!$B$2:$AH$214,13,FALSE)),0,(VLOOKUP($A382,'Autumn 2023 PVI'!$B$2:$AH$214,13,FALSE)))</f>
        <v>285</v>
      </c>
      <c r="L382" s="231">
        <f>IF(ISNA(VLOOKUP($A382,'Spring 2023 PVI'!$B$3:$AF$219,16,FALSE)),0,(VLOOKUP($A382,'Spring 2023 PVI'!$B$3:$AF$219,16,FALSE)))</f>
        <v>105</v>
      </c>
      <c r="M382" s="231">
        <f>IF(ISNA(VLOOKUP($A382,'Summer 2023 PVI'!$B$2:$AF$216,16,FALSE)),0,(VLOOKUP($A382,'Summer 2023 PVI'!$B$2:$AF$216,16,FALSE)))</f>
        <v>162</v>
      </c>
      <c r="N382" s="231">
        <f>IF(ISNA(VLOOKUP($A382,'Autumn 2023 PVI'!$B$2:$AH$214,16,FALSE)),0,(VLOOKUP($A382,'Autumn 2023 PVI'!$B$2:$AH$214,16,FALSE)))</f>
        <v>144</v>
      </c>
      <c r="O382" s="231">
        <f>IF(ISNA(VLOOKUP($A382,'Spring 2023 PVI'!$B$3:$AF$219,3,FALSE)),0,(VLOOKUP($A382,'Spring 2023 PVI'!$B$3:$AF$219,3,FALSE)))</f>
        <v>0</v>
      </c>
      <c r="P382" s="231">
        <f>IF(ISNA(VLOOKUP($A382,'Summer 2023 PVI'!$B$3:$AF$216,3,FALSE)),0,(VLOOKUP($A382,'Summer 2023 PVI'!$B$2:$AF$216,3,FALSE)))</f>
        <v>0</v>
      </c>
      <c r="Q382" s="231">
        <f>IF(ISNA(VLOOKUP($A382,'Autumn 2023 PVI'!$B$2:$AF$214,3,FALSE)),0,(VLOOKUP($A382,'Autumn 2023 PVI'!$B$2:$AF$214,3,FALSE)))</f>
        <v>0</v>
      </c>
      <c r="R382" s="231">
        <f>IF(ISNA(VLOOKUP($A382,'Spring 2023 PVI'!$B$3:$AF$219,10,FALSE)),0,(VLOOKUP($A382,'Spring 2023 PVI'!$B$3:$AF$219,10,FALSE)))</f>
        <v>0</v>
      </c>
      <c r="S382" s="231">
        <f>IF(ISNA(VLOOKUP($A382,'Summer 2023 PVI'!$B$2:$AF$216,10,FALSE)),0,(VLOOKUP($A382,'Summer 2023 PVI'!$B$2:$AF$216,10,FALSE)))</f>
        <v>0</v>
      </c>
      <c r="T382" s="231">
        <f>IF(ISNA(VLOOKUP($A382,'Autumn 2023 PVI'!$B$2:$AH$214,10,FALSE)),0,(VLOOKUP($A382,'Autumn 2023 PVI'!$B$2:$AH$214,10,FALSE)))</f>
        <v>0</v>
      </c>
      <c r="U382" s="231">
        <f>IF(ISNA(VLOOKUP($A382,'Spring 2023 PVI'!$B$3:$AF$219,26,FALSE)),0,(VLOOKUP($A382,'Spring 2023 PVI'!$B$3:$AF$219,26,FALSE)))</f>
        <v>1</v>
      </c>
      <c r="V382" s="231">
        <f>IF(ISNA(VLOOKUP($A382,'Spring 2023 PVI'!$B$3:$AF$219,26,FALSE)),0,(VLOOKUP($A382,'Spring 2023 PVI'!$B$3:$AF$219,26,FALSE)))</f>
        <v>1</v>
      </c>
      <c r="W382" s="231">
        <f>IF(ISNA(VLOOKUP($A382,'Spring 2023 PVI'!$B$3:$AF$219,26,FALSE)),0,(VLOOKUP($A382,'Spring 2023 PVI'!$B$3:$AF$219,26,FALSE)))</f>
        <v>1</v>
      </c>
      <c r="X382" s="231">
        <f>IF(ISNA(VLOOKUP($A382,'Spring 2023 PVI'!$B$3:$AF$219,27,FALSE)),0,(VLOOKUP($A382,'Spring 2023 PVI'!$B$3:$AF$219,27,FALSE)))</f>
        <v>15</v>
      </c>
      <c r="Y382" s="231">
        <f>IF(ISNA(VLOOKUP($A382,'Spring 2023 PVI'!$B$3:$AF$219,27,FALSE)),0,(VLOOKUP($A382,'Spring 2023 PVI'!$B$3:$AF$219,27,FALSE)))</f>
        <v>15</v>
      </c>
      <c r="Z382" s="231">
        <f>IF(ISNA(VLOOKUP($A382,'Spring 2023 PVI'!$B$3:$AF$219,27,FALSE)),0,(VLOOKUP($A382,'Spring 2023 PVI'!$B$3:$AF$219,27,FALSE)))</f>
        <v>15</v>
      </c>
      <c r="AA382" s="231">
        <f>IF(ISNA(VLOOKUP($A382,'Spring 2023 PVI'!$B$3:$AF$219,28,FALSE)),0,(VLOOKUP($A382,'Spring 2023 PVI'!$B$3:$AF$219,28,FALSE)))</f>
        <v>0</v>
      </c>
      <c r="AB382" s="231">
        <f>IF(ISNA(VLOOKUP($A382,'Spring 2023 PVI'!$B$3:$AF$219,28,FALSE)),0,(VLOOKUP($A382,'Spring 2023 PVI'!$B$3:$AF$219,28,FALSE)))</f>
        <v>0</v>
      </c>
      <c r="AC382" s="231">
        <f>IF(ISNA(VLOOKUP($A382,'Spring 2023 PVI'!$B$3:$AF$219,28,FALSE)),0,(VLOOKUP($A382,'Spring 2023 PVI'!$B$3:$AF$219,28,FALSE)))</f>
        <v>0</v>
      </c>
      <c r="AD382" s="384">
        <f t="shared" si="168"/>
        <v>83706.48</v>
      </c>
      <c r="AE382" s="403">
        <v>15</v>
      </c>
      <c r="AF382" s="403">
        <v>30</v>
      </c>
      <c r="AG382" s="403">
        <v>75</v>
      </c>
      <c r="AH382" s="384">
        <f t="shared" si="175"/>
        <v>347.7</v>
      </c>
      <c r="AI382" s="384">
        <f t="shared" si="176"/>
        <v>330.59999999999997</v>
      </c>
      <c r="AJ382" s="384">
        <f t="shared" si="177"/>
        <v>228</v>
      </c>
      <c r="AK382" s="384">
        <f t="shared" si="169"/>
        <v>906.3</v>
      </c>
      <c r="AL382" s="403">
        <f>IF(ISNA(VLOOKUP($A382,'Spring 2023 PVI'!$B386:$AD386,29,FALSE)),0,(VLOOKUP($A382,'Spring 2023 PVI'!$B386:$AD386,29,FALSE)))</f>
        <v>0</v>
      </c>
      <c r="AM382" s="403">
        <f>IF(ISNA(VLOOKUP($A382,'Spring 2023 PVI'!$B386:$AZ386,30,FALSE)),0,(VLOOKUP($A382,'Spring 2023 PVI'!$B386:$AZ386,30,FALSE)))</f>
        <v>0</v>
      </c>
      <c r="AN382" s="402">
        <f t="shared" si="170"/>
        <v>0</v>
      </c>
      <c r="AO382" s="404">
        <f t="shared" si="171"/>
        <v>0</v>
      </c>
      <c r="AP382" s="384">
        <f t="shared" si="172"/>
        <v>84612.78</v>
      </c>
      <c r="AQ382" s="403"/>
      <c r="AR382" s="403" t="e">
        <f>VLOOKUP($A382,'Data EYFSS Indica'!$C:$AQ,27,0)</f>
        <v>#N/A</v>
      </c>
      <c r="AS382" s="403" t="e">
        <f>VLOOKUP($A382,'Data EYFSS Indica'!$C:$AQ,28,0)</f>
        <v>#N/A</v>
      </c>
      <c r="AT382" s="409" t="e">
        <f t="shared" si="173"/>
        <v>#N/A</v>
      </c>
      <c r="AU382" s="409" t="e">
        <f>(VLOOKUP($A382,'Data EYFSS Indica'!$C:$AQ,24,0))/3.2*AU$3</f>
        <v>#N/A</v>
      </c>
      <c r="AV382" s="413" t="e">
        <f t="shared" si="174"/>
        <v>#N/A</v>
      </c>
      <c r="AW382" s="410" t="e">
        <f t="shared" si="164"/>
        <v>#N/A</v>
      </c>
      <c r="AX382" s="410" t="e">
        <f t="shared" si="165"/>
        <v>#N/A</v>
      </c>
      <c r="AY382" s="410" t="e">
        <f t="shared" si="166"/>
        <v>#N/A</v>
      </c>
      <c r="AZ382" s="642">
        <f>(SUMIF('Spring 2023 School'!B:B,Budget!A382,'Spring 2023 School'!AG:AG)+SUMIF('Summer 2023 School'!B:B,Budget!A382,'Summer 2023 School'!AG:AG)+SUMIF('Autumn 2023 School'!B:B,Budget!A382,'Autumn 2023 School'!AG:AG))</f>
        <v>0</v>
      </c>
      <c r="BA382" s="410">
        <f t="shared" si="167"/>
        <v>0</v>
      </c>
      <c r="BI382">
        <f t="shared" si="178"/>
        <v>225</v>
      </c>
      <c r="BJ382">
        <f t="shared" si="179"/>
        <v>450</v>
      </c>
      <c r="BK382">
        <f t="shared" si="180"/>
        <v>1125</v>
      </c>
    </row>
    <row r="383" spans="1:63" x14ac:dyDescent="0.35">
      <c r="A383" s="231">
        <v>4524</v>
      </c>
      <c r="B383" t="s">
        <v>516</v>
      </c>
      <c r="C383" s="231">
        <f>IF(ISNA(VLOOKUP($A383,'Spring 2023 PVI'!$B$3:$AF$220,6,FALSE)),0,(VLOOKUP($A383,'Spring 2023 PVI'!$B$3:$AF$220,6,FALSE)))</f>
        <v>2</v>
      </c>
      <c r="D383" s="231">
        <f>IF(ISNA(VLOOKUP($A383,'Summer 2023 PVI'!$B$2:$AF$217,6,FALSE)),0,(VLOOKUP($A383,'Summer 2023 PVI'!$B$2:$AF$217,6,FALSE)))</f>
        <v>2</v>
      </c>
      <c r="E383" s="231">
        <f>IF(ISNA(VLOOKUP($A383,'Autumn 2023 PVI'!$B$2:$AH$214,6,FALSE)),0,(VLOOKUP($A383,'Autumn 2023 PVI'!$B$2:$AH$214,6,FALSE)))</f>
        <v>1</v>
      </c>
      <c r="F383" s="231">
        <f>IF(ISNA(VLOOKUP($A383,'Spring 2023 PVI'!$B$3:$AF$219,9,FALSE)),0,(VLOOKUP($A383,'Spring 2023 PVI'!$B$3:$AF$219,8,FALSE)))</f>
        <v>0</v>
      </c>
      <c r="G383" s="231">
        <f>IF(ISNA(VLOOKUP($A383,'Summer 2023 PVI'!$B$2:$AF$216,9,FALSE)),0,(VLOOKUP($A383,'Summer 2023 PVI'!$B$2:$AF$216,8,FALSE)))</f>
        <v>0</v>
      </c>
      <c r="H383" s="231">
        <f>IF(ISNA(VLOOKUP($A383,'Autumn 2023 PVI'!$B$2:$AH$214,9,FALSE)),0,(VLOOKUP($A383,'Autumn 2023 PVI'!$B$2:$AH$214,9,FALSE)))</f>
        <v>1</v>
      </c>
      <c r="I383" s="231">
        <f>IF(ISNA(VLOOKUP($A383,'Spring 2023 PVI'!$B$3:$AF$219,13,FALSE)),0,(VLOOKUP($A383,'Spring 2023 PVI'!$B$3:$AF$219,13,FALSE)))</f>
        <v>15</v>
      </c>
      <c r="J383" s="231">
        <f>IF(ISNA(VLOOKUP($A383,'Summer 2023 PVI'!$B$2:$AF$216,13,FALSE)),0,(VLOOKUP($A383,'Summer 2023 PVI'!$B$2:$AF$216,13,FALSE)))</f>
        <v>15</v>
      </c>
      <c r="K383" s="231">
        <f>IF(ISNA(VLOOKUP($A383,'Autumn 2023 PVI'!$B$2:$AH$214,13,FALSE)),0,(VLOOKUP($A383,'Autumn 2023 PVI'!$B$2:$AH$214,13,FALSE)))</f>
        <v>15</v>
      </c>
      <c r="L383" s="231">
        <f>IF(ISNA(VLOOKUP($A383,'Spring 2023 PVI'!$B$3:$AF$219,16,FALSE)),0,(VLOOKUP($A383,'Spring 2023 PVI'!$B$3:$AF$219,16,FALSE)))</f>
        <v>30</v>
      </c>
      <c r="M383" s="231">
        <f>IF(ISNA(VLOOKUP($A383,'Summer 2023 PVI'!$B$2:$AF$216,16,FALSE)),0,(VLOOKUP($A383,'Summer 2023 PVI'!$B$2:$AF$216,16,FALSE)))</f>
        <v>30</v>
      </c>
      <c r="N383" s="231">
        <f>IF(ISNA(VLOOKUP($A383,'Autumn 2023 PVI'!$B$2:$AH$214,16,FALSE)),0,(VLOOKUP($A383,'Autumn 2023 PVI'!$B$2:$AH$214,16,FALSE)))</f>
        <v>15</v>
      </c>
      <c r="O383" s="231">
        <f>IF(ISNA(VLOOKUP($A383,'Spring 2023 PVI'!$B$3:$AF$219,3,FALSE)),0,(VLOOKUP($A383,'Spring 2023 PVI'!$B$3:$AF$219,3,FALSE)))</f>
        <v>0</v>
      </c>
      <c r="P383" s="231">
        <f>IF(ISNA(VLOOKUP($A383,'Summer 2023 PVI'!$B$3:$AF$216,3,FALSE)),0,(VLOOKUP($A383,'Summer 2023 PVI'!$B$2:$AF$216,3,FALSE)))</f>
        <v>0</v>
      </c>
      <c r="Q383" s="231">
        <f>IF(ISNA(VLOOKUP($A383,'Autumn 2023 PVI'!$B$2:$AF$214,3,FALSE)),0,(VLOOKUP($A383,'Autumn 2023 PVI'!$B$2:$AF$214,3,FALSE)))</f>
        <v>0</v>
      </c>
      <c r="R383" s="231">
        <f>IF(ISNA(VLOOKUP($A383,'Spring 2023 PVI'!$B$3:$AF$219,10,FALSE)),0,(VLOOKUP($A383,'Spring 2023 PVI'!$B$3:$AF$219,10,FALSE)))</f>
        <v>0</v>
      </c>
      <c r="S383" s="231">
        <f>IF(ISNA(VLOOKUP($A383,'Summer 2023 PVI'!$B$2:$AF$216,10,FALSE)),0,(VLOOKUP($A383,'Summer 2023 PVI'!$B$2:$AF$216,10,FALSE)))</f>
        <v>0</v>
      </c>
      <c r="T383" s="231">
        <f>IF(ISNA(VLOOKUP($A383,'Autumn 2023 PVI'!$B$2:$AH$214,10,FALSE)),0,(VLOOKUP($A383,'Autumn 2023 PVI'!$B$2:$AH$214,10,FALSE)))</f>
        <v>0</v>
      </c>
      <c r="U383" s="231">
        <f>IF(ISNA(VLOOKUP($A383,'Spring 2023 PVI'!$B$3:$AF$219,26,FALSE)),0,(VLOOKUP($A383,'Spring 2023 PVI'!$B$3:$AF$219,26,FALSE)))</f>
        <v>0</v>
      </c>
      <c r="V383" s="231">
        <f>IF(ISNA(VLOOKUP($A383,'Spring 2023 PVI'!$B$3:$AF$219,26,FALSE)),0,(VLOOKUP($A383,'Spring 2023 PVI'!$B$3:$AF$219,26,FALSE)))</f>
        <v>0</v>
      </c>
      <c r="W383" s="231">
        <f>IF(ISNA(VLOOKUP($A383,'Spring 2023 PVI'!$B$3:$AF$219,26,FALSE)),0,(VLOOKUP($A383,'Spring 2023 PVI'!$B$3:$AF$219,26,FALSE)))</f>
        <v>0</v>
      </c>
      <c r="X383" s="231">
        <f>IF(ISNA(VLOOKUP($A383,'Spring 2023 PVI'!$B$3:$AF$219,27,FALSE)),0,(VLOOKUP($A383,'Spring 2023 PVI'!$B$3:$AF$219,27,FALSE)))</f>
        <v>0</v>
      </c>
      <c r="Y383" s="231">
        <f>IF(ISNA(VLOOKUP($A383,'Spring 2023 PVI'!$B$3:$AF$219,27,FALSE)),0,(VLOOKUP($A383,'Spring 2023 PVI'!$B$3:$AF$219,27,FALSE)))</f>
        <v>0</v>
      </c>
      <c r="Z383" s="231">
        <f>IF(ISNA(VLOOKUP($A383,'Spring 2023 PVI'!$B$3:$AF$219,27,FALSE)),0,(VLOOKUP($A383,'Spring 2023 PVI'!$B$3:$AF$219,27,FALSE)))</f>
        <v>0</v>
      </c>
      <c r="AA383" s="231">
        <f>IF(ISNA(VLOOKUP($A383,'Spring 2023 PVI'!$B$3:$AF$219,28,FALSE)),0,(VLOOKUP($A383,'Spring 2023 PVI'!$B$3:$AF$219,28,FALSE)))</f>
        <v>0</v>
      </c>
      <c r="AB383" s="231">
        <f>IF(ISNA(VLOOKUP($A383,'Spring 2023 PVI'!$B$3:$AF$219,28,FALSE)),0,(VLOOKUP($A383,'Spring 2023 PVI'!$B$3:$AF$219,28,FALSE)))</f>
        <v>0</v>
      </c>
      <c r="AC383" s="231">
        <f>IF(ISNA(VLOOKUP($A383,'Spring 2023 PVI'!$B$3:$AF$219,28,FALSE)),0,(VLOOKUP($A383,'Spring 2023 PVI'!$B$3:$AF$219,28,FALSE)))</f>
        <v>0</v>
      </c>
      <c r="AD383" s="384">
        <f t="shared" si="168"/>
        <v>8292.6</v>
      </c>
      <c r="AE383" s="403">
        <v>15</v>
      </c>
      <c r="AF383" s="403">
        <v>0</v>
      </c>
      <c r="AG383" s="403">
        <v>0</v>
      </c>
      <c r="AH383" s="384">
        <f t="shared" si="175"/>
        <v>347.7</v>
      </c>
      <c r="AI383" s="384">
        <f t="shared" si="176"/>
        <v>0</v>
      </c>
      <c r="AJ383" s="384">
        <f t="shared" si="177"/>
        <v>0</v>
      </c>
      <c r="AK383" s="384">
        <f t="shared" si="169"/>
        <v>347.7</v>
      </c>
      <c r="AL383" s="403">
        <f>IF(ISNA(VLOOKUP($A383,'Spring 2023 PVI'!$B387:$AD387,29,FALSE)),0,(VLOOKUP($A383,'Spring 2023 PVI'!$B387:$AD387,29,FALSE)))</f>
        <v>0</v>
      </c>
      <c r="AM383" s="403">
        <f>IF(ISNA(VLOOKUP($A383,'Spring 2023 PVI'!$B387:$AZ387,30,FALSE)),0,(VLOOKUP($A383,'Spring 2023 PVI'!$B387:$AZ387,30,FALSE)))</f>
        <v>0</v>
      </c>
      <c r="AN383" s="402">
        <f t="shared" si="170"/>
        <v>0</v>
      </c>
      <c r="AO383" s="404">
        <f t="shared" si="171"/>
        <v>0</v>
      </c>
      <c r="AP383" s="384">
        <f t="shared" si="172"/>
        <v>8640.3000000000011</v>
      </c>
      <c r="AQ383" s="403"/>
      <c r="AR383" s="403" t="e">
        <f>VLOOKUP($A383,'Data EYFSS Indica'!$C:$AQ,27,0)</f>
        <v>#N/A</v>
      </c>
      <c r="AS383" s="403" t="e">
        <f>VLOOKUP($A383,'Data EYFSS Indica'!$C:$AQ,28,0)</f>
        <v>#N/A</v>
      </c>
      <c r="AT383" s="409" t="e">
        <f t="shared" si="173"/>
        <v>#N/A</v>
      </c>
      <c r="AU383" s="409" t="e">
        <f>(VLOOKUP($A383,'Data EYFSS Indica'!$C:$AQ,24,0))/3.2*AU$3</f>
        <v>#N/A</v>
      </c>
      <c r="AV383" s="413" t="e">
        <f t="shared" si="174"/>
        <v>#N/A</v>
      </c>
      <c r="AW383" s="410" t="e">
        <f t="shared" si="164"/>
        <v>#N/A</v>
      </c>
      <c r="AX383" s="410" t="e">
        <f t="shared" si="165"/>
        <v>#N/A</v>
      </c>
      <c r="AY383" s="410" t="e">
        <f t="shared" si="166"/>
        <v>#N/A</v>
      </c>
      <c r="AZ383" s="642">
        <f>(SUMIF('Spring 2023 School'!B:B,Budget!A383,'Spring 2023 School'!AG:AG)+SUMIF('Summer 2023 School'!B:B,Budget!A383,'Summer 2023 School'!AG:AG)+SUMIF('Autumn 2023 School'!B:B,Budget!A383,'Autumn 2023 School'!AG:AG))</f>
        <v>0</v>
      </c>
      <c r="BA383" s="410">
        <f t="shared" si="167"/>
        <v>0</v>
      </c>
      <c r="BI383">
        <f t="shared" si="178"/>
        <v>225</v>
      </c>
      <c r="BJ383">
        <f t="shared" si="179"/>
        <v>0</v>
      </c>
      <c r="BK383">
        <f t="shared" si="180"/>
        <v>0</v>
      </c>
    </row>
    <row r="384" spans="1:63" x14ac:dyDescent="0.35">
      <c r="A384" s="231">
        <v>4525</v>
      </c>
      <c r="B384" t="s">
        <v>1283</v>
      </c>
      <c r="C384" s="231">
        <f>IF(ISNA(VLOOKUP($A384,'Spring 2023 PVI'!$B$3:$AF$220,6,FALSE)),0,(VLOOKUP($A384,'Spring 2023 PVI'!$B$3:$AF$220,6,FALSE)))</f>
        <v>1</v>
      </c>
      <c r="D384" s="231">
        <f>IF(ISNA(VLOOKUP($A384,'Summer 2023 PVI'!$B$2:$AF$217,6,FALSE)),0,(VLOOKUP($A384,'Summer 2023 PVI'!$B$2:$AF$217,6,FALSE)))</f>
        <v>2</v>
      </c>
      <c r="E384" s="231">
        <f>IF(ISNA(VLOOKUP($A384,'Autumn 2023 PVI'!$B$2:$AH$214,6,FALSE)),0,(VLOOKUP($A384,'Autumn 2023 PVI'!$B$2:$AH$214,6,FALSE)))</f>
        <v>0</v>
      </c>
      <c r="F384" s="231">
        <f>IF(ISNA(VLOOKUP($A384,'Spring 2023 PVI'!$B$3:$AF$219,9,FALSE)),0,(VLOOKUP($A384,'Spring 2023 PVI'!$B$3:$AF$219,8,FALSE)))</f>
        <v>0</v>
      </c>
      <c r="G384" s="231">
        <f>IF(ISNA(VLOOKUP($A384,'Summer 2023 PVI'!$B$2:$AF$216,9,FALSE)),0,(VLOOKUP($A384,'Summer 2023 PVI'!$B$2:$AF$216,8,FALSE)))</f>
        <v>0</v>
      </c>
      <c r="H384" s="231">
        <f>IF(ISNA(VLOOKUP($A384,'Autumn 2023 PVI'!$B$2:$AH$214,9,FALSE)),0,(VLOOKUP($A384,'Autumn 2023 PVI'!$B$2:$AH$214,9,FALSE)))</f>
        <v>0</v>
      </c>
      <c r="I384" s="231">
        <f>IF(ISNA(VLOOKUP($A384,'Spring 2023 PVI'!$B$3:$AF$219,13,FALSE)),0,(VLOOKUP($A384,'Spring 2023 PVI'!$B$3:$AF$219,13,FALSE)))</f>
        <v>15</v>
      </c>
      <c r="J384" s="231">
        <f>IF(ISNA(VLOOKUP($A384,'Summer 2023 PVI'!$B$2:$AF$216,13,FALSE)),0,(VLOOKUP($A384,'Summer 2023 PVI'!$B$2:$AF$216,13,FALSE)))</f>
        <v>30</v>
      </c>
      <c r="K384" s="231">
        <f>IF(ISNA(VLOOKUP($A384,'Autumn 2023 PVI'!$B$2:$AH$214,13,FALSE)),0,(VLOOKUP($A384,'Autumn 2023 PVI'!$B$2:$AH$214,13,FALSE)))</f>
        <v>0</v>
      </c>
      <c r="L384" s="231">
        <f>IF(ISNA(VLOOKUP($A384,'Spring 2023 PVI'!$B$3:$AF$219,16,FALSE)),0,(VLOOKUP($A384,'Spring 2023 PVI'!$B$3:$AF$219,16,FALSE)))</f>
        <v>15</v>
      </c>
      <c r="M384" s="231">
        <f>IF(ISNA(VLOOKUP($A384,'Summer 2023 PVI'!$B$2:$AF$216,16,FALSE)),0,(VLOOKUP($A384,'Summer 2023 PVI'!$B$2:$AF$216,16,FALSE)))</f>
        <v>27</v>
      </c>
      <c r="N384" s="231">
        <f>IF(ISNA(VLOOKUP($A384,'Autumn 2023 PVI'!$B$2:$AH$214,16,FALSE)),0,(VLOOKUP($A384,'Autumn 2023 PVI'!$B$2:$AH$214,16,FALSE)))</f>
        <v>0</v>
      </c>
      <c r="O384" s="231">
        <f>IF(ISNA(VLOOKUP($A384,'Spring 2023 PVI'!$B$3:$AF$219,3,FALSE)),0,(VLOOKUP($A384,'Spring 2023 PVI'!$B$3:$AF$219,3,FALSE)))</f>
        <v>0</v>
      </c>
      <c r="P384" s="231">
        <f>IF(ISNA(VLOOKUP($A384,'Summer 2023 PVI'!$B$3:$AF$216,3,FALSE)),0,(VLOOKUP($A384,'Summer 2023 PVI'!$B$2:$AF$216,3,FALSE)))</f>
        <v>0</v>
      </c>
      <c r="Q384" s="231">
        <f>IF(ISNA(VLOOKUP($A384,'Autumn 2023 PVI'!$B$2:$AF$214,3,FALSE)),0,(VLOOKUP($A384,'Autumn 2023 PVI'!$B$2:$AF$214,3,FALSE)))</f>
        <v>0</v>
      </c>
      <c r="R384" s="231">
        <f>IF(ISNA(VLOOKUP($A384,'Spring 2023 PVI'!$B$3:$AF$219,10,FALSE)),0,(VLOOKUP($A384,'Spring 2023 PVI'!$B$3:$AF$219,10,FALSE)))</f>
        <v>0</v>
      </c>
      <c r="S384" s="231">
        <f>IF(ISNA(VLOOKUP($A384,'Summer 2023 PVI'!$B$2:$AF$216,10,FALSE)),0,(VLOOKUP($A384,'Summer 2023 PVI'!$B$2:$AF$216,10,FALSE)))</f>
        <v>0</v>
      </c>
      <c r="T384" s="231">
        <f>IF(ISNA(VLOOKUP($A384,'Autumn 2023 PVI'!$B$2:$AH$214,10,FALSE)),0,(VLOOKUP($A384,'Autumn 2023 PVI'!$B$2:$AH$214,10,FALSE)))</f>
        <v>0</v>
      </c>
      <c r="U384" s="231">
        <f>IF(ISNA(VLOOKUP($A384,'Spring 2023 PVI'!$B$3:$AF$219,26,FALSE)),0,(VLOOKUP($A384,'Spring 2023 PVI'!$B$3:$AF$219,26,FALSE)))</f>
        <v>0</v>
      </c>
      <c r="V384" s="231">
        <f>IF(ISNA(VLOOKUP($A384,'Spring 2023 PVI'!$B$3:$AF$219,26,FALSE)),0,(VLOOKUP($A384,'Spring 2023 PVI'!$B$3:$AF$219,26,FALSE)))</f>
        <v>0</v>
      </c>
      <c r="W384" s="231">
        <f>IF(ISNA(VLOOKUP($A384,'Spring 2023 PVI'!$B$3:$AF$219,26,FALSE)),0,(VLOOKUP($A384,'Spring 2023 PVI'!$B$3:$AF$219,26,FALSE)))</f>
        <v>0</v>
      </c>
      <c r="X384" s="231">
        <f>IF(ISNA(VLOOKUP($A384,'Spring 2023 PVI'!$B$3:$AF$219,27,FALSE)),0,(VLOOKUP($A384,'Spring 2023 PVI'!$B$3:$AF$219,27,FALSE)))</f>
        <v>0</v>
      </c>
      <c r="Y384" s="231">
        <f>IF(ISNA(VLOOKUP($A384,'Spring 2023 PVI'!$B$3:$AF$219,27,FALSE)),0,(VLOOKUP($A384,'Spring 2023 PVI'!$B$3:$AF$219,27,FALSE)))</f>
        <v>0</v>
      </c>
      <c r="Z384" s="231">
        <f>IF(ISNA(VLOOKUP($A384,'Spring 2023 PVI'!$B$3:$AF$219,27,FALSE)),0,(VLOOKUP($A384,'Spring 2023 PVI'!$B$3:$AF$219,27,FALSE)))</f>
        <v>0</v>
      </c>
      <c r="AA384" s="231">
        <f>IF(ISNA(VLOOKUP($A384,'Spring 2023 PVI'!$B$3:$AF$219,28,FALSE)),0,(VLOOKUP($A384,'Spring 2023 PVI'!$B$3:$AF$219,28,FALSE)))</f>
        <v>0</v>
      </c>
      <c r="AB384" s="231">
        <f>IF(ISNA(VLOOKUP($A384,'Spring 2023 PVI'!$B$3:$AF$219,28,FALSE)),0,(VLOOKUP($A384,'Spring 2023 PVI'!$B$3:$AF$219,28,FALSE)))</f>
        <v>0</v>
      </c>
      <c r="AC384" s="231">
        <f>IF(ISNA(VLOOKUP($A384,'Spring 2023 PVI'!$B$3:$AF$219,28,FALSE)),0,(VLOOKUP($A384,'Spring 2023 PVI'!$B$3:$AF$219,28,FALSE)))</f>
        <v>0</v>
      </c>
      <c r="AD384" s="384">
        <f t="shared" si="168"/>
        <v>6130.02</v>
      </c>
      <c r="AE384" s="403">
        <v>0</v>
      </c>
      <c r="AF384" s="403">
        <v>0</v>
      </c>
      <c r="AG384" s="403">
        <v>0</v>
      </c>
      <c r="AH384" s="384">
        <f t="shared" si="175"/>
        <v>0</v>
      </c>
      <c r="AI384" s="384">
        <f t="shared" si="176"/>
        <v>0</v>
      </c>
      <c r="AJ384" s="384">
        <f t="shared" si="177"/>
        <v>0</v>
      </c>
      <c r="AK384" s="384">
        <f t="shared" si="169"/>
        <v>0</v>
      </c>
      <c r="AL384" s="403">
        <f>IF(ISNA(VLOOKUP($A384,'Spring 2023 PVI'!$B388:$AD388,29,FALSE)),0,(VLOOKUP($A384,'Spring 2023 PVI'!$B388:$AD388,29,FALSE)))</f>
        <v>0</v>
      </c>
      <c r="AM384" s="403">
        <f>IF(ISNA(VLOOKUP($A384,'Spring 2023 PVI'!$B388:$AZ388,30,FALSE)),0,(VLOOKUP($A384,'Spring 2023 PVI'!$B388:$AZ388,30,FALSE)))</f>
        <v>0</v>
      </c>
      <c r="AN384" s="402">
        <f t="shared" si="170"/>
        <v>0</v>
      </c>
      <c r="AO384" s="404">
        <f t="shared" si="171"/>
        <v>0</v>
      </c>
      <c r="AP384" s="384">
        <f t="shared" si="172"/>
        <v>6130.02</v>
      </c>
      <c r="AQ384" s="403"/>
      <c r="AR384" s="403" t="e">
        <f>VLOOKUP($A384,'Data EYFSS Indica'!$C:$AQ,27,0)</f>
        <v>#N/A</v>
      </c>
      <c r="AS384" s="403" t="e">
        <f>VLOOKUP($A384,'Data EYFSS Indica'!$C:$AQ,28,0)</f>
        <v>#N/A</v>
      </c>
      <c r="AT384" s="409" t="e">
        <f t="shared" si="173"/>
        <v>#N/A</v>
      </c>
      <c r="AU384" s="409" t="e">
        <f>(VLOOKUP($A384,'Data EYFSS Indica'!$C:$AQ,24,0))/3.2*AU$3</f>
        <v>#N/A</v>
      </c>
      <c r="AV384" s="413" t="e">
        <f t="shared" si="174"/>
        <v>#N/A</v>
      </c>
      <c r="AW384" s="410" t="e">
        <f t="shared" si="164"/>
        <v>#N/A</v>
      </c>
      <c r="AX384" s="410" t="e">
        <f t="shared" si="165"/>
        <v>#N/A</v>
      </c>
      <c r="AY384" s="410" t="e">
        <f t="shared" si="166"/>
        <v>#N/A</v>
      </c>
      <c r="AZ384" s="642">
        <f>(SUMIF('Spring 2023 School'!B:B,Budget!A384,'Spring 2023 School'!AG:AG)+SUMIF('Summer 2023 School'!B:B,Budget!A384,'Summer 2023 School'!AG:AG)+SUMIF('Autumn 2023 School'!B:B,Budget!A384,'Autumn 2023 School'!AG:AG))</f>
        <v>0</v>
      </c>
      <c r="BA384" s="410">
        <f t="shared" si="167"/>
        <v>0</v>
      </c>
      <c r="BI384">
        <f t="shared" si="178"/>
        <v>0</v>
      </c>
      <c r="BJ384">
        <f t="shared" si="179"/>
        <v>0</v>
      </c>
      <c r="BK384">
        <f t="shared" si="180"/>
        <v>0</v>
      </c>
    </row>
    <row r="385" spans="1:63" x14ac:dyDescent="0.35">
      <c r="A385" s="231">
        <v>4550</v>
      </c>
      <c r="B385" t="s">
        <v>517</v>
      </c>
      <c r="C385" s="231">
        <f>IF(ISNA(VLOOKUP($A385,'Spring 2023 PVI'!$B$3:$AF$220,6,FALSE)),0,(VLOOKUP($A385,'Spring 2023 PVI'!$B$3:$AF$220,6,FALSE)))</f>
        <v>1</v>
      </c>
      <c r="D385" s="231">
        <f>IF(ISNA(VLOOKUP($A385,'Summer 2023 PVI'!$B$2:$AF$217,6,FALSE)),0,(VLOOKUP($A385,'Summer 2023 PVI'!$B$2:$AF$217,6,FALSE)))</f>
        <v>4</v>
      </c>
      <c r="E385" s="231">
        <f>IF(ISNA(VLOOKUP($A385,'Autumn 2023 PVI'!$B$2:$AH$214,6,FALSE)),0,(VLOOKUP($A385,'Autumn 2023 PVI'!$B$2:$AH$214,6,FALSE)))</f>
        <v>0</v>
      </c>
      <c r="F385" s="231">
        <f>IF(ISNA(VLOOKUP($A385,'Spring 2023 PVI'!$B$3:$AF$219,9,FALSE)),0,(VLOOKUP($A385,'Spring 2023 PVI'!$B$3:$AF$219,8,FALSE)))</f>
        <v>0</v>
      </c>
      <c r="G385" s="231">
        <f>IF(ISNA(VLOOKUP($A385,'Summer 2023 PVI'!$B$2:$AF$216,9,FALSE)),0,(VLOOKUP($A385,'Summer 2023 PVI'!$B$2:$AF$216,8,FALSE)))</f>
        <v>1</v>
      </c>
      <c r="H385" s="231">
        <f>IF(ISNA(VLOOKUP($A385,'Autumn 2023 PVI'!$B$2:$AH$214,9,FALSE)),0,(VLOOKUP($A385,'Autumn 2023 PVI'!$B$2:$AH$214,9,FALSE)))</f>
        <v>0</v>
      </c>
      <c r="I385" s="231">
        <f>IF(ISNA(VLOOKUP($A385,'Spring 2023 PVI'!$B$3:$AF$219,13,FALSE)),0,(VLOOKUP($A385,'Spring 2023 PVI'!$B$3:$AF$219,13,FALSE)))</f>
        <v>0</v>
      </c>
      <c r="J385" s="231">
        <f>IF(ISNA(VLOOKUP($A385,'Summer 2023 PVI'!$B$2:$AF$216,13,FALSE)),0,(VLOOKUP($A385,'Summer 2023 PVI'!$B$2:$AF$216,13,FALSE)))</f>
        <v>45</v>
      </c>
      <c r="K385" s="231">
        <f>IF(ISNA(VLOOKUP($A385,'Autumn 2023 PVI'!$B$2:$AH$214,13,FALSE)),0,(VLOOKUP($A385,'Autumn 2023 PVI'!$B$2:$AH$214,13,FALSE)))</f>
        <v>0</v>
      </c>
      <c r="L385" s="231">
        <f>IF(ISNA(VLOOKUP($A385,'Spring 2023 PVI'!$B$3:$AF$219,16,FALSE)),0,(VLOOKUP($A385,'Spring 2023 PVI'!$B$3:$AF$219,16,FALSE)))</f>
        <v>12</v>
      </c>
      <c r="M385" s="231">
        <f>IF(ISNA(VLOOKUP($A385,'Summer 2023 PVI'!$B$2:$AF$216,16,FALSE)),0,(VLOOKUP($A385,'Summer 2023 PVI'!$B$2:$AF$216,16,FALSE)))</f>
        <v>57</v>
      </c>
      <c r="N385" s="231">
        <f>IF(ISNA(VLOOKUP($A385,'Autumn 2023 PVI'!$B$2:$AH$214,16,FALSE)),0,(VLOOKUP($A385,'Autumn 2023 PVI'!$B$2:$AH$214,16,FALSE)))</f>
        <v>0</v>
      </c>
      <c r="O385" s="231">
        <f>IF(ISNA(VLOOKUP($A385,'Spring 2023 PVI'!$B$3:$AF$219,3,FALSE)),0,(VLOOKUP($A385,'Spring 2023 PVI'!$B$3:$AF$219,3,FALSE)))</f>
        <v>1</v>
      </c>
      <c r="P385" s="231">
        <f>IF(ISNA(VLOOKUP($A385,'Summer 2023 PVI'!$B$3:$AF$216,3,FALSE)),0,(VLOOKUP($A385,'Summer 2023 PVI'!$B$2:$AF$216,3,FALSE)))</f>
        <v>2</v>
      </c>
      <c r="Q385" s="231">
        <f>IF(ISNA(VLOOKUP($A385,'Autumn 2023 PVI'!$B$2:$AF$214,3,FALSE)),0,(VLOOKUP($A385,'Autumn 2023 PVI'!$B$2:$AF$214,3,FALSE)))</f>
        <v>1</v>
      </c>
      <c r="R385" s="231">
        <f>IF(ISNA(VLOOKUP($A385,'Spring 2023 PVI'!$B$3:$AF$219,10,FALSE)),0,(VLOOKUP($A385,'Spring 2023 PVI'!$B$3:$AF$219,10,FALSE)))</f>
        <v>15</v>
      </c>
      <c r="S385" s="231">
        <f>IF(ISNA(VLOOKUP($A385,'Summer 2023 PVI'!$B$2:$AF$216,10,FALSE)),0,(VLOOKUP($A385,'Summer 2023 PVI'!$B$2:$AF$216,10,FALSE)))</f>
        <v>30</v>
      </c>
      <c r="T385" s="231">
        <f>IF(ISNA(VLOOKUP($A385,'Autumn 2023 PVI'!$B$2:$AH$214,10,FALSE)),0,(VLOOKUP($A385,'Autumn 2023 PVI'!$B$2:$AH$214,10,FALSE)))</f>
        <v>15</v>
      </c>
      <c r="U385" s="231">
        <f>IF(ISNA(VLOOKUP($A385,'Spring 2023 PVI'!$B$3:$AF$219,26,FALSE)),0,(VLOOKUP($A385,'Spring 2023 PVI'!$B$3:$AF$219,26,FALSE)))</f>
        <v>0</v>
      </c>
      <c r="V385" s="231">
        <f>IF(ISNA(VLOOKUP($A385,'Spring 2023 PVI'!$B$3:$AF$219,26,FALSE)),0,(VLOOKUP($A385,'Spring 2023 PVI'!$B$3:$AF$219,26,FALSE)))</f>
        <v>0</v>
      </c>
      <c r="W385" s="231">
        <f>IF(ISNA(VLOOKUP($A385,'Spring 2023 PVI'!$B$3:$AF$219,26,FALSE)),0,(VLOOKUP($A385,'Spring 2023 PVI'!$B$3:$AF$219,26,FALSE)))</f>
        <v>0</v>
      </c>
      <c r="X385" s="231">
        <f>IF(ISNA(VLOOKUP($A385,'Spring 2023 PVI'!$B$3:$AF$219,27,FALSE)),0,(VLOOKUP($A385,'Spring 2023 PVI'!$B$3:$AF$219,27,FALSE)))</f>
        <v>0</v>
      </c>
      <c r="Y385" s="231">
        <f>IF(ISNA(VLOOKUP($A385,'Spring 2023 PVI'!$B$3:$AF$219,27,FALSE)),0,(VLOOKUP($A385,'Spring 2023 PVI'!$B$3:$AF$219,27,FALSE)))</f>
        <v>0</v>
      </c>
      <c r="Z385" s="231">
        <f>IF(ISNA(VLOOKUP($A385,'Spring 2023 PVI'!$B$3:$AF$219,27,FALSE)),0,(VLOOKUP($A385,'Spring 2023 PVI'!$B$3:$AF$219,27,FALSE)))</f>
        <v>0</v>
      </c>
      <c r="AA385" s="231">
        <f>IF(ISNA(VLOOKUP($A385,'Spring 2023 PVI'!$B$3:$AF$219,28,FALSE)),0,(VLOOKUP($A385,'Spring 2023 PVI'!$B$3:$AF$219,28,FALSE)))</f>
        <v>0</v>
      </c>
      <c r="AB385" s="231">
        <f>IF(ISNA(VLOOKUP($A385,'Spring 2023 PVI'!$B$3:$AF$219,28,FALSE)),0,(VLOOKUP($A385,'Spring 2023 PVI'!$B$3:$AF$219,28,FALSE)))</f>
        <v>0</v>
      </c>
      <c r="AC385" s="231">
        <f>IF(ISNA(VLOOKUP($A385,'Spring 2023 PVI'!$B$3:$AF$219,28,FALSE)),0,(VLOOKUP($A385,'Spring 2023 PVI'!$B$3:$AF$219,28,FALSE)))</f>
        <v>0</v>
      </c>
      <c r="AD385" s="384">
        <f t="shared" si="168"/>
        <v>8032.44</v>
      </c>
      <c r="AE385" s="403">
        <v>0</v>
      </c>
      <c r="AF385" s="403">
        <v>0</v>
      </c>
      <c r="AG385" s="403">
        <v>0</v>
      </c>
      <c r="AH385" s="384">
        <f t="shared" si="175"/>
        <v>0</v>
      </c>
      <c r="AI385" s="384">
        <f t="shared" si="176"/>
        <v>0</v>
      </c>
      <c r="AJ385" s="384">
        <f t="shared" si="177"/>
        <v>0</v>
      </c>
      <c r="AK385" s="384">
        <f t="shared" si="169"/>
        <v>0</v>
      </c>
      <c r="AL385" s="403">
        <f>IF(ISNA(VLOOKUP($A385,'Spring 2023 PVI'!$B389:$AD389,29,FALSE)),0,(VLOOKUP($A385,'Spring 2023 PVI'!$B389:$AD389,29,FALSE)))</f>
        <v>0</v>
      </c>
      <c r="AM385" s="403">
        <f>IF(ISNA(VLOOKUP($A385,'Spring 2023 PVI'!$B389:$AZ389,30,FALSE)),0,(VLOOKUP($A385,'Spring 2023 PVI'!$B389:$AZ389,30,FALSE)))</f>
        <v>0</v>
      </c>
      <c r="AN385" s="402">
        <f t="shared" si="170"/>
        <v>0</v>
      </c>
      <c r="AO385" s="404">
        <f t="shared" si="171"/>
        <v>6242.4000000000005</v>
      </c>
      <c r="AP385" s="384">
        <f t="shared" si="172"/>
        <v>14274.84</v>
      </c>
      <c r="AQ385" s="403"/>
      <c r="AR385" s="403" t="e">
        <f>VLOOKUP($A385,'Data EYFSS Indica'!$C:$AQ,27,0)</f>
        <v>#N/A</v>
      </c>
      <c r="AS385" s="403" t="e">
        <f>VLOOKUP($A385,'Data EYFSS Indica'!$C:$AQ,28,0)</f>
        <v>#N/A</v>
      </c>
      <c r="AT385" s="409" t="e">
        <f t="shared" si="173"/>
        <v>#N/A</v>
      </c>
      <c r="AU385" s="409" t="e">
        <f>(VLOOKUP($A385,'Data EYFSS Indica'!$C:$AQ,24,0))/3.2*AU$3</f>
        <v>#N/A</v>
      </c>
      <c r="AV385" s="413" t="e">
        <f t="shared" si="174"/>
        <v>#N/A</v>
      </c>
      <c r="AW385" s="410" t="e">
        <f t="shared" si="164"/>
        <v>#N/A</v>
      </c>
      <c r="AX385" s="410" t="e">
        <f t="shared" si="165"/>
        <v>#N/A</v>
      </c>
      <c r="AY385" s="410" t="e">
        <f t="shared" si="166"/>
        <v>#N/A</v>
      </c>
      <c r="AZ385" s="642">
        <f>(SUMIF('Spring 2023 School'!B:B,Budget!A385,'Spring 2023 School'!AG:AG)+SUMIF('Summer 2023 School'!B:B,Budget!A385,'Summer 2023 School'!AG:AG)+SUMIF('Autumn 2023 School'!B:B,Budget!A385,'Autumn 2023 School'!AG:AG))</f>
        <v>0</v>
      </c>
      <c r="BA385" s="410">
        <f t="shared" si="167"/>
        <v>0</v>
      </c>
      <c r="BI385">
        <f t="shared" si="178"/>
        <v>0</v>
      </c>
      <c r="BJ385">
        <f t="shared" si="179"/>
        <v>0</v>
      </c>
      <c r="BK385">
        <f t="shared" si="180"/>
        <v>0</v>
      </c>
    </row>
    <row r="386" spans="1:63" x14ac:dyDescent="0.35">
      <c r="A386" s="231">
        <v>4617</v>
      </c>
      <c r="B386" t="s">
        <v>518</v>
      </c>
      <c r="C386" s="231">
        <f>IF(ISNA(VLOOKUP($A386,'Spring 2023 PVI'!$B$3:$AF$220,6,FALSE)),0,(VLOOKUP($A386,'Spring 2023 PVI'!$B$3:$AF$220,6,FALSE)))</f>
        <v>10</v>
      </c>
      <c r="D386" s="231">
        <f>IF(ISNA(VLOOKUP($A386,'Summer 2023 PVI'!$B$2:$AF$217,6,FALSE)),0,(VLOOKUP($A386,'Summer 2023 PVI'!$B$2:$AF$217,6,FALSE)))</f>
        <v>10</v>
      </c>
      <c r="E386" s="231">
        <f>IF(ISNA(VLOOKUP($A386,'Autumn 2023 PVI'!$B$2:$AH$214,6,FALSE)),0,(VLOOKUP($A386,'Autumn 2023 PVI'!$B$2:$AH$214,6,FALSE)))</f>
        <v>4</v>
      </c>
      <c r="F386" s="231">
        <f>IF(ISNA(VLOOKUP($A386,'Spring 2023 PVI'!$B$3:$AF$219,9,FALSE)),0,(VLOOKUP($A386,'Spring 2023 PVI'!$B$3:$AF$219,8,FALSE)))</f>
        <v>0</v>
      </c>
      <c r="G386" s="231">
        <f>IF(ISNA(VLOOKUP($A386,'Summer 2023 PVI'!$B$2:$AF$216,9,FALSE)),0,(VLOOKUP($A386,'Summer 2023 PVI'!$B$2:$AF$216,8,FALSE)))</f>
        <v>0</v>
      </c>
      <c r="H386" s="231">
        <f>IF(ISNA(VLOOKUP($A386,'Autumn 2023 PVI'!$B$2:$AH$214,9,FALSE)),0,(VLOOKUP($A386,'Autumn 2023 PVI'!$B$2:$AH$214,9,FALSE)))</f>
        <v>0</v>
      </c>
      <c r="I386" s="231">
        <f>IF(ISNA(VLOOKUP($A386,'Spring 2023 PVI'!$B$3:$AF$219,13,FALSE)),0,(VLOOKUP($A386,'Spring 2023 PVI'!$B$3:$AF$219,13,FALSE)))</f>
        <v>150</v>
      </c>
      <c r="J386" s="231">
        <f>IF(ISNA(VLOOKUP($A386,'Summer 2023 PVI'!$B$2:$AF$216,13,FALSE)),0,(VLOOKUP($A386,'Summer 2023 PVI'!$B$2:$AF$216,13,FALSE)))</f>
        <v>150</v>
      </c>
      <c r="K386" s="231">
        <f>IF(ISNA(VLOOKUP($A386,'Autumn 2023 PVI'!$B$2:$AH$214,13,FALSE)),0,(VLOOKUP($A386,'Autumn 2023 PVI'!$B$2:$AH$214,13,FALSE)))</f>
        <v>60</v>
      </c>
      <c r="L386" s="231">
        <f>IF(ISNA(VLOOKUP($A386,'Spring 2023 PVI'!$B$3:$AF$219,16,FALSE)),0,(VLOOKUP($A386,'Spring 2023 PVI'!$B$3:$AF$219,16,FALSE)))</f>
        <v>0</v>
      </c>
      <c r="M386" s="231">
        <f>IF(ISNA(VLOOKUP($A386,'Summer 2023 PVI'!$B$2:$AF$216,16,FALSE)),0,(VLOOKUP($A386,'Summer 2023 PVI'!$B$2:$AF$216,16,FALSE)))</f>
        <v>0</v>
      </c>
      <c r="N386" s="231">
        <f>IF(ISNA(VLOOKUP($A386,'Autumn 2023 PVI'!$B$2:$AH$214,16,FALSE)),0,(VLOOKUP($A386,'Autumn 2023 PVI'!$B$2:$AH$214,16,FALSE)))</f>
        <v>0</v>
      </c>
      <c r="O386" s="231">
        <f>IF(ISNA(VLOOKUP($A386,'Spring 2023 PVI'!$B$3:$AF$219,3,FALSE)),0,(VLOOKUP($A386,'Spring 2023 PVI'!$B$3:$AF$219,3,FALSE)))</f>
        <v>3</v>
      </c>
      <c r="P386" s="231">
        <f>IF(ISNA(VLOOKUP($A386,'Summer 2023 PVI'!$B$3:$AF$216,3,FALSE)),0,(VLOOKUP($A386,'Summer 2023 PVI'!$B$2:$AF$216,3,FALSE)))</f>
        <v>4</v>
      </c>
      <c r="Q386" s="231">
        <f>IF(ISNA(VLOOKUP($A386,'Autumn 2023 PVI'!$B$2:$AF$214,3,FALSE)),0,(VLOOKUP($A386,'Autumn 2023 PVI'!$B$2:$AF$214,3,FALSE)))</f>
        <v>3</v>
      </c>
      <c r="R386" s="231">
        <f>IF(ISNA(VLOOKUP($A386,'Spring 2023 PVI'!$B$3:$AF$219,10,FALSE)),0,(VLOOKUP($A386,'Spring 2023 PVI'!$B$3:$AF$219,10,FALSE)))</f>
        <v>45</v>
      </c>
      <c r="S386" s="231">
        <f>IF(ISNA(VLOOKUP($A386,'Summer 2023 PVI'!$B$2:$AF$216,10,FALSE)),0,(VLOOKUP($A386,'Summer 2023 PVI'!$B$2:$AF$216,10,FALSE)))</f>
        <v>60</v>
      </c>
      <c r="T386" s="231">
        <f>IF(ISNA(VLOOKUP($A386,'Autumn 2023 PVI'!$B$2:$AH$214,10,FALSE)),0,(VLOOKUP($A386,'Autumn 2023 PVI'!$B$2:$AH$214,10,FALSE)))</f>
        <v>45</v>
      </c>
      <c r="U386" s="231">
        <f>IF(ISNA(VLOOKUP($A386,'Spring 2023 PVI'!$B$3:$AF$219,26,FALSE)),0,(VLOOKUP($A386,'Spring 2023 PVI'!$B$3:$AF$219,26,FALSE)))</f>
        <v>0</v>
      </c>
      <c r="V386" s="231">
        <f>IF(ISNA(VLOOKUP($A386,'Spring 2023 PVI'!$B$3:$AF$219,26,FALSE)),0,(VLOOKUP($A386,'Spring 2023 PVI'!$B$3:$AF$219,26,FALSE)))</f>
        <v>0</v>
      </c>
      <c r="W386" s="231">
        <f>IF(ISNA(VLOOKUP($A386,'Spring 2023 PVI'!$B$3:$AF$219,26,FALSE)),0,(VLOOKUP($A386,'Spring 2023 PVI'!$B$3:$AF$219,26,FALSE)))</f>
        <v>0</v>
      </c>
      <c r="X386" s="231">
        <f>IF(ISNA(VLOOKUP($A386,'Spring 2023 PVI'!$B$3:$AF$219,27,FALSE)),0,(VLOOKUP($A386,'Spring 2023 PVI'!$B$3:$AF$219,27,FALSE)))</f>
        <v>0</v>
      </c>
      <c r="Y386" s="231">
        <f>IF(ISNA(VLOOKUP($A386,'Spring 2023 PVI'!$B$3:$AF$219,27,FALSE)),0,(VLOOKUP($A386,'Spring 2023 PVI'!$B$3:$AF$219,27,FALSE)))</f>
        <v>0</v>
      </c>
      <c r="Z386" s="231">
        <f>IF(ISNA(VLOOKUP($A386,'Spring 2023 PVI'!$B$3:$AF$219,27,FALSE)),0,(VLOOKUP($A386,'Spring 2023 PVI'!$B$3:$AF$219,27,FALSE)))</f>
        <v>0</v>
      </c>
      <c r="AA386" s="231">
        <f>IF(ISNA(VLOOKUP($A386,'Spring 2023 PVI'!$B$3:$AF$219,28,FALSE)),0,(VLOOKUP($A386,'Spring 2023 PVI'!$B$3:$AF$219,28,FALSE)))</f>
        <v>0</v>
      </c>
      <c r="AB386" s="231">
        <f>IF(ISNA(VLOOKUP($A386,'Spring 2023 PVI'!$B$3:$AF$219,28,FALSE)),0,(VLOOKUP($A386,'Spring 2023 PVI'!$B$3:$AF$219,28,FALSE)))</f>
        <v>0</v>
      </c>
      <c r="AC386" s="231">
        <f>IF(ISNA(VLOOKUP($A386,'Spring 2023 PVI'!$B$3:$AF$219,28,FALSE)),0,(VLOOKUP($A386,'Spring 2023 PVI'!$B$3:$AF$219,28,FALSE)))</f>
        <v>0</v>
      </c>
      <c r="AD386" s="384">
        <f t="shared" si="168"/>
        <v>25040.400000000001</v>
      </c>
      <c r="AE386" s="403">
        <v>15</v>
      </c>
      <c r="AF386" s="403">
        <v>120</v>
      </c>
      <c r="AG386" s="403">
        <v>0</v>
      </c>
      <c r="AH386" s="384">
        <f t="shared" si="175"/>
        <v>347.7</v>
      </c>
      <c r="AI386" s="384">
        <f t="shared" si="176"/>
        <v>1322.3999999999999</v>
      </c>
      <c r="AJ386" s="384">
        <f t="shared" si="177"/>
        <v>0</v>
      </c>
      <c r="AK386" s="384">
        <f t="shared" si="169"/>
        <v>1670.1</v>
      </c>
      <c r="AL386" s="403">
        <f>IF(ISNA(VLOOKUP($A386,'Spring 2023 PVI'!$B390:$AD390,29,FALSE)),0,(VLOOKUP($A386,'Spring 2023 PVI'!$B390:$AD390,29,FALSE)))</f>
        <v>0</v>
      </c>
      <c r="AM386" s="403">
        <f>IF(ISNA(VLOOKUP($A386,'Spring 2023 PVI'!$B390:$AZ390,30,FALSE)),0,(VLOOKUP($A386,'Spring 2023 PVI'!$B390:$AZ390,30,FALSE)))</f>
        <v>0</v>
      </c>
      <c r="AN386" s="402">
        <f t="shared" si="170"/>
        <v>0</v>
      </c>
      <c r="AO386" s="404">
        <f t="shared" si="171"/>
        <v>15544.800000000001</v>
      </c>
      <c r="AP386" s="384">
        <f t="shared" si="172"/>
        <v>42255.3</v>
      </c>
      <c r="AQ386" s="403"/>
      <c r="AR386" s="403" t="e">
        <f>VLOOKUP($A386,'Data EYFSS Indica'!$C:$AQ,27,0)</f>
        <v>#N/A</v>
      </c>
      <c r="AS386" s="403" t="e">
        <f>VLOOKUP($A386,'Data EYFSS Indica'!$C:$AQ,28,0)</f>
        <v>#N/A</v>
      </c>
      <c r="AT386" s="409" t="e">
        <f t="shared" si="173"/>
        <v>#N/A</v>
      </c>
      <c r="AU386" s="409" t="e">
        <f>(VLOOKUP($A386,'Data EYFSS Indica'!$C:$AQ,24,0))/3.2*AU$3</f>
        <v>#N/A</v>
      </c>
      <c r="AV386" s="413" t="e">
        <f t="shared" si="174"/>
        <v>#N/A</v>
      </c>
      <c r="AW386" s="410" t="e">
        <f t="shared" si="164"/>
        <v>#N/A</v>
      </c>
      <c r="AX386" s="410" t="e">
        <f t="shared" si="165"/>
        <v>#N/A</v>
      </c>
      <c r="AY386" s="410" t="e">
        <f t="shared" si="166"/>
        <v>#N/A</v>
      </c>
      <c r="AZ386" s="642">
        <f>(SUMIF('Spring 2023 School'!B:B,Budget!A386,'Spring 2023 School'!AG:AG)+SUMIF('Summer 2023 School'!B:B,Budget!A386,'Summer 2023 School'!AG:AG)+SUMIF('Autumn 2023 School'!B:B,Budget!A386,'Autumn 2023 School'!AG:AG))</f>
        <v>0</v>
      </c>
      <c r="BA386" s="410">
        <f t="shared" si="167"/>
        <v>0</v>
      </c>
      <c r="BI386">
        <f t="shared" si="178"/>
        <v>225</v>
      </c>
      <c r="BJ386">
        <f t="shared" si="179"/>
        <v>1800</v>
      </c>
      <c r="BK386">
        <f t="shared" si="180"/>
        <v>0</v>
      </c>
    </row>
    <row r="387" spans="1:63" x14ac:dyDescent="0.35">
      <c r="A387" s="231">
        <v>4624</v>
      </c>
      <c r="B387" t="s">
        <v>519</v>
      </c>
      <c r="C387" s="231">
        <f>IF(ISNA(VLOOKUP($A387,'Spring 2023 PVI'!$B$3:$AF$220,6,FALSE)),0,(VLOOKUP($A387,'Spring 2023 PVI'!$B$3:$AF$220,6,FALSE)))</f>
        <v>4</v>
      </c>
      <c r="D387" s="231">
        <f>IF(ISNA(VLOOKUP($A387,'Summer 2023 PVI'!$B$2:$AF$217,6,FALSE)),0,(VLOOKUP($A387,'Summer 2023 PVI'!$B$2:$AF$217,6,FALSE)))</f>
        <v>7</v>
      </c>
      <c r="E387" s="231">
        <f>IF(ISNA(VLOOKUP($A387,'Autumn 2023 PVI'!$B$2:$AH$214,6,FALSE)),0,(VLOOKUP($A387,'Autumn 2023 PVI'!$B$2:$AH$214,6,FALSE)))</f>
        <v>2</v>
      </c>
      <c r="F387" s="231">
        <f>IF(ISNA(VLOOKUP($A387,'Spring 2023 PVI'!$B$3:$AF$219,9,FALSE)),0,(VLOOKUP($A387,'Spring 2023 PVI'!$B$3:$AF$219,8,FALSE)))</f>
        <v>0</v>
      </c>
      <c r="G387" s="231">
        <f>IF(ISNA(VLOOKUP($A387,'Summer 2023 PVI'!$B$2:$AF$216,9,FALSE)),0,(VLOOKUP($A387,'Summer 2023 PVI'!$B$2:$AF$216,8,FALSE)))</f>
        <v>0</v>
      </c>
      <c r="H387" s="231">
        <f>IF(ISNA(VLOOKUP($A387,'Autumn 2023 PVI'!$B$2:$AH$214,9,FALSE)),0,(VLOOKUP($A387,'Autumn 2023 PVI'!$B$2:$AH$214,9,FALSE)))</f>
        <v>0</v>
      </c>
      <c r="I387" s="231">
        <f>IF(ISNA(VLOOKUP($A387,'Spring 2023 PVI'!$B$3:$AF$219,13,FALSE)),0,(VLOOKUP($A387,'Spring 2023 PVI'!$B$3:$AF$219,13,FALSE)))</f>
        <v>60</v>
      </c>
      <c r="J387" s="231">
        <f>IF(ISNA(VLOOKUP($A387,'Summer 2023 PVI'!$B$2:$AF$216,13,FALSE)),0,(VLOOKUP($A387,'Summer 2023 PVI'!$B$2:$AF$216,13,FALSE)))</f>
        <v>105</v>
      </c>
      <c r="K387" s="231">
        <f>IF(ISNA(VLOOKUP($A387,'Autumn 2023 PVI'!$B$2:$AH$214,13,FALSE)),0,(VLOOKUP($A387,'Autumn 2023 PVI'!$B$2:$AH$214,13,FALSE)))</f>
        <v>30</v>
      </c>
      <c r="L387" s="231">
        <f>IF(ISNA(VLOOKUP($A387,'Spring 2023 PVI'!$B$3:$AF$219,16,FALSE)),0,(VLOOKUP($A387,'Spring 2023 PVI'!$B$3:$AF$219,16,FALSE)))</f>
        <v>30</v>
      </c>
      <c r="M387" s="231">
        <f>IF(ISNA(VLOOKUP($A387,'Summer 2023 PVI'!$B$2:$AF$216,16,FALSE)),0,(VLOOKUP($A387,'Summer 2023 PVI'!$B$2:$AF$216,16,FALSE)))</f>
        <v>15</v>
      </c>
      <c r="N387" s="231">
        <f>IF(ISNA(VLOOKUP($A387,'Autumn 2023 PVI'!$B$2:$AH$214,16,FALSE)),0,(VLOOKUP($A387,'Autumn 2023 PVI'!$B$2:$AH$214,16,FALSE)))</f>
        <v>0</v>
      </c>
      <c r="O387" s="231">
        <f>IF(ISNA(VLOOKUP($A387,'Spring 2023 PVI'!$B$3:$AF$219,3,FALSE)),0,(VLOOKUP($A387,'Spring 2023 PVI'!$B$3:$AF$219,3,FALSE)))</f>
        <v>6</v>
      </c>
      <c r="P387" s="231">
        <f>IF(ISNA(VLOOKUP($A387,'Summer 2023 PVI'!$B$3:$AF$216,3,FALSE)),0,(VLOOKUP($A387,'Summer 2023 PVI'!$B$2:$AF$216,3,FALSE)))</f>
        <v>5</v>
      </c>
      <c r="Q387" s="231">
        <f>IF(ISNA(VLOOKUP($A387,'Autumn 2023 PVI'!$B$2:$AF$214,3,FALSE)),0,(VLOOKUP($A387,'Autumn 2023 PVI'!$B$2:$AF$214,3,FALSE)))</f>
        <v>4</v>
      </c>
      <c r="R387" s="231">
        <f>IF(ISNA(VLOOKUP($A387,'Spring 2023 PVI'!$B$3:$AF$219,10,FALSE)),0,(VLOOKUP($A387,'Spring 2023 PVI'!$B$3:$AF$219,10,FALSE)))</f>
        <v>90</v>
      </c>
      <c r="S387" s="231">
        <f>IF(ISNA(VLOOKUP($A387,'Summer 2023 PVI'!$B$2:$AF$216,10,FALSE)),0,(VLOOKUP($A387,'Summer 2023 PVI'!$B$2:$AF$216,10,FALSE)))</f>
        <v>75</v>
      </c>
      <c r="T387" s="231">
        <f>IF(ISNA(VLOOKUP($A387,'Autumn 2023 PVI'!$B$2:$AH$214,10,FALSE)),0,(VLOOKUP($A387,'Autumn 2023 PVI'!$B$2:$AH$214,10,FALSE)))</f>
        <v>60</v>
      </c>
      <c r="U387" s="231">
        <f>IF(ISNA(VLOOKUP($A387,'Spring 2023 PVI'!$B$3:$AF$219,26,FALSE)),0,(VLOOKUP($A387,'Spring 2023 PVI'!$B$3:$AF$219,26,FALSE)))</f>
        <v>0</v>
      </c>
      <c r="V387" s="231">
        <f>IF(ISNA(VLOOKUP($A387,'Spring 2023 PVI'!$B$3:$AF$219,26,FALSE)),0,(VLOOKUP($A387,'Spring 2023 PVI'!$B$3:$AF$219,26,FALSE)))</f>
        <v>0</v>
      </c>
      <c r="W387" s="231">
        <f>IF(ISNA(VLOOKUP($A387,'Spring 2023 PVI'!$B$3:$AF$219,26,FALSE)),0,(VLOOKUP($A387,'Spring 2023 PVI'!$B$3:$AF$219,26,FALSE)))</f>
        <v>0</v>
      </c>
      <c r="X387" s="231">
        <f>IF(ISNA(VLOOKUP($A387,'Spring 2023 PVI'!$B$3:$AF$219,27,FALSE)),0,(VLOOKUP($A387,'Spring 2023 PVI'!$B$3:$AF$219,27,FALSE)))</f>
        <v>0</v>
      </c>
      <c r="Y387" s="231">
        <f>IF(ISNA(VLOOKUP($A387,'Spring 2023 PVI'!$B$3:$AF$219,27,FALSE)),0,(VLOOKUP($A387,'Spring 2023 PVI'!$B$3:$AF$219,27,FALSE)))</f>
        <v>0</v>
      </c>
      <c r="Z387" s="231">
        <f>IF(ISNA(VLOOKUP($A387,'Spring 2023 PVI'!$B$3:$AF$219,27,FALSE)),0,(VLOOKUP($A387,'Spring 2023 PVI'!$B$3:$AF$219,27,FALSE)))</f>
        <v>0</v>
      </c>
      <c r="AA387" s="231">
        <f>IF(ISNA(VLOOKUP($A387,'Spring 2023 PVI'!$B$3:$AF$219,28,FALSE)),0,(VLOOKUP($A387,'Spring 2023 PVI'!$B$3:$AF$219,28,FALSE)))</f>
        <v>0</v>
      </c>
      <c r="AB387" s="231">
        <f>IF(ISNA(VLOOKUP($A387,'Spring 2023 PVI'!$B$3:$AF$219,28,FALSE)),0,(VLOOKUP($A387,'Spring 2023 PVI'!$B$3:$AF$219,28,FALSE)))</f>
        <v>0</v>
      </c>
      <c r="AC387" s="231">
        <f>IF(ISNA(VLOOKUP($A387,'Spring 2023 PVI'!$B$3:$AF$219,28,FALSE)),0,(VLOOKUP($A387,'Spring 2023 PVI'!$B$3:$AF$219,28,FALSE)))</f>
        <v>0</v>
      </c>
      <c r="AD387" s="384">
        <f t="shared" si="168"/>
        <v>16747.800000000003</v>
      </c>
      <c r="AE387" s="403">
        <v>0</v>
      </c>
      <c r="AF387" s="403">
        <v>15</v>
      </c>
      <c r="AG387" s="403">
        <v>30</v>
      </c>
      <c r="AH387" s="384">
        <f t="shared" si="175"/>
        <v>0</v>
      </c>
      <c r="AI387" s="384">
        <f t="shared" si="176"/>
        <v>165.29999999999998</v>
      </c>
      <c r="AJ387" s="384">
        <f t="shared" si="177"/>
        <v>91.2</v>
      </c>
      <c r="AK387" s="384">
        <f t="shared" si="169"/>
        <v>256.5</v>
      </c>
      <c r="AL387" s="403">
        <f>IF(ISNA(VLOOKUP($A387,'Spring 2023 PVI'!$B391:$AD391,29,FALSE)),0,(VLOOKUP($A387,'Spring 2023 PVI'!$B391:$AD391,29,FALSE)))</f>
        <v>0</v>
      </c>
      <c r="AM387" s="403">
        <f>IF(ISNA(VLOOKUP($A387,'Spring 2023 PVI'!$B391:$AZ391,30,FALSE)),0,(VLOOKUP($A387,'Spring 2023 PVI'!$B391:$AZ391,30,FALSE)))</f>
        <v>0</v>
      </c>
      <c r="AN387" s="402">
        <f t="shared" si="170"/>
        <v>0</v>
      </c>
      <c r="AO387" s="404">
        <f t="shared" si="171"/>
        <v>23378.400000000001</v>
      </c>
      <c r="AP387" s="384">
        <f t="shared" si="172"/>
        <v>40382.700000000004</v>
      </c>
      <c r="AQ387" s="403"/>
      <c r="AR387" s="403" t="e">
        <f>VLOOKUP($A387,'Data EYFSS Indica'!$C:$AQ,27,0)</f>
        <v>#N/A</v>
      </c>
      <c r="AS387" s="403" t="e">
        <f>VLOOKUP($A387,'Data EYFSS Indica'!$C:$AQ,28,0)</f>
        <v>#N/A</v>
      </c>
      <c r="AT387" s="409" t="e">
        <f t="shared" si="173"/>
        <v>#N/A</v>
      </c>
      <c r="AU387" s="409" t="e">
        <f>(VLOOKUP($A387,'Data EYFSS Indica'!$C:$AQ,24,0))/3.2*AU$3</f>
        <v>#N/A</v>
      </c>
      <c r="AV387" s="413" t="e">
        <f t="shared" si="174"/>
        <v>#N/A</v>
      </c>
      <c r="AW387" s="410" t="e">
        <f t="shared" ref="AW387:AW449" si="181">$AV387/12*5</f>
        <v>#N/A</v>
      </c>
      <c r="AX387" s="410" t="e">
        <f t="shared" ref="AX387:AX449" si="182">$AV387/12*4</f>
        <v>#N/A</v>
      </c>
      <c r="AY387" s="410" t="e">
        <f t="shared" ref="AY387:AY449" si="183">$AV387/12*3</f>
        <v>#N/A</v>
      </c>
      <c r="AZ387" s="642">
        <f>(SUMIF('Spring 2023 School'!B:B,Budget!A387,'Spring 2023 School'!AG:AG)+SUMIF('Summer 2023 School'!B:B,Budget!A387,'Summer 2023 School'!AG:AG)+SUMIF('Autumn 2023 School'!B:B,Budget!A387,'Autumn 2023 School'!AG:AG))</f>
        <v>3</v>
      </c>
      <c r="BA387" s="410">
        <f t="shared" ref="BA387:BA449" si="184">AZ387*$BA$3</f>
        <v>2730</v>
      </c>
      <c r="BI387">
        <f t="shared" si="178"/>
        <v>0</v>
      </c>
      <c r="BJ387">
        <f t="shared" si="179"/>
        <v>225</v>
      </c>
      <c r="BK387">
        <f t="shared" si="180"/>
        <v>450</v>
      </c>
    </row>
    <row r="388" spans="1:63" x14ac:dyDescent="0.35">
      <c r="A388" s="231">
        <v>4656</v>
      </c>
      <c r="B388" t="s">
        <v>520</v>
      </c>
      <c r="C388" s="231">
        <f>IF(ISNA(VLOOKUP($A388,'Spring 2023 PVI'!$B$3:$AF$220,6,FALSE)),0,(VLOOKUP($A388,'Spring 2023 PVI'!$B$3:$AF$220,6,FALSE)))</f>
        <v>3</v>
      </c>
      <c r="D388" s="231">
        <f>IF(ISNA(VLOOKUP($A388,'Summer 2023 PVI'!$B$2:$AF$217,6,FALSE)),0,(VLOOKUP($A388,'Summer 2023 PVI'!$B$2:$AF$217,6,FALSE)))</f>
        <v>2</v>
      </c>
      <c r="E388" s="231">
        <f>IF(ISNA(VLOOKUP($A388,'Autumn 2023 PVI'!$B$2:$AH$214,6,FALSE)),0,(VLOOKUP($A388,'Autumn 2023 PVI'!$B$2:$AH$214,6,FALSE)))</f>
        <v>2</v>
      </c>
      <c r="F388" s="231">
        <f>IF(ISNA(VLOOKUP($A388,'Spring 2023 PVI'!$B$3:$AF$219,9,FALSE)),0,(VLOOKUP($A388,'Spring 2023 PVI'!$B$3:$AF$219,8,FALSE)))</f>
        <v>0</v>
      </c>
      <c r="G388" s="231">
        <f>IF(ISNA(VLOOKUP($A388,'Summer 2023 PVI'!$B$2:$AF$216,9,FALSE)),0,(VLOOKUP($A388,'Summer 2023 PVI'!$B$2:$AF$216,8,FALSE)))</f>
        <v>0</v>
      </c>
      <c r="H388" s="231">
        <f>IF(ISNA(VLOOKUP($A388,'Autumn 2023 PVI'!$B$2:$AH$214,9,FALSE)),0,(VLOOKUP($A388,'Autumn 2023 PVI'!$B$2:$AH$214,9,FALSE)))</f>
        <v>0</v>
      </c>
      <c r="I388" s="231">
        <f>IF(ISNA(VLOOKUP($A388,'Spring 2023 PVI'!$B$3:$AF$219,13,FALSE)),0,(VLOOKUP($A388,'Spring 2023 PVI'!$B$3:$AF$219,13,FALSE)))</f>
        <v>45</v>
      </c>
      <c r="J388" s="231">
        <f>IF(ISNA(VLOOKUP($A388,'Summer 2023 PVI'!$B$2:$AF$216,13,FALSE)),0,(VLOOKUP($A388,'Summer 2023 PVI'!$B$2:$AF$216,13,FALSE)))</f>
        <v>30</v>
      </c>
      <c r="K388" s="231">
        <f>IF(ISNA(VLOOKUP($A388,'Autumn 2023 PVI'!$B$2:$AH$214,13,FALSE)),0,(VLOOKUP($A388,'Autumn 2023 PVI'!$B$2:$AH$214,13,FALSE)))</f>
        <v>30</v>
      </c>
      <c r="L388" s="231">
        <f>IF(ISNA(VLOOKUP($A388,'Spring 2023 PVI'!$B$3:$AF$219,16,FALSE)),0,(VLOOKUP($A388,'Spring 2023 PVI'!$B$3:$AF$219,16,FALSE)))</f>
        <v>0</v>
      </c>
      <c r="M388" s="231">
        <f>IF(ISNA(VLOOKUP($A388,'Summer 2023 PVI'!$B$2:$AF$216,16,FALSE)),0,(VLOOKUP($A388,'Summer 2023 PVI'!$B$2:$AF$216,16,FALSE)))</f>
        <v>0</v>
      </c>
      <c r="N388" s="231">
        <f>IF(ISNA(VLOOKUP($A388,'Autumn 2023 PVI'!$B$2:$AH$214,16,FALSE)),0,(VLOOKUP($A388,'Autumn 2023 PVI'!$B$2:$AH$214,16,FALSE)))</f>
        <v>0</v>
      </c>
      <c r="O388" s="231">
        <f>IF(ISNA(VLOOKUP($A388,'Spring 2023 PVI'!$B$3:$AF$219,3,FALSE)),0,(VLOOKUP($A388,'Spring 2023 PVI'!$B$3:$AF$219,3,FALSE)))</f>
        <v>0</v>
      </c>
      <c r="P388" s="231">
        <f>IF(ISNA(VLOOKUP($A388,'Summer 2023 PVI'!$B$3:$AF$216,3,FALSE)),0,(VLOOKUP($A388,'Summer 2023 PVI'!$B$2:$AF$216,3,FALSE)))</f>
        <v>0</v>
      </c>
      <c r="Q388" s="231">
        <f>IF(ISNA(VLOOKUP($A388,'Autumn 2023 PVI'!$B$2:$AF$214,3,FALSE)),0,(VLOOKUP($A388,'Autumn 2023 PVI'!$B$2:$AF$214,3,FALSE)))</f>
        <v>2</v>
      </c>
      <c r="R388" s="231">
        <f>IF(ISNA(VLOOKUP($A388,'Spring 2023 PVI'!$B$3:$AF$219,10,FALSE)),0,(VLOOKUP($A388,'Spring 2023 PVI'!$B$3:$AF$219,10,FALSE)))</f>
        <v>0</v>
      </c>
      <c r="S388" s="231">
        <f>IF(ISNA(VLOOKUP($A388,'Summer 2023 PVI'!$B$2:$AF$216,10,FALSE)),0,(VLOOKUP($A388,'Summer 2023 PVI'!$B$2:$AF$216,10,FALSE)))</f>
        <v>0</v>
      </c>
      <c r="T388" s="231">
        <f>IF(ISNA(VLOOKUP($A388,'Autumn 2023 PVI'!$B$2:$AH$214,10,FALSE)),0,(VLOOKUP($A388,'Autumn 2023 PVI'!$B$2:$AH$214,10,FALSE)))</f>
        <v>30</v>
      </c>
      <c r="U388" s="231">
        <f>IF(ISNA(VLOOKUP($A388,'Spring 2023 PVI'!$B$3:$AF$219,26,FALSE)),0,(VLOOKUP($A388,'Spring 2023 PVI'!$B$3:$AF$219,26,FALSE)))</f>
        <v>0</v>
      </c>
      <c r="V388" s="231">
        <f>IF(ISNA(VLOOKUP($A388,'Spring 2023 PVI'!$B$3:$AF$219,26,FALSE)),0,(VLOOKUP($A388,'Spring 2023 PVI'!$B$3:$AF$219,26,FALSE)))</f>
        <v>0</v>
      </c>
      <c r="W388" s="231">
        <f>IF(ISNA(VLOOKUP($A388,'Spring 2023 PVI'!$B$3:$AF$219,26,FALSE)),0,(VLOOKUP($A388,'Spring 2023 PVI'!$B$3:$AF$219,26,FALSE)))</f>
        <v>0</v>
      </c>
      <c r="X388" s="231">
        <f>IF(ISNA(VLOOKUP($A388,'Spring 2023 PVI'!$B$3:$AF$219,27,FALSE)),0,(VLOOKUP($A388,'Spring 2023 PVI'!$B$3:$AF$219,27,FALSE)))</f>
        <v>0</v>
      </c>
      <c r="Y388" s="231">
        <f>IF(ISNA(VLOOKUP($A388,'Spring 2023 PVI'!$B$3:$AF$219,27,FALSE)),0,(VLOOKUP($A388,'Spring 2023 PVI'!$B$3:$AF$219,27,FALSE)))</f>
        <v>0</v>
      </c>
      <c r="Z388" s="231">
        <f>IF(ISNA(VLOOKUP($A388,'Spring 2023 PVI'!$B$3:$AF$219,27,FALSE)),0,(VLOOKUP($A388,'Spring 2023 PVI'!$B$3:$AF$219,27,FALSE)))</f>
        <v>0</v>
      </c>
      <c r="AA388" s="231">
        <f>IF(ISNA(VLOOKUP($A388,'Spring 2023 PVI'!$B$3:$AF$219,28,FALSE)),0,(VLOOKUP($A388,'Spring 2023 PVI'!$B$3:$AF$219,28,FALSE)))</f>
        <v>0</v>
      </c>
      <c r="AB388" s="231">
        <f>IF(ISNA(VLOOKUP($A388,'Spring 2023 PVI'!$B$3:$AF$219,28,FALSE)),0,(VLOOKUP($A388,'Spring 2023 PVI'!$B$3:$AF$219,28,FALSE)))</f>
        <v>0</v>
      </c>
      <c r="AC388" s="231">
        <f>IF(ISNA(VLOOKUP($A388,'Spring 2023 PVI'!$B$3:$AF$219,28,FALSE)),0,(VLOOKUP($A388,'Spring 2023 PVI'!$B$3:$AF$219,28,FALSE)))</f>
        <v>0</v>
      </c>
      <c r="AD388" s="384">
        <f t="shared" si="168"/>
        <v>7235.7</v>
      </c>
      <c r="AE388" s="403">
        <v>15</v>
      </c>
      <c r="AF388" s="403">
        <v>15</v>
      </c>
      <c r="AG388" s="403">
        <v>15</v>
      </c>
      <c r="AH388" s="384">
        <f t="shared" si="175"/>
        <v>347.7</v>
      </c>
      <c r="AI388" s="384">
        <f t="shared" si="176"/>
        <v>165.29999999999998</v>
      </c>
      <c r="AJ388" s="384">
        <f t="shared" si="177"/>
        <v>45.6</v>
      </c>
      <c r="AK388" s="384">
        <f t="shared" si="169"/>
        <v>558.6</v>
      </c>
      <c r="AL388" s="403">
        <f>IF(ISNA(VLOOKUP($A388,'Spring 2023 PVI'!$B392:$AD392,29,FALSE)),0,(VLOOKUP($A388,'Spring 2023 PVI'!$B392:$AD392,29,FALSE)))</f>
        <v>0</v>
      </c>
      <c r="AM388" s="403">
        <f>IF(ISNA(VLOOKUP($A388,'Spring 2023 PVI'!$B392:$AZ392,30,FALSE)),0,(VLOOKUP($A388,'Spring 2023 PVI'!$B392:$AZ392,30,FALSE)))</f>
        <v>0</v>
      </c>
      <c r="AN388" s="402">
        <f t="shared" si="170"/>
        <v>0</v>
      </c>
      <c r="AO388" s="404">
        <f t="shared" si="171"/>
        <v>2937.6</v>
      </c>
      <c r="AP388" s="384">
        <f t="shared" si="172"/>
        <v>10731.9</v>
      </c>
      <c r="AQ388" s="403"/>
      <c r="AR388" s="403" t="e">
        <f>VLOOKUP($A388,'Data EYFSS Indica'!$C:$AQ,27,0)</f>
        <v>#N/A</v>
      </c>
      <c r="AS388" s="403" t="e">
        <f>VLOOKUP($A388,'Data EYFSS Indica'!$C:$AQ,28,0)</f>
        <v>#N/A</v>
      </c>
      <c r="AT388" s="409" t="e">
        <f t="shared" si="173"/>
        <v>#N/A</v>
      </c>
      <c r="AU388" s="409" t="e">
        <f>(VLOOKUP($A388,'Data EYFSS Indica'!$C:$AQ,24,0))/3.2*AU$3</f>
        <v>#N/A</v>
      </c>
      <c r="AV388" s="413" t="e">
        <f t="shared" si="174"/>
        <v>#N/A</v>
      </c>
      <c r="AW388" s="410" t="e">
        <f t="shared" si="181"/>
        <v>#N/A</v>
      </c>
      <c r="AX388" s="410" t="e">
        <f t="shared" si="182"/>
        <v>#N/A</v>
      </c>
      <c r="AY388" s="410" t="e">
        <f t="shared" si="183"/>
        <v>#N/A</v>
      </c>
      <c r="AZ388" s="642">
        <f>(SUMIF('Spring 2023 School'!B:B,Budget!A388,'Spring 2023 School'!AG:AG)+SUMIF('Summer 2023 School'!B:B,Budget!A388,'Summer 2023 School'!AG:AG)+SUMIF('Autumn 2023 School'!B:B,Budget!A388,'Autumn 2023 School'!AG:AG))</f>
        <v>0</v>
      </c>
      <c r="BA388" s="410">
        <f t="shared" si="184"/>
        <v>0</v>
      </c>
      <c r="BI388">
        <f t="shared" si="178"/>
        <v>225</v>
      </c>
      <c r="BJ388">
        <f t="shared" si="179"/>
        <v>225</v>
      </c>
      <c r="BK388">
        <f t="shared" si="180"/>
        <v>225</v>
      </c>
    </row>
    <row r="389" spans="1:63" x14ac:dyDescent="0.35">
      <c r="A389" s="231">
        <v>4664</v>
      </c>
      <c r="B389" t="s">
        <v>521</v>
      </c>
      <c r="C389" s="231">
        <f>IF(ISNA(VLOOKUP($A389,'Spring 2023 PVI'!$B$3:$AF$220,6,FALSE)),0,(VLOOKUP($A389,'Spring 2023 PVI'!$B$3:$AF$220,6,FALSE)))</f>
        <v>0</v>
      </c>
      <c r="D389" s="231">
        <f>IF(ISNA(VLOOKUP($A389,'Summer 2023 PVI'!$B$2:$AF$217,6,FALSE)),0,(VLOOKUP($A389,'Summer 2023 PVI'!$B$2:$AF$217,6,FALSE)))</f>
        <v>1</v>
      </c>
      <c r="E389" s="231">
        <f>IF(ISNA(VLOOKUP($A389,'Autumn 2023 PVI'!$B$2:$AH$214,6,FALSE)),0,(VLOOKUP($A389,'Autumn 2023 PVI'!$B$2:$AH$214,6,FALSE)))</f>
        <v>0</v>
      </c>
      <c r="F389" s="231">
        <f>IF(ISNA(VLOOKUP($A389,'Spring 2023 PVI'!$B$3:$AF$219,9,FALSE)),0,(VLOOKUP($A389,'Spring 2023 PVI'!$B$3:$AF$219,8,FALSE)))</f>
        <v>0</v>
      </c>
      <c r="G389" s="231">
        <f>IF(ISNA(VLOOKUP($A389,'Summer 2023 PVI'!$B$2:$AF$216,9,FALSE)),0,(VLOOKUP($A389,'Summer 2023 PVI'!$B$2:$AF$216,8,FALSE)))</f>
        <v>0</v>
      </c>
      <c r="H389" s="231">
        <f>IF(ISNA(VLOOKUP($A389,'Autumn 2023 PVI'!$B$2:$AH$214,9,FALSE)),0,(VLOOKUP($A389,'Autumn 2023 PVI'!$B$2:$AH$214,9,FALSE)))</f>
        <v>0</v>
      </c>
      <c r="I389" s="231">
        <f>IF(ISNA(VLOOKUP($A389,'Spring 2023 PVI'!$B$3:$AF$219,13,FALSE)),0,(VLOOKUP($A389,'Spring 2023 PVI'!$B$3:$AF$219,13,FALSE)))</f>
        <v>0</v>
      </c>
      <c r="J389" s="231">
        <f>IF(ISNA(VLOOKUP($A389,'Summer 2023 PVI'!$B$2:$AF$216,13,FALSE)),0,(VLOOKUP($A389,'Summer 2023 PVI'!$B$2:$AF$216,13,FALSE)))</f>
        <v>15</v>
      </c>
      <c r="K389" s="231">
        <f>IF(ISNA(VLOOKUP($A389,'Autumn 2023 PVI'!$B$2:$AH$214,13,FALSE)),0,(VLOOKUP($A389,'Autumn 2023 PVI'!$B$2:$AH$214,13,FALSE)))</f>
        <v>0</v>
      </c>
      <c r="L389" s="231">
        <f>IF(ISNA(VLOOKUP($A389,'Spring 2023 PVI'!$B$3:$AF$219,16,FALSE)),0,(VLOOKUP($A389,'Spring 2023 PVI'!$B$3:$AF$219,16,FALSE)))</f>
        <v>0</v>
      </c>
      <c r="M389" s="231">
        <f>IF(ISNA(VLOOKUP($A389,'Summer 2023 PVI'!$B$2:$AF$216,16,FALSE)),0,(VLOOKUP($A389,'Summer 2023 PVI'!$B$2:$AF$216,16,FALSE)))</f>
        <v>0</v>
      </c>
      <c r="N389" s="231">
        <f>IF(ISNA(VLOOKUP($A389,'Autumn 2023 PVI'!$B$2:$AH$214,16,FALSE)),0,(VLOOKUP($A389,'Autumn 2023 PVI'!$B$2:$AH$214,16,FALSE)))</f>
        <v>0</v>
      </c>
      <c r="O389" s="231">
        <f>IF(ISNA(VLOOKUP($A389,'Spring 2023 PVI'!$B$3:$AF$219,3,FALSE)),0,(VLOOKUP($A389,'Spring 2023 PVI'!$B$3:$AF$219,3,FALSE)))</f>
        <v>3</v>
      </c>
      <c r="P389" s="231">
        <f>IF(ISNA(VLOOKUP($A389,'Summer 2023 PVI'!$B$3:$AF$216,3,FALSE)),0,(VLOOKUP($A389,'Summer 2023 PVI'!$B$2:$AF$216,3,FALSE)))</f>
        <v>3</v>
      </c>
      <c r="Q389" s="231">
        <f>IF(ISNA(VLOOKUP($A389,'Autumn 2023 PVI'!$B$2:$AF$214,3,FALSE)),0,(VLOOKUP($A389,'Autumn 2023 PVI'!$B$2:$AF$214,3,FALSE)))</f>
        <v>0</v>
      </c>
      <c r="R389" s="231">
        <f>IF(ISNA(VLOOKUP($A389,'Spring 2023 PVI'!$B$3:$AF$219,10,FALSE)),0,(VLOOKUP($A389,'Spring 2023 PVI'!$B$3:$AF$219,10,FALSE)))</f>
        <v>45</v>
      </c>
      <c r="S389" s="231">
        <f>IF(ISNA(VLOOKUP($A389,'Summer 2023 PVI'!$B$2:$AF$216,10,FALSE)),0,(VLOOKUP($A389,'Summer 2023 PVI'!$B$2:$AF$216,10,FALSE)))</f>
        <v>45</v>
      </c>
      <c r="T389" s="231">
        <f>IF(ISNA(VLOOKUP($A389,'Autumn 2023 PVI'!$B$2:$AH$214,10,FALSE)),0,(VLOOKUP($A389,'Autumn 2023 PVI'!$B$2:$AH$214,10,FALSE)))</f>
        <v>0</v>
      </c>
      <c r="U389" s="231">
        <f>IF(ISNA(VLOOKUP($A389,'Spring 2023 PVI'!$B$3:$AF$219,26,FALSE)),0,(VLOOKUP($A389,'Spring 2023 PVI'!$B$3:$AF$219,26,FALSE)))</f>
        <v>0</v>
      </c>
      <c r="V389" s="231">
        <f>IF(ISNA(VLOOKUP($A389,'Spring 2023 PVI'!$B$3:$AF$219,26,FALSE)),0,(VLOOKUP($A389,'Spring 2023 PVI'!$B$3:$AF$219,26,FALSE)))</f>
        <v>0</v>
      </c>
      <c r="W389" s="231">
        <f>IF(ISNA(VLOOKUP($A389,'Spring 2023 PVI'!$B$3:$AF$219,26,FALSE)),0,(VLOOKUP($A389,'Spring 2023 PVI'!$B$3:$AF$219,26,FALSE)))</f>
        <v>0</v>
      </c>
      <c r="X389" s="231">
        <f>IF(ISNA(VLOOKUP($A389,'Spring 2023 PVI'!$B$3:$AF$219,27,FALSE)),0,(VLOOKUP($A389,'Spring 2023 PVI'!$B$3:$AF$219,27,FALSE)))</f>
        <v>0</v>
      </c>
      <c r="Y389" s="231">
        <f>IF(ISNA(VLOOKUP($A389,'Spring 2023 PVI'!$B$3:$AF$219,27,FALSE)),0,(VLOOKUP($A389,'Spring 2023 PVI'!$B$3:$AF$219,27,FALSE)))</f>
        <v>0</v>
      </c>
      <c r="Z389" s="231">
        <f>IF(ISNA(VLOOKUP($A389,'Spring 2023 PVI'!$B$3:$AF$219,27,FALSE)),0,(VLOOKUP($A389,'Spring 2023 PVI'!$B$3:$AF$219,27,FALSE)))</f>
        <v>0</v>
      </c>
      <c r="AA389" s="231">
        <f>IF(ISNA(VLOOKUP($A389,'Spring 2023 PVI'!$B$3:$AF$219,28,FALSE)),0,(VLOOKUP($A389,'Spring 2023 PVI'!$B$3:$AF$219,28,FALSE)))</f>
        <v>0</v>
      </c>
      <c r="AB389" s="231">
        <f>IF(ISNA(VLOOKUP($A389,'Spring 2023 PVI'!$B$3:$AF$219,28,FALSE)),0,(VLOOKUP($A389,'Spring 2023 PVI'!$B$3:$AF$219,28,FALSE)))</f>
        <v>0</v>
      </c>
      <c r="AC389" s="231">
        <f>IF(ISNA(VLOOKUP($A389,'Spring 2023 PVI'!$B$3:$AF$219,28,FALSE)),0,(VLOOKUP($A389,'Spring 2023 PVI'!$B$3:$AF$219,28,FALSE)))</f>
        <v>0</v>
      </c>
      <c r="AD389" s="384">
        <f t="shared" si="168"/>
        <v>1056.9000000000001</v>
      </c>
      <c r="AE389" s="403">
        <v>0</v>
      </c>
      <c r="AF389" s="403">
        <v>0</v>
      </c>
      <c r="AG389" s="403">
        <v>0</v>
      </c>
      <c r="AH389" s="384">
        <f t="shared" si="175"/>
        <v>0</v>
      </c>
      <c r="AI389" s="384">
        <f t="shared" si="176"/>
        <v>0</v>
      </c>
      <c r="AJ389" s="384">
        <f t="shared" si="177"/>
        <v>0</v>
      </c>
      <c r="AK389" s="384">
        <f t="shared" si="169"/>
        <v>0</v>
      </c>
      <c r="AL389" s="403">
        <f>IF(ISNA(VLOOKUP($A389,'Spring 2023 PVI'!$B393:$AD393,29,FALSE)),0,(VLOOKUP($A389,'Spring 2023 PVI'!$B393:$AD393,29,FALSE)))</f>
        <v>0</v>
      </c>
      <c r="AM389" s="403">
        <f>IF(ISNA(VLOOKUP($A389,'Spring 2023 PVI'!$B393:$AZ393,30,FALSE)),0,(VLOOKUP($A389,'Spring 2023 PVI'!$B393:$AZ393,30,FALSE)))</f>
        <v>0</v>
      </c>
      <c r="AN389" s="402">
        <f t="shared" si="170"/>
        <v>0</v>
      </c>
      <c r="AO389" s="404">
        <f t="shared" si="171"/>
        <v>9547.2000000000007</v>
      </c>
      <c r="AP389" s="384">
        <f t="shared" si="172"/>
        <v>10604.1</v>
      </c>
      <c r="AQ389" s="403"/>
      <c r="AR389" s="403" t="e">
        <f>VLOOKUP($A389,'Data EYFSS Indica'!$C:$AQ,27,0)</f>
        <v>#N/A</v>
      </c>
      <c r="AS389" s="403" t="e">
        <f>VLOOKUP($A389,'Data EYFSS Indica'!$C:$AQ,28,0)</f>
        <v>#N/A</v>
      </c>
      <c r="AT389" s="409" t="e">
        <f t="shared" si="173"/>
        <v>#N/A</v>
      </c>
      <c r="AU389" s="409" t="e">
        <f>(VLOOKUP($A389,'Data EYFSS Indica'!$C:$AQ,24,0))/3.2*AU$3</f>
        <v>#N/A</v>
      </c>
      <c r="AV389" s="413" t="e">
        <f t="shared" si="174"/>
        <v>#N/A</v>
      </c>
      <c r="AW389" s="410" t="e">
        <f t="shared" si="181"/>
        <v>#N/A</v>
      </c>
      <c r="AX389" s="410" t="e">
        <f t="shared" si="182"/>
        <v>#N/A</v>
      </c>
      <c r="AY389" s="410" t="e">
        <f t="shared" si="183"/>
        <v>#N/A</v>
      </c>
      <c r="AZ389" s="642">
        <f>(SUMIF('Spring 2023 School'!B:B,Budget!A389,'Spring 2023 School'!AG:AG)+SUMIF('Summer 2023 School'!B:B,Budget!A389,'Summer 2023 School'!AG:AG)+SUMIF('Autumn 2023 School'!B:B,Budget!A389,'Autumn 2023 School'!AG:AG))</f>
        <v>0</v>
      </c>
      <c r="BA389" s="410">
        <f t="shared" si="184"/>
        <v>0</v>
      </c>
      <c r="BI389">
        <f t="shared" si="178"/>
        <v>0</v>
      </c>
      <c r="BJ389">
        <f t="shared" si="179"/>
        <v>0</v>
      </c>
      <c r="BK389">
        <f t="shared" si="180"/>
        <v>0</v>
      </c>
    </row>
    <row r="390" spans="1:63" x14ac:dyDescent="0.35">
      <c r="A390" s="231">
        <v>4668</v>
      </c>
      <c r="B390" t="s">
        <v>522</v>
      </c>
      <c r="C390" s="231">
        <f>IF(ISNA(VLOOKUP($A390,'Spring 2023 PVI'!$B$3:$AF$220,6,FALSE)),0,(VLOOKUP($A390,'Spring 2023 PVI'!$B$3:$AF$220,6,FALSE)))</f>
        <v>27</v>
      </c>
      <c r="D390" s="231">
        <f>IF(ISNA(VLOOKUP($A390,'Summer 2023 PVI'!$B$2:$AF$217,6,FALSE)),0,(VLOOKUP($A390,'Summer 2023 PVI'!$B$2:$AF$217,6,FALSE)))</f>
        <v>34</v>
      </c>
      <c r="E390" s="231">
        <f>IF(ISNA(VLOOKUP($A390,'Autumn 2023 PVI'!$B$2:$AH$214,6,FALSE)),0,(VLOOKUP($A390,'Autumn 2023 PVI'!$B$2:$AH$214,6,FALSE)))</f>
        <v>20</v>
      </c>
      <c r="F390" s="231">
        <f>IF(ISNA(VLOOKUP($A390,'Spring 2023 PVI'!$B$3:$AF$219,9,FALSE)),0,(VLOOKUP($A390,'Spring 2023 PVI'!$B$3:$AF$219,8,FALSE)))</f>
        <v>4</v>
      </c>
      <c r="G390" s="231">
        <f>IF(ISNA(VLOOKUP($A390,'Summer 2023 PVI'!$B$2:$AF$216,9,FALSE)),0,(VLOOKUP($A390,'Summer 2023 PVI'!$B$2:$AF$216,8,FALSE)))</f>
        <v>6</v>
      </c>
      <c r="H390" s="231">
        <f>IF(ISNA(VLOOKUP($A390,'Autumn 2023 PVI'!$B$2:$AH$214,9,FALSE)),0,(VLOOKUP($A390,'Autumn 2023 PVI'!$B$2:$AH$214,9,FALSE)))</f>
        <v>15</v>
      </c>
      <c r="I390" s="231">
        <f>IF(ISNA(VLOOKUP($A390,'Spring 2023 PVI'!$B$3:$AF$219,13,FALSE)),0,(VLOOKUP($A390,'Spring 2023 PVI'!$B$3:$AF$219,13,FALSE)))</f>
        <v>396</v>
      </c>
      <c r="J390" s="231">
        <f>IF(ISNA(VLOOKUP($A390,'Summer 2023 PVI'!$B$2:$AF$216,13,FALSE)),0,(VLOOKUP($A390,'Summer 2023 PVI'!$B$2:$AF$216,13,FALSE)))</f>
        <v>504</v>
      </c>
      <c r="K390" s="231">
        <f>IF(ISNA(VLOOKUP($A390,'Autumn 2023 PVI'!$B$2:$AH$214,13,FALSE)),0,(VLOOKUP($A390,'Autumn 2023 PVI'!$B$2:$AH$214,13,FALSE)))</f>
        <v>300</v>
      </c>
      <c r="L390" s="231">
        <f>IF(ISNA(VLOOKUP($A390,'Spring 2023 PVI'!$B$3:$AF$219,16,FALSE)),0,(VLOOKUP($A390,'Spring 2023 PVI'!$B$3:$AF$219,16,FALSE)))</f>
        <v>253</v>
      </c>
      <c r="M390" s="231">
        <f>IF(ISNA(VLOOKUP($A390,'Summer 2023 PVI'!$B$2:$AF$216,16,FALSE)),0,(VLOOKUP($A390,'Summer 2023 PVI'!$B$2:$AF$216,16,FALSE)))</f>
        <v>288</v>
      </c>
      <c r="N390" s="231">
        <f>IF(ISNA(VLOOKUP($A390,'Autumn 2023 PVI'!$B$2:$AH$214,16,FALSE)),0,(VLOOKUP($A390,'Autumn 2023 PVI'!$B$2:$AH$214,16,FALSE)))</f>
        <v>205</v>
      </c>
      <c r="O390" s="231">
        <f>IF(ISNA(VLOOKUP($A390,'Spring 2023 PVI'!$B$3:$AF$219,3,FALSE)),0,(VLOOKUP($A390,'Spring 2023 PVI'!$B$3:$AF$219,3,FALSE)))</f>
        <v>0</v>
      </c>
      <c r="P390" s="231">
        <f>IF(ISNA(VLOOKUP($A390,'Summer 2023 PVI'!$B$3:$AF$216,3,FALSE)),0,(VLOOKUP($A390,'Summer 2023 PVI'!$B$2:$AF$216,3,FALSE)))</f>
        <v>0</v>
      </c>
      <c r="Q390" s="231">
        <f>IF(ISNA(VLOOKUP($A390,'Autumn 2023 PVI'!$B$2:$AF$214,3,FALSE)),0,(VLOOKUP($A390,'Autumn 2023 PVI'!$B$2:$AF$214,3,FALSE)))</f>
        <v>1</v>
      </c>
      <c r="R390" s="231">
        <f>IF(ISNA(VLOOKUP($A390,'Spring 2023 PVI'!$B$3:$AF$219,10,FALSE)),0,(VLOOKUP($A390,'Spring 2023 PVI'!$B$3:$AF$219,10,FALSE)))</f>
        <v>0</v>
      </c>
      <c r="S390" s="231">
        <f>IF(ISNA(VLOOKUP($A390,'Summer 2023 PVI'!$B$2:$AF$216,10,FALSE)),0,(VLOOKUP($A390,'Summer 2023 PVI'!$B$2:$AF$216,10,FALSE)))</f>
        <v>0</v>
      </c>
      <c r="T390" s="231">
        <f>IF(ISNA(VLOOKUP($A390,'Autumn 2023 PVI'!$B$2:$AH$214,10,FALSE)),0,(VLOOKUP($A390,'Autumn 2023 PVI'!$B$2:$AH$214,10,FALSE)))</f>
        <v>15</v>
      </c>
      <c r="U390" s="231">
        <f>IF(ISNA(VLOOKUP($A390,'Spring 2023 PVI'!$B$3:$AF$219,26,FALSE)),0,(VLOOKUP($A390,'Spring 2023 PVI'!$B$3:$AF$219,26,FALSE)))</f>
        <v>0</v>
      </c>
      <c r="V390" s="231">
        <f>IF(ISNA(VLOOKUP($A390,'Spring 2023 PVI'!$B$3:$AF$219,26,FALSE)),0,(VLOOKUP($A390,'Spring 2023 PVI'!$B$3:$AF$219,26,FALSE)))</f>
        <v>0</v>
      </c>
      <c r="W390" s="231">
        <f>IF(ISNA(VLOOKUP($A390,'Spring 2023 PVI'!$B$3:$AF$219,26,FALSE)),0,(VLOOKUP($A390,'Spring 2023 PVI'!$B$3:$AF$219,26,FALSE)))</f>
        <v>0</v>
      </c>
      <c r="X390" s="231">
        <f>IF(ISNA(VLOOKUP($A390,'Spring 2023 PVI'!$B$3:$AF$219,27,FALSE)),0,(VLOOKUP($A390,'Spring 2023 PVI'!$B$3:$AF$219,27,FALSE)))</f>
        <v>0</v>
      </c>
      <c r="Y390" s="231">
        <f>IF(ISNA(VLOOKUP($A390,'Spring 2023 PVI'!$B$3:$AF$219,27,FALSE)),0,(VLOOKUP($A390,'Spring 2023 PVI'!$B$3:$AF$219,27,FALSE)))</f>
        <v>0</v>
      </c>
      <c r="Z390" s="231">
        <f>IF(ISNA(VLOOKUP($A390,'Spring 2023 PVI'!$B$3:$AF$219,27,FALSE)),0,(VLOOKUP($A390,'Spring 2023 PVI'!$B$3:$AF$219,27,FALSE)))</f>
        <v>0</v>
      </c>
      <c r="AA390" s="231">
        <f>IF(ISNA(VLOOKUP($A390,'Spring 2023 PVI'!$B$3:$AF$219,28,FALSE)),0,(VLOOKUP($A390,'Spring 2023 PVI'!$B$3:$AF$219,28,FALSE)))</f>
        <v>0</v>
      </c>
      <c r="AB390" s="231">
        <f>IF(ISNA(VLOOKUP($A390,'Spring 2023 PVI'!$B$3:$AF$219,28,FALSE)),0,(VLOOKUP($A390,'Spring 2023 PVI'!$B$3:$AF$219,28,FALSE)))</f>
        <v>0</v>
      </c>
      <c r="AC390" s="231">
        <f>IF(ISNA(VLOOKUP($A390,'Spring 2023 PVI'!$B$3:$AF$219,28,FALSE)),0,(VLOOKUP($A390,'Spring 2023 PVI'!$B$3:$AF$219,28,FALSE)))</f>
        <v>0</v>
      </c>
      <c r="AD390" s="384">
        <f t="shared" si="168"/>
        <v>134378.06</v>
      </c>
      <c r="AE390" s="403">
        <v>0</v>
      </c>
      <c r="AF390" s="403">
        <v>15</v>
      </c>
      <c r="AG390" s="403">
        <v>15</v>
      </c>
      <c r="AH390" s="384">
        <f t="shared" si="175"/>
        <v>0</v>
      </c>
      <c r="AI390" s="384">
        <f t="shared" si="176"/>
        <v>165.29999999999998</v>
      </c>
      <c r="AJ390" s="384">
        <f t="shared" si="177"/>
        <v>45.6</v>
      </c>
      <c r="AK390" s="384">
        <f t="shared" si="169"/>
        <v>210.89999999999998</v>
      </c>
      <c r="AL390" s="403">
        <f>IF(ISNA(VLOOKUP($A390,'Spring 2023 PVI'!$B394:$AD394,29,FALSE)),0,(VLOOKUP($A390,'Spring 2023 PVI'!$B394:$AD394,29,FALSE)))</f>
        <v>0</v>
      </c>
      <c r="AM390" s="403">
        <f>IF(ISNA(VLOOKUP($A390,'Spring 2023 PVI'!$B394:$AZ394,30,FALSE)),0,(VLOOKUP($A390,'Spring 2023 PVI'!$B394:$AZ394,30,FALSE)))</f>
        <v>0</v>
      </c>
      <c r="AN390" s="402">
        <f t="shared" si="170"/>
        <v>0</v>
      </c>
      <c r="AO390" s="404">
        <f t="shared" si="171"/>
        <v>1468.8</v>
      </c>
      <c r="AP390" s="384">
        <f t="shared" si="172"/>
        <v>136057.75999999998</v>
      </c>
      <c r="AQ390" s="403"/>
      <c r="AR390" s="403" t="e">
        <f>VLOOKUP($A390,'Data EYFSS Indica'!$C:$AQ,27,0)</f>
        <v>#N/A</v>
      </c>
      <c r="AS390" s="403" t="e">
        <f>VLOOKUP($A390,'Data EYFSS Indica'!$C:$AQ,28,0)</f>
        <v>#N/A</v>
      </c>
      <c r="AT390" s="409" t="e">
        <f t="shared" si="173"/>
        <v>#N/A</v>
      </c>
      <c r="AU390" s="409" t="e">
        <f>(VLOOKUP($A390,'Data EYFSS Indica'!$C:$AQ,24,0))/3.2*AU$3</f>
        <v>#N/A</v>
      </c>
      <c r="AV390" s="413" t="e">
        <f t="shared" si="174"/>
        <v>#N/A</v>
      </c>
      <c r="AW390" s="410" t="e">
        <f t="shared" si="181"/>
        <v>#N/A</v>
      </c>
      <c r="AX390" s="410" t="e">
        <f t="shared" si="182"/>
        <v>#N/A</v>
      </c>
      <c r="AY390" s="410" t="e">
        <f t="shared" si="183"/>
        <v>#N/A</v>
      </c>
      <c r="AZ390" s="642">
        <f>(SUMIF('Spring 2023 School'!B:B,Budget!A390,'Spring 2023 School'!AG:AG)+SUMIF('Summer 2023 School'!B:B,Budget!A390,'Summer 2023 School'!AG:AG)+SUMIF('Autumn 2023 School'!B:B,Budget!A390,'Autumn 2023 School'!AG:AG))</f>
        <v>0</v>
      </c>
      <c r="BA390" s="410">
        <f t="shared" si="184"/>
        <v>0</v>
      </c>
      <c r="BI390">
        <f t="shared" si="178"/>
        <v>0</v>
      </c>
      <c r="BJ390">
        <f t="shared" si="179"/>
        <v>225</v>
      </c>
      <c r="BK390">
        <f t="shared" si="180"/>
        <v>225</v>
      </c>
    </row>
    <row r="391" spans="1:63" x14ac:dyDescent="0.35">
      <c r="A391" s="231">
        <v>4669</v>
      </c>
      <c r="B391" t="s">
        <v>523</v>
      </c>
      <c r="C391" s="231">
        <f>IF(ISNA(VLOOKUP($A391,'Spring 2023 PVI'!$B$3:$AF$220,6,FALSE)),0,(VLOOKUP($A391,'Spring 2023 PVI'!$B$3:$AF$220,6,FALSE)))</f>
        <v>2</v>
      </c>
      <c r="D391" s="231">
        <f>IF(ISNA(VLOOKUP($A391,'Summer 2023 PVI'!$B$2:$AF$217,6,FALSE)),0,(VLOOKUP($A391,'Summer 2023 PVI'!$B$2:$AF$217,6,FALSE)))</f>
        <v>2</v>
      </c>
      <c r="E391" s="231">
        <f>IF(ISNA(VLOOKUP($A391,'Autumn 2023 PVI'!$B$2:$AH$214,6,FALSE)),0,(VLOOKUP($A391,'Autumn 2023 PVI'!$B$2:$AH$214,6,FALSE)))</f>
        <v>0</v>
      </c>
      <c r="F391" s="231">
        <f>IF(ISNA(VLOOKUP($A391,'Spring 2023 PVI'!$B$3:$AF$219,9,FALSE)),0,(VLOOKUP($A391,'Spring 2023 PVI'!$B$3:$AF$219,8,FALSE)))</f>
        <v>1</v>
      </c>
      <c r="G391" s="231">
        <f>IF(ISNA(VLOOKUP($A391,'Summer 2023 PVI'!$B$2:$AF$216,9,FALSE)),0,(VLOOKUP($A391,'Summer 2023 PVI'!$B$2:$AF$216,8,FALSE)))</f>
        <v>1</v>
      </c>
      <c r="H391" s="231">
        <f>IF(ISNA(VLOOKUP($A391,'Autumn 2023 PVI'!$B$2:$AH$214,9,FALSE)),0,(VLOOKUP($A391,'Autumn 2023 PVI'!$B$2:$AH$214,9,FALSE)))</f>
        <v>0</v>
      </c>
      <c r="I391" s="231">
        <f>IF(ISNA(VLOOKUP($A391,'Spring 2023 PVI'!$B$3:$AF$219,13,FALSE)),0,(VLOOKUP($A391,'Spring 2023 PVI'!$B$3:$AF$219,13,FALSE)))</f>
        <v>0</v>
      </c>
      <c r="J391" s="231">
        <f>IF(ISNA(VLOOKUP($A391,'Summer 2023 PVI'!$B$2:$AF$216,13,FALSE)),0,(VLOOKUP($A391,'Summer 2023 PVI'!$B$2:$AF$216,13,FALSE)))</f>
        <v>0</v>
      </c>
      <c r="K391" s="231">
        <f>IF(ISNA(VLOOKUP($A391,'Autumn 2023 PVI'!$B$2:$AH$214,13,FALSE)),0,(VLOOKUP($A391,'Autumn 2023 PVI'!$B$2:$AH$214,13,FALSE)))</f>
        <v>0</v>
      </c>
      <c r="L391" s="231">
        <f>IF(ISNA(VLOOKUP($A391,'Spring 2023 PVI'!$B$3:$AF$219,16,FALSE)),0,(VLOOKUP($A391,'Spring 2023 PVI'!$B$3:$AF$219,16,FALSE)))</f>
        <v>30</v>
      </c>
      <c r="M391" s="231">
        <f>IF(ISNA(VLOOKUP($A391,'Summer 2023 PVI'!$B$2:$AF$216,16,FALSE)),0,(VLOOKUP($A391,'Summer 2023 PVI'!$B$2:$AF$216,16,FALSE)))</f>
        <v>30</v>
      </c>
      <c r="N391" s="231">
        <f>IF(ISNA(VLOOKUP($A391,'Autumn 2023 PVI'!$B$2:$AH$214,16,FALSE)),0,(VLOOKUP($A391,'Autumn 2023 PVI'!$B$2:$AH$214,16,FALSE)))</f>
        <v>0</v>
      </c>
      <c r="O391" s="231">
        <f>IF(ISNA(VLOOKUP($A391,'Spring 2023 PVI'!$B$3:$AF$219,3,FALSE)),0,(VLOOKUP($A391,'Spring 2023 PVI'!$B$3:$AF$219,3,FALSE)))</f>
        <v>0</v>
      </c>
      <c r="P391" s="231">
        <f>IF(ISNA(VLOOKUP($A391,'Summer 2023 PVI'!$B$3:$AF$216,3,FALSE)),0,(VLOOKUP($A391,'Summer 2023 PVI'!$B$2:$AF$216,3,FALSE)))</f>
        <v>0</v>
      </c>
      <c r="Q391" s="231">
        <f>IF(ISNA(VLOOKUP($A391,'Autumn 2023 PVI'!$B$2:$AF$214,3,FALSE)),0,(VLOOKUP($A391,'Autumn 2023 PVI'!$B$2:$AF$214,3,FALSE)))</f>
        <v>0</v>
      </c>
      <c r="R391" s="231">
        <f>IF(ISNA(VLOOKUP($A391,'Spring 2023 PVI'!$B$3:$AF$219,10,FALSE)),0,(VLOOKUP($A391,'Spring 2023 PVI'!$B$3:$AF$219,10,FALSE)))</f>
        <v>0</v>
      </c>
      <c r="S391" s="231">
        <f>IF(ISNA(VLOOKUP($A391,'Summer 2023 PVI'!$B$2:$AF$216,10,FALSE)),0,(VLOOKUP($A391,'Summer 2023 PVI'!$B$2:$AF$216,10,FALSE)))</f>
        <v>0</v>
      </c>
      <c r="T391" s="231">
        <f>IF(ISNA(VLOOKUP($A391,'Autumn 2023 PVI'!$B$2:$AH$214,10,FALSE)),0,(VLOOKUP($A391,'Autumn 2023 PVI'!$B$2:$AH$214,10,FALSE)))</f>
        <v>0</v>
      </c>
      <c r="U391" s="231">
        <f>IF(ISNA(VLOOKUP($A391,'Spring 2023 PVI'!$B$3:$AF$219,26,FALSE)),0,(VLOOKUP($A391,'Spring 2023 PVI'!$B$3:$AF$219,26,FALSE)))</f>
        <v>0</v>
      </c>
      <c r="V391" s="231">
        <f>IF(ISNA(VLOOKUP($A391,'Spring 2023 PVI'!$B$3:$AF$219,26,FALSE)),0,(VLOOKUP($A391,'Spring 2023 PVI'!$B$3:$AF$219,26,FALSE)))</f>
        <v>0</v>
      </c>
      <c r="W391" s="231">
        <f>IF(ISNA(VLOOKUP($A391,'Spring 2023 PVI'!$B$3:$AF$219,26,FALSE)),0,(VLOOKUP($A391,'Spring 2023 PVI'!$B$3:$AF$219,26,FALSE)))</f>
        <v>0</v>
      </c>
      <c r="X391" s="231">
        <f>IF(ISNA(VLOOKUP($A391,'Spring 2023 PVI'!$B$3:$AF$219,27,FALSE)),0,(VLOOKUP($A391,'Spring 2023 PVI'!$B$3:$AF$219,27,FALSE)))</f>
        <v>0</v>
      </c>
      <c r="Y391" s="231">
        <f>IF(ISNA(VLOOKUP($A391,'Spring 2023 PVI'!$B$3:$AF$219,27,FALSE)),0,(VLOOKUP($A391,'Spring 2023 PVI'!$B$3:$AF$219,27,FALSE)))</f>
        <v>0</v>
      </c>
      <c r="Z391" s="231">
        <f>IF(ISNA(VLOOKUP($A391,'Spring 2023 PVI'!$B$3:$AF$219,27,FALSE)),0,(VLOOKUP($A391,'Spring 2023 PVI'!$B$3:$AF$219,27,FALSE)))</f>
        <v>0</v>
      </c>
      <c r="AA391" s="231">
        <f>IF(ISNA(VLOOKUP($A391,'Spring 2023 PVI'!$B$3:$AF$219,28,FALSE)),0,(VLOOKUP($A391,'Spring 2023 PVI'!$B$3:$AF$219,28,FALSE)))</f>
        <v>0</v>
      </c>
      <c r="AB391" s="231">
        <f>IF(ISNA(VLOOKUP($A391,'Spring 2023 PVI'!$B$3:$AF$219,28,FALSE)),0,(VLOOKUP($A391,'Spring 2023 PVI'!$B$3:$AF$219,28,FALSE)))</f>
        <v>0</v>
      </c>
      <c r="AC391" s="231">
        <f>IF(ISNA(VLOOKUP($A391,'Spring 2023 PVI'!$B$3:$AF$219,28,FALSE)),0,(VLOOKUP($A391,'Spring 2023 PVI'!$B$3:$AF$219,28,FALSE)))</f>
        <v>0</v>
      </c>
      <c r="AD391" s="384">
        <f t="shared" si="168"/>
        <v>4227.6000000000004</v>
      </c>
      <c r="AE391" s="403">
        <v>0</v>
      </c>
      <c r="AF391" s="403">
        <v>0</v>
      </c>
      <c r="AG391" s="403">
        <v>0</v>
      </c>
      <c r="AH391" s="384">
        <f t="shared" si="175"/>
        <v>0</v>
      </c>
      <c r="AI391" s="384">
        <f t="shared" si="176"/>
        <v>0</v>
      </c>
      <c r="AJ391" s="384">
        <f t="shared" si="177"/>
        <v>0</v>
      </c>
      <c r="AK391" s="384">
        <f t="shared" si="169"/>
        <v>0</v>
      </c>
      <c r="AL391" s="403">
        <f>IF(ISNA(VLOOKUP($A391,'Spring 2023 PVI'!$B395:$AD395,29,FALSE)),0,(VLOOKUP($A391,'Spring 2023 PVI'!$B395:$AD395,29,FALSE)))</f>
        <v>0</v>
      </c>
      <c r="AM391" s="403">
        <f>IF(ISNA(VLOOKUP($A391,'Spring 2023 PVI'!$B395:$AZ395,30,FALSE)),0,(VLOOKUP($A391,'Spring 2023 PVI'!$B395:$AZ395,30,FALSE)))</f>
        <v>0</v>
      </c>
      <c r="AN391" s="402">
        <f t="shared" si="170"/>
        <v>0</v>
      </c>
      <c r="AO391" s="404">
        <f t="shared" si="171"/>
        <v>0</v>
      </c>
      <c r="AP391" s="384">
        <f t="shared" si="172"/>
        <v>4227.6000000000004</v>
      </c>
      <c r="AQ391" s="403"/>
      <c r="AR391" s="403" t="e">
        <f>VLOOKUP($A391,'Data EYFSS Indica'!$C:$AQ,27,0)</f>
        <v>#N/A</v>
      </c>
      <c r="AS391" s="403" t="e">
        <f>VLOOKUP($A391,'Data EYFSS Indica'!$C:$AQ,28,0)</f>
        <v>#N/A</v>
      </c>
      <c r="AT391" s="409" t="e">
        <f t="shared" si="173"/>
        <v>#N/A</v>
      </c>
      <c r="AU391" s="409" t="e">
        <f>(VLOOKUP($A391,'Data EYFSS Indica'!$C:$AQ,24,0))/3.2*AU$3</f>
        <v>#N/A</v>
      </c>
      <c r="AV391" s="413" t="e">
        <f t="shared" si="174"/>
        <v>#N/A</v>
      </c>
      <c r="AW391" s="410" t="e">
        <f t="shared" si="181"/>
        <v>#N/A</v>
      </c>
      <c r="AX391" s="410" t="e">
        <f t="shared" si="182"/>
        <v>#N/A</v>
      </c>
      <c r="AY391" s="410" t="e">
        <f t="shared" si="183"/>
        <v>#N/A</v>
      </c>
      <c r="AZ391" s="642">
        <f>(SUMIF('Spring 2023 School'!B:B,Budget!A391,'Spring 2023 School'!AG:AG)+SUMIF('Summer 2023 School'!B:B,Budget!A391,'Summer 2023 School'!AG:AG)+SUMIF('Autumn 2023 School'!B:B,Budget!A391,'Autumn 2023 School'!AG:AG))</f>
        <v>0</v>
      </c>
      <c r="BA391" s="410">
        <f t="shared" si="184"/>
        <v>0</v>
      </c>
      <c r="BI391">
        <f t="shared" si="178"/>
        <v>0</v>
      </c>
      <c r="BJ391">
        <f t="shared" si="179"/>
        <v>0</v>
      </c>
      <c r="BK391">
        <f t="shared" si="180"/>
        <v>0</v>
      </c>
    </row>
    <row r="392" spans="1:63" x14ac:dyDescent="0.35">
      <c r="A392" s="231">
        <v>4710</v>
      </c>
      <c r="B392" t="s">
        <v>524</v>
      </c>
      <c r="C392" s="231">
        <f>IF(ISNA(VLOOKUP($A392,'Spring 2023 PVI'!$B$3:$AF$220,6,FALSE)),0,(VLOOKUP($A392,'Spring 2023 PVI'!$B$3:$AF$220,6,FALSE)))</f>
        <v>58</v>
      </c>
      <c r="D392" s="231">
        <f>IF(ISNA(VLOOKUP($A392,'Summer 2023 PVI'!$B$2:$AF$217,6,FALSE)),0,(VLOOKUP($A392,'Summer 2023 PVI'!$B$2:$AF$217,6,FALSE)))</f>
        <v>63</v>
      </c>
      <c r="E392" s="231">
        <f>IF(ISNA(VLOOKUP($A392,'Autumn 2023 PVI'!$B$2:$AH$214,6,FALSE)),0,(VLOOKUP($A392,'Autumn 2023 PVI'!$B$2:$AH$214,6,FALSE)))</f>
        <v>51</v>
      </c>
      <c r="F392" s="231">
        <f>IF(ISNA(VLOOKUP($A392,'Spring 2023 PVI'!$B$3:$AF$219,9,FALSE)),0,(VLOOKUP($A392,'Spring 2023 PVI'!$B$3:$AF$219,8,FALSE)))</f>
        <v>14</v>
      </c>
      <c r="G392" s="231">
        <f>IF(ISNA(VLOOKUP($A392,'Summer 2023 PVI'!$B$2:$AF$216,9,FALSE)),0,(VLOOKUP($A392,'Summer 2023 PVI'!$B$2:$AF$216,8,FALSE)))</f>
        <v>17</v>
      </c>
      <c r="H392" s="231">
        <f>IF(ISNA(VLOOKUP($A392,'Autumn 2023 PVI'!$B$2:$AH$214,9,FALSE)),0,(VLOOKUP($A392,'Autumn 2023 PVI'!$B$2:$AH$214,9,FALSE)))</f>
        <v>39</v>
      </c>
      <c r="I392" s="231">
        <f>IF(ISNA(VLOOKUP($A392,'Spring 2023 PVI'!$B$3:$AF$219,13,FALSE)),0,(VLOOKUP($A392,'Spring 2023 PVI'!$B$3:$AF$219,13,FALSE)))</f>
        <v>870</v>
      </c>
      <c r="J392" s="231">
        <f>IF(ISNA(VLOOKUP($A392,'Summer 2023 PVI'!$B$2:$AF$216,13,FALSE)),0,(VLOOKUP($A392,'Summer 2023 PVI'!$B$2:$AF$216,13,FALSE)))</f>
        <v>945</v>
      </c>
      <c r="K392" s="231">
        <f>IF(ISNA(VLOOKUP($A392,'Autumn 2023 PVI'!$B$2:$AH$214,13,FALSE)),0,(VLOOKUP($A392,'Autumn 2023 PVI'!$B$2:$AH$214,13,FALSE)))</f>
        <v>720</v>
      </c>
      <c r="L392" s="231">
        <f>IF(ISNA(VLOOKUP($A392,'Spring 2023 PVI'!$B$3:$AF$219,16,FALSE)),0,(VLOOKUP($A392,'Spring 2023 PVI'!$B$3:$AF$219,16,FALSE)))</f>
        <v>630</v>
      </c>
      <c r="M392" s="231">
        <f>IF(ISNA(VLOOKUP($A392,'Summer 2023 PVI'!$B$2:$AF$216,16,FALSE)),0,(VLOOKUP($A392,'Summer 2023 PVI'!$B$2:$AF$216,16,FALSE)))</f>
        <v>705</v>
      </c>
      <c r="N392" s="231">
        <f>IF(ISNA(VLOOKUP($A392,'Autumn 2023 PVI'!$B$2:$AH$214,16,FALSE)),0,(VLOOKUP($A392,'Autumn 2023 PVI'!$B$2:$AH$214,16,FALSE)))</f>
        <v>575</v>
      </c>
      <c r="O392" s="231">
        <f>IF(ISNA(VLOOKUP($A392,'Spring 2023 PVI'!$B$3:$AF$219,3,FALSE)),0,(VLOOKUP($A392,'Spring 2023 PVI'!$B$3:$AF$219,3,FALSE)))</f>
        <v>2</v>
      </c>
      <c r="P392" s="231">
        <f>IF(ISNA(VLOOKUP($A392,'Summer 2023 PVI'!$B$3:$AF$216,3,FALSE)),0,(VLOOKUP($A392,'Summer 2023 PVI'!$B$2:$AF$216,3,FALSE)))</f>
        <v>2</v>
      </c>
      <c r="Q392" s="231">
        <f>IF(ISNA(VLOOKUP($A392,'Autumn 2023 PVI'!$B$2:$AF$214,3,FALSE)),0,(VLOOKUP($A392,'Autumn 2023 PVI'!$B$2:$AF$214,3,FALSE)))</f>
        <v>2</v>
      </c>
      <c r="R392" s="231">
        <f>IF(ISNA(VLOOKUP($A392,'Spring 2023 PVI'!$B$3:$AF$219,10,FALSE)),0,(VLOOKUP($A392,'Spring 2023 PVI'!$B$3:$AF$219,10,FALSE)))</f>
        <v>30</v>
      </c>
      <c r="S392" s="231">
        <f>IF(ISNA(VLOOKUP($A392,'Summer 2023 PVI'!$B$2:$AF$216,10,FALSE)),0,(VLOOKUP($A392,'Summer 2023 PVI'!$B$2:$AF$216,10,FALSE)))</f>
        <v>30</v>
      </c>
      <c r="T392" s="231">
        <f>IF(ISNA(VLOOKUP($A392,'Autumn 2023 PVI'!$B$2:$AH$214,10,FALSE)),0,(VLOOKUP($A392,'Autumn 2023 PVI'!$B$2:$AH$214,10,FALSE)))</f>
        <v>30</v>
      </c>
      <c r="U392" s="231">
        <f>IF(ISNA(VLOOKUP($A392,'Spring 2023 PVI'!$B$3:$AF$219,26,FALSE)),0,(VLOOKUP($A392,'Spring 2023 PVI'!$B$3:$AF$219,26,FALSE)))</f>
        <v>0</v>
      </c>
      <c r="V392" s="231">
        <f>IF(ISNA(VLOOKUP($A392,'Spring 2023 PVI'!$B$3:$AF$219,26,FALSE)),0,(VLOOKUP($A392,'Spring 2023 PVI'!$B$3:$AF$219,26,FALSE)))</f>
        <v>0</v>
      </c>
      <c r="W392" s="231">
        <f>IF(ISNA(VLOOKUP($A392,'Spring 2023 PVI'!$B$3:$AF$219,26,FALSE)),0,(VLOOKUP($A392,'Spring 2023 PVI'!$B$3:$AF$219,26,FALSE)))</f>
        <v>0</v>
      </c>
      <c r="X392" s="231">
        <f>IF(ISNA(VLOOKUP($A392,'Spring 2023 PVI'!$B$3:$AF$219,27,FALSE)),0,(VLOOKUP($A392,'Spring 2023 PVI'!$B$3:$AF$219,27,FALSE)))</f>
        <v>0</v>
      </c>
      <c r="Y392" s="231">
        <f>IF(ISNA(VLOOKUP($A392,'Spring 2023 PVI'!$B$3:$AF$219,27,FALSE)),0,(VLOOKUP($A392,'Spring 2023 PVI'!$B$3:$AF$219,27,FALSE)))</f>
        <v>0</v>
      </c>
      <c r="Z392" s="231">
        <f>IF(ISNA(VLOOKUP($A392,'Spring 2023 PVI'!$B$3:$AF$219,27,FALSE)),0,(VLOOKUP($A392,'Spring 2023 PVI'!$B$3:$AF$219,27,FALSE)))</f>
        <v>0</v>
      </c>
      <c r="AA392" s="231">
        <f>IF(ISNA(VLOOKUP($A392,'Spring 2023 PVI'!$B$3:$AF$219,28,FALSE)),0,(VLOOKUP($A392,'Spring 2023 PVI'!$B$3:$AF$219,28,FALSE)))</f>
        <v>0</v>
      </c>
      <c r="AB392" s="231">
        <f>IF(ISNA(VLOOKUP($A392,'Spring 2023 PVI'!$B$3:$AF$219,28,FALSE)),0,(VLOOKUP($A392,'Spring 2023 PVI'!$B$3:$AF$219,28,FALSE)))</f>
        <v>0</v>
      </c>
      <c r="AC392" s="231">
        <f>IF(ISNA(VLOOKUP($A392,'Spring 2023 PVI'!$B$3:$AF$219,28,FALSE)),0,(VLOOKUP($A392,'Spring 2023 PVI'!$B$3:$AF$219,28,FALSE)))</f>
        <v>0</v>
      </c>
      <c r="AD392" s="384">
        <f t="shared" si="168"/>
        <v>306175.8</v>
      </c>
      <c r="AE392" s="403">
        <v>120</v>
      </c>
      <c r="AF392" s="403">
        <v>60</v>
      </c>
      <c r="AG392" s="403">
        <v>90</v>
      </c>
      <c r="AH392" s="384">
        <f t="shared" si="175"/>
        <v>2781.6</v>
      </c>
      <c r="AI392" s="384">
        <f t="shared" si="176"/>
        <v>661.19999999999993</v>
      </c>
      <c r="AJ392" s="384">
        <f t="shared" si="177"/>
        <v>273.60000000000002</v>
      </c>
      <c r="AK392" s="384">
        <f t="shared" si="169"/>
        <v>3716.3999999999996</v>
      </c>
      <c r="AL392" s="403">
        <f>IF(ISNA(VLOOKUP($A392,'Spring 2023 PVI'!$B396:$AD396,29,FALSE)),0,(VLOOKUP($A392,'Spring 2023 PVI'!$B396:$AD396,29,FALSE)))</f>
        <v>0</v>
      </c>
      <c r="AM392" s="403">
        <f>IF(ISNA(VLOOKUP($A392,'Spring 2023 PVI'!$B396:$AZ396,30,FALSE)),0,(VLOOKUP($A392,'Spring 2023 PVI'!$B396:$AZ396,30,FALSE)))</f>
        <v>0</v>
      </c>
      <c r="AN392" s="402">
        <f t="shared" si="170"/>
        <v>0</v>
      </c>
      <c r="AO392" s="404">
        <f t="shared" si="171"/>
        <v>9302.4</v>
      </c>
      <c r="AP392" s="384">
        <f t="shared" si="172"/>
        <v>319194.60000000003</v>
      </c>
      <c r="AQ392" s="403"/>
      <c r="AR392" s="403" t="e">
        <f>VLOOKUP($A392,'Data EYFSS Indica'!$C:$AQ,27,0)</f>
        <v>#N/A</v>
      </c>
      <c r="AS392" s="403" t="e">
        <f>VLOOKUP($A392,'Data EYFSS Indica'!$C:$AQ,28,0)</f>
        <v>#N/A</v>
      </c>
      <c r="AT392" s="409" t="e">
        <f t="shared" si="173"/>
        <v>#N/A</v>
      </c>
      <c r="AU392" s="409" t="e">
        <f>(VLOOKUP($A392,'Data EYFSS Indica'!$C:$AQ,24,0))/3.2*AU$3</f>
        <v>#N/A</v>
      </c>
      <c r="AV392" s="413" t="e">
        <f t="shared" si="174"/>
        <v>#N/A</v>
      </c>
      <c r="AW392" s="410" t="e">
        <f t="shared" si="181"/>
        <v>#N/A</v>
      </c>
      <c r="AX392" s="410" t="e">
        <f t="shared" si="182"/>
        <v>#N/A</v>
      </c>
      <c r="AY392" s="410" t="e">
        <f t="shared" si="183"/>
        <v>#N/A</v>
      </c>
      <c r="AZ392" s="642">
        <f>(SUMIF('Spring 2023 School'!B:B,Budget!A392,'Spring 2023 School'!AG:AG)+SUMIF('Summer 2023 School'!B:B,Budget!A392,'Summer 2023 School'!AG:AG)+SUMIF('Autumn 2023 School'!B:B,Budget!A392,'Autumn 2023 School'!AG:AG))</f>
        <v>1</v>
      </c>
      <c r="BA392" s="410">
        <f t="shared" si="184"/>
        <v>910</v>
      </c>
      <c r="BI392">
        <f t="shared" si="178"/>
        <v>1800</v>
      </c>
      <c r="BJ392">
        <f t="shared" si="179"/>
        <v>900</v>
      </c>
      <c r="BK392">
        <f t="shared" si="180"/>
        <v>1350</v>
      </c>
    </row>
    <row r="393" spans="1:63" x14ac:dyDescent="0.35">
      <c r="A393" s="231">
        <v>4712</v>
      </c>
      <c r="B393" t="s">
        <v>525</v>
      </c>
      <c r="C393" s="231">
        <f>IF(ISNA(VLOOKUP($A393,'Spring 2023 PVI'!$B$3:$AF$220,6,FALSE)),0,(VLOOKUP($A393,'Spring 2023 PVI'!$B$3:$AF$220,6,FALSE)))</f>
        <v>40</v>
      </c>
      <c r="D393" s="231">
        <f>IF(ISNA(VLOOKUP($A393,'Summer 2023 PVI'!$B$2:$AF$217,6,FALSE)),0,(VLOOKUP($A393,'Summer 2023 PVI'!$B$2:$AF$217,6,FALSE)))</f>
        <v>48</v>
      </c>
      <c r="E393" s="231">
        <f>IF(ISNA(VLOOKUP($A393,'Autumn 2023 PVI'!$B$2:$AH$214,6,FALSE)),0,(VLOOKUP($A393,'Autumn 2023 PVI'!$B$2:$AH$214,6,FALSE)))</f>
        <v>47</v>
      </c>
      <c r="F393" s="231">
        <f>IF(ISNA(VLOOKUP($A393,'Spring 2023 PVI'!$B$3:$AF$219,9,FALSE)),0,(VLOOKUP($A393,'Spring 2023 PVI'!$B$3:$AF$219,8,FALSE)))</f>
        <v>5</v>
      </c>
      <c r="G393" s="231">
        <f>IF(ISNA(VLOOKUP($A393,'Summer 2023 PVI'!$B$2:$AF$216,9,FALSE)),0,(VLOOKUP($A393,'Summer 2023 PVI'!$B$2:$AF$216,8,FALSE)))</f>
        <v>6</v>
      </c>
      <c r="H393" s="231">
        <f>IF(ISNA(VLOOKUP($A393,'Autumn 2023 PVI'!$B$2:$AH$214,9,FALSE)),0,(VLOOKUP($A393,'Autumn 2023 PVI'!$B$2:$AH$214,9,FALSE)))</f>
        <v>6</v>
      </c>
      <c r="I393" s="231">
        <f>IF(ISNA(VLOOKUP($A393,'Spring 2023 PVI'!$B$3:$AF$219,13,FALSE)),0,(VLOOKUP($A393,'Spring 2023 PVI'!$B$3:$AF$219,13,FALSE)))</f>
        <v>597</v>
      </c>
      <c r="J393" s="231">
        <f>IF(ISNA(VLOOKUP($A393,'Summer 2023 PVI'!$B$2:$AF$216,13,FALSE)),0,(VLOOKUP($A393,'Summer 2023 PVI'!$B$2:$AF$216,13,FALSE)))</f>
        <v>711</v>
      </c>
      <c r="K393" s="231">
        <f>IF(ISNA(VLOOKUP($A393,'Autumn 2023 PVI'!$B$2:$AH$214,13,FALSE)),0,(VLOOKUP($A393,'Autumn 2023 PVI'!$B$2:$AH$214,13,FALSE)))</f>
        <v>704</v>
      </c>
      <c r="L393" s="231">
        <f>IF(ISNA(VLOOKUP($A393,'Spring 2023 PVI'!$B$3:$AF$219,16,FALSE)),0,(VLOOKUP($A393,'Spring 2023 PVI'!$B$3:$AF$219,16,FALSE)))</f>
        <v>75</v>
      </c>
      <c r="M393" s="231">
        <f>IF(ISNA(VLOOKUP($A393,'Summer 2023 PVI'!$B$2:$AF$216,16,FALSE)),0,(VLOOKUP($A393,'Summer 2023 PVI'!$B$2:$AF$216,16,FALSE)))</f>
        <v>105</v>
      </c>
      <c r="N393" s="231">
        <f>IF(ISNA(VLOOKUP($A393,'Autumn 2023 PVI'!$B$2:$AH$214,16,FALSE)),0,(VLOOKUP($A393,'Autumn 2023 PVI'!$B$2:$AH$214,16,FALSE)))</f>
        <v>90</v>
      </c>
      <c r="O393" s="231">
        <f>IF(ISNA(VLOOKUP($A393,'Spring 2023 PVI'!$B$3:$AF$219,3,FALSE)),0,(VLOOKUP($A393,'Spring 2023 PVI'!$B$3:$AF$219,3,FALSE)))</f>
        <v>0</v>
      </c>
      <c r="P393" s="231">
        <f>IF(ISNA(VLOOKUP($A393,'Summer 2023 PVI'!$B$3:$AF$216,3,FALSE)),0,(VLOOKUP($A393,'Summer 2023 PVI'!$B$2:$AF$216,3,FALSE)))</f>
        <v>0</v>
      </c>
      <c r="Q393" s="231">
        <f>IF(ISNA(VLOOKUP($A393,'Autumn 2023 PVI'!$B$2:$AF$214,3,FALSE)),0,(VLOOKUP($A393,'Autumn 2023 PVI'!$B$2:$AF$214,3,FALSE)))</f>
        <v>0</v>
      </c>
      <c r="R393" s="231">
        <f>IF(ISNA(VLOOKUP($A393,'Spring 2023 PVI'!$B$3:$AF$219,10,FALSE)),0,(VLOOKUP($A393,'Spring 2023 PVI'!$B$3:$AF$219,10,FALSE)))</f>
        <v>0</v>
      </c>
      <c r="S393" s="231">
        <f>IF(ISNA(VLOOKUP($A393,'Summer 2023 PVI'!$B$2:$AF$216,10,FALSE)),0,(VLOOKUP($A393,'Summer 2023 PVI'!$B$2:$AF$216,10,FALSE)))</f>
        <v>0</v>
      </c>
      <c r="T393" s="231">
        <f>IF(ISNA(VLOOKUP($A393,'Autumn 2023 PVI'!$B$2:$AH$214,10,FALSE)),0,(VLOOKUP($A393,'Autumn 2023 PVI'!$B$2:$AH$214,10,FALSE)))</f>
        <v>0</v>
      </c>
      <c r="U393" s="231">
        <f>IF(ISNA(VLOOKUP($A393,'Spring 2023 PVI'!$B$3:$AF$219,26,FALSE)),0,(VLOOKUP($A393,'Spring 2023 PVI'!$B$3:$AF$219,26,FALSE)))</f>
        <v>0</v>
      </c>
      <c r="V393" s="231">
        <f>IF(ISNA(VLOOKUP($A393,'Spring 2023 PVI'!$B$3:$AF$219,26,FALSE)),0,(VLOOKUP($A393,'Spring 2023 PVI'!$B$3:$AF$219,26,FALSE)))</f>
        <v>0</v>
      </c>
      <c r="W393" s="231">
        <f>IF(ISNA(VLOOKUP($A393,'Spring 2023 PVI'!$B$3:$AF$219,26,FALSE)),0,(VLOOKUP($A393,'Spring 2023 PVI'!$B$3:$AF$219,26,FALSE)))</f>
        <v>0</v>
      </c>
      <c r="X393" s="231">
        <f>IF(ISNA(VLOOKUP($A393,'Spring 2023 PVI'!$B$3:$AF$219,27,FALSE)),0,(VLOOKUP($A393,'Spring 2023 PVI'!$B$3:$AF$219,27,FALSE)))</f>
        <v>0</v>
      </c>
      <c r="Y393" s="231">
        <f>IF(ISNA(VLOOKUP($A393,'Spring 2023 PVI'!$B$3:$AF$219,27,FALSE)),0,(VLOOKUP($A393,'Spring 2023 PVI'!$B$3:$AF$219,27,FALSE)))</f>
        <v>0</v>
      </c>
      <c r="Z393" s="231">
        <f>IF(ISNA(VLOOKUP($A393,'Spring 2023 PVI'!$B$3:$AF$219,27,FALSE)),0,(VLOOKUP($A393,'Spring 2023 PVI'!$B$3:$AF$219,27,FALSE)))</f>
        <v>0</v>
      </c>
      <c r="AA393" s="231">
        <f>IF(ISNA(VLOOKUP($A393,'Spring 2023 PVI'!$B$3:$AF$219,28,FALSE)),0,(VLOOKUP($A393,'Spring 2023 PVI'!$B$3:$AF$219,28,FALSE)))</f>
        <v>0</v>
      </c>
      <c r="AB393" s="231">
        <f>IF(ISNA(VLOOKUP($A393,'Spring 2023 PVI'!$B$3:$AF$219,28,FALSE)),0,(VLOOKUP($A393,'Spring 2023 PVI'!$B$3:$AF$219,28,FALSE)))</f>
        <v>0</v>
      </c>
      <c r="AC393" s="231">
        <f>IF(ISNA(VLOOKUP($A393,'Spring 2023 PVI'!$B$3:$AF$219,28,FALSE)),0,(VLOOKUP($A393,'Spring 2023 PVI'!$B$3:$AF$219,28,FALSE)))</f>
        <v>0</v>
      </c>
      <c r="AD393" s="384">
        <f t="shared" ref="AD393:AD455" si="185">(I393*13*AD$3)+(J393*13*AD$3)+(K393*12*AD$3)+(L393*13*AD$3)+(M393*13*AD$3)+(N393*12*AD$3)</f>
        <v>156486.24</v>
      </c>
      <c r="AE393" s="403">
        <v>0</v>
      </c>
      <c r="AF393" s="403">
        <v>105</v>
      </c>
      <c r="AG393" s="403">
        <v>300</v>
      </c>
      <c r="AH393" s="384">
        <f t="shared" si="175"/>
        <v>0</v>
      </c>
      <c r="AI393" s="384">
        <f t="shared" si="176"/>
        <v>1157.0999999999999</v>
      </c>
      <c r="AJ393" s="384">
        <f t="shared" si="177"/>
        <v>912</v>
      </c>
      <c r="AK393" s="384">
        <f t="shared" ref="AK393:AK455" si="186">SUM(AH393:AJ393)</f>
        <v>2069.1</v>
      </c>
      <c r="AL393" s="403">
        <f>IF(ISNA(VLOOKUP($A393,'Spring 2023 PVI'!$B397:$AD397,29,FALSE)),0,(VLOOKUP($A393,'Spring 2023 PVI'!$B397:$AD397,29,FALSE)))</f>
        <v>0</v>
      </c>
      <c r="AM393" s="403">
        <f>IF(ISNA(VLOOKUP($A393,'Spring 2023 PVI'!$B397:$AZ397,30,FALSE)),0,(VLOOKUP($A393,'Spring 2023 PVI'!$B397:$AZ397,30,FALSE)))</f>
        <v>0</v>
      </c>
      <c r="AN393" s="402">
        <f t="shared" ref="AN393:AN455" si="187">AL393*AN$3</f>
        <v>0</v>
      </c>
      <c r="AO393" s="404">
        <f t="shared" ref="AO393:AO455" si="188">(R393*13*AO$3)+(S393*13*AO$3)+(T393*12*AO$3)</f>
        <v>0</v>
      </c>
      <c r="AP393" s="384">
        <f t="shared" ref="AP393:AP455" si="189">AD393+AK393+AN393+AO393</f>
        <v>158555.34</v>
      </c>
      <c r="AQ393" s="403"/>
      <c r="AR393" s="403" t="e">
        <f>VLOOKUP($A393,'Data EYFSS Indica'!$C:$AQ,27,0)</f>
        <v>#N/A</v>
      </c>
      <c r="AS393" s="403" t="e">
        <f>VLOOKUP($A393,'Data EYFSS Indica'!$C:$AQ,28,0)</f>
        <v>#N/A</v>
      </c>
      <c r="AT393" s="409" t="e">
        <f t="shared" ref="AT393:AT455" si="190">(AQ393*13*15*AT$3)+(AR393*13*15*AT$3)+(AS393*12*15*AT$3)</f>
        <v>#N/A</v>
      </c>
      <c r="AU393" s="409" t="e">
        <f>(VLOOKUP($A393,'Data EYFSS Indica'!$C:$AQ,24,0))/3.2*AU$3</f>
        <v>#N/A</v>
      </c>
      <c r="AV393" s="413" t="e">
        <f t="shared" ref="AV393:AV455" si="191">AP393+AT393+AU393</f>
        <v>#N/A</v>
      </c>
      <c r="AW393" s="410" t="e">
        <f t="shared" si="181"/>
        <v>#N/A</v>
      </c>
      <c r="AX393" s="410" t="e">
        <f t="shared" si="182"/>
        <v>#N/A</v>
      </c>
      <c r="AY393" s="410" t="e">
        <f t="shared" si="183"/>
        <v>#N/A</v>
      </c>
      <c r="AZ393" s="642">
        <f>(SUMIF('Spring 2023 School'!B:B,Budget!A393,'Spring 2023 School'!AG:AG)+SUMIF('Summer 2023 School'!B:B,Budget!A393,'Summer 2023 School'!AG:AG)+SUMIF('Autumn 2023 School'!B:B,Budget!A393,'Autumn 2023 School'!AG:AG))</f>
        <v>0</v>
      </c>
      <c r="BA393" s="410">
        <f t="shared" si="184"/>
        <v>0</v>
      </c>
      <c r="BI393">
        <f t="shared" si="178"/>
        <v>0</v>
      </c>
      <c r="BJ393">
        <f t="shared" si="179"/>
        <v>1575</v>
      </c>
      <c r="BK393">
        <f t="shared" si="180"/>
        <v>4500</v>
      </c>
    </row>
    <row r="394" spans="1:63" x14ac:dyDescent="0.35">
      <c r="A394" s="231">
        <v>4716</v>
      </c>
      <c r="B394" t="s">
        <v>526</v>
      </c>
      <c r="C394" s="231">
        <f>IF(ISNA(VLOOKUP($A394,'Spring 2023 PVI'!$B$3:$AF$220,6,FALSE)),0,(VLOOKUP($A394,'Spring 2023 PVI'!$B$3:$AF$220,6,FALSE)))</f>
        <v>37</v>
      </c>
      <c r="D394" s="231">
        <f>IF(ISNA(VLOOKUP($A394,'Summer 2023 PVI'!$B$2:$AF$217,6,FALSE)),0,(VLOOKUP($A394,'Summer 2023 PVI'!$B$2:$AF$217,6,FALSE)))</f>
        <v>37</v>
      </c>
      <c r="E394" s="231">
        <f>IF(ISNA(VLOOKUP($A394,'Autumn 2023 PVI'!$B$2:$AH$214,6,FALSE)),0,(VLOOKUP($A394,'Autumn 2023 PVI'!$B$2:$AH$214,6,FALSE)))</f>
        <v>18</v>
      </c>
      <c r="F394" s="231">
        <f>IF(ISNA(VLOOKUP($A394,'Spring 2023 PVI'!$B$3:$AF$219,9,FALSE)),0,(VLOOKUP($A394,'Spring 2023 PVI'!$B$3:$AF$219,8,FALSE)))</f>
        <v>10</v>
      </c>
      <c r="G394" s="231">
        <f>IF(ISNA(VLOOKUP($A394,'Summer 2023 PVI'!$B$2:$AF$216,9,FALSE)),0,(VLOOKUP($A394,'Summer 2023 PVI'!$B$2:$AF$216,8,FALSE)))</f>
        <v>12</v>
      </c>
      <c r="H394" s="231">
        <f>IF(ISNA(VLOOKUP($A394,'Autumn 2023 PVI'!$B$2:$AH$214,9,FALSE)),0,(VLOOKUP($A394,'Autumn 2023 PVI'!$B$2:$AH$214,9,FALSE)))</f>
        <v>11</v>
      </c>
      <c r="I394" s="231">
        <f>IF(ISNA(VLOOKUP($A394,'Spring 2023 PVI'!$B$3:$AF$219,13,FALSE)),0,(VLOOKUP($A394,'Spring 2023 PVI'!$B$3:$AF$219,13,FALSE)))</f>
        <v>555</v>
      </c>
      <c r="J394" s="231">
        <f>IF(ISNA(VLOOKUP($A394,'Summer 2023 PVI'!$B$2:$AF$216,13,FALSE)),0,(VLOOKUP($A394,'Summer 2023 PVI'!$B$2:$AF$216,13,FALSE)))</f>
        <v>555</v>
      </c>
      <c r="K394" s="231">
        <f>IF(ISNA(VLOOKUP($A394,'Autumn 2023 PVI'!$B$2:$AH$214,13,FALSE)),0,(VLOOKUP($A394,'Autumn 2023 PVI'!$B$2:$AH$214,13,FALSE)))</f>
        <v>270</v>
      </c>
      <c r="L394" s="231">
        <f>IF(ISNA(VLOOKUP($A394,'Spring 2023 PVI'!$B$3:$AF$219,16,FALSE)),0,(VLOOKUP($A394,'Spring 2023 PVI'!$B$3:$AF$219,16,FALSE)))</f>
        <v>315</v>
      </c>
      <c r="M394" s="231">
        <f>IF(ISNA(VLOOKUP($A394,'Summer 2023 PVI'!$B$2:$AF$216,16,FALSE)),0,(VLOOKUP($A394,'Summer 2023 PVI'!$B$2:$AF$216,16,FALSE)))</f>
        <v>315</v>
      </c>
      <c r="N394" s="231">
        <f>IF(ISNA(VLOOKUP($A394,'Autumn 2023 PVI'!$B$2:$AH$214,16,FALSE)),0,(VLOOKUP($A394,'Autumn 2023 PVI'!$B$2:$AH$214,16,FALSE)))</f>
        <v>165</v>
      </c>
      <c r="O394" s="231">
        <f>IF(ISNA(VLOOKUP($A394,'Spring 2023 PVI'!$B$3:$AF$219,3,FALSE)),0,(VLOOKUP($A394,'Spring 2023 PVI'!$B$3:$AF$219,3,FALSE)))</f>
        <v>3</v>
      </c>
      <c r="P394" s="231">
        <f>IF(ISNA(VLOOKUP($A394,'Summer 2023 PVI'!$B$3:$AF$216,3,FALSE)),0,(VLOOKUP($A394,'Summer 2023 PVI'!$B$2:$AF$216,3,FALSE)))</f>
        <v>6</v>
      </c>
      <c r="Q394" s="231">
        <f>IF(ISNA(VLOOKUP($A394,'Autumn 2023 PVI'!$B$2:$AF$214,3,FALSE)),0,(VLOOKUP($A394,'Autumn 2023 PVI'!$B$2:$AF$214,3,FALSE)))</f>
        <v>5</v>
      </c>
      <c r="R394" s="231">
        <f>IF(ISNA(VLOOKUP($A394,'Spring 2023 PVI'!$B$3:$AF$219,10,FALSE)),0,(VLOOKUP($A394,'Spring 2023 PVI'!$B$3:$AF$219,10,FALSE)))</f>
        <v>45</v>
      </c>
      <c r="S394" s="231">
        <f>IF(ISNA(VLOOKUP($A394,'Summer 2023 PVI'!$B$2:$AF$216,10,FALSE)),0,(VLOOKUP($A394,'Summer 2023 PVI'!$B$2:$AF$216,10,FALSE)))</f>
        <v>90</v>
      </c>
      <c r="T394" s="231">
        <f>IF(ISNA(VLOOKUP($A394,'Autumn 2023 PVI'!$B$2:$AH$214,10,FALSE)),0,(VLOOKUP($A394,'Autumn 2023 PVI'!$B$2:$AH$214,10,FALSE)))</f>
        <v>75</v>
      </c>
      <c r="U394" s="231">
        <f>IF(ISNA(VLOOKUP($A394,'Spring 2023 PVI'!$B$3:$AF$219,26,FALSE)),0,(VLOOKUP($A394,'Spring 2023 PVI'!$B$3:$AF$219,26,FALSE)))</f>
        <v>0</v>
      </c>
      <c r="V394" s="231">
        <f>IF(ISNA(VLOOKUP($A394,'Spring 2023 PVI'!$B$3:$AF$219,26,FALSE)),0,(VLOOKUP($A394,'Spring 2023 PVI'!$B$3:$AF$219,26,FALSE)))</f>
        <v>0</v>
      </c>
      <c r="W394" s="231">
        <f>IF(ISNA(VLOOKUP($A394,'Spring 2023 PVI'!$B$3:$AF$219,26,FALSE)),0,(VLOOKUP($A394,'Spring 2023 PVI'!$B$3:$AF$219,26,FALSE)))</f>
        <v>0</v>
      </c>
      <c r="X394" s="231">
        <f>IF(ISNA(VLOOKUP($A394,'Spring 2023 PVI'!$B$3:$AF$219,27,FALSE)),0,(VLOOKUP($A394,'Spring 2023 PVI'!$B$3:$AF$219,27,FALSE)))</f>
        <v>0</v>
      </c>
      <c r="Y394" s="231">
        <f>IF(ISNA(VLOOKUP($A394,'Spring 2023 PVI'!$B$3:$AF$219,27,FALSE)),0,(VLOOKUP($A394,'Spring 2023 PVI'!$B$3:$AF$219,27,FALSE)))</f>
        <v>0</v>
      </c>
      <c r="Z394" s="231">
        <f>IF(ISNA(VLOOKUP($A394,'Spring 2023 PVI'!$B$3:$AF$219,27,FALSE)),0,(VLOOKUP($A394,'Spring 2023 PVI'!$B$3:$AF$219,27,FALSE)))</f>
        <v>0</v>
      </c>
      <c r="AA394" s="231">
        <f>IF(ISNA(VLOOKUP($A394,'Spring 2023 PVI'!$B$3:$AF$219,28,FALSE)),0,(VLOOKUP($A394,'Spring 2023 PVI'!$B$3:$AF$219,28,FALSE)))</f>
        <v>0</v>
      </c>
      <c r="AB394" s="231">
        <f>IF(ISNA(VLOOKUP($A394,'Spring 2023 PVI'!$B$3:$AF$219,28,FALSE)),0,(VLOOKUP($A394,'Spring 2023 PVI'!$B$3:$AF$219,28,FALSE)))</f>
        <v>0</v>
      </c>
      <c r="AC394" s="231">
        <f>IF(ISNA(VLOOKUP($A394,'Spring 2023 PVI'!$B$3:$AF$219,28,FALSE)),0,(VLOOKUP($A394,'Spring 2023 PVI'!$B$3:$AF$219,28,FALSE)))</f>
        <v>0</v>
      </c>
      <c r="AD394" s="384">
        <f t="shared" si="185"/>
        <v>150892.80000000002</v>
      </c>
      <c r="AE394" s="403">
        <v>15</v>
      </c>
      <c r="AF394" s="403">
        <v>15</v>
      </c>
      <c r="AG394" s="403">
        <v>210</v>
      </c>
      <c r="AH394" s="384">
        <f t="shared" si="175"/>
        <v>347.7</v>
      </c>
      <c r="AI394" s="384">
        <f t="shared" si="176"/>
        <v>165.29999999999998</v>
      </c>
      <c r="AJ394" s="384">
        <f t="shared" si="177"/>
        <v>638.4</v>
      </c>
      <c r="AK394" s="384">
        <f t="shared" si="186"/>
        <v>1151.4000000000001</v>
      </c>
      <c r="AL394" s="403">
        <f>IF(ISNA(VLOOKUP($A394,'Spring 2023 PVI'!$B398:$AD398,29,FALSE)),0,(VLOOKUP($A394,'Spring 2023 PVI'!$B398:$AD398,29,FALSE)))</f>
        <v>0</v>
      </c>
      <c r="AM394" s="403">
        <f>IF(ISNA(VLOOKUP($A394,'Spring 2023 PVI'!$B398:$AZ398,30,FALSE)),0,(VLOOKUP($A394,'Spring 2023 PVI'!$B398:$AZ398,30,FALSE)))</f>
        <v>0</v>
      </c>
      <c r="AN394" s="402">
        <f t="shared" si="187"/>
        <v>0</v>
      </c>
      <c r="AO394" s="404">
        <f t="shared" si="188"/>
        <v>21664.800000000003</v>
      </c>
      <c r="AP394" s="384">
        <f t="shared" si="189"/>
        <v>173709</v>
      </c>
      <c r="AQ394" s="403"/>
      <c r="AR394" s="403" t="e">
        <f>VLOOKUP($A394,'Data EYFSS Indica'!$C:$AQ,27,0)</f>
        <v>#N/A</v>
      </c>
      <c r="AS394" s="403" t="e">
        <f>VLOOKUP($A394,'Data EYFSS Indica'!$C:$AQ,28,0)</f>
        <v>#N/A</v>
      </c>
      <c r="AT394" s="409" t="e">
        <f t="shared" si="190"/>
        <v>#N/A</v>
      </c>
      <c r="AU394" s="409" t="e">
        <f>(VLOOKUP($A394,'Data EYFSS Indica'!$C:$AQ,24,0))/3.2*AU$3</f>
        <v>#N/A</v>
      </c>
      <c r="AV394" s="413" t="e">
        <f t="shared" si="191"/>
        <v>#N/A</v>
      </c>
      <c r="AW394" s="410" t="e">
        <f t="shared" si="181"/>
        <v>#N/A</v>
      </c>
      <c r="AX394" s="410" t="e">
        <f t="shared" si="182"/>
        <v>#N/A</v>
      </c>
      <c r="AY394" s="410" t="e">
        <f t="shared" si="183"/>
        <v>#N/A</v>
      </c>
      <c r="AZ394" s="642">
        <f>(SUMIF('Spring 2023 School'!B:B,Budget!A394,'Spring 2023 School'!AG:AG)+SUMIF('Summer 2023 School'!B:B,Budget!A394,'Summer 2023 School'!AG:AG)+SUMIF('Autumn 2023 School'!B:B,Budget!A394,'Autumn 2023 School'!AG:AG))</f>
        <v>1</v>
      </c>
      <c r="BA394" s="410">
        <f t="shared" si="184"/>
        <v>910</v>
      </c>
      <c r="BI394">
        <f t="shared" si="178"/>
        <v>225</v>
      </c>
      <c r="BJ394">
        <f t="shared" si="179"/>
        <v>225</v>
      </c>
      <c r="BK394">
        <f t="shared" si="180"/>
        <v>3150</v>
      </c>
    </row>
    <row r="395" spans="1:63" x14ac:dyDescent="0.35">
      <c r="A395" s="231">
        <v>4721</v>
      </c>
      <c r="B395" t="s">
        <v>527</v>
      </c>
      <c r="C395" s="231">
        <f>IF(ISNA(VLOOKUP($A395,'Spring 2023 PVI'!$B$3:$AF$220,6,FALSE)),0,(VLOOKUP($A395,'Spring 2023 PVI'!$B$3:$AF$220,6,FALSE)))</f>
        <v>9</v>
      </c>
      <c r="D395" s="231">
        <f>IF(ISNA(VLOOKUP($A395,'Summer 2023 PVI'!$B$2:$AF$217,6,FALSE)),0,(VLOOKUP($A395,'Summer 2023 PVI'!$B$2:$AF$217,6,FALSE)))</f>
        <v>12</v>
      </c>
      <c r="E395" s="231">
        <f>IF(ISNA(VLOOKUP($A395,'Autumn 2023 PVI'!$B$2:$AH$214,6,FALSE)),0,(VLOOKUP($A395,'Autumn 2023 PVI'!$B$2:$AH$214,6,FALSE)))</f>
        <v>0</v>
      </c>
      <c r="F395" s="231">
        <f>IF(ISNA(VLOOKUP($A395,'Spring 2023 PVI'!$B$3:$AF$219,9,FALSE)),0,(VLOOKUP($A395,'Spring 2023 PVI'!$B$3:$AF$219,8,FALSE)))</f>
        <v>2</v>
      </c>
      <c r="G395" s="231">
        <f>IF(ISNA(VLOOKUP($A395,'Summer 2023 PVI'!$B$2:$AF$216,9,FALSE)),0,(VLOOKUP($A395,'Summer 2023 PVI'!$B$2:$AF$216,8,FALSE)))</f>
        <v>3</v>
      </c>
      <c r="H395" s="231">
        <f>IF(ISNA(VLOOKUP($A395,'Autumn 2023 PVI'!$B$2:$AH$214,9,FALSE)),0,(VLOOKUP($A395,'Autumn 2023 PVI'!$B$2:$AH$214,9,FALSE)))</f>
        <v>0</v>
      </c>
      <c r="I395" s="231">
        <f>IF(ISNA(VLOOKUP($A395,'Spring 2023 PVI'!$B$3:$AF$219,13,FALSE)),0,(VLOOKUP($A395,'Spring 2023 PVI'!$B$3:$AF$219,13,FALSE)))</f>
        <v>135</v>
      </c>
      <c r="J395" s="231">
        <f>IF(ISNA(VLOOKUP($A395,'Summer 2023 PVI'!$B$2:$AF$216,13,FALSE)),0,(VLOOKUP($A395,'Summer 2023 PVI'!$B$2:$AF$216,13,FALSE)))</f>
        <v>180</v>
      </c>
      <c r="K395" s="231">
        <f>IF(ISNA(VLOOKUP($A395,'Autumn 2023 PVI'!$B$2:$AH$214,13,FALSE)),0,(VLOOKUP($A395,'Autumn 2023 PVI'!$B$2:$AH$214,13,FALSE)))</f>
        <v>0</v>
      </c>
      <c r="L395" s="231">
        <f>IF(ISNA(VLOOKUP($A395,'Spring 2023 PVI'!$B$3:$AF$219,16,FALSE)),0,(VLOOKUP($A395,'Spring 2023 PVI'!$B$3:$AF$219,16,FALSE)))</f>
        <v>45</v>
      </c>
      <c r="M395" s="231">
        <f>IF(ISNA(VLOOKUP($A395,'Summer 2023 PVI'!$B$2:$AF$216,16,FALSE)),0,(VLOOKUP($A395,'Summer 2023 PVI'!$B$2:$AF$216,16,FALSE)))</f>
        <v>105</v>
      </c>
      <c r="N395" s="231">
        <f>IF(ISNA(VLOOKUP($A395,'Autumn 2023 PVI'!$B$2:$AH$214,16,FALSE)),0,(VLOOKUP($A395,'Autumn 2023 PVI'!$B$2:$AH$214,16,FALSE)))</f>
        <v>0</v>
      </c>
      <c r="O395" s="231">
        <f>IF(ISNA(VLOOKUP($A395,'Spring 2023 PVI'!$B$3:$AF$219,3,FALSE)),0,(VLOOKUP($A395,'Spring 2023 PVI'!$B$3:$AF$219,3,FALSE)))</f>
        <v>0</v>
      </c>
      <c r="P395" s="231">
        <f>IF(ISNA(VLOOKUP($A395,'Summer 2023 PVI'!$B$3:$AF$216,3,FALSE)),0,(VLOOKUP($A395,'Summer 2023 PVI'!$B$2:$AF$216,3,FALSE)))</f>
        <v>0</v>
      </c>
      <c r="Q395" s="231">
        <f>IF(ISNA(VLOOKUP($A395,'Autumn 2023 PVI'!$B$2:$AF$214,3,FALSE)),0,(VLOOKUP($A395,'Autumn 2023 PVI'!$B$2:$AF$214,3,FALSE)))</f>
        <v>0</v>
      </c>
      <c r="R395" s="231">
        <f>IF(ISNA(VLOOKUP($A395,'Spring 2023 PVI'!$B$3:$AF$219,10,FALSE)),0,(VLOOKUP($A395,'Spring 2023 PVI'!$B$3:$AF$219,10,FALSE)))</f>
        <v>0</v>
      </c>
      <c r="S395" s="231">
        <f>IF(ISNA(VLOOKUP($A395,'Summer 2023 PVI'!$B$2:$AF$216,10,FALSE)),0,(VLOOKUP($A395,'Summer 2023 PVI'!$B$2:$AF$216,10,FALSE)))</f>
        <v>0</v>
      </c>
      <c r="T395" s="231">
        <f>IF(ISNA(VLOOKUP($A395,'Autumn 2023 PVI'!$B$2:$AH$214,10,FALSE)),0,(VLOOKUP($A395,'Autumn 2023 PVI'!$B$2:$AH$214,10,FALSE)))</f>
        <v>0</v>
      </c>
      <c r="U395" s="231">
        <f>IF(ISNA(VLOOKUP($A395,'Spring 2023 PVI'!$B$3:$AF$219,26,FALSE)),0,(VLOOKUP($A395,'Spring 2023 PVI'!$B$3:$AF$219,26,FALSE)))</f>
        <v>0</v>
      </c>
      <c r="V395" s="231">
        <f>IF(ISNA(VLOOKUP($A395,'Spring 2023 PVI'!$B$3:$AF$219,26,FALSE)),0,(VLOOKUP($A395,'Spring 2023 PVI'!$B$3:$AF$219,26,FALSE)))</f>
        <v>0</v>
      </c>
      <c r="W395" s="231">
        <f>IF(ISNA(VLOOKUP($A395,'Spring 2023 PVI'!$B$3:$AF$219,26,FALSE)),0,(VLOOKUP($A395,'Spring 2023 PVI'!$B$3:$AF$219,26,FALSE)))</f>
        <v>0</v>
      </c>
      <c r="X395" s="231">
        <f>IF(ISNA(VLOOKUP($A395,'Spring 2023 PVI'!$B$3:$AF$219,27,FALSE)),0,(VLOOKUP($A395,'Spring 2023 PVI'!$B$3:$AF$219,27,FALSE)))</f>
        <v>0</v>
      </c>
      <c r="Y395" s="231">
        <f>IF(ISNA(VLOOKUP($A395,'Spring 2023 PVI'!$B$3:$AF$219,27,FALSE)),0,(VLOOKUP($A395,'Spring 2023 PVI'!$B$3:$AF$219,27,FALSE)))</f>
        <v>0</v>
      </c>
      <c r="Z395" s="231">
        <f>IF(ISNA(VLOOKUP($A395,'Spring 2023 PVI'!$B$3:$AF$219,27,FALSE)),0,(VLOOKUP($A395,'Spring 2023 PVI'!$B$3:$AF$219,27,FALSE)))</f>
        <v>0</v>
      </c>
      <c r="AA395" s="231">
        <f>IF(ISNA(VLOOKUP($A395,'Spring 2023 PVI'!$B$3:$AF$219,28,FALSE)),0,(VLOOKUP($A395,'Spring 2023 PVI'!$B$3:$AF$219,28,FALSE)))</f>
        <v>0</v>
      </c>
      <c r="AB395" s="231">
        <f>IF(ISNA(VLOOKUP($A395,'Spring 2023 PVI'!$B$3:$AF$219,28,FALSE)),0,(VLOOKUP($A395,'Spring 2023 PVI'!$B$3:$AF$219,28,FALSE)))</f>
        <v>0</v>
      </c>
      <c r="AC395" s="231">
        <f>IF(ISNA(VLOOKUP($A395,'Spring 2023 PVI'!$B$3:$AF$219,28,FALSE)),0,(VLOOKUP($A395,'Spring 2023 PVI'!$B$3:$AF$219,28,FALSE)))</f>
        <v>0</v>
      </c>
      <c r="AD395" s="384">
        <f t="shared" si="185"/>
        <v>32763.9</v>
      </c>
      <c r="AE395" s="403">
        <v>45</v>
      </c>
      <c r="AF395" s="403">
        <v>30</v>
      </c>
      <c r="AG395" s="403">
        <v>0</v>
      </c>
      <c r="AH395" s="384">
        <f t="shared" ref="AH395:AH458" si="192">AE395*AH$3*38</f>
        <v>1043.0999999999999</v>
      </c>
      <c r="AI395" s="384">
        <f t="shared" ref="AI395:AI458" si="193">AF395*AI$3*38</f>
        <v>330.59999999999997</v>
      </c>
      <c r="AJ395" s="384">
        <f t="shared" ref="AJ395:AJ458" si="194">AG395*AJ$3*38</f>
        <v>0</v>
      </c>
      <c r="AK395" s="384">
        <f t="shared" si="186"/>
        <v>1373.6999999999998</v>
      </c>
      <c r="AL395" s="403">
        <f>IF(ISNA(VLOOKUP($A395,'Spring 2023 PVI'!$B399:$AD399,29,FALSE)),0,(VLOOKUP($A395,'Spring 2023 PVI'!$B399:$AD399,29,FALSE)))</f>
        <v>0</v>
      </c>
      <c r="AM395" s="403">
        <f>IF(ISNA(VLOOKUP($A395,'Spring 2023 PVI'!$B399:$AZ399,30,FALSE)),0,(VLOOKUP($A395,'Spring 2023 PVI'!$B399:$AZ399,30,FALSE)))</f>
        <v>0</v>
      </c>
      <c r="AN395" s="402">
        <f t="shared" si="187"/>
        <v>0</v>
      </c>
      <c r="AO395" s="404">
        <f t="shared" si="188"/>
        <v>0</v>
      </c>
      <c r="AP395" s="384">
        <f t="shared" si="189"/>
        <v>34137.599999999999</v>
      </c>
      <c r="AQ395" s="403"/>
      <c r="AR395" s="403" t="e">
        <f>VLOOKUP($A395,'Data EYFSS Indica'!$C:$AQ,27,0)</f>
        <v>#N/A</v>
      </c>
      <c r="AS395" s="403" t="e">
        <f>VLOOKUP($A395,'Data EYFSS Indica'!$C:$AQ,28,0)</f>
        <v>#N/A</v>
      </c>
      <c r="AT395" s="409" t="e">
        <f t="shared" si="190"/>
        <v>#N/A</v>
      </c>
      <c r="AU395" s="409" t="e">
        <f>(VLOOKUP($A395,'Data EYFSS Indica'!$C:$AQ,24,0))/3.2*AU$3</f>
        <v>#N/A</v>
      </c>
      <c r="AV395" s="413" t="e">
        <f t="shared" si="191"/>
        <v>#N/A</v>
      </c>
      <c r="AW395" s="410" t="e">
        <f t="shared" si="181"/>
        <v>#N/A</v>
      </c>
      <c r="AX395" s="410" t="e">
        <f t="shared" si="182"/>
        <v>#N/A</v>
      </c>
      <c r="AY395" s="410" t="e">
        <f t="shared" si="183"/>
        <v>#N/A</v>
      </c>
      <c r="AZ395" s="642">
        <f>(SUMIF('Spring 2023 School'!B:B,Budget!A395,'Spring 2023 School'!AG:AG)+SUMIF('Summer 2023 School'!B:B,Budget!A395,'Summer 2023 School'!AG:AG)+SUMIF('Autumn 2023 School'!B:B,Budget!A395,'Autumn 2023 School'!AG:AG))</f>
        <v>0</v>
      </c>
      <c r="BA395" s="410">
        <f t="shared" si="184"/>
        <v>0</v>
      </c>
      <c r="BI395">
        <f t="shared" si="178"/>
        <v>675</v>
      </c>
      <c r="BJ395">
        <f t="shared" si="179"/>
        <v>450</v>
      </c>
      <c r="BK395">
        <f t="shared" si="180"/>
        <v>0</v>
      </c>
    </row>
    <row r="396" spans="1:63" x14ac:dyDescent="0.35">
      <c r="A396" s="231">
        <v>4778</v>
      </c>
      <c r="B396" t="s">
        <v>528</v>
      </c>
      <c r="C396" s="231">
        <f>IF(ISNA(VLOOKUP($A396,'Spring 2023 PVI'!$B$3:$AF$220,6,FALSE)),0,(VLOOKUP($A396,'Spring 2023 PVI'!$B$3:$AF$220,6,FALSE)))</f>
        <v>16</v>
      </c>
      <c r="D396" s="231">
        <f>IF(ISNA(VLOOKUP($A396,'Summer 2023 PVI'!$B$2:$AF$217,6,FALSE)),0,(VLOOKUP($A396,'Summer 2023 PVI'!$B$2:$AF$217,6,FALSE)))</f>
        <v>19</v>
      </c>
      <c r="E396" s="231">
        <f>IF(ISNA(VLOOKUP($A396,'Autumn 2023 PVI'!$B$2:$AH$214,6,FALSE)),0,(VLOOKUP($A396,'Autumn 2023 PVI'!$B$2:$AH$214,6,FALSE)))</f>
        <v>13</v>
      </c>
      <c r="F396" s="231">
        <f>IF(ISNA(VLOOKUP($A396,'Spring 2023 PVI'!$B$3:$AF$219,9,FALSE)),0,(VLOOKUP($A396,'Spring 2023 PVI'!$B$3:$AF$219,8,FALSE)))</f>
        <v>0</v>
      </c>
      <c r="G396" s="231">
        <f>IF(ISNA(VLOOKUP($A396,'Summer 2023 PVI'!$B$2:$AF$216,9,FALSE)),0,(VLOOKUP($A396,'Summer 2023 PVI'!$B$2:$AF$216,8,FALSE)))</f>
        <v>1</v>
      </c>
      <c r="H396" s="231">
        <f>IF(ISNA(VLOOKUP($A396,'Autumn 2023 PVI'!$B$2:$AH$214,9,FALSE)),0,(VLOOKUP($A396,'Autumn 2023 PVI'!$B$2:$AH$214,9,FALSE)))</f>
        <v>2</v>
      </c>
      <c r="I396" s="231">
        <f>IF(ISNA(VLOOKUP($A396,'Spring 2023 PVI'!$B$3:$AF$219,13,FALSE)),0,(VLOOKUP($A396,'Spring 2023 PVI'!$B$3:$AF$219,13,FALSE)))</f>
        <v>240</v>
      </c>
      <c r="J396" s="231">
        <f>IF(ISNA(VLOOKUP($A396,'Summer 2023 PVI'!$B$2:$AF$216,13,FALSE)),0,(VLOOKUP($A396,'Summer 2023 PVI'!$B$2:$AF$216,13,FALSE)))</f>
        <v>276</v>
      </c>
      <c r="K396" s="231">
        <f>IF(ISNA(VLOOKUP($A396,'Autumn 2023 PVI'!$B$2:$AH$214,13,FALSE)),0,(VLOOKUP($A396,'Autumn 2023 PVI'!$B$2:$AH$214,13,FALSE)))</f>
        <v>195</v>
      </c>
      <c r="L396" s="231">
        <f>IF(ISNA(VLOOKUP($A396,'Spring 2023 PVI'!$B$3:$AF$219,16,FALSE)),0,(VLOOKUP($A396,'Spring 2023 PVI'!$B$3:$AF$219,16,FALSE)))</f>
        <v>0</v>
      </c>
      <c r="M396" s="231">
        <f>IF(ISNA(VLOOKUP($A396,'Summer 2023 PVI'!$B$2:$AF$216,16,FALSE)),0,(VLOOKUP($A396,'Summer 2023 PVI'!$B$2:$AF$216,16,FALSE)))</f>
        <v>45</v>
      </c>
      <c r="N396" s="231">
        <f>IF(ISNA(VLOOKUP($A396,'Autumn 2023 PVI'!$B$2:$AH$214,16,FALSE)),0,(VLOOKUP($A396,'Autumn 2023 PVI'!$B$2:$AH$214,16,FALSE)))</f>
        <v>30</v>
      </c>
      <c r="O396" s="231">
        <f>IF(ISNA(VLOOKUP($A396,'Spring 2023 PVI'!$B$3:$AF$219,3,FALSE)),0,(VLOOKUP($A396,'Spring 2023 PVI'!$B$3:$AF$219,3,FALSE)))</f>
        <v>11</v>
      </c>
      <c r="P396" s="231">
        <f>IF(ISNA(VLOOKUP($A396,'Summer 2023 PVI'!$B$3:$AF$216,3,FALSE)),0,(VLOOKUP($A396,'Summer 2023 PVI'!$B$2:$AF$216,3,FALSE)))</f>
        <v>9</v>
      </c>
      <c r="Q396" s="231">
        <f>IF(ISNA(VLOOKUP($A396,'Autumn 2023 PVI'!$B$2:$AF$214,3,FALSE)),0,(VLOOKUP($A396,'Autumn 2023 PVI'!$B$2:$AF$214,3,FALSE)))</f>
        <v>13</v>
      </c>
      <c r="R396" s="231">
        <f>IF(ISNA(VLOOKUP($A396,'Spring 2023 PVI'!$B$3:$AF$219,10,FALSE)),0,(VLOOKUP($A396,'Spring 2023 PVI'!$B$3:$AF$219,10,FALSE)))</f>
        <v>165</v>
      </c>
      <c r="S396" s="231">
        <f>IF(ISNA(VLOOKUP($A396,'Summer 2023 PVI'!$B$2:$AF$216,10,FALSE)),0,(VLOOKUP($A396,'Summer 2023 PVI'!$B$2:$AF$216,10,FALSE)))</f>
        <v>135</v>
      </c>
      <c r="T396" s="231">
        <f>IF(ISNA(VLOOKUP($A396,'Autumn 2023 PVI'!$B$2:$AH$214,10,FALSE)),0,(VLOOKUP($A396,'Autumn 2023 PVI'!$B$2:$AH$214,10,FALSE)))</f>
        <v>192</v>
      </c>
      <c r="U396" s="231">
        <f>IF(ISNA(VLOOKUP($A396,'Spring 2023 PVI'!$B$3:$AF$219,26,FALSE)),0,(VLOOKUP($A396,'Spring 2023 PVI'!$B$3:$AF$219,26,FALSE)))</f>
        <v>9</v>
      </c>
      <c r="V396" s="231">
        <f>IF(ISNA(VLOOKUP($A396,'Spring 2023 PVI'!$B$3:$AF$219,26,FALSE)),0,(VLOOKUP($A396,'Spring 2023 PVI'!$B$3:$AF$219,26,FALSE)))</f>
        <v>9</v>
      </c>
      <c r="W396" s="231">
        <f>IF(ISNA(VLOOKUP($A396,'Spring 2023 PVI'!$B$3:$AF$219,26,FALSE)),0,(VLOOKUP($A396,'Spring 2023 PVI'!$B$3:$AF$219,26,FALSE)))</f>
        <v>9</v>
      </c>
      <c r="X396" s="231">
        <f>IF(ISNA(VLOOKUP($A396,'Spring 2023 PVI'!$B$3:$AF$219,27,FALSE)),0,(VLOOKUP($A396,'Spring 2023 PVI'!$B$3:$AF$219,27,FALSE)))</f>
        <v>135</v>
      </c>
      <c r="Y396" s="231">
        <f>IF(ISNA(VLOOKUP($A396,'Spring 2023 PVI'!$B$3:$AF$219,27,FALSE)),0,(VLOOKUP($A396,'Spring 2023 PVI'!$B$3:$AF$219,27,FALSE)))</f>
        <v>135</v>
      </c>
      <c r="Z396" s="231">
        <f>IF(ISNA(VLOOKUP($A396,'Spring 2023 PVI'!$B$3:$AF$219,27,FALSE)),0,(VLOOKUP($A396,'Spring 2023 PVI'!$B$3:$AF$219,27,FALSE)))</f>
        <v>135</v>
      </c>
      <c r="AA396" s="231">
        <f>IF(ISNA(VLOOKUP($A396,'Spring 2023 PVI'!$B$3:$AF$219,28,FALSE)),0,(VLOOKUP($A396,'Spring 2023 PVI'!$B$3:$AF$219,28,FALSE)))</f>
        <v>0</v>
      </c>
      <c r="AB396" s="231">
        <f>IF(ISNA(VLOOKUP($A396,'Spring 2023 PVI'!$B$3:$AF$219,28,FALSE)),0,(VLOOKUP($A396,'Spring 2023 PVI'!$B$3:$AF$219,28,FALSE)))</f>
        <v>0</v>
      </c>
      <c r="AC396" s="231">
        <f>IF(ISNA(VLOOKUP($A396,'Spring 2023 PVI'!$B$3:$AF$219,28,FALSE)),0,(VLOOKUP($A396,'Spring 2023 PVI'!$B$3:$AF$219,28,FALSE)))</f>
        <v>0</v>
      </c>
      <c r="AD396" s="384">
        <f t="shared" si="185"/>
        <v>54162.06</v>
      </c>
      <c r="AE396" s="403">
        <v>0</v>
      </c>
      <c r="AF396" s="403">
        <v>0</v>
      </c>
      <c r="AG396" s="403">
        <v>195</v>
      </c>
      <c r="AH396" s="384">
        <f t="shared" si="192"/>
        <v>0</v>
      </c>
      <c r="AI396" s="384">
        <f t="shared" si="193"/>
        <v>0</v>
      </c>
      <c r="AJ396" s="384">
        <f t="shared" si="194"/>
        <v>592.79999999999995</v>
      </c>
      <c r="AK396" s="384">
        <f t="shared" si="186"/>
        <v>592.79999999999995</v>
      </c>
      <c r="AL396" s="403">
        <f>IF(ISNA(VLOOKUP($A396,'Spring 2023 PVI'!$B400:$AD400,29,FALSE)),0,(VLOOKUP($A396,'Spring 2023 PVI'!$B400:$AD400,29,FALSE)))</f>
        <v>0</v>
      </c>
      <c r="AM396" s="403">
        <f>IF(ISNA(VLOOKUP($A396,'Spring 2023 PVI'!$B400:$AZ400,30,FALSE)),0,(VLOOKUP($A396,'Spring 2023 PVI'!$B400:$AZ400,30,FALSE)))</f>
        <v>0</v>
      </c>
      <c r="AN396" s="402">
        <f t="shared" si="187"/>
        <v>0</v>
      </c>
      <c r="AO396" s="404">
        <f t="shared" si="188"/>
        <v>50624.639999999999</v>
      </c>
      <c r="AP396" s="384">
        <f t="shared" si="189"/>
        <v>105379.5</v>
      </c>
      <c r="AQ396" s="403"/>
      <c r="AR396" s="403" t="e">
        <f>VLOOKUP($A396,'Data EYFSS Indica'!$C:$AQ,27,0)</f>
        <v>#N/A</v>
      </c>
      <c r="AS396" s="403" t="e">
        <f>VLOOKUP($A396,'Data EYFSS Indica'!$C:$AQ,28,0)</f>
        <v>#N/A</v>
      </c>
      <c r="AT396" s="409" t="e">
        <f t="shared" si="190"/>
        <v>#N/A</v>
      </c>
      <c r="AU396" s="409" t="e">
        <f>(VLOOKUP($A396,'Data EYFSS Indica'!$C:$AQ,24,0))/3.2*AU$3</f>
        <v>#N/A</v>
      </c>
      <c r="AV396" s="413" t="e">
        <f t="shared" si="191"/>
        <v>#N/A</v>
      </c>
      <c r="AW396" s="410" t="e">
        <f t="shared" si="181"/>
        <v>#N/A</v>
      </c>
      <c r="AX396" s="410" t="e">
        <f t="shared" si="182"/>
        <v>#N/A</v>
      </c>
      <c r="AY396" s="410" t="e">
        <f t="shared" si="183"/>
        <v>#N/A</v>
      </c>
      <c r="AZ396" s="642">
        <f>(SUMIF('Spring 2023 School'!B:B,Budget!A396,'Spring 2023 School'!AG:AG)+SUMIF('Summer 2023 School'!B:B,Budget!A396,'Summer 2023 School'!AG:AG)+SUMIF('Autumn 2023 School'!B:B,Budget!A396,'Autumn 2023 School'!AG:AG))</f>
        <v>3</v>
      </c>
      <c r="BA396" s="410">
        <f t="shared" si="184"/>
        <v>2730</v>
      </c>
      <c r="BI396">
        <f t="shared" si="178"/>
        <v>0</v>
      </c>
      <c r="BJ396">
        <f t="shared" si="179"/>
        <v>0</v>
      </c>
      <c r="BK396">
        <f t="shared" si="180"/>
        <v>2925</v>
      </c>
    </row>
    <row r="397" spans="1:63" x14ac:dyDescent="0.35">
      <c r="A397" s="231">
        <v>4786</v>
      </c>
      <c r="B397" t="s">
        <v>529</v>
      </c>
      <c r="C397" s="231">
        <f>IF(ISNA(VLOOKUP($A397,'Spring 2023 PVI'!$B$3:$AF$220,6,FALSE)),0,(VLOOKUP($A397,'Spring 2023 PVI'!$B$3:$AF$220,6,FALSE)))</f>
        <v>3</v>
      </c>
      <c r="D397" s="231">
        <f>IF(ISNA(VLOOKUP($A397,'Summer 2023 PVI'!$B$2:$AF$217,6,FALSE)),0,(VLOOKUP($A397,'Summer 2023 PVI'!$B$2:$AF$217,6,FALSE)))</f>
        <v>4</v>
      </c>
      <c r="E397" s="231">
        <f>IF(ISNA(VLOOKUP($A397,'Autumn 2023 PVI'!$B$2:$AH$214,6,FALSE)),0,(VLOOKUP($A397,'Autumn 2023 PVI'!$B$2:$AH$214,6,FALSE)))</f>
        <v>2</v>
      </c>
      <c r="F397" s="231">
        <f>IF(ISNA(VLOOKUP($A397,'Spring 2023 PVI'!$B$3:$AF$219,9,FALSE)),0,(VLOOKUP($A397,'Spring 2023 PVI'!$B$3:$AF$219,8,FALSE)))</f>
        <v>1</v>
      </c>
      <c r="G397" s="231">
        <f>IF(ISNA(VLOOKUP($A397,'Summer 2023 PVI'!$B$2:$AF$216,9,FALSE)),0,(VLOOKUP($A397,'Summer 2023 PVI'!$B$2:$AF$216,8,FALSE)))</f>
        <v>1</v>
      </c>
      <c r="H397" s="231">
        <f>IF(ISNA(VLOOKUP($A397,'Autumn 2023 PVI'!$B$2:$AH$214,9,FALSE)),0,(VLOOKUP($A397,'Autumn 2023 PVI'!$B$2:$AH$214,9,FALSE)))</f>
        <v>0</v>
      </c>
      <c r="I397" s="231">
        <f>IF(ISNA(VLOOKUP($A397,'Spring 2023 PVI'!$B$3:$AF$219,13,FALSE)),0,(VLOOKUP($A397,'Spring 2023 PVI'!$B$3:$AF$219,13,FALSE)))</f>
        <v>45</v>
      </c>
      <c r="J397" s="231">
        <f>IF(ISNA(VLOOKUP($A397,'Summer 2023 PVI'!$B$2:$AF$216,13,FALSE)),0,(VLOOKUP($A397,'Summer 2023 PVI'!$B$2:$AF$216,13,FALSE)))</f>
        <v>60</v>
      </c>
      <c r="K397" s="231">
        <f>IF(ISNA(VLOOKUP($A397,'Autumn 2023 PVI'!$B$2:$AH$214,13,FALSE)),0,(VLOOKUP($A397,'Autumn 2023 PVI'!$B$2:$AH$214,13,FALSE)))</f>
        <v>30</v>
      </c>
      <c r="L397" s="231">
        <f>IF(ISNA(VLOOKUP($A397,'Spring 2023 PVI'!$B$3:$AF$219,16,FALSE)),0,(VLOOKUP($A397,'Spring 2023 PVI'!$B$3:$AF$219,16,FALSE)))</f>
        <v>15</v>
      </c>
      <c r="M397" s="231">
        <f>IF(ISNA(VLOOKUP($A397,'Summer 2023 PVI'!$B$2:$AF$216,16,FALSE)),0,(VLOOKUP($A397,'Summer 2023 PVI'!$B$2:$AF$216,16,FALSE)))</f>
        <v>15</v>
      </c>
      <c r="N397" s="231">
        <f>IF(ISNA(VLOOKUP($A397,'Autumn 2023 PVI'!$B$2:$AH$214,16,FALSE)),0,(VLOOKUP($A397,'Autumn 2023 PVI'!$B$2:$AH$214,16,FALSE)))</f>
        <v>0</v>
      </c>
      <c r="O397" s="231">
        <f>IF(ISNA(VLOOKUP($A397,'Spring 2023 PVI'!$B$3:$AF$219,3,FALSE)),0,(VLOOKUP($A397,'Spring 2023 PVI'!$B$3:$AF$219,3,FALSE)))</f>
        <v>1</v>
      </c>
      <c r="P397" s="231">
        <f>IF(ISNA(VLOOKUP($A397,'Summer 2023 PVI'!$B$3:$AF$216,3,FALSE)),0,(VLOOKUP($A397,'Summer 2023 PVI'!$B$2:$AF$216,3,FALSE)))</f>
        <v>0</v>
      </c>
      <c r="Q397" s="231">
        <f>IF(ISNA(VLOOKUP($A397,'Autumn 2023 PVI'!$B$2:$AF$214,3,FALSE)),0,(VLOOKUP($A397,'Autumn 2023 PVI'!$B$2:$AF$214,3,FALSE)))</f>
        <v>0</v>
      </c>
      <c r="R397" s="231">
        <f>IF(ISNA(VLOOKUP($A397,'Spring 2023 PVI'!$B$3:$AF$219,10,FALSE)),0,(VLOOKUP($A397,'Spring 2023 PVI'!$B$3:$AF$219,10,FALSE)))</f>
        <v>15</v>
      </c>
      <c r="S397" s="231">
        <f>IF(ISNA(VLOOKUP($A397,'Summer 2023 PVI'!$B$2:$AF$216,10,FALSE)),0,(VLOOKUP($A397,'Summer 2023 PVI'!$B$2:$AF$216,10,FALSE)))</f>
        <v>0</v>
      </c>
      <c r="T397" s="231">
        <f>IF(ISNA(VLOOKUP($A397,'Autumn 2023 PVI'!$B$2:$AH$214,10,FALSE)),0,(VLOOKUP($A397,'Autumn 2023 PVI'!$B$2:$AH$214,10,FALSE)))</f>
        <v>0</v>
      </c>
      <c r="U397" s="231">
        <f>IF(ISNA(VLOOKUP($A397,'Spring 2023 PVI'!$B$3:$AF$219,26,FALSE)),0,(VLOOKUP($A397,'Spring 2023 PVI'!$B$3:$AF$219,26,FALSE)))</f>
        <v>0</v>
      </c>
      <c r="V397" s="231">
        <f>IF(ISNA(VLOOKUP($A397,'Spring 2023 PVI'!$B$3:$AF$219,26,FALSE)),0,(VLOOKUP($A397,'Spring 2023 PVI'!$B$3:$AF$219,26,FALSE)))</f>
        <v>0</v>
      </c>
      <c r="W397" s="231">
        <f>IF(ISNA(VLOOKUP($A397,'Spring 2023 PVI'!$B$3:$AF$219,26,FALSE)),0,(VLOOKUP($A397,'Spring 2023 PVI'!$B$3:$AF$219,26,FALSE)))</f>
        <v>0</v>
      </c>
      <c r="X397" s="231">
        <f>IF(ISNA(VLOOKUP($A397,'Spring 2023 PVI'!$B$3:$AF$219,27,FALSE)),0,(VLOOKUP($A397,'Spring 2023 PVI'!$B$3:$AF$219,27,FALSE)))</f>
        <v>0</v>
      </c>
      <c r="Y397" s="231">
        <f>IF(ISNA(VLOOKUP($A397,'Spring 2023 PVI'!$B$3:$AF$219,27,FALSE)),0,(VLOOKUP($A397,'Spring 2023 PVI'!$B$3:$AF$219,27,FALSE)))</f>
        <v>0</v>
      </c>
      <c r="Z397" s="231">
        <f>IF(ISNA(VLOOKUP($A397,'Spring 2023 PVI'!$B$3:$AF$219,27,FALSE)),0,(VLOOKUP($A397,'Spring 2023 PVI'!$B$3:$AF$219,27,FALSE)))</f>
        <v>0</v>
      </c>
      <c r="AA397" s="231">
        <f>IF(ISNA(VLOOKUP($A397,'Spring 2023 PVI'!$B$3:$AF$219,28,FALSE)),0,(VLOOKUP($A397,'Spring 2023 PVI'!$B$3:$AF$219,28,FALSE)))</f>
        <v>0</v>
      </c>
      <c r="AB397" s="231">
        <f>IF(ISNA(VLOOKUP($A397,'Spring 2023 PVI'!$B$3:$AF$219,28,FALSE)),0,(VLOOKUP($A397,'Spring 2023 PVI'!$B$3:$AF$219,28,FALSE)))</f>
        <v>0</v>
      </c>
      <c r="AC397" s="231">
        <f>IF(ISNA(VLOOKUP($A397,'Spring 2023 PVI'!$B$3:$AF$219,28,FALSE)),0,(VLOOKUP($A397,'Spring 2023 PVI'!$B$3:$AF$219,28,FALSE)))</f>
        <v>0</v>
      </c>
      <c r="AD397" s="384">
        <f t="shared" si="185"/>
        <v>11463.3</v>
      </c>
      <c r="AE397" s="403">
        <v>0</v>
      </c>
      <c r="AF397" s="403">
        <v>0</v>
      </c>
      <c r="AG397" s="403">
        <v>0</v>
      </c>
      <c r="AH397" s="384">
        <f t="shared" si="192"/>
        <v>0</v>
      </c>
      <c r="AI397" s="384">
        <f t="shared" si="193"/>
        <v>0</v>
      </c>
      <c r="AJ397" s="384">
        <f t="shared" si="194"/>
        <v>0</v>
      </c>
      <c r="AK397" s="384">
        <f t="shared" si="186"/>
        <v>0</v>
      </c>
      <c r="AL397" s="403">
        <f>IF(ISNA(VLOOKUP($A397,'Spring 2023 PVI'!$B401:$AD401,29,FALSE)),0,(VLOOKUP($A397,'Spring 2023 PVI'!$B401:$AD401,29,FALSE)))</f>
        <v>0</v>
      </c>
      <c r="AM397" s="403">
        <f>IF(ISNA(VLOOKUP($A397,'Spring 2023 PVI'!$B401:$AZ401,30,FALSE)),0,(VLOOKUP($A397,'Spring 2023 PVI'!$B401:$AZ401,30,FALSE)))</f>
        <v>0</v>
      </c>
      <c r="AN397" s="402">
        <f t="shared" si="187"/>
        <v>0</v>
      </c>
      <c r="AO397" s="404">
        <f t="shared" si="188"/>
        <v>1591.2</v>
      </c>
      <c r="AP397" s="384">
        <f t="shared" si="189"/>
        <v>13054.5</v>
      </c>
      <c r="AQ397" s="403"/>
      <c r="AR397" s="403" t="e">
        <f>VLOOKUP($A397,'Data EYFSS Indica'!$C:$AQ,27,0)</f>
        <v>#N/A</v>
      </c>
      <c r="AS397" s="403" t="e">
        <f>VLOOKUP($A397,'Data EYFSS Indica'!$C:$AQ,28,0)</f>
        <v>#N/A</v>
      </c>
      <c r="AT397" s="409" t="e">
        <f t="shared" si="190"/>
        <v>#N/A</v>
      </c>
      <c r="AU397" s="409" t="e">
        <f>(VLOOKUP($A397,'Data EYFSS Indica'!$C:$AQ,24,0))/3.2*AU$3</f>
        <v>#N/A</v>
      </c>
      <c r="AV397" s="413" t="e">
        <f t="shared" si="191"/>
        <v>#N/A</v>
      </c>
      <c r="AW397" s="410" t="e">
        <f t="shared" si="181"/>
        <v>#N/A</v>
      </c>
      <c r="AX397" s="410" t="e">
        <f t="shared" si="182"/>
        <v>#N/A</v>
      </c>
      <c r="AY397" s="410" t="e">
        <f t="shared" si="183"/>
        <v>#N/A</v>
      </c>
      <c r="AZ397" s="642">
        <f>(SUMIF('Spring 2023 School'!B:B,Budget!A397,'Spring 2023 School'!AG:AG)+SUMIF('Summer 2023 School'!B:B,Budget!A397,'Summer 2023 School'!AG:AG)+SUMIF('Autumn 2023 School'!B:B,Budget!A397,'Autumn 2023 School'!AG:AG))</f>
        <v>0</v>
      </c>
      <c r="BA397" s="410">
        <f t="shared" si="184"/>
        <v>0</v>
      </c>
      <c r="BI397">
        <f t="shared" si="178"/>
        <v>0</v>
      </c>
      <c r="BJ397">
        <f t="shared" si="179"/>
        <v>0</v>
      </c>
      <c r="BK397">
        <f t="shared" si="180"/>
        <v>0</v>
      </c>
    </row>
    <row r="398" spans="1:63" x14ac:dyDescent="0.35">
      <c r="A398" s="231">
        <v>4795</v>
      </c>
      <c r="B398" t="s">
        <v>530</v>
      </c>
      <c r="C398" s="231">
        <f>IF(ISNA(VLOOKUP($A398,'Spring 2023 PVI'!$B$3:$AF$220,6,FALSE)),0,(VLOOKUP($A398,'Spring 2023 PVI'!$B$3:$AF$220,6,FALSE)))</f>
        <v>41</v>
      </c>
      <c r="D398" s="231">
        <f>IF(ISNA(VLOOKUP($A398,'Summer 2023 PVI'!$B$2:$AF$217,6,FALSE)),0,(VLOOKUP($A398,'Summer 2023 PVI'!$B$2:$AF$217,6,FALSE)))</f>
        <v>41</v>
      </c>
      <c r="E398" s="231">
        <f>IF(ISNA(VLOOKUP($A398,'Autumn 2023 PVI'!$B$2:$AH$214,6,FALSE)),0,(VLOOKUP($A398,'Autumn 2023 PVI'!$B$2:$AH$214,6,FALSE)))</f>
        <v>0</v>
      </c>
      <c r="F398" s="231">
        <f>IF(ISNA(VLOOKUP($A398,'Spring 2023 PVI'!$B$3:$AF$219,9,FALSE)),0,(VLOOKUP($A398,'Spring 2023 PVI'!$B$3:$AF$219,8,FALSE)))</f>
        <v>8</v>
      </c>
      <c r="G398" s="231">
        <f>IF(ISNA(VLOOKUP($A398,'Summer 2023 PVI'!$B$2:$AF$216,9,FALSE)),0,(VLOOKUP($A398,'Summer 2023 PVI'!$B$2:$AF$216,8,FALSE)))</f>
        <v>11</v>
      </c>
      <c r="H398" s="231">
        <f>IF(ISNA(VLOOKUP($A398,'Autumn 2023 PVI'!$B$2:$AH$214,9,FALSE)),0,(VLOOKUP($A398,'Autumn 2023 PVI'!$B$2:$AH$214,9,FALSE)))</f>
        <v>0</v>
      </c>
      <c r="I398" s="231">
        <f>IF(ISNA(VLOOKUP($A398,'Spring 2023 PVI'!$B$3:$AF$219,13,FALSE)),0,(VLOOKUP($A398,'Spring 2023 PVI'!$B$3:$AF$219,13,FALSE)))</f>
        <v>603</v>
      </c>
      <c r="J398" s="231">
        <f>IF(ISNA(VLOOKUP($A398,'Summer 2023 PVI'!$B$2:$AF$216,13,FALSE)),0,(VLOOKUP($A398,'Summer 2023 PVI'!$B$2:$AF$216,13,FALSE)))</f>
        <v>609</v>
      </c>
      <c r="K398" s="231">
        <f>IF(ISNA(VLOOKUP($A398,'Autumn 2023 PVI'!$B$2:$AH$214,13,FALSE)),0,(VLOOKUP($A398,'Autumn 2023 PVI'!$B$2:$AH$214,13,FALSE)))</f>
        <v>0</v>
      </c>
      <c r="L398" s="231">
        <f>IF(ISNA(VLOOKUP($A398,'Spring 2023 PVI'!$B$3:$AF$219,16,FALSE)),0,(VLOOKUP($A398,'Spring 2023 PVI'!$B$3:$AF$219,16,FALSE)))</f>
        <v>207.75</v>
      </c>
      <c r="M398" s="231">
        <f>IF(ISNA(VLOOKUP($A398,'Summer 2023 PVI'!$B$2:$AF$216,16,FALSE)),0,(VLOOKUP($A398,'Summer 2023 PVI'!$B$2:$AF$216,16,FALSE)))</f>
        <v>168.25</v>
      </c>
      <c r="N398" s="231">
        <f>IF(ISNA(VLOOKUP($A398,'Autumn 2023 PVI'!$B$2:$AH$214,16,FALSE)),0,(VLOOKUP($A398,'Autumn 2023 PVI'!$B$2:$AH$214,16,FALSE)))</f>
        <v>0</v>
      </c>
      <c r="O398" s="231">
        <f>IF(ISNA(VLOOKUP($A398,'Spring 2023 PVI'!$B$3:$AF$219,3,FALSE)),0,(VLOOKUP($A398,'Spring 2023 PVI'!$B$3:$AF$219,3,FALSE)))</f>
        <v>1</v>
      </c>
      <c r="P398" s="231">
        <f>IF(ISNA(VLOOKUP($A398,'Summer 2023 PVI'!$B$3:$AF$216,3,FALSE)),0,(VLOOKUP($A398,'Summer 2023 PVI'!$B$2:$AF$216,3,FALSE)))</f>
        <v>1</v>
      </c>
      <c r="Q398" s="231">
        <f>IF(ISNA(VLOOKUP($A398,'Autumn 2023 PVI'!$B$2:$AF$214,3,FALSE)),0,(VLOOKUP($A398,'Autumn 2023 PVI'!$B$2:$AF$214,3,FALSE)))</f>
        <v>0</v>
      </c>
      <c r="R398" s="231">
        <f>IF(ISNA(VLOOKUP($A398,'Spring 2023 PVI'!$B$3:$AF$219,10,FALSE)),0,(VLOOKUP($A398,'Spring 2023 PVI'!$B$3:$AF$219,10,FALSE)))</f>
        <v>15</v>
      </c>
      <c r="S398" s="231">
        <f>IF(ISNA(VLOOKUP($A398,'Summer 2023 PVI'!$B$2:$AF$216,10,FALSE)),0,(VLOOKUP($A398,'Summer 2023 PVI'!$B$2:$AF$216,10,FALSE)))</f>
        <v>15</v>
      </c>
      <c r="T398" s="231">
        <f>IF(ISNA(VLOOKUP($A398,'Autumn 2023 PVI'!$B$2:$AH$214,10,FALSE)),0,(VLOOKUP($A398,'Autumn 2023 PVI'!$B$2:$AH$214,10,FALSE)))</f>
        <v>0</v>
      </c>
      <c r="U398" s="231">
        <f>IF(ISNA(VLOOKUP($A398,'Spring 2023 PVI'!$B$3:$AF$219,26,FALSE)),0,(VLOOKUP($A398,'Spring 2023 PVI'!$B$3:$AF$219,26,FALSE)))</f>
        <v>0</v>
      </c>
      <c r="V398" s="231">
        <f>IF(ISNA(VLOOKUP($A398,'Spring 2023 PVI'!$B$3:$AF$219,26,FALSE)),0,(VLOOKUP($A398,'Spring 2023 PVI'!$B$3:$AF$219,26,FALSE)))</f>
        <v>0</v>
      </c>
      <c r="W398" s="231">
        <f>IF(ISNA(VLOOKUP($A398,'Spring 2023 PVI'!$B$3:$AF$219,26,FALSE)),0,(VLOOKUP($A398,'Spring 2023 PVI'!$B$3:$AF$219,26,FALSE)))</f>
        <v>0</v>
      </c>
      <c r="X398" s="231">
        <f>IF(ISNA(VLOOKUP($A398,'Spring 2023 PVI'!$B$3:$AF$219,27,FALSE)),0,(VLOOKUP($A398,'Spring 2023 PVI'!$B$3:$AF$219,27,FALSE)))</f>
        <v>0</v>
      </c>
      <c r="Y398" s="231">
        <f>IF(ISNA(VLOOKUP($A398,'Spring 2023 PVI'!$B$3:$AF$219,27,FALSE)),0,(VLOOKUP($A398,'Spring 2023 PVI'!$B$3:$AF$219,27,FALSE)))</f>
        <v>0</v>
      </c>
      <c r="Z398" s="231">
        <f>IF(ISNA(VLOOKUP($A398,'Spring 2023 PVI'!$B$3:$AF$219,27,FALSE)),0,(VLOOKUP($A398,'Spring 2023 PVI'!$B$3:$AF$219,27,FALSE)))</f>
        <v>0</v>
      </c>
      <c r="AA398" s="231">
        <f>IF(ISNA(VLOOKUP($A398,'Spring 2023 PVI'!$B$3:$AF$219,28,FALSE)),0,(VLOOKUP($A398,'Spring 2023 PVI'!$B$3:$AF$219,28,FALSE)))</f>
        <v>0</v>
      </c>
      <c r="AB398" s="231">
        <f>IF(ISNA(VLOOKUP($A398,'Spring 2023 PVI'!$B$3:$AF$219,28,FALSE)),0,(VLOOKUP($A398,'Spring 2023 PVI'!$B$3:$AF$219,28,FALSE)))</f>
        <v>0</v>
      </c>
      <c r="AC398" s="231">
        <f>IF(ISNA(VLOOKUP($A398,'Spring 2023 PVI'!$B$3:$AF$219,28,FALSE)),0,(VLOOKUP($A398,'Spring 2023 PVI'!$B$3:$AF$219,28,FALSE)))</f>
        <v>0</v>
      </c>
      <c r="AD398" s="384">
        <f t="shared" si="185"/>
        <v>111890.48</v>
      </c>
      <c r="AE398" s="403">
        <v>0</v>
      </c>
      <c r="AF398" s="403">
        <v>0</v>
      </c>
      <c r="AG398" s="403">
        <v>0</v>
      </c>
      <c r="AH398" s="384">
        <f t="shared" si="192"/>
        <v>0</v>
      </c>
      <c r="AI398" s="384">
        <f t="shared" si="193"/>
        <v>0</v>
      </c>
      <c r="AJ398" s="384">
        <f t="shared" si="194"/>
        <v>0</v>
      </c>
      <c r="AK398" s="384">
        <f t="shared" si="186"/>
        <v>0</v>
      </c>
      <c r="AL398" s="403">
        <f>IF(ISNA(VLOOKUP($A398,'Spring 2023 PVI'!$B402:$AD402,29,FALSE)),0,(VLOOKUP($A398,'Spring 2023 PVI'!$B402:$AD402,29,FALSE)))</f>
        <v>0</v>
      </c>
      <c r="AM398" s="403">
        <f>IF(ISNA(VLOOKUP($A398,'Spring 2023 PVI'!$B402:$AZ402,30,FALSE)),0,(VLOOKUP($A398,'Spring 2023 PVI'!$B402:$AZ402,30,FALSE)))</f>
        <v>0</v>
      </c>
      <c r="AN398" s="402">
        <f t="shared" si="187"/>
        <v>0</v>
      </c>
      <c r="AO398" s="404">
        <f t="shared" si="188"/>
        <v>3182.4</v>
      </c>
      <c r="AP398" s="384">
        <f t="shared" si="189"/>
        <v>115072.87999999999</v>
      </c>
      <c r="AQ398" s="403"/>
      <c r="AR398" s="403" t="e">
        <f>VLOOKUP($A398,'Data EYFSS Indica'!$C:$AQ,27,0)</f>
        <v>#N/A</v>
      </c>
      <c r="AS398" s="403" t="e">
        <f>VLOOKUP($A398,'Data EYFSS Indica'!$C:$AQ,28,0)</f>
        <v>#N/A</v>
      </c>
      <c r="AT398" s="409" t="e">
        <f t="shared" si="190"/>
        <v>#N/A</v>
      </c>
      <c r="AU398" s="409" t="e">
        <f>(VLOOKUP($A398,'Data EYFSS Indica'!$C:$AQ,24,0))/3.2*AU$3</f>
        <v>#N/A</v>
      </c>
      <c r="AV398" s="413" t="e">
        <f t="shared" si="191"/>
        <v>#N/A</v>
      </c>
      <c r="AW398" s="410" t="e">
        <f t="shared" si="181"/>
        <v>#N/A</v>
      </c>
      <c r="AX398" s="410" t="e">
        <f t="shared" si="182"/>
        <v>#N/A</v>
      </c>
      <c r="AY398" s="410" t="e">
        <f t="shared" si="183"/>
        <v>#N/A</v>
      </c>
      <c r="AZ398" s="642">
        <f>(SUMIF('Spring 2023 School'!B:B,Budget!A398,'Spring 2023 School'!AG:AG)+SUMIF('Summer 2023 School'!B:B,Budget!A398,'Summer 2023 School'!AG:AG)+SUMIF('Autumn 2023 School'!B:B,Budget!A398,'Autumn 2023 School'!AG:AG))</f>
        <v>0</v>
      </c>
      <c r="BA398" s="410">
        <f t="shared" si="184"/>
        <v>0</v>
      </c>
      <c r="BI398">
        <f t="shared" si="178"/>
        <v>0</v>
      </c>
      <c r="BJ398">
        <f t="shared" si="179"/>
        <v>0</v>
      </c>
      <c r="BK398">
        <f t="shared" si="180"/>
        <v>0</v>
      </c>
    </row>
    <row r="399" spans="1:63" x14ac:dyDescent="0.35">
      <c r="A399" s="231">
        <v>4807</v>
      </c>
      <c r="B399" t="s">
        <v>531</v>
      </c>
      <c r="C399" s="231">
        <f>IF(ISNA(VLOOKUP($A399,'Spring 2023 PVI'!$B$3:$AF$220,6,FALSE)),0,(VLOOKUP($A399,'Spring 2023 PVI'!$B$3:$AF$220,6,FALSE)))</f>
        <v>28</v>
      </c>
      <c r="D399" s="231">
        <f>IF(ISNA(VLOOKUP($A399,'Summer 2023 PVI'!$B$2:$AF$217,6,FALSE)),0,(VLOOKUP($A399,'Summer 2023 PVI'!$B$2:$AF$217,6,FALSE)))</f>
        <v>27</v>
      </c>
      <c r="E399" s="231">
        <f>IF(ISNA(VLOOKUP($A399,'Autumn 2023 PVI'!$B$2:$AH$214,6,FALSE)),0,(VLOOKUP($A399,'Autumn 2023 PVI'!$B$2:$AH$214,6,FALSE)))</f>
        <v>17</v>
      </c>
      <c r="F399" s="231">
        <f>IF(ISNA(VLOOKUP($A399,'Spring 2023 PVI'!$B$3:$AF$219,9,FALSE)),0,(VLOOKUP($A399,'Spring 2023 PVI'!$B$3:$AF$219,8,FALSE)))</f>
        <v>4</v>
      </c>
      <c r="G399" s="231">
        <f>IF(ISNA(VLOOKUP($A399,'Summer 2023 PVI'!$B$2:$AF$216,9,FALSE)),0,(VLOOKUP($A399,'Summer 2023 PVI'!$B$2:$AF$216,8,FALSE)))</f>
        <v>10</v>
      </c>
      <c r="H399" s="231">
        <f>IF(ISNA(VLOOKUP($A399,'Autumn 2023 PVI'!$B$2:$AH$214,9,FALSE)),0,(VLOOKUP($A399,'Autumn 2023 PVI'!$B$2:$AH$214,9,FALSE)))</f>
        <v>12</v>
      </c>
      <c r="I399" s="231">
        <f>IF(ISNA(VLOOKUP($A399,'Spring 2023 PVI'!$B$3:$AF$219,13,FALSE)),0,(VLOOKUP($A399,'Spring 2023 PVI'!$B$3:$AF$219,13,FALSE)))</f>
        <v>420</v>
      </c>
      <c r="J399" s="231">
        <f>IF(ISNA(VLOOKUP($A399,'Summer 2023 PVI'!$B$2:$AF$216,13,FALSE)),0,(VLOOKUP($A399,'Summer 2023 PVI'!$B$2:$AF$216,13,FALSE)))</f>
        <v>405</v>
      </c>
      <c r="K399" s="231">
        <f>IF(ISNA(VLOOKUP($A399,'Autumn 2023 PVI'!$B$2:$AH$214,13,FALSE)),0,(VLOOKUP($A399,'Autumn 2023 PVI'!$B$2:$AH$214,13,FALSE)))</f>
        <v>255</v>
      </c>
      <c r="L399" s="231">
        <f>IF(ISNA(VLOOKUP($A399,'Spring 2023 PVI'!$B$3:$AF$219,16,FALSE)),0,(VLOOKUP($A399,'Spring 2023 PVI'!$B$3:$AF$219,16,FALSE)))</f>
        <v>285</v>
      </c>
      <c r="M399" s="231">
        <f>IF(ISNA(VLOOKUP($A399,'Summer 2023 PVI'!$B$2:$AF$216,16,FALSE)),0,(VLOOKUP($A399,'Summer 2023 PVI'!$B$2:$AF$216,16,FALSE)))</f>
        <v>280</v>
      </c>
      <c r="N399" s="231">
        <f>IF(ISNA(VLOOKUP($A399,'Autumn 2023 PVI'!$B$2:$AH$214,16,FALSE)),0,(VLOOKUP($A399,'Autumn 2023 PVI'!$B$2:$AH$214,16,FALSE)))</f>
        <v>175</v>
      </c>
      <c r="O399" s="231">
        <f>IF(ISNA(VLOOKUP($A399,'Spring 2023 PVI'!$B$3:$AF$219,3,FALSE)),0,(VLOOKUP($A399,'Spring 2023 PVI'!$B$3:$AF$219,3,FALSE)))</f>
        <v>4</v>
      </c>
      <c r="P399" s="231">
        <f>IF(ISNA(VLOOKUP($A399,'Summer 2023 PVI'!$B$3:$AF$216,3,FALSE)),0,(VLOOKUP($A399,'Summer 2023 PVI'!$B$2:$AF$216,3,FALSE)))</f>
        <v>5</v>
      </c>
      <c r="Q399" s="231">
        <f>IF(ISNA(VLOOKUP($A399,'Autumn 2023 PVI'!$B$2:$AF$214,3,FALSE)),0,(VLOOKUP($A399,'Autumn 2023 PVI'!$B$2:$AF$214,3,FALSE)))</f>
        <v>5</v>
      </c>
      <c r="R399" s="231">
        <f>IF(ISNA(VLOOKUP($A399,'Spring 2023 PVI'!$B$3:$AF$219,10,FALSE)),0,(VLOOKUP($A399,'Spring 2023 PVI'!$B$3:$AF$219,10,FALSE)))</f>
        <v>60</v>
      </c>
      <c r="S399" s="231">
        <f>IF(ISNA(VLOOKUP($A399,'Summer 2023 PVI'!$B$2:$AF$216,10,FALSE)),0,(VLOOKUP($A399,'Summer 2023 PVI'!$B$2:$AF$216,10,FALSE)))</f>
        <v>75</v>
      </c>
      <c r="T399" s="231">
        <f>IF(ISNA(VLOOKUP($A399,'Autumn 2023 PVI'!$B$2:$AH$214,10,FALSE)),0,(VLOOKUP($A399,'Autumn 2023 PVI'!$B$2:$AH$214,10,FALSE)))</f>
        <v>75</v>
      </c>
      <c r="U399" s="231">
        <f>IF(ISNA(VLOOKUP($A399,'Spring 2023 PVI'!$B$3:$AF$219,26,FALSE)),0,(VLOOKUP($A399,'Spring 2023 PVI'!$B$3:$AF$219,26,FALSE)))</f>
        <v>1</v>
      </c>
      <c r="V399" s="231">
        <f>IF(ISNA(VLOOKUP($A399,'Spring 2023 PVI'!$B$3:$AF$219,26,FALSE)),0,(VLOOKUP($A399,'Spring 2023 PVI'!$B$3:$AF$219,26,FALSE)))</f>
        <v>1</v>
      </c>
      <c r="W399" s="231">
        <f>IF(ISNA(VLOOKUP($A399,'Spring 2023 PVI'!$B$3:$AF$219,26,FALSE)),0,(VLOOKUP($A399,'Spring 2023 PVI'!$B$3:$AF$219,26,FALSE)))</f>
        <v>1</v>
      </c>
      <c r="X399" s="231">
        <f>IF(ISNA(VLOOKUP($A399,'Spring 2023 PVI'!$B$3:$AF$219,27,FALSE)),0,(VLOOKUP($A399,'Spring 2023 PVI'!$B$3:$AF$219,27,FALSE)))</f>
        <v>15</v>
      </c>
      <c r="Y399" s="231">
        <f>IF(ISNA(VLOOKUP($A399,'Spring 2023 PVI'!$B$3:$AF$219,27,FALSE)),0,(VLOOKUP($A399,'Spring 2023 PVI'!$B$3:$AF$219,27,FALSE)))</f>
        <v>15</v>
      </c>
      <c r="Z399" s="231">
        <f>IF(ISNA(VLOOKUP($A399,'Spring 2023 PVI'!$B$3:$AF$219,27,FALSE)),0,(VLOOKUP($A399,'Spring 2023 PVI'!$B$3:$AF$219,27,FALSE)))</f>
        <v>15</v>
      </c>
      <c r="AA399" s="231">
        <f>IF(ISNA(VLOOKUP($A399,'Spring 2023 PVI'!$B$3:$AF$219,28,FALSE)),0,(VLOOKUP($A399,'Spring 2023 PVI'!$B$3:$AF$219,28,FALSE)))</f>
        <v>0</v>
      </c>
      <c r="AB399" s="231">
        <f>IF(ISNA(VLOOKUP($A399,'Spring 2023 PVI'!$B$3:$AF$219,28,FALSE)),0,(VLOOKUP($A399,'Spring 2023 PVI'!$B$3:$AF$219,28,FALSE)))</f>
        <v>0</v>
      </c>
      <c r="AC399" s="231">
        <f>IF(ISNA(VLOOKUP($A399,'Spring 2023 PVI'!$B$3:$AF$219,28,FALSE)),0,(VLOOKUP($A399,'Spring 2023 PVI'!$B$3:$AF$219,28,FALSE)))</f>
        <v>0</v>
      </c>
      <c r="AD399" s="384">
        <f t="shared" si="185"/>
        <v>125906.59999999999</v>
      </c>
      <c r="AE399" s="403">
        <v>15</v>
      </c>
      <c r="AF399" s="403">
        <v>15</v>
      </c>
      <c r="AG399" s="403">
        <v>75</v>
      </c>
      <c r="AH399" s="384">
        <f t="shared" si="192"/>
        <v>347.7</v>
      </c>
      <c r="AI399" s="384">
        <f t="shared" si="193"/>
        <v>165.29999999999998</v>
      </c>
      <c r="AJ399" s="384">
        <f t="shared" si="194"/>
        <v>228</v>
      </c>
      <c r="AK399" s="384">
        <f t="shared" si="186"/>
        <v>741</v>
      </c>
      <c r="AL399" s="403">
        <f>IF(ISNA(VLOOKUP($A399,'Spring 2023 PVI'!$B403:$AD403,29,FALSE)),0,(VLOOKUP($A399,'Spring 2023 PVI'!$B403:$AD403,29,FALSE)))</f>
        <v>0</v>
      </c>
      <c r="AM399" s="403">
        <f>IF(ISNA(VLOOKUP($A399,'Spring 2023 PVI'!$B403:$AZ403,30,FALSE)),0,(VLOOKUP($A399,'Spring 2023 PVI'!$B403:$AZ403,30,FALSE)))</f>
        <v>0</v>
      </c>
      <c r="AN399" s="402">
        <f t="shared" si="187"/>
        <v>0</v>
      </c>
      <c r="AO399" s="404">
        <f t="shared" si="188"/>
        <v>21664.799999999999</v>
      </c>
      <c r="AP399" s="384">
        <f t="shared" si="189"/>
        <v>148312.4</v>
      </c>
      <c r="AQ399" s="403"/>
      <c r="AR399" s="403" t="e">
        <f>VLOOKUP($A399,'Data EYFSS Indica'!$C:$AQ,27,0)</f>
        <v>#N/A</v>
      </c>
      <c r="AS399" s="403" t="e">
        <f>VLOOKUP($A399,'Data EYFSS Indica'!$C:$AQ,28,0)</f>
        <v>#N/A</v>
      </c>
      <c r="AT399" s="409" t="e">
        <f t="shared" si="190"/>
        <v>#N/A</v>
      </c>
      <c r="AU399" s="409" t="e">
        <f>(VLOOKUP($A399,'Data EYFSS Indica'!$C:$AQ,24,0))/3.2*AU$3</f>
        <v>#N/A</v>
      </c>
      <c r="AV399" s="413" t="e">
        <f t="shared" si="191"/>
        <v>#N/A</v>
      </c>
      <c r="AW399" s="410" t="e">
        <f t="shared" si="181"/>
        <v>#N/A</v>
      </c>
      <c r="AX399" s="410" t="e">
        <f t="shared" si="182"/>
        <v>#N/A</v>
      </c>
      <c r="AY399" s="410" t="e">
        <f t="shared" si="183"/>
        <v>#N/A</v>
      </c>
      <c r="AZ399" s="642">
        <f>(SUMIF('Spring 2023 School'!B:B,Budget!A399,'Spring 2023 School'!AG:AG)+SUMIF('Summer 2023 School'!B:B,Budget!A399,'Summer 2023 School'!AG:AG)+SUMIF('Autumn 2023 School'!B:B,Budget!A399,'Autumn 2023 School'!AG:AG))</f>
        <v>3</v>
      </c>
      <c r="BA399" s="410">
        <f t="shared" si="184"/>
        <v>2730</v>
      </c>
      <c r="BI399">
        <f t="shared" si="178"/>
        <v>225</v>
      </c>
      <c r="BJ399">
        <f t="shared" si="179"/>
        <v>225</v>
      </c>
      <c r="BK399">
        <f t="shared" si="180"/>
        <v>1125</v>
      </c>
    </row>
    <row r="400" spans="1:63" x14ac:dyDescent="0.35">
      <c r="A400" s="231">
        <v>4819</v>
      </c>
      <c r="B400" t="s">
        <v>532</v>
      </c>
      <c r="C400" s="231">
        <f>IF(ISNA(VLOOKUP($A400,'Spring 2023 PVI'!$B$3:$AF$220,6,FALSE)),0,(VLOOKUP($A400,'Spring 2023 PVI'!$B$3:$AF$220,6,FALSE)))</f>
        <v>63</v>
      </c>
      <c r="D400" s="231">
        <f>IF(ISNA(VLOOKUP($A400,'Summer 2023 PVI'!$B$2:$AF$217,6,FALSE)),0,(VLOOKUP($A400,'Summer 2023 PVI'!$B$2:$AF$217,6,FALSE)))</f>
        <v>65</v>
      </c>
      <c r="E400" s="231">
        <f>IF(ISNA(VLOOKUP($A400,'Autumn 2023 PVI'!$B$2:$AH$214,6,FALSE)),0,(VLOOKUP($A400,'Autumn 2023 PVI'!$B$2:$AH$214,6,FALSE)))</f>
        <v>44</v>
      </c>
      <c r="F400" s="231">
        <f>IF(ISNA(VLOOKUP($A400,'Spring 2023 PVI'!$B$3:$AF$219,9,FALSE)),0,(VLOOKUP($A400,'Spring 2023 PVI'!$B$3:$AF$219,8,FALSE)))</f>
        <v>6</v>
      </c>
      <c r="G400" s="231">
        <f>IF(ISNA(VLOOKUP($A400,'Summer 2023 PVI'!$B$2:$AF$216,9,FALSE)),0,(VLOOKUP($A400,'Summer 2023 PVI'!$B$2:$AF$216,8,FALSE)))</f>
        <v>8</v>
      </c>
      <c r="H400" s="231">
        <f>IF(ISNA(VLOOKUP($A400,'Autumn 2023 PVI'!$B$2:$AH$214,9,FALSE)),0,(VLOOKUP($A400,'Autumn 2023 PVI'!$B$2:$AH$214,9,FALSE)))</f>
        <v>20</v>
      </c>
      <c r="I400" s="231">
        <f>IF(ISNA(VLOOKUP($A400,'Spring 2023 PVI'!$B$3:$AF$219,13,FALSE)),0,(VLOOKUP($A400,'Spring 2023 PVI'!$B$3:$AF$219,13,FALSE)))</f>
        <v>945</v>
      </c>
      <c r="J400" s="231">
        <f>IF(ISNA(VLOOKUP($A400,'Summer 2023 PVI'!$B$2:$AF$216,13,FALSE)),0,(VLOOKUP($A400,'Summer 2023 PVI'!$B$2:$AF$216,13,FALSE)))</f>
        <v>975</v>
      </c>
      <c r="K400" s="231">
        <f>IF(ISNA(VLOOKUP($A400,'Autumn 2023 PVI'!$B$2:$AH$214,13,FALSE)),0,(VLOOKUP($A400,'Autumn 2023 PVI'!$B$2:$AH$214,13,FALSE)))</f>
        <v>660</v>
      </c>
      <c r="L400" s="231">
        <f>IF(ISNA(VLOOKUP($A400,'Spring 2023 PVI'!$B$3:$AF$219,16,FALSE)),0,(VLOOKUP($A400,'Spring 2023 PVI'!$B$3:$AF$219,16,FALSE)))</f>
        <v>345</v>
      </c>
      <c r="M400" s="231">
        <f>IF(ISNA(VLOOKUP($A400,'Summer 2023 PVI'!$B$2:$AF$216,16,FALSE)),0,(VLOOKUP($A400,'Summer 2023 PVI'!$B$2:$AF$216,16,FALSE)))</f>
        <v>375</v>
      </c>
      <c r="N400" s="231">
        <f>IF(ISNA(VLOOKUP($A400,'Autumn 2023 PVI'!$B$2:$AH$214,16,FALSE)),0,(VLOOKUP($A400,'Autumn 2023 PVI'!$B$2:$AH$214,16,FALSE)))</f>
        <v>300</v>
      </c>
      <c r="O400" s="231">
        <f>IF(ISNA(VLOOKUP($A400,'Spring 2023 PVI'!$B$3:$AF$219,3,FALSE)),0,(VLOOKUP($A400,'Spring 2023 PVI'!$B$3:$AF$219,3,FALSE)))</f>
        <v>34</v>
      </c>
      <c r="P400" s="231">
        <f>IF(ISNA(VLOOKUP($A400,'Summer 2023 PVI'!$B$3:$AF$216,3,FALSE)),0,(VLOOKUP($A400,'Summer 2023 PVI'!$B$2:$AF$216,3,FALSE)))</f>
        <v>31</v>
      </c>
      <c r="Q400" s="231">
        <f>IF(ISNA(VLOOKUP($A400,'Autumn 2023 PVI'!$B$2:$AF$214,3,FALSE)),0,(VLOOKUP($A400,'Autumn 2023 PVI'!$B$2:$AF$214,3,FALSE)))</f>
        <v>27</v>
      </c>
      <c r="R400" s="231">
        <f>IF(ISNA(VLOOKUP($A400,'Spring 2023 PVI'!$B$3:$AF$219,10,FALSE)),0,(VLOOKUP($A400,'Spring 2023 PVI'!$B$3:$AF$219,10,FALSE)))</f>
        <v>510</v>
      </c>
      <c r="S400" s="231">
        <f>IF(ISNA(VLOOKUP($A400,'Summer 2023 PVI'!$B$2:$AF$216,10,FALSE)),0,(VLOOKUP($A400,'Summer 2023 PVI'!$B$2:$AF$216,10,FALSE)))</f>
        <v>465</v>
      </c>
      <c r="T400" s="231">
        <f>IF(ISNA(VLOOKUP($A400,'Autumn 2023 PVI'!$B$2:$AH$214,10,FALSE)),0,(VLOOKUP($A400,'Autumn 2023 PVI'!$B$2:$AH$214,10,FALSE)))</f>
        <v>405</v>
      </c>
      <c r="U400" s="231">
        <f>IF(ISNA(VLOOKUP($A400,'Spring 2023 PVI'!$B$3:$AF$219,26,FALSE)),0,(VLOOKUP($A400,'Spring 2023 PVI'!$B$3:$AF$219,26,FALSE)))</f>
        <v>21</v>
      </c>
      <c r="V400" s="231">
        <f>IF(ISNA(VLOOKUP($A400,'Spring 2023 PVI'!$B$3:$AF$219,26,FALSE)),0,(VLOOKUP($A400,'Spring 2023 PVI'!$B$3:$AF$219,26,FALSE)))</f>
        <v>21</v>
      </c>
      <c r="W400" s="231">
        <f>IF(ISNA(VLOOKUP($A400,'Spring 2023 PVI'!$B$3:$AF$219,26,FALSE)),0,(VLOOKUP($A400,'Spring 2023 PVI'!$B$3:$AF$219,26,FALSE)))</f>
        <v>21</v>
      </c>
      <c r="X400" s="231">
        <f>IF(ISNA(VLOOKUP($A400,'Spring 2023 PVI'!$B$3:$AF$219,27,FALSE)),0,(VLOOKUP($A400,'Spring 2023 PVI'!$B$3:$AF$219,27,FALSE)))</f>
        <v>315</v>
      </c>
      <c r="Y400" s="231">
        <f>IF(ISNA(VLOOKUP($A400,'Spring 2023 PVI'!$B$3:$AF$219,27,FALSE)),0,(VLOOKUP($A400,'Spring 2023 PVI'!$B$3:$AF$219,27,FALSE)))</f>
        <v>315</v>
      </c>
      <c r="Z400" s="231">
        <f>IF(ISNA(VLOOKUP($A400,'Spring 2023 PVI'!$B$3:$AF$219,27,FALSE)),0,(VLOOKUP($A400,'Spring 2023 PVI'!$B$3:$AF$219,27,FALSE)))</f>
        <v>315</v>
      </c>
      <c r="AA400" s="231">
        <f>IF(ISNA(VLOOKUP($A400,'Spring 2023 PVI'!$B$3:$AF$219,28,FALSE)),0,(VLOOKUP($A400,'Spring 2023 PVI'!$B$3:$AF$219,28,FALSE)))</f>
        <v>60</v>
      </c>
      <c r="AB400" s="231">
        <f>IF(ISNA(VLOOKUP($A400,'Spring 2023 PVI'!$B$3:$AF$219,28,FALSE)),0,(VLOOKUP($A400,'Spring 2023 PVI'!$B$3:$AF$219,28,FALSE)))</f>
        <v>60</v>
      </c>
      <c r="AC400" s="231">
        <f>IF(ISNA(VLOOKUP($A400,'Spring 2023 PVI'!$B$3:$AF$219,28,FALSE)),0,(VLOOKUP($A400,'Spring 2023 PVI'!$B$3:$AF$219,28,FALSE)))</f>
        <v>60</v>
      </c>
      <c r="AD400" s="384">
        <f t="shared" si="185"/>
        <v>248452.80000000002</v>
      </c>
      <c r="AE400" s="403">
        <v>330</v>
      </c>
      <c r="AF400" s="403">
        <v>285</v>
      </c>
      <c r="AG400" s="403">
        <v>135</v>
      </c>
      <c r="AH400" s="384">
        <f t="shared" si="192"/>
        <v>7649.4</v>
      </c>
      <c r="AI400" s="384">
        <f t="shared" si="193"/>
        <v>3140.7</v>
      </c>
      <c r="AJ400" s="384">
        <f t="shared" si="194"/>
        <v>410.40000000000003</v>
      </c>
      <c r="AK400" s="384">
        <f t="shared" si="186"/>
        <v>11200.499999999998</v>
      </c>
      <c r="AL400" s="403">
        <f>IF(ISNA(VLOOKUP($A400,'Spring 2023 PVI'!$B404:$AD404,29,FALSE)),0,(VLOOKUP($A400,'Spring 2023 PVI'!$B404:$AD404,29,FALSE)))</f>
        <v>0</v>
      </c>
      <c r="AM400" s="403">
        <f>IF(ISNA(VLOOKUP($A400,'Spring 2023 PVI'!$B404:$AZ404,30,FALSE)),0,(VLOOKUP($A400,'Spring 2023 PVI'!$B404:$AZ404,30,FALSE)))</f>
        <v>0</v>
      </c>
      <c r="AN400" s="402">
        <f t="shared" si="187"/>
        <v>0</v>
      </c>
      <c r="AO400" s="404">
        <f t="shared" si="188"/>
        <v>143085.6</v>
      </c>
      <c r="AP400" s="384">
        <f t="shared" si="189"/>
        <v>402738.9</v>
      </c>
      <c r="AQ400" s="403"/>
      <c r="AR400" s="403" t="e">
        <f>VLOOKUP($A400,'Data EYFSS Indica'!$C:$AQ,27,0)</f>
        <v>#N/A</v>
      </c>
      <c r="AS400" s="403" t="e">
        <f>VLOOKUP($A400,'Data EYFSS Indica'!$C:$AQ,28,0)</f>
        <v>#N/A</v>
      </c>
      <c r="AT400" s="409" t="e">
        <f t="shared" si="190"/>
        <v>#N/A</v>
      </c>
      <c r="AU400" s="409" t="e">
        <f>(VLOOKUP($A400,'Data EYFSS Indica'!$C:$AQ,24,0))/3.2*AU$3</f>
        <v>#N/A</v>
      </c>
      <c r="AV400" s="413" t="e">
        <f t="shared" si="191"/>
        <v>#N/A</v>
      </c>
      <c r="AW400" s="410" t="e">
        <f t="shared" si="181"/>
        <v>#N/A</v>
      </c>
      <c r="AX400" s="410" t="e">
        <f t="shared" si="182"/>
        <v>#N/A</v>
      </c>
      <c r="AY400" s="410" t="e">
        <f t="shared" si="183"/>
        <v>#N/A</v>
      </c>
      <c r="AZ400" s="642">
        <f>(SUMIF('Spring 2023 School'!B:B,Budget!A400,'Spring 2023 School'!AG:AG)+SUMIF('Summer 2023 School'!B:B,Budget!A400,'Summer 2023 School'!AG:AG)+SUMIF('Autumn 2023 School'!B:B,Budget!A400,'Autumn 2023 School'!AG:AG))</f>
        <v>5</v>
      </c>
      <c r="BA400" s="410">
        <f t="shared" si="184"/>
        <v>4550</v>
      </c>
      <c r="BI400">
        <f t="shared" si="178"/>
        <v>4950</v>
      </c>
      <c r="BJ400">
        <f t="shared" si="179"/>
        <v>4275</v>
      </c>
      <c r="BK400">
        <f t="shared" si="180"/>
        <v>2025</v>
      </c>
    </row>
    <row r="401" spans="1:63" x14ac:dyDescent="0.35">
      <c r="A401" s="231">
        <v>4857</v>
      </c>
      <c r="B401" t="s">
        <v>1220</v>
      </c>
      <c r="C401" s="231">
        <f>IF(ISNA(VLOOKUP($A401,'Spring 2023 PVI'!$B$3:$AF$220,6,FALSE)),0,(VLOOKUP($A401,'Spring 2023 PVI'!$B$3:$AF$220,6,FALSE)))</f>
        <v>0</v>
      </c>
      <c r="D401" s="231">
        <f>IF(ISNA(VLOOKUP($A401,'Summer 2023 PVI'!$B$2:$AF$217,6,FALSE)),0,(VLOOKUP($A401,'Summer 2023 PVI'!$B$2:$AF$217,6,FALSE)))</f>
        <v>1</v>
      </c>
      <c r="E401" s="231">
        <f>IF(ISNA(VLOOKUP($A401,'Autumn 2023 PVI'!$B$2:$AH$214,6,FALSE)),0,(VLOOKUP($A401,'Autumn 2023 PVI'!$B$2:$AH$214,6,FALSE)))</f>
        <v>0</v>
      </c>
      <c r="F401" s="231">
        <f>IF(ISNA(VLOOKUP($A401,'Spring 2023 PVI'!$B$3:$AF$219,9,FALSE)),0,(VLOOKUP($A401,'Spring 2023 PVI'!$B$3:$AF$219,8,FALSE)))</f>
        <v>0</v>
      </c>
      <c r="G401" s="231">
        <f>IF(ISNA(VLOOKUP($A401,'Summer 2023 PVI'!$B$2:$AF$216,9,FALSE)),0,(VLOOKUP($A401,'Summer 2023 PVI'!$B$2:$AF$216,8,FALSE)))</f>
        <v>0</v>
      </c>
      <c r="H401" s="231">
        <f>IF(ISNA(VLOOKUP($A401,'Autumn 2023 PVI'!$B$2:$AH$214,9,FALSE)),0,(VLOOKUP($A401,'Autumn 2023 PVI'!$B$2:$AH$214,9,FALSE)))</f>
        <v>0</v>
      </c>
      <c r="I401" s="231">
        <f>IF(ISNA(VLOOKUP($A401,'Spring 2023 PVI'!$B$3:$AF$219,13,FALSE)),0,(VLOOKUP($A401,'Spring 2023 PVI'!$B$3:$AF$219,13,FALSE)))</f>
        <v>0</v>
      </c>
      <c r="J401" s="231">
        <f>IF(ISNA(VLOOKUP($A401,'Summer 2023 PVI'!$B$2:$AF$216,13,FALSE)),0,(VLOOKUP($A401,'Summer 2023 PVI'!$B$2:$AF$216,13,FALSE)))</f>
        <v>15</v>
      </c>
      <c r="K401" s="231">
        <f>IF(ISNA(VLOOKUP($A401,'Autumn 2023 PVI'!$B$2:$AH$214,13,FALSE)),0,(VLOOKUP($A401,'Autumn 2023 PVI'!$B$2:$AH$214,13,FALSE)))</f>
        <v>0</v>
      </c>
      <c r="L401" s="231">
        <f>IF(ISNA(VLOOKUP($A401,'Spring 2023 PVI'!$B$3:$AF$219,16,FALSE)),0,(VLOOKUP($A401,'Spring 2023 PVI'!$B$3:$AF$219,16,FALSE)))</f>
        <v>0</v>
      </c>
      <c r="M401" s="231">
        <f>IF(ISNA(VLOOKUP($A401,'Summer 2023 PVI'!$B$2:$AF$216,16,FALSE)),0,(VLOOKUP($A401,'Summer 2023 PVI'!$B$2:$AF$216,16,FALSE)))</f>
        <v>0</v>
      </c>
      <c r="N401" s="231">
        <f>IF(ISNA(VLOOKUP($A401,'Autumn 2023 PVI'!$B$2:$AH$214,16,FALSE)),0,(VLOOKUP($A401,'Autumn 2023 PVI'!$B$2:$AH$214,16,FALSE)))</f>
        <v>0</v>
      </c>
      <c r="O401" s="231">
        <f>IF(ISNA(VLOOKUP($A401,'Spring 2023 PVI'!$B$3:$AF$219,3,FALSE)),0,(VLOOKUP($A401,'Spring 2023 PVI'!$B$3:$AF$219,3,FALSE)))</f>
        <v>1</v>
      </c>
      <c r="P401" s="231">
        <f>IF(ISNA(VLOOKUP($A401,'Summer 2023 PVI'!$B$3:$AF$216,3,FALSE)),0,(VLOOKUP($A401,'Summer 2023 PVI'!$B$2:$AF$216,3,FALSE)))</f>
        <v>1</v>
      </c>
      <c r="Q401" s="231">
        <f>IF(ISNA(VLOOKUP($A401,'Autumn 2023 PVI'!$B$2:$AF$214,3,FALSE)),0,(VLOOKUP($A401,'Autumn 2023 PVI'!$B$2:$AF$214,3,FALSE)))</f>
        <v>1</v>
      </c>
      <c r="R401" s="231">
        <f>IF(ISNA(VLOOKUP($A401,'Spring 2023 PVI'!$B$3:$AF$219,10,FALSE)),0,(VLOOKUP($A401,'Spring 2023 PVI'!$B$3:$AF$219,10,FALSE)))</f>
        <v>15</v>
      </c>
      <c r="S401" s="231">
        <f>IF(ISNA(VLOOKUP($A401,'Summer 2023 PVI'!$B$2:$AF$216,10,FALSE)),0,(VLOOKUP($A401,'Summer 2023 PVI'!$B$2:$AF$216,10,FALSE)))</f>
        <v>15</v>
      </c>
      <c r="T401" s="231">
        <f>IF(ISNA(VLOOKUP($A401,'Autumn 2023 PVI'!$B$2:$AH$214,10,FALSE)),0,(VLOOKUP($A401,'Autumn 2023 PVI'!$B$2:$AH$214,10,FALSE)))</f>
        <v>15</v>
      </c>
      <c r="U401" s="231">
        <f>IF(ISNA(VLOOKUP($A401,'Spring 2023 PVI'!$B$3:$AF$219,26,FALSE)),0,(VLOOKUP($A401,'Spring 2023 PVI'!$B$3:$AF$219,26,FALSE)))</f>
        <v>0</v>
      </c>
      <c r="V401" s="231">
        <f>IF(ISNA(VLOOKUP($A401,'Spring 2023 PVI'!$B$3:$AF$219,26,FALSE)),0,(VLOOKUP($A401,'Spring 2023 PVI'!$B$3:$AF$219,26,FALSE)))</f>
        <v>0</v>
      </c>
      <c r="W401" s="231">
        <f>IF(ISNA(VLOOKUP($A401,'Spring 2023 PVI'!$B$3:$AF$219,26,FALSE)),0,(VLOOKUP($A401,'Spring 2023 PVI'!$B$3:$AF$219,26,FALSE)))</f>
        <v>0</v>
      </c>
      <c r="X401" s="231">
        <f>IF(ISNA(VLOOKUP($A401,'Spring 2023 PVI'!$B$3:$AF$219,27,FALSE)),0,(VLOOKUP($A401,'Spring 2023 PVI'!$B$3:$AF$219,27,FALSE)))</f>
        <v>0</v>
      </c>
      <c r="Y401" s="231">
        <f>IF(ISNA(VLOOKUP($A401,'Spring 2023 PVI'!$B$3:$AF$219,27,FALSE)),0,(VLOOKUP($A401,'Spring 2023 PVI'!$B$3:$AF$219,27,FALSE)))</f>
        <v>0</v>
      </c>
      <c r="Z401" s="231">
        <f>IF(ISNA(VLOOKUP($A401,'Spring 2023 PVI'!$B$3:$AF$219,27,FALSE)),0,(VLOOKUP($A401,'Spring 2023 PVI'!$B$3:$AF$219,27,FALSE)))</f>
        <v>0</v>
      </c>
      <c r="AA401" s="231">
        <f>IF(ISNA(VLOOKUP($A401,'Spring 2023 PVI'!$B$3:$AF$219,28,FALSE)),0,(VLOOKUP($A401,'Spring 2023 PVI'!$B$3:$AF$219,28,FALSE)))</f>
        <v>0</v>
      </c>
      <c r="AB401" s="231">
        <f>IF(ISNA(VLOOKUP($A401,'Spring 2023 PVI'!$B$3:$AF$219,28,FALSE)),0,(VLOOKUP($A401,'Spring 2023 PVI'!$B$3:$AF$219,28,FALSE)))</f>
        <v>0</v>
      </c>
      <c r="AC401" s="231">
        <f>IF(ISNA(VLOOKUP($A401,'Spring 2023 PVI'!$B$3:$AF$219,28,FALSE)),0,(VLOOKUP($A401,'Spring 2023 PVI'!$B$3:$AF$219,28,FALSE)))</f>
        <v>0</v>
      </c>
      <c r="AD401" s="384">
        <f t="shared" si="185"/>
        <v>1056.9000000000001</v>
      </c>
      <c r="AE401" s="403">
        <v>0</v>
      </c>
      <c r="AF401" s="403">
        <v>0</v>
      </c>
      <c r="AG401" s="403">
        <v>0</v>
      </c>
      <c r="AH401" s="384">
        <f t="shared" si="192"/>
        <v>0</v>
      </c>
      <c r="AI401" s="384">
        <f t="shared" si="193"/>
        <v>0</v>
      </c>
      <c r="AJ401" s="384">
        <f t="shared" si="194"/>
        <v>0</v>
      </c>
      <c r="AK401" s="384">
        <f t="shared" si="186"/>
        <v>0</v>
      </c>
      <c r="AL401" s="403">
        <f>IF(ISNA(VLOOKUP($A401,'Spring 2023 PVI'!$B405:$AD405,29,FALSE)),0,(VLOOKUP($A401,'Spring 2023 PVI'!$B405:$AD405,29,FALSE)))</f>
        <v>0</v>
      </c>
      <c r="AM401" s="403">
        <f>IF(ISNA(VLOOKUP($A401,'Spring 2023 PVI'!$B405:$AZ405,30,FALSE)),0,(VLOOKUP($A401,'Spring 2023 PVI'!$B405:$AZ405,30,FALSE)))</f>
        <v>0</v>
      </c>
      <c r="AN401" s="402">
        <f t="shared" si="187"/>
        <v>0</v>
      </c>
      <c r="AO401" s="404">
        <f t="shared" si="188"/>
        <v>4651.2</v>
      </c>
      <c r="AP401" s="384">
        <f t="shared" si="189"/>
        <v>5708.1</v>
      </c>
      <c r="AQ401" s="403"/>
      <c r="AR401" s="403" t="e">
        <f>VLOOKUP($A401,'Data EYFSS Indica'!$C:$AQ,27,0)</f>
        <v>#N/A</v>
      </c>
      <c r="AS401" s="403" t="e">
        <f>VLOOKUP($A401,'Data EYFSS Indica'!$C:$AQ,28,0)</f>
        <v>#N/A</v>
      </c>
      <c r="AT401" s="409" t="e">
        <f t="shared" si="190"/>
        <v>#N/A</v>
      </c>
      <c r="AU401" s="409" t="e">
        <f>(VLOOKUP($A401,'Data EYFSS Indica'!$C:$AQ,24,0))/3.2*AU$3</f>
        <v>#N/A</v>
      </c>
      <c r="AV401" s="413" t="e">
        <f t="shared" si="191"/>
        <v>#N/A</v>
      </c>
      <c r="AW401" s="410" t="e">
        <f t="shared" si="181"/>
        <v>#N/A</v>
      </c>
      <c r="AX401" s="410" t="e">
        <f t="shared" si="182"/>
        <v>#N/A</v>
      </c>
      <c r="AY401" s="410" t="e">
        <f t="shared" si="183"/>
        <v>#N/A</v>
      </c>
      <c r="AZ401" s="642">
        <f>(SUMIF('Spring 2023 School'!B:B,Budget!A401,'Spring 2023 School'!AG:AG)+SUMIF('Summer 2023 School'!B:B,Budget!A401,'Summer 2023 School'!AG:AG)+SUMIF('Autumn 2023 School'!B:B,Budget!A401,'Autumn 2023 School'!AG:AG))</f>
        <v>0</v>
      </c>
      <c r="BA401" s="410">
        <f t="shared" si="184"/>
        <v>0</v>
      </c>
      <c r="BI401">
        <f t="shared" si="178"/>
        <v>0</v>
      </c>
      <c r="BJ401">
        <f t="shared" si="179"/>
        <v>0</v>
      </c>
      <c r="BK401">
        <f t="shared" si="180"/>
        <v>0</v>
      </c>
    </row>
    <row r="402" spans="1:63" x14ac:dyDescent="0.35">
      <c r="A402" s="231">
        <v>4864</v>
      </c>
      <c r="B402" t="s">
        <v>533</v>
      </c>
      <c r="C402" s="231">
        <f>IF(ISNA(VLOOKUP($A402,'Spring 2023 PVI'!$B$3:$AF$220,6,FALSE)),0,(VLOOKUP($A402,'Spring 2023 PVI'!$B$3:$AF$220,6,FALSE)))</f>
        <v>41</v>
      </c>
      <c r="D402" s="231">
        <f>IF(ISNA(VLOOKUP($A402,'Summer 2023 PVI'!$B$2:$AF$217,6,FALSE)),0,(VLOOKUP($A402,'Summer 2023 PVI'!$B$2:$AF$217,6,FALSE)))</f>
        <v>42</v>
      </c>
      <c r="E402" s="231">
        <f>IF(ISNA(VLOOKUP($A402,'Autumn 2023 PVI'!$B$2:$AH$214,6,FALSE)),0,(VLOOKUP($A402,'Autumn 2023 PVI'!$B$2:$AH$214,6,FALSE)))</f>
        <v>27</v>
      </c>
      <c r="F402" s="231">
        <f>IF(ISNA(VLOOKUP($A402,'Spring 2023 PVI'!$B$3:$AF$219,9,FALSE)),0,(VLOOKUP($A402,'Spring 2023 PVI'!$B$3:$AF$219,8,FALSE)))</f>
        <v>3</v>
      </c>
      <c r="G402" s="231">
        <f>IF(ISNA(VLOOKUP($A402,'Summer 2023 PVI'!$B$2:$AF$216,9,FALSE)),0,(VLOOKUP($A402,'Summer 2023 PVI'!$B$2:$AF$216,8,FALSE)))</f>
        <v>5</v>
      </c>
      <c r="H402" s="231">
        <f>IF(ISNA(VLOOKUP($A402,'Autumn 2023 PVI'!$B$2:$AH$214,9,FALSE)),0,(VLOOKUP($A402,'Autumn 2023 PVI'!$B$2:$AH$214,9,FALSE)))</f>
        <v>8</v>
      </c>
      <c r="I402" s="231">
        <f>IF(ISNA(VLOOKUP($A402,'Spring 2023 PVI'!$B$3:$AF$219,13,FALSE)),0,(VLOOKUP($A402,'Spring 2023 PVI'!$B$3:$AF$219,13,FALSE)))</f>
        <v>615</v>
      </c>
      <c r="J402" s="231">
        <f>IF(ISNA(VLOOKUP($A402,'Summer 2023 PVI'!$B$2:$AF$216,13,FALSE)),0,(VLOOKUP($A402,'Summer 2023 PVI'!$B$2:$AF$216,13,FALSE)))</f>
        <v>630</v>
      </c>
      <c r="K402" s="231">
        <f>IF(ISNA(VLOOKUP($A402,'Autumn 2023 PVI'!$B$2:$AH$214,13,FALSE)),0,(VLOOKUP($A402,'Autumn 2023 PVI'!$B$2:$AH$214,13,FALSE)))</f>
        <v>390</v>
      </c>
      <c r="L402" s="231">
        <f>IF(ISNA(VLOOKUP($A402,'Spring 2023 PVI'!$B$3:$AF$219,16,FALSE)),0,(VLOOKUP($A402,'Spring 2023 PVI'!$B$3:$AF$219,16,FALSE)))</f>
        <v>165</v>
      </c>
      <c r="M402" s="231">
        <f>IF(ISNA(VLOOKUP($A402,'Summer 2023 PVI'!$B$2:$AF$216,16,FALSE)),0,(VLOOKUP($A402,'Summer 2023 PVI'!$B$2:$AF$216,16,FALSE)))</f>
        <v>180</v>
      </c>
      <c r="N402" s="231">
        <f>IF(ISNA(VLOOKUP($A402,'Autumn 2023 PVI'!$B$2:$AH$214,16,FALSE)),0,(VLOOKUP($A402,'Autumn 2023 PVI'!$B$2:$AH$214,16,FALSE)))</f>
        <v>120</v>
      </c>
      <c r="O402" s="231">
        <f>IF(ISNA(VLOOKUP($A402,'Spring 2023 PVI'!$B$3:$AF$219,3,FALSE)),0,(VLOOKUP($A402,'Spring 2023 PVI'!$B$3:$AF$219,3,FALSE)))</f>
        <v>14</v>
      </c>
      <c r="P402" s="231">
        <f>IF(ISNA(VLOOKUP($A402,'Summer 2023 PVI'!$B$3:$AF$216,3,FALSE)),0,(VLOOKUP($A402,'Summer 2023 PVI'!$B$2:$AF$216,3,FALSE)))</f>
        <v>12</v>
      </c>
      <c r="Q402" s="231">
        <f>IF(ISNA(VLOOKUP($A402,'Autumn 2023 PVI'!$B$2:$AF$214,3,FALSE)),0,(VLOOKUP($A402,'Autumn 2023 PVI'!$B$2:$AF$214,3,FALSE)))</f>
        <v>13</v>
      </c>
      <c r="R402" s="231">
        <f>IF(ISNA(VLOOKUP($A402,'Spring 2023 PVI'!$B$3:$AF$219,10,FALSE)),0,(VLOOKUP($A402,'Spring 2023 PVI'!$B$3:$AF$219,10,FALSE)))</f>
        <v>210</v>
      </c>
      <c r="S402" s="231">
        <f>IF(ISNA(VLOOKUP($A402,'Summer 2023 PVI'!$B$2:$AF$216,10,FALSE)),0,(VLOOKUP($A402,'Summer 2023 PVI'!$B$2:$AF$216,10,FALSE)))</f>
        <v>180</v>
      </c>
      <c r="T402" s="231">
        <f>IF(ISNA(VLOOKUP($A402,'Autumn 2023 PVI'!$B$2:$AH$214,10,FALSE)),0,(VLOOKUP($A402,'Autumn 2023 PVI'!$B$2:$AH$214,10,FALSE)))</f>
        <v>195</v>
      </c>
      <c r="U402" s="231">
        <f>IF(ISNA(VLOOKUP($A402,'Spring 2023 PVI'!$B$3:$AF$219,26,FALSE)),0,(VLOOKUP($A402,'Spring 2023 PVI'!$B$3:$AF$219,26,FALSE)))</f>
        <v>25</v>
      </c>
      <c r="V402" s="231">
        <f>IF(ISNA(VLOOKUP($A402,'Spring 2023 PVI'!$B$3:$AF$219,26,FALSE)),0,(VLOOKUP($A402,'Spring 2023 PVI'!$B$3:$AF$219,26,FALSE)))</f>
        <v>25</v>
      </c>
      <c r="W402" s="231">
        <f>IF(ISNA(VLOOKUP($A402,'Spring 2023 PVI'!$B$3:$AF$219,26,FALSE)),0,(VLOOKUP($A402,'Spring 2023 PVI'!$B$3:$AF$219,26,FALSE)))</f>
        <v>25</v>
      </c>
      <c r="X402" s="231">
        <f>IF(ISNA(VLOOKUP($A402,'Spring 2023 PVI'!$B$3:$AF$219,27,FALSE)),0,(VLOOKUP($A402,'Spring 2023 PVI'!$B$3:$AF$219,27,FALSE)))</f>
        <v>375</v>
      </c>
      <c r="Y402" s="231">
        <f>IF(ISNA(VLOOKUP($A402,'Spring 2023 PVI'!$B$3:$AF$219,27,FALSE)),0,(VLOOKUP($A402,'Spring 2023 PVI'!$B$3:$AF$219,27,FALSE)))</f>
        <v>375</v>
      </c>
      <c r="Z402" s="231">
        <f>IF(ISNA(VLOOKUP($A402,'Spring 2023 PVI'!$B$3:$AF$219,27,FALSE)),0,(VLOOKUP($A402,'Spring 2023 PVI'!$B$3:$AF$219,27,FALSE)))</f>
        <v>375</v>
      </c>
      <c r="AA402" s="231">
        <f>IF(ISNA(VLOOKUP($A402,'Spring 2023 PVI'!$B$3:$AF$219,28,FALSE)),0,(VLOOKUP($A402,'Spring 2023 PVI'!$B$3:$AF$219,28,FALSE)))</f>
        <v>45</v>
      </c>
      <c r="AB402" s="231">
        <f>IF(ISNA(VLOOKUP($A402,'Spring 2023 PVI'!$B$3:$AF$219,28,FALSE)),0,(VLOOKUP($A402,'Spring 2023 PVI'!$B$3:$AF$219,28,FALSE)))</f>
        <v>45</v>
      </c>
      <c r="AC402" s="231">
        <f>IF(ISNA(VLOOKUP($A402,'Spring 2023 PVI'!$B$3:$AF$219,28,FALSE)),0,(VLOOKUP($A402,'Spring 2023 PVI'!$B$3:$AF$219,28,FALSE)))</f>
        <v>45</v>
      </c>
      <c r="AD402" s="384">
        <f t="shared" si="185"/>
        <v>145201.79999999999</v>
      </c>
      <c r="AE402" s="403">
        <v>270</v>
      </c>
      <c r="AF402" s="403">
        <v>120</v>
      </c>
      <c r="AG402" s="403">
        <v>45</v>
      </c>
      <c r="AH402" s="384">
        <f t="shared" si="192"/>
        <v>6258.5999999999995</v>
      </c>
      <c r="AI402" s="384">
        <f t="shared" si="193"/>
        <v>1322.3999999999999</v>
      </c>
      <c r="AJ402" s="384">
        <f t="shared" si="194"/>
        <v>136.80000000000001</v>
      </c>
      <c r="AK402" s="384">
        <f t="shared" si="186"/>
        <v>7717.7999999999993</v>
      </c>
      <c r="AL402" s="403">
        <f>IF(ISNA(VLOOKUP($A402,'Spring 2023 PVI'!$B406:$AD406,29,FALSE)),0,(VLOOKUP($A402,'Spring 2023 PVI'!$B406:$AD406,29,FALSE)))</f>
        <v>0</v>
      </c>
      <c r="AM402" s="403">
        <f>IF(ISNA(VLOOKUP($A402,'Spring 2023 PVI'!$B406:$AZ406,30,FALSE)),0,(VLOOKUP($A402,'Spring 2023 PVI'!$B406:$AZ406,30,FALSE)))</f>
        <v>0</v>
      </c>
      <c r="AN402" s="402">
        <f t="shared" si="187"/>
        <v>0</v>
      </c>
      <c r="AO402" s="404">
        <f t="shared" si="188"/>
        <v>60465.599999999999</v>
      </c>
      <c r="AP402" s="384">
        <f t="shared" si="189"/>
        <v>213385.19999999998</v>
      </c>
      <c r="AQ402" s="403"/>
      <c r="AR402" s="403" t="e">
        <f>VLOOKUP($A402,'Data EYFSS Indica'!$C:$AQ,27,0)</f>
        <v>#N/A</v>
      </c>
      <c r="AS402" s="403" t="e">
        <f>VLOOKUP($A402,'Data EYFSS Indica'!$C:$AQ,28,0)</f>
        <v>#N/A</v>
      </c>
      <c r="AT402" s="409" t="e">
        <f t="shared" si="190"/>
        <v>#N/A</v>
      </c>
      <c r="AU402" s="409" t="e">
        <f>(VLOOKUP($A402,'Data EYFSS Indica'!$C:$AQ,24,0))/3.2*AU$3</f>
        <v>#N/A</v>
      </c>
      <c r="AV402" s="413" t="e">
        <f t="shared" si="191"/>
        <v>#N/A</v>
      </c>
      <c r="AW402" s="410" t="e">
        <f t="shared" si="181"/>
        <v>#N/A</v>
      </c>
      <c r="AX402" s="410" t="e">
        <f t="shared" si="182"/>
        <v>#N/A</v>
      </c>
      <c r="AY402" s="410" t="e">
        <f t="shared" si="183"/>
        <v>#N/A</v>
      </c>
      <c r="AZ402" s="642">
        <f>(SUMIF('Spring 2023 School'!B:B,Budget!A402,'Spring 2023 School'!AG:AG)+SUMIF('Summer 2023 School'!B:B,Budget!A402,'Summer 2023 School'!AG:AG)+SUMIF('Autumn 2023 School'!B:B,Budget!A402,'Autumn 2023 School'!AG:AG))</f>
        <v>3</v>
      </c>
      <c r="BA402" s="410">
        <f t="shared" si="184"/>
        <v>2730</v>
      </c>
      <c r="BI402">
        <f t="shared" si="178"/>
        <v>4050</v>
      </c>
      <c r="BJ402">
        <f t="shared" si="179"/>
        <v>1800</v>
      </c>
      <c r="BK402">
        <f t="shared" si="180"/>
        <v>675</v>
      </c>
    </row>
    <row r="403" spans="1:63" x14ac:dyDescent="0.35">
      <c r="A403" s="231">
        <v>4927</v>
      </c>
      <c r="B403" t="s">
        <v>534</v>
      </c>
      <c r="C403" s="231">
        <f>IF(ISNA(VLOOKUP($A403,'Spring 2023 PVI'!$B$3:$AF$220,6,FALSE)),0,(VLOOKUP($A403,'Spring 2023 PVI'!$B$3:$AF$220,6,FALSE)))</f>
        <v>24</v>
      </c>
      <c r="D403" s="231">
        <f>IF(ISNA(VLOOKUP($A403,'Summer 2023 PVI'!$B$2:$AF$217,6,FALSE)),0,(VLOOKUP($A403,'Summer 2023 PVI'!$B$2:$AF$217,6,FALSE)))</f>
        <v>28</v>
      </c>
      <c r="E403" s="231">
        <f>IF(ISNA(VLOOKUP($A403,'Autumn 2023 PVI'!$B$2:$AH$214,6,FALSE)),0,(VLOOKUP($A403,'Autumn 2023 PVI'!$B$2:$AH$214,6,FALSE)))</f>
        <v>19</v>
      </c>
      <c r="F403" s="231">
        <f>IF(ISNA(VLOOKUP($A403,'Spring 2023 PVI'!$B$3:$AF$219,9,FALSE)),0,(VLOOKUP($A403,'Spring 2023 PVI'!$B$3:$AF$219,8,FALSE)))</f>
        <v>4</v>
      </c>
      <c r="G403" s="231">
        <f>IF(ISNA(VLOOKUP($A403,'Summer 2023 PVI'!$B$2:$AF$216,9,FALSE)),0,(VLOOKUP($A403,'Summer 2023 PVI'!$B$2:$AF$216,8,FALSE)))</f>
        <v>5</v>
      </c>
      <c r="H403" s="231">
        <f>IF(ISNA(VLOOKUP($A403,'Autumn 2023 PVI'!$B$2:$AH$214,9,FALSE)),0,(VLOOKUP($A403,'Autumn 2023 PVI'!$B$2:$AH$214,9,FALSE)))</f>
        <v>16</v>
      </c>
      <c r="I403" s="231">
        <f>IF(ISNA(VLOOKUP($A403,'Spring 2023 PVI'!$B$3:$AF$219,13,FALSE)),0,(VLOOKUP($A403,'Spring 2023 PVI'!$B$3:$AF$219,13,FALSE)))</f>
        <v>360</v>
      </c>
      <c r="J403" s="231">
        <f>IF(ISNA(VLOOKUP($A403,'Summer 2023 PVI'!$B$2:$AF$216,13,FALSE)),0,(VLOOKUP($A403,'Summer 2023 PVI'!$B$2:$AF$216,13,FALSE)))</f>
        <v>420</v>
      </c>
      <c r="K403" s="231">
        <f>IF(ISNA(VLOOKUP($A403,'Autumn 2023 PVI'!$B$2:$AH$214,13,FALSE)),0,(VLOOKUP($A403,'Autumn 2023 PVI'!$B$2:$AH$214,13,FALSE)))</f>
        <v>285</v>
      </c>
      <c r="L403" s="231">
        <f>IF(ISNA(VLOOKUP($A403,'Spring 2023 PVI'!$B$3:$AF$219,16,FALSE)),0,(VLOOKUP($A403,'Spring 2023 PVI'!$B$3:$AF$219,16,FALSE)))</f>
        <v>224.20000000000002</v>
      </c>
      <c r="M403" s="231">
        <f>IF(ISNA(VLOOKUP($A403,'Summer 2023 PVI'!$B$2:$AF$216,16,FALSE)),0,(VLOOKUP($A403,'Summer 2023 PVI'!$B$2:$AF$216,16,FALSE)))</f>
        <v>274.14</v>
      </c>
      <c r="N403" s="231">
        <f>IF(ISNA(VLOOKUP($A403,'Autumn 2023 PVI'!$B$2:$AH$214,16,FALSE)),0,(VLOOKUP($A403,'Autumn 2023 PVI'!$B$2:$AH$214,16,FALSE)))</f>
        <v>236.84</v>
      </c>
      <c r="O403" s="231">
        <f>IF(ISNA(VLOOKUP($A403,'Spring 2023 PVI'!$B$3:$AF$219,3,FALSE)),0,(VLOOKUP($A403,'Spring 2023 PVI'!$B$3:$AF$219,3,FALSE)))</f>
        <v>6</v>
      </c>
      <c r="P403" s="231">
        <f>IF(ISNA(VLOOKUP($A403,'Summer 2023 PVI'!$B$3:$AF$216,3,FALSE)),0,(VLOOKUP($A403,'Summer 2023 PVI'!$B$2:$AF$216,3,FALSE)))</f>
        <v>6</v>
      </c>
      <c r="Q403" s="231">
        <f>IF(ISNA(VLOOKUP($A403,'Autumn 2023 PVI'!$B$2:$AF$214,3,FALSE)),0,(VLOOKUP($A403,'Autumn 2023 PVI'!$B$2:$AF$214,3,FALSE)))</f>
        <v>5</v>
      </c>
      <c r="R403" s="231">
        <f>IF(ISNA(VLOOKUP($A403,'Spring 2023 PVI'!$B$3:$AF$219,10,FALSE)),0,(VLOOKUP($A403,'Spring 2023 PVI'!$B$3:$AF$219,10,FALSE)))</f>
        <v>90</v>
      </c>
      <c r="S403" s="231">
        <f>IF(ISNA(VLOOKUP($A403,'Summer 2023 PVI'!$B$2:$AF$216,10,FALSE)),0,(VLOOKUP($A403,'Summer 2023 PVI'!$B$2:$AF$216,10,FALSE)))</f>
        <v>90</v>
      </c>
      <c r="T403" s="231">
        <f>IF(ISNA(VLOOKUP($A403,'Autumn 2023 PVI'!$B$2:$AH$214,10,FALSE)),0,(VLOOKUP($A403,'Autumn 2023 PVI'!$B$2:$AH$214,10,FALSE)))</f>
        <v>75</v>
      </c>
      <c r="U403" s="231">
        <f>IF(ISNA(VLOOKUP($A403,'Spring 2023 PVI'!$B$3:$AF$219,26,FALSE)),0,(VLOOKUP($A403,'Spring 2023 PVI'!$B$3:$AF$219,26,FALSE)))</f>
        <v>4</v>
      </c>
      <c r="V403" s="231">
        <f>IF(ISNA(VLOOKUP($A403,'Spring 2023 PVI'!$B$3:$AF$219,26,FALSE)),0,(VLOOKUP($A403,'Spring 2023 PVI'!$B$3:$AF$219,26,FALSE)))</f>
        <v>4</v>
      </c>
      <c r="W403" s="231">
        <f>IF(ISNA(VLOOKUP($A403,'Spring 2023 PVI'!$B$3:$AF$219,26,FALSE)),0,(VLOOKUP($A403,'Spring 2023 PVI'!$B$3:$AF$219,26,FALSE)))</f>
        <v>4</v>
      </c>
      <c r="X403" s="231">
        <f>IF(ISNA(VLOOKUP($A403,'Spring 2023 PVI'!$B$3:$AF$219,27,FALSE)),0,(VLOOKUP($A403,'Spring 2023 PVI'!$B$3:$AF$219,27,FALSE)))</f>
        <v>60</v>
      </c>
      <c r="Y403" s="231">
        <f>IF(ISNA(VLOOKUP($A403,'Spring 2023 PVI'!$B$3:$AF$219,27,FALSE)),0,(VLOOKUP($A403,'Spring 2023 PVI'!$B$3:$AF$219,27,FALSE)))</f>
        <v>60</v>
      </c>
      <c r="Z403" s="231">
        <f>IF(ISNA(VLOOKUP($A403,'Spring 2023 PVI'!$B$3:$AF$219,27,FALSE)),0,(VLOOKUP($A403,'Spring 2023 PVI'!$B$3:$AF$219,27,FALSE)))</f>
        <v>60</v>
      </c>
      <c r="AA403" s="231">
        <f>IF(ISNA(VLOOKUP($A403,'Spring 2023 PVI'!$B$3:$AF$219,28,FALSE)),0,(VLOOKUP($A403,'Spring 2023 PVI'!$B$3:$AF$219,28,FALSE)))</f>
        <v>0</v>
      </c>
      <c r="AB403" s="231">
        <f>IF(ISNA(VLOOKUP($A403,'Spring 2023 PVI'!$B$3:$AF$219,28,FALSE)),0,(VLOOKUP($A403,'Spring 2023 PVI'!$B$3:$AF$219,28,FALSE)))</f>
        <v>0</v>
      </c>
      <c r="AC403" s="231">
        <f>IF(ISNA(VLOOKUP($A403,'Spring 2023 PVI'!$B$3:$AF$219,28,FALSE)),0,(VLOOKUP($A403,'Spring 2023 PVI'!$B$3:$AF$219,28,FALSE)))</f>
        <v>0</v>
      </c>
      <c r="AD403" s="384">
        <f t="shared" si="185"/>
        <v>124012.31000000001</v>
      </c>
      <c r="AE403" s="403">
        <v>45</v>
      </c>
      <c r="AF403" s="403">
        <v>15</v>
      </c>
      <c r="AG403" s="403">
        <v>30</v>
      </c>
      <c r="AH403" s="384">
        <f t="shared" si="192"/>
        <v>1043.0999999999999</v>
      </c>
      <c r="AI403" s="384">
        <f t="shared" si="193"/>
        <v>165.29999999999998</v>
      </c>
      <c r="AJ403" s="384">
        <f t="shared" si="194"/>
        <v>91.2</v>
      </c>
      <c r="AK403" s="384">
        <f t="shared" si="186"/>
        <v>1299.5999999999999</v>
      </c>
      <c r="AL403" s="403">
        <f>IF(ISNA(VLOOKUP($A403,'Spring 2023 PVI'!$B407:$AD407,29,FALSE)),0,(VLOOKUP($A403,'Spring 2023 PVI'!$B407:$AD407,29,FALSE)))</f>
        <v>0</v>
      </c>
      <c r="AM403" s="403">
        <f>IF(ISNA(VLOOKUP($A403,'Spring 2023 PVI'!$B407:$AZ407,30,FALSE)),0,(VLOOKUP($A403,'Spring 2023 PVI'!$B407:$AZ407,30,FALSE)))</f>
        <v>0</v>
      </c>
      <c r="AN403" s="402">
        <f t="shared" si="187"/>
        <v>0</v>
      </c>
      <c r="AO403" s="404">
        <f t="shared" si="188"/>
        <v>26438.400000000001</v>
      </c>
      <c r="AP403" s="384">
        <f t="shared" si="189"/>
        <v>151750.31000000003</v>
      </c>
      <c r="AQ403" s="403"/>
      <c r="AR403" s="403" t="e">
        <f>VLOOKUP($A403,'Data EYFSS Indica'!$C:$AQ,27,0)</f>
        <v>#N/A</v>
      </c>
      <c r="AS403" s="403" t="e">
        <f>VLOOKUP($A403,'Data EYFSS Indica'!$C:$AQ,28,0)</f>
        <v>#N/A</v>
      </c>
      <c r="AT403" s="409" t="e">
        <f t="shared" si="190"/>
        <v>#N/A</v>
      </c>
      <c r="AU403" s="409" t="e">
        <f>(VLOOKUP($A403,'Data EYFSS Indica'!$C:$AQ,24,0))/3.2*AU$3</f>
        <v>#N/A</v>
      </c>
      <c r="AV403" s="413" t="e">
        <f t="shared" si="191"/>
        <v>#N/A</v>
      </c>
      <c r="AW403" s="410" t="e">
        <f t="shared" si="181"/>
        <v>#N/A</v>
      </c>
      <c r="AX403" s="410" t="e">
        <f t="shared" si="182"/>
        <v>#N/A</v>
      </c>
      <c r="AY403" s="410" t="e">
        <f t="shared" si="183"/>
        <v>#N/A</v>
      </c>
      <c r="AZ403" s="642">
        <f>(SUMIF('Spring 2023 School'!B:B,Budget!A403,'Spring 2023 School'!AG:AG)+SUMIF('Summer 2023 School'!B:B,Budget!A403,'Summer 2023 School'!AG:AG)+SUMIF('Autumn 2023 School'!B:B,Budget!A403,'Autumn 2023 School'!AG:AG))</f>
        <v>1</v>
      </c>
      <c r="BA403" s="410">
        <f t="shared" si="184"/>
        <v>910</v>
      </c>
      <c r="BI403">
        <f t="shared" si="178"/>
        <v>675</v>
      </c>
      <c r="BJ403">
        <f t="shared" si="179"/>
        <v>225</v>
      </c>
      <c r="BK403">
        <f t="shared" si="180"/>
        <v>450</v>
      </c>
    </row>
    <row r="404" spans="1:63" x14ac:dyDescent="0.35">
      <c r="A404" s="231">
        <v>4930</v>
      </c>
      <c r="B404" t="s">
        <v>535</v>
      </c>
      <c r="C404" s="231">
        <f>IF(ISNA(VLOOKUP($A404,'Spring 2023 PVI'!$B$3:$AF$220,6,FALSE)),0,(VLOOKUP($A404,'Spring 2023 PVI'!$B$3:$AF$220,6,FALSE)))</f>
        <v>19</v>
      </c>
      <c r="D404" s="231">
        <f>IF(ISNA(VLOOKUP($A404,'Summer 2023 PVI'!$B$2:$AF$217,6,FALSE)),0,(VLOOKUP($A404,'Summer 2023 PVI'!$B$2:$AF$217,6,FALSE)))</f>
        <v>27</v>
      </c>
      <c r="E404" s="231">
        <f>IF(ISNA(VLOOKUP($A404,'Autumn 2023 PVI'!$B$2:$AH$214,6,FALSE)),0,(VLOOKUP($A404,'Autumn 2023 PVI'!$B$2:$AH$214,6,FALSE)))</f>
        <v>12</v>
      </c>
      <c r="F404" s="231">
        <f>IF(ISNA(VLOOKUP($A404,'Spring 2023 PVI'!$B$3:$AF$219,9,FALSE)),0,(VLOOKUP($A404,'Spring 2023 PVI'!$B$3:$AF$219,8,FALSE)))</f>
        <v>1</v>
      </c>
      <c r="G404" s="231">
        <f>IF(ISNA(VLOOKUP($A404,'Summer 2023 PVI'!$B$2:$AF$216,9,FALSE)),0,(VLOOKUP($A404,'Summer 2023 PVI'!$B$2:$AF$216,8,FALSE)))</f>
        <v>1</v>
      </c>
      <c r="H404" s="231">
        <f>IF(ISNA(VLOOKUP($A404,'Autumn 2023 PVI'!$B$2:$AH$214,9,FALSE)),0,(VLOOKUP($A404,'Autumn 2023 PVI'!$B$2:$AH$214,9,FALSE)))</f>
        <v>2</v>
      </c>
      <c r="I404" s="231">
        <f>IF(ISNA(VLOOKUP($A404,'Spring 2023 PVI'!$B$3:$AF$219,13,FALSE)),0,(VLOOKUP($A404,'Spring 2023 PVI'!$B$3:$AF$219,13,FALSE)))</f>
        <v>285</v>
      </c>
      <c r="J404" s="231">
        <f>IF(ISNA(VLOOKUP($A404,'Summer 2023 PVI'!$B$2:$AF$216,13,FALSE)),0,(VLOOKUP($A404,'Summer 2023 PVI'!$B$2:$AF$216,13,FALSE)))</f>
        <v>405</v>
      </c>
      <c r="K404" s="231">
        <f>IF(ISNA(VLOOKUP($A404,'Autumn 2023 PVI'!$B$2:$AH$214,13,FALSE)),0,(VLOOKUP($A404,'Autumn 2023 PVI'!$B$2:$AH$214,13,FALSE)))</f>
        <v>180</v>
      </c>
      <c r="L404" s="231">
        <f>IF(ISNA(VLOOKUP($A404,'Spring 2023 PVI'!$B$3:$AF$219,16,FALSE)),0,(VLOOKUP($A404,'Spring 2023 PVI'!$B$3:$AF$219,16,FALSE)))</f>
        <v>60</v>
      </c>
      <c r="M404" s="231">
        <f>IF(ISNA(VLOOKUP($A404,'Summer 2023 PVI'!$B$2:$AF$216,16,FALSE)),0,(VLOOKUP($A404,'Summer 2023 PVI'!$B$2:$AF$216,16,FALSE)))</f>
        <v>75</v>
      </c>
      <c r="N404" s="231">
        <f>IF(ISNA(VLOOKUP($A404,'Autumn 2023 PVI'!$B$2:$AH$214,16,FALSE)),0,(VLOOKUP($A404,'Autumn 2023 PVI'!$B$2:$AH$214,16,FALSE)))</f>
        <v>30</v>
      </c>
      <c r="O404" s="231">
        <f>IF(ISNA(VLOOKUP($A404,'Spring 2023 PVI'!$B$3:$AF$219,3,FALSE)),0,(VLOOKUP($A404,'Spring 2023 PVI'!$B$3:$AF$219,3,FALSE)))</f>
        <v>13</v>
      </c>
      <c r="P404" s="231">
        <f>IF(ISNA(VLOOKUP($A404,'Summer 2023 PVI'!$B$3:$AF$216,3,FALSE)),0,(VLOOKUP($A404,'Summer 2023 PVI'!$B$2:$AF$216,3,FALSE)))</f>
        <v>13</v>
      </c>
      <c r="Q404" s="231">
        <f>IF(ISNA(VLOOKUP($A404,'Autumn 2023 PVI'!$B$2:$AF$214,3,FALSE)),0,(VLOOKUP($A404,'Autumn 2023 PVI'!$B$2:$AF$214,3,FALSE)))</f>
        <v>14</v>
      </c>
      <c r="R404" s="231">
        <f>IF(ISNA(VLOOKUP($A404,'Spring 2023 PVI'!$B$3:$AF$219,10,FALSE)),0,(VLOOKUP($A404,'Spring 2023 PVI'!$B$3:$AF$219,10,FALSE)))</f>
        <v>195</v>
      </c>
      <c r="S404" s="231">
        <f>IF(ISNA(VLOOKUP($A404,'Summer 2023 PVI'!$B$2:$AF$216,10,FALSE)),0,(VLOOKUP($A404,'Summer 2023 PVI'!$B$2:$AF$216,10,FALSE)))</f>
        <v>195</v>
      </c>
      <c r="T404" s="231">
        <f>IF(ISNA(VLOOKUP($A404,'Autumn 2023 PVI'!$B$2:$AH$214,10,FALSE)),0,(VLOOKUP($A404,'Autumn 2023 PVI'!$B$2:$AH$214,10,FALSE)))</f>
        <v>210</v>
      </c>
      <c r="U404" s="231">
        <f>IF(ISNA(VLOOKUP($A404,'Spring 2023 PVI'!$B$3:$AF$219,26,FALSE)),0,(VLOOKUP($A404,'Spring 2023 PVI'!$B$3:$AF$219,26,FALSE)))</f>
        <v>3</v>
      </c>
      <c r="V404" s="231">
        <f>IF(ISNA(VLOOKUP($A404,'Spring 2023 PVI'!$B$3:$AF$219,26,FALSE)),0,(VLOOKUP($A404,'Spring 2023 PVI'!$B$3:$AF$219,26,FALSE)))</f>
        <v>3</v>
      </c>
      <c r="W404" s="231">
        <f>IF(ISNA(VLOOKUP($A404,'Spring 2023 PVI'!$B$3:$AF$219,26,FALSE)),0,(VLOOKUP($A404,'Spring 2023 PVI'!$B$3:$AF$219,26,FALSE)))</f>
        <v>3</v>
      </c>
      <c r="X404" s="231">
        <f>IF(ISNA(VLOOKUP($A404,'Spring 2023 PVI'!$B$3:$AF$219,27,FALSE)),0,(VLOOKUP($A404,'Spring 2023 PVI'!$B$3:$AF$219,27,FALSE)))</f>
        <v>45</v>
      </c>
      <c r="Y404" s="231">
        <f>IF(ISNA(VLOOKUP($A404,'Spring 2023 PVI'!$B$3:$AF$219,27,FALSE)),0,(VLOOKUP($A404,'Spring 2023 PVI'!$B$3:$AF$219,27,FALSE)))</f>
        <v>45</v>
      </c>
      <c r="Z404" s="231">
        <f>IF(ISNA(VLOOKUP($A404,'Spring 2023 PVI'!$B$3:$AF$219,27,FALSE)),0,(VLOOKUP($A404,'Spring 2023 PVI'!$B$3:$AF$219,27,FALSE)))</f>
        <v>45</v>
      </c>
      <c r="AA404" s="231">
        <f>IF(ISNA(VLOOKUP($A404,'Spring 2023 PVI'!$B$3:$AF$219,28,FALSE)),0,(VLOOKUP($A404,'Spring 2023 PVI'!$B$3:$AF$219,28,FALSE)))</f>
        <v>15</v>
      </c>
      <c r="AB404" s="231">
        <f>IF(ISNA(VLOOKUP($A404,'Spring 2023 PVI'!$B$3:$AF$219,28,FALSE)),0,(VLOOKUP($A404,'Spring 2023 PVI'!$B$3:$AF$219,28,FALSE)))</f>
        <v>15</v>
      </c>
      <c r="AC404" s="231">
        <f>IF(ISNA(VLOOKUP($A404,'Spring 2023 PVI'!$B$3:$AF$219,28,FALSE)),0,(VLOOKUP($A404,'Spring 2023 PVI'!$B$3:$AF$219,28,FALSE)))</f>
        <v>15</v>
      </c>
      <c r="AD404" s="384">
        <f t="shared" si="185"/>
        <v>71787.89999999998</v>
      </c>
      <c r="AE404" s="403">
        <v>30</v>
      </c>
      <c r="AF404" s="403">
        <v>30</v>
      </c>
      <c r="AG404" s="403">
        <v>180</v>
      </c>
      <c r="AH404" s="384">
        <f t="shared" si="192"/>
        <v>695.4</v>
      </c>
      <c r="AI404" s="384">
        <f t="shared" si="193"/>
        <v>330.59999999999997</v>
      </c>
      <c r="AJ404" s="384">
        <f t="shared" si="194"/>
        <v>547.20000000000005</v>
      </c>
      <c r="AK404" s="384">
        <f t="shared" si="186"/>
        <v>1573.2</v>
      </c>
      <c r="AL404" s="403">
        <f>IF(ISNA(VLOOKUP($A404,'Spring 2023 PVI'!$B409:$AD409,29,FALSE)),0,(VLOOKUP($A404,'Spring 2023 PVI'!$B409:$AD409,29,FALSE)))</f>
        <v>0</v>
      </c>
      <c r="AM404" s="403">
        <f>IF(ISNA(VLOOKUP($A404,'Spring 2023 PVI'!$B409:$AZ409,30,FALSE)),0,(VLOOKUP($A404,'Spring 2023 PVI'!$B409:$AZ409,30,FALSE)))</f>
        <v>0</v>
      </c>
      <c r="AN404" s="402">
        <f t="shared" si="187"/>
        <v>0</v>
      </c>
      <c r="AO404" s="404">
        <f t="shared" si="188"/>
        <v>61934.399999999994</v>
      </c>
      <c r="AP404" s="384">
        <f t="shared" si="189"/>
        <v>135295.49999999997</v>
      </c>
      <c r="AQ404" s="403"/>
      <c r="AR404" s="403" t="e">
        <f>VLOOKUP($A404,'Data EYFSS Indica'!$C:$AQ,27,0)</f>
        <v>#N/A</v>
      </c>
      <c r="AS404" s="403" t="e">
        <f>VLOOKUP($A404,'Data EYFSS Indica'!$C:$AQ,28,0)</f>
        <v>#N/A</v>
      </c>
      <c r="AT404" s="409" t="e">
        <f t="shared" si="190"/>
        <v>#N/A</v>
      </c>
      <c r="AU404" s="409" t="e">
        <f>(VLOOKUP($A404,'Data EYFSS Indica'!$C:$AQ,24,0))/3.2*AU$3</f>
        <v>#N/A</v>
      </c>
      <c r="AV404" s="413" t="e">
        <f t="shared" si="191"/>
        <v>#N/A</v>
      </c>
      <c r="AW404" s="410" t="e">
        <f t="shared" si="181"/>
        <v>#N/A</v>
      </c>
      <c r="AX404" s="410" t="e">
        <f t="shared" si="182"/>
        <v>#N/A</v>
      </c>
      <c r="AY404" s="410" t="e">
        <f t="shared" si="183"/>
        <v>#N/A</v>
      </c>
      <c r="AZ404" s="642">
        <f>(SUMIF('Spring 2023 School'!B:B,Budget!A404,'Spring 2023 School'!AG:AG)+SUMIF('Summer 2023 School'!B:B,Budget!A404,'Summer 2023 School'!AG:AG)+SUMIF('Autumn 2023 School'!B:B,Budget!A404,'Autumn 2023 School'!AG:AG))</f>
        <v>0</v>
      </c>
      <c r="BA404" s="410">
        <f t="shared" si="184"/>
        <v>0</v>
      </c>
      <c r="BI404">
        <f t="shared" ref="BI404:BI467" si="195">AE404*15</f>
        <v>450</v>
      </c>
      <c r="BJ404">
        <f t="shared" ref="BJ404:BJ467" si="196">AF404*15</f>
        <v>450</v>
      </c>
      <c r="BK404">
        <f t="shared" ref="BK404:BK467" si="197">AG404*15</f>
        <v>2700</v>
      </c>
    </row>
    <row r="405" spans="1:63" x14ac:dyDescent="0.35">
      <c r="A405" s="231">
        <v>4933</v>
      </c>
      <c r="B405" t="s">
        <v>536</v>
      </c>
      <c r="C405" s="231">
        <f>IF(ISNA(VLOOKUP($A405,'Spring 2023 PVI'!$B$3:$AF$220,6,FALSE)),0,(VLOOKUP($A405,'Spring 2023 PVI'!$B$3:$AF$220,6,FALSE)))</f>
        <v>62</v>
      </c>
      <c r="D405" s="231">
        <f>IF(ISNA(VLOOKUP($A405,'Summer 2023 PVI'!$B$2:$AF$217,6,FALSE)),0,(VLOOKUP($A405,'Summer 2023 PVI'!$B$2:$AF$217,6,FALSE)))</f>
        <v>84</v>
      </c>
      <c r="E405" s="231">
        <f>IF(ISNA(VLOOKUP($A405,'Autumn 2023 PVI'!$B$2:$AH$214,6,FALSE)),0,(VLOOKUP($A405,'Autumn 2023 PVI'!$B$2:$AH$214,6,FALSE)))</f>
        <v>45</v>
      </c>
      <c r="F405" s="231">
        <f>IF(ISNA(VLOOKUP($A405,'Spring 2023 PVI'!$B$3:$AF$219,9,FALSE)),0,(VLOOKUP($A405,'Spring 2023 PVI'!$B$3:$AF$219,8,FALSE)))</f>
        <v>2</v>
      </c>
      <c r="G405" s="231">
        <f>IF(ISNA(VLOOKUP($A405,'Summer 2023 PVI'!$B$2:$AF$216,9,FALSE)),0,(VLOOKUP($A405,'Summer 2023 PVI'!$B$2:$AF$216,8,FALSE)))</f>
        <v>6</v>
      </c>
      <c r="H405" s="231">
        <f>IF(ISNA(VLOOKUP($A405,'Autumn 2023 PVI'!$B$2:$AH$214,9,FALSE)),0,(VLOOKUP($A405,'Autumn 2023 PVI'!$B$2:$AH$214,9,FALSE)))</f>
        <v>13</v>
      </c>
      <c r="I405" s="231">
        <f>IF(ISNA(VLOOKUP($A405,'Spring 2023 PVI'!$B$3:$AF$219,13,FALSE)),0,(VLOOKUP($A405,'Spring 2023 PVI'!$B$3:$AF$219,13,FALSE)))</f>
        <v>930</v>
      </c>
      <c r="J405" s="231">
        <f>IF(ISNA(VLOOKUP($A405,'Summer 2023 PVI'!$B$2:$AF$216,13,FALSE)),0,(VLOOKUP($A405,'Summer 2023 PVI'!$B$2:$AF$216,13,FALSE)))</f>
        <v>1260</v>
      </c>
      <c r="K405" s="231">
        <f>IF(ISNA(VLOOKUP($A405,'Autumn 2023 PVI'!$B$2:$AH$214,13,FALSE)),0,(VLOOKUP($A405,'Autumn 2023 PVI'!$B$2:$AH$214,13,FALSE)))</f>
        <v>667.5</v>
      </c>
      <c r="L405" s="231">
        <f>IF(ISNA(VLOOKUP($A405,'Spring 2023 PVI'!$B$3:$AF$219,16,FALSE)),0,(VLOOKUP($A405,'Spring 2023 PVI'!$B$3:$AF$219,16,FALSE)))</f>
        <v>210</v>
      </c>
      <c r="M405" s="231">
        <f>IF(ISNA(VLOOKUP($A405,'Summer 2023 PVI'!$B$2:$AF$216,16,FALSE)),0,(VLOOKUP($A405,'Summer 2023 PVI'!$B$2:$AF$216,16,FALSE)))</f>
        <v>300</v>
      </c>
      <c r="N405" s="231">
        <f>IF(ISNA(VLOOKUP($A405,'Autumn 2023 PVI'!$B$2:$AH$214,16,FALSE)),0,(VLOOKUP($A405,'Autumn 2023 PVI'!$B$2:$AH$214,16,FALSE)))</f>
        <v>195</v>
      </c>
      <c r="O405" s="231">
        <f>IF(ISNA(VLOOKUP($A405,'Spring 2023 PVI'!$B$3:$AF$219,3,FALSE)),0,(VLOOKUP($A405,'Spring 2023 PVI'!$B$3:$AF$219,3,FALSE)))</f>
        <v>32</v>
      </c>
      <c r="P405" s="231">
        <f>IF(ISNA(VLOOKUP($A405,'Summer 2023 PVI'!$B$3:$AF$216,3,FALSE)),0,(VLOOKUP($A405,'Summer 2023 PVI'!$B$2:$AF$216,3,FALSE)))</f>
        <v>26</v>
      </c>
      <c r="Q405" s="231">
        <f>IF(ISNA(VLOOKUP($A405,'Autumn 2023 PVI'!$B$2:$AF$214,3,FALSE)),0,(VLOOKUP($A405,'Autumn 2023 PVI'!$B$2:$AF$214,3,FALSE)))</f>
        <v>26</v>
      </c>
      <c r="R405" s="231">
        <f>IF(ISNA(VLOOKUP($A405,'Spring 2023 PVI'!$B$3:$AF$219,10,FALSE)),0,(VLOOKUP($A405,'Spring 2023 PVI'!$B$3:$AF$219,10,FALSE)))</f>
        <v>480</v>
      </c>
      <c r="S405" s="231">
        <f>IF(ISNA(VLOOKUP($A405,'Summer 2023 PVI'!$B$2:$AF$216,10,FALSE)),0,(VLOOKUP($A405,'Summer 2023 PVI'!$B$2:$AF$216,10,FALSE)))</f>
        <v>390</v>
      </c>
      <c r="T405" s="231">
        <f>IF(ISNA(VLOOKUP($A405,'Autumn 2023 PVI'!$B$2:$AH$214,10,FALSE)),0,(VLOOKUP($A405,'Autumn 2023 PVI'!$B$2:$AH$214,10,FALSE)))</f>
        <v>382.5</v>
      </c>
      <c r="U405" s="231">
        <f>IF(ISNA(VLOOKUP($A405,'Spring 2023 PVI'!$B$3:$AF$219,26,FALSE)),0,(VLOOKUP($A405,'Spring 2023 PVI'!$B$3:$AF$219,26,FALSE)))</f>
        <v>11</v>
      </c>
      <c r="V405" s="231">
        <f>IF(ISNA(VLOOKUP($A405,'Spring 2023 PVI'!$B$3:$AF$219,26,FALSE)),0,(VLOOKUP($A405,'Spring 2023 PVI'!$B$3:$AF$219,26,FALSE)))</f>
        <v>11</v>
      </c>
      <c r="W405" s="231">
        <f>IF(ISNA(VLOOKUP($A405,'Spring 2023 PVI'!$B$3:$AF$219,26,FALSE)),0,(VLOOKUP($A405,'Spring 2023 PVI'!$B$3:$AF$219,26,FALSE)))</f>
        <v>11</v>
      </c>
      <c r="X405" s="231">
        <f>IF(ISNA(VLOOKUP($A405,'Spring 2023 PVI'!$B$3:$AF$219,27,FALSE)),0,(VLOOKUP($A405,'Spring 2023 PVI'!$B$3:$AF$219,27,FALSE)))</f>
        <v>165</v>
      </c>
      <c r="Y405" s="231">
        <f>IF(ISNA(VLOOKUP($A405,'Spring 2023 PVI'!$B$3:$AF$219,27,FALSE)),0,(VLOOKUP($A405,'Spring 2023 PVI'!$B$3:$AF$219,27,FALSE)))</f>
        <v>165</v>
      </c>
      <c r="Z405" s="231">
        <f>IF(ISNA(VLOOKUP($A405,'Spring 2023 PVI'!$B$3:$AF$219,27,FALSE)),0,(VLOOKUP($A405,'Spring 2023 PVI'!$B$3:$AF$219,27,FALSE)))</f>
        <v>165</v>
      </c>
      <c r="AA405" s="231">
        <f>IF(ISNA(VLOOKUP($A405,'Spring 2023 PVI'!$B$3:$AF$219,28,FALSE)),0,(VLOOKUP($A405,'Spring 2023 PVI'!$B$3:$AF$219,28,FALSE)))</f>
        <v>0</v>
      </c>
      <c r="AB405" s="231">
        <f>IF(ISNA(VLOOKUP($A405,'Spring 2023 PVI'!$B$3:$AF$219,28,FALSE)),0,(VLOOKUP($A405,'Spring 2023 PVI'!$B$3:$AF$219,28,FALSE)))</f>
        <v>0</v>
      </c>
      <c r="AC405" s="231">
        <f>IF(ISNA(VLOOKUP($A405,'Spring 2023 PVI'!$B$3:$AF$219,28,FALSE)),0,(VLOOKUP($A405,'Spring 2023 PVI'!$B$3:$AF$219,28,FALSE)))</f>
        <v>0</v>
      </c>
      <c r="AD405" s="384">
        <f t="shared" si="185"/>
        <v>246338.99999999997</v>
      </c>
      <c r="AE405" s="403">
        <v>15</v>
      </c>
      <c r="AF405" s="403">
        <v>210</v>
      </c>
      <c r="AG405" s="403">
        <v>495</v>
      </c>
      <c r="AH405" s="384">
        <f t="shared" si="192"/>
        <v>347.7</v>
      </c>
      <c r="AI405" s="384">
        <f t="shared" si="193"/>
        <v>2314.1999999999998</v>
      </c>
      <c r="AJ405" s="384">
        <f t="shared" si="194"/>
        <v>1504.8</v>
      </c>
      <c r="AK405" s="384">
        <f t="shared" si="186"/>
        <v>4166.7</v>
      </c>
      <c r="AL405" s="403">
        <f>IF(ISNA(VLOOKUP($A405,'Spring 2023 PVI'!$B410:$AD410,29,FALSE)),0,(VLOOKUP($A405,'Spring 2023 PVI'!$B410:$AD410,29,FALSE)))</f>
        <v>0</v>
      </c>
      <c r="AM405" s="403">
        <f>IF(ISNA(VLOOKUP($A405,'Spring 2023 PVI'!$B410:$AZ410,30,FALSE)),0,(VLOOKUP($A405,'Spring 2023 PVI'!$B410:$AZ410,30,FALSE)))</f>
        <v>0</v>
      </c>
      <c r="AN405" s="402">
        <f t="shared" si="187"/>
        <v>0</v>
      </c>
      <c r="AO405" s="404">
        <f t="shared" si="188"/>
        <v>129744</v>
      </c>
      <c r="AP405" s="384">
        <f t="shared" si="189"/>
        <v>380249.69999999995</v>
      </c>
      <c r="AQ405" s="403"/>
      <c r="AR405" s="403" t="e">
        <f>VLOOKUP($A405,'Data EYFSS Indica'!$C:$AQ,27,0)</f>
        <v>#N/A</v>
      </c>
      <c r="AS405" s="403" t="e">
        <f>VLOOKUP($A405,'Data EYFSS Indica'!$C:$AQ,28,0)</f>
        <v>#N/A</v>
      </c>
      <c r="AT405" s="409" t="e">
        <f t="shared" si="190"/>
        <v>#N/A</v>
      </c>
      <c r="AU405" s="409" t="e">
        <f>(VLOOKUP($A405,'Data EYFSS Indica'!$C:$AQ,24,0))/3.2*AU$3</f>
        <v>#N/A</v>
      </c>
      <c r="AV405" s="413" t="e">
        <f t="shared" si="191"/>
        <v>#N/A</v>
      </c>
      <c r="AW405" s="410" t="e">
        <f t="shared" si="181"/>
        <v>#N/A</v>
      </c>
      <c r="AX405" s="410" t="e">
        <f t="shared" si="182"/>
        <v>#N/A</v>
      </c>
      <c r="AY405" s="410" t="e">
        <f t="shared" si="183"/>
        <v>#N/A</v>
      </c>
      <c r="AZ405" s="642">
        <f>(SUMIF('Spring 2023 School'!B:B,Budget!A405,'Spring 2023 School'!AG:AG)+SUMIF('Summer 2023 School'!B:B,Budget!A405,'Summer 2023 School'!AG:AG)+SUMIF('Autumn 2023 School'!B:B,Budget!A405,'Autumn 2023 School'!AG:AG))</f>
        <v>0</v>
      </c>
      <c r="BA405" s="410">
        <f t="shared" si="184"/>
        <v>0</v>
      </c>
      <c r="BI405">
        <f t="shared" si="195"/>
        <v>225</v>
      </c>
      <c r="BJ405">
        <f t="shared" si="196"/>
        <v>3150</v>
      </c>
      <c r="BK405">
        <f t="shared" si="197"/>
        <v>7425</v>
      </c>
    </row>
    <row r="406" spans="1:63" x14ac:dyDescent="0.35">
      <c r="A406" s="231">
        <v>4936</v>
      </c>
      <c r="B406" t="s">
        <v>537</v>
      </c>
      <c r="C406" s="231">
        <f>IF(ISNA(VLOOKUP($A406,'Spring 2023 PVI'!$B$3:$AF$220,6,FALSE)),0,(VLOOKUP($A406,'Spring 2023 PVI'!$B$3:$AF$220,6,FALSE)))</f>
        <v>19</v>
      </c>
      <c r="D406" s="231">
        <f>IF(ISNA(VLOOKUP($A406,'Summer 2023 PVI'!$B$2:$AF$217,6,FALSE)),0,(VLOOKUP($A406,'Summer 2023 PVI'!$B$2:$AF$217,6,FALSE)))</f>
        <v>22</v>
      </c>
      <c r="E406" s="231">
        <f>IF(ISNA(VLOOKUP($A406,'Autumn 2023 PVI'!$B$2:$AH$214,6,FALSE)),0,(VLOOKUP($A406,'Autumn 2023 PVI'!$B$2:$AH$214,6,FALSE)))</f>
        <v>16</v>
      </c>
      <c r="F406" s="231">
        <f>IF(ISNA(VLOOKUP($A406,'Spring 2023 PVI'!$B$3:$AF$219,9,FALSE)),0,(VLOOKUP($A406,'Spring 2023 PVI'!$B$3:$AF$219,8,FALSE)))</f>
        <v>2</v>
      </c>
      <c r="G406" s="231">
        <f>IF(ISNA(VLOOKUP($A406,'Summer 2023 PVI'!$B$2:$AF$216,9,FALSE)),0,(VLOOKUP($A406,'Summer 2023 PVI'!$B$2:$AF$216,8,FALSE)))</f>
        <v>4</v>
      </c>
      <c r="H406" s="231">
        <f>IF(ISNA(VLOOKUP($A406,'Autumn 2023 PVI'!$B$2:$AH$214,9,FALSE)),0,(VLOOKUP($A406,'Autumn 2023 PVI'!$B$2:$AH$214,9,FALSE)))</f>
        <v>12</v>
      </c>
      <c r="I406" s="231">
        <f>IF(ISNA(VLOOKUP($A406,'Spring 2023 PVI'!$B$3:$AF$219,13,FALSE)),0,(VLOOKUP($A406,'Spring 2023 PVI'!$B$3:$AF$219,13,FALSE)))</f>
        <v>285</v>
      </c>
      <c r="J406" s="231">
        <f>IF(ISNA(VLOOKUP($A406,'Summer 2023 PVI'!$B$2:$AF$216,13,FALSE)),0,(VLOOKUP($A406,'Summer 2023 PVI'!$B$2:$AF$216,13,FALSE)))</f>
        <v>330</v>
      </c>
      <c r="K406" s="231">
        <f>IF(ISNA(VLOOKUP($A406,'Autumn 2023 PVI'!$B$2:$AH$214,13,FALSE)),0,(VLOOKUP($A406,'Autumn 2023 PVI'!$B$2:$AH$214,13,FALSE)))</f>
        <v>240</v>
      </c>
      <c r="L406" s="231">
        <f>IF(ISNA(VLOOKUP($A406,'Spring 2023 PVI'!$B$3:$AF$219,16,FALSE)),0,(VLOOKUP($A406,'Spring 2023 PVI'!$B$3:$AF$219,16,FALSE)))</f>
        <v>245.8</v>
      </c>
      <c r="M406" s="231">
        <f>IF(ISNA(VLOOKUP($A406,'Summer 2023 PVI'!$B$2:$AF$216,16,FALSE)),0,(VLOOKUP($A406,'Summer 2023 PVI'!$B$2:$AF$216,16,FALSE)))</f>
        <v>260.70000000000005</v>
      </c>
      <c r="N406" s="231">
        <f>IF(ISNA(VLOOKUP($A406,'Autumn 2023 PVI'!$B$2:$AH$214,16,FALSE)),0,(VLOOKUP($A406,'Autumn 2023 PVI'!$B$2:$AH$214,16,FALSE)))</f>
        <v>176.9</v>
      </c>
      <c r="O406" s="231">
        <f>IF(ISNA(VLOOKUP($A406,'Spring 2023 PVI'!$B$3:$AF$219,3,FALSE)),0,(VLOOKUP($A406,'Spring 2023 PVI'!$B$3:$AF$219,3,FALSE)))</f>
        <v>3</v>
      </c>
      <c r="P406" s="231">
        <f>IF(ISNA(VLOOKUP($A406,'Summer 2023 PVI'!$B$3:$AF$216,3,FALSE)),0,(VLOOKUP($A406,'Summer 2023 PVI'!$B$2:$AF$216,3,FALSE)))</f>
        <v>4</v>
      </c>
      <c r="Q406" s="231">
        <f>IF(ISNA(VLOOKUP($A406,'Autumn 2023 PVI'!$B$2:$AF$214,3,FALSE)),0,(VLOOKUP($A406,'Autumn 2023 PVI'!$B$2:$AF$214,3,FALSE)))</f>
        <v>3</v>
      </c>
      <c r="R406" s="231">
        <f>IF(ISNA(VLOOKUP($A406,'Spring 2023 PVI'!$B$3:$AF$219,10,FALSE)),0,(VLOOKUP($A406,'Spring 2023 PVI'!$B$3:$AF$219,10,FALSE)))</f>
        <v>45</v>
      </c>
      <c r="S406" s="231">
        <f>IF(ISNA(VLOOKUP($A406,'Summer 2023 PVI'!$B$2:$AF$216,10,FALSE)),0,(VLOOKUP($A406,'Summer 2023 PVI'!$B$2:$AF$216,10,FALSE)))</f>
        <v>60</v>
      </c>
      <c r="T406" s="231">
        <f>IF(ISNA(VLOOKUP($A406,'Autumn 2023 PVI'!$B$2:$AH$214,10,FALSE)),0,(VLOOKUP($A406,'Autumn 2023 PVI'!$B$2:$AH$214,10,FALSE)))</f>
        <v>45</v>
      </c>
      <c r="U406" s="231">
        <f>IF(ISNA(VLOOKUP($A406,'Spring 2023 PVI'!$B$3:$AF$219,26,FALSE)),0,(VLOOKUP($A406,'Spring 2023 PVI'!$B$3:$AF$219,26,FALSE)))</f>
        <v>0</v>
      </c>
      <c r="V406" s="231">
        <f>IF(ISNA(VLOOKUP($A406,'Spring 2023 PVI'!$B$3:$AF$219,26,FALSE)),0,(VLOOKUP($A406,'Spring 2023 PVI'!$B$3:$AF$219,26,FALSE)))</f>
        <v>0</v>
      </c>
      <c r="W406" s="231">
        <f>IF(ISNA(VLOOKUP($A406,'Spring 2023 PVI'!$B$3:$AF$219,26,FALSE)),0,(VLOOKUP($A406,'Spring 2023 PVI'!$B$3:$AF$219,26,FALSE)))</f>
        <v>0</v>
      </c>
      <c r="X406" s="231">
        <f>IF(ISNA(VLOOKUP($A406,'Spring 2023 PVI'!$B$3:$AF$219,27,FALSE)),0,(VLOOKUP($A406,'Spring 2023 PVI'!$B$3:$AF$219,27,FALSE)))</f>
        <v>0</v>
      </c>
      <c r="Y406" s="231">
        <f>IF(ISNA(VLOOKUP($A406,'Spring 2023 PVI'!$B$3:$AF$219,27,FALSE)),0,(VLOOKUP($A406,'Spring 2023 PVI'!$B$3:$AF$219,27,FALSE)))</f>
        <v>0</v>
      </c>
      <c r="Z406" s="231">
        <f>IF(ISNA(VLOOKUP($A406,'Spring 2023 PVI'!$B$3:$AF$219,27,FALSE)),0,(VLOOKUP($A406,'Spring 2023 PVI'!$B$3:$AF$219,27,FALSE)))</f>
        <v>0</v>
      </c>
      <c r="AA406" s="231">
        <f>IF(ISNA(VLOOKUP($A406,'Spring 2023 PVI'!$B$3:$AF$219,28,FALSE)),0,(VLOOKUP($A406,'Spring 2023 PVI'!$B$3:$AF$219,28,FALSE)))</f>
        <v>0</v>
      </c>
      <c r="AB406" s="231">
        <f>IF(ISNA(VLOOKUP($A406,'Spring 2023 PVI'!$B$3:$AF$219,28,FALSE)),0,(VLOOKUP($A406,'Spring 2023 PVI'!$B$3:$AF$219,28,FALSE)))</f>
        <v>0</v>
      </c>
      <c r="AC406" s="231">
        <f>IF(ISNA(VLOOKUP($A406,'Spring 2023 PVI'!$B$3:$AF$219,28,FALSE)),0,(VLOOKUP($A406,'Spring 2023 PVI'!$B$3:$AF$219,28,FALSE)))</f>
        <v>0</v>
      </c>
      <c r="AD406" s="384">
        <f t="shared" si="185"/>
        <v>106136.06600000001</v>
      </c>
      <c r="AE406" s="403">
        <v>15</v>
      </c>
      <c r="AF406" s="403">
        <v>15</v>
      </c>
      <c r="AG406" s="403">
        <v>0</v>
      </c>
      <c r="AH406" s="384">
        <f t="shared" si="192"/>
        <v>347.7</v>
      </c>
      <c r="AI406" s="384">
        <f t="shared" si="193"/>
        <v>165.29999999999998</v>
      </c>
      <c r="AJ406" s="384">
        <f t="shared" si="194"/>
        <v>0</v>
      </c>
      <c r="AK406" s="384">
        <f t="shared" si="186"/>
        <v>513</v>
      </c>
      <c r="AL406" s="403">
        <f>IF(ISNA(VLOOKUP($A406,'Spring 2023 PVI'!$B411:$AD411,29,FALSE)),0,(VLOOKUP($A406,'Spring 2023 PVI'!$B411:$AD411,29,FALSE)))</f>
        <v>0</v>
      </c>
      <c r="AM406" s="403">
        <f>IF(ISNA(VLOOKUP($A406,'Spring 2023 PVI'!$B411:$AZ411,30,FALSE)),0,(VLOOKUP($A406,'Spring 2023 PVI'!$B411:$AZ411,30,FALSE)))</f>
        <v>0</v>
      </c>
      <c r="AN406" s="402">
        <f t="shared" si="187"/>
        <v>0</v>
      </c>
      <c r="AO406" s="404">
        <f t="shared" si="188"/>
        <v>15544.800000000001</v>
      </c>
      <c r="AP406" s="384">
        <f t="shared" si="189"/>
        <v>122193.86600000001</v>
      </c>
      <c r="AQ406" s="403"/>
      <c r="AR406" s="403" t="e">
        <f>VLOOKUP($A406,'Data EYFSS Indica'!$C:$AQ,27,0)</f>
        <v>#N/A</v>
      </c>
      <c r="AS406" s="403" t="e">
        <f>VLOOKUP($A406,'Data EYFSS Indica'!$C:$AQ,28,0)</f>
        <v>#N/A</v>
      </c>
      <c r="AT406" s="409" t="e">
        <f t="shared" si="190"/>
        <v>#N/A</v>
      </c>
      <c r="AU406" s="409" t="e">
        <f>(VLOOKUP($A406,'Data EYFSS Indica'!$C:$AQ,24,0))/3.2*AU$3</f>
        <v>#N/A</v>
      </c>
      <c r="AV406" s="413" t="e">
        <f t="shared" si="191"/>
        <v>#N/A</v>
      </c>
      <c r="AW406" s="410" t="e">
        <f t="shared" si="181"/>
        <v>#N/A</v>
      </c>
      <c r="AX406" s="410" t="e">
        <f t="shared" si="182"/>
        <v>#N/A</v>
      </c>
      <c r="AY406" s="410" t="e">
        <f t="shared" si="183"/>
        <v>#N/A</v>
      </c>
      <c r="AZ406" s="642">
        <f>(SUMIF('Spring 2023 School'!B:B,Budget!A406,'Spring 2023 School'!AG:AG)+SUMIF('Summer 2023 School'!B:B,Budget!A406,'Summer 2023 School'!AG:AG)+SUMIF('Autumn 2023 School'!B:B,Budget!A406,'Autumn 2023 School'!AG:AG))</f>
        <v>0</v>
      </c>
      <c r="BA406" s="410">
        <f t="shared" si="184"/>
        <v>0</v>
      </c>
      <c r="BI406">
        <f t="shared" si="195"/>
        <v>225</v>
      </c>
      <c r="BJ406">
        <f t="shared" si="196"/>
        <v>225</v>
      </c>
      <c r="BK406">
        <f t="shared" si="197"/>
        <v>0</v>
      </c>
    </row>
    <row r="407" spans="1:63" x14ac:dyDescent="0.35">
      <c r="A407" s="231">
        <v>5201</v>
      </c>
      <c r="B407" t="s">
        <v>538</v>
      </c>
      <c r="C407" s="231">
        <f>IF(ISNA(VLOOKUP($A407,'Spring 2023 PVI'!$B$3:$AF$220,6,FALSE)),0,(VLOOKUP($A407,'Spring 2023 PVI'!$B$3:$AF$220,6,FALSE)))</f>
        <v>19</v>
      </c>
      <c r="D407" s="231">
        <f>IF(ISNA(VLOOKUP($A407,'Summer 2023 PVI'!$B$2:$AF$217,6,FALSE)),0,(VLOOKUP($A407,'Summer 2023 PVI'!$B$2:$AF$217,6,FALSE)))</f>
        <v>21</v>
      </c>
      <c r="E407" s="231">
        <f>IF(ISNA(VLOOKUP($A407,'Autumn 2023 PVI'!$B$2:$AH$214,6,FALSE)),0,(VLOOKUP($A407,'Autumn 2023 PVI'!$B$2:$AH$214,6,FALSE)))</f>
        <v>14</v>
      </c>
      <c r="F407" s="231">
        <f>IF(ISNA(VLOOKUP($A407,'Spring 2023 PVI'!$B$3:$AF$219,9,FALSE)),0,(VLOOKUP($A407,'Spring 2023 PVI'!$B$3:$AF$219,8,FALSE)))</f>
        <v>1</v>
      </c>
      <c r="G407" s="231">
        <f>IF(ISNA(VLOOKUP($A407,'Summer 2023 PVI'!$B$2:$AF$216,9,FALSE)),0,(VLOOKUP($A407,'Summer 2023 PVI'!$B$2:$AF$216,8,FALSE)))</f>
        <v>3</v>
      </c>
      <c r="H407" s="231">
        <f>IF(ISNA(VLOOKUP($A407,'Autumn 2023 PVI'!$B$2:$AH$214,9,FALSE)),0,(VLOOKUP($A407,'Autumn 2023 PVI'!$B$2:$AH$214,9,FALSE)))</f>
        <v>4</v>
      </c>
      <c r="I407" s="231">
        <f>IF(ISNA(VLOOKUP($A407,'Spring 2023 PVI'!$B$3:$AF$219,13,FALSE)),0,(VLOOKUP($A407,'Spring 2023 PVI'!$B$3:$AF$219,13,FALSE)))</f>
        <v>217.5</v>
      </c>
      <c r="J407" s="231">
        <f>IF(ISNA(VLOOKUP($A407,'Summer 2023 PVI'!$B$2:$AF$216,13,FALSE)),0,(VLOOKUP($A407,'Summer 2023 PVI'!$B$2:$AF$216,13,FALSE)))</f>
        <v>255</v>
      </c>
      <c r="K407" s="231">
        <f>IF(ISNA(VLOOKUP($A407,'Autumn 2023 PVI'!$B$2:$AH$214,13,FALSE)),0,(VLOOKUP($A407,'Autumn 2023 PVI'!$B$2:$AH$214,13,FALSE)))</f>
        <v>180</v>
      </c>
      <c r="L407" s="231">
        <f>IF(ISNA(VLOOKUP($A407,'Spring 2023 PVI'!$B$3:$AF$219,16,FALSE)),0,(VLOOKUP($A407,'Spring 2023 PVI'!$B$3:$AF$219,16,FALSE)))</f>
        <v>71</v>
      </c>
      <c r="M407" s="231">
        <f>IF(ISNA(VLOOKUP($A407,'Summer 2023 PVI'!$B$2:$AF$216,16,FALSE)),0,(VLOOKUP($A407,'Summer 2023 PVI'!$B$2:$AF$216,16,FALSE)))</f>
        <v>80</v>
      </c>
      <c r="N407" s="231">
        <f>IF(ISNA(VLOOKUP($A407,'Autumn 2023 PVI'!$B$2:$AH$214,16,FALSE)),0,(VLOOKUP($A407,'Autumn 2023 PVI'!$B$2:$AH$214,16,FALSE)))</f>
        <v>30</v>
      </c>
      <c r="O407" s="231">
        <f>IF(ISNA(VLOOKUP($A407,'Spring 2023 PVI'!$B$3:$AF$219,3,FALSE)),0,(VLOOKUP($A407,'Spring 2023 PVI'!$B$3:$AF$219,3,FALSE)))</f>
        <v>8</v>
      </c>
      <c r="P407" s="231">
        <f>IF(ISNA(VLOOKUP($A407,'Summer 2023 PVI'!$B$3:$AF$216,3,FALSE)),0,(VLOOKUP($A407,'Summer 2023 PVI'!$B$2:$AF$216,3,FALSE)))</f>
        <v>5</v>
      </c>
      <c r="Q407" s="231">
        <f>IF(ISNA(VLOOKUP($A407,'Autumn 2023 PVI'!$B$2:$AF$214,3,FALSE)),0,(VLOOKUP($A407,'Autumn 2023 PVI'!$B$2:$AF$214,3,FALSE)))</f>
        <v>6</v>
      </c>
      <c r="R407" s="231">
        <f>IF(ISNA(VLOOKUP($A407,'Spring 2023 PVI'!$B$3:$AF$219,10,FALSE)),0,(VLOOKUP($A407,'Spring 2023 PVI'!$B$3:$AF$219,10,FALSE)))</f>
        <v>120</v>
      </c>
      <c r="S407" s="231">
        <f>IF(ISNA(VLOOKUP($A407,'Summer 2023 PVI'!$B$2:$AF$216,10,FALSE)),0,(VLOOKUP($A407,'Summer 2023 PVI'!$B$2:$AF$216,10,FALSE)))</f>
        <v>75</v>
      </c>
      <c r="T407" s="231">
        <f>IF(ISNA(VLOOKUP($A407,'Autumn 2023 PVI'!$B$2:$AH$214,10,FALSE)),0,(VLOOKUP($A407,'Autumn 2023 PVI'!$B$2:$AH$214,10,FALSE)))</f>
        <v>90</v>
      </c>
      <c r="U407" s="231">
        <f>IF(ISNA(VLOOKUP($A407,'Spring 2023 PVI'!$B$3:$AF$219,26,FALSE)),0,(VLOOKUP($A407,'Spring 2023 PVI'!$B$3:$AF$219,26,FALSE)))</f>
        <v>0</v>
      </c>
      <c r="V407" s="231">
        <f>IF(ISNA(VLOOKUP($A407,'Spring 2023 PVI'!$B$3:$AF$219,26,FALSE)),0,(VLOOKUP($A407,'Spring 2023 PVI'!$B$3:$AF$219,26,FALSE)))</f>
        <v>0</v>
      </c>
      <c r="W407" s="231">
        <f>IF(ISNA(VLOOKUP($A407,'Spring 2023 PVI'!$B$3:$AF$219,26,FALSE)),0,(VLOOKUP($A407,'Spring 2023 PVI'!$B$3:$AF$219,26,FALSE)))</f>
        <v>0</v>
      </c>
      <c r="X407" s="231">
        <f>IF(ISNA(VLOOKUP($A407,'Spring 2023 PVI'!$B$3:$AF$219,27,FALSE)),0,(VLOOKUP($A407,'Spring 2023 PVI'!$B$3:$AF$219,27,FALSE)))</f>
        <v>0</v>
      </c>
      <c r="Y407" s="231">
        <f>IF(ISNA(VLOOKUP($A407,'Spring 2023 PVI'!$B$3:$AF$219,27,FALSE)),0,(VLOOKUP($A407,'Spring 2023 PVI'!$B$3:$AF$219,27,FALSE)))</f>
        <v>0</v>
      </c>
      <c r="Z407" s="231">
        <f>IF(ISNA(VLOOKUP($A407,'Spring 2023 PVI'!$B$3:$AF$219,27,FALSE)),0,(VLOOKUP($A407,'Spring 2023 PVI'!$B$3:$AF$219,27,FALSE)))</f>
        <v>0</v>
      </c>
      <c r="AA407" s="231">
        <f>IF(ISNA(VLOOKUP($A407,'Spring 2023 PVI'!$B$3:$AF$219,28,FALSE)),0,(VLOOKUP($A407,'Spring 2023 PVI'!$B$3:$AF$219,28,FALSE)))</f>
        <v>0</v>
      </c>
      <c r="AB407" s="231">
        <f>IF(ISNA(VLOOKUP($A407,'Spring 2023 PVI'!$B$3:$AF$219,28,FALSE)),0,(VLOOKUP($A407,'Spring 2023 PVI'!$B$3:$AF$219,28,FALSE)))</f>
        <v>0</v>
      </c>
      <c r="AC407" s="231">
        <f>IF(ISNA(VLOOKUP($A407,'Spring 2023 PVI'!$B$3:$AF$219,28,FALSE)),0,(VLOOKUP($A407,'Spring 2023 PVI'!$B$3:$AF$219,28,FALSE)))</f>
        <v>0</v>
      </c>
      <c r="AD407" s="384">
        <f t="shared" si="185"/>
        <v>57590.210000000006</v>
      </c>
      <c r="AE407" s="403">
        <v>0</v>
      </c>
      <c r="AF407" s="403">
        <v>45</v>
      </c>
      <c r="AG407" s="403">
        <v>7.5</v>
      </c>
      <c r="AH407" s="384">
        <f t="shared" si="192"/>
        <v>0</v>
      </c>
      <c r="AI407" s="384">
        <f t="shared" si="193"/>
        <v>495.9</v>
      </c>
      <c r="AJ407" s="384">
        <f t="shared" si="194"/>
        <v>22.8</v>
      </c>
      <c r="AK407" s="384">
        <f t="shared" si="186"/>
        <v>518.69999999999993</v>
      </c>
      <c r="AL407" s="403">
        <f>IF(ISNA(VLOOKUP($A407,'Spring 2023 PVI'!$B412:$AD412,29,FALSE)),0,(VLOOKUP($A407,'Spring 2023 PVI'!$B412:$AD412,29,FALSE)))</f>
        <v>0</v>
      </c>
      <c r="AM407" s="403">
        <f>IF(ISNA(VLOOKUP($A407,'Spring 2023 PVI'!$B412:$AZ412,30,FALSE)),0,(VLOOKUP($A407,'Spring 2023 PVI'!$B412:$AZ412,30,FALSE)))</f>
        <v>0</v>
      </c>
      <c r="AN407" s="402">
        <f t="shared" si="187"/>
        <v>0</v>
      </c>
      <c r="AO407" s="404">
        <f t="shared" si="188"/>
        <v>29498.399999999998</v>
      </c>
      <c r="AP407" s="384">
        <f t="shared" si="189"/>
        <v>87607.31</v>
      </c>
      <c r="AQ407" s="403"/>
      <c r="AR407" s="403">
        <f>VLOOKUP($A407,'Data EYFSS Indica'!$C:$AQ,27,0)</f>
        <v>0</v>
      </c>
      <c r="AS407" s="403">
        <f>VLOOKUP($A407,'Data EYFSS Indica'!$C:$AQ,28,0)</f>
        <v>0</v>
      </c>
      <c r="AT407" s="409">
        <f t="shared" si="190"/>
        <v>0</v>
      </c>
      <c r="AU407" s="409">
        <f>(VLOOKUP($A407,'Data EYFSS Indica'!$C:$AQ,24,0))/3.2*AU$3</f>
        <v>0</v>
      </c>
      <c r="AV407" s="413">
        <f t="shared" si="191"/>
        <v>87607.31</v>
      </c>
      <c r="AW407" s="410">
        <f t="shared" si="181"/>
        <v>36503.04583333333</v>
      </c>
      <c r="AX407" s="410">
        <f t="shared" si="182"/>
        <v>29202.436666666665</v>
      </c>
      <c r="AY407" s="410">
        <f t="shared" si="183"/>
        <v>21901.827499999999</v>
      </c>
      <c r="AZ407" s="642">
        <f>(SUMIF('Spring 2023 School'!B:B,Budget!A407,'Spring 2023 School'!AG:AG)+SUMIF('Summer 2023 School'!B:B,Budget!A407,'Summer 2023 School'!AG:AG)+SUMIF('Autumn 2023 School'!B:B,Budget!A407,'Autumn 2023 School'!AG:AG))</f>
        <v>0</v>
      </c>
      <c r="BA407" s="410">
        <f t="shared" si="184"/>
        <v>0</v>
      </c>
      <c r="BI407">
        <f t="shared" si="195"/>
        <v>0</v>
      </c>
      <c r="BJ407">
        <f t="shared" si="196"/>
        <v>675</v>
      </c>
      <c r="BK407">
        <f t="shared" si="197"/>
        <v>112.5</v>
      </c>
    </row>
    <row r="408" spans="1:63" x14ac:dyDescent="0.35">
      <c r="A408" s="231">
        <v>5347</v>
      </c>
      <c r="B408" t="s">
        <v>539</v>
      </c>
      <c r="C408" s="231">
        <f>IF(ISNA(VLOOKUP($A408,'Spring 2023 PVI'!$B$3:$AF$220,6,FALSE)),0,(VLOOKUP($A408,'Spring 2023 PVI'!$B$3:$AF$220,6,FALSE)))</f>
        <v>0</v>
      </c>
      <c r="D408" s="231">
        <f>IF(ISNA(VLOOKUP($A408,'Summer 2023 PVI'!$B$2:$AF$217,6,FALSE)),0,(VLOOKUP($A408,'Summer 2023 PVI'!$B$2:$AF$217,6,FALSE)))</f>
        <v>1</v>
      </c>
      <c r="E408" s="231">
        <f>IF(ISNA(VLOOKUP($A408,'Autumn 2023 PVI'!$B$2:$AH$214,6,FALSE)),0,(VLOOKUP($A408,'Autumn 2023 PVI'!$B$2:$AH$214,6,FALSE)))</f>
        <v>0</v>
      </c>
      <c r="F408" s="231">
        <f>IF(ISNA(VLOOKUP($A408,'Spring 2023 PVI'!$B$3:$AF$219,9,FALSE)),0,(VLOOKUP($A408,'Spring 2023 PVI'!$B$3:$AF$219,8,FALSE)))</f>
        <v>0</v>
      </c>
      <c r="G408" s="231">
        <f>IF(ISNA(VLOOKUP($A408,'Summer 2023 PVI'!$B$2:$AF$216,9,FALSE)),0,(VLOOKUP($A408,'Summer 2023 PVI'!$B$2:$AF$216,8,FALSE)))</f>
        <v>0</v>
      </c>
      <c r="H408" s="231">
        <f>IF(ISNA(VLOOKUP($A408,'Autumn 2023 PVI'!$B$2:$AH$214,9,FALSE)),0,(VLOOKUP($A408,'Autumn 2023 PVI'!$B$2:$AH$214,9,FALSE)))</f>
        <v>0</v>
      </c>
      <c r="I408" s="231">
        <f>IF(ISNA(VLOOKUP($A408,'Spring 2023 PVI'!$B$3:$AF$219,13,FALSE)),0,(VLOOKUP($A408,'Spring 2023 PVI'!$B$3:$AF$219,13,FALSE)))</f>
        <v>0</v>
      </c>
      <c r="J408" s="231">
        <f>IF(ISNA(VLOOKUP($A408,'Summer 2023 PVI'!$B$2:$AF$216,13,FALSE)),0,(VLOOKUP($A408,'Summer 2023 PVI'!$B$2:$AF$216,13,FALSE)))</f>
        <v>15</v>
      </c>
      <c r="K408" s="231">
        <f>IF(ISNA(VLOOKUP($A408,'Autumn 2023 PVI'!$B$2:$AH$214,13,FALSE)),0,(VLOOKUP($A408,'Autumn 2023 PVI'!$B$2:$AH$214,13,FALSE)))</f>
        <v>0</v>
      </c>
      <c r="L408" s="231">
        <f>IF(ISNA(VLOOKUP($A408,'Spring 2023 PVI'!$B$3:$AF$219,16,FALSE)),0,(VLOOKUP($A408,'Spring 2023 PVI'!$B$3:$AF$219,16,FALSE)))</f>
        <v>0</v>
      </c>
      <c r="M408" s="231">
        <f>IF(ISNA(VLOOKUP($A408,'Summer 2023 PVI'!$B$2:$AF$216,16,FALSE)),0,(VLOOKUP($A408,'Summer 2023 PVI'!$B$2:$AF$216,16,FALSE)))</f>
        <v>15</v>
      </c>
      <c r="N408" s="231">
        <f>IF(ISNA(VLOOKUP($A408,'Autumn 2023 PVI'!$B$2:$AH$214,16,FALSE)),0,(VLOOKUP($A408,'Autumn 2023 PVI'!$B$2:$AH$214,16,FALSE)))</f>
        <v>0</v>
      </c>
      <c r="O408" s="231">
        <f>IF(ISNA(VLOOKUP($A408,'Spring 2023 PVI'!$B$3:$AF$219,3,FALSE)),0,(VLOOKUP($A408,'Spring 2023 PVI'!$B$3:$AF$219,3,FALSE)))</f>
        <v>0</v>
      </c>
      <c r="P408" s="231">
        <f>IF(ISNA(VLOOKUP($A408,'Summer 2023 PVI'!$B$3:$AF$216,3,FALSE)),0,(VLOOKUP($A408,'Summer 2023 PVI'!$B$2:$AF$216,3,FALSE)))</f>
        <v>0</v>
      </c>
      <c r="Q408" s="231">
        <f>IF(ISNA(VLOOKUP($A408,'Autumn 2023 PVI'!$B$2:$AF$214,3,FALSE)),0,(VLOOKUP($A408,'Autumn 2023 PVI'!$B$2:$AF$214,3,FALSE)))</f>
        <v>0</v>
      </c>
      <c r="R408" s="231">
        <f>IF(ISNA(VLOOKUP($A408,'Spring 2023 PVI'!$B$3:$AF$219,10,FALSE)),0,(VLOOKUP($A408,'Spring 2023 PVI'!$B$3:$AF$219,10,FALSE)))</f>
        <v>0</v>
      </c>
      <c r="S408" s="231">
        <f>IF(ISNA(VLOOKUP($A408,'Summer 2023 PVI'!$B$2:$AF$216,10,FALSE)),0,(VLOOKUP($A408,'Summer 2023 PVI'!$B$2:$AF$216,10,FALSE)))</f>
        <v>0</v>
      </c>
      <c r="T408" s="231">
        <f>IF(ISNA(VLOOKUP($A408,'Autumn 2023 PVI'!$B$2:$AH$214,10,FALSE)),0,(VLOOKUP($A408,'Autumn 2023 PVI'!$B$2:$AH$214,10,FALSE)))</f>
        <v>0</v>
      </c>
      <c r="U408" s="231">
        <f>IF(ISNA(VLOOKUP($A408,'Spring 2023 PVI'!$B$3:$AF$219,26,FALSE)),0,(VLOOKUP($A408,'Spring 2023 PVI'!$B$3:$AF$219,26,FALSE)))</f>
        <v>0</v>
      </c>
      <c r="V408" s="231">
        <f>IF(ISNA(VLOOKUP($A408,'Spring 2023 PVI'!$B$3:$AF$219,26,FALSE)),0,(VLOOKUP($A408,'Spring 2023 PVI'!$B$3:$AF$219,26,FALSE)))</f>
        <v>0</v>
      </c>
      <c r="W408" s="231">
        <f>IF(ISNA(VLOOKUP($A408,'Spring 2023 PVI'!$B$3:$AF$219,26,FALSE)),0,(VLOOKUP($A408,'Spring 2023 PVI'!$B$3:$AF$219,26,FALSE)))</f>
        <v>0</v>
      </c>
      <c r="X408" s="231">
        <f>IF(ISNA(VLOOKUP($A408,'Spring 2023 PVI'!$B$3:$AF$219,27,FALSE)),0,(VLOOKUP($A408,'Spring 2023 PVI'!$B$3:$AF$219,27,FALSE)))</f>
        <v>0</v>
      </c>
      <c r="Y408" s="231">
        <f>IF(ISNA(VLOOKUP($A408,'Spring 2023 PVI'!$B$3:$AF$219,27,FALSE)),0,(VLOOKUP($A408,'Spring 2023 PVI'!$B$3:$AF$219,27,FALSE)))</f>
        <v>0</v>
      </c>
      <c r="Z408" s="231">
        <f>IF(ISNA(VLOOKUP($A408,'Spring 2023 PVI'!$B$3:$AF$219,27,FALSE)),0,(VLOOKUP($A408,'Spring 2023 PVI'!$B$3:$AF$219,27,FALSE)))</f>
        <v>0</v>
      </c>
      <c r="AA408" s="231">
        <f>IF(ISNA(VLOOKUP($A408,'Spring 2023 PVI'!$B$3:$AF$219,28,FALSE)),0,(VLOOKUP($A408,'Spring 2023 PVI'!$B$3:$AF$219,28,FALSE)))</f>
        <v>0</v>
      </c>
      <c r="AB408" s="231">
        <f>IF(ISNA(VLOOKUP($A408,'Spring 2023 PVI'!$B$3:$AF$219,28,FALSE)),0,(VLOOKUP($A408,'Spring 2023 PVI'!$B$3:$AF$219,28,FALSE)))</f>
        <v>0</v>
      </c>
      <c r="AC408" s="231">
        <f>IF(ISNA(VLOOKUP($A408,'Spring 2023 PVI'!$B$3:$AF$219,28,FALSE)),0,(VLOOKUP($A408,'Spring 2023 PVI'!$B$3:$AF$219,28,FALSE)))</f>
        <v>0</v>
      </c>
      <c r="AD408" s="384">
        <f t="shared" si="185"/>
        <v>2113.8000000000002</v>
      </c>
      <c r="AE408" s="403">
        <v>0</v>
      </c>
      <c r="AF408" s="403">
        <v>0</v>
      </c>
      <c r="AG408" s="403">
        <v>0</v>
      </c>
      <c r="AH408" s="384">
        <f t="shared" si="192"/>
        <v>0</v>
      </c>
      <c r="AI408" s="384">
        <f t="shared" si="193"/>
        <v>0</v>
      </c>
      <c r="AJ408" s="384">
        <f t="shared" si="194"/>
        <v>0</v>
      </c>
      <c r="AK408" s="384">
        <f t="shared" si="186"/>
        <v>0</v>
      </c>
      <c r="AL408" s="403">
        <f>IF(ISNA(VLOOKUP($A408,'Spring 2023 PVI'!$B413:$AD413,29,FALSE)),0,(VLOOKUP($A408,'Spring 2023 PVI'!$B413:$AD413,29,FALSE)))</f>
        <v>0</v>
      </c>
      <c r="AM408" s="403">
        <f>IF(ISNA(VLOOKUP($A408,'Spring 2023 PVI'!$B413:$AZ413,30,FALSE)),0,(VLOOKUP($A408,'Spring 2023 PVI'!$B413:$AZ413,30,FALSE)))</f>
        <v>0</v>
      </c>
      <c r="AN408" s="402">
        <f t="shared" si="187"/>
        <v>0</v>
      </c>
      <c r="AO408" s="404">
        <f t="shared" si="188"/>
        <v>0</v>
      </c>
      <c r="AP408" s="384">
        <f t="shared" si="189"/>
        <v>2113.8000000000002</v>
      </c>
      <c r="AQ408" s="403"/>
      <c r="AR408" s="403" t="e">
        <f>VLOOKUP($A408,'Data EYFSS Indica'!$C:$AQ,27,0)</f>
        <v>#N/A</v>
      </c>
      <c r="AS408" s="403" t="e">
        <f>VLOOKUP($A408,'Data EYFSS Indica'!$C:$AQ,28,0)</f>
        <v>#N/A</v>
      </c>
      <c r="AT408" s="409" t="e">
        <f t="shared" si="190"/>
        <v>#N/A</v>
      </c>
      <c r="AU408" s="409" t="e">
        <f>(VLOOKUP($A408,'Data EYFSS Indica'!$C:$AQ,24,0))/3.2*AU$3</f>
        <v>#N/A</v>
      </c>
      <c r="AV408" s="413" t="e">
        <f t="shared" si="191"/>
        <v>#N/A</v>
      </c>
      <c r="AW408" s="410" t="e">
        <f t="shared" si="181"/>
        <v>#N/A</v>
      </c>
      <c r="AX408" s="410" t="e">
        <f t="shared" si="182"/>
        <v>#N/A</v>
      </c>
      <c r="AY408" s="410" t="e">
        <f t="shared" si="183"/>
        <v>#N/A</v>
      </c>
      <c r="AZ408" s="642">
        <f>(SUMIF('Spring 2023 School'!B:B,Budget!A408,'Spring 2023 School'!AG:AG)+SUMIF('Summer 2023 School'!B:B,Budget!A408,'Summer 2023 School'!AG:AG)+SUMIF('Autumn 2023 School'!B:B,Budget!A408,'Autumn 2023 School'!AG:AG))</f>
        <v>0</v>
      </c>
      <c r="BA408" s="410">
        <f t="shared" si="184"/>
        <v>0</v>
      </c>
      <c r="BI408">
        <f t="shared" si="195"/>
        <v>0</v>
      </c>
      <c r="BJ408">
        <f t="shared" si="196"/>
        <v>0</v>
      </c>
      <c r="BK408">
        <f t="shared" si="197"/>
        <v>0</v>
      </c>
    </row>
    <row r="409" spans="1:63" x14ac:dyDescent="0.35">
      <c r="A409" s="231">
        <v>5352</v>
      </c>
      <c r="B409" t="s">
        <v>540</v>
      </c>
      <c r="C409" s="231">
        <f>IF(ISNA(VLOOKUP($A409,'Spring 2023 PVI'!$B$3:$AF$220,6,FALSE)),0,(VLOOKUP($A409,'Spring 2023 PVI'!$B$3:$AF$220,6,FALSE)))</f>
        <v>3</v>
      </c>
      <c r="D409" s="231">
        <f>IF(ISNA(VLOOKUP($A409,'Summer 2023 PVI'!$B$2:$AF$217,6,FALSE)),0,(VLOOKUP($A409,'Summer 2023 PVI'!$B$2:$AF$217,6,FALSE)))</f>
        <v>5</v>
      </c>
      <c r="E409" s="231">
        <f>IF(ISNA(VLOOKUP($A409,'Autumn 2023 PVI'!$B$2:$AH$214,6,FALSE)),0,(VLOOKUP($A409,'Autumn 2023 PVI'!$B$2:$AH$214,6,FALSE)))</f>
        <v>4</v>
      </c>
      <c r="F409" s="231">
        <f>IF(ISNA(VLOOKUP($A409,'Spring 2023 PVI'!$B$3:$AF$219,9,FALSE)),0,(VLOOKUP($A409,'Spring 2023 PVI'!$B$3:$AF$219,8,FALSE)))</f>
        <v>1</v>
      </c>
      <c r="G409" s="231">
        <f>IF(ISNA(VLOOKUP($A409,'Summer 2023 PVI'!$B$2:$AF$216,9,FALSE)),0,(VLOOKUP($A409,'Summer 2023 PVI'!$B$2:$AF$216,8,FALSE)))</f>
        <v>0</v>
      </c>
      <c r="H409" s="231">
        <f>IF(ISNA(VLOOKUP($A409,'Autumn 2023 PVI'!$B$2:$AH$214,9,FALSE)),0,(VLOOKUP($A409,'Autumn 2023 PVI'!$B$2:$AH$214,9,FALSE)))</f>
        <v>0</v>
      </c>
      <c r="I409" s="231">
        <f>IF(ISNA(VLOOKUP($A409,'Spring 2023 PVI'!$B$3:$AF$219,13,FALSE)),0,(VLOOKUP($A409,'Spring 2023 PVI'!$B$3:$AF$219,13,FALSE)))</f>
        <v>30</v>
      </c>
      <c r="J409" s="231">
        <f>IF(ISNA(VLOOKUP($A409,'Summer 2023 PVI'!$B$2:$AF$216,13,FALSE)),0,(VLOOKUP($A409,'Summer 2023 PVI'!$B$2:$AF$216,13,FALSE)))</f>
        <v>73</v>
      </c>
      <c r="K409" s="231">
        <f>IF(ISNA(VLOOKUP($A409,'Autumn 2023 PVI'!$B$2:$AH$214,13,FALSE)),0,(VLOOKUP($A409,'Autumn 2023 PVI'!$B$2:$AH$214,13,FALSE)))</f>
        <v>51</v>
      </c>
      <c r="L409" s="231">
        <f>IF(ISNA(VLOOKUP($A409,'Spring 2023 PVI'!$B$3:$AF$219,16,FALSE)),0,(VLOOKUP($A409,'Spring 2023 PVI'!$B$3:$AF$219,16,FALSE)))</f>
        <v>15</v>
      </c>
      <c r="M409" s="231">
        <f>IF(ISNA(VLOOKUP($A409,'Summer 2023 PVI'!$B$2:$AF$216,16,FALSE)),0,(VLOOKUP($A409,'Summer 2023 PVI'!$B$2:$AF$216,16,FALSE)))</f>
        <v>0</v>
      </c>
      <c r="N409" s="231">
        <f>IF(ISNA(VLOOKUP($A409,'Autumn 2023 PVI'!$B$2:$AH$214,16,FALSE)),0,(VLOOKUP($A409,'Autumn 2023 PVI'!$B$2:$AH$214,16,FALSE)))</f>
        <v>0</v>
      </c>
      <c r="O409" s="231">
        <f>IF(ISNA(VLOOKUP($A409,'Spring 2023 PVI'!$B$3:$AF$219,3,FALSE)),0,(VLOOKUP($A409,'Spring 2023 PVI'!$B$3:$AF$219,3,FALSE)))</f>
        <v>1</v>
      </c>
      <c r="P409" s="231">
        <f>IF(ISNA(VLOOKUP($A409,'Summer 2023 PVI'!$B$3:$AF$216,3,FALSE)),0,(VLOOKUP($A409,'Summer 2023 PVI'!$B$2:$AF$216,3,FALSE)))</f>
        <v>0</v>
      </c>
      <c r="Q409" s="231">
        <f>IF(ISNA(VLOOKUP($A409,'Autumn 2023 PVI'!$B$2:$AF$214,3,FALSE)),0,(VLOOKUP($A409,'Autumn 2023 PVI'!$B$2:$AF$214,3,FALSE)))</f>
        <v>1</v>
      </c>
      <c r="R409" s="231">
        <f>IF(ISNA(VLOOKUP($A409,'Spring 2023 PVI'!$B$3:$AF$219,10,FALSE)),0,(VLOOKUP($A409,'Spring 2023 PVI'!$B$3:$AF$219,10,FALSE)))</f>
        <v>15</v>
      </c>
      <c r="S409" s="231">
        <f>IF(ISNA(VLOOKUP($A409,'Summer 2023 PVI'!$B$2:$AF$216,10,FALSE)),0,(VLOOKUP($A409,'Summer 2023 PVI'!$B$2:$AF$216,10,FALSE)))</f>
        <v>0</v>
      </c>
      <c r="T409" s="231">
        <f>IF(ISNA(VLOOKUP($A409,'Autumn 2023 PVI'!$B$2:$AH$214,10,FALSE)),0,(VLOOKUP($A409,'Autumn 2023 PVI'!$B$2:$AH$214,10,FALSE)))</f>
        <v>15</v>
      </c>
      <c r="U409" s="231">
        <f>IF(ISNA(VLOOKUP($A409,'Spring 2023 PVI'!$B$3:$AF$219,26,FALSE)),0,(VLOOKUP($A409,'Spring 2023 PVI'!$B$3:$AF$219,26,FALSE)))</f>
        <v>0</v>
      </c>
      <c r="V409" s="231">
        <f>IF(ISNA(VLOOKUP($A409,'Spring 2023 PVI'!$B$3:$AF$219,26,FALSE)),0,(VLOOKUP($A409,'Spring 2023 PVI'!$B$3:$AF$219,26,FALSE)))</f>
        <v>0</v>
      </c>
      <c r="W409" s="231">
        <f>IF(ISNA(VLOOKUP($A409,'Spring 2023 PVI'!$B$3:$AF$219,26,FALSE)),0,(VLOOKUP($A409,'Spring 2023 PVI'!$B$3:$AF$219,26,FALSE)))</f>
        <v>0</v>
      </c>
      <c r="X409" s="231">
        <f>IF(ISNA(VLOOKUP($A409,'Spring 2023 PVI'!$B$3:$AF$219,27,FALSE)),0,(VLOOKUP($A409,'Spring 2023 PVI'!$B$3:$AF$219,27,FALSE)))</f>
        <v>0</v>
      </c>
      <c r="Y409" s="231">
        <f>IF(ISNA(VLOOKUP($A409,'Spring 2023 PVI'!$B$3:$AF$219,27,FALSE)),0,(VLOOKUP($A409,'Spring 2023 PVI'!$B$3:$AF$219,27,FALSE)))</f>
        <v>0</v>
      </c>
      <c r="Z409" s="231">
        <f>IF(ISNA(VLOOKUP($A409,'Spring 2023 PVI'!$B$3:$AF$219,27,FALSE)),0,(VLOOKUP($A409,'Spring 2023 PVI'!$B$3:$AF$219,27,FALSE)))</f>
        <v>0</v>
      </c>
      <c r="AA409" s="231">
        <f>IF(ISNA(VLOOKUP($A409,'Spring 2023 PVI'!$B$3:$AF$219,28,FALSE)),0,(VLOOKUP($A409,'Spring 2023 PVI'!$B$3:$AF$219,28,FALSE)))</f>
        <v>0</v>
      </c>
      <c r="AB409" s="231">
        <f>IF(ISNA(VLOOKUP($A409,'Spring 2023 PVI'!$B$3:$AF$219,28,FALSE)),0,(VLOOKUP($A409,'Spring 2023 PVI'!$B$3:$AF$219,28,FALSE)))</f>
        <v>0</v>
      </c>
      <c r="AC409" s="231">
        <f>IF(ISNA(VLOOKUP($A409,'Spring 2023 PVI'!$B$3:$AF$219,28,FALSE)),0,(VLOOKUP($A409,'Spring 2023 PVI'!$B$3:$AF$219,28,FALSE)))</f>
        <v>0</v>
      </c>
      <c r="AD409" s="384">
        <f t="shared" si="185"/>
        <v>11631.32</v>
      </c>
      <c r="AE409" s="403">
        <v>0</v>
      </c>
      <c r="AF409" s="403">
        <v>0</v>
      </c>
      <c r="AG409" s="403">
        <v>15</v>
      </c>
      <c r="AH409" s="384">
        <f t="shared" si="192"/>
        <v>0</v>
      </c>
      <c r="AI409" s="384">
        <f t="shared" si="193"/>
        <v>0</v>
      </c>
      <c r="AJ409" s="384">
        <f t="shared" si="194"/>
        <v>45.6</v>
      </c>
      <c r="AK409" s="384">
        <f t="shared" si="186"/>
        <v>45.6</v>
      </c>
      <c r="AL409" s="403">
        <f>IF(ISNA(VLOOKUP($A409,'Spring 2023 PVI'!$B414:$AD414,29,FALSE)),0,(VLOOKUP($A409,'Spring 2023 PVI'!$B414:$AD414,29,FALSE)))</f>
        <v>0</v>
      </c>
      <c r="AM409" s="403">
        <f>IF(ISNA(VLOOKUP($A409,'Spring 2023 PVI'!$B414:$AZ414,30,FALSE)),0,(VLOOKUP($A409,'Spring 2023 PVI'!$B414:$AZ414,30,FALSE)))</f>
        <v>0</v>
      </c>
      <c r="AN409" s="402">
        <f t="shared" si="187"/>
        <v>0</v>
      </c>
      <c r="AO409" s="404">
        <f t="shared" si="188"/>
        <v>3060</v>
      </c>
      <c r="AP409" s="384">
        <f t="shared" si="189"/>
        <v>14736.92</v>
      </c>
      <c r="AQ409" s="403"/>
      <c r="AR409" s="403" t="e">
        <f>VLOOKUP($A409,'Data EYFSS Indica'!$C:$AQ,27,0)</f>
        <v>#N/A</v>
      </c>
      <c r="AS409" s="403" t="e">
        <f>VLOOKUP($A409,'Data EYFSS Indica'!$C:$AQ,28,0)</f>
        <v>#N/A</v>
      </c>
      <c r="AT409" s="409" t="e">
        <f t="shared" si="190"/>
        <v>#N/A</v>
      </c>
      <c r="AU409" s="409" t="e">
        <f>(VLOOKUP($A409,'Data EYFSS Indica'!$C:$AQ,24,0))/3.2*AU$3</f>
        <v>#N/A</v>
      </c>
      <c r="AV409" s="413" t="e">
        <f t="shared" si="191"/>
        <v>#N/A</v>
      </c>
      <c r="AW409" s="410" t="e">
        <f t="shared" si="181"/>
        <v>#N/A</v>
      </c>
      <c r="AX409" s="410" t="e">
        <f t="shared" si="182"/>
        <v>#N/A</v>
      </c>
      <c r="AY409" s="410" t="e">
        <f t="shared" si="183"/>
        <v>#N/A</v>
      </c>
      <c r="AZ409" s="642">
        <f>(SUMIF('Spring 2023 School'!B:B,Budget!A409,'Spring 2023 School'!AG:AG)+SUMIF('Summer 2023 School'!B:B,Budget!A409,'Summer 2023 School'!AG:AG)+SUMIF('Autumn 2023 School'!B:B,Budget!A409,'Autumn 2023 School'!AG:AG))</f>
        <v>0</v>
      </c>
      <c r="BA409" s="410">
        <f t="shared" si="184"/>
        <v>0</v>
      </c>
      <c r="BI409">
        <f t="shared" si="195"/>
        <v>0</v>
      </c>
      <c r="BJ409">
        <f t="shared" si="196"/>
        <v>0</v>
      </c>
      <c r="BK409">
        <f t="shared" si="197"/>
        <v>225</v>
      </c>
    </row>
    <row r="410" spans="1:63" x14ac:dyDescent="0.35">
      <c r="A410" s="231">
        <v>5389</v>
      </c>
      <c r="B410" t="s">
        <v>541</v>
      </c>
      <c r="C410" s="231">
        <f>IF(ISNA(VLOOKUP($A410,'Spring 2023 PVI'!$B$3:$AF$220,6,FALSE)),0,(VLOOKUP($A410,'Spring 2023 PVI'!$B$3:$AF$220,6,FALSE)))</f>
        <v>0</v>
      </c>
      <c r="D410" s="231">
        <f>IF(ISNA(VLOOKUP($A410,'Summer 2023 PVI'!$B$2:$AF$217,6,FALSE)),0,(VLOOKUP($A410,'Summer 2023 PVI'!$B$2:$AF$217,6,FALSE)))</f>
        <v>43</v>
      </c>
      <c r="E410" s="231">
        <f>IF(ISNA(VLOOKUP($A410,'Autumn 2023 PVI'!$B$2:$AH$214,6,FALSE)),0,(VLOOKUP($A410,'Autumn 2023 PVI'!$B$2:$AH$214,6,FALSE)))</f>
        <v>24</v>
      </c>
      <c r="F410" s="231">
        <f>IF(ISNA(VLOOKUP($A410,'Spring 2023 PVI'!$B$3:$AF$219,9,FALSE)),0,(VLOOKUP($A410,'Spring 2023 PVI'!$B$3:$AF$219,8,FALSE)))</f>
        <v>0</v>
      </c>
      <c r="G410" s="231">
        <f>IF(ISNA(VLOOKUP($A410,'Summer 2023 PVI'!$B$2:$AF$216,9,FALSE)),0,(VLOOKUP($A410,'Summer 2023 PVI'!$B$2:$AF$216,8,FALSE)))</f>
        <v>7</v>
      </c>
      <c r="H410" s="231">
        <f>IF(ISNA(VLOOKUP($A410,'Autumn 2023 PVI'!$B$2:$AH$214,9,FALSE)),0,(VLOOKUP($A410,'Autumn 2023 PVI'!$B$2:$AH$214,9,FALSE)))</f>
        <v>20</v>
      </c>
      <c r="I410" s="231">
        <f>IF(ISNA(VLOOKUP($A410,'Spring 2023 PVI'!$B$3:$AF$219,13,FALSE)),0,(VLOOKUP($A410,'Spring 2023 PVI'!$B$3:$AF$219,13,FALSE)))</f>
        <v>0</v>
      </c>
      <c r="J410" s="231">
        <f>IF(ISNA(VLOOKUP($A410,'Summer 2023 PVI'!$B$2:$AF$216,13,FALSE)),0,(VLOOKUP($A410,'Summer 2023 PVI'!$B$2:$AF$216,13,FALSE)))</f>
        <v>614</v>
      </c>
      <c r="K410" s="231">
        <f>IF(ISNA(VLOOKUP($A410,'Autumn 2023 PVI'!$B$2:$AH$214,13,FALSE)),0,(VLOOKUP($A410,'Autumn 2023 PVI'!$B$2:$AH$214,13,FALSE)))</f>
        <v>331</v>
      </c>
      <c r="L410" s="231">
        <f>IF(ISNA(VLOOKUP($A410,'Spring 2023 PVI'!$B$3:$AF$219,16,FALSE)),0,(VLOOKUP($A410,'Spring 2023 PVI'!$B$3:$AF$219,16,FALSE)))</f>
        <v>0</v>
      </c>
      <c r="M410" s="231">
        <f>IF(ISNA(VLOOKUP($A410,'Summer 2023 PVI'!$B$2:$AF$216,16,FALSE)),0,(VLOOKUP($A410,'Summer 2023 PVI'!$B$2:$AF$216,16,FALSE)))</f>
        <v>355</v>
      </c>
      <c r="N410" s="231">
        <f>IF(ISNA(VLOOKUP($A410,'Autumn 2023 PVI'!$B$2:$AH$214,16,FALSE)),0,(VLOOKUP($A410,'Autumn 2023 PVI'!$B$2:$AH$214,16,FALSE)))</f>
        <v>246</v>
      </c>
      <c r="O410" s="231">
        <f>IF(ISNA(VLOOKUP($A410,'Spring 2023 PVI'!$B$3:$AF$219,3,FALSE)),0,(VLOOKUP($A410,'Spring 2023 PVI'!$B$3:$AF$219,3,FALSE)))</f>
        <v>0</v>
      </c>
      <c r="P410" s="231">
        <f>IF(ISNA(VLOOKUP($A410,'Summer 2023 PVI'!$B$3:$AF$216,3,FALSE)),0,(VLOOKUP($A410,'Summer 2023 PVI'!$B$2:$AF$216,3,FALSE)))</f>
        <v>3</v>
      </c>
      <c r="Q410" s="231">
        <f>IF(ISNA(VLOOKUP($A410,'Autumn 2023 PVI'!$B$2:$AF$214,3,FALSE)),0,(VLOOKUP($A410,'Autumn 2023 PVI'!$B$2:$AF$214,3,FALSE)))</f>
        <v>2</v>
      </c>
      <c r="R410" s="231">
        <f>IF(ISNA(VLOOKUP($A410,'Spring 2023 PVI'!$B$3:$AF$219,10,FALSE)),0,(VLOOKUP($A410,'Spring 2023 PVI'!$B$3:$AF$219,10,FALSE)))</f>
        <v>0</v>
      </c>
      <c r="S410" s="231">
        <f>IF(ISNA(VLOOKUP($A410,'Summer 2023 PVI'!$B$2:$AF$216,10,FALSE)),0,(VLOOKUP($A410,'Summer 2023 PVI'!$B$2:$AF$216,10,FALSE)))</f>
        <v>39</v>
      </c>
      <c r="T410" s="231">
        <f>IF(ISNA(VLOOKUP($A410,'Autumn 2023 PVI'!$B$2:$AH$214,10,FALSE)),0,(VLOOKUP($A410,'Autumn 2023 PVI'!$B$2:$AH$214,10,FALSE)))</f>
        <v>30</v>
      </c>
      <c r="U410" s="231">
        <f>IF(ISNA(VLOOKUP($A410,'Spring 2023 PVI'!$B$3:$AF$219,26,FALSE)),0,(VLOOKUP($A410,'Spring 2023 PVI'!$B$3:$AF$219,26,FALSE)))</f>
        <v>0</v>
      </c>
      <c r="V410" s="231">
        <f>IF(ISNA(VLOOKUP($A410,'Spring 2023 PVI'!$B$3:$AF$219,26,FALSE)),0,(VLOOKUP($A410,'Spring 2023 PVI'!$B$3:$AF$219,26,FALSE)))</f>
        <v>0</v>
      </c>
      <c r="W410" s="231">
        <f>IF(ISNA(VLOOKUP($A410,'Spring 2023 PVI'!$B$3:$AF$219,26,FALSE)),0,(VLOOKUP($A410,'Spring 2023 PVI'!$B$3:$AF$219,26,FALSE)))</f>
        <v>0</v>
      </c>
      <c r="X410" s="231">
        <f>IF(ISNA(VLOOKUP($A410,'Spring 2023 PVI'!$B$3:$AF$219,27,FALSE)),0,(VLOOKUP($A410,'Spring 2023 PVI'!$B$3:$AF$219,27,FALSE)))</f>
        <v>0</v>
      </c>
      <c r="Y410" s="231">
        <f>IF(ISNA(VLOOKUP($A410,'Spring 2023 PVI'!$B$3:$AF$219,27,FALSE)),0,(VLOOKUP($A410,'Spring 2023 PVI'!$B$3:$AF$219,27,FALSE)))</f>
        <v>0</v>
      </c>
      <c r="Z410" s="231">
        <f>IF(ISNA(VLOOKUP($A410,'Spring 2023 PVI'!$B$3:$AF$219,27,FALSE)),0,(VLOOKUP($A410,'Spring 2023 PVI'!$B$3:$AF$219,27,FALSE)))</f>
        <v>0</v>
      </c>
      <c r="AA410" s="231">
        <f>IF(ISNA(VLOOKUP($A410,'Spring 2023 PVI'!$B$3:$AF$219,28,FALSE)),0,(VLOOKUP($A410,'Spring 2023 PVI'!$B$3:$AF$219,28,FALSE)))</f>
        <v>0</v>
      </c>
      <c r="AB410" s="231">
        <f>IF(ISNA(VLOOKUP($A410,'Spring 2023 PVI'!$B$3:$AF$219,28,FALSE)),0,(VLOOKUP($A410,'Spring 2023 PVI'!$B$3:$AF$219,28,FALSE)))</f>
        <v>0</v>
      </c>
      <c r="AC410" s="231">
        <f>IF(ISNA(VLOOKUP($A410,'Spring 2023 PVI'!$B$3:$AF$219,28,FALSE)),0,(VLOOKUP($A410,'Spring 2023 PVI'!$B$3:$AF$219,28,FALSE)))</f>
        <v>0</v>
      </c>
      <c r="AD410" s="384">
        <f t="shared" si="185"/>
        <v>105803.81999999999</v>
      </c>
      <c r="AE410" s="403">
        <v>0</v>
      </c>
      <c r="AF410" s="403">
        <v>0</v>
      </c>
      <c r="AG410" s="403">
        <v>0</v>
      </c>
      <c r="AH410" s="384">
        <f t="shared" si="192"/>
        <v>0</v>
      </c>
      <c r="AI410" s="384">
        <f t="shared" si="193"/>
        <v>0</v>
      </c>
      <c r="AJ410" s="384">
        <f t="shared" si="194"/>
        <v>0</v>
      </c>
      <c r="AK410" s="384">
        <f t="shared" si="186"/>
        <v>0</v>
      </c>
      <c r="AL410" s="403">
        <f>IF(ISNA(VLOOKUP($A410,'Spring 2023 PVI'!$B415:$AD415,29,FALSE)),0,(VLOOKUP($A410,'Spring 2023 PVI'!$B415:$AD415,29,FALSE)))</f>
        <v>0</v>
      </c>
      <c r="AM410" s="403">
        <f>IF(ISNA(VLOOKUP($A410,'Spring 2023 PVI'!$B415:$AZ415,30,FALSE)),0,(VLOOKUP($A410,'Spring 2023 PVI'!$B415:$AZ415,30,FALSE)))</f>
        <v>0</v>
      </c>
      <c r="AN410" s="402">
        <f t="shared" si="187"/>
        <v>0</v>
      </c>
      <c r="AO410" s="404">
        <f t="shared" si="188"/>
        <v>7074.7199999999993</v>
      </c>
      <c r="AP410" s="384">
        <f t="shared" si="189"/>
        <v>112878.54</v>
      </c>
      <c r="AQ410" s="403"/>
      <c r="AR410" s="403" t="e">
        <f>VLOOKUP($A410,'Data EYFSS Indica'!$C:$AQ,27,0)</f>
        <v>#N/A</v>
      </c>
      <c r="AS410" s="403" t="e">
        <f>VLOOKUP($A410,'Data EYFSS Indica'!$C:$AQ,28,0)</f>
        <v>#N/A</v>
      </c>
      <c r="AT410" s="409" t="e">
        <f t="shared" si="190"/>
        <v>#N/A</v>
      </c>
      <c r="AU410" s="409" t="e">
        <f>(VLOOKUP($A410,'Data EYFSS Indica'!$C:$AQ,24,0))/3.2*AU$3</f>
        <v>#N/A</v>
      </c>
      <c r="AV410" s="413" t="e">
        <f t="shared" si="191"/>
        <v>#N/A</v>
      </c>
      <c r="AW410" s="410" t="e">
        <f t="shared" si="181"/>
        <v>#N/A</v>
      </c>
      <c r="AX410" s="410" t="e">
        <f t="shared" si="182"/>
        <v>#N/A</v>
      </c>
      <c r="AY410" s="410" t="e">
        <f t="shared" si="183"/>
        <v>#N/A</v>
      </c>
      <c r="AZ410" s="642">
        <f>(SUMIF('Spring 2023 School'!B:B,Budget!A410,'Spring 2023 School'!AG:AG)+SUMIF('Summer 2023 School'!B:B,Budget!A410,'Summer 2023 School'!AG:AG)+SUMIF('Autumn 2023 School'!B:B,Budget!A410,'Autumn 2023 School'!AG:AG))</f>
        <v>2</v>
      </c>
      <c r="BA410" s="410">
        <f t="shared" si="184"/>
        <v>1820</v>
      </c>
      <c r="BI410">
        <f t="shared" si="195"/>
        <v>0</v>
      </c>
      <c r="BJ410">
        <f t="shared" si="196"/>
        <v>0</v>
      </c>
      <c r="BK410">
        <f t="shared" si="197"/>
        <v>0</v>
      </c>
    </row>
    <row r="411" spans="1:63" x14ac:dyDescent="0.35">
      <c r="A411" s="424">
        <v>5399</v>
      </c>
      <c r="B411" s="424" t="s">
        <v>542</v>
      </c>
      <c r="C411" s="231">
        <f>IF(ISNA(VLOOKUP($A411,'Spring 2023 PVI'!$B$3:$AF$220,6,FALSE)),0,(VLOOKUP($A411,'Spring 2023 PVI'!$B$3:$AF$220,6,FALSE)))</f>
        <v>0</v>
      </c>
      <c r="D411" s="231">
        <f>IF(ISNA(VLOOKUP($A411,'Summer 2023 PVI'!$B$2:$AF$217,6,FALSE)),0,(VLOOKUP($A411,'Summer 2023 PVI'!$B$2:$AF$217,6,FALSE)))</f>
        <v>0</v>
      </c>
      <c r="E411" s="231">
        <f>IF(ISNA(VLOOKUP($A411,'Autumn 2023 PVI'!$B$2:$AH$214,6,FALSE)),0,(VLOOKUP($A411,'Autumn 2023 PVI'!$B$2:$AH$214,6,FALSE)))</f>
        <v>1</v>
      </c>
      <c r="F411" s="231">
        <f>IF(ISNA(VLOOKUP($A411,'Spring 2023 PVI'!$B$3:$AF$219,9,FALSE)),0,(VLOOKUP($A411,'Spring 2023 PVI'!$B$3:$AF$219,8,FALSE)))</f>
        <v>0</v>
      </c>
      <c r="G411" s="231">
        <f>IF(ISNA(VLOOKUP($A411,'Summer 2023 PVI'!$B$2:$AF$216,9,FALSE)),0,(VLOOKUP($A411,'Summer 2023 PVI'!$B$2:$AF$216,8,FALSE)))</f>
        <v>0</v>
      </c>
      <c r="H411" s="231">
        <f>IF(ISNA(VLOOKUP($A411,'Autumn 2023 PVI'!$B$2:$AH$214,9,FALSE)),0,(VLOOKUP($A411,'Autumn 2023 PVI'!$B$2:$AH$214,9,FALSE)))</f>
        <v>0</v>
      </c>
      <c r="I411" s="231">
        <f>IF(ISNA(VLOOKUP($A411,'Spring 2023 PVI'!$B$3:$AF$219,13,FALSE)),0,(VLOOKUP($A411,'Spring 2023 PVI'!$B$3:$AF$219,13,FALSE)))</f>
        <v>0</v>
      </c>
      <c r="J411" s="231">
        <f>IF(ISNA(VLOOKUP($A411,'Summer 2023 PVI'!$B$2:$AF$216,13,FALSE)),0,(VLOOKUP($A411,'Summer 2023 PVI'!$B$2:$AF$216,13,FALSE)))</f>
        <v>0</v>
      </c>
      <c r="K411" s="231">
        <f>IF(ISNA(VLOOKUP($A411,'Autumn 2023 PVI'!$B$2:$AH$214,13,FALSE)),0,(VLOOKUP($A411,'Autumn 2023 PVI'!$B$2:$AH$214,13,FALSE)))</f>
        <v>15</v>
      </c>
      <c r="L411" s="231">
        <f>IF(ISNA(VLOOKUP($A411,'Spring 2023 PVI'!$B$3:$AF$219,16,FALSE)),0,(VLOOKUP($A411,'Spring 2023 PVI'!$B$3:$AF$219,16,FALSE)))</f>
        <v>0</v>
      </c>
      <c r="M411" s="231">
        <f>IF(ISNA(VLOOKUP($A411,'Summer 2023 PVI'!$B$2:$AF$216,16,FALSE)),0,(VLOOKUP($A411,'Summer 2023 PVI'!$B$2:$AF$216,16,FALSE)))</f>
        <v>0</v>
      </c>
      <c r="N411" s="231">
        <f>IF(ISNA(VLOOKUP($A411,'Autumn 2023 PVI'!$B$2:$AH$214,16,FALSE)),0,(VLOOKUP($A411,'Autumn 2023 PVI'!$B$2:$AH$214,16,FALSE)))</f>
        <v>0</v>
      </c>
      <c r="O411" s="231">
        <f>IF(ISNA(VLOOKUP($A411,'Spring 2023 PVI'!$B$3:$AF$219,3,FALSE)),0,(VLOOKUP($A411,'Spring 2023 PVI'!$B$3:$AF$219,3,FALSE)))</f>
        <v>0</v>
      </c>
      <c r="P411" s="231">
        <f>IF(ISNA(VLOOKUP($A411,'Summer 2023 PVI'!$B$3:$AF$216,3,FALSE)),0,(VLOOKUP($A411,'Summer 2023 PVI'!$B$2:$AF$216,3,FALSE)))</f>
        <v>0</v>
      </c>
      <c r="Q411" s="231">
        <f>IF(ISNA(VLOOKUP($A411,'Autumn 2023 PVI'!$B$2:$AF$214,3,FALSE)),0,(VLOOKUP($A411,'Autumn 2023 PVI'!$B$2:$AF$214,3,FALSE)))</f>
        <v>0</v>
      </c>
      <c r="R411" s="231">
        <f>IF(ISNA(VLOOKUP($A411,'Spring 2023 PVI'!$B$3:$AF$219,10,FALSE)),0,(VLOOKUP($A411,'Spring 2023 PVI'!$B$3:$AF$219,10,FALSE)))</f>
        <v>0</v>
      </c>
      <c r="S411" s="231">
        <f>IF(ISNA(VLOOKUP($A411,'Summer 2023 PVI'!$B$2:$AF$216,10,FALSE)),0,(VLOOKUP($A411,'Summer 2023 PVI'!$B$2:$AF$216,10,FALSE)))</f>
        <v>0</v>
      </c>
      <c r="T411" s="231">
        <f>IF(ISNA(VLOOKUP($A411,'Autumn 2023 PVI'!$B$2:$AH$214,10,FALSE)),0,(VLOOKUP($A411,'Autumn 2023 PVI'!$B$2:$AH$214,10,FALSE)))</f>
        <v>0</v>
      </c>
      <c r="U411" s="231">
        <f>IF(ISNA(VLOOKUP($A411,'Spring 2023 PVI'!$B$3:$AF$219,26,FALSE)),0,(VLOOKUP($A411,'Spring 2023 PVI'!$B$3:$AF$219,26,FALSE)))</f>
        <v>0</v>
      </c>
      <c r="V411" s="231">
        <f>IF(ISNA(VLOOKUP($A411,'Spring 2023 PVI'!$B$3:$AF$219,26,FALSE)),0,(VLOOKUP($A411,'Spring 2023 PVI'!$B$3:$AF$219,26,FALSE)))</f>
        <v>0</v>
      </c>
      <c r="W411" s="231">
        <f>IF(ISNA(VLOOKUP($A411,'Spring 2023 PVI'!$B$3:$AF$219,26,FALSE)),0,(VLOOKUP($A411,'Spring 2023 PVI'!$B$3:$AF$219,26,FALSE)))</f>
        <v>0</v>
      </c>
      <c r="X411" s="231">
        <f>IF(ISNA(VLOOKUP($A411,'Spring 2023 PVI'!$B$3:$AF$219,27,FALSE)),0,(VLOOKUP($A411,'Spring 2023 PVI'!$B$3:$AF$219,27,FALSE)))</f>
        <v>0</v>
      </c>
      <c r="Y411" s="231">
        <f>IF(ISNA(VLOOKUP($A411,'Spring 2023 PVI'!$B$3:$AF$219,27,FALSE)),0,(VLOOKUP($A411,'Spring 2023 PVI'!$B$3:$AF$219,27,FALSE)))</f>
        <v>0</v>
      </c>
      <c r="Z411" s="231">
        <f>IF(ISNA(VLOOKUP($A411,'Spring 2023 PVI'!$B$3:$AF$219,27,FALSE)),0,(VLOOKUP($A411,'Spring 2023 PVI'!$B$3:$AF$219,27,FALSE)))</f>
        <v>0</v>
      </c>
      <c r="AA411" s="231">
        <f>IF(ISNA(VLOOKUP($A411,'Spring 2023 PVI'!$B$3:$AF$219,28,FALSE)),0,(VLOOKUP($A411,'Spring 2023 PVI'!$B$3:$AF$219,28,FALSE)))</f>
        <v>0</v>
      </c>
      <c r="AB411" s="231">
        <f>IF(ISNA(VLOOKUP($A411,'Spring 2023 PVI'!$B$3:$AF$219,28,FALSE)),0,(VLOOKUP($A411,'Spring 2023 PVI'!$B$3:$AF$219,28,FALSE)))</f>
        <v>0</v>
      </c>
      <c r="AC411" s="231">
        <f>IF(ISNA(VLOOKUP($A411,'Spring 2023 PVI'!$B$3:$AF$219,28,FALSE)),0,(VLOOKUP($A411,'Spring 2023 PVI'!$B$3:$AF$219,28,FALSE)))</f>
        <v>0</v>
      </c>
      <c r="AD411" s="384">
        <f t="shared" si="185"/>
        <v>975.6</v>
      </c>
      <c r="AE411" s="403">
        <v>0</v>
      </c>
      <c r="AF411" s="403">
        <v>0</v>
      </c>
      <c r="AG411" s="403">
        <v>0</v>
      </c>
      <c r="AH411" s="384">
        <f t="shared" si="192"/>
        <v>0</v>
      </c>
      <c r="AI411" s="384">
        <f t="shared" si="193"/>
        <v>0</v>
      </c>
      <c r="AJ411" s="384">
        <f t="shared" si="194"/>
        <v>0</v>
      </c>
      <c r="AK411" s="384">
        <f t="shared" si="186"/>
        <v>0</v>
      </c>
      <c r="AL411" s="403">
        <f>IF(ISNA(VLOOKUP($A411,'Spring 2023 PVI'!$B416:$AD416,29,FALSE)),0,(VLOOKUP($A411,'Spring 2023 PVI'!$B416:$AD416,29,FALSE)))</f>
        <v>0</v>
      </c>
      <c r="AM411" s="403">
        <f>IF(ISNA(VLOOKUP($A411,'Spring 2023 PVI'!$B416:$AZ416,30,FALSE)),0,(VLOOKUP($A411,'Spring 2023 PVI'!$B416:$AZ416,30,FALSE)))</f>
        <v>0</v>
      </c>
      <c r="AN411" s="402">
        <f t="shared" si="187"/>
        <v>0</v>
      </c>
      <c r="AO411" s="404">
        <f t="shared" si="188"/>
        <v>0</v>
      </c>
      <c r="AP411" s="384">
        <f t="shared" si="189"/>
        <v>975.6</v>
      </c>
      <c r="AQ411" s="403"/>
      <c r="AR411" s="403" t="e">
        <f>VLOOKUP($A411,'Data EYFSS Indica'!$C:$AQ,27,0)</f>
        <v>#N/A</v>
      </c>
      <c r="AS411" s="403" t="e">
        <f>VLOOKUP($A411,'Data EYFSS Indica'!$C:$AQ,28,0)</f>
        <v>#N/A</v>
      </c>
      <c r="AT411" s="409" t="e">
        <f t="shared" si="190"/>
        <v>#N/A</v>
      </c>
      <c r="AU411" s="409" t="e">
        <f>(VLOOKUP($A411,'Data EYFSS Indica'!$C:$AQ,24,0))/3.2*AU$3</f>
        <v>#N/A</v>
      </c>
      <c r="AV411" s="413" t="e">
        <f t="shared" si="191"/>
        <v>#N/A</v>
      </c>
      <c r="AW411" s="410" t="e">
        <f t="shared" si="181"/>
        <v>#N/A</v>
      </c>
      <c r="AX411" s="410" t="e">
        <f t="shared" si="182"/>
        <v>#N/A</v>
      </c>
      <c r="AY411" s="410" t="e">
        <f t="shared" si="183"/>
        <v>#N/A</v>
      </c>
      <c r="AZ411" s="642">
        <f>(SUMIF('Spring 2023 School'!B:B,Budget!A411,'Spring 2023 School'!AG:AG)+SUMIF('Summer 2023 School'!B:B,Budget!A411,'Summer 2023 School'!AG:AG)+SUMIF('Autumn 2023 School'!B:B,Budget!A411,'Autumn 2023 School'!AG:AG))</f>
        <v>0</v>
      </c>
      <c r="BA411" s="410">
        <f t="shared" si="184"/>
        <v>0</v>
      </c>
      <c r="BI411">
        <f t="shared" si="195"/>
        <v>0</v>
      </c>
      <c r="BJ411">
        <f t="shared" si="196"/>
        <v>0</v>
      </c>
      <c r="BK411">
        <f t="shared" si="197"/>
        <v>0</v>
      </c>
    </row>
    <row r="412" spans="1:63" x14ac:dyDescent="0.35">
      <c r="A412" s="231">
        <v>5425</v>
      </c>
      <c r="B412" t="s">
        <v>544</v>
      </c>
      <c r="C412" s="231">
        <f>IF(ISNA(VLOOKUP($A412,'Spring 2023 PVI'!$B$3:$AF$220,6,FALSE)),0,(VLOOKUP($A412,'Spring 2023 PVI'!$B$3:$AF$220,6,FALSE)))</f>
        <v>18</v>
      </c>
      <c r="D412" s="231">
        <f>IF(ISNA(VLOOKUP($A412,'Summer 2023 PVI'!$B$2:$AF$217,6,FALSE)),0,(VLOOKUP($A412,'Summer 2023 PVI'!$B$2:$AF$217,6,FALSE)))</f>
        <v>23</v>
      </c>
      <c r="E412" s="231">
        <f>IF(ISNA(VLOOKUP($A412,'Autumn 2023 PVI'!$B$2:$AH$214,6,FALSE)),0,(VLOOKUP($A412,'Autumn 2023 PVI'!$B$2:$AH$214,6,FALSE)))</f>
        <v>14</v>
      </c>
      <c r="F412" s="231">
        <f>IF(ISNA(VLOOKUP($A412,'Spring 2023 PVI'!$B$3:$AF$219,9,FALSE)),0,(VLOOKUP($A412,'Spring 2023 PVI'!$B$3:$AF$219,8,FALSE)))</f>
        <v>3</v>
      </c>
      <c r="G412" s="231">
        <f>IF(ISNA(VLOOKUP($A412,'Summer 2023 PVI'!$B$2:$AF$216,9,FALSE)),0,(VLOOKUP($A412,'Summer 2023 PVI'!$B$2:$AF$216,8,FALSE)))</f>
        <v>3</v>
      </c>
      <c r="H412" s="231">
        <f>IF(ISNA(VLOOKUP($A412,'Autumn 2023 PVI'!$B$2:$AH$214,9,FALSE)),0,(VLOOKUP($A412,'Autumn 2023 PVI'!$B$2:$AH$214,9,FALSE)))</f>
        <v>10</v>
      </c>
      <c r="I412" s="231">
        <f>IF(ISNA(VLOOKUP($A412,'Spring 2023 PVI'!$B$3:$AF$219,13,FALSE)),0,(VLOOKUP($A412,'Spring 2023 PVI'!$B$3:$AF$219,13,FALSE)))</f>
        <v>270</v>
      </c>
      <c r="J412" s="231">
        <f>IF(ISNA(VLOOKUP($A412,'Summer 2023 PVI'!$B$2:$AF$216,13,FALSE)),0,(VLOOKUP($A412,'Summer 2023 PVI'!$B$2:$AF$216,13,FALSE)))</f>
        <v>315</v>
      </c>
      <c r="K412" s="231">
        <f>IF(ISNA(VLOOKUP($A412,'Autumn 2023 PVI'!$B$2:$AH$214,13,FALSE)),0,(VLOOKUP($A412,'Autumn 2023 PVI'!$B$2:$AH$214,13,FALSE)))</f>
        <v>150</v>
      </c>
      <c r="L412" s="231">
        <f>IF(ISNA(VLOOKUP($A412,'Spring 2023 PVI'!$B$3:$AF$219,16,FALSE)),0,(VLOOKUP($A412,'Spring 2023 PVI'!$B$3:$AF$219,16,FALSE)))</f>
        <v>150</v>
      </c>
      <c r="M412" s="231">
        <f>IF(ISNA(VLOOKUP($A412,'Summer 2023 PVI'!$B$2:$AF$216,16,FALSE)),0,(VLOOKUP($A412,'Summer 2023 PVI'!$B$2:$AF$216,16,FALSE)))</f>
        <v>156</v>
      </c>
      <c r="N412" s="231">
        <f>IF(ISNA(VLOOKUP($A412,'Autumn 2023 PVI'!$B$2:$AH$214,16,FALSE)),0,(VLOOKUP($A412,'Autumn 2023 PVI'!$B$2:$AH$214,16,FALSE)))</f>
        <v>141</v>
      </c>
      <c r="O412" s="231">
        <f>IF(ISNA(VLOOKUP($A412,'Spring 2023 PVI'!$B$3:$AF$219,3,FALSE)),0,(VLOOKUP($A412,'Spring 2023 PVI'!$B$3:$AF$219,3,FALSE)))</f>
        <v>0</v>
      </c>
      <c r="P412" s="231">
        <f>IF(ISNA(VLOOKUP($A412,'Summer 2023 PVI'!$B$3:$AF$216,3,FALSE)),0,(VLOOKUP($A412,'Summer 2023 PVI'!$B$2:$AF$216,3,FALSE)))</f>
        <v>0</v>
      </c>
      <c r="Q412" s="231">
        <f>IF(ISNA(VLOOKUP($A412,'Autumn 2023 PVI'!$B$2:$AF$214,3,FALSE)),0,(VLOOKUP($A412,'Autumn 2023 PVI'!$B$2:$AF$214,3,FALSE)))</f>
        <v>0</v>
      </c>
      <c r="R412" s="231">
        <f>IF(ISNA(VLOOKUP($A412,'Spring 2023 PVI'!$B$3:$AF$219,10,FALSE)),0,(VLOOKUP($A412,'Spring 2023 PVI'!$B$3:$AF$219,10,FALSE)))</f>
        <v>0</v>
      </c>
      <c r="S412" s="231">
        <f>IF(ISNA(VLOOKUP($A412,'Summer 2023 PVI'!$B$2:$AF$216,10,FALSE)),0,(VLOOKUP($A412,'Summer 2023 PVI'!$B$2:$AF$216,10,FALSE)))</f>
        <v>0</v>
      </c>
      <c r="T412" s="231">
        <f>IF(ISNA(VLOOKUP($A412,'Autumn 2023 PVI'!$B$2:$AH$214,10,FALSE)),0,(VLOOKUP($A412,'Autumn 2023 PVI'!$B$2:$AH$214,10,FALSE)))</f>
        <v>0</v>
      </c>
      <c r="U412" s="231">
        <f>IF(ISNA(VLOOKUP($A412,'Spring 2023 PVI'!$B$3:$AF$219,26,FALSE)),0,(VLOOKUP($A412,'Spring 2023 PVI'!$B$3:$AF$219,26,FALSE)))</f>
        <v>0</v>
      </c>
      <c r="V412" s="231">
        <f>IF(ISNA(VLOOKUP($A412,'Spring 2023 PVI'!$B$3:$AF$219,26,FALSE)),0,(VLOOKUP($A412,'Spring 2023 PVI'!$B$3:$AF$219,26,FALSE)))</f>
        <v>0</v>
      </c>
      <c r="W412" s="231">
        <f>IF(ISNA(VLOOKUP($A412,'Spring 2023 PVI'!$B$3:$AF$219,26,FALSE)),0,(VLOOKUP($A412,'Spring 2023 PVI'!$B$3:$AF$219,26,FALSE)))</f>
        <v>0</v>
      </c>
      <c r="X412" s="231">
        <f>IF(ISNA(VLOOKUP($A412,'Spring 2023 PVI'!$B$3:$AF$219,27,FALSE)),0,(VLOOKUP($A412,'Spring 2023 PVI'!$B$3:$AF$219,27,FALSE)))</f>
        <v>0</v>
      </c>
      <c r="Y412" s="231">
        <f>IF(ISNA(VLOOKUP($A412,'Spring 2023 PVI'!$B$3:$AF$219,27,FALSE)),0,(VLOOKUP($A412,'Spring 2023 PVI'!$B$3:$AF$219,27,FALSE)))</f>
        <v>0</v>
      </c>
      <c r="Z412" s="231">
        <f>IF(ISNA(VLOOKUP($A412,'Spring 2023 PVI'!$B$3:$AF$219,27,FALSE)),0,(VLOOKUP($A412,'Spring 2023 PVI'!$B$3:$AF$219,27,FALSE)))</f>
        <v>0</v>
      </c>
      <c r="AA412" s="231">
        <f>IF(ISNA(VLOOKUP($A412,'Spring 2023 PVI'!$B$3:$AF$219,28,FALSE)),0,(VLOOKUP($A412,'Spring 2023 PVI'!$B$3:$AF$219,28,FALSE)))</f>
        <v>0</v>
      </c>
      <c r="AB412" s="231">
        <f>IF(ISNA(VLOOKUP($A412,'Spring 2023 PVI'!$B$3:$AF$219,28,FALSE)),0,(VLOOKUP($A412,'Spring 2023 PVI'!$B$3:$AF$219,28,FALSE)))</f>
        <v>0</v>
      </c>
      <c r="AC412" s="231">
        <f>IF(ISNA(VLOOKUP($A412,'Spring 2023 PVI'!$B$3:$AF$219,28,FALSE)),0,(VLOOKUP($A412,'Spring 2023 PVI'!$B$3:$AF$219,28,FALSE)))</f>
        <v>0</v>
      </c>
      <c r="AD412" s="384">
        <f t="shared" si="185"/>
        <v>81706.5</v>
      </c>
      <c r="AE412" s="403">
        <v>15</v>
      </c>
      <c r="AF412" s="403">
        <v>15</v>
      </c>
      <c r="AG412" s="403">
        <v>30</v>
      </c>
      <c r="AH412" s="384">
        <f t="shared" si="192"/>
        <v>347.7</v>
      </c>
      <c r="AI412" s="384">
        <f t="shared" si="193"/>
        <v>165.29999999999998</v>
      </c>
      <c r="AJ412" s="384">
        <f t="shared" si="194"/>
        <v>91.2</v>
      </c>
      <c r="AK412" s="384">
        <f t="shared" si="186"/>
        <v>604.20000000000005</v>
      </c>
      <c r="AL412" s="403">
        <f>IF(ISNA(VLOOKUP($A412,'Spring 2023 PVI'!$B417:$AD417,29,FALSE)),0,(VLOOKUP($A412,'Spring 2023 PVI'!$B417:$AD417,29,FALSE)))</f>
        <v>0</v>
      </c>
      <c r="AM412" s="403">
        <f>IF(ISNA(VLOOKUP($A412,'Spring 2023 PVI'!$B417:$AZ417,30,FALSE)),0,(VLOOKUP($A412,'Spring 2023 PVI'!$B417:$AZ417,30,FALSE)))</f>
        <v>0</v>
      </c>
      <c r="AN412" s="402">
        <f t="shared" si="187"/>
        <v>0</v>
      </c>
      <c r="AO412" s="404">
        <f t="shared" si="188"/>
        <v>0</v>
      </c>
      <c r="AP412" s="384">
        <f t="shared" si="189"/>
        <v>82310.7</v>
      </c>
      <c r="AQ412" s="403"/>
      <c r="AR412" s="403" t="e">
        <f>VLOOKUP($A412,'Data EYFSS Indica'!$C:$AQ,27,0)</f>
        <v>#N/A</v>
      </c>
      <c r="AS412" s="403" t="e">
        <f>VLOOKUP($A412,'Data EYFSS Indica'!$C:$AQ,28,0)</f>
        <v>#N/A</v>
      </c>
      <c r="AT412" s="409" t="e">
        <f t="shared" si="190"/>
        <v>#N/A</v>
      </c>
      <c r="AU412" s="409" t="e">
        <f>(VLOOKUP($A412,'Data EYFSS Indica'!$C:$AQ,24,0))/3.2*AU$3</f>
        <v>#N/A</v>
      </c>
      <c r="AV412" s="413" t="e">
        <f t="shared" si="191"/>
        <v>#N/A</v>
      </c>
      <c r="AW412" s="410" t="e">
        <f t="shared" si="181"/>
        <v>#N/A</v>
      </c>
      <c r="AX412" s="410" t="e">
        <f t="shared" si="182"/>
        <v>#N/A</v>
      </c>
      <c r="AY412" s="410" t="e">
        <f t="shared" si="183"/>
        <v>#N/A</v>
      </c>
      <c r="AZ412" s="642">
        <f>(SUMIF('Spring 2023 School'!B:B,Budget!A412,'Spring 2023 School'!AG:AG)+SUMIF('Summer 2023 School'!B:B,Budget!A412,'Summer 2023 School'!AG:AG)+SUMIF('Autumn 2023 School'!B:B,Budget!A412,'Autumn 2023 School'!AG:AG))</f>
        <v>0</v>
      </c>
      <c r="BA412" s="410">
        <f t="shared" si="184"/>
        <v>0</v>
      </c>
      <c r="BI412">
        <f t="shared" si="195"/>
        <v>225</v>
      </c>
      <c r="BJ412">
        <f t="shared" si="196"/>
        <v>225</v>
      </c>
      <c r="BK412">
        <f t="shared" si="197"/>
        <v>450</v>
      </c>
    </row>
    <row r="413" spans="1:63" x14ac:dyDescent="0.35">
      <c r="A413" s="231">
        <v>5446</v>
      </c>
      <c r="B413" t="s">
        <v>545</v>
      </c>
      <c r="C413" s="231">
        <f>IF(ISNA(VLOOKUP($A413,'Spring 2023 PVI'!$B$3:$AF$220,6,FALSE)),0,(VLOOKUP($A413,'Spring 2023 PVI'!$B$3:$AF$220,6,FALSE)))</f>
        <v>26</v>
      </c>
      <c r="D413" s="231">
        <f>IF(ISNA(VLOOKUP($A413,'Summer 2023 PVI'!$B$2:$AF$217,6,FALSE)),0,(VLOOKUP($A413,'Summer 2023 PVI'!$B$2:$AF$217,6,FALSE)))</f>
        <v>26</v>
      </c>
      <c r="E413" s="231">
        <f>IF(ISNA(VLOOKUP($A413,'Autumn 2023 PVI'!$B$2:$AH$214,6,FALSE)),0,(VLOOKUP($A413,'Autumn 2023 PVI'!$B$2:$AH$214,6,FALSE)))</f>
        <v>14</v>
      </c>
      <c r="F413" s="231">
        <f>IF(ISNA(VLOOKUP($A413,'Spring 2023 PVI'!$B$3:$AF$219,9,FALSE)),0,(VLOOKUP($A413,'Spring 2023 PVI'!$B$3:$AF$219,8,FALSE)))</f>
        <v>2</v>
      </c>
      <c r="G413" s="231">
        <f>IF(ISNA(VLOOKUP($A413,'Summer 2023 PVI'!$B$2:$AF$216,9,FALSE)),0,(VLOOKUP($A413,'Summer 2023 PVI'!$B$2:$AF$216,8,FALSE)))</f>
        <v>4</v>
      </c>
      <c r="H413" s="231">
        <f>IF(ISNA(VLOOKUP($A413,'Autumn 2023 PVI'!$B$2:$AH$214,9,FALSE)),0,(VLOOKUP($A413,'Autumn 2023 PVI'!$B$2:$AH$214,9,FALSE)))</f>
        <v>3</v>
      </c>
      <c r="I413" s="231">
        <f>IF(ISNA(VLOOKUP($A413,'Spring 2023 PVI'!$B$3:$AF$219,13,FALSE)),0,(VLOOKUP($A413,'Spring 2023 PVI'!$B$3:$AF$219,13,FALSE)))</f>
        <v>390</v>
      </c>
      <c r="J413" s="231">
        <f>IF(ISNA(VLOOKUP($A413,'Summer 2023 PVI'!$B$2:$AF$216,13,FALSE)),0,(VLOOKUP($A413,'Summer 2023 PVI'!$B$2:$AF$216,13,FALSE)))</f>
        <v>390</v>
      </c>
      <c r="K413" s="231">
        <f>IF(ISNA(VLOOKUP($A413,'Autumn 2023 PVI'!$B$2:$AH$214,13,FALSE)),0,(VLOOKUP($A413,'Autumn 2023 PVI'!$B$2:$AH$214,13,FALSE)))</f>
        <v>210</v>
      </c>
      <c r="L413" s="231">
        <f>IF(ISNA(VLOOKUP($A413,'Spring 2023 PVI'!$B$3:$AF$219,16,FALSE)),0,(VLOOKUP($A413,'Spring 2023 PVI'!$B$3:$AF$219,16,FALSE)))</f>
        <v>114</v>
      </c>
      <c r="M413" s="231">
        <f>IF(ISNA(VLOOKUP($A413,'Summer 2023 PVI'!$B$2:$AF$216,16,FALSE)),0,(VLOOKUP($A413,'Summer 2023 PVI'!$B$2:$AF$216,16,FALSE)))</f>
        <v>129</v>
      </c>
      <c r="N413" s="231">
        <f>IF(ISNA(VLOOKUP($A413,'Autumn 2023 PVI'!$B$2:$AH$214,16,FALSE)),0,(VLOOKUP($A413,'Autumn 2023 PVI'!$B$2:$AH$214,16,FALSE)))</f>
        <v>45</v>
      </c>
      <c r="O413" s="231">
        <f>IF(ISNA(VLOOKUP($A413,'Spring 2023 PVI'!$B$3:$AF$219,3,FALSE)),0,(VLOOKUP($A413,'Spring 2023 PVI'!$B$3:$AF$219,3,FALSE)))</f>
        <v>2</v>
      </c>
      <c r="P413" s="231">
        <f>IF(ISNA(VLOOKUP($A413,'Summer 2023 PVI'!$B$3:$AF$216,3,FALSE)),0,(VLOOKUP($A413,'Summer 2023 PVI'!$B$2:$AF$216,3,FALSE)))</f>
        <v>1</v>
      </c>
      <c r="Q413" s="231">
        <f>IF(ISNA(VLOOKUP($A413,'Autumn 2023 PVI'!$B$2:$AF$214,3,FALSE)),0,(VLOOKUP($A413,'Autumn 2023 PVI'!$B$2:$AF$214,3,FALSE)))</f>
        <v>3</v>
      </c>
      <c r="R413" s="231">
        <f>IF(ISNA(VLOOKUP($A413,'Spring 2023 PVI'!$B$3:$AF$219,10,FALSE)),0,(VLOOKUP($A413,'Spring 2023 PVI'!$B$3:$AF$219,10,FALSE)))</f>
        <v>30</v>
      </c>
      <c r="S413" s="231">
        <f>IF(ISNA(VLOOKUP($A413,'Summer 2023 PVI'!$B$2:$AF$216,10,FALSE)),0,(VLOOKUP($A413,'Summer 2023 PVI'!$B$2:$AF$216,10,FALSE)))</f>
        <v>15</v>
      </c>
      <c r="T413" s="231">
        <f>IF(ISNA(VLOOKUP($A413,'Autumn 2023 PVI'!$B$2:$AH$214,10,FALSE)),0,(VLOOKUP($A413,'Autumn 2023 PVI'!$B$2:$AH$214,10,FALSE)))</f>
        <v>45</v>
      </c>
      <c r="U413" s="231">
        <f>IF(ISNA(VLOOKUP($A413,'Spring 2023 PVI'!$B$3:$AF$219,26,FALSE)),0,(VLOOKUP($A413,'Spring 2023 PVI'!$B$3:$AF$219,26,FALSE)))</f>
        <v>5</v>
      </c>
      <c r="V413" s="231">
        <f>IF(ISNA(VLOOKUP($A413,'Spring 2023 PVI'!$B$3:$AF$219,26,FALSE)),0,(VLOOKUP($A413,'Spring 2023 PVI'!$B$3:$AF$219,26,FALSE)))</f>
        <v>5</v>
      </c>
      <c r="W413" s="231">
        <f>IF(ISNA(VLOOKUP($A413,'Spring 2023 PVI'!$B$3:$AF$219,26,FALSE)),0,(VLOOKUP($A413,'Spring 2023 PVI'!$B$3:$AF$219,26,FALSE)))</f>
        <v>5</v>
      </c>
      <c r="X413" s="231">
        <f>IF(ISNA(VLOOKUP($A413,'Spring 2023 PVI'!$B$3:$AF$219,27,FALSE)),0,(VLOOKUP($A413,'Spring 2023 PVI'!$B$3:$AF$219,27,FALSE)))</f>
        <v>75</v>
      </c>
      <c r="Y413" s="231">
        <f>IF(ISNA(VLOOKUP($A413,'Spring 2023 PVI'!$B$3:$AF$219,27,FALSE)),0,(VLOOKUP($A413,'Spring 2023 PVI'!$B$3:$AF$219,27,FALSE)))</f>
        <v>75</v>
      </c>
      <c r="Z413" s="231">
        <f>IF(ISNA(VLOOKUP($A413,'Spring 2023 PVI'!$B$3:$AF$219,27,FALSE)),0,(VLOOKUP($A413,'Spring 2023 PVI'!$B$3:$AF$219,27,FALSE)))</f>
        <v>75</v>
      </c>
      <c r="AA413" s="231">
        <f>IF(ISNA(VLOOKUP($A413,'Spring 2023 PVI'!$B$3:$AF$219,28,FALSE)),0,(VLOOKUP($A413,'Spring 2023 PVI'!$B$3:$AF$219,28,FALSE)))</f>
        <v>0</v>
      </c>
      <c r="AB413" s="231">
        <f>IF(ISNA(VLOOKUP($A413,'Spring 2023 PVI'!$B$3:$AF$219,28,FALSE)),0,(VLOOKUP($A413,'Spring 2023 PVI'!$B$3:$AF$219,28,FALSE)))</f>
        <v>0</v>
      </c>
      <c r="AC413" s="231">
        <f>IF(ISNA(VLOOKUP($A413,'Spring 2023 PVI'!$B$3:$AF$219,28,FALSE)),0,(VLOOKUP($A413,'Spring 2023 PVI'!$B$3:$AF$219,28,FALSE)))</f>
        <v>0</v>
      </c>
      <c r="AD413" s="384">
        <f t="shared" si="185"/>
        <v>88665.78</v>
      </c>
      <c r="AE413" s="403">
        <v>30</v>
      </c>
      <c r="AF413" s="403">
        <v>15</v>
      </c>
      <c r="AG413" s="403">
        <v>15</v>
      </c>
      <c r="AH413" s="384">
        <f t="shared" si="192"/>
        <v>695.4</v>
      </c>
      <c r="AI413" s="384">
        <f t="shared" si="193"/>
        <v>165.29999999999998</v>
      </c>
      <c r="AJ413" s="384">
        <f t="shared" si="194"/>
        <v>45.6</v>
      </c>
      <c r="AK413" s="384">
        <f t="shared" si="186"/>
        <v>906.3</v>
      </c>
      <c r="AL413" s="403">
        <f>IF(ISNA(VLOOKUP($A413,'Spring 2023 PVI'!$B418:$AD418,29,FALSE)),0,(VLOOKUP($A413,'Spring 2023 PVI'!$B418:$AD418,29,FALSE)))</f>
        <v>0</v>
      </c>
      <c r="AM413" s="403">
        <f>IF(ISNA(VLOOKUP($A413,'Spring 2023 PVI'!$B418:$AZ418,30,FALSE)),0,(VLOOKUP($A413,'Spring 2023 PVI'!$B418:$AZ418,30,FALSE)))</f>
        <v>0</v>
      </c>
      <c r="AN413" s="402">
        <f t="shared" si="187"/>
        <v>0</v>
      </c>
      <c r="AO413" s="404">
        <f t="shared" si="188"/>
        <v>9180</v>
      </c>
      <c r="AP413" s="384">
        <f t="shared" si="189"/>
        <v>98752.08</v>
      </c>
      <c r="AQ413" s="403"/>
      <c r="AR413" s="403" t="e">
        <f>VLOOKUP($A413,'Data EYFSS Indica'!$C:$AQ,27,0)</f>
        <v>#N/A</v>
      </c>
      <c r="AS413" s="403" t="e">
        <f>VLOOKUP($A413,'Data EYFSS Indica'!$C:$AQ,28,0)</f>
        <v>#N/A</v>
      </c>
      <c r="AT413" s="409" t="e">
        <f t="shared" si="190"/>
        <v>#N/A</v>
      </c>
      <c r="AU413" s="409" t="e">
        <f>(VLOOKUP($A413,'Data EYFSS Indica'!$C:$AQ,24,0))/3.2*AU$3</f>
        <v>#N/A</v>
      </c>
      <c r="AV413" s="413" t="e">
        <f t="shared" si="191"/>
        <v>#N/A</v>
      </c>
      <c r="AW413" s="410" t="e">
        <f t="shared" si="181"/>
        <v>#N/A</v>
      </c>
      <c r="AX413" s="410" t="e">
        <f t="shared" si="182"/>
        <v>#N/A</v>
      </c>
      <c r="AY413" s="410" t="e">
        <f t="shared" si="183"/>
        <v>#N/A</v>
      </c>
      <c r="AZ413" s="642">
        <f>(SUMIF('Spring 2023 School'!B:B,Budget!A413,'Spring 2023 School'!AG:AG)+SUMIF('Summer 2023 School'!B:B,Budget!A413,'Summer 2023 School'!AG:AG)+SUMIF('Autumn 2023 School'!B:B,Budget!A413,'Autumn 2023 School'!AG:AG))</f>
        <v>2</v>
      </c>
      <c r="BA413" s="410">
        <f t="shared" si="184"/>
        <v>1820</v>
      </c>
      <c r="BI413">
        <f t="shared" si="195"/>
        <v>450</v>
      </c>
      <c r="BJ413">
        <f t="shared" si="196"/>
        <v>225</v>
      </c>
      <c r="BK413">
        <f t="shared" si="197"/>
        <v>225</v>
      </c>
    </row>
    <row r="414" spans="1:63" x14ac:dyDescent="0.35">
      <c r="A414" s="231">
        <v>5483</v>
      </c>
      <c r="B414" t="s">
        <v>546</v>
      </c>
      <c r="C414" s="231">
        <f>IF(ISNA(VLOOKUP($A414,'Spring 2023 PVI'!$B$3:$AF$220,6,FALSE)),0,(VLOOKUP($A414,'Spring 2023 PVI'!$B$3:$AF$220,6,FALSE)))</f>
        <v>5</v>
      </c>
      <c r="D414" s="231">
        <f>IF(ISNA(VLOOKUP($A414,'Summer 2023 PVI'!$B$2:$AF$217,6,FALSE)),0,(VLOOKUP($A414,'Summer 2023 PVI'!$B$2:$AF$217,6,FALSE)))</f>
        <v>6</v>
      </c>
      <c r="E414" s="231">
        <f>IF(ISNA(VLOOKUP($A414,'Autumn 2023 PVI'!$B$2:$AH$214,6,FALSE)),0,(VLOOKUP($A414,'Autumn 2023 PVI'!$B$2:$AH$214,6,FALSE)))</f>
        <v>1</v>
      </c>
      <c r="F414" s="231">
        <f>IF(ISNA(VLOOKUP($A414,'Spring 2023 PVI'!$B$3:$AF$219,9,FALSE)),0,(VLOOKUP($A414,'Spring 2023 PVI'!$B$3:$AF$219,8,FALSE)))</f>
        <v>2</v>
      </c>
      <c r="G414" s="231">
        <f>IF(ISNA(VLOOKUP($A414,'Summer 2023 PVI'!$B$2:$AF$216,9,FALSE)),0,(VLOOKUP($A414,'Summer 2023 PVI'!$B$2:$AF$216,8,FALSE)))</f>
        <v>3</v>
      </c>
      <c r="H414" s="231">
        <f>IF(ISNA(VLOOKUP($A414,'Autumn 2023 PVI'!$B$2:$AH$214,9,FALSE)),0,(VLOOKUP($A414,'Autumn 2023 PVI'!$B$2:$AH$214,9,FALSE)))</f>
        <v>1</v>
      </c>
      <c r="I414" s="231">
        <f>IF(ISNA(VLOOKUP($A414,'Spring 2023 PVI'!$B$3:$AF$219,13,FALSE)),0,(VLOOKUP($A414,'Spring 2023 PVI'!$B$3:$AF$219,13,FALSE)))</f>
        <v>0</v>
      </c>
      <c r="J414" s="231">
        <f>IF(ISNA(VLOOKUP($A414,'Summer 2023 PVI'!$B$2:$AF$216,13,FALSE)),0,(VLOOKUP($A414,'Summer 2023 PVI'!$B$2:$AF$216,13,FALSE)))</f>
        <v>0</v>
      </c>
      <c r="K414" s="231">
        <f>IF(ISNA(VLOOKUP($A414,'Autumn 2023 PVI'!$B$2:$AH$214,13,FALSE)),0,(VLOOKUP($A414,'Autumn 2023 PVI'!$B$2:$AH$214,13,FALSE)))</f>
        <v>0</v>
      </c>
      <c r="L414" s="231">
        <f>IF(ISNA(VLOOKUP($A414,'Spring 2023 PVI'!$B$3:$AF$219,16,FALSE)),0,(VLOOKUP($A414,'Spring 2023 PVI'!$B$3:$AF$219,16,FALSE)))</f>
        <v>75</v>
      </c>
      <c r="M414" s="231">
        <f>IF(ISNA(VLOOKUP($A414,'Summer 2023 PVI'!$B$2:$AF$216,16,FALSE)),0,(VLOOKUP($A414,'Summer 2023 PVI'!$B$2:$AF$216,16,FALSE)))</f>
        <v>90</v>
      </c>
      <c r="N414" s="231">
        <f>IF(ISNA(VLOOKUP($A414,'Autumn 2023 PVI'!$B$2:$AH$214,16,FALSE)),0,(VLOOKUP($A414,'Autumn 2023 PVI'!$B$2:$AH$214,16,FALSE)))</f>
        <v>15</v>
      </c>
      <c r="O414" s="231">
        <f>IF(ISNA(VLOOKUP($A414,'Spring 2023 PVI'!$B$3:$AF$219,3,FALSE)),0,(VLOOKUP($A414,'Spring 2023 PVI'!$B$3:$AF$219,3,FALSE)))</f>
        <v>0</v>
      </c>
      <c r="P414" s="231">
        <f>IF(ISNA(VLOOKUP($A414,'Summer 2023 PVI'!$B$3:$AF$216,3,FALSE)),0,(VLOOKUP($A414,'Summer 2023 PVI'!$B$2:$AF$216,3,FALSE)))</f>
        <v>0</v>
      </c>
      <c r="Q414" s="231">
        <f>IF(ISNA(VLOOKUP($A414,'Autumn 2023 PVI'!$B$2:$AF$214,3,FALSE)),0,(VLOOKUP($A414,'Autumn 2023 PVI'!$B$2:$AF$214,3,FALSE)))</f>
        <v>0</v>
      </c>
      <c r="R414" s="231">
        <f>IF(ISNA(VLOOKUP($A414,'Spring 2023 PVI'!$B$3:$AF$219,10,FALSE)),0,(VLOOKUP($A414,'Spring 2023 PVI'!$B$3:$AF$219,10,FALSE)))</f>
        <v>0</v>
      </c>
      <c r="S414" s="231">
        <f>IF(ISNA(VLOOKUP($A414,'Summer 2023 PVI'!$B$2:$AF$216,10,FALSE)),0,(VLOOKUP($A414,'Summer 2023 PVI'!$B$2:$AF$216,10,FALSE)))</f>
        <v>0</v>
      </c>
      <c r="T414" s="231">
        <f>IF(ISNA(VLOOKUP($A414,'Autumn 2023 PVI'!$B$2:$AH$214,10,FALSE)),0,(VLOOKUP($A414,'Autumn 2023 PVI'!$B$2:$AH$214,10,FALSE)))</f>
        <v>0</v>
      </c>
      <c r="U414" s="231">
        <f>IF(ISNA(VLOOKUP($A414,'Spring 2023 PVI'!$B$3:$AF$219,26,FALSE)),0,(VLOOKUP($A414,'Spring 2023 PVI'!$B$3:$AF$219,26,FALSE)))</f>
        <v>0</v>
      </c>
      <c r="V414" s="231">
        <f>IF(ISNA(VLOOKUP($A414,'Spring 2023 PVI'!$B$3:$AF$219,26,FALSE)),0,(VLOOKUP($A414,'Spring 2023 PVI'!$B$3:$AF$219,26,FALSE)))</f>
        <v>0</v>
      </c>
      <c r="W414" s="231">
        <f>IF(ISNA(VLOOKUP($A414,'Spring 2023 PVI'!$B$3:$AF$219,26,FALSE)),0,(VLOOKUP($A414,'Spring 2023 PVI'!$B$3:$AF$219,26,FALSE)))</f>
        <v>0</v>
      </c>
      <c r="X414" s="231">
        <f>IF(ISNA(VLOOKUP($A414,'Spring 2023 PVI'!$B$3:$AF$219,27,FALSE)),0,(VLOOKUP($A414,'Spring 2023 PVI'!$B$3:$AF$219,27,FALSE)))</f>
        <v>0</v>
      </c>
      <c r="Y414" s="231">
        <f>IF(ISNA(VLOOKUP($A414,'Spring 2023 PVI'!$B$3:$AF$219,27,FALSE)),0,(VLOOKUP($A414,'Spring 2023 PVI'!$B$3:$AF$219,27,FALSE)))</f>
        <v>0</v>
      </c>
      <c r="Z414" s="231">
        <f>IF(ISNA(VLOOKUP($A414,'Spring 2023 PVI'!$B$3:$AF$219,27,FALSE)),0,(VLOOKUP($A414,'Spring 2023 PVI'!$B$3:$AF$219,27,FALSE)))</f>
        <v>0</v>
      </c>
      <c r="AA414" s="231">
        <f>IF(ISNA(VLOOKUP($A414,'Spring 2023 PVI'!$B$3:$AF$219,28,FALSE)),0,(VLOOKUP($A414,'Spring 2023 PVI'!$B$3:$AF$219,28,FALSE)))</f>
        <v>0</v>
      </c>
      <c r="AB414" s="231">
        <f>IF(ISNA(VLOOKUP($A414,'Spring 2023 PVI'!$B$3:$AF$219,28,FALSE)),0,(VLOOKUP($A414,'Spring 2023 PVI'!$B$3:$AF$219,28,FALSE)))</f>
        <v>0</v>
      </c>
      <c r="AC414" s="231">
        <f>IF(ISNA(VLOOKUP($A414,'Spring 2023 PVI'!$B$3:$AF$219,28,FALSE)),0,(VLOOKUP($A414,'Spring 2023 PVI'!$B$3:$AF$219,28,FALSE)))</f>
        <v>0</v>
      </c>
      <c r="AD414" s="384">
        <f t="shared" si="185"/>
        <v>12601.5</v>
      </c>
      <c r="AE414" s="403">
        <v>0</v>
      </c>
      <c r="AF414" s="403">
        <v>0</v>
      </c>
      <c r="AG414" s="403">
        <v>0</v>
      </c>
      <c r="AH414" s="384">
        <f t="shared" si="192"/>
        <v>0</v>
      </c>
      <c r="AI414" s="384">
        <f t="shared" si="193"/>
        <v>0</v>
      </c>
      <c r="AJ414" s="384">
        <f t="shared" si="194"/>
        <v>0</v>
      </c>
      <c r="AK414" s="384">
        <f t="shared" si="186"/>
        <v>0</v>
      </c>
      <c r="AL414" s="403">
        <f>IF(ISNA(VLOOKUP($A414,'Spring 2023 PVI'!$B419:$AD419,29,FALSE)),0,(VLOOKUP($A414,'Spring 2023 PVI'!$B419:$AD419,29,FALSE)))</f>
        <v>0</v>
      </c>
      <c r="AM414" s="403">
        <f>IF(ISNA(VLOOKUP($A414,'Spring 2023 PVI'!$B419:$AZ419,30,FALSE)),0,(VLOOKUP($A414,'Spring 2023 PVI'!$B419:$AZ419,30,FALSE)))</f>
        <v>0</v>
      </c>
      <c r="AN414" s="402">
        <f t="shared" si="187"/>
        <v>0</v>
      </c>
      <c r="AO414" s="404">
        <f t="shared" si="188"/>
        <v>0</v>
      </c>
      <c r="AP414" s="384">
        <f t="shared" si="189"/>
        <v>12601.5</v>
      </c>
      <c r="AQ414" s="403"/>
      <c r="AR414" s="403" t="e">
        <f>VLOOKUP($A414,'Data EYFSS Indica'!$C:$AQ,27,0)</f>
        <v>#N/A</v>
      </c>
      <c r="AS414" s="403" t="e">
        <f>VLOOKUP($A414,'Data EYFSS Indica'!$C:$AQ,28,0)</f>
        <v>#N/A</v>
      </c>
      <c r="AT414" s="409" t="e">
        <f t="shared" si="190"/>
        <v>#N/A</v>
      </c>
      <c r="AU414" s="409" t="e">
        <f>(VLOOKUP($A414,'Data EYFSS Indica'!$C:$AQ,24,0))/3.2*AU$3</f>
        <v>#N/A</v>
      </c>
      <c r="AV414" s="413" t="e">
        <f t="shared" si="191"/>
        <v>#N/A</v>
      </c>
      <c r="AW414" s="410" t="e">
        <f t="shared" si="181"/>
        <v>#N/A</v>
      </c>
      <c r="AX414" s="410" t="e">
        <f t="shared" si="182"/>
        <v>#N/A</v>
      </c>
      <c r="AY414" s="410" t="e">
        <f t="shared" si="183"/>
        <v>#N/A</v>
      </c>
      <c r="AZ414" s="642">
        <f>(SUMIF('Spring 2023 School'!B:B,Budget!A414,'Spring 2023 School'!AG:AG)+SUMIF('Summer 2023 School'!B:B,Budget!A414,'Summer 2023 School'!AG:AG)+SUMIF('Autumn 2023 School'!B:B,Budget!A414,'Autumn 2023 School'!AG:AG))</f>
        <v>0</v>
      </c>
      <c r="BA414" s="410">
        <f t="shared" si="184"/>
        <v>0</v>
      </c>
      <c r="BI414">
        <f t="shared" si="195"/>
        <v>0</v>
      </c>
      <c r="BJ414">
        <f t="shared" si="196"/>
        <v>0</v>
      </c>
      <c r="BK414">
        <f t="shared" si="197"/>
        <v>0</v>
      </c>
    </row>
    <row r="415" spans="1:63" x14ac:dyDescent="0.35">
      <c r="A415" s="231">
        <v>5487</v>
      </c>
      <c r="B415" t="s">
        <v>547</v>
      </c>
      <c r="C415" s="231">
        <f>IF(ISNA(VLOOKUP($A415,'Spring 2023 PVI'!$B$3:$AF$220,6,FALSE)),0,(VLOOKUP($A415,'Spring 2023 PVI'!$B$3:$AF$220,6,FALSE)))</f>
        <v>1</v>
      </c>
      <c r="D415" s="231">
        <f>IF(ISNA(VLOOKUP($A415,'Summer 2023 PVI'!$B$2:$AF$217,6,FALSE)),0,(VLOOKUP($A415,'Summer 2023 PVI'!$B$2:$AF$217,6,FALSE)))</f>
        <v>1</v>
      </c>
      <c r="E415" s="231">
        <f>IF(ISNA(VLOOKUP($A415,'Autumn 2023 PVI'!$B$2:$AH$214,6,FALSE)),0,(VLOOKUP($A415,'Autumn 2023 PVI'!$B$2:$AH$214,6,FALSE)))</f>
        <v>0</v>
      </c>
      <c r="F415" s="231">
        <f>IF(ISNA(VLOOKUP($A415,'Spring 2023 PVI'!$B$3:$AF$219,9,FALSE)),0,(VLOOKUP($A415,'Spring 2023 PVI'!$B$3:$AF$219,8,FALSE)))</f>
        <v>0</v>
      </c>
      <c r="G415" s="231">
        <f>IF(ISNA(VLOOKUP($A415,'Summer 2023 PVI'!$B$2:$AF$216,9,FALSE)),0,(VLOOKUP($A415,'Summer 2023 PVI'!$B$2:$AF$216,8,FALSE)))</f>
        <v>0</v>
      </c>
      <c r="H415" s="231">
        <f>IF(ISNA(VLOOKUP($A415,'Autumn 2023 PVI'!$B$2:$AH$214,9,FALSE)),0,(VLOOKUP($A415,'Autumn 2023 PVI'!$B$2:$AH$214,9,FALSE)))</f>
        <v>0</v>
      </c>
      <c r="I415" s="231">
        <f>IF(ISNA(VLOOKUP($A415,'Spring 2023 PVI'!$B$3:$AF$219,13,FALSE)),0,(VLOOKUP($A415,'Spring 2023 PVI'!$B$3:$AF$219,13,FALSE)))</f>
        <v>15</v>
      </c>
      <c r="J415" s="231">
        <f>IF(ISNA(VLOOKUP($A415,'Summer 2023 PVI'!$B$2:$AF$216,13,FALSE)),0,(VLOOKUP($A415,'Summer 2023 PVI'!$B$2:$AF$216,13,FALSE)))</f>
        <v>15</v>
      </c>
      <c r="K415" s="231">
        <f>IF(ISNA(VLOOKUP($A415,'Autumn 2023 PVI'!$B$2:$AH$214,13,FALSE)),0,(VLOOKUP($A415,'Autumn 2023 PVI'!$B$2:$AH$214,13,FALSE)))</f>
        <v>0</v>
      </c>
      <c r="L415" s="231">
        <f>IF(ISNA(VLOOKUP($A415,'Spring 2023 PVI'!$B$3:$AF$219,16,FALSE)),0,(VLOOKUP($A415,'Spring 2023 PVI'!$B$3:$AF$219,16,FALSE)))</f>
        <v>0</v>
      </c>
      <c r="M415" s="231">
        <f>IF(ISNA(VLOOKUP($A415,'Summer 2023 PVI'!$B$2:$AF$216,16,FALSE)),0,(VLOOKUP($A415,'Summer 2023 PVI'!$B$2:$AF$216,16,FALSE)))</f>
        <v>0</v>
      </c>
      <c r="N415" s="231">
        <f>IF(ISNA(VLOOKUP($A415,'Autumn 2023 PVI'!$B$2:$AH$214,16,FALSE)),0,(VLOOKUP($A415,'Autumn 2023 PVI'!$B$2:$AH$214,16,FALSE)))</f>
        <v>0</v>
      </c>
      <c r="O415" s="231">
        <f>IF(ISNA(VLOOKUP($A415,'Spring 2023 PVI'!$B$3:$AF$219,3,FALSE)),0,(VLOOKUP($A415,'Spring 2023 PVI'!$B$3:$AF$219,3,FALSE)))</f>
        <v>0</v>
      </c>
      <c r="P415" s="231">
        <f>IF(ISNA(VLOOKUP($A415,'Summer 2023 PVI'!$B$3:$AF$216,3,FALSE)),0,(VLOOKUP($A415,'Summer 2023 PVI'!$B$2:$AF$216,3,FALSE)))</f>
        <v>1</v>
      </c>
      <c r="Q415" s="231">
        <f>IF(ISNA(VLOOKUP($A415,'Autumn 2023 PVI'!$B$2:$AF$214,3,FALSE)),0,(VLOOKUP($A415,'Autumn 2023 PVI'!$B$2:$AF$214,3,FALSE)))</f>
        <v>0</v>
      </c>
      <c r="R415" s="231">
        <f>IF(ISNA(VLOOKUP($A415,'Spring 2023 PVI'!$B$3:$AF$219,10,FALSE)),0,(VLOOKUP($A415,'Spring 2023 PVI'!$B$3:$AF$219,10,FALSE)))</f>
        <v>0</v>
      </c>
      <c r="S415" s="231">
        <f>IF(ISNA(VLOOKUP($A415,'Summer 2023 PVI'!$B$2:$AF$216,10,FALSE)),0,(VLOOKUP($A415,'Summer 2023 PVI'!$B$2:$AF$216,10,FALSE)))</f>
        <v>15</v>
      </c>
      <c r="T415" s="231">
        <f>IF(ISNA(VLOOKUP($A415,'Autumn 2023 PVI'!$B$2:$AH$214,10,FALSE)),0,(VLOOKUP($A415,'Autumn 2023 PVI'!$B$2:$AH$214,10,FALSE)))</f>
        <v>0</v>
      </c>
      <c r="U415" s="231">
        <f>IF(ISNA(VLOOKUP($A415,'Spring 2023 PVI'!$B$3:$AF$219,26,FALSE)),0,(VLOOKUP($A415,'Spring 2023 PVI'!$B$3:$AF$219,26,FALSE)))</f>
        <v>0</v>
      </c>
      <c r="V415" s="231">
        <f>IF(ISNA(VLOOKUP($A415,'Spring 2023 PVI'!$B$3:$AF$219,26,FALSE)),0,(VLOOKUP($A415,'Spring 2023 PVI'!$B$3:$AF$219,26,FALSE)))</f>
        <v>0</v>
      </c>
      <c r="W415" s="231">
        <f>IF(ISNA(VLOOKUP($A415,'Spring 2023 PVI'!$B$3:$AF$219,26,FALSE)),0,(VLOOKUP($A415,'Spring 2023 PVI'!$B$3:$AF$219,26,FALSE)))</f>
        <v>0</v>
      </c>
      <c r="X415" s="231">
        <f>IF(ISNA(VLOOKUP($A415,'Spring 2023 PVI'!$B$3:$AF$219,27,FALSE)),0,(VLOOKUP($A415,'Spring 2023 PVI'!$B$3:$AF$219,27,FALSE)))</f>
        <v>0</v>
      </c>
      <c r="Y415" s="231">
        <f>IF(ISNA(VLOOKUP($A415,'Spring 2023 PVI'!$B$3:$AF$219,27,FALSE)),0,(VLOOKUP($A415,'Spring 2023 PVI'!$B$3:$AF$219,27,FALSE)))</f>
        <v>0</v>
      </c>
      <c r="Z415" s="231">
        <f>IF(ISNA(VLOOKUP($A415,'Spring 2023 PVI'!$B$3:$AF$219,27,FALSE)),0,(VLOOKUP($A415,'Spring 2023 PVI'!$B$3:$AF$219,27,FALSE)))</f>
        <v>0</v>
      </c>
      <c r="AA415" s="231">
        <f>IF(ISNA(VLOOKUP($A415,'Spring 2023 PVI'!$B$3:$AF$219,28,FALSE)),0,(VLOOKUP($A415,'Spring 2023 PVI'!$B$3:$AF$219,28,FALSE)))</f>
        <v>0</v>
      </c>
      <c r="AB415" s="231">
        <f>IF(ISNA(VLOOKUP($A415,'Spring 2023 PVI'!$B$3:$AF$219,28,FALSE)),0,(VLOOKUP($A415,'Spring 2023 PVI'!$B$3:$AF$219,28,FALSE)))</f>
        <v>0</v>
      </c>
      <c r="AC415" s="231">
        <f>IF(ISNA(VLOOKUP($A415,'Spring 2023 PVI'!$B$3:$AF$219,28,FALSE)),0,(VLOOKUP($A415,'Spring 2023 PVI'!$B$3:$AF$219,28,FALSE)))</f>
        <v>0</v>
      </c>
      <c r="AD415" s="384">
        <f t="shared" si="185"/>
        <v>2113.8000000000002</v>
      </c>
      <c r="AE415" s="403">
        <v>15</v>
      </c>
      <c r="AF415" s="403">
        <v>0</v>
      </c>
      <c r="AG415" s="403">
        <v>0</v>
      </c>
      <c r="AH415" s="384">
        <f t="shared" si="192"/>
        <v>347.7</v>
      </c>
      <c r="AI415" s="384">
        <f t="shared" si="193"/>
        <v>0</v>
      </c>
      <c r="AJ415" s="384">
        <f t="shared" si="194"/>
        <v>0</v>
      </c>
      <c r="AK415" s="384">
        <f t="shared" si="186"/>
        <v>347.7</v>
      </c>
      <c r="AL415" s="403">
        <f>IF(ISNA(VLOOKUP($A415,'Spring 2023 PVI'!$B420:$AD420,29,FALSE)),0,(VLOOKUP($A415,'Spring 2023 PVI'!$B420:$AD420,29,FALSE)))</f>
        <v>0</v>
      </c>
      <c r="AM415" s="403">
        <f>IF(ISNA(VLOOKUP($A415,'Spring 2023 PVI'!$B420:$AZ420,30,FALSE)),0,(VLOOKUP($A415,'Spring 2023 PVI'!$B420:$AZ420,30,FALSE)))</f>
        <v>0</v>
      </c>
      <c r="AN415" s="402">
        <f t="shared" si="187"/>
        <v>0</v>
      </c>
      <c r="AO415" s="404">
        <f t="shared" si="188"/>
        <v>1591.2</v>
      </c>
      <c r="AP415" s="384">
        <f t="shared" si="189"/>
        <v>4052.7</v>
      </c>
      <c r="AQ415" s="403"/>
      <c r="AR415" s="403" t="e">
        <f>VLOOKUP($A415,'Data EYFSS Indica'!$C:$AQ,27,0)</f>
        <v>#N/A</v>
      </c>
      <c r="AS415" s="403" t="e">
        <f>VLOOKUP($A415,'Data EYFSS Indica'!$C:$AQ,28,0)</f>
        <v>#N/A</v>
      </c>
      <c r="AT415" s="409" t="e">
        <f t="shared" si="190"/>
        <v>#N/A</v>
      </c>
      <c r="AU415" s="409" t="e">
        <f>(VLOOKUP($A415,'Data EYFSS Indica'!$C:$AQ,24,0))/3.2*AU$3</f>
        <v>#N/A</v>
      </c>
      <c r="AV415" s="413" t="e">
        <f t="shared" si="191"/>
        <v>#N/A</v>
      </c>
      <c r="AW415" s="410" t="e">
        <f t="shared" si="181"/>
        <v>#N/A</v>
      </c>
      <c r="AX415" s="410" t="e">
        <f t="shared" si="182"/>
        <v>#N/A</v>
      </c>
      <c r="AY415" s="410" t="e">
        <f t="shared" si="183"/>
        <v>#N/A</v>
      </c>
      <c r="AZ415" s="642">
        <f>(SUMIF('Spring 2023 School'!B:B,Budget!A415,'Spring 2023 School'!AG:AG)+SUMIF('Summer 2023 School'!B:B,Budget!A415,'Summer 2023 School'!AG:AG)+SUMIF('Autumn 2023 School'!B:B,Budget!A415,'Autumn 2023 School'!AG:AG))</f>
        <v>0</v>
      </c>
      <c r="BA415" s="410">
        <f t="shared" si="184"/>
        <v>0</v>
      </c>
      <c r="BI415">
        <f t="shared" si="195"/>
        <v>225</v>
      </c>
      <c r="BJ415">
        <f t="shared" si="196"/>
        <v>0</v>
      </c>
      <c r="BK415">
        <f t="shared" si="197"/>
        <v>0</v>
      </c>
    </row>
    <row r="416" spans="1:63" x14ac:dyDescent="0.35">
      <c r="A416" s="231">
        <v>5500</v>
      </c>
      <c r="B416" t="s">
        <v>548</v>
      </c>
      <c r="C416" s="231">
        <f>IF(ISNA(VLOOKUP($A416,'Spring 2023 PVI'!$B$3:$AF$220,6,FALSE)),0,(VLOOKUP($A416,'Spring 2023 PVI'!$B$3:$AF$220,6,FALSE)))</f>
        <v>4</v>
      </c>
      <c r="D416" s="231">
        <f>IF(ISNA(VLOOKUP($A416,'Summer 2023 PVI'!$B$2:$AF$217,6,FALSE)),0,(VLOOKUP($A416,'Summer 2023 PVI'!$B$2:$AF$217,6,FALSE)))</f>
        <v>5</v>
      </c>
      <c r="E416" s="231">
        <f>IF(ISNA(VLOOKUP($A416,'Autumn 2023 PVI'!$B$2:$AH$214,6,FALSE)),0,(VLOOKUP($A416,'Autumn 2023 PVI'!$B$2:$AH$214,6,FALSE)))</f>
        <v>1</v>
      </c>
      <c r="F416" s="231">
        <f>IF(ISNA(VLOOKUP($A416,'Spring 2023 PVI'!$B$3:$AF$219,9,FALSE)),0,(VLOOKUP($A416,'Spring 2023 PVI'!$B$3:$AF$219,8,FALSE)))</f>
        <v>0</v>
      </c>
      <c r="G416" s="231">
        <f>IF(ISNA(VLOOKUP($A416,'Summer 2023 PVI'!$B$2:$AF$216,9,FALSE)),0,(VLOOKUP($A416,'Summer 2023 PVI'!$B$2:$AF$216,8,FALSE)))</f>
        <v>3</v>
      </c>
      <c r="H416" s="231">
        <f>IF(ISNA(VLOOKUP($A416,'Autumn 2023 PVI'!$B$2:$AH$214,9,FALSE)),0,(VLOOKUP($A416,'Autumn 2023 PVI'!$B$2:$AH$214,9,FALSE)))</f>
        <v>1</v>
      </c>
      <c r="I416" s="231">
        <f>IF(ISNA(VLOOKUP($A416,'Spring 2023 PVI'!$B$3:$AF$219,13,FALSE)),0,(VLOOKUP($A416,'Spring 2023 PVI'!$B$3:$AF$219,13,FALSE)))</f>
        <v>60</v>
      </c>
      <c r="J416" s="231">
        <f>IF(ISNA(VLOOKUP($A416,'Summer 2023 PVI'!$B$2:$AF$216,13,FALSE)),0,(VLOOKUP($A416,'Summer 2023 PVI'!$B$2:$AF$216,13,FALSE)))</f>
        <v>60</v>
      </c>
      <c r="K416" s="231">
        <f>IF(ISNA(VLOOKUP($A416,'Autumn 2023 PVI'!$B$2:$AH$214,13,FALSE)),0,(VLOOKUP($A416,'Autumn 2023 PVI'!$B$2:$AH$214,13,FALSE)))</f>
        <v>0</v>
      </c>
      <c r="L416" s="231">
        <f>IF(ISNA(VLOOKUP($A416,'Spring 2023 PVI'!$B$3:$AF$219,16,FALSE)),0,(VLOOKUP($A416,'Spring 2023 PVI'!$B$3:$AF$219,16,FALSE)))</f>
        <v>48</v>
      </c>
      <c r="M416" s="231">
        <f>IF(ISNA(VLOOKUP($A416,'Summer 2023 PVI'!$B$2:$AF$216,16,FALSE)),0,(VLOOKUP($A416,'Summer 2023 PVI'!$B$2:$AF$216,16,FALSE)))</f>
        <v>60</v>
      </c>
      <c r="N416" s="231">
        <f>IF(ISNA(VLOOKUP($A416,'Autumn 2023 PVI'!$B$2:$AH$214,16,FALSE)),0,(VLOOKUP($A416,'Autumn 2023 PVI'!$B$2:$AH$214,16,FALSE)))</f>
        <v>12</v>
      </c>
      <c r="O416" s="231">
        <f>IF(ISNA(VLOOKUP($A416,'Spring 2023 PVI'!$B$3:$AF$219,3,FALSE)),0,(VLOOKUP($A416,'Spring 2023 PVI'!$B$3:$AF$219,3,FALSE)))</f>
        <v>0</v>
      </c>
      <c r="P416" s="231">
        <f>IF(ISNA(VLOOKUP($A416,'Summer 2023 PVI'!$B$3:$AF$216,3,FALSE)),0,(VLOOKUP($A416,'Summer 2023 PVI'!$B$2:$AF$216,3,FALSE)))</f>
        <v>0</v>
      </c>
      <c r="Q416" s="231">
        <f>IF(ISNA(VLOOKUP($A416,'Autumn 2023 PVI'!$B$2:$AF$214,3,FALSE)),0,(VLOOKUP($A416,'Autumn 2023 PVI'!$B$2:$AF$214,3,FALSE)))</f>
        <v>0</v>
      </c>
      <c r="R416" s="231">
        <f>IF(ISNA(VLOOKUP($A416,'Spring 2023 PVI'!$B$3:$AF$219,10,FALSE)),0,(VLOOKUP($A416,'Spring 2023 PVI'!$B$3:$AF$219,10,FALSE)))</f>
        <v>0</v>
      </c>
      <c r="S416" s="231">
        <f>IF(ISNA(VLOOKUP($A416,'Summer 2023 PVI'!$B$2:$AF$216,10,FALSE)),0,(VLOOKUP($A416,'Summer 2023 PVI'!$B$2:$AF$216,10,FALSE)))</f>
        <v>0</v>
      </c>
      <c r="T416" s="231">
        <f>IF(ISNA(VLOOKUP($A416,'Autumn 2023 PVI'!$B$2:$AH$214,10,FALSE)),0,(VLOOKUP($A416,'Autumn 2023 PVI'!$B$2:$AH$214,10,FALSE)))</f>
        <v>0</v>
      </c>
      <c r="U416" s="231">
        <f>IF(ISNA(VLOOKUP($A416,'Spring 2023 PVI'!$B$3:$AF$219,26,FALSE)),0,(VLOOKUP($A416,'Spring 2023 PVI'!$B$3:$AF$219,26,FALSE)))</f>
        <v>0</v>
      </c>
      <c r="V416" s="231">
        <f>IF(ISNA(VLOOKUP($A416,'Spring 2023 PVI'!$B$3:$AF$219,26,FALSE)),0,(VLOOKUP($A416,'Spring 2023 PVI'!$B$3:$AF$219,26,FALSE)))</f>
        <v>0</v>
      </c>
      <c r="W416" s="231">
        <f>IF(ISNA(VLOOKUP($A416,'Spring 2023 PVI'!$B$3:$AF$219,26,FALSE)),0,(VLOOKUP($A416,'Spring 2023 PVI'!$B$3:$AF$219,26,FALSE)))</f>
        <v>0</v>
      </c>
      <c r="X416" s="231">
        <f>IF(ISNA(VLOOKUP($A416,'Spring 2023 PVI'!$B$3:$AF$219,27,FALSE)),0,(VLOOKUP($A416,'Spring 2023 PVI'!$B$3:$AF$219,27,FALSE)))</f>
        <v>0</v>
      </c>
      <c r="Y416" s="231">
        <f>IF(ISNA(VLOOKUP($A416,'Spring 2023 PVI'!$B$3:$AF$219,27,FALSE)),0,(VLOOKUP($A416,'Spring 2023 PVI'!$B$3:$AF$219,27,FALSE)))</f>
        <v>0</v>
      </c>
      <c r="Z416" s="231">
        <f>IF(ISNA(VLOOKUP($A416,'Spring 2023 PVI'!$B$3:$AF$219,27,FALSE)),0,(VLOOKUP($A416,'Spring 2023 PVI'!$B$3:$AF$219,27,FALSE)))</f>
        <v>0</v>
      </c>
      <c r="AA416" s="231">
        <f>IF(ISNA(VLOOKUP($A416,'Spring 2023 PVI'!$B$3:$AF$219,28,FALSE)),0,(VLOOKUP($A416,'Spring 2023 PVI'!$B$3:$AF$219,28,FALSE)))</f>
        <v>0</v>
      </c>
      <c r="AB416" s="231">
        <f>IF(ISNA(VLOOKUP($A416,'Spring 2023 PVI'!$B$3:$AF$219,28,FALSE)),0,(VLOOKUP($A416,'Spring 2023 PVI'!$B$3:$AF$219,28,FALSE)))</f>
        <v>0</v>
      </c>
      <c r="AC416" s="231">
        <f>IF(ISNA(VLOOKUP($A416,'Spring 2023 PVI'!$B$3:$AF$219,28,FALSE)),0,(VLOOKUP($A416,'Spring 2023 PVI'!$B$3:$AF$219,28,FALSE)))</f>
        <v>0</v>
      </c>
      <c r="AD416" s="384">
        <f t="shared" si="185"/>
        <v>16845.36</v>
      </c>
      <c r="AE416" s="403">
        <v>0</v>
      </c>
      <c r="AF416" s="403">
        <v>0</v>
      </c>
      <c r="AG416" s="403">
        <v>0</v>
      </c>
      <c r="AH416" s="384">
        <f t="shared" si="192"/>
        <v>0</v>
      </c>
      <c r="AI416" s="384">
        <f t="shared" si="193"/>
        <v>0</v>
      </c>
      <c r="AJ416" s="384">
        <f t="shared" si="194"/>
        <v>0</v>
      </c>
      <c r="AK416" s="384">
        <f t="shared" si="186"/>
        <v>0</v>
      </c>
      <c r="AL416" s="403">
        <f>IF(ISNA(VLOOKUP($A416,'Spring 2023 PVI'!$B421:$AD421,29,FALSE)),0,(VLOOKUP($A416,'Spring 2023 PVI'!$B421:$AD421,29,FALSE)))</f>
        <v>0</v>
      </c>
      <c r="AM416" s="403">
        <f>IF(ISNA(VLOOKUP($A416,'Spring 2023 PVI'!$B421:$AZ421,30,FALSE)),0,(VLOOKUP($A416,'Spring 2023 PVI'!$B421:$AZ421,30,FALSE)))</f>
        <v>0</v>
      </c>
      <c r="AN416" s="402">
        <f t="shared" si="187"/>
        <v>0</v>
      </c>
      <c r="AO416" s="404">
        <f t="shared" si="188"/>
        <v>0</v>
      </c>
      <c r="AP416" s="384">
        <f t="shared" si="189"/>
        <v>16845.36</v>
      </c>
      <c r="AQ416" s="403"/>
      <c r="AR416" s="403" t="e">
        <f>VLOOKUP($A416,'Data EYFSS Indica'!$C:$AQ,27,0)</f>
        <v>#N/A</v>
      </c>
      <c r="AS416" s="403" t="e">
        <f>VLOOKUP($A416,'Data EYFSS Indica'!$C:$AQ,28,0)</f>
        <v>#N/A</v>
      </c>
      <c r="AT416" s="409" t="e">
        <f t="shared" si="190"/>
        <v>#N/A</v>
      </c>
      <c r="AU416" s="409" t="e">
        <f>(VLOOKUP($A416,'Data EYFSS Indica'!$C:$AQ,24,0))/3.2*AU$3</f>
        <v>#N/A</v>
      </c>
      <c r="AV416" s="413" t="e">
        <f t="shared" si="191"/>
        <v>#N/A</v>
      </c>
      <c r="AW416" s="410" t="e">
        <f t="shared" si="181"/>
        <v>#N/A</v>
      </c>
      <c r="AX416" s="410" t="e">
        <f t="shared" si="182"/>
        <v>#N/A</v>
      </c>
      <c r="AY416" s="410" t="e">
        <f t="shared" si="183"/>
        <v>#N/A</v>
      </c>
      <c r="AZ416" s="642">
        <f>(SUMIF('Spring 2023 School'!B:B,Budget!A416,'Spring 2023 School'!AG:AG)+SUMIF('Summer 2023 School'!B:B,Budget!A416,'Summer 2023 School'!AG:AG)+SUMIF('Autumn 2023 School'!B:B,Budget!A416,'Autumn 2023 School'!AG:AG))</f>
        <v>0</v>
      </c>
      <c r="BA416" s="410">
        <f t="shared" si="184"/>
        <v>0</v>
      </c>
      <c r="BI416">
        <f t="shared" si="195"/>
        <v>0</v>
      </c>
      <c r="BJ416">
        <f t="shared" si="196"/>
        <v>0</v>
      </c>
      <c r="BK416">
        <f t="shared" si="197"/>
        <v>0</v>
      </c>
    </row>
    <row r="417" spans="1:63" x14ac:dyDescent="0.35">
      <c r="A417" s="231">
        <v>5530</v>
      </c>
      <c r="B417" t="s">
        <v>549</v>
      </c>
      <c r="C417" s="231">
        <f>IF(ISNA(VLOOKUP($A417,'Spring 2023 PVI'!$B$3:$AF$220,6,FALSE)),0,(VLOOKUP($A417,'Spring 2023 PVI'!$B$3:$AF$220,6,FALSE)))</f>
        <v>18</v>
      </c>
      <c r="D417" s="231">
        <f>IF(ISNA(VLOOKUP($A417,'Summer 2023 PVI'!$B$2:$AF$217,6,FALSE)),0,(VLOOKUP($A417,'Summer 2023 PVI'!$B$2:$AF$217,6,FALSE)))</f>
        <v>24</v>
      </c>
      <c r="E417" s="231">
        <f>IF(ISNA(VLOOKUP($A417,'Autumn 2023 PVI'!$B$2:$AH$214,6,FALSE)),0,(VLOOKUP($A417,'Autumn 2023 PVI'!$B$2:$AH$214,6,FALSE)))</f>
        <v>12</v>
      </c>
      <c r="F417" s="231">
        <f>IF(ISNA(VLOOKUP($A417,'Spring 2023 PVI'!$B$3:$AF$219,9,FALSE)),0,(VLOOKUP($A417,'Spring 2023 PVI'!$B$3:$AF$219,8,FALSE)))</f>
        <v>4</v>
      </c>
      <c r="G417" s="231">
        <f>IF(ISNA(VLOOKUP($A417,'Summer 2023 PVI'!$B$2:$AF$216,9,FALSE)),0,(VLOOKUP($A417,'Summer 2023 PVI'!$B$2:$AF$216,8,FALSE)))</f>
        <v>9</v>
      </c>
      <c r="H417" s="231">
        <f>IF(ISNA(VLOOKUP($A417,'Autumn 2023 PVI'!$B$2:$AH$214,9,FALSE)),0,(VLOOKUP($A417,'Autumn 2023 PVI'!$B$2:$AH$214,9,FALSE)))</f>
        <v>4</v>
      </c>
      <c r="I417" s="231">
        <f>IF(ISNA(VLOOKUP($A417,'Spring 2023 PVI'!$B$3:$AF$219,13,FALSE)),0,(VLOOKUP($A417,'Spring 2023 PVI'!$B$3:$AF$219,13,FALSE)))</f>
        <v>255</v>
      </c>
      <c r="J417" s="231">
        <f>IF(ISNA(VLOOKUP($A417,'Summer 2023 PVI'!$B$2:$AF$216,13,FALSE)),0,(VLOOKUP($A417,'Summer 2023 PVI'!$B$2:$AF$216,13,FALSE)))</f>
        <v>345</v>
      </c>
      <c r="K417" s="231">
        <f>IF(ISNA(VLOOKUP($A417,'Autumn 2023 PVI'!$B$2:$AH$214,13,FALSE)),0,(VLOOKUP($A417,'Autumn 2023 PVI'!$B$2:$AH$214,13,FALSE)))</f>
        <v>180</v>
      </c>
      <c r="L417" s="231">
        <f>IF(ISNA(VLOOKUP($A417,'Spring 2023 PVI'!$B$3:$AF$219,16,FALSE)),0,(VLOOKUP($A417,'Spring 2023 PVI'!$B$3:$AF$219,16,FALSE)))</f>
        <v>180</v>
      </c>
      <c r="M417" s="231">
        <f>IF(ISNA(VLOOKUP($A417,'Summer 2023 PVI'!$B$2:$AF$216,16,FALSE)),0,(VLOOKUP($A417,'Summer 2023 PVI'!$B$2:$AF$216,16,FALSE)))</f>
        <v>210</v>
      </c>
      <c r="N417" s="231">
        <f>IF(ISNA(VLOOKUP($A417,'Autumn 2023 PVI'!$B$2:$AH$214,16,FALSE)),0,(VLOOKUP($A417,'Autumn 2023 PVI'!$B$2:$AH$214,16,FALSE)))</f>
        <v>60</v>
      </c>
      <c r="O417" s="231">
        <f>IF(ISNA(VLOOKUP($A417,'Spring 2023 PVI'!$B$3:$AF$219,3,FALSE)),0,(VLOOKUP($A417,'Spring 2023 PVI'!$B$3:$AF$219,3,FALSE)))</f>
        <v>12</v>
      </c>
      <c r="P417" s="231">
        <f>IF(ISNA(VLOOKUP($A417,'Summer 2023 PVI'!$B$3:$AF$216,3,FALSE)),0,(VLOOKUP($A417,'Summer 2023 PVI'!$B$2:$AF$216,3,FALSE)))</f>
        <v>10</v>
      </c>
      <c r="Q417" s="231">
        <f>IF(ISNA(VLOOKUP($A417,'Autumn 2023 PVI'!$B$2:$AF$214,3,FALSE)),0,(VLOOKUP($A417,'Autumn 2023 PVI'!$B$2:$AF$214,3,FALSE)))</f>
        <v>11</v>
      </c>
      <c r="R417" s="231">
        <f>IF(ISNA(VLOOKUP($A417,'Spring 2023 PVI'!$B$3:$AF$219,10,FALSE)),0,(VLOOKUP($A417,'Spring 2023 PVI'!$B$3:$AF$219,10,FALSE)))</f>
        <v>180</v>
      </c>
      <c r="S417" s="231">
        <f>IF(ISNA(VLOOKUP($A417,'Summer 2023 PVI'!$B$2:$AF$216,10,FALSE)),0,(VLOOKUP($A417,'Summer 2023 PVI'!$B$2:$AF$216,10,FALSE)))</f>
        <v>150</v>
      </c>
      <c r="T417" s="231">
        <f>IF(ISNA(VLOOKUP($A417,'Autumn 2023 PVI'!$B$2:$AH$214,10,FALSE)),0,(VLOOKUP($A417,'Autumn 2023 PVI'!$B$2:$AH$214,10,FALSE)))</f>
        <v>165</v>
      </c>
      <c r="U417" s="231">
        <f>IF(ISNA(VLOOKUP($A417,'Spring 2023 PVI'!$B$3:$AF$219,26,FALSE)),0,(VLOOKUP($A417,'Spring 2023 PVI'!$B$3:$AF$219,26,FALSE)))</f>
        <v>10</v>
      </c>
      <c r="V417" s="231">
        <f>IF(ISNA(VLOOKUP($A417,'Spring 2023 PVI'!$B$3:$AF$219,26,FALSE)),0,(VLOOKUP($A417,'Spring 2023 PVI'!$B$3:$AF$219,26,FALSE)))</f>
        <v>10</v>
      </c>
      <c r="W417" s="231">
        <f>IF(ISNA(VLOOKUP($A417,'Spring 2023 PVI'!$B$3:$AF$219,26,FALSE)),0,(VLOOKUP($A417,'Spring 2023 PVI'!$B$3:$AF$219,26,FALSE)))</f>
        <v>10</v>
      </c>
      <c r="X417" s="231">
        <f>IF(ISNA(VLOOKUP($A417,'Spring 2023 PVI'!$B$3:$AF$219,27,FALSE)),0,(VLOOKUP($A417,'Spring 2023 PVI'!$B$3:$AF$219,27,FALSE)))</f>
        <v>135</v>
      </c>
      <c r="Y417" s="231">
        <f>IF(ISNA(VLOOKUP($A417,'Spring 2023 PVI'!$B$3:$AF$219,27,FALSE)),0,(VLOOKUP($A417,'Spring 2023 PVI'!$B$3:$AF$219,27,FALSE)))</f>
        <v>135</v>
      </c>
      <c r="Z417" s="231">
        <f>IF(ISNA(VLOOKUP($A417,'Spring 2023 PVI'!$B$3:$AF$219,27,FALSE)),0,(VLOOKUP($A417,'Spring 2023 PVI'!$B$3:$AF$219,27,FALSE)))</f>
        <v>135</v>
      </c>
      <c r="AA417" s="231">
        <f>IF(ISNA(VLOOKUP($A417,'Spring 2023 PVI'!$B$3:$AF$219,28,FALSE)),0,(VLOOKUP($A417,'Spring 2023 PVI'!$B$3:$AF$219,28,FALSE)))</f>
        <v>75</v>
      </c>
      <c r="AB417" s="231">
        <f>IF(ISNA(VLOOKUP($A417,'Spring 2023 PVI'!$B$3:$AF$219,28,FALSE)),0,(VLOOKUP($A417,'Spring 2023 PVI'!$B$3:$AF$219,28,FALSE)))</f>
        <v>75</v>
      </c>
      <c r="AC417" s="231">
        <f>IF(ISNA(VLOOKUP($A417,'Spring 2023 PVI'!$B$3:$AF$219,28,FALSE)),0,(VLOOKUP($A417,'Spring 2023 PVI'!$B$3:$AF$219,28,FALSE)))</f>
        <v>75</v>
      </c>
      <c r="AD417" s="384">
        <f t="shared" si="185"/>
        <v>85365</v>
      </c>
      <c r="AE417" s="403">
        <v>210</v>
      </c>
      <c r="AF417" s="403">
        <v>45</v>
      </c>
      <c r="AG417" s="403">
        <v>0</v>
      </c>
      <c r="AH417" s="384">
        <f t="shared" si="192"/>
        <v>4867.8</v>
      </c>
      <c r="AI417" s="384">
        <f t="shared" si="193"/>
        <v>495.9</v>
      </c>
      <c r="AJ417" s="384">
        <f t="shared" si="194"/>
        <v>0</v>
      </c>
      <c r="AK417" s="384">
        <f t="shared" si="186"/>
        <v>5363.7</v>
      </c>
      <c r="AL417" s="403">
        <f>IF(ISNA(VLOOKUP($A417,'Spring 2023 PVI'!$B422:$AD422,29,FALSE)),0,(VLOOKUP($A417,'Spring 2023 PVI'!$B422:$AD422,29,FALSE)))</f>
        <v>0</v>
      </c>
      <c r="AM417" s="403">
        <f>IF(ISNA(VLOOKUP($A417,'Spring 2023 PVI'!$B422:$AZ422,30,FALSE)),0,(VLOOKUP($A417,'Spring 2023 PVI'!$B422:$AZ422,30,FALSE)))</f>
        <v>0</v>
      </c>
      <c r="AN417" s="402">
        <f t="shared" si="187"/>
        <v>0</v>
      </c>
      <c r="AO417" s="404">
        <f t="shared" si="188"/>
        <v>51163.200000000004</v>
      </c>
      <c r="AP417" s="384">
        <f t="shared" si="189"/>
        <v>141891.9</v>
      </c>
      <c r="AQ417" s="403"/>
      <c r="AR417" s="403" t="e">
        <f>VLOOKUP($A417,'Data EYFSS Indica'!$C:$AQ,27,0)</f>
        <v>#N/A</v>
      </c>
      <c r="AS417" s="403" t="e">
        <f>VLOOKUP($A417,'Data EYFSS Indica'!$C:$AQ,28,0)</f>
        <v>#N/A</v>
      </c>
      <c r="AT417" s="409" t="e">
        <f t="shared" si="190"/>
        <v>#N/A</v>
      </c>
      <c r="AU417" s="409" t="e">
        <f>(VLOOKUP($A417,'Data EYFSS Indica'!$C:$AQ,24,0))/3.2*AU$3</f>
        <v>#N/A</v>
      </c>
      <c r="AV417" s="413" t="e">
        <f t="shared" si="191"/>
        <v>#N/A</v>
      </c>
      <c r="AW417" s="410" t="e">
        <f t="shared" si="181"/>
        <v>#N/A</v>
      </c>
      <c r="AX417" s="410" t="e">
        <f t="shared" si="182"/>
        <v>#N/A</v>
      </c>
      <c r="AY417" s="410" t="e">
        <f t="shared" si="183"/>
        <v>#N/A</v>
      </c>
      <c r="AZ417" s="642">
        <f>(SUMIF('Spring 2023 School'!B:B,Budget!A417,'Spring 2023 School'!AG:AG)+SUMIF('Summer 2023 School'!B:B,Budget!A417,'Summer 2023 School'!AG:AG)+SUMIF('Autumn 2023 School'!B:B,Budget!A417,'Autumn 2023 School'!AG:AG))</f>
        <v>3</v>
      </c>
      <c r="BA417" s="410">
        <f t="shared" si="184"/>
        <v>2730</v>
      </c>
      <c r="BI417">
        <f t="shared" si="195"/>
        <v>3150</v>
      </c>
      <c r="BJ417">
        <f t="shared" si="196"/>
        <v>675</v>
      </c>
      <c r="BK417">
        <f t="shared" si="197"/>
        <v>0</v>
      </c>
    </row>
    <row r="418" spans="1:63" x14ac:dyDescent="0.35">
      <c r="A418" s="231">
        <v>5559</v>
      </c>
      <c r="B418" t="s">
        <v>550</v>
      </c>
      <c r="C418" s="231">
        <f>IF(ISNA(VLOOKUP($A418,'Spring 2023 PVI'!$B$3:$AF$220,6,FALSE)),0,(VLOOKUP($A418,'Spring 2023 PVI'!$B$3:$AF$220,6,FALSE)))</f>
        <v>15</v>
      </c>
      <c r="D418" s="231">
        <f>IF(ISNA(VLOOKUP($A418,'Summer 2023 PVI'!$B$2:$AF$217,6,FALSE)),0,(VLOOKUP($A418,'Summer 2023 PVI'!$B$2:$AF$217,6,FALSE)))</f>
        <v>17</v>
      </c>
      <c r="E418" s="231">
        <f>IF(ISNA(VLOOKUP($A418,'Autumn 2023 PVI'!$B$2:$AH$214,6,FALSE)),0,(VLOOKUP($A418,'Autumn 2023 PVI'!$B$2:$AH$214,6,FALSE)))</f>
        <v>9</v>
      </c>
      <c r="F418" s="231">
        <f>IF(ISNA(VLOOKUP($A418,'Spring 2023 PVI'!$B$3:$AF$219,9,FALSE)),0,(VLOOKUP($A418,'Spring 2023 PVI'!$B$3:$AF$219,8,FALSE)))</f>
        <v>2</v>
      </c>
      <c r="G418" s="231">
        <f>IF(ISNA(VLOOKUP($A418,'Summer 2023 PVI'!$B$2:$AF$216,9,FALSE)),0,(VLOOKUP($A418,'Summer 2023 PVI'!$B$2:$AF$216,8,FALSE)))</f>
        <v>2</v>
      </c>
      <c r="H418" s="231">
        <f>IF(ISNA(VLOOKUP($A418,'Autumn 2023 PVI'!$B$2:$AH$214,9,FALSE)),0,(VLOOKUP($A418,'Autumn 2023 PVI'!$B$2:$AH$214,9,FALSE)))</f>
        <v>8</v>
      </c>
      <c r="I418" s="231">
        <f>IF(ISNA(VLOOKUP($A418,'Spring 2023 PVI'!$B$3:$AF$219,13,FALSE)),0,(VLOOKUP($A418,'Spring 2023 PVI'!$B$3:$AF$219,13,FALSE)))</f>
        <v>225</v>
      </c>
      <c r="J418" s="231">
        <f>IF(ISNA(VLOOKUP($A418,'Summer 2023 PVI'!$B$2:$AF$216,13,FALSE)),0,(VLOOKUP($A418,'Summer 2023 PVI'!$B$2:$AF$216,13,FALSE)))</f>
        <v>255</v>
      </c>
      <c r="K418" s="231">
        <f>IF(ISNA(VLOOKUP($A418,'Autumn 2023 PVI'!$B$2:$AH$214,13,FALSE)),0,(VLOOKUP($A418,'Autumn 2023 PVI'!$B$2:$AH$214,13,FALSE)))</f>
        <v>135</v>
      </c>
      <c r="L418" s="231">
        <f>IF(ISNA(VLOOKUP($A418,'Spring 2023 PVI'!$B$3:$AF$219,16,FALSE)),0,(VLOOKUP($A418,'Spring 2023 PVI'!$B$3:$AF$219,16,FALSE)))</f>
        <v>150</v>
      </c>
      <c r="M418" s="231">
        <f>IF(ISNA(VLOOKUP($A418,'Summer 2023 PVI'!$B$2:$AF$216,16,FALSE)),0,(VLOOKUP($A418,'Summer 2023 PVI'!$B$2:$AF$216,16,FALSE)))</f>
        <v>170</v>
      </c>
      <c r="N418" s="231">
        <f>IF(ISNA(VLOOKUP($A418,'Autumn 2023 PVI'!$B$2:$AH$214,16,FALSE)),0,(VLOOKUP($A418,'Autumn 2023 PVI'!$B$2:$AH$214,16,FALSE)))</f>
        <v>120</v>
      </c>
      <c r="O418" s="231">
        <f>IF(ISNA(VLOOKUP($A418,'Spring 2023 PVI'!$B$3:$AF$219,3,FALSE)),0,(VLOOKUP($A418,'Spring 2023 PVI'!$B$3:$AF$219,3,FALSE)))</f>
        <v>0</v>
      </c>
      <c r="P418" s="231">
        <f>IF(ISNA(VLOOKUP($A418,'Summer 2023 PVI'!$B$3:$AF$216,3,FALSE)),0,(VLOOKUP($A418,'Summer 2023 PVI'!$B$2:$AF$216,3,FALSE)))</f>
        <v>0</v>
      </c>
      <c r="Q418" s="231">
        <f>IF(ISNA(VLOOKUP($A418,'Autumn 2023 PVI'!$B$2:$AF$214,3,FALSE)),0,(VLOOKUP($A418,'Autumn 2023 PVI'!$B$2:$AF$214,3,FALSE)))</f>
        <v>1</v>
      </c>
      <c r="R418" s="231">
        <f>IF(ISNA(VLOOKUP($A418,'Spring 2023 PVI'!$B$3:$AF$219,10,FALSE)),0,(VLOOKUP($A418,'Spring 2023 PVI'!$B$3:$AF$219,10,FALSE)))</f>
        <v>0</v>
      </c>
      <c r="S418" s="231">
        <f>IF(ISNA(VLOOKUP($A418,'Summer 2023 PVI'!$B$2:$AF$216,10,FALSE)),0,(VLOOKUP($A418,'Summer 2023 PVI'!$B$2:$AF$216,10,FALSE)))</f>
        <v>0</v>
      </c>
      <c r="T418" s="231">
        <f>IF(ISNA(VLOOKUP($A418,'Autumn 2023 PVI'!$B$2:$AH$214,10,FALSE)),0,(VLOOKUP($A418,'Autumn 2023 PVI'!$B$2:$AH$214,10,FALSE)))</f>
        <v>15</v>
      </c>
      <c r="U418" s="231">
        <f>IF(ISNA(VLOOKUP($A418,'Spring 2023 PVI'!$B$3:$AF$219,26,FALSE)),0,(VLOOKUP($A418,'Spring 2023 PVI'!$B$3:$AF$219,26,FALSE)))</f>
        <v>0</v>
      </c>
      <c r="V418" s="231">
        <f>IF(ISNA(VLOOKUP($A418,'Spring 2023 PVI'!$B$3:$AF$219,26,FALSE)),0,(VLOOKUP($A418,'Spring 2023 PVI'!$B$3:$AF$219,26,FALSE)))</f>
        <v>0</v>
      </c>
      <c r="W418" s="231">
        <f>IF(ISNA(VLOOKUP($A418,'Spring 2023 PVI'!$B$3:$AF$219,26,FALSE)),0,(VLOOKUP($A418,'Spring 2023 PVI'!$B$3:$AF$219,26,FALSE)))</f>
        <v>0</v>
      </c>
      <c r="X418" s="231">
        <f>IF(ISNA(VLOOKUP($A418,'Spring 2023 PVI'!$B$3:$AF$219,27,FALSE)),0,(VLOOKUP($A418,'Spring 2023 PVI'!$B$3:$AF$219,27,FALSE)))</f>
        <v>0</v>
      </c>
      <c r="Y418" s="231">
        <f>IF(ISNA(VLOOKUP($A418,'Spring 2023 PVI'!$B$3:$AF$219,27,FALSE)),0,(VLOOKUP($A418,'Spring 2023 PVI'!$B$3:$AF$219,27,FALSE)))</f>
        <v>0</v>
      </c>
      <c r="Z418" s="231">
        <f>IF(ISNA(VLOOKUP($A418,'Spring 2023 PVI'!$B$3:$AF$219,27,FALSE)),0,(VLOOKUP($A418,'Spring 2023 PVI'!$B$3:$AF$219,27,FALSE)))</f>
        <v>0</v>
      </c>
      <c r="AA418" s="231">
        <f>IF(ISNA(VLOOKUP($A418,'Spring 2023 PVI'!$B$3:$AF$219,28,FALSE)),0,(VLOOKUP($A418,'Spring 2023 PVI'!$B$3:$AF$219,28,FALSE)))</f>
        <v>0</v>
      </c>
      <c r="AB418" s="231">
        <f>IF(ISNA(VLOOKUP($A418,'Spring 2023 PVI'!$B$3:$AF$219,28,FALSE)),0,(VLOOKUP($A418,'Spring 2023 PVI'!$B$3:$AF$219,28,FALSE)))</f>
        <v>0</v>
      </c>
      <c r="AC418" s="231">
        <f>IF(ISNA(VLOOKUP($A418,'Spring 2023 PVI'!$B$3:$AF$219,28,FALSE)),0,(VLOOKUP($A418,'Spring 2023 PVI'!$B$3:$AF$219,28,FALSE)))</f>
        <v>0</v>
      </c>
      <c r="AD418" s="384">
        <f t="shared" si="185"/>
        <v>72953.200000000012</v>
      </c>
      <c r="AE418" s="403">
        <v>0</v>
      </c>
      <c r="AF418" s="403">
        <v>0</v>
      </c>
      <c r="AG418" s="403">
        <v>30</v>
      </c>
      <c r="AH418" s="384">
        <f t="shared" si="192"/>
        <v>0</v>
      </c>
      <c r="AI418" s="384">
        <f t="shared" si="193"/>
        <v>0</v>
      </c>
      <c r="AJ418" s="384">
        <f t="shared" si="194"/>
        <v>91.2</v>
      </c>
      <c r="AK418" s="384">
        <f t="shared" si="186"/>
        <v>91.2</v>
      </c>
      <c r="AL418" s="403">
        <f>IF(ISNA(VLOOKUP($A418,'Spring 2023 PVI'!$B423:$AD423,29,FALSE)),0,(VLOOKUP($A418,'Spring 2023 PVI'!$B423:$AD423,29,FALSE)))</f>
        <v>0</v>
      </c>
      <c r="AM418" s="403">
        <f>IF(ISNA(VLOOKUP($A418,'Spring 2023 PVI'!$B423:$AZ423,30,FALSE)),0,(VLOOKUP($A418,'Spring 2023 PVI'!$B423:$AZ423,30,FALSE)))</f>
        <v>0</v>
      </c>
      <c r="AN418" s="402">
        <f t="shared" si="187"/>
        <v>0</v>
      </c>
      <c r="AO418" s="404">
        <f t="shared" si="188"/>
        <v>1468.8</v>
      </c>
      <c r="AP418" s="384">
        <f t="shared" si="189"/>
        <v>74513.200000000012</v>
      </c>
      <c r="AQ418" s="403"/>
      <c r="AR418" s="403" t="e">
        <f>VLOOKUP($A418,'Data EYFSS Indica'!$C:$AQ,27,0)</f>
        <v>#N/A</v>
      </c>
      <c r="AS418" s="403" t="e">
        <f>VLOOKUP($A418,'Data EYFSS Indica'!$C:$AQ,28,0)</f>
        <v>#N/A</v>
      </c>
      <c r="AT418" s="409" t="e">
        <f t="shared" si="190"/>
        <v>#N/A</v>
      </c>
      <c r="AU418" s="409" t="e">
        <f>(VLOOKUP($A418,'Data EYFSS Indica'!$C:$AQ,24,0))/3.2*AU$3</f>
        <v>#N/A</v>
      </c>
      <c r="AV418" s="413" t="e">
        <f t="shared" si="191"/>
        <v>#N/A</v>
      </c>
      <c r="AW418" s="410" t="e">
        <f t="shared" si="181"/>
        <v>#N/A</v>
      </c>
      <c r="AX418" s="410" t="e">
        <f t="shared" si="182"/>
        <v>#N/A</v>
      </c>
      <c r="AY418" s="410" t="e">
        <f t="shared" si="183"/>
        <v>#N/A</v>
      </c>
      <c r="AZ418" s="642">
        <f>(SUMIF('Spring 2023 School'!B:B,Budget!A418,'Spring 2023 School'!AG:AG)+SUMIF('Summer 2023 School'!B:B,Budget!A418,'Summer 2023 School'!AG:AG)+SUMIF('Autumn 2023 School'!B:B,Budget!A418,'Autumn 2023 School'!AG:AG))</f>
        <v>0</v>
      </c>
      <c r="BA418" s="410">
        <f t="shared" si="184"/>
        <v>0</v>
      </c>
      <c r="BI418">
        <f t="shared" si="195"/>
        <v>0</v>
      </c>
      <c r="BJ418">
        <f t="shared" si="196"/>
        <v>0</v>
      </c>
      <c r="BK418">
        <f t="shared" si="197"/>
        <v>450</v>
      </c>
    </row>
    <row r="419" spans="1:63" x14ac:dyDescent="0.35">
      <c r="A419" s="231">
        <v>5574</v>
      </c>
      <c r="B419" t="s">
        <v>551</v>
      </c>
      <c r="C419" s="231">
        <f>IF(ISNA(VLOOKUP($A419,'Spring 2023 PVI'!$B$3:$AF$220,6,FALSE)),0,(VLOOKUP($A419,'Spring 2023 PVI'!$B$3:$AF$220,6,FALSE)))</f>
        <v>21</v>
      </c>
      <c r="D419" s="231">
        <f>IF(ISNA(VLOOKUP($A419,'Summer 2023 PVI'!$B$2:$AF$217,6,FALSE)),0,(VLOOKUP($A419,'Summer 2023 PVI'!$B$2:$AF$217,6,FALSE)))</f>
        <v>25</v>
      </c>
      <c r="E419" s="231">
        <f>IF(ISNA(VLOOKUP($A419,'Autumn 2023 PVI'!$B$2:$AH$214,6,FALSE)),0,(VLOOKUP($A419,'Autumn 2023 PVI'!$B$2:$AH$214,6,FALSE)))</f>
        <v>12</v>
      </c>
      <c r="F419" s="231">
        <f>IF(ISNA(VLOOKUP($A419,'Spring 2023 PVI'!$B$3:$AF$219,9,FALSE)),0,(VLOOKUP($A419,'Spring 2023 PVI'!$B$3:$AF$219,8,FALSE)))</f>
        <v>4</v>
      </c>
      <c r="G419" s="231">
        <f>IF(ISNA(VLOOKUP($A419,'Summer 2023 PVI'!$B$2:$AF$216,9,FALSE)),0,(VLOOKUP($A419,'Summer 2023 PVI'!$B$2:$AF$216,8,FALSE)))</f>
        <v>5</v>
      </c>
      <c r="H419" s="231">
        <f>IF(ISNA(VLOOKUP($A419,'Autumn 2023 PVI'!$B$2:$AH$214,9,FALSE)),0,(VLOOKUP($A419,'Autumn 2023 PVI'!$B$2:$AH$214,9,FALSE)))</f>
        <v>2</v>
      </c>
      <c r="I419" s="231">
        <f>IF(ISNA(VLOOKUP($A419,'Spring 2023 PVI'!$B$3:$AF$219,13,FALSE)),0,(VLOOKUP($A419,'Spring 2023 PVI'!$B$3:$AF$219,13,FALSE)))</f>
        <v>315</v>
      </c>
      <c r="J419" s="231">
        <f>IF(ISNA(VLOOKUP($A419,'Summer 2023 PVI'!$B$2:$AF$216,13,FALSE)),0,(VLOOKUP($A419,'Summer 2023 PVI'!$B$2:$AF$216,13,FALSE)))</f>
        <v>375</v>
      </c>
      <c r="K419" s="231">
        <f>IF(ISNA(VLOOKUP($A419,'Autumn 2023 PVI'!$B$2:$AH$214,13,FALSE)),0,(VLOOKUP($A419,'Autumn 2023 PVI'!$B$2:$AH$214,13,FALSE)))</f>
        <v>180</v>
      </c>
      <c r="L419" s="231">
        <f>IF(ISNA(VLOOKUP($A419,'Spring 2023 PVI'!$B$3:$AF$219,16,FALSE)),0,(VLOOKUP($A419,'Spring 2023 PVI'!$B$3:$AF$219,16,FALSE)))</f>
        <v>210</v>
      </c>
      <c r="M419" s="231">
        <f>IF(ISNA(VLOOKUP($A419,'Summer 2023 PVI'!$B$2:$AF$216,16,FALSE)),0,(VLOOKUP($A419,'Summer 2023 PVI'!$B$2:$AF$216,16,FALSE)))</f>
        <v>210</v>
      </c>
      <c r="N419" s="231">
        <f>IF(ISNA(VLOOKUP($A419,'Autumn 2023 PVI'!$B$2:$AH$214,16,FALSE)),0,(VLOOKUP($A419,'Autumn 2023 PVI'!$B$2:$AH$214,16,FALSE)))</f>
        <v>30</v>
      </c>
      <c r="O419" s="231">
        <f>IF(ISNA(VLOOKUP($A419,'Spring 2023 PVI'!$B$3:$AF$219,3,FALSE)),0,(VLOOKUP($A419,'Spring 2023 PVI'!$B$3:$AF$219,3,FALSE)))</f>
        <v>4</v>
      </c>
      <c r="P419" s="231">
        <f>IF(ISNA(VLOOKUP($A419,'Summer 2023 PVI'!$B$3:$AF$216,3,FALSE)),0,(VLOOKUP($A419,'Summer 2023 PVI'!$B$2:$AF$216,3,FALSE)))</f>
        <v>7</v>
      </c>
      <c r="Q419" s="231">
        <f>IF(ISNA(VLOOKUP($A419,'Autumn 2023 PVI'!$B$2:$AF$214,3,FALSE)),0,(VLOOKUP($A419,'Autumn 2023 PVI'!$B$2:$AF$214,3,FALSE)))</f>
        <v>8</v>
      </c>
      <c r="R419" s="231">
        <f>IF(ISNA(VLOOKUP($A419,'Spring 2023 PVI'!$B$3:$AF$219,10,FALSE)),0,(VLOOKUP($A419,'Spring 2023 PVI'!$B$3:$AF$219,10,FALSE)))</f>
        <v>60</v>
      </c>
      <c r="S419" s="231">
        <f>IF(ISNA(VLOOKUP($A419,'Summer 2023 PVI'!$B$2:$AF$216,10,FALSE)),0,(VLOOKUP($A419,'Summer 2023 PVI'!$B$2:$AF$216,10,FALSE)))</f>
        <v>97.360000000000014</v>
      </c>
      <c r="T419" s="231">
        <f>IF(ISNA(VLOOKUP($A419,'Autumn 2023 PVI'!$B$2:$AH$214,10,FALSE)),0,(VLOOKUP($A419,'Autumn 2023 PVI'!$B$2:$AH$214,10,FALSE)))</f>
        <v>120</v>
      </c>
      <c r="U419" s="231">
        <f>IF(ISNA(VLOOKUP($A419,'Spring 2023 PVI'!$B$3:$AF$219,26,FALSE)),0,(VLOOKUP($A419,'Spring 2023 PVI'!$B$3:$AF$219,26,FALSE)))</f>
        <v>1</v>
      </c>
      <c r="V419" s="231">
        <f>IF(ISNA(VLOOKUP($A419,'Spring 2023 PVI'!$B$3:$AF$219,26,FALSE)),0,(VLOOKUP($A419,'Spring 2023 PVI'!$B$3:$AF$219,26,FALSE)))</f>
        <v>1</v>
      </c>
      <c r="W419" s="231">
        <f>IF(ISNA(VLOOKUP($A419,'Spring 2023 PVI'!$B$3:$AF$219,26,FALSE)),0,(VLOOKUP($A419,'Spring 2023 PVI'!$B$3:$AF$219,26,FALSE)))</f>
        <v>1</v>
      </c>
      <c r="X419" s="231">
        <f>IF(ISNA(VLOOKUP($A419,'Spring 2023 PVI'!$B$3:$AF$219,27,FALSE)),0,(VLOOKUP($A419,'Spring 2023 PVI'!$B$3:$AF$219,27,FALSE)))</f>
        <v>15</v>
      </c>
      <c r="Y419" s="231">
        <f>IF(ISNA(VLOOKUP($A419,'Spring 2023 PVI'!$B$3:$AF$219,27,FALSE)),0,(VLOOKUP($A419,'Spring 2023 PVI'!$B$3:$AF$219,27,FALSE)))</f>
        <v>15</v>
      </c>
      <c r="Z419" s="231">
        <f>IF(ISNA(VLOOKUP($A419,'Spring 2023 PVI'!$B$3:$AF$219,27,FALSE)),0,(VLOOKUP($A419,'Spring 2023 PVI'!$B$3:$AF$219,27,FALSE)))</f>
        <v>15</v>
      </c>
      <c r="AA419" s="231">
        <f>IF(ISNA(VLOOKUP($A419,'Spring 2023 PVI'!$B$3:$AF$219,28,FALSE)),0,(VLOOKUP($A419,'Spring 2023 PVI'!$B$3:$AF$219,28,FALSE)))</f>
        <v>0</v>
      </c>
      <c r="AB419" s="231">
        <f>IF(ISNA(VLOOKUP($A419,'Spring 2023 PVI'!$B$3:$AF$219,28,FALSE)),0,(VLOOKUP($A419,'Spring 2023 PVI'!$B$3:$AF$219,28,FALSE)))</f>
        <v>0</v>
      </c>
      <c r="AC419" s="231">
        <f>IF(ISNA(VLOOKUP($A419,'Spring 2023 PVI'!$B$3:$AF$219,28,FALSE)),0,(VLOOKUP($A419,'Spring 2023 PVI'!$B$3:$AF$219,28,FALSE)))</f>
        <v>0</v>
      </c>
      <c r="AD419" s="384">
        <f t="shared" si="185"/>
        <v>91869.000000000015</v>
      </c>
      <c r="AE419" s="403">
        <v>75</v>
      </c>
      <c r="AF419" s="403">
        <v>45</v>
      </c>
      <c r="AG419" s="403">
        <v>30</v>
      </c>
      <c r="AH419" s="384">
        <f t="shared" si="192"/>
        <v>1738.5</v>
      </c>
      <c r="AI419" s="384">
        <f t="shared" si="193"/>
        <v>495.9</v>
      </c>
      <c r="AJ419" s="384">
        <f t="shared" si="194"/>
        <v>91.2</v>
      </c>
      <c r="AK419" s="384">
        <f t="shared" si="186"/>
        <v>2325.6</v>
      </c>
      <c r="AL419" s="403">
        <f>IF(ISNA(VLOOKUP($A419,'Spring 2023 PVI'!$B424:$AD424,29,FALSE)),0,(VLOOKUP($A419,'Spring 2023 PVI'!$B424:$AD424,29,FALSE)))</f>
        <v>0</v>
      </c>
      <c r="AM419" s="403">
        <f>IF(ISNA(VLOOKUP($A419,'Spring 2023 PVI'!$B424:$AZ424,30,FALSE)),0,(VLOOKUP($A419,'Spring 2023 PVI'!$B424:$AZ424,30,FALSE)))</f>
        <v>0</v>
      </c>
      <c r="AN419" s="402">
        <f t="shared" si="187"/>
        <v>0</v>
      </c>
      <c r="AO419" s="404">
        <f t="shared" si="188"/>
        <v>28443.148800000003</v>
      </c>
      <c r="AP419" s="384">
        <f t="shared" si="189"/>
        <v>122637.74880000003</v>
      </c>
      <c r="AQ419" s="403"/>
      <c r="AR419" s="403" t="e">
        <f>VLOOKUP($A419,'Data EYFSS Indica'!$C:$AQ,27,0)</f>
        <v>#N/A</v>
      </c>
      <c r="AS419" s="403" t="e">
        <f>VLOOKUP($A419,'Data EYFSS Indica'!$C:$AQ,28,0)</f>
        <v>#N/A</v>
      </c>
      <c r="AT419" s="409" t="e">
        <f t="shared" si="190"/>
        <v>#N/A</v>
      </c>
      <c r="AU419" s="409" t="e">
        <f>(VLOOKUP($A419,'Data EYFSS Indica'!$C:$AQ,24,0))/3.2*AU$3</f>
        <v>#N/A</v>
      </c>
      <c r="AV419" s="413" t="e">
        <f t="shared" si="191"/>
        <v>#N/A</v>
      </c>
      <c r="AW419" s="410" t="e">
        <f t="shared" si="181"/>
        <v>#N/A</v>
      </c>
      <c r="AX419" s="410" t="e">
        <f t="shared" si="182"/>
        <v>#N/A</v>
      </c>
      <c r="AY419" s="410" t="e">
        <f t="shared" si="183"/>
        <v>#N/A</v>
      </c>
      <c r="AZ419" s="642">
        <f>(SUMIF('Spring 2023 School'!B:B,Budget!A419,'Spring 2023 School'!AG:AG)+SUMIF('Summer 2023 School'!B:B,Budget!A419,'Summer 2023 School'!AG:AG)+SUMIF('Autumn 2023 School'!B:B,Budget!A419,'Autumn 2023 School'!AG:AG))</f>
        <v>0</v>
      </c>
      <c r="BA419" s="410">
        <f t="shared" si="184"/>
        <v>0</v>
      </c>
      <c r="BI419">
        <f t="shared" si="195"/>
        <v>1125</v>
      </c>
      <c r="BJ419">
        <f t="shared" si="196"/>
        <v>675</v>
      </c>
      <c r="BK419">
        <f t="shared" si="197"/>
        <v>450</v>
      </c>
    </row>
    <row r="420" spans="1:63" x14ac:dyDescent="0.35">
      <c r="A420" s="231">
        <v>5586</v>
      </c>
      <c r="B420" t="s">
        <v>552</v>
      </c>
      <c r="C420" s="231">
        <f>IF(ISNA(VLOOKUP($A420,'Spring 2023 PVI'!$B$3:$AF$220,6,FALSE)),0,(VLOOKUP($A420,'Spring 2023 PVI'!$B$3:$AF$220,6,FALSE)))</f>
        <v>30</v>
      </c>
      <c r="D420" s="231">
        <f>IF(ISNA(VLOOKUP($A420,'Summer 2023 PVI'!$B$2:$AF$217,6,FALSE)),0,(VLOOKUP($A420,'Summer 2023 PVI'!$B$2:$AF$217,6,FALSE)))</f>
        <v>30</v>
      </c>
      <c r="E420" s="231">
        <f>IF(ISNA(VLOOKUP($A420,'Autumn 2023 PVI'!$B$2:$AH$214,6,FALSE)),0,(VLOOKUP($A420,'Autumn 2023 PVI'!$B$2:$AH$214,6,FALSE)))</f>
        <v>23</v>
      </c>
      <c r="F420" s="231">
        <f>IF(ISNA(VLOOKUP($A420,'Spring 2023 PVI'!$B$3:$AF$219,9,FALSE)),0,(VLOOKUP($A420,'Spring 2023 PVI'!$B$3:$AF$219,8,FALSE)))</f>
        <v>4</v>
      </c>
      <c r="G420" s="231">
        <f>IF(ISNA(VLOOKUP($A420,'Summer 2023 PVI'!$B$2:$AF$216,9,FALSE)),0,(VLOOKUP($A420,'Summer 2023 PVI'!$B$2:$AF$216,8,FALSE)))</f>
        <v>10</v>
      </c>
      <c r="H420" s="231">
        <f>IF(ISNA(VLOOKUP($A420,'Autumn 2023 PVI'!$B$2:$AH$214,9,FALSE)),0,(VLOOKUP($A420,'Autumn 2023 PVI'!$B$2:$AH$214,9,FALSE)))</f>
        <v>9</v>
      </c>
      <c r="I420" s="231">
        <f>IF(ISNA(VLOOKUP($A420,'Spring 2023 PVI'!$B$3:$AF$219,13,FALSE)),0,(VLOOKUP($A420,'Spring 2023 PVI'!$B$3:$AF$219,13,FALSE)))</f>
        <v>435</v>
      </c>
      <c r="J420" s="231">
        <f>IF(ISNA(VLOOKUP($A420,'Summer 2023 PVI'!$B$2:$AF$216,13,FALSE)),0,(VLOOKUP($A420,'Summer 2023 PVI'!$B$2:$AF$216,13,FALSE)))</f>
        <v>429</v>
      </c>
      <c r="K420" s="231">
        <f>IF(ISNA(VLOOKUP($A420,'Autumn 2023 PVI'!$B$2:$AH$214,13,FALSE)),0,(VLOOKUP($A420,'Autumn 2023 PVI'!$B$2:$AH$214,13,FALSE)))</f>
        <v>345</v>
      </c>
      <c r="L420" s="231">
        <f>IF(ISNA(VLOOKUP($A420,'Spring 2023 PVI'!$B$3:$AF$219,16,FALSE)),0,(VLOOKUP($A420,'Spring 2023 PVI'!$B$3:$AF$219,16,FALSE)))</f>
        <v>231</v>
      </c>
      <c r="M420" s="231">
        <f>IF(ISNA(VLOOKUP($A420,'Summer 2023 PVI'!$B$2:$AF$216,16,FALSE)),0,(VLOOKUP($A420,'Summer 2023 PVI'!$B$2:$AF$216,16,FALSE)))</f>
        <v>225</v>
      </c>
      <c r="N420" s="231">
        <f>IF(ISNA(VLOOKUP($A420,'Autumn 2023 PVI'!$B$2:$AH$214,16,FALSE)),0,(VLOOKUP($A420,'Autumn 2023 PVI'!$B$2:$AH$214,16,FALSE)))</f>
        <v>114</v>
      </c>
      <c r="O420" s="231">
        <f>IF(ISNA(VLOOKUP($A420,'Spring 2023 PVI'!$B$3:$AF$219,3,FALSE)),0,(VLOOKUP($A420,'Spring 2023 PVI'!$B$3:$AF$219,3,FALSE)))</f>
        <v>0</v>
      </c>
      <c r="P420" s="231">
        <f>IF(ISNA(VLOOKUP($A420,'Summer 2023 PVI'!$B$3:$AF$216,3,FALSE)),0,(VLOOKUP($A420,'Summer 2023 PVI'!$B$2:$AF$216,3,FALSE)))</f>
        <v>0</v>
      </c>
      <c r="Q420" s="231">
        <f>IF(ISNA(VLOOKUP($A420,'Autumn 2023 PVI'!$B$2:$AF$214,3,FALSE)),0,(VLOOKUP($A420,'Autumn 2023 PVI'!$B$2:$AF$214,3,FALSE)))</f>
        <v>0</v>
      </c>
      <c r="R420" s="231">
        <f>IF(ISNA(VLOOKUP($A420,'Spring 2023 PVI'!$B$3:$AF$219,10,FALSE)),0,(VLOOKUP($A420,'Spring 2023 PVI'!$B$3:$AF$219,10,FALSE)))</f>
        <v>0</v>
      </c>
      <c r="S420" s="231">
        <f>IF(ISNA(VLOOKUP($A420,'Summer 2023 PVI'!$B$2:$AF$216,10,FALSE)),0,(VLOOKUP($A420,'Summer 2023 PVI'!$B$2:$AF$216,10,FALSE)))</f>
        <v>0</v>
      </c>
      <c r="T420" s="231">
        <f>IF(ISNA(VLOOKUP($A420,'Autumn 2023 PVI'!$B$2:$AH$214,10,FALSE)),0,(VLOOKUP($A420,'Autumn 2023 PVI'!$B$2:$AH$214,10,FALSE)))</f>
        <v>0</v>
      </c>
      <c r="U420" s="231">
        <f>IF(ISNA(VLOOKUP($A420,'Spring 2023 PVI'!$B$3:$AF$219,26,FALSE)),0,(VLOOKUP($A420,'Spring 2023 PVI'!$B$3:$AF$219,26,FALSE)))</f>
        <v>3</v>
      </c>
      <c r="V420" s="231">
        <f>IF(ISNA(VLOOKUP($A420,'Spring 2023 PVI'!$B$3:$AF$219,26,FALSE)),0,(VLOOKUP($A420,'Spring 2023 PVI'!$B$3:$AF$219,26,FALSE)))</f>
        <v>3</v>
      </c>
      <c r="W420" s="231">
        <f>IF(ISNA(VLOOKUP($A420,'Spring 2023 PVI'!$B$3:$AF$219,26,FALSE)),0,(VLOOKUP($A420,'Spring 2023 PVI'!$B$3:$AF$219,26,FALSE)))</f>
        <v>3</v>
      </c>
      <c r="X420" s="231">
        <f>IF(ISNA(VLOOKUP($A420,'Spring 2023 PVI'!$B$3:$AF$219,27,FALSE)),0,(VLOOKUP($A420,'Spring 2023 PVI'!$B$3:$AF$219,27,FALSE)))</f>
        <v>45</v>
      </c>
      <c r="Y420" s="231">
        <f>IF(ISNA(VLOOKUP($A420,'Spring 2023 PVI'!$B$3:$AF$219,27,FALSE)),0,(VLOOKUP($A420,'Spring 2023 PVI'!$B$3:$AF$219,27,FALSE)))</f>
        <v>45</v>
      </c>
      <c r="Z420" s="231">
        <f>IF(ISNA(VLOOKUP($A420,'Spring 2023 PVI'!$B$3:$AF$219,27,FALSE)),0,(VLOOKUP($A420,'Spring 2023 PVI'!$B$3:$AF$219,27,FALSE)))</f>
        <v>45</v>
      </c>
      <c r="AA420" s="231">
        <f>IF(ISNA(VLOOKUP($A420,'Spring 2023 PVI'!$B$3:$AF$219,28,FALSE)),0,(VLOOKUP($A420,'Spring 2023 PVI'!$B$3:$AF$219,28,FALSE)))</f>
        <v>0</v>
      </c>
      <c r="AB420" s="231">
        <f>IF(ISNA(VLOOKUP($A420,'Spring 2023 PVI'!$B$3:$AF$219,28,FALSE)),0,(VLOOKUP($A420,'Spring 2023 PVI'!$B$3:$AF$219,28,FALSE)))</f>
        <v>0</v>
      </c>
      <c r="AC420" s="231">
        <f>IF(ISNA(VLOOKUP($A420,'Spring 2023 PVI'!$B$3:$AF$219,28,FALSE)),0,(VLOOKUP($A420,'Spring 2023 PVI'!$B$3:$AF$219,28,FALSE)))</f>
        <v>0</v>
      </c>
      <c r="AD420" s="384">
        <f t="shared" si="185"/>
        <v>122860.56</v>
      </c>
      <c r="AE420" s="403">
        <v>30</v>
      </c>
      <c r="AF420" s="403">
        <v>30</v>
      </c>
      <c r="AG420" s="403">
        <v>75</v>
      </c>
      <c r="AH420" s="384">
        <f t="shared" si="192"/>
        <v>695.4</v>
      </c>
      <c r="AI420" s="384">
        <f t="shared" si="193"/>
        <v>330.59999999999997</v>
      </c>
      <c r="AJ420" s="384">
        <f t="shared" si="194"/>
        <v>228</v>
      </c>
      <c r="AK420" s="384">
        <f t="shared" si="186"/>
        <v>1254</v>
      </c>
      <c r="AL420" s="403">
        <f>IF(ISNA(VLOOKUP($A420,'Spring 2023 PVI'!$B425:$AD425,29,FALSE)),0,(VLOOKUP($A420,'Spring 2023 PVI'!$B425:$AD425,29,FALSE)))</f>
        <v>0</v>
      </c>
      <c r="AM420" s="403">
        <f>IF(ISNA(VLOOKUP($A420,'Spring 2023 PVI'!$B425:$AZ425,30,FALSE)),0,(VLOOKUP($A420,'Spring 2023 PVI'!$B425:$AZ425,30,FALSE)))</f>
        <v>0</v>
      </c>
      <c r="AN420" s="402">
        <f t="shared" si="187"/>
        <v>0</v>
      </c>
      <c r="AO420" s="404">
        <f t="shared" si="188"/>
        <v>0</v>
      </c>
      <c r="AP420" s="384">
        <f t="shared" si="189"/>
        <v>124114.56</v>
      </c>
      <c r="AQ420" s="403"/>
      <c r="AR420" s="403" t="e">
        <f>VLOOKUP($A420,'Data EYFSS Indica'!$C:$AQ,27,0)</f>
        <v>#N/A</v>
      </c>
      <c r="AS420" s="403" t="e">
        <f>VLOOKUP($A420,'Data EYFSS Indica'!$C:$AQ,28,0)</f>
        <v>#N/A</v>
      </c>
      <c r="AT420" s="409" t="e">
        <f t="shared" si="190"/>
        <v>#N/A</v>
      </c>
      <c r="AU420" s="409" t="e">
        <f>(VLOOKUP($A420,'Data EYFSS Indica'!$C:$AQ,24,0))/3.2*AU$3</f>
        <v>#N/A</v>
      </c>
      <c r="AV420" s="413" t="e">
        <f t="shared" si="191"/>
        <v>#N/A</v>
      </c>
      <c r="AW420" s="410" t="e">
        <f t="shared" si="181"/>
        <v>#N/A</v>
      </c>
      <c r="AX420" s="410" t="e">
        <f t="shared" si="182"/>
        <v>#N/A</v>
      </c>
      <c r="AY420" s="410" t="e">
        <f t="shared" si="183"/>
        <v>#N/A</v>
      </c>
      <c r="AZ420" s="642">
        <f>(SUMIF('Spring 2023 School'!B:B,Budget!A420,'Spring 2023 School'!AG:AG)+SUMIF('Summer 2023 School'!B:B,Budget!A420,'Summer 2023 School'!AG:AG)+SUMIF('Autumn 2023 School'!B:B,Budget!A420,'Autumn 2023 School'!AG:AG))</f>
        <v>0</v>
      </c>
      <c r="BA420" s="410">
        <f t="shared" si="184"/>
        <v>0</v>
      </c>
      <c r="BI420">
        <f t="shared" si="195"/>
        <v>450</v>
      </c>
      <c r="BJ420">
        <f t="shared" si="196"/>
        <v>450</v>
      </c>
      <c r="BK420">
        <f t="shared" si="197"/>
        <v>1125</v>
      </c>
    </row>
    <row r="421" spans="1:63" x14ac:dyDescent="0.35">
      <c r="A421" s="231">
        <v>5596</v>
      </c>
      <c r="B421" t="s">
        <v>553</v>
      </c>
      <c r="C421" s="231">
        <f>IF(ISNA(VLOOKUP($A421,'Spring 2023 PVI'!$B$3:$AF$220,6,FALSE)),0,(VLOOKUP($A421,'Spring 2023 PVI'!$B$3:$AF$220,6,FALSE)))</f>
        <v>30</v>
      </c>
      <c r="D421" s="231">
        <f>IF(ISNA(VLOOKUP($A421,'Summer 2023 PVI'!$B$2:$AF$217,6,FALSE)),0,(VLOOKUP($A421,'Summer 2023 PVI'!$B$2:$AF$217,6,FALSE)))</f>
        <v>32</v>
      </c>
      <c r="E421" s="231">
        <f>IF(ISNA(VLOOKUP($A421,'Autumn 2023 PVI'!$B$2:$AH$214,6,FALSE)),0,(VLOOKUP($A421,'Autumn 2023 PVI'!$B$2:$AH$214,6,FALSE)))</f>
        <v>17</v>
      </c>
      <c r="F421" s="231">
        <f>IF(ISNA(VLOOKUP($A421,'Spring 2023 PVI'!$B$3:$AF$219,9,FALSE)),0,(VLOOKUP($A421,'Spring 2023 PVI'!$B$3:$AF$219,8,FALSE)))</f>
        <v>3</v>
      </c>
      <c r="G421" s="231">
        <f>IF(ISNA(VLOOKUP($A421,'Summer 2023 PVI'!$B$2:$AF$216,9,FALSE)),0,(VLOOKUP($A421,'Summer 2023 PVI'!$B$2:$AF$216,8,FALSE)))</f>
        <v>8</v>
      </c>
      <c r="H421" s="231">
        <f>IF(ISNA(VLOOKUP($A421,'Autumn 2023 PVI'!$B$2:$AH$214,9,FALSE)),0,(VLOOKUP($A421,'Autumn 2023 PVI'!$B$2:$AH$214,9,FALSE)))</f>
        <v>13</v>
      </c>
      <c r="I421" s="231">
        <f>IF(ISNA(VLOOKUP($A421,'Spring 2023 PVI'!$B$3:$AF$219,13,FALSE)),0,(VLOOKUP($A421,'Spring 2023 PVI'!$B$3:$AF$219,13,FALSE)))</f>
        <v>450</v>
      </c>
      <c r="J421" s="231">
        <f>IF(ISNA(VLOOKUP($A421,'Summer 2023 PVI'!$B$2:$AF$216,13,FALSE)),0,(VLOOKUP($A421,'Summer 2023 PVI'!$B$2:$AF$216,13,FALSE)))</f>
        <v>480</v>
      </c>
      <c r="K421" s="231">
        <f>IF(ISNA(VLOOKUP($A421,'Autumn 2023 PVI'!$B$2:$AH$214,13,FALSE)),0,(VLOOKUP($A421,'Autumn 2023 PVI'!$B$2:$AH$214,13,FALSE)))</f>
        <v>255</v>
      </c>
      <c r="L421" s="231">
        <f>IF(ISNA(VLOOKUP($A421,'Spring 2023 PVI'!$B$3:$AF$219,16,FALSE)),0,(VLOOKUP($A421,'Spring 2023 PVI'!$B$3:$AF$219,16,FALSE)))</f>
        <v>420</v>
      </c>
      <c r="M421" s="231">
        <f>IF(ISNA(VLOOKUP($A421,'Summer 2023 PVI'!$B$2:$AF$216,16,FALSE)),0,(VLOOKUP($A421,'Summer 2023 PVI'!$B$2:$AF$216,16,FALSE)))</f>
        <v>450</v>
      </c>
      <c r="N421" s="231">
        <f>IF(ISNA(VLOOKUP($A421,'Autumn 2023 PVI'!$B$2:$AH$214,16,FALSE)),0,(VLOOKUP($A421,'Autumn 2023 PVI'!$B$2:$AH$214,16,FALSE)))</f>
        <v>195</v>
      </c>
      <c r="O421" s="231">
        <f>IF(ISNA(VLOOKUP($A421,'Spring 2023 PVI'!$B$3:$AF$219,3,FALSE)),0,(VLOOKUP($A421,'Spring 2023 PVI'!$B$3:$AF$219,3,FALSE)))</f>
        <v>1</v>
      </c>
      <c r="P421" s="231">
        <f>IF(ISNA(VLOOKUP($A421,'Summer 2023 PVI'!$B$3:$AF$216,3,FALSE)),0,(VLOOKUP($A421,'Summer 2023 PVI'!$B$2:$AF$216,3,FALSE)))</f>
        <v>2</v>
      </c>
      <c r="Q421" s="231">
        <f>IF(ISNA(VLOOKUP($A421,'Autumn 2023 PVI'!$B$2:$AF$214,3,FALSE)),0,(VLOOKUP($A421,'Autumn 2023 PVI'!$B$2:$AF$214,3,FALSE)))</f>
        <v>2</v>
      </c>
      <c r="R421" s="231">
        <f>IF(ISNA(VLOOKUP($A421,'Spring 2023 PVI'!$B$3:$AF$219,10,FALSE)),0,(VLOOKUP($A421,'Spring 2023 PVI'!$B$3:$AF$219,10,FALSE)))</f>
        <v>15</v>
      </c>
      <c r="S421" s="231">
        <f>IF(ISNA(VLOOKUP($A421,'Summer 2023 PVI'!$B$2:$AF$216,10,FALSE)),0,(VLOOKUP($A421,'Summer 2023 PVI'!$B$2:$AF$216,10,FALSE)))</f>
        <v>30</v>
      </c>
      <c r="T421" s="231">
        <f>IF(ISNA(VLOOKUP($A421,'Autumn 2023 PVI'!$B$2:$AH$214,10,FALSE)),0,(VLOOKUP($A421,'Autumn 2023 PVI'!$B$2:$AH$214,10,FALSE)))</f>
        <v>30</v>
      </c>
      <c r="U421" s="231">
        <f>IF(ISNA(VLOOKUP($A421,'Spring 2023 PVI'!$B$3:$AF$219,26,FALSE)),0,(VLOOKUP($A421,'Spring 2023 PVI'!$B$3:$AF$219,26,FALSE)))</f>
        <v>0</v>
      </c>
      <c r="V421" s="231">
        <f>IF(ISNA(VLOOKUP($A421,'Spring 2023 PVI'!$B$3:$AF$219,26,FALSE)),0,(VLOOKUP($A421,'Spring 2023 PVI'!$B$3:$AF$219,26,FALSE)))</f>
        <v>0</v>
      </c>
      <c r="W421" s="231">
        <f>IF(ISNA(VLOOKUP($A421,'Spring 2023 PVI'!$B$3:$AF$219,26,FALSE)),0,(VLOOKUP($A421,'Spring 2023 PVI'!$B$3:$AF$219,26,FALSE)))</f>
        <v>0</v>
      </c>
      <c r="X421" s="231">
        <f>IF(ISNA(VLOOKUP($A421,'Spring 2023 PVI'!$B$3:$AF$219,27,FALSE)),0,(VLOOKUP($A421,'Spring 2023 PVI'!$B$3:$AF$219,27,FALSE)))</f>
        <v>0</v>
      </c>
      <c r="Y421" s="231">
        <f>IF(ISNA(VLOOKUP($A421,'Spring 2023 PVI'!$B$3:$AF$219,27,FALSE)),0,(VLOOKUP($A421,'Spring 2023 PVI'!$B$3:$AF$219,27,FALSE)))</f>
        <v>0</v>
      </c>
      <c r="Z421" s="231">
        <f>IF(ISNA(VLOOKUP($A421,'Spring 2023 PVI'!$B$3:$AF$219,27,FALSE)),0,(VLOOKUP($A421,'Spring 2023 PVI'!$B$3:$AF$219,27,FALSE)))</f>
        <v>0</v>
      </c>
      <c r="AA421" s="231">
        <f>IF(ISNA(VLOOKUP($A421,'Spring 2023 PVI'!$B$3:$AF$219,28,FALSE)),0,(VLOOKUP($A421,'Spring 2023 PVI'!$B$3:$AF$219,28,FALSE)))</f>
        <v>0</v>
      </c>
      <c r="AB421" s="231">
        <f>IF(ISNA(VLOOKUP($A421,'Spring 2023 PVI'!$B$3:$AF$219,28,FALSE)),0,(VLOOKUP($A421,'Spring 2023 PVI'!$B$3:$AF$219,28,FALSE)))</f>
        <v>0</v>
      </c>
      <c r="AC421" s="231">
        <f>IF(ISNA(VLOOKUP($A421,'Spring 2023 PVI'!$B$3:$AF$219,28,FALSE)),0,(VLOOKUP($A421,'Spring 2023 PVI'!$B$3:$AF$219,28,FALSE)))</f>
        <v>0</v>
      </c>
      <c r="AD421" s="384">
        <f t="shared" si="185"/>
        <v>156096</v>
      </c>
      <c r="AE421" s="403">
        <v>0</v>
      </c>
      <c r="AF421" s="403">
        <v>0</v>
      </c>
      <c r="AG421" s="403">
        <v>0</v>
      </c>
      <c r="AH421" s="384">
        <f t="shared" si="192"/>
        <v>0</v>
      </c>
      <c r="AI421" s="384">
        <f t="shared" si="193"/>
        <v>0</v>
      </c>
      <c r="AJ421" s="384">
        <f t="shared" si="194"/>
        <v>0</v>
      </c>
      <c r="AK421" s="384">
        <f t="shared" si="186"/>
        <v>0</v>
      </c>
      <c r="AL421" s="403">
        <f>IF(ISNA(VLOOKUP($A421,'Spring 2023 PVI'!$B426:$AD426,29,FALSE)),0,(VLOOKUP($A421,'Spring 2023 PVI'!$B426:$AD426,29,FALSE)))</f>
        <v>0</v>
      </c>
      <c r="AM421" s="403">
        <f>IF(ISNA(VLOOKUP($A421,'Spring 2023 PVI'!$B426:$AZ426,30,FALSE)),0,(VLOOKUP($A421,'Spring 2023 PVI'!$B426:$AZ426,30,FALSE)))</f>
        <v>0</v>
      </c>
      <c r="AN421" s="402">
        <f t="shared" si="187"/>
        <v>0</v>
      </c>
      <c r="AO421" s="404">
        <f t="shared" si="188"/>
        <v>7711.2000000000007</v>
      </c>
      <c r="AP421" s="384">
        <f t="shared" si="189"/>
        <v>163807.20000000001</v>
      </c>
      <c r="AQ421" s="403"/>
      <c r="AR421" s="403" t="e">
        <f>VLOOKUP($A421,'Data EYFSS Indica'!$C:$AQ,27,0)</f>
        <v>#N/A</v>
      </c>
      <c r="AS421" s="403" t="e">
        <f>VLOOKUP($A421,'Data EYFSS Indica'!$C:$AQ,28,0)</f>
        <v>#N/A</v>
      </c>
      <c r="AT421" s="409" t="e">
        <f t="shared" si="190"/>
        <v>#N/A</v>
      </c>
      <c r="AU421" s="409" t="e">
        <f>(VLOOKUP($A421,'Data EYFSS Indica'!$C:$AQ,24,0))/3.2*AU$3</f>
        <v>#N/A</v>
      </c>
      <c r="AV421" s="413" t="e">
        <f t="shared" si="191"/>
        <v>#N/A</v>
      </c>
      <c r="AW421" s="410" t="e">
        <f t="shared" si="181"/>
        <v>#N/A</v>
      </c>
      <c r="AX421" s="410" t="e">
        <f t="shared" si="182"/>
        <v>#N/A</v>
      </c>
      <c r="AY421" s="410" t="e">
        <f t="shared" si="183"/>
        <v>#N/A</v>
      </c>
      <c r="AZ421" s="642">
        <f>(SUMIF('Spring 2023 School'!B:B,Budget!A421,'Spring 2023 School'!AG:AG)+SUMIF('Summer 2023 School'!B:B,Budget!A421,'Summer 2023 School'!AG:AG)+SUMIF('Autumn 2023 School'!B:B,Budget!A421,'Autumn 2023 School'!AG:AG))</f>
        <v>0</v>
      </c>
      <c r="BA421" s="410">
        <f t="shared" si="184"/>
        <v>0</v>
      </c>
      <c r="BI421">
        <f t="shared" si="195"/>
        <v>0</v>
      </c>
      <c r="BJ421">
        <f t="shared" si="196"/>
        <v>0</v>
      </c>
      <c r="BK421">
        <f t="shared" si="197"/>
        <v>0</v>
      </c>
    </row>
    <row r="422" spans="1:63" x14ac:dyDescent="0.35">
      <c r="A422" s="231">
        <v>5616</v>
      </c>
      <c r="B422" t="s">
        <v>554</v>
      </c>
      <c r="C422" s="231">
        <f>IF(ISNA(VLOOKUP($A422,'Spring 2023 PVI'!$B$3:$AF$220,6,FALSE)),0,(VLOOKUP($A422,'Spring 2023 PVI'!$B$3:$AF$220,6,FALSE)))</f>
        <v>1</v>
      </c>
      <c r="D422" s="231">
        <f>IF(ISNA(VLOOKUP($A422,'Summer 2023 PVI'!$B$2:$AF$217,6,FALSE)),0,(VLOOKUP($A422,'Summer 2023 PVI'!$B$2:$AF$217,6,FALSE)))</f>
        <v>1</v>
      </c>
      <c r="E422" s="231">
        <f>IF(ISNA(VLOOKUP($A422,'Autumn 2023 PVI'!$B$2:$AH$214,6,FALSE)),0,(VLOOKUP($A422,'Autumn 2023 PVI'!$B$2:$AH$214,6,FALSE)))</f>
        <v>0</v>
      </c>
      <c r="F422" s="231">
        <f>IF(ISNA(VLOOKUP($A422,'Spring 2023 PVI'!$B$3:$AF$219,9,FALSE)),0,(VLOOKUP($A422,'Spring 2023 PVI'!$B$3:$AF$219,8,FALSE)))</f>
        <v>1</v>
      </c>
      <c r="G422" s="231">
        <f>IF(ISNA(VLOOKUP($A422,'Summer 2023 PVI'!$B$2:$AF$216,9,FALSE)),0,(VLOOKUP($A422,'Summer 2023 PVI'!$B$2:$AF$216,8,FALSE)))</f>
        <v>1</v>
      </c>
      <c r="H422" s="231">
        <f>IF(ISNA(VLOOKUP($A422,'Autumn 2023 PVI'!$B$2:$AH$214,9,FALSE)),0,(VLOOKUP($A422,'Autumn 2023 PVI'!$B$2:$AH$214,9,FALSE)))</f>
        <v>0</v>
      </c>
      <c r="I422" s="231">
        <f>IF(ISNA(VLOOKUP($A422,'Spring 2023 PVI'!$B$3:$AF$219,13,FALSE)),0,(VLOOKUP($A422,'Spring 2023 PVI'!$B$3:$AF$219,13,FALSE)))</f>
        <v>15</v>
      </c>
      <c r="J422" s="231">
        <f>IF(ISNA(VLOOKUP($A422,'Summer 2023 PVI'!$B$2:$AF$216,13,FALSE)),0,(VLOOKUP($A422,'Summer 2023 PVI'!$B$2:$AF$216,13,FALSE)))</f>
        <v>15</v>
      </c>
      <c r="K422" s="231">
        <f>IF(ISNA(VLOOKUP($A422,'Autumn 2023 PVI'!$B$2:$AH$214,13,FALSE)),0,(VLOOKUP($A422,'Autumn 2023 PVI'!$B$2:$AH$214,13,FALSE)))</f>
        <v>0</v>
      </c>
      <c r="L422" s="231">
        <f>IF(ISNA(VLOOKUP($A422,'Spring 2023 PVI'!$B$3:$AF$219,16,FALSE)),0,(VLOOKUP($A422,'Spring 2023 PVI'!$B$3:$AF$219,16,FALSE)))</f>
        <v>15</v>
      </c>
      <c r="M422" s="231">
        <f>IF(ISNA(VLOOKUP($A422,'Summer 2023 PVI'!$B$2:$AF$216,16,FALSE)),0,(VLOOKUP($A422,'Summer 2023 PVI'!$B$2:$AF$216,16,FALSE)))</f>
        <v>15</v>
      </c>
      <c r="N422" s="231">
        <f>IF(ISNA(VLOOKUP($A422,'Autumn 2023 PVI'!$B$2:$AH$214,16,FALSE)),0,(VLOOKUP($A422,'Autumn 2023 PVI'!$B$2:$AH$214,16,FALSE)))</f>
        <v>0</v>
      </c>
      <c r="O422" s="231">
        <f>IF(ISNA(VLOOKUP($A422,'Spring 2023 PVI'!$B$3:$AF$219,3,FALSE)),0,(VLOOKUP($A422,'Spring 2023 PVI'!$B$3:$AF$219,3,FALSE)))</f>
        <v>0</v>
      </c>
      <c r="P422" s="231">
        <f>IF(ISNA(VLOOKUP($A422,'Summer 2023 PVI'!$B$3:$AF$216,3,FALSE)),0,(VLOOKUP($A422,'Summer 2023 PVI'!$B$2:$AF$216,3,FALSE)))</f>
        <v>0</v>
      </c>
      <c r="Q422" s="231">
        <f>IF(ISNA(VLOOKUP($A422,'Autumn 2023 PVI'!$B$2:$AF$214,3,FALSE)),0,(VLOOKUP($A422,'Autumn 2023 PVI'!$B$2:$AF$214,3,FALSE)))</f>
        <v>0</v>
      </c>
      <c r="R422" s="231">
        <f>IF(ISNA(VLOOKUP($A422,'Spring 2023 PVI'!$B$3:$AF$219,10,FALSE)),0,(VLOOKUP($A422,'Spring 2023 PVI'!$B$3:$AF$219,10,FALSE)))</f>
        <v>0</v>
      </c>
      <c r="S422" s="231">
        <f>IF(ISNA(VLOOKUP($A422,'Summer 2023 PVI'!$B$2:$AF$216,10,FALSE)),0,(VLOOKUP($A422,'Summer 2023 PVI'!$B$2:$AF$216,10,FALSE)))</f>
        <v>0</v>
      </c>
      <c r="T422" s="231">
        <f>IF(ISNA(VLOOKUP($A422,'Autumn 2023 PVI'!$B$2:$AH$214,10,FALSE)),0,(VLOOKUP($A422,'Autumn 2023 PVI'!$B$2:$AH$214,10,FALSE)))</f>
        <v>0</v>
      </c>
      <c r="U422" s="231">
        <f>IF(ISNA(VLOOKUP($A422,'Spring 2023 PVI'!$B$3:$AF$219,26,FALSE)),0,(VLOOKUP($A422,'Spring 2023 PVI'!$B$3:$AF$219,26,FALSE)))</f>
        <v>0</v>
      </c>
      <c r="V422" s="231">
        <f>IF(ISNA(VLOOKUP($A422,'Spring 2023 PVI'!$B$3:$AF$219,26,FALSE)),0,(VLOOKUP($A422,'Spring 2023 PVI'!$B$3:$AF$219,26,FALSE)))</f>
        <v>0</v>
      </c>
      <c r="W422" s="231">
        <f>IF(ISNA(VLOOKUP($A422,'Spring 2023 PVI'!$B$3:$AF$219,26,FALSE)),0,(VLOOKUP($A422,'Spring 2023 PVI'!$B$3:$AF$219,26,FALSE)))</f>
        <v>0</v>
      </c>
      <c r="X422" s="231">
        <f>IF(ISNA(VLOOKUP($A422,'Spring 2023 PVI'!$B$3:$AF$219,27,FALSE)),0,(VLOOKUP($A422,'Spring 2023 PVI'!$B$3:$AF$219,27,FALSE)))</f>
        <v>0</v>
      </c>
      <c r="Y422" s="231">
        <f>IF(ISNA(VLOOKUP($A422,'Spring 2023 PVI'!$B$3:$AF$219,27,FALSE)),0,(VLOOKUP($A422,'Spring 2023 PVI'!$B$3:$AF$219,27,FALSE)))</f>
        <v>0</v>
      </c>
      <c r="Z422" s="231">
        <f>IF(ISNA(VLOOKUP($A422,'Spring 2023 PVI'!$B$3:$AF$219,27,FALSE)),0,(VLOOKUP($A422,'Spring 2023 PVI'!$B$3:$AF$219,27,FALSE)))</f>
        <v>0</v>
      </c>
      <c r="AA422" s="231">
        <f>IF(ISNA(VLOOKUP($A422,'Spring 2023 PVI'!$B$3:$AF$219,28,FALSE)),0,(VLOOKUP($A422,'Spring 2023 PVI'!$B$3:$AF$219,28,FALSE)))</f>
        <v>0</v>
      </c>
      <c r="AB422" s="231">
        <f>IF(ISNA(VLOOKUP($A422,'Spring 2023 PVI'!$B$3:$AF$219,28,FALSE)),0,(VLOOKUP($A422,'Spring 2023 PVI'!$B$3:$AF$219,28,FALSE)))</f>
        <v>0</v>
      </c>
      <c r="AC422" s="231">
        <f>IF(ISNA(VLOOKUP($A422,'Spring 2023 PVI'!$B$3:$AF$219,28,FALSE)),0,(VLOOKUP($A422,'Spring 2023 PVI'!$B$3:$AF$219,28,FALSE)))</f>
        <v>0</v>
      </c>
      <c r="AD422" s="384">
        <f t="shared" si="185"/>
        <v>4227.6000000000004</v>
      </c>
      <c r="AE422" s="403">
        <v>15</v>
      </c>
      <c r="AF422" s="403">
        <v>0</v>
      </c>
      <c r="AG422" s="403">
        <v>0</v>
      </c>
      <c r="AH422" s="384">
        <f t="shared" si="192"/>
        <v>347.7</v>
      </c>
      <c r="AI422" s="384">
        <f t="shared" si="193"/>
        <v>0</v>
      </c>
      <c r="AJ422" s="384">
        <f t="shared" si="194"/>
        <v>0</v>
      </c>
      <c r="AK422" s="384">
        <f t="shared" si="186"/>
        <v>347.7</v>
      </c>
      <c r="AL422" s="403">
        <f>IF(ISNA(VLOOKUP($A422,'Spring 2023 PVI'!$B427:$AD427,29,FALSE)),0,(VLOOKUP($A422,'Spring 2023 PVI'!$B427:$AD427,29,FALSE)))</f>
        <v>0</v>
      </c>
      <c r="AM422" s="403">
        <f>IF(ISNA(VLOOKUP($A422,'Spring 2023 PVI'!$B427:$AZ427,30,FALSE)),0,(VLOOKUP($A422,'Spring 2023 PVI'!$B427:$AZ427,30,FALSE)))</f>
        <v>0</v>
      </c>
      <c r="AN422" s="402">
        <f t="shared" si="187"/>
        <v>0</v>
      </c>
      <c r="AO422" s="404">
        <f t="shared" si="188"/>
        <v>0</v>
      </c>
      <c r="AP422" s="384">
        <f t="shared" si="189"/>
        <v>4575.3</v>
      </c>
      <c r="AQ422" s="403"/>
      <c r="AR422" s="403" t="e">
        <f>VLOOKUP($A422,'Data EYFSS Indica'!$C:$AQ,27,0)</f>
        <v>#N/A</v>
      </c>
      <c r="AS422" s="403" t="e">
        <f>VLOOKUP($A422,'Data EYFSS Indica'!$C:$AQ,28,0)</f>
        <v>#N/A</v>
      </c>
      <c r="AT422" s="409" t="e">
        <f t="shared" si="190"/>
        <v>#N/A</v>
      </c>
      <c r="AU422" s="409" t="e">
        <f>(VLOOKUP($A422,'Data EYFSS Indica'!$C:$AQ,24,0))/3.2*AU$3</f>
        <v>#N/A</v>
      </c>
      <c r="AV422" s="413" t="e">
        <f t="shared" si="191"/>
        <v>#N/A</v>
      </c>
      <c r="AW422" s="410" t="e">
        <f t="shared" si="181"/>
        <v>#N/A</v>
      </c>
      <c r="AX422" s="410" t="e">
        <f t="shared" si="182"/>
        <v>#N/A</v>
      </c>
      <c r="AY422" s="410" t="e">
        <f t="shared" si="183"/>
        <v>#N/A</v>
      </c>
      <c r="AZ422" s="642">
        <f>(SUMIF('Spring 2023 School'!B:B,Budget!A422,'Spring 2023 School'!AG:AG)+SUMIF('Summer 2023 School'!B:B,Budget!A422,'Summer 2023 School'!AG:AG)+SUMIF('Autumn 2023 School'!B:B,Budget!A422,'Autumn 2023 School'!AG:AG))</f>
        <v>0</v>
      </c>
      <c r="BA422" s="410">
        <f t="shared" si="184"/>
        <v>0</v>
      </c>
      <c r="BI422">
        <f t="shared" si="195"/>
        <v>225</v>
      </c>
      <c r="BJ422">
        <f t="shared" si="196"/>
        <v>0</v>
      </c>
      <c r="BK422">
        <f t="shared" si="197"/>
        <v>0</v>
      </c>
    </row>
    <row r="423" spans="1:63" x14ac:dyDescent="0.35">
      <c r="A423" s="231">
        <v>5620</v>
      </c>
      <c r="B423" t="s">
        <v>815</v>
      </c>
      <c r="C423" s="231">
        <f>IF(ISNA(VLOOKUP($A423,'Spring 2023 PVI'!$B$3:$AF$220,6,FALSE)),0,(VLOOKUP($A423,'Spring 2023 PVI'!$B$3:$AF$220,6,FALSE)))</f>
        <v>3</v>
      </c>
      <c r="D423" s="231">
        <f>IF(ISNA(VLOOKUP($A423,'Summer 2023 PVI'!$B$2:$AF$217,6,FALSE)),0,(VLOOKUP($A423,'Summer 2023 PVI'!$B$2:$AF$217,6,FALSE)))</f>
        <v>3</v>
      </c>
      <c r="E423" s="231">
        <f>IF(ISNA(VLOOKUP($A423,'Autumn 2023 PVI'!$B$2:$AH$214,6,FALSE)),0,(VLOOKUP($A423,'Autumn 2023 PVI'!$B$2:$AH$214,6,FALSE)))</f>
        <v>1</v>
      </c>
      <c r="F423" s="231">
        <f>IF(ISNA(VLOOKUP($A423,'Spring 2023 PVI'!$B$3:$AF$219,9,FALSE)),0,(VLOOKUP($A423,'Spring 2023 PVI'!$B$3:$AF$219,8,FALSE)))</f>
        <v>0</v>
      </c>
      <c r="G423" s="231">
        <f>IF(ISNA(VLOOKUP($A423,'Summer 2023 PVI'!$B$2:$AF$216,9,FALSE)),0,(VLOOKUP($A423,'Summer 2023 PVI'!$B$2:$AF$216,8,FALSE)))</f>
        <v>0</v>
      </c>
      <c r="H423" s="231">
        <f>IF(ISNA(VLOOKUP($A423,'Autumn 2023 PVI'!$B$2:$AH$214,9,FALSE)),0,(VLOOKUP($A423,'Autumn 2023 PVI'!$B$2:$AH$214,9,FALSE)))</f>
        <v>1</v>
      </c>
      <c r="I423" s="231">
        <f>IF(ISNA(VLOOKUP($A423,'Spring 2023 PVI'!$B$3:$AF$219,13,FALSE)),0,(VLOOKUP($A423,'Spring 2023 PVI'!$B$3:$AF$219,13,FALSE)))</f>
        <v>30</v>
      </c>
      <c r="J423" s="231">
        <f>IF(ISNA(VLOOKUP($A423,'Summer 2023 PVI'!$B$2:$AF$216,13,FALSE)),0,(VLOOKUP($A423,'Summer 2023 PVI'!$B$2:$AF$216,13,FALSE)))</f>
        <v>30</v>
      </c>
      <c r="K423" s="231">
        <f>IF(ISNA(VLOOKUP($A423,'Autumn 2023 PVI'!$B$2:$AH$214,13,FALSE)),0,(VLOOKUP($A423,'Autumn 2023 PVI'!$B$2:$AH$214,13,FALSE)))</f>
        <v>15</v>
      </c>
      <c r="L423" s="231">
        <f>IF(ISNA(VLOOKUP($A423,'Spring 2023 PVI'!$B$3:$AF$219,16,FALSE)),0,(VLOOKUP($A423,'Spring 2023 PVI'!$B$3:$AF$219,16,FALSE)))</f>
        <v>45</v>
      </c>
      <c r="M423" s="231">
        <f>IF(ISNA(VLOOKUP($A423,'Summer 2023 PVI'!$B$2:$AF$216,16,FALSE)),0,(VLOOKUP($A423,'Summer 2023 PVI'!$B$2:$AF$216,16,FALSE)))</f>
        <v>37</v>
      </c>
      <c r="N423" s="231">
        <f>IF(ISNA(VLOOKUP($A423,'Autumn 2023 PVI'!$B$2:$AH$214,16,FALSE)),0,(VLOOKUP($A423,'Autumn 2023 PVI'!$B$2:$AH$214,16,FALSE)))</f>
        <v>15</v>
      </c>
      <c r="O423" s="231">
        <f>IF(ISNA(VLOOKUP($A423,'Spring 2023 PVI'!$B$3:$AF$219,3,FALSE)),0,(VLOOKUP($A423,'Spring 2023 PVI'!$B$3:$AF$219,3,FALSE)))</f>
        <v>0</v>
      </c>
      <c r="P423" s="231">
        <f>IF(ISNA(VLOOKUP($A423,'Summer 2023 PVI'!$B$3:$AF$216,3,FALSE)),0,(VLOOKUP($A423,'Summer 2023 PVI'!$B$2:$AF$216,3,FALSE)))</f>
        <v>0</v>
      </c>
      <c r="Q423" s="231">
        <f>IF(ISNA(VLOOKUP($A423,'Autumn 2023 PVI'!$B$2:$AF$214,3,FALSE)),0,(VLOOKUP($A423,'Autumn 2023 PVI'!$B$2:$AF$214,3,FALSE)))</f>
        <v>0</v>
      </c>
      <c r="R423" s="231">
        <f>IF(ISNA(VLOOKUP($A423,'Spring 2023 PVI'!$B$3:$AF$219,10,FALSE)),0,(VLOOKUP($A423,'Spring 2023 PVI'!$B$3:$AF$219,10,FALSE)))</f>
        <v>0</v>
      </c>
      <c r="S423" s="231">
        <f>IF(ISNA(VLOOKUP($A423,'Summer 2023 PVI'!$B$2:$AF$216,10,FALSE)),0,(VLOOKUP($A423,'Summer 2023 PVI'!$B$2:$AF$216,10,FALSE)))</f>
        <v>0</v>
      </c>
      <c r="T423" s="231">
        <f>IF(ISNA(VLOOKUP($A423,'Autumn 2023 PVI'!$B$2:$AH$214,10,FALSE)),0,(VLOOKUP($A423,'Autumn 2023 PVI'!$B$2:$AH$214,10,FALSE)))</f>
        <v>0</v>
      </c>
      <c r="U423" s="231">
        <f>IF(ISNA(VLOOKUP($A423,'Spring 2023 PVI'!$B$3:$AF$219,26,FALSE)),0,(VLOOKUP($A423,'Spring 2023 PVI'!$B$3:$AF$219,26,FALSE)))</f>
        <v>0</v>
      </c>
      <c r="V423" s="231">
        <f>IF(ISNA(VLOOKUP($A423,'Spring 2023 PVI'!$B$3:$AF$219,26,FALSE)),0,(VLOOKUP($A423,'Spring 2023 PVI'!$B$3:$AF$219,26,FALSE)))</f>
        <v>0</v>
      </c>
      <c r="W423" s="231">
        <f>IF(ISNA(VLOOKUP($A423,'Spring 2023 PVI'!$B$3:$AF$219,26,FALSE)),0,(VLOOKUP($A423,'Spring 2023 PVI'!$B$3:$AF$219,26,FALSE)))</f>
        <v>0</v>
      </c>
      <c r="X423" s="231">
        <f>IF(ISNA(VLOOKUP($A423,'Spring 2023 PVI'!$B$3:$AF$219,27,FALSE)),0,(VLOOKUP($A423,'Spring 2023 PVI'!$B$3:$AF$219,27,FALSE)))</f>
        <v>0</v>
      </c>
      <c r="Y423" s="231">
        <f>IF(ISNA(VLOOKUP($A423,'Spring 2023 PVI'!$B$3:$AF$219,27,FALSE)),0,(VLOOKUP($A423,'Spring 2023 PVI'!$B$3:$AF$219,27,FALSE)))</f>
        <v>0</v>
      </c>
      <c r="Z423" s="231">
        <f>IF(ISNA(VLOOKUP($A423,'Spring 2023 PVI'!$B$3:$AF$219,27,FALSE)),0,(VLOOKUP($A423,'Spring 2023 PVI'!$B$3:$AF$219,27,FALSE)))</f>
        <v>0</v>
      </c>
      <c r="AA423" s="231">
        <f>IF(ISNA(VLOOKUP($A423,'Spring 2023 PVI'!$B$3:$AF$219,28,FALSE)),0,(VLOOKUP($A423,'Spring 2023 PVI'!$B$3:$AF$219,28,FALSE)))</f>
        <v>0</v>
      </c>
      <c r="AB423" s="231">
        <f>IF(ISNA(VLOOKUP($A423,'Spring 2023 PVI'!$B$3:$AF$219,28,FALSE)),0,(VLOOKUP($A423,'Spring 2023 PVI'!$B$3:$AF$219,28,FALSE)))</f>
        <v>0</v>
      </c>
      <c r="AC423" s="231">
        <f>IF(ISNA(VLOOKUP($A423,'Spring 2023 PVI'!$B$3:$AF$219,28,FALSE)),0,(VLOOKUP($A423,'Spring 2023 PVI'!$B$3:$AF$219,28,FALSE)))</f>
        <v>0</v>
      </c>
      <c r="AD423" s="384">
        <f t="shared" si="185"/>
        <v>11956.520000000002</v>
      </c>
      <c r="AE423" s="403">
        <v>15</v>
      </c>
      <c r="AF423" s="403">
        <v>0</v>
      </c>
      <c r="AG423" s="403">
        <v>0</v>
      </c>
      <c r="AH423" s="384">
        <f t="shared" si="192"/>
        <v>347.7</v>
      </c>
      <c r="AI423" s="384">
        <f t="shared" si="193"/>
        <v>0</v>
      </c>
      <c r="AJ423" s="384">
        <f t="shared" si="194"/>
        <v>0</v>
      </c>
      <c r="AK423" s="384">
        <f t="shared" si="186"/>
        <v>347.7</v>
      </c>
      <c r="AL423" s="403">
        <f>IF(ISNA(VLOOKUP($A423,'Spring 2023 PVI'!$B428:$AD428,29,FALSE)),0,(VLOOKUP($A423,'Spring 2023 PVI'!$B428:$AD428,29,FALSE)))</f>
        <v>0</v>
      </c>
      <c r="AM423" s="403">
        <f>IF(ISNA(VLOOKUP($A423,'Spring 2023 PVI'!$B428:$AZ428,30,FALSE)),0,(VLOOKUP($A423,'Spring 2023 PVI'!$B428:$AZ428,30,FALSE)))</f>
        <v>0</v>
      </c>
      <c r="AN423" s="402">
        <f t="shared" si="187"/>
        <v>0</v>
      </c>
      <c r="AO423" s="404">
        <f t="shared" si="188"/>
        <v>0</v>
      </c>
      <c r="AP423" s="384">
        <f t="shared" si="189"/>
        <v>12304.220000000003</v>
      </c>
      <c r="AQ423" s="403"/>
      <c r="AR423" s="403" t="e">
        <f>VLOOKUP($A423,'Data EYFSS Indica'!$C:$AQ,27,0)</f>
        <v>#N/A</v>
      </c>
      <c r="AS423" s="403" t="e">
        <f>VLOOKUP($A423,'Data EYFSS Indica'!$C:$AQ,28,0)</f>
        <v>#N/A</v>
      </c>
      <c r="AT423" s="409" t="e">
        <f t="shared" si="190"/>
        <v>#N/A</v>
      </c>
      <c r="AU423" s="409" t="e">
        <f>(VLOOKUP($A423,'Data EYFSS Indica'!$C:$AQ,24,0))/3.2*AU$3</f>
        <v>#N/A</v>
      </c>
      <c r="AV423" s="413" t="e">
        <f t="shared" si="191"/>
        <v>#N/A</v>
      </c>
      <c r="AW423" s="410" t="e">
        <f t="shared" si="181"/>
        <v>#N/A</v>
      </c>
      <c r="AX423" s="410" t="e">
        <f t="shared" si="182"/>
        <v>#N/A</v>
      </c>
      <c r="AY423" s="410" t="e">
        <f t="shared" si="183"/>
        <v>#N/A</v>
      </c>
      <c r="AZ423" s="642">
        <f>(SUMIF('Spring 2023 School'!B:B,Budget!A423,'Spring 2023 School'!AG:AG)+SUMIF('Summer 2023 School'!B:B,Budget!A423,'Summer 2023 School'!AG:AG)+SUMIF('Autumn 2023 School'!B:B,Budget!A423,'Autumn 2023 School'!AG:AG))</f>
        <v>0</v>
      </c>
      <c r="BA423" s="410">
        <f t="shared" si="184"/>
        <v>0</v>
      </c>
      <c r="BI423">
        <f t="shared" si="195"/>
        <v>225</v>
      </c>
      <c r="BJ423">
        <f t="shared" si="196"/>
        <v>0</v>
      </c>
      <c r="BK423">
        <f t="shared" si="197"/>
        <v>0</v>
      </c>
    </row>
    <row r="424" spans="1:63" x14ac:dyDescent="0.35">
      <c r="A424" s="231">
        <v>5624</v>
      </c>
      <c r="B424" t="s">
        <v>555</v>
      </c>
      <c r="C424" s="231">
        <f>IF(ISNA(VLOOKUP($A424,'Spring 2023 PVI'!$B$3:$AF$220,6,FALSE)),0,(VLOOKUP($A424,'Spring 2023 PVI'!$B$3:$AF$220,6,FALSE)))</f>
        <v>31</v>
      </c>
      <c r="D424" s="231">
        <f>IF(ISNA(VLOOKUP($A424,'Summer 2023 PVI'!$B$2:$AF$217,6,FALSE)),0,(VLOOKUP($A424,'Summer 2023 PVI'!$B$2:$AF$217,6,FALSE)))</f>
        <v>41</v>
      </c>
      <c r="E424" s="231">
        <f>IF(ISNA(VLOOKUP($A424,'Autumn 2023 PVI'!$B$2:$AH$214,6,FALSE)),0,(VLOOKUP($A424,'Autumn 2023 PVI'!$B$2:$AH$214,6,FALSE)))</f>
        <v>18</v>
      </c>
      <c r="F424" s="231">
        <f>IF(ISNA(VLOOKUP($A424,'Spring 2023 PVI'!$B$3:$AF$219,9,FALSE)),0,(VLOOKUP($A424,'Spring 2023 PVI'!$B$3:$AF$219,8,FALSE)))</f>
        <v>1</v>
      </c>
      <c r="G424" s="231">
        <f>IF(ISNA(VLOOKUP($A424,'Summer 2023 PVI'!$B$2:$AF$216,9,FALSE)),0,(VLOOKUP($A424,'Summer 2023 PVI'!$B$2:$AF$216,8,FALSE)))</f>
        <v>6</v>
      </c>
      <c r="H424" s="231">
        <f>IF(ISNA(VLOOKUP($A424,'Autumn 2023 PVI'!$B$2:$AH$214,9,FALSE)),0,(VLOOKUP($A424,'Autumn 2023 PVI'!$B$2:$AH$214,9,FALSE)))</f>
        <v>4</v>
      </c>
      <c r="I424" s="231">
        <f>IF(ISNA(VLOOKUP($A424,'Spring 2023 PVI'!$B$3:$AF$219,13,FALSE)),0,(VLOOKUP($A424,'Spring 2023 PVI'!$B$3:$AF$219,13,FALSE)))</f>
        <v>465</v>
      </c>
      <c r="J424" s="231">
        <f>IF(ISNA(VLOOKUP($A424,'Summer 2023 PVI'!$B$2:$AF$216,13,FALSE)),0,(VLOOKUP($A424,'Summer 2023 PVI'!$B$2:$AF$216,13,FALSE)))</f>
        <v>615</v>
      </c>
      <c r="K424" s="231">
        <f>IF(ISNA(VLOOKUP($A424,'Autumn 2023 PVI'!$B$2:$AH$214,13,FALSE)),0,(VLOOKUP($A424,'Autumn 2023 PVI'!$B$2:$AH$214,13,FALSE)))</f>
        <v>270</v>
      </c>
      <c r="L424" s="231">
        <f>IF(ISNA(VLOOKUP($A424,'Spring 2023 PVI'!$B$3:$AF$219,16,FALSE)),0,(VLOOKUP($A424,'Spring 2023 PVI'!$B$3:$AF$219,16,FALSE)))</f>
        <v>180</v>
      </c>
      <c r="M424" s="231">
        <f>IF(ISNA(VLOOKUP($A424,'Summer 2023 PVI'!$B$2:$AF$216,16,FALSE)),0,(VLOOKUP($A424,'Summer 2023 PVI'!$B$2:$AF$216,16,FALSE)))</f>
        <v>210</v>
      </c>
      <c r="N424" s="231">
        <f>IF(ISNA(VLOOKUP($A424,'Autumn 2023 PVI'!$B$2:$AH$214,16,FALSE)),0,(VLOOKUP($A424,'Autumn 2023 PVI'!$B$2:$AH$214,16,FALSE)))</f>
        <v>60</v>
      </c>
      <c r="O424" s="231">
        <f>IF(ISNA(VLOOKUP($A424,'Spring 2023 PVI'!$B$3:$AF$219,3,FALSE)),0,(VLOOKUP($A424,'Spring 2023 PVI'!$B$3:$AF$219,3,FALSE)))</f>
        <v>14</v>
      </c>
      <c r="P424" s="231">
        <f>IF(ISNA(VLOOKUP($A424,'Summer 2023 PVI'!$B$3:$AF$216,3,FALSE)),0,(VLOOKUP($A424,'Summer 2023 PVI'!$B$2:$AF$216,3,FALSE)))</f>
        <v>11</v>
      </c>
      <c r="Q424" s="231">
        <f>IF(ISNA(VLOOKUP($A424,'Autumn 2023 PVI'!$B$2:$AF$214,3,FALSE)),0,(VLOOKUP($A424,'Autumn 2023 PVI'!$B$2:$AF$214,3,FALSE)))</f>
        <v>6</v>
      </c>
      <c r="R424" s="231">
        <f>IF(ISNA(VLOOKUP($A424,'Spring 2023 PVI'!$B$3:$AF$219,10,FALSE)),0,(VLOOKUP($A424,'Spring 2023 PVI'!$B$3:$AF$219,10,FALSE)))</f>
        <v>210</v>
      </c>
      <c r="S424" s="231">
        <f>IF(ISNA(VLOOKUP($A424,'Summer 2023 PVI'!$B$2:$AF$216,10,FALSE)),0,(VLOOKUP($A424,'Summer 2023 PVI'!$B$2:$AF$216,10,FALSE)))</f>
        <v>165</v>
      </c>
      <c r="T424" s="231">
        <f>IF(ISNA(VLOOKUP($A424,'Autumn 2023 PVI'!$B$2:$AH$214,10,FALSE)),0,(VLOOKUP($A424,'Autumn 2023 PVI'!$B$2:$AH$214,10,FALSE)))</f>
        <v>90</v>
      </c>
      <c r="U424" s="231">
        <f>IF(ISNA(VLOOKUP($A424,'Spring 2023 PVI'!$B$3:$AF$219,26,FALSE)),0,(VLOOKUP($A424,'Spring 2023 PVI'!$B$3:$AF$219,26,FALSE)))</f>
        <v>0</v>
      </c>
      <c r="V424" s="231">
        <f>IF(ISNA(VLOOKUP($A424,'Spring 2023 PVI'!$B$3:$AF$219,26,FALSE)),0,(VLOOKUP($A424,'Spring 2023 PVI'!$B$3:$AF$219,26,FALSE)))</f>
        <v>0</v>
      </c>
      <c r="W424" s="231">
        <f>IF(ISNA(VLOOKUP($A424,'Spring 2023 PVI'!$B$3:$AF$219,26,FALSE)),0,(VLOOKUP($A424,'Spring 2023 PVI'!$B$3:$AF$219,26,FALSE)))</f>
        <v>0</v>
      </c>
      <c r="X424" s="231">
        <f>IF(ISNA(VLOOKUP($A424,'Spring 2023 PVI'!$B$3:$AF$219,27,FALSE)),0,(VLOOKUP($A424,'Spring 2023 PVI'!$B$3:$AF$219,27,FALSE)))</f>
        <v>0</v>
      </c>
      <c r="Y424" s="231">
        <f>IF(ISNA(VLOOKUP($A424,'Spring 2023 PVI'!$B$3:$AF$219,27,FALSE)),0,(VLOOKUP($A424,'Spring 2023 PVI'!$B$3:$AF$219,27,FALSE)))</f>
        <v>0</v>
      </c>
      <c r="Z424" s="231">
        <f>IF(ISNA(VLOOKUP($A424,'Spring 2023 PVI'!$B$3:$AF$219,27,FALSE)),0,(VLOOKUP($A424,'Spring 2023 PVI'!$B$3:$AF$219,27,FALSE)))</f>
        <v>0</v>
      </c>
      <c r="AA424" s="231">
        <f>IF(ISNA(VLOOKUP($A424,'Spring 2023 PVI'!$B$3:$AF$219,28,FALSE)),0,(VLOOKUP($A424,'Spring 2023 PVI'!$B$3:$AF$219,28,FALSE)))</f>
        <v>0</v>
      </c>
      <c r="AB424" s="231">
        <f>IF(ISNA(VLOOKUP($A424,'Spring 2023 PVI'!$B$3:$AF$219,28,FALSE)),0,(VLOOKUP($A424,'Spring 2023 PVI'!$B$3:$AF$219,28,FALSE)))</f>
        <v>0</v>
      </c>
      <c r="AC424" s="231">
        <f>IF(ISNA(VLOOKUP($A424,'Spring 2023 PVI'!$B$3:$AF$219,28,FALSE)),0,(VLOOKUP($A424,'Spring 2023 PVI'!$B$3:$AF$219,28,FALSE)))</f>
        <v>0</v>
      </c>
      <c r="AD424" s="384">
        <f t="shared" si="185"/>
        <v>125039.40000000001</v>
      </c>
      <c r="AE424" s="403">
        <v>0</v>
      </c>
      <c r="AF424" s="403">
        <v>90</v>
      </c>
      <c r="AG424" s="403">
        <v>90</v>
      </c>
      <c r="AH424" s="384">
        <f t="shared" si="192"/>
        <v>0</v>
      </c>
      <c r="AI424" s="384">
        <f t="shared" si="193"/>
        <v>991.8</v>
      </c>
      <c r="AJ424" s="384">
        <f t="shared" si="194"/>
        <v>273.60000000000002</v>
      </c>
      <c r="AK424" s="384">
        <f t="shared" si="186"/>
        <v>1265.4000000000001</v>
      </c>
      <c r="AL424" s="403">
        <f>IF(ISNA(VLOOKUP($A424,'Spring 2023 PVI'!$B429:$AD429,29,FALSE)),0,(VLOOKUP($A424,'Spring 2023 PVI'!$B429:$AD429,29,FALSE)))</f>
        <v>0</v>
      </c>
      <c r="AM424" s="403">
        <f>IF(ISNA(VLOOKUP($A424,'Spring 2023 PVI'!$B429:$AZ429,30,FALSE)),0,(VLOOKUP($A424,'Spring 2023 PVI'!$B429:$AZ429,30,FALSE)))</f>
        <v>0</v>
      </c>
      <c r="AN424" s="402">
        <f t="shared" si="187"/>
        <v>0</v>
      </c>
      <c r="AO424" s="404">
        <f t="shared" si="188"/>
        <v>48592.800000000003</v>
      </c>
      <c r="AP424" s="384">
        <f t="shared" si="189"/>
        <v>174897.6</v>
      </c>
      <c r="AQ424" s="403"/>
      <c r="AR424" s="403" t="e">
        <f>VLOOKUP($A424,'Data EYFSS Indica'!$C:$AQ,27,0)</f>
        <v>#N/A</v>
      </c>
      <c r="AS424" s="403" t="e">
        <f>VLOOKUP($A424,'Data EYFSS Indica'!$C:$AQ,28,0)</f>
        <v>#N/A</v>
      </c>
      <c r="AT424" s="409" t="e">
        <f t="shared" si="190"/>
        <v>#N/A</v>
      </c>
      <c r="AU424" s="409" t="e">
        <f>(VLOOKUP($A424,'Data EYFSS Indica'!$C:$AQ,24,0))/3.2*AU$3</f>
        <v>#N/A</v>
      </c>
      <c r="AV424" s="413" t="e">
        <f t="shared" si="191"/>
        <v>#N/A</v>
      </c>
      <c r="AW424" s="410" t="e">
        <f t="shared" si="181"/>
        <v>#N/A</v>
      </c>
      <c r="AX424" s="410" t="e">
        <f t="shared" si="182"/>
        <v>#N/A</v>
      </c>
      <c r="AY424" s="410" t="e">
        <f t="shared" si="183"/>
        <v>#N/A</v>
      </c>
      <c r="AZ424" s="642">
        <f>(SUMIF('Spring 2023 School'!B:B,Budget!A424,'Spring 2023 School'!AG:AG)+SUMIF('Summer 2023 School'!B:B,Budget!A424,'Summer 2023 School'!AG:AG)+SUMIF('Autumn 2023 School'!B:B,Budget!A424,'Autumn 2023 School'!AG:AG))</f>
        <v>0</v>
      </c>
      <c r="BA424" s="410">
        <f t="shared" si="184"/>
        <v>0</v>
      </c>
      <c r="BI424">
        <f t="shared" si="195"/>
        <v>0</v>
      </c>
      <c r="BJ424">
        <f t="shared" si="196"/>
        <v>1350</v>
      </c>
      <c r="BK424">
        <f t="shared" si="197"/>
        <v>1350</v>
      </c>
    </row>
    <row r="425" spans="1:63" x14ac:dyDescent="0.35">
      <c r="A425" s="231">
        <v>5628</v>
      </c>
      <c r="B425" t="s">
        <v>1266</v>
      </c>
      <c r="C425" s="231">
        <f>IF(ISNA(VLOOKUP($A425,'Spring 2023 PVI'!$B$3:$AF$220,6,FALSE)),0,(VLOOKUP($A425,'Spring 2023 PVI'!$B$3:$AF$220,6,FALSE)))</f>
        <v>20</v>
      </c>
      <c r="D425" s="231">
        <f>IF(ISNA(VLOOKUP($A425,'Summer 2023 PVI'!$B$2:$AF$217,6,FALSE)),0,(VLOOKUP($A425,'Summer 2023 PVI'!$B$2:$AF$217,6,FALSE)))</f>
        <v>21</v>
      </c>
      <c r="E425" s="231">
        <f>IF(ISNA(VLOOKUP($A425,'Autumn 2023 PVI'!$B$2:$AH$214,6,FALSE)),0,(VLOOKUP($A425,'Autumn 2023 PVI'!$B$2:$AH$214,6,FALSE)))</f>
        <v>5</v>
      </c>
      <c r="F425" s="231">
        <f>IF(ISNA(VLOOKUP($A425,'Spring 2023 PVI'!$B$3:$AF$219,9,FALSE)),0,(VLOOKUP($A425,'Spring 2023 PVI'!$B$3:$AF$219,8,FALSE)))</f>
        <v>0</v>
      </c>
      <c r="G425" s="231">
        <f>IF(ISNA(VLOOKUP($A425,'Summer 2023 PVI'!$B$2:$AF$216,9,FALSE)),0,(VLOOKUP($A425,'Summer 2023 PVI'!$B$2:$AF$216,8,FALSE)))</f>
        <v>0</v>
      </c>
      <c r="H425" s="231">
        <f>IF(ISNA(VLOOKUP($A425,'Autumn 2023 PVI'!$B$2:$AH$214,9,FALSE)),0,(VLOOKUP($A425,'Autumn 2023 PVI'!$B$2:$AH$214,9,FALSE)))</f>
        <v>0</v>
      </c>
      <c r="I425" s="231">
        <f>IF(ISNA(VLOOKUP($A425,'Spring 2023 PVI'!$B$3:$AF$219,13,FALSE)),0,(VLOOKUP($A425,'Spring 2023 PVI'!$B$3:$AF$219,13,FALSE)))</f>
        <v>300</v>
      </c>
      <c r="J425" s="231">
        <f>IF(ISNA(VLOOKUP($A425,'Summer 2023 PVI'!$B$2:$AF$216,13,FALSE)),0,(VLOOKUP($A425,'Summer 2023 PVI'!$B$2:$AF$216,13,FALSE)))</f>
        <v>315</v>
      </c>
      <c r="K425" s="231">
        <f>IF(ISNA(VLOOKUP($A425,'Autumn 2023 PVI'!$B$2:$AH$214,13,FALSE)),0,(VLOOKUP($A425,'Autumn 2023 PVI'!$B$2:$AH$214,13,FALSE)))</f>
        <v>75</v>
      </c>
      <c r="L425" s="231">
        <f>IF(ISNA(VLOOKUP($A425,'Spring 2023 PVI'!$B$3:$AF$219,16,FALSE)),0,(VLOOKUP($A425,'Spring 2023 PVI'!$B$3:$AF$219,16,FALSE)))</f>
        <v>0</v>
      </c>
      <c r="M425" s="231">
        <f>IF(ISNA(VLOOKUP($A425,'Summer 2023 PVI'!$B$2:$AF$216,16,FALSE)),0,(VLOOKUP($A425,'Summer 2023 PVI'!$B$2:$AF$216,16,FALSE)))</f>
        <v>0</v>
      </c>
      <c r="N425" s="231">
        <f>IF(ISNA(VLOOKUP($A425,'Autumn 2023 PVI'!$B$2:$AH$214,16,FALSE)),0,(VLOOKUP($A425,'Autumn 2023 PVI'!$B$2:$AH$214,16,FALSE)))</f>
        <v>0</v>
      </c>
      <c r="O425" s="231">
        <f>IF(ISNA(VLOOKUP($A425,'Spring 2023 PVI'!$B$3:$AF$219,3,FALSE)),0,(VLOOKUP($A425,'Spring 2023 PVI'!$B$3:$AF$219,3,FALSE)))</f>
        <v>10</v>
      </c>
      <c r="P425" s="231">
        <f>IF(ISNA(VLOOKUP($A425,'Summer 2023 PVI'!$B$3:$AF$216,3,FALSE)),0,(VLOOKUP($A425,'Summer 2023 PVI'!$B$2:$AF$216,3,FALSE)))</f>
        <v>10</v>
      </c>
      <c r="Q425" s="231">
        <f>IF(ISNA(VLOOKUP($A425,'Autumn 2023 PVI'!$B$2:$AF$214,3,FALSE)),0,(VLOOKUP($A425,'Autumn 2023 PVI'!$B$2:$AF$214,3,FALSE)))</f>
        <v>5</v>
      </c>
      <c r="R425" s="231">
        <f>IF(ISNA(VLOOKUP($A425,'Spring 2023 PVI'!$B$3:$AF$219,10,FALSE)),0,(VLOOKUP($A425,'Spring 2023 PVI'!$B$3:$AF$219,10,FALSE)))</f>
        <v>150</v>
      </c>
      <c r="S425" s="231">
        <f>IF(ISNA(VLOOKUP($A425,'Summer 2023 PVI'!$B$2:$AF$216,10,FALSE)),0,(VLOOKUP($A425,'Summer 2023 PVI'!$B$2:$AF$216,10,FALSE)))</f>
        <v>150</v>
      </c>
      <c r="T425" s="231">
        <f>IF(ISNA(VLOOKUP($A425,'Autumn 2023 PVI'!$B$2:$AH$214,10,FALSE)),0,(VLOOKUP($A425,'Autumn 2023 PVI'!$B$2:$AH$214,10,FALSE)))</f>
        <v>75</v>
      </c>
      <c r="U425" s="231">
        <f>IF(ISNA(VLOOKUP($A425,'Spring 2023 PVI'!$B$3:$AF$219,26,FALSE)),0,(VLOOKUP($A425,'Spring 2023 PVI'!$B$3:$AF$219,26,FALSE)))</f>
        <v>14</v>
      </c>
      <c r="V425" s="231">
        <f>IF(ISNA(VLOOKUP($A425,'Spring 2023 PVI'!$B$3:$AF$219,26,FALSE)),0,(VLOOKUP($A425,'Spring 2023 PVI'!$B$3:$AF$219,26,FALSE)))</f>
        <v>14</v>
      </c>
      <c r="W425" s="231">
        <f>IF(ISNA(VLOOKUP($A425,'Spring 2023 PVI'!$B$3:$AF$219,26,FALSE)),0,(VLOOKUP($A425,'Spring 2023 PVI'!$B$3:$AF$219,26,FALSE)))</f>
        <v>14</v>
      </c>
      <c r="X425" s="231">
        <f>IF(ISNA(VLOOKUP($A425,'Spring 2023 PVI'!$B$3:$AF$219,27,FALSE)),0,(VLOOKUP($A425,'Spring 2023 PVI'!$B$3:$AF$219,27,FALSE)))</f>
        <v>210</v>
      </c>
      <c r="Y425" s="231">
        <f>IF(ISNA(VLOOKUP($A425,'Spring 2023 PVI'!$B$3:$AF$219,27,FALSE)),0,(VLOOKUP($A425,'Spring 2023 PVI'!$B$3:$AF$219,27,FALSE)))</f>
        <v>210</v>
      </c>
      <c r="Z425" s="231">
        <f>IF(ISNA(VLOOKUP($A425,'Spring 2023 PVI'!$B$3:$AF$219,27,FALSE)),0,(VLOOKUP($A425,'Spring 2023 PVI'!$B$3:$AF$219,27,FALSE)))</f>
        <v>210</v>
      </c>
      <c r="AA425" s="231">
        <f>IF(ISNA(VLOOKUP($A425,'Spring 2023 PVI'!$B$3:$AF$219,28,FALSE)),0,(VLOOKUP($A425,'Spring 2023 PVI'!$B$3:$AF$219,28,FALSE)))</f>
        <v>0</v>
      </c>
      <c r="AB425" s="231">
        <f>IF(ISNA(VLOOKUP($A425,'Spring 2023 PVI'!$B$3:$AF$219,28,FALSE)),0,(VLOOKUP($A425,'Spring 2023 PVI'!$B$3:$AF$219,28,FALSE)))</f>
        <v>0</v>
      </c>
      <c r="AC425" s="231">
        <f>IF(ISNA(VLOOKUP($A425,'Spring 2023 PVI'!$B$3:$AF$219,28,FALSE)),0,(VLOOKUP($A425,'Spring 2023 PVI'!$B$3:$AF$219,28,FALSE)))</f>
        <v>0</v>
      </c>
      <c r="AD425" s="384">
        <f t="shared" si="185"/>
        <v>48210.9</v>
      </c>
      <c r="AE425" s="403">
        <v>45</v>
      </c>
      <c r="AF425" s="403">
        <v>75</v>
      </c>
      <c r="AG425" s="403">
        <v>105</v>
      </c>
      <c r="AH425" s="384">
        <f t="shared" si="192"/>
        <v>1043.0999999999999</v>
      </c>
      <c r="AI425" s="384">
        <f t="shared" si="193"/>
        <v>826.5</v>
      </c>
      <c r="AJ425" s="384">
        <f t="shared" si="194"/>
        <v>319.2</v>
      </c>
      <c r="AK425" s="384">
        <f t="shared" si="186"/>
        <v>2188.7999999999997</v>
      </c>
      <c r="AL425" s="403">
        <f>IF(ISNA(VLOOKUP($A425,'Spring 2023 PVI'!$B430:$AD430,29,FALSE)),0,(VLOOKUP($A425,'Spring 2023 PVI'!$B430:$AD430,29,FALSE)))</f>
        <v>0</v>
      </c>
      <c r="AM425" s="403">
        <f>IF(ISNA(VLOOKUP($A425,'Spring 2023 PVI'!$B430:$AZ430,30,FALSE)),0,(VLOOKUP($A425,'Spring 2023 PVI'!$B430:$AZ430,30,FALSE)))</f>
        <v>0</v>
      </c>
      <c r="AN425" s="402">
        <f t="shared" si="187"/>
        <v>0</v>
      </c>
      <c r="AO425" s="404">
        <f t="shared" si="188"/>
        <v>39168</v>
      </c>
      <c r="AP425" s="384">
        <f t="shared" si="189"/>
        <v>89567.700000000012</v>
      </c>
      <c r="AQ425" s="403"/>
      <c r="AR425" s="403" t="e">
        <f>VLOOKUP($A425,'Data EYFSS Indica'!$C:$AQ,27,0)</f>
        <v>#N/A</v>
      </c>
      <c r="AS425" s="403" t="e">
        <f>VLOOKUP($A425,'Data EYFSS Indica'!$C:$AQ,28,0)</f>
        <v>#N/A</v>
      </c>
      <c r="AT425" s="409" t="e">
        <f t="shared" si="190"/>
        <v>#N/A</v>
      </c>
      <c r="AU425" s="409" t="e">
        <f>(VLOOKUP($A425,'Data EYFSS Indica'!$C:$AQ,24,0))/3.2*AU$3</f>
        <v>#N/A</v>
      </c>
      <c r="AV425" s="413" t="e">
        <f t="shared" si="191"/>
        <v>#N/A</v>
      </c>
      <c r="AW425" s="410" t="e">
        <f t="shared" si="181"/>
        <v>#N/A</v>
      </c>
      <c r="AX425" s="410" t="e">
        <f t="shared" si="182"/>
        <v>#N/A</v>
      </c>
      <c r="AY425" s="410" t="e">
        <f t="shared" si="183"/>
        <v>#N/A</v>
      </c>
      <c r="AZ425" s="642">
        <f>(SUMIF('Spring 2023 School'!B:B,Budget!A425,'Spring 2023 School'!AG:AG)+SUMIF('Summer 2023 School'!B:B,Budget!A425,'Summer 2023 School'!AG:AG)+SUMIF('Autumn 2023 School'!B:B,Budget!A425,'Autumn 2023 School'!AG:AG))</f>
        <v>0</v>
      </c>
      <c r="BA425" s="410">
        <f t="shared" si="184"/>
        <v>0</v>
      </c>
      <c r="BI425">
        <f t="shared" si="195"/>
        <v>675</v>
      </c>
      <c r="BJ425">
        <f t="shared" si="196"/>
        <v>1125</v>
      </c>
      <c r="BK425">
        <f t="shared" si="197"/>
        <v>1575</v>
      </c>
    </row>
    <row r="426" spans="1:63" x14ac:dyDescent="0.35">
      <c r="A426" s="231">
        <v>5709</v>
      </c>
      <c r="B426" t="s">
        <v>556</v>
      </c>
      <c r="C426" s="231">
        <f>IF(ISNA(VLOOKUP($A426,'Spring 2023 PVI'!$B$3:$AF$220,6,FALSE)),0,(VLOOKUP($A426,'Spring 2023 PVI'!$B$3:$AF$220,6,FALSE)))</f>
        <v>1</v>
      </c>
      <c r="D426" s="231">
        <f>IF(ISNA(VLOOKUP($A426,'Summer 2023 PVI'!$B$2:$AF$217,6,FALSE)),0,(VLOOKUP($A426,'Summer 2023 PVI'!$B$2:$AF$217,6,FALSE)))</f>
        <v>1</v>
      </c>
      <c r="E426" s="231">
        <f>IF(ISNA(VLOOKUP($A426,'Autumn 2023 PVI'!$B$2:$AH$214,6,FALSE)),0,(VLOOKUP($A426,'Autumn 2023 PVI'!$B$2:$AH$214,6,FALSE)))</f>
        <v>1</v>
      </c>
      <c r="F426" s="231">
        <f>IF(ISNA(VLOOKUP($A426,'Spring 2023 PVI'!$B$3:$AF$219,9,FALSE)),0,(VLOOKUP($A426,'Spring 2023 PVI'!$B$3:$AF$219,8,FALSE)))</f>
        <v>0</v>
      </c>
      <c r="G426" s="231">
        <f>IF(ISNA(VLOOKUP($A426,'Summer 2023 PVI'!$B$2:$AF$216,9,FALSE)),0,(VLOOKUP($A426,'Summer 2023 PVI'!$B$2:$AF$216,8,FALSE)))</f>
        <v>0</v>
      </c>
      <c r="H426" s="231">
        <f>IF(ISNA(VLOOKUP($A426,'Autumn 2023 PVI'!$B$2:$AH$214,9,FALSE)),0,(VLOOKUP($A426,'Autumn 2023 PVI'!$B$2:$AH$214,9,FALSE)))</f>
        <v>1</v>
      </c>
      <c r="I426" s="231">
        <f>IF(ISNA(VLOOKUP($A426,'Spring 2023 PVI'!$B$3:$AF$219,13,FALSE)),0,(VLOOKUP($A426,'Spring 2023 PVI'!$B$3:$AF$219,13,FALSE)))</f>
        <v>15</v>
      </c>
      <c r="J426" s="231">
        <f>IF(ISNA(VLOOKUP($A426,'Summer 2023 PVI'!$B$2:$AF$216,13,FALSE)),0,(VLOOKUP($A426,'Summer 2023 PVI'!$B$2:$AF$216,13,FALSE)))</f>
        <v>15</v>
      </c>
      <c r="K426" s="231">
        <f>IF(ISNA(VLOOKUP($A426,'Autumn 2023 PVI'!$B$2:$AH$214,13,FALSE)),0,(VLOOKUP($A426,'Autumn 2023 PVI'!$B$2:$AH$214,13,FALSE)))</f>
        <v>0</v>
      </c>
      <c r="L426" s="231">
        <f>IF(ISNA(VLOOKUP($A426,'Spring 2023 PVI'!$B$3:$AF$219,16,FALSE)),0,(VLOOKUP($A426,'Spring 2023 PVI'!$B$3:$AF$219,16,FALSE)))</f>
        <v>0</v>
      </c>
      <c r="M426" s="231">
        <f>IF(ISNA(VLOOKUP($A426,'Summer 2023 PVI'!$B$2:$AF$216,16,FALSE)),0,(VLOOKUP($A426,'Summer 2023 PVI'!$B$2:$AF$216,16,FALSE)))</f>
        <v>0</v>
      </c>
      <c r="N426" s="231">
        <f>IF(ISNA(VLOOKUP($A426,'Autumn 2023 PVI'!$B$2:$AH$214,16,FALSE)),0,(VLOOKUP($A426,'Autumn 2023 PVI'!$B$2:$AH$214,16,FALSE)))</f>
        <v>15</v>
      </c>
      <c r="O426" s="231">
        <f>IF(ISNA(VLOOKUP($A426,'Spring 2023 PVI'!$B$3:$AF$219,3,FALSE)),0,(VLOOKUP($A426,'Spring 2023 PVI'!$B$3:$AF$219,3,FALSE)))</f>
        <v>0</v>
      </c>
      <c r="P426" s="231">
        <f>IF(ISNA(VLOOKUP($A426,'Summer 2023 PVI'!$B$3:$AF$216,3,FALSE)),0,(VLOOKUP($A426,'Summer 2023 PVI'!$B$2:$AF$216,3,FALSE)))</f>
        <v>0</v>
      </c>
      <c r="Q426" s="231">
        <f>IF(ISNA(VLOOKUP($A426,'Autumn 2023 PVI'!$B$2:$AF$214,3,FALSE)),0,(VLOOKUP($A426,'Autumn 2023 PVI'!$B$2:$AF$214,3,FALSE)))</f>
        <v>0</v>
      </c>
      <c r="R426" s="231">
        <f>IF(ISNA(VLOOKUP($A426,'Spring 2023 PVI'!$B$3:$AF$219,10,FALSE)),0,(VLOOKUP($A426,'Spring 2023 PVI'!$B$3:$AF$219,10,FALSE)))</f>
        <v>0</v>
      </c>
      <c r="S426" s="231">
        <f>IF(ISNA(VLOOKUP($A426,'Summer 2023 PVI'!$B$2:$AF$216,10,FALSE)),0,(VLOOKUP($A426,'Summer 2023 PVI'!$B$2:$AF$216,10,FALSE)))</f>
        <v>0</v>
      </c>
      <c r="T426" s="231">
        <f>IF(ISNA(VLOOKUP($A426,'Autumn 2023 PVI'!$B$2:$AH$214,10,FALSE)),0,(VLOOKUP($A426,'Autumn 2023 PVI'!$B$2:$AH$214,10,FALSE)))</f>
        <v>0</v>
      </c>
      <c r="U426" s="231">
        <f>IF(ISNA(VLOOKUP($A426,'Spring 2023 PVI'!$B$3:$AF$219,26,FALSE)),0,(VLOOKUP($A426,'Spring 2023 PVI'!$B$3:$AF$219,26,FALSE)))</f>
        <v>0</v>
      </c>
      <c r="V426" s="231">
        <f>IF(ISNA(VLOOKUP($A426,'Spring 2023 PVI'!$B$3:$AF$219,26,FALSE)),0,(VLOOKUP($A426,'Spring 2023 PVI'!$B$3:$AF$219,26,FALSE)))</f>
        <v>0</v>
      </c>
      <c r="W426" s="231">
        <f>IF(ISNA(VLOOKUP($A426,'Spring 2023 PVI'!$B$3:$AF$219,26,FALSE)),0,(VLOOKUP($A426,'Spring 2023 PVI'!$B$3:$AF$219,26,FALSE)))</f>
        <v>0</v>
      </c>
      <c r="X426" s="231">
        <f>IF(ISNA(VLOOKUP($A426,'Spring 2023 PVI'!$B$3:$AF$219,27,FALSE)),0,(VLOOKUP($A426,'Spring 2023 PVI'!$B$3:$AF$219,27,FALSE)))</f>
        <v>0</v>
      </c>
      <c r="Y426" s="231">
        <f>IF(ISNA(VLOOKUP($A426,'Spring 2023 PVI'!$B$3:$AF$219,27,FALSE)),0,(VLOOKUP($A426,'Spring 2023 PVI'!$B$3:$AF$219,27,FALSE)))</f>
        <v>0</v>
      </c>
      <c r="Z426" s="231">
        <f>IF(ISNA(VLOOKUP($A426,'Spring 2023 PVI'!$B$3:$AF$219,27,FALSE)),0,(VLOOKUP($A426,'Spring 2023 PVI'!$B$3:$AF$219,27,FALSE)))</f>
        <v>0</v>
      </c>
      <c r="AA426" s="231">
        <f>IF(ISNA(VLOOKUP($A426,'Spring 2023 PVI'!$B$3:$AF$219,28,FALSE)),0,(VLOOKUP($A426,'Spring 2023 PVI'!$B$3:$AF$219,28,FALSE)))</f>
        <v>0</v>
      </c>
      <c r="AB426" s="231">
        <f>IF(ISNA(VLOOKUP($A426,'Spring 2023 PVI'!$B$3:$AF$219,28,FALSE)),0,(VLOOKUP($A426,'Spring 2023 PVI'!$B$3:$AF$219,28,FALSE)))</f>
        <v>0</v>
      </c>
      <c r="AC426" s="231">
        <f>IF(ISNA(VLOOKUP($A426,'Spring 2023 PVI'!$B$3:$AF$219,28,FALSE)),0,(VLOOKUP($A426,'Spring 2023 PVI'!$B$3:$AF$219,28,FALSE)))</f>
        <v>0</v>
      </c>
      <c r="AD426" s="384">
        <f t="shared" si="185"/>
        <v>3089.4</v>
      </c>
      <c r="AE426" s="403">
        <v>0</v>
      </c>
      <c r="AF426" s="403">
        <v>0</v>
      </c>
      <c r="AG426" s="403">
        <v>0</v>
      </c>
      <c r="AH426" s="384">
        <f t="shared" si="192"/>
        <v>0</v>
      </c>
      <c r="AI426" s="384">
        <f t="shared" si="193"/>
        <v>0</v>
      </c>
      <c r="AJ426" s="384">
        <f t="shared" si="194"/>
        <v>0</v>
      </c>
      <c r="AK426" s="384">
        <f t="shared" si="186"/>
        <v>0</v>
      </c>
      <c r="AL426" s="403">
        <f>IF(ISNA(VLOOKUP($A426,'Spring 2023 PVI'!$B431:$AD431,29,FALSE)),0,(VLOOKUP($A426,'Spring 2023 PVI'!$B431:$AD431,29,FALSE)))</f>
        <v>0</v>
      </c>
      <c r="AM426" s="403">
        <f>IF(ISNA(VLOOKUP($A426,'Spring 2023 PVI'!$B431:$AZ431,30,FALSE)),0,(VLOOKUP($A426,'Spring 2023 PVI'!$B431:$AZ431,30,FALSE)))</f>
        <v>0</v>
      </c>
      <c r="AN426" s="402">
        <f t="shared" si="187"/>
        <v>0</v>
      </c>
      <c r="AO426" s="404">
        <f t="shared" si="188"/>
        <v>0</v>
      </c>
      <c r="AP426" s="384">
        <f t="shared" si="189"/>
        <v>3089.4</v>
      </c>
      <c r="AQ426" s="403"/>
      <c r="AR426" s="403" t="e">
        <f>VLOOKUP($A426,'Data EYFSS Indica'!$C:$AQ,27,0)</f>
        <v>#N/A</v>
      </c>
      <c r="AS426" s="403" t="e">
        <f>VLOOKUP($A426,'Data EYFSS Indica'!$C:$AQ,28,0)</f>
        <v>#N/A</v>
      </c>
      <c r="AT426" s="409" t="e">
        <f t="shared" si="190"/>
        <v>#N/A</v>
      </c>
      <c r="AU426" s="409" t="e">
        <f>(VLOOKUP($A426,'Data EYFSS Indica'!$C:$AQ,24,0))/3.2*AU$3</f>
        <v>#N/A</v>
      </c>
      <c r="AV426" s="413" t="e">
        <f t="shared" si="191"/>
        <v>#N/A</v>
      </c>
      <c r="AW426" s="410" t="e">
        <f t="shared" si="181"/>
        <v>#N/A</v>
      </c>
      <c r="AX426" s="410" t="e">
        <f t="shared" si="182"/>
        <v>#N/A</v>
      </c>
      <c r="AY426" s="410" t="e">
        <f t="shared" si="183"/>
        <v>#N/A</v>
      </c>
      <c r="AZ426" s="642">
        <f>(SUMIF('Spring 2023 School'!B:B,Budget!A426,'Spring 2023 School'!AG:AG)+SUMIF('Summer 2023 School'!B:B,Budget!A426,'Summer 2023 School'!AG:AG)+SUMIF('Autumn 2023 School'!B:B,Budget!A426,'Autumn 2023 School'!AG:AG))</f>
        <v>0</v>
      </c>
      <c r="BA426" s="410">
        <f t="shared" si="184"/>
        <v>0</v>
      </c>
      <c r="BI426">
        <f t="shared" si="195"/>
        <v>0</v>
      </c>
      <c r="BJ426">
        <f t="shared" si="196"/>
        <v>0</v>
      </c>
      <c r="BK426">
        <f t="shared" si="197"/>
        <v>0</v>
      </c>
    </row>
    <row r="427" spans="1:63" x14ac:dyDescent="0.35">
      <c r="A427" s="231">
        <v>5714</v>
      </c>
      <c r="B427" t="s">
        <v>816</v>
      </c>
      <c r="C427" s="231">
        <f>IF(ISNA(VLOOKUP($A427,'Spring 2023 PVI'!$B$3:$AF$220,6,FALSE)),0,(VLOOKUP($A427,'Spring 2023 PVI'!$B$3:$AF$220,6,FALSE)))</f>
        <v>1</v>
      </c>
      <c r="D427" s="231">
        <f>IF(ISNA(VLOOKUP($A427,'Summer 2023 PVI'!$B$2:$AF$217,6,FALSE)),0,(VLOOKUP($A427,'Summer 2023 PVI'!$B$2:$AF$217,6,FALSE)))</f>
        <v>1</v>
      </c>
      <c r="E427" s="231">
        <f>IF(ISNA(VLOOKUP($A427,'Autumn 2023 PVI'!$B$2:$AH$214,6,FALSE)),0,(VLOOKUP($A427,'Autumn 2023 PVI'!$B$2:$AH$214,6,FALSE)))</f>
        <v>0</v>
      </c>
      <c r="F427" s="231">
        <f>IF(ISNA(VLOOKUP($A427,'Spring 2023 PVI'!$B$3:$AF$219,9,FALSE)),0,(VLOOKUP($A427,'Spring 2023 PVI'!$B$3:$AF$219,8,FALSE)))</f>
        <v>0</v>
      </c>
      <c r="G427" s="231">
        <f>IF(ISNA(VLOOKUP($A427,'Summer 2023 PVI'!$B$2:$AF$216,9,FALSE)),0,(VLOOKUP($A427,'Summer 2023 PVI'!$B$2:$AF$216,8,FALSE)))</f>
        <v>0</v>
      </c>
      <c r="H427" s="231">
        <f>IF(ISNA(VLOOKUP($A427,'Autumn 2023 PVI'!$B$2:$AH$214,9,FALSE)),0,(VLOOKUP($A427,'Autumn 2023 PVI'!$B$2:$AH$214,9,FALSE)))</f>
        <v>0</v>
      </c>
      <c r="I427" s="231">
        <f>IF(ISNA(VLOOKUP($A427,'Spring 2023 PVI'!$B$3:$AF$219,13,FALSE)),0,(VLOOKUP($A427,'Spring 2023 PVI'!$B$3:$AF$219,13,FALSE)))</f>
        <v>15</v>
      </c>
      <c r="J427" s="231">
        <f>IF(ISNA(VLOOKUP($A427,'Summer 2023 PVI'!$B$2:$AF$216,13,FALSE)),0,(VLOOKUP($A427,'Summer 2023 PVI'!$B$2:$AF$216,13,FALSE)))</f>
        <v>15</v>
      </c>
      <c r="K427" s="231">
        <f>IF(ISNA(VLOOKUP($A427,'Autumn 2023 PVI'!$B$2:$AH$214,13,FALSE)),0,(VLOOKUP($A427,'Autumn 2023 PVI'!$B$2:$AH$214,13,FALSE)))</f>
        <v>0</v>
      </c>
      <c r="L427" s="231">
        <f>IF(ISNA(VLOOKUP($A427,'Spring 2023 PVI'!$B$3:$AF$219,16,FALSE)),0,(VLOOKUP($A427,'Spring 2023 PVI'!$B$3:$AF$219,16,FALSE)))</f>
        <v>15</v>
      </c>
      <c r="M427" s="231">
        <f>IF(ISNA(VLOOKUP($A427,'Summer 2023 PVI'!$B$2:$AF$216,16,FALSE)),0,(VLOOKUP($A427,'Summer 2023 PVI'!$B$2:$AF$216,16,FALSE)))</f>
        <v>15</v>
      </c>
      <c r="N427" s="231">
        <f>IF(ISNA(VLOOKUP($A427,'Autumn 2023 PVI'!$B$2:$AH$214,16,FALSE)),0,(VLOOKUP($A427,'Autumn 2023 PVI'!$B$2:$AH$214,16,FALSE)))</f>
        <v>0</v>
      </c>
      <c r="O427" s="231">
        <f>IF(ISNA(VLOOKUP($A427,'Spring 2023 PVI'!$B$3:$AF$219,3,FALSE)),0,(VLOOKUP($A427,'Spring 2023 PVI'!$B$3:$AF$219,3,FALSE)))</f>
        <v>1</v>
      </c>
      <c r="P427" s="231">
        <f>IF(ISNA(VLOOKUP($A427,'Summer 2023 PVI'!$B$3:$AF$216,3,FALSE)),0,(VLOOKUP($A427,'Summer 2023 PVI'!$B$2:$AF$216,3,FALSE)))</f>
        <v>1</v>
      </c>
      <c r="Q427" s="231">
        <f>IF(ISNA(VLOOKUP($A427,'Autumn 2023 PVI'!$B$2:$AF$214,3,FALSE)),0,(VLOOKUP($A427,'Autumn 2023 PVI'!$B$2:$AF$214,3,FALSE)))</f>
        <v>1</v>
      </c>
      <c r="R427" s="231">
        <f>IF(ISNA(VLOOKUP($A427,'Spring 2023 PVI'!$B$3:$AF$219,10,FALSE)),0,(VLOOKUP($A427,'Spring 2023 PVI'!$B$3:$AF$219,10,FALSE)))</f>
        <v>15</v>
      </c>
      <c r="S427" s="231">
        <f>IF(ISNA(VLOOKUP($A427,'Summer 2023 PVI'!$B$2:$AF$216,10,FALSE)),0,(VLOOKUP($A427,'Summer 2023 PVI'!$B$2:$AF$216,10,FALSE)))</f>
        <v>15</v>
      </c>
      <c r="T427" s="231">
        <f>IF(ISNA(VLOOKUP($A427,'Autumn 2023 PVI'!$B$2:$AH$214,10,FALSE)),0,(VLOOKUP($A427,'Autumn 2023 PVI'!$B$2:$AH$214,10,FALSE)))</f>
        <v>15</v>
      </c>
      <c r="U427" s="231">
        <f>IF(ISNA(VLOOKUP($A427,'Spring 2023 PVI'!$B$3:$AF$219,26,FALSE)),0,(VLOOKUP($A427,'Spring 2023 PVI'!$B$3:$AF$219,26,FALSE)))</f>
        <v>0</v>
      </c>
      <c r="V427" s="231">
        <f>IF(ISNA(VLOOKUP($A427,'Spring 2023 PVI'!$B$3:$AF$219,26,FALSE)),0,(VLOOKUP($A427,'Spring 2023 PVI'!$B$3:$AF$219,26,FALSE)))</f>
        <v>0</v>
      </c>
      <c r="W427" s="231">
        <f>IF(ISNA(VLOOKUP($A427,'Spring 2023 PVI'!$B$3:$AF$219,26,FALSE)),0,(VLOOKUP($A427,'Spring 2023 PVI'!$B$3:$AF$219,26,FALSE)))</f>
        <v>0</v>
      </c>
      <c r="X427" s="231">
        <f>IF(ISNA(VLOOKUP($A427,'Spring 2023 PVI'!$B$3:$AF$219,27,FALSE)),0,(VLOOKUP($A427,'Spring 2023 PVI'!$B$3:$AF$219,27,FALSE)))</f>
        <v>0</v>
      </c>
      <c r="Y427" s="231">
        <f>IF(ISNA(VLOOKUP($A427,'Spring 2023 PVI'!$B$3:$AF$219,27,FALSE)),0,(VLOOKUP($A427,'Spring 2023 PVI'!$B$3:$AF$219,27,FALSE)))</f>
        <v>0</v>
      </c>
      <c r="Z427" s="231">
        <f>IF(ISNA(VLOOKUP($A427,'Spring 2023 PVI'!$B$3:$AF$219,27,FALSE)),0,(VLOOKUP($A427,'Spring 2023 PVI'!$B$3:$AF$219,27,FALSE)))</f>
        <v>0</v>
      </c>
      <c r="AA427" s="231">
        <f>IF(ISNA(VLOOKUP($A427,'Spring 2023 PVI'!$B$3:$AF$219,28,FALSE)),0,(VLOOKUP($A427,'Spring 2023 PVI'!$B$3:$AF$219,28,FALSE)))</f>
        <v>0</v>
      </c>
      <c r="AB427" s="231">
        <f>IF(ISNA(VLOOKUP($A427,'Spring 2023 PVI'!$B$3:$AF$219,28,FALSE)),0,(VLOOKUP($A427,'Spring 2023 PVI'!$B$3:$AF$219,28,FALSE)))</f>
        <v>0</v>
      </c>
      <c r="AC427" s="231">
        <f>IF(ISNA(VLOOKUP($A427,'Spring 2023 PVI'!$B$3:$AF$219,28,FALSE)),0,(VLOOKUP($A427,'Spring 2023 PVI'!$B$3:$AF$219,28,FALSE)))</f>
        <v>0</v>
      </c>
      <c r="AD427" s="384">
        <f t="shared" si="185"/>
        <v>4227.6000000000004</v>
      </c>
      <c r="AE427" s="403">
        <v>0</v>
      </c>
      <c r="AF427" s="403">
        <v>0</v>
      </c>
      <c r="AG427" s="403">
        <v>15</v>
      </c>
      <c r="AH427" s="384">
        <f t="shared" si="192"/>
        <v>0</v>
      </c>
      <c r="AI427" s="384">
        <f t="shared" si="193"/>
        <v>0</v>
      </c>
      <c r="AJ427" s="384">
        <f t="shared" si="194"/>
        <v>45.6</v>
      </c>
      <c r="AK427" s="384">
        <f t="shared" si="186"/>
        <v>45.6</v>
      </c>
      <c r="AL427" s="403">
        <f>IF(ISNA(VLOOKUP($A427,'Spring 2023 PVI'!$B432:$AD432,29,FALSE)),0,(VLOOKUP($A427,'Spring 2023 PVI'!$B432:$AD432,29,FALSE)))</f>
        <v>0</v>
      </c>
      <c r="AM427" s="403">
        <f>IF(ISNA(VLOOKUP($A427,'Spring 2023 PVI'!$B432:$AZ432,30,FALSE)),0,(VLOOKUP($A427,'Spring 2023 PVI'!$B432:$AZ432,30,FALSE)))</f>
        <v>0</v>
      </c>
      <c r="AN427" s="402">
        <f t="shared" si="187"/>
        <v>0</v>
      </c>
      <c r="AO427" s="404">
        <f t="shared" si="188"/>
        <v>4651.2</v>
      </c>
      <c r="AP427" s="384">
        <f t="shared" si="189"/>
        <v>8924.4000000000015</v>
      </c>
      <c r="AQ427" s="403"/>
      <c r="AR427" s="403" t="e">
        <f>VLOOKUP($A427,'Data EYFSS Indica'!$C:$AQ,27,0)</f>
        <v>#N/A</v>
      </c>
      <c r="AS427" s="403" t="e">
        <f>VLOOKUP($A427,'Data EYFSS Indica'!$C:$AQ,28,0)</f>
        <v>#N/A</v>
      </c>
      <c r="AT427" s="409" t="e">
        <f t="shared" si="190"/>
        <v>#N/A</v>
      </c>
      <c r="AU427" s="409" t="e">
        <f>(VLOOKUP($A427,'Data EYFSS Indica'!$C:$AQ,24,0))/3.2*AU$3</f>
        <v>#N/A</v>
      </c>
      <c r="AV427" s="413" t="e">
        <f t="shared" si="191"/>
        <v>#N/A</v>
      </c>
      <c r="AW427" s="410" t="e">
        <f t="shared" si="181"/>
        <v>#N/A</v>
      </c>
      <c r="AX427" s="410" t="e">
        <f t="shared" si="182"/>
        <v>#N/A</v>
      </c>
      <c r="AY427" s="410" t="e">
        <f t="shared" si="183"/>
        <v>#N/A</v>
      </c>
      <c r="AZ427" s="642">
        <f>(SUMIF('Spring 2023 School'!B:B,Budget!A427,'Spring 2023 School'!AG:AG)+SUMIF('Summer 2023 School'!B:B,Budget!A427,'Summer 2023 School'!AG:AG)+SUMIF('Autumn 2023 School'!B:B,Budget!A427,'Autumn 2023 School'!AG:AG))</f>
        <v>0</v>
      </c>
      <c r="BA427" s="410">
        <f t="shared" si="184"/>
        <v>0</v>
      </c>
      <c r="BI427">
        <f t="shared" si="195"/>
        <v>0</v>
      </c>
      <c r="BJ427">
        <f t="shared" si="196"/>
        <v>0</v>
      </c>
      <c r="BK427">
        <f t="shared" si="197"/>
        <v>225</v>
      </c>
    </row>
    <row r="428" spans="1:63" x14ac:dyDescent="0.35">
      <c r="A428" s="231">
        <v>5730</v>
      </c>
      <c r="B428" t="s">
        <v>557</v>
      </c>
      <c r="C428" s="231">
        <f>IF(ISNA(VLOOKUP($A428,'Spring 2023 PVI'!$B$3:$AF$220,6,FALSE)),0,(VLOOKUP($A428,'Spring 2023 PVI'!$B$3:$AF$220,6,FALSE)))</f>
        <v>1</v>
      </c>
      <c r="D428" s="231">
        <f>IF(ISNA(VLOOKUP($A428,'Summer 2023 PVI'!$B$2:$AF$217,6,FALSE)),0,(VLOOKUP($A428,'Summer 2023 PVI'!$B$2:$AF$217,6,FALSE)))</f>
        <v>1</v>
      </c>
      <c r="E428" s="231">
        <f>IF(ISNA(VLOOKUP($A428,'Autumn 2023 PVI'!$B$2:$AH$214,6,FALSE)),0,(VLOOKUP($A428,'Autumn 2023 PVI'!$B$2:$AH$214,6,FALSE)))</f>
        <v>0</v>
      </c>
      <c r="F428" s="231">
        <f>IF(ISNA(VLOOKUP($A428,'Spring 2023 PVI'!$B$3:$AF$219,9,FALSE)),0,(VLOOKUP($A428,'Spring 2023 PVI'!$B$3:$AF$219,8,FALSE)))</f>
        <v>0</v>
      </c>
      <c r="G428" s="231">
        <f>IF(ISNA(VLOOKUP($A428,'Summer 2023 PVI'!$B$2:$AF$216,9,FALSE)),0,(VLOOKUP($A428,'Summer 2023 PVI'!$B$2:$AF$216,8,FALSE)))</f>
        <v>1</v>
      </c>
      <c r="H428" s="231">
        <f>IF(ISNA(VLOOKUP($A428,'Autumn 2023 PVI'!$B$2:$AH$214,9,FALSE)),0,(VLOOKUP($A428,'Autumn 2023 PVI'!$B$2:$AH$214,9,FALSE)))</f>
        <v>0</v>
      </c>
      <c r="I428" s="231">
        <f>IF(ISNA(VLOOKUP($A428,'Spring 2023 PVI'!$B$3:$AF$219,13,FALSE)),0,(VLOOKUP($A428,'Spring 2023 PVI'!$B$3:$AF$219,13,FALSE)))</f>
        <v>15</v>
      </c>
      <c r="J428" s="231">
        <f>IF(ISNA(VLOOKUP($A428,'Summer 2023 PVI'!$B$2:$AF$216,13,FALSE)),0,(VLOOKUP($A428,'Summer 2023 PVI'!$B$2:$AF$216,13,FALSE)))</f>
        <v>15</v>
      </c>
      <c r="K428" s="231">
        <f>IF(ISNA(VLOOKUP($A428,'Autumn 2023 PVI'!$B$2:$AH$214,13,FALSE)),0,(VLOOKUP($A428,'Autumn 2023 PVI'!$B$2:$AH$214,13,FALSE)))</f>
        <v>0</v>
      </c>
      <c r="L428" s="231">
        <f>IF(ISNA(VLOOKUP($A428,'Spring 2023 PVI'!$B$3:$AF$219,16,FALSE)),0,(VLOOKUP($A428,'Spring 2023 PVI'!$B$3:$AF$219,16,FALSE)))</f>
        <v>0</v>
      </c>
      <c r="M428" s="231">
        <f>IF(ISNA(VLOOKUP($A428,'Summer 2023 PVI'!$B$2:$AF$216,16,FALSE)),0,(VLOOKUP($A428,'Summer 2023 PVI'!$B$2:$AF$216,16,FALSE)))</f>
        <v>15</v>
      </c>
      <c r="N428" s="231">
        <f>IF(ISNA(VLOOKUP($A428,'Autumn 2023 PVI'!$B$2:$AH$214,16,FALSE)),0,(VLOOKUP($A428,'Autumn 2023 PVI'!$B$2:$AH$214,16,FALSE)))</f>
        <v>0</v>
      </c>
      <c r="O428" s="231">
        <f>IF(ISNA(VLOOKUP($A428,'Spring 2023 PVI'!$B$3:$AF$219,3,FALSE)),0,(VLOOKUP($A428,'Spring 2023 PVI'!$B$3:$AF$219,3,FALSE)))</f>
        <v>0</v>
      </c>
      <c r="P428" s="231">
        <f>IF(ISNA(VLOOKUP($A428,'Summer 2023 PVI'!$B$3:$AF$216,3,FALSE)),0,(VLOOKUP($A428,'Summer 2023 PVI'!$B$2:$AF$216,3,FALSE)))</f>
        <v>0</v>
      </c>
      <c r="Q428" s="231">
        <f>IF(ISNA(VLOOKUP($A428,'Autumn 2023 PVI'!$B$2:$AF$214,3,FALSE)),0,(VLOOKUP($A428,'Autumn 2023 PVI'!$B$2:$AF$214,3,FALSE)))</f>
        <v>0</v>
      </c>
      <c r="R428" s="231">
        <f>IF(ISNA(VLOOKUP($A428,'Spring 2023 PVI'!$B$3:$AF$219,10,FALSE)),0,(VLOOKUP($A428,'Spring 2023 PVI'!$B$3:$AF$219,10,FALSE)))</f>
        <v>0</v>
      </c>
      <c r="S428" s="231">
        <f>IF(ISNA(VLOOKUP($A428,'Summer 2023 PVI'!$B$2:$AF$216,10,FALSE)),0,(VLOOKUP($A428,'Summer 2023 PVI'!$B$2:$AF$216,10,FALSE)))</f>
        <v>0</v>
      </c>
      <c r="T428" s="231">
        <f>IF(ISNA(VLOOKUP($A428,'Autumn 2023 PVI'!$B$2:$AH$214,10,FALSE)),0,(VLOOKUP($A428,'Autumn 2023 PVI'!$B$2:$AH$214,10,FALSE)))</f>
        <v>0</v>
      </c>
      <c r="U428" s="231">
        <f>IF(ISNA(VLOOKUP($A428,'Spring 2023 PVI'!$B$3:$AF$219,26,FALSE)),0,(VLOOKUP($A428,'Spring 2023 PVI'!$B$3:$AF$219,26,FALSE)))</f>
        <v>0</v>
      </c>
      <c r="V428" s="231">
        <f>IF(ISNA(VLOOKUP($A428,'Spring 2023 PVI'!$B$3:$AF$219,26,FALSE)),0,(VLOOKUP($A428,'Spring 2023 PVI'!$B$3:$AF$219,26,FALSE)))</f>
        <v>0</v>
      </c>
      <c r="W428" s="231">
        <f>IF(ISNA(VLOOKUP($A428,'Spring 2023 PVI'!$B$3:$AF$219,26,FALSE)),0,(VLOOKUP($A428,'Spring 2023 PVI'!$B$3:$AF$219,26,FALSE)))</f>
        <v>0</v>
      </c>
      <c r="X428" s="231">
        <f>IF(ISNA(VLOOKUP($A428,'Spring 2023 PVI'!$B$3:$AF$219,27,FALSE)),0,(VLOOKUP($A428,'Spring 2023 PVI'!$B$3:$AF$219,27,FALSE)))</f>
        <v>0</v>
      </c>
      <c r="Y428" s="231">
        <f>IF(ISNA(VLOOKUP($A428,'Spring 2023 PVI'!$B$3:$AF$219,27,FALSE)),0,(VLOOKUP($A428,'Spring 2023 PVI'!$B$3:$AF$219,27,FALSE)))</f>
        <v>0</v>
      </c>
      <c r="Z428" s="231">
        <f>IF(ISNA(VLOOKUP($A428,'Spring 2023 PVI'!$B$3:$AF$219,27,FALSE)),0,(VLOOKUP($A428,'Spring 2023 PVI'!$B$3:$AF$219,27,FALSE)))</f>
        <v>0</v>
      </c>
      <c r="AA428" s="231">
        <f>IF(ISNA(VLOOKUP($A428,'Spring 2023 PVI'!$B$3:$AF$219,28,FALSE)),0,(VLOOKUP($A428,'Spring 2023 PVI'!$B$3:$AF$219,28,FALSE)))</f>
        <v>0</v>
      </c>
      <c r="AB428" s="231">
        <f>IF(ISNA(VLOOKUP($A428,'Spring 2023 PVI'!$B$3:$AF$219,28,FALSE)),0,(VLOOKUP($A428,'Spring 2023 PVI'!$B$3:$AF$219,28,FALSE)))</f>
        <v>0</v>
      </c>
      <c r="AC428" s="231">
        <f>IF(ISNA(VLOOKUP($A428,'Spring 2023 PVI'!$B$3:$AF$219,28,FALSE)),0,(VLOOKUP($A428,'Spring 2023 PVI'!$B$3:$AF$219,28,FALSE)))</f>
        <v>0</v>
      </c>
      <c r="AD428" s="384">
        <f t="shared" si="185"/>
        <v>3170.7000000000003</v>
      </c>
      <c r="AE428" s="403">
        <v>0</v>
      </c>
      <c r="AF428" s="403">
        <v>0</v>
      </c>
      <c r="AG428" s="403">
        <v>0</v>
      </c>
      <c r="AH428" s="384">
        <f t="shared" si="192"/>
        <v>0</v>
      </c>
      <c r="AI428" s="384">
        <f t="shared" si="193"/>
        <v>0</v>
      </c>
      <c r="AJ428" s="384">
        <f t="shared" si="194"/>
        <v>0</v>
      </c>
      <c r="AK428" s="384">
        <f t="shared" si="186"/>
        <v>0</v>
      </c>
      <c r="AL428" s="403">
        <f>IF(ISNA(VLOOKUP($A428,'Spring 2023 PVI'!$B433:$AD433,29,FALSE)),0,(VLOOKUP($A428,'Spring 2023 PVI'!$B433:$AD433,29,FALSE)))</f>
        <v>0</v>
      </c>
      <c r="AM428" s="403">
        <f>IF(ISNA(VLOOKUP($A428,'Spring 2023 PVI'!$B433:$AZ433,30,FALSE)),0,(VLOOKUP($A428,'Spring 2023 PVI'!$B433:$AZ433,30,FALSE)))</f>
        <v>0</v>
      </c>
      <c r="AN428" s="402">
        <f t="shared" si="187"/>
        <v>0</v>
      </c>
      <c r="AO428" s="404">
        <f t="shared" si="188"/>
        <v>0</v>
      </c>
      <c r="AP428" s="384">
        <f t="shared" si="189"/>
        <v>3170.7000000000003</v>
      </c>
      <c r="AQ428" s="403"/>
      <c r="AR428" s="403" t="e">
        <f>VLOOKUP($A428,'Data EYFSS Indica'!$C:$AQ,27,0)</f>
        <v>#N/A</v>
      </c>
      <c r="AS428" s="403" t="e">
        <f>VLOOKUP($A428,'Data EYFSS Indica'!$C:$AQ,28,0)</f>
        <v>#N/A</v>
      </c>
      <c r="AT428" s="409" t="e">
        <f t="shared" si="190"/>
        <v>#N/A</v>
      </c>
      <c r="AU428" s="409" t="e">
        <f>(VLOOKUP($A428,'Data EYFSS Indica'!$C:$AQ,24,0))/3.2*AU$3</f>
        <v>#N/A</v>
      </c>
      <c r="AV428" s="413" t="e">
        <f t="shared" si="191"/>
        <v>#N/A</v>
      </c>
      <c r="AW428" s="410" t="e">
        <f t="shared" si="181"/>
        <v>#N/A</v>
      </c>
      <c r="AX428" s="410" t="e">
        <f t="shared" si="182"/>
        <v>#N/A</v>
      </c>
      <c r="AY428" s="410" t="e">
        <f t="shared" si="183"/>
        <v>#N/A</v>
      </c>
      <c r="AZ428" s="642">
        <f>(SUMIF('Spring 2023 School'!B:B,Budget!A428,'Spring 2023 School'!AG:AG)+SUMIF('Summer 2023 School'!B:B,Budget!A428,'Summer 2023 School'!AG:AG)+SUMIF('Autumn 2023 School'!B:B,Budget!A428,'Autumn 2023 School'!AG:AG))</f>
        <v>0</v>
      </c>
      <c r="BA428" s="410">
        <f t="shared" si="184"/>
        <v>0</v>
      </c>
      <c r="BI428">
        <f t="shared" si="195"/>
        <v>0</v>
      </c>
      <c r="BJ428">
        <f t="shared" si="196"/>
        <v>0</v>
      </c>
      <c r="BK428">
        <f t="shared" si="197"/>
        <v>0</v>
      </c>
    </row>
    <row r="429" spans="1:63" x14ac:dyDescent="0.35">
      <c r="A429" s="231">
        <v>5737</v>
      </c>
      <c r="B429" t="s">
        <v>558</v>
      </c>
      <c r="C429" s="231">
        <f>IF(ISNA(VLOOKUP($A429,'Spring 2023 PVI'!$B$3:$AF$220,6,FALSE)),0,(VLOOKUP($A429,'Spring 2023 PVI'!$B$3:$AF$220,6,FALSE)))</f>
        <v>12</v>
      </c>
      <c r="D429" s="231">
        <f>IF(ISNA(VLOOKUP($A429,'Summer 2023 PVI'!$B$2:$AF$217,6,FALSE)),0,(VLOOKUP($A429,'Summer 2023 PVI'!$B$2:$AF$217,6,FALSE)))</f>
        <v>19</v>
      </c>
      <c r="E429" s="231">
        <f>IF(ISNA(VLOOKUP($A429,'Autumn 2023 PVI'!$B$2:$AH$214,6,FALSE)),0,(VLOOKUP($A429,'Autumn 2023 PVI'!$B$2:$AH$214,6,FALSE)))</f>
        <v>10</v>
      </c>
      <c r="F429" s="231">
        <f>IF(ISNA(VLOOKUP($A429,'Spring 2023 PVI'!$B$3:$AF$219,9,FALSE)),0,(VLOOKUP($A429,'Spring 2023 PVI'!$B$3:$AF$219,8,FALSE)))</f>
        <v>0</v>
      </c>
      <c r="G429" s="231">
        <f>IF(ISNA(VLOOKUP($A429,'Summer 2023 PVI'!$B$2:$AF$216,9,FALSE)),0,(VLOOKUP($A429,'Summer 2023 PVI'!$B$2:$AF$216,8,FALSE)))</f>
        <v>0</v>
      </c>
      <c r="H429" s="231">
        <f>IF(ISNA(VLOOKUP($A429,'Autumn 2023 PVI'!$B$2:$AH$214,9,FALSE)),0,(VLOOKUP($A429,'Autumn 2023 PVI'!$B$2:$AH$214,9,FALSE)))</f>
        <v>1</v>
      </c>
      <c r="I429" s="231">
        <f>IF(ISNA(VLOOKUP($A429,'Spring 2023 PVI'!$B$3:$AF$219,13,FALSE)),0,(VLOOKUP($A429,'Spring 2023 PVI'!$B$3:$AF$219,13,FALSE)))</f>
        <v>180</v>
      </c>
      <c r="J429" s="231">
        <f>IF(ISNA(VLOOKUP($A429,'Summer 2023 PVI'!$B$2:$AF$216,13,FALSE)),0,(VLOOKUP($A429,'Summer 2023 PVI'!$B$2:$AF$216,13,FALSE)))</f>
        <v>285</v>
      </c>
      <c r="K429" s="231">
        <f>IF(ISNA(VLOOKUP($A429,'Autumn 2023 PVI'!$B$2:$AH$214,13,FALSE)),0,(VLOOKUP($A429,'Autumn 2023 PVI'!$B$2:$AH$214,13,FALSE)))</f>
        <v>150</v>
      </c>
      <c r="L429" s="231">
        <f>IF(ISNA(VLOOKUP($A429,'Spring 2023 PVI'!$B$3:$AF$219,16,FALSE)),0,(VLOOKUP($A429,'Spring 2023 PVI'!$B$3:$AF$219,16,FALSE)))</f>
        <v>15</v>
      </c>
      <c r="M429" s="231">
        <f>IF(ISNA(VLOOKUP($A429,'Summer 2023 PVI'!$B$2:$AF$216,16,FALSE)),0,(VLOOKUP($A429,'Summer 2023 PVI'!$B$2:$AF$216,16,FALSE)))</f>
        <v>0</v>
      </c>
      <c r="N429" s="231">
        <f>IF(ISNA(VLOOKUP($A429,'Autumn 2023 PVI'!$B$2:$AH$214,16,FALSE)),0,(VLOOKUP($A429,'Autumn 2023 PVI'!$B$2:$AH$214,16,FALSE)))</f>
        <v>15</v>
      </c>
      <c r="O429" s="231">
        <f>IF(ISNA(VLOOKUP($A429,'Spring 2023 PVI'!$B$3:$AF$219,3,FALSE)),0,(VLOOKUP($A429,'Spring 2023 PVI'!$B$3:$AF$219,3,FALSE)))</f>
        <v>27</v>
      </c>
      <c r="P429" s="231">
        <f>IF(ISNA(VLOOKUP($A429,'Summer 2023 PVI'!$B$3:$AF$216,3,FALSE)),0,(VLOOKUP($A429,'Summer 2023 PVI'!$B$2:$AF$216,3,FALSE)))</f>
        <v>23</v>
      </c>
      <c r="Q429" s="231">
        <f>IF(ISNA(VLOOKUP($A429,'Autumn 2023 PVI'!$B$2:$AF$214,3,FALSE)),0,(VLOOKUP($A429,'Autumn 2023 PVI'!$B$2:$AF$214,3,FALSE)))</f>
        <v>29</v>
      </c>
      <c r="R429" s="231">
        <f>IF(ISNA(VLOOKUP($A429,'Spring 2023 PVI'!$B$3:$AF$219,10,FALSE)),0,(VLOOKUP($A429,'Spring 2023 PVI'!$B$3:$AF$219,10,FALSE)))</f>
        <v>405</v>
      </c>
      <c r="S429" s="231">
        <f>IF(ISNA(VLOOKUP($A429,'Summer 2023 PVI'!$B$2:$AF$216,10,FALSE)),0,(VLOOKUP($A429,'Summer 2023 PVI'!$B$2:$AF$216,10,FALSE)))</f>
        <v>345</v>
      </c>
      <c r="T429" s="231">
        <f>IF(ISNA(VLOOKUP($A429,'Autumn 2023 PVI'!$B$2:$AH$214,10,FALSE)),0,(VLOOKUP($A429,'Autumn 2023 PVI'!$B$2:$AH$214,10,FALSE)))</f>
        <v>435</v>
      </c>
      <c r="U429" s="231">
        <f>IF(ISNA(VLOOKUP($A429,'Spring 2023 PVI'!$B$3:$AF$219,26,FALSE)),0,(VLOOKUP($A429,'Spring 2023 PVI'!$B$3:$AF$219,26,FALSE)))</f>
        <v>2</v>
      </c>
      <c r="V429" s="231">
        <f>IF(ISNA(VLOOKUP($A429,'Spring 2023 PVI'!$B$3:$AF$219,26,FALSE)),0,(VLOOKUP($A429,'Spring 2023 PVI'!$B$3:$AF$219,26,FALSE)))</f>
        <v>2</v>
      </c>
      <c r="W429" s="231">
        <f>IF(ISNA(VLOOKUP($A429,'Spring 2023 PVI'!$B$3:$AF$219,26,FALSE)),0,(VLOOKUP($A429,'Spring 2023 PVI'!$B$3:$AF$219,26,FALSE)))</f>
        <v>2</v>
      </c>
      <c r="X429" s="231">
        <f>IF(ISNA(VLOOKUP($A429,'Spring 2023 PVI'!$B$3:$AF$219,27,FALSE)),0,(VLOOKUP($A429,'Spring 2023 PVI'!$B$3:$AF$219,27,FALSE)))</f>
        <v>30</v>
      </c>
      <c r="Y429" s="231">
        <f>IF(ISNA(VLOOKUP($A429,'Spring 2023 PVI'!$B$3:$AF$219,27,FALSE)),0,(VLOOKUP($A429,'Spring 2023 PVI'!$B$3:$AF$219,27,FALSE)))</f>
        <v>30</v>
      </c>
      <c r="Z429" s="231">
        <f>IF(ISNA(VLOOKUP($A429,'Spring 2023 PVI'!$B$3:$AF$219,27,FALSE)),0,(VLOOKUP($A429,'Spring 2023 PVI'!$B$3:$AF$219,27,FALSE)))</f>
        <v>30</v>
      </c>
      <c r="AA429" s="231">
        <f>IF(ISNA(VLOOKUP($A429,'Spring 2023 PVI'!$B$3:$AF$219,28,FALSE)),0,(VLOOKUP($A429,'Spring 2023 PVI'!$B$3:$AF$219,28,FALSE)))</f>
        <v>0</v>
      </c>
      <c r="AB429" s="231">
        <f>IF(ISNA(VLOOKUP($A429,'Spring 2023 PVI'!$B$3:$AF$219,28,FALSE)),0,(VLOOKUP($A429,'Spring 2023 PVI'!$B$3:$AF$219,28,FALSE)))</f>
        <v>0</v>
      </c>
      <c r="AC429" s="231">
        <f>IF(ISNA(VLOOKUP($A429,'Spring 2023 PVI'!$B$3:$AF$219,28,FALSE)),0,(VLOOKUP($A429,'Spring 2023 PVI'!$B$3:$AF$219,28,FALSE)))</f>
        <v>0</v>
      </c>
      <c r="AD429" s="384">
        <f t="shared" si="185"/>
        <v>44552.399999999994</v>
      </c>
      <c r="AE429" s="403">
        <v>15</v>
      </c>
      <c r="AF429" s="403">
        <v>30</v>
      </c>
      <c r="AG429" s="403">
        <v>90</v>
      </c>
      <c r="AH429" s="384">
        <f t="shared" si="192"/>
        <v>347.7</v>
      </c>
      <c r="AI429" s="384">
        <f t="shared" si="193"/>
        <v>330.59999999999997</v>
      </c>
      <c r="AJ429" s="384">
        <f t="shared" si="194"/>
        <v>273.60000000000002</v>
      </c>
      <c r="AK429" s="384">
        <f t="shared" si="186"/>
        <v>951.9</v>
      </c>
      <c r="AL429" s="403">
        <f>IF(ISNA(VLOOKUP($A429,'Spring 2023 PVI'!$B434:$AD434,29,FALSE)),0,(VLOOKUP($A429,'Spring 2023 PVI'!$B434:$AD434,29,FALSE)))</f>
        <v>0</v>
      </c>
      <c r="AM429" s="403">
        <f>IF(ISNA(VLOOKUP($A429,'Spring 2023 PVI'!$B434:$AZ434,30,FALSE)),0,(VLOOKUP($A429,'Spring 2023 PVI'!$B434:$AZ434,30,FALSE)))</f>
        <v>0</v>
      </c>
      <c r="AN429" s="402">
        <f t="shared" si="187"/>
        <v>0</v>
      </c>
      <c r="AO429" s="404">
        <f t="shared" si="188"/>
        <v>122155.20000000001</v>
      </c>
      <c r="AP429" s="384">
        <f t="shared" si="189"/>
        <v>167659.5</v>
      </c>
      <c r="AQ429" s="403"/>
      <c r="AR429" s="403" t="e">
        <f>VLOOKUP($A429,'Data EYFSS Indica'!$C:$AQ,27,0)</f>
        <v>#N/A</v>
      </c>
      <c r="AS429" s="403" t="e">
        <f>VLOOKUP($A429,'Data EYFSS Indica'!$C:$AQ,28,0)</f>
        <v>#N/A</v>
      </c>
      <c r="AT429" s="409" t="e">
        <f t="shared" si="190"/>
        <v>#N/A</v>
      </c>
      <c r="AU429" s="409" t="e">
        <f>(VLOOKUP($A429,'Data EYFSS Indica'!$C:$AQ,24,0))/3.2*AU$3</f>
        <v>#N/A</v>
      </c>
      <c r="AV429" s="413" t="e">
        <f t="shared" si="191"/>
        <v>#N/A</v>
      </c>
      <c r="AW429" s="410" t="e">
        <f t="shared" si="181"/>
        <v>#N/A</v>
      </c>
      <c r="AX429" s="410" t="e">
        <f t="shared" si="182"/>
        <v>#N/A</v>
      </c>
      <c r="AY429" s="410" t="e">
        <f t="shared" si="183"/>
        <v>#N/A</v>
      </c>
      <c r="AZ429" s="642">
        <f>(SUMIF('Spring 2023 School'!B:B,Budget!A429,'Spring 2023 School'!AG:AG)+SUMIF('Summer 2023 School'!B:B,Budget!A429,'Summer 2023 School'!AG:AG)+SUMIF('Autumn 2023 School'!B:B,Budget!A429,'Autumn 2023 School'!AG:AG))</f>
        <v>0</v>
      </c>
      <c r="BA429" s="410">
        <f t="shared" si="184"/>
        <v>0</v>
      </c>
      <c r="BI429">
        <f t="shared" si="195"/>
        <v>225</v>
      </c>
      <c r="BJ429">
        <f t="shared" si="196"/>
        <v>450</v>
      </c>
      <c r="BK429">
        <f t="shared" si="197"/>
        <v>1350</v>
      </c>
    </row>
    <row r="430" spans="1:63" x14ac:dyDescent="0.35">
      <c r="A430" s="231">
        <v>5738</v>
      </c>
      <c r="B430" t="s">
        <v>1267</v>
      </c>
      <c r="C430" s="231">
        <f>IF(ISNA(VLOOKUP($A430,'Spring 2023 PVI'!$B$3:$AF$220,6,FALSE)),0,(VLOOKUP($A430,'Spring 2023 PVI'!$B$3:$AF$220,6,FALSE)))</f>
        <v>1</v>
      </c>
      <c r="D430" s="231">
        <f>IF(ISNA(VLOOKUP($A430,'Summer 2023 PVI'!$B$2:$AF$217,6,FALSE)),0,(VLOOKUP($A430,'Summer 2023 PVI'!$B$2:$AF$217,6,FALSE)))</f>
        <v>1</v>
      </c>
      <c r="E430" s="231">
        <f>IF(ISNA(VLOOKUP($A430,'Autumn 2023 PVI'!$B$2:$AH$214,6,FALSE)),0,(VLOOKUP($A430,'Autumn 2023 PVI'!$B$2:$AH$214,6,FALSE)))</f>
        <v>0</v>
      </c>
      <c r="F430" s="231">
        <f>IF(ISNA(VLOOKUP($A430,'Spring 2023 PVI'!$B$3:$AF$219,9,FALSE)),0,(VLOOKUP($A430,'Spring 2023 PVI'!$B$3:$AF$219,8,FALSE)))</f>
        <v>1</v>
      </c>
      <c r="G430" s="231">
        <f>IF(ISNA(VLOOKUP($A430,'Summer 2023 PVI'!$B$2:$AF$216,9,FALSE)),0,(VLOOKUP($A430,'Summer 2023 PVI'!$B$2:$AF$216,8,FALSE)))</f>
        <v>1</v>
      </c>
      <c r="H430" s="231">
        <f>IF(ISNA(VLOOKUP($A430,'Autumn 2023 PVI'!$B$2:$AH$214,9,FALSE)),0,(VLOOKUP($A430,'Autumn 2023 PVI'!$B$2:$AH$214,9,FALSE)))</f>
        <v>0</v>
      </c>
      <c r="I430" s="231">
        <f>IF(ISNA(VLOOKUP($A430,'Spring 2023 PVI'!$B$3:$AF$219,13,FALSE)),0,(VLOOKUP($A430,'Spring 2023 PVI'!$B$3:$AF$219,13,FALSE)))</f>
        <v>0</v>
      </c>
      <c r="J430" s="231">
        <f>IF(ISNA(VLOOKUP($A430,'Summer 2023 PVI'!$B$2:$AF$216,13,FALSE)),0,(VLOOKUP($A430,'Summer 2023 PVI'!$B$2:$AF$216,13,FALSE)))</f>
        <v>0</v>
      </c>
      <c r="K430" s="231">
        <f>IF(ISNA(VLOOKUP($A430,'Autumn 2023 PVI'!$B$2:$AH$214,13,FALSE)),0,(VLOOKUP($A430,'Autumn 2023 PVI'!$B$2:$AH$214,13,FALSE)))</f>
        <v>0</v>
      </c>
      <c r="L430" s="231">
        <f>IF(ISNA(VLOOKUP($A430,'Spring 2023 PVI'!$B$3:$AF$219,16,FALSE)),0,(VLOOKUP($A430,'Spring 2023 PVI'!$B$3:$AF$219,16,FALSE)))</f>
        <v>15</v>
      </c>
      <c r="M430" s="231">
        <f>IF(ISNA(VLOOKUP($A430,'Summer 2023 PVI'!$B$2:$AF$216,16,FALSE)),0,(VLOOKUP($A430,'Summer 2023 PVI'!$B$2:$AF$216,16,FALSE)))</f>
        <v>15</v>
      </c>
      <c r="N430" s="231">
        <f>IF(ISNA(VLOOKUP($A430,'Autumn 2023 PVI'!$B$2:$AH$214,16,FALSE)),0,(VLOOKUP($A430,'Autumn 2023 PVI'!$B$2:$AH$214,16,FALSE)))</f>
        <v>0</v>
      </c>
      <c r="O430" s="231">
        <f>IF(ISNA(VLOOKUP($A430,'Spring 2023 PVI'!$B$3:$AF$219,3,FALSE)),0,(VLOOKUP($A430,'Spring 2023 PVI'!$B$3:$AF$219,3,FALSE)))</f>
        <v>1</v>
      </c>
      <c r="P430" s="231">
        <f>IF(ISNA(VLOOKUP($A430,'Summer 2023 PVI'!$B$3:$AF$216,3,FALSE)),0,(VLOOKUP($A430,'Summer 2023 PVI'!$B$2:$AF$216,3,FALSE)))</f>
        <v>1</v>
      </c>
      <c r="Q430" s="231">
        <f>IF(ISNA(VLOOKUP($A430,'Autumn 2023 PVI'!$B$2:$AF$214,3,FALSE)),0,(VLOOKUP($A430,'Autumn 2023 PVI'!$B$2:$AF$214,3,FALSE)))</f>
        <v>1</v>
      </c>
      <c r="R430" s="231">
        <f>IF(ISNA(VLOOKUP($A430,'Spring 2023 PVI'!$B$3:$AF$219,10,FALSE)),0,(VLOOKUP($A430,'Spring 2023 PVI'!$B$3:$AF$219,10,FALSE)))</f>
        <v>15</v>
      </c>
      <c r="S430" s="231">
        <f>IF(ISNA(VLOOKUP($A430,'Summer 2023 PVI'!$B$2:$AF$216,10,FALSE)),0,(VLOOKUP($A430,'Summer 2023 PVI'!$B$2:$AF$216,10,FALSE)))</f>
        <v>15</v>
      </c>
      <c r="T430" s="231">
        <f>IF(ISNA(VLOOKUP($A430,'Autumn 2023 PVI'!$B$2:$AH$214,10,FALSE)),0,(VLOOKUP($A430,'Autumn 2023 PVI'!$B$2:$AH$214,10,FALSE)))</f>
        <v>15</v>
      </c>
      <c r="U430" s="231">
        <f>IF(ISNA(VLOOKUP($A430,'Spring 2023 PVI'!$B$3:$AF$219,26,FALSE)),0,(VLOOKUP($A430,'Spring 2023 PVI'!$B$3:$AF$219,26,FALSE)))</f>
        <v>0</v>
      </c>
      <c r="V430" s="231">
        <f>IF(ISNA(VLOOKUP($A430,'Spring 2023 PVI'!$B$3:$AF$219,26,FALSE)),0,(VLOOKUP($A430,'Spring 2023 PVI'!$B$3:$AF$219,26,FALSE)))</f>
        <v>0</v>
      </c>
      <c r="W430" s="231">
        <f>IF(ISNA(VLOOKUP($A430,'Spring 2023 PVI'!$B$3:$AF$219,26,FALSE)),0,(VLOOKUP($A430,'Spring 2023 PVI'!$B$3:$AF$219,26,FALSE)))</f>
        <v>0</v>
      </c>
      <c r="X430" s="231">
        <f>IF(ISNA(VLOOKUP($A430,'Spring 2023 PVI'!$B$3:$AF$219,27,FALSE)),0,(VLOOKUP($A430,'Spring 2023 PVI'!$B$3:$AF$219,27,FALSE)))</f>
        <v>0</v>
      </c>
      <c r="Y430" s="231">
        <f>IF(ISNA(VLOOKUP($A430,'Spring 2023 PVI'!$B$3:$AF$219,27,FALSE)),0,(VLOOKUP($A430,'Spring 2023 PVI'!$B$3:$AF$219,27,FALSE)))</f>
        <v>0</v>
      </c>
      <c r="Z430" s="231">
        <f>IF(ISNA(VLOOKUP($A430,'Spring 2023 PVI'!$B$3:$AF$219,27,FALSE)),0,(VLOOKUP($A430,'Spring 2023 PVI'!$B$3:$AF$219,27,FALSE)))</f>
        <v>0</v>
      </c>
      <c r="AA430" s="231">
        <f>IF(ISNA(VLOOKUP($A430,'Spring 2023 PVI'!$B$3:$AF$219,28,FALSE)),0,(VLOOKUP($A430,'Spring 2023 PVI'!$B$3:$AF$219,28,FALSE)))</f>
        <v>0</v>
      </c>
      <c r="AB430" s="231">
        <f>IF(ISNA(VLOOKUP($A430,'Spring 2023 PVI'!$B$3:$AF$219,28,FALSE)),0,(VLOOKUP($A430,'Spring 2023 PVI'!$B$3:$AF$219,28,FALSE)))</f>
        <v>0</v>
      </c>
      <c r="AC430" s="231">
        <f>IF(ISNA(VLOOKUP($A430,'Spring 2023 PVI'!$B$3:$AF$219,28,FALSE)),0,(VLOOKUP($A430,'Spring 2023 PVI'!$B$3:$AF$219,28,FALSE)))</f>
        <v>0</v>
      </c>
      <c r="AD430" s="384">
        <f t="shared" si="185"/>
        <v>2113.8000000000002</v>
      </c>
      <c r="AE430" s="403">
        <v>0</v>
      </c>
      <c r="AF430" s="403">
        <v>0</v>
      </c>
      <c r="AG430" s="403">
        <v>0</v>
      </c>
      <c r="AH430" s="384">
        <f t="shared" si="192"/>
        <v>0</v>
      </c>
      <c r="AI430" s="384">
        <f t="shared" si="193"/>
        <v>0</v>
      </c>
      <c r="AJ430" s="384">
        <f t="shared" si="194"/>
        <v>0</v>
      </c>
      <c r="AK430" s="384">
        <f t="shared" si="186"/>
        <v>0</v>
      </c>
      <c r="AL430" s="403">
        <f>IF(ISNA(VLOOKUP($A430,'Spring 2023 PVI'!$B435:$AD435,29,FALSE)),0,(VLOOKUP($A430,'Spring 2023 PVI'!$B435:$AD435,29,FALSE)))</f>
        <v>0</v>
      </c>
      <c r="AM430" s="403">
        <f>IF(ISNA(VLOOKUP($A430,'Spring 2023 PVI'!$B435:$AZ435,30,FALSE)),0,(VLOOKUP($A430,'Spring 2023 PVI'!$B435:$AZ435,30,FALSE)))</f>
        <v>0</v>
      </c>
      <c r="AN430" s="402">
        <f t="shared" si="187"/>
        <v>0</v>
      </c>
      <c r="AO430" s="404">
        <f t="shared" si="188"/>
        <v>4651.2</v>
      </c>
      <c r="AP430" s="384">
        <f t="shared" si="189"/>
        <v>6765</v>
      </c>
      <c r="AQ430" s="403"/>
      <c r="AR430" s="403" t="e">
        <f>VLOOKUP($A430,'Data EYFSS Indica'!$C:$AQ,27,0)</f>
        <v>#N/A</v>
      </c>
      <c r="AS430" s="403" t="e">
        <f>VLOOKUP($A430,'Data EYFSS Indica'!$C:$AQ,28,0)</f>
        <v>#N/A</v>
      </c>
      <c r="AT430" s="409" t="e">
        <f t="shared" si="190"/>
        <v>#N/A</v>
      </c>
      <c r="AU430" s="409" t="e">
        <f>(VLOOKUP($A430,'Data EYFSS Indica'!$C:$AQ,24,0))/3.2*AU$3</f>
        <v>#N/A</v>
      </c>
      <c r="AV430" s="413" t="e">
        <f t="shared" si="191"/>
        <v>#N/A</v>
      </c>
      <c r="AW430" s="410" t="e">
        <f t="shared" si="181"/>
        <v>#N/A</v>
      </c>
      <c r="AX430" s="410" t="e">
        <f t="shared" si="182"/>
        <v>#N/A</v>
      </c>
      <c r="AY430" s="410" t="e">
        <f t="shared" si="183"/>
        <v>#N/A</v>
      </c>
      <c r="AZ430" s="642">
        <f>(SUMIF('Spring 2023 School'!B:B,Budget!A430,'Spring 2023 School'!AG:AG)+SUMIF('Summer 2023 School'!B:B,Budget!A430,'Summer 2023 School'!AG:AG)+SUMIF('Autumn 2023 School'!B:B,Budget!A430,'Autumn 2023 School'!AG:AG))</f>
        <v>0</v>
      </c>
      <c r="BA430" s="410">
        <f t="shared" si="184"/>
        <v>0</v>
      </c>
      <c r="BI430">
        <f t="shared" si="195"/>
        <v>0</v>
      </c>
      <c r="BJ430">
        <f t="shared" si="196"/>
        <v>0</v>
      </c>
      <c r="BK430">
        <f t="shared" si="197"/>
        <v>0</v>
      </c>
    </row>
    <row r="431" spans="1:63" x14ac:dyDescent="0.35">
      <c r="A431" s="231">
        <v>5760</v>
      </c>
      <c r="B431" t="s">
        <v>559</v>
      </c>
      <c r="C431" s="231">
        <f>IF(ISNA(VLOOKUP($A431,'Spring 2023 PVI'!$B$3:$AF$220,6,FALSE)),0,(VLOOKUP($A431,'Spring 2023 PVI'!$B$3:$AF$220,6,FALSE)))</f>
        <v>38</v>
      </c>
      <c r="D431" s="231">
        <f>IF(ISNA(VLOOKUP($A431,'Summer 2023 PVI'!$B$2:$AF$217,6,FALSE)),0,(VLOOKUP($A431,'Summer 2023 PVI'!$B$2:$AF$217,6,FALSE)))</f>
        <v>39</v>
      </c>
      <c r="E431" s="231">
        <f>IF(ISNA(VLOOKUP($A431,'Autumn 2023 PVI'!$B$2:$AH$214,6,FALSE)),0,(VLOOKUP($A431,'Autumn 2023 PVI'!$B$2:$AH$214,6,FALSE)))</f>
        <v>16</v>
      </c>
      <c r="F431" s="231">
        <f>IF(ISNA(VLOOKUP($A431,'Spring 2023 PVI'!$B$3:$AF$219,9,FALSE)),0,(VLOOKUP($A431,'Spring 2023 PVI'!$B$3:$AF$219,8,FALSE)))</f>
        <v>6</v>
      </c>
      <c r="G431" s="231">
        <f>IF(ISNA(VLOOKUP($A431,'Summer 2023 PVI'!$B$2:$AF$216,9,FALSE)),0,(VLOOKUP($A431,'Summer 2023 PVI'!$B$2:$AF$216,8,FALSE)))</f>
        <v>11</v>
      </c>
      <c r="H431" s="231">
        <f>IF(ISNA(VLOOKUP($A431,'Autumn 2023 PVI'!$B$2:$AH$214,9,FALSE)),0,(VLOOKUP($A431,'Autumn 2023 PVI'!$B$2:$AH$214,9,FALSE)))</f>
        <v>15</v>
      </c>
      <c r="I431" s="231">
        <f>IF(ISNA(VLOOKUP($A431,'Spring 2023 PVI'!$B$3:$AF$219,13,FALSE)),0,(VLOOKUP($A431,'Spring 2023 PVI'!$B$3:$AF$219,13,FALSE)))</f>
        <v>538.20000000000005</v>
      </c>
      <c r="J431" s="231">
        <f>IF(ISNA(VLOOKUP($A431,'Summer 2023 PVI'!$B$2:$AF$216,13,FALSE)),0,(VLOOKUP($A431,'Summer 2023 PVI'!$B$2:$AF$216,13,FALSE)))</f>
        <v>566.20000000000005</v>
      </c>
      <c r="K431" s="231">
        <f>IF(ISNA(VLOOKUP($A431,'Autumn 2023 PVI'!$B$2:$AH$214,13,FALSE)),0,(VLOOKUP($A431,'Autumn 2023 PVI'!$B$2:$AH$214,13,FALSE)))</f>
        <v>240</v>
      </c>
      <c r="L431" s="231">
        <f>IF(ISNA(VLOOKUP($A431,'Spring 2023 PVI'!$B$3:$AF$219,16,FALSE)),0,(VLOOKUP($A431,'Spring 2023 PVI'!$B$3:$AF$219,16,FALSE)))</f>
        <v>208.10000000000002</v>
      </c>
      <c r="M431" s="231">
        <f>IF(ISNA(VLOOKUP($A431,'Summer 2023 PVI'!$B$2:$AF$216,16,FALSE)),0,(VLOOKUP($A431,'Summer 2023 PVI'!$B$2:$AF$216,16,FALSE)))</f>
        <v>227.39999999999998</v>
      </c>
      <c r="N431" s="231">
        <f>IF(ISNA(VLOOKUP($A431,'Autumn 2023 PVI'!$B$2:$AH$214,16,FALSE)),0,(VLOOKUP($A431,'Autumn 2023 PVI'!$B$2:$AH$214,16,FALSE)))</f>
        <v>192.45000000000002</v>
      </c>
      <c r="O431" s="231">
        <f>IF(ISNA(VLOOKUP($A431,'Spring 2023 PVI'!$B$3:$AF$219,3,FALSE)),0,(VLOOKUP($A431,'Spring 2023 PVI'!$B$3:$AF$219,3,FALSE)))</f>
        <v>1</v>
      </c>
      <c r="P431" s="231">
        <f>IF(ISNA(VLOOKUP($A431,'Summer 2023 PVI'!$B$3:$AF$216,3,FALSE)),0,(VLOOKUP($A431,'Summer 2023 PVI'!$B$2:$AF$216,3,FALSE)))</f>
        <v>1</v>
      </c>
      <c r="Q431" s="231">
        <f>IF(ISNA(VLOOKUP($A431,'Autumn 2023 PVI'!$B$2:$AF$214,3,FALSE)),0,(VLOOKUP($A431,'Autumn 2023 PVI'!$B$2:$AF$214,3,FALSE)))</f>
        <v>0</v>
      </c>
      <c r="R431" s="231">
        <f>IF(ISNA(VLOOKUP($A431,'Spring 2023 PVI'!$B$3:$AF$219,10,FALSE)),0,(VLOOKUP($A431,'Spring 2023 PVI'!$B$3:$AF$219,10,FALSE)))</f>
        <v>15</v>
      </c>
      <c r="S431" s="231">
        <f>IF(ISNA(VLOOKUP($A431,'Summer 2023 PVI'!$B$2:$AF$216,10,FALSE)),0,(VLOOKUP($A431,'Summer 2023 PVI'!$B$2:$AF$216,10,FALSE)))</f>
        <v>11.4</v>
      </c>
      <c r="T431" s="231">
        <f>IF(ISNA(VLOOKUP($A431,'Autumn 2023 PVI'!$B$2:$AH$214,10,FALSE)),0,(VLOOKUP($A431,'Autumn 2023 PVI'!$B$2:$AH$214,10,FALSE)))</f>
        <v>0</v>
      </c>
      <c r="U431" s="231">
        <f>IF(ISNA(VLOOKUP($A431,'Spring 2023 PVI'!$B$3:$AF$219,26,FALSE)),0,(VLOOKUP($A431,'Spring 2023 PVI'!$B$3:$AF$219,26,FALSE)))</f>
        <v>0</v>
      </c>
      <c r="V431" s="231">
        <f>IF(ISNA(VLOOKUP($A431,'Spring 2023 PVI'!$B$3:$AF$219,26,FALSE)),0,(VLOOKUP($A431,'Spring 2023 PVI'!$B$3:$AF$219,26,FALSE)))</f>
        <v>0</v>
      </c>
      <c r="W431" s="231">
        <f>IF(ISNA(VLOOKUP($A431,'Spring 2023 PVI'!$B$3:$AF$219,26,FALSE)),0,(VLOOKUP($A431,'Spring 2023 PVI'!$B$3:$AF$219,26,FALSE)))</f>
        <v>0</v>
      </c>
      <c r="X431" s="231">
        <f>IF(ISNA(VLOOKUP($A431,'Spring 2023 PVI'!$B$3:$AF$219,27,FALSE)),0,(VLOOKUP($A431,'Spring 2023 PVI'!$B$3:$AF$219,27,FALSE)))</f>
        <v>0</v>
      </c>
      <c r="Y431" s="231">
        <f>IF(ISNA(VLOOKUP($A431,'Spring 2023 PVI'!$B$3:$AF$219,27,FALSE)),0,(VLOOKUP($A431,'Spring 2023 PVI'!$B$3:$AF$219,27,FALSE)))</f>
        <v>0</v>
      </c>
      <c r="Z431" s="231">
        <f>IF(ISNA(VLOOKUP($A431,'Spring 2023 PVI'!$B$3:$AF$219,27,FALSE)),0,(VLOOKUP($A431,'Spring 2023 PVI'!$B$3:$AF$219,27,FALSE)))</f>
        <v>0</v>
      </c>
      <c r="AA431" s="231">
        <f>IF(ISNA(VLOOKUP($A431,'Spring 2023 PVI'!$B$3:$AF$219,28,FALSE)),0,(VLOOKUP($A431,'Spring 2023 PVI'!$B$3:$AF$219,28,FALSE)))</f>
        <v>0</v>
      </c>
      <c r="AB431" s="231">
        <f>IF(ISNA(VLOOKUP($A431,'Spring 2023 PVI'!$B$3:$AF$219,28,FALSE)),0,(VLOOKUP($A431,'Spring 2023 PVI'!$B$3:$AF$219,28,FALSE)))</f>
        <v>0</v>
      </c>
      <c r="AC431" s="231">
        <f>IF(ISNA(VLOOKUP($A431,'Spring 2023 PVI'!$B$3:$AF$219,28,FALSE)),0,(VLOOKUP($A431,'Spring 2023 PVI'!$B$3:$AF$219,28,FALSE)))</f>
        <v>0</v>
      </c>
      <c r="AD431" s="384">
        <f t="shared" si="185"/>
        <v>136627.902</v>
      </c>
      <c r="AE431" s="403">
        <v>30</v>
      </c>
      <c r="AF431" s="403">
        <v>15</v>
      </c>
      <c r="AG431" s="403">
        <v>97.4</v>
      </c>
      <c r="AH431" s="384">
        <f t="shared" si="192"/>
        <v>695.4</v>
      </c>
      <c r="AI431" s="384">
        <f t="shared" si="193"/>
        <v>165.29999999999998</v>
      </c>
      <c r="AJ431" s="384">
        <f t="shared" si="194"/>
        <v>296.096</v>
      </c>
      <c r="AK431" s="384">
        <f t="shared" si="186"/>
        <v>1156.7959999999998</v>
      </c>
      <c r="AL431" s="403">
        <f>IF(ISNA(VLOOKUP($A431,'Spring 2023 PVI'!$B436:$AD436,29,FALSE)),0,(VLOOKUP($A431,'Spring 2023 PVI'!$B436:$AD436,29,FALSE)))</f>
        <v>0</v>
      </c>
      <c r="AM431" s="403">
        <f>IF(ISNA(VLOOKUP($A431,'Spring 2023 PVI'!$B436:$AZ436,30,FALSE)),0,(VLOOKUP($A431,'Spring 2023 PVI'!$B436:$AZ436,30,FALSE)))</f>
        <v>0</v>
      </c>
      <c r="AN431" s="402">
        <f t="shared" si="187"/>
        <v>0</v>
      </c>
      <c r="AO431" s="404">
        <f t="shared" si="188"/>
        <v>2800.5120000000002</v>
      </c>
      <c r="AP431" s="384">
        <f t="shared" si="189"/>
        <v>140585.21</v>
      </c>
      <c r="AQ431" s="403"/>
      <c r="AR431" s="403" t="e">
        <f>VLOOKUP($A431,'Data EYFSS Indica'!$C:$AQ,27,0)</f>
        <v>#N/A</v>
      </c>
      <c r="AS431" s="403" t="e">
        <f>VLOOKUP($A431,'Data EYFSS Indica'!$C:$AQ,28,0)</f>
        <v>#N/A</v>
      </c>
      <c r="AT431" s="409" t="e">
        <f t="shared" si="190"/>
        <v>#N/A</v>
      </c>
      <c r="AU431" s="409" t="e">
        <f>(VLOOKUP($A431,'Data EYFSS Indica'!$C:$AQ,24,0))/3.2*AU$3</f>
        <v>#N/A</v>
      </c>
      <c r="AV431" s="413" t="e">
        <f t="shared" si="191"/>
        <v>#N/A</v>
      </c>
      <c r="AW431" s="410" t="e">
        <f t="shared" si="181"/>
        <v>#N/A</v>
      </c>
      <c r="AX431" s="410" t="e">
        <f t="shared" si="182"/>
        <v>#N/A</v>
      </c>
      <c r="AY431" s="410" t="e">
        <f t="shared" si="183"/>
        <v>#N/A</v>
      </c>
      <c r="AZ431" s="642">
        <f>(SUMIF('Spring 2023 School'!B:B,Budget!A431,'Spring 2023 School'!AG:AG)+SUMIF('Summer 2023 School'!B:B,Budget!A431,'Summer 2023 School'!AG:AG)+SUMIF('Autumn 2023 School'!B:B,Budget!A431,'Autumn 2023 School'!AG:AG))</f>
        <v>0</v>
      </c>
      <c r="BA431" s="410">
        <f t="shared" si="184"/>
        <v>0</v>
      </c>
      <c r="BI431">
        <f t="shared" si="195"/>
        <v>450</v>
      </c>
      <c r="BJ431">
        <f t="shared" si="196"/>
        <v>225</v>
      </c>
      <c r="BK431">
        <f t="shared" si="197"/>
        <v>1461</v>
      </c>
    </row>
    <row r="432" spans="1:63" x14ac:dyDescent="0.35">
      <c r="A432" s="231">
        <v>5763</v>
      </c>
      <c r="B432" t="s">
        <v>560</v>
      </c>
      <c r="C432" s="231">
        <f>IF(ISNA(VLOOKUP($A432,'Spring 2023 PVI'!$B$3:$AF$220,6,FALSE)),0,(VLOOKUP($A432,'Spring 2023 PVI'!$B$3:$AF$220,6,FALSE)))</f>
        <v>23</v>
      </c>
      <c r="D432" s="231">
        <f>IF(ISNA(VLOOKUP($A432,'Summer 2023 PVI'!$B$2:$AF$217,6,FALSE)),0,(VLOOKUP($A432,'Summer 2023 PVI'!$B$2:$AF$217,6,FALSE)))</f>
        <v>27</v>
      </c>
      <c r="E432" s="231">
        <f>IF(ISNA(VLOOKUP($A432,'Autumn 2023 PVI'!$B$2:$AH$214,6,FALSE)),0,(VLOOKUP($A432,'Autumn 2023 PVI'!$B$2:$AH$214,6,FALSE)))</f>
        <v>7</v>
      </c>
      <c r="F432" s="231">
        <f>IF(ISNA(VLOOKUP($A432,'Spring 2023 PVI'!$B$3:$AF$219,9,FALSE)),0,(VLOOKUP($A432,'Spring 2023 PVI'!$B$3:$AF$219,8,FALSE)))</f>
        <v>5</v>
      </c>
      <c r="G432" s="231">
        <f>IF(ISNA(VLOOKUP($A432,'Summer 2023 PVI'!$B$2:$AF$216,9,FALSE)),0,(VLOOKUP($A432,'Summer 2023 PVI'!$B$2:$AF$216,8,FALSE)))</f>
        <v>7</v>
      </c>
      <c r="H432" s="231">
        <f>IF(ISNA(VLOOKUP($A432,'Autumn 2023 PVI'!$B$2:$AH$214,9,FALSE)),0,(VLOOKUP($A432,'Autumn 2023 PVI'!$B$2:$AH$214,9,FALSE)))</f>
        <v>7</v>
      </c>
      <c r="I432" s="231">
        <f>IF(ISNA(VLOOKUP($A432,'Spring 2023 PVI'!$B$3:$AF$219,13,FALSE)),0,(VLOOKUP($A432,'Spring 2023 PVI'!$B$3:$AF$219,13,FALSE)))</f>
        <v>345</v>
      </c>
      <c r="J432" s="231">
        <f>IF(ISNA(VLOOKUP($A432,'Summer 2023 PVI'!$B$2:$AF$216,13,FALSE)),0,(VLOOKUP($A432,'Summer 2023 PVI'!$B$2:$AF$216,13,FALSE)))</f>
        <v>405</v>
      </c>
      <c r="K432" s="231">
        <f>IF(ISNA(VLOOKUP($A432,'Autumn 2023 PVI'!$B$2:$AH$214,13,FALSE)),0,(VLOOKUP($A432,'Autumn 2023 PVI'!$B$2:$AH$214,13,FALSE)))</f>
        <v>105</v>
      </c>
      <c r="L432" s="231">
        <f>IF(ISNA(VLOOKUP($A432,'Spring 2023 PVI'!$B$3:$AF$219,16,FALSE)),0,(VLOOKUP($A432,'Spring 2023 PVI'!$B$3:$AF$219,16,FALSE)))</f>
        <v>257.60000000000002</v>
      </c>
      <c r="M432" s="231">
        <f>IF(ISNA(VLOOKUP($A432,'Summer 2023 PVI'!$B$2:$AF$216,16,FALSE)),0,(VLOOKUP($A432,'Summer 2023 PVI'!$B$2:$AF$216,16,FALSE)))</f>
        <v>287.60000000000002</v>
      </c>
      <c r="N432" s="231">
        <f>IF(ISNA(VLOOKUP($A432,'Autumn 2023 PVI'!$B$2:$AH$214,16,FALSE)),0,(VLOOKUP($A432,'Autumn 2023 PVI'!$B$2:$AH$214,16,FALSE)))</f>
        <v>105</v>
      </c>
      <c r="O432" s="231">
        <f>IF(ISNA(VLOOKUP($A432,'Spring 2023 PVI'!$B$3:$AF$219,3,FALSE)),0,(VLOOKUP($A432,'Spring 2023 PVI'!$B$3:$AF$219,3,FALSE)))</f>
        <v>2</v>
      </c>
      <c r="P432" s="231">
        <f>IF(ISNA(VLOOKUP($A432,'Summer 2023 PVI'!$B$3:$AF$216,3,FALSE)),0,(VLOOKUP($A432,'Summer 2023 PVI'!$B$2:$AF$216,3,FALSE)))</f>
        <v>1</v>
      </c>
      <c r="Q432" s="231">
        <f>IF(ISNA(VLOOKUP($A432,'Autumn 2023 PVI'!$B$2:$AF$214,3,FALSE)),0,(VLOOKUP($A432,'Autumn 2023 PVI'!$B$2:$AF$214,3,FALSE)))</f>
        <v>2</v>
      </c>
      <c r="R432" s="231">
        <f>IF(ISNA(VLOOKUP($A432,'Spring 2023 PVI'!$B$3:$AF$219,10,FALSE)),0,(VLOOKUP($A432,'Spring 2023 PVI'!$B$3:$AF$219,10,FALSE)))</f>
        <v>30</v>
      </c>
      <c r="S432" s="231">
        <f>IF(ISNA(VLOOKUP($A432,'Summer 2023 PVI'!$B$2:$AF$216,10,FALSE)),0,(VLOOKUP($A432,'Summer 2023 PVI'!$B$2:$AF$216,10,FALSE)))</f>
        <v>15</v>
      </c>
      <c r="T432" s="231">
        <f>IF(ISNA(VLOOKUP($A432,'Autumn 2023 PVI'!$B$2:$AH$214,10,FALSE)),0,(VLOOKUP($A432,'Autumn 2023 PVI'!$B$2:$AH$214,10,FALSE)))</f>
        <v>30</v>
      </c>
      <c r="U432" s="231">
        <f>IF(ISNA(VLOOKUP($A432,'Spring 2023 PVI'!$B$3:$AF$219,26,FALSE)),0,(VLOOKUP($A432,'Spring 2023 PVI'!$B$3:$AF$219,26,FALSE)))</f>
        <v>0</v>
      </c>
      <c r="V432" s="231">
        <f>IF(ISNA(VLOOKUP($A432,'Spring 2023 PVI'!$B$3:$AF$219,26,FALSE)),0,(VLOOKUP($A432,'Spring 2023 PVI'!$B$3:$AF$219,26,FALSE)))</f>
        <v>0</v>
      </c>
      <c r="W432" s="231">
        <f>IF(ISNA(VLOOKUP($A432,'Spring 2023 PVI'!$B$3:$AF$219,26,FALSE)),0,(VLOOKUP($A432,'Spring 2023 PVI'!$B$3:$AF$219,26,FALSE)))</f>
        <v>0</v>
      </c>
      <c r="X432" s="231">
        <f>IF(ISNA(VLOOKUP($A432,'Spring 2023 PVI'!$B$3:$AF$219,27,FALSE)),0,(VLOOKUP($A432,'Spring 2023 PVI'!$B$3:$AF$219,27,FALSE)))</f>
        <v>0</v>
      </c>
      <c r="Y432" s="231">
        <f>IF(ISNA(VLOOKUP($A432,'Spring 2023 PVI'!$B$3:$AF$219,27,FALSE)),0,(VLOOKUP($A432,'Spring 2023 PVI'!$B$3:$AF$219,27,FALSE)))</f>
        <v>0</v>
      </c>
      <c r="Z432" s="231">
        <f>IF(ISNA(VLOOKUP($A432,'Spring 2023 PVI'!$B$3:$AF$219,27,FALSE)),0,(VLOOKUP($A432,'Spring 2023 PVI'!$B$3:$AF$219,27,FALSE)))</f>
        <v>0</v>
      </c>
      <c r="AA432" s="231">
        <f>IF(ISNA(VLOOKUP($A432,'Spring 2023 PVI'!$B$3:$AF$219,28,FALSE)),0,(VLOOKUP($A432,'Spring 2023 PVI'!$B$3:$AF$219,28,FALSE)))</f>
        <v>0</v>
      </c>
      <c r="AB432" s="231">
        <f>IF(ISNA(VLOOKUP($A432,'Spring 2023 PVI'!$B$3:$AF$219,28,FALSE)),0,(VLOOKUP($A432,'Spring 2023 PVI'!$B$3:$AF$219,28,FALSE)))</f>
        <v>0</v>
      </c>
      <c r="AC432" s="231">
        <f>IF(ISNA(VLOOKUP($A432,'Spring 2023 PVI'!$B$3:$AF$219,28,FALSE)),0,(VLOOKUP($A432,'Spring 2023 PVI'!$B$3:$AF$219,28,FALSE)))</f>
        <v>0</v>
      </c>
      <c r="AD432" s="384">
        <f t="shared" si="185"/>
        <v>104918.192</v>
      </c>
      <c r="AE432" s="403">
        <v>30</v>
      </c>
      <c r="AF432" s="403">
        <v>30</v>
      </c>
      <c r="AG432" s="403">
        <v>30</v>
      </c>
      <c r="AH432" s="384">
        <f t="shared" si="192"/>
        <v>695.4</v>
      </c>
      <c r="AI432" s="384">
        <f t="shared" si="193"/>
        <v>330.59999999999997</v>
      </c>
      <c r="AJ432" s="384">
        <f t="shared" si="194"/>
        <v>91.2</v>
      </c>
      <c r="AK432" s="384">
        <f t="shared" si="186"/>
        <v>1117.2</v>
      </c>
      <c r="AL432" s="403">
        <f>IF(ISNA(VLOOKUP($A432,'Spring 2023 PVI'!$B437:$AD437,29,FALSE)),0,(VLOOKUP($A432,'Spring 2023 PVI'!$B437:$AD437,29,FALSE)))</f>
        <v>0</v>
      </c>
      <c r="AM432" s="403">
        <f>IF(ISNA(VLOOKUP($A432,'Spring 2023 PVI'!$B437:$AZ437,30,FALSE)),0,(VLOOKUP($A432,'Spring 2023 PVI'!$B437:$AZ437,30,FALSE)))</f>
        <v>0</v>
      </c>
      <c r="AN432" s="402">
        <f t="shared" si="187"/>
        <v>0</v>
      </c>
      <c r="AO432" s="404">
        <f t="shared" si="188"/>
        <v>7711.2000000000007</v>
      </c>
      <c r="AP432" s="384">
        <f t="shared" si="189"/>
        <v>113746.59199999999</v>
      </c>
      <c r="AQ432" s="403"/>
      <c r="AR432" s="403" t="e">
        <f>VLOOKUP($A432,'Data EYFSS Indica'!$C:$AQ,27,0)</f>
        <v>#N/A</v>
      </c>
      <c r="AS432" s="403" t="e">
        <f>VLOOKUP($A432,'Data EYFSS Indica'!$C:$AQ,28,0)</f>
        <v>#N/A</v>
      </c>
      <c r="AT432" s="409" t="e">
        <f t="shared" si="190"/>
        <v>#N/A</v>
      </c>
      <c r="AU432" s="409" t="e">
        <f>(VLOOKUP($A432,'Data EYFSS Indica'!$C:$AQ,24,0))/3.2*AU$3</f>
        <v>#N/A</v>
      </c>
      <c r="AV432" s="413" t="e">
        <f t="shared" si="191"/>
        <v>#N/A</v>
      </c>
      <c r="AW432" s="410" t="e">
        <f t="shared" si="181"/>
        <v>#N/A</v>
      </c>
      <c r="AX432" s="410" t="e">
        <f t="shared" si="182"/>
        <v>#N/A</v>
      </c>
      <c r="AY432" s="410" t="e">
        <f t="shared" si="183"/>
        <v>#N/A</v>
      </c>
      <c r="AZ432" s="642">
        <f>(SUMIF('Spring 2023 School'!B:B,Budget!A432,'Spring 2023 School'!AG:AG)+SUMIF('Summer 2023 School'!B:B,Budget!A432,'Summer 2023 School'!AG:AG)+SUMIF('Autumn 2023 School'!B:B,Budget!A432,'Autumn 2023 School'!AG:AG))</f>
        <v>0</v>
      </c>
      <c r="BA432" s="410">
        <f t="shared" si="184"/>
        <v>0</v>
      </c>
      <c r="BI432">
        <f t="shared" si="195"/>
        <v>450</v>
      </c>
      <c r="BJ432">
        <f t="shared" si="196"/>
        <v>450</v>
      </c>
      <c r="BK432">
        <f t="shared" si="197"/>
        <v>450</v>
      </c>
    </row>
    <row r="433" spans="1:63" x14ac:dyDescent="0.35">
      <c r="A433" s="231">
        <v>5768</v>
      </c>
      <c r="B433" t="s">
        <v>561</v>
      </c>
      <c r="C433" s="231">
        <f>IF(ISNA(VLOOKUP($A433,'Spring 2023 PVI'!$B$3:$AF$220,6,FALSE)),0,(VLOOKUP($A433,'Spring 2023 PVI'!$B$3:$AF$220,6,FALSE)))</f>
        <v>1</v>
      </c>
      <c r="D433" s="231">
        <f>IF(ISNA(VLOOKUP($A433,'Summer 2023 PVI'!$B$2:$AF$217,6,FALSE)),0,(VLOOKUP($A433,'Summer 2023 PVI'!$B$2:$AF$217,6,FALSE)))</f>
        <v>1</v>
      </c>
      <c r="E433" s="231">
        <f>IF(ISNA(VLOOKUP($A433,'Autumn 2023 PVI'!$B$2:$AH$214,6,FALSE)),0,(VLOOKUP($A433,'Autumn 2023 PVI'!$B$2:$AH$214,6,FALSE)))</f>
        <v>0</v>
      </c>
      <c r="F433" s="231">
        <f>IF(ISNA(VLOOKUP($A433,'Spring 2023 PVI'!$B$3:$AF$219,9,FALSE)),0,(VLOOKUP($A433,'Spring 2023 PVI'!$B$3:$AF$219,8,FALSE)))</f>
        <v>1</v>
      </c>
      <c r="G433" s="231">
        <f>IF(ISNA(VLOOKUP($A433,'Summer 2023 PVI'!$B$2:$AF$216,9,FALSE)),0,(VLOOKUP($A433,'Summer 2023 PVI'!$B$2:$AF$216,8,FALSE)))</f>
        <v>1</v>
      </c>
      <c r="H433" s="231">
        <f>IF(ISNA(VLOOKUP($A433,'Autumn 2023 PVI'!$B$2:$AH$214,9,FALSE)),0,(VLOOKUP($A433,'Autumn 2023 PVI'!$B$2:$AH$214,9,FALSE)))</f>
        <v>0</v>
      </c>
      <c r="I433" s="231">
        <f>IF(ISNA(VLOOKUP($A433,'Spring 2023 PVI'!$B$3:$AF$219,13,FALSE)),0,(VLOOKUP($A433,'Spring 2023 PVI'!$B$3:$AF$219,13,FALSE)))</f>
        <v>0</v>
      </c>
      <c r="J433" s="231">
        <f>IF(ISNA(VLOOKUP($A433,'Summer 2023 PVI'!$B$2:$AF$216,13,FALSE)),0,(VLOOKUP($A433,'Summer 2023 PVI'!$B$2:$AF$216,13,FALSE)))</f>
        <v>0</v>
      </c>
      <c r="K433" s="231">
        <f>IF(ISNA(VLOOKUP($A433,'Autumn 2023 PVI'!$B$2:$AH$214,13,FALSE)),0,(VLOOKUP($A433,'Autumn 2023 PVI'!$B$2:$AH$214,13,FALSE)))</f>
        <v>0</v>
      </c>
      <c r="L433" s="231">
        <f>IF(ISNA(VLOOKUP($A433,'Spring 2023 PVI'!$B$3:$AF$219,16,FALSE)),0,(VLOOKUP($A433,'Spring 2023 PVI'!$B$3:$AF$219,16,FALSE)))</f>
        <v>3</v>
      </c>
      <c r="M433" s="231">
        <f>IF(ISNA(VLOOKUP($A433,'Summer 2023 PVI'!$B$2:$AF$216,16,FALSE)),0,(VLOOKUP($A433,'Summer 2023 PVI'!$B$2:$AF$216,16,FALSE)))</f>
        <v>7</v>
      </c>
      <c r="N433" s="231">
        <f>IF(ISNA(VLOOKUP($A433,'Autumn 2023 PVI'!$B$2:$AH$214,16,FALSE)),0,(VLOOKUP($A433,'Autumn 2023 PVI'!$B$2:$AH$214,16,FALSE)))</f>
        <v>0</v>
      </c>
      <c r="O433" s="231">
        <f>IF(ISNA(VLOOKUP($A433,'Spring 2023 PVI'!$B$3:$AF$219,3,FALSE)),0,(VLOOKUP($A433,'Spring 2023 PVI'!$B$3:$AF$219,3,FALSE)))</f>
        <v>0</v>
      </c>
      <c r="P433" s="231">
        <f>IF(ISNA(VLOOKUP($A433,'Summer 2023 PVI'!$B$3:$AF$216,3,FALSE)),0,(VLOOKUP($A433,'Summer 2023 PVI'!$B$2:$AF$216,3,FALSE)))</f>
        <v>0</v>
      </c>
      <c r="Q433" s="231">
        <f>IF(ISNA(VLOOKUP($A433,'Autumn 2023 PVI'!$B$2:$AF$214,3,FALSE)),0,(VLOOKUP($A433,'Autumn 2023 PVI'!$B$2:$AF$214,3,FALSE)))</f>
        <v>0</v>
      </c>
      <c r="R433" s="231">
        <f>IF(ISNA(VLOOKUP($A433,'Spring 2023 PVI'!$B$3:$AF$219,10,FALSE)),0,(VLOOKUP($A433,'Spring 2023 PVI'!$B$3:$AF$219,10,FALSE)))</f>
        <v>0</v>
      </c>
      <c r="S433" s="231">
        <f>IF(ISNA(VLOOKUP($A433,'Summer 2023 PVI'!$B$2:$AF$216,10,FALSE)),0,(VLOOKUP($A433,'Summer 2023 PVI'!$B$2:$AF$216,10,FALSE)))</f>
        <v>0</v>
      </c>
      <c r="T433" s="231">
        <f>IF(ISNA(VLOOKUP($A433,'Autumn 2023 PVI'!$B$2:$AH$214,10,FALSE)),0,(VLOOKUP($A433,'Autumn 2023 PVI'!$B$2:$AH$214,10,FALSE)))</f>
        <v>0</v>
      </c>
      <c r="U433" s="231">
        <f>IF(ISNA(VLOOKUP($A433,'Spring 2023 PVI'!$B$3:$AF$219,26,FALSE)),0,(VLOOKUP($A433,'Spring 2023 PVI'!$B$3:$AF$219,26,FALSE)))</f>
        <v>0</v>
      </c>
      <c r="V433" s="231">
        <f>IF(ISNA(VLOOKUP($A433,'Spring 2023 PVI'!$B$3:$AF$219,26,FALSE)),0,(VLOOKUP($A433,'Spring 2023 PVI'!$B$3:$AF$219,26,FALSE)))</f>
        <v>0</v>
      </c>
      <c r="W433" s="231">
        <f>IF(ISNA(VLOOKUP($A433,'Spring 2023 PVI'!$B$3:$AF$219,26,FALSE)),0,(VLOOKUP($A433,'Spring 2023 PVI'!$B$3:$AF$219,26,FALSE)))</f>
        <v>0</v>
      </c>
      <c r="X433" s="231">
        <f>IF(ISNA(VLOOKUP($A433,'Spring 2023 PVI'!$B$3:$AF$219,27,FALSE)),0,(VLOOKUP($A433,'Spring 2023 PVI'!$B$3:$AF$219,27,FALSE)))</f>
        <v>0</v>
      </c>
      <c r="Y433" s="231">
        <f>IF(ISNA(VLOOKUP($A433,'Spring 2023 PVI'!$B$3:$AF$219,27,FALSE)),0,(VLOOKUP($A433,'Spring 2023 PVI'!$B$3:$AF$219,27,FALSE)))</f>
        <v>0</v>
      </c>
      <c r="Z433" s="231">
        <f>IF(ISNA(VLOOKUP($A433,'Spring 2023 PVI'!$B$3:$AF$219,27,FALSE)),0,(VLOOKUP($A433,'Spring 2023 PVI'!$B$3:$AF$219,27,FALSE)))</f>
        <v>0</v>
      </c>
      <c r="AA433" s="231">
        <f>IF(ISNA(VLOOKUP($A433,'Spring 2023 PVI'!$B$3:$AF$219,28,FALSE)),0,(VLOOKUP($A433,'Spring 2023 PVI'!$B$3:$AF$219,28,FALSE)))</f>
        <v>0</v>
      </c>
      <c r="AB433" s="231">
        <f>IF(ISNA(VLOOKUP($A433,'Spring 2023 PVI'!$B$3:$AF$219,28,FALSE)),0,(VLOOKUP($A433,'Spring 2023 PVI'!$B$3:$AF$219,28,FALSE)))</f>
        <v>0</v>
      </c>
      <c r="AC433" s="231">
        <f>IF(ISNA(VLOOKUP($A433,'Spring 2023 PVI'!$B$3:$AF$219,28,FALSE)),0,(VLOOKUP($A433,'Spring 2023 PVI'!$B$3:$AF$219,28,FALSE)))</f>
        <v>0</v>
      </c>
      <c r="AD433" s="384">
        <f t="shared" si="185"/>
        <v>704.59999999999991</v>
      </c>
      <c r="AE433" s="403">
        <v>0</v>
      </c>
      <c r="AF433" s="403">
        <v>0</v>
      </c>
      <c r="AG433" s="403">
        <v>0</v>
      </c>
      <c r="AH433" s="384">
        <f t="shared" si="192"/>
        <v>0</v>
      </c>
      <c r="AI433" s="384">
        <f t="shared" si="193"/>
        <v>0</v>
      </c>
      <c r="AJ433" s="384">
        <f t="shared" si="194"/>
        <v>0</v>
      </c>
      <c r="AK433" s="384">
        <f t="shared" si="186"/>
        <v>0</v>
      </c>
      <c r="AL433" s="403">
        <f>IF(ISNA(VLOOKUP($A433,'Spring 2023 PVI'!$B438:$AD438,29,FALSE)),0,(VLOOKUP($A433,'Spring 2023 PVI'!$B438:$AD438,29,FALSE)))</f>
        <v>0</v>
      </c>
      <c r="AM433" s="403">
        <f>IF(ISNA(VLOOKUP($A433,'Spring 2023 PVI'!$B438:$AZ438,30,FALSE)),0,(VLOOKUP($A433,'Spring 2023 PVI'!$B438:$AZ438,30,FALSE)))</f>
        <v>0</v>
      </c>
      <c r="AN433" s="402">
        <f t="shared" si="187"/>
        <v>0</v>
      </c>
      <c r="AO433" s="404">
        <f t="shared" si="188"/>
        <v>0</v>
      </c>
      <c r="AP433" s="384">
        <f t="shared" si="189"/>
        <v>704.59999999999991</v>
      </c>
      <c r="AQ433" s="403"/>
      <c r="AR433" s="403" t="e">
        <f>VLOOKUP($A433,'Data EYFSS Indica'!$C:$AQ,27,0)</f>
        <v>#N/A</v>
      </c>
      <c r="AS433" s="403" t="e">
        <f>VLOOKUP($A433,'Data EYFSS Indica'!$C:$AQ,28,0)</f>
        <v>#N/A</v>
      </c>
      <c r="AT433" s="409" t="e">
        <f t="shared" si="190"/>
        <v>#N/A</v>
      </c>
      <c r="AU433" s="409" t="e">
        <f>(VLOOKUP($A433,'Data EYFSS Indica'!$C:$AQ,24,0))/3.2*AU$3</f>
        <v>#N/A</v>
      </c>
      <c r="AV433" s="413" t="e">
        <f t="shared" si="191"/>
        <v>#N/A</v>
      </c>
      <c r="AW433" s="410" t="e">
        <f t="shared" si="181"/>
        <v>#N/A</v>
      </c>
      <c r="AX433" s="410" t="e">
        <f t="shared" si="182"/>
        <v>#N/A</v>
      </c>
      <c r="AY433" s="410" t="e">
        <f t="shared" si="183"/>
        <v>#N/A</v>
      </c>
      <c r="AZ433" s="642">
        <f>(SUMIF('Spring 2023 School'!B:B,Budget!A433,'Spring 2023 School'!AG:AG)+SUMIF('Summer 2023 School'!B:B,Budget!A433,'Summer 2023 School'!AG:AG)+SUMIF('Autumn 2023 School'!B:B,Budget!A433,'Autumn 2023 School'!AG:AG))</f>
        <v>0</v>
      </c>
      <c r="BA433" s="410">
        <f t="shared" si="184"/>
        <v>0</v>
      </c>
      <c r="BI433">
        <f t="shared" si="195"/>
        <v>0</v>
      </c>
      <c r="BJ433">
        <f t="shared" si="196"/>
        <v>0</v>
      </c>
      <c r="BK433">
        <f t="shared" si="197"/>
        <v>0</v>
      </c>
    </row>
    <row r="434" spans="1:63" x14ac:dyDescent="0.35">
      <c r="A434" s="231">
        <v>5770</v>
      </c>
      <c r="B434" t="s">
        <v>562</v>
      </c>
      <c r="C434" s="231">
        <f>IF(ISNA(VLOOKUP($A434,'Spring 2023 PVI'!$B$3:$AF$220,6,FALSE)),0,(VLOOKUP($A434,'Spring 2023 PVI'!$B$3:$AF$220,6,FALSE)))</f>
        <v>1</v>
      </c>
      <c r="D434" s="231">
        <f>IF(ISNA(VLOOKUP($A434,'Summer 2023 PVI'!$B$2:$AF$217,6,FALSE)),0,(VLOOKUP($A434,'Summer 2023 PVI'!$B$2:$AF$217,6,FALSE)))</f>
        <v>2</v>
      </c>
      <c r="E434" s="231">
        <f>IF(ISNA(VLOOKUP($A434,'Autumn 2023 PVI'!$B$2:$AH$214,6,FALSE)),0,(VLOOKUP($A434,'Autumn 2023 PVI'!$B$2:$AH$214,6,FALSE)))</f>
        <v>1</v>
      </c>
      <c r="F434" s="231">
        <f>IF(ISNA(VLOOKUP($A434,'Spring 2023 PVI'!$B$3:$AF$219,9,FALSE)),0,(VLOOKUP($A434,'Spring 2023 PVI'!$B$3:$AF$219,8,FALSE)))</f>
        <v>1</v>
      </c>
      <c r="G434" s="231">
        <f>IF(ISNA(VLOOKUP($A434,'Summer 2023 PVI'!$B$2:$AF$216,9,FALSE)),0,(VLOOKUP($A434,'Summer 2023 PVI'!$B$2:$AF$216,8,FALSE)))</f>
        <v>1</v>
      </c>
      <c r="H434" s="231">
        <f>IF(ISNA(VLOOKUP($A434,'Autumn 2023 PVI'!$B$2:$AH$214,9,FALSE)),0,(VLOOKUP($A434,'Autumn 2023 PVI'!$B$2:$AH$214,9,FALSE)))</f>
        <v>1</v>
      </c>
      <c r="I434" s="231">
        <f>IF(ISNA(VLOOKUP($A434,'Spring 2023 PVI'!$B$3:$AF$219,13,FALSE)),0,(VLOOKUP($A434,'Spring 2023 PVI'!$B$3:$AF$219,13,FALSE)))</f>
        <v>0</v>
      </c>
      <c r="J434" s="231">
        <f>IF(ISNA(VLOOKUP($A434,'Summer 2023 PVI'!$B$2:$AF$216,13,FALSE)),0,(VLOOKUP($A434,'Summer 2023 PVI'!$B$2:$AF$216,13,FALSE)))</f>
        <v>0</v>
      </c>
      <c r="K434" s="231">
        <f>IF(ISNA(VLOOKUP($A434,'Autumn 2023 PVI'!$B$2:$AH$214,13,FALSE)),0,(VLOOKUP($A434,'Autumn 2023 PVI'!$B$2:$AH$214,13,FALSE)))</f>
        <v>0</v>
      </c>
      <c r="L434" s="231">
        <f>IF(ISNA(VLOOKUP($A434,'Spring 2023 PVI'!$B$3:$AF$219,16,FALSE)),0,(VLOOKUP($A434,'Spring 2023 PVI'!$B$3:$AF$219,16,FALSE)))</f>
        <v>15</v>
      </c>
      <c r="M434" s="231">
        <f>IF(ISNA(VLOOKUP($A434,'Summer 2023 PVI'!$B$2:$AF$216,16,FALSE)),0,(VLOOKUP($A434,'Summer 2023 PVI'!$B$2:$AF$216,16,FALSE)))</f>
        <v>30</v>
      </c>
      <c r="N434" s="231">
        <f>IF(ISNA(VLOOKUP($A434,'Autumn 2023 PVI'!$B$2:$AH$214,16,FALSE)),0,(VLOOKUP($A434,'Autumn 2023 PVI'!$B$2:$AH$214,16,FALSE)))</f>
        <v>12</v>
      </c>
      <c r="O434" s="231">
        <f>IF(ISNA(VLOOKUP($A434,'Spring 2023 PVI'!$B$3:$AF$219,3,FALSE)),0,(VLOOKUP($A434,'Spring 2023 PVI'!$B$3:$AF$219,3,FALSE)))</f>
        <v>0</v>
      </c>
      <c r="P434" s="231">
        <f>IF(ISNA(VLOOKUP($A434,'Summer 2023 PVI'!$B$3:$AF$216,3,FALSE)),0,(VLOOKUP($A434,'Summer 2023 PVI'!$B$2:$AF$216,3,FALSE)))</f>
        <v>0</v>
      </c>
      <c r="Q434" s="231">
        <f>IF(ISNA(VLOOKUP($A434,'Autumn 2023 PVI'!$B$2:$AF$214,3,FALSE)),0,(VLOOKUP($A434,'Autumn 2023 PVI'!$B$2:$AF$214,3,FALSE)))</f>
        <v>0</v>
      </c>
      <c r="R434" s="231">
        <f>IF(ISNA(VLOOKUP($A434,'Spring 2023 PVI'!$B$3:$AF$219,10,FALSE)),0,(VLOOKUP($A434,'Spring 2023 PVI'!$B$3:$AF$219,10,FALSE)))</f>
        <v>0</v>
      </c>
      <c r="S434" s="231">
        <f>IF(ISNA(VLOOKUP($A434,'Summer 2023 PVI'!$B$2:$AF$216,10,FALSE)),0,(VLOOKUP($A434,'Summer 2023 PVI'!$B$2:$AF$216,10,FALSE)))</f>
        <v>0</v>
      </c>
      <c r="T434" s="231">
        <f>IF(ISNA(VLOOKUP($A434,'Autumn 2023 PVI'!$B$2:$AH$214,10,FALSE)),0,(VLOOKUP($A434,'Autumn 2023 PVI'!$B$2:$AH$214,10,FALSE)))</f>
        <v>0</v>
      </c>
      <c r="U434" s="231">
        <f>IF(ISNA(VLOOKUP($A434,'Spring 2023 PVI'!$B$3:$AF$219,26,FALSE)),0,(VLOOKUP($A434,'Spring 2023 PVI'!$B$3:$AF$219,26,FALSE)))</f>
        <v>0</v>
      </c>
      <c r="V434" s="231">
        <f>IF(ISNA(VLOOKUP($A434,'Spring 2023 PVI'!$B$3:$AF$219,26,FALSE)),0,(VLOOKUP($A434,'Spring 2023 PVI'!$B$3:$AF$219,26,FALSE)))</f>
        <v>0</v>
      </c>
      <c r="W434" s="231">
        <f>IF(ISNA(VLOOKUP($A434,'Spring 2023 PVI'!$B$3:$AF$219,26,FALSE)),0,(VLOOKUP($A434,'Spring 2023 PVI'!$B$3:$AF$219,26,FALSE)))</f>
        <v>0</v>
      </c>
      <c r="X434" s="231">
        <f>IF(ISNA(VLOOKUP($A434,'Spring 2023 PVI'!$B$3:$AF$219,27,FALSE)),0,(VLOOKUP($A434,'Spring 2023 PVI'!$B$3:$AF$219,27,FALSE)))</f>
        <v>0</v>
      </c>
      <c r="Y434" s="231">
        <f>IF(ISNA(VLOOKUP($A434,'Spring 2023 PVI'!$B$3:$AF$219,27,FALSE)),0,(VLOOKUP($A434,'Spring 2023 PVI'!$B$3:$AF$219,27,FALSE)))</f>
        <v>0</v>
      </c>
      <c r="Z434" s="231">
        <f>IF(ISNA(VLOOKUP($A434,'Spring 2023 PVI'!$B$3:$AF$219,27,FALSE)),0,(VLOOKUP($A434,'Spring 2023 PVI'!$B$3:$AF$219,27,FALSE)))</f>
        <v>0</v>
      </c>
      <c r="AA434" s="231">
        <f>IF(ISNA(VLOOKUP($A434,'Spring 2023 PVI'!$B$3:$AF$219,28,FALSE)),0,(VLOOKUP($A434,'Spring 2023 PVI'!$B$3:$AF$219,28,FALSE)))</f>
        <v>0</v>
      </c>
      <c r="AB434" s="231">
        <f>IF(ISNA(VLOOKUP($A434,'Spring 2023 PVI'!$B$3:$AF$219,28,FALSE)),0,(VLOOKUP($A434,'Spring 2023 PVI'!$B$3:$AF$219,28,FALSE)))</f>
        <v>0</v>
      </c>
      <c r="AC434" s="231">
        <f>IF(ISNA(VLOOKUP($A434,'Spring 2023 PVI'!$B$3:$AF$219,28,FALSE)),0,(VLOOKUP($A434,'Spring 2023 PVI'!$B$3:$AF$219,28,FALSE)))</f>
        <v>0</v>
      </c>
      <c r="AD434" s="384">
        <f t="shared" si="185"/>
        <v>3951.1800000000003</v>
      </c>
      <c r="AE434" s="403">
        <v>0</v>
      </c>
      <c r="AF434" s="403">
        <v>0</v>
      </c>
      <c r="AG434" s="403">
        <v>0</v>
      </c>
      <c r="AH434" s="384">
        <f t="shared" si="192"/>
        <v>0</v>
      </c>
      <c r="AI434" s="384">
        <f t="shared" si="193"/>
        <v>0</v>
      </c>
      <c r="AJ434" s="384">
        <f t="shared" si="194"/>
        <v>0</v>
      </c>
      <c r="AK434" s="384">
        <f t="shared" si="186"/>
        <v>0</v>
      </c>
      <c r="AL434" s="403">
        <f>IF(ISNA(VLOOKUP($A434,'Spring 2023 PVI'!$B439:$AD439,29,FALSE)),0,(VLOOKUP($A434,'Spring 2023 PVI'!$B439:$AD439,29,FALSE)))</f>
        <v>0</v>
      </c>
      <c r="AM434" s="403">
        <f>IF(ISNA(VLOOKUP($A434,'Spring 2023 PVI'!$B439:$AZ439,30,FALSE)),0,(VLOOKUP($A434,'Spring 2023 PVI'!$B439:$AZ439,30,FALSE)))</f>
        <v>0</v>
      </c>
      <c r="AN434" s="402">
        <f t="shared" si="187"/>
        <v>0</v>
      </c>
      <c r="AO434" s="404">
        <f t="shared" si="188"/>
        <v>0</v>
      </c>
      <c r="AP434" s="384">
        <f t="shared" si="189"/>
        <v>3951.1800000000003</v>
      </c>
      <c r="AQ434" s="403"/>
      <c r="AR434" s="403" t="e">
        <f>VLOOKUP($A434,'Data EYFSS Indica'!$C:$AQ,27,0)</f>
        <v>#N/A</v>
      </c>
      <c r="AS434" s="403" t="e">
        <f>VLOOKUP($A434,'Data EYFSS Indica'!$C:$AQ,28,0)</f>
        <v>#N/A</v>
      </c>
      <c r="AT434" s="409" t="e">
        <f t="shared" si="190"/>
        <v>#N/A</v>
      </c>
      <c r="AU434" s="409" t="e">
        <f>(VLOOKUP($A434,'Data EYFSS Indica'!$C:$AQ,24,0))/3.2*AU$3</f>
        <v>#N/A</v>
      </c>
      <c r="AV434" s="413" t="e">
        <f t="shared" si="191"/>
        <v>#N/A</v>
      </c>
      <c r="AW434" s="410" t="e">
        <f t="shared" si="181"/>
        <v>#N/A</v>
      </c>
      <c r="AX434" s="410" t="e">
        <f t="shared" si="182"/>
        <v>#N/A</v>
      </c>
      <c r="AY434" s="410" t="e">
        <f t="shared" si="183"/>
        <v>#N/A</v>
      </c>
      <c r="AZ434" s="642">
        <f>(SUMIF('Spring 2023 School'!B:B,Budget!A434,'Spring 2023 School'!AG:AG)+SUMIF('Summer 2023 School'!B:B,Budget!A434,'Summer 2023 School'!AG:AG)+SUMIF('Autumn 2023 School'!B:B,Budget!A434,'Autumn 2023 School'!AG:AG))</f>
        <v>0</v>
      </c>
      <c r="BA434" s="410">
        <f t="shared" si="184"/>
        <v>0</v>
      </c>
      <c r="BI434">
        <f t="shared" si="195"/>
        <v>0</v>
      </c>
      <c r="BJ434">
        <f t="shared" si="196"/>
        <v>0</v>
      </c>
      <c r="BK434">
        <f t="shared" si="197"/>
        <v>0</v>
      </c>
    </row>
    <row r="435" spans="1:63" x14ac:dyDescent="0.35">
      <c r="A435" s="231">
        <v>5774</v>
      </c>
      <c r="B435" t="s">
        <v>563</v>
      </c>
      <c r="C435" s="231">
        <f>IF(ISNA(VLOOKUP($A435,'Spring 2023 PVI'!$B$3:$AF$220,6,FALSE)),0,(VLOOKUP($A435,'Spring 2023 PVI'!$B$3:$AF$220,6,FALSE)))</f>
        <v>4</v>
      </c>
      <c r="D435" s="231">
        <f>IF(ISNA(VLOOKUP($A435,'Summer 2023 PVI'!$B$2:$AF$217,6,FALSE)),0,(VLOOKUP($A435,'Summer 2023 PVI'!$B$2:$AF$217,6,FALSE)))</f>
        <v>5</v>
      </c>
      <c r="E435" s="231">
        <f>IF(ISNA(VLOOKUP($A435,'Autumn 2023 PVI'!$B$2:$AH$214,6,FALSE)),0,(VLOOKUP($A435,'Autumn 2023 PVI'!$B$2:$AH$214,6,FALSE)))</f>
        <v>2</v>
      </c>
      <c r="F435" s="231">
        <f>IF(ISNA(VLOOKUP($A435,'Spring 2023 PVI'!$B$3:$AF$219,9,FALSE)),0,(VLOOKUP($A435,'Spring 2023 PVI'!$B$3:$AF$219,8,FALSE)))</f>
        <v>1</v>
      </c>
      <c r="G435" s="231">
        <f>IF(ISNA(VLOOKUP($A435,'Summer 2023 PVI'!$B$2:$AF$216,9,FALSE)),0,(VLOOKUP($A435,'Summer 2023 PVI'!$B$2:$AF$216,8,FALSE)))</f>
        <v>1</v>
      </c>
      <c r="H435" s="231">
        <f>IF(ISNA(VLOOKUP($A435,'Autumn 2023 PVI'!$B$2:$AH$214,9,FALSE)),0,(VLOOKUP($A435,'Autumn 2023 PVI'!$B$2:$AH$214,9,FALSE)))</f>
        <v>2</v>
      </c>
      <c r="I435" s="231">
        <f>IF(ISNA(VLOOKUP($A435,'Spring 2023 PVI'!$B$3:$AF$219,13,FALSE)),0,(VLOOKUP($A435,'Spring 2023 PVI'!$B$3:$AF$219,13,FALSE)))</f>
        <v>60</v>
      </c>
      <c r="J435" s="231">
        <f>IF(ISNA(VLOOKUP($A435,'Summer 2023 PVI'!$B$2:$AF$216,13,FALSE)),0,(VLOOKUP($A435,'Summer 2023 PVI'!$B$2:$AF$216,13,FALSE)))</f>
        <v>75</v>
      </c>
      <c r="K435" s="231">
        <f>IF(ISNA(VLOOKUP($A435,'Autumn 2023 PVI'!$B$2:$AH$214,13,FALSE)),0,(VLOOKUP($A435,'Autumn 2023 PVI'!$B$2:$AH$214,13,FALSE)))</f>
        <v>30</v>
      </c>
      <c r="L435" s="231">
        <f>IF(ISNA(VLOOKUP($A435,'Spring 2023 PVI'!$B$3:$AF$219,16,FALSE)),0,(VLOOKUP($A435,'Spring 2023 PVI'!$B$3:$AF$219,16,FALSE)))</f>
        <v>45</v>
      </c>
      <c r="M435" s="231">
        <f>IF(ISNA(VLOOKUP($A435,'Summer 2023 PVI'!$B$2:$AF$216,16,FALSE)),0,(VLOOKUP($A435,'Summer 2023 PVI'!$B$2:$AF$216,16,FALSE)))</f>
        <v>50</v>
      </c>
      <c r="N435" s="231">
        <f>IF(ISNA(VLOOKUP($A435,'Autumn 2023 PVI'!$B$2:$AH$214,16,FALSE)),0,(VLOOKUP($A435,'Autumn 2023 PVI'!$B$2:$AH$214,16,FALSE)))</f>
        <v>30</v>
      </c>
      <c r="O435" s="231">
        <f>IF(ISNA(VLOOKUP($A435,'Spring 2023 PVI'!$B$3:$AF$219,3,FALSE)),0,(VLOOKUP($A435,'Spring 2023 PVI'!$B$3:$AF$219,3,FALSE)))</f>
        <v>0</v>
      </c>
      <c r="P435" s="231">
        <f>IF(ISNA(VLOOKUP($A435,'Summer 2023 PVI'!$B$3:$AF$216,3,FALSE)),0,(VLOOKUP($A435,'Summer 2023 PVI'!$B$2:$AF$216,3,FALSE)))</f>
        <v>0</v>
      </c>
      <c r="Q435" s="231">
        <f>IF(ISNA(VLOOKUP($A435,'Autumn 2023 PVI'!$B$2:$AF$214,3,FALSE)),0,(VLOOKUP($A435,'Autumn 2023 PVI'!$B$2:$AF$214,3,FALSE)))</f>
        <v>0</v>
      </c>
      <c r="R435" s="231">
        <f>IF(ISNA(VLOOKUP($A435,'Spring 2023 PVI'!$B$3:$AF$219,10,FALSE)),0,(VLOOKUP($A435,'Spring 2023 PVI'!$B$3:$AF$219,10,FALSE)))</f>
        <v>0</v>
      </c>
      <c r="S435" s="231">
        <f>IF(ISNA(VLOOKUP($A435,'Summer 2023 PVI'!$B$2:$AF$216,10,FALSE)),0,(VLOOKUP($A435,'Summer 2023 PVI'!$B$2:$AF$216,10,FALSE)))</f>
        <v>0</v>
      </c>
      <c r="T435" s="231">
        <f>IF(ISNA(VLOOKUP($A435,'Autumn 2023 PVI'!$B$2:$AH$214,10,FALSE)),0,(VLOOKUP($A435,'Autumn 2023 PVI'!$B$2:$AH$214,10,FALSE)))</f>
        <v>0</v>
      </c>
      <c r="U435" s="231">
        <f>IF(ISNA(VLOOKUP($A435,'Spring 2023 PVI'!$B$3:$AF$219,26,FALSE)),0,(VLOOKUP($A435,'Spring 2023 PVI'!$B$3:$AF$219,26,FALSE)))</f>
        <v>0</v>
      </c>
      <c r="V435" s="231">
        <f>IF(ISNA(VLOOKUP($A435,'Spring 2023 PVI'!$B$3:$AF$219,26,FALSE)),0,(VLOOKUP($A435,'Spring 2023 PVI'!$B$3:$AF$219,26,FALSE)))</f>
        <v>0</v>
      </c>
      <c r="W435" s="231">
        <f>IF(ISNA(VLOOKUP($A435,'Spring 2023 PVI'!$B$3:$AF$219,26,FALSE)),0,(VLOOKUP($A435,'Spring 2023 PVI'!$B$3:$AF$219,26,FALSE)))</f>
        <v>0</v>
      </c>
      <c r="X435" s="231">
        <f>IF(ISNA(VLOOKUP($A435,'Spring 2023 PVI'!$B$3:$AF$219,27,FALSE)),0,(VLOOKUP($A435,'Spring 2023 PVI'!$B$3:$AF$219,27,FALSE)))</f>
        <v>0</v>
      </c>
      <c r="Y435" s="231">
        <f>IF(ISNA(VLOOKUP($A435,'Spring 2023 PVI'!$B$3:$AF$219,27,FALSE)),0,(VLOOKUP($A435,'Spring 2023 PVI'!$B$3:$AF$219,27,FALSE)))</f>
        <v>0</v>
      </c>
      <c r="Z435" s="231">
        <f>IF(ISNA(VLOOKUP($A435,'Spring 2023 PVI'!$B$3:$AF$219,27,FALSE)),0,(VLOOKUP($A435,'Spring 2023 PVI'!$B$3:$AF$219,27,FALSE)))</f>
        <v>0</v>
      </c>
      <c r="AA435" s="231">
        <f>IF(ISNA(VLOOKUP($A435,'Spring 2023 PVI'!$B$3:$AF$219,28,FALSE)),0,(VLOOKUP($A435,'Spring 2023 PVI'!$B$3:$AF$219,28,FALSE)))</f>
        <v>0</v>
      </c>
      <c r="AB435" s="231">
        <f>IF(ISNA(VLOOKUP($A435,'Spring 2023 PVI'!$B$3:$AF$219,28,FALSE)),0,(VLOOKUP($A435,'Spring 2023 PVI'!$B$3:$AF$219,28,FALSE)))</f>
        <v>0</v>
      </c>
      <c r="AC435" s="231">
        <f>IF(ISNA(VLOOKUP($A435,'Spring 2023 PVI'!$B$3:$AF$219,28,FALSE)),0,(VLOOKUP($A435,'Spring 2023 PVI'!$B$3:$AF$219,28,FALSE)))</f>
        <v>0</v>
      </c>
      <c r="AD435" s="384">
        <f t="shared" si="185"/>
        <v>20108.2</v>
      </c>
      <c r="AE435" s="403">
        <v>0</v>
      </c>
      <c r="AF435" s="403">
        <v>0</v>
      </c>
      <c r="AG435" s="403">
        <v>0</v>
      </c>
      <c r="AH435" s="384">
        <f t="shared" si="192"/>
        <v>0</v>
      </c>
      <c r="AI435" s="384">
        <f t="shared" si="193"/>
        <v>0</v>
      </c>
      <c r="AJ435" s="384">
        <f t="shared" si="194"/>
        <v>0</v>
      </c>
      <c r="AK435" s="384">
        <f t="shared" si="186"/>
        <v>0</v>
      </c>
      <c r="AL435" s="403">
        <f>IF(ISNA(VLOOKUP($A435,'Spring 2023 PVI'!$B440:$AD440,29,FALSE)),0,(VLOOKUP($A435,'Spring 2023 PVI'!$B440:$AD440,29,FALSE)))</f>
        <v>0</v>
      </c>
      <c r="AM435" s="403">
        <f>IF(ISNA(VLOOKUP($A435,'Spring 2023 PVI'!$B440:$AZ440,30,FALSE)),0,(VLOOKUP($A435,'Spring 2023 PVI'!$B440:$AZ440,30,FALSE)))</f>
        <v>0</v>
      </c>
      <c r="AN435" s="402">
        <f t="shared" si="187"/>
        <v>0</v>
      </c>
      <c r="AO435" s="404">
        <f t="shared" si="188"/>
        <v>0</v>
      </c>
      <c r="AP435" s="384">
        <f t="shared" si="189"/>
        <v>20108.2</v>
      </c>
      <c r="AQ435" s="403"/>
      <c r="AR435" s="403" t="e">
        <f>VLOOKUP($A435,'Data EYFSS Indica'!$C:$AQ,27,0)</f>
        <v>#N/A</v>
      </c>
      <c r="AS435" s="403" t="e">
        <f>VLOOKUP($A435,'Data EYFSS Indica'!$C:$AQ,28,0)</f>
        <v>#N/A</v>
      </c>
      <c r="AT435" s="409" t="e">
        <f t="shared" si="190"/>
        <v>#N/A</v>
      </c>
      <c r="AU435" s="409" t="e">
        <f>(VLOOKUP($A435,'Data EYFSS Indica'!$C:$AQ,24,0))/3.2*AU$3</f>
        <v>#N/A</v>
      </c>
      <c r="AV435" s="413" t="e">
        <f t="shared" si="191"/>
        <v>#N/A</v>
      </c>
      <c r="AW435" s="410" t="e">
        <f t="shared" si="181"/>
        <v>#N/A</v>
      </c>
      <c r="AX435" s="410" t="e">
        <f t="shared" si="182"/>
        <v>#N/A</v>
      </c>
      <c r="AY435" s="410" t="e">
        <f t="shared" si="183"/>
        <v>#N/A</v>
      </c>
      <c r="AZ435" s="642">
        <f>(SUMIF('Spring 2023 School'!B:B,Budget!A435,'Spring 2023 School'!AG:AG)+SUMIF('Summer 2023 School'!B:B,Budget!A435,'Summer 2023 School'!AG:AG)+SUMIF('Autumn 2023 School'!B:B,Budget!A435,'Autumn 2023 School'!AG:AG))</f>
        <v>0</v>
      </c>
      <c r="BA435" s="410">
        <f t="shared" si="184"/>
        <v>0</v>
      </c>
      <c r="BI435">
        <f t="shared" si="195"/>
        <v>0</v>
      </c>
      <c r="BJ435">
        <f t="shared" si="196"/>
        <v>0</v>
      </c>
      <c r="BK435">
        <f t="shared" si="197"/>
        <v>0</v>
      </c>
    </row>
    <row r="436" spans="1:63" x14ac:dyDescent="0.35">
      <c r="A436" s="231">
        <v>5820</v>
      </c>
      <c r="B436" t="s">
        <v>564</v>
      </c>
      <c r="C436" s="231">
        <f>IF(ISNA(VLOOKUP($A436,'Spring 2023 PVI'!$B$3:$AF$220,6,FALSE)),0,(VLOOKUP($A436,'Spring 2023 PVI'!$B$3:$AF$220,6,FALSE)))</f>
        <v>0</v>
      </c>
      <c r="D436" s="231">
        <f>IF(ISNA(VLOOKUP($A436,'Summer 2023 PVI'!$B$2:$AF$217,6,FALSE)),0,(VLOOKUP($A436,'Summer 2023 PVI'!$B$2:$AF$217,6,FALSE)))</f>
        <v>0</v>
      </c>
      <c r="E436" s="231">
        <f>IF(ISNA(VLOOKUP($A436,'Autumn 2023 PVI'!$B$2:$AH$214,6,FALSE)),0,(VLOOKUP($A436,'Autumn 2023 PVI'!$B$2:$AH$214,6,FALSE)))</f>
        <v>0</v>
      </c>
      <c r="F436" s="231">
        <f>IF(ISNA(VLOOKUP($A436,'Spring 2023 PVI'!$B$3:$AF$219,9,FALSE)),0,(VLOOKUP($A436,'Spring 2023 PVI'!$B$3:$AF$219,8,FALSE)))</f>
        <v>0</v>
      </c>
      <c r="G436" s="231">
        <f>IF(ISNA(VLOOKUP($A436,'Summer 2023 PVI'!$B$2:$AF$216,9,FALSE)),0,(VLOOKUP($A436,'Summer 2023 PVI'!$B$2:$AF$216,8,FALSE)))</f>
        <v>0</v>
      </c>
      <c r="H436" s="231">
        <f>IF(ISNA(VLOOKUP($A436,'Autumn 2023 PVI'!$B$2:$AH$214,9,FALSE)),0,(VLOOKUP($A436,'Autumn 2023 PVI'!$B$2:$AH$214,9,FALSE)))</f>
        <v>0</v>
      </c>
      <c r="I436" s="231">
        <f>IF(ISNA(VLOOKUP($A436,'Spring 2023 PVI'!$B$3:$AF$219,13,FALSE)),0,(VLOOKUP($A436,'Spring 2023 PVI'!$B$3:$AF$219,13,FALSE)))</f>
        <v>0</v>
      </c>
      <c r="J436" s="231">
        <f>IF(ISNA(VLOOKUP($A436,'Summer 2023 PVI'!$B$2:$AF$216,13,FALSE)),0,(VLOOKUP($A436,'Summer 2023 PVI'!$B$2:$AF$216,13,FALSE)))</f>
        <v>0</v>
      </c>
      <c r="K436" s="231">
        <f>IF(ISNA(VLOOKUP($A436,'Autumn 2023 PVI'!$B$2:$AH$214,13,FALSE)),0,(VLOOKUP($A436,'Autumn 2023 PVI'!$B$2:$AH$214,13,FALSE)))</f>
        <v>0</v>
      </c>
      <c r="L436" s="231">
        <f>IF(ISNA(VLOOKUP($A436,'Spring 2023 PVI'!$B$3:$AF$219,16,FALSE)),0,(VLOOKUP($A436,'Spring 2023 PVI'!$B$3:$AF$219,16,FALSE)))</f>
        <v>0</v>
      </c>
      <c r="M436" s="231">
        <f>IF(ISNA(VLOOKUP($A436,'Summer 2023 PVI'!$B$2:$AF$216,16,FALSE)),0,(VLOOKUP($A436,'Summer 2023 PVI'!$B$2:$AF$216,16,FALSE)))</f>
        <v>0</v>
      </c>
      <c r="N436" s="231">
        <f>IF(ISNA(VLOOKUP($A436,'Autumn 2023 PVI'!$B$2:$AH$214,16,FALSE)),0,(VLOOKUP($A436,'Autumn 2023 PVI'!$B$2:$AH$214,16,FALSE)))</f>
        <v>0</v>
      </c>
      <c r="O436" s="231">
        <f>IF(ISNA(VLOOKUP($A436,'Spring 2023 PVI'!$B$3:$AF$219,3,FALSE)),0,(VLOOKUP($A436,'Spring 2023 PVI'!$B$3:$AF$219,3,FALSE)))</f>
        <v>0</v>
      </c>
      <c r="P436" s="231">
        <f>IF(ISNA(VLOOKUP($A436,'Summer 2023 PVI'!$B$3:$AF$216,3,FALSE)),0,(VLOOKUP($A436,'Summer 2023 PVI'!$B$2:$AF$216,3,FALSE)))</f>
        <v>0</v>
      </c>
      <c r="Q436" s="231">
        <f>IF(ISNA(VLOOKUP($A436,'Autumn 2023 PVI'!$B$2:$AF$214,3,FALSE)),0,(VLOOKUP($A436,'Autumn 2023 PVI'!$B$2:$AF$214,3,FALSE)))</f>
        <v>0</v>
      </c>
      <c r="R436" s="231">
        <f>IF(ISNA(VLOOKUP($A436,'Spring 2023 PVI'!$B$3:$AF$219,10,FALSE)),0,(VLOOKUP($A436,'Spring 2023 PVI'!$B$3:$AF$219,10,FALSE)))</f>
        <v>0</v>
      </c>
      <c r="S436" s="231">
        <f>IF(ISNA(VLOOKUP($A436,'Summer 2023 PVI'!$B$2:$AF$216,10,FALSE)),0,(VLOOKUP($A436,'Summer 2023 PVI'!$B$2:$AF$216,10,FALSE)))</f>
        <v>0</v>
      </c>
      <c r="T436" s="231">
        <f>IF(ISNA(VLOOKUP($A436,'Autumn 2023 PVI'!$B$2:$AH$214,10,FALSE)),0,(VLOOKUP($A436,'Autumn 2023 PVI'!$B$2:$AH$214,10,FALSE)))</f>
        <v>0</v>
      </c>
      <c r="U436" s="231">
        <f>IF(ISNA(VLOOKUP($A436,'Spring 2023 PVI'!$B$3:$AF$219,26,FALSE)),0,(VLOOKUP($A436,'Spring 2023 PVI'!$B$3:$AF$219,26,FALSE)))</f>
        <v>0</v>
      </c>
      <c r="V436" s="231">
        <f>IF(ISNA(VLOOKUP($A436,'Spring 2023 PVI'!$B$3:$AF$219,26,FALSE)),0,(VLOOKUP($A436,'Spring 2023 PVI'!$B$3:$AF$219,26,FALSE)))</f>
        <v>0</v>
      </c>
      <c r="W436" s="231">
        <f>IF(ISNA(VLOOKUP($A436,'Spring 2023 PVI'!$B$3:$AF$219,26,FALSE)),0,(VLOOKUP($A436,'Spring 2023 PVI'!$B$3:$AF$219,26,FALSE)))</f>
        <v>0</v>
      </c>
      <c r="X436" s="231">
        <f>IF(ISNA(VLOOKUP($A436,'Spring 2023 PVI'!$B$3:$AF$219,27,FALSE)),0,(VLOOKUP($A436,'Spring 2023 PVI'!$B$3:$AF$219,27,FALSE)))</f>
        <v>0</v>
      </c>
      <c r="Y436" s="231">
        <f>IF(ISNA(VLOOKUP($A436,'Spring 2023 PVI'!$B$3:$AF$219,27,FALSE)),0,(VLOOKUP($A436,'Spring 2023 PVI'!$B$3:$AF$219,27,FALSE)))</f>
        <v>0</v>
      </c>
      <c r="Z436" s="231">
        <f>IF(ISNA(VLOOKUP($A436,'Spring 2023 PVI'!$B$3:$AF$219,27,FALSE)),0,(VLOOKUP($A436,'Spring 2023 PVI'!$B$3:$AF$219,27,FALSE)))</f>
        <v>0</v>
      </c>
      <c r="AA436" s="231">
        <f>IF(ISNA(VLOOKUP($A436,'Spring 2023 PVI'!$B$3:$AF$219,28,FALSE)),0,(VLOOKUP($A436,'Spring 2023 PVI'!$B$3:$AF$219,28,FALSE)))</f>
        <v>0</v>
      </c>
      <c r="AB436" s="231">
        <f>IF(ISNA(VLOOKUP($A436,'Spring 2023 PVI'!$B$3:$AF$219,28,FALSE)),0,(VLOOKUP($A436,'Spring 2023 PVI'!$B$3:$AF$219,28,FALSE)))</f>
        <v>0</v>
      </c>
      <c r="AC436" s="231">
        <f>IF(ISNA(VLOOKUP($A436,'Spring 2023 PVI'!$B$3:$AF$219,28,FALSE)),0,(VLOOKUP($A436,'Spring 2023 PVI'!$B$3:$AF$219,28,FALSE)))</f>
        <v>0</v>
      </c>
      <c r="AD436" s="384">
        <f t="shared" si="185"/>
        <v>0</v>
      </c>
      <c r="AE436" s="403">
        <v>0</v>
      </c>
      <c r="AF436" s="403">
        <v>0</v>
      </c>
      <c r="AG436" s="403">
        <v>0</v>
      </c>
      <c r="AH436" s="384">
        <f t="shared" si="192"/>
        <v>0</v>
      </c>
      <c r="AI436" s="384">
        <f t="shared" si="193"/>
        <v>0</v>
      </c>
      <c r="AJ436" s="384">
        <f t="shared" si="194"/>
        <v>0</v>
      </c>
      <c r="AK436" s="384">
        <f t="shared" si="186"/>
        <v>0</v>
      </c>
      <c r="AL436" s="403">
        <f>IF(ISNA(VLOOKUP($A436,'Spring 2023 PVI'!$B441:$AD441,29,FALSE)),0,(VLOOKUP($A436,'Spring 2023 PVI'!$B441:$AD441,29,FALSE)))</f>
        <v>0</v>
      </c>
      <c r="AM436" s="403">
        <f>IF(ISNA(VLOOKUP($A436,'Spring 2023 PVI'!$B441:$AZ441,30,FALSE)),0,(VLOOKUP($A436,'Spring 2023 PVI'!$B441:$AZ441,30,FALSE)))</f>
        <v>0</v>
      </c>
      <c r="AN436" s="402">
        <f t="shared" si="187"/>
        <v>0</v>
      </c>
      <c r="AO436" s="404">
        <f t="shared" si="188"/>
        <v>0</v>
      </c>
      <c r="AP436" s="384">
        <f t="shared" si="189"/>
        <v>0</v>
      </c>
      <c r="AQ436" s="403"/>
      <c r="AR436" s="403" t="e">
        <f>VLOOKUP($A436,'Data EYFSS Indica'!$C:$AQ,27,0)</f>
        <v>#N/A</v>
      </c>
      <c r="AS436" s="403" t="e">
        <f>VLOOKUP($A436,'Data EYFSS Indica'!$C:$AQ,28,0)</f>
        <v>#N/A</v>
      </c>
      <c r="AT436" s="409" t="e">
        <f t="shared" si="190"/>
        <v>#N/A</v>
      </c>
      <c r="AU436" s="409" t="e">
        <f>(VLOOKUP($A436,'Data EYFSS Indica'!$C:$AQ,24,0))/3.2*AU$3</f>
        <v>#N/A</v>
      </c>
      <c r="AV436" s="413" t="e">
        <f t="shared" si="191"/>
        <v>#N/A</v>
      </c>
      <c r="AW436" s="410" t="e">
        <f t="shared" si="181"/>
        <v>#N/A</v>
      </c>
      <c r="AX436" s="410" t="e">
        <f t="shared" si="182"/>
        <v>#N/A</v>
      </c>
      <c r="AY436" s="410" t="e">
        <f t="shared" si="183"/>
        <v>#N/A</v>
      </c>
      <c r="AZ436" s="642">
        <f>(SUMIF('Spring 2023 School'!B:B,Budget!A436,'Spring 2023 School'!AG:AG)+SUMIF('Summer 2023 School'!B:B,Budget!A436,'Summer 2023 School'!AG:AG)+SUMIF('Autumn 2023 School'!B:B,Budget!A436,'Autumn 2023 School'!AG:AG))</f>
        <v>0</v>
      </c>
      <c r="BA436" s="410">
        <f t="shared" si="184"/>
        <v>0</v>
      </c>
      <c r="BI436">
        <f t="shared" si="195"/>
        <v>0</v>
      </c>
      <c r="BJ436">
        <f t="shared" si="196"/>
        <v>0</v>
      </c>
      <c r="BK436">
        <f t="shared" si="197"/>
        <v>0</v>
      </c>
    </row>
    <row r="437" spans="1:63" x14ac:dyDescent="0.35">
      <c r="A437" s="231">
        <v>5846</v>
      </c>
      <c r="B437" t="s">
        <v>565</v>
      </c>
      <c r="C437" s="231">
        <f>IF(ISNA(VLOOKUP($A437,'Spring 2023 PVI'!$B$3:$AF$220,6,FALSE)),0,(VLOOKUP($A437,'Spring 2023 PVI'!$B$3:$AF$220,6,FALSE)))</f>
        <v>20</v>
      </c>
      <c r="D437" s="231">
        <f>IF(ISNA(VLOOKUP($A437,'Summer 2023 PVI'!$B$2:$AF$217,6,FALSE)),0,(VLOOKUP($A437,'Summer 2023 PVI'!$B$2:$AF$217,6,FALSE)))</f>
        <v>0</v>
      </c>
      <c r="E437" s="231">
        <f>IF(ISNA(VLOOKUP($A437,'Autumn 2023 PVI'!$B$2:$AH$214,6,FALSE)),0,(VLOOKUP($A437,'Autumn 2023 PVI'!$B$2:$AH$214,6,FALSE)))</f>
        <v>14</v>
      </c>
      <c r="F437" s="231">
        <f>IF(ISNA(VLOOKUP($A437,'Spring 2023 PVI'!$B$3:$AF$219,9,FALSE)),0,(VLOOKUP($A437,'Spring 2023 PVI'!$B$3:$AF$219,8,FALSE)))</f>
        <v>0</v>
      </c>
      <c r="G437" s="231">
        <f>IF(ISNA(VLOOKUP($A437,'Summer 2023 PVI'!$B$2:$AF$216,9,FALSE)),0,(VLOOKUP($A437,'Summer 2023 PVI'!$B$2:$AF$216,8,FALSE)))</f>
        <v>0</v>
      </c>
      <c r="H437" s="231">
        <f>IF(ISNA(VLOOKUP($A437,'Autumn 2023 PVI'!$B$2:$AH$214,9,FALSE)),0,(VLOOKUP($A437,'Autumn 2023 PVI'!$B$2:$AH$214,9,FALSE)))</f>
        <v>6</v>
      </c>
      <c r="I437" s="231">
        <f>IF(ISNA(VLOOKUP($A437,'Spring 2023 PVI'!$B$3:$AF$219,13,FALSE)),0,(VLOOKUP($A437,'Spring 2023 PVI'!$B$3:$AF$219,13,FALSE)))</f>
        <v>300</v>
      </c>
      <c r="J437" s="231">
        <f>IF(ISNA(VLOOKUP($A437,'Summer 2023 PVI'!$B$2:$AF$216,13,FALSE)),0,(VLOOKUP($A437,'Summer 2023 PVI'!$B$2:$AF$216,13,FALSE)))</f>
        <v>0</v>
      </c>
      <c r="K437" s="231">
        <f>IF(ISNA(VLOOKUP($A437,'Autumn 2023 PVI'!$B$2:$AH$214,13,FALSE)),0,(VLOOKUP($A437,'Autumn 2023 PVI'!$B$2:$AH$214,13,FALSE)))</f>
        <v>210</v>
      </c>
      <c r="L437" s="231">
        <f>IF(ISNA(VLOOKUP($A437,'Spring 2023 PVI'!$B$3:$AF$219,16,FALSE)),0,(VLOOKUP($A437,'Spring 2023 PVI'!$B$3:$AF$219,16,FALSE)))</f>
        <v>150</v>
      </c>
      <c r="M437" s="231">
        <f>IF(ISNA(VLOOKUP($A437,'Summer 2023 PVI'!$B$2:$AF$216,16,FALSE)),0,(VLOOKUP($A437,'Summer 2023 PVI'!$B$2:$AF$216,16,FALSE)))</f>
        <v>0</v>
      </c>
      <c r="N437" s="231">
        <f>IF(ISNA(VLOOKUP($A437,'Autumn 2023 PVI'!$B$2:$AH$214,16,FALSE)),0,(VLOOKUP($A437,'Autumn 2023 PVI'!$B$2:$AH$214,16,FALSE)))</f>
        <v>90</v>
      </c>
      <c r="O437" s="231">
        <f>IF(ISNA(VLOOKUP($A437,'Spring 2023 PVI'!$B$3:$AF$219,3,FALSE)),0,(VLOOKUP($A437,'Spring 2023 PVI'!$B$3:$AF$219,3,FALSE)))</f>
        <v>10</v>
      </c>
      <c r="P437" s="231">
        <f>IF(ISNA(VLOOKUP($A437,'Summer 2023 PVI'!$B$3:$AF$216,3,FALSE)),0,(VLOOKUP($A437,'Summer 2023 PVI'!$B$2:$AF$216,3,FALSE)))</f>
        <v>0</v>
      </c>
      <c r="Q437" s="231">
        <f>IF(ISNA(VLOOKUP($A437,'Autumn 2023 PVI'!$B$2:$AF$214,3,FALSE)),0,(VLOOKUP($A437,'Autumn 2023 PVI'!$B$2:$AF$214,3,FALSE)))</f>
        <v>10</v>
      </c>
      <c r="R437" s="231">
        <f>IF(ISNA(VLOOKUP($A437,'Spring 2023 PVI'!$B$3:$AF$219,10,FALSE)),0,(VLOOKUP($A437,'Spring 2023 PVI'!$B$3:$AF$219,10,FALSE)))</f>
        <v>150</v>
      </c>
      <c r="S437" s="231">
        <f>IF(ISNA(VLOOKUP($A437,'Summer 2023 PVI'!$B$2:$AF$216,10,FALSE)),0,(VLOOKUP($A437,'Summer 2023 PVI'!$B$2:$AF$216,10,FALSE)))</f>
        <v>0</v>
      </c>
      <c r="T437" s="231">
        <f>IF(ISNA(VLOOKUP($A437,'Autumn 2023 PVI'!$B$2:$AH$214,10,FALSE)),0,(VLOOKUP($A437,'Autumn 2023 PVI'!$B$2:$AH$214,10,FALSE)))</f>
        <v>150</v>
      </c>
      <c r="U437" s="231">
        <f>IF(ISNA(VLOOKUP($A437,'Spring 2023 PVI'!$B$3:$AF$219,26,FALSE)),0,(VLOOKUP($A437,'Spring 2023 PVI'!$B$3:$AF$219,26,FALSE)))</f>
        <v>1</v>
      </c>
      <c r="V437" s="231">
        <f>IF(ISNA(VLOOKUP($A437,'Spring 2023 PVI'!$B$3:$AF$219,26,FALSE)),0,(VLOOKUP($A437,'Spring 2023 PVI'!$B$3:$AF$219,26,FALSE)))</f>
        <v>1</v>
      </c>
      <c r="W437" s="231">
        <f>IF(ISNA(VLOOKUP($A437,'Spring 2023 PVI'!$B$3:$AF$219,26,FALSE)),0,(VLOOKUP($A437,'Spring 2023 PVI'!$B$3:$AF$219,26,FALSE)))</f>
        <v>1</v>
      </c>
      <c r="X437" s="231">
        <f>IF(ISNA(VLOOKUP($A437,'Spring 2023 PVI'!$B$3:$AF$219,27,FALSE)),0,(VLOOKUP($A437,'Spring 2023 PVI'!$B$3:$AF$219,27,FALSE)))</f>
        <v>15</v>
      </c>
      <c r="Y437" s="231">
        <f>IF(ISNA(VLOOKUP($A437,'Spring 2023 PVI'!$B$3:$AF$219,27,FALSE)),0,(VLOOKUP($A437,'Spring 2023 PVI'!$B$3:$AF$219,27,FALSE)))</f>
        <v>15</v>
      </c>
      <c r="Z437" s="231">
        <f>IF(ISNA(VLOOKUP($A437,'Spring 2023 PVI'!$B$3:$AF$219,27,FALSE)),0,(VLOOKUP($A437,'Spring 2023 PVI'!$B$3:$AF$219,27,FALSE)))</f>
        <v>15</v>
      </c>
      <c r="AA437" s="231">
        <f>IF(ISNA(VLOOKUP($A437,'Spring 2023 PVI'!$B$3:$AF$219,28,FALSE)),0,(VLOOKUP($A437,'Spring 2023 PVI'!$B$3:$AF$219,28,FALSE)))</f>
        <v>0</v>
      </c>
      <c r="AB437" s="231">
        <f>IF(ISNA(VLOOKUP($A437,'Spring 2023 PVI'!$B$3:$AF$219,28,FALSE)),0,(VLOOKUP($A437,'Spring 2023 PVI'!$B$3:$AF$219,28,FALSE)))</f>
        <v>0</v>
      </c>
      <c r="AC437" s="231">
        <f>IF(ISNA(VLOOKUP($A437,'Spring 2023 PVI'!$B$3:$AF$219,28,FALSE)),0,(VLOOKUP($A437,'Spring 2023 PVI'!$B$3:$AF$219,28,FALSE)))</f>
        <v>0</v>
      </c>
      <c r="AD437" s="384">
        <f t="shared" si="185"/>
        <v>51219</v>
      </c>
      <c r="AE437" s="403">
        <v>0</v>
      </c>
      <c r="AF437" s="403">
        <v>60</v>
      </c>
      <c r="AG437" s="403">
        <v>60</v>
      </c>
      <c r="AH437" s="384">
        <f t="shared" si="192"/>
        <v>0</v>
      </c>
      <c r="AI437" s="384">
        <f t="shared" si="193"/>
        <v>661.19999999999993</v>
      </c>
      <c r="AJ437" s="384">
        <f t="shared" si="194"/>
        <v>182.4</v>
      </c>
      <c r="AK437" s="384">
        <f t="shared" si="186"/>
        <v>843.59999999999991</v>
      </c>
      <c r="AL437" s="403">
        <f>IF(ISNA(VLOOKUP($A437,'Spring 2023 PVI'!$B442:$AD442,29,FALSE)),0,(VLOOKUP($A437,'Spring 2023 PVI'!$B442:$AD442,29,FALSE)))</f>
        <v>0</v>
      </c>
      <c r="AM437" s="403">
        <f>IF(ISNA(VLOOKUP($A437,'Spring 2023 PVI'!$B442:$AZ442,30,FALSE)),0,(VLOOKUP($A437,'Spring 2023 PVI'!$B442:$AZ442,30,FALSE)))</f>
        <v>0</v>
      </c>
      <c r="AN437" s="402">
        <f t="shared" si="187"/>
        <v>0</v>
      </c>
      <c r="AO437" s="404">
        <f t="shared" si="188"/>
        <v>30600</v>
      </c>
      <c r="AP437" s="384">
        <f t="shared" si="189"/>
        <v>82662.600000000006</v>
      </c>
      <c r="AQ437" s="403"/>
      <c r="AR437" s="403" t="e">
        <f>VLOOKUP($A437,'Data EYFSS Indica'!$C:$AQ,27,0)</f>
        <v>#N/A</v>
      </c>
      <c r="AS437" s="403" t="e">
        <f>VLOOKUP($A437,'Data EYFSS Indica'!$C:$AQ,28,0)</f>
        <v>#N/A</v>
      </c>
      <c r="AT437" s="409" t="e">
        <f t="shared" si="190"/>
        <v>#N/A</v>
      </c>
      <c r="AU437" s="409" t="e">
        <f>(VLOOKUP($A437,'Data EYFSS Indica'!$C:$AQ,24,0))/3.2*AU$3</f>
        <v>#N/A</v>
      </c>
      <c r="AV437" s="413" t="e">
        <f t="shared" si="191"/>
        <v>#N/A</v>
      </c>
      <c r="AW437" s="410" t="e">
        <f t="shared" si="181"/>
        <v>#N/A</v>
      </c>
      <c r="AX437" s="410" t="e">
        <f t="shared" si="182"/>
        <v>#N/A</v>
      </c>
      <c r="AY437" s="410" t="e">
        <f t="shared" si="183"/>
        <v>#N/A</v>
      </c>
      <c r="AZ437" s="642">
        <f>(SUMIF('Spring 2023 School'!B:B,Budget!A437,'Spring 2023 School'!AG:AG)+SUMIF('Summer 2023 School'!B:B,Budget!A437,'Summer 2023 School'!AG:AG)+SUMIF('Autumn 2023 School'!B:B,Budget!A437,'Autumn 2023 School'!AG:AG))</f>
        <v>0</v>
      </c>
      <c r="BA437" s="410">
        <f t="shared" si="184"/>
        <v>0</v>
      </c>
      <c r="BI437">
        <f t="shared" si="195"/>
        <v>0</v>
      </c>
      <c r="BJ437">
        <f t="shared" si="196"/>
        <v>900</v>
      </c>
      <c r="BK437">
        <f t="shared" si="197"/>
        <v>900</v>
      </c>
    </row>
    <row r="438" spans="1:63" x14ac:dyDescent="0.35">
      <c r="A438" s="231">
        <v>5850</v>
      </c>
      <c r="B438" t="s">
        <v>566</v>
      </c>
      <c r="C438" s="231">
        <f>IF(ISNA(VLOOKUP($A438,'Spring 2023 PVI'!$B$3:$AF$220,6,FALSE)),0,(VLOOKUP($A438,'Spring 2023 PVI'!$B$3:$AF$220,6,FALSE)))</f>
        <v>29</v>
      </c>
      <c r="D438" s="231">
        <f>IF(ISNA(VLOOKUP($A438,'Summer 2023 PVI'!$B$2:$AF$217,6,FALSE)),0,(VLOOKUP($A438,'Summer 2023 PVI'!$B$2:$AF$217,6,FALSE)))</f>
        <v>0</v>
      </c>
      <c r="E438" s="231">
        <f>IF(ISNA(VLOOKUP($A438,'Autumn 2023 PVI'!$B$2:$AH$214,6,FALSE)),0,(VLOOKUP($A438,'Autumn 2023 PVI'!$B$2:$AH$214,6,FALSE)))</f>
        <v>16</v>
      </c>
      <c r="F438" s="231">
        <f>IF(ISNA(VLOOKUP($A438,'Spring 2023 PVI'!$B$3:$AF$219,9,FALSE)),0,(VLOOKUP($A438,'Spring 2023 PVI'!$B$3:$AF$219,8,FALSE)))</f>
        <v>0</v>
      </c>
      <c r="G438" s="231">
        <f>IF(ISNA(VLOOKUP($A438,'Summer 2023 PVI'!$B$2:$AF$216,9,FALSE)),0,(VLOOKUP($A438,'Summer 2023 PVI'!$B$2:$AF$216,8,FALSE)))</f>
        <v>0</v>
      </c>
      <c r="H438" s="231">
        <f>IF(ISNA(VLOOKUP($A438,'Autumn 2023 PVI'!$B$2:$AH$214,9,FALSE)),0,(VLOOKUP($A438,'Autumn 2023 PVI'!$B$2:$AH$214,9,FALSE)))</f>
        <v>3</v>
      </c>
      <c r="I438" s="231">
        <f>IF(ISNA(VLOOKUP($A438,'Spring 2023 PVI'!$B$3:$AF$219,13,FALSE)),0,(VLOOKUP($A438,'Spring 2023 PVI'!$B$3:$AF$219,13,FALSE)))</f>
        <v>0</v>
      </c>
      <c r="J438" s="231">
        <f>IF(ISNA(VLOOKUP($A438,'Summer 2023 PVI'!$B$2:$AF$216,13,FALSE)),0,(VLOOKUP($A438,'Summer 2023 PVI'!$B$2:$AF$216,13,FALSE)))</f>
        <v>0</v>
      </c>
      <c r="K438" s="231">
        <f>IF(ISNA(VLOOKUP($A438,'Autumn 2023 PVI'!$B$2:$AH$214,13,FALSE)),0,(VLOOKUP($A438,'Autumn 2023 PVI'!$B$2:$AH$214,13,FALSE)))</f>
        <v>240</v>
      </c>
      <c r="L438" s="231">
        <f>IF(ISNA(VLOOKUP($A438,'Spring 2023 PVI'!$B$3:$AF$219,16,FALSE)),0,(VLOOKUP($A438,'Spring 2023 PVI'!$B$3:$AF$219,16,FALSE)))</f>
        <v>0</v>
      </c>
      <c r="M438" s="231">
        <f>IF(ISNA(VLOOKUP($A438,'Summer 2023 PVI'!$B$2:$AF$216,16,FALSE)),0,(VLOOKUP($A438,'Summer 2023 PVI'!$B$2:$AF$216,16,FALSE)))</f>
        <v>0</v>
      </c>
      <c r="N438" s="231">
        <f>IF(ISNA(VLOOKUP($A438,'Autumn 2023 PVI'!$B$2:$AH$214,16,FALSE)),0,(VLOOKUP($A438,'Autumn 2023 PVI'!$B$2:$AH$214,16,FALSE)))</f>
        <v>45</v>
      </c>
      <c r="O438" s="231">
        <f>IF(ISNA(VLOOKUP($A438,'Spring 2023 PVI'!$B$3:$AF$219,3,FALSE)),0,(VLOOKUP($A438,'Spring 2023 PVI'!$B$3:$AF$219,3,FALSE)))</f>
        <v>0</v>
      </c>
      <c r="P438" s="231">
        <f>IF(ISNA(VLOOKUP($A438,'Summer 2023 PVI'!$B$3:$AF$216,3,FALSE)),0,(VLOOKUP($A438,'Summer 2023 PVI'!$B$2:$AF$216,3,FALSE)))</f>
        <v>0</v>
      </c>
      <c r="Q438" s="231">
        <f>IF(ISNA(VLOOKUP($A438,'Autumn 2023 PVI'!$B$2:$AF$214,3,FALSE)),0,(VLOOKUP($A438,'Autumn 2023 PVI'!$B$2:$AF$214,3,FALSE)))</f>
        <v>15</v>
      </c>
      <c r="R438" s="231">
        <f>IF(ISNA(VLOOKUP($A438,'Spring 2023 PVI'!$B$3:$AF$219,10,FALSE)),0,(VLOOKUP($A438,'Spring 2023 PVI'!$B$3:$AF$219,10,FALSE)))</f>
        <v>0</v>
      </c>
      <c r="S438" s="231">
        <f>IF(ISNA(VLOOKUP($A438,'Summer 2023 PVI'!$B$2:$AF$216,10,FALSE)),0,(VLOOKUP($A438,'Summer 2023 PVI'!$B$2:$AF$216,10,FALSE)))</f>
        <v>0</v>
      </c>
      <c r="T438" s="231">
        <f>IF(ISNA(VLOOKUP($A438,'Autumn 2023 PVI'!$B$2:$AH$214,10,FALSE)),0,(VLOOKUP($A438,'Autumn 2023 PVI'!$B$2:$AH$214,10,FALSE)))</f>
        <v>225</v>
      </c>
      <c r="U438" s="231">
        <f>IF(ISNA(VLOOKUP($A438,'Spring 2023 PVI'!$B$3:$AF$219,26,FALSE)),0,(VLOOKUP($A438,'Spring 2023 PVI'!$B$3:$AF$219,26,FALSE)))</f>
        <v>0</v>
      </c>
      <c r="V438" s="231">
        <f>IF(ISNA(VLOOKUP($A438,'Spring 2023 PVI'!$B$3:$AF$219,26,FALSE)),0,(VLOOKUP($A438,'Spring 2023 PVI'!$B$3:$AF$219,26,FALSE)))</f>
        <v>0</v>
      </c>
      <c r="W438" s="231">
        <f>IF(ISNA(VLOOKUP($A438,'Spring 2023 PVI'!$B$3:$AF$219,26,FALSE)),0,(VLOOKUP($A438,'Spring 2023 PVI'!$B$3:$AF$219,26,FALSE)))</f>
        <v>0</v>
      </c>
      <c r="X438" s="231">
        <f>IF(ISNA(VLOOKUP($A438,'Spring 2023 PVI'!$B$3:$AF$219,27,FALSE)),0,(VLOOKUP($A438,'Spring 2023 PVI'!$B$3:$AF$219,27,FALSE)))</f>
        <v>0</v>
      </c>
      <c r="Y438" s="231">
        <f>IF(ISNA(VLOOKUP($A438,'Spring 2023 PVI'!$B$3:$AF$219,27,FALSE)),0,(VLOOKUP($A438,'Spring 2023 PVI'!$B$3:$AF$219,27,FALSE)))</f>
        <v>0</v>
      </c>
      <c r="Z438" s="231">
        <f>IF(ISNA(VLOOKUP($A438,'Spring 2023 PVI'!$B$3:$AF$219,27,FALSE)),0,(VLOOKUP($A438,'Spring 2023 PVI'!$B$3:$AF$219,27,FALSE)))</f>
        <v>0</v>
      </c>
      <c r="AA438" s="231">
        <f>IF(ISNA(VLOOKUP($A438,'Spring 2023 PVI'!$B$3:$AF$219,28,FALSE)),0,(VLOOKUP($A438,'Spring 2023 PVI'!$B$3:$AF$219,28,FALSE)))</f>
        <v>0</v>
      </c>
      <c r="AB438" s="231">
        <f>IF(ISNA(VLOOKUP($A438,'Spring 2023 PVI'!$B$3:$AF$219,28,FALSE)),0,(VLOOKUP($A438,'Spring 2023 PVI'!$B$3:$AF$219,28,FALSE)))</f>
        <v>0</v>
      </c>
      <c r="AC438" s="231">
        <f>IF(ISNA(VLOOKUP($A438,'Spring 2023 PVI'!$B$3:$AF$219,28,FALSE)),0,(VLOOKUP($A438,'Spring 2023 PVI'!$B$3:$AF$219,28,FALSE)))</f>
        <v>0</v>
      </c>
      <c r="AD438" s="384">
        <f t="shared" si="185"/>
        <v>18536.400000000001</v>
      </c>
      <c r="AE438" s="403">
        <v>60</v>
      </c>
      <c r="AF438" s="403">
        <v>30</v>
      </c>
      <c r="AG438" s="403">
        <v>225</v>
      </c>
      <c r="AH438" s="384">
        <f t="shared" si="192"/>
        <v>1390.8</v>
      </c>
      <c r="AI438" s="384">
        <f t="shared" si="193"/>
        <v>330.59999999999997</v>
      </c>
      <c r="AJ438" s="384">
        <f t="shared" si="194"/>
        <v>684</v>
      </c>
      <c r="AK438" s="384">
        <f t="shared" si="186"/>
        <v>2405.3999999999996</v>
      </c>
      <c r="AL438" s="403">
        <f>IF(ISNA(VLOOKUP($A438,'Spring 2023 PVI'!$B443:$AD443,29,FALSE)),0,(VLOOKUP($A438,'Spring 2023 PVI'!$B443:$AD443,29,FALSE)))</f>
        <v>0</v>
      </c>
      <c r="AM438" s="403">
        <f>IF(ISNA(VLOOKUP($A438,'Spring 2023 PVI'!$B443:$AZ443,30,FALSE)),0,(VLOOKUP($A438,'Spring 2023 PVI'!$B443:$AZ443,30,FALSE)))</f>
        <v>0</v>
      </c>
      <c r="AN438" s="402">
        <f t="shared" si="187"/>
        <v>0</v>
      </c>
      <c r="AO438" s="404">
        <f t="shared" si="188"/>
        <v>22032</v>
      </c>
      <c r="AP438" s="384">
        <f t="shared" si="189"/>
        <v>42973.8</v>
      </c>
      <c r="AQ438" s="403"/>
      <c r="AR438" s="403" t="e">
        <f>VLOOKUP($A438,'Data EYFSS Indica'!$C:$AQ,27,0)</f>
        <v>#N/A</v>
      </c>
      <c r="AS438" s="403" t="e">
        <f>VLOOKUP($A438,'Data EYFSS Indica'!$C:$AQ,28,0)</f>
        <v>#N/A</v>
      </c>
      <c r="AT438" s="409" t="e">
        <f t="shared" si="190"/>
        <v>#N/A</v>
      </c>
      <c r="AU438" s="409" t="e">
        <f>(VLOOKUP($A438,'Data EYFSS Indica'!$C:$AQ,24,0))/3.2*AU$3</f>
        <v>#N/A</v>
      </c>
      <c r="AV438" s="413" t="e">
        <f t="shared" si="191"/>
        <v>#N/A</v>
      </c>
      <c r="AW438" s="410" t="e">
        <f t="shared" si="181"/>
        <v>#N/A</v>
      </c>
      <c r="AX438" s="410" t="e">
        <f t="shared" si="182"/>
        <v>#N/A</v>
      </c>
      <c r="AY438" s="410" t="e">
        <f t="shared" si="183"/>
        <v>#N/A</v>
      </c>
      <c r="AZ438" s="642">
        <f>(SUMIF('Spring 2023 School'!B:B,Budget!A438,'Spring 2023 School'!AG:AG)+SUMIF('Summer 2023 School'!B:B,Budget!A438,'Summer 2023 School'!AG:AG)+SUMIF('Autumn 2023 School'!B:B,Budget!A438,'Autumn 2023 School'!AG:AG))</f>
        <v>1</v>
      </c>
      <c r="BA438" s="410">
        <f t="shared" si="184"/>
        <v>910</v>
      </c>
      <c r="BI438">
        <f t="shared" si="195"/>
        <v>900</v>
      </c>
      <c r="BJ438">
        <f t="shared" si="196"/>
        <v>450</v>
      </c>
      <c r="BK438">
        <f t="shared" si="197"/>
        <v>3375</v>
      </c>
    </row>
    <row r="439" spans="1:63" x14ac:dyDescent="0.35">
      <c r="A439" s="231">
        <v>5852</v>
      </c>
      <c r="B439" t="s">
        <v>567</v>
      </c>
      <c r="C439" s="231">
        <f>IF(ISNA(VLOOKUP($A439,'Spring 2023 PVI'!$B$3:$AF$220,6,FALSE)),0,(VLOOKUP($A439,'Spring 2023 PVI'!$B$3:$AF$220,6,FALSE)))</f>
        <v>0</v>
      </c>
      <c r="D439" s="231">
        <f>IF(ISNA(VLOOKUP($A439,'Summer 2023 PVI'!$B$2:$AF$217,6,FALSE)),0,(VLOOKUP($A439,'Summer 2023 PVI'!$B$2:$AF$217,6,FALSE)))</f>
        <v>0</v>
      </c>
      <c r="E439" s="231">
        <f>IF(ISNA(VLOOKUP($A439,'Autumn 2023 PVI'!$B$2:$AH$214,6,FALSE)),0,(VLOOKUP($A439,'Autumn 2023 PVI'!$B$2:$AH$214,6,FALSE)))</f>
        <v>2</v>
      </c>
      <c r="F439" s="231">
        <f>IF(ISNA(VLOOKUP($A439,'Spring 2023 PVI'!$B$3:$AF$219,9,FALSE)),0,(VLOOKUP($A439,'Spring 2023 PVI'!$B$3:$AF$219,8,FALSE)))</f>
        <v>0</v>
      </c>
      <c r="G439" s="231">
        <f>IF(ISNA(VLOOKUP($A439,'Summer 2023 PVI'!$B$2:$AF$216,9,FALSE)),0,(VLOOKUP($A439,'Summer 2023 PVI'!$B$2:$AF$216,8,FALSE)))</f>
        <v>0</v>
      </c>
      <c r="H439" s="231">
        <f>IF(ISNA(VLOOKUP($A439,'Autumn 2023 PVI'!$B$2:$AH$214,9,FALSE)),0,(VLOOKUP($A439,'Autumn 2023 PVI'!$B$2:$AH$214,9,FALSE)))</f>
        <v>2</v>
      </c>
      <c r="I439" s="231">
        <f>IF(ISNA(VLOOKUP($A439,'Spring 2023 PVI'!$B$3:$AF$219,13,FALSE)),0,(VLOOKUP($A439,'Spring 2023 PVI'!$B$3:$AF$219,13,FALSE)))</f>
        <v>0</v>
      </c>
      <c r="J439" s="231">
        <f>IF(ISNA(VLOOKUP($A439,'Summer 2023 PVI'!$B$2:$AF$216,13,FALSE)),0,(VLOOKUP($A439,'Summer 2023 PVI'!$B$2:$AF$216,13,FALSE)))</f>
        <v>0</v>
      </c>
      <c r="K439" s="231">
        <f>IF(ISNA(VLOOKUP($A439,'Autumn 2023 PVI'!$B$2:$AH$214,13,FALSE)),0,(VLOOKUP($A439,'Autumn 2023 PVI'!$B$2:$AH$214,13,FALSE)))</f>
        <v>30</v>
      </c>
      <c r="L439" s="231">
        <f>IF(ISNA(VLOOKUP($A439,'Spring 2023 PVI'!$B$3:$AF$219,16,FALSE)),0,(VLOOKUP($A439,'Spring 2023 PVI'!$B$3:$AF$219,16,FALSE)))</f>
        <v>0</v>
      </c>
      <c r="M439" s="231">
        <f>IF(ISNA(VLOOKUP($A439,'Summer 2023 PVI'!$B$2:$AF$216,16,FALSE)),0,(VLOOKUP($A439,'Summer 2023 PVI'!$B$2:$AF$216,16,FALSE)))</f>
        <v>0</v>
      </c>
      <c r="N439" s="231">
        <f>IF(ISNA(VLOOKUP($A439,'Autumn 2023 PVI'!$B$2:$AH$214,16,FALSE)),0,(VLOOKUP($A439,'Autumn 2023 PVI'!$B$2:$AH$214,16,FALSE)))</f>
        <v>20</v>
      </c>
      <c r="O439" s="231">
        <f>IF(ISNA(VLOOKUP($A439,'Spring 2023 PVI'!$B$3:$AF$219,3,FALSE)),0,(VLOOKUP($A439,'Spring 2023 PVI'!$B$3:$AF$219,3,FALSE)))</f>
        <v>0</v>
      </c>
      <c r="P439" s="231">
        <f>IF(ISNA(VLOOKUP($A439,'Summer 2023 PVI'!$B$3:$AF$216,3,FALSE)),0,(VLOOKUP($A439,'Summer 2023 PVI'!$B$2:$AF$216,3,FALSE)))</f>
        <v>0</v>
      </c>
      <c r="Q439" s="231">
        <f>IF(ISNA(VLOOKUP($A439,'Autumn 2023 PVI'!$B$2:$AF$214,3,FALSE)),0,(VLOOKUP($A439,'Autumn 2023 PVI'!$B$2:$AF$214,3,FALSE)))</f>
        <v>2</v>
      </c>
      <c r="R439" s="231">
        <f>IF(ISNA(VLOOKUP($A439,'Spring 2023 PVI'!$B$3:$AF$219,10,FALSE)),0,(VLOOKUP($A439,'Spring 2023 PVI'!$B$3:$AF$219,10,FALSE)))</f>
        <v>0</v>
      </c>
      <c r="S439" s="231">
        <f>IF(ISNA(VLOOKUP($A439,'Summer 2023 PVI'!$B$2:$AF$216,10,FALSE)),0,(VLOOKUP($A439,'Summer 2023 PVI'!$B$2:$AF$216,10,FALSE)))</f>
        <v>0</v>
      </c>
      <c r="T439" s="231">
        <f>IF(ISNA(VLOOKUP($A439,'Autumn 2023 PVI'!$B$2:$AH$214,10,FALSE)),0,(VLOOKUP($A439,'Autumn 2023 PVI'!$B$2:$AH$214,10,FALSE)))</f>
        <v>30</v>
      </c>
      <c r="U439" s="231">
        <f>IF(ISNA(VLOOKUP($A439,'Spring 2023 PVI'!$B$3:$AF$219,26,FALSE)),0,(VLOOKUP($A439,'Spring 2023 PVI'!$B$3:$AF$219,26,FALSE)))</f>
        <v>0</v>
      </c>
      <c r="V439" s="231">
        <f>IF(ISNA(VLOOKUP($A439,'Spring 2023 PVI'!$B$3:$AF$219,26,FALSE)),0,(VLOOKUP($A439,'Spring 2023 PVI'!$B$3:$AF$219,26,FALSE)))</f>
        <v>0</v>
      </c>
      <c r="W439" s="231">
        <f>IF(ISNA(VLOOKUP($A439,'Spring 2023 PVI'!$B$3:$AF$219,26,FALSE)),0,(VLOOKUP($A439,'Spring 2023 PVI'!$B$3:$AF$219,26,FALSE)))</f>
        <v>0</v>
      </c>
      <c r="X439" s="231">
        <f>IF(ISNA(VLOOKUP($A439,'Spring 2023 PVI'!$B$3:$AF$219,27,FALSE)),0,(VLOOKUP($A439,'Spring 2023 PVI'!$B$3:$AF$219,27,FALSE)))</f>
        <v>0</v>
      </c>
      <c r="Y439" s="231">
        <f>IF(ISNA(VLOOKUP($A439,'Spring 2023 PVI'!$B$3:$AF$219,27,FALSE)),0,(VLOOKUP($A439,'Spring 2023 PVI'!$B$3:$AF$219,27,FALSE)))</f>
        <v>0</v>
      </c>
      <c r="Z439" s="231">
        <f>IF(ISNA(VLOOKUP($A439,'Spring 2023 PVI'!$B$3:$AF$219,27,FALSE)),0,(VLOOKUP($A439,'Spring 2023 PVI'!$B$3:$AF$219,27,FALSE)))</f>
        <v>0</v>
      </c>
      <c r="AA439" s="231">
        <f>IF(ISNA(VLOOKUP($A439,'Spring 2023 PVI'!$B$3:$AF$219,28,FALSE)),0,(VLOOKUP($A439,'Spring 2023 PVI'!$B$3:$AF$219,28,FALSE)))</f>
        <v>0</v>
      </c>
      <c r="AB439" s="231">
        <f>IF(ISNA(VLOOKUP($A439,'Spring 2023 PVI'!$B$3:$AF$219,28,FALSE)),0,(VLOOKUP($A439,'Spring 2023 PVI'!$B$3:$AF$219,28,FALSE)))</f>
        <v>0</v>
      </c>
      <c r="AC439" s="231">
        <f>IF(ISNA(VLOOKUP($A439,'Spring 2023 PVI'!$B$3:$AF$219,28,FALSE)),0,(VLOOKUP($A439,'Spring 2023 PVI'!$B$3:$AF$219,28,FALSE)))</f>
        <v>0</v>
      </c>
      <c r="AD439" s="384">
        <f t="shared" si="185"/>
        <v>3252</v>
      </c>
      <c r="AE439" s="403">
        <v>15</v>
      </c>
      <c r="AF439" s="403">
        <v>15</v>
      </c>
      <c r="AG439" s="403">
        <v>0</v>
      </c>
      <c r="AH439" s="384">
        <f t="shared" si="192"/>
        <v>347.7</v>
      </c>
      <c r="AI439" s="384">
        <f t="shared" si="193"/>
        <v>165.29999999999998</v>
      </c>
      <c r="AJ439" s="384">
        <f t="shared" si="194"/>
        <v>0</v>
      </c>
      <c r="AK439" s="384">
        <f t="shared" si="186"/>
        <v>513</v>
      </c>
      <c r="AL439" s="403">
        <f>IF(ISNA(VLOOKUP($A439,'Spring 2023 PVI'!$B444:$AD444,29,FALSE)),0,(VLOOKUP($A439,'Spring 2023 PVI'!$B444:$AD444,29,FALSE)))</f>
        <v>0</v>
      </c>
      <c r="AM439" s="403">
        <f>IF(ISNA(VLOOKUP($A439,'Spring 2023 PVI'!$B444:$AZ444,30,FALSE)),0,(VLOOKUP($A439,'Spring 2023 PVI'!$B444:$AZ444,30,FALSE)))</f>
        <v>0</v>
      </c>
      <c r="AN439" s="402">
        <f t="shared" si="187"/>
        <v>0</v>
      </c>
      <c r="AO439" s="404">
        <f t="shared" si="188"/>
        <v>2937.6</v>
      </c>
      <c r="AP439" s="384">
        <f t="shared" si="189"/>
        <v>6702.6</v>
      </c>
      <c r="AQ439" s="403"/>
      <c r="AR439" s="403" t="e">
        <f>VLOOKUP($A439,'Data EYFSS Indica'!$C:$AQ,27,0)</f>
        <v>#N/A</v>
      </c>
      <c r="AS439" s="403" t="e">
        <f>VLOOKUP($A439,'Data EYFSS Indica'!$C:$AQ,28,0)</f>
        <v>#N/A</v>
      </c>
      <c r="AT439" s="409" t="e">
        <f t="shared" si="190"/>
        <v>#N/A</v>
      </c>
      <c r="AU439" s="409" t="e">
        <f>(VLOOKUP($A439,'Data EYFSS Indica'!$C:$AQ,24,0))/3.2*AU$3</f>
        <v>#N/A</v>
      </c>
      <c r="AV439" s="413" t="e">
        <f t="shared" si="191"/>
        <v>#N/A</v>
      </c>
      <c r="AW439" s="410" t="e">
        <f t="shared" si="181"/>
        <v>#N/A</v>
      </c>
      <c r="AX439" s="410" t="e">
        <f t="shared" si="182"/>
        <v>#N/A</v>
      </c>
      <c r="AY439" s="410" t="e">
        <f t="shared" si="183"/>
        <v>#N/A</v>
      </c>
      <c r="AZ439" s="642">
        <f>(SUMIF('Spring 2023 School'!B:B,Budget!A439,'Spring 2023 School'!AG:AG)+SUMIF('Summer 2023 School'!B:B,Budget!A439,'Summer 2023 School'!AG:AG)+SUMIF('Autumn 2023 School'!B:B,Budget!A439,'Autumn 2023 School'!AG:AG))</f>
        <v>0</v>
      </c>
      <c r="BA439" s="410">
        <f t="shared" si="184"/>
        <v>0</v>
      </c>
      <c r="BI439">
        <f t="shared" si="195"/>
        <v>225</v>
      </c>
      <c r="BJ439">
        <f t="shared" si="196"/>
        <v>225</v>
      </c>
      <c r="BK439">
        <f t="shared" si="197"/>
        <v>0</v>
      </c>
    </row>
    <row r="440" spans="1:63" x14ac:dyDescent="0.35">
      <c r="A440" s="231">
        <v>5855</v>
      </c>
      <c r="B440" t="s">
        <v>568</v>
      </c>
      <c r="C440" s="231">
        <f>IF(ISNA(VLOOKUP($A440,'Spring 2023 PVI'!$B$3:$AF$220,6,FALSE)),0,(VLOOKUP($A440,'Spring 2023 PVI'!$B$3:$AF$220,6,FALSE)))</f>
        <v>0</v>
      </c>
      <c r="D440" s="231">
        <f>IF(ISNA(VLOOKUP($A440,'Summer 2023 PVI'!$B$2:$AF$217,6,FALSE)),0,(VLOOKUP($A440,'Summer 2023 PVI'!$B$2:$AF$217,6,FALSE)))</f>
        <v>0</v>
      </c>
      <c r="E440" s="231">
        <f>IF(ISNA(VLOOKUP($A440,'Autumn 2023 PVI'!$B$2:$AH$214,6,FALSE)),0,(VLOOKUP($A440,'Autumn 2023 PVI'!$B$2:$AH$214,6,FALSE)))</f>
        <v>2</v>
      </c>
      <c r="F440" s="231">
        <f>IF(ISNA(VLOOKUP($A440,'Spring 2023 PVI'!$B$3:$AF$219,9,FALSE)),0,(VLOOKUP($A440,'Spring 2023 PVI'!$B$3:$AF$219,8,FALSE)))</f>
        <v>0</v>
      </c>
      <c r="G440" s="231">
        <f>IF(ISNA(VLOOKUP($A440,'Summer 2023 PVI'!$B$2:$AF$216,9,FALSE)),0,(VLOOKUP($A440,'Summer 2023 PVI'!$B$2:$AF$216,8,FALSE)))</f>
        <v>0</v>
      </c>
      <c r="H440" s="231">
        <f>IF(ISNA(VLOOKUP($A440,'Autumn 2023 PVI'!$B$2:$AH$214,9,FALSE)),0,(VLOOKUP($A440,'Autumn 2023 PVI'!$B$2:$AH$214,9,FALSE)))</f>
        <v>1</v>
      </c>
      <c r="I440" s="231">
        <f>IF(ISNA(VLOOKUP($A440,'Spring 2023 PVI'!$B$3:$AF$219,13,FALSE)),0,(VLOOKUP($A440,'Spring 2023 PVI'!$B$3:$AF$219,13,FALSE)))</f>
        <v>0</v>
      </c>
      <c r="J440" s="231">
        <f>IF(ISNA(VLOOKUP($A440,'Summer 2023 PVI'!$B$2:$AF$216,13,FALSE)),0,(VLOOKUP($A440,'Summer 2023 PVI'!$B$2:$AF$216,13,FALSE)))</f>
        <v>0</v>
      </c>
      <c r="K440" s="231">
        <f>IF(ISNA(VLOOKUP($A440,'Autumn 2023 PVI'!$B$2:$AH$214,13,FALSE)),0,(VLOOKUP($A440,'Autumn 2023 PVI'!$B$2:$AH$214,13,FALSE)))</f>
        <v>30</v>
      </c>
      <c r="L440" s="231">
        <f>IF(ISNA(VLOOKUP($A440,'Spring 2023 PVI'!$B$3:$AF$219,16,FALSE)),0,(VLOOKUP($A440,'Spring 2023 PVI'!$B$3:$AF$219,16,FALSE)))</f>
        <v>0</v>
      </c>
      <c r="M440" s="231">
        <f>IF(ISNA(VLOOKUP($A440,'Summer 2023 PVI'!$B$2:$AF$216,16,FALSE)),0,(VLOOKUP($A440,'Summer 2023 PVI'!$B$2:$AF$216,16,FALSE)))</f>
        <v>0</v>
      </c>
      <c r="N440" s="231">
        <f>IF(ISNA(VLOOKUP($A440,'Autumn 2023 PVI'!$B$2:$AH$214,16,FALSE)),0,(VLOOKUP($A440,'Autumn 2023 PVI'!$B$2:$AH$214,16,FALSE)))</f>
        <v>15</v>
      </c>
      <c r="O440" s="231">
        <f>IF(ISNA(VLOOKUP($A440,'Spring 2023 PVI'!$B$3:$AF$219,3,FALSE)),0,(VLOOKUP($A440,'Spring 2023 PVI'!$B$3:$AF$219,3,FALSE)))</f>
        <v>0</v>
      </c>
      <c r="P440" s="231">
        <f>IF(ISNA(VLOOKUP($A440,'Summer 2023 PVI'!$B$3:$AF$216,3,FALSE)),0,(VLOOKUP($A440,'Summer 2023 PVI'!$B$2:$AF$216,3,FALSE)))</f>
        <v>0</v>
      </c>
      <c r="Q440" s="231">
        <f>IF(ISNA(VLOOKUP($A440,'Autumn 2023 PVI'!$B$2:$AF$214,3,FALSE)),0,(VLOOKUP($A440,'Autumn 2023 PVI'!$B$2:$AF$214,3,FALSE)))</f>
        <v>0</v>
      </c>
      <c r="R440" s="231">
        <f>IF(ISNA(VLOOKUP($A440,'Spring 2023 PVI'!$B$3:$AF$219,10,FALSE)),0,(VLOOKUP($A440,'Spring 2023 PVI'!$B$3:$AF$219,10,FALSE)))</f>
        <v>0</v>
      </c>
      <c r="S440" s="231">
        <f>IF(ISNA(VLOOKUP($A440,'Summer 2023 PVI'!$B$2:$AF$216,10,FALSE)),0,(VLOOKUP($A440,'Summer 2023 PVI'!$B$2:$AF$216,10,FALSE)))</f>
        <v>0</v>
      </c>
      <c r="T440" s="231">
        <f>IF(ISNA(VLOOKUP($A440,'Autumn 2023 PVI'!$B$2:$AH$214,10,FALSE)),0,(VLOOKUP($A440,'Autumn 2023 PVI'!$B$2:$AH$214,10,FALSE)))</f>
        <v>0</v>
      </c>
      <c r="U440" s="231">
        <f>IF(ISNA(VLOOKUP($A440,'Spring 2023 PVI'!$B$3:$AF$219,26,FALSE)),0,(VLOOKUP($A440,'Spring 2023 PVI'!$B$3:$AF$219,26,FALSE)))</f>
        <v>0</v>
      </c>
      <c r="V440" s="231">
        <f>IF(ISNA(VLOOKUP($A440,'Spring 2023 PVI'!$B$3:$AF$219,26,FALSE)),0,(VLOOKUP($A440,'Spring 2023 PVI'!$B$3:$AF$219,26,FALSE)))</f>
        <v>0</v>
      </c>
      <c r="W440" s="231">
        <f>IF(ISNA(VLOOKUP($A440,'Spring 2023 PVI'!$B$3:$AF$219,26,FALSE)),0,(VLOOKUP($A440,'Spring 2023 PVI'!$B$3:$AF$219,26,FALSE)))</f>
        <v>0</v>
      </c>
      <c r="X440" s="231">
        <f>IF(ISNA(VLOOKUP($A440,'Spring 2023 PVI'!$B$3:$AF$219,27,FALSE)),0,(VLOOKUP($A440,'Spring 2023 PVI'!$B$3:$AF$219,27,FALSE)))</f>
        <v>0</v>
      </c>
      <c r="Y440" s="231">
        <f>IF(ISNA(VLOOKUP($A440,'Spring 2023 PVI'!$B$3:$AF$219,27,FALSE)),0,(VLOOKUP($A440,'Spring 2023 PVI'!$B$3:$AF$219,27,FALSE)))</f>
        <v>0</v>
      </c>
      <c r="Z440" s="231">
        <f>IF(ISNA(VLOOKUP($A440,'Spring 2023 PVI'!$B$3:$AF$219,27,FALSE)),0,(VLOOKUP($A440,'Spring 2023 PVI'!$B$3:$AF$219,27,FALSE)))</f>
        <v>0</v>
      </c>
      <c r="AA440" s="231">
        <f>IF(ISNA(VLOOKUP($A440,'Spring 2023 PVI'!$B$3:$AF$219,28,FALSE)),0,(VLOOKUP($A440,'Spring 2023 PVI'!$B$3:$AF$219,28,FALSE)))</f>
        <v>0</v>
      </c>
      <c r="AB440" s="231">
        <f>IF(ISNA(VLOOKUP($A440,'Spring 2023 PVI'!$B$3:$AF$219,28,FALSE)),0,(VLOOKUP($A440,'Spring 2023 PVI'!$B$3:$AF$219,28,FALSE)))</f>
        <v>0</v>
      </c>
      <c r="AC440" s="231">
        <f>IF(ISNA(VLOOKUP($A440,'Spring 2023 PVI'!$B$3:$AF$219,28,FALSE)),0,(VLOOKUP($A440,'Spring 2023 PVI'!$B$3:$AF$219,28,FALSE)))</f>
        <v>0</v>
      </c>
      <c r="AD440" s="384">
        <f t="shared" si="185"/>
        <v>2926.8</v>
      </c>
      <c r="AE440" s="403">
        <v>0</v>
      </c>
      <c r="AF440" s="403">
        <v>30</v>
      </c>
      <c r="AG440" s="403">
        <v>0</v>
      </c>
      <c r="AH440" s="384">
        <f t="shared" si="192"/>
        <v>0</v>
      </c>
      <c r="AI440" s="384">
        <f t="shared" si="193"/>
        <v>330.59999999999997</v>
      </c>
      <c r="AJ440" s="384">
        <f t="shared" si="194"/>
        <v>0</v>
      </c>
      <c r="AK440" s="384">
        <f t="shared" si="186"/>
        <v>330.59999999999997</v>
      </c>
      <c r="AL440" s="403">
        <f>IF(ISNA(VLOOKUP($A440,'Spring 2023 PVI'!$B445:$AD445,29,FALSE)),0,(VLOOKUP($A440,'Spring 2023 PVI'!$B445:$AD445,29,FALSE)))</f>
        <v>0</v>
      </c>
      <c r="AM440" s="403">
        <f>IF(ISNA(VLOOKUP($A440,'Spring 2023 PVI'!$B445:$AZ445,30,FALSE)),0,(VLOOKUP($A440,'Spring 2023 PVI'!$B445:$AZ445,30,FALSE)))</f>
        <v>0</v>
      </c>
      <c r="AN440" s="402">
        <f t="shared" si="187"/>
        <v>0</v>
      </c>
      <c r="AO440" s="404">
        <f t="shared" si="188"/>
        <v>0</v>
      </c>
      <c r="AP440" s="384">
        <f t="shared" si="189"/>
        <v>3257.4</v>
      </c>
      <c r="AQ440" s="403"/>
      <c r="AR440" s="403" t="e">
        <f>VLOOKUP($A440,'Data EYFSS Indica'!$C:$AQ,27,0)</f>
        <v>#N/A</v>
      </c>
      <c r="AS440" s="403" t="e">
        <f>VLOOKUP($A440,'Data EYFSS Indica'!$C:$AQ,28,0)</f>
        <v>#N/A</v>
      </c>
      <c r="AT440" s="409" t="e">
        <f t="shared" si="190"/>
        <v>#N/A</v>
      </c>
      <c r="AU440" s="409" t="e">
        <f>(VLOOKUP($A440,'Data EYFSS Indica'!$C:$AQ,24,0))/3.2*AU$3</f>
        <v>#N/A</v>
      </c>
      <c r="AV440" s="413" t="e">
        <f t="shared" si="191"/>
        <v>#N/A</v>
      </c>
      <c r="AW440" s="410" t="e">
        <f t="shared" si="181"/>
        <v>#N/A</v>
      </c>
      <c r="AX440" s="410" t="e">
        <f t="shared" si="182"/>
        <v>#N/A</v>
      </c>
      <c r="AY440" s="410" t="e">
        <f t="shared" si="183"/>
        <v>#N/A</v>
      </c>
      <c r="AZ440" s="642">
        <f>(SUMIF('Spring 2023 School'!B:B,Budget!A440,'Spring 2023 School'!AG:AG)+SUMIF('Summer 2023 School'!B:B,Budget!A440,'Summer 2023 School'!AG:AG)+SUMIF('Autumn 2023 School'!B:B,Budget!A440,'Autumn 2023 School'!AG:AG))</f>
        <v>0</v>
      </c>
      <c r="BA440" s="410">
        <f t="shared" si="184"/>
        <v>0</v>
      </c>
      <c r="BI440">
        <f t="shared" si="195"/>
        <v>0</v>
      </c>
      <c r="BJ440">
        <f t="shared" si="196"/>
        <v>450</v>
      </c>
      <c r="BK440">
        <f t="shared" si="197"/>
        <v>0</v>
      </c>
    </row>
    <row r="441" spans="1:63" x14ac:dyDescent="0.35">
      <c r="A441" s="231">
        <v>5886</v>
      </c>
      <c r="B441" t="s">
        <v>569</v>
      </c>
      <c r="C441" s="231">
        <f>IF(ISNA(VLOOKUP($A441,'Spring 2023 PVI'!$B$3:$AF$220,6,FALSE)),0,(VLOOKUP($A441,'Spring 2023 PVI'!$B$3:$AF$220,6,FALSE)))</f>
        <v>0</v>
      </c>
      <c r="D441" s="231">
        <f>IF(ISNA(VLOOKUP($A441,'Summer 2023 PVI'!$B$2:$AF$217,6,FALSE)),0,(VLOOKUP($A441,'Summer 2023 PVI'!$B$2:$AF$217,6,FALSE)))</f>
        <v>0</v>
      </c>
      <c r="E441" s="231">
        <f>IF(ISNA(VLOOKUP($A441,'Autumn 2023 PVI'!$B$2:$AH$214,6,FALSE)),0,(VLOOKUP($A441,'Autumn 2023 PVI'!$B$2:$AH$214,6,FALSE)))</f>
        <v>1</v>
      </c>
      <c r="F441" s="231">
        <f>IF(ISNA(VLOOKUP($A441,'Spring 2023 PVI'!$B$3:$AF$219,9,FALSE)),0,(VLOOKUP($A441,'Spring 2023 PVI'!$B$3:$AF$219,8,FALSE)))</f>
        <v>0</v>
      </c>
      <c r="G441" s="231">
        <f>IF(ISNA(VLOOKUP($A441,'Summer 2023 PVI'!$B$2:$AF$216,9,FALSE)),0,(VLOOKUP($A441,'Summer 2023 PVI'!$B$2:$AF$216,8,FALSE)))</f>
        <v>0</v>
      </c>
      <c r="H441" s="231">
        <f>IF(ISNA(VLOOKUP($A441,'Autumn 2023 PVI'!$B$2:$AH$214,9,FALSE)),0,(VLOOKUP($A441,'Autumn 2023 PVI'!$B$2:$AH$214,9,FALSE)))</f>
        <v>1</v>
      </c>
      <c r="I441" s="231">
        <f>IF(ISNA(VLOOKUP($A441,'Spring 2023 PVI'!$B$3:$AF$219,13,FALSE)),0,(VLOOKUP($A441,'Spring 2023 PVI'!$B$3:$AF$219,13,FALSE)))</f>
        <v>0</v>
      </c>
      <c r="J441" s="231">
        <f>IF(ISNA(VLOOKUP($A441,'Summer 2023 PVI'!$B$2:$AF$216,13,FALSE)),0,(VLOOKUP($A441,'Summer 2023 PVI'!$B$2:$AF$216,13,FALSE)))</f>
        <v>0</v>
      </c>
      <c r="K441" s="231">
        <f>IF(ISNA(VLOOKUP($A441,'Autumn 2023 PVI'!$B$2:$AH$214,13,FALSE)),0,(VLOOKUP($A441,'Autumn 2023 PVI'!$B$2:$AH$214,13,FALSE)))</f>
        <v>15</v>
      </c>
      <c r="L441" s="231">
        <f>IF(ISNA(VLOOKUP($A441,'Spring 2023 PVI'!$B$3:$AF$219,16,FALSE)),0,(VLOOKUP($A441,'Spring 2023 PVI'!$B$3:$AF$219,16,FALSE)))</f>
        <v>0</v>
      </c>
      <c r="M441" s="231">
        <f>IF(ISNA(VLOOKUP($A441,'Summer 2023 PVI'!$B$2:$AF$216,16,FALSE)),0,(VLOOKUP($A441,'Summer 2023 PVI'!$B$2:$AF$216,16,FALSE)))</f>
        <v>0</v>
      </c>
      <c r="N441" s="231">
        <f>IF(ISNA(VLOOKUP($A441,'Autumn 2023 PVI'!$B$2:$AH$214,16,FALSE)),0,(VLOOKUP($A441,'Autumn 2023 PVI'!$B$2:$AH$214,16,FALSE)))</f>
        <v>15</v>
      </c>
      <c r="O441" s="231">
        <f>IF(ISNA(VLOOKUP($A441,'Spring 2023 PVI'!$B$3:$AF$219,3,FALSE)),0,(VLOOKUP($A441,'Spring 2023 PVI'!$B$3:$AF$219,3,FALSE)))</f>
        <v>0</v>
      </c>
      <c r="P441" s="231">
        <f>IF(ISNA(VLOOKUP($A441,'Summer 2023 PVI'!$B$3:$AF$216,3,FALSE)),0,(VLOOKUP($A441,'Summer 2023 PVI'!$B$2:$AF$216,3,FALSE)))</f>
        <v>0</v>
      </c>
      <c r="Q441" s="231">
        <f>IF(ISNA(VLOOKUP($A441,'Autumn 2023 PVI'!$B$2:$AF$214,3,FALSE)),0,(VLOOKUP($A441,'Autumn 2023 PVI'!$B$2:$AF$214,3,FALSE)))</f>
        <v>0</v>
      </c>
      <c r="R441" s="231">
        <f>IF(ISNA(VLOOKUP($A441,'Spring 2023 PVI'!$B$3:$AF$219,10,FALSE)),0,(VLOOKUP($A441,'Spring 2023 PVI'!$B$3:$AF$219,10,FALSE)))</f>
        <v>0</v>
      </c>
      <c r="S441" s="231">
        <f>IF(ISNA(VLOOKUP($A441,'Summer 2023 PVI'!$B$2:$AF$216,10,FALSE)),0,(VLOOKUP($A441,'Summer 2023 PVI'!$B$2:$AF$216,10,FALSE)))</f>
        <v>0</v>
      </c>
      <c r="T441" s="231">
        <f>IF(ISNA(VLOOKUP($A441,'Autumn 2023 PVI'!$B$2:$AH$214,10,FALSE)),0,(VLOOKUP($A441,'Autumn 2023 PVI'!$B$2:$AH$214,10,FALSE)))</f>
        <v>0</v>
      </c>
      <c r="U441" s="231">
        <f>IF(ISNA(VLOOKUP($A441,'Spring 2023 PVI'!$B$3:$AF$219,26,FALSE)),0,(VLOOKUP($A441,'Spring 2023 PVI'!$B$3:$AF$219,26,FALSE)))</f>
        <v>0</v>
      </c>
      <c r="V441" s="231">
        <f>IF(ISNA(VLOOKUP($A441,'Spring 2023 PVI'!$B$3:$AF$219,26,FALSE)),0,(VLOOKUP($A441,'Spring 2023 PVI'!$B$3:$AF$219,26,FALSE)))</f>
        <v>0</v>
      </c>
      <c r="W441" s="231">
        <f>IF(ISNA(VLOOKUP($A441,'Spring 2023 PVI'!$B$3:$AF$219,26,FALSE)),0,(VLOOKUP($A441,'Spring 2023 PVI'!$B$3:$AF$219,26,FALSE)))</f>
        <v>0</v>
      </c>
      <c r="X441" s="231">
        <f>IF(ISNA(VLOOKUP($A441,'Spring 2023 PVI'!$B$3:$AF$219,27,FALSE)),0,(VLOOKUP($A441,'Spring 2023 PVI'!$B$3:$AF$219,27,FALSE)))</f>
        <v>0</v>
      </c>
      <c r="Y441" s="231">
        <f>IF(ISNA(VLOOKUP($A441,'Spring 2023 PVI'!$B$3:$AF$219,27,FALSE)),0,(VLOOKUP($A441,'Spring 2023 PVI'!$B$3:$AF$219,27,FALSE)))</f>
        <v>0</v>
      </c>
      <c r="Z441" s="231">
        <f>IF(ISNA(VLOOKUP($A441,'Spring 2023 PVI'!$B$3:$AF$219,27,FALSE)),0,(VLOOKUP($A441,'Spring 2023 PVI'!$B$3:$AF$219,27,FALSE)))</f>
        <v>0</v>
      </c>
      <c r="AA441" s="231">
        <f>IF(ISNA(VLOOKUP($A441,'Spring 2023 PVI'!$B$3:$AF$219,28,FALSE)),0,(VLOOKUP($A441,'Spring 2023 PVI'!$B$3:$AF$219,28,FALSE)))</f>
        <v>0</v>
      </c>
      <c r="AB441" s="231">
        <f>IF(ISNA(VLOOKUP($A441,'Spring 2023 PVI'!$B$3:$AF$219,28,FALSE)),0,(VLOOKUP($A441,'Spring 2023 PVI'!$B$3:$AF$219,28,FALSE)))</f>
        <v>0</v>
      </c>
      <c r="AC441" s="231">
        <f>IF(ISNA(VLOOKUP($A441,'Spring 2023 PVI'!$B$3:$AF$219,28,FALSE)),0,(VLOOKUP($A441,'Spring 2023 PVI'!$B$3:$AF$219,28,FALSE)))</f>
        <v>0</v>
      </c>
      <c r="AD441" s="384">
        <f t="shared" si="185"/>
        <v>1951.2</v>
      </c>
      <c r="AE441" s="403">
        <v>0</v>
      </c>
      <c r="AF441" s="403">
        <v>0</v>
      </c>
      <c r="AG441" s="403">
        <v>0</v>
      </c>
      <c r="AH441" s="384">
        <f t="shared" si="192"/>
        <v>0</v>
      </c>
      <c r="AI441" s="384">
        <f t="shared" si="193"/>
        <v>0</v>
      </c>
      <c r="AJ441" s="384">
        <f t="shared" si="194"/>
        <v>0</v>
      </c>
      <c r="AK441" s="384">
        <f t="shared" si="186"/>
        <v>0</v>
      </c>
      <c r="AL441" s="403">
        <f>IF(ISNA(VLOOKUP($A441,'Spring 2023 PVI'!$B446:$AD446,29,FALSE)),0,(VLOOKUP($A441,'Spring 2023 PVI'!$B446:$AD446,29,FALSE)))</f>
        <v>0</v>
      </c>
      <c r="AM441" s="403">
        <f>IF(ISNA(VLOOKUP($A441,'Spring 2023 PVI'!$B446:$AZ446,30,FALSE)),0,(VLOOKUP($A441,'Spring 2023 PVI'!$B446:$AZ446,30,FALSE)))</f>
        <v>0</v>
      </c>
      <c r="AN441" s="402">
        <f t="shared" si="187"/>
        <v>0</v>
      </c>
      <c r="AO441" s="404">
        <f t="shared" si="188"/>
        <v>0</v>
      </c>
      <c r="AP441" s="384">
        <f t="shared" si="189"/>
        <v>1951.2</v>
      </c>
      <c r="AQ441" s="403"/>
      <c r="AR441" s="403" t="e">
        <f>VLOOKUP($A441,'Data EYFSS Indica'!$C:$AQ,27,0)</f>
        <v>#N/A</v>
      </c>
      <c r="AS441" s="403" t="e">
        <f>VLOOKUP($A441,'Data EYFSS Indica'!$C:$AQ,28,0)</f>
        <v>#N/A</v>
      </c>
      <c r="AT441" s="409" t="e">
        <f t="shared" si="190"/>
        <v>#N/A</v>
      </c>
      <c r="AU441" s="409" t="e">
        <f>(VLOOKUP($A441,'Data EYFSS Indica'!$C:$AQ,24,0))/3.2*AU$3</f>
        <v>#N/A</v>
      </c>
      <c r="AV441" s="413" t="e">
        <f t="shared" si="191"/>
        <v>#N/A</v>
      </c>
      <c r="AW441" s="410" t="e">
        <f t="shared" si="181"/>
        <v>#N/A</v>
      </c>
      <c r="AX441" s="410" t="e">
        <f t="shared" si="182"/>
        <v>#N/A</v>
      </c>
      <c r="AY441" s="410" t="e">
        <f t="shared" si="183"/>
        <v>#N/A</v>
      </c>
      <c r="AZ441" s="642">
        <f>(SUMIF('Spring 2023 School'!B:B,Budget!A441,'Spring 2023 School'!AG:AG)+SUMIF('Summer 2023 School'!B:B,Budget!A441,'Summer 2023 School'!AG:AG)+SUMIF('Autumn 2023 School'!B:B,Budget!A441,'Autumn 2023 School'!AG:AG))</f>
        <v>0</v>
      </c>
      <c r="BA441" s="410">
        <f t="shared" si="184"/>
        <v>0</v>
      </c>
      <c r="BI441">
        <f t="shared" si="195"/>
        <v>0</v>
      </c>
      <c r="BJ441">
        <f t="shared" si="196"/>
        <v>0</v>
      </c>
      <c r="BK441">
        <f t="shared" si="197"/>
        <v>0</v>
      </c>
    </row>
    <row r="442" spans="1:63" x14ac:dyDescent="0.35">
      <c r="A442" s="231">
        <v>5887</v>
      </c>
      <c r="B442" t="s">
        <v>570</v>
      </c>
      <c r="C442" s="231">
        <f>IF(ISNA(VLOOKUP($A442,'Spring 2023 PVI'!$B$3:$AF$220,6,FALSE)),0,(VLOOKUP($A442,'Spring 2023 PVI'!$B$3:$AF$220,6,FALSE)))</f>
        <v>0</v>
      </c>
      <c r="D442" s="231">
        <f>IF(ISNA(VLOOKUP($A442,'Summer 2023 PVI'!$B$2:$AF$217,6,FALSE)),0,(VLOOKUP($A442,'Summer 2023 PVI'!$B$2:$AF$217,6,FALSE)))</f>
        <v>0</v>
      </c>
      <c r="E442" s="231">
        <f>IF(ISNA(VLOOKUP($A442,'Autumn 2023 PVI'!$B$2:$AH$214,6,FALSE)),0,(VLOOKUP($A442,'Autumn 2023 PVI'!$B$2:$AH$214,6,FALSE)))</f>
        <v>25</v>
      </c>
      <c r="F442" s="231">
        <f>IF(ISNA(VLOOKUP($A442,'Spring 2023 PVI'!$B$3:$AF$219,9,FALSE)),0,(VLOOKUP($A442,'Spring 2023 PVI'!$B$3:$AF$219,8,FALSE)))</f>
        <v>0</v>
      </c>
      <c r="G442" s="231">
        <f>IF(ISNA(VLOOKUP($A442,'Summer 2023 PVI'!$B$2:$AF$216,9,FALSE)),0,(VLOOKUP($A442,'Summer 2023 PVI'!$B$2:$AF$216,8,FALSE)))</f>
        <v>0</v>
      </c>
      <c r="H442" s="231">
        <f>IF(ISNA(VLOOKUP($A442,'Autumn 2023 PVI'!$B$2:$AH$214,9,FALSE)),0,(VLOOKUP($A442,'Autumn 2023 PVI'!$B$2:$AH$214,9,FALSE)))</f>
        <v>5</v>
      </c>
      <c r="I442" s="231">
        <f>IF(ISNA(VLOOKUP($A442,'Spring 2023 PVI'!$B$3:$AF$219,13,FALSE)),0,(VLOOKUP($A442,'Spring 2023 PVI'!$B$3:$AF$219,13,FALSE)))</f>
        <v>0</v>
      </c>
      <c r="J442" s="231">
        <f>IF(ISNA(VLOOKUP($A442,'Summer 2023 PVI'!$B$2:$AF$216,13,FALSE)),0,(VLOOKUP($A442,'Summer 2023 PVI'!$B$2:$AF$216,13,FALSE)))</f>
        <v>0</v>
      </c>
      <c r="K442" s="231">
        <f>IF(ISNA(VLOOKUP($A442,'Autumn 2023 PVI'!$B$2:$AH$214,13,FALSE)),0,(VLOOKUP($A442,'Autumn 2023 PVI'!$B$2:$AH$214,13,FALSE)))</f>
        <v>375</v>
      </c>
      <c r="L442" s="231">
        <f>IF(ISNA(VLOOKUP($A442,'Spring 2023 PVI'!$B$3:$AF$219,16,FALSE)),0,(VLOOKUP($A442,'Spring 2023 PVI'!$B$3:$AF$219,16,FALSE)))</f>
        <v>0</v>
      </c>
      <c r="M442" s="231">
        <f>IF(ISNA(VLOOKUP($A442,'Summer 2023 PVI'!$B$2:$AF$216,16,FALSE)),0,(VLOOKUP($A442,'Summer 2023 PVI'!$B$2:$AF$216,16,FALSE)))</f>
        <v>0</v>
      </c>
      <c r="N442" s="231">
        <f>IF(ISNA(VLOOKUP($A442,'Autumn 2023 PVI'!$B$2:$AH$214,16,FALSE)),0,(VLOOKUP($A442,'Autumn 2023 PVI'!$B$2:$AH$214,16,FALSE)))</f>
        <v>75</v>
      </c>
      <c r="O442" s="231">
        <f>IF(ISNA(VLOOKUP($A442,'Spring 2023 PVI'!$B$3:$AF$219,3,FALSE)),0,(VLOOKUP($A442,'Spring 2023 PVI'!$B$3:$AF$219,3,FALSE)))</f>
        <v>0</v>
      </c>
      <c r="P442" s="231">
        <f>IF(ISNA(VLOOKUP($A442,'Summer 2023 PVI'!$B$3:$AF$216,3,FALSE)),0,(VLOOKUP($A442,'Summer 2023 PVI'!$B$2:$AF$216,3,FALSE)))</f>
        <v>0</v>
      </c>
      <c r="Q442" s="231">
        <f>IF(ISNA(VLOOKUP($A442,'Autumn 2023 PVI'!$B$2:$AF$214,3,FALSE)),0,(VLOOKUP($A442,'Autumn 2023 PVI'!$B$2:$AF$214,3,FALSE)))</f>
        <v>13</v>
      </c>
      <c r="R442" s="231">
        <f>IF(ISNA(VLOOKUP($A442,'Spring 2023 PVI'!$B$3:$AF$219,10,FALSE)),0,(VLOOKUP($A442,'Spring 2023 PVI'!$B$3:$AF$219,10,FALSE)))</f>
        <v>0</v>
      </c>
      <c r="S442" s="231">
        <f>IF(ISNA(VLOOKUP($A442,'Summer 2023 PVI'!$B$2:$AF$216,10,FALSE)),0,(VLOOKUP($A442,'Summer 2023 PVI'!$B$2:$AF$216,10,FALSE)))</f>
        <v>0</v>
      </c>
      <c r="T442" s="231">
        <f>IF(ISNA(VLOOKUP($A442,'Autumn 2023 PVI'!$B$2:$AH$214,10,FALSE)),0,(VLOOKUP($A442,'Autumn 2023 PVI'!$B$2:$AH$214,10,FALSE)))</f>
        <v>180</v>
      </c>
      <c r="U442" s="231">
        <f>IF(ISNA(VLOOKUP($A442,'Spring 2023 PVI'!$B$3:$AF$219,26,FALSE)),0,(VLOOKUP($A442,'Spring 2023 PVI'!$B$3:$AF$219,26,FALSE)))</f>
        <v>0</v>
      </c>
      <c r="V442" s="231">
        <f>IF(ISNA(VLOOKUP($A442,'Spring 2023 PVI'!$B$3:$AF$219,26,FALSE)),0,(VLOOKUP($A442,'Spring 2023 PVI'!$B$3:$AF$219,26,FALSE)))</f>
        <v>0</v>
      </c>
      <c r="W442" s="231">
        <f>IF(ISNA(VLOOKUP($A442,'Spring 2023 PVI'!$B$3:$AF$219,26,FALSE)),0,(VLOOKUP($A442,'Spring 2023 PVI'!$B$3:$AF$219,26,FALSE)))</f>
        <v>0</v>
      </c>
      <c r="X442" s="231">
        <f>IF(ISNA(VLOOKUP($A442,'Spring 2023 PVI'!$B$3:$AF$219,27,FALSE)),0,(VLOOKUP($A442,'Spring 2023 PVI'!$B$3:$AF$219,27,FALSE)))</f>
        <v>0</v>
      </c>
      <c r="Y442" s="231">
        <f>IF(ISNA(VLOOKUP($A442,'Spring 2023 PVI'!$B$3:$AF$219,27,FALSE)),0,(VLOOKUP($A442,'Spring 2023 PVI'!$B$3:$AF$219,27,FALSE)))</f>
        <v>0</v>
      </c>
      <c r="Z442" s="231">
        <f>IF(ISNA(VLOOKUP($A442,'Spring 2023 PVI'!$B$3:$AF$219,27,FALSE)),0,(VLOOKUP($A442,'Spring 2023 PVI'!$B$3:$AF$219,27,FALSE)))</f>
        <v>0</v>
      </c>
      <c r="AA442" s="231">
        <f>IF(ISNA(VLOOKUP($A442,'Spring 2023 PVI'!$B$3:$AF$219,28,FALSE)),0,(VLOOKUP($A442,'Spring 2023 PVI'!$B$3:$AF$219,28,FALSE)))</f>
        <v>0</v>
      </c>
      <c r="AB442" s="231">
        <f>IF(ISNA(VLOOKUP($A442,'Spring 2023 PVI'!$B$3:$AF$219,28,FALSE)),0,(VLOOKUP($A442,'Spring 2023 PVI'!$B$3:$AF$219,28,FALSE)))</f>
        <v>0</v>
      </c>
      <c r="AC442" s="231">
        <f>IF(ISNA(VLOOKUP($A442,'Spring 2023 PVI'!$B$3:$AF$219,28,FALSE)),0,(VLOOKUP($A442,'Spring 2023 PVI'!$B$3:$AF$219,28,FALSE)))</f>
        <v>0</v>
      </c>
      <c r="AD442" s="384">
        <f t="shared" si="185"/>
        <v>29268</v>
      </c>
      <c r="AE442" s="403">
        <v>0</v>
      </c>
      <c r="AF442" s="403">
        <v>0</v>
      </c>
      <c r="AG442" s="403">
        <v>90</v>
      </c>
      <c r="AH442" s="384">
        <f t="shared" si="192"/>
        <v>0</v>
      </c>
      <c r="AI442" s="384">
        <f t="shared" si="193"/>
        <v>0</v>
      </c>
      <c r="AJ442" s="384">
        <f t="shared" si="194"/>
        <v>273.60000000000002</v>
      </c>
      <c r="AK442" s="384">
        <f t="shared" si="186"/>
        <v>273.60000000000002</v>
      </c>
      <c r="AL442" s="403">
        <f>IF(ISNA(VLOOKUP($A442,'Spring 2023 PVI'!$B447:$AD447,29,FALSE)),0,(VLOOKUP($A442,'Spring 2023 PVI'!$B447:$AD447,29,FALSE)))</f>
        <v>0</v>
      </c>
      <c r="AM442" s="403">
        <f>IF(ISNA(VLOOKUP($A442,'Spring 2023 PVI'!$B447:$AZ447,30,FALSE)),0,(VLOOKUP($A442,'Spring 2023 PVI'!$B447:$AZ447,30,FALSE)))</f>
        <v>0</v>
      </c>
      <c r="AN442" s="402">
        <f t="shared" si="187"/>
        <v>0</v>
      </c>
      <c r="AO442" s="404">
        <f t="shared" si="188"/>
        <v>17625.599999999999</v>
      </c>
      <c r="AP442" s="384">
        <f t="shared" si="189"/>
        <v>47167.199999999997</v>
      </c>
      <c r="AQ442" s="403"/>
      <c r="AR442" s="403" t="e">
        <f>VLOOKUP($A442,'Data EYFSS Indica'!$C:$AQ,27,0)</f>
        <v>#N/A</v>
      </c>
      <c r="AS442" s="403" t="e">
        <f>VLOOKUP($A442,'Data EYFSS Indica'!$C:$AQ,28,0)</f>
        <v>#N/A</v>
      </c>
      <c r="AT442" s="409" t="e">
        <f t="shared" si="190"/>
        <v>#N/A</v>
      </c>
      <c r="AU442" s="409" t="e">
        <f>(VLOOKUP($A442,'Data EYFSS Indica'!$C:$AQ,24,0))/3.2*AU$3</f>
        <v>#N/A</v>
      </c>
      <c r="AV442" s="413" t="e">
        <f t="shared" si="191"/>
        <v>#N/A</v>
      </c>
      <c r="AW442" s="410" t="e">
        <f t="shared" si="181"/>
        <v>#N/A</v>
      </c>
      <c r="AX442" s="410" t="e">
        <f t="shared" si="182"/>
        <v>#N/A</v>
      </c>
      <c r="AY442" s="410" t="e">
        <f t="shared" si="183"/>
        <v>#N/A</v>
      </c>
      <c r="AZ442" s="642">
        <f>(SUMIF('Spring 2023 School'!B:B,Budget!A442,'Spring 2023 School'!AG:AG)+SUMIF('Summer 2023 School'!B:B,Budget!A442,'Summer 2023 School'!AG:AG)+SUMIF('Autumn 2023 School'!B:B,Budget!A442,'Autumn 2023 School'!AG:AG))</f>
        <v>1</v>
      </c>
      <c r="BA442" s="410">
        <f t="shared" si="184"/>
        <v>910</v>
      </c>
      <c r="BI442">
        <f t="shared" si="195"/>
        <v>0</v>
      </c>
      <c r="BJ442">
        <f t="shared" si="196"/>
        <v>0</v>
      </c>
      <c r="BK442">
        <f t="shared" si="197"/>
        <v>1350</v>
      </c>
    </row>
    <row r="443" spans="1:63" x14ac:dyDescent="0.35">
      <c r="A443" s="231">
        <v>5907</v>
      </c>
      <c r="B443" t="s">
        <v>571</v>
      </c>
      <c r="C443" s="231">
        <f>IF(ISNA(VLOOKUP($A443,'Spring 2023 PVI'!$B$3:$AF$220,6,FALSE)),0,(VLOOKUP($A443,'Spring 2023 PVI'!$B$3:$AF$220,6,FALSE)))</f>
        <v>0</v>
      </c>
      <c r="D443" s="231">
        <f>IF(ISNA(VLOOKUP($A443,'Summer 2023 PVI'!$B$2:$AF$217,6,FALSE)),0,(VLOOKUP($A443,'Summer 2023 PVI'!$B$2:$AF$217,6,FALSE)))</f>
        <v>0</v>
      </c>
      <c r="E443" s="231">
        <f>IF(ISNA(VLOOKUP($A443,'Autumn 2023 PVI'!$B$2:$AH$214,6,FALSE)),0,(VLOOKUP($A443,'Autumn 2023 PVI'!$B$2:$AH$214,6,FALSE)))</f>
        <v>2</v>
      </c>
      <c r="F443" s="231">
        <f>IF(ISNA(VLOOKUP($A443,'Spring 2023 PVI'!$B$3:$AF$219,9,FALSE)),0,(VLOOKUP($A443,'Spring 2023 PVI'!$B$3:$AF$219,8,FALSE)))</f>
        <v>0</v>
      </c>
      <c r="G443" s="231">
        <f>IF(ISNA(VLOOKUP($A443,'Summer 2023 PVI'!$B$2:$AF$216,9,FALSE)),0,(VLOOKUP($A443,'Summer 2023 PVI'!$B$2:$AF$216,8,FALSE)))</f>
        <v>0</v>
      </c>
      <c r="H443" s="231">
        <f>IF(ISNA(VLOOKUP($A443,'Autumn 2023 PVI'!$B$2:$AH$214,9,FALSE)),0,(VLOOKUP($A443,'Autumn 2023 PVI'!$B$2:$AH$214,9,FALSE)))</f>
        <v>2</v>
      </c>
      <c r="I443" s="231">
        <f>IF(ISNA(VLOOKUP($A443,'Spring 2023 PVI'!$B$3:$AF$219,13,FALSE)),0,(VLOOKUP($A443,'Spring 2023 PVI'!$B$3:$AF$219,13,FALSE)))</f>
        <v>0</v>
      </c>
      <c r="J443" s="231">
        <f>IF(ISNA(VLOOKUP($A443,'Summer 2023 PVI'!$B$2:$AF$216,13,FALSE)),0,(VLOOKUP($A443,'Summer 2023 PVI'!$B$2:$AF$216,13,FALSE)))</f>
        <v>0</v>
      </c>
      <c r="K443" s="231">
        <f>IF(ISNA(VLOOKUP($A443,'Autumn 2023 PVI'!$B$2:$AH$214,13,FALSE)),0,(VLOOKUP($A443,'Autumn 2023 PVI'!$B$2:$AH$214,13,FALSE)))</f>
        <v>30</v>
      </c>
      <c r="L443" s="231">
        <f>IF(ISNA(VLOOKUP($A443,'Spring 2023 PVI'!$B$3:$AF$219,16,FALSE)),0,(VLOOKUP($A443,'Spring 2023 PVI'!$B$3:$AF$219,16,FALSE)))</f>
        <v>0</v>
      </c>
      <c r="M443" s="231">
        <f>IF(ISNA(VLOOKUP($A443,'Summer 2023 PVI'!$B$2:$AF$216,16,FALSE)),0,(VLOOKUP($A443,'Summer 2023 PVI'!$B$2:$AF$216,16,FALSE)))</f>
        <v>0</v>
      </c>
      <c r="N443" s="231">
        <f>IF(ISNA(VLOOKUP($A443,'Autumn 2023 PVI'!$B$2:$AH$214,16,FALSE)),0,(VLOOKUP($A443,'Autumn 2023 PVI'!$B$2:$AH$214,16,FALSE)))</f>
        <v>30</v>
      </c>
      <c r="O443" s="231">
        <f>IF(ISNA(VLOOKUP($A443,'Spring 2023 PVI'!$B$3:$AF$219,3,FALSE)),0,(VLOOKUP($A443,'Spring 2023 PVI'!$B$3:$AF$219,3,FALSE)))</f>
        <v>0</v>
      </c>
      <c r="P443" s="231">
        <f>IF(ISNA(VLOOKUP($A443,'Summer 2023 PVI'!$B$3:$AF$216,3,FALSE)),0,(VLOOKUP($A443,'Summer 2023 PVI'!$B$2:$AF$216,3,FALSE)))</f>
        <v>0</v>
      </c>
      <c r="Q443" s="231">
        <f>IF(ISNA(VLOOKUP($A443,'Autumn 2023 PVI'!$B$2:$AF$214,3,FALSE)),0,(VLOOKUP($A443,'Autumn 2023 PVI'!$B$2:$AF$214,3,FALSE)))</f>
        <v>2</v>
      </c>
      <c r="R443" s="231">
        <f>IF(ISNA(VLOOKUP($A443,'Spring 2023 PVI'!$B$3:$AF$219,10,FALSE)),0,(VLOOKUP($A443,'Spring 2023 PVI'!$B$3:$AF$219,10,FALSE)))</f>
        <v>0</v>
      </c>
      <c r="S443" s="231">
        <f>IF(ISNA(VLOOKUP($A443,'Summer 2023 PVI'!$B$2:$AF$216,10,FALSE)),0,(VLOOKUP($A443,'Summer 2023 PVI'!$B$2:$AF$216,10,FALSE)))</f>
        <v>0</v>
      </c>
      <c r="T443" s="231">
        <f>IF(ISNA(VLOOKUP($A443,'Autumn 2023 PVI'!$B$2:$AH$214,10,FALSE)),0,(VLOOKUP($A443,'Autumn 2023 PVI'!$B$2:$AH$214,10,FALSE)))</f>
        <v>30</v>
      </c>
      <c r="U443" s="231">
        <f>IF(ISNA(VLOOKUP($A443,'Spring 2023 PVI'!$B$3:$AF$219,26,FALSE)),0,(VLOOKUP($A443,'Spring 2023 PVI'!$B$3:$AF$219,26,FALSE)))</f>
        <v>0</v>
      </c>
      <c r="V443" s="231">
        <f>IF(ISNA(VLOOKUP($A443,'Spring 2023 PVI'!$B$3:$AF$219,26,FALSE)),0,(VLOOKUP($A443,'Spring 2023 PVI'!$B$3:$AF$219,26,FALSE)))</f>
        <v>0</v>
      </c>
      <c r="W443" s="231">
        <f>IF(ISNA(VLOOKUP($A443,'Spring 2023 PVI'!$B$3:$AF$219,26,FALSE)),0,(VLOOKUP($A443,'Spring 2023 PVI'!$B$3:$AF$219,26,FALSE)))</f>
        <v>0</v>
      </c>
      <c r="X443" s="231">
        <f>IF(ISNA(VLOOKUP($A443,'Spring 2023 PVI'!$B$3:$AF$219,27,FALSE)),0,(VLOOKUP($A443,'Spring 2023 PVI'!$B$3:$AF$219,27,FALSE)))</f>
        <v>0</v>
      </c>
      <c r="Y443" s="231">
        <f>IF(ISNA(VLOOKUP($A443,'Spring 2023 PVI'!$B$3:$AF$219,27,FALSE)),0,(VLOOKUP($A443,'Spring 2023 PVI'!$B$3:$AF$219,27,FALSE)))</f>
        <v>0</v>
      </c>
      <c r="Z443" s="231">
        <f>IF(ISNA(VLOOKUP($A443,'Spring 2023 PVI'!$B$3:$AF$219,27,FALSE)),0,(VLOOKUP($A443,'Spring 2023 PVI'!$B$3:$AF$219,27,FALSE)))</f>
        <v>0</v>
      </c>
      <c r="AA443" s="231">
        <f>IF(ISNA(VLOOKUP($A443,'Spring 2023 PVI'!$B$3:$AF$219,28,FALSE)),0,(VLOOKUP($A443,'Spring 2023 PVI'!$B$3:$AF$219,28,FALSE)))</f>
        <v>0</v>
      </c>
      <c r="AB443" s="231">
        <f>IF(ISNA(VLOOKUP($A443,'Spring 2023 PVI'!$B$3:$AF$219,28,FALSE)),0,(VLOOKUP($A443,'Spring 2023 PVI'!$B$3:$AF$219,28,FALSE)))</f>
        <v>0</v>
      </c>
      <c r="AC443" s="231">
        <f>IF(ISNA(VLOOKUP($A443,'Spring 2023 PVI'!$B$3:$AF$219,28,FALSE)),0,(VLOOKUP($A443,'Spring 2023 PVI'!$B$3:$AF$219,28,FALSE)))</f>
        <v>0</v>
      </c>
      <c r="AD443" s="384">
        <f t="shared" si="185"/>
        <v>3902.4</v>
      </c>
      <c r="AE443" s="403">
        <v>30</v>
      </c>
      <c r="AF443" s="403">
        <v>0</v>
      </c>
      <c r="AG443" s="403">
        <v>15</v>
      </c>
      <c r="AH443" s="384">
        <f t="shared" si="192"/>
        <v>695.4</v>
      </c>
      <c r="AI443" s="384">
        <f t="shared" si="193"/>
        <v>0</v>
      </c>
      <c r="AJ443" s="384">
        <f t="shared" si="194"/>
        <v>45.6</v>
      </c>
      <c r="AK443" s="384">
        <f t="shared" si="186"/>
        <v>741</v>
      </c>
      <c r="AL443" s="403">
        <f>IF(ISNA(VLOOKUP($A443,'Spring 2023 PVI'!$B448:$AD448,29,FALSE)),0,(VLOOKUP($A443,'Spring 2023 PVI'!$B448:$AD448,29,FALSE)))</f>
        <v>0</v>
      </c>
      <c r="AM443" s="403">
        <f>IF(ISNA(VLOOKUP($A443,'Spring 2023 PVI'!$B448:$AZ448,30,FALSE)),0,(VLOOKUP($A443,'Spring 2023 PVI'!$B448:$AZ448,30,FALSE)))</f>
        <v>0</v>
      </c>
      <c r="AN443" s="402">
        <f t="shared" si="187"/>
        <v>0</v>
      </c>
      <c r="AO443" s="404">
        <f t="shared" si="188"/>
        <v>2937.6</v>
      </c>
      <c r="AP443" s="384">
        <f t="shared" si="189"/>
        <v>7581</v>
      </c>
      <c r="AQ443" s="403"/>
      <c r="AR443" s="403" t="e">
        <f>VLOOKUP($A443,'Data EYFSS Indica'!$C:$AQ,27,0)</f>
        <v>#N/A</v>
      </c>
      <c r="AS443" s="403" t="e">
        <f>VLOOKUP($A443,'Data EYFSS Indica'!$C:$AQ,28,0)</f>
        <v>#N/A</v>
      </c>
      <c r="AT443" s="409" t="e">
        <f t="shared" si="190"/>
        <v>#N/A</v>
      </c>
      <c r="AU443" s="409" t="e">
        <f>(VLOOKUP($A443,'Data EYFSS Indica'!$C:$AQ,24,0))/3.2*AU$3</f>
        <v>#N/A</v>
      </c>
      <c r="AV443" s="413" t="e">
        <f t="shared" si="191"/>
        <v>#N/A</v>
      </c>
      <c r="AW443" s="410" t="e">
        <f t="shared" si="181"/>
        <v>#N/A</v>
      </c>
      <c r="AX443" s="410" t="e">
        <f t="shared" si="182"/>
        <v>#N/A</v>
      </c>
      <c r="AY443" s="410" t="e">
        <f t="shared" si="183"/>
        <v>#N/A</v>
      </c>
      <c r="AZ443" s="642">
        <f>(SUMIF('Spring 2023 School'!B:B,Budget!A443,'Spring 2023 School'!AG:AG)+SUMIF('Summer 2023 School'!B:B,Budget!A443,'Summer 2023 School'!AG:AG)+SUMIF('Autumn 2023 School'!B:B,Budget!A443,'Autumn 2023 School'!AG:AG))</f>
        <v>0</v>
      </c>
      <c r="BA443" s="410">
        <f t="shared" si="184"/>
        <v>0</v>
      </c>
      <c r="BI443">
        <f t="shared" si="195"/>
        <v>450</v>
      </c>
      <c r="BJ443">
        <f t="shared" si="196"/>
        <v>0</v>
      </c>
      <c r="BK443">
        <f t="shared" si="197"/>
        <v>225</v>
      </c>
    </row>
    <row r="444" spans="1:63" x14ac:dyDescent="0.35">
      <c r="A444" s="231">
        <v>5917</v>
      </c>
      <c r="B444" t="s">
        <v>572</v>
      </c>
      <c r="C444" s="231">
        <f>IF(ISNA(VLOOKUP($A444,'Spring 2023 PVI'!$B$3:$AF$220,6,FALSE)),0,(VLOOKUP($A444,'Spring 2023 PVI'!$B$3:$AF$220,6,FALSE)))</f>
        <v>0</v>
      </c>
      <c r="D444" s="231">
        <f>IF(ISNA(VLOOKUP($A444,'Summer 2023 PVI'!$B$2:$AF$217,6,FALSE)),0,(VLOOKUP($A444,'Summer 2023 PVI'!$B$2:$AF$217,6,FALSE)))</f>
        <v>0</v>
      </c>
      <c r="E444" s="231">
        <f>IF(ISNA(VLOOKUP($A444,'Autumn 2023 PVI'!$B$2:$AH$214,6,FALSE)),0,(VLOOKUP($A444,'Autumn 2023 PVI'!$B$2:$AH$214,6,FALSE)))</f>
        <v>15</v>
      </c>
      <c r="F444" s="231">
        <f>IF(ISNA(VLOOKUP($A444,'Spring 2023 PVI'!$B$3:$AF$219,9,FALSE)),0,(VLOOKUP($A444,'Spring 2023 PVI'!$B$3:$AF$219,8,FALSE)))</f>
        <v>0</v>
      </c>
      <c r="G444" s="231">
        <f>IF(ISNA(VLOOKUP($A444,'Summer 2023 PVI'!$B$2:$AF$216,9,FALSE)),0,(VLOOKUP($A444,'Summer 2023 PVI'!$B$2:$AF$216,8,FALSE)))</f>
        <v>0</v>
      </c>
      <c r="H444" s="231">
        <f>IF(ISNA(VLOOKUP($A444,'Autumn 2023 PVI'!$B$2:$AH$214,9,FALSE)),0,(VLOOKUP($A444,'Autumn 2023 PVI'!$B$2:$AH$214,9,FALSE)))</f>
        <v>1</v>
      </c>
      <c r="I444" s="231">
        <f>IF(ISNA(VLOOKUP($A444,'Spring 2023 PVI'!$B$3:$AF$219,13,FALSE)),0,(VLOOKUP($A444,'Spring 2023 PVI'!$B$3:$AF$219,13,FALSE)))</f>
        <v>0</v>
      </c>
      <c r="J444" s="231">
        <f>IF(ISNA(VLOOKUP($A444,'Summer 2023 PVI'!$B$2:$AF$216,13,FALSE)),0,(VLOOKUP($A444,'Summer 2023 PVI'!$B$2:$AF$216,13,FALSE)))</f>
        <v>0</v>
      </c>
      <c r="K444" s="231">
        <f>IF(ISNA(VLOOKUP($A444,'Autumn 2023 PVI'!$B$2:$AH$214,13,FALSE)),0,(VLOOKUP($A444,'Autumn 2023 PVI'!$B$2:$AH$214,13,FALSE)))</f>
        <v>225</v>
      </c>
      <c r="L444" s="231">
        <f>IF(ISNA(VLOOKUP($A444,'Spring 2023 PVI'!$B$3:$AF$219,16,FALSE)),0,(VLOOKUP($A444,'Spring 2023 PVI'!$B$3:$AF$219,16,FALSE)))</f>
        <v>0</v>
      </c>
      <c r="M444" s="231">
        <f>IF(ISNA(VLOOKUP($A444,'Summer 2023 PVI'!$B$2:$AF$216,16,FALSE)),0,(VLOOKUP($A444,'Summer 2023 PVI'!$B$2:$AF$216,16,FALSE)))</f>
        <v>0</v>
      </c>
      <c r="N444" s="231">
        <f>IF(ISNA(VLOOKUP($A444,'Autumn 2023 PVI'!$B$2:$AH$214,16,FALSE)),0,(VLOOKUP($A444,'Autumn 2023 PVI'!$B$2:$AH$214,16,FALSE)))</f>
        <v>15</v>
      </c>
      <c r="O444" s="231">
        <f>IF(ISNA(VLOOKUP($A444,'Spring 2023 PVI'!$B$3:$AF$219,3,FALSE)),0,(VLOOKUP($A444,'Spring 2023 PVI'!$B$3:$AF$219,3,FALSE)))</f>
        <v>0</v>
      </c>
      <c r="P444" s="231">
        <f>IF(ISNA(VLOOKUP($A444,'Summer 2023 PVI'!$B$3:$AF$216,3,FALSE)),0,(VLOOKUP($A444,'Summer 2023 PVI'!$B$2:$AF$216,3,FALSE)))</f>
        <v>0</v>
      </c>
      <c r="Q444" s="231">
        <f>IF(ISNA(VLOOKUP($A444,'Autumn 2023 PVI'!$B$2:$AF$214,3,FALSE)),0,(VLOOKUP($A444,'Autumn 2023 PVI'!$B$2:$AF$214,3,FALSE)))</f>
        <v>5</v>
      </c>
      <c r="R444" s="231">
        <f>IF(ISNA(VLOOKUP($A444,'Spring 2023 PVI'!$B$3:$AF$219,10,FALSE)),0,(VLOOKUP($A444,'Spring 2023 PVI'!$B$3:$AF$219,10,FALSE)))</f>
        <v>0</v>
      </c>
      <c r="S444" s="231">
        <f>IF(ISNA(VLOOKUP($A444,'Summer 2023 PVI'!$B$2:$AF$216,10,FALSE)),0,(VLOOKUP($A444,'Summer 2023 PVI'!$B$2:$AF$216,10,FALSE)))</f>
        <v>0</v>
      </c>
      <c r="T444" s="231">
        <f>IF(ISNA(VLOOKUP($A444,'Autumn 2023 PVI'!$B$2:$AH$214,10,FALSE)),0,(VLOOKUP($A444,'Autumn 2023 PVI'!$B$2:$AH$214,10,FALSE)))</f>
        <v>75</v>
      </c>
      <c r="U444" s="231">
        <f>IF(ISNA(VLOOKUP($A444,'Spring 2023 PVI'!$B$3:$AF$219,26,FALSE)),0,(VLOOKUP($A444,'Spring 2023 PVI'!$B$3:$AF$219,26,FALSE)))</f>
        <v>0</v>
      </c>
      <c r="V444" s="231">
        <f>IF(ISNA(VLOOKUP($A444,'Spring 2023 PVI'!$B$3:$AF$219,26,FALSE)),0,(VLOOKUP($A444,'Spring 2023 PVI'!$B$3:$AF$219,26,FALSE)))</f>
        <v>0</v>
      </c>
      <c r="W444" s="231">
        <f>IF(ISNA(VLOOKUP($A444,'Spring 2023 PVI'!$B$3:$AF$219,26,FALSE)),0,(VLOOKUP($A444,'Spring 2023 PVI'!$B$3:$AF$219,26,FALSE)))</f>
        <v>0</v>
      </c>
      <c r="X444" s="231">
        <f>IF(ISNA(VLOOKUP($A444,'Spring 2023 PVI'!$B$3:$AF$219,27,FALSE)),0,(VLOOKUP($A444,'Spring 2023 PVI'!$B$3:$AF$219,27,FALSE)))</f>
        <v>0</v>
      </c>
      <c r="Y444" s="231">
        <f>IF(ISNA(VLOOKUP($A444,'Spring 2023 PVI'!$B$3:$AF$219,27,FALSE)),0,(VLOOKUP($A444,'Spring 2023 PVI'!$B$3:$AF$219,27,FALSE)))</f>
        <v>0</v>
      </c>
      <c r="Z444" s="231">
        <f>IF(ISNA(VLOOKUP($A444,'Spring 2023 PVI'!$B$3:$AF$219,27,FALSE)),0,(VLOOKUP($A444,'Spring 2023 PVI'!$B$3:$AF$219,27,FALSE)))</f>
        <v>0</v>
      </c>
      <c r="AA444" s="231">
        <f>IF(ISNA(VLOOKUP($A444,'Spring 2023 PVI'!$B$3:$AF$219,28,FALSE)),0,(VLOOKUP($A444,'Spring 2023 PVI'!$B$3:$AF$219,28,FALSE)))</f>
        <v>0</v>
      </c>
      <c r="AB444" s="231">
        <f>IF(ISNA(VLOOKUP($A444,'Spring 2023 PVI'!$B$3:$AF$219,28,FALSE)),0,(VLOOKUP($A444,'Spring 2023 PVI'!$B$3:$AF$219,28,FALSE)))</f>
        <v>0</v>
      </c>
      <c r="AC444" s="231">
        <f>IF(ISNA(VLOOKUP($A444,'Spring 2023 PVI'!$B$3:$AF$219,28,FALSE)),0,(VLOOKUP($A444,'Spring 2023 PVI'!$B$3:$AF$219,28,FALSE)))</f>
        <v>0</v>
      </c>
      <c r="AD444" s="384">
        <f t="shared" si="185"/>
        <v>15609.6</v>
      </c>
      <c r="AE444" s="403">
        <v>0</v>
      </c>
      <c r="AF444" s="403">
        <v>45</v>
      </c>
      <c r="AG444" s="403">
        <v>360</v>
      </c>
      <c r="AH444" s="384">
        <f t="shared" si="192"/>
        <v>0</v>
      </c>
      <c r="AI444" s="384">
        <f t="shared" si="193"/>
        <v>495.9</v>
      </c>
      <c r="AJ444" s="384">
        <f t="shared" si="194"/>
        <v>1094.4000000000001</v>
      </c>
      <c r="AK444" s="384">
        <f t="shared" si="186"/>
        <v>1590.3000000000002</v>
      </c>
      <c r="AL444" s="403">
        <f>IF(ISNA(VLOOKUP($A444,'Spring 2023 PVI'!$B449:$AD449,29,FALSE)),0,(VLOOKUP($A444,'Spring 2023 PVI'!$B449:$AD449,29,FALSE)))</f>
        <v>0</v>
      </c>
      <c r="AM444" s="403">
        <f>IF(ISNA(VLOOKUP($A444,'Spring 2023 PVI'!$B449:$AZ449,30,FALSE)),0,(VLOOKUP($A444,'Spring 2023 PVI'!$B449:$AZ449,30,FALSE)))</f>
        <v>0</v>
      </c>
      <c r="AN444" s="402">
        <f t="shared" si="187"/>
        <v>0</v>
      </c>
      <c r="AO444" s="404">
        <f t="shared" si="188"/>
        <v>7344</v>
      </c>
      <c r="AP444" s="384">
        <f t="shared" si="189"/>
        <v>24543.9</v>
      </c>
      <c r="AQ444" s="403"/>
      <c r="AR444" s="403" t="e">
        <f>VLOOKUP($A444,'Data EYFSS Indica'!$C:$AQ,27,0)</f>
        <v>#N/A</v>
      </c>
      <c r="AS444" s="403" t="e">
        <f>VLOOKUP($A444,'Data EYFSS Indica'!$C:$AQ,28,0)</f>
        <v>#N/A</v>
      </c>
      <c r="AT444" s="409" t="e">
        <f t="shared" si="190"/>
        <v>#N/A</v>
      </c>
      <c r="AU444" s="409" t="e">
        <f>(VLOOKUP($A444,'Data EYFSS Indica'!$C:$AQ,24,0))/3.2*AU$3</f>
        <v>#N/A</v>
      </c>
      <c r="AV444" s="413" t="e">
        <f t="shared" si="191"/>
        <v>#N/A</v>
      </c>
      <c r="AW444" s="410" t="e">
        <f t="shared" si="181"/>
        <v>#N/A</v>
      </c>
      <c r="AX444" s="410" t="e">
        <f t="shared" si="182"/>
        <v>#N/A</v>
      </c>
      <c r="AY444" s="410" t="e">
        <f t="shared" si="183"/>
        <v>#N/A</v>
      </c>
      <c r="AZ444" s="642">
        <f>(SUMIF('Spring 2023 School'!B:B,Budget!A444,'Spring 2023 School'!AG:AG)+SUMIF('Summer 2023 School'!B:B,Budget!A444,'Summer 2023 School'!AG:AG)+SUMIF('Autumn 2023 School'!B:B,Budget!A444,'Autumn 2023 School'!AG:AG))</f>
        <v>0</v>
      </c>
      <c r="BA444" s="410">
        <f t="shared" si="184"/>
        <v>0</v>
      </c>
      <c r="BI444">
        <f t="shared" si="195"/>
        <v>0</v>
      </c>
      <c r="BJ444">
        <f t="shared" si="196"/>
        <v>675</v>
      </c>
      <c r="BK444">
        <f t="shared" si="197"/>
        <v>5400</v>
      </c>
    </row>
    <row r="445" spans="1:63" x14ac:dyDescent="0.35">
      <c r="A445" s="231">
        <v>5928</v>
      </c>
      <c r="B445" t="s">
        <v>799</v>
      </c>
      <c r="C445" s="231">
        <f>IF(ISNA(VLOOKUP($A445,'Spring 2023 PVI'!$B$3:$AF$220,6,FALSE)),0,(VLOOKUP($A445,'Spring 2023 PVI'!$B$3:$AF$220,6,FALSE)))</f>
        <v>0</v>
      </c>
      <c r="D445" s="231">
        <f>IF(ISNA(VLOOKUP($A445,'Summer 2023 PVI'!$B$2:$AF$217,6,FALSE)),0,(VLOOKUP($A445,'Summer 2023 PVI'!$B$2:$AF$217,6,FALSE)))</f>
        <v>0</v>
      </c>
      <c r="E445" s="231">
        <f>IF(ISNA(VLOOKUP($A445,'Autumn 2023 PVI'!$B$2:$AH$214,6,FALSE)),0,(VLOOKUP($A445,'Autumn 2023 PVI'!$B$2:$AH$214,6,FALSE)))</f>
        <v>0</v>
      </c>
      <c r="F445" s="231">
        <f>IF(ISNA(VLOOKUP($A445,'Spring 2023 PVI'!$B$3:$AF$219,9,FALSE)),0,(VLOOKUP($A445,'Spring 2023 PVI'!$B$3:$AF$219,8,FALSE)))</f>
        <v>0</v>
      </c>
      <c r="G445" s="231">
        <f>IF(ISNA(VLOOKUP($A445,'Summer 2023 PVI'!$B$2:$AF$216,9,FALSE)),0,(VLOOKUP($A445,'Summer 2023 PVI'!$B$2:$AF$216,8,FALSE)))</f>
        <v>0</v>
      </c>
      <c r="H445" s="231">
        <f>IF(ISNA(VLOOKUP($A445,'Autumn 2023 PVI'!$B$2:$AH$214,9,FALSE)),0,(VLOOKUP($A445,'Autumn 2023 PVI'!$B$2:$AH$214,9,FALSE)))</f>
        <v>0</v>
      </c>
      <c r="I445" s="231">
        <f>IF(ISNA(VLOOKUP($A445,'Spring 2023 PVI'!$B$3:$AF$219,13,FALSE)),0,(VLOOKUP($A445,'Spring 2023 PVI'!$B$3:$AF$219,13,FALSE)))</f>
        <v>0</v>
      </c>
      <c r="J445" s="231">
        <f>IF(ISNA(VLOOKUP($A445,'Summer 2023 PVI'!$B$2:$AF$216,13,FALSE)),0,(VLOOKUP($A445,'Summer 2023 PVI'!$B$2:$AF$216,13,FALSE)))</f>
        <v>0</v>
      </c>
      <c r="K445" s="231">
        <f>IF(ISNA(VLOOKUP($A445,'Autumn 2023 PVI'!$B$2:$AH$214,13,FALSE)),0,(VLOOKUP($A445,'Autumn 2023 PVI'!$B$2:$AH$214,13,FALSE)))</f>
        <v>0</v>
      </c>
      <c r="L445" s="231">
        <f>IF(ISNA(VLOOKUP($A445,'Spring 2023 PVI'!$B$3:$AF$219,16,FALSE)),0,(VLOOKUP($A445,'Spring 2023 PVI'!$B$3:$AF$219,16,FALSE)))</f>
        <v>0</v>
      </c>
      <c r="M445" s="231">
        <f>IF(ISNA(VLOOKUP($A445,'Summer 2023 PVI'!$B$2:$AF$216,16,FALSE)),0,(VLOOKUP($A445,'Summer 2023 PVI'!$B$2:$AF$216,16,FALSE)))</f>
        <v>0</v>
      </c>
      <c r="N445" s="231">
        <f>IF(ISNA(VLOOKUP($A445,'Autumn 2023 PVI'!$B$2:$AH$214,16,FALSE)),0,(VLOOKUP($A445,'Autumn 2023 PVI'!$B$2:$AH$214,16,FALSE)))</f>
        <v>0</v>
      </c>
      <c r="O445" s="231">
        <f>IF(ISNA(VLOOKUP($A445,'Spring 2023 PVI'!$B$3:$AF$219,3,FALSE)),0,(VLOOKUP($A445,'Spring 2023 PVI'!$B$3:$AF$219,3,FALSE)))</f>
        <v>0</v>
      </c>
      <c r="P445" s="231">
        <f>IF(ISNA(VLOOKUP($A445,'Summer 2023 PVI'!$B$3:$AF$216,3,FALSE)),0,(VLOOKUP($A445,'Summer 2023 PVI'!$B$2:$AF$216,3,FALSE)))</f>
        <v>0</v>
      </c>
      <c r="Q445" s="231">
        <f>IF(ISNA(VLOOKUP($A445,'Autumn 2023 PVI'!$B$2:$AF$214,3,FALSE)),0,(VLOOKUP($A445,'Autumn 2023 PVI'!$B$2:$AF$214,3,FALSE)))</f>
        <v>0</v>
      </c>
      <c r="R445" s="231">
        <f>IF(ISNA(VLOOKUP($A445,'Spring 2023 PVI'!$B$3:$AF$219,10,FALSE)),0,(VLOOKUP($A445,'Spring 2023 PVI'!$B$3:$AF$219,10,FALSE)))</f>
        <v>0</v>
      </c>
      <c r="S445" s="231">
        <f>IF(ISNA(VLOOKUP($A445,'Summer 2023 PVI'!$B$2:$AF$216,10,FALSE)),0,(VLOOKUP($A445,'Summer 2023 PVI'!$B$2:$AF$216,10,FALSE)))</f>
        <v>0</v>
      </c>
      <c r="T445" s="231">
        <f>IF(ISNA(VLOOKUP($A445,'Autumn 2023 PVI'!$B$2:$AH$214,10,FALSE)),0,(VLOOKUP($A445,'Autumn 2023 PVI'!$B$2:$AH$214,10,FALSE)))</f>
        <v>0</v>
      </c>
      <c r="U445" s="231">
        <f>IF(ISNA(VLOOKUP($A445,'Spring 2023 PVI'!$B$3:$AF$219,26,FALSE)),0,(VLOOKUP($A445,'Spring 2023 PVI'!$B$3:$AF$219,26,FALSE)))</f>
        <v>0</v>
      </c>
      <c r="V445" s="231">
        <f>IF(ISNA(VLOOKUP($A445,'Spring 2023 PVI'!$B$3:$AF$219,26,FALSE)),0,(VLOOKUP($A445,'Spring 2023 PVI'!$B$3:$AF$219,26,FALSE)))</f>
        <v>0</v>
      </c>
      <c r="W445" s="231">
        <f>IF(ISNA(VLOOKUP($A445,'Spring 2023 PVI'!$B$3:$AF$219,26,FALSE)),0,(VLOOKUP($A445,'Spring 2023 PVI'!$B$3:$AF$219,26,FALSE)))</f>
        <v>0</v>
      </c>
      <c r="X445" s="231">
        <f>IF(ISNA(VLOOKUP($A445,'Spring 2023 PVI'!$B$3:$AF$219,27,FALSE)),0,(VLOOKUP($A445,'Spring 2023 PVI'!$B$3:$AF$219,27,FALSE)))</f>
        <v>0</v>
      </c>
      <c r="Y445" s="231">
        <f>IF(ISNA(VLOOKUP($A445,'Spring 2023 PVI'!$B$3:$AF$219,27,FALSE)),0,(VLOOKUP($A445,'Spring 2023 PVI'!$B$3:$AF$219,27,FALSE)))</f>
        <v>0</v>
      </c>
      <c r="Z445" s="231">
        <f>IF(ISNA(VLOOKUP($A445,'Spring 2023 PVI'!$B$3:$AF$219,27,FALSE)),0,(VLOOKUP($A445,'Spring 2023 PVI'!$B$3:$AF$219,27,FALSE)))</f>
        <v>0</v>
      </c>
      <c r="AA445" s="231">
        <f>IF(ISNA(VLOOKUP($A445,'Spring 2023 PVI'!$B$3:$AF$219,28,FALSE)),0,(VLOOKUP($A445,'Spring 2023 PVI'!$B$3:$AF$219,28,FALSE)))</f>
        <v>0</v>
      </c>
      <c r="AB445" s="231">
        <f>IF(ISNA(VLOOKUP($A445,'Spring 2023 PVI'!$B$3:$AF$219,28,FALSE)),0,(VLOOKUP($A445,'Spring 2023 PVI'!$B$3:$AF$219,28,FALSE)))</f>
        <v>0</v>
      </c>
      <c r="AC445" s="231">
        <f>IF(ISNA(VLOOKUP($A445,'Spring 2023 PVI'!$B$3:$AF$219,28,FALSE)),0,(VLOOKUP($A445,'Spring 2023 PVI'!$B$3:$AF$219,28,FALSE)))</f>
        <v>0</v>
      </c>
      <c r="AD445" s="384">
        <f t="shared" si="185"/>
        <v>0</v>
      </c>
      <c r="AE445" s="403">
        <v>0</v>
      </c>
      <c r="AF445" s="403">
        <v>0</v>
      </c>
      <c r="AG445" s="403">
        <v>0</v>
      </c>
      <c r="AH445" s="384">
        <f t="shared" si="192"/>
        <v>0</v>
      </c>
      <c r="AI445" s="384">
        <f t="shared" si="193"/>
        <v>0</v>
      </c>
      <c r="AJ445" s="384">
        <f t="shared" si="194"/>
        <v>0</v>
      </c>
      <c r="AK445" s="384">
        <f t="shared" si="186"/>
        <v>0</v>
      </c>
      <c r="AL445" s="403">
        <f>IF(ISNA(VLOOKUP($A445,'Spring 2023 PVI'!$B450:$AD450,29,FALSE)),0,(VLOOKUP($A445,'Spring 2023 PVI'!$B450:$AD450,29,FALSE)))</f>
        <v>0</v>
      </c>
      <c r="AM445" s="403">
        <f>IF(ISNA(VLOOKUP($A445,'Spring 2023 PVI'!$B450:$AZ450,30,FALSE)),0,(VLOOKUP($A445,'Spring 2023 PVI'!$B450:$AZ450,30,FALSE)))</f>
        <v>0</v>
      </c>
      <c r="AN445" s="402">
        <f t="shared" si="187"/>
        <v>0</v>
      </c>
      <c r="AO445" s="404">
        <f t="shared" si="188"/>
        <v>0</v>
      </c>
      <c r="AP445" s="384">
        <f t="shared" si="189"/>
        <v>0</v>
      </c>
      <c r="AQ445" s="403"/>
      <c r="AR445" s="403" t="e">
        <f>VLOOKUP($A445,'Data EYFSS Indica'!$C:$AQ,27,0)</f>
        <v>#N/A</v>
      </c>
      <c r="AS445" s="403" t="e">
        <f>VLOOKUP($A445,'Data EYFSS Indica'!$C:$AQ,28,0)</f>
        <v>#N/A</v>
      </c>
      <c r="AT445" s="409" t="e">
        <f t="shared" si="190"/>
        <v>#N/A</v>
      </c>
      <c r="AU445" s="409" t="e">
        <f>(VLOOKUP($A445,'Data EYFSS Indica'!$C:$AQ,24,0))/3.2*AU$3</f>
        <v>#N/A</v>
      </c>
      <c r="AV445" s="413" t="e">
        <f t="shared" si="191"/>
        <v>#N/A</v>
      </c>
      <c r="AW445" s="410" t="e">
        <f t="shared" si="181"/>
        <v>#N/A</v>
      </c>
      <c r="AX445" s="410" t="e">
        <f t="shared" si="182"/>
        <v>#N/A</v>
      </c>
      <c r="AY445" s="410" t="e">
        <f t="shared" si="183"/>
        <v>#N/A</v>
      </c>
      <c r="AZ445" s="642">
        <f>(SUMIF('Spring 2023 School'!B:B,Budget!A445,'Spring 2023 School'!AG:AG)+SUMIF('Summer 2023 School'!B:B,Budget!A445,'Summer 2023 School'!AG:AG)+SUMIF('Autumn 2023 School'!B:B,Budget!A445,'Autumn 2023 School'!AG:AG))</f>
        <v>0</v>
      </c>
      <c r="BA445" s="410">
        <f t="shared" si="184"/>
        <v>0</v>
      </c>
      <c r="BI445">
        <f t="shared" si="195"/>
        <v>0</v>
      </c>
      <c r="BJ445">
        <f t="shared" si="196"/>
        <v>0</v>
      </c>
      <c r="BK445">
        <f t="shared" si="197"/>
        <v>0</v>
      </c>
    </row>
    <row r="446" spans="1:63" x14ac:dyDescent="0.35">
      <c r="A446" s="231">
        <v>5934</v>
      </c>
      <c r="B446" t="s">
        <v>573</v>
      </c>
      <c r="C446" s="231">
        <f>IF(ISNA(VLOOKUP($A446,'Spring 2023 PVI'!$B$3:$AF$220,6,FALSE)),0,(VLOOKUP($A446,'Spring 2023 PVI'!$B$3:$AF$220,6,FALSE)))</f>
        <v>0</v>
      </c>
      <c r="D446" s="231">
        <f>IF(ISNA(VLOOKUP($A446,'Summer 2023 PVI'!$B$2:$AF$217,6,FALSE)),0,(VLOOKUP($A446,'Summer 2023 PVI'!$B$2:$AF$217,6,FALSE)))</f>
        <v>0</v>
      </c>
      <c r="E446" s="231">
        <f>IF(ISNA(VLOOKUP($A446,'Autumn 2023 PVI'!$B$2:$AH$214,6,FALSE)),0,(VLOOKUP($A446,'Autumn 2023 PVI'!$B$2:$AH$214,6,FALSE)))</f>
        <v>32</v>
      </c>
      <c r="F446" s="231">
        <f>IF(ISNA(VLOOKUP($A446,'Spring 2023 PVI'!$B$3:$AF$219,9,FALSE)),0,(VLOOKUP($A446,'Spring 2023 PVI'!$B$3:$AF$219,8,FALSE)))</f>
        <v>0</v>
      </c>
      <c r="G446" s="231">
        <f>IF(ISNA(VLOOKUP($A446,'Summer 2023 PVI'!$B$2:$AF$216,9,FALSE)),0,(VLOOKUP($A446,'Summer 2023 PVI'!$B$2:$AF$216,8,FALSE)))</f>
        <v>0</v>
      </c>
      <c r="H446" s="231">
        <f>IF(ISNA(VLOOKUP($A446,'Autumn 2023 PVI'!$B$2:$AH$214,9,FALSE)),0,(VLOOKUP($A446,'Autumn 2023 PVI'!$B$2:$AH$214,9,FALSE)))</f>
        <v>7</v>
      </c>
      <c r="I446" s="231">
        <f>IF(ISNA(VLOOKUP($A446,'Spring 2023 PVI'!$B$3:$AF$219,13,FALSE)),0,(VLOOKUP($A446,'Spring 2023 PVI'!$B$3:$AF$219,13,FALSE)))</f>
        <v>0</v>
      </c>
      <c r="J446" s="231">
        <f>IF(ISNA(VLOOKUP($A446,'Summer 2023 PVI'!$B$2:$AF$216,13,FALSE)),0,(VLOOKUP($A446,'Summer 2023 PVI'!$B$2:$AF$216,13,FALSE)))</f>
        <v>0</v>
      </c>
      <c r="K446" s="231">
        <f>IF(ISNA(VLOOKUP($A446,'Autumn 2023 PVI'!$B$2:$AH$214,13,FALSE)),0,(VLOOKUP($A446,'Autumn 2023 PVI'!$B$2:$AH$214,13,FALSE)))</f>
        <v>480</v>
      </c>
      <c r="L446" s="231">
        <f>IF(ISNA(VLOOKUP($A446,'Spring 2023 PVI'!$B$3:$AF$219,16,FALSE)),0,(VLOOKUP($A446,'Spring 2023 PVI'!$B$3:$AF$219,16,FALSE)))</f>
        <v>0</v>
      </c>
      <c r="M446" s="231">
        <f>IF(ISNA(VLOOKUP($A446,'Summer 2023 PVI'!$B$2:$AF$216,16,FALSE)),0,(VLOOKUP($A446,'Summer 2023 PVI'!$B$2:$AF$216,16,FALSE)))</f>
        <v>0</v>
      </c>
      <c r="N446" s="231">
        <f>IF(ISNA(VLOOKUP($A446,'Autumn 2023 PVI'!$B$2:$AH$214,16,FALSE)),0,(VLOOKUP($A446,'Autumn 2023 PVI'!$B$2:$AH$214,16,FALSE)))</f>
        <v>105</v>
      </c>
      <c r="O446" s="231">
        <f>IF(ISNA(VLOOKUP($A446,'Spring 2023 PVI'!$B$3:$AF$219,3,FALSE)),0,(VLOOKUP($A446,'Spring 2023 PVI'!$B$3:$AF$219,3,FALSE)))</f>
        <v>0</v>
      </c>
      <c r="P446" s="231">
        <f>IF(ISNA(VLOOKUP($A446,'Summer 2023 PVI'!$B$3:$AF$216,3,FALSE)),0,(VLOOKUP($A446,'Summer 2023 PVI'!$B$2:$AF$216,3,FALSE)))</f>
        <v>0</v>
      </c>
      <c r="Q446" s="231">
        <f>IF(ISNA(VLOOKUP($A446,'Autumn 2023 PVI'!$B$2:$AF$214,3,FALSE)),0,(VLOOKUP($A446,'Autumn 2023 PVI'!$B$2:$AF$214,3,FALSE)))</f>
        <v>10</v>
      </c>
      <c r="R446" s="231">
        <f>IF(ISNA(VLOOKUP($A446,'Spring 2023 PVI'!$B$3:$AF$219,10,FALSE)),0,(VLOOKUP($A446,'Spring 2023 PVI'!$B$3:$AF$219,10,FALSE)))</f>
        <v>0</v>
      </c>
      <c r="S446" s="231">
        <f>IF(ISNA(VLOOKUP($A446,'Summer 2023 PVI'!$B$2:$AF$216,10,FALSE)),0,(VLOOKUP($A446,'Summer 2023 PVI'!$B$2:$AF$216,10,FALSE)))</f>
        <v>0</v>
      </c>
      <c r="T446" s="231">
        <f>IF(ISNA(VLOOKUP($A446,'Autumn 2023 PVI'!$B$2:$AH$214,10,FALSE)),0,(VLOOKUP($A446,'Autumn 2023 PVI'!$B$2:$AH$214,10,FALSE)))</f>
        <v>150</v>
      </c>
      <c r="U446" s="231">
        <f>IF(ISNA(VLOOKUP($A446,'Spring 2023 PVI'!$B$3:$AF$219,26,FALSE)),0,(VLOOKUP($A446,'Spring 2023 PVI'!$B$3:$AF$219,26,FALSE)))</f>
        <v>0</v>
      </c>
      <c r="V446" s="231">
        <f>IF(ISNA(VLOOKUP($A446,'Spring 2023 PVI'!$B$3:$AF$219,26,FALSE)),0,(VLOOKUP($A446,'Spring 2023 PVI'!$B$3:$AF$219,26,FALSE)))</f>
        <v>0</v>
      </c>
      <c r="W446" s="231">
        <f>IF(ISNA(VLOOKUP($A446,'Spring 2023 PVI'!$B$3:$AF$219,26,FALSE)),0,(VLOOKUP($A446,'Spring 2023 PVI'!$B$3:$AF$219,26,FALSE)))</f>
        <v>0</v>
      </c>
      <c r="X446" s="231">
        <f>IF(ISNA(VLOOKUP($A446,'Spring 2023 PVI'!$B$3:$AF$219,27,FALSE)),0,(VLOOKUP($A446,'Spring 2023 PVI'!$B$3:$AF$219,27,FALSE)))</f>
        <v>0</v>
      </c>
      <c r="Y446" s="231">
        <f>IF(ISNA(VLOOKUP($A446,'Spring 2023 PVI'!$B$3:$AF$219,27,FALSE)),0,(VLOOKUP($A446,'Spring 2023 PVI'!$B$3:$AF$219,27,FALSE)))</f>
        <v>0</v>
      </c>
      <c r="Z446" s="231">
        <f>IF(ISNA(VLOOKUP($A446,'Spring 2023 PVI'!$B$3:$AF$219,27,FALSE)),0,(VLOOKUP($A446,'Spring 2023 PVI'!$B$3:$AF$219,27,FALSE)))</f>
        <v>0</v>
      </c>
      <c r="AA446" s="231">
        <f>IF(ISNA(VLOOKUP($A446,'Spring 2023 PVI'!$B$3:$AF$219,28,FALSE)),0,(VLOOKUP($A446,'Spring 2023 PVI'!$B$3:$AF$219,28,FALSE)))</f>
        <v>0</v>
      </c>
      <c r="AB446" s="231">
        <f>IF(ISNA(VLOOKUP($A446,'Spring 2023 PVI'!$B$3:$AF$219,28,FALSE)),0,(VLOOKUP($A446,'Spring 2023 PVI'!$B$3:$AF$219,28,FALSE)))</f>
        <v>0</v>
      </c>
      <c r="AC446" s="231">
        <f>IF(ISNA(VLOOKUP($A446,'Spring 2023 PVI'!$B$3:$AF$219,28,FALSE)),0,(VLOOKUP($A446,'Spring 2023 PVI'!$B$3:$AF$219,28,FALSE)))</f>
        <v>0</v>
      </c>
      <c r="AD446" s="384">
        <f t="shared" si="185"/>
        <v>38048.400000000001</v>
      </c>
      <c r="AE446" s="403">
        <v>60</v>
      </c>
      <c r="AF446" s="403">
        <v>30</v>
      </c>
      <c r="AG446" s="403">
        <v>135</v>
      </c>
      <c r="AH446" s="384">
        <f t="shared" si="192"/>
        <v>1390.8</v>
      </c>
      <c r="AI446" s="384">
        <f t="shared" si="193"/>
        <v>330.59999999999997</v>
      </c>
      <c r="AJ446" s="384">
        <f t="shared" si="194"/>
        <v>410.40000000000003</v>
      </c>
      <c r="AK446" s="384">
        <f t="shared" si="186"/>
        <v>2131.7999999999997</v>
      </c>
      <c r="AL446" s="403">
        <f>IF(ISNA(VLOOKUP($A446,'Spring 2023 PVI'!$B451:$AD451,29,FALSE)),0,(VLOOKUP($A446,'Spring 2023 PVI'!$B451:$AD451,29,FALSE)))</f>
        <v>0</v>
      </c>
      <c r="AM446" s="403">
        <f>IF(ISNA(VLOOKUP($A446,'Spring 2023 PVI'!$B451:$AZ451,30,FALSE)),0,(VLOOKUP($A446,'Spring 2023 PVI'!$B451:$AZ451,30,FALSE)))</f>
        <v>0</v>
      </c>
      <c r="AN446" s="402">
        <f t="shared" si="187"/>
        <v>0</v>
      </c>
      <c r="AO446" s="404">
        <f t="shared" si="188"/>
        <v>14688</v>
      </c>
      <c r="AP446" s="384">
        <f t="shared" si="189"/>
        <v>54868.200000000004</v>
      </c>
      <c r="AQ446" s="403"/>
      <c r="AR446" s="403" t="e">
        <f>VLOOKUP($A446,'Data EYFSS Indica'!$C:$AQ,27,0)</f>
        <v>#N/A</v>
      </c>
      <c r="AS446" s="403" t="e">
        <f>VLOOKUP($A446,'Data EYFSS Indica'!$C:$AQ,28,0)</f>
        <v>#N/A</v>
      </c>
      <c r="AT446" s="409" t="e">
        <f t="shared" si="190"/>
        <v>#N/A</v>
      </c>
      <c r="AU446" s="409" t="e">
        <f>(VLOOKUP($A446,'Data EYFSS Indica'!$C:$AQ,24,0))/3.2*AU$3</f>
        <v>#N/A</v>
      </c>
      <c r="AV446" s="413" t="e">
        <f t="shared" si="191"/>
        <v>#N/A</v>
      </c>
      <c r="AW446" s="410" t="e">
        <f t="shared" si="181"/>
        <v>#N/A</v>
      </c>
      <c r="AX446" s="410" t="e">
        <f t="shared" si="182"/>
        <v>#N/A</v>
      </c>
      <c r="AY446" s="410" t="e">
        <f t="shared" si="183"/>
        <v>#N/A</v>
      </c>
      <c r="AZ446" s="642">
        <f>(SUMIF('Spring 2023 School'!B:B,Budget!A446,'Spring 2023 School'!AG:AG)+SUMIF('Summer 2023 School'!B:B,Budget!A446,'Summer 2023 School'!AG:AG)+SUMIF('Autumn 2023 School'!B:B,Budget!A446,'Autumn 2023 School'!AG:AG))</f>
        <v>0</v>
      </c>
      <c r="BA446" s="410">
        <f t="shared" si="184"/>
        <v>0</v>
      </c>
      <c r="BI446">
        <f t="shared" si="195"/>
        <v>900</v>
      </c>
      <c r="BJ446">
        <f t="shared" si="196"/>
        <v>450</v>
      </c>
      <c r="BK446">
        <f t="shared" si="197"/>
        <v>2025</v>
      </c>
    </row>
    <row r="447" spans="1:63" x14ac:dyDescent="0.35">
      <c r="A447" s="231">
        <v>5939</v>
      </c>
      <c r="B447" t="s">
        <v>817</v>
      </c>
      <c r="C447" s="231">
        <f>IF(ISNA(VLOOKUP($A447,'Spring 2023 PVI'!$B$3:$AF$220,6,FALSE)),0,(VLOOKUP($A447,'Spring 2023 PVI'!$B$3:$AF$220,6,FALSE)))</f>
        <v>0</v>
      </c>
      <c r="D447" s="231">
        <f>IF(ISNA(VLOOKUP($A447,'Summer 2023 PVI'!$B$2:$AF$217,6,FALSE)),0,(VLOOKUP($A447,'Summer 2023 PVI'!$B$2:$AF$217,6,FALSE)))</f>
        <v>0</v>
      </c>
      <c r="E447" s="231">
        <f>IF(ISNA(VLOOKUP($A447,'Autumn 2023 PVI'!$B$2:$AH$214,6,FALSE)),0,(VLOOKUP($A447,'Autumn 2023 PVI'!$B$2:$AH$214,6,FALSE)))</f>
        <v>2</v>
      </c>
      <c r="F447" s="231">
        <f>IF(ISNA(VLOOKUP($A447,'Spring 2023 PVI'!$B$3:$AF$219,9,FALSE)),0,(VLOOKUP($A447,'Spring 2023 PVI'!$B$3:$AF$219,8,FALSE)))</f>
        <v>0</v>
      </c>
      <c r="G447" s="231">
        <f>IF(ISNA(VLOOKUP($A447,'Summer 2023 PVI'!$B$2:$AF$216,9,FALSE)),0,(VLOOKUP($A447,'Summer 2023 PVI'!$B$2:$AF$216,8,FALSE)))</f>
        <v>0</v>
      </c>
      <c r="H447" s="231">
        <f>IF(ISNA(VLOOKUP($A447,'Autumn 2023 PVI'!$B$2:$AH$214,9,FALSE)),0,(VLOOKUP($A447,'Autumn 2023 PVI'!$B$2:$AH$214,9,FALSE)))</f>
        <v>2</v>
      </c>
      <c r="I447" s="231">
        <f>IF(ISNA(VLOOKUP($A447,'Spring 2023 PVI'!$B$3:$AF$219,13,FALSE)),0,(VLOOKUP($A447,'Spring 2023 PVI'!$B$3:$AF$219,13,FALSE)))</f>
        <v>0</v>
      </c>
      <c r="J447" s="231">
        <f>IF(ISNA(VLOOKUP($A447,'Summer 2023 PVI'!$B$2:$AF$216,13,FALSE)),0,(VLOOKUP($A447,'Summer 2023 PVI'!$B$2:$AF$216,13,FALSE)))</f>
        <v>0</v>
      </c>
      <c r="K447" s="231">
        <f>IF(ISNA(VLOOKUP($A447,'Autumn 2023 PVI'!$B$2:$AH$214,13,FALSE)),0,(VLOOKUP($A447,'Autumn 2023 PVI'!$B$2:$AH$214,13,FALSE)))</f>
        <v>0</v>
      </c>
      <c r="L447" s="231">
        <f>IF(ISNA(VLOOKUP($A447,'Spring 2023 PVI'!$B$3:$AF$219,16,FALSE)),0,(VLOOKUP($A447,'Spring 2023 PVI'!$B$3:$AF$219,16,FALSE)))</f>
        <v>0</v>
      </c>
      <c r="M447" s="231">
        <f>IF(ISNA(VLOOKUP($A447,'Summer 2023 PVI'!$B$2:$AF$216,16,FALSE)),0,(VLOOKUP($A447,'Summer 2023 PVI'!$B$2:$AF$216,16,FALSE)))</f>
        <v>0</v>
      </c>
      <c r="N447" s="231">
        <f>IF(ISNA(VLOOKUP($A447,'Autumn 2023 PVI'!$B$2:$AH$214,16,FALSE)),0,(VLOOKUP($A447,'Autumn 2023 PVI'!$B$2:$AH$214,16,FALSE)))</f>
        <v>23</v>
      </c>
      <c r="O447" s="231">
        <f>IF(ISNA(VLOOKUP($A447,'Spring 2023 PVI'!$B$3:$AF$219,3,FALSE)),0,(VLOOKUP($A447,'Spring 2023 PVI'!$B$3:$AF$219,3,FALSE)))</f>
        <v>0</v>
      </c>
      <c r="P447" s="231">
        <f>IF(ISNA(VLOOKUP($A447,'Summer 2023 PVI'!$B$3:$AF$216,3,FALSE)),0,(VLOOKUP($A447,'Summer 2023 PVI'!$B$2:$AF$216,3,FALSE)))</f>
        <v>0</v>
      </c>
      <c r="Q447" s="231">
        <f>IF(ISNA(VLOOKUP($A447,'Autumn 2023 PVI'!$B$2:$AF$214,3,FALSE)),0,(VLOOKUP($A447,'Autumn 2023 PVI'!$B$2:$AF$214,3,FALSE)))</f>
        <v>0</v>
      </c>
      <c r="R447" s="231">
        <f>IF(ISNA(VLOOKUP($A447,'Spring 2023 PVI'!$B$3:$AF$219,10,FALSE)),0,(VLOOKUP($A447,'Spring 2023 PVI'!$B$3:$AF$219,10,FALSE)))</f>
        <v>0</v>
      </c>
      <c r="S447" s="231">
        <f>IF(ISNA(VLOOKUP($A447,'Summer 2023 PVI'!$B$2:$AF$216,10,FALSE)),0,(VLOOKUP($A447,'Summer 2023 PVI'!$B$2:$AF$216,10,FALSE)))</f>
        <v>0</v>
      </c>
      <c r="T447" s="231">
        <f>IF(ISNA(VLOOKUP($A447,'Autumn 2023 PVI'!$B$2:$AH$214,10,FALSE)),0,(VLOOKUP($A447,'Autumn 2023 PVI'!$B$2:$AH$214,10,FALSE)))</f>
        <v>0</v>
      </c>
      <c r="U447" s="231">
        <f>IF(ISNA(VLOOKUP($A447,'Spring 2023 PVI'!$B$3:$AF$219,26,FALSE)),0,(VLOOKUP($A447,'Spring 2023 PVI'!$B$3:$AF$219,26,FALSE)))</f>
        <v>0</v>
      </c>
      <c r="V447" s="231">
        <f>IF(ISNA(VLOOKUP($A447,'Spring 2023 PVI'!$B$3:$AF$219,26,FALSE)),0,(VLOOKUP($A447,'Spring 2023 PVI'!$B$3:$AF$219,26,FALSE)))</f>
        <v>0</v>
      </c>
      <c r="W447" s="231">
        <f>IF(ISNA(VLOOKUP($A447,'Spring 2023 PVI'!$B$3:$AF$219,26,FALSE)),0,(VLOOKUP($A447,'Spring 2023 PVI'!$B$3:$AF$219,26,FALSE)))</f>
        <v>0</v>
      </c>
      <c r="X447" s="231">
        <f>IF(ISNA(VLOOKUP($A447,'Spring 2023 PVI'!$B$3:$AF$219,27,FALSE)),0,(VLOOKUP($A447,'Spring 2023 PVI'!$B$3:$AF$219,27,FALSE)))</f>
        <v>0</v>
      </c>
      <c r="Y447" s="231">
        <f>IF(ISNA(VLOOKUP($A447,'Spring 2023 PVI'!$B$3:$AF$219,27,FALSE)),0,(VLOOKUP($A447,'Spring 2023 PVI'!$B$3:$AF$219,27,FALSE)))</f>
        <v>0</v>
      </c>
      <c r="Z447" s="231">
        <f>IF(ISNA(VLOOKUP($A447,'Spring 2023 PVI'!$B$3:$AF$219,27,FALSE)),0,(VLOOKUP($A447,'Spring 2023 PVI'!$B$3:$AF$219,27,FALSE)))</f>
        <v>0</v>
      </c>
      <c r="AA447" s="231">
        <f>IF(ISNA(VLOOKUP($A447,'Spring 2023 PVI'!$B$3:$AF$219,28,FALSE)),0,(VLOOKUP($A447,'Spring 2023 PVI'!$B$3:$AF$219,28,FALSE)))</f>
        <v>0</v>
      </c>
      <c r="AB447" s="231">
        <f>IF(ISNA(VLOOKUP($A447,'Spring 2023 PVI'!$B$3:$AF$219,28,FALSE)),0,(VLOOKUP($A447,'Spring 2023 PVI'!$B$3:$AF$219,28,FALSE)))</f>
        <v>0</v>
      </c>
      <c r="AC447" s="231">
        <f>IF(ISNA(VLOOKUP($A447,'Spring 2023 PVI'!$B$3:$AF$219,28,FALSE)),0,(VLOOKUP($A447,'Spring 2023 PVI'!$B$3:$AF$219,28,FALSE)))</f>
        <v>0</v>
      </c>
      <c r="AD447" s="384">
        <f t="shared" si="185"/>
        <v>1495.92</v>
      </c>
      <c r="AE447" s="403">
        <v>0</v>
      </c>
      <c r="AF447" s="403">
        <v>0</v>
      </c>
      <c r="AG447" s="403">
        <v>0</v>
      </c>
      <c r="AH447" s="384">
        <f t="shared" si="192"/>
        <v>0</v>
      </c>
      <c r="AI447" s="384">
        <f t="shared" si="193"/>
        <v>0</v>
      </c>
      <c r="AJ447" s="384">
        <f t="shared" si="194"/>
        <v>0</v>
      </c>
      <c r="AK447" s="384">
        <f t="shared" si="186"/>
        <v>0</v>
      </c>
      <c r="AL447" s="403">
        <f>IF(ISNA(VLOOKUP($A447,'Spring 2023 PVI'!$B452:$AD452,29,FALSE)),0,(VLOOKUP($A447,'Spring 2023 PVI'!$B452:$AD452,29,FALSE)))</f>
        <v>0</v>
      </c>
      <c r="AM447" s="403">
        <f>IF(ISNA(VLOOKUP($A447,'Spring 2023 PVI'!$B452:$AZ452,30,FALSE)),0,(VLOOKUP($A447,'Spring 2023 PVI'!$B452:$AZ452,30,FALSE)))</f>
        <v>0</v>
      </c>
      <c r="AN447" s="402">
        <f t="shared" si="187"/>
        <v>0</v>
      </c>
      <c r="AO447" s="404">
        <f t="shared" si="188"/>
        <v>0</v>
      </c>
      <c r="AP447" s="384">
        <f t="shared" si="189"/>
        <v>1495.92</v>
      </c>
      <c r="AQ447" s="403"/>
      <c r="AR447" s="403" t="e">
        <f>VLOOKUP($A447,'Data EYFSS Indica'!$C:$AQ,27,0)</f>
        <v>#N/A</v>
      </c>
      <c r="AS447" s="403" t="e">
        <f>VLOOKUP($A447,'Data EYFSS Indica'!$C:$AQ,28,0)</f>
        <v>#N/A</v>
      </c>
      <c r="AT447" s="409" t="e">
        <f t="shared" si="190"/>
        <v>#N/A</v>
      </c>
      <c r="AU447" s="409" t="e">
        <f>(VLOOKUP($A447,'Data EYFSS Indica'!$C:$AQ,24,0))/3.2*AU$3</f>
        <v>#N/A</v>
      </c>
      <c r="AV447" s="413" t="e">
        <f t="shared" si="191"/>
        <v>#N/A</v>
      </c>
      <c r="AW447" s="410" t="e">
        <f t="shared" si="181"/>
        <v>#N/A</v>
      </c>
      <c r="AX447" s="410" t="e">
        <f t="shared" si="182"/>
        <v>#N/A</v>
      </c>
      <c r="AY447" s="410" t="e">
        <f t="shared" si="183"/>
        <v>#N/A</v>
      </c>
      <c r="AZ447" s="642">
        <f>(SUMIF('Spring 2023 School'!B:B,Budget!A447,'Spring 2023 School'!AG:AG)+SUMIF('Summer 2023 School'!B:B,Budget!A447,'Summer 2023 School'!AG:AG)+SUMIF('Autumn 2023 School'!B:B,Budget!A447,'Autumn 2023 School'!AG:AG))</f>
        <v>0</v>
      </c>
      <c r="BA447" s="410">
        <f t="shared" si="184"/>
        <v>0</v>
      </c>
      <c r="BI447">
        <f t="shared" si="195"/>
        <v>0</v>
      </c>
      <c r="BJ447">
        <f t="shared" si="196"/>
        <v>0</v>
      </c>
      <c r="BK447">
        <f t="shared" si="197"/>
        <v>0</v>
      </c>
    </row>
    <row r="448" spans="1:63" x14ac:dyDescent="0.35">
      <c r="A448" s="231">
        <v>5943</v>
      </c>
      <c r="B448" t="s">
        <v>574</v>
      </c>
      <c r="C448" s="231">
        <f>IF(ISNA(VLOOKUP($A448,'Spring 2023 PVI'!$B$3:$AF$220,6,FALSE)),0,(VLOOKUP($A448,'Spring 2023 PVI'!$B$3:$AF$220,6,FALSE)))</f>
        <v>0</v>
      </c>
      <c r="D448" s="231">
        <f>IF(ISNA(VLOOKUP($A448,'Summer 2023 PVI'!$B$2:$AF$217,6,FALSE)),0,(VLOOKUP($A448,'Summer 2023 PVI'!$B$2:$AF$217,6,FALSE)))</f>
        <v>0</v>
      </c>
      <c r="E448" s="231">
        <f>IF(ISNA(VLOOKUP($A448,'Autumn 2023 PVI'!$B$2:$AH$214,6,FALSE)),0,(VLOOKUP($A448,'Autumn 2023 PVI'!$B$2:$AH$214,6,FALSE)))</f>
        <v>0</v>
      </c>
      <c r="F448" s="231">
        <f>IF(ISNA(VLOOKUP($A448,'Spring 2023 PVI'!$B$3:$AF$219,9,FALSE)),0,(VLOOKUP($A448,'Spring 2023 PVI'!$B$3:$AF$219,8,FALSE)))</f>
        <v>0</v>
      </c>
      <c r="G448" s="231">
        <f>IF(ISNA(VLOOKUP($A448,'Summer 2023 PVI'!$B$2:$AF$216,9,FALSE)),0,(VLOOKUP($A448,'Summer 2023 PVI'!$B$2:$AF$216,8,FALSE)))</f>
        <v>0</v>
      </c>
      <c r="H448" s="231">
        <f>IF(ISNA(VLOOKUP($A448,'Autumn 2023 PVI'!$B$2:$AH$214,9,FALSE)),0,(VLOOKUP($A448,'Autumn 2023 PVI'!$B$2:$AH$214,9,FALSE)))</f>
        <v>0</v>
      </c>
      <c r="I448" s="231">
        <f>IF(ISNA(VLOOKUP($A448,'Spring 2023 PVI'!$B$3:$AF$219,13,FALSE)),0,(VLOOKUP($A448,'Spring 2023 PVI'!$B$3:$AF$219,13,FALSE)))</f>
        <v>0</v>
      </c>
      <c r="J448" s="231">
        <f>IF(ISNA(VLOOKUP($A448,'Summer 2023 PVI'!$B$2:$AF$216,13,FALSE)),0,(VLOOKUP($A448,'Summer 2023 PVI'!$B$2:$AF$216,13,FALSE)))</f>
        <v>0</v>
      </c>
      <c r="K448" s="231">
        <f>IF(ISNA(VLOOKUP($A448,'Autumn 2023 PVI'!$B$2:$AH$214,13,FALSE)),0,(VLOOKUP($A448,'Autumn 2023 PVI'!$B$2:$AH$214,13,FALSE)))</f>
        <v>0</v>
      </c>
      <c r="L448" s="231">
        <f>IF(ISNA(VLOOKUP($A448,'Spring 2023 PVI'!$B$3:$AF$219,16,FALSE)),0,(VLOOKUP($A448,'Spring 2023 PVI'!$B$3:$AF$219,16,FALSE)))</f>
        <v>0</v>
      </c>
      <c r="M448" s="231">
        <f>IF(ISNA(VLOOKUP($A448,'Summer 2023 PVI'!$B$2:$AF$216,16,FALSE)),0,(VLOOKUP($A448,'Summer 2023 PVI'!$B$2:$AF$216,16,FALSE)))</f>
        <v>0</v>
      </c>
      <c r="N448" s="231">
        <f>IF(ISNA(VLOOKUP($A448,'Autumn 2023 PVI'!$B$2:$AH$214,16,FALSE)),0,(VLOOKUP($A448,'Autumn 2023 PVI'!$B$2:$AH$214,16,FALSE)))</f>
        <v>0</v>
      </c>
      <c r="O448" s="231">
        <f>IF(ISNA(VLOOKUP($A448,'Spring 2023 PVI'!$B$3:$AF$219,3,FALSE)),0,(VLOOKUP($A448,'Spring 2023 PVI'!$B$3:$AF$219,3,FALSE)))</f>
        <v>0</v>
      </c>
      <c r="P448" s="231">
        <f>IF(ISNA(VLOOKUP($A448,'Summer 2023 PVI'!$B$3:$AF$216,3,FALSE)),0,(VLOOKUP($A448,'Summer 2023 PVI'!$B$2:$AF$216,3,FALSE)))</f>
        <v>0</v>
      </c>
      <c r="Q448" s="231">
        <f>IF(ISNA(VLOOKUP($A448,'Autumn 2023 PVI'!$B$2:$AF$214,3,FALSE)),0,(VLOOKUP($A448,'Autumn 2023 PVI'!$B$2:$AF$214,3,FALSE)))</f>
        <v>0</v>
      </c>
      <c r="R448" s="231">
        <f>IF(ISNA(VLOOKUP($A448,'Spring 2023 PVI'!$B$3:$AF$219,10,FALSE)),0,(VLOOKUP($A448,'Spring 2023 PVI'!$B$3:$AF$219,10,FALSE)))</f>
        <v>0</v>
      </c>
      <c r="S448" s="231">
        <f>IF(ISNA(VLOOKUP($A448,'Summer 2023 PVI'!$B$2:$AF$216,10,FALSE)),0,(VLOOKUP($A448,'Summer 2023 PVI'!$B$2:$AF$216,10,FALSE)))</f>
        <v>0</v>
      </c>
      <c r="T448" s="231">
        <f>IF(ISNA(VLOOKUP($A448,'Autumn 2023 PVI'!$B$2:$AH$214,10,FALSE)),0,(VLOOKUP($A448,'Autumn 2023 PVI'!$B$2:$AH$214,10,FALSE)))</f>
        <v>0</v>
      </c>
      <c r="U448" s="231">
        <f>IF(ISNA(VLOOKUP($A448,'Spring 2023 PVI'!$B$3:$AF$219,26,FALSE)),0,(VLOOKUP($A448,'Spring 2023 PVI'!$B$3:$AF$219,26,FALSE)))</f>
        <v>0</v>
      </c>
      <c r="V448" s="231">
        <f>IF(ISNA(VLOOKUP($A448,'Spring 2023 PVI'!$B$3:$AF$219,26,FALSE)),0,(VLOOKUP($A448,'Spring 2023 PVI'!$B$3:$AF$219,26,FALSE)))</f>
        <v>0</v>
      </c>
      <c r="W448" s="231">
        <f>IF(ISNA(VLOOKUP($A448,'Spring 2023 PVI'!$B$3:$AF$219,26,FALSE)),0,(VLOOKUP($A448,'Spring 2023 PVI'!$B$3:$AF$219,26,FALSE)))</f>
        <v>0</v>
      </c>
      <c r="X448" s="231">
        <f>IF(ISNA(VLOOKUP($A448,'Spring 2023 PVI'!$B$3:$AF$219,27,FALSE)),0,(VLOOKUP($A448,'Spring 2023 PVI'!$B$3:$AF$219,27,FALSE)))</f>
        <v>0</v>
      </c>
      <c r="Y448" s="231">
        <f>IF(ISNA(VLOOKUP($A448,'Spring 2023 PVI'!$B$3:$AF$219,27,FALSE)),0,(VLOOKUP($A448,'Spring 2023 PVI'!$B$3:$AF$219,27,FALSE)))</f>
        <v>0</v>
      </c>
      <c r="Z448" s="231">
        <f>IF(ISNA(VLOOKUP($A448,'Spring 2023 PVI'!$B$3:$AF$219,27,FALSE)),0,(VLOOKUP($A448,'Spring 2023 PVI'!$B$3:$AF$219,27,FALSE)))</f>
        <v>0</v>
      </c>
      <c r="AA448" s="231">
        <f>IF(ISNA(VLOOKUP($A448,'Spring 2023 PVI'!$B$3:$AF$219,28,FALSE)),0,(VLOOKUP($A448,'Spring 2023 PVI'!$B$3:$AF$219,28,FALSE)))</f>
        <v>0</v>
      </c>
      <c r="AB448" s="231">
        <f>IF(ISNA(VLOOKUP($A448,'Spring 2023 PVI'!$B$3:$AF$219,28,FALSE)),0,(VLOOKUP($A448,'Spring 2023 PVI'!$B$3:$AF$219,28,FALSE)))</f>
        <v>0</v>
      </c>
      <c r="AC448" s="231">
        <f>IF(ISNA(VLOOKUP($A448,'Spring 2023 PVI'!$B$3:$AF$219,28,FALSE)),0,(VLOOKUP($A448,'Spring 2023 PVI'!$B$3:$AF$219,28,FALSE)))</f>
        <v>0</v>
      </c>
      <c r="AD448" s="384">
        <f t="shared" si="185"/>
        <v>0</v>
      </c>
      <c r="AE448" s="403">
        <v>0</v>
      </c>
      <c r="AF448" s="403">
        <v>0</v>
      </c>
      <c r="AG448" s="403">
        <v>0</v>
      </c>
      <c r="AH448" s="384">
        <f t="shared" si="192"/>
        <v>0</v>
      </c>
      <c r="AI448" s="384">
        <f t="shared" si="193"/>
        <v>0</v>
      </c>
      <c r="AJ448" s="384">
        <f t="shared" si="194"/>
        <v>0</v>
      </c>
      <c r="AK448" s="384">
        <f t="shared" si="186"/>
        <v>0</v>
      </c>
      <c r="AL448" s="403">
        <f>IF(ISNA(VLOOKUP($A448,'Spring 2023 PVI'!$B453:$AD453,29,FALSE)),0,(VLOOKUP($A448,'Spring 2023 PVI'!$B453:$AD453,29,FALSE)))</f>
        <v>0</v>
      </c>
      <c r="AM448" s="403">
        <f>IF(ISNA(VLOOKUP($A448,'Spring 2023 PVI'!$B453:$AZ453,30,FALSE)),0,(VLOOKUP($A448,'Spring 2023 PVI'!$B453:$AZ453,30,FALSE)))</f>
        <v>0</v>
      </c>
      <c r="AN448" s="402">
        <f t="shared" si="187"/>
        <v>0</v>
      </c>
      <c r="AO448" s="404">
        <f t="shared" si="188"/>
        <v>0</v>
      </c>
      <c r="AP448" s="384">
        <f t="shared" si="189"/>
        <v>0</v>
      </c>
      <c r="AQ448" s="403"/>
      <c r="AR448" s="403" t="e">
        <f>VLOOKUP($A448,'Data EYFSS Indica'!$C:$AQ,27,0)</f>
        <v>#N/A</v>
      </c>
      <c r="AS448" s="403" t="e">
        <f>VLOOKUP($A448,'Data EYFSS Indica'!$C:$AQ,28,0)</f>
        <v>#N/A</v>
      </c>
      <c r="AT448" s="409" t="e">
        <f t="shared" si="190"/>
        <v>#N/A</v>
      </c>
      <c r="AU448" s="409" t="e">
        <f>(VLOOKUP($A448,'Data EYFSS Indica'!$C:$AQ,24,0))/3.2*AU$3</f>
        <v>#N/A</v>
      </c>
      <c r="AV448" s="413" t="e">
        <f t="shared" si="191"/>
        <v>#N/A</v>
      </c>
      <c r="AW448" s="410" t="e">
        <f t="shared" si="181"/>
        <v>#N/A</v>
      </c>
      <c r="AX448" s="410" t="e">
        <f t="shared" si="182"/>
        <v>#N/A</v>
      </c>
      <c r="AY448" s="410" t="e">
        <f t="shared" si="183"/>
        <v>#N/A</v>
      </c>
      <c r="AZ448" s="642">
        <f>(SUMIF('Spring 2023 School'!B:B,Budget!A448,'Spring 2023 School'!AG:AG)+SUMIF('Summer 2023 School'!B:B,Budget!A448,'Summer 2023 School'!AG:AG)+SUMIF('Autumn 2023 School'!B:B,Budget!A448,'Autumn 2023 School'!AG:AG))</f>
        <v>0</v>
      </c>
      <c r="BA448" s="410">
        <f t="shared" si="184"/>
        <v>0</v>
      </c>
      <c r="BI448">
        <f t="shared" si="195"/>
        <v>0</v>
      </c>
      <c r="BJ448">
        <f t="shared" si="196"/>
        <v>0</v>
      </c>
      <c r="BK448">
        <f t="shared" si="197"/>
        <v>0</v>
      </c>
    </row>
    <row r="449" spans="1:63" x14ac:dyDescent="0.35">
      <c r="A449" s="231">
        <v>5949</v>
      </c>
      <c r="B449" t="s">
        <v>575</v>
      </c>
      <c r="C449" s="231">
        <f>IF(ISNA(VLOOKUP($A449,'Spring 2023 PVI'!$B$3:$AF$220,6,FALSE)),0,(VLOOKUP($A449,'Spring 2023 PVI'!$B$3:$AF$220,6,FALSE)))</f>
        <v>0</v>
      </c>
      <c r="D449" s="231">
        <f>IF(ISNA(VLOOKUP($A449,'Summer 2023 PVI'!$B$2:$AF$217,6,FALSE)),0,(VLOOKUP($A449,'Summer 2023 PVI'!$B$2:$AF$217,6,FALSE)))</f>
        <v>0</v>
      </c>
      <c r="E449" s="231">
        <f>IF(ISNA(VLOOKUP($A449,'Autumn 2023 PVI'!$B$2:$AH$214,6,FALSE)),0,(VLOOKUP($A449,'Autumn 2023 PVI'!$B$2:$AH$214,6,FALSE)))</f>
        <v>7</v>
      </c>
      <c r="F449" s="231">
        <f>IF(ISNA(VLOOKUP($A449,'Spring 2023 PVI'!$B$3:$AF$219,9,FALSE)),0,(VLOOKUP($A449,'Spring 2023 PVI'!$B$3:$AF$219,8,FALSE)))</f>
        <v>0</v>
      </c>
      <c r="G449" s="231">
        <f>IF(ISNA(VLOOKUP($A449,'Summer 2023 PVI'!$B$2:$AF$216,9,FALSE)),0,(VLOOKUP($A449,'Summer 2023 PVI'!$B$2:$AF$216,8,FALSE)))</f>
        <v>0</v>
      </c>
      <c r="H449" s="231">
        <f>IF(ISNA(VLOOKUP($A449,'Autumn 2023 PVI'!$B$2:$AH$214,9,FALSE)),0,(VLOOKUP($A449,'Autumn 2023 PVI'!$B$2:$AH$214,9,FALSE)))</f>
        <v>2</v>
      </c>
      <c r="I449" s="231">
        <f>IF(ISNA(VLOOKUP($A449,'Spring 2023 PVI'!$B$3:$AF$219,13,FALSE)),0,(VLOOKUP($A449,'Spring 2023 PVI'!$B$3:$AF$219,13,FALSE)))</f>
        <v>0</v>
      </c>
      <c r="J449" s="231">
        <f>IF(ISNA(VLOOKUP($A449,'Summer 2023 PVI'!$B$2:$AF$216,13,FALSE)),0,(VLOOKUP($A449,'Summer 2023 PVI'!$B$2:$AF$216,13,FALSE)))</f>
        <v>0</v>
      </c>
      <c r="K449" s="231">
        <f>IF(ISNA(VLOOKUP($A449,'Autumn 2023 PVI'!$B$2:$AH$214,13,FALSE)),0,(VLOOKUP($A449,'Autumn 2023 PVI'!$B$2:$AH$214,13,FALSE)))</f>
        <v>105</v>
      </c>
      <c r="L449" s="231">
        <f>IF(ISNA(VLOOKUP($A449,'Spring 2023 PVI'!$B$3:$AF$219,16,FALSE)),0,(VLOOKUP($A449,'Spring 2023 PVI'!$B$3:$AF$219,16,FALSE)))</f>
        <v>0</v>
      </c>
      <c r="M449" s="231">
        <f>IF(ISNA(VLOOKUP($A449,'Summer 2023 PVI'!$B$2:$AF$216,16,FALSE)),0,(VLOOKUP($A449,'Summer 2023 PVI'!$B$2:$AF$216,16,FALSE)))</f>
        <v>0</v>
      </c>
      <c r="N449" s="231">
        <f>IF(ISNA(VLOOKUP($A449,'Autumn 2023 PVI'!$B$2:$AH$214,16,FALSE)),0,(VLOOKUP($A449,'Autumn 2023 PVI'!$B$2:$AH$214,16,FALSE)))</f>
        <v>12</v>
      </c>
      <c r="O449" s="231">
        <f>IF(ISNA(VLOOKUP($A449,'Spring 2023 PVI'!$B$3:$AF$219,3,FALSE)),0,(VLOOKUP($A449,'Spring 2023 PVI'!$B$3:$AF$219,3,FALSE)))</f>
        <v>0</v>
      </c>
      <c r="P449" s="231">
        <f>IF(ISNA(VLOOKUP($A449,'Summer 2023 PVI'!$B$3:$AF$216,3,FALSE)),0,(VLOOKUP($A449,'Summer 2023 PVI'!$B$2:$AF$216,3,FALSE)))</f>
        <v>0</v>
      </c>
      <c r="Q449" s="231">
        <f>IF(ISNA(VLOOKUP($A449,'Autumn 2023 PVI'!$B$2:$AF$214,3,FALSE)),0,(VLOOKUP($A449,'Autumn 2023 PVI'!$B$2:$AF$214,3,FALSE)))</f>
        <v>3</v>
      </c>
      <c r="R449" s="231">
        <f>IF(ISNA(VLOOKUP($A449,'Spring 2023 PVI'!$B$3:$AF$219,10,FALSE)),0,(VLOOKUP($A449,'Spring 2023 PVI'!$B$3:$AF$219,10,FALSE)))</f>
        <v>0</v>
      </c>
      <c r="S449" s="231">
        <f>IF(ISNA(VLOOKUP($A449,'Summer 2023 PVI'!$B$2:$AF$216,10,FALSE)),0,(VLOOKUP($A449,'Summer 2023 PVI'!$B$2:$AF$216,10,FALSE)))</f>
        <v>0</v>
      </c>
      <c r="T449" s="231">
        <f>IF(ISNA(VLOOKUP($A449,'Autumn 2023 PVI'!$B$2:$AH$214,10,FALSE)),0,(VLOOKUP($A449,'Autumn 2023 PVI'!$B$2:$AH$214,10,FALSE)))</f>
        <v>42</v>
      </c>
      <c r="U449" s="231">
        <f>IF(ISNA(VLOOKUP($A449,'Spring 2023 PVI'!$B$3:$AF$219,26,FALSE)),0,(VLOOKUP($A449,'Spring 2023 PVI'!$B$3:$AF$219,26,FALSE)))</f>
        <v>0</v>
      </c>
      <c r="V449" s="231">
        <f>IF(ISNA(VLOOKUP($A449,'Spring 2023 PVI'!$B$3:$AF$219,26,FALSE)),0,(VLOOKUP($A449,'Spring 2023 PVI'!$B$3:$AF$219,26,FALSE)))</f>
        <v>0</v>
      </c>
      <c r="W449" s="231">
        <f>IF(ISNA(VLOOKUP($A449,'Spring 2023 PVI'!$B$3:$AF$219,26,FALSE)),0,(VLOOKUP($A449,'Spring 2023 PVI'!$B$3:$AF$219,26,FALSE)))</f>
        <v>0</v>
      </c>
      <c r="X449" s="231">
        <f>IF(ISNA(VLOOKUP($A449,'Spring 2023 PVI'!$B$3:$AF$219,27,FALSE)),0,(VLOOKUP($A449,'Spring 2023 PVI'!$B$3:$AF$219,27,FALSE)))</f>
        <v>0</v>
      </c>
      <c r="Y449" s="231">
        <f>IF(ISNA(VLOOKUP($A449,'Spring 2023 PVI'!$B$3:$AF$219,27,FALSE)),0,(VLOOKUP($A449,'Spring 2023 PVI'!$B$3:$AF$219,27,FALSE)))</f>
        <v>0</v>
      </c>
      <c r="Z449" s="231">
        <f>IF(ISNA(VLOOKUP($A449,'Spring 2023 PVI'!$B$3:$AF$219,27,FALSE)),0,(VLOOKUP($A449,'Spring 2023 PVI'!$B$3:$AF$219,27,FALSE)))</f>
        <v>0</v>
      </c>
      <c r="AA449" s="231">
        <f>IF(ISNA(VLOOKUP($A449,'Spring 2023 PVI'!$B$3:$AF$219,28,FALSE)),0,(VLOOKUP($A449,'Spring 2023 PVI'!$B$3:$AF$219,28,FALSE)))</f>
        <v>0</v>
      </c>
      <c r="AB449" s="231">
        <f>IF(ISNA(VLOOKUP($A449,'Spring 2023 PVI'!$B$3:$AF$219,28,FALSE)),0,(VLOOKUP($A449,'Spring 2023 PVI'!$B$3:$AF$219,28,FALSE)))</f>
        <v>0</v>
      </c>
      <c r="AC449" s="231">
        <f>IF(ISNA(VLOOKUP($A449,'Spring 2023 PVI'!$B$3:$AF$219,28,FALSE)),0,(VLOOKUP($A449,'Spring 2023 PVI'!$B$3:$AF$219,28,FALSE)))</f>
        <v>0</v>
      </c>
      <c r="AD449" s="384">
        <f t="shared" si="185"/>
        <v>7609.68</v>
      </c>
      <c r="AE449" s="403">
        <v>15</v>
      </c>
      <c r="AF449" s="403">
        <v>0</v>
      </c>
      <c r="AG449" s="403">
        <v>0</v>
      </c>
      <c r="AH449" s="384">
        <f t="shared" si="192"/>
        <v>347.7</v>
      </c>
      <c r="AI449" s="384">
        <f t="shared" si="193"/>
        <v>0</v>
      </c>
      <c r="AJ449" s="384">
        <f t="shared" si="194"/>
        <v>0</v>
      </c>
      <c r="AK449" s="384">
        <f t="shared" si="186"/>
        <v>347.7</v>
      </c>
      <c r="AL449" s="403">
        <f>IF(ISNA(VLOOKUP($A449,'Spring 2023 PVI'!$B454:$AD454,29,FALSE)),0,(VLOOKUP($A449,'Spring 2023 PVI'!$B454:$AD454,29,FALSE)))</f>
        <v>0</v>
      </c>
      <c r="AM449" s="403">
        <f>IF(ISNA(VLOOKUP($A449,'Spring 2023 PVI'!$B454:$AZ454,30,FALSE)),0,(VLOOKUP($A449,'Spring 2023 PVI'!$B454:$AZ454,30,FALSE)))</f>
        <v>0</v>
      </c>
      <c r="AN449" s="402">
        <f t="shared" si="187"/>
        <v>0</v>
      </c>
      <c r="AO449" s="404">
        <f t="shared" si="188"/>
        <v>4112.6400000000003</v>
      </c>
      <c r="AP449" s="384">
        <f t="shared" si="189"/>
        <v>12070.02</v>
      </c>
      <c r="AQ449" s="403"/>
      <c r="AR449" s="403" t="e">
        <f>VLOOKUP($A449,'Data EYFSS Indica'!$C:$AQ,27,0)</f>
        <v>#N/A</v>
      </c>
      <c r="AS449" s="403" t="e">
        <f>VLOOKUP($A449,'Data EYFSS Indica'!$C:$AQ,28,0)</f>
        <v>#N/A</v>
      </c>
      <c r="AT449" s="409" t="e">
        <f t="shared" si="190"/>
        <v>#N/A</v>
      </c>
      <c r="AU449" s="409" t="e">
        <f>(VLOOKUP($A449,'Data EYFSS Indica'!$C:$AQ,24,0))/3.2*AU$3</f>
        <v>#N/A</v>
      </c>
      <c r="AV449" s="413" t="e">
        <f t="shared" si="191"/>
        <v>#N/A</v>
      </c>
      <c r="AW449" s="410" t="e">
        <f t="shared" si="181"/>
        <v>#N/A</v>
      </c>
      <c r="AX449" s="410" t="e">
        <f t="shared" si="182"/>
        <v>#N/A</v>
      </c>
      <c r="AY449" s="410" t="e">
        <f t="shared" si="183"/>
        <v>#N/A</v>
      </c>
      <c r="AZ449" s="642">
        <f>(SUMIF('Spring 2023 School'!B:B,Budget!A449,'Spring 2023 School'!AG:AG)+SUMIF('Summer 2023 School'!B:B,Budget!A449,'Summer 2023 School'!AG:AG)+SUMIF('Autumn 2023 School'!B:B,Budget!A449,'Autumn 2023 School'!AG:AG))</f>
        <v>0</v>
      </c>
      <c r="BA449" s="410">
        <f t="shared" si="184"/>
        <v>0</v>
      </c>
      <c r="BI449">
        <f t="shared" si="195"/>
        <v>225</v>
      </c>
      <c r="BJ449">
        <f t="shared" si="196"/>
        <v>0</v>
      </c>
      <c r="BK449">
        <f t="shared" si="197"/>
        <v>0</v>
      </c>
    </row>
    <row r="450" spans="1:63" x14ac:dyDescent="0.35">
      <c r="A450" s="231">
        <v>5995</v>
      </c>
      <c r="B450" t="s">
        <v>576</v>
      </c>
      <c r="C450" s="231">
        <f>IF(ISNA(VLOOKUP($A450,'Spring 2023 PVI'!$B$3:$AF$220,6,FALSE)),0,(VLOOKUP($A450,'Spring 2023 PVI'!$B$3:$AF$220,6,FALSE)))</f>
        <v>0</v>
      </c>
      <c r="D450" s="231">
        <f>IF(ISNA(VLOOKUP($A450,'Summer 2023 PVI'!$B$2:$AF$217,6,FALSE)),0,(VLOOKUP($A450,'Summer 2023 PVI'!$B$2:$AF$217,6,FALSE)))</f>
        <v>0</v>
      </c>
      <c r="E450" s="231">
        <f>IF(ISNA(VLOOKUP($A450,'Autumn 2023 PVI'!$B$2:$AH$214,6,FALSE)),0,(VLOOKUP($A450,'Autumn 2023 PVI'!$B$2:$AH$214,6,FALSE)))</f>
        <v>2</v>
      </c>
      <c r="F450" s="231">
        <f>IF(ISNA(VLOOKUP($A450,'Spring 2023 PVI'!$B$3:$AF$219,9,FALSE)),0,(VLOOKUP($A450,'Spring 2023 PVI'!$B$3:$AF$219,8,FALSE)))</f>
        <v>0</v>
      </c>
      <c r="G450" s="231">
        <f>IF(ISNA(VLOOKUP($A450,'Summer 2023 PVI'!$B$2:$AF$216,9,FALSE)),0,(VLOOKUP($A450,'Summer 2023 PVI'!$B$2:$AF$216,8,FALSE)))</f>
        <v>0</v>
      </c>
      <c r="H450" s="231">
        <f>IF(ISNA(VLOOKUP($A450,'Autumn 2023 PVI'!$B$2:$AH$214,9,FALSE)),0,(VLOOKUP($A450,'Autumn 2023 PVI'!$B$2:$AH$214,9,FALSE)))</f>
        <v>2</v>
      </c>
      <c r="I450" s="231">
        <f>IF(ISNA(VLOOKUP($A450,'Spring 2023 PVI'!$B$3:$AF$219,13,FALSE)),0,(VLOOKUP($A450,'Spring 2023 PVI'!$B$3:$AF$219,13,FALSE)))</f>
        <v>0</v>
      </c>
      <c r="J450" s="231">
        <f>IF(ISNA(VLOOKUP($A450,'Summer 2023 PVI'!$B$2:$AF$216,13,FALSE)),0,(VLOOKUP($A450,'Summer 2023 PVI'!$B$2:$AF$216,13,FALSE)))</f>
        <v>0</v>
      </c>
      <c r="K450" s="231">
        <f>IF(ISNA(VLOOKUP($A450,'Autumn 2023 PVI'!$B$2:$AH$214,13,FALSE)),0,(VLOOKUP($A450,'Autumn 2023 PVI'!$B$2:$AH$214,13,FALSE)))</f>
        <v>30</v>
      </c>
      <c r="L450" s="231">
        <f>IF(ISNA(VLOOKUP($A450,'Spring 2023 PVI'!$B$3:$AF$219,16,FALSE)),0,(VLOOKUP($A450,'Spring 2023 PVI'!$B$3:$AF$219,16,FALSE)))</f>
        <v>0</v>
      </c>
      <c r="M450" s="231">
        <f>IF(ISNA(VLOOKUP($A450,'Summer 2023 PVI'!$B$2:$AF$216,16,FALSE)),0,(VLOOKUP($A450,'Summer 2023 PVI'!$B$2:$AF$216,16,FALSE)))</f>
        <v>0</v>
      </c>
      <c r="N450" s="231">
        <f>IF(ISNA(VLOOKUP($A450,'Autumn 2023 PVI'!$B$2:$AH$214,16,FALSE)),0,(VLOOKUP($A450,'Autumn 2023 PVI'!$B$2:$AH$214,16,FALSE)))</f>
        <v>30</v>
      </c>
      <c r="O450" s="231">
        <f>IF(ISNA(VLOOKUP($A450,'Spring 2023 PVI'!$B$3:$AF$219,3,FALSE)),0,(VLOOKUP($A450,'Spring 2023 PVI'!$B$3:$AF$219,3,FALSE)))</f>
        <v>0</v>
      </c>
      <c r="P450" s="231">
        <f>IF(ISNA(VLOOKUP($A450,'Summer 2023 PVI'!$B$3:$AF$216,3,FALSE)),0,(VLOOKUP($A450,'Summer 2023 PVI'!$B$2:$AF$216,3,FALSE)))</f>
        <v>0</v>
      </c>
      <c r="Q450" s="231">
        <f>IF(ISNA(VLOOKUP($A450,'Autumn 2023 PVI'!$B$2:$AF$214,3,FALSE)),0,(VLOOKUP($A450,'Autumn 2023 PVI'!$B$2:$AF$214,3,FALSE)))</f>
        <v>1</v>
      </c>
      <c r="R450" s="231">
        <f>IF(ISNA(VLOOKUP($A450,'Spring 2023 PVI'!$B$3:$AF$219,10,FALSE)),0,(VLOOKUP($A450,'Spring 2023 PVI'!$B$3:$AF$219,10,FALSE)))</f>
        <v>0</v>
      </c>
      <c r="S450" s="231">
        <f>IF(ISNA(VLOOKUP($A450,'Summer 2023 PVI'!$B$2:$AF$216,10,FALSE)),0,(VLOOKUP($A450,'Summer 2023 PVI'!$B$2:$AF$216,10,FALSE)))</f>
        <v>0</v>
      </c>
      <c r="T450" s="231">
        <f>IF(ISNA(VLOOKUP($A450,'Autumn 2023 PVI'!$B$2:$AH$214,10,FALSE)),0,(VLOOKUP($A450,'Autumn 2023 PVI'!$B$2:$AH$214,10,FALSE)))</f>
        <v>15</v>
      </c>
      <c r="U450" s="231">
        <f>IF(ISNA(VLOOKUP($A450,'Spring 2023 PVI'!$B$3:$AF$219,26,FALSE)),0,(VLOOKUP($A450,'Spring 2023 PVI'!$B$3:$AF$219,26,FALSE)))</f>
        <v>0</v>
      </c>
      <c r="V450" s="231">
        <f>IF(ISNA(VLOOKUP($A450,'Spring 2023 PVI'!$B$3:$AF$219,26,FALSE)),0,(VLOOKUP($A450,'Spring 2023 PVI'!$B$3:$AF$219,26,FALSE)))</f>
        <v>0</v>
      </c>
      <c r="W450" s="231">
        <f>IF(ISNA(VLOOKUP($A450,'Spring 2023 PVI'!$B$3:$AF$219,26,FALSE)),0,(VLOOKUP($A450,'Spring 2023 PVI'!$B$3:$AF$219,26,FALSE)))</f>
        <v>0</v>
      </c>
      <c r="X450" s="231">
        <f>IF(ISNA(VLOOKUP($A450,'Spring 2023 PVI'!$B$3:$AF$219,27,FALSE)),0,(VLOOKUP($A450,'Spring 2023 PVI'!$B$3:$AF$219,27,FALSE)))</f>
        <v>0</v>
      </c>
      <c r="Y450" s="231">
        <f>IF(ISNA(VLOOKUP($A450,'Spring 2023 PVI'!$B$3:$AF$219,27,FALSE)),0,(VLOOKUP($A450,'Spring 2023 PVI'!$B$3:$AF$219,27,FALSE)))</f>
        <v>0</v>
      </c>
      <c r="Z450" s="231">
        <f>IF(ISNA(VLOOKUP($A450,'Spring 2023 PVI'!$B$3:$AF$219,27,FALSE)),0,(VLOOKUP($A450,'Spring 2023 PVI'!$B$3:$AF$219,27,FALSE)))</f>
        <v>0</v>
      </c>
      <c r="AA450" s="231">
        <f>IF(ISNA(VLOOKUP($A450,'Spring 2023 PVI'!$B$3:$AF$219,28,FALSE)),0,(VLOOKUP($A450,'Spring 2023 PVI'!$B$3:$AF$219,28,FALSE)))</f>
        <v>0</v>
      </c>
      <c r="AB450" s="231">
        <f>IF(ISNA(VLOOKUP($A450,'Spring 2023 PVI'!$B$3:$AF$219,28,FALSE)),0,(VLOOKUP($A450,'Spring 2023 PVI'!$B$3:$AF$219,28,FALSE)))</f>
        <v>0</v>
      </c>
      <c r="AC450" s="231">
        <f>IF(ISNA(VLOOKUP($A450,'Spring 2023 PVI'!$B$3:$AF$219,28,FALSE)),0,(VLOOKUP($A450,'Spring 2023 PVI'!$B$3:$AF$219,28,FALSE)))</f>
        <v>0</v>
      </c>
      <c r="AD450" s="384">
        <f t="shared" si="185"/>
        <v>3902.4</v>
      </c>
      <c r="AE450" s="403">
        <v>15</v>
      </c>
      <c r="AF450" s="403">
        <v>0</v>
      </c>
      <c r="AG450" s="403">
        <v>0</v>
      </c>
      <c r="AH450" s="384">
        <f t="shared" si="192"/>
        <v>347.7</v>
      </c>
      <c r="AI450" s="384">
        <f t="shared" si="193"/>
        <v>0</v>
      </c>
      <c r="AJ450" s="384">
        <f t="shared" si="194"/>
        <v>0</v>
      </c>
      <c r="AK450" s="384">
        <f t="shared" si="186"/>
        <v>347.7</v>
      </c>
      <c r="AL450" s="403">
        <f>IF(ISNA(VLOOKUP($A450,'Spring 2023 PVI'!$B455:$AD455,29,FALSE)),0,(VLOOKUP($A450,'Spring 2023 PVI'!$B455:$AD455,29,FALSE)))</f>
        <v>0</v>
      </c>
      <c r="AM450" s="403">
        <f>IF(ISNA(VLOOKUP($A450,'Spring 2023 PVI'!$B455:$AZ455,30,FALSE)),0,(VLOOKUP($A450,'Spring 2023 PVI'!$B455:$AZ455,30,FALSE)))</f>
        <v>0</v>
      </c>
      <c r="AN450" s="402">
        <f t="shared" si="187"/>
        <v>0</v>
      </c>
      <c r="AO450" s="404">
        <f t="shared" si="188"/>
        <v>1468.8</v>
      </c>
      <c r="AP450" s="384">
        <f t="shared" si="189"/>
        <v>5718.9000000000005</v>
      </c>
      <c r="AQ450" s="403"/>
      <c r="AR450" s="403" t="e">
        <f>VLOOKUP($A450,'Data EYFSS Indica'!$C:$AQ,27,0)</f>
        <v>#N/A</v>
      </c>
      <c r="AS450" s="403" t="e">
        <f>VLOOKUP($A450,'Data EYFSS Indica'!$C:$AQ,28,0)</f>
        <v>#N/A</v>
      </c>
      <c r="AT450" s="409" t="e">
        <f t="shared" si="190"/>
        <v>#N/A</v>
      </c>
      <c r="AU450" s="409" t="e">
        <f>(VLOOKUP($A450,'Data EYFSS Indica'!$C:$AQ,24,0))/3.2*AU$3</f>
        <v>#N/A</v>
      </c>
      <c r="AV450" s="413" t="e">
        <f t="shared" si="191"/>
        <v>#N/A</v>
      </c>
      <c r="AW450" s="410" t="e">
        <f t="shared" ref="AW450:AW513" si="198">$AV450/12*5</f>
        <v>#N/A</v>
      </c>
      <c r="AX450" s="410" t="e">
        <f t="shared" ref="AX450:AX513" si="199">$AV450/12*4</f>
        <v>#N/A</v>
      </c>
      <c r="AY450" s="410" t="e">
        <f t="shared" ref="AY450:AY513" si="200">$AV450/12*3</f>
        <v>#N/A</v>
      </c>
      <c r="AZ450" s="642">
        <f>(SUMIF('Spring 2023 School'!B:B,Budget!A450,'Spring 2023 School'!AG:AG)+SUMIF('Summer 2023 School'!B:B,Budget!A450,'Summer 2023 School'!AG:AG)+SUMIF('Autumn 2023 School'!B:B,Budget!A450,'Autumn 2023 School'!AG:AG))</f>
        <v>0</v>
      </c>
      <c r="BA450" s="410">
        <f t="shared" ref="BA450:BA513" si="201">AZ450*$BA$3</f>
        <v>0</v>
      </c>
      <c r="BI450">
        <f t="shared" si="195"/>
        <v>225</v>
      </c>
      <c r="BJ450">
        <f t="shared" si="196"/>
        <v>0</v>
      </c>
      <c r="BK450">
        <f t="shared" si="197"/>
        <v>0</v>
      </c>
    </row>
    <row r="451" spans="1:63" x14ac:dyDescent="0.35">
      <c r="A451" s="231">
        <v>6015</v>
      </c>
      <c r="B451" t="s">
        <v>577</v>
      </c>
      <c r="C451" s="231">
        <f>IF(ISNA(VLOOKUP($A451,'Spring 2023 PVI'!$B$3:$AF$220,6,FALSE)),0,(VLOOKUP($A451,'Spring 2023 PVI'!$B$3:$AF$220,6,FALSE)))</f>
        <v>0</v>
      </c>
      <c r="D451" s="231">
        <f>IF(ISNA(VLOOKUP($A451,'Summer 2023 PVI'!$B$2:$AF$217,6,FALSE)),0,(VLOOKUP($A451,'Summer 2023 PVI'!$B$2:$AF$217,6,FALSE)))</f>
        <v>0</v>
      </c>
      <c r="E451" s="231">
        <f>IF(ISNA(VLOOKUP($A451,'Autumn 2023 PVI'!$B$2:$AH$214,6,FALSE)),0,(VLOOKUP($A451,'Autumn 2023 PVI'!$B$2:$AH$214,6,FALSE)))</f>
        <v>29</v>
      </c>
      <c r="F451" s="231">
        <f>IF(ISNA(VLOOKUP($A451,'Spring 2023 PVI'!$B$3:$AF$219,9,FALSE)),0,(VLOOKUP($A451,'Spring 2023 PVI'!$B$3:$AF$219,8,FALSE)))</f>
        <v>0</v>
      </c>
      <c r="G451" s="231">
        <f>IF(ISNA(VLOOKUP($A451,'Summer 2023 PVI'!$B$2:$AF$216,9,FALSE)),0,(VLOOKUP($A451,'Summer 2023 PVI'!$B$2:$AF$216,8,FALSE)))</f>
        <v>0</v>
      </c>
      <c r="H451" s="231">
        <f>IF(ISNA(VLOOKUP($A451,'Autumn 2023 PVI'!$B$2:$AH$214,9,FALSE)),0,(VLOOKUP($A451,'Autumn 2023 PVI'!$B$2:$AH$214,9,FALSE)))</f>
        <v>17</v>
      </c>
      <c r="I451" s="231">
        <f>IF(ISNA(VLOOKUP($A451,'Spring 2023 PVI'!$B$3:$AF$219,13,FALSE)),0,(VLOOKUP($A451,'Spring 2023 PVI'!$B$3:$AF$219,13,FALSE)))</f>
        <v>0</v>
      </c>
      <c r="J451" s="231">
        <f>IF(ISNA(VLOOKUP($A451,'Summer 2023 PVI'!$B$2:$AF$216,13,FALSE)),0,(VLOOKUP($A451,'Summer 2023 PVI'!$B$2:$AF$216,13,FALSE)))</f>
        <v>0</v>
      </c>
      <c r="K451" s="231">
        <f>IF(ISNA(VLOOKUP($A451,'Autumn 2023 PVI'!$B$2:$AH$214,13,FALSE)),0,(VLOOKUP($A451,'Autumn 2023 PVI'!$B$2:$AH$214,13,FALSE)))</f>
        <v>416.24999999999994</v>
      </c>
      <c r="L451" s="231">
        <f>IF(ISNA(VLOOKUP($A451,'Spring 2023 PVI'!$B$3:$AF$219,16,FALSE)),0,(VLOOKUP($A451,'Spring 2023 PVI'!$B$3:$AF$219,16,FALSE)))</f>
        <v>0</v>
      </c>
      <c r="M451" s="231">
        <f>IF(ISNA(VLOOKUP($A451,'Summer 2023 PVI'!$B$2:$AF$216,16,FALSE)),0,(VLOOKUP($A451,'Summer 2023 PVI'!$B$2:$AF$216,16,FALSE)))</f>
        <v>0</v>
      </c>
      <c r="N451" s="231">
        <f>IF(ISNA(VLOOKUP($A451,'Autumn 2023 PVI'!$B$2:$AH$214,16,FALSE)),0,(VLOOKUP($A451,'Autumn 2023 PVI'!$B$2:$AH$214,16,FALSE)))</f>
        <v>230.87</v>
      </c>
      <c r="O451" s="231">
        <f>IF(ISNA(VLOOKUP($A451,'Spring 2023 PVI'!$B$3:$AF$219,3,FALSE)),0,(VLOOKUP($A451,'Spring 2023 PVI'!$B$3:$AF$219,3,FALSE)))</f>
        <v>0</v>
      </c>
      <c r="P451" s="231">
        <f>IF(ISNA(VLOOKUP($A451,'Summer 2023 PVI'!$B$3:$AF$216,3,FALSE)),0,(VLOOKUP($A451,'Summer 2023 PVI'!$B$2:$AF$216,3,FALSE)))</f>
        <v>0</v>
      </c>
      <c r="Q451" s="231">
        <f>IF(ISNA(VLOOKUP($A451,'Autumn 2023 PVI'!$B$2:$AF$214,3,FALSE)),0,(VLOOKUP($A451,'Autumn 2023 PVI'!$B$2:$AF$214,3,FALSE)))</f>
        <v>2</v>
      </c>
      <c r="R451" s="231">
        <f>IF(ISNA(VLOOKUP($A451,'Spring 2023 PVI'!$B$3:$AF$219,10,FALSE)),0,(VLOOKUP($A451,'Spring 2023 PVI'!$B$3:$AF$219,10,FALSE)))</f>
        <v>0</v>
      </c>
      <c r="S451" s="231">
        <f>IF(ISNA(VLOOKUP($A451,'Summer 2023 PVI'!$B$2:$AF$216,10,FALSE)),0,(VLOOKUP($A451,'Summer 2023 PVI'!$B$2:$AF$216,10,FALSE)))</f>
        <v>0</v>
      </c>
      <c r="T451" s="231">
        <f>IF(ISNA(VLOOKUP($A451,'Autumn 2023 PVI'!$B$2:$AH$214,10,FALSE)),0,(VLOOKUP($A451,'Autumn 2023 PVI'!$B$2:$AH$214,10,FALSE)))</f>
        <v>29.26</v>
      </c>
      <c r="U451" s="231">
        <f>IF(ISNA(VLOOKUP($A451,'Spring 2023 PVI'!$B$3:$AF$219,26,FALSE)),0,(VLOOKUP($A451,'Spring 2023 PVI'!$B$3:$AF$219,26,FALSE)))</f>
        <v>0</v>
      </c>
      <c r="V451" s="231">
        <f>IF(ISNA(VLOOKUP($A451,'Spring 2023 PVI'!$B$3:$AF$219,26,FALSE)),0,(VLOOKUP($A451,'Spring 2023 PVI'!$B$3:$AF$219,26,FALSE)))</f>
        <v>0</v>
      </c>
      <c r="W451" s="231">
        <f>IF(ISNA(VLOOKUP($A451,'Spring 2023 PVI'!$B$3:$AF$219,26,FALSE)),0,(VLOOKUP($A451,'Spring 2023 PVI'!$B$3:$AF$219,26,FALSE)))</f>
        <v>0</v>
      </c>
      <c r="X451" s="231">
        <f>IF(ISNA(VLOOKUP($A451,'Spring 2023 PVI'!$B$3:$AF$219,27,FALSE)),0,(VLOOKUP($A451,'Spring 2023 PVI'!$B$3:$AF$219,27,FALSE)))</f>
        <v>0</v>
      </c>
      <c r="Y451" s="231">
        <f>IF(ISNA(VLOOKUP($A451,'Spring 2023 PVI'!$B$3:$AF$219,27,FALSE)),0,(VLOOKUP($A451,'Spring 2023 PVI'!$B$3:$AF$219,27,FALSE)))</f>
        <v>0</v>
      </c>
      <c r="Z451" s="231">
        <f>IF(ISNA(VLOOKUP($A451,'Spring 2023 PVI'!$B$3:$AF$219,27,FALSE)),0,(VLOOKUP($A451,'Spring 2023 PVI'!$B$3:$AF$219,27,FALSE)))</f>
        <v>0</v>
      </c>
      <c r="AA451" s="231">
        <f>IF(ISNA(VLOOKUP($A451,'Spring 2023 PVI'!$B$3:$AF$219,28,FALSE)),0,(VLOOKUP($A451,'Spring 2023 PVI'!$B$3:$AF$219,28,FALSE)))</f>
        <v>0</v>
      </c>
      <c r="AB451" s="231">
        <f>IF(ISNA(VLOOKUP($A451,'Spring 2023 PVI'!$B$3:$AF$219,28,FALSE)),0,(VLOOKUP($A451,'Spring 2023 PVI'!$B$3:$AF$219,28,FALSE)))</f>
        <v>0</v>
      </c>
      <c r="AC451" s="231">
        <f>IF(ISNA(VLOOKUP($A451,'Spring 2023 PVI'!$B$3:$AF$219,28,FALSE)),0,(VLOOKUP($A451,'Spring 2023 PVI'!$B$3:$AF$219,28,FALSE)))</f>
        <v>0</v>
      </c>
      <c r="AD451" s="384">
        <f t="shared" si="185"/>
        <v>42088.684799999995</v>
      </c>
      <c r="AE451" s="403">
        <v>0</v>
      </c>
      <c r="AF451" s="403">
        <v>0</v>
      </c>
      <c r="AG451" s="403">
        <v>0</v>
      </c>
      <c r="AH451" s="384">
        <f t="shared" si="192"/>
        <v>0</v>
      </c>
      <c r="AI451" s="384">
        <f t="shared" si="193"/>
        <v>0</v>
      </c>
      <c r="AJ451" s="384">
        <f t="shared" si="194"/>
        <v>0</v>
      </c>
      <c r="AK451" s="384">
        <f t="shared" si="186"/>
        <v>0</v>
      </c>
      <c r="AL451" s="403">
        <f>IF(ISNA(VLOOKUP($A451,'Spring 2023 PVI'!$B456:$AD456,29,FALSE)),0,(VLOOKUP($A451,'Spring 2023 PVI'!$B456:$AD456,29,FALSE)))</f>
        <v>0</v>
      </c>
      <c r="AM451" s="403">
        <f>IF(ISNA(VLOOKUP($A451,'Spring 2023 PVI'!$B456:$AZ456,30,FALSE)),0,(VLOOKUP($A451,'Spring 2023 PVI'!$B456:$AZ456,30,FALSE)))</f>
        <v>0</v>
      </c>
      <c r="AN451" s="402">
        <f t="shared" si="187"/>
        <v>0</v>
      </c>
      <c r="AO451" s="404">
        <f t="shared" si="188"/>
        <v>2865.1392000000001</v>
      </c>
      <c r="AP451" s="384">
        <f t="shared" si="189"/>
        <v>44953.823999999993</v>
      </c>
      <c r="AQ451" s="403"/>
      <c r="AR451" s="403" t="e">
        <f>VLOOKUP($A451,'Data EYFSS Indica'!$C:$AQ,27,0)</f>
        <v>#N/A</v>
      </c>
      <c r="AS451" s="403" t="e">
        <f>VLOOKUP($A451,'Data EYFSS Indica'!$C:$AQ,28,0)</f>
        <v>#N/A</v>
      </c>
      <c r="AT451" s="409" t="e">
        <f t="shared" si="190"/>
        <v>#N/A</v>
      </c>
      <c r="AU451" s="409" t="e">
        <f>(VLOOKUP($A451,'Data EYFSS Indica'!$C:$AQ,24,0))/3.2*AU$3</f>
        <v>#N/A</v>
      </c>
      <c r="AV451" s="413" t="e">
        <f t="shared" si="191"/>
        <v>#N/A</v>
      </c>
      <c r="AW451" s="410" t="e">
        <f t="shared" si="198"/>
        <v>#N/A</v>
      </c>
      <c r="AX451" s="410" t="e">
        <f t="shared" si="199"/>
        <v>#N/A</v>
      </c>
      <c r="AY451" s="410" t="e">
        <f t="shared" si="200"/>
        <v>#N/A</v>
      </c>
      <c r="AZ451" s="642">
        <f>(SUMIF('Spring 2023 School'!B:B,Budget!A451,'Spring 2023 School'!AG:AG)+SUMIF('Summer 2023 School'!B:B,Budget!A451,'Summer 2023 School'!AG:AG)+SUMIF('Autumn 2023 School'!B:B,Budget!A451,'Autumn 2023 School'!AG:AG))</f>
        <v>0</v>
      </c>
      <c r="BA451" s="410">
        <f t="shared" si="201"/>
        <v>0</v>
      </c>
      <c r="BI451">
        <f t="shared" si="195"/>
        <v>0</v>
      </c>
      <c r="BJ451">
        <f t="shared" si="196"/>
        <v>0</v>
      </c>
      <c r="BK451">
        <f t="shared" si="197"/>
        <v>0</v>
      </c>
    </row>
    <row r="452" spans="1:63" x14ac:dyDescent="0.35">
      <c r="A452" s="424">
        <v>6067</v>
      </c>
      <c r="B452" s="424" t="s">
        <v>578</v>
      </c>
      <c r="C452" s="231">
        <f>IF(ISNA(VLOOKUP($A452,'Spring 2023 PVI'!$B$3:$AF$220,6,FALSE)),0,(VLOOKUP($A452,'Spring 2023 PVI'!$B$3:$AF$220,6,FALSE)))</f>
        <v>0</v>
      </c>
      <c r="D452" s="231">
        <f>IF(ISNA(VLOOKUP($A452,'Summer 2023 PVI'!$B$2:$AF$217,6,FALSE)),0,(VLOOKUP($A452,'Summer 2023 PVI'!$B$2:$AF$217,6,FALSE)))</f>
        <v>0</v>
      </c>
      <c r="E452" s="231">
        <f>IF(ISNA(VLOOKUP($A452,'Autumn 2023 PVI'!$B$2:$AH$214,6,FALSE)),0,(VLOOKUP($A452,'Autumn 2023 PVI'!$B$2:$AH$214,6,FALSE)))</f>
        <v>2</v>
      </c>
      <c r="F452" s="231">
        <f>IF(ISNA(VLOOKUP($A452,'Spring 2023 PVI'!$B$3:$AF$219,9,FALSE)),0,(VLOOKUP($A452,'Spring 2023 PVI'!$B$3:$AF$219,8,FALSE)))</f>
        <v>0</v>
      </c>
      <c r="G452" s="231">
        <f>IF(ISNA(VLOOKUP($A452,'Summer 2023 PVI'!$B$2:$AF$216,9,FALSE)),0,(VLOOKUP($A452,'Summer 2023 PVI'!$B$2:$AF$216,8,FALSE)))</f>
        <v>0</v>
      </c>
      <c r="H452" s="231">
        <f>IF(ISNA(VLOOKUP($A452,'Autumn 2023 PVI'!$B$2:$AH$214,9,FALSE)),0,(VLOOKUP($A452,'Autumn 2023 PVI'!$B$2:$AH$214,9,FALSE)))</f>
        <v>2</v>
      </c>
      <c r="I452" s="231">
        <f>IF(ISNA(VLOOKUP($A452,'Spring 2023 PVI'!$B$3:$AF$219,13,FALSE)),0,(VLOOKUP($A452,'Spring 2023 PVI'!$B$3:$AF$219,13,FALSE)))</f>
        <v>0</v>
      </c>
      <c r="J452" s="231">
        <f>IF(ISNA(VLOOKUP($A452,'Summer 2023 PVI'!$B$2:$AF$216,13,FALSE)),0,(VLOOKUP($A452,'Summer 2023 PVI'!$B$2:$AF$216,13,FALSE)))</f>
        <v>0</v>
      </c>
      <c r="K452" s="231">
        <f>IF(ISNA(VLOOKUP($A452,'Autumn 2023 PVI'!$B$2:$AH$214,13,FALSE)),0,(VLOOKUP($A452,'Autumn 2023 PVI'!$B$2:$AH$214,13,FALSE)))</f>
        <v>30</v>
      </c>
      <c r="L452" s="231">
        <f>IF(ISNA(VLOOKUP($A452,'Spring 2023 PVI'!$B$3:$AF$219,16,FALSE)),0,(VLOOKUP($A452,'Spring 2023 PVI'!$B$3:$AF$219,16,FALSE)))</f>
        <v>0</v>
      </c>
      <c r="M452" s="231">
        <f>IF(ISNA(VLOOKUP($A452,'Summer 2023 PVI'!$B$2:$AF$216,16,FALSE)),0,(VLOOKUP($A452,'Summer 2023 PVI'!$B$2:$AF$216,16,FALSE)))</f>
        <v>0</v>
      </c>
      <c r="N452" s="231">
        <f>IF(ISNA(VLOOKUP($A452,'Autumn 2023 PVI'!$B$2:$AH$214,16,FALSE)),0,(VLOOKUP($A452,'Autumn 2023 PVI'!$B$2:$AH$214,16,FALSE)))</f>
        <v>18</v>
      </c>
      <c r="O452" s="231">
        <f>IF(ISNA(VLOOKUP($A452,'Spring 2023 PVI'!$B$3:$AF$219,3,FALSE)),0,(VLOOKUP($A452,'Spring 2023 PVI'!$B$3:$AF$219,3,FALSE)))</f>
        <v>0</v>
      </c>
      <c r="P452" s="231">
        <f>IF(ISNA(VLOOKUP($A452,'Summer 2023 PVI'!$B$3:$AF$216,3,FALSE)),0,(VLOOKUP($A452,'Summer 2023 PVI'!$B$2:$AF$216,3,FALSE)))</f>
        <v>0</v>
      </c>
      <c r="Q452" s="231">
        <f>IF(ISNA(VLOOKUP($A452,'Autumn 2023 PVI'!$B$2:$AF$214,3,FALSE)),0,(VLOOKUP($A452,'Autumn 2023 PVI'!$B$2:$AF$214,3,FALSE)))</f>
        <v>0</v>
      </c>
      <c r="R452" s="231">
        <f>IF(ISNA(VLOOKUP($A452,'Spring 2023 PVI'!$B$3:$AF$219,10,FALSE)),0,(VLOOKUP($A452,'Spring 2023 PVI'!$B$3:$AF$219,10,FALSE)))</f>
        <v>0</v>
      </c>
      <c r="S452" s="231">
        <f>IF(ISNA(VLOOKUP($A452,'Summer 2023 PVI'!$B$2:$AF$216,10,FALSE)),0,(VLOOKUP($A452,'Summer 2023 PVI'!$B$2:$AF$216,10,FALSE)))</f>
        <v>0</v>
      </c>
      <c r="T452" s="231">
        <f>IF(ISNA(VLOOKUP($A452,'Autumn 2023 PVI'!$B$2:$AH$214,10,FALSE)),0,(VLOOKUP($A452,'Autumn 2023 PVI'!$B$2:$AH$214,10,FALSE)))</f>
        <v>0</v>
      </c>
      <c r="U452" s="231">
        <f>IF(ISNA(VLOOKUP($A452,'Spring 2023 PVI'!$B$3:$AF$219,26,FALSE)),0,(VLOOKUP($A452,'Spring 2023 PVI'!$B$3:$AF$219,26,FALSE)))</f>
        <v>0</v>
      </c>
      <c r="V452" s="231">
        <f>IF(ISNA(VLOOKUP($A452,'Spring 2023 PVI'!$B$3:$AF$219,26,FALSE)),0,(VLOOKUP($A452,'Spring 2023 PVI'!$B$3:$AF$219,26,FALSE)))</f>
        <v>0</v>
      </c>
      <c r="W452" s="231">
        <f>IF(ISNA(VLOOKUP($A452,'Spring 2023 PVI'!$B$3:$AF$219,26,FALSE)),0,(VLOOKUP($A452,'Spring 2023 PVI'!$B$3:$AF$219,26,FALSE)))</f>
        <v>0</v>
      </c>
      <c r="X452" s="231">
        <f>IF(ISNA(VLOOKUP($A452,'Spring 2023 PVI'!$B$3:$AF$219,27,FALSE)),0,(VLOOKUP($A452,'Spring 2023 PVI'!$B$3:$AF$219,27,FALSE)))</f>
        <v>0</v>
      </c>
      <c r="Y452" s="231">
        <f>IF(ISNA(VLOOKUP($A452,'Spring 2023 PVI'!$B$3:$AF$219,27,FALSE)),0,(VLOOKUP($A452,'Spring 2023 PVI'!$B$3:$AF$219,27,FALSE)))</f>
        <v>0</v>
      </c>
      <c r="Z452" s="231">
        <f>IF(ISNA(VLOOKUP($A452,'Spring 2023 PVI'!$B$3:$AF$219,27,FALSE)),0,(VLOOKUP($A452,'Spring 2023 PVI'!$B$3:$AF$219,27,FALSE)))</f>
        <v>0</v>
      </c>
      <c r="AA452" s="231">
        <f>IF(ISNA(VLOOKUP($A452,'Spring 2023 PVI'!$B$3:$AF$219,28,FALSE)),0,(VLOOKUP($A452,'Spring 2023 PVI'!$B$3:$AF$219,28,FALSE)))</f>
        <v>0</v>
      </c>
      <c r="AB452" s="231">
        <f>IF(ISNA(VLOOKUP($A452,'Spring 2023 PVI'!$B$3:$AF$219,28,FALSE)),0,(VLOOKUP($A452,'Spring 2023 PVI'!$B$3:$AF$219,28,FALSE)))</f>
        <v>0</v>
      </c>
      <c r="AC452" s="231">
        <f>IF(ISNA(VLOOKUP($A452,'Spring 2023 PVI'!$B$3:$AF$219,28,FALSE)),0,(VLOOKUP($A452,'Spring 2023 PVI'!$B$3:$AF$219,28,FALSE)))</f>
        <v>0</v>
      </c>
      <c r="AD452" s="384">
        <f t="shared" si="185"/>
        <v>3121.92</v>
      </c>
      <c r="AE452" s="403">
        <v>0</v>
      </c>
      <c r="AF452" s="403">
        <v>0</v>
      </c>
      <c r="AG452" s="403">
        <v>0</v>
      </c>
      <c r="AH452" s="384">
        <f t="shared" si="192"/>
        <v>0</v>
      </c>
      <c r="AI452" s="384">
        <f t="shared" si="193"/>
        <v>0</v>
      </c>
      <c r="AJ452" s="384">
        <f t="shared" si="194"/>
        <v>0</v>
      </c>
      <c r="AK452" s="384">
        <f t="shared" si="186"/>
        <v>0</v>
      </c>
      <c r="AL452" s="403">
        <f>IF(ISNA(VLOOKUP($A452,'Spring 2023 PVI'!$B457:$AD457,29,FALSE)),0,(VLOOKUP($A452,'Spring 2023 PVI'!$B457:$AD457,29,FALSE)))</f>
        <v>0</v>
      </c>
      <c r="AM452" s="403">
        <f>IF(ISNA(VLOOKUP($A452,'Spring 2023 PVI'!$B457:$AZ457,30,FALSE)),0,(VLOOKUP($A452,'Spring 2023 PVI'!$B457:$AZ457,30,FALSE)))</f>
        <v>0</v>
      </c>
      <c r="AN452" s="402">
        <f t="shared" si="187"/>
        <v>0</v>
      </c>
      <c r="AO452" s="404">
        <f t="shared" si="188"/>
        <v>0</v>
      </c>
      <c r="AP452" s="384">
        <f t="shared" si="189"/>
        <v>3121.92</v>
      </c>
      <c r="AQ452" s="403"/>
      <c r="AR452" s="403" t="e">
        <f>VLOOKUP($A452,'Data EYFSS Indica'!$C:$AQ,27,0)</f>
        <v>#N/A</v>
      </c>
      <c r="AS452" s="403" t="e">
        <f>VLOOKUP($A452,'Data EYFSS Indica'!$C:$AQ,28,0)</f>
        <v>#N/A</v>
      </c>
      <c r="AT452" s="409" t="e">
        <f t="shared" si="190"/>
        <v>#N/A</v>
      </c>
      <c r="AU452" s="409" t="e">
        <f>(VLOOKUP($A452,'Data EYFSS Indica'!$C:$AQ,24,0))/3.2*AU$3</f>
        <v>#N/A</v>
      </c>
      <c r="AV452" s="413" t="e">
        <f t="shared" si="191"/>
        <v>#N/A</v>
      </c>
      <c r="AW452" s="410" t="e">
        <f t="shared" si="198"/>
        <v>#N/A</v>
      </c>
      <c r="AX452" s="410" t="e">
        <f t="shared" si="199"/>
        <v>#N/A</v>
      </c>
      <c r="AY452" s="410" t="e">
        <f t="shared" si="200"/>
        <v>#N/A</v>
      </c>
      <c r="AZ452" s="642">
        <f>(SUMIF('Spring 2023 School'!B:B,Budget!A452,'Spring 2023 School'!AG:AG)+SUMIF('Summer 2023 School'!B:B,Budget!A452,'Summer 2023 School'!AG:AG)+SUMIF('Autumn 2023 School'!B:B,Budget!A452,'Autumn 2023 School'!AG:AG))</f>
        <v>0</v>
      </c>
      <c r="BA452" s="410">
        <f t="shared" si="201"/>
        <v>0</v>
      </c>
      <c r="BI452">
        <f t="shared" si="195"/>
        <v>0</v>
      </c>
      <c r="BJ452">
        <f t="shared" si="196"/>
        <v>0</v>
      </c>
      <c r="BK452">
        <f t="shared" si="197"/>
        <v>0</v>
      </c>
    </row>
    <row r="453" spans="1:63" x14ac:dyDescent="0.35">
      <c r="A453" s="231">
        <v>6082</v>
      </c>
      <c r="B453" t="s">
        <v>579</v>
      </c>
      <c r="C453" s="231">
        <f>IF(ISNA(VLOOKUP($A453,'Spring 2023 PVI'!$B$3:$AF$220,6,FALSE)),0,(VLOOKUP($A453,'Spring 2023 PVI'!$B$3:$AF$220,6,FALSE)))</f>
        <v>0</v>
      </c>
      <c r="D453" s="231">
        <f>IF(ISNA(VLOOKUP($A453,'Summer 2023 PVI'!$B$2:$AF$217,6,FALSE)),0,(VLOOKUP($A453,'Summer 2023 PVI'!$B$2:$AF$217,6,FALSE)))</f>
        <v>0</v>
      </c>
      <c r="E453" s="231">
        <f>IF(ISNA(VLOOKUP($A453,'Autumn 2023 PVI'!$B$2:$AH$214,6,FALSE)),0,(VLOOKUP($A453,'Autumn 2023 PVI'!$B$2:$AH$214,6,FALSE)))</f>
        <v>0</v>
      </c>
      <c r="F453" s="231">
        <f>IF(ISNA(VLOOKUP($A453,'Spring 2023 PVI'!$B$3:$AF$219,9,FALSE)),0,(VLOOKUP($A453,'Spring 2023 PVI'!$B$3:$AF$219,8,FALSE)))</f>
        <v>0</v>
      </c>
      <c r="G453" s="231">
        <f>IF(ISNA(VLOOKUP($A453,'Summer 2023 PVI'!$B$2:$AF$216,9,FALSE)),0,(VLOOKUP($A453,'Summer 2023 PVI'!$B$2:$AF$216,8,FALSE)))</f>
        <v>0</v>
      </c>
      <c r="H453" s="231">
        <f>IF(ISNA(VLOOKUP($A453,'Autumn 2023 PVI'!$B$2:$AH$214,9,FALSE)),0,(VLOOKUP($A453,'Autumn 2023 PVI'!$B$2:$AH$214,9,FALSE)))</f>
        <v>0</v>
      </c>
      <c r="I453" s="231">
        <f>IF(ISNA(VLOOKUP($A453,'Spring 2023 PVI'!$B$3:$AF$219,13,FALSE)),0,(VLOOKUP($A453,'Spring 2023 PVI'!$B$3:$AF$219,13,FALSE)))</f>
        <v>0</v>
      </c>
      <c r="J453" s="231">
        <f>IF(ISNA(VLOOKUP($A453,'Summer 2023 PVI'!$B$2:$AF$216,13,FALSE)),0,(VLOOKUP($A453,'Summer 2023 PVI'!$B$2:$AF$216,13,FALSE)))</f>
        <v>0</v>
      </c>
      <c r="K453" s="231">
        <f>IF(ISNA(VLOOKUP($A453,'Autumn 2023 PVI'!$B$2:$AH$214,13,FALSE)),0,(VLOOKUP($A453,'Autumn 2023 PVI'!$B$2:$AH$214,13,FALSE)))</f>
        <v>0</v>
      </c>
      <c r="L453" s="231">
        <f>IF(ISNA(VLOOKUP($A453,'Spring 2023 PVI'!$B$3:$AF$219,16,FALSE)),0,(VLOOKUP($A453,'Spring 2023 PVI'!$B$3:$AF$219,16,FALSE)))</f>
        <v>0</v>
      </c>
      <c r="M453" s="231">
        <f>IF(ISNA(VLOOKUP($A453,'Summer 2023 PVI'!$B$2:$AF$216,16,FALSE)),0,(VLOOKUP($A453,'Summer 2023 PVI'!$B$2:$AF$216,16,FALSE)))</f>
        <v>0</v>
      </c>
      <c r="N453" s="231">
        <f>IF(ISNA(VLOOKUP($A453,'Autumn 2023 PVI'!$B$2:$AH$214,16,FALSE)),0,(VLOOKUP($A453,'Autumn 2023 PVI'!$B$2:$AH$214,16,FALSE)))</f>
        <v>0</v>
      </c>
      <c r="O453" s="231">
        <f>IF(ISNA(VLOOKUP($A453,'Spring 2023 PVI'!$B$3:$AF$219,3,FALSE)),0,(VLOOKUP($A453,'Spring 2023 PVI'!$B$3:$AF$219,3,FALSE)))</f>
        <v>0</v>
      </c>
      <c r="P453" s="231">
        <f>IF(ISNA(VLOOKUP($A453,'Summer 2023 PVI'!$B$3:$AF$216,3,FALSE)),0,(VLOOKUP($A453,'Summer 2023 PVI'!$B$2:$AF$216,3,FALSE)))</f>
        <v>0</v>
      </c>
      <c r="Q453" s="231">
        <f>IF(ISNA(VLOOKUP($A453,'Autumn 2023 PVI'!$B$2:$AF$214,3,FALSE)),0,(VLOOKUP($A453,'Autumn 2023 PVI'!$B$2:$AF$214,3,FALSE)))</f>
        <v>0</v>
      </c>
      <c r="R453" s="231">
        <f>IF(ISNA(VLOOKUP($A453,'Spring 2023 PVI'!$B$3:$AF$219,10,FALSE)),0,(VLOOKUP($A453,'Spring 2023 PVI'!$B$3:$AF$219,10,FALSE)))</f>
        <v>0</v>
      </c>
      <c r="S453" s="231">
        <f>IF(ISNA(VLOOKUP($A453,'Summer 2023 PVI'!$B$2:$AF$216,10,FALSE)),0,(VLOOKUP($A453,'Summer 2023 PVI'!$B$2:$AF$216,10,FALSE)))</f>
        <v>0</v>
      </c>
      <c r="T453" s="231">
        <f>IF(ISNA(VLOOKUP($A453,'Autumn 2023 PVI'!$B$2:$AH$214,10,FALSE)),0,(VLOOKUP($A453,'Autumn 2023 PVI'!$B$2:$AH$214,10,FALSE)))</f>
        <v>0</v>
      </c>
      <c r="U453" s="231">
        <f>IF(ISNA(VLOOKUP($A453,'Spring 2023 PVI'!$B$3:$AF$219,26,FALSE)),0,(VLOOKUP($A453,'Spring 2023 PVI'!$B$3:$AF$219,26,FALSE)))</f>
        <v>0</v>
      </c>
      <c r="V453" s="231">
        <f>IF(ISNA(VLOOKUP($A453,'Spring 2023 PVI'!$B$3:$AF$219,26,FALSE)),0,(VLOOKUP($A453,'Spring 2023 PVI'!$B$3:$AF$219,26,FALSE)))</f>
        <v>0</v>
      </c>
      <c r="W453" s="231">
        <f>IF(ISNA(VLOOKUP($A453,'Spring 2023 PVI'!$B$3:$AF$219,26,FALSE)),0,(VLOOKUP($A453,'Spring 2023 PVI'!$B$3:$AF$219,26,FALSE)))</f>
        <v>0</v>
      </c>
      <c r="X453" s="231">
        <f>IF(ISNA(VLOOKUP($A453,'Spring 2023 PVI'!$B$3:$AF$219,27,FALSE)),0,(VLOOKUP($A453,'Spring 2023 PVI'!$B$3:$AF$219,27,FALSE)))</f>
        <v>0</v>
      </c>
      <c r="Y453" s="231">
        <f>IF(ISNA(VLOOKUP($A453,'Spring 2023 PVI'!$B$3:$AF$219,27,FALSE)),0,(VLOOKUP($A453,'Spring 2023 PVI'!$B$3:$AF$219,27,FALSE)))</f>
        <v>0</v>
      </c>
      <c r="Z453" s="231">
        <f>IF(ISNA(VLOOKUP($A453,'Spring 2023 PVI'!$B$3:$AF$219,27,FALSE)),0,(VLOOKUP($A453,'Spring 2023 PVI'!$B$3:$AF$219,27,FALSE)))</f>
        <v>0</v>
      </c>
      <c r="AA453" s="231">
        <f>IF(ISNA(VLOOKUP($A453,'Spring 2023 PVI'!$B$3:$AF$219,28,FALSE)),0,(VLOOKUP($A453,'Spring 2023 PVI'!$B$3:$AF$219,28,FALSE)))</f>
        <v>0</v>
      </c>
      <c r="AB453" s="231">
        <f>IF(ISNA(VLOOKUP($A453,'Spring 2023 PVI'!$B$3:$AF$219,28,FALSE)),0,(VLOOKUP($A453,'Spring 2023 PVI'!$B$3:$AF$219,28,FALSE)))</f>
        <v>0</v>
      </c>
      <c r="AC453" s="231">
        <f>IF(ISNA(VLOOKUP($A453,'Spring 2023 PVI'!$B$3:$AF$219,28,FALSE)),0,(VLOOKUP($A453,'Spring 2023 PVI'!$B$3:$AF$219,28,FALSE)))</f>
        <v>0</v>
      </c>
      <c r="AD453" s="384">
        <f t="shared" si="185"/>
        <v>0</v>
      </c>
      <c r="AE453" s="403">
        <v>0</v>
      </c>
      <c r="AF453" s="403">
        <v>0</v>
      </c>
      <c r="AG453" s="403">
        <v>0</v>
      </c>
      <c r="AH453" s="384">
        <f t="shared" si="192"/>
        <v>0</v>
      </c>
      <c r="AI453" s="384">
        <f t="shared" si="193"/>
        <v>0</v>
      </c>
      <c r="AJ453" s="384">
        <f t="shared" si="194"/>
        <v>0</v>
      </c>
      <c r="AK453" s="384">
        <f t="shared" si="186"/>
        <v>0</v>
      </c>
      <c r="AL453" s="403">
        <f>IF(ISNA(VLOOKUP($A453,'Spring 2023 PVI'!$B458:$AD458,29,FALSE)),0,(VLOOKUP($A453,'Spring 2023 PVI'!$B458:$AD458,29,FALSE)))</f>
        <v>0</v>
      </c>
      <c r="AM453" s="403">
        <f>IF(ISNA(VLOOKUP($A453,'Spring 2023 PVI'!$B458:$AZ458,30,FALSE)),0,(VLOOKUP($A453,'Spring 2023 PVI'!$B458:$AZ458,30,FALSE)))</f>
        <v>0</v>
      </c>
      <c r="AN453" s="402">
        <f t="shared" si="187"/>
        <v>0</v>
      </c>
      <c r="AO453" s="404">
        <f t="shared" si="188"/>
        <v>0</v>
      </c>
      <c r="AP453" s="384">
        <f t="shared" si="189"/>
        <v>0</v>
      </c>
      <c r="AQ453" s="403"/>
      <c r="AR453" s="403" t="e">
        <f>VLOOKUP($A453,'Data EYFSS Indica'!$C:$AQ,27,0)</f>
        <v>#N/A</v>
      </c>
      <c r="AS453" s="403" t="e">
        <f>VLOOKUP($A453,'Data EYFSS Indica'!$C:$AQ,28,0)</f>
        <v>#N/A</v>
      </c>
      <c r="AT453" s="409" t="e">
        <f t="shared" si="190"/>
        <v>#N/A</v>
      </c>
      <c r="AU453" s="409" t="e">
        <f>(VLOOKUP($A453,'Data EYFSS Indica'!$C:$AQ,24,0))/3.2*AU$3</f>
        <v>#N/A</v>
      </c>
      <c r="AV453" s="413" t="e">
        <f t="shared" si="191"/>
        <v>#N/A</v>
      </c>
      <c r="AW453" s="410" t="e">
        <f t="shared" si="198"/>
        <v>#N/A</v>
      </c>
      <c r="AX453" s="410" t="e">
        <f t="shared" si="199"/>
        <v>#N/A</v>
      </c>
      <c r="AY453" s="410" t="e">
        <f t="shared" si="200"/>
        <v>#N/A</v>
      </c>
      <c r="AZ453" s="642">
        <f>(SUMIF('Spring 2023 School'!B:B,Budget!A453,'Spring 2023 School'!AG:AG)+SUMIF('Summer 2023 School'!B:B,Budget!A453,'Summer 2023 School'!AG:AG)+SUMIF('Autumn 2023 School'!B:B,Budget!A453,'Autumn 2023 School'!AG:AG))</f>
        <v>0</v>
      </c>
      <c r="BA453" s="410">
        <f t="shared" si="201"/>
        <v>0</v>
      </c>
      <c r="BI453">
        <f t="shared" si="195"/>
        <v>0</v>
      </c>
      <c r="BJ453">
        <f t="shared" si="196"/>
        <v>0</v>
      </c>
      <c r="BK453">
        <f t="shared" si="197"/>
        <v>0</v>
      </c>
    </row>
    <row r="454" spans="1:63" x14ac:dyDescent="0.35">
      <c r="A454" s="231">
        <v>6088</v>
      </c>
      <c r="B454" t="s">
        <v>580</v>
      </c>
      <c r="C454" s="231">
        <f>IF(ISNA(VLOOKUP($A454,'Spring 2023 PVI'!$B$3:$AF$220,6,FALSE)),0,(VLOOKUP($A454,'Spring 2023 PVI'!$B$3:$AF$220,6,FALSE)))</f>
        <v>0</v>
      </c>
      <c r="D454" s="231">
        <f>IF(ISNA(VLOOKUP($A454,'Summer 2023 PVI'!$B$2:$AF$217,6,FALSE)),0,(VLOOKUP($A454,'Summer 2023 PVI'!$B$2:$AF$217,6,FALSE)))</f>
        <v>0</v>
      </c>
      <c r="E454" s="231">
        <f>IF(ISNA(VLOOKUP($A454,'Autumn 2023 PVI'!$B$2:$AH$214,6,FALSE)),0,(VLOOKUP($A454,'Autumn 2023 PVI'!$B$2:$AH$214,6,FALSE)))</f>
        <v>0</v>
      </c>
      <c r="F454" s="231">
        <f>IF(ISNA(VLOOKUP($A454,'Spring 2023 PVI'!$B$3:$AF$219,9,FALSE)),0,(VLOOKUP($A454,'Spring 2023 PVI'!$B$3:$AF$219,8,FALSE)))</f>
        <v>0</v>
      </c>
      <c r="G454" s="231">
        <f>IF(ISNA(VLOOKUP($A454,'Summer 2023 PVI'!$B$2:$AF$216,9,FALSE)),0,(VLOOKUP($A454,'Summer 2023 PVI'!$B$2:$AF$216,8,FALSE)))</f>
        <v>0</v>
      </c>
      <c r="H454" s="231">
        <f>IF(ISNA(VLOOKUP($A454,'Autumn 2023 PVI'!$B$2:$AH$214,9,FALSE)),0,(VLOOKUP($A454,'Autumn 2023 PVI'!$B$2:$AH$214,9,FALSE)))</f>
        <v>0</v>
      </c>
      <c r="I454" s="231">
        <f>IF(ISNA(VLOOKUP($A454,'Spring 2023 PVI'!$B$3:$AF$219,13,FALSE)),0,(VLOOKUP($A454,'Spring 2023 PVI'!$B$3:$AF$219,13,FALSE)))</f>
        <v>0</v>
      </c>
      <c r="J454" s="231">
        <f>IF(ISNA(VLOOKUP($A454,'Summer 2023 PVI'!$B$2:$AF$216,13,FALSE)),0,(VLOOKUP($A454,'Summer 2023 PVI'!$B$2:$AF$216,13,FALSE)))</f>
        <v>0</v>
      </c>
      <c r="K454" s="231">
        <f>IF(ISNA(VLOOKUP($A454,'Autumn 2023 PVI'!$B$2:$AH$214,13,FALSE)),0,(VLOOKUP($A454,'Autumn 2023 PVI'!$B$2:$AH$214,13,FALSE)))</f>
        <v>0</v>
      </c>
      <c r="L454" s="231">
        <f>IF(ISNA(VLOOKUP($A454,'Spring 2023 PVI'!$B$3:$AF$219,16,FALSE)),0,(VLOOKUP($A454,'Spring 2023 PVI'!$B$3:$AF$219,16,FALSE)))</f>
        <v>0</v>
      </c>
      <c r="M454" s="231">
        <f>IF(ISNA(VLOOKUP($A454,'Summer 2023 PVI'!$B$2:$AF$216,16,FALSE)),0,(VLOOKUP($A454,'Summer 2023 PVI'!$B$2:$AF$216,16,FALSE)))</f>
        <v>0</v>
      </c>
      <c r="N454" s="231">
        <f>IF(ISNA(VLOOKUP($A454,'Autumn 2023 PVI'!$B$2:$AH$214,16,FALSE)),0,(VLOOKUP($A454,'Autumn 2023 PVI'!$B$2:$AH$214,16,FALSE)))</f>
        <v>0</v>
      </c>
      <c r="O454" s="231">
        <f>IF(ISNA(VLOOKUP($A454,'Spring 2023 PVI'!$B$3:$AF$219,3,FALSE)),0,(VLOOKUP($A454,'Spring 2023 PVI'!$B$3:$AF$219,3,FALSE)))</f>
        <v>0</v>
      </c>
      <c r="P454" s="231">
        <f>IF(ISNA(VLOOKUP($A454,'Summer 2023 PVI'!$B$3:$AF$216,3,FALSE)),0,(VLOOKUP($A454,'Summer 2023 PVI'!$B$2:$AF$216,3,FALSE)))</f>
        <v>0</v>
      </c>
      <c r="Q454" s="231">
        <f>IF(ISNA(VLOOKUP($A454,'Autumn 2023 PVI'!$B$2:$AF$214,3,FALSE)),0,(VLOOKUP($A454,'Autumn 2023 PVI'!$B$2:$AF$214,3,FALSE)))</f>
        <v>0</v>
      </c>
      <c r="R454" s="231">
        <f>IF(ISNA(VLOOKUP($A454,'Spring 2023 PVI'!$B$3:$AF$219,10,FALSE)),0,(VLOOKUP($A454,'Spring 2023 PVI'!$B$3:$AF$219,10,FALSE)))</f>
        <v>0</v>
      </c>
      <c r="S454" s="231">
        <f>IF(ISNA(VLOOKUP($A454,'Summer 2023 PVI'!$B$2:$AF$216,10,FALSE)),0,(VLOOKUP($A454,'Summer 2023 PVI'!$B$2:$AF$216,10,FALSE)))</f>
        <v>0</v>
      </c>
      <c r="T454" s="231">
        <f>IF(ISNA(VLOOKUP($A454,'Autumn 2023 PVI'!$B$2:$AH$214,10,FALSE)),0,(VLOOKUP($A454,'Autumn 2023 PVI'!$B$2:$AH$214,10,FALSE)))</f>
        <v>0</v>
      </c>
      <c r="U454" s="231">
        <f>IF(ISNA(VLOOKUP($A454,'Spring 2023 PVI'!$B$3:$AF$219,26,FALSE)),0,(VLOOKUP($A454,'Spring 2023 PVI'!$B$3:$AF$219,26,FALSE)))</f>
        <v>0</v>
      </c>
      <c r="V454" s="231">
        <f>IF(ISNA(VLOOKUP($A454,'Spring 2023 PVI'!$B$3:$AF$219,26,FALSE)),0,(VLOOKUP($A454,'Spring 2023 PVI'!$B$3:$AF$219,26,FALSE)))</f>
        <v>0</v>
      </c>
      <c r="W454" s="231">
        <f>IF(ISNA(VLOOKUP($A454,'Spring 2023 PVI'!$B$3:$AF$219,26,FALSE)),0,(VLOOKUP($A454,'Spring 2023 PVI'!$B$3:$AF$219,26,FALSE)))</f>
        <v>0</v>
      </c>
      <c r="X454" s="231">
        <f>IF(ISNA(VLOOKUP($A454,'Spring 2023 PVI'!$B$3:$AF$219,27,FALSE)),0,(VLOOKUP($A454,'Spring 2023 PVI'!$B$3:$AF$219,27,FALSE)))</f>
        <v>0</v>
      </c>
      <c r="Y454" s="231">
        <f>IF(ISNA(VLOOKUP($A454,'Spring 2023 PVI'!$B$3:$AF$219,27,FALSE)),0,(VLOOKUP($A454,'Spring 2023 PVI'!$B$3:$AF$219,27,FALSE)))</f>
        <v>0</v>
      </c>
      <c r="Z454" s="231">
        <f>IF(ISNA(VLOOKUP($A454,'Spring 2023 PVI'!$B$3:$AF$219,27,FALSE)),0,(VLOOKUP($A454,'Spring 2023 PVI'!$B$3:$AF$219,27,FALSE)))</f>
        <v>0</v>
      </c>
      <c r="AA454" s="231">
        <f>IF(ISNA(VLOOKUP($A454,'Spring 2023 PVI'!$B$3:$AF$219,28,FALSE)),0,(VLOOKUP($A454,'Spring 2023 PVI'!$B$3:$AF$219,28,FALSE)))</f>
        <v>0</v>
      </c>
      <c r="AB454" s="231">
        <f>IF(ISNA(VLOOKUP($A454,'Spring 2023 PVI'!$B$3:$AF$219,28,FALSE)),0,(VLOOKUP($A454,'Spring 2023 PVI'!$B$3:$AF$219,28,FALSE)))</f>
        <v>0</v>
      </c>
      <c r="AC454" s="231">
        <f>IF(ISNA(VLOOKUP($A454,'Spring 2023 PVI'!$B$3:$AF$219,28,FALSE)),0,(VLOOKUP($A454,'Spring 2023 PVI'!$B$3:$AF$219,28,FALSE)))</f>
        <v>0</v>
      </c>
      <c r="AD454" s="384">
        <f t="shared" si="185"/>
        <v>0</v>
      </c>
      <c r="AE454" s="403">
        <v>0</v>
      </c>
      <c r="AF454" s="403">
        <v>0</v>
      </c>
      <c r="AG454" s="403">
        <v>0</v>
      </c>
      <c r="AH454" s="384">
        <f t="shared" si="192"/>
        <v>0</v>
      </c>
      <c r="AI454" s="384">
        <f t="shared" si="193"/>
        <v>0</v>
      </c>
      <c r="AJ454" s="384">
        <f t="shared" si="194"/>
        <v>0</v>
      </c>
      <c r="AK454" s="384">
        <f t="shared" si="186"/>
        <v>0</v>
      </c>
      <c r="AL454" s="403">
        <f>IF(ISNA(VLOOKUP($A454,'Spring 2023 PVI'!$B459:$AD459,29,FALSE)),0,(VLOOKUP($A454,'Spring 2023 PVI'!$B459:$AD459,29,FALSE)))</f>
        <v>0</v>
      </c>
      <c r="AM454" s="403">
        <f>IF(ISNA(VLOOKUP($A454,'Spring 2023 PVI'!$B459:$AZ459,30,FALSE)),0,(VLOOKUP($A454,'Spring 2023 PVI'!$B459:$AZ459,30,FALSE)))</f>
        <v>0</v>
      </c>
      <c r="AN454" s="402">
        <f t="shared" si="187"/>
        <v>0</v>
      </c>
      <c r="AO454" s="404">
        <f t="shared" si="188"/>
        <v>0</v>
      </c>
      <c r="AP454" s="384">
        <f t="shared" si="189"/>
        <v>0</v>
      </c>
      <c r="AQ454" s="403"/>
      <c r="AR454" s="403" t="e">
        <f>VLOOKUP($A454,'Data EYFSS Indica'!$C:$AQ,27,0)</f>
        <v>#N/A</v>
      </c>
      <c r="AS454" s="403" t="e">
        <f>VLOOKUP($A454,'Data EYFSS Indica'!$C:$AQ,28,0)</f>
        <v>#N/A</v>
      </c>
      <c r="AT454" s="409" t="e">
        <f t="shared" si="190"/>
        <v>#N/A</v>
      </c>
      <c r="AU454" s="409" t="e">
        <f>(VLOOKUP($A454,'Data EYFSS Indica'!$C:$AQ,24,0))/3.2*AU$3</f>
        <v>#N/A</v>
      </c>
      <c r="AV454" s="413" t="e">
        <f t="shared" si="191"/>
        <v>#N/A</v>
      </c>
      <c r="AW454" s="410" t="e">
        <f t="shared" si="198"/>
        <v>#N/A</v>
      </c>
      <c r="AX454" s="410" t="e">
        <f t="shared" si="199"/>
        <v>#N/A</v>
      </c>
      <c r="AY454" s="410" t="e">
        <f t="shared" si="200"/>
        <v>#N/A</v>
      </c>
      <c r="AZ454" s="642">
        <f>(SUMIF('Spring 2023 School'!B:B,Budget!A454,'Spring 2023 School'!AG:AG)+SUMIF('Summer 2023 School'!B:B,Budget!A454,'Summer 2023 School'!AG:AG)+SUMIF('Autumn 2023 School'!B:B,Budget!A454,'Autumn 2023 School'!AG:AG))</f>
        <v>0</v>
      </c>
      <c r="BA454" s="410">
        <f t="shared" si="201"/>
        <v>0</v>
      </c>
      <c r="BI454">
        <f t="shared" si="195"/>
        <v>0</v>
      </c>
      <c r="BJ454">
        <f t="shared" si="196"/>
        <v>0</v>
      </c>
      <c r="BK454">
        <f t="shared" si="197"/>
        <v>0</v>
      </c>
    </row>
    <row r="455" spans="1:63" x14ac:dyDescent="0.35">
      <c r="A455" s="231">
        <v>6097</v>
      </c>
      <c r="B455" t="s">
        <v>581</v>
      </c>
      <c r="C455" s="231">
        <f>IF(ISNA(VLOOKUP($A455,'Spring 2023 PVI'!$B$3:$AF$220,6,FALSE)),0,(VLOOKUP($A455,'Spring 2023 PVI'!$B$3:$AF$220,6,FALSE)))</f>
        <v>0</v>
      </c>
      <c r="D455" s="231">
        <f>IF(ISNA(VLOOKUP($A455,'Summer 2023 PVI'!$B$2:$AF$217,6,FALSE)),0,(VLOOKUP($A455,'Summer 2023 PVI'!$B$2:$AF$217,6,FALSE)))</f>
        <v>0</v>
      </c>
      <c r="E455" s="231">
        <f>IF(ISNA(VLOOKUP($A455,'Autumn 2023 PVI'!$B$2:$AH$214,6,FALSE)),0,(VLOOKUP($A455,'Autumn 2023 PVI'!$B$2:$AH$214,6,FALSE)))</f>
        <v>0</v>
      </c>
      <c r="F455" s="231">
        <f>IF(ISNA(VLOOKUP($A455,'Spring 2023 PVI'!$B$3:$AF$219,9,FALSE)),0,(VLOOKUP($A455,'Spring 2023 PVI'!$B$3:$AF$219,8,FALSE)))</f>
        <v>0</v>
      </c>
      <c r="G455" s="231">
        <f>IF(ISNA(VLOOKUP($A455,'Summer 2023 PVI'!$B$2:$AF$216,9,FALSE)),0,(VLOOKUP($A455,'Summer 2023 PVI'!$B$2:$AF$216,8,FALSE)))</f>
        <v>0</v>
      </c>
      <c r="H455" s="231">
        <f>IF(ISNA(VLOOKUP($A455,'Autumn 2023 PVI'!$B$2:$AH$214,9,FALSE)),0,(VLOOKUP($A455,'Autumn 2023 PVI'!$B$2:$AH$214,9,FALSE)))</f>
        <v>0</v>
      </c>
      <c r="I455" s="231">
        <f>IF(ISNA(VLOOKUP($A455,'Spring 2023 PVI'!$B$3:$AF$219,13,FALSE)),0,(VLOOKUP($A455,'Spring 2023 PVI'!$B$3:$AF$219,13,FALSE)))</f>
        <v>0</v>
      </c>
      <c r="J455" s="231">
        <f>IF(ISNA(VLOOKUP($A455,'Summer 2023 PVI'!$B$2:$AF$216,13,FALSE)),0,(VLOOKUP($A455,'Summer 2023 PVI'!$B$2:$AF$216,13,FALSE)))</f>
        <v>0</v>
      </c>
      <c r="K455" s="231">
        <f>IF(ISNA(VLOOKUP($A455,'Autumn 2023 PVI'!$B$2:$AH$214,13,FALSE)),0,(VLOOKUP($A455,'Autumn 2023 PVI'!$B$2:$AH$214,13,FALSE)))</f>
        <v>0</v>
      </c>
      <c r="L455" s="231">
        <f>IF(ISNA(VLOOKUP($A455,'Spring 2023 PVI'!$B$3:$AF$219,16,FALSE)),0,(VLOOKUP($A455,'Spring 2023 PVI'!$B$3:$AF$219,16,FALSE)))</f>
        <v>0</v>
      </c>
      <c r="M455" s="231">
        <f>IF(ISNA(VLOOKUP($A455,'Summer 2023 PVI'!$B$2:$AF$216,16,FALSE)),0,(VLOOKUP($A455,'Summer 2023 PVI'!$B$2:$AF$216,16,FALSE)))</f>
        <v>0</v>
      </c>
      <c r="N455" s="231">
        <f>IF(ISNA(VLOOKUP($A455,'Autumn 2023 PVI'!$B$2:$AH$214,16,FALSE)),0,(VLOOKUP($A455,'Autumn 2023 PVI'!$B$2:$AH$214,16,FALSE)))</f>
        <v>0</v>
      </c>
      <c r="O455" s="231">
        <f>IF(ISNA(VLOOKUP($A455,'Spring 2023 PVI'!$B$3:$AF$219,3,FALSE)),0,(VLOOKUP($A455,'Spring 2023 PVI'!$B$3:$AF$219,3,FALSE)))</f>
        <v>0</v>
      </c>
      <c r="P455" s="231">
        <f>IF(ISNA(VLOOKUP($A455,'Summer 2023 PVI'!$B$3:$AF$216,3,FALSE)),0,(VLOOKUP($A455,'Summer 2023 PVI'!$B$2:$AF$216,3,FALSE)))</f>
        <v>0</v>
      </c>
      <c r="Q455" s="231">
        <f>IF(ISNA(VLOOKUP($A455,'Autumn 2023 PVI'!$B$2:$AF$214,3,FALSE)),0,(VLOOKUP($A455,'Autumn 2023 PVI'!$B$2:$AF$214,3,FALSE)))</f>
        <v>0</v>
      </c>
      <c r="R455" s="231">
        <f>IF(ISNA(VLOOKUP($A455,'Spring 2023 PVI'!$B$3:$AF$219,10,FALSE)),0,(VLOOKUP($A455,'Spring 2023 PVI'!$B$3:$AF$219,10,FALSE)))</f>
        <v>0</v>
      </c>
      <c r="S455" s="231">
        <f>IF(ISNA(VLOOKUP($A455,'Summer 2023 PVI'!$B$2:$AF$216,10,FALSE)),0,(VLOOKUP($A455,'Summer 2023 PVI'!$B$2:$AF$216,10,FALSE)))</f>
        <v>0</v>
      </c>
      <c r="T455" s="231">
        <f>IF(ISNA(VLOOKUP($A455,'Autumn 2023 PVI'!$B$2:$AH$214,10,FALSE)),0,(VLOOKUP($A455,'Autumn 2023 PVI'!$B$2:$AH$214,10,FALSE)))</f>
        <v>0</v>
      </c>
      <c r="U455" s="231">
        <f>IF(ISNA(VLOOKUP($A455,'Spring 2023 PVI'!$B$3:$AF$219,26,FALSE)),0,(VLOOKUP($A455,'Spring 2023 PVI'!$B$3:$AF$219,26,FALSE)))</f>
        <v>0</v>
      </c>
      <c r="V455" s="231">
        <f>IF(ISNA(VLOOKUP($A455,'Spring 2023 PVI'!$B$3:$AF$219,26,FALSE)),0,(VLOOKUP($A455,'Spring 2023 PVI'!$B$3:$AF$219,26,FALSE)))</f>
        <v>0</v>
      </c>
      <c r="W455" s="231">
        <f>IF(ISNA(VLOOKUP($A455,'Spring 2023 PVI'!$B$3:$AF$219,26,FALSE)),0,(VLOOKUP($A455,'Spring 2023 PVI'!$B$3:$AF$219,26,FALSE)))</f>
        <v>0</v>
      </c>
      <c r="X455" s="231">
        <f>IF(ISNA(VLOOKUP($A455,'Spring 2023 PVI'!$B$3:$AF$219,27,FALSE)),0,(VLOOKUP($A455,'Spring 2023 PVI'!$B$3:$AF$219,27,FALSE)))</f>
        <v>0</v>
      </c>
      <c r="Y455" s="231">
        <f>IF(ISNA(VLOOKUP($A455,'Spring 2023 PVI'!$B$3:$AF$219,27,FALSE)),0,(VLOOKUP($A455,'Spring 2023 PVI'!$B$3:$AF$219,27,FALSE)))</f>
        <v>0</v>
      </c>
      <c r="Z455" s="231">
        <f>IF(ISNA(VLOOKUP($A455,'Spring 2023 PVI'!$B$3:$AF$219,27,FALSE)),0,(VLOOKUP($A455,'Spring 2023 PVI'!$B$3:$AF$219,27,FALSE)))</f>
        <v>0</v>
      </c>
      <c r="AA455" s="231">
        <f>IF(ISNA(VLOOKUP($A455,'Spring 2023 PVI'!$B$3:$AF$219,28,FALSE)),0,(VLOOKUP($A455,'Spring 2023 PVI'!$B$3:$AF$219,28,FALSE)))</f>
        <v>0</v>
      </c>
      <c r="AB455" s="231">
        <f>IF(ISNA(VLOOKUP($A455,'Spring 2023 PVI'!$B$3:$AF$219,28,FALSE)),0,(VLOOKUP($A455,'Spring 2023 PVI'!$B$3:$AF$219,28,FALSE)))</f>
        <v>0</v>
      </c>
      <c r="AC455" s="231">
        <f>IF(ISNA(VLOOKUP($A455,'Spring 2023 PVI'!$B$3:$AF$219,28,FALSE)),0,(VLOOKUP($A455,'Spring 2023 PVI'!$B$3:$AF$219,28,FALSE)))</f>
        <v>0</v>
      </c>
      <c r="AD455" s="384">
        <f t="shared" si="185"/>
        <v>0</v>
      </c>
      <c r="AE455" s="403">
        <v>0</v>
      </c>
      <c r="AF455" s="403">
        <v>0</v>
      </c>
      <c r="AG455" s="403">
        <v>0</v>
      </c>
      <c r="AH455" s="384">
        <f t="shared" si="192"/>
        <v>0</v>
      </c>
      <c r="AI455" s="384">
        <f t="shared" si="193"/>
        <v>0</v>
      </c>
      <c r="AJ455" s="384">
        <f t="shared" si="194"/>
        <v>0</v>
      </c>
      <c r="AK455" s="384">
        <f t="shared" si="186"/>
        <v>0</v>
      </c>
      <c r="AL455" s="403">
        <f>IF(ISNA(VLOOKUP($A455,'Spring 2023 PVI'!$B460:$AD460,29,FALSE)),0,(VLOOKUP($A455,'Spring 2023 PVI'!$B460:$AD460,29,FALSE)))</f>
        <v>0</v>
      </c>
      <c r="AM455" s="403">
        <f>IF(ISNA(VLOOKUP($A455,'Spring 2023 PVI'!$B460:$AZ460,30,FALSE)),0,(VLOOKUP($A455,'Spring 2023 PVI'!$B460:$AZ460,30,FALSE)))</f>
        <v>0</v>
      </c>
      <c r="AN455" s="402">
        <f t="shared" si="187"/>
        <v>0</v>
      </c>
      <c r="AO455" s="404">
        <f t="shared" si="188"/>
        <v>0</v>
      </c>
      <c r="AP455" s="384">
        <f t="shared" si="189"/>
        <v>0</v>
      </c>
      <c r="AQ455" s="403"/>
      <c r="AR455" s="403" t="e">
        <f>VLOOKUP($A455,'Data EYFSS Indica'!$C:$AQ,27,0)</f>
        <v>#N/A</v>
      </c>
      <c r="AS455" s="403" t="e">
        <f>VLOOKUP($A455,'Data EYFSS Indica'!$C:$AQ,28,0)</f>
        <v>#N/A</v>
      </c>
      <c r="AT455" s="409" t="e">
        <f t="shared" si="190"/>
        <v>#N/A</v>
      </c>
      <c r="AU455" s="409" t="e">
        <f>(VLOOKUP($A455,'Data EYFSS Indica'!$C:$AQ,24,0))/3.2*AU$3</f>
        <v>#N/A</v>
      </c>
      <c r="AV455" s="413" t="e">
        <f t="shared" si="191"/>
        <v>#N/A</v>
      </c>
      <c r="AW455" s="410" t="e">
        <f t="shared" si="198"/>
        <v>#N/A</v>
      </c>
      <c r="AX455" s="410" t="e">
        <f t="shared" si="199"/>
        <v>#N/A</v>
      </c>
      <c r="AY455" s="410" t="e">
        <f t="shared" si="200"/>
        <v>#N/A</v>
      </c>
      <c r="AZ455" s="642">
        <f>(SUMIF('Spring 2023 School'!B:B,Budget!A455,'Spring 2023 School'!AG:AG)+SUMIF('Summer 2023 School'!B:B,Budget!A455,'Summer 2023 School'!AG:AG)+SUMIF('Autumn 2023 School'!B:B,Budget!A455,'Autumn 2023 School'!AG:AG))</f>
        <v>0</v>
      </c>
      <c r="BA455" s="410">
        <f t="shared" si="201"/>
        <v>0</v>
      </c>
      <c r="BI455">
        <f t="shared" si="195"/>
        <v>0</v>
      </c>
      <c r="BJ455">
        <f t="shared" si="196"/>
        <v>0</v>
      </c>
      <c r="BK455">
        <f t="shared" si="197"/>
        <v>0</v>
      </c>
    </row>
    <row r="456" spans="1:63" x14ac:dyDescent="0.35">
      <c r="A456" s="231">
        <v>6137</v>
      </c>
      <c r="B456" t="s">
        <v>583</v>
      </c>
      <c r="C456" s="231">
        <f>IF(ISNA(VLOOKUP($A456,'Spring 2023 PVI'!$B$3:$AF$220,6,FALSE)),0,(VLOOKUP($A456,'Spring 2023 PVI'!$B$3:$AF$220,6,FALSE)))</f>
        <v>0</v>
      </c>
      <c r="D456" s="231">
        <f>IF(ISNA(VLOOKUP($A456,'Summer 2023 PVI'!$B$2:$AF$217,6,FALSE)),0,(VLOOKUP($A456,'Summer 2023 PVI'!$B$2:$AF$217,6,FALSE)))</f>
        <v>0</v>
      </c>
      <c r="E456" s="231">
        <f>IF(ISNA(VLOOKUP($A456,'Autumn 2023 PVI'!$B$2:$AH$214,6,FALSE)),0,(VLOOKUP($A456,'Autumn 2023 PVI'!$B$2:$AH$214,6,FALSE)))</f>
        <v>29</v>
      </c>
      <c r="F456" s="231">
        <f>IF(ISNA(VLOOKUP($A456,'Spring 2023 PVI'!$B$3:$AF$219,9,FALSE)),0,(VLOOKUP($A456,'Spring 2023 PVI'!$B$3:$AF$219,8,FALSE)))</f>
        <v>0</v>
      </c>
      <c r="G456" s="231">
        <f>IF(ISNA(VLOOKUP($A456,'Summer 2023 PVI'!$B$2:$AF$216,9,FALSE)),0,(VLOOKUP($A456,'Summer 2023 PVI'!$B$2:$AF$216,8,FALSE)))</f>
        <v>0</v>
      </c>
      <c r="H456" s="231">
        <f>IF(ISNA(VLOOKUP($A456,'Autumn 2023 PVI'!$B$2:$AH$214,9,FALSE)),0,(VLOOKUP($A456,'Autumn 2023 PVI'!$B$2:$AH$214,9,FALSE)))</f>
        <v>12</v>
      </c>
      <c r="I456" s="231">
        <f>IF(ISNA(VLOOKUP($A456,'Spring 2023 PVI'!$B$3:$AF$219,13,FALSE)),0,(VLOOKUP($A456,'Spring 2023 PVI'!$B$3:$AF$219,13,FALSE)))</f>
        <v>0</v>
      </c>
      <c r="J456" s="231">
        <f>IF(ISNA(VLOOKUP($A456,'Summer 2023 PVI'!$B$2:$AF$216,13,FALSE)),0,(VLOOKUP($A456,'Summer 2023 PVI'!$B$2:$AF$216,13,FALSE)))</f>
        <v>0</v>
      </c>
      <c r="K456" s="231">
        <f>IF(ISNA(VLOOKUP($A456,'Autumn 2023 PVI'!$B$2:$AH$214,13,FALSE)),0,(VLOOKUP($A456,'Autumn 2023 PVI'!$B$2:$AH$214,13,FALSE)))</f>
        <v>435</v>
      </c>
      <c r="L456" s="231">
        <f>IF(ISNA(VLOOKUP($A456,'Spring 2023 PVI'!$B$3:$AF$219,16,FALSE)),0,(VLOOKUP($A456,'Spring 2023 PVI'!$B$3:$AF$219,16,FALSE)))</f>
        <v>0</v>
      </c>
      <c r="M456" s="231">
        <f>IF(ISNA(VLOOKUP($A456,'Summer 2023 PVI'!$B$2:$AF$216,16,FALSE)),0,(VLOOKUP($A456,'Summer 2023 PVI'!$B$2:$AF$216,16,FALSE)))</f>
        <v>0</v>
      </c>
      <c r="N456" s="231">
        <f>IF(ISNA(VLOOKUP($A456,'Autumn 2023 PVI'!$B$2:$AH$214,16,FALSE)),0,(VLOOKUP($A456,'Autumn 2023 PVI'!$B$2:$AH$214,16,FALSE)))</f>
        <v>180</v>
      </c>
      <c r="O456" s="231">
        <f>IF(ISNA(VLOOKUP($A456,'Spring 2023 PVI'!$B$3:$AF$219,3,FALSE)),0,(VLOOKUP($A456,'Spring 2023 PVI'!$B$3:$AF$219,3,FALSE)))</f>
        <v>0</v>
      </c>
      <c r="P456" s="231">
        <f>IF(ISNA(VLOOKUP($A456,'Summer 2023 PVI'!$B$3:$AF$216,3,FALSE)),0,(VLOOKUP($A456,'Summer 2023 PVI'!$B$2:$AF$216,3,FALSE)))</f>
        <v>0</v>
      </c>
      <c r="Q456" s="231">
        <f>IF(ISNA(VLOOKUP($A456,'Autumn 2023 PVI'!$B$2:$AF$214,3,FALSE)),0,(VLOOKUP($A456,'Autumn 2023 PVI'!$B$2:$AF$214,3,FALSE)))</f>
        <v>25</v>
      </c>
      <c r="R456" s="231">
        <f>IF(ISNA(VLOOKUP($A456,'Spring 2023 PVI'!$B$3:$AF$219,10,FALSE)),0,(VLOOKUP($A456,'Spring 2023 PVI'!$B$3:$AF$219,10,FALSE)))</f>
        <v>0</v>
      </c>
      <c r="S456" s="231">
        <f>IF(ISNA(VLOOKUP($A456,'Summer 2023 PVI'!$B$2:$AF$216,10,FALSE)),0,(VLOOKUP($A456,'Summer 2023 PVI'!$B$2:$AF$216,10,FALSE)))</f>
        <v>0</v>
      </c>
      <c r="T456" s="231">
        <f>IF(ISNA(VLOOKUP($A456,'Autumn 2023 PVI'!$B$2:$AH$214,10,FALSE)),0,(VLOOKUP($A456,'Autumn 2023 PVI'!$B$2:$AH$214,10,FALSE)))</f>
        <v>375</v>
      </c>
      <c r="U456" s="231">
        <f>IF(ISNA(VLOOKUP($A456,'Spring 2023 PVI'!$B$3:$AF$219,26,FALSE)),0,(VLOOKUP($A456,'Spring 2023 PVI'!$B$3:$AF$219,26,FALSE)))</f>
        <v>0</v>
      </c>
      <c r="V456" s="231">
        <f>IF(ISNA(VLOOKUP($A456,'Spring 2023 PVI'!$B$3:$AF$219,26,FALSE)),0,(VLOOKUP($A456,'Spring 2023 PVI'!$B$3:$AF$219,26,FALSE)))</f>
        <v>0</v>
      </c>
      <c r="W456" s="231">
        <f>IF(ISNA(VLOOKUP($A456,'Spring 2023 PVI'!$B$3:$AF$219,26,FALSE)),0,(VLOOKUP($A456,'Spring 2023 PVI'!$B$3:$AF$219,26,FALSE)))</f>
        <v>0</v>
      </c>
      <c r="X456" s="231">
        <f>IF(ISNA(VLOOKUP($A456,'Spring 2023 PVI'!$B$3:$AF$219,27,FALSE)),0,(VLOOKUP($A456,'Spring 2023 PVI'!$B$3:$AF$219,27,FALSE)))</f>
        <v>0</v>
      </c>
      <c r="Y456" s="231">
        <f>IF(ISNA(VLOOKUP($A456,'Spring 2023 PVI'!$B$3:$AF$219,27,FALSE)),0,(VLOOKUP($A456,'Spring 2023 PVI'!$B$3:$AF$219,27,FALSE)))</f>
        <v>0</v>
      </c>
      <c r="Z456" s="231">
        <f>IF(ISNA(VLOOKUP($A456,'Spring 2023 PVI'!$B$3:$AF$219,27,FALSE)),0,(VLOOKUP($A456,'Spring 2023 PVI'!$B$3:$AF$219,27,FALSE)))</f>
        <v>0</v>
      </c>
      <c r="AA456" s="231">
        <f>IF(ISNA(VLOOKUP($A456,'Spring 2023 PVI'!$B$3:$AF$219,28,FALSE)),0,(VLOOKUP($A456,'Spring 2023 PVI'!$B$3:$AF$219,28,FALSE)))</f>
        <v>0</v>
      </c>
      <c r="AB456" s="231">
        <f>IF(ISNA(VLOOKUP($A456,'Spring 2023 PVI'!$B$3:$AF$219,28,FALSE)),0,(VLOOKUP($A456,'Spring 2023 PVI'!$B$3:$AF$219,28,FALSE)))</f>
        <v>0</v>
      </c>
      <c r="AC456" s="231">
        <f>IF(ISNA(VLOOKUP($A456,'Spring 2023 PVI'!$B$3:$AF$219,28,FALSE)),0,(VLOOKUP($A456,'Spring 2023 PVI'!$B$3:$AF$219,28,FALSE)))</f>
        <v>0</v>
      </c>
      <c r="AD456" s="384">
        <f t="shared" ref="AD456:AD519" si="202">(I456*13*AD$3)+(J456*13*AD$3)+(K456*12*AD$3)+(L456*13*AD$3)+(M456*13*AD$3)+(N456*12*AD$3)</f>
        <v>39999.599999999999</v>
      </c>
      <c r="AE456" s="403">
        <v>150</v>
      </c>
      <c r="AF456" s="403">
        <v>30</v>
      </c>
      <c r="AG456" s="403">
        <v>90</v>
      </c>
      <c r="AH456" s="384">
        <f t="shared" si="192"/>
        <v>3477</v>
      </c>
      <c r="AI456" s="384">
        <f t="shared" si="193"/>
        <v>330.59999999999997</v>
      </c>
      <c r="AJ456" s="384">
        <f t="shared" si="194"/>
        <v>273.60000000000002</v>
      </c>
      <c r="AK456" s="384">
        <f t="shared" ref="AK456:AK519" si="203">SUM(AH456:AJ456)</f>
        <v>4081.2</v>
      </c>
      <c r="AL456" s="403">
        <f>IF(ISNA(VLOOKUP($A456,'Spring 2023 PVI'!$B461:$AD461,29,FALSE)),0,(VLOOKUP($A456,'Spring 2023 PVI'!$B461:$AD461,29,FALSE)))</f>
        <v>0</v>
      </c>
      <c r="AM456" s="403">
        <f>IF(ISNA(VLOOKUP($A456,'Spring 2023 PVI'!$B461:$AZ461,30,FALSE)),0,(VLOOKUP($A456,'Spring 2023 PVI'!$B461:$AZ461,30,FALSE)))</f>
        <v>0</v>
      </c>
      <c r="AN456" s="402">
        <f t="shared" ref="AN456:AN519" si="204">AL456*AN$3</f>
        <v>0</v>
      </c>
      <c r="AO456" s="404">
        <f t="shared" ref="AO456:AO519" si="205">(R456*13*AO$3)+(S456*13*AO$3)+(T456*12*AO$3)</f>
        <v>36720</v>
      </c>
      <c r="AP456" s="384">
        <f t="shared" ref="AP456:AP519" si="206">AD456+AK456+AN456+AO456</f>
        <v>80800.799999999988</v>
      </c>
      <c r="AQ456" s="403"/>
      <c r="AR456" s="403" t="e">
        <f>VLOOKUP($A456,'Data EYFSS Indica'!$C:$AQ,27,0)</f>
        <v>#N/A</v>
      </c>
      <c r="AS456" s="403" t="e">
        <f>VLOOKUP($A456,'Data EYFSS Indica'!$C:$AQ,28,0)</f>
        <v>#N/A</v>
      </c>
      <c r="AT456" s="409" t="e">
        <f t="shared" ref="AT456:AT519" si="207">(AQ456*13*15*AT$3)+(AR456*13*15*AT$3)+(AS456*12*15*AT$3)</f>
        <v>#N/A</v>
      </c>
      <c r="AU456" s="409" t="e">
        <f>(VLOOKUP($A456,'Data EYFSS Indica'!$C:$AQ,24,0))/3.2*AU$3</f>
        <v>#N/A</v>
      </c>
      <c r="AV456" s="413" t="e">
        <f t="shared" ref="AV456:AV519" si="208">AP456+AT456+AU456</f>
        <v>#N/A</v>
      </c>
      <c r="AW456" s="410" t="e">
        <f t="shared" si="198"/>
        <v>#N/A</v>
      </c>
      <c r="AX456" s="410" t="e">
        <f t="shared" si="199"/>
        <v>#N/A</v>
      </c>
      <c r="AY456" s="410" t="e">
        <f t="shared" si="200"/>
        <v>#N/A</v>
      </c>
      <c r="AZ456" s="642">
        <f>(SUMIF('Spring 2023 School'!B:B,Budget!A456,'Spring 2023 School'!AG:AG)+SUMIF('Summer 2023 School'!B:B,Budget!A456,'Summer 2023 School'!AG:AG)+SUMIF('Autumn 2023 School'!B:B,Budget!A456,'Autumn 2023 School'!AG:AG))</f>
        <v>2</v>
      </c>
      <c r="BA456" s="410">
        <f t="shared" si="201"/>
        <v>1820</v>
      </c>
      <c r="BI456">
        <f t="shared" si="195"/>
        <v>2250</v>
      </c>
      <c r="BJ456">
        <f t="shared" si="196"/>
        <v>450</v>
      </c>
      <c r="BK456">
        <f t="shared" si="197"/>
        <v>1350</v>
      </c>
    </row>
    <row r="457" spans="1:63" x14ac:dyDescent="0.35">
      <c r="A457" s="231">
        <v>6169</v>
      </c>
      <c r="B457" t="s">
        <v>584</v>
      </c>
      <c r="C457" s="231">
        <f>IF(ISNA(VLOOKUP($A457,'Spring 2023 PVI'!$B$3:$AF$220,6,FALSE)),0,(VLOOKUP($A457,'Spring 2023 PVI'!$B$3:$AF$220,6,FALSE)))</f>
        <v>0</v>
      </c>
      <c r="D457" s="231">
        <f>IF(ISNA(VLOOKUP($A457,'Summer 2023 PVI'!$B$2:$AF$217,6,FALSE)),0,(VLOOKUP($A457,'Summer 2023 PVI'!$B$2:$AF$217,6,FALSE)))</f>
        <v>0</v>
      </c>
      <c r="E457" s="231">
        <f>IF(ISNA(VLOOKUP($A457,'Autumn 2023 PVI'!$B$2:$AH$214,6,FALSE)),0,(VLOOKUP($A457,'Autumn 2023 PVI'!$B$2:$AH$214,6,FALSE)))</f>
        <v>33</v>
      </c>
      <c r="F457" s="231">
        <f>IF(ISNA(VLOOKUP($A457,'Spring 2023 PVI'!$B$3:$AF$219,9,FALSE)),0,(VLOOKUP($A457,'Spring 2023 PVI'!$B$3:$AF$219,8,FALSE)))</f>
        <v>0</v>
      </c>
      <c r="G457" s="231">
        <f>IF(ISNA(VLOOKUP($A457,'Summer 2023 PVI'!$B$2:$AF$216,9,FALSE)),0,(VLOOKUP($A457,'Summer 2023 PVI'!$B$2:$AF$216,8,FALSE)))</f>
        <v>0</v>
      </c>
      <c r="H457" s="231">
        <f>IF(ISNA(VLOOKUP($A457,'Autumn 2023 PVI'!$B$2:$AH$214,9,FALSE)),0,(VLOOKUP($A457,'Autumn 2023 PVI'!$B$2:$AH$214,9,FALSE)))</f>
        <v>1</v>
      </c>
      <c r="I457" s="231">
        <f>IF(ISNA(VLOOKUP($A457,'Spring 2023 PVI'!$B$3:$AF$219,13,FALSE)),0,(VLOOKUP($A457,'Spring 2023 PVI'!$B$3:$AF$219,13,FALSE)))</f>
        <v>0</v>
      </c>
      <c r="J457" s="231">
        <f>IF(ISNA(VLOOKUP($A457,'Summer 2023 PVI'!$B$2:$AF$216,13,FALSE)),0,(VLOOKUP($A457,'Summer 2023 PVI'!$B$2:$AF$216,13,FALSE)))</f>
        <v>0</v>
      </c>
      <c r="K457" s="231">
        <f>IF(ISNA(VLOOKUP($A457,'Autumn 2023 PVI'!$B$2:$AH$214,13,FALSE)),0,(VLOOKUP($A457,'Autumn 2023 PVI'!$B$2:$AH$214,13,FALSE)))</f>
        <v>478.5</v>
      </c>
      <c r="L457" s="231">
        <f>IF(ISNA(VLOOKUP($A457,'Spring 2023 PVI'!$B$3:$AF$219,16,FALSE)),0,(VLOOKUP($A457,'Spring 2023 PVI'!$B$3:$AF$219,16,FALSE)))</f>
        <v>0</v>
      </c>
      <c r="M457" s="231">
        <f>IF(ISNA(VLOOKUP($A457,'Summer 2023 PVI'!$B$2:$AF$216,16,FALSE)),0,(VLOOKUP($A457,'Summer 2023 PVI'!$B$2:$AF$216,16,FALSE)))</f>
        <v>0</v>
      </c>
      <c r="N457" s="231">
        <f>IF(ISNA(VLOOKUP($A457,'Autumn 2023 PVI'!$B$2:$AH$214,16,FALSE)),0,(VLOOKUP($A457,'Autumn 2023 PVI'!$B$2:$AH$214,16,FALSE)))</f>
        <v>15</v>
      </c>
      <c r="O457" s="231">
        <f>IF(ISNA(VLOOKUP($A457,'Spring 2023 PVI'!$B$3:$AF$219,3,FALSE)),0,(VLOOKUP($A457,'Spring 2023 PVI'!$B$3:$AF$219,3,FALSE)))</f>
        <v>0</v>
      </c>
      <c r="P457" s="231">
        <f>IF(ISNA(VLOOKUP($A457,'Summer 2023 PVI'!$B$3:$AF$216,3,FALSE)),0,(VLOOKUP($A457,'Summer 2023 PVI'!$B$2:$AF$216,3,FALSE)))</f>
        <v>0</v>
      </c>
      <c r="Q457" s="231">
        <f>IF(ISNA(VLOOKUP($A457,'Autumn 2023 PVI'!$B$2:$AF$214,3,FALSE)),0,(VLOOKUP($A457,'Autumn 2023 PVI'!$B$2:$AF$214,3,FALSE)))</f>
        <v>11</v>
      </c>
      <c r="R457" s="231">
        <f>IF(ISNA(VLOOKUP($A457,'Spring 2023 PVI'!$B$3:$AF$219,10,FALSE)),0,(VLOOKUP($A457,'Spring 2023 PVI'!$B$3:$AF$219,10,FALSE)))</f>
        <v>0</v>
      </c>
      <c r="S457" s="231">
        <f>IF(ISNA(VLOOKUP($A457,'Summer 2023 PVI'!$B$2:$AF$216,10,FALSE)),0,(VLOOKUP($A457,'Summer 2023 PVI'!$B$2:$AF$216,10,FALSE)))</f>
        <v>0</v>
      </c>
      <c r="T457" s="231">
        <f>IF(ISNA(VLOOKUP($A457,'Autumn 2023 PVI'!$B$2:$AH$214,10,FALSE)),0,(VLOOKUP($A457,'Autumn 2023 PVI'!$B$2:$AH$214,10,FALSE)))</f>
        <v>165</v>
      </c>
      <c r="U457" s="231">
        <f>IF(ISNA(VLOOKUP($A457,'Spring 2023 PVI'!$B$3:$AF$219,26,FALSE)),0,(VLOOKUP($A457,'Spring 2023 PVI'!$B$3:$AF$219,26,FALSE)))</f>
        <v>0</v>
      </c>
      <c r="V457" s="231">
        <f>IF(ISNA(VLOOKUP($A457,'Spring 2023 PVI'!$B$3:$AF$219,26,FALSE)),0,(VLOOKUP($A457,'Spring 2023 PVI'!$B$3:$AF$219,26,FALSE)))</f>
        <v>0</v>
      </c>
      <c r="W457" s="231">
        <f>IF(ISNA(VLOOKUP($A457,'Spring 2023 PVI'!$B$3:$AF$219,26,FALSE)),0,(VLOOKUP($A457,'Spring 2023 PVI'!$B$3:$AF$219,26,FALSE)))</f>
        <v>0</v>
      </c>
      <c r="X457" s="231">
        <f>IF(ISNA(VLOOKUP($A457,'Spring 2023 PVI'!$B$3:$AF$219,27,FALSE)),0,(VLOOKUP($A457,'Spring 2023 PVI'!$B$3:$AF$219,27,FALSE)))</f>
        <v>0</v>
      </c>
      <c r="Y457" s="231">
        <f>IF(ISNA(VLOOKUP($A457,'Spring 2023 PVI'!$B$3:$AF$219,27,FALSE)),0,(VLOOKUP($A457,'Spring 2023 PVI'!$B$3:$AF$219,27,FALSE)))</f>
        <v>0</v>
      </c>
      <c r="Z457" s="231">
        <f>IF(ISNA(VLOOKUP($A457,'Spring 2023 PVI'!$B$3:$AF$219,27,FALSE)),0,(VLOOKUP($A457,'Spring 2023 PVI'!$B$3:$AF$219,27,FALSE)))</f>
        <v>0</v>
      </c>
      <c r="AA457" s="231">
        <f>IF(ISNA(VLOOKUP($A457,'Spring 2023 PVI'!$B$3:$AF$219,28,FALSE)),0,(VLOOKUP($A457,'Spring 2023 PVI'!$B$3:$AF$219,28,FALSE)))</f>
        <v>0</v>
      </c>
      <c r="AB457" s="231">
        <f>IF(ISNA(VLOOKUP($A457,'Spring 2023 PVI'!$B$3:$AF$219,28,FALSE)),0,(VLOOKUP($A457,'Spring 2023 PVI'!$B$3:$AF$219,28,FALSE)))</f>
        <v>0</v>
      </c>
      <c r="AC457" s="231">
        <f>IF(ISNA(VLOOKUP($A457,'Spring 2023 PVI'!$B$3:$AF$219,28,FALSE)),0,(VLOOKUP($A457,'Spring 2023 PVI'!$B$3:$AF$219,28,FALSE)))</f>
        <v>0</v>
      </c>
      <c r="AD457" s="384">
        <f t="shared" si="202"/>
        <v>32097.239999999998</v>
      </c>
      <c r="AE457" s="403">
        <v>0</v>
      </c>
      <c r="AF457" s="403">
        <v>45</v>
      </c>
      <c r="AG457" s="403">
        <v>387</v>
      </c>
      <c r="AH457" s="384">
        <f t="shared" si="192"/>
        <v>0</v>
      </c>
      <c r="AI457" s="384">
        <f t="shared" si="193"/>
        <v>495.9</v>
      </c>
      <c r="AJ457" s="384">
        <f t="shared" si="194"/>
        <v>1176.48</v>
      </c>
      <c r="AK457" s="384">
        <f t="shared" si="203"/>
        <v>1672.38</v>
      </c>
      <c r="AL457" s="403">
        <f>IF(ISNA(VLOOKUP($A457,'Spring 2023 PVI'!$B462:$AD462,29,FALSE)),0,(VLOOKUP($A457,'Spring 2023 PVI'!$B462:$AD462,29,FALSE)))</f>
        <v>0</v>
      </c>
      <c r="AM457" s="403">
        <f>IF(ISNA(VLOOKUP($A457,'Spring 2023 PVI'!$B462:$AZ462,30,FALSE)),0,(VLOOKUP($A457,'Spring 2023 PVI'!$B462:$AZ462,30,FALSE)))</f>
        <v>0</v>
      </c>
      <c r="AN457" s="402">
        <f t="shared" si="204"/>
        <v>0</v>
      </c>
      <c r="AO457" s="404">
        <f t="shared" si="205"/>
        <v>16156.800000000001</v>
      </c>
      <c r="AP457" s="384">
        <f t="shared" si="206"/>
        <v>49926.42</v>
      </c>
      <c r="AQ457" s="403"/>
      <c r="AR457" s="403" t="e">
        <f>VLOOKUP($A457,'Data EYFSS Indica'!$C:$AQ,27,0)</f>
        <v>#N/A</v>
      </c>
      <c r="AS457" s="403" t="e">
        <f>VLOOKUP($A457,'Data EYFSS Indica'!$C:$AQ,28,0)</f>
        <v>#N/A</v>
      </c>
      <c r="AT457" s="409" t="e">
        <f t="shared" si="207"/>
        <v>#N/A</v>
      </c>
      <c r="AU457" s="409" t="e">
        <f>(VLOOKUP($A457,'Data EYFSS Indica'!$C:$AQ,24,0))/3.2*AU$3</f>
        <v>#N/A</v>
      </c>
      <c r="AV457" s="413" t="e">
        <f t="shared" si="208"/>
        <v>#N/A</v>
      </c>
      <c r="AW457" s="410" t="e">
        <f t="shared" si="198"/>
        <v>#N/A</v>
      </c>
      <c r="AX457" s="410" t="e">
        <f t="shared" si="199"/>
        <v>#N/A</v>
      </c>
      <c r="AY457" s="410" t="e">
        <f t="shared" si="200"/>
        <v>#N/A</v>
      </c>
      <c r="AZ457" s="642">
        <f>(SUMIF('Spring 2023 School'!B:B,Budget!A457,'Spring 2023 School'!AG:AG)+SUMIF('Summer 2023 School'!B:B,Budget!A457,'Summer 2023 School'!AG:AG)+SUMIF('Autumn 2023 School'!B:B,Budget!A457,'Autumn 2023 School'!AG:AG))</f>
        <v>0</v>
      </c>
      <c r="BA457" s="410">
        <f t="shared" si="201"/>
        <v>0</v>
      </c>
      <c r="BI457">
        <f t="shared" si="195"/>
        <v>0</v>
      </c>
      <c r="BJ457">
        <f t="shared" si="196"/>
        <v>675</v>
      </c>
      <c r="BK457">
        <f t="shared" si="197"/>
        <v>5805</v>
      </c>
    </row>
    <row r="458" spans="1:63" x14ac:dyDescent="0.35">
      <c r="A458" s="231">
        <v>6173</v>
      </c>
      <c r="B458" t="s">
        <v>585</v>
      </c>
      <c r="C458" s="231">
        <f>IF(ISNA(VLOOKUP($A458,'Spring 2023 PVI'!$B$3:$AF$220,6,FALSE)),0,(VLOOKUP($A458,'Spring 2023 PVI'!$B$3:$AF$220,6,FALSE)))</f>
        <v>0</v>
      </c>
      <c r="D458" s="231">
        <f>IF(ISNA(VLOOKUP($A458,'Summer 2023 PVI'!$B$2:$AF$217,6,FALSE)),0,(VLOOKUP($A458,'Summer 2023 PVI'!$B$2:$AF$217,6,FALSE)))</f>
        <v>0</v>
      </c>
      <c r="E458" s="231">
        <f>IF(ISNA(VLOOKUP($A458,'Autumn 2023 PVI'!$B$2:$AH$214,6,FALSE)),0,(VLOOKUP($A458,'Autumn 2023 PVI'!$B$2:$AH$214,6,FALSE)))</f>
        <v>21</v>
      </c>
      <c r="F458" s="231">
        <f>IF(ISNA(VLOOKUP($A458,'Spring 2023 PVI'!$B$3:$AF$219,9,FALSE)),0,(VLOOKUP($A458,'Spring 2023 PVI'!$B$3:$AF$219,8,FALSE)))</f>
        <v>0</v>
      </c>
      <c r="G458" s="231">
        <f>IF(ISNA(VLOOKUP($A458,'Summer 2023 PVI'!$B$2:$AF$216,9,FALSE)),0,(VLOOKUP($A458,'Summer 2023 PVI'!$B$2:$AF$216,8,FALSE)))</f>
        <v>0</v>
      </c>
      <c r="H458" s="231">
        <f>IF(ISNA(VLOOKUP($A458,'Autumn 2023 PVI'!$B$2:$AH$214,9,FALSE)),0,(VLOOKUP($A458,'Autumn 2023 PVI'!$B$2:$AH$214,9,FALSE)))</f>
        <v>7</v>
      </c>
      <c r="I458" s="231">
        <f>IF(ISNA(VLOOKUP($A458,'Spring 2023 PVI'!$B$3:$AF$219,13,FALSE)),0,(VLOOKUP($A458,'Spring 2023 PVI'!$B$3:$AF$219,13,FALSE)))</f>
        <v>0</v>
      </c>
      <c r="J458" s="231">
        <f>IF(ISNA(VLOOKUP($A458,'Summer 2023 PVI'!$B$2:$AF$216,13,FALSE)),0,(VLOOKUP($A458,'Summer 2023 PVI'!$B$2:$AF$216,13,FALSE)))</f>
        <v>0</v>
      </c>
      <c r="K458" s="231">
        <f>IF(ISNA(VLOOKUP($A458,'Autumn 2023 PVI'!$B$2:$AH$214,13,FALSE)),0,(VLOOKUP($A458,'Autumn 2023 PVI'!$B$2:$AH$214,13,FALSE)))</f>
        <v>315</v>
      </c>
      <c r="L458" s="231">
        <f>IF(ISNA(VLOOKUP($A458,'Spring 2023 PVI'!$B$3:$AF$219,16,FALSE)),0,(VLOOKUP($A458,'Spring 2023 PVI'!$B$3:$AF$219,16,FALSE)))</f>
        <v>0</v>
      </c>
      <c r="M458" s="231">
        <f>IF(ISNA(VLOOKUP($A458,'Summer 2023 PVI'!$B$2:$AF$216,16,FALSE)),0,(VLOOKUP($A458,'Summer 2023 PVI'!$B$2:$AF$216,16,FALSE)))</f>
        <v>0</v>
      </c>
      <c r="N458" s="231">
        <f>IF(ISNA(VLOOKUP($A458,'Autumn 2023 PVI'!$B$2:$AH$214,16,FALSE)),0,(VLOOKUP($A458,'Autumn 2023 PVI'!$B$2:$AH$214,16,FALSE)))</f>
        <v>105</v>
      </c>
      <c r="O458" s="231">
        <f>IF(ISNA(VLOOKUP($A458,'Spring 2023 PVI'!$B$3:$AF$219,3,FALSE)),0,(VLOOKUP($A458,'Spring 2023 PVI'!$B$3:$AF$219,3,FALSE)))</f>
        <v>0</v>
      </c>
      <c r="P458" s="231">
        <f>IF(ISNA(VLOOKUP($A458,'Summer 2023 PVI'!$B$3:$AF$216,3,FALSE)),0,(VLOOKUP($A458,'Summer 2023 PVI'!$B$2:$AF$216,3,FALSE)))</f>
        <v>0</v>
      </c>
      <c r="Q458" s="231">
        <f>IF(ISNA(VLOOKUP($A458,'Autumn 2023 PVI'!$B$2:$AF$214,3,FALSE)),0,(VLOOKUP($A458,'Autumn 2023 PVI'!$B$2:$AF$214,3,FALSE)))</f>
        <v>7</v>
      </c>
      <c r="R458" s="231">
        <f>IF(ISNA(VLOOKUP($A458,'Spring 2023 PVI'!$B$3:$AF$219,10,FALSE)),0,(VLOOKUP($A458,'Spring 2023 PVI'!$B$3:$AF$219,10,FALSE)))</f>
        <v>0</v>
      </c>
      <c r="S458" s="231">
        <f>IF(ISNA(VLOOKUP($A458,'Summer 2023 PVI'!$B$2:$AF$216,10,FALSE)),0,(VLOOKUP($A458,'Summer 2023 PVI'!$B$2:$AF$216,10,FALSE)))</f>
        <v>0</v>
      </c>
      <c r="T458" s="231">
        <f>IF(ISNA(VLOOKUP($A458,'Autumn 2023 PVI'!$B$2:$AH$214,10,FALSE)),0,(VLOOKUP($A458,'Autumn 2023 PVI'!$B$2:$AH$214,10,FALSE)))</f>
        <v>105</v>
      </c>
      <c r="U458" s="231">
        <f>IF(ISNA(VLOOKUP($A458,'Spring 2023 PVI'!$B$3:$AF$219,26,FALSE)),0,(VLOOKUP($A458,'Spring 2023 PVI'!$B$3:$AF$219,26,FALSE)))</f>
        <v>0</v>
      </c>
      <c r="V458" s="231">
        <f>IF(ISNA(VLOOKUP($A458,'Spring 2023 PVI'!$B$3:$AF$219,26,FALSE)),0,(VLOOKUP($A458,'Spring 2023 PVI'!$B$3:$AF$219,26,FALSE)))</f>
        <v>0</v>
      </c>
      <c r="W458" s="231">
        <f>IF(ISNA(VLOOKUP($A458,'Spring 2023 PVI'!$B$3:$AF$219,26,FALSE)),0,(VLOOKUP($A458,'Spring 2023 PVI'!$B$3:$AF$219,26,FALSE)))</f>
        <v>0</v>
      </c>
      <c r="X458" s="231">
        <f>IF(ISNA(VLOOKUP($A458,'Spring 2023 PVI'!$B$3:$AF$219,27,FALSE)),0,(VLOOKUP($A458,'Spring 2023 PVI'!$B$3:$AF$219,27,FALSE)))</f>
        <v>0</v>
      </c>
      <c r="Y458" s="231">
        <f>IF(ISNA(VLOOKUP($A458,'Spring 2023 PVI'!$B$3:$AF$219,27,FALSE)),0,(VLOOKUP($A458,'Spring 2023 PVI'!$B$3:$AF$219,27,FALSE)))</f>
        <v>0</v>
      </c>
      <c r="Z458" s="231">
        <f>IF(ISNA(VLOOKUP($A458,'Spring 2023 PVI'!$B$3:$AF$219,27,FALSE)),0,(VLOOKUP($A458,'Spring 2023 PVI'!$B$3:$AF$219,27,FALSE)))</f>
        <v>0</v>
      </c>
      <c r="AA458" s="231">
        <f>IF(ISNA(VLOOKUP($A458,'Spring 2023 PVI'!$B$3:$AF$219,28,FALSE)),0,(VLOOKUP($A458,'Spring 2023 PVI'!$B$3:$AF$219,28,FALSE)))</f>
        <v>0</v>
      </c>
      <c r="AB458" s="231">
        <f>IF(ISNA(VLOOKUP($A458,'Spring 2023 PVI'!$B$3:$AF$219,28,FALSE)),0,(VLOOKUP($A458,'Spring 2023 PVI'!$B$3:$AF$219,28,FALSE)))</f>
        <v>0</v>
      </c>
      <c r="AC458" s="231">
        <f>IF(ISNA(VLOOKUP($A458,'Spring 2023 PVI'!$B$3:$AF$219,28,FALSE)),0,(VLOOKUP($A458,'Spring 2023 PVI'!$B$3:$AF$219,28,FALSE)))</f>
        <v>0</v>
      </c>
      <c r="AD458" s="384">
        <f t="shared" si="202"/>
        <v>27316.799999999999</v>
      </c>
      <c r="AE458" s="403">
        <v>120</v>
      </c>
      <c r="AF458" s="403">
        <v>105</v>
      </c>
      <c r="AG458" s="403">
        <v>15</v>
      </c>
      <c r="AH458" s="384">
        <f t="shared" si="192"/>
        <v>2781.6</v>
      </c>
      <c r="AI458" s="384">
        <f t="shared" si="193"/>
        <v>1157.0999999999999</v>
      </c>
      <c r="AJ458" s="384">
        <f t="shared" si="194"/>
        <v>45.6</v>
      </c>
      <c r="AK458" s="384">
        <f t="shared" si="203"/>
        <v>3984.2999999999997</v>
      </c>
      <c r="AL458" s="403">
        <f>IF(ISNA(VLOOKUP($A458,'Spring 2023 PVI'!$B463:$AD463,29,FALSE)),0,(VLOOKUP($A458,'Spring 2023 PVI'!$B463:$AD463,29,FALSE)))</f>
        <v>0</v>
      </c>
      <c r="AM458" s="403">
        <f>IF(ISNA(VLOOKUP($A458,'Spring 2023 PVI'!$B463:$AZ463,30,FALSE)),0,(VLOOKUP($A458,'Spring 2023 PVI'!$B463:$AZ463,30,FALSE)))</f>
        <v>0</v>
      </c>
      <c r="AN458" s="402">
        <f t="shared" si="204"/>
        <v>0</v>
      </c>
      <c r="AO458" s="404">
        <f t="shared" si="205"/>
        <v>10281.6</v>
      </c>
      <c r="AP458" s="384">
        <f t="shared" si="206"/>
        <v>41582.699999999997</v>
      </c>
      <c r="AQ458" s="403"/>
      <c r="AR458" s="403" t="e">
        <f>VLOOKUP($A458,'Data EYFSS Indica'!$C:$AQ,27,0)</f>
        <v>#N/A</v>
      </c>
      <c r="AS458" s="403" t="e">
        <f>VLOOKUP($A458,'Data EYFSS Indica'!$C:$AQ,28,0)</f>
        <v>#N/A</v>
      </c>
      <c r="AT458" s="409" t="e">
        <f t="shared" si="207"/>
        <v>#N/A</v>
      </c>
      <c r="AU458" s="409" t="e">
        <f>(VLOOKUP($A458,'Data EYFSS Indica'!$C:$AQ,24,0))/3.2*AU$3</f>
        <v>#N/A</v>
      </c>
      <c r="AV458" s="413" t="e">
        <f t="shared" si="208"/>
        <v>#N/A</v>
      </c>
      <c r="AW458" s="410" t="e">
        <f t="shared" si="198"/>
        <v>#N/A</v>
      </c>
      <c r="AX458" s="410" t="e">
        <f t="shared" si="199"/>
        <v>#N/A</v>
      </c>
      <c r="AY458" s="410" t="e">
        <f t="shared" si="200"/>
        <v>#N/A</v>
      </c>
      <c r="AZ458" s="642">
        <f>(SUMIF('Spring 2023 School'!B:B,Budget!A458,'Spring 2023 School'!AG:AG)+SUMIF('Summer 2023 School'!B:B,Budget!A458,'Summer 2023 School'!AG:AG)+SUMIF('Autumn 2023 School'!B:B,Budget!A458,'Autumn 2023 School'!AG:AG))</f>
        <v>0</v>
      </c>
      <c r="BA458" s="410">
        <f t="shared" si="201"/>
        <v>0</v>
      </c>
      <c r="BI458">
        <f t="shared" si="195"/>
        <v>1800</v>
      </c>
      <c r="BJ458">
        <f t="shared" si="196"/>
        <v>1575</v>
      </c>
      <c r="BK458">
        <f t="shared" si="197"/>
        <v>225</v>
      </c>
    </row>
    <row r="459" spans="1:63" x14ac:dyDescent="0.35">
      <c r="A459" s="231">
        <v>6175</v>
      </c>
      <c r="B459" t="s">
        <v>586</v>
      </c>
      <c r="C459" s="231">
        <f>IF(ISNA(VLOOKUP($A459,'Spring 2023 PVI'!$B$3:$AF$220,6,FALSE)),0,(VLOOKUP($A459,'Spring 2023 PVI'!$B$3:$AF$220,6,FALSE)))</f>
        <v>0</v>
      </c>
      <c r="D459" s="231">
        <f>IF(ISNA(VLOOKUP($A459,'Summer 2023 PVI'!$B$2:$AF$217,6,FALSE)),0,(VLOOKUP($A459,'Summer 2023 PVI'!$B$2:$AF$217,6,FALSE)))</f>
        <v>0</v>
      </c>
      <c r="E459" s="231">
        <f>IF(ISNA(VLOOKUP($A459,'Autumn 2023 PVI'!$B$2:$AH$214,6,FALSE)),0,(VLOOKUP($A459,'Autumn 2023 PVI'!$B$2:$AH$214,6,FALSE)))</f>
        <v>26</v>
      </c>
      <c r="F459" s="231">
        <f>IF(ISNA(VLOOKUP($A459,'Spring 2023 PVI'!$B$3:$AF$219,9,FALSE)),0,(VLOOKUP($A459,'Spring 2023 PVI'!$B$3:$AF$219,8,FALSE)))</f>
        <v>0</v>
      </c>
      <c r="G459" s="231">
        <f>IF(ISNA(VLOOKUP($A459,'Summer 2023 PVI'!$B$2:$AF$216,9,FALSE)),0,(VLOOKUP($A459,'Summer 2023 PVI'!$B$2:$AF$216,8,FALSE)))</f>
        <v>0</v>
      </c>
      <c r="H459" s="231">
        <f>IF(ISNA(VLOOKUP($A459,'Autumn 2023 PVI'!$B$2:$AH$214,9,FALSE)),0,(VLOOKUP($A459,'Autumn 2023 PVI'!$B$2:$AH$214,9,FALSE)))</f>
        <v>5</v>
      </c>
      <c r="I459" s="231">
        <f>IF(ISNA(VLOOKUP($A459,'Spring 2023 PVI'!$B$3:$AF$219,13,FALSE)),0,(VLOOKUP($A459,'Spring 2023 PVI'!$B$3:$AF$219,13,FALSE)))</f>
        <v>0</v>
      </c>
      <c r="J459" s="231">
        <f>IF(ISNA(VLOOKUP($A459,'Summer 2023 PVI'!$B$2:$AF$216,13,FALSE)),0,(VLOOKUP($A459,'Summer 2023 PVI'!$B$2:$AF$216,13,FALSE)))</f>
        <v>0</v>
      </c>
      <c r="K459" s="231">
        <f>IF(ISNA(VLOOKUP($A459,'Autumn 2023 PVI'!$B$2:$AH$214,13,FALSE)),0,(VLOOKUP($A459,'Autumn 2023 PVI'!$B$2:$AH$214,13,FALSE)))</f>
        <v>387</v>
      </c>
      <c r="L459" s="231">
        <f>IF(ISNA(VLOOKUP($A459,'Spring 2023 PVI'!$B$3:$AF$219,16,FALSE)),0,(VLOOKUP($A459,'Spring 2023 PVI'!$B$3:$AF$219,16,FALSE)))</f>
        <v>0</v>
      </c>
      <c r="M459" s="231">
        <f>IF(ISNA(VLOOKUP($A459,'Summer 2023 PVI'!$B$2:$AF$216,16,FALSE)),0,(VLOOKUP($A459,'Summer 2023 PVI'!$B$2:$AF$216,16,FALSE)))</f>
        <v>0</v>
      </c>
      <c r="N459" s="231">
        <f>IF(ISNA(VLOOKUP($A459,'Autumn 2023 PVI'!$B$2:$AH$214,16,FALSE)),0,(VLOOKUP($A459,'Autumn 2023 PVI'!$B$2:$AH$214,16,FALSE)))</f>
        <v>75</v>
      </c>
      <c r="O459" s="231">
        <f>IF(ISNA(VLOOKUP($A459,'Spring 2023 PVI'!$B$3:$AF$219,3,FALSE)),0,(VLOOKUP($A459,'Spring 2023 PVI'!$B$3:$AF$219,3,FALSE)))</f>
        <v>0</v>
      </c>
      <c r="P459" s="231">
        <f>IF(ISNA(VLOOKUP($A459,'Summer 2023 PVI'!$B$3:$AF$216,3,FALSE)),0,(VLOOKUP($A459,'Summer 2023 PVI'!$B$2:$AF$216,3,FALSE)))</f>
        <v>0</v>
      </c>
      <c r="Q459" s="231">
        <f>IF(ISNA(VLOOKUP($A459,'Autumn 2023 PVI'!$B$2:$AF$214,3,FALSE)),0,(VLOOKUP($A459,'Autumn 2023 PVI'!$B$2:$AF$214,3,FALSE)))</f>
        <v>19</v>
      </c>
      <c r="R459" s="231">
        <f>IF(ISNA(VLOOKUP($A459,'Spring 2023 PVI'!$B$3:$AF$219,10,FALSE)),0,(VLOOKUP($A459,'Spring 2023 PVI'!$B$3:$AF$219,10,FALSE)))</f>
        <v>0</v>
      </c>
      <c r="S459" s="231">
        <f>IF(ISNA(VLOOKUP($A459,'Summer 2023 PVI'!$B$2:$AF$216,10,FALSE)),0,(VLOOKUP($A459,'Summer 2023 PVI'!$B$2:$AF$216,10,FALSE)))</f>
        <v>0</v>
      </c>
      <c r="T459" s="231">
        <f>IF(ISNA(VLOOKUP($A459,'Autumn 2023 PVI'!$B$2:$AH$214,10,FALSE)),0,(VLOOKUP($A459,'Autumn 2023 PVI'!$B$2:$AH$214,10,FALSE)))</f>
        <v>285</v>
      </c>
      <c r="U459" s="231">
        <f>IF(ISNA(VLOOKUP($A459,'Spring 2023 PVI'!$B$3:$AF$219,26,FALSE)),0,(VLOOKUP($A459,'Spring 2023 PVI'!$B$3:$AF$219,26,FALSE)))</f>
        <v>0</v>
      </c>
      <c r="V459" s="231">
        <f>IF(ISNA(VLOOKUP($A459,'Spring 2023 PVI'!$B$3:$AF$219,26,FALSE)),0,(VLOOKUP($A459,'Spring 2023 PVI'!$B$3:$AF$219,26,FALSE)))</f>
        <v>0</v>
      </c>
      <c r="W459" s="231">
        <f>IF(ISNA(VLOOKUP($A459,'Spring 2023 PVI'!$B$3:$AF$219,26,FALSE)),0,(VLOOKUP($A459,'Spring 2023 PVI'!$B$3:$AF$219,26,FALSE)))</f>
        <v>0</v>
      </c>
      <c r="X459" s="231">
        <f>IF(ISNA(VLOOKUP($A459,'Spring 2023 PVI'!$B$3:$AF$219,27,FALSE)),0,(VLOOKUP($A459,'Spring 2023 PVI'!$B$3:$AF$219,27,FALSE)))</f>
        <v>0</v>
      </c>
      <c r="Y459" s="231">
        <f>IF(ISNA(VLOOKUP($A459,'Spring 2023 PVI'!$B$3:$AF$219,27,FALSE)),0,(VLOOKUP($A459,'Spring 2023 PVI'!$B$3:$AF$219,27,FALSE)))</f>
        <v>0</v>
      </c>
      <c r="Z459" s="231">
        <f>IF(ISNA(VLOOKUP($A459,'Spring 2023 PVI'!$B$3:$AF$219,27,FALSE)),0,(VLOOKUP($A459,'Spring 2023 PVI'!$B$3:$AF$219,27,FALSE)))</f>
        <v>0</v>
      </c>
      <c r="AA459" s="231">
        <f>IF(ISNA(VLOOKUP($A459,'Spring 2023 PVI'!$B$3:$AF$219,28,FALSE)),0,(VLOOKUP($A459,'Spring 2023 PVI'!$B$3:$AF$219,28,FALSE)))</f>
        <v>0</v>
      </c>
      <c r="AB459" s="231">
        <f>IF(ISNA(VLOOKUP($A459,'Spring 2023 PVI'!$B$3:$AF$219,28,FALSE)),0,(VLOOKUP($A459,'Spring 2023 PVI'!$B$3:$AF$219,28,FALSE)))</f>
        <v>0</v>
      </c>
      <c r="AC459" s="231">
        <f>IF(ISNA(VLOOKUP($A459,'Spring 2023 PVI'!$B$3:$AF$219,28,FALSE)),0,(VLOOKUP($A459,'Spring 2023 PVI'!$B$3:$AF$219,28,FALSE)))</f>
        <v>0</v>
      </c>
      <c r="AD459" s="384">
        <f t="shared" si="202"/>
        <v>30048.48</v>
      </c>
      <c r="AE459" s="403">
        <v>135</v>
      </c>
      <c r="AF459" s="403">
        <v>399</v>
      </c>
      <c r="AG459" s="403">
        <v>0</v>
      </c>
      <c r="AH459" s="384">
        <f t="shared" ref="AH459:AH522" si="209">AE459*AH$3*38</f>
        <v>3129.2999999999997</v>
      </c>
      <c r="AI459" s="384">
        <f t="shared" ref="AI459:AI522" si="210">AF459*AI$3*38</f>
        <v>4396.9799999999996</v>
      </c>
      <c r="AJ459" s="384">
        <f t="shared" ref="AJ459:AJ522" si="211">AG459*AJ$3*38</f>
        <v>0</v>
      </c>
      <c r="AK459" s="384">
        <f t="shared" si="203"/>
        <v>7526.2799999999988</v>
      </c>
      <c r="AL459" s="403">
        <f>IF(ISNA(VLOOKUP($A459,'Spring 2023 PVI'!$B464:$AD464,29,FALSE)),0,(VLOOKUP($A459,'Spring 2023 PVI'!$B464:$AD464,29,FALSE)))</f>
        <v>0</v>
      </c>
      <c r="AM459" s="403">
        <f>IF(ISNA(VLOOKUP($A459,'Spring 2023 PVI'!$B464:$AZ464,30,FALSE)),0,(VLOOKUP($A459,'Spring 2023 PVI'!$B464:$AZ464,30,FALSE)))</f>
        <v>0</v>
      </c>
      <c r="AN459" s="402">
        <f t="shared" si="204"/>
        <v>0</v>
      </c>
      <c r="AO459" s="404">
        <f t="shared" si="205"/>
        <v>27907.200000000001</v>
      </c>
      <c r="AP459" s="384">
        <f t="shared" si="206"/>
        <v>65481.959999999992</v>
      </c>
      <c r="AQ459" s="403"/>
      <c r="AR459" s="403" t="e">
        <f>VLOOKUP($A459,'Data EYFSS Indica'!$C:$AQ,27,0)</f>
        <v>#N/A</v>
      </c>
      <c r="AS459" s="403" t="e">
        <f>VLOOKUP($A459,'Data EYFSS Indica'!$C:$AQ,28,0)</f>
        <v>#N/A</v>
      </c>
      <c r="AT459" s="409" t="e">
        <f t="shared" si="207"/>
        <v>#N/A</v>
      </c>
      <c r="AU459" s="409" t="e">
        <f>(VLOOKUP($A459,'Data EYFSS Indica'!$C:$AQ,24,0))/3.2*AU$3</f>
        <v>#N/A</v>
      </c>
      <c r="AV459" s="413" t="e">
        <f t="shared" si="208"/>
        <v>#N/A</v>
      </c>
      <c r="AW459" s="410" t="e">
        <f t="shared" si="198"/>
        <v>#N/A</v>
      </c>
      <c r="AX459" s="410" t="e">
        <f t="shared" si="199"/>
        <v>#N/A</v>
      </c>
      <c r="AY459" s="410" t="e">
        <f t="shared" si="200"/>
        <v>#N/A</v>
      </c>
      <c r="AZ459" s="642">
        <f>(SUMIF('Spring 2023 School'!B:B,Budget!A459,'Spring 2023 School'!AG:AG)+SUMIF('Summer 2023 School'!B:B,Budget!A459,'Summer 2023 School'!AG:AG)+SUMIF('Autumn 2023 School'!B:B,Budget!A459,'Autumn 2023 School'!AG:AG))</f>
        <v>2</v>
      </c>
      <c r="BA459" s="410">
        <f t="shared" si="201"/>
        <v>1820</v>
      </c>
      <c r="BI459">
        <f t="shared" si="195"/>
        <v>2025</v>
      </c>
      <c r="BJ459">
        <f t="shared" si="196"/>
        <v>5985</v>
      </c>
      <c r="BK459">
        <f t="shared" si="197"/>
        <v>0</v>
      </c>
    </row>
    <row r="460" spans="1:63" x14ac:dyDescent="0.35">
      <c r="A460" s="231">
        <v>6183</v>
      </c>
      <c r="B460" t="s">
        <v>587</v>
      </c>
      <c r="C460" s="231">
        <f>IF(ISNA(VLOOKUP($A460,'Spring 2023 PVI'!$B$3:$AF$220,6,FALSE)),0,(VLOOKUP($A460,'Spring 2023 PVI'!$B$3:$AF$220,6,FALSE)))</f>
        <v>0</v>
      </c>
      <c r="D460" s="231">
        <f>IF(ISNA(VLOOKUP($A460,'Summer 2023 PVI'!$B$2:$AF$217,6,FALSE)),0,(VLOOKUP($A460,'Summer 2023 PVI'!$B$2:$AF$217,6,FALSE)))</f>
        <v>0</v>
      </c>
      <c r="E460" s="231">
        <f>IF(ISNA(VLOOKUP($A460,'Autumn 2023 PVI'!$B$2:$AH$214,6,FALSE)),0,(VLOOKUP($A460,'Autumn 2023 PVI'!$B$2:$AH$214,6,FALSE)))</f>
        <v>13</v>
      </c>
      <c r="F460" s="231">
        <f>IF(ISNA(VLOOKUP($A460,'Spring 2023 PVI'!$B$3:$AF$219,9,FALSE)),0,(VLOOKUP($A460,'Spring 2023 PVI'!$B$3:$AF$219,8,FALSE)))</f>
        <v>0</v>
      </c>
      <c r="G460" s="231">
        <f>IF(ISNA(VLOOKUP($A460,'Summer 2023 PVI'!$B$2:$AF$216,9,FALSE)),0,(VLOOKUP($A460,'Summer 2023 PVI'!$B$2:$AF$216,8,FALSE)))</f>
        <v>0</v>
      </c>
      <c r="H460" s="231">
        <f>IF(ISNA(VLOOKUP($A460,'Autumn 2023 PVI'!$B$2:$AH$214,9,FALSE)),0,(VLOOKUP($A460,'Autumn 2023 PVI'!$B$2:$AH$214,9,FALSE)))</f>
        <v>7</v>
      </c>
      <c r="I460" s="231">
        <f>IF(ISNA(VLOOKUP($A460,'Spring 2023 PVI'!$B$3:$AF$219,13,FALSE)),0,(VLOOKUP($A460,'Spring 2023 PVI'!$B$3:$AF$219,13,FALSE)))</f>
        <v>0</v>
      </c>
      <c r="J460" s="231">
        <f>IF(ISNA(VLOOKUP($A460,'Summer 2023 PVI'!$B$2:$AF$216,13,FALSE)),0,(VLOOKUP($A460,'Summer 2023 PVI'!$B$2:$AF$216,13,FALSE)))</f>
        <v>0</v>
      </c>
      <c r="K460" s="231">
        <f>IF(ISNA(VLOOKUP($A460,'Autumn 2023 PVI'!$B$2:$AH$214,13,FALSE)),0,(VLOOKUP($A460,'Autumn 2023 PVI'!$B$2:$AH$214,13,FALSE)))</f>
        <v>195</v>
      </c>
      <c r="L460" s="231">
        <f>IF(ISNA(VLOOKUP($A460,'Spring 2023 PVI'!$B$3:$AF$219,16,FALSE)),0,(VLOOKUP($A460,'Spring 2023 PVI'!$B$3:$AF$219,16,FALSE)))</f>
        <v>0</v>
      </c>
      <c r="M460" s="231">
        <f>IF(ISNA(VLOOKUP($A460,'Summer 2023 PVI'!$B$2:$AF$216,16,FALSE)),0,(VLOOKUP($A460,'Summer 2023 PVI'!$B$2:$AF$216,16,FALSE)))</f>
        <v>0</v>
      </c>
      <c r="N460" s="231">
        <f>IF(ISNA(VLOOKUP($A460,'Autumn 2023 PVI'!$B$2:$AH$214,16,FALSE)),0,(VLOOKUP($A460,'Autumn 2023 PVI'!$B$2:$AH$214,16,FALSE)))</f>
        <v>98.079999999999984</v>
      </c>
      <c r="O460" s="231">
        <f>IF(ISNA(VLOOKUP($A460,'Spring 2023 PVI'!$B$3:$AF$219,3,FALSE)),0,(VLOOKUP($A460,'Spring 2023 PVI'!$B$3:$AF$219,3,FALSE)))</f>
        <v>0</v>
      </c>
      <c r="P460" s="231">
        <f>IF(ISNA(VLOOKUP($A460,'Summer 2023 PVI'!$B$3:$AF$216,3,FALSE)),0,(VLOOKUP($A460,'Summer 2023 PVI'!$B$2:$AF$216,3,FALSE)))</f>
        <v>0</v>
      </c>
      <c r="Q460" s="231">
        <f>IF(ISNA(VLOOKUP($A460,'Autumn 2023 PVI'!$B$2:$AF$214,3,FALSE)),0,(VLOOKUP($A460,'Autumn 2023 PVI'!$B$2:$AF$214,3,FALSE)))</f>
        <v>2</v>
      </c>
      <c r="R460" s="231">
        <f>IF(ISNA(VLOOKUP($A460,'Spring 2023 PVI'!$B$3:$AF$219,10,FALSE)),0,(VLOOKUP($A460,'Spring 2023 PVI'!$B$3:$AF$219,10,FALSE)))</f>
        <v>0</v>
      </c>
      <c r="S460" s="231">
        <f>IF(ISNA(VLOOKUP($A460,'Summer 2023 PVI'!$B$2:$AF$216,10,FALSE)),0,(VLOOKUP($A460,'Summer 2023 PVI'!$B$2:$AF$216,10,FALSE)))</f>
        <v>0</v>
      </c>
      <c r="T460" s="231">
        <f>IF(ISNA(VLOOKUP($A460,'Autumn 2023 PVI'!$B$2:$AH$214,10,FALSE)),0,(VLOOKUP($A460,'Autumn 2023 PVI'!$B$2:$AH$214,10,FALSE)))</f>
        <v>30</v>
      </c>
      <c r="U460" s="231">
        <f>IF(ISNA(VLOOKUP($A460,'Spring 2023 PVI'!$B$3:$AF$219,26,FALSE)),0,(VLOOKUP($A460,'Spring 2023 PVI'!$B$3:$AF$219,26,FALSE)))</f>
        <v>0</v>
      </c>
      <c r="V460" s="231">
        <f>IF(ISNA(VLOOKUP($A460,'Spring 2023 PVI'!$B$3:$AF$219,26,FALSE)),0,(VLOOKUP($A460,'Spring 2023 PVI'!$B$3:$AF$219,26,FALSE)))</f>
        <v>0</v>
      </c>
      <c r="W460" s="231">
        <f>IF(ISNA(VLOOKUP($A460,'Spring 2023 PVI'!$B$3:$AF$219,26,FALSE)),0,(VLOOKUP($A460,'Spring 2023 PVI'!$B$3:$AF$219,26,FALSE)))</f>
        <v>0</v>
      </c>
      <c r="X460" s="231">
        <f>IF(ISNA(VLOOKUP($A460,'Spring 2023 PVI'!$B$3:$AF$219,27,FALSE)),0,(VLOOKUP($A460,'Spring 2023 PVI'!$B$3:$AF$219,27,FALSE)))</f>
        <v>0</v>
      </c>
      <c r="Y460" s="231">
        <f>IF(ISNA(VLOOKUP($A460,'Spring 2023 PVI'!$B$3:$AF$219,27,FALSE)),0,(VLOOKUP($A460,'Spring 2023 PVI'!$B$3:$AF$219,27,FALSE)))</f>
        <v>0</v>
      </c>
      <c r="Z460" s="231">
        <f>IF(ISNA(VLOOKUP($A460,'Spring 2023 PVI'!$B$3:$AF$219,27,FALSE)),0,(VLOOKUP($A460,'Spring 2023 PVI'!$B$3:$AF$219,27,FALSE)))</f>
        <v>0</v>
      </c>
      <c r="AA460" s="231">
        <f>IF(ISNA(VLOOKUP($A460,'Spring 2023 PVI'!$B$3:$AF$219,28,FALSE)),0,(VLOOKUP($A460,'Spring 2023 PVI'!$B$3:$AF$219,28,FALSE)))</f>
        <v>0</v>
      </c>
      <c r="AB460" s="231">
        <f>IF(ISNA(VLOOKUP($A460,'Spring 2023 PVI'!$B$3:$AF$219,28,FALSE)),0,(VLOOKUP($A460,'Spring 2023 PVI'!$B$3:$AF$219,28,FALSE)))</f>
        <v>0</v>
      </c>
      <c r="AC460" s="231">
        <f>IF(ISNA(VLOOKUP($A460,'Spring 2023 PVI'!$B$3:$AF$219,28,FALSE)),0,(VLOOKUP($A460,'Spring 2023 PVI'!$B$3:$AF$219,28,FALSE)))</f>
        <v>0</v>
      </c>
      <c r="AD460" s="384">
        <f t="shared" si="202"/>
        <v>19061.923199999997</v>
      </c>
      <c r="AE460" s="403">
        <v>0</v>
      </c>
      <c r="AF460" s="403">
        <v>0</v>
      </c>
      <c r="AG460" s="403">
        <v>15</v>
      </c>
      <c r="AH460" s="384">
        <f t="shared" si="209"/>
        <v>0</v>
      </c>
      <c r="AI460" s="384">
        <f t="shared" si="210"/>
        <v>0</v>
      </c>
      <c r="AJ460" s="384">
        <f t="shared" si="211"/>
        <v>45.6</v>
      </c>
      <c r="AK460" s="384">
        <f t="shared" si="203"/>
        <v>45.6</v>
      </c>
      <c r="AL460" s="403">
        <f>IF(ISNA(VLOOKUP($A460,'Spring 2023 PVI'!$B465:$AD465,29,FALSE)),0,(VLOOKUP($A460,'Spring 2023 PVI'!$B465:$AD465,29,FALSE)))</f>
        <v>0</v>
      </c>
      <c r="AM460" s="403">
        <f>IF(ISNA(VLOOKUP($A460,'Spring 2023 PVI'!$B465:$AZ465,30,FALSE)),0,(VLOOKUP($A460,'Spring 2023 PVI'!$B465:$AZ465,30,FALSE)))</f>
        <v>0</v>
      </c>
      <c r="AN460" s="402">
        <f t="shared" si="204"/>
        <v>0</v>
      </c>
      <c r="AO460" s="404">
        <f t="shared" si="205"/>
        <v>2937.6</v>
      </c>
      <c r="AP460" s="384">
        <f t="shared" si="206"/>
        <v>22045.123199999995</v>
      </c>
      <c r="AQ460" s="403"/>
      <c r="AR460" s="403" t="e">
        <f>VLOOKUP($A460,'Data EYFSS Indica'!$C:$AQ,27,0)</f>
        <v>#N/A</v>
      </c>
      <c r="AS460" s="403" t="e">
        <f>VLOOKUP($A460,'Data EYFSS Indica'!$C:$AQ,28,0)</f>
        <v>#N/A</v>
      </c>
      <c r="AT460" s="409" t="e">
        <f t="shared" si="207"/>
        <v>#N/A</v>
      </c>
      <c r="AU460" s="409" t="e">
        <f>(VLOOKUP($A460,'Data EYFSS Indica'!$C:$AQ,24,0))/3.2*AU$3</f>
        <v>#N/A</v>
      </c>
      <c r="AV460" s="413" t="e">
        <f t="shared" si="208"/>
        <v>#N/A</v>
      </c>
      <c r="AW460" s="410" t="e">
        <f t="shared" si="198"/>
        <v>#N/A</v>
      </c>
      <c r="AX460" s="410" t="e">
        <f t="shared" si="199"/>
        <v>#N/A</v>
      </c>
      <c r="AY460" s="410" t="e">
        <f t="shared" si="200"/>
        <v>#N/A</v>
      </c>
      <c r="AZ460" s="642">
        <f>(SUMIF('Spring 2023 School'!B:B,Budget!A460,'Spring 2023 School'!AG:AG)+SUMIF('Summer 2023 School'!B:B,Budget!A460,'Summer 2023 School'!AG:AG)+SUMIF('Autumn 2023 School'!B:B,Budget!A460,'Autumn 2023 School'!AG:AG))</f>
        <v>0</v>
      </c>
      <c r="BA460" s="410">
        <f t="shared" si="201"/>
        <v>0</v>
      </c>
      <c r="BI460">
        <f t="shared" si="195"/>
        <v>0</v>
      </c>
      <c r="BJ460">
        <f t="shared" si="196"/>
        <v>0</v>
      </c>
      <c r="BK460">
        <f t="shared" si="197"/>
        <v>225</v>
      </c>
    </row>
    <row r="461" spans="1:63" x14ac:dyDescent="0.35">
      <c r="A461" s="231">
        <v>6195</v>
      </c>
      <c r="B461" t="s">
        <v>588</v>
      </c>
      <c r="C461" s="231">
        <f>IF(ISNA(VLOOKUP($A461,'Spring 2023 PVI'!$B$3:$AF$220,6,FALSE)),0,(VLOOKUP($A461,'Spring 2023 PVI'!$B$3:$AF$220,6,FALSE)))</f>
        <v>0</v>
      </c>
      <c r="D461" s="231">
        <f>IF(ISNA(VLOOKUP($A461,'Summer 2023 PVI'!$B$2:$AF$217,6,FALSE)),0,(VLOOKUP($A461,'Summer 2023 PVI'!$B$2:$AF$217,6,FALSE)))</f>
        <v>0</v>
      </c>
      <c r="E461" s="231">
        <f>IF(ISNA(VLOOKUP($A461,'Autumn 2023 PVI'!$B$2:$AH$214,6,FALSE)),0,(VLOOKUP($A461,'Autumn 2023 PVI'!$B$2:$AH$214,6,FALSE)))</f>
        <v>78</v>
      </c>
      <c r="F461" s="231">
        <f>IF(ISNA(VLOOKUP($A461,'Spring 2023 PVI'!$B$3:$AF$219,9,FALSE)),0,(VLOOKUP($A461,'Spring 2023 PVI'!$B$3:$AF$219,8,FALSE)))</f>
        <v>0</v>
      </c>
      <c r="G461" s="231">
        <f>IF(ISNA(VLOOKUP($A461,'Summer 2023 PVI'!$B$2:$AF$216,9,FALSE)),0,(VLOOKUP($A461,'Summer 2023 PVI'!$B$2:$AF$216,8,FALSE)))</f>
        <v>0</v>
      </c>
      <c r="H461" s="231">
        <f>IF(ISNA(VLOOKUP($A461,'Autumn 2023 PVI'!$B$2:$AH$214,9,FALSE)),0,(VLOOKUP($A461,'Autumn 2023 PVI'!$B$2:$AH$214,9,FALSE)))</f>
        <v>11</v>
      </c>
      <c r="I461" s="231">
        <f>IF(ISNA(VLOOKUP($A461,'Spring 2023 PVI'!$B$3:$AF$219,13,FALSE)),0,(VLOOKUP($A461,'Spring 2023 PVI'!$B$3:$AF$219,13,FALSE)))</f>
        <v>0</v>
      </c>
      <c r="J461" s="231">
        <f>IF(ISNA(VLOOKUP($A461,'Summer 2023 PVI'!$B$2:$AF$216,13,FALSE)),0,(VLOOKUP($A461,'Summer 2023 PVI'!$B$2:$AF$216,13,FALSE)))</f>
        <v>0</v>
      </c>
      <c r="K461" s="231">
        <f>IF(ISNA(VLOOKUP($A461,'Autumn 2023 PVI'!$B$2:$AH$214,13,FALSE)),0,(VLOOKUP($A461,'Autumn 2023 PVI'!$B$2:$AH$214,13,FALSE)))</f>
        <v>1170</v>
      </c>
      <c r="L461" s="231">
        <f>IF(ISNA(VLOOKUP($A461,'Spring 2023 PVI'!$B$3:$AF$219,16,FALSE)),0,(VLOOKUP($A461,'Spring 2023 PVI'!$B$3:$AF$219,16,FALSE)))</f>
        <v>0</v>
      </c>
      <c r="M461" s="231">
        <f>IF(ISNA(VLOOKUP($A461,'Summer 2023 PVI'!$B$2:$AF$216,16,FALSE)),0,(VLOOKUP($A461,'Summer 2023 PVI'!$B$2:$AF$216,16,FALSE)))</f>
        <v>0</v>
      </c>
      <c r="N461" s="231">
        <f>IF(ISNA(VLOOKUP($A461,'Autumn 2023 PVI'!$B$2:$AH$214,16,FALSE)),0,(VLOOKUP($A461,'Autumn 2023 PVI'!$B$2:$AH$214,16,FALSE)))</f>
        <v>165</v>
      </c>
      <c r="O461" s="231">
        <f>IF(ISNA(VLOOKUP($A461,'Spring 2023 PVI'!$B$3:$AF$219,3,FALSE)),0,(VLOOKUP($A461,'Spring 2023 PVI'!$B$3:$AF$219,3,FALSE)))</f>
        <v>0</v>
      </c>
      <c r="P461" s="231">
        <f>IF(ISNA(VLOOKUP($A461,'Summer 2023 PVI'!$B$3:$AF$216,3,FALSE)),0,(VLOOKUP($A461,'Summer 2023 PVI'!$B$2:$AF$216,3,FALSE)))</f>
        <v>0</v>
      </c>
      <c r="Q461" s="231">
        <f>IF(ISNA(VLOOKUP($A461,'Autumn 2023 PVI'!$B$2:$AF$214,3,FALSE)),0,(VLOOKUP($A461,'Autumn 2023 PVI'!$B$2:$AF$214,3,FALSE)))</f>
        <v>47</v>
      </c>
      <c r="R461" s="231">
        <f>IF(ISNA(VLOOKUP($A461,'Spring 2023 PVI'!$B$3:$AF$219,10,FALSE)),0,(VLOOKUP($A461,'Spring 2023 PVI'!$B$3:$AF$219,10,FALSE)))</f>
        <v>0</v>
      </c>
      <c r="S461" s="231">
        <f>IF(ISNA(VLOOKUP($A461,'Summer 2023 PVI'!$B$2:$AF$216,10,FALSE)),0,(VLOOKUP($A461,'Summer 2023 PVI'!$B$2:$AF$216,10,FALSE)))</f>
        <v>0</v>
      </c>
      <c r="T461" s="231">
        <f>IF(ISNA(VLOOKUP($A461,'Autumn 2023 PVI'!$B$2:$AH$214,10,FALSE)),0,(VLOOKUP($A461,'Autumn 2023 PVI'!$B$2:$AH$214,10,FALSE)))</f>
        <v>705</v>
      </c>
      <c r="U461" s="231">
        <f>IF(ISNA(VLOOKUP($A461,'Spring 2023 PVI'!$B$3:$AF$219,26,FALSE)),0,(VLOOKUP($A461,'Spring 2023 PVI'!$B$3:$AF$219,26,FALSE)))</f>
        <v>0</v>
      </c>
      <c r="V461" s="231">
        <f>IF(ISNA(VLOOKUP($A461,'Spring 2023 PVI'!$B$3:$AF$219,26,FALSE)),0,(VLOOKUP($A461,'Spring 2023 PVI'!$B$3:$AF$219,26,FALSE)))</f>
        <v>0</v>
      </c>
      <c r="W461" s="231">
        <f>IF(ISNA(VLOOKUP($A461,'Spring 2023 PVI'!$B$3:$AF$219,26,FALSE)),0,(VLOOKUP($A461,'Spring 2023 PVI'!$B$3:$AF$219,26,FALSE)))</f>
        <v>0</v>
      </c>
      <c r="X461" s="231">
        <f>IF(ISNA(VLOOKUP($A461,'Spring 2023 PVI'!$B$3:$AF$219,27,FALSE)),0,(VLOOKUP($A461,'Spring 2023 PVI'!$B$3:$AF$219,27,FALSE)))</f>
        <v>0</v>
      </c>
      <c r="Y461" s="231">
        <f>IF(ISNA(VLOOKUP($A461,'Spring 2023 PVI'!$B$3:$AF$219,27,FALSE)),0,(VLOOKUP($A461,'Spring 2023 PVI'!$B$3:$AF$219,27,FALSE)))</f>
        <v>0</v>
      </c>
      <c r="Z461" s="231">
        <f>IF(ISNA(VLOOKUP($A461,'Spring 2023 PVI'!$B$3:$AF$219,27,FALSE)),0,(VLOOKUP($A461,'Spring 2023 PVI'!$B$3:$AF$219,27,FALSE)))</f>
        <v>0</v>
      </c>
      <c r="AA461" s="231">
        <f>IF(ISNA(VLOOKUP($A461,'Spring 2023 PVI'!$B$3:$AF$219,28,FALSE)),0,(VLOOKUP($A461,'Spring 2023 PVI'!$B$3:$AF$219,28,FALSE)))</f>
        <v>0</v>
      </c>
      <c r="AB461" s="231">
        <f>IF(ISNA(VLOOKUP($A461,'Spring 2023 PVI'!$B$3:$AF$219,28,FALSE)),0,(VLOOKUP($A461,'Spring 2023 PVI'!$B$3:$AF$219,28,FALSE)))</f>
        <v>0</v>
      </c>
      <c r="AC461" s="231">
        <f>IF(ISNA(VLOOKUP($A461,'Spring 2023 PVI'!$B$3:$AF$219,28,FALSE)),0,(VLOOKUP($A461,'Spring 2023 PVI'!$B$3:$AF$219,28,FALSE)))</f>
        <v>0</v>
      </c>
      <c r="AD461" s="384">
        <f t="shared" si="202"/>
        <v>86828.400000000009</v>
      </c>
      <c r="AE461" s="403">
        <v>105</v>
      </c>
      <c r="AF461" s="403">
        <v>615</v>
      </c>
      <c r="AG461" s="403">
        <v>540</v>
      </c>
      <c r="AH461" s="384">
        <f t="shared" si="209"/>
        <v>2433.9</v>
      </c>
      <c r="AI461" s="384">
        <f t="shared" si="210"/>
        <v>6777.3</v>
      </c>
      <c r="AJ461" s="384">
        <f t="shared" si="211"/>
        <v>1641.6000000000001</v>
      </c>
      <c r="AK461" s="384">
        <f t="shared" si="203"/>
        <v>10852.800000000001</v>
      </c>
      <c r="AL461" s="403">
        <f>IF(ISNA(VLOOKUP($A461,'Spring 2023 PVI'!$B466:$AD466,29,FALSE)),0,(VLOOKUP($A461,'Spring 2023 PVI'!$B466:$AD466,29,FALSE)))</f>
        <v>0</v>
      </c>
      <c r="AM461" s="403">
        <f>IF(ISNA(VLOOKUP($A461,'Spring 2023 PVI'!$B466:$AZ466,30,FALSE)),0,(VLOOKUP($A461,'Spring 2023 PVI'!$B466:$AZ466,30,FALSE)))</f>
        <v>0</v>
      </c>
      <c r="AN461" s="402">
        <f t="shared" si="204"/>
        <v>0</v>
      </c>
      <c r="AO461" s="404">
        <f t="shared" si="205"/>
        <v>69033.600000000006</v>
      </c>
      <c r="AP461" s="384">
        <f t="shared" si="206"/>
        <v>166714.80000000002</v>
      </c>
      <c r="AQ461" s="403"/>
      <c r="AR461" s="403" t="e">
        <f>VLOOKUP($A461,'Data EYFSS Indica'!$C:$AQ,27,0)</f>
        <v>#N/A</v>
      </c>
      <c r="AS461" s="403" t="e">
        <f>VLOOKUP($A461,'Data EYFSS Indica'!$C:$AQ,28,0)</f>
        <v>#N/A</v>
      </c>
      <c r="AT461" s="409" t="e">
        <f t="shared" si="207"/>
        <v>#N/A</v>
      </c>
      <c r="AU461" s="409" t="e">
        <f>(VLOOKUP($A461,'Data EYFSS Indica'!$C:$AQ,24,0))/3.2*AU$3</f>
        <v>#N/A</v>
      </c>
      <c r="AV461" s="413" t="e">
        <f t="shared" si="208"/>
        <v>#N/A</v>
      </c>
      <c r="AW461" s="410" t="e">
        <f t="shared" si="198"/>
        <v>#N/A</v>
      </c>
      <c r="AX461" s="410" t="e">
        <f t="shared" si="199"/>
        <v>#N/A</v>
      </c>
      <c r="AY461" s="410" t="e">
        <f t="shared" si="200"/>
        <v>#N/A</v>
      </c>
      <c r="AZ461" s="642">
        <f>(SUMIF('Spring 2023 School'!B:B,Budget!A461,'Spring 2023 School'!AG:AG)+SUMIF('Summer 2023 School'!B:B,Budget!A461,'Summer 2023 School'!AG:AG)+SUMIF('Autumn 2023 School'!B:B,Budget!A461,'Autumn 2023 School'!AG:AG))</f>
        <v>6</v>
      </c>
      <c r="BA461" s="410">
        <f t="shared" si="201"/>
        <v>5460</v>
      </c>
      <c r="BI461">
        <f t="shared" si="195"/>
        <v>1575</v>
      </c>
      <c r="BJ461">
        <f t="shared" si="196"/>
        <v>9225</v>
      </c>
      <c r="BK461">
        <f t="shared" si="197"/>
        <v>8100</v>
      </c>
    </row>
    <row r="462" spans="1:63" x14ac:dyDescent="0.35">
      <c r="A462" s="231">
        <v>6217</v>
      </c>
      <c r="B462" t="s">
        <v>589</v>
      </c>
      <c r="C462" s="231">
        <f>IF(ISNA(VLOOKUP($A462,'Spring 2023 PVI'!$B$3:$AF$220,6,FALSE)),0,(VLOOKUP($A462,'Spring 2023 PVI'!$B$3:$AF$220,6,FALSE)))</f>
        <v>0</v>
      </c>
      <c r="D462" s="231">
        <f>IF(ISNA(VLOOKUP($A462,'Summer 2023 PVI'!$B$2:$AF$217,6,FALSE)),0,(VLOOKUP($A462,'Summer 2023 PVI'!$B$2:$AF$217,6,FALSE)))</f>
        <v>0</v>
      </c>
      <c r="E462" s="231">
        <f>IF(ISNA(VLOOKUP($A462,'Autumn 2023 PVI'!$B$2:$AH$214,6,FALSE)),0,(VLOOKUP($A462,'Autumn 2023 PVI'!$B$2:$AH$214,6,FALSE)))</f>
        <v>16</v>
      </c>
      <c r="F462" s="231">
        <f>IF(ISNA(VLOOKUP($A462,'Spring 2023 PVI'!$B$3:$AF$219,9,FALSE)),0,(VLOOKUP($A462,'Spring 2023 PVI'!$B$3:$AF$219,8,FALSE)))</f>
        <v>0</v>
      </c>
      <c r="G462" s="231">
        <f>IF(ISNA(VLOOKUP($A462,'Summer 2023 PVI'!$B$2:$AF$216,9,FALSE)),0,(VLOOKUP($A462,'Summer 2023 PVI'!$B$2:$AF$216,8,FALSE)))</f>
        <v>0</v>
      </c>
      <c r="H462" s="231">
        <f>IF(ISNA(VLOOKUP($A462,'Autumn 2023 PVI'!$B$2:$AH$214,9,FALSE)),0,(VLOOKUP($A462,'Autumn 2023 PVI'!$B$2:$AH$214,9,FALSE)))</f>
        <v>0</v>
      </c>
      <c r="I462" s="231">
        <f>IF(ISNA(VLOOKUP($A462,'Spring 2023 PVI'!$B$3:$AF$219,13,FALSE)),0,(VLOOKUP($A462,'Spring 2023 PVI'!$B$3:$AF$219,13,FALSE)))</f>
        <v>0</v>
      </c>
      <c r="J462" s="231">
        <f>IF(ISNA(VLOOKUP($A462,'Summer 2023 PVI'!$B$2:$AF$216,13,FALSE)),0,(VLOOKUP($A462,'Summer 2023 PVI'!$B$2:$AF$216,13,FALSE)))</f>
        <v>0</v>
      </c>
      <c r="K462" s="231">
        <f>IF(ISNA(VLOOKUP($A462,'Autumn 2023 PVI'!$B$2:$AH$214,13,FALSE)),0,(VLOOKUP($A462,'Autumn 2023 PVI'!$B$2:$AH$214,13,FALSE)))</f>
        <v>240</v>
      </c>
      <c r="L462" s="231">
        <f>IF(ISNA(VLOOKUP($A462,'Spring 2023 PVI'!$B$3:$AF$219,16,FALSE)),0,(VLOOKUP($A462,'Spring 2023 PVI'!$B$3:$AF$219,16,FALSE)))</f>
        <v>0</v>
      </c>
      <c r="M462" s="231">
        <f>IF(ISNA(VLOOKUP($A462,'Summer 2023 PVI'!$B$2:$AF$216,16,FALSE)),0,(VLOOKUP($A462,'Summer 2023 PVI'!$B$2:$AF$216,16,FALSE)))</f>
        <v>0</v>
      </c>
      <c r="N462" s="231">
        <f>IF(ISNA(VLOOKUP($A462,'Autumn 2023 PVI'!$B$2:$AH$214,16,FALSE)),0,(VLOOKUP($A462,'Autumn 2023 PVI'!$B$2:$AH$214,16,FALSE)))</f>
        <v>0</v>
      </c>
      <c r="O462" s="231">
        <f>IF(ISNA(VLOOKUP($A462,'Spring 2023 PVI'!$B$3:$AF$219,3,FALSE)),0,(VLOOKUP($A462,'Spring 2023 PVI'!$B$3:$AF$219,3,FALSE)))</f>
        <v>0</v>
      </c>
      <c r="P462" s="231">
        <f>IF(ISNA(VLOOKUP($A462,'Summer 2023 PVI'!$B$3:$AF$216,3,FALSE)),0,(VLOOKUP($A462,'Summer 2023 PVI'!$B$2:$AF$216,3,FALSE)))</f>
        <v>0</v>
      </c>
      <c r="Q462" s="231">
        <f>IF(ISNA(VLOOKUP($A462,'Autumn 2023 PVI'!$B$2:$AF$214,3,FALSE)),0,(VLOOKUP($A462,'Autumn 2023 PVI'!$B$2:$AF$214,3,FALSE)))</f>
        <v>0</v>
      </c>
      <c r="R462" s="231">
        <f>IF(ISNA(VLOOKUP($A462,'Spring 2023 PVI'!$B$3:$AF$219,10,FALSE)),0,(VLOOKUP($A462,'Spring 2023 PVI'!$B$3:$AF$219,10,FALSE)))</f>
        <v>0</v>
      </c>
      <c r="S462" s="231">
        <f>IF(ISNA(VLOOKUP($A462,'Summer 2023 PVI'!$B$2:$AF$216,10,FALSE)),0,(VLOOKUP($A462,'Summer 2023 PVI'!$B$2:$AF$216,10,FALSE)))</f>
        <v>0</v>
      </c>
      <c r="T462" s="231">
        <f>IF(ISNA(VLOOKUP($A462,'Autumn 2023 PVI'!$B$2:$AH$214,10,FALSE)),0,(VLOOKUP($A462,'Autumn 2023 PVI'!$B$2:$AH$214,10,FALSE)))</f>
        <v>0</v>
      </c>
      <c r="U462" s="231">
        <f>IF(ISNA(VLOOKUP($A462,'Spring 2023 PVI'!$B$3:$AF$219,26,FALSE)),0,(VLOOKUP($A462,'Spring 2023 PVI'!$B$3:$AF$219,26,FALSE)))</f>
        <v>0</v>
      </c>
      <c r="V462" s="231">
        <f>IF(ISNA(VLOOKUP($A462,'Spring 2023 PVI'!$B$3:$AF$219,26,FALSE)),0,(VLOOKUP($A462,'Spring 2023 PVI'!$B$3:$AF$219,26,FALSE)))</f>
        <v>0</v>
      </c>
      <c r="W462" s="231">
        <f>IF(ISNA(VLOOKUP($A462,'Spring 2023 PVI'!$B$3:$AF$219,26,FALSE)),0,(VLOOKUP($A462,'Spring 2023 PVI'!$B$3:$AF$219,26,FALSE)))</f>
        <v>0</v>
      </c>
      <c r="X462" s="231">
        <f>IF(ISNA(VLOOKUP($A462,'Spring 2023 PVI'!$B$3:$AF$219,27,FALSE)),0,(VLOOKUP($A462,'Spring 2023 PVI'!$B$3:$AF$219,27,FALSE)))</f>
        <v>0</v>
      </c>
      <c r="Y462" s="231">
        <f>IF(ISNA(VLOOKUP($A462,'Spring 2023 PVI'!$B$3:$AF$219,27,FALSE)),0,(VLOOKUP($A462,'Spring 2023 PVI'!$B$3:$AF$219,27,FALSE)))</f>
        <v>0</v>
      </c>
      <c r="Z462" s="231">
        <f>IF(ISNA(VLOOKUP($A462,'Spring 2023 PVI'!$B$3:$AF$219,27,FALSE)),0,(VLOOKUP($A462,'Spring 2023 PVI'!$B$3:$AF$219,27,FALSE)))</f>
        <v>0</v>
      </c>
      <c r="AA462" s="231">
        <f>IF(ISNA(VLOOKUP($A462,'Spring 2023 PVI'!$B$3:$AF$219,28,FALSE)),0,(VLOOKUP($A462,'Spring 2023 PVI'!$B$3:$AF$219,28,FALSE)))</f>
        <v>0</v>
      </c>
      <c r="AB462" s="231">
        <f>IF(ISNA(VLOOKUP($A462,'Spring 2023 PVI'!$B$3:$AF$219,28,FALSE)),0,(VLOOKUP($A462,'Spring 2023 PVI'!$B$3:$AF$219,28,FALSE)))</f>
        <v>0</v>
      </c>
      <c r="AC462" s="231">
        <f>IF(ISNA(VLOOKUP($A462,'Spring 2023 PVI'!$B$3:$AF$219,28,FALSE)),0,(VLOOKUP($A462,'Spring 2023 PVI'!$B$3:$AF$219,28,FALSE)))</f>
        <v>0</v>
      </c>
      <c r="AD462" s="384">
        <f t="shared" si="202"/>
        <v>15609.6</v>
      </c>
      <c r="AE462" s="403">
        <v>15</v>
      </c>
      <c r="AF462" s="403">
        <v>75</v>
      </c>
      <c r="AG462" s="403">
        <v>150</v>
      </c>
      <c r="AH462" s="384">
        <f t="shared" si="209"/>
        <v>347.7</v>
      </c>
      <c r="AI462" s="384">
        <f t="shared" si="210"/>
        <v>826.5</v>
      </c>
      <c r="AJ462" s="384">
        <f t="shared" si="211"/>
        <v>456</v>
      </c>
      <c r="AK462" s="384">
        <f t="shared" si="203"/>
        <v>1630.2</v>
      </c>
      <c r="AL462" s="403">
        <f>IF(ISNA(VLOOKUP($A462,'Spring 2023 PVI'!$B467:$AD467,29,FALSE)),0,(VLOOKUP($A462,'Spring 2023 PVI'!$B467:$AD467,29,FALSE)))</f>
        <v>0</v>
      </c>
      <c r="AM462" s="403">
        <f>IF(ISNA(VLOOKUP($A462,'Spring 2023 PVI'!$B467:$AZ467,30,FALSE)),0,(VLOOKUP($A462,'Spring 2023 PVI'!$B467:$AZ467,30,FALSE)))</f>
        <v>0</v>
      </c>
      <c r="AN462" s="402">
        <f t="shared" si="204"/>
        <v>0</v>
      </c>
      <c r="AO462" s="404">
        <f t="shared" si="205"/>
        <v>0</v>
      </c>
      <c r="AP462" s="384">
        <f t="shared" si="206"/>
        <v>17239.8</v>
      </c>
      <c r="AQ462" s="403"/>
      <c r="AR462" s="403" t="e">
        <f>VLOOKUP($A462,'Data EYFSS Indica'!$C:$AQ,27,0)</f>
        <v>#N/A</v>
      </c>
      <c r="AS462" s="403" t="e">
        <f>VLOOKUP($A462,'Data EYFSS Indica'!$C:$AQ,28,0)</f>
        <v>#N/A</v>
      </c>
      <c r="AT462" s="409" t="e">
        <f t="shared" si="207"/>
        <v>#N/A</v>
      </c>
      <c r="AU462" s="409" t="e">
        <f>(VLOOKUP($A462,'Data EYFSS Indica'!$C:$AQ,24,0))/3.2*AU$3</f>
        <v>#N/A</v>
      </c>
      <c r="AV462" s="413" t="e">
        <f t="shared" si="208"/>
        <v>#N/A</v>
      </c>
      <c r="AW462" s="410" t="e">
        <f t="shared" si="198"/>
        <v>#N/A</v>
      </c>
      <c r="AX462" s="410" t="e">
        <f t="shared" si="199"/>
        <v>#N/A</v>
      </c>
      <c r="AY462" s="410" t="e">
        <f t="shared" si="200"/>
        <v>#N/A</v>
      </c>
      <c r="AZ462" s="642">
        <f>(SUMIF('Spring 2023 School'!B:B,Budget!A462,'Spring 2023 School'!AG:AG)+SUMIF('Summer 2023 School'!B:B,Budget!A462,'Summer 2023 School'!AG:AG)+SUMIF('Autumn 2023 School'!B:B,Budget!A462,'Autumn 2023 School'!AG:AG))</f>
        <v>0</v>
      </c>
      <c r="BA462" s="410">
        <f t="shared" si="201"/>
        <v>0</v>
      </c>
      <c r="BI462">
        <f t="shared" si="195"/>
        <v>225</v>
      </c>
      <c r="BJ462">
        <f t="shared" si="196"/>
        <v>1125</v>
      </c>
      <c r="BK462">
        <f t="shared" si="197"/>
        <v>2250</v>
      </c>
    </row>
    <row r="463" spans="1:63" x14ac:dyDescent="0.35">
      <c r="A463" s="231">
        <v>6229</v>
      </c>
      <c r="B463" t="s">
        <v>590</v>
      </c>
      <c r="C463" s="231">
        <f>IF(ISNA(VLOOKUP($A463,'Spring 2023 PVI'!$B$3:$AF$220,6,FALSE)),0,(VLOOKUP($A463,'Spring 2023 PVI'!$B$3:$AF$220,6,FALSE)))</f>
        <v>0</v>
      </c>
      <c r="D463" s="231">
        <f>IF(ISNA(VLOOKUP($A463,'Summer 2023 PVI'!$B$2:$AF$217,6,FALSE)),0,(VLOOKUP($A463,'Summer 2023 PVI'!$B$2:$AF$217,6,FALSE)))</f>
        <v>0</v>
      </c>
      <c r="E463" s="231">
        <f>IF(ISNA(VLOOKUP($A463,'Autumn 2023 PVI'!$B$2:$AH$214,6,FALSE)),0,(VLOOKUP($A463,'Autumn 2023 PVI'!$B$2:$AH$214,6,FALSE)))</f>
        <v>13</v>
      </c>
      <c r="F463" s="231">
        <f>IF(ISNA(VLOOKUP($A463,'Spring 2023 PVI'!$B$3:$AF$219,9,FALSE)),0,(VLOOKUP($A463,'Spring 2023 PVI'!$B$3:$AF$219,8,FALSE)))</f>
        <v>0</v>
      </c>
      <c r="G463" s="231">
        <f>IF(ISNA(VLOOKUP($A463,'Summer 2023 PVI'!$B$2:$AF$216,9,FALSE)),0,(VLOOKUP($A463,'Summer 2023 PVI'!$B$2:$AF$216,8,FALSE)))</f>
        <v>0</v>
      </c>
      <c r="H463" s="231">
        <f>IF(ISNA(VLOOKUP($A463,'Autumn 2023 PVI'!$B$2:$AH$214,9,FALSE)),0,(VLOOKUP($A463,'Autumn 2023 PVI'!$B$2:$AH$214,9,FALSE)))</f>
        <v>9</v>
      </c>
      <c r="I463" s="231">
        <f>IF(ISNA(VLOOKUP($A463,'Spring 2023 PVI'!$B$3:$AF$219,13,FALSE)),0,(VLOOKUP($A463,'Spring 2023 PVI'!$B$3:$AF$219,13,FALSE)))</f>
        <v>0</v>
      </c>
      <c r="J463" s="231">
        <f>IF(ISNA(VLOOKUP($A463,'Summer 2023 PVI'!$B$2:$AF$216,13,FALSE)),0,(VLOOKUP($A463,'Summer 2023 PVI'!$B$2:$AF$216,13,FALSE)))</f>
        <v>0</v>
      </c>
      <c r="K463" s="231">
        <f>IF(ISNA(VLOOKUP($A463,'Autumn 2023 PVI'!$B$2:$AH$214,13,FALSE)),0,(VLOOKUP($A463,'Autumn 2023 PVI'!$B$2:$AH$214,13,FALSE)))</f>
        <v>195</v>
      </c>
      <c r="L463" s="231">
        <f>IF(ISNA(VLOOKUP($A463,'Spring 2023 PVI'!$B$3:$AF$219,16,FALSE)),0,(VLOOKUP($A463,'Spring 2023 PVI'!$B$3:$AF$219,16,FALSE)))</f>
        <v>0</v>
      </c>
      <c r="M463" s="231">
        <f>IF(ISNA(VLOOKUP($A463,'Summer 2023 PVI'!$B$2:$AF$216,16,FALSE)),0,(VLOOKUP($A463,'Summer 2023 PVI'!$B$2:$AF$216,16,FALSE)))</f>
        <v>0</v>
      </c>
      <c r="N463" s="231">
        <f>IF(ISNA(VLOOKUP($A463,'Autumn 2023 PVI'!$B$2:$AH$214,16,FALSE)),0,(VLOOKUP($A463,'Autumn 2023 PVI'!$B$2:$AH$214,16,FALSE)))</f>
        <v>135</v>
      </c>
      <c r="O463" s="231">
        <f>IF(ISNA(VLOOKUP($A463,'Spring 2023 PVI'!$B$3:$AF$219,3,FALSE)),0,(VLOOKUP($A463,'Spring 2023 PVI'!$B$3:$AF$219,3,FALSE)))</f>
        <v>0</v>
      </c>
      <c r="P463" s="231">
        <f>IF(ISNA(VLOOKUP($A463,'Summer 2023 PVI'!$B$3:$AF$216,3,FALSE)),0,(VLOOKUP($A463,'Summer 2023 PVI'!$B$2:$AF$216,3,FALSE)))</f>
        <v>0</v>
      </c>
      <c r="Q463" s="231">
        <f>IF(ISNA(VLOOKUP($A463,'Autumn 2023 PVI'!$B$2:$AF$214,3,FALSE)),0,(VLOOKUP($A463,'Autumn 2023 PVI'!$B$2:$AF$214,3,FALSE)))</f>
        <v>9</v>
      </c>
      <c r="R463" s="231">
        <f>IF(ISNA(VLOOKUP($A463,'Spring 2023 PVI'!$B$3:$AF$219,10,FALSE)),0,(VLOOKUP($A463,'Spring 2023 PVI'!$B$3:$AF$219,10,FALSE)))</f>
        <v>0</v>
      </c>
      <c r="S463" s="231">
        <f>IF(ISNA(VLOOKUP($A463,'Summer 2023 PVI'!$B$2:$AF$216,10,FALSE)),0,(VLOOKUP($A463,'Summer 2023 PVI'!$B$2:$AF$216,10,FALSE)))</f>
        <v>0</v>
      </c>
      <c r="T463" s="231">
        <f>IF(ISNA(VLOOKUP($A463,'Autumn 2023 PVI'!$B$2:$AH$214,10,FALSE)),0,(VLOOKUP($A463,'Autumn 2023 PVI'!$B$2:$AH$214,10,FALSE)))</f>
        <v>135</v>
      </c>
      <c r="U463" s="231">
        <f>IF(ISNA(VLOOKUP($A463,'Spring 2023 PVI'!$B$3:$AF$219,26,FALSE)),0,(VLOOKUP($A463,'Spring 2023 PVI'!$B$3:$AF$219,26,FALSE)))</f>
        <v>0</v>
      </c>
      <c r="V463" s="231">
        <f>IF(ISNA(VLOOKUP($A463,'Spring 2023 PVI'!$B$3:$AF$219,26,FALSE)),0,(VLOOKUP($A463,'Spring 2023 PVI'!$B$3:$AF$219,26,FALSE)))</f>
        <v>0</v>
      </c>
      <c r="W463" s="231">
        <f>IF(ISNA(VLOOKUP($A463,'Spring 2023 PVI'!$B$3:$AF$219,26,FALSE)),0,(VLOOKUP($A463,'Spring 2023 PVI'!$B$3:$AF$219,26,FALSE)))</f>
        <v>0</v>
      </c>
      <c r="X463" s="231">
        <f>IF(ISNA(VLOOKUP($A463,'Spring 2023 PVI'!$B$3:$AF$219,27,FALSE)),0,(VLOOKUP($A463,'Spring 2023 PVI'!$B$3:$AF$219,27,FALSE)))</f>
        <v>0</v>
      </c>
      <c r="Y463" s="231">
        <f>IF(ISNA(VLOOKUP($A463,'Spring 2023 PVI'!$B$3:$AF$219,27,FALSE)),0,(VLOOKUP($A463,'Spring 2023 PVI'!$B$3:$AF$219,27,FALSE)))</f>
        <v>0</v>
      </c>
      <c r="Z463" s="231">
        <f>IF(ISNA(VLOOKUP($A463,'Spring 2023 PVI'!$B$3:$AF$219,27,FALSE)),0,(VLOOKUP($A463,'Spring 2023 PVI'!$B$3:$AF$219,27,FALSE)))</f>
        <v>0</v>
      </c>
      <c r="AA463" s="231">
        <f>IF(ISNA(VLOOKUP($A463,'Spring 2023 PVI'!$B$3:$AF$219,28,FALSE)),0,(VLOOKUP($A463,'Spring 2023 PVI'!$B$3:$AF$219,28,FALSE)))</f>
        <v>0</v>
      </c>
      <c r="AB463" s="231">
        <f>IF(ISNA(VLOOKUP($A463,'Spring 2023 PVI'!$B$3:$AF$219,28,FALSE)),0,(VLOOKUP($A463,'Spring 2023 PVI'!$B$3:$AF$219,28,FALSE)))</f>
        <v>0</v>
      </c>
      <c r="AC463" s="231">
        <f>IF(ISNA(VLOOKUP($A463,'Spring 2023 PVI'!$B$3:$AF$219,28,FALSE)),0,(VLOOKUP($A463,'Spring 2023 PVI'!$B$3:$AF$219,28,FALSE)))</f>
        <v>0</v>
      </c>
      <c r="AD463" s="384">
        <f t="shared" si="202"/>
        <v>21463.199999999997</v>
      </c>
      <c r="AE463" s="403">
        <v>105</v>
      </c>
      <c r="AF463" s="403">
        <v>75</v>
      </c>
      <c r="AG463" s="403">
        <v>60</v>
      </c>
      <c r="AH463" s="384">
        <f t="shared" si="209"/>
        <v>2433.9</v>
      </c>
      <c r="AI463" s="384">
        <f t="shared" si="210"/>
        <v>826.5</v>
      </c>
      <c r="AJ463" s="384">
        <f t="shared" si="211"/>
        <v>182.4</v>
      </c>
      <c r="AK463" s="384">
        <f t="shared" si="203"/>
        <v>3442.8</v>
      </c>
      <c r="AL463" s="403">
        <f>IF(ISNA(VLOOKUP($A463,'Spring 2023 PVI'!$B468:$AD468,29,FALSE)),0,(VLOOKUP($A463,'Spring 2023 PVI'!$B468:$AD468,29,FALSE)))</f>
        <v>0</v>
      </c>
      <c r="AM463" s="403">
        <f>IF(ISNA(VLOOKUP($A463,'Spring 2023 PVI'!$B468:$AZ468,30,FALSE)),0,(VLOOKUP($A463,'Spring 2023 PVI'!$B468:$AZ468,30,FALSE)))</f>
        <v>0</v>
      </c>
      <c r="AN463" s="402">
        <f t="shared" si="204"/>
        <v>0</v>
      </c>
      <c r="AO463" s="404">
        <f t="shared" si="205"/>
        <v>13219.2</v>
      </c>
      <c r="AP463" s="384">
        <f t="shared" si="206"/>
        <v>38125.199999999997</v>
      </c>
      <c r="AQ463" s="403"/>
      <c r="AR463" s="403" t="e">
        <f>VLOOKUP($A463,'Data EYFSS Indica'!$C:$AQ,27,0)</f>
        <v>#N/A</v>
      </c>
      <c r="AS463" s="403" t="e">
        <f>VLOOKUP($A463,'Data EYFSS Indica'!$C:$AQ,28,0)</f>
        <v>#N/A</v>
      </c>
      <c r="AT463" s="409" t="e">
        <f t="shared" si="207"/>
        <v>#N/A</v>
      </c>
      <c r="AU463" s="409" t="e">
        <f>(VLOOKUP($A463,'Data EYFSS Indica'!$C:$AQ,24,0))/3.2*AU$3</f>
        <v>#N/A</v>
      </c>
      <c r="AV463" s="413" t="e">
        <f t="shared" si="208"/>
        <v>#N/A</v>
      </c>
      <c r="AW463" s="410" t="e">
        <f t="shared" si="198"/>
        <v>#N/A</v>
      </c>
      <c r="AX463" s="410" t="e">
        <f t="shared" si="199"/>
        <v>#N/A</v>
      </c>
      <c r="AY463" s="410" t="e">
        <f t="shared" si="200"/>
        <v>#N/A</v>
      </c>
      <c r="AZ463" s="642">
        <f>(SUMIF('Spring 2023 School'!B:B,Budget!A463,'Spring 2023 School'!AG:AG)+SUMIF('Summer 2023 School'!B:B,Budget!A463,'Summer 2023 School'!AG:AG)+SUMIF('Autumn 2023 School'!B:B,Budget!A463,'Autumn 2023 School'!AG:AG))</f>
        <v>0</v>
      </c>
      <c r="BA463" s="410">
        <f t="shared" si="201"/>
        <v>0</v>
      </c>
      <c r="BI463">
        <f t="shared" si="195"/>
        <v>1575</v>
      </c>
      <c r="BJ463">
        <f t="shared" si="196"/>
        <v>1125</v>
      </c>
      <c r="BK463">
        <f t="shared" si="197"/>
        <v>900</v>
      </c>
    </row>
    <row r="464" spans="1:63" x14ac:dyDescent="0.35">
      <c r="A464" s="231">
        <v>6243</v>
      </c>
      <c r="B464" t="s">
        <v>591</v>
      </c>
      <c r="C464" s="231">
        <f>IF(ISNA(VLOOKUP($A464,'Spring 2023 PVI'!$B$3:$AF$220,6,FALSE)),0,(VLOOKUP($A464,'Spring 2023 PVI'!$B$3:$AF$220,6,FALSE)))</f>
        <v>0</v>
      </c>
      <c r="D464" s="231">
        <f>IF(ISNA(VLOOKUP($A464,'Summer 2023 PVI'!$B$2:$AF$217,6,FALSE)),0,(VLOOKUP($A464,'Summer 2023 PVI'!$B$2:$AF$217,6,FALSE)))</f>
        <v>0</v>
      </c>
      <c r="E464" s="231">
        <f>IF(ISNA(VLOOKUP($A464,'Autumn 2023 PVI'!$B$2:$AH$214,6,FALSE)),0,(VLOOKUP($A464,'Autumn 2023 PVI'!$B$2:$AH$214,6,FALSE)))</f>
        <v>27</v>
      </c>
      <c r="F464" s="231">
        <f>IF(ISNA(VLOOKUP($A464,'Spring 2023 PVI'!$B$3:$AF$219,9,FALSE)),0,(VLOOKUP($A464,'Spring 2023 PVI'!$B$3:$AF$219,8,FALSE)))</f>
        <v>0</v>
      </c>
      <c r="G464" s="231">
        <f>IF(ISNA(VLOOKUP($A464,'Summer 2023 PVI'!$B$2:$AF$216,9,FALSE)),0,(VLOOKUP($A464,'Summer 2023 PVI'!$B$2:$AF$216,8,FALSE)))</f>
        <v>0</v>
      </c>
      <c r="H464" s="231">
        <f>IF(ISNA(VLOOKUP($A464,'Autumn 2023 PVI'!$B$2:$AH$214,9,FALSE)),0,(VLOOKUP($A464,'Autumn 2023 PVI'!$B$2:$AH$214,9,FALSE)))</f>
        <v>15</v>
      </c>
      <c r="I464" s="231">
        <f>IF(ISNA(VLOOKUP($A464,'Spring 2023 PVI'!$B$3:$AF$219,13,FALSE)),0,(VLOOKUP($A464,'Spring 2023 PVI'!$B$3:$AF$219,13,FALSE)))</f>
        <v>0</v>
      </c>
      <c r="J464" s="231">
        <f>IF(ISNA(VLOOKUP($A464,'Summer 2023 PVI'!$B$2:$AF$216,13,FALSE)),0,(VLOOKUP($A464,'Summer 2023 PVI'!$B$2:$AF$216,13,FALSE)))</f>
        <v>0</v>
      </c>
      <c r="K464" s="231">
        <f>IF(ISNA(VLOOKUP($A464,'Autumn 2023 PVI'!$B$2:$AH$214,13,FALSE)),0,(VLOOKUP($A464,'Autumn 2023 PVI'!$B$2:$AH$214,13,FALSE)))</f>
        <v>405</v>
      </c>
      <c r="L464" s="231">
        <f>IF(ISNA(VLOOKUP($A464,'Spring 2023 PVI'!$B$3:$AF$219,16,FALSE)),0,(VLOOKUP($A464,'Spring 2023 PVI'!$B$3:$AF$219,16,FALSE)))</f>
        <v>0</v>
      </c>
      <c r="M464" s="231">
        <f>IF(ISNA(VLOOKUP($A464,'Summer 2023 PVI'!$B$2:$AF$216,16,FALSE)),0,(VLOOKUP($A464,'Summer 2023 PVI'!$B$2:$AF$216,16,FALSE)))</f>
        <v>0</v>
      </c>
      <c r="N464" s="231">
        <f>IF(ISNA(VLOOKUP($A464,'Autumn 2023 PVI'!$B$2:$AH$214,16,FALSE)),0,(VLOOKUP($A464,'Autumn 2023 PVI'!$B$2:$AH$214,16,FALSE)))</f>
        <v>225</v>
      </c>
      <c r="O464" s="231">
        <f>IF(ISNA(VLOOKUP($A464,'Spring 2023 PVI'!$B$3:$AF$219,3,FALSE)),0,(VLOOKUP($A464,'Spring 2023 PVI'!$B$3:$AF$219,3,FALSE)))</f>
        <v>0</v>
      </c>
      <c r="P464" s="231">
        <f>IF(ISNA(VLOOKUP($A464,'Summer 2023 PVI'!$B$3:$AF$216,3,FALSE)),0,(VLOOKUP($A464,'Summer 2023 PVI'!$B$2:$AF$216,3,FALSE)))</f>
        <v>0</v>
      </c>
      <c r="Q464" s="231">
        <f>IF(ISNA(VLOOKUP($A464,'Autumn 2023 PVI'!$B$2:$AF$214,3,FALSE)),0,(VLOOKUP($A464,'Autumn 2023 PVI'!$B$2:$AF$214,3,FALSE)))</f>
        <v>14</v>
      </c>
      <c r="R464" s="231">
        <f>IF(ISNA(VLOOKUP($A464,'Spring 2023 PVI'!$B$3:$AF$219,10,FALSE)),0,(VLOOKUP($A464,'Spring 2023 PVI'!$B$3:$AF$219,10,FALSE)))</f>
        <v>0</v>
      </c>
      <c r="S464" s="231">
        <f>IF(ISNA(VLOOKUP($A464,'Summer 2023 PVI'!$B$2:$AF$216,10,FALSE)),0,(VLOOKUP($A464,'Summer 2023 PVI'!$B$2:$AF$216,10,FALSE)))</f>
        <v>0</v>
      </c>
      <c r="T464" s="231">
        <f>IF(ISNA(VLOOKUP($A464,'Autumn 2023 PVI'!$B$2:$AH$214,10,FALSE)),0,(VLOOKUP($A464,'Autumn 2023 PVI'!$B$2:$AH$214,10,FALSE)))</f>
        <v>210</v>
      </c>
      <c r="U464" s="231">
        <f>IF(ISNA(VLOOKUP($A464,'Spring 2023 PVI'!$B$3:$AF$219,26,FALSE)),0,(VLOOKUP($A464,'Spring 2023 PVI'!$B$3:$AF$219,26,FALSE)))</f>
        <v>0</v>
      </c>
      <c r="V464" s="231">
        <f>IF(ISNA(VLOOKUP($A464,'Spring 2023 PVI'!$B$3:$AF$219,26,FALSE)),0,(VLOOKUP($A464,'Spring 2023 PVI'!$B$3:$AF$219,26,FALSE)))</f>
        <v>0</v>
      </c>
      <c r="W464" s="231">
        <f>IF(ISNA(VLOOKUP($A464,'Spring 2023 PVI'!$B$3:$AF$219,26,FALSE)),0,(VLOOKUP($A464,'Spring 2023 PVI'!$B$3:$AF$219,26,FALSE)))</f>
        <v>0</v>
      </c>
      <c r="X464" s="231">
        <f>IF(ISNA(VLOOKUP($A464,'Spring 2023 PVI'!$B$3:$AF$219,27,FALSE)),0,(VLOOKUP($A464,'Spring 2023 PVI'!$B$3:$AF$219,27,FALSE)))</f>
        <v>0</v>
      </c>
      <c r="Y464" s="231">
        <f>IF(ISNA(VLOOKUP($A464,'Spring 2023 PVI'!$B$3:$AF$219,27,FALSE)),0,(VLOOKUP($A464,'Spring 2023 PVI'!$B$3:$AF$219,27,FALSE)))</f>
        <v>0</v>
      </c>
      <c r="Z464" s="231">
        <f>IF(ISNA(VLOOKUP($A464,'Spring 2023 PVI'!$B$3:$AF$219,27,FALSE)),0,(VLOOKUP($A464,'Spring 2023 PVI'!$B$3:$AF$219,27,FALSE)))</f>
        <v>0</v>
      </c>
      <c r="AA464" s="231">
        <f>IF(ISNA(VLOOKUP($A464,'Spring 2023 PVI'!$B$3:$AF$219,28,FALSE)),0,(VLOOKUP($A464,'Spring 2023 PVI'!$B$3:$AF$219,28,FALSE)))</f>
        <v>0</v>
      </c>
      <c r="AB464" s="231">
        <f>IF(ISNA(VLOOKUP($A464,'Spring 2023 PVI'!$B$3:$AF$219,28,FALSE)),0,(VLOOKUP($A464,'Spring 2023 PVI'!$B$3:$AF$219,28,FALSE)))</f>
        <v>0</v>
      </c>
      <c r="AC464" s="231">
        <f>IF(ISNA(VLOOKUP($A464,'Spring 2023 PVI'!$B$3:$AF$219,28,FALSE)),0,(VLOOKUP($A464,'Spring 2023 PVI'!$B$3:$AF$219,28,FALSE)))</f>
        <v>0</v>
      </c>
      <c r="AD464" s="384">
        <f t="shared" si="202"/>
        <v>40975.199999999997</v>
      </c>
      <c r="AE464" s="403">
        <v>150</v>
      </c>
      <c r="AF464" s="403">
        <v>60</v>
      </c>
      <c r="AG464" s="403">
        <v>225</v>
      </c>
      <c r="AH464" s="384">
        <f t="shared" si="209"/>
        <v>3477</v>
      </c>
      <c r="AI464" s="384">
        <f t="shared" si="210"/>
        <v>661.19999999999993</v>
      </c>
      <c r="AJ464" s="384">
        <f t="shared" si="211"/>
        <v>684</v>
      </c>
      <c r="AK464" s="384">
        <f t="shared" si="203"/>
        <v>4822.2</v>
      </c>
      <c r="AL464" s="403">
        <f>IF(ISNA(VLOOKUP($A464,'Spring 2023 PVI'!$B469:$AD469,29,FALSE)),0,(VLOOKUP($A464,'Spring 2023 PVI'!$B469:$AD469,29,FALSE)))</f>
        <v>0</v>
      </c>
      <c r="AM464" s="403">
        <f>IF(ISNA(VLOOKUP($A464,'Spring 2023 PVI'!$B469:$AZ469,30,FALSE)),0,(VLOOKUP($A464,'Spring 2023 PVI'!$B469:$AZ469,30,FALSE)))</f>
        <v>0</v>
      </c>
      <c r="AN464" s="402">
        <f t="shared" si="204"/>
        <v>0</v>
      </c>
      <c r="AO464" s="404">
        <f t="shared" si="205"/>
        <v>20563.2</v>
      </c>
      <c r="AP464" s="384">
        <f t="shared" si="206"/>
        <v>66360.599999999991</v>
      </c>
      <c r="AQ464" s="403"/>
      <c r="AR464" s="403" t="e">
        <f>VLOOKUP($A464,'Data EYFSS Indica'!$C:$AQ,27,0)</f>
        <v>#N/A</v>
      </c>
      <c r="AS464" s="403" t="e">
        <f>VLOOKUP($A464,'Data EYFSS Indica'!$C:$AQ,28,0)</f>
        <v>#N/A</v>
      </c>
      <c r="AT464" s="409" t="e">
        <f t="shared" si="207"/>
        <v>#N/A</v>
      </c>
      <c r="AU464" s="409" t="e">
        <f>(VLOOKUP($A464,'Data EYFSS Indica'!$C:$AQ,24,0))/3.2*AU$3</f>
        <v>#N/A</v>
      </c>
      <c r="AV464" s="413" t="e">
        <f t="shared" si="208"/>
        <v>#N/A</v>
      </c>
      <c r="AW464" s="410" t="e">
        <f t="shared" si="198"/>
        <v>#N/A</v>
      </c>
      <c r="AX464" s="410" t="e">
        <f t="shared" si="199"/>
        <v>#N/A</v>
      </c>
      <c r="AY464" s="410" t="e">
        <f t="shared" si="200"/>
        <v>#N/A</v>
      </c>
      <c r="AZ464" s="642">
        <f>(SUMIF('Spring 2023 School'!B:B,Budget!A464,'Spring 2023 School'!AG:AG)+SUMIF('Summer 2023 School'!B:B,Budget!A464,'Summer 2023 School'!AG:AG)+SUMIF('Autumn 2023 School'!B:B,Budget!A464,'Autumn 2023 School'!AG:AG))</f>
        <v>0</v>
      </c>
      <c r="BA464" s="410">
        <f t="shared" si="201"/>
        <v>0</v>
      </c>
      <c r="BI464">
        <f t="shared" si="195"/>
        <v>2250</v>
      </c>
      <c r="BJ464">
        <f t="shared" si="196"/>
        <v>900</v>
      </c>
      <c r="BK464">
        <f t="shared" si="197"/>
        <v>3375</v>
      </c>
    </row>
    <row r="465" spans="1:63" x14ac:dyDescent="0.35">
      <c r="A465" s="231">
        <v>6293</v>
      </c>
      <c r="B465" t="s">
        <v>592</v>
      </c>
      <c r="C465" s="231">
        <f>IF(ISNA(VLOOKUP($A465,'Spring 2023 PVI'!$B$3:$AF$220,6,FALSE)),0,(VLOOKUP($A465,'Spring 2023 PVI'!$B$3:$AF$220,6,FALSE)))</f>
        <v>0</v>
      </c>
      <c r="D465" s="231">
        <f>IF(ISNA(VLOOKUP($A465,'Summer 2023 PVI'!$B$2:$AF$217,6,FALSE)),0,(VLOOKUP($A465,'Summer 2023 PVI'!$B$2:$AF$217,6,FALSE)))</f>
        <v>0</v>
      </c>
      <c r="E465" s="231">
        <f>IF(ISNA(VLOOKUP($A465,'Autumn 2023 PVI'!$B$2:$AH$214,6,FALSE)),0,(VLOOKUP($A465,'Autumn 2023 PVI'!$B$2:$AH$214,6,FALSE)))</f>
        <v>16</v>
      </c>
      <c r="F465" s="231">
        <f>IF(ISNA(VLOOKUP($A465,'Spring 2023 PVI'!$B$3:$AF$219,9,FALSE)),0,(VLOOKUP($A465,'Spring 2023 PVI'!$B$3:$AF$219,8,FALSE)))</f>
        <v>0</v>
      </c>
      <c r="G465" s="231">
        <f>IF(ISNA(VLOOKUP($A465,'Summer 2023 PVI'!$B$2:$AF$216,9,FALSE)),0,(VLOOKUP($A465,'Summer 2023 PVI'!$B$2:$AF$216,8,FALSE)))</f>
        <v>0</v>
      </c>
      <c r="H465" s="231">
        <f>IF(ISNA(VLOOKUP($A465,'Autumn 2023 PVI'!$B$2:$AH$214,9,FALSE)),0,(VLOOKUP($A465,'Autumn 2023 PVI'!$B$2:$AH$214,9,FALSE)))</f>
        <v>3</v>
      </c>
      <c r="I465" s="231">
        <f>IF(ISNA(VLOOKUP($A465,'Spring 2023 PVI'!$B$3:$AF$219,13,FALSE)),0,(VLOOKUP($A465,'Spring 2023 PVI'!$B$3:$AF$219,13,FALSE)))</f>
        <v>0</v>
      </c>
      <c r="J465" s="231">
        <f>IF(ISNA(VLOOKUP($A465,'Summer 2023 PVI'!$B$2:$AF$216,13,FALSE)),0,(VLOOKUP($A465,'Summer 2023 PVI'!$B$2:$AF$216,13,FALSE)))</f>
        <v>0</v>
      </c>
      <c r="K465" s="231">
        <f>IF(ISNA(VLOOKUP($A465,'Autumn 2023 PVI'!$B$2:$AH$214,13,FALSE)),0,(VLOOKUP($A465,'Autumn 2023 PVI'!$B$2:$AH$214,13,FALSE)))</f>
        <v>240</v>
      </c>
      <c r="L465" s="231">
        <f>IF(ISNA(VLOOKUP($A465,'Spring 2023 PVI'!$B$3:$AF$219,16,FALSE)),0,(VLOOKUP($A465,'Spring 2023 PVI'!$B$3:$AF$219,16,FALSE)))</f>
        <v>0</v>
      </c>
      <c r="M465" s="231">
        <f>IF(ISNA(VLOOKUP($A465,'Summer 2023 PVI'!$B$2:$AF$216,16,FALSE)),0,(VLOOKUP($A465,'Summer 2023 PVI'!$B$2:$AF$216,16,FALSE)))</f>
        <v>0</v>
      </c>
      <c r="N465" s="231">
        <f>IF(ISNA(VLOOKUP($A465,'Autumn 2023 PVI'!$B$2:$AH$214,16,FALSE)),0,(VLOOKUP($A465,'Autumn 2023 PVI'!$B$2:$AH$214,16,FALSE)))</f>
        <v>45</v>
      </c>
      <c r="O465" s="231">
        <f>IF(ISNA(VLOOKUP($A465,'Spring 2023 PVI'!$B$3:$AF$219,3,FALSE)),0,(VLOOKUP($A465,'Spring 2023 PVI'!$B$3:$AF$219,3,FALSE)))</f>
        <v>0</v>
      </c>
      <c r="P465" s="231">
        <f>IF(ISNA(VLOOKUP($A465,'Summer 2023 PVI'!$B$3:$AF$216,3,FALSE)),0,(VLOOKUP($A465,'Summer 2023 PVI'!$B$2:$AF$216,3,FALSE)))</f>
        <v>0</v>
      </c>
      <c r="Q465" s="231">
        <f>IF(ISNA(VLOOKUP($A465,'Autumn 2023 PVI'!$B$2:$AF$214,3,FALSE)),0,(VLOOKUP($A465,'Autumn 2023 PVI'!$B$2:$AF$214,3,FALSE)))</f>
        <v>13</v>
      </c>
      <c r="R465" s="231">
        <f>IF(ISNA(VLOOKUP($A465,'Spring 2023 PVI'!$B$3:$AF$219,10,FALSE)),0,(VLOOKUP($A465,'Spring 2023 PVI'!$B$3:$AF$219,10,FALSE)))</f>
        <v>0</v>
      </c>
      <c r="S465" s="231">
        <f>IF(ISNA(VLOOKUP($A465,'Summer 2023 PVI'!$B$2:$AF$216,10,FALSE)),0,(VLOOKUP($A465,'Summer 2023 PVI'!$B$2:$AF$216,10,FALSE)))</f>
        <v>0</v>
      </c>
      <c r="T465" s="231">
        <f>IF(ISNA(VLOOKUP($A465,'Autumn 2023 PVI'!$B$2:$AH$214,10,FALSE)),0,(VLOOKUP($A465,'Autumn 2023 PVI'!$B$2:$AH$214,10,FALSE)))</f>
        <v>195</v>
      </c>
      <c r="U465" s="231">
        <f>IF(ISNA(VLOOKUP($A465,'Spring 2023 PVI'!$B$3:$AF$219,26,FALSE)),0,(VLOOKUP($A465,'Spring 2023 PVI'!$B$3:$AF$219,26,FALSE)))</f>
        <v>0</v>
      </c>
      <c r="V465" s="231">
        <f>IF(ISNA(VLOOKUP($A465,'Spring 2023 PVI'!$B$3:$AF$219,26,FALSE)),0,(VLOOKUP($A465,'Spring 2023 PVI'!$B$3:$AF$219,26,FALSE)))</f>
        <v>0</v>
      </c>
      <c r="W465" s="231">
        <f>IF(ISNA(VLOOKUP($A465,'Spring 2023 PVI'!$B$3:$AF$219,26,FALSE)),0,(VLOOKUP($A465,'Spring 2023 PVI'!$B$3:$AF$219,26,FALSE)))</f>
        <v>0</v>
      </c>
      <c r="X465" s="231">
        <f>IF(ISNA(VLOOKUP($A465,'Spring 2023 PVI'!$B$3:$AF$219,27,FALSE)),0,(VLOOKUP($A465,'Spring 2023 PVI'!$B$3:$AF$219,27,FALSE)))</f>
        <v>0</v>
      </c>
      <c r="Y465" s="231">
        <f>IF(ISNA(VLOOKUP($A465,'Spring 2023 PVI'!$B$3:$AF$219,27,FALSE)),0,(VLOOKUP($A465,'Spring 2023 PVI'!$B$3:$AF$219,27,FALSE)))</f>
        <v>0</v>
      </c>
      <c r="Z465" s="231">
        <f>IF(ISNA(VLOOKUP($A465,'Spring 2023 PVI'!$B$3:$AF$219,27,FALSE)),0,(VLOOKUP($A465,'Spring 2023 PVI'!$B$3:$AF$219,27,FALSE)))</f>
        <v>0</v>
      </c>
      <c r="AA465" s="231">
        <f>IF(ISNA(VLOOKUP($A465,'Spring 2023 PVI'!$B$3:$AF$219,28,FALSE)),0,(VLOOKUP($A465,'Spring 2023 PVI'!$B$3:$AF$219,28,FALSE)))</f>
        <v>0</v>
      </c>
      <c r="AB465" s="231">
        <f>IF(ISNA(VLOOKUP($A465,'Spring 2023 PVI'!$B$3:$AF$219,28,FALSE)),0,(VLOOKUP($A465,'Spring 2023 PVI'!$B$3:$AF$219,28,FALSE)))</f>
        <v>0</v>
      </c>
      <c r="AC465" s="231">
        <f>IF(ISNA(VLOOKUP($A465,'Spring 2023 PVI'!$B$3:$AF$219,28,FALSE)),0,(VLOOKUP($A465,'Spring 2023 PVI'!$B$3:$AF$219,28,FALSE)))</f>
        <v>0</v>
      </c>
      <c r="AD465" s="384">
        <f t="shared" si="202"/>
        <v>18536.400000000001</v>
      </c>
      <c r="AE465" s="403">
        <v>180</v>
      </c>
      <c r="AF465" s="403">
        <v>45</v>
      </c>
      <c r="AG465" s="403">
        <v>60</v>
      </c>
      <c r="AH465" s="384">
        <f t="shared" si="209"/>
        <v>4172.3999999999996</v>
      </c>
      <c r="AI465" s="384">
        <f t="shared" si="210"/>
        <v>495.9</v>
      </c>
      <c r="AJ465" s="384">
        <f t="shared" si="211"/>
        <v>182.4</v>
      </c>
      <c r="AK465" s="384">
        <f t="shared" si="203"/>
        <v>4850.6999999999989</v>
      </c>
      <c r="AL465" s="403">
        <f>IF(ISNA(VLOOKUP($A465,'Spring 2023 PVI'!$B470:$AD470,29,FALSE)),0,(VLOOKUP($A465,'Spring 2023 PVI'!$B470:$AD470,29,FALSE)))</f>
        <v>0</v>
      </c>
      <c r="AM465" s="403">
        <f>IF(ISNA(VLOOKUP($A465,'Spring 2023 PVI'!$B470:$AZ470,30,FALSE)),0,(VLOOKUP($A465,'Spring 2023 PVI'!$B470:$AZ470,30,FALSE)))</f>
        <v>0</v>
      </c>
      <c r="AN465" s="402">
        <f t="shared" si="204"/>
        <v>0</v>
      </c>
      <c r="AO465" s="404">
        <f t="shared" si="205"/>
        <v>19094.400000000001</v>
      </c>
      <c r="AP465" s="384">
        <f t="shared" si="206"/>
        <v>42481.5</v>
      </c>
      <c r="AQ465" s="403"/>
      <c r="AR465" s="403" t="e">
        <f>VLOOKUP($A465,'Data EYFSS Indica'!$C:$AQ,27,0)</f>
        <v>#N/A</v>
      </c>
      <c r="AS465" s="403" t="e">
        <f>VLOOKUP($A465,'Data EYFSS Indica'!$C:$AQ,28,0)</f>
        <v>#N/A</v>
      </c>
      <c r="AT465" s="409" t="e">
        <f t="shared" si="207"/>
        <v>#N/A</v>
      </c>
      <c r="AU465" s="409" t="e">
        <f>(VLOOKUP($A465,'Data EYFSS Indica'!$C:$AQ,24,0))/3.2*AU$3</f>
        <v>#N/A</v>
      </c>
      <c r="AV465" s="413" t="e">
        <f t="shared" si="208"/>
        <v>#N/A</v>
      </c>
      <c r="AW465" s="410" t="e">
        <f t="shared" si="198"/>
        <v>#N/A</v>
      </c>
      <c r="AX465" s="410" t="e">
        <f t="shared" si="199"/>
        <v>#N/A</v>
      </c>
      <c r="AY465" s="410" t="e">
        <f t="shared" si="200"/>
        <v>#N/A</v>
      </c>
      <c r="AZ465" s="642">
        <f>(SUMIF('Spring 2023 School'!B:B,Budget!A465,'Spring 2023 School'!AG:AG)+SUMIF('Summer 2023 School'!B:B,Budget!A465,'Summer 2023 School'!AG:AG)+SUMIF('Autumn 2023 School'!B:B,Budget!A465,'Autumn 2023 School'!AG:AG))</f>
        <v>0</v>
      </c>
      <c r="BA465" s="410">
        <f t="shared" si="201"/>
        <v>0</v>
      </c>
      <c r="BI465">
        <f t="shared" si="195"/>
        <v>2700</v>
      </c>
      <c r="BJ465">
        <f t="shared" si="196"/>
        <v>675</v>
      </c>
      <c r="BK465">
        <f t="shared" si="197"/>
        <v>900</v>
      </c>
    </row>
    <row r="466" spans="1:63" x14ac:dyDescent="0.35">
      <c r="A466" s="231">
        <v>6323</v>
      </c>
      <c r="B466" t="s">
        <v>593</v>
      </c>
      <c r="C466" s="231">
        <f>IF(ISNA(VLOOKUP($A466,'Spring 2023 PVI'!$B$3:$AF$220,6,FALSE)),0,(VLOOKUP($A466,'Spring 2023 PVI'!$B$3:$AF$220,6,FALSE)))</f>
        <v>0</v>
      </c>
      <c r="D466" s="231">
        <f>IF(ISNA(VLOOKUP($A466,'Summer 2023 PVI'!$B$2:$AF$217,6,FALSE)),0,(VLOOKUP($A466,'Summer 2023 PVI'!$B$2:$AF$217,6,FALSE)))</f>
        <v>0</v>
      </c>
      <c r="E466" s="231">
        <f>IF(ISNA(VLOOKUP($A466,'Autumn 2023 PVI'!$B$2:$AH$214,6,FALSE)),0,(VLOOKUP($A466,'Autumn 2023 PVI'!$B$2:$AH$214,6,FALSE)))</f>
        <v>0</v>
      </c>
      <c r="F466" s="231">
        <f>IF(ISNA(VLOOKUP($A466,'Spring 2023 PVI'!$B$3:$AF$219,9,FALSE)),0,(VLOOKUP($A466,'Spring 2023 PVI'!$B$3:$AF$219,8,FALSE)))</f>
        <v>0</v>
      </c>
      <c r="G466" s="231">
        <f>IF(ISNA(VLOOKUP($A466,'Summer 2023 PVI'!$B$2:$AF$216,9,FALSE)),0,(VLOOKUP($A466,'Summer 2023 PVI'!$B$2:$AF$216,8,FALSE)))</f>
        <v>0</v>
      </c>
      <c r="H466" s="231">
        <f>IF(ISNA(VLOOKUP($A466,'Autumn 2023 PVI'!$B$2:$AH$214,9,FALSE)),0,(VLOOKUP($A466,'Autumn 2023 PVI'!$B$2:$AH$214,9,FALSE)))</f>
        <v>0</v>
      </c>
      <c r="I466" s="231">
        <f>IF(ISNA(VLOOKUP($A466,'Spring 2023 PVI'!$B$3:$AF$219,13,FALSE)),0,(VLOOKUP($A466,'Spring 2023 PVI'!$B$3:$AF$219,13,FALSE)))</f>
        <v>0</v>
      </c>
      <c r="J466" s="231">
        <f>IF(ISNA(VLOOKUP($A466,'Summer 2023 PVI'!$B$2:$AF$216,13,FALSE)),0,(VLOOKUP($A466,'Summer 2023 PVI'!$B$2:$AF$216,13,FALSE)))</f>
        <v>0</v>
      </c>
      <c r="K466" s="231">
        <f>IF(ISNA(VLOOKUP($A466,'Autumn 2023 PVI'!$B$2:$AH$214,13,FALSE)),0,(VLOOKUP($A466,'Autumn 2023 PVI'!$B$2:$AH$214,13,FALSE)))</f>
        <v>0</v>
      </c>
      <c r="L466" s="231">
        <f>IF(ISNA(VLOOKUP($A466,'Spring 2023 PVI'!$B$3:$AF$219,16,FALSE)),0,(VLOOKUP($A466,'Spring 2023 PVI'!$B$3:$AF$219,16,FALSE)))</f>
        <v>0</v>
      </c>
      <c r="M466" s="231">
        <f>IF(ISNA(VLOOKUP($A466,'Summer 2023 PVI'!$B$2:$AF$216,16,FALSE)),0,(VLOOKUP($A466,'Summer 2023 PVI'!$B$2:$AF$216,16,FALSE)))</f>
        <v>0</v>
      </c>
      <c r="N466" s="231">
        <f>IF(ISNA(VLOOKUP($A466,'Autumn 2023 PVI'!$B$2:$AH$214,16,FALSE)),0,(VLOOKUP($A466,'Autumn 2023 PVI'!$B$2:$AH$214,16,FALSE)))</f>
        <v>0</v>
      </c>
      <c r="O466" s="231">
        <f>IF(ISNA(VLOOKUP($A466,'Spring 2023 PVI'!$B$3:$AF$219,3,FALSE)),0,(VLOOKUP($A466,'Spring 2023 PVI'!$B$3:$AF$219,3,FALSE)))</f>
        <v>0</v>
      </c>
      <c r="P466" s="231">
        <f>IF(ISNA(VLOOKUP($A466,'Summer 2023 PVI'!$B$3:$AF$216,3,FALSE)),0,(VLOOKUP($A466,'Summer 2023 PVI'!$B$2:$AF$216,3,FALSE)))</f>
        <v>0</v>
      </c>
      <c r="Q466" s="231">
        <f>IF(ISNA(VLOOKUP($A466,'Autumn 2023 PVI'!$B$2:$AF$214,3,FALSE)),0,(VLOOKUP($A466,'Autumn 2023 PVI'!$B$2:$AF$214,3,FALSE)))</f>
        <v>0</v>
      </c>
      <c r="R466" s="231">
        <f>IF(ISNA(VLOOKUP($A466,'Spring 2023 PVI'!$B$3:$AF$219,10,FALSE)),0,(VLOOKUP($A466,'Spring 2023 PVI'!$B$3:$AF$219,10,FALSE)))</f>
        <v>0</v>
      </c>
      <c r="S466" s="231">
        <f>IF(ISNA(VLOOKUP($A466,'Summer 2023 PVI'!$B$2:$AF$216,10,FALSE)),0,(VLOOKUP($A466,'Summer 2023 PVI'!$B$2:$AF$216,10,FALSE)))</f>
        <v>0</v>
      </c>
      <c r="T466" s="231">
        <f>IF(ISNA(VLOOKUP($A466,'Autumn 2023 PVI'!$B$2:$AH$214,10,FALSE)),0,(VLOOKUP($A466,'Autumn 2023 PVI'!$B$2:$AH$214,10,FALSE)))</f>
        <v>0</v>
      </c>
      <c r="U466" s="231">
        <f>IF(ISNA(VLOOKUP($A466,'Spring 2023 PVI'!$B$3:$AF$219,26,FALSE)),0,(VLOOKUP($A466,'Spring 2023 PVI'!$B$3:$AF$219,26,FALSE)))</f>
        <v>0</v>
      </c>
      <c r="V466" s="231">
        <f>IF(ISNA(VLOOKUP($A466,'Spring 2023 PVI'!$B$3:$AF$219,26,FALSE)),0,(VLOOKUP($A466,'Spring 2023 PVI'!$B$3:$AF$219,26,FALSE)))</f>
        <v>0</v>
      </c>
      <c r="W466" s="231">
        <f>IF(ISNA(VLOOKUP($A466,'Spring 2023 PVI'!$B$3:$AF$219,26,FALSE)),0,(VLOOKUP($A466,'Spring 2023 PVI'!$B$3:$AF$219,26,FALSE)))</f>
        <v>0</v>
      </c>
      <c r="X466" s="231">
        <f>IF(ISNA(VLOOKUP($A466,'Spring 2023 PVI'!$B$3:$AF$219,27,FALSE)),0,(VLOOKUP($A466,'Spring 2023 PVI'!$B$3:$AF$219,27,FALSE)))</f>
        <v>0</v>
      </c>
      <c r="Y466" s="231">
        <f>IF(ISNA(VLOOKUP($A466,'Spring 2023 PVI'!$B$3:$AF$219,27,FALSE)),0,(VLOOKUP($A466,'Spring 2023 PVI'!$B$3:$AF$219,27,FALSE)))</f>
        <v>0</v>
      </c>
      <c r="Z466" s="231">
        <f>IF(ISNA(VLOOKUP($A466,'Spring 2023 PVI'!$B$3:$AF$219,27,FALSE)),0,(VLOOKUP($A466,'Spring 2023 PVI'!$B$3:$AF$219,27,FALSE)))</f>
        <v>0</v>
      </c>
      <c r="AA466" s="231">
        <f>IF(ISNA(VLOOKUP($A466,'Spring 2023 PVI'!$B$3:$AF$219,28,FALSE)),0,(VLOOKUP($A466,'Spring 2023 PVI'!$B$3:$AF$219,28,FALSE)))</f>
        <v>0</v>
      </c>
      <c r="AB466" s="231">
        <f>IF(ISNA(VLOOKUP($A466,'Spring 2023 PVI'!$B$3:$AF$219,28,FALSE)),0,(VLOOKUP($A466,'Spring 2023 PVI'!$B$3:$AF$219,28,FALSE)))</f>
        <v>0</v>
      </c>
      <c r="AC466" s="231">
        <f>IF(ISNA(VLOOKUP($A466,'Spring 2023 PVI'!$B$3:$AF$219,28,FALSE)),0,(VLOOKUP($A466,'Spring 2023 PVI'!$B$3:$AF$219,28,FALSE)))</f>
        <v>0</v>
      </c>
      <c r="AD466" s="384">
        <f t="shared" si="202"/>
        <v>0</v>
      </c>
      <c r="AE466" s="403">
        <v>0</v>
      </c>
      <c r="AF466" s="403">
        <v>0</v>
      </c>
      <c r="AG466" s="403">
        <v>0</v>
      </c>
      <c r="AH466" s="384">
        <f t="shared" si="209"/>
        <v>0</v>
      </c>
      <c r="AI466" s="384">
        <f t="shared" si="210"/>
        <v>0</v>
      </c>
      <c r="AJ466" s="384">
        <f t="shared" si="211"/>
        <v>0</v>
      </c>
      <c r="AK466" s="384">
        <f t="shared" si="203"/>
        <v>0</v>
      </c>
      <c r="AL466" s="403">
        <f>IF(ISNA(VLOOKUP($A466,'Spring 2023 PVI'!$B471:$AD471,29,FALSE)),0,(VLOOKUP($A466,'Spring 2023 PVI'!$B471:$AD471,29,FALSE)))</f>
        <v>0</v>
      </c>
      <c r="AM466" s="403">
        <f>IF(ISNA(VLOOKUP($A466,'Spring 2023 PVI'!$B471:$AZ471,30,FALSE)),0,(VLOOKUP($A466,'Spring 2023 PVI'!$B471:$AZ471,30,FALSE)))</f>
        <v>0</v>
      </c>
      <c r="AN466" s="402">
        <f t="shared" si="204"/>
        <v>0</v>
      </c>
      <c r="AO466" s="404">
        <f t="shared" si="205"/>
        <v>0</v>
      </c>
      <c r="AP466" s="384">
        <f t="shared" si="206"/>
        <v>0</v>
      </c>
      <c r="AQ466" s="403"/>
      <c r="AR466" s="403" t="e">
        <f>VLOOKUP($A466,'Data EYFSS Indica'!$C:$AQ,27,0)</f>
        <v>#N/A</v>
      </c>
      <c r="AS466" s="403" t="e">
        <f>VLOOKUP($A466,'Data EYFSS Indica'!$C:$AQ,28,0)</f>
        <v>#N/A</v>
      </c>
      <c r="AT466" s="409" t="e">
        <f t="shared" si="207"/>
        <v>#N/A</v>
      </c>
      <c r="AU466" s="409" t="e">
        <f>(VLOOKUP($A466,'Data EYFSS Indica'!$C:$AQ,24,0))/3.2*AU$3</f>
        <v>#N/A</v>
      </c>
      <c r="AV466" s="413" t="e">
        <f t="shared" si="208"/>
        <v>#N/A</v>
      </c>
      <c r="AW466" s="410" t="e">
        <f t="shared" si="198"/>
        <v>#N/A</v>
      </c>
      <c r="AX466" s="410" t="e">
        <f t="shared" si="199"/>
        <v>#N/A</v>
      </c>
      <c r="AY466" s="410" t="e">
        <f t="shared" si="200"/>
        <v>#N/A</v>
      </c>
      <c r="AZ466" s="642">
        <f>(SUMIF('Spring 2023 School'!B:B,Budget!A466,'Spring 2023 School'!AG:AG)+SUMIF('Summer 2023 School'!B:B,Budget!A466,'Summer 2023 School'!AG:AG)+SUMIF('Autumn 2023 School'!B:B,Budget!A466,'Autumn 2023 School'!AG:AG))</f>
        <v>0</v>
      </c>
      <c r="BA466" s="410">
        <f t="shared" si="201"/>
        <v>0</v>
      </c>
      <c r="BI466">
        <f t="shared" si="195"/>
        <v>0</v>
      </c>
      <c r="BJ466">
        <f t="shared" si="196"/>
        <v>0</v>
      </c>
      <c r="BK466">
        <f t="shared" si="197"/>
        <v>0</v>
      </c>
    </row>
    <row r="467" spans="1:63" x14ac:dyDescent="0.35">
      <c r="A467" s="231">
        <v>6340</v>
      </c>
      <c r="B467" t="s">
        <v>594</v>
      </c>
      <c r="C467" s="231">
        <f>IF(ISNA(VLOOKUP($A467,'Spring 2023 PVI'!$B$3:$AF$220,6,FALSE)),0,(VLOOKUP($A467,'Spring 2023 PVI'!$B$3:$AF$220,6,FALSE)))</f>
        <v>0</v>
      </c>
      <c r="D467" s="231">
        <f>IF(ISNA(VLOOKUP($A467,'Summer 2023 PVI'!$B$2:$AF$217,6,FALSE)),0,(VLOOKUP($A467,'Summer 2023 PVI'!$B$2:$AF$217,6,FALSE)))</f>
        <v>0</v>
      </c>
      <c r="E467" s="231">
        <f>IF(ISNA(VLOOKUP($A467,'Autumn 2023 PVI'!$B$2:$AH$214,6,FALSE)),0,(VLOOKUP($A467,'Autumn 2023 PVI'!$B$2:$AH$214,6,FALSE)))</f>
        <v>0</v>
      </c>
      <c r="F467" s="231">
        <f>IF(ISNA(VLOOKUP($A467,'Spring 2023 PVI'!$B$3:$AF$219,9,FALSE)),0,(VLOOKUP($A467,'Spring 2023 PVI'!$B$3:$AF$219,8,FALSE)))</f>
        <v>0</v>
      </c>
      <c r="G467" s="231">
        <f>IF(ISNA(VLOOKUP($A467,'Summer 2023 PVI'!$B$2:$AF$216,9,FALSE)),0,(VLOOKUP($A467,'Summer 2023 PVI'!$B$2:$AF$216,8,FALSE)))</f>
        <v>0</v>
      </c>
      <c r="H467" s="231">
        <f>IF(ISNA(VLOOKUP($A467,'Autumn 2023 PVI'!$B$2:$AH$214,9,FALSE)),0,(VLOOKUP($A467,'Autumn 2023 PVI'!$B$2:$AH$214,9,FALSE)))</f>
        <v>0</v>
      </c>
      <c r="I467" s="231">
        <f>IF(ISNA(VLOOKUP($A467,'Spring 2023 PVI'!$B$3:$AF$219,13,FALSE)),0,(VLOOKUP($A467,'Spring 2023 PVI'!$B$3:$AF$219,13,FALSE)))</f>
        <v>0</v>
      </c>
      <c r="J467" s="231">
        <f>IF(ISNA(VLOOKUP($A467,'Summer 2023 PVI'!$B$2:$AF$216,13,FALSE)),0,(VLOOKUP($A467,'Summer 2023 PVI'!$B$2:$AF$216,13,FALSE)))</f>
        <v>0</v>
      </c>
      <c r="K467" s="231">
        <f>IF(ISNA(VLOOKUP($A467,'Autumn 2023 PVI'!$B$2:$AH$214,13,FALSE)),0,(VLOOKUP($A467,'Autumn 2023 PVI'!$B$2:$AH$214,13,FALSE)))</f>
        <v>0</v>
      </c>
      <c r="L467" s="231">
        <f>IF(ISNA(VLOOKUP($A467,'Spring 2023 PVI'!$B$3:$AF$219,16,FALSE)),0,(VLOOKUP($A467,'Spring 2023 PVI'!$B$3:$AF$219,16,FALSE)))</f>
        <v>0</v>
      </c>
      <c r="M467" s="231">
        <f>IF(ISNA(VLOOKUP($A467,'Summer 2023 PVI'!$B$2:$AF$216,16,FALSE)),0,(VLOOKUP($A467,'Summer 2023 PVI'!$B$2:$AF$216,16,FALSE)))</f>
        <v>0</v>
      </c>
      <c r="N467" s="231">
        <f>IF(ISNA(VLOOKUP($A467,'Autumn 2023 PVI'!$B$2:$AH$214,16,FALSE)),0,(VLOOKUP($A467,'Autumn 2023 PVI'!$B$2:$AH$214,16,FALSE)))</f>
        <v>0</v>
      </c>
      <c r="O467" s="231">
        <f>IF(ISNA(VLOOKUP($A467,'Spring 2023 PVI'!$B$3:$AF$219,3,FALSE)),0,(VLOOKUP($A467,'Spring 2023 PVI'!$B$3:$AF$219,3,FALSE)))</f>
        <v>0</v>
      </c>
      <c r="P467" s="231">
        <f>IF(ISNA(VLOOKUP($A467,'Summer 2023 PVI'!$B$3:$AF$216,3,FALSE)),0,(VLOOKUP($A467,'Summer 2023 PVI'!$B$2:$AF$216,3,FALSE)))</f>
        <v>0</v>
      </c>
      <c r="Q467" s="231">
        <f>IF(ISNA(VLOOKUP($A467,'Autumn 2023 PVI'!$B$2:$AF$214,3,FALSE)),0,(VLOOKUP($A467,'Autumn 2023 PVI'!$B$2:$AF$214,3,FALSE)))</f>
        <v>0</v>
      </c>
      <c r="R467" s="231">
        <f>IF(ISNA(VLOOKUP($A467,'Spring 2023 PVI'!$B$3:$AF$219,10,FALSE)),0,(VLOOKUP($A467,'Spring 2023 PVI'!$B$3:$AF$219,10,FALSE)))</f>
        <v>0</v>
      </c>
      <c r="S467" s="231">
        <f>IF(ISNA(VLOOKUP($A467,'Summer 2023 PVI'!$B$2:$AF$216,10,FALSE)),0,(VLOOKUP($A467,'Summer 2023 PVI'!$B$2:$AF$216,10,FALSE)))</f>
        <v>0</v>
      </c>
      <c r="T467" s="231">
        <f>IF(ISNA(VLOOKUP($A467,'Autumn 2023 PVI'!$B$2:$AH$214,10,FALSE)),0,(VLOOKUP($A467,'Autumn 2023 PVI'!$B$2:$AH$214,10,FALSE)))</f>
        <v>0</v>
      </c>
      <c r="U467" s="231">
        <f>IF(ISNA(VLOOKUP($A467,'Spring 2023 PVI'!$B$3:$AF$219,26,FALSE)),0,(VLOOKUP($A467,'Spring 2023 PVI'!$B$3:$AF$219,26,FALSE)))</f>
        <v>0</v>
      </c>
      <c r="V467" s="231">
        <f>IF(ISNA(VLOOKUP($A467,'Spring 2023 PVI'!$B$3:$AF$219,26,FALSE)),0,(VLOOKUP($A467,'Spring 2023 PVI'!$B$3:$AF$219,26,FALSE)))</f>
        <v>0</v>
      </c>
      <c r="W467" s="231">
        <f>IF(ISNA(VLOOKUP($A467,'Spring 2023 PVI'!$B$3:$AF$219,26,FALSE)),0,(VLOOKUP($A467,'Spring 2023 PVI'!$B$3:$AF$219,26,FALSE)))</f>
        <v>0</v>
      </c>
      <c r="X467" s="231">
        <f>IF(ISNA(VLOOKUP($A467,'Spring 2023 PVI'!$B$3:$AF$219,27,FALSE)),0,(VLOOKUP($A467,'Spring 2023 PVI'!$B$3:$AF$219,27,FALSE)))</f>
        <v>0</v>
      </c>
      <c r="Y467" s="231">
        <f>IF(ISNA(VLOOKUP($A467,'Spring 2023 PVI'!$B$3:$AF$219,27,FALSE)),0,(VLOOKUP($A467,'Spring 2023 PVI'!$B$3:$AF$219,27,FALSE)))</f>
        <v>0</v>
      </c>
      <c r="Z467" s="231">
        <f>IF(ISNA(VLOOKUP($A467,'Spring 2023 PVI'!$B$3:$AF$219,27,FALSE)),0,(VLOOKUP($A467,'Spring 2023 PVI'!$B$3:$AF$219,27,FALSE)))</f>
        <v>0</v>
      </c>
      <c r="AA467" s="231">
        <f>IF(ISNA(VLOOKUP($A467,'Spring 2023 PVI'!$B$3:$AF$219,28,FALSE)),0,(VLOOKUP($A467,'Spring 2023 PVI'!$B$3:$AF$219,28,FALSE)))</f>
        <v>0</v>
      </c>
      <c r="AB467" s="231">
        <f>IF(ISNA(VLOOKUP($A467,'Spring 2023 PVI'!$B$3:$AF$219,28,FALSE)),0,(VLOOKUP($A467,'Spring 2023 PVI'!$B$3:$AF$219,28,FALSE)))</f>
        <v>0</v>
      </c>
      <c r="AC467" s="231">
        <f>IF(ISNA(VLOOKUP($A467,'Spring 2023 PVI'!$B$3:$AF$219,28,FALSE)),0,(VLOOKUP($A467,'Spring 2023 PVI'!$B$3:$AF$219,28,FALSE)))</f>
        <v>0</v>
      </c>
      <c r="AD467" s="384">
        <f t="shared" si="202"/>
        <v>0</v>
      </c>
      <c r="AE467" s="403">
        <v>120</v>
      </c>
      <c r="AF467" s="403">
        <v>180</v>
      </c>
      <c r="AG467" s="403">
        <v>1035</v>
      </c>
      <c r="AH467" s="384">
        <f t="shared" si="209"/>
        <v>2781.6</v>
      </c>
      <c r="AI467" s="384">
        <f t="shared" si="210"/>
        <v>1983.6</v>
      </c>
      <c r="AJ467" s="384">
        <f t="shared" si="211"/>
        <v>3146.4</v>
      </c>
      <c r="AK467" s="384">
        <f t="shared" si="203"/>
        <v>7911.6</v>
      </c>
      <c r="AL467" s="403">
        <f>IF(ISNA(VLOOKUP($A467,'Spring 2023 PVI'!$B472:$AD472,29,FALSE)),0,(VLOOKUP($A467,'Spring 2023 PVI'!$B472:$AD472,29,FALSE)))</f>
        <v>0</v>
      </c>
      <c r="AM467" s="403">
        <f>IF(ISNA(VLOOKUP($A467,'Spring 2023 PVI'!$B472:$AZ472,30,FALSE)),0,(VLOOKUP($A467,'Spring 2023 PVI'!$B472:$AZ472,30,FALSE)))</f>
        <v>0</v>
      </c>
      <c r="AN467" s="402">
        <f t="shared" si="204"/>
        <v>0</v>
      </c>
      <c r="AO467" s="404">
        <f t="shared" si="205"/>
        <v>0</v>
      </c>
      <c r="AP467" s="384">
        <f t="shared" si="206"/>
        <v>7911.6</v>
      </c>
      <c r="AQ467" s="403"/>
      <c r="AR467" s="403" t="e">
        <f>VLOOKUP($A467,'Data EYFSS Indica'!$C:$AQ,27,0)</f>
        <v>#N/A</v>
      </c>
      <c r="AS467" s="403" t="e">
        <f>VLOOKUP($A467,'Data EYFSS Indica'!$C:$AQ,28,0)</f>
        <v>#N/A</v>
      </c>
      <c r="AT467" s="409" t="e">
        <f t="shared" si="207"/>
        <v>#N/A</v>
      </c>
      <c r="AU467" s="409" t="e">
        <f>(VLOOKUP($A467,'Data EYFSS Indica'!$C:$AQ,24,0))/3.2*AU$3</f>
        <v>#N/A</v>
      </c>
      <c r="AV467" s="413" t="e">
        <f t="shared" si="208"/>
        <v>#N/A</v>
      </c>
      <c r="AW467" s="410" t="e">
        <f t="shared" si="198"/>
        <v>#N/A</v>
      </c>
      <c r="AX467" s="410" t="e">
        <f t="shared" si="199"/>
        <v>#N/A</v>
      </c>
      <c r="AY467" s="410" t="e">
        <f t="shared" si="200"/>
        <v>#N/A</v>
      </c>
      <c r="AZ467" s="642">
        <f>(SUMIF('Spring 2023 School'!B:B,Budget!A467,'Spring 2023 School'!AG:AG)+SUMIF('Summer 2023 School'!B:B,Budget!A467,'Summer 2023 School'!AG:AG)+SUMIF('Autumn 2023 School'!B:B,Budget!A467,'Autumn 2023 School'!AG:AG))</f>
        <v>1</v>
      </c>
      <c r="BA467" s="410">
        <f t="shared" si="201"/>
        <v>910</v>
      </c>
      <c r="BI467">
        <f t="shared" si="195"/>
        <v>1800</v>
      </c>
      <c r="BJ467">
        <f t="shared" si="196"/>
        <v>2700</v>
      </c>
      <c r="BK467">
        <f t="shared" si="197"/>
        <v>15525</v>
      </c>
    </row>
    <row r="468" spans="1:63" x14ac:dyDescent="0.35">
      <c r="A468" s="231">
        <v>6341</v>
      </c>
      <c r="B468" t="s">
        <v>595</v>
      </c>
      <c r="C468" s="231">
        <f>IF(ISNA(VLOOKUP($A468,'Spring 2023 PVI'!$B$3:$AF$220,6,FALSE)),0,(VLOOKUP($A468,'Spring 2023 PVI'!$B$3:$AF$220,6,FALSE)))</f>
        <v>0</v>
      </c>
      <c r="D468" s="231">
        <f>IF(ISNA(VLOOKUP($A468,'Summer 2023 PVI'!$B$2:$AF$217,6,FALSE)),0,(VLOOKUP($A468,'Summer 2023 PVI'!$B$2:$AF$217,6,FALSE)))</f>
        <v>0</v>
      </c>
      <c r="E468" s="231">
        <f>IF(ISNA(VLOOKUP($A468,'Autumn 2023 PVI'!$B$2:$AH$214,6,FALSE)),0,(VLOOKUP($A468,'Autumn 2023 PVI'!$B$2:$AH$214,6,FALSE)))</f>
        <v>0</v>
      </c>
      <c r="F468" s="231">
        <f>IF(ISNA(VLOOKUP($A468,'Spring 2023 PVI'!$B$3:$AF$219,9,FALSE)),0,(VLOOKUP($A468,'Spring 2023 PVI'!$B$3:$AF$219,8,FALSE)))</f>
        <v>0</v>
      </c>
      <c r="G468" s="231">
        <f>IF(ISNA(VLOOKUP($A468,'Summer 2023 PVI'!$B$2:$AF$216,9,FALSE)),0,(VLOOKUP($A468,'Summer 2023 PVI'!$B$2:$AF$216,8,FALSE)))</f>
        <v>0</v>
      </c>
      <c r="H468" s="231">
        <f>IF(ISNA(VLOOKUP($A468,'Autumn 2023 PVI'!$B$2:$AH$214,9,FALSE)),0,(VLOOKUP($A468,'Autumn 2023 PVI'!$B$2:$AH$214,9,FALSE)))</f>
        <v>0</v>
      </c>
      <c r="I468" s="231">
        <f>IF(ISNA(VLOOKUP($A468,'Spring 2023 PVI'!$B$3:$AF$219,13,FALSE)),0,(VLOOKUP($A468,'Spring 2023 PVI'!$B$3:$AF$219,13,FALSE)))</f>
        <v>0</v>
      </c>
      <c r="J468" s="231">
        <f>IF(ISNA(VLOOKUP($A468,'Summer 2023 PVI'!$B$2:$AF$216,13,FALSE)),0,(VLOOKUP($A468,'Summer 2023 PVI'!$B$2:$AF$216,13,FALSE)))</f>
        <v>0</v>
      </c>
      <c r="K468" s="231">
        <f>IF(ISNA(VLOOKUP($A468,'Autumn 2023 PVI'!$B$2:$AH$214,13,FALSE)),0,(VLOOKUP($A468,'Autumn 2023 PVI'!$B$2:$AH$214,13,FALSE)))</f>
        <v>0</v>
      </c>
      <c r="L468" s="231">
        <f>IF(ISNA(VLOOKUP($A468,'Spring 2023 PVI'!$B$3:$AF$219,16,FALSE)),0,(VLOOKUP($A468,'Spring 2023 PVI'!$B$3:$AF$219,16,FALSE)))</f>
        <v>0</v>
      </c>
      <c r="M468" s="231">
        <f>IF(ISNA(VLOOKUP($A468,'Summer 2023 PVI'!$B$2:$AF$216,16,FALSE)),0,(VLOOKUP($A468,'Summer 2023 PVI'!$B$2:$AF$216,16,FALSE)))</f>
        <v>0</v>
      </c>
      <c r="N468" s="231">
        <f>IF(ISNA(VLOOKUP($A468,'Autumn 2023 PVI'!$B$2:$AH$214,16,FALSE)),0,(VLOOKUP($A468,'Autumn 2023 PVI'!$B$2:$AH$214,16,FALSE)))</f>
        <v>0</v>
      </c>
      <c r="O468" s="231">
        <f>IF(ISNA(VLOOKUP($A468,'Spring 2023 PVI'!$B$3:$AF$219,3,FALSE)),0,(VLOOKUP($A468,'Spring 2023 PVI'!$B$3:$AF$219,3,FALSE)))</f>
        <v>0</v>
      </c>
      <c r="P468" s="231">
        <f>IF(ISNA(VLOOKUP($A468,'Summer 2023 PVI'!$B$3:$AF$216,3,FALSE)),0,(VLOOKUP($A468,'Summer 2023 PVI'!$B$2:$AF$216,3,FALSE)))</f>
        <v>0</v>
      </c>
      <c r="Q468" s="231">
        <f>IF(ISNA(VLOOKUP($A468,'Autumn 2023 PVI'!$B$2:$AF$214,3,FALSE)),0,(VLOOKUP($A468,'Autumn 2023 PVI'!$B$2:$AF$214,3,FALSE)))</f>
        <v>0</v>
      </c>
      <c r="R468" s="231">
        <f>IF(ISNA(VLOOKUP($A468,'Spring 2023 PVI'!$B$3:$AF$219,10,FALSE)),0,(VLOOKUP($A468,'Spring 2023 PVI'!$B$3:$AF$219,10,FALSE)))</f>
        <v>0</v>
      </c>
      <c r="S468" s="231">
        <f>IF(ISNA(VLOOKUP($A468,'Summer 2023 PVI'!$B$2:$AF$216,10,FALSE)),0,(VLOOKUP($A468,'Summer 2023 PVI'!$B$2:$AF$216,10,FALSE)))</f>
        <v>0</v>
      </c>
      <c r="T468" s="231">
        <f>IF(ISNA(VLOOKUP($A468,'Autumn 2023 PVI'!$B$2:$AH$214,10,FALSE)),0,(VLOOKUP($A468,'Autumn 2023 PVI'!$B$2:$AH$214,10,FALSE)))</f>
        <v>0</v>
      </c>
      <c r="U468" s="231">
        <f>IF(ISNA(VLOOKUP($A468,'Spring 2023 PVI'!$B$3:$AF$219,26,FALSE)),0,(VLOOKUP($A468,'Spring 2023 PVI'!$B$3:$AF$219,26,FALSE)))</f>
        <v>0</v>
      </c>
      <c r="V468" s="231">
        <f>IF(ISNA(VLOOKUP($A468,'Spring 2023 PVI'!$B$3:$AF$219,26,FALSE)),0,(VLOOKUP($A468,'Spring 2023 PVI'!$B$3:$AF$219,26,FALSE)))</f>
        <v>0</v>
      </c>
      <c r="W468" s="231">
        <f>IF(ISNA(VLOOKUP($A468,'Spring 2023 PVI'!$B$3:$AF$219,26,FALSE)),0,(VLOOKUP($A468,'Spring 2023 PVI'!$B$3:$AF$219,26,FALSE)))</f>
        <v>0</v>
      </c>
      <c r="X468" s="231">
        <f>IF(ISNA(VLOOKUP($A468,'Spring 2023 PVI'!$B$3:$AF$219,27,FALSE)),0,(VLOOKUP($A468,'Spring 2023 PVI'!$B$3:$AF$219,27,FALSE)))</f>
        <v>0</v>
      </c>
      <c r="Y468" s="231">
        <f>IF(ISNA(VLOOKUP($A468,'Spring 2023 PVI'!$B$3:$AF$219,27,FALSE)),0,(VLOOKUP($A468,'Spring 2023 PVI'!$B$3:$AF$219,27,FALSE)))</f>
        <v>0</v>
      </c>
      <c r="Z468" s="231">
        <f>IF(ISNA(VLOOKUP($A468,'Spring 2023 PVI'!$B$3:$AF$219,27,FALSE)),0,(VLOOKUP($A468,'Spring 2023 PVI'!$B$3:$AF$219,27,FALSE)))</f>
        <v>0</v>
      </c>
      <c r="AA468" s="231">
        <f>IF(ISNA(VLOOKUP($A468,'Spring 2023 PVI'!$B$3:$AF$219,28,FALSE)),0,(VLOOKUP($A468,'Spring 2023 PVI'!$B$3:$AF$219,28,FALSE)))</f>
        <v>0</v>
      </c>
      <c r="AB468" s="231">
        <f>IF(ISNA(VLOOKUP($A468,'Spring 2023 PVI'!$B$3:$AF$219,28,FALSE)),0,(VLOOKUP($A468,'Spring 2023 PVI'!$B$3:$AF$219,28,FALSE)))</f>
        <v>0</v>
      </c>
      <c r="AC468" s="231">
        <f>IF(ISNA(VLOOKUP($A468,'Spring 2023 PVI'!$B$3:$AF$219,28,FALSE)),0,(VLOOKUP($A468,'Spring 2023 PVI'!$B$3:$AF$219,28,FALSE)))</f>
        <v>0</v>
      </c>
      <c r="AD468" s="384">
        <f t="shared" si="202"/>
        <v>0</v>
      </c>
      <c r="AE468" s="403">
        <v>165</v>
      </c>
      <c r="AF468" s="403">
        <v>300</v>
      </c>
      <c r="AG468" s="403">
        <v>795</v>
      </c>
      <c r="AH468" s="384">
        <f t="shared" si="209"/>
        <v>3824.7</v>
      </c>
      <c r="AI468" s="384">
        <f t="shared" si="210"/>
        <v>3306</v>
      </c>
      <c r="AJ468" s="384">
        <f t="shared" si="211"/>
        <v>2416.8000000000002</v>
      </c>
      <c r="AK468" s="384">
        <f t="shared" si="203"/>
        <v>9547.5</v>
      </c>
      <c r="AL468" s="403">
        <f>IF(ISNA(VLOOKUP($A468,'Spring 2023 PVI'!$B473:$AD473,29,FALSE)),0,(VLOOKUP($A468,'Spring 2023 PVI'!$B473:$AD473,29,FALSE)))</f>
        <v>0</v>
      </c>
      <c r="AM468" s="403">
        <f>IF(ISNA(VLOOKUP($A468,'Spring 2023 PVI'!$B473:$AZ473,30,FALSE)),0,(VLOOKUP($A468,'Spring 2023 PVI'!$B473:$AZ473,30,FALSE)))</f>
        <v>0</v>
      </c>
      <c r="AN468" s="402">
        <f t="shared" si="204"/>
        <v>0</v>
      </c>
      <c r="AO468" s="404">
        <f t="shared" si="205"/>
        <v>0</v>
      </c>
      <c r="AP468" s="384">
        <f t="shared" si="206"/>
        <v>9547.5</v>
      </c>
      <c r="AQ468" s="403"/>
      <c r="AR468" s="403" t="e">
        <f>VLOOKUP($A468,'Data EYFSS Indica'!$C:$AQ,27,0)</f>
        <v>#N/A</v>
      </c>
      <c r="AS468" s="403" t="e">
        <f>VLOOKUP($A468,'Data EYFSS Indica'!$C:$AQ,28,0)</f>
        <v>#N/A</v>
      </c>
      <c r="AT468" s="409" t="e">
        <f t="shared" si="207"/>
        <v>#N/A</v>
      </c>
      <c r="AU468" s="409" t="e">
        <f>(VLOOKUP($A468,'Data EYFSS Indica'!$C:$AQ,24,0))/3.2*AU$3</f>
        <v>#N/A</v>
      </c>
      <c r="AV468" s="413" t="e">
        <f t="shared" si="208"/>
        <v>#N/A</v>
      </c>
      <c r="AW468" s="410" t="e">
        <f t="shared" si="198"/>
        <v>#N/A</v>
      </c>
      <c r="AX468" s="410" t="e">
        <f t="shared" si="199"/>
        <v>#N/A</v>
      </c>
      <c r="AY468" s="410" t="e">
        <f t="shared" si="200"/>
        <v>#N/A</v>
      </c>
      <c r="AZ468" s="642">
        <f>(SUMIF('Spring 2023 School'!B:B,Budget!A468,'Spring 2023 School'!AG:AG)+SUMIF('Summer 2023 School'!B:B,Budget!A468,'Summer 2023 School'!AG:AG)+SUMIF('Autumn 2023 School'!B:B,Budget!A468,'Autumn 2023 School'!AG:AG))</f>
        <v>0</v>
      </c>
      <c r="BA468" s="410">
        <f t="shared" si="201"/>
        <v>0</v>
      </c>
      <c r="BI468">
        <f t="shared" ref="BI468:BI531" si="212">AE468*15</f>
        <v>2475</v>
      </c>
      <c r="BJ468">
        <f t="shared" ref="BJ468:BJ531" si="213">AF468*15</f>
        <v>4500</v>
      </c>
      <c r="BK468">
        <f t="shared" ref="BK468:BK531" si="214">AG468*15</f>
        <v>11925</v>
      </c>
    </row>
    <row r="469" spans="1:63" x14ac:dyDescent="0.35">
      <c r="A469" s="231">
        <v>6342</v>
      </c>
      <c r="B469" t="s">
        <v>596</v>
      </c>
      <c r="C469" s="231">
        <f>IF(ISNA(VLOOKUP($A469,'Spring 2023 PVI'!$B$3:$AF$220,6,FALSE)),0,(VLOOKUP($A469,'Spring 2023 PVI'!$B$3:$AF$220,6,FALSE)))</f>
        <v>0</v>
      </c>
      <c r="D469" s="231">
        <f>IF(ISNA(VLOOKUP($A469,'Summer 2023 PVI'!$B$2:$AF$217,6,FALSE)),0,(VLOOKUP($A469,'Summer 2023 PVI'!$B$2:$AF$217,6,FALSE)))</f>
        <v>0</v>
      </c>
      <c r="E469" s="231">
        <f>IF(ISNA(VLOOKUP($A469,'Autumn 2023 PVI'!$B$2:$AH$214,6,FALSE)),0,(VLOOKUP($A469,'Autumn 2023 PVI'!$B$2:$AH$214,6,FALSE)))</f>
        <v>0</v>
      </c>
      <c r="F469" s="231">
        <f>IF(ISNA(VLOOKUP($A469,'Spring 2023 PVI'!$B$3:$AF$219,9,FALSE)),0,(VLOOKUP($A469,'Spring 2023 PVI'!$B$3:$AF$219,8,FALSE)))</f>
        <v>0</v>
      </c>
      <c r="G469" s="231">
        <f>IF(ISNA(VLOOKUP($A469,'Summer 2023 PVI'!$B$2:$AF$216,9,FALSE)),0,(VLOOKUP($A469,'Summer 2023 PVI'!$B$2:$AF$216,8,FALSE)))</f>
        <v>0</v>
      </c>
      <c r="H469" s="231">
        <f>IF(ISNA(VLOOKUP($A469,'Autumn 2023 PVI'!$B$2:$AH$214,9,FALSE)),0,(VLOOKUP($A469,'Autumn 2023 PVI'!$B$2:$AH$214,9,FALSE)))</f>
        <v>0</v>
      </c>
      <c r="I469" s="231">
        <f>IF(ISNA(VLOOKUP($A469,'Spring 2023 PVI'!$B$3:$AF$219,13,FALSE)),0,(VLOOKUP($A469,'Spring 2023 PVI'!$B$3:$AF$219,13,FALSE)))</f>
        <v>0</v>
      </c>
      <c r="J469" s="231">
        <f>IF(ISNA(VLOOKUP($A469,'Summer 2023 PVI'!$B$2:$AF$216,13,FALSE)),0,(VLOOKUP($A469,'Summer 2023 PVI'!$B$2:$AF$216,13,FALSE)))</f>
        <v>0</v>
      </c>
      <c r="K469" s="231">
        <f>IF(ISNA(VLOOKUP($A469,'Autumn 2023 PVI'!$B$2:$AH$214,13,FALSE)),0,(VLOOKUP($A469,'Autumn 2023 PVI'!$B$2:$AH$214,13,FALSE)))</f>
        <v>0</v>
      </c>
      <c r="L469" s="231">
        <f>IF(ISNA(VLOOKUP($A469,'Spring 2023 PVI'!$B$3:$AF$219,16,FALSE)),0,(VLOOKUP($A469,'Spring 2023 PVI'!$B$3:$AF$219,16,FALSE)))</f>
        <v>0</v>
      </c>
      <c r="M469" s="231">
        <f>IF(ISNA(VLOOKUP($A469,'Summer 2023 PVI'!$B$2:$AF$216,16,FALSE)),0,(VLOOKUP($A469,'Summer 2023 PVI'!$B$2:$AF$216,16,FALSE)))</f>
        <v>0</v>
      </c>
      <c r="N469" s="231">
        <f>IF(ISNA(VLOOKUP($A469,'Autumn 2023 PVI'!$B$2:$AH$214,16,FALSE)),0,(VLOOKUP($A469,'Autumn 2023 PVI'!$B$2:$AH$214,16,FALSE)))</f>
        <v>0</v>
      </c>
      <c r="O469" s="231">
        <f>IF(ISNA(VLOOKUP($A469,'Spring 2023 PVI'!$B$3:$AF$219,3,FALSE)),0,(VLOOKUP($A469,'Spring 2023 PVI'!$B$3:$AF$219,3,FALSE)))</f>
        <v>0</v>
      </c>
      <c r="P469" s="231">
        <f>IF(ISNA(VLOOKUP($A469,'Summer 2023 PVI'!$B$3:$AF$216,3,FALSE)),0,(VLOOKUP($A469,'Summer 2023 PVI'!$B$2:$AF$216,3,FALSE)))</f>
        <v>0</v>
      </c>
      <c r="Q469" s="231">
        <f>IF(ISNA(VLOOKUP($A469,'Autumn 2023 PVI'!$B$2:$AF$214,3,FALSE)),0,(VLOOKUP($A469,'Autumn 2023 PVI'!$B$2:$AF$214,3,FALSE)))</f>
        <v>0</v>
      </c>
      <c r="R469" s="231">
        <f>IF(ISNA(VLOOKUP($A469,'Spring 2023 PVI'!$B$3:$AF$219,10,FALSE)),0,(VLOOKUP($A469,'Spring 2023 PVI'!$B$3:$AF$219,10,FALSE)))</f>
        <v>0</v>
      </c>
      <c r="S469" s="231">
        <f>IF(ISNA(VLOOKUP($A469,'Summer 2023 PVI'!$B$2:$AF$216,10,FALSE)),0,(VLOOKUP($A469,'Summer 2023 PVI'!$B$2:$AF$216,10,FALSE)))</f>
        <v>0</v>
      </c>
      <c r="T469" s="231">
        <f>IF(ISNA(VLOOKUP($A469,'Autumn 2023 PVI'!$B$2:$AH$214,10,FALSE)),0,(VLOOKUP($A469,'Autumn 2023 PVI'!$B$2:$AH$214,10,FALSE)))</f>
        <v>0</v>
      </c>
      <c r="U469" s="231">
        <f>IF(ISNA(VLOOKUP($A469,'Spring 2023 PVI'!$B$3:$AF$219,26,FALSE)),0,(VLOOKUP($A469,'Spring 2023 PVI'!$B$3:$AF$219,26,FALSE)))</f>
        <v>0</v>
      </c>
      <c r="V469" s="231">
        <f>IF(ISNA(VLOOKUP($A469,'Spring 2023 PVI'!$B$3:$AF$219,26,FALSE)),0,(VLOOKUP($A469,'Spring 2023 PVI'!$B$3:$AF$219,26,FALSE)))</f>
        <v>0</v>
      </c>
      <c r="W469" s="231">
        <f>IF(ISNA(VLOOKUP($A469,'Spring 2023 PVI'!$B$3:$AF$219,26,FALSE)),0,(VLOOKUP($A469,'Spring 2023 PVI'!$B$3:$AF$219,26,FALSE)))</f>
        <v>0</v>
      </c>
      <c r="X469" s="231">
        <f>IF(ISNA(VLOOKUP($A469,'Spring 2023 PVI'!$B$3:$AF$219,27,FALSE)),0,(VLOOKUP($A469,'Spring 2023 PVI'!$B$3:$AF$219,27,FALSE)))</f>
        <v>0</v>
      </c>
      <c r="Y469" s="231">
        <f>IF(ISNA(VLOOKUP($A469,'Spring 2023 PVI'!$B$3:$AF$219,27,FALSE)),0,(VLOOKUP($A469,'Spring 2023 PVI'!$B$3:$AF$219,27,FALSE)))</f>
        <v>0</v>
      </c>
      <c r="Z469" s="231">
        <f>IF(ISNA(VLOOKUP($A469,'Spring 2023 PVI'!$B$3:$AF$219,27,FALSE)),0,(VLOOKUP($A469,'Spring 2023 PVI'!$B$3:$AF$219,27,FALSE)))</f>
        <v>0</v>
      </c>
      <c r="AA469" s="231">
        <f>IF(ISNA(VLOOKUP($A469,'Spring 2023 PVI'!$B$3:$AF$219,28,FALSE)),0,(VLOOKUP($A469,'Spring 2023 PVI'!$B$3:$AF$219,28,FALSE)))</f>
        <v>0</v>
      </c>
      <c r="AB469" s="231">
        <f>IF(ISNA(VLOOKUP($A469,'Spring 2023 PVI'!$B$3:$AF$219,28,FALSE)),0,(VLOOKUP($A469,'Spring 2023 PVI'!$B$3:$AF$219,28,FALSE)))</f>
        <v>0</v>
      </c>
      <c r="AC469" s="231">
        <f>IF(ISNA(VLOOKUP($A469,'Spring 2023 PVI'!$B$3:$AF$219,28,FALSE)),0,(VLOOKUP($A469,'Spring 2023 PVI'!$B$3:$AF$219,28,FALSE)))</f>
        <v>0</v>
      </c>
      <c r="AD469" s="384">
        <f t="shared" si="202"/>
        <v>0</v>
      </c>
      <c r="AE469" s="403">
        <v>75</v>
      </c>
      <c r="AF469" s="403">
        <v>60</v>
      </c>
      <c r="AG469" s="403">
        <v>555</v>
      </c>
      <c r="AH469" s="384">
        <f t="shared" si="209"/>
        <v>1738.5</v>
      </c>
      <c r="AI469" s="384">
        <f t="shared" si="210"/>
        <v>661.19999999999993</v>
      </c>
      <c r="AJ469" s="384">
        <f t="shared" si="211"/>
        <v>1687.2</v>
      </c>
      <c r="AK469" s="384">
        <f t="shared" si="203"/>
        <v>4086.8999999999996</v>
      </c>
      <c r="AL469" s="403">
        <f>IF(ISNA(VLOOKUP($A469,'Spring 2023 PVI'!$B474:$AD474,29,FALSE)),0,(VLOOKUP($A469,'Spring 2023 PVI'!$B474:$AD474,29,FALSE)))</f>
        <v>0</v>
      </c>
      <c r="AM469" s="403">
        <f>IF(ISNA(VLOOKUP($A469,'Spring 2023 PVI'!$B474:$AZ474,30,FALSE)),0,(VLOOKUP($A469,'Spring 2023 PVI'!$B474:$AZ474,30,FALSE)))</f>
        <v>0</v>
      </c>
      <c r="AN469" s="402">
        <f t="shared" si="204"/>
        <v>0</v>
      </c>
      <c r="AO469" s="404">
        <f t="shared" si="205"/>
        <v>0</v>
      </c>
      <c r="AP469" s="384">
        <f t="shared" si="206"/>
        <v>4086.8999999999996</v>
      </c>
      <c r="AQ469" s="403"/>
      <c r="AR469" s="403" t="e">
        <f>VLOOKUP($A469,'Data EYFSS Indica'!$C:$AQ,27,0)</f>
        <v>#N/A</v>
      </c>
      <c r="AS469" s="403" t="e">
        <f>VLOOKUP($A469,'Data EYFSS Indica'!$C:$AQ,28,0)</f>
        <v>#N/A</v>
      </c>
      <c r="AT469" s="409" t="e">
        <f t="shared" si="207"/>
        <v>#N/A</v>
      </c>
      <c r="AU469" s="409" t="e">
        <f>(VLOOKUP($A469,'Data EYFSS Indica'!$C:$AQ,24,0))/3.2*AU$3</f>
        <v>#N/A</v>
      </c>
      <c r="AV469" s="413" t="e">
        <f t="shared" si="208"/>
        <v>#N/A</v>
      </c>
      <c r="AW469" s="410" t="e">
        <f t="shared" si="198"/>
        <v>#N/A</v>
      </c>
      <c r="AX469" s="410" t="e">
        <f t="shared" si="199"/>
        <v>#N/A</v>
      </c>
      <c r="AY469" s="410" t="e">
        <f t="shared" si="200"/>
        <v>#N/A</v>
      </c>
      <c r="AZ469" s="642">
        <f>(SUMIF('Spring 2023 School'!B:B,Budget!A469,'Spring 2023 School'!AG:AG)+SUMIF('Summer 2023 School'!B:B,Budget!A469,'Summer 2023 School'!AG:AG)+SUMIF('Autumn 2023 School'!B:B,Budget!A469,'Autumn 2023 School'!AG:AG))</f>
        <v>0</v>
      </c>
      <c r="BA469" s="410">
        <f t="shared" si="201"/>
        <v>0</v>
      </c>
      <c r="BI469">
        <f t="shared" si="212"/>
        <v>1125</v>
      </c>
      <c r="BJ469">
        <f t="shared" si="213"/>
        <v>900</v>
      </c>
      <c r="BK469">
        <f t="shared" si="214"/>
        <v>8325</v>
      </c>
    </row>
    <row r="470" spans="1:63" x14ac:dyDescent="0.35">
      <c r="A470" s="231">
        <v>6344</v>
      </c>
      <c r="B470" t="s">
        <v>597</v>
      </c>
      <c r="C470" s="231">
        <f>IF(ISNA(VLOOKUP($A470,'Spring 2023 PVI'!$B$3:$AF$220,6,FALSE)),0,(VLOOKUP($A470,'Spring 2023 PVI'!$B$3:$AF$220,6,FALSE)))</f>
        <v>0</v>
      </c>
      <c r="D470" s="231">
        <f>IF(ISNA(VLOOKUP($A470,'Summer 2023 PVI'!$B$2:$AF$217,6,FALSE)),0,(VLOOKUP($A470,'Summer 2023 PVI'!$B$2:$AF$217,6,FALSE)))</f>
        <v>0</v>
      </c>
      <c r="E470" s="231">
        <f>IF(ISNA(VLOOKUP($A470,'Autumn 2023 PVI'!$B$2:$AH$214,6,FALSE)),0,(VLOOKUP($A470,'Autumn 2023 PVI'!$B$2:$AH$214,6,FALSE)))</f>
        <v>0</v>
      </c>
      <c r="F470" s="231">
        <f>IF(ISNA(VLOOKUP($A470,'Spring 2023 PVI'!$B$3:$AF$219,9,FALSE)),0,(VLOOKUP($A470,'Spring 2023 PVI'!$B$3:$AF$219,8,FALSE)))</f>
        <v>0</v>
      </c>
      <c r="G470" s="231">
        <f>IF(ISNA(VLOOKUP($A470,'Summer 2023 PVI'!$B$2:$AF$216,9,FALSE)),0,(VLOOKUP($A470,'Summer 2023 PVI'!$B$2:$AF$216,8,FALSE)))</f>
        <v>0</v>
      </c>
      <c r="H470" s="231">
        <f>IF(ISNA(VLOOKUP($A470,'Autumn 2023 PVI'!$B$2:$AH$214,9,FALSE)),0,(VLOOKUP($A470,'Autumn 2023 PVI'!$B$2:$AH$214,9,FALSE)))</f>
        <v>0</v>
      </c>
      <c r="I470" s="231">
        <f>IF(ISNA(VLOOKUP($A470,'Spring 2023 PVI'!$B$3:$AF$219,13,FALSE)),0,(VLOOKUP($A470,'Spring 2023 PVI'!$B$3:$AF$219,13,FALSE)))</f>
        <v>0</v>
      </c>
      <c r="J470" s="231">
        <f>IF(ISNA(VLOOKUP($A470,'Summer 2023 PVI'!$B$2:$AF$216,13,FALSE)),0,(VLOOKUP($A470,'Summer 2023 PVI'!$B$2:$AF$216,13,FALSE)))</f>
        <v>0</v>
      </c>
      <c r="K470" s="231">
        <f>IF(ISNA(VLOOKUP($A470,'Autumn 2023 PVI'!$B$2:$AH$214,13,FALSE)),0,(VLOOKUP($A470,'Autumn 2023 PVI'!$B$2:$AH$214,13,FALSE)))</f>
        <v>0</v>
      </c>
      <c r="L470" s="231">
        <f>IF(ISNA(VLOOKUP($A470,'Spring 2023 PVI'!$B$3:$AF$219,16,FALSE)),0,(VLOOKUP($A470,'Spring 2023 PVI'!$B$3:$AF$219,16,FALSE)))</f>
        <v>0</v>
      </c>
      <c r="M470" s="231">
        <f>IF(ISNA(VLOOKUP($A470,'Summer 2023 PVI'!$B$2:$AF$216,16,FALSE)),0,(VLOOKUP($A470,'Summer 2023 PVI'!$B$2:$AF$216,16,FALSE)))</f>
        <v>0</v>
      </c>
      <c r="N470" s="231">
        <f>IF(ISNA(VLOOKUP($A470,'Autumn 2023 PVI'!$B$2:$AH$214,16,FALSE)),0,(VLOOKUP($A470,'Autumn 2023 PVI'!$B$2:$AH$214,16,FALSE)))</f>
        <v>0</v>
      </c>
      <c r="O470" s="231">
        <f>IF(ISNA(VLOOKUP($A470,'Spring 2023 PVI'!$B$3:$AF$219,3,FALSE)),0,(VLOOKUP($A470,'Spring 2023 PVI'!$B$3:$AF$219,3,FALSE)))</f>
        <v>0</v>
      </c>
      <c r="P470" s="231">
        <f>IF(ISNA(VLOOKUP($A470,'Summer 2023 PVI'!$B$3:$AF$216,3,FALSE)),0,(VLOOKUP($A470,'Summer 2023 PVI'!$B$2:$AF$216,3,FALSE)))</f>
        <v>0</v>
      </c>
      <c r="Q470" s="231">
        <f>IF(ISNA(VLOOKUP($A470,'Autumn 2023 PVI'!$B$2:$AF$214,3,FALSE)),0,(VLOOKUP($A470,'Autumn 2023 PVI'!$B$2:$AF$214,3,FALSE)))</f>
        <v>0</v>
      </c>
      <c r="R470" s="231">
        <f>IF(ISNA(VLOOKUP($A470,'Spring 2023 PVI'!$B$3:$AF$219,10,FALSE)),0,(VLOOKUP($A470,'Spring 2023 PVI'!$B$3:$AF$219,10,FALSE)))</f>
        <v>0</v>
      </c>
      <c r="S470" s="231">
        <f>IF(ISNA(VLOOKUP($A470,'Summer 2023 PVI'!$B$2:$AF$216,10,FALSE)),0,(VLOOKUP($A470,'Summer 2023 PVI'!$B$2:$AF$216,10,FALSE)))</f>
        <v>0</v>
      </c>
      <c r="T470" s="231">
        <f>IF(ISNA(VLOOKUP($A470,'Autumn 2023 PVI'!$B$2:$AH$214,10,FALSE)),0,(VLOOKUP($A470,'Autumn 2023 PVI'!$B$2:$AH$214,10,FALSE)))</f>
        <v>0</v>
      </c>
      <c r="U470" s="231">
        <f>IF(ISNA(VLOOKUP($A470,'Spring 2023 PVI'!$B$3:$AF$219,26,FALSE)),0,(VLOOKUP($A470,'Spring 2023 PVI'!$B$3:$AF$219,26,FALSE)))</f>
        <v>0</v>
      </c>
      <c r="V470" s="231">
        <f>IF(ISNA(VLOOKUP($A470,'Spring 2023 PVI'!$B$3:$AF$219,26,FALSE)),0,(VLOOKUP($A470,'Spring 2023 PVI'!$B$3:$AF$219,26,FALSE)))</f>
        <v>0</v>
      </c>
      <c r="W470" s="231">
        <f>IF(ISNA(VLOOKUP($A470,'Spring 2023 PVI'!$B$3:$AF$219,26,FALSE)),0,(VLOOKUP($A470,'Spring 2023 PVI'!$B$3:$AF$219,26,FALSE)))</f>
        <v>0</v>
      </c>
      <c r="X470" s="231">
        <f>IF(ISNA(VLOOKUP($A470,'Spring 2023 PVI'!$B$3:$AF$219,27,FALSE)),0,(VLOOKUP($A470,'Spring 2023 PVI'!$B$3:$AF$219,27,FALSE)))</f>
        <v>0</v>
      </c>
      <c r="Y470" s="231">
        <f>IF(ISNA(VLOOKUP($A470,'Spring 2023 PVI'!$B$3:$AF$219,27,FALSE)),0,(VLOOKUP($A470,'Spring 2023 PVI'!$B$3:$AF$219,27,FALSE)))</f>
        <v>0</v>
      </c>
      <c r="Z470" s="231">
        <f>IF(ISNA(VLOOKUP($A470,'Spring 2023 PVI'!$B$3:$AF$219,27,FALSE)),0,(VLOOKUP($A470,'Spring 2023 PVI'!$B$3:$AF$219,27,FALSE)))</f>
        <v>0</v>
      </c>
      <c r="AA470" s="231">
        <f>IF(ISNA(VLOOKUP($A470,'Spring 2023 PVI'!$B$3:$AF$219,28,FALSE)),0,(VLOOKUP($A470,'Spring 2023 PVI'!$B$3:$AF$219,28,FALSE)))</f>
        <v>0</v>
      </c>
      <c r="AB470" s="231">
        <f>IF(ISNA(VLOOKUP($A470,'Spring 2023 PVI'!$B$3:$AF$219,28,FALSE)),0,(VLOOKUP($A470,'Spring 2023 PVI'!$B$3:$AF$219,28,FALSE)))</f>
        <v>0</v>
      </c>
      <c r="AC470" s="231">
        <f>IF(ISNA(VLOOKUP($A470,'Spring 2023 PVI'!$B$3:$AF$219,28,FALSE)),0,(VLOOKUP($A470,'Spring 2023 PVI'!$B$3:$AF$219,28,FALSE)))</f>
        <v>0</v>
      </c>
      <c r="AD470" s="384">
        <f t="shared" si="202"/>
        <v>0</v>
      </c>
      <c r="AE470" s="403">
        <v>60</v>
      </c>
      <c r="AF470" s="403">
        <v>90</v>
      </c>
      <c r="AG470" s="403">
        <v>660</v>
      </c>
      <c r="AH470" s="384">
        <f t="shared" si="209"/>
        <v>1390.8</v>
      </c>
      <c r="AI470" s="384">
        <f t="shared" si="210"/>
        <v>991.8</v>
      </c>
      <c r="AJ470" s="384">
        <f t="shared" si="211"/>
        <v>2006.4</v>
      </c>
      <c r="AK470" s="384">
        <f t="shared" si="203"/>
        <v>4389</v>
      </c>
      <c r="AL470" s="403">
        <f>IF(ISNA(VLOOKUP($A470,'Spring 2023 PVI'!$B475:$AD475,29,FALSE)),0,(VLOOKUP($A470,'Spring 2023 PVI'!$B475:$AD475,29,FALSE)))</f>
        <v>0</v>
      </c>
      <c r="AM470" s="403">
        <f>IF(ISNA(VLOOKUP($A470,'Spring 2023 PVI'!$B475:$AZ475,30,FALSE)),0,(VLOOKUP($A470,'Spring 2023 PVI'!$B475:$AZ475,30,FALSE)))</f>
        <v>0</v>
      </c>
      <c r="AN470" s="402">
        <f t="shared" si="204"/>
        <v>0</v>
      </c>
      <c r="AO470" s="404">
        <f t="shared" si="205"/>
        <v>0</v>
      </c>
      <c r="AP470" s="384">
        <f t="shared" si="206"/>
        <v>4389</v>
      </c>
      <c r="AQ470" s="403"/>
      <c r="AR470" s="403" t="e">
        <f>VLOOKUP($A470,'Data EYFSS Indica'!$C:$AQ,27,0)</f>
        <v>#N/A</v>
      </c>
      <c r="AS470" s="403" t="e">
        <f>VLOOKUP($A470,'Data EYFSS Indica'!$C:$AQ,28,0)</f>
        <v>#N/A</v>
      </c>
      <c r="AT470" s="409" t="e">
        <f t="shared" si="207"/>
        <v>#N/A</v>
      </c>
      <c r="AU470" s="409" t="e">
        <f>(VLOOKUP($A470,'Data EYFSS Indica'!$C:$AQ,24,0))/3.2*AU$3</f>
        <v>#N/A</v>
      </c>
      <c r="AV470" s="413" t="e">
        <f t="shared" si="208"/>
        <v>#N/A</v>
      </c>
      <c r="AW470" s="410" t="e">
        <f t="shared" si="198"/>
        <v>#N/A</v>
      </c>
      <c r="AX470" s="410" t="e">
        <f t="shared" si="199"/>
        <v>#N/A</v>
      </c>
      <c r="AY470" s="410" t="e">
        <f t="shared" si="200"/>
        <v>#N/A</v>
      </c>
      <c r="AZ470" s="642">
        <f>(SUMIF('Spring 2023 School'!B:B,Budget!A470,'Spring 2023 School'!AG:AG)+SUMIF('Summer 2023 School'!B:B,Budget!A470,'Summer 2023 School'!AG:AG)+SUMIF('Autumn 2023 School'!B:B,Budget!A470,'Autumn 2023 School'!AG:AG))</f>
        <v>0</v>
      </c>
      <c r="BA470" s="410">
        <f t="shared" si="201"/>
        <v>0</v>
      </c>
      <c r="BI470">
        <f t="shared" si="212"/>
        <v>900</v>
      </c>
      <c r="BJ470">
        <f t="shared" si="213"/>
        <v>1350</v>
      </c>
      <c r="BK470">
        <f t="shared" si="214"/>
        <v>9900</v>
      </c>
    </row>
    <row r="471" spans="1:63" x14ac:dyDescent="0.35">
      <c r="A471" s="231">
        <v>6353</v>
      </c>
      <c r="B471" t="s">
        <v>598</v>
      </c>
      <c r="C471" s="231">
        <f>IF(ISNA(VLOOKUP($A471,'Spring 2023 PVI'!$B$3:$AF$220,6,FALSE)),0,(VLOOKUP($A471,'Spring 2023 PVI'!$B$3:$AF$220,6,FALSE)))</f>
        <v>0</v>
      </c>
      <c r="D471" s="231">
        <f>IF(ISNA(VLOOKUP($A471,'Summer 2023 PVI'!$B$2:$AF$217,6,FALSE)),0,(VLOOKUP($A471,'Summer 2023 PVI'!$B$2:$AF$217,6,FALSE)))</f>
        <v>0</v>
      </c>
      <c r="E471" s="231">
        <f>IF(ISNA(VLOOKUP($A471,'Autumn 2023 PVI'!$B$2:$AH$214,6,FALSE)),0,(VLOOKUP($A471,'Autumn 2023 PVI'!$B$2:$AH$214,6,FALSE)))</f>
        <v>0</v>
      </c>
      <c r="F471" s="231">
        <f>IF(ISNA(VLOOKUP($A471,'Spring 2023 PVI'!$B$3:$AF$219,9,FALSE)),0,(VLOOKUP($A471,'Spring 2023 PVI'!$B$3:$AF$219,8,FALSE)))</f>
        <v>0</v>
      </c>
      <c r="G471" s="231">
        <f>IF(ISNA(VLOOKUP($A471,'Summer 2023 PVI'!$B$2:$AF$216,9,FALSE)),0,(VLOOKUP($A471,'Summer 2023 PVI'!$B$2:$AF$216,8,FALSE)))</f>
        <v>0</v>
      </c>
      <c r="H471" s="231">
        <f>IF(ISNA(VLOOKUP($A471,'Autumn 2023 PVI'!$B$2:$AH$214,9,FALSE)),0,(VLOOKUP($A471,'Autumn 2023 PVI'!$B$2:$AH$214,9,FALSE)))</f>
        <v>0</v>
      </c>
      <c r="I471" s="231">
        <f>IF(ISNA(VLOOKUP($A471,'Spring 2023 PVI'!$B$3:$AF$219,13,FALSE)),0,(VLOOKUP($A471,'Spring 2023 PVI'!$B$3:$AF$219,13,FALSE)))</f>
        <v>0</v>
      </c>
      <c r="J471" s="231">
        <f>IF(ISNA(VLOOKUP($A471,'Summer 2023 PVI'!$B$2:$AF$216,13,FALSE)),0,(VLOOKUP($A471,'Summer 2023 PVI'!$B$2:$AF$216,13,FALSE)))</f>
        <v>0</v>
      </c>
      <c r="K471" s="231">
        <f>IF(ISNA(VLOOKUP($A471,'Autumn 2023 PVI'!$B$2:$AH$214,13,FALSE)),0,(VLOOKUP($A471,'Autumn 2023 PVI'!$B$2:$AH$214,13,FALSE)))</f>
        <v>0</v>
      </c>
      <c r="L471" s="231">
        <f>IF(ISNA(VLOOKUP($A471,'Spring 2023 PVI'!$B$3:$AF$219,16,FALSE)),0,(VLOOKUP($A471,'Spring 2023 PVI'!$B$3:$AF$219,16,FALSE)))</f>
        <v>0</v>
      </c>
      <c r="M471" s="231">
        <f>IF(ISNA(VLOOKUP($A471,'Summer 2023 PVI'!$B$2:$AF$216,16,FALSE)),0,(VLOOKUP($A471,'Summer 2023 PVI'!$B$2:$AF$216,16,FALSE)))</f>
        <v>0</v>
      </c>
      <c r="N471" s="231">
        <f>IF(ISNA(VLOOKUP($A471,'Autumn 2023 PVI'!$B$2:$AH$214,16,FALSE)),0,(VLOOKUP($A471,'Autumn 2023 PVI'!$B$2:$AH$214,16,FALSE)))</f>
        <v>0</v>
      </c>
      <c r="O471" s="231">
        <f>IF(ISNA(VLOOKUP($A471,'Spring 2023 PVI'!$B$3:$AF$219,3,FALSE)),0,(VLOOKUP($A471,'Spring 2023 PVI'!$B$3:$AF$219,3,FALSE)))</f>
        <v>0</v>
      </c>
      <c r="P471" s="231">
        <f>IF(ISNA(VLOOKUP($A471,'Summer 2023 PVI'!$B$3:$AF$216,3,FALSE)),0,(VLOOKUP($A471,'Summer 2023 PVI'!$B$2:$AF$216,3,FALSE)))</f>
        <v>0</v>
      </c>
      <c r="Q471" s="231">
        <f>IF(ISNA(VLOOKUP($A471,'Autumn 2023 PVI'!$B$2:$AF$214,3,FALSE)),0,(VLOOKUP($A471,'Autumn 2023 PVI'!$B$2:$AF$214,3,FALSE)))</f>
        <v>0</v>
      </c>
      <c r="R471" s="231">
        <f>IF(ISNA(VLOOKUP($A471,'Spring 2023 PVI'!$B$3:$AF$219,10,FALSE)),0,(VLOOKUP($A471,'Spring 2023 PVI'!$B$3:$AF$219,10,FALSE)))</f>
        <v>0</v>
      </c>
      <c r="S471" s="231">
        <f>IF(ISNA(VLOOKUP($A471,'Summer 2023 PVI'!$B$2:$AF$216,10,FALSE)),0,(VLOOKUP($A471,'Summer 2023 PVI'!$B$2:$AF$216,10,FALSE)))</f>
        <v>0</v>
      </c>
      <c r="T471" s="231">
        <f>IF(ISNA(VLOOKUP($A471,'Autumn 2023 PVI'!$B$2:$AH$214,10,FALSE)),0,(VLOOKUP($A471,'Autumn 2023 PVI'!$B$2:$AH$214,10,FALSE)))</f>
        <v>0</v>
      </c>
      <c r="U471" s="231">
        <f>IF(ISNA(VLOOKUP($A471,'Spring 2023 PVI'!$B$3:$AF$219,26,FALSE)),0,(VLOOKUP($A471,'Spring 2023 PVI'!$B$3:$AF$219,26,FALSE)))</f>
        <v>0</v>
      </c>
      <c r="V471" s="231">
        <f>IF(ISNA(VLOOKUP($A471,'Spring 2023 PVI'!$B$3:$AF$219,26,FALSE)),0,(VLOOKUP($A471,'Spring 2023 PVI'!$B$3:$AF$219,26,FALSE)))</f>
        <v>0</v>
      </c>
      <c r="W471" s="231">
        <f>IF(ISNA(VLOOKUP($A471,'Spring 2023 PVI'!$B$3:$AF$219,26,FALSE)),0,(VLOOKUP($A471,'Spring 2023 PVI'!$B$3:$AF$219,26,FALSE)))</f>
        <v>0</v>
      </c>
      <c r="X471" s="231">
        <f>IF(ISNA(VLOOKUP($A471,'Spring 2023 PVI'!$B$3:$AF$219,27,FALSE)),0,(VLOOKUP($A471,'Spring 2023 PVI'!$B$3:$AF$219,27,FALSE)))</f>
        <v>0</v>
      </c>
      <c r="Y471" s="231">
        <f>IF(ISNA(VLOOKUP($A471,'Spring 2023 PVI'!$B$3:$AF$219,27,FALSE)),0,(VLOOKUP($A471,'Spring 2023 PVI'!$B$3:$AF$219,27,FALSE)))</f>
        <v>0</v>
      </c>
      <c r="Z471" s="231">
        <f>IF(ISNA(VLOOKUP($A471,'Spring 2023 PVI'!$B$3:$AF$219,27,FALSE)),0,(VLOOKUP($A471,'Spring 2023 PVI'!$B$3:$AF$219,27,FALSE)))</f>
        <v>0</v>
      </c>
      <c r="AA471" s="231">
        <f>IF(ISNA(VLOOKUP($A471,'Spring 2023 PVI'!$B$3:$AF$219,28,FALSE)),0,(VLOOKUP($A471,'Spring 2023 PVI'!$B$3:$AF$219,28,FALSE)))</f>
        <v>0</v>
      </c>
      <c r="AB471" s="231">
        <f>IF(ISNA(VLOOKUP($A471,'Spring 2023 PVI'!$B$3:$AF$219,28,FALSE)),0,(VLOOKUP($A471,'Spring 2023 PVI'!$B$3:$AF$219,28,FALSE)))</f>
        <v>0</v>
      </c>
      <c r="AC471" s="231">
        <f>IF(ISNA(VLOOKUP($A471,'Spring 2023 PVI'!$B$3:$AF$219,28,FALSE)),0,(VLOOKUP($A471,'Spring 2023 PVI'!$B$3:$AF$219,28,FALSE)))</f>
        <v>0</v>
      </c>
      <c r="AD471" s="384">
        <f t="shared" si="202"/>
        <v>0</v>
      </c>
      <c r="AE471" s="403">
        <v>30</v>
      </c>
      <c r="AF471" s="403">
        <v>135</v>
      </c>
      <c r="AG471" s="403">
        <v>525</v>
      </c>
      <c r="AH471" s="384">
        <f t="shared" si="209"/>
        <v>695.4</v>
      </c>
      <c r="AI471" s="384">
        <f t="shared" si="210"/>
        <v>1487.7</v>
      </c>
      <c r="AJ471" s="384">
        <f t="shared" si="211"/>
        <v>1596</v>
      </c>
      <c r="AK471" s="384">
        <f t="shared" si="203"/>
        <v>3779.1</v>
      </c>
      <c r="AL471" s="403">
        <f>IF(ISNA(VLOOKUP($A471,'Spring 2023 PVI'!$B476:$AD476,29,FALSE)),0,(VLOOKUP($A471,'Spring 2023 PVI'!$B476:$AD476,29,FALSE)))</f>
        <v>0</v>
      </c>
      <c r="AM471" s="403">
        <f>IF(ISNA(VLOOKUP($A471,'Spring 2023 PVI'!$B476:$AZ476,30,FALSE)),0,(VLOOKUP($A471,'Spring 2023 PVI'!$B476:$AZ476,30,FALSE)))</f>
        <v>0</v>
      </c>
      <c r="AN471" s="402">
        <f t="shared" si="204"/>
        <v>0</v>
      </c>
      <c r="AO471" s="404">
        <f t="shared" si="205"/>
        <v>0</v>
      </c>
      <c r="AP471" s="384">
        <f t="shared" si="206"/>
        <v>3779.1</v>
      </c>
      <c r="AQ471" s="403"/>
      <c r="AR471" s="403" t="e">
        <f>VLOOKUP($A471,'Data EYFSS Indica'!$C:$AQ,27,0)</f>
        <v>#N/A</v>
      </c>
      <c r="AS471" s="403" t="e">
        <f>VLOOKUP($A471,'Data EYFSS Indica'!$C:$AQ,28,0)</f>
        <v>#N/A</v>
      </c>
      <c r="AT471" s="409" t="e">
        <f t="shared" si="207"/>
        <v>#N/A</v>
      </c>
      <c r="AU471" s="409" t="e">
        <f>(VLOOKUP($A471,'Data EYFSS Indica'!$C:$AQ,24,0))/3.2*AU$3</f>
        <v>#N/A</v>
      </c>
      <c r="AV471" s="413" t="e">
        <f t="shared" si="208"/>
        <v>#N/A</v>
      </c>
      <c r="AW471" s="410" t="e">
        <f t="shared" si="198"/>
        <v>#N/A</v>
      </c>
      <c r="AX471" s="410" t="e">
        <f t="shared" si="199"/>
        <v>#N/A</v>
      </c>
      <c r="AY471" s="410" t="e">
        <f t="shared" si="200"/>
        <v>#N/A</v>
      </c>
      <c r="AZ471" s="642">
        <f>(SUMIF('Spring 2023 School'!B:B,Budget!A471,'Spring 2023 School'!AG:AG)+SUMIF('Summer 2023 School'!B:B,Budget!A471,'Summer 2023 School'!AG:AG)+SUMIF('Autumn 2023 School'!B:B,Budget!A471,'Autumn 2023 School'!AG:AG))</f>
        <v>2</v>
      </c>
      <c r="BA471" s="410">
        <f t="shared" si="201"/>
        <v>1820</v>
      </c>
      <c r="BI471">
        <f t="shared" si="212"/>
        <v>450</v>
      </c>
      <c r="BJ471">
        <f t="shared" si="213"/>
        <v>2025</v>
      </c>
      <c r="BK471">
        <f t="shared" si="214"/>
        <v>7875</v>
      </c>
    </row>
    <row r="472" spans="1:63" x14ac:dyDescent="0.35">
      <c r="A472" s="231">
        <v>6363</v>
      </c>
      <c r="B472" t="s">
        <v>599</v>
      </c>
      <c r="C472" s="231">
        <f>IF(ISNA(VLOOKUP($A472,'Spring 2023 PVI'!$B$3:$AF$220,6,FALSE)),0,(VLOOKUP($A472,'Spring 2023 PVI'!$B$3:$AF$220,6,FALSE)))</f>
        <v>0</v>
      </c>
      <c r="D472" s="231">
        <f>IF(ISNA(VLOOKUP($A472,'Summer 2023 PVI'!$B$2:$AF$217,6,FALSE)),0,(VLOOKUP($A472,'Summer 2023 PVI'!$B$2:$AF$217,6,FALSE)))</f>
        <v>0</v>
      </c>
      <c r="E472" s="231">
        <f>IF(ISNA(VLOOKUP($A472,'Autumn 2023 PVI'!$B$2:$AH$214,6,FALSE)),0,(VLOOKUP($A472,'Autumn 2023 PVI'!$B$2:$AH$214,6,FALSE)))</f>
        <v>0</v>
      </c>
      <c r="F472" s="231">
        <f>IF(ISNA(VLOOKUP($A472,'Spring 2023 PVI'!$B$3:$AF$219,9,FALSE)),0,(VLOOKUP($A472,'Spring 2023 PVI'!$B$3:$AF$219,8,FALSE)))</f>
        <v>0</v>
      </c>
      <c r="G472" s="231">
        <f>IF(ISNA(VLOOKUP($A472,'Summer 2023 PVI'!$B$2:$AF$216,9,FALSE)),0,(VLOOKUP($A472,'Summer 2023 PVI'!$B$2:$AF$216,8,FALSE)))</f>
        <v>0</v>
      </c>
      <c r="H472" s="231">
        <f>IF(ISNA(VLOOKUP($A472,'Autumn 2023 PVI'!$B$2:$AH$214,9,FALSE)),0,(VLOOKUP($A472,'Autumn 2023 PVI'!$B$2:$AH$214,9,FALSE)))</f>
        <v>0</v>
      </c>
      <c r="I472" s="231">
        <f>IF(ISNA(VLOOKUP($A472,'Spring 2023 PVI'!$B$3:$AF$219,13,FALSE)),0,(VLOOKUP($A472,'Spring 2023 PVI'!$B$3:$AF$219,13,FALSE)))</f>
        <v>0</v>
      </c>
      <c r="J472" s="231">
        <f>IF(ISNA(VLOOKUP($A472,'Summer 2023 PVI'!$B$2:$AF$216,13,FALSE)),0,(VLOOKUP($A472,'Summer 2023 PVI'!$B$2:$AF$216,13,FALSE)))</f>
        <v>0</v>
      </c>
      <c r="K472" s="231">
        <f>IF(ISNA(VLOOKUP($A472,'Autumn 2023 PVI'!$B$2:$AH$214,13,FALSE)),0,(VLOOKUP($A472,'Autumn 2023 PVI'!$B$2:$AH$214,13,FALSE)))</f>
        <v>0</v>
      </c>
      <c r="L472" s="231">
        <f>IF(ISNA(VLOOKUP($A472,'Spring 2023 PVI'!$B$3:$AF$219,16,FALSE)),0,(VLOOKUP($A472,'Spring 2023 PVI'!$B$3:$AF$219,16,FALSE)))</f>
        <v>0</v>
      </c>
      <c r="M472" s="231">
        <f>IF(ISNA(VLOOKUP($A472,'Summer 2023 PVI'!$B$2:$AF$216,16,FALSE)),0,(VLOOKUP($A472,'Summer 2023 PVI'!$B$2:$AF$216,16,FALSE)))</f>
        <v>0</v>
      </c>
      <c r="N472" s="231">
        <f>IF(ISNA(VLOOKUP($A472,'Autumn 2023 PVI'!$B$2:$AH$214,16,FALSE)),0,(VLOOKUP($A472,'Autumn 2023 PVI'!$B$2:$AH$214,16,FALSE)))</f>
        <v>0</v>
      </c>
      <c r="O472" s="231">
        <f>IF(ISNA(VLOOKUP($A472,'Spring 2023 PVI'!$B$3:$AF$219,3,FALSE)),0,(VLOOKUP($A472,'Spring 2023 PVI'!$B$3:$AF$219,3,FALSE)))</f>
        <v>0</v>
      </c>
      <c r="P472" s="231">
        <f>IF(ISNA(VLOOKUP($A472,'Summer 2023 PVI'!$B$3:$AF$216,3,FALSE)),0,(VLOOKUP($A472,'Summer 2023 PVI'!$B$2:$AF$216,3,FALSE)))</f>
        <v>0</v>
      </c>
      <c r="Q472" s="231">
        <f>IF(ISNA(VLOOKUP($A472,'Autumn 2023 PVI'!$B$2:$AF$214,3,FALSE)),0,(VLOOKUP($A472,'Autumn 2023 PVI'!$B$2:$AF$214,3,FALSE)))</f>
        <v>0</v>
      </c>
      <c r="R472" s="231">
        <f>IF(ISNA(VLOOKUP($A472,'Spring 2023 PVI'!$B$3:$AF$219,10,FALSE)),0,(VLOOKUP($A472,'Spring 2023 PVI'!$B$3:$AF$219,10,FALSE)))</f>
        <v>0</v>
      </c>
      <c r="S472" s="231">
        <f>IF(ISNA(VLOOKUP($A472,'Summer 2023 PVI'!$B$2:$AF$216,10,FALSE)),0,(VLOOKUP($A472,'Summer 2023 PVI'!$B$2:$AF$216,10,FALSE)))</f>
        <v>0</v>
      </c>
      <c r="T472" s="231">
        <f>IF(ISNA(VLOOKUP($A472,'Autumn 2023 PVI'!$B$2:$AH$214,10,FALSE)),0,(VLOOKUP($A472,'Autumn 2023 PVI'!$B$2:$AH$214,10,FALSE)))</f>
        <v>0</v>
      </c>
      <c r="U472" s="231">
        <f>IF(ISNA(VLOOKUP($A472,'Spring 2023 PVI'!$B$3:$AF$219,26,FALSE)),0,(VLOOKUP($A472,'Spring 2023 PVI'!$B$3:$AF$219,26,FALSE)))</f>
        <v>0</v>
      </c>
      <c r="V472" s="231">
        <f>IF(ISNA(VLOOKUP($A472,'Spring 2023 PVI'!$B$3:$AF$219,26,FALSE)),0,(VLOOKUP($A472,'Spring 2023 PVI'!$B$3:$AF$219,26,FALSE)))</f>
        <v>0</v>
      </c>
      <c r="W472" s="231">
        <f>IF(ISNA(VLOOKUP($A472,'Spring 2023 PVI'!$B$3:$AF$219,26,FALSE)),0,(VLOOKUP($A472,'Spring 2023 PVI'!$B$3:$AF$219,26,FALSE)))</f>
        <v>0</v>
      </c>
      <c r="X472" s="231">
        <f>IF(ISNA(VLOOKUP($A472,'Spring 2023 PVI'!$B$3:$AF$219,27,FALSE)),0,(VLOOKUP($A472,'Spring 2023 PVI'!$B$3:$AF$219,27,FALSE)))</f>
        <v>0</v>
      </c>
      <c r="Y472" s="231">
        <f>IF(ISNA(VLOOKUP($A472,'Spring 2023 PVI'!$B$3:$AF$219,27,FALSE)),0,(VLOOKUP($A472,'Spring 2023 PVI'!$B$3:$AF$219,27,FALSE)))</f>
        <v>0</v>
      </c>
      <c r="Z472" s="231">
        <f>IF(ISNA(VLOOKUP($A472,'Spring 2023 PVI'!$B$3:$AF$219,27,FALSE)),0,(VLOOKUP($A472,'Spring 2023 PVI'!$B$3:$AF$219,27,FALSE)))</f>
        <v>0</v>
      </c>
      <c r="AA472" s="231">
        <f>IF(ISNA(VLOOKUP($A472,'Spring 2023 PVI'!$B$3:$AF$219,28,FALSE)),0,(VLOOKUP($A472,'Spring 2023 PVI'!$B$3:$AF$219,28,FALSE)))</f>
        <v>0</v>
      </c>
      <c r="AB472" s="231">
        <f>IF(ISNA(VLOOKUP($A472,'Spring 2023 PVI'!$B$3:$AF$219,28,FALSE)),0,(VLOOKUP($A472,'Spring 2023 PVI'!$B$3:$AF$219,28,FALSE)))</f>
        <v>0</v>
      </c>
      <c r="AC472" s="231">
        <f>IF(ISNA(VLOOKUP($A472,'Spring 2023 PVI'!$B$3:$AF$219,28,FALSE)),0,(VLOOKUP($A472,'Spring 2023 PVI'!$B$3:$AF$219,28,FALSE)))</f>
        <v>0</v>
      </c>
      <c r="AD472" s="384">
        <f t="shared" si="202"/>
        <v>0</v>
      </c>
      <c r="AE472" s="403">
        <v>15</v>
      </c>
      <c r="AF472" s="403">
        <v>105</v>
      </c>
      <c r="AG472" s="403">
        <v>165</v>
      </c>
      <c r="AH472" s="384">
        <f t="shared" si="209"/>
        <v>347.7</v>
      </c>
      <c r="AI472" s="384">
        <f t="shared" si="210"/>
        <v>1157.0999999999999</v>
      </c>
      <c r="AJ472" s="384">
        <f t="shared" si="211"/>
        <v>501.6</v>
      </c>
      <c r="AK472" s="384">
        <f t="shared" si="203"/>
        <v>2006.4</v>
      </c>
      <c r="AL472" s="403">
        <f>IF(ISNA(VLOOKUP($A472,'Spring 2023 PVI'!$B477:$AD477,29,FALSE)),0,(VLOOKUP($A472,'Spring 2023 PVI'!$B477:$AD477,29,FALSE)))</f>
        <v>0</v>
      </c>
      <c r="AM472" s="403">
        <f>IF(ISNA(VLOOKUP($A472,'Spring 2023 PVI'!$B477:$AZ477,30,FALSE)),0,(VLOOKUP($A472,'Spring 2023 PVI'!$B477:$AZ477,30,FALSE)))</f>
        <v>0</v>
      </c>
      <c r="AN472" s="402">
        <f t="shared" si="204"/>
        <v>0</v>
      </c>
      <c r="AO472" s="404">
        <f t="shared" si="205"/>
        <v>0</v>
      </c>
      <c r="AP472" s="384">
        <f t="shared" si="206"/>
        <v>2006.4</v>
      </c>
      <c r="AQ472" s="403"/>
      <c r="AR472" s="403" t="e">
        <f>VLOOKUP($A472,'Data EYFSS Indica'!$C:$AQ,27,0)</f>
        <v>#N/A</v>
      </c>
      <c r="AS472" s="403" t="e">
        <f>VLOOKUP($A472,'Data EYFSS Indica'!$C:$AQ,28,0)</f>
        <v>#N/A</v>
      </c>
      <c r="AT472" s="409" t="e">
        <f t="shared" si="207"/>
        <v>#N/A</v>
      </c>
      <c r="AU472" s="409" t="e">
        <f>(VLOOKUP($A472,'Data EYFSS Indica'!$C:$AQ,24,0))/3.2*AU$3</f>
        <v>#N/A</v>
      </c>
      <c r="AV472" s="413" t="e">
        <f t="shared" si="208"/>
        <v>#N/A</v>
      </c>
      <c r="AW472" s="410" t="e">
        <f t="shared" si="198"/>
        <v>#N/A</v>
      </c>
      <c r="AX472" s="410" t="e">
        <f t="shared" si="199"/>
        <v>#N/A</v>
      </c>
      <c r="AY472" s="410" t="e">
        <f t="shared" si="200"/>
        <v>#N/A</v>
      </c>
      <c r="AZ472" s="642">
        <f>(SUMIF('Spring 2023 School'!B:B,Budget!A472,'Spring 2023 School'!AG:AG)+SUMIF('Summer 2023 School'!B:B,Budget!A472,'Summer 2023 School'!AG:AG)+SUMIF('Autumn 2023 School'!B:B,Budget!A472,'Autumn 2023 School'!AG:AG))</f>
        <v>0</v>
      </c>
      <c r="BA472" s="410">
        <f t="shared" si="201"/>
        <v>0</v>
      </c>
      <c r="BI472">
        <f t="shared" si="212"/>
        <v>225</v>
      </c>
      <c r="BJ472">
        <f t="shared" si="213"/>
        <v>1575</v>
      </c>
      <c r="BK472">
        <f t="shared" si="214"/>
        <v>2475</v>
      </c>
    </row>
    <row r="473" spans="1:63" x14ac:dyDescent="0.35">
      <c r="A473" s="231">
        <v>6380</v>
      </c>
      <c r="B473" t="s">
        <v>600</v>
      </c>
      <c r="C473" s="231">
        <f>IF(ISNA(VLOOKUP($A473,'Spring 2023 PVI'!$B$3:$AF$220,6,FALSE)),0,(VLOOKUP($A473,'Spring 2023 PVI'!$B$3:$AF$220,6,FALSE)))</f>
        <v>0</v>
      </c>
      <c r="D473" s="231">
        <f>IF(ISNA(VLOOKUP($A473,'Summer 2023 PVI'!$B$2:$AF$217,6,FALSE)),0,(VLOOKUP($A473,'Summer 2023 PVI'!$B$2:$AF$217,6,FALSE)))</f>
        <v>0</v>
      </c>
      <c r="E473" s="231">
        <f>IF(ISNA(VLOOKUP($A473,'Autumn 2023 PVI'!$B$2:$AH$214,6,FALSE)),0,(VLOOKUP($A473,'Autumn 2023 PVI'!$B$2:$AH$214,6,FALSE)))</f>
        <v>0</v>
      </c>
      <c r="F473" s="231">
        <f>IF(ISNA(VLOOKUP($A473,'Spring 2023 PVI'!$B$3:$AF$219,9,FALSE)),0,(VLOOKUP($A473,'Spring 2023 PVI'!$B$3:$AF$219,8,FALSE)))</f>
        <v>0</v>
      </c>
      <c r="G473" s="231">
        <f>IF(ISNA(VLOOKUP($A473,'Summer 2023 PVI'!$B$2:$AF$216,9,FALSE)),0,(VLOOKUP($A473,'Summer 2023 PVI'!$B$2:$AF$216,8,FALSE)))</f>
        <v>0</v>
      </c>
      <c r="H473" s="231">
        <f>IF(ISNA(VLOOKUP($A473,'Autumn 2023 PVI'!$B$2:$AH$214,9,FALSE)),0,(VLOOKUP($A473,'Autumn 2023 PVI'!$B$2:$AH$214,9,FALSE)))</f>
        <v>0</v>
      </c>
      <c r="I473" s="231">
        <f>IF(ISNA(VLOOKUP($A473,'Spring 2023 PVI'!$B$3:$AF$219,13,FALSE)),0,(VLOOKUP($A473,'Spring 2023 PVI'!$B$3:$AF$219,13,FALSE)))</f>
        <v>0</v>
      </c>
      <c r="J473" s="231">
        <f>IF(ISNA(VLOOKUP($A473,'Summer 2023 PVI'!$B$2:$AF$216,13,FALSE)),0,(VLOOKUP($A473,'Summer 2023 PVI'!$B$2:$AF$216,13,FALSE)))</f>
        <v>0</v>
      </c>
      <c r="K473" s="231">
        <f>IF(ISNA(VLOOKUP($A473,'Autumn 2023 PVI'!$B$2:$AH$214,13,FALSE)),0,(VLOOKUP($A473,'Autumn 2023 PVI'!$B$2:$AH$214,13,FALSE)))</f>
        <v>0</v>
      </c>
      <c r="L473" s="231">
        <f>IF(ISNA(VLOOKUP($A473,'Spring 2023 PVI'!$B$3:$AF$219,16,FALSE)),0,(VLOOKUP($A473,'Spring 2023 PVI'!$B$3:$AF$219,16,FALSE)))</f>
        <v>0</v>
      </c>
      <c r="M473" s="231">
        <f>IF(ISNA(VLOOKUP($A473,'Summer 2023 PVI'!$B$2:$AF$216,16,FALSE)),0,(VLOOKUP($A473,'Summer 2023 PVI'!$B$2:$AF$216,16,FALSE)))</f>
        <v>0</v>
      </c>
      <c r="N473" s="231">
        <f>IF(ISNA(VLOOKUP($A473,'Autumn 2023 PVI'!$B$2:$AH$214,16,FALSE)),0,(VLOOKUP($A473,'Autumn 2023 PVI'!$B$2:$AH$214,16,FALSE)))</f>
        <v>0</v>
      </c>
      <c r="O473" s="231">
        <f>IF(ISNA(VLOOKUP($A473,'Spring 2023 PVI'!$B$3:$AF$219,3,FALSE)),0,(VLOOKUP($A473,'Spring 2023 PVI'!$B$3:$AF$219,3,FALSE)))</f>
        <v>0</v>
      </c>
      <c r="P473" s="231">
        <f>IF(ISNA(VLOOKUP($A473,'Summer 2023 PVI'!$B$3:$AF$216,3,FALSE)),0,(VLOOKUP($A473,'Summer 2023 PVI'!$B$2:$AF$216,3,FALSE)))</f>
        <v>0</v>
      </c>
      <c r="Q473" s="231">
        <f>IF(ISNA(VLOOKUP($A473,'Autumn 2023 PVI'!$B$2:$AF$214,3,FALSE)),0,(VLOOKUP($A473,'Autumn 2023 PVI'!$B$2:$AF$214,3,FALSE)))</f>
        <v>0</v>
      </c>
      <c r="R473" s="231">
        <f>IF(ISNA(VLOOKUP($A473,'Spring 2023 PVI'!$B$3:$AF$219,10,FALSE)),0,(VLOOKUP($A473,'Spring 2023 PVI'!$B$3:$AF$219,10,FALSE)))</f>
        <v>0</v>
      </c>
      <c r="S473" s="231">
        <f>IF(ISNA(VLOOKUP($A473,'Summer 2023 PVI'!$B$2:$AF$216,10,FALSE)),0,(VLOOKUP($A473,'Summer 2023 PVI'!$B$2:$AF$216,10,FALSE)))</f>
        <v>0</v>
      </c>
      <c r="T473" s="231">
        <f>IF(ISNA(VLOOKUP($A473,'Autumn 2023 PVI'!$B$2:$AH$214,10,FALSE)),0,(VLOOKUP($A473,'Autumn 2023 PVI'!$B$2:$AH$214,10,FALSE)))</f>
        <v>0</v>
      </c>
      <c r="U473" s="231">
        <f>IF(ISNA(VLOOKUP($A473,'Spring 2023 PVI'!$B$3:$AF$219,26,FALSE)),0,(VLOOKUP($A473,'Spring 2023 PVI'!$B$3:$AF$219,26,FALSE)))</f>
        <v>0</v>
      </c>
      <c r="V473" s="231">
        <f>IF(ISNA(VLOOKUP($A473,'Spring 2023 PVI'!$B$3:$AF$219,26,FALSE)),0,(VLOOKUP($A473,'Spring 2023 PVI'!$B$3:$AF$219,26,FALSE)))</f>
        <v>0</v>
      </c>
      <c r="W473" s="231">
        <f>IF(ISNA(VLOOKUP($A473,'Spring 2023 PVI'!$B$3:$AF$219,26,FALSE)),0,(VLOOKUP($A473,'Spring 2023 PVI'!$B$3:$AF$219,26,FALSE)))</f>
        <v>0</v>
      </c>
      <c r="X473" s="231">
        <f>IF(ISNA(VLOOKUP($A473,'Spring 2023 PVI'!$B$3:$AF$219,27,FALSE)),0,(VLOOKUP($A473,'Spring 2023 PVI'!$B$3:$AF$219,27,FALSE)))</f>
        <v>0</v>
      </c>
      <c r="Y473" s="231">
        <f>IF(ISNA(VLOOKUP($A473,'Spring 2023 PVI'!$B$3:$AF$219,27,FALSE)),0,(VLOOKUP($A473,'Spring 2023 PVI'!$B$3:$AF$219,27,FALSE)))</f>
        <v>0</v>
      </c>
      <c r="Z473" s="231">
        <f>IF(ISNA(VLOOKUP($A473,'Spring 2023 PVI'!$B$3:$AF$219,27,FALSE)),0,(VLOOKUP($A473,'Spring 2023 PVI'!$B$3:$AF$219,27,FALSE)))</f>
        <v>0</v>
      </c>
      <c r="AA473" s="231">
        <f>IF(ISNA(VLOOKUP($A473,'Spring 2023 PVI'!$B$3:$AF$219,28,FALSE)),0,(VLOOKUP($A473,'Spring 2023 PVI'!$B$3:$AF$219,28,FALSE)))</f>
        <v>0</v>
      </c>
      <c r="AB473" s="231">
        <f>IF(ISNA(VLOOKUP($A473,'Spring 2023 PVI'!$B$3:$AF$219,28,FALSE)),0,(VLOOKUP($A473,'Spring 2023 PVI'!$B$3:$AF$219,28,FALSE)))</f>
        <v>0</v>
      </c>
      <c r="AC473" s="231">
        <f>IF(ISNA(VLOOKUP($A473,'Spring 2023 PVI'!$B$3:$AF$219,28,FALSE)),0,(VLOOKUP($A473,'Spring 2023 PVI'!$B$3:$AF$219,28,FALSE)))</f>
        <v>0</v>
      </c>
      <c r="AD473" s="384">
        <f t="shared" si="202"/>
        <v>0</v>
      </c>
      <c r="AE473" s="403">
        <v>0</v>
      </c>
      <c r="AF473" s="403">
        <v>0</v>
      </c>
      <c r="AG473" s="403">
        <v>0</v>
      </c>
      <c r="AH473" s="384">
        <f t="shared" si="209"/>
        <v>0</v>
      </c>
      <c r="AI473" s="384">
        <f t="shared" si="210"/>
        <v>0</v>
      </c>
      <c r="AJ473" s="384">
        <f t="shared" si="211"/>
        <v>0</v>
      </c>
      <c r="AK473" s="384">
        <f t="shared" si="203"/>
        <v>0</v>
      </c>
      <c r="AL473" s="403">
        <f>IF(ISNA(VLOOKUP($A473,'Spring 2023 PVI'!$B478:$AD478,29,FALSE)),0,(VLOOKUP($A473,'Spring 2023 PVI'!$B478:$AD478,29,FALSE)))</f>
        <v>0</v>
      </c>
      <c r="AM473" s="403">
        <f>IF(ISNA(VLOOKUP($A473,'Spring 2023 PVI'!$B478:$AZ478,30,FALSE)),0,(VLOOKUP($A473,'Spring 2023 PVI'!$B478:$AZ478,30,FALSE)))</f>
        <v>0</v>
      </c>
      <c r="AN473" s="402">
        <f t="shared" si="204"/>
        <v>0</v>
      </c>
      <c r="AO473" s="404">
        <f t="shared" si="205"/>
        <v>0</v>
      </c>
      <c r="AP473" s="384">
        <f t="shared" si="206"/>
        <v>0</v>
      </c>
      <c r="AQ473" s="403"/>
      <c r="AR473" s="403" t="e">
        <f>VLOOKUP($A473,'Data EYFSS Indica'!$C:$AQ,27,0)</f>
        <v>#N/A</v>
      </c>
      <c r="AS473" s="403" t="e">
        <f>VLOOKUP($A473,'Data EYFSS Indica'!$C:$AQ,28,0)</f>
        <v>#N/A</v>
      </c>
      <c r="AT473" s="409" t="e">
        <f t="shared" si="207"/>
        <v>#N/A</v>
      </c>
      <c r="AU473" s="409" t="e">
        <f>(VLOOKUP($A473,'Data EYFSS Indica'!$C:$AQ,24,0))/3.2*AU$3</f>
        <v>#N/A</v>
      </c>
      <c r="AV473" s="413" t="e">
        <f t="shared" si="208"/>
        <v>#N/A</v>
      </c>
      <c r="AW473" s="410" t="e">
        <f t="shared" si="198"/>
        <v>#N/A</v>
      </c>
      <c r="AX473" s="410" t="e">
        <f t="shared" si="199"/>
        <v>#N/A</v>
      </c>
      <c r="AY473" s="410" t="e">
        <f t="shared" si="200"/>
        <v>#N/A</v>
      </c>
      <c r="AZ473" s="642">
        <f>(SUMIF('Spring 2023 School'!B:B,Budget!A473,'Spring 2023 School'!AG:AG)+SUMIF('Summer 2023 School'!B:B,Budget!A473,'Summer 2023 School'!AG:AG)+SUMIF('Autumn 2023 School'!B:B,Budget!A473,'Autumn 2023 School'!AG:AG))</f>
        <v>0</v>
      </c>
      <c r="BA473" s="410">
        <f t="shared" si="201"/>
        <v>0</v>
      </c>
      <c r="BI473">
        <f t="shared" si="212"/>
        <v>0</v>
      </c>
      <c r="BJ473">
        <f t="shared" si="213"/>
        <v>0</v>
      </c>
      <c r="BK473">
        <f t="shared" si="214"/>
        <v>0</v>
      </c>
    </row>
    <row r="474" spans="1:63" x14ac:dyDescent="0.35">
      <c r="A474" s="231">
        <v>6389</v>
      </c>
      <c r="B474" t="s">
        <v>601</v>
      </c>
      <c r="C474" s="231">
        <f>IF(ISNA(VLOOKUP($A474,'Spring 2023 PVI'!$B$3:$AF$220,6,FALSE)),0,(VLOOKUP($A474,'Spring 2023 PVI'!$B$3:$AF$220,6,FALSE)))</f>
        <v>0</v>
      </c>
      <c r="D474" s="231">
        <f>IF(ISNA(VLOOKUP($A474,'Summer 2023 PVI'!$B$2:$AF$217,6,FALSE)),0,(VLOOKUP($A474,'Summer 2023 PVI'!$B$2:$AF$217,6,FALSE)))</f>
        <v>0</v>
      </c>
      <c r="E474" s="231">
        <f>IF(ISNA(VLOOKUP($A474,'Autumn 2023 PVI'!$B$2:$AH$214,6,FALSE)),0,(VLOOKUP($A474,'Autumn 2023 PVI'!$B$2:$AH$214,6,FALSE)))</f>
        <v>0</v>
      </c>
      <c r="F474" s="231">
        <f>IF(ISNA(VLOOKUP($A474,'Spring 2023 PVI'!$B$3:$AF$219,9,FALSE)),0,(VLOOKUP($A474,'Spring 2023 PVI'!$B$3:$AF$219,8,FALSE)))</f>
        <v>0</v>
      </c>
      <c r="G474" s="231">
        <f>IF(ISNA(VLOOKUP($A474,'Summer 2023 PVI'!$B$2:$AF$216,9,FALSE)),0,(VLOOKUP($A474,'Summer 2023 PVI'!$B$2:$AF$216,8,FALSE)))</f>
        <v>0</v>
      </c>
      <c r="H474" s="231">
        <f>IF(ISNA(VLOOKUP($A474,'Autumn 2023 PVI'!$B$2:$AH$214,9,FALSE)),0,(VLOOKUP($A474,'Autumn 2023 PVI'!$B$2:$AH$214,9,FALSE)))</f>
        <v>0</v>
      </c>
      <c r="I474" s="231">
        <f>IF(ISNA(VLOOKUP($A474,'Spring 2023 PVI'!$B$3:$AF$219,13,FALSE)),0,(VLOOKUP($A474,'Spring 2023 PVI'!$B$3:$AF$219,13,FALSE)))</f>
        <v>0</v>
      </c>
      <c r="J474" s="231">
        <f>IF(ISNA(VLOOKUP($A474,'Summer 2023 PVI'!$B$2:$AF$216,13,FALSE)),0,(VLOOKUP($A474,'Summer 2023 PVI'!$B$2:$AF$216,13,FALSE)))</f>
        <v>0</v>
      </c>
      <c r="K474" s="231">
        <f>IF(ISNA(VLOOKUP($A474,'Autumn 2023 PVI'!$B$2:$AH$214,13,FALSE)),0,(VLOOKUP($A474,'Autumn 2023 PVI'!$B$2:$AH$214,13,FALSE)))</f>
        <v>0</v>
      </c>
      <c r="L474" s="231">
        <f>IF(ISNA(VLOOKUP($A474,'Spring 2023 PVI'!$B$3:$AF$219,16,FALSE)),0,(VLOOKUP($A474,'Spring 2023 PVI'!$B$3:$AF$219,16,FALSE)))</f>
        <v>0</v>
      </c>
      <c r="M474" s="231">
        <f>IF(ISNA(VLOOKUP($A474,'Summer 2023 PVI'!$B$2:$AF$216,16,FALSE)),0,(VLOOKUP($A474,'Summer 2023 PVI'!$B$2:$AF$216,16,FALSE)))</f>
        <v>0</v>
      </c>
      <c r="N474" s="231">
        <f>IF(ISNA(VLOOKUP($A474,'Autumn 2023 PVI'!$B$2:$AH$214,16,FALSE)),0,(VLOOKUP($A474,'Autumn 2023 PVI'!$B$2:$AH$214,16,FALSE)))</f>
        <v>0</v>
      </c>
      <c r="O474" s="231">
        <f>IF(ISNA(VLOOKUP($A474,'Spring 2023 PVI'!$B$3:$AF$219,3,FALSE)),0,(VLOOKUP($A474,'Spring 2023 PVI'!$B$3:$AF$219,3,FALSE)))</f>
        <v>0</v>
      </c>
      <c r="P474" s="231">
        <f>IF(ISNA(VLOOKUP($A474,'Summer 2023 PVI'!$B$3:$AF$216,3,FALSE)),0,(VLOOKUP($A474,'Summer 2023 PVI'!$B$2:$AF$216,3,FALSE)))</f>
        <v>0</v>
      </c>
      <c r="Q474" s="231">
        <f>IF(ISNA(VLOOKUP($A474,'Autumn 2023 PVI'!$B$2:$AF$214,3,FALSE)),0,(VLOOKUP($A474,'Autumn 2023 PVI'!$B$2:$AF$214,3,FALSE)))</f>
        <v>0</v>
      </c>
      <c r="R474" s="231">
        <f>IF(ISNA(VLOOKUP($A474,'Spring 2023 PVI'!$B$3:$AF$219,10,FALSE)),0,(VLOOKUP($A474,'Spring 2023 PVI'!$B$3:$AF$219,10,FALSE)))</f>
        <v>0</v>
      </c>
      <c r="S474" s="231">
        <f>IF(ISNA(VLOOKUP($A474,'Summer 2023 PVI'!$B$2:$AF$216,10,FALSE)),0,(VLOOKUP($A474,'Summer 2023 PVI'!$B$2:$AF$216,10,FALSE)))</f>
        <v>0</v>
      </c>
      <c r="T474" s="231">
        <f>IF(ISNA(VLOOKUP($A474,'Autumn 2023 PVI'!$B$2:$AH$214,10,FALSE)),0,(VLOOKUP($A474,'Autumn 2023 PVI'!$B$2:$AH$214,10,FALSE)))</f>
        <v>0</v>
      </c>
      <c r="U474" s="231">
        <f>IF(ISNA(VLOOKUP($A474,'Spring 2023 PVI'!$B$3:$AF$219,26,FALSE)),0,(VLOOKUP($A474,'Spring 2023 PVI'!$B$3:$AF$219,26,FALSE)))</f>
        <v>0</v>
      </c>
      <c r="V474" s="231">
        <f>IF(ISNA(VLOOKUP($A474,'Spring 2023 PVI'!$B$3:$AF$219,26,FALSE)),0,(VLOOKUP($A474,'Spring 2023 PVI'!$B$3:$AF$219,26,FALSE)))</f>
        <v>0</v>
      </c>
      <c r="W474" s="231">
        <f>IF(ISNA(VLOOKUP($A474,'Spring 2023 PVI'!$B$3:$AF$219,26,FALSE)),0,(VLOOKUP($A474,'Spring 2023 PVI'!$B$3:$AF$219,26,FALSE)))</f>
        <v>0</v>
      </c>
      <c r="X474" s="231">
        <f>IF(ISNA(VLOOKUP($A474,'Spring 2023 PVI'!$B$3:$AF$219,27,FALSE)),0,(VLOOKUP($A474,'Spring 2023 PVI'!$B$3:$AF$219,27,FALSE)))</f>
        <v>0</v>
      </c>
      <c r="Y474" s="231">
        <f>IF(ISNA(VLOOKUP($A474,'Spring 2023 PVI'!$B$3:$AF$219,27,FALSE)),0,(VLOOKUP($A474,'Spring 2023 PVI'!$B$3:$AF$219,27,FALSE)))</f>
        <v>0</v>
      </c>
      <c r="Z474" s="231">
        <f>IF(ISNA(VLOOKUP($A474,'Spring 2023 PVI'!$B$3:$AF$219,27,FALSE)),0,(VLOOKUP($A474,'Spring 2023 PVI'!$B$3:$AF$219,27,FALSE)))</f>
        <v>0</v>
      </c>
      <c r="AA474" s="231">
        <f>IF(ISNA(VLOOKUP($A474,'Spring 2023 PVI'!$B$3:$AF$219,28,FALSE)),0,(VLOOKUP($A474,'Spring 2023 PVI'!$B$3:$AF$219,28,FALSE)))</f>
        <v>0</v>
      </c>
      <c r="AB474" s="231">
        <f>IF(ISNA(VLOOKUP($A474,'Spring 2023 PVI'!$B$3:$AF$219,28,FALSE)),0,(VLOOKUP($A474,'Spring 2023 PVI'!$B$3:$AF$219,28,FALSE)))</f>
        <v>0</v>
      </c>
      <c r="AC474" s="231">
        <f>IF(ISNA(VLOOKUP($A474,'Spring 2023 PVI'!$B$3:$AF$219,28,FALSE)),0,(VLOOKUP($A474,'Spring 2023 PVI'!$B$3:$AF$219,28,FALSE)))</f>
        <v>0</v>
      </c>
      <c r="AD474" s="384">
        <f t="shared" si="202"/>
        <v>0</v>
      </c>
      <c r="AE474" s="403">
        <v>0</v>
      </c>
      <c r="AF474" s="403">
        <v>0</v>
      </c>
      <c r="AG474" s="403">
        <v>0</v>
      </c>
      <c r="AH474" s="384">
        <f t="shared" si="209"/>
        <v>0</v>
      </c>
      <c r="AI474" s="384">
        <f t="shared" si="210"/>
        <v>0</v>
      </c>
      <c r="AJ474" s="384">
        <f t="shared" si="211"/>
        <v>0</v>
      </c>
      <c r="AK474" s="384">
        <f t="shared" si="203"/>
        <v>0</v>
      </c>
      <c r="AL474" s="403">
        <f>IF(ISNA(VLOOKUP($A474,'Spring 2023 PVI'!$B479:$AD479,29,FALSE)),0,(VLOOKUP($A474,'Spring 2023 PVI'!$B479:$AD479,29,FALSE)))</f>
        <v>0</v>
      </c>
      <c r="AM474" s="403">
        <f>IF(ISNA(VLOOKUP($A474,'Spring 2023 PVI'!$B479:$AZ479,30,FALSE)),0,(VLOOKUP($A474,'Spring 2023 PVI'!$B479:$AZ479,30,FALSE)))</f>
        <v>0</v>
      </c>
      <c r="AN474" s="402">
        <f t="shared" si="204"/>
        <v>0</v>
      </c>
      <c r="AO474" s="404">
        <f t="shared" si="205"/>
        <v>0</v>
      </c>
      <c r="AP474" s="384">
        <f t="shared" si="206"/>
        <v>0</v>
      </c>
      <c r="AQ474" s="403"/>
      <c r="AR474" s="403" t="e">
        <f>VLOOKUP($A474,'Data EYFSS Indica'!$C:$AQ,27,0)</f>
        <v>#N/A</v>
      </c>
      <c r="AS474" s="403" t="e">
        <f>VLOOKUP($A474,'Data EYFSS Indica'!$C:$AQ,28,0)</f>
        <v>#N/A</v>
      </c>
      <c r="AT474" s="409" t="e">
        <f t="shared" si="207"/>
        <v>#N/A</v>
      </c>
      <c r="AU474" s="409" t="e">
        <f>(VLOOKUP($A474,'Data EYFSS Indica'!$C:$AQ,24,0))/3.2*AU$3</f>
        <v>#N/A</v>
      </c>
      <c r="AV474" s="413" t="e">
        <f t="shared" si="208"/>
        <v>#N/A</v>
      </c>
      <c r="AW474" s="410" t="e">
        <f t="shared" si="198"/>
        <v>#N/A</v>
      </c>
      <c r="AX474" s="410" t="e">
        <f t="shared" si="199"/>
        <v>#N/A</v>
      </c>
      <c r="AY474" s="410" t="e">
        <f t="shared" si="200"/>
        <v>#N/A</v>
      </c>
      <c r="AZ474" s="642">
        <f>(SUMIF('Spring 2023 School'!B:B,Budget!A474,'Spring 2023 School'!AG:AG)+SUMIF('Summer 2023 School'!B:B,Budget!A474,'Summer 2023 School'!AG:AG)+SUMIF('Autumn 2023 School'!B:B,Budget!A474,'Autumn 2023 School'!AG:AG))</f>
        <v>1</v>
      </c>
      <c r="BA474" s="410">
        <f t="shared" si="201"/>
        <v>910</v>
      </c>
      <c r="BI474">
        <f t="shared" si="212"/>
        <v>0</v>
      </c>
      <c r="BJ474">
        <f t="shared" si="213"/>
        <v>0</v>
      </c>
      <c r="BK474">
        <f t="shared" si="214"/>
        <v>0</v>
      </c>
    </row>
    <row r="475" spans="1:63" x14ac:dyDescent="0.35">
      <c r="A475" s="231">
        <v>6397</v>
      </c>
      <c r="B475" t="s">
        <v>602</v>
      </c>
      <c r="C475" s="231">
        <f>IF(ISNA(VLOOKUP($A475,'Spring 2023 PVI'!$B$3:$AF$220,6,FALSE)),0,(VLOOKUP($A475,'Spring 2023 PVI'!$B$3:$AF$220,6,FALSE)))</f>
        <v>0</v>
      </c>
      <c r="D475" s="231">
        <f>IF(ISNA(VLOOKUP($A475,'Summer 2023 PVI'!$B$2:$AF$217,6,FALSE)),0,(VLOOKUP($A475,'Summer 2023 PVI'!$B$2:$AF$217,6,FALSE)))</f>
        <v>0</v>
      </c>
      <c r="E475" s="231">
        <f>IF(ISNA(VLOOKUP($A475,'Autumn 2023 PVI'!$B$2:$AH$214,6,FALSE)),0,(VLOOKUP($A475,'Autumn 2023 PVI'!$B$2:$AH$214,6,FALSE)))</f>
        <v>0</v>
      </c>
      <c r="F475" s="231">
        <f>IF(ISNA(VLOOKUP($A475,'Spring 2023 PVI'!$B$3:$AF$219,9,FALSE)),0,(VLOOKUP($A475,'Spring 2023 PVI'!$B$3:$AF$219,8,FALSE)))</f>
        <v>0</v>
      </c>
      <c r="G475" s="231">
        <f>IF(ISNA(VLOOKUP($A475,'Summer 2023 PVI'!$B$2:$AF$216,9,FALSE)),0,(VLOOKUP($A475,'Summer 2023 PVI'!$B$2:$AF$216,8,FALSE)))</f>
        <v>0</v>
      </c>
      <c r="H475" s="231">
        <f>IF(ISNA(VLOOKUP($A475,'Autumn 2023 PVI'!$B$2:$AH$214,9,FALSE)),0,(VLOOKUP($A475,'Autumn 2023 PVI'!$B$2:$AH$214,9,FALSE)))</f>
        <v>0</v>
      </c>
      <c r="I475" s="231">
        <f>IF(ISNA(VLOOKUP($A475,'Spring 2023 PVI'!$B$3:$AF$219,13,FALSE)),0,(VLOOKUP($A475,'Spring 2023 PVI'!$B$3:$AF$219,13,FALSE)))</f>
        <v>0</v>
      </c>
      <c r="J475" s="231">
        <f>IF(ISNA(VLOOKUP($A475,'Summer 2023 PVI'!$B$2:$AF$216,13,FALSE)),0,(VLOOKUP($A475,'Summer 2023 PVI'!$B$2:$AF$216,13,FALSE)))</f>
        <v>0</v>
      </c>
      <c r="K475" s="231">
        <f>IF(ISNA(VLOOKUP($A475,'Autumn 2023 PVI'!$B$2:$AH$214,13,FALSE)),0,(VLOOKUP($A475,'Autumn 2023 PVI'!$B$2:$AH$214,13,FALSE)))</f>
        <v>0</v>
      </c>
      <c r="L475" s="231">
        <f>IF(ISNA(VLOOKUP($A475,'Spring 2023 PVI'!$B$3:$AF$219,16,FALSE)),0,(VLOOKUP($A475,'Spring 2023 PVI'!$B$3:$AF$219,16,FALSE)))</f>
        <v>0</v>
      </c>
      <c r="M475" s="231">
        <f>IF(ISNA(VLOOKUP($A475,'Summer 2023 PVI'!$B$2:$AF$216,16,FALSE)),0,(VLOOKUP($A475,'Summer 2023 PVI'!$B$2:$AF$216,16,FALSE)))</f>
        <v>0</v>
      </c>
      <c r="N475" s="231">
        <f>IF(ISNA(VLOOKUP($A475,'Autumn 2023 PVI'!$B$2:$AH$214,16,FALSE)),0,(VLOOKUP($A475,'Autumn 2023 PVI'!$B$2:$AH$214,16,FALSE)))</f>
        <v>0</v>
      </c>
      <c r="O475" s="231">
        <f>IF(ISNA(VLOOKUP($A475,'Spring 2023 PVI'!$B$3:$AF$219,3,FALSE)),0,(VLOOKUP($A475,'Spring 2023 PVI'!$B$3:$AF$219,3,FALSE)))</f>
        <v>0</v>
      </c>
      <c r="P475" s="231">
        <f>IF(ISNA(VLOOKUP($A475,'Summer 2023 PVI'!$B$3:$AF$216,3,FALSE)),0,(VLOOKUP($A475,'Summer 2023 PVI'!$B$2:$AF$216,3,FALSE)))</f>
        <v>0</v>
      </c>
      <c r="Q475" s="231">
        <f>IF(ISNA(VLOOKUP($A475,'Autumn 2023 PVI'!$B$2:$AF$214,3,FALSE)),0,(VLOOKUP($A475,'Autumn 2023 PVI'!$B$2:$AF$214,3,FALSE)))</f>
        <v>0</v>
      </c>
      <c r="R475" s="231">
        <f>IF(ISNA(VLOOKUP($A475,'Spring 2023 PVI'!$B$3:$AF$219,10,FALSE)),0,(VLOOKUP($A475,'Spring 2023 PVI'!$B$3:$AF$219,10,FALSE)))</f>
        <v>0</v>
      </c>
      <c r="S475" s="231">
        <f>IF(ISNA(VLOOKUP($A475,'Summer 2023 PVI'!$B$2:$AF$216,10,FALSE)),0,(VLOOKUP($A475,'Summer 2023 PVI'!$B$2:$AF$216,10,FALSE)))</f>
        <v>0</v>
      </c>
      <c r="T475" s="231">
        <f>IF(ISNA(VLOOKUP($A475,'Autumn 2023 PVI'!$B$2:$AH$214,10,FALSE)),0,(VLOOKUP($A475,'Autumn 2023 PVI'!$B$2:$AH$214,10,FALSE)))</f>
        <v>0</v>
      </c>
      <c r="U475" s="231">
        <f>IF(ISNA(VLOOKUP($A475,'Spring 2023 PVI'!$B$3:$AF$219,26,FALSE)),0,(VLOOKUP($A475,'Spring 2023 PVI'!$B$3:$AF$219,26,FALSE)))</f>
        <v>0</v>
      </c>
      <c r="V475" s="231">
        <f>IF(ISNA(VLOOKUP($A475,'Spring 2023 PVI'!$B$3:$AF$219,26,FALSE)),0,(VLOOKUP($A475,'Spring 2023 PVI'!$B$3:$AF$219,26,FALSE)))</f>
        <v>0</v>
      </c>
      <c r="W475" s="231">
        <f>IF(ISNA(VLOOKUP($A475,'Spring 2023 PVI'!$B$3:$AF$219,26,FALSE)),0,(VLOOKUP($A475,'Spring 2023 PVI'!$B$3:$AF$219,26,FALSE)))</f>
        <v>0</v>
      </c>
      <c r="X475" s="231">
        <f>IF(ISNA(VLOOKUP($A475,'Spring 2023 PVI'!$B$3:$AF$219,27,FALSE)),0,(VLOOKUP($A475,'Spring 2023 PVI'!$B$3:$AF$219,27,FALSE)))</f>
        <v>0</v>
      </c>
      <c r="Y475" s="231">
        <f>IF(ISNA(VLOOKUP($A475,'Spring 2023 PVI'!$B$3:$AF$219,27,FALSE)),0,(VLOOKUP($A475,'Spring 2023 PVI'!$B$3:$AF$219,27,FALSE)))</f>
        <v>0</v>
      </c>
      <c r="Z475" s="231">
        <f>IF(ISNA(VLOOKUP($A475,'Spring 2023 PVI'!$B$3:$AF$219,27,FALSE)),0,(VLOOKUP($A475,'Spring 2023 PVI'!$B$3:$AF$219,27,FALSE)))</f>
        <v>0</v>
      </c>
      <c r="AA475" s="231">
        <f>IF(ISNA(VLOOKUP($A475,'Spring 2023 PVI'!$B$3:$AF$219,28,FALSE)),0,(VLOOKUP($A475,'Spring 2023 PVI'!$B$3:$AF$219,28,FALSE)))</f>
        <v>0</v>
      </c>
      <c r="AB475" s="231">
        <f>IF(ISNA(VLOOKUP($A475,'Spring 2023 PVI'!$B$3:$AF$219,28,FALSE)),0,(VLOOKUP($A475,'Spring 2023 PVI'!$B$3:$AF$219,28,FALSE)))</f>
        <v>0</v>
      </c>
      <c r="AC475" s="231">
        <f>IF(ISNA(VLOOKUP($A475,'Spring 2023 PVI'!$B$3:$AF$219,28,FALSE)),0,(VLOOKUP($A475,'Spring 2023 PVI'!$B$3:$AF$219,28,FALSE)))</f>
        <v>0</v>
      </c>
      <c r="AD475" s="384">
        <f t="shared" si="202"/>
        <v>0</v>
      </c>
      <c r="AE475" s="403">
        <v>15</v>
      </c>
      <c r="AF475" s="403">
        <v>105</v>
      </c>
      <c r="AG475" s="403">
        <v>75</v>
      </c>
      <c r="AH475" s="384">
        <f t="shared" si="209"/>
        <v>347.7</v>
      </c>
      <c r="AI475" s="384">
        <f t="shared" si="210"/>
        <v>1157.0999999999999</v>
      </c>
      <c r="AJ475" s="384">
        <f t="shared" si="211"/>
        <v>228</v>
      </c>
      <c r="AK475" s="384">
        <f t="shared" si="203"/>
        <v>1732.8</v>
      </c>
      <c r="AL475" s="403">
        <f>IF(ISNA(VLOOKUP($A475,'Spring 2023 PVI'!$B480:$AD480,29,FALSE)),0,(VLOOKUP($A475,'Spring 2023 PVI'!$B480:$AD480,29,FALSE)))</f>
        <v>0</v>
      </c>
      <c r="AM475" s="403">
        <f>IF(ISNA(VLOOKUP($A475,'Spring 2023 PVI'!$B480:$AZ480,30,FALSE)),0,(VLOOKUP($A475,'Spring 2023 PVI'!$B480:$AZ480,30,FALSE)))</f>
        <v>0</v>
      </c>
      <c r="AN475" s="402">
        <f t="shared" si="204"/>
        <v>0</v>
      </c>
      <c r="AO475" s="404">
        <f t="shared" si="205"/>
        <v>0</v>
      </c>
      <c r="AP475" s="384">
        <f t="shared" si="206"/>
        <v>1732.8</v>
      </c>
      <c r="AQ475" s="403"/>
      <c r="AR475" s="403" t="e">
        <f>VLOOKUP($A475,'Data EYFSS Indica'!$C:$AQ,27,0)</f>
        <v>#N/A</v>
      </c>
      <c r="AS475" s="403" t="e">
        <f>VLOOKUP($A475,'Data EYFSS Indica'!$C:$AQ,28,0)</f>
        <v>#N/A</v>
      </c>
      <c r="AT475" s="409" t="e">
        <f t="shared" si="207"/>
        <v>#N/A</v>
      </c>
      <c r="AU475" s="409" t="e">
        <f>(VLOOKUP($A475,'Data EYFSS Indica'!$C:$AQ,24,0))/3.2*AU$3</f>
        <v>#N/A</v>
      </c>
      <c r="AV475" s="413" t="e">
        <f t="shared" si="208"/>
        <v>#N/A</v>
      </c>
      <c r="AW475" s="410" t="e">
        <f t="shared" si="198"/>
        <v>#N/A</v>
      </c>
      <c r="AX475" s="410" t="e">
        <f t="shared" si="199"/>
        <v>#N/A</v>
      </c>
      <c r="AY475" s="410" t="e">
        <f t="shared" si="200"/>
        <v>#N/A</v>
      </c>
      <c r="AZ475" s="642">
        <f>(SUMIF('Spring 2023 School'!B:B,Budget!A475,'Spring 2023 School'!AG:AG)+SUMIF('Summer 2023 School'!B:B,Budget!A475,'Summer 2023 School'!AG:AG)+SUMIF('Autumn 2023 School'!B:B,Budget!A475,'Autumn 2023 School'!AG:AG))</f>
        <v>3</v>
      </c>
      <c r="BA475" s="410">
        <f t="shared" si="201"/>
        <v>2730</v>
      </c>
      <c r="BI475">
        <f t="shared" si="212"/>
        <v>225</v>
      </c>
      <c r="BJ475">
        <f t="shared" si="213"/>
        <v>1575</v>
      </c>
      <c r="BK475">
        <f t="shared" si="214"/>
        <v>1125</v>
      </c>
    </row>
    <row r="476" spans="1:63" x14ac:dyDescent="0.35">
      <c r="A476" s="231">
        <v>6416</v>
      </c>
      <c r="B476" t="s">
        <v>818</v>
      </c>
      <c r="C476" s="231">
        <f>IF(ISNA(VLOOKUP($A476,'Spring 2023 PVI'!$B$3:$AF$220,6,FALSE)),0,(VLOOKUP($A476,'Spring 2023 PVI'!$B$3:$AF$220,6,FALSE)))</f>
        <v>0</v>
      </c>
      <c r="D476" s="231">
        <f>IF(ISNA(VLOOKUP($A476,'Summer 2023 PVI'!$B$2:$AF$217,6,FALSE)),0,(VLOOKUP($A476,'Summer 2023 PVI'!$B$2:$AF$217,6,FALSE)))</f>
        <v>0</v>
      </c>
      <c r="E476" s="231">
        <f>IF(ISNA(VLOOKUP($A476,'Autumn 2023 PVI'!$B$2:$AH$214,6,FALSE)),0,(VLOOKUP($A476,'Autumn 2023 PVI'!$B$2:$AH$214,6,FALSE)))</f>
        <v>0</v>
      </c>
      <c r="F476" s="231">
        <f>IF(ISNA(VLOOKUP($A476,'Spring 2023 PVI'!$B$3:$AF$219,9,FALSE)),0,(VLOOKUP($A476,'Spring 2023 PVI'!$B$3:$AF$219,8,FALSE)))</f>
        <v>0</v>
      </c>
      <c r="G476" s="231">
        <f>IF(ISNA(VLOOKUP($A476,'Summer 2023 PVI'!$B$2:$AF$216,9,FALSE)),0,(VLOOKUP($A476,'Summer 2023 PVI'!$B$2:$AF$216,8,FALSE)))</f>
        <v>0</v>
      </c>
      <c r="H476" s="231">
        <f>IF(ISNA(VLOOKUP($A476,'Autumn 2023 PVI'!$B$2:$AH$214,9,FALSE)),0,(VLOOKUP($A476,'Autumn 2023 PVI'!$B$2:$AH$214,9,FALSE)))</f>
        <v>0</v>
      </c>
      <c r="I476" s="231">
        <f>IF(ISNA(VLOOKUP($A476,'Spring 2023 PVI'!$B$3:$AF$219,13,FALSE)),0,(VLOOKUP($A476,'Spring 2023 PVI'!$B$3:$AF$219,13,FALSE)))</f>
        <v>0</v>
      </c>
      <c r="J476" s="231">
        <f>IF(ISNA(VLOOKUP($A476,'Summer 2023 PVI'!$B$2:$AF$216,13,FALSE)),0,(VLOOKUP($A476,'Summer 2023 PVI'!$B$2:$AF$216,13,FALSE)))</f>
        <v>0</v>
      </c>
      <c r="K476" s="231">
        <f>IF(ISNA(VLOOKUP($A476,'Autumn 2023 PVI'!$B$2:$AH$214,13,FALSE)),0,(VLOOKUP($A476,'Autumn 2023 PVI'!$B$2:$AH$214,13,FALSE)))</f>
        <v>0</v>
      </c>
      <c r="L476" s="231">
        <f>IF(ISNA(VLOOKUP($A476,'Spring 2023 PVI'!$B$3:$AF$219,16,FALSE)),0,(VLOOKUP($A476,'Spring 2023 PVI'!$B$3:$AF$219,16,FALSE)))</f>
        <v>0</v>
      </c>
      <c r="M476" s="231">
        <f>IF(ISNA(VLOOKUP($A476,'Summer 2023 PVI'!$B$2:$AF$216,16,FALSE)),0,(VLOOKUP($A476,'Summer 2023 PVI'!$B$2:$AF$216,16,FALSE)))</f>
        <v>0</v>
      </c>
      <c r="N476" s="231">
        <f>IF(ISNA(VLOOKUP($A476,'Autumn 2023 PVI'!$B$2:$AH$214,16,FALSE)),0,(VLOOKUP($A476,'Autumn 2023 PVI'!$B$2:$AH$214,16,FALSE)))</f>
        <v>0</v>
      </c>
      <c r="O476" s="231">
        <f>IF(ISNA(VLOOKUP($A476,'Spring 2023 PVI'!$B$3:$AF$219,3,FALSE)),0,(VLOOKUP($A476,'Spring 2023 PVI'!$B$3:$AF$219,3,FALSE)))</f>
        <v>0</v>
      </c>
      <c r="P476" s="231">
        <f>IF(ISNA(VLOOKUP($A476,'Summer 2023 PVI'!$B$3:$AF$216,3,FALSE)),0,(VLOOKUP($A476,'Summer 2023 PVI'!$B$2:$AF$216,3,FALSE)))</f>
        <v>0</v>
      </c>
      <c r="Q476" s="231">
        <f>IF(ISNA(VLOOKUP($A476,'Autumn 2023 PVI'!$B$2:$AF$214,3,FALSE)),0,(VLOOKUP($A476,'Autumn 2023 PVI'!$B$2:$AF$214,3,FALSE)))</f>
        <v>0</v>
      </c>
      <c r="R476" s="231">
        <f>IF(ISNA(VLOOKUP($A476,'Spring 2023 PVI'!$B$3:$AF$219,10,FALSE)),0,(VLOOKUP($A476,'Spring 2023 PVI'!$B$3:$AF$219,10,FALSE)))</f>
        <v>0</v>
      </c>
      <c r="S476" s="231">
        <f>IF(ISNA(VLOOKUP($A476,'Summer 2023 PVI'!$B$2:$AF$216,10,FALSE)),0,(VLOOKUP($A476,'Summer 2023 PVI'!$B$2:$AF$216,10,FALSE)))</f>
        <v>0</v>
      </c>
      <c r="T476" s="231">
        <f>IF(ISNA(VLOOKUP($A476,'Autumn 2023 PVI'!$B$2:$AH$214,10,FALSE)),0,(VLOOKUP($A476,'Autumn 2023 PVI'!$B$2:$AH$214,10,FALSE)))</f>
        <v>0</v>
      </c>
      <c r="U476" s="231">
        <f>IF(ISNA(VLOOKUP($A476,'Spring 2023 PVI'!$B$3:$AF$219,26,FALSE)),0,(VLOOKUP($A476,'Spring 2023 PVI'!$B$3:$AF$219,26,FALSE)))</f>
        <v>0</v>
      </c>
      <c r="V476" s="231">
        <f>IF(ISNA(VLOOKUP($A476,'Spring 2023 PVI'!$B$3:$AF$219,26,FALSE)),0,(VLOOKUP($A476,'Spring 2023 PVI'!$B$3:$AF$219,26,FALSE)))</f>
        <v>0</v>
      </c>
      <c r="W476" s="231">
        <f>IF(ISNA(VLOOKUP($A476,'Spring 2023 PVI'!$B$3:$AF$219,26,FALSE)),0,(VLOOKUP($A476,'Spring 2023 PVI'!$B$3:$AF$219,26,FALSE)))</f>
        <v>0</v>
      </c>
      <c r="X476" s="231">
        <f>IF(ISNA(VLOOKUP($A476,'Spring 2023 PVI'!$B$3:$AF$219,27,FALSE)),0,(VLOOKUP($A476,'Spring 2023 PVI'!$B$3:$AF$219,27,FALSE)))</f>
        <v>0</v>
      </c>
      <c r="Y476" s="231">
        <f>IF(ISNA(VLOOKUP($A476,'Spring 2023 PVI'!$B$3:$AF$219,27,FALSE)),0,(VLOOKUP($A476,'Spring 2023 PVI'!$B$3:$AF$219,27,FALSE)))</f>
        <v>0</v>
      </c>
      <c r="Z476" s="231">
        <f>IF(ISNA(VLOOKUP($A476,'Spring 2023 PVI'!$B$3:$AF$219,27,FALSE)),0,(VLOOKUP($A476,'Spring 2023 PVI'!$B$3:$AF$219,27,FALSE)))</f>
        <v>0</v>
      </c>
      <c r="AA476" s="231">
        <f>IF(ISNA(VLOOKUP($A476,'Spring 2023 PVI'!$B$3:$AF$219,28,FALSE)),0,(VLOOKUP($A476,'Spring 2023 PVI'!$B$3:$AF$219,28,FALSE)))</f>
        <v>0</v>
      </c>
      <c r="AB476" s="231">
        <f>IF(ISNA(VLOOKUP($A476,'Spring 2023 PVI'!$B$3:$AF$219,28,FALSE)),0,(VLOOKUP($A476,'Spring 2023 PVI'!$B$3:$AF$219,28,FALSE)))</f>
        <v>0</v>
      </c>
      <c r="AC476" s="231">
        <f>IF(ISNA(VLOOKUP($A476,'Spring 2023 PVI'!$B$3:$AF$219,28,FALSE)),0,(VLOOKUP($A476,'Spring 2023 PVI'!$B$3:$AF$219,28,FALSE)))</f>
        <v>0</v>
      </c>
      <c r="AD476" s="384">
        <f t="shared" si="202"/>
        <v>0</v>
      </c>
      <c r="AE476" s="403">
        <v>0</v>
      </c>
      <c r="AF476" s="403">
        <v>0</v>
      </c>
      <c r="AG476" s="403">
        <v>0</v>
      </c>
      <c r="AH476" s="384">
        <f t="shared" si="209"/>
        <v>0</v>
      </c>
      <c r="AI476" s="384">
        <f t="shared" si="210"/>
        <v>0</v>
      </c>
      <c r="AJ476" s="384">
        <f t="shared" si="211"/>
        <v>0</v>
      </c>
      <c r="AK476" s="384">
        <f t="shared" si="203"/>
        <v>0</v>
      </c>
      <c r="AL476" s="403">
        <f>IF(ISNA(VLOOKUP($A476,'Spring 2023 PVI'!$B481:$AD481,29,FALSE)),0,(VLOOKUP($A476,'Spring 2023 PVI'!$B481:$AD481,29,FALSE)))</f>
        <v>0</v>
      </c>
      <c r="AM476" s="403">
        <f>IF(ISNA(VLOOKUP($A476,'Spring 2023 PVI'!$B481:$AZ481,30,FALSE)),0,(VLOOKUP($A476,'Spring 2023 PVI'!$B481:$AZ481,30,FALSE)))</f>
        <v>0</v>
      </c>
      <c r="AN476" s="402">
        <f t="shared" si="204"/>
        <v>0</v>
      </c>
      <c r="AO476" s="404">
        <f t="shared" si="205"/>
        <v>0</v>
      </c>
      <c r="AP476" s="384">
        <f t="shared" si="206"/>
        <v>0</v>
      </c>
      <c r="AQ476" s="403"/>
      <c r="AR476" s="403" t="e">
        <f>VLOOKUP($A476,'Data EYFSS Indica'!$C:$AQ,27,0)</f>
        <v>#N/A</v>
      </c>
      <c r="AS476" s="403" t="e">
        <f>VLOOKUP($A476,'Data EYFSS Indica'!$C:$AQ,28,0)</f>
        <v>#N/A</v>
      </c>
      <c r="AT476" s="409" t="e">
        <f t="shared" si="207"/>
        <v>#N/A</v>
      </c>
      <c r="AU476" s="409" t="e">
        <f>(VLOOKUP($A476,'Data EYFSS Indica'!$C:$AQ,24,0))/3.2*AU$3</f>
        <v>#N/A</v>
      </c>
      <c r="AV476" s="413" t="e">
        <f t="shared" si="208"/>
        <v>#N/A</v>
      </c>
      <c r="AW476" s="410" t="e">
        <f t="shared" si="198"/>
        <v>#N/A</v>
      </c>
      <c r="AX476" s="410" t="e">
        <f t="shared" si="199"/>
        <v>#N/A</v>
      </c>
      <c r="AY476" s="410" t="e">
        <f t="shared" si="200"/>
        <v>#N/A</v>
      </c>
      <c r="AZ476" s="642">
        <f>(SUMIF('Spring 2023 School'!B:B,Budget!A476,'Spring 2023 School'!AG:AG)+SUMIF('Summer 2023 School'!B:B,Budget!A476,'Summer 2023 School'!AG:AG)+SUMIF('Autumn 2023 School'!B:B,Budget!A476,'Autumn 2023 School'!AG:AG))</f>
        <v>0</v>
      </c>
      <c r="BA476" s="410">
        <f t="shared" si="201"/>
        <v>0</v>
      </c>
      <c r="BI476">
        <f t="shared" si="212"/>
        <v>0</v>
      </c>
      <c r="BJ476">
        <f t="shared" si="213"/>
        <v>0</v>
      </c>
      <c r="BK476">
        <f t="shared" si="214"/>
        <v>0</v>
      </c>
    </row>
    <row r="477" spans="1:63" x14ac:dyDescent="0.35">
      <c r="A477" s="231">
        <v>6424</v>
      </c>
      <c r="B477" t="s">
        <v>603</v>
      </c>
      <c r="C477" s="231">
        <f>IF(ISNA(VLOOKUP($A477,'Spring 2023 PVI'!$B$3:$AF$220,6,FALSE)),0,(VLOOKUP($A477,'Spring 2023 PVI'!$B$3:$AF$220,6,FALSE)))</f>
        <v>0</v>
      </c>
      <c r="D477" s="231">
        <f>IF(ISNA(VLOOKUP($A477,'Summer 2023 PVI'!$B$2:$AF$217,6,FALSE)),0,(VLOOKUP($A477,'Summer 2023 PVI'!$B$2:$AF$217,6,FALSE)))</f>
        <v>0</v>
      </c>
      <c r="E477" s="231">
        <f>IF(ISNA(VLOOKUP($A477,'Autumn 2023 PVI'!$B$2:$AH$214,6,FALSE)),0,(VLOOKUP($A477,'Autumn 2023 PVI'!$B$2:$AH$214,6,FALSE)))</f>
        <v>0</v>
      </c>
      <c r="F477" s="231">
        <f>IF(ISNA(VLOOKUP($A477,'Spring 2023 PVI'!$B$3:$AF$219,9,FALSE)),0,(VLOOKUP($A477,'Spring 2023 PVI'!$B$3:$AF$219,8,FALSE)))</f>
        <v>0</v>
      </c>
      <c r="G477" s="231">
        <f>IF(ISNA(VLOOKUP($A477,'Summer 2023 PVI'!$B$2:$AF$216,9,FALSE)),0,(VLOOKUP($A477,'Summer 2023 PVI'!$B$2:$AF$216,8,FALSE)))</f>
        <v>0</v>
      </c>
      <c r="H477" s="231">
        <f>IF(ISNA(VLOOKUP($A477,'Autumn 2023 PVI'!$B$2:$AH$214,9,FALSE)),0,(VLOOKUP($A477,'Autumn 2023 PVI'!$B$2:$AH$214,9,FALSE)))</f>
        <v>0</v>
      </c>
      <c r="I477" s="231">
        <f>IF(ISNA(VLOOKUP($A477,'Spring 2023 PVI'!$B$3:$AF$219,13,FALSE)),0,(VLOOKUP($A477,'Spring 2023 PVI'!$B$3:$AF$219,13,FALSE)))</f>
        <v>0</v>
      </c>
      <c r="J477" s="231">
        <f>IF(ISNA(VLOOKUP($A477,'Summer 2023 PVI'!$B$2:$AF$216,13,FALSE)),0,(VLOOKUP($A477,'Summer 2023 PVI'!$B$2:$AF$216,13,FALSE)))</f>
        <v>0</v>
      </c>
      <c r="K477" s="231">
        <f>IF(ISNA(VLOOKUP($A477,'Autumn 2023 PVI'!$B$2:$AH$214,13,FALSE)),0,(VLOOKUP($A477,'Autumn 2023 PVI'!$B$2:$AH$214,13,FALSE)))</f>
        <v>0</v>
      </c>
      <c r="L477" s="231">
        <f>IF(ISNA(VLOOKUP($A477,'Spring 2023 PVI'!$B$3:$AF$219,16,FALSE)),0,(VLOOKUP($A477,'Spring 2023 PVI'!$B$3:$AF$219,16,FALSE)))</f>
        <v>0</v>
      </c>
      <c r="M477" s="231">
        <f>IF(ISNA(VLOOKUP($A477,'Summer 2023 PVI'!$B$2:$AF$216,16,FALSE)),0,(VLOOKUP($A477,'Summer 2023 PVI'!$B$2:$AF$216,16,FALSE)))</f>
        <v>0</v>
      </c>
      <c r="N477" s="231">
        <f>IF(ISNA(VLOOKUP($A477,'Autumn 2023 PVI'!$B$2:$AH$214,16,FALSE)),0,(VLOOKUP($A477,'Autumn 2023 PVI'!$B$2:$AH$214,16,FALSE)))</f>
        <v>0</v>
      </c>
      <c r="O477" s="231">
        <f>IF(ISNA(VLOOKUP($A477,'Spring 2023 PVI'!$B$3:$AF$219,3,FALSE)),0,(VLOOKUP($A477,'Spring 2023 PVI'!$B$3:$AF$219,3,FALSE)))</f>
        <v>0</v>
      </c>
      <c r="P477" s="231">
        <f>IF(ISNA(VLOOKUP($A477,'Summer 2023 PVI'!$B$3:$AF$216,3,FALSE)),0,(VLOOKUP($A477,'Summer 2023 PVI'!$B$2:$AF$216,3,FALSE)))</f>
        <v>0</v>
      </c>
      <c r="Q477" s="231">
        <f>IF(ISNA(VLOOKUP($A477,'Autumn 2023 PVI'!$B$2:$AF$214,3,FALSE)),0,(VLOOKUP($A477,'Autumn 2023 PVI'!$B$2:$AF$214,3,FALSE)))</f>
        <v>0</v>
      </c>
      <c r="R477" s="231">
        <f>IF(ISNA(VLOOKUP($A477,'Spring 2023 PVI'!$B$3:$AF$219,10,FALSE)),0,(VLOOKUP($A477,'Spring 2023 PVI'!$B$3:$AF$219,10,FALSE)))</f>
        <v>0</v>
      </c>
      <c r="S477" s="231">
        <f>IF(ISNA(VLOOKUP($A477,'Summer 2023 PVI'!$B$2:$AF$216,10,FALSE)),0,(VLOOKUP($A477,'Summer 2023 PVI'!$B$2:$AF$216,10,FALSE)))</f>
        <v>0</v>
      </c>
      <c r="T477" s="231">
        <f>IF(ISNA(VLOOKUP($A477,'Autumn 2023 PVI'!$B$2:$AH$214,10,FALSE)),0,(VLOOKUP($A477,'Autumn 2023 PVI'!$B$2:$AH$214,10,FALSE)))</f>
        <v>0</v>
      </c>
      <c r="U477" s="231">
        <f>IF(ISNA(VLOOKUP($A477,'Spring 2023 PVI'!$B$3:$AF$219,26,FALSE)),0,(VLOOKUP($A477,'Spring 2023 PVI'!$B$3:$AF$219,26,FALSE)))</f>
        <v>0</v>
      </c>
      <c r="V477" s="231">
        <f>IF(ISNA(VLOOKUP($A477,'Spring 2023 PVI'!$B$3:$AF$219,26,FALSE)),0,(VLOOKUP($A477,'Spring 2023 PVI'!$B$3:$AF$219,26,FALSE)))</f>
        <v>0</v>
      </c>
      <c r="W477" s="231">
        <f>IF(ISNA(VLOOKUP($A477,'Spring 2023 PVI'!$B$3:$AF$219,26,FALSE)),0,(VLOOKUP($A477,'Spring 2023 PVI'!$B$3:$AF$219,26,FALSE)))</f>
        <v>0</v>
      </c>
      <c r="X477" s="231">
        <f>IF(ISNA(VLOOKUP($A477,'Spring 2023 PVI'!$B$3:$AF$219,27,FALSE)),0,(VLOOKUP($A477,'Spring 2023 PVI'!$B$3:$AF$219,27,FALSE)))</f>
        <v>0</v>
      </c>
      <c r="Y477" s="231">
        <f>IF(ISNA(VLOOKUP($A477,'Spring 2023 PVI'!$B$3:$AF$219,27,FALSE)),0,(VLOOKUP($A477,'Spring 2023 PVI'!$B$3:$AF$219,27,FALSE)))</f>
        <v>0</v>
      </c>
      <c r="Z477" s="231">
        <f>IF(ISNA(VLOOKUP($A477,'Spring 2023 PVI'!$B$3:$AF$219,27,FALSE)),0,(VLOOKUP($A477,'Spring 2023 PVI'!$B$3:$AF$219,27,FALSE)))</f>
        <v>0</v>
      </c>
      <c r="AA477" s="231">
        <f>IF(ISNA(VLOOKUP($A477,'Spring 2023 PVI'!$B$3:$AF$219,28,FALSE)),0,(VLOOKUP($A477,'Spring 2023 PVI'!$B$3:$AF$219,28,FALSE)))</f>
        <v>0</v>
      </c>
      <c r="AB477" s="231">
        <f>IF(ISNA(VLOOKUP($A477,'Spring 2023 PVI'!$B$3:$AF$219,28,FALSE)),0,(VLOOKUP($A477,'Spring 2023 PVI'!$B$3:$AF$219,28,FALSE)))</f>
        <v>0</v>
      </c>
      <c r="AC477" s="231">
        <f>IF(ISNA(VLOOKUP($A477,'Spring 2023 PVI'!$B$3:$AF$219,28,FALSE)),0,(VLOOKUP($A477,'Spring 2023 PVI'!$B$3:$AF$219,28,FALSE)))</f>
        <v>0</v>
      </c>
      <c r="AD477" s="384">
        <f t="shared" si="202"/>
        <v>0</v>
      </c>
      <c r="AE477" s="403">
        <v>15</v>
      </c>
      <c r="AF477" s="403">
        <v>0</v>
      </c>
      <c r="AG477" s="403">
        <v>0</v>
      </c>
      <c r="AH477" s="384">
        <f t="shared" si="209"/>
        <v>347.7</v>
      </c>
      <c r="AI477" s="384">
        <f t="shared" si="210"/>
        <v>0</v>
      </c>
      <c r="AJ477" s="384">
        <f t="shared" si="211"/>
        <v>0</v>
      </c>
      <c r="AK477" s="384">
        <f t="shared" si="203"/>
        <v>347.7</v>
      </c>
      <c r="AL477" s="403">
        <f>IF(ISNA(VLOOKUP($A477,'Spring 2023 PVI'!$B482:$AD482,29,FALSE)),0,(VLOOKUP($A477,'Spring 2023 PVI'!$B482:$AD482,29,FALSE)))</f>
        <v>0</v>
      </c>
      <c r="AM477" s="403">
        <f>IF(ISNA(VLOOKUP($A477,'Spring 2023 PVI'!$B482:$AZ482,30,FALSE)),0,(VLOOKUP($A477,'Spring 2023 PVI'!$B482:$AZ482,30,FALSE)))</f>
        <v>0</v>
      </c>
      <c r="AN477" s="402">
        <f t="shared" si="204"/>
        <v>0</v>
      </c>
      <c r="AO477" s="404">
        <f t="shared" si="205"/>
        <v>0</v>
      </c>
      <c r="AP477" s="384">
        <f t="shared" si="206"/>
        <v>347.7</v>
      </c>
      <c r="AQ477" s="403"/>
      <c r="AR477" s="403" t="e">
        <f>VLOOKUP($A477,'Data EYFSS Indica'!$C:$AQ,27,0)</f>
        <v>#N/A</v>
      </c>
      <c r="AS477" s="403" t="e">
        <f>VLOOKUP($A477,'Data EYFSS Indica'!$C:$AQ,28,0)</f>
        <v>#N/A</v>
      </c>
      <c r="AT477" s="409" t="e">
        <f t="shared" si="207"/>
        <v>#N/A</v>
      </c>
      <c r="AU477" s="409" t="e">
        <f>(VLOOKUP($A477,'Data EYFSS Indica'!$C:$AQ,24,0))/3.2*AU$3</f>
        <v>#N/A</v>
      </c>
      <c r="AV477" s="413" t="e">
        <f t="shared" si="208"/>
        <v>#N/A</v>
      </c>
      <c r="AW477" s="410" t="e">
        <f t="shared" si="198"/>
        <v>#N/A</v>
      </c>
      <c r="AX477" s="410" t="e">
        <f t="shared" si="199"/>
        <v>#N/A</v>
      </c>
      <c r="AY477" s="410" t="e">
        <f t="shared" si="200"/>
        <v>#N/A</v>
      </c>
      <c r="AZ477" s="642">
        <f>(SUMIF('Spring 2023 School'!B:B,Budget!A477,'Spring 2023 School'!AG:AG)+SUMIF('Summer 2023 School'!B:B,Budget!A477,'Summer 2023 School'!AG:AG)+SUMIF('Autumn 2023 School'!B:B,Budget!A477,'Autumn 2023 School'!AG:AG))</f>
        <v>0</v>
      </c>
      <c r="BA477" s="410">
        <f t="shared" si="201"/>
        <v>0</v>
      </c>
      <c r="BI477">
        <f t="shared" si="212"/>
        <v>225</v>
      </c>
      <c r="BJ477">
        <f t="shared" si="213"/>
        <v>0</v>
      </c>
      <c r="BK477">
        <f t="shared" si="214"/>
        <v>0</v>
      </c>
    </row>
    <row r="478" spans="1:63" x14ac:dyDescent="0.35">
      <c r="A478" s="231">
        <v>6436</v>
      </c>
      <c r="B478" t="s">
        <v>604</v>
      </c>
      <c r="C478" s="231">
        <f>IF(ISNA(VLOOKUP($A478,'Spring 2023 PVI'!$B$3:$AF$220,6,FALSE)),0,(VLOOKUP($A478,'Spring 2023 PVI'!$B$3:$AF$220,6,FALSE)))</f>
        <v>0</v>
      </c>
      <c r="D478" s="231">
        <f>IF(ISNA(VLOOKUP($A478,'Summer 2023 PVI'!$B$2:$AF$217,6,FALSE)),0,(VLOOKUP($A478,'Summer 2023 PVI'!$B$2:$AF$217,6,FALSE)))</f>
        <v>0</v>
      </c>
      <c r="E478" s="231">
        <f>IF(ISNA(VLOOKUP($A478,'Autumn 2023 PVI'!$B$2:$AH$214,6,FALSE)),0,(VLOOKUP($A478,'Autumn 2023 PVI'!$B$2:$AH$214,6,FALSE)))</f>
        <v>0</v>
      </c>
      <c r="F478" s="231">
        <f>IF(ISNA(VLOOKUP($A478,'Spring 2023 PVI'!$B$3:$AF$219,9,FALSE)),0,(VLOOKUP($A478,'Spring 2023 PVI'!$B$3:$AF$219,8,FALSE)))</f>
        <v>0</v>
      </c>
      <c r="G478" s="231">
        <f>IF(ISNA(VLOOKUP($A478,'Summer 2023 PVI'!$B$2:$AF$216,9,FALSE)),0,(VLOOKUP($A478,'Summer 2023 PVI'!$B$2:$AF$216,8,FALSE)))</f>
        <v>0</v>
      </c>
      <c r="H478" s="231">
        <f>IF(ISNA(VLOOKUP($A478,'Autumn 2023 PVI'!$B$2:$AH$214,9,FALSE)),0,(VLOOKUP($A478,'Autumn 2023 PVI'!$B$2:$AH$214,9,FALSE)))</f>
        <v>0</v>
      </c>
      <c r="I478" s="231">
        <f>IF(ISNA(VLOOKUP($A478,'Spring 2023 PVI'!$B$3:$AF$219,13,FALSE)),0,(VLOOKUP($A478,'Spring 2023 PVI'!$B$3:$AF$219,13,FALSE)))</f>
        <v>0</v>
      </c>
      <c r="J478" s="231">
        <f>IF(ISNA(VLOOKUP($A478,'Summer 2023 PVI'!$B$2:$AF$216,13,FALSE)),0,(VLOOKUP($A478,'Summer 2023 PVI'!$B$2:$AF$216,13,FALSE)))</f>
        <v>0</v>
      </c>
      <c r="K478" s="231">
        <f>IF(ISNA(VLOOKUP($A478,'Autumn 2023 PVI'!$B$2:$AH$214,13,FALSE)),0,(VLOOKUP($A478,'Autumn 2023 PVI'!$B$2:$AH$214,13,FALSE)))</f>
        <v>0</v>
      </c>
      <c r="L478" s="231">
        <f>IF(ISNA(VLOOKUP($A478,'Spring 2023 PVI'!$B$3:$AF$219,16,FALSE)),0,(VLOOKUP($A478,'Spring 2023 PVI'!$B$3:$AF$219,16,FALSE)))</f>
        <v>0</v>
      </c>
      <c r="M478" s="231">
        <f>IF(ISNA(VLOOKUP($A478,'Summer 2023 PVI'!$B$2:$AF$216,16,FALSE)),0,(VLOOKUP($A478,'Summer 2023 PVI'!$B$2:$AF$216,16,FALSE)))</f>
        <v>0</v>
      </c>
      <c r="N478" s="231">
        <f>IF(ISNA(VLOOKUP($A478,'Autumn 2023 PVI'!$B$2:$AH$214,16,FALSE)),0,(VLOOKUP($A478,'Autumn 2023 PVI'!$B$2:$AH$214,16,FALSE)))</f>
        <v>0</v>
      </c>
      <c r="O478" s="231">
        <f>IF(ISNA(VLOOKUP($A478,'Spring 2023 PVI'!$B$3:$AF$219,3,FALSE)),0,(VLOOKUP($A478,'Spring 2023 PVI'!$B$3:$AF$219,3,FALSE)))</f>
        <v>0</v>
      </c>
      <c r="P478" s="231">
        <f>IF(ISNA(VLOOKUP($A478,'Summer 2023 PVI'!$B$3:$AF$216,3,FALSE)),0,(VLOOKUP($A478,'Summer 2023 PVI'!$B$2:$AF$216,3,FALSE)))</f>
        <v>0</v>
      </c>
      <c r="Q478" s="231">
        <f>IF(ISNA(VLOOKUP($A478,'Autumn 2023 PVI'!$B$2:$AF$214,3,FALSE)),0,(VLOOKUP($A478,'Autumn 2023 PVI'!$B$2:$AF$214,3,FALSE)))</f>
        <v>0</v>
      </c>
      <c r="R478" s="231">
        <f>IF(ISNA(VLOOKUP($A478,'Spring 2023 PVI'!$B$3:$AF$219,10,FALSE)),0,(VLOOKUP($A478,'Spring 2023 PVI'!$B$3:$AF$219,10,FALSE)))</f>
        <v>0</v>
      </c>
      <c r="S478" s="231">
        <f>IF(ISNA(VLOOKUP($A478,'Summer 2023 PVI'!$B$2:$AF$216,10,FALSE)),0,(VLOOKUP($A478,'Summer 2023 PVI'!$B$2:$AF$216,10,FALSE)))</f>
        <v>0</v>
      </c>
      <c r="T478" s="231">
        <f>IF(ISNA(VLOOKUP($A478,'Autumn 2023 PVI'!$B$2:$AH$214,10,FALSE)),0,(VLOOKUP($A478,'Autumn 2023 PVI'!$B$2:$AH$214,10,FALSE)))</f>
        <v>0</v>
      </c>
      <c r="U478" s="231">
        <f>IF(ISNA(VLOOKUP($A478,'Spring 2023 PVI'!$B$3:$AF$219,26,FALSE)),0,(VLOOKUP($A478,'Spring 2023 PVI'!$B$3:$AF$219,26,FALSE)))</f>
        <v>0</v>
      </c>
      <c r="V478" s="231">
        <f>IF(ISNA(VLOOKUP($A478,'Spring 2023 PVI'!$B$3:$AF$219,26,FALSE)),0,(VLOOKUP($A478,'Spring 2023 PVI'!$B$3:$AF$219,26,FALSE)))</f>
        <v>0</v>
      </c>
      <c r="W478" s="231">
        <f>IF(ISNA(VLOOKUP($A478,'Spring 2023 PVI'!$B$3:$AF$219,26,FALSE)),0,(VLOOKUP($A478,'Spring 2023 PVI'!$B$3:$AF$219,26,FALSE)))</f>
        <v>0</v>
      </c>
      <c r="X478" s="231">
        <f>IF(ISNA(VLOOKUP($A478,'Spring 2023 PVI'!$B$3:$AF$219,27,FALSE)),0,(VLOOKUP($A478,'Spring 2023 PVI'!$B$3:$AF$219,27,FALSE)))</f>
        <v>0</v>
      </c>
      <c r="Y478" s="231">
        <f>IF(ISNA(VLOOKUP($A478,'Spring 2023 PVI'!$B$3:$AF$219,27,FALSE)),0,(VLOOKUP($A478,'Spring 2023 PVI'!$B$3:$AF$219,27,FALSE)))</f>
        <v>0</v>
      </c>
      <c r="Z478" s="231">
        <f>IF(ISNA(VLOOKUP($A478,'Spring 2023 PVI'!$B$3:$AF$219,27,FALSE)),0,(VLOOKUP($A478,'Spring 2023 PVI'!$B$3:$AF$219,27,FALSE)))</f>
        <v>0</v>
      </c>
      <c r="AA478" s="231">
        <f>IF(ISNA(VLOOKUP($A478,'Spring 2023 PVI'!$B$3:$AF$219,28,FALSE)),0,(VLOOKUP($A478,'Spring 2023 PVI'!$B$3:$AF$219,28,FALSE)))</f>
        <v>0</v>
      </c>
      <c r="AB478" s="231">
        <f>IF(ISNA(VLOOKUP($A478,'Spring 2023 PVI'!$B$3:$AF$219,28,FALSE)),0,(VLOOKUP($A478,'Spring 2023 PVI'!$B$3:$AF$219,28,FALSE)))</f>
        <v>0</v>
      </c>
      <c r="AC478" s="231">
        <f>IF(ISNA(VLOOKUP($A478,'Spring 2023 PVI'!$B$3:$AF$219,28,FALSE)),0,(VLOOKUP($A478,'Spring 2023 PVI'!$B$3:$AF$219,28,FALSE)))</f>
        <v>0</v>
      </c>
      <c r="AD478" s="384">
        <f t="shared" si="202"/>
        <v>0</v>
      </c>
      <c r="AE478" s="403">
        <v>15</v>
      </c>
      <c r="AF478" s="403">
        <v>150</v>
      </c>
      <c r="AG478" s="403">
        <v>0</v>
      </c>
      <c r="AH478" s="384">
        <f t="shared" si="209"/>
        <v>347.7</v>
      </c>
      <c r="AI478" s="384">
        <f t="shared" si="210"/>
        <v>1653</v>
      </c>
      <c r="AJ478" s="384">
        <f t="shared" si="211"/>
        <v>0</v>
      </c>
      <c r="AK478" s="384">
        <f t="shared" si="203"/>
        <v>2000.7</v>
      </c>
      <c r="AL478" s="403">
        <f>IF(ISNA(VLOOKUP($A478,'Spring 2023 PVI'!$B483:$AD483,29,FALSE)),0,(VLOOKUP($A478,'Spring 2023 PVI'!$B483:$AD483,29,FALSE)))</f>
        <v>0</v>
      </c>
      <c r="AM478" s="403">
        <f>IF(ISNA(VLOOKUP($A478,'Spring 2023 PVI'!$B483:$AZ483,30,FALSE)),0,(VLOOKUP($A478,'Spring 2023 PVI'!$B483:$AZ483,30,FALSE)))</f>
        <v>0</v>
      </c>
      <c r="AN478" s="402">
        <f t="shared" si="204"/>
        <v>0</v>
      </c>
      <c r="AO478" s="404">
        <f t="shared" si="205"/>
        <v>0</v>
      </c>
      <c r="AP478" s="384">
        <f t="shared" si="206"/>
        <v>2000.7</v>
      </c>
      <c r="AQ478" s="403"/>
      <c r="AR478" s="403" t="e">
        <f>VLOOKUP($A478,'Data EYFSS Indica'!$C:$AQ,27,0)</f>
        <v>#N/A</v>
      </c>
      <c r="AS478" s="403" t="e">
        <f>VLOOKUP($A478,'Data EYFSS Indica'!$C:$AQ,28,0)</f>
        <v>#N/A</v>
      </c>
      <c r="AT478" s="409" t="e">
        <f t="shared" si="207"/>
        <v>#N/A</v>
      </c>
      <c r="AU478" s="409" t="e">
        <f>(VLOOKUP($A478,'Data EYFSS Indica'!$C:$AQ,24,0))/3.2*AU$3</f>
        <v>#N/A</v>
      </c>
      <c r="AV478" s="413" t="e">
        <f t="shared" si="208"/>
        <v>#N/A</v>
      </c>
      <c r="AW478" s="410" t="e">
        <f t="shared" si="198"/>
        <v>#N/A</v>
      </c>
      <c r="AX478" s="410" t="e">
        <f t="shared" si="199"/>
        <v>#N/A</v>
      </c>
      <c r="AY478" s="410" t="e">
        <f t="shared" si="200"/>
        <v>#N/A</v>
      </c>
      <c r="AZ478" s="642">
        <f>(SUMIF('Spring 2023 School'!B:B,Budget!A478,'Spring 2023 School'!AG:AG)+SUMIF('Summer 2023 School'!B:B,Budget!A478,'Summer 2023 School'!AG:AG)+SUMIF('Autumn 2023 School'!B:B,Budget!A478,'Autumn 2023 School'!AG:AG))</f>
        <v>2</v>
      </c>
      <c r="BA478" s="410">
        <f t="shared" si="201"/>
        <v>1820</v>
      </c>
      <c r="BI478">
        <f t="shared" si="212"/>
        <v>225</v>
      </c>
      <c r="BJ478">
        <f t="shared" si="213"/>
        <v>2250</v>
      </c>
      <c r="BK478">
        <f t="shared" si="214"/>
        <v>0</v>
      </c>
    </row>
    <row r="479" spans="1:63" x14ac:dyDescent="0.35">
      <c r="A479" s="231">
        <v>6455</v>
      </c>
      <c r="B479" t="s">
        <v>605</v>
      </c>
      <c r="C479" s="231">
        <f>IF(ISNA(VLOOKUP($A479,'Spring 2023 PVI'!$B$3:$AF$220,6,FALSE)),0,(VLOOKUP($A479,'Spring 2023 PVI'!$B$3:$AF$220,6,FALSE)))</f>
        <v>0</v>
      </c>
      <c r="D479" s="231">
        <f>IF(ISNA(VLOOKUP($A479,'Summer 2023 PVI'!$B$2:$AF$217,6,FALSE)),0,(VLOOKUP($A479,'Summer 2023 PVI'!$B$2:$AF$217,6,FALSE)))</f>
        <v>0</v>
      </c>
      <c r="E479" s="231">
        <f>IF(ISNA(VLOOKUP($A479,'Autumn 2023 PVI'!$B$2:$AH$214,6,FALSE)),0,(VLOOKUP($A479,'Autumn 2023 PVI'!$B$2:$AH$214,6,FALSE)))</f>
        <v>0</v>
      </c>
      <c r="F479" s="231">
        <f>IF(ISNA(VLOOKUP($A479,'Spring 2023 PVI'!$B$3:$AF$219,9,FALSE)),0,(VLOOKUP($A479,'Spring 2023 PVI'!$B$3:$AF$219,8,FALSE)))</f>
        <v>0</v>
      </c>
      <c r="G479" s="231">
        <f>IF(ISNA(VLOOKUP($A479,'Summer 2023 PVI'!$B$2:$AF$216,9,FALSE)),0,(VLOOKUP($A479,'Summer 2023 PVI'!$B$2:$AF$216,8,FALSE)))</f>
        <v>0</v>
      </c>
      <c r="H479" s="231">
        <f>IF(ISNA(VLOOKUP($A479,'Autumn 2023 PVI'!$B$2:$AH$214,9,FALSE)),0,(VLOOKUP($A479,'Autumn 2023 PVI'!$B$2:$AH$214,9,FALSE)))</f>
        <v>0</v>
      </c>
      <c r="I479" s="231">
        <f>IF(ISNA(VLOOKUP($A479,'Spring 2023 PVI'!$B$3:$AF$219,13,FALSE)),0,(VLOOKUP($A479,'Spring 2023 PVI'!$B$3:$AF$219,13,FALSE)))</f>
        <v>0</v>
      </c>
      <c r="J479" s="231">
        <f>IF(ISNA(VLOOKUP($A479,'Summer 2023 PVI'!$B$2:$AF$216,13,FALSE)),0,(VLOOKUP($A479,'Summer 2023 PVI'!$B$2:$AF$216,13,FALSE)))</f>
        <v>0</v>
      </c>
      <c r="K479" s="231">
        <f>IF(ISNA(VLOOKUP($A479,'Autumn 2023 PVI'!$B$2:$AH$214,13,FALSE)),0,(VLOOKUP($A479,'Autumn 2023 PVI'!$B$2:$AH$214,13,FALSE)))</f>
        <v>0</v>
      </c>
      <c r="L479" s="231">
        <f>IF(ISNA(VLOOKUP($A479,'Spring 2023 PVI'!$B$3:$AF$219,16,FALSE)),0,(VLOOKUP($A479,'Spring 2023 PVI'!$B$3:$AF$219,16,FALSE)))</f>
        <v>0</v>
      </c>
      <c r="M479" s="231">
        <f>IF(ISNA(VLOOKUP($A479,'Summer 2023 PVI'!$B$2:$AF$216,16,FALSE)),0,(VLOOKUP($A479,'Summer 2023 PVI'!$B$2:$AF$216,16,FALSE)))</f>
        <v>0</v>
      </c>
      <c r="N479" s="231">
        <f>IF(ISNA(VLOOKUP($A479,'Autumn 2023 PVI'!$B$2:$AH$214,16,FALSE)),0,(VLOOKUP($A479,'Autumn 2023 PVI'!$B$2:$AH$214,16,FALSE)))</f>
        <v>0</v>
      </c>
      <c r="O479" s="231">
        <f>IF(ISNA(VLOOKUP($A479,'Spring 2023 PVI'!$B$3:$AF$219,3,FALSE)),0,(VLOOKUP($A479,'Spring 2023 PVI'!$B$3:$AF$219,3,FALSE)))</f>
        <v>0</v>
      </c>
      <c r="P479" s="231">
        <f>IF(ISNA(VLOOKUP($A479,'Summer 2023 PVI'!$B$3:$AF$216,3,FALSE)),0,(VLOOKUP($A479,'Summer 2023 PVI'!$B$2:$AF$216,3,FALSE)))</f>
        <v>0</v>
      </c>
      <c r="Q479" s="231">
        <f>IF(ISNA(VLOOKUP($A479,'Autumn 2023 PVI'!$B$2:$AF$214,3,FALSE)),0,(VLOOKUP($A479,'Autumn 2023 PVI'!$B$2:$AF$214,3,FALSE)))</f>
        <v>0</v>
      </c>
      <c r="R479" s="231">
        <f>IF(ISNA(VLOOKUP($A479,'Spring 2023 PVI'!$B$3:$AF$219,10,FALSE)),0,(VLOOKUP($A479,'Spring 2023 PVI'!$B$3:$AF$219,10,FALSE)))</f>
        <v>0</v>
      </c>
      <c r="S479" s="231">
        <f>IF(ISNA(VLOOKUP($A479,'Summer 2023 PVI'!$B$2:$AF$216,10,FALSE)),0,(VLOOKUP($A479,'Summer 2023 PVI'!$B$2:$AF$216,10,FALSE)))</f>
        <v>0</v>
      </c>
      <c r="T479" s="231">
        <f>IF(ISNA(VLOOKUP($A479,'Autumn 2023 PVI'!$B$2:$AH$214,10,FALSE)),0,(VLOOKUP($A479,'Autumn 2023 PVI'!$B$2:$AH$214,10,FALSE)))</f>
        <v>0</v>
      </c>
      <c r="U479" s="231">
        <f>IF(ISNA(VLOOKUP($A479,'Spring 2023 PVI'!$B$3:$AF$219,26,FALSE)),0,(VLOOKUP($A479,'Spring 2023 PVI'!$B$3:$AF$219,26,FALSE)))</f>
        <v>0</v>
      </c>
      <c r="V479" s="231">
        <f>IF(ISNA(VLOOKUP($A479,'Spring 2023 PVI'!$B$3:$AF$219,26,FALSE)),0,(VLOOKUP($A479,'Spring 2023 PVI'!$B$3:$AF$219,26,FALSE)))</f>
        <v>0</v>
      </c>
      <c r="W479" s="231">
        <f>IF(ISNA(VLOOKUP($A479,'Spring 2023 PVI'!$B$3:$AF$219,26,FALSE)),0,(VLOOKUP($A479,'Spring 2023 PVI'!$B$3:$AF$219,26,FALSE)))</f>
        <v>0</v>
      </c>
      <c r="X479" s="231">
        <f>IF(ISNA(VLOOKUP($A479,'Spring 2023 PVI'!$B$3:$AF$219,27,FALSE)),0,(VLOOKUP($A479,'Spring 2023 PVI'!$B$3:$AF$219,27,FALSE)))</f>
        <v>0</v>
      </c>
      <c r="Y479" s="231">
        <f>IF(ISNA(VLOOKUP($A479,'Spring 2023 PVI'!$B$3:$AF$219,27,FALSE)),0,(VLOOKUP($A479,'Spring 2023 PVI'!$B$3:$AF$219,27,FALSE)))</f>
        <v>0</v>
      </c>
      <c r="Z479" s="231">
        <f>IF(ISNA(VLOOKUP($A479,'Spring 2023 PVI'!$B$3:$AF$219,27,FALSE)),0,(VLOOKUP($A479,'Spring 2023 PVI'!$B$3:$AF$219,27,FALSE)))</f>
        <v>0</v>
      </c>
      <c r="AA479" s="231">
        <f>IF(ISNA(VLOOKUP($A479,'Spring 2023 PVI'!$B$3:$AF$219,28,FALSE)),0,(VLOOKUP($A479,'Spring 2023 PVI'!$B$3:$AF$219,28,FALSE)))</f>
        <v>0</v>
      </c>
      <c r="AB479" s="231">
        <f>IF(ISNA(VLOOKUP($A479,'Spring 2023 PVI'!$B$3:$AF$219,28,FALSE)),0,(VLOOKUP($A479,'Spring 2023 PVI'!$B$3:$AF$219,28,FALSE)))</f>
        <v>0</v>
      </c>
      <c r="AC479" s="231">
        <f>IF(ISNA(VLOOKUP($A479,'Spring 2023 PVI'!$B$3:$AF$219,28,FALSE)),0,(VLOOKUP($A479,'Spring 2023 PVI'!$B$3:$AF$219,28,FALSE)))</f>
        <v>0</v>
      </c>
      <c r="AD479" s="384">
        <f t="shared" si="202"/>
        <v>0</v>
      </c>
      <c r="AE479" s="403">
        <v>0</v>
      </c>
      <c r="AF479" s="403">
        <v>15</v>
      </c>
      <c r="AG479" s="403">
        <v>0</v>
      </c>
      <c r="AH479" s="384">
        <f t="shared" si="209"/>
        <v>0</v>
      </c>
      <c r="AI479" s="384">
        <f t="shared" si="210"/>
        <v>165.29999999999998</v>
      </c>
      <c r="AJ479" s="384">
        <f t="shared" si="211"/>
        <v>0</v>
      </c>
      <c r="AK479" s="384">
        <f t="shared" si="203"/>
        <v>165.29999999999998</v>
      </c>
      <c r="AL479" s="403">
        <f>IF(ISNA(VLOOKUP($A479,'Spring 2023 PVI'!$B484:$AD484,29,FALSE)),0,(VLOOKUP($A479,'Spring 2023 PVI'!$B484:$AD484,29,FALSE)))</f>
        <v>0</v>
      </c>
      <c r="AM479" s="403">
        <f>IF(ISNA(VLOOKUP($A479,'Spring 2023 PVI'!$B484:$AZ484,30,FALSE)),0,(VLOOKUP($A479,'Spring 2023 PVI'!$B484:$AZ484,30,FALSE)))</f>
        <v>0</v>
      </c>
      <c r="AN479" s="402">
        <f t="shared" si="204"/>
        <v>0</v>
      </c>
      <c r="AO479" s="404">
        <f t="shared" si="205"/>
        <v>0</v>
      </c>
      <c r="AP479" s="384">
        <f t="shared" si="206"/>
        <v>165.29999999999998</v>
      </c>
      <c r="AQ479" s="403"/>
      <c r="AR479" s="403" t="e">
        <f>VLOOKUP($A479,'Data EYFSS Indica'!$C:$AQ,27,0)</f>
        <v>#N/A</v>
      </c>
      <c r="AS479" s="403" t="e">
        <f>VLOOKUP($A479,'Data EYFSS Indica'!$C:$AQ,28,0)</f>
        <v>#N/A</v>
      </c>
      <c r="AT479" s="409" t="e">
        <f t="shared" si="207"/>
        <v>#N/A</v>
      </c>
      <c r="AU479" s="409" t="e">
        <f>(VLOOKUP($A479,'Data EYFSS Indica'!$C:$AQ,24,0))/3.2*AU$3</f>
        <v>#N/A</v>
      </c>
      <c r="AV479" s="413" t="e">
        <f t="shared" si="208"/>
        <v>#N/A</v>
      </c>
      <c r="AW479" s="410" t="e">
        <f t="shared" si="198"/>
        <v>#N/A</v>
      </c>
      <c r="AX479" s="410" t="e">
        <f t="shared" si="199"/>
        <v>#N/A</v>
      </c>
      <c r="AY479" s="410" t="e">
        <f t="shared" si="200"/>
        <v>#N/A</v>
      </c>
      <c r="AZ479" s="642">
        <f>(SUMIF('Spring 2023 School'!B:B,Budget!A479,'Spring 2023 School'!AG:AG)+SUMIF('Summer 2023 School'!B:B,Budget!A479,'Summer 2023 School'!AG:AG)+SUMIF('Autumn 2023 School'!B:B,Budget!A479,'Autumn 2023 School'!AG:AG))</f>
        <v>0</v>
      </c>
      <c r="BA479" s="410">
        <f t="shared" si="201"/>
        <v>0</v>
      </c>
      <c r="BI479">
        <f t="shared" si="212"/>
        <v>0</v>
      </c>
      <c r="BJ479">
        <f t="shared" si="213"/>
        <v>225</v>
      </c>
      <c r="BK479">
        <f t="shared" si="214"/>
        <v>0</v>
      </c>
    </row>
    <row r="480" spans="1:63" x14ac:dyDescent="0.35">
      <c r="A480" s="231">
        <v>6461</v>
      </c>
      <c r="B480" t="s">
        <v>606</v>
      </c>
      <c r="C480" s="231">
        <f>IF(ISNA(VLOOKUP($A480,'Spring 2023 PVI'!$B$3:$AF$220,6,FALSE)),0,(VLOOKUP($A480,'Spring 2023 PVI'!$B$3:$AF$220,6,FALSE)))</f>
        <v>0</v>
      </c>
      <c r="D480" s="231">
        <f>IF(ISNA(VLOOKUP($A480,'Summer 2023 PVI'!$B$2:$AF$217,6,FALSE)),0,(VLOOKUP($A480,'Summer 2023 PVI'!$B$2:$AF$217,6,FALSE)))</f>
        <v>0</v>
      </c>
      <c r="E480" s="231">
        <f>IF(ISNA(VLOOKUP($A480,'Autumn 2023 PVI'!$B$2:$AH$214,6,FALSE)),0,(VLOOKUP($A480,'Autumn 2023 PVI'!$B$2:$AH$214,6,FALSE)))</f>
        <v>0</v>
      </c>
      <c r="F480" s="231">
        <f>IF(ISNA(VLOOKUP($A480,'Spring 2023 PVI'!$B$3:$AF$219,9,FALSE)),0,(VLOOKUP($A480,'Spring 2023 PVI'!$B$3:$AF$219,8,FALSE)))</f>
        <v>0</v>
      </c>
      <c r="G480" s="231">
        <f>IF(ISNA(VLOOKUP($A480,'Summer 2023 PVI'!$B$2:$AF$216,9,FALSE)),0,(VLOOKUP($A480,'Summer 2023 PVI'!$B$2:$AF$216,8,FALSE)))</f>
        <v>0</v>
      </c>
      <c r="H480" s="231">
        <f>IF(ISNA(VLOOKUP($A480,'Autumn 2023 PVI'!$B$2:$AH$214,9,FALSE)),0,(VLOOKUP($A480,'Autumn 2023 PVI'!$B$2:$AH$214,9,FALSE)))</f>
        <v>0</v>
      </c>
      <c r="I480" s="231">
        <f>IF(ISNA(VLOOKUP($A480,'Spring 2023 PVI'!$B$3:$AF$219,13,FALSE)),0,(VLOOKUP($A480,'Spring 2023 PVI'!$B$3:$AF$219,13,FALSE)))</f>
        <v>0</v>
      </c>
      <c r="J480" s="231">
        <f>IF(ISNA(VLOOKUP($A480,'Summer 2023 PVI'!$B$2:$AF$216,13,FALSE)),0,(VLOOKUP($A480,'Summer 2023 PVI'!$B$2:$AF$216,13,FALSE)))</f>
        <v>0</v>
      </c>
      <c r="K480" s="231">
        <f>IF(ISNA(VLOOKUP($A480,'Autumn 2023 PVI'!$B$2:$AH$214,13,FALSE)),0,(VLOOKUP($A480,'Autumn 2023 PVI'!$B$2:$AH$214,13,FALSE)))</f>
        <v>0</v>
      </c>
      <c r="L480" s="231">
        <f>IF(ISNA(VLOOKUP($A480,'Spring 2023 PVI'!$B$3:$AF$219,16,FALSE)),0,(VLOOKUP($A480,'Spring 2023 PVI'!$B$3:$AF$219,16,FALSE)))</f>
        <v>0</v>
      </c>
      <c r="M480" s="231">
        <f>IF(ISNA(VLOOKUP($A480,'Summer 2023 PVI'!$B$2:$AF$216,16,FALSE)),0,(VLOOKUP($A480,'Summer 2023 PVI'!$B$2:$AF$216,16,FALSE)))</f>
        <v>0</v>
      </c>
      <c r="N480" s="231">
        <f>IF(ISNA(VLOOKUP($A480,'Autumn 2023 PVI'!$B$2:$AH$214,16,FALSE)),0,(VLOOKUP($A480,'Autumn 2023 PVI'!$B$2:$AH$214,16,FALSE)))</f>
        <v>0</v>
      </c>
      <c r="O480" s="231">
        <f>IF(ISNA(VLOOKUP($A480,'Spring 2023 PVI'!$B$3:$AF$219,3,FALSE)),0,(VLOOKUP($A480,'Spring 2023 PVI'!$B$3:$AF$219,3,FALSE)))</f>
        <v>0</v>
      </c>
      <c r="P480" s="231">
        <f>IF(ISNA(VLOOKUP($A480,'Summer 2023 PVI'!$B$3:$AF$216,3,FALSE)),0,(VLOOKUP($A480,'Summer 2023 PVI'!$B$2:$AF$216,3,FALSE)))</f>
        <v>0</v>
      </c>
      <c r="Q480" s="231">
        <f>IF(ISNA(VLOOKUP($A480,'Autumn 2023 PVI'!$B$2:$AF$214,3,FALSE)),0,(VLOOKUP($A480,'Autumn 2023 PVI'!$B$2:$AF$214,3,FALSE)))</f>
        <v>0</v>
      </c>
      <c r="R480" s="231">
        <f>IF(ISNA(VLOOKUP($A480,'Spring 2023 PVI'!$B$3:$AF$219,10,FALSE)),0,(VLOOKUP($A480,'Spring 2023 PVI'!$B$3:$AF$219,10,FALSE)))</f>
        <v>0</v>
      </c>
      <c r="S480" s="231">
        <f>IF(ISNA(VLOOKUP($A480,'Summer 2023 PVI'!$B$2:$AF$216,10,FALSE)),0,(VLOOKUP($A480,'Summer 2023 PVI'!$B$2:$AF$216,10,FALSE)))</f>
        <v>0</v>
      </c>
      <c r="T480" s="231">
        <f>IF(ISNA(VLOOKUP($A480,'Autumn 2023 PVI'!$B$2:$AH$214,10,FALSE)),0,(VLOOKUP($A480,'Autumn 2023 PVI'!$B$2:$AH$214,10,FALSE)))</f>
        <v>0</v>
      </c>
      <c r="U480" s="231">
        <f>IF(ISNA(VLOOKUP($A480,'Spring 2023 PVI'!$B$3:$AF$219,26,FALSE)),0,(VLOOKUP($A480,'Spring 2023 PVI'!$B$3:$AF$219,26,FALSE)))</f>
        <v>0</v>
      </c>
      <c r="V480" s="231">
        <f>IF(ISNA(VLOOKUP($A480,'Spring 2023 PVI'!$B$3:$AF$219,26,FALSE)),0,(VLOOKUP($A480,'Spring 2023 PVI'!$B$3:$AF$219,26,FALSE)))</f>
        <v>0</v>
      </c>
      <c r="W480" s="231">
        <f>IF(ISNA(VLOOKUP($A480,'Spring 2023 PVI'!$B$3:$AF$219,26,FALSE)),0,(VLOOKUP($A480,'Spring 2023 PVI'!$B$3:$AF$219,26,FALSE)))</f>
        <v>0</v>
      </c>
      <c r="X480" s="231">
        <f>IF(ISNA(VLOOKUP($A480,'Spring 2023 PVI'!$B$3:$AF$219,27,FALSE)),0,(VLOOKUP($A480,'Spring 2023 PVI'!$B$3:$AF$219,27,FALSE)))</f>
        <v>0</v>
      </c>
      <c r="Y480" s="231">
        <f>IF(ISNA(VLOOKUP($A480,'Spring 2023 PVI'!$B$3:$AF$219,27,FALSE)),0,(VLOOKUP($A480,'Spring 2023 PVI'!$B$3:$AF$219,27,FALSE)))</f>
        <v>0</v>
      </c>
      <c r="Z480" s="231">
        <f>IF(ISNA(VLOOKUP($A480,'Spring 2023 PVI'!$B$3:$AF$219,27,FALSE)),0,(VLOOKUP($A480,'Spring 2023 PVI'!$B$3:$AF$219,27,FALSE)))</f>
        <v>0</v>
      </c>
      <c r="AA480" s="231">
        <f>IF(ISNA(VLOOKUP($A480,'Spring 2023 PVI'!$B$3:$AF$219,28,FALSE)),0,(VLOOKUP($A480,'Spring 2023 PVI'!$B$3:$AF$219,28,FALSE)))</f>
        <v>0</v>
      </c>
      <c r="AB480" s="231">
        <f>IF(ISNA(VLOOKUP($A480,'Spring 2023 PVI'!$B$3:$AF$219,28,FALSE)),0,(VLOOKUP($A480,'Spring 2023 PVI'!$B$3:$AF$219,28,FALSE)))</f>
        <v>0</v>
      </c>
      <c r="AC480" s="231">
        <f>IF(ISNA(VLOOKUP($A480,'Spring 2023 PVI'!$B$3:$AF$219,28,FALSE)),0,(VLOOKUP($A480,'Spring 2023 PVI'!$B$3:$AF$219,28,FALSE)))</f>
        <v>0</v>
      </c>
      <c r="AD480" s="384">
        <f t="shared" si="202"/>
        <v>0</v>
      </c>
      <c r="AE480" s="403">
        <v>0</v>
      </c>
      <c r="AF480" s="403">
        <v>0</v>
      </c>
      <c r="AG480" s="403">
        <v>0</v>
      </c>
      <c r="AH480" s="384">
        <f t="shared" si="209"/>
        <v>0</v>
      </c>
      <c r="AI480" s="384">
        <f t="shared" si="210"/>
        <v>0</v>
      </c>
      <c r="AJ480" s="384">
        <f t="shared" si="211"/>
        <v>0</v>
      </c>
      <c r="AK480" s="384">
        <f t="shared" si="203"/>
        <v>0</v>
      </c>
      <c r="AL480" s="403">
        <f>IF(ISNA(VLOOKUP($A480,'Spring 2023 PVI'!$B485:$AD485,29,FALSE)),0,(VLOOKUP($A480,'Spring 2023 PVI'!$B485:$AD485,29,FALSE)))</f>
        <v>0</v>
      </c>
      <c r="AM480" s="403">
        <f>IF(ISNA(VLOOKUP($A480,'Spring 2023 PVI'!$B485:$AZ485,30,FALSE)),0,(VLOOKUP($A480,'Spring 2023 PVI'!$B485:$AZ485,30,FALSE)))</f>
        <v>0</v>
      </c>
      <c r="AN480" s="402">
        <f t="shared" si="204"/>
        <v>0</v>
      </c>
      <c r="AO480" s="404">
        <f t="shared" si="205"/>
        <v>0</v>
      </c>
      <c r="AP480" s="384">
        <f t="shared" si="206"/>
        <v>0</v>
      </c>
      <c r="AQ480" s="403"/>
      <c r="AR480" s="403" t="e">
        <f>VLOOKUP($A480,'Data EYFSS Indica'!$C:$AQ,27,0)</f>
        <v>#N/A</v>
      </c>
      <c r="AS480" s="403" t="e">
        <f>VLOOKUP($A480,'Data EYFSS Indica'!$C:$AQ,28,0)</f>
        <v>#N/A</v>
      </c>
      <c r="AT480" s="409" t="e">
        <f t="shared" si="207"/>
        <v>#N/A</v>
      </c>
      <c r="AU480" s="409" t="e">
        <f>(VLOOKUP($A480,'Data EYFSS Indica'!$C:$AQ,24,0))/3.2*AU$3</f>
        <v>#N/A</v>
      </c>
      <c r="AV480" s="413" t="e">
        <f t="shared" si="208"/>
        <v>#N/A</v>
      </c>
      <c r="AW480" s="410" t="e">
        <f t="shared" si="198"/>
        <v>#N/A</v>
      </c>
      <c r="AX480" s="410" t="e">
        <f t="shared" si="199"/>
        <v>#N/A</v>
      </c>
      <c r="AY480" s="410" t="e">
        <f t="shared" si="200"/>
        <v>#N/A</v>
      </c>
      <c r="AZ480" s="642">
        <f>(SUMIF('Spring 2023 School'!B:B,Budget!A480,'Spring 2023 School'!AG:AG)+SUMIF('Summer 2023 School'!B:B,Budget!A480,'Summer 2023 School'!AG:AG)+SUMIF('Autumn 2023 School'!B:B,Budget!A480,'Autumn 2023 School'!AG:AG))</f>
        <v>0</v>
      </c>
      <c r="BA480" s="410">
        <f t="shared" si="201"/>
        <v>0</v>
      </c>
      <c r="BI480">
        <f t="shared" si="212"/>
        <v>0</v>
      </c>
      <c r="BJ480">
        <f t="shared" si="213"/>
        <v>0</v>
      </c>
      <c r="BK480">
        <f t="shared" si="214"/>
        <v>0</v>
      </c>
    </row>
    <row r="481" spans="1:63" x14ac:dyDescent="0.35">
      <c r="A481" s="231">
        <v>6493</v>
      </c>
      <c r="B481" t="s">
        <v>607</v>
      </c>
      <c r="C481" s="231">
        <f>IF(ISNA(VLOOKUP($A481,'Spring 2023 PVI'!$B$3:$AF$220,6,FALSE)),0,(VLOOKUP($A481,'Spring 2023 PVI'!$B$3:$AF$220,6,FALSE)))</f>
        <v>0</v>
      </c>
      <c r="D481" s="231">
        <f>IF(ISNA(VLOOKUP($A481,'Summer 2023 PVI'!$B$2:$AF$217,6,FALSE)),0,(VLOOKUP($A481,'Summer 2023 PVI'!$B$2:$AF$217,6,FALSE)))</f>
        <v>0</v>
      </c>
      <c r="E481" s="231">
        <f>IF(ISNA(VLOOKUP($A481,'Autumn 2023 PVI'!$B$2:$AH$214,6,FALSE)),0,(VLOOKUP($A481,'Autumn 2023 PVI'!$B$2:$AH$214,6,FALSE)))</f>
        <v>0</v>
      </c>
      <c r="F481" s="231">
        <f>IF(ISNA(VLOOKUP($A481,'Spring 2023 PVI'!$B$3:$AF$219,9,FALSE)),0,(VLOOKUP($A481,'Spring 2023 PVI'!$B$3:$AF$219,8,FALSE)))</f>
        <v>0</v>
      </c>
      <c r="G481" s="231">
        <f>IF(ISNA(VLOOKUP($A481,'Summer 2023 PVI'!$B$2:$AF$216,9,FALSE)),0,(VLOOKUP($A481,'Summer 2023 PVI'!$B$2:$AF$216,8,FALSE)))</f>
        <v>0</v>
      </c>
      <c r="H481" s="231">
        <f>IF(ISNA(VLOOKUP($A481,'Autumn 2023 PVI'!$B$2:$AH$214,9,FALSE)),0,(VLOOKUP($A481,'Autumn 2023 PVI'!$B$2:$AH$214,9,FALSE)))</f>
        <v>0</v>
      </c>
      <c r="I481" s="231">
        <f>IF(ISNA(VLOOKUP($A481,'Spring 2023 PVI'!$B$3:$AF$219,13,FALSE)),0,(VLOOKUP($A481,'Spring 2023 PVI'!$B$3:$AF$219,13,FALSE)))</f>
        <v>0</v>
      </c>
      <c r="J481" s="231">
        <f>IF(ISNA(VLOOKUP($A481,'Summer 2023 PVI'!$B$2:$AF$216,13,FALSE)),0,(VLOOKUP($A481,'Summer 2023 PVI'!$B$2:$AF$216,13,FALSE)))</f>
        <v>0</v>
      </c>
      <c r="K481" s="231">
        <f>IF(ISNA(VLOOKUP($A481,'Autumn 2023 PVI'!$B$2:$AH$214,13,FALSE)),0,(VLOOKUP($A481,'Autumn 2023 PVI'!$B$2:$AH$214,13,FALSE)))</f>
        <v>0</v>
      </c>
      <c r="L481" s="231">
        <f>IF(ISNA(VLOOKUP($A481,'Spring 2023 PVI'!$B$3:$AF$219,16,FALSE)),0,(VLOOKUP($A481,'Spring 2023 PVI'!$B$3:$AF$219,16,FALSE)))</f>
        <v>0</v>
      </c>
      <c r="M481" s="231">
        <f>IF(ISNA(VLOOKUP($A481,'Summer 2023 PVI'!$B$2:$AF$216,16,FALSE)),0,(VLOOKUP($A481,'Summer 2023 PVI'!$B$2:$AF$216,16,FALSE)))</f>
        <v>0</v>
      </c>
      <c r="N481" s="231">
        <f>IF(ISNA(VLOOKUP($A481,'Autumn 2023 PVI'!$B$2:$AH$214,16,FALSE)),0,(VLOOKUP($A481,'Autumn 2023 PVI'!$B$2:$AH$214,16,FALSE)))</f>
        <v>0</v>
      </c>
      <c r="O481" s="231">
        <f>IF(ISNA(VLOOKUP($A481,'Spring 2023 PVI'!$B$3:$AF$219,3,FALSE)),0,(VLOOKUP($A481,'Spring 2023 PVI'!$B$3:$AF$219,3,FALSE)))</f>
        <v>0</v>
      </c>
      <c r="P481" s="231">
        <f>IF(ISNA(VLOOKUP($A481,'Summer 2023 PVI'!$B$3:$AF$216,3,FALSE)),0,(VLOOKUP($A481,'Summer 2023 PVI'!$B$2:$AF$216,3,FALSE)))</f>
        <v>0</v>
      </c>
      <c r="Q481" s="231">
        <f>IF(ISNA(VLOOKUP($A481,'Autumn 2023 PVI'!$B$2:$AF$214,3,FALSE)),0,(VLOOKUP($A481,'Autumn 2023 PVI'!$B$2:$AF$214,3,FALSE)))</f>
        <v>0</v>
      </c>
      <c r="R481" s="231">
        <f>IF(ISNA(VLOOKUP($A481,'Spring 2023 PVI'!$B$3:$AF$219,10,FALSE)),0,(VLOOKUP($A481,'Spring 2023 PVI'!$B$3:$AF$219,10,FALSE)))</f>
        <v>0</v>
      </c>
      <c r="S481" s="231">
        <f>IF(ISNA(VLOOKUP($A481,'Summer 2023 PVI'!$B$2:$AF$216,10,FALSE)),0,(VLOOKUP($A481,'Summer 2023 PVI'!$B$2:$AF$216,10,FALSE)))</f>
        <v>0</v>
      </c>
      <c r="T481" s="231">
        <f>IF(ISNA(VLOOKUP($A481,'Autumn 2023 PVI'!$B$2:$AH$214,10,FALSE)),0,(VLOOKUP($A481,'Autumn 2023 PVI'!$B$2:$AH$214,10,FALSE)))</f>
        <v>0</v>
      </c>
      <c r="U481" s="231">
        <f>IF(ISNA(VLOOKUP($A481,'Spring 2023 PVI'!$B$3:$AF$219,26,FALSE)),0,(VLOOKUP($A481,'Spring 2023 PVI'!$B$3:$AF$219,26,FALSE)))</f>
        <v>0</v>
      </c>
      <c r="V481" s="231">
        <f>IF(ISNA(VLOOKUP($A481,'Spring 2023 PVI'!$B$3:$AF$219,26,FALSE)),0,(VLOOKUP($A481,'Spring 2023 PVI'!$B$3:$AF$219,26,FALSE)))</f>
        <v>0</v>
      </c>
      <c r="W481" s="231">
        <f>IF(ISNA(VLOOKUP($A481,'Spring 2023 PVI'!$B$3:$AF$219,26,FALSE)),0,(VLOOKUP($A481,'Spring 2023 PVI'!$B$3:$AF$219,26,FALSE)))</f>
        <v>0</v>
      </c>
      <c r="X481" s="231">
        <f>IF(ISNA(VLOOKUP($A481,'Spring 2023 PVI'!$B$3:$AF$219,27,FALSE)),0,(VLOOKUP($A481,'Spring 2023 PVI'!$B$3:$AF$219,27,FALSE)))</f>
        <v>0</v>
      </c>
      <c r="Y481" s="231">
        <f>IF(ISNA(VLOOKUP($A481,'Spring 2023 PVI'!$B$3:$AF$219,27,FALSE)),0,(VLOOKUP($A481,'Spring 2023 PVI'!$B$3:$AF$219,27,FALSE)))</f>
        <v>0</v>
      </c>
      <c r="Z481" s="231">
        <f>IF(ISNA(VLOOKUP($A481,'Spring 2023 PVI'!$B$3:$AF$219,27,FALSE)),0,(VLOOKUP($A481,'Spring 2023 PVI'!$B$3:$AF$219,27,FALSE)))</f>
        <v>0</v>
      </c>
      <c r="AA481" s="231">
        <f>IF(ISNA(VLOOKUP($A481,'Spring 2023 PVI'!$B$3:$AF$219,28,FALSE)),0,(VLOOKUP($A481,'Spring 2023 PVI'!$B$3:$AF$219,28,FALSE)))</f>
        <v>0</v>
      </c>
      <c r="AB481" s="231">
        <f>IF(ISNA(VLOOKUP($A481,'Spring 2023 PVI'!$B$3:$AF$219,28,FALSE)),0,(VLOOKUP($A481,'Spring 2023 PVI'!$B$3:$AF$219,28,FALSE)))</f>
        <v>0</v>
      </c>
      <c r="AC481" s="231">
        <f>IF(ISNA(VLOOKUP($A481,'Spring 2023 PVI'!$B$3:$AF$219,28,FALSE)),0,(VLOOKUP($A481,'Spring 2023 PVI'!$B$3:$AF$219,28,FALSE)))</f>
        <v>0</v>
      </c>
      <c r="AD481" s="384">
        <f t="shared" si="202"/>
        <v>0</v>
      </c>
      <c r="AE481" s="403">
        <v>30</v>
      </c>
      <c r="AF481" s="403">
        <v>0</v>
      </c>
      <c r="AG481" s="403">
        <v>225</v>
      </c>
      <c r="AH481" s="384">
        <f t="shared" si="209"/>
        <v>695.4</v>
      </c>
      <c r="AI481" s="384">
        <f t="shared" si="210"/>
        <v>0</v>
      </c>
      <c r="AJ481" s="384">
        <f t="shared" si="211"/>
        <v>684</v>
      </c>
      <c r="AK481" s="384">
        <f t="shared" si="203"/>
        <v>1379.4</v>
      </c>
      <c r="AL481" s="403">
        <f>IF(ISNA(VLOOKUP($A481,'Spring 2023 PVI'!$B486:$AD486,29,FALSE)),0,(VLOOKUP($A481,'Spring 2023 PVI'!$B486:$AD486,29,FALSE)))</f>
        <v>0</v>
      </c>
      <c r="AM481" s="403">
        <f>IF(ISNA(VLOOKUP($A481,'Spring 2023 PVI'!$B486:$AZ486,30,FALSE)),0,(VLOOKUP($A481,'Spring 2023 PVI'!$B486:$AZ486,30,FALSE)))</f>
        <v>0</v>
      </c>
      <c r="AN481" s="402">
        <f t="shared" si="204"/>
        <v>0</v>
      </c>
      <c r="AO481" s="404">
        <f t="shared" si="205"/>
        <v>0</v>
      </c>
      <c r="AP481" s="384">
        <f t="shared" si="206"/>
        <v>1379.4</v>
      </c>
      <c r="AQ481" s="403"/>
      <c r="AR481" s="403" t="e">
        <f>VLOOKUP($A481,'Data EYFSS Indica'!$C:$AQ,27,0)</f>
        <v>#N/A</v>
      </c>
      <c r="AS481" s="403" t="e">
        <f>VLOOKUP($A481,'Data EYFSS Indica'!$C:$AQ,28,0)</f>
        <v>#N/A</v>
      </c>
      <c r="AT481" s="409" t="e">
        <f t="shared" si="207"/>
        <v>#N/A</v>
      </c>
      <c r="AU481" s="409" t="e">
        <f>(VLOOKUP($A481,'Data EYFSS Indica'!$C:$AQ,24,0))/3.2*AU$3</f>
        <v>#N/A</v>
      </c>
      <c r="AV481" s="413" t="e">
        <f t="shared" si="208"/>
        <v>#N/A</v>
      </c>
      <c r="AW481" s="410" t="e">
        <f t="shared" si="198"/>
        <v>#N/A</v>
      </c>
      <c r="AX481" s="410" t="e">
        <f t="shared" si="199"/>
        <v>#N/A</v>
      </c>
      <c r="AY481" s="410" t="e">
        <f t="shared" si="200"/>
        <v>#N/A</v>
      </c>
      <c r="AZ481" s="642">
        <f>(SUMIF('Spring 2023 School'!B:B,Budget!A481,'Spring 2023 School'!AG:AG)+SUMIF('Summer 2023 School'!B:B,Budget!A481,'Summer 2023 School'!AG:AG)+SUMIF('Autumn 2023 School'!B:B,Budget!A481,'Autumn 2023 School'!AG:AG))</f>
        <v>0</v>
      </c>
      <c r="BA481" s="410">
        <f t="shared" si="201"/>
        <v>0</v>
      </c>
      <c r="BI481">
        <f t="shared" si="212"/>
        <v>450</v>
      </c>
      <c r="BJ481">
        <f t="shared" si="213"/>
        <v>0</v>
      </c>
      <c r="BK481">
        <f t="shared" si="214"/>
        <v>3375</v>
      </c>
    </row>
    <row r="482" spans="1:63" x14ac:dyDescent="0.35">
      <c r="A482" s="231">
        <v>6514</v>
      </c>
      <c r="B482" t="s">
        <v>608</v>
      </c>
      <c r="C482" s="231">
        <f>IF(ISNA(VLOOKUP($A482,'Spring 2023 PVI'!$B$3:$AF$220,6,FALSE)),0,(VLOOKUP($A482,'Spring 2023 PVI'!$B$3:$AF$220,6,FALSE)))</f>
        <v>0</v>
      </c>
      <c r="D482" s="231">
        <f>IF(ISNA(VLOOKUP($A482,'Summer 2023 PVI'!$B$2:$AF$217,6,FALSE)),0,(VLOOKUP($A482,'Summer 2023 PVI'!$B$2:$AF$217,6,FALSE)))</f>
        <v>0</v>
      </c>
      <c r="E482" s="231">
        <f>IF(ISNA(VLOOKUP($A482,'Autumn 2023 PVI'!$B$2:$AH$214,6,FALSE)),0,(VLOOKUP($A482,'Autumn 2023 PVI'!$B$2:$AH$214,6,FALSE)))</f>
        <v>0</v>
      </c>
      <c r="F482" s="231">
        <f>IF(ISNA(VLOOKUP($A482,'Spring 2023 PVI'!$B$3:$AF$219,9,FALSE)),0,(VLOOKUP($A482,'Spring 2023 PVI'!$B$3:$AF$219,8,FALSE)))</f>
        <v>0</v>
      </c>
      <c r="G482" s="231">
        <f>IF(ISNA(VLOOKUP($A482,'Summer 2023 PVI'!$B$2:$AF$216,9,FALSE)),0,(VLOOKUP($A482,'Summer 2023 PVI'!$B$2:$AF$216,8,FALSE)))</f>
        <v>0</v>
      </c>
      <c r="H482" s="231">
        <f>IF(ISNA(VLOOKUP($A482,'Autumn 2023 PVI'!$B$2:$AH$214,9,FALSE)),0,(VLOOKUP($A482,'Autumn 2023 PVI'!$B$2:$AH$214,9,FALSE)))</f>
        <v>0</v>
      </c>
      <c r="I482" s="231">
        <f>IF(ISNA(VLOOKUP($A482,'Spring 2023 PVI'!$B$3:$AF$219,13,FALSE)),0,(VLOOKUP($A482,'Spring 2023 PVI'!$B$3:$AF$219,13,FALSE)))</f>
        <v>0</v>
      </c>
      <c r="J482" s="231">
        <f>IF(ISNA(VLOOKUP($A482,'Summer 2023 PVI'!$B$2:$AF$216,13,FALSE)),0,(VLOOKUP($A482,'Summer 2023 PVI'!$B$2:$AF$216,13,FALSE)))</f>
        <v>0</v>
      </c>
      <c r="K482" s="231">
        <f>IF(ISNA(VLOOKUP($A482,'Autumn 2023 PVI'!$B$2:$AH$214,13,FALSE)),0,(VLOOKUP($A482,'Autumn 2023 PVI'!$B$2:$AH$214,13,FALSE)))</f>
        <v>0</v>
      </c>
      <c r="L482" s="231">
        <f>IF(ISNA(VLOOKUP($A482,'Spring 2023 PVI'!$B$3:$AF$219,16,FALSE)),0,(VLOOKUP($A482,'Spring 2023 PVI'!$B$3:$AF$219,16,FALSE)))</f>
        <v>0</v>
      </c>
      <c r="M482" s="231">
        <f>IF(ISNA(VLOOKUP($A482,'Summer 2023 PVI'!$B$2:$AF$216,16,FALSE)),0,(VLOOKUP($A482,'Summer 2023 PVI'!$B$2:$AF$216,16,FALSE)))</f>
        <v>0</v>
      </c>
      <c r="N482" s="231">
        <f>IF(ISNA(VLOOKUP($A482,'Autumn 2023 PVI'!$B$2:$AH$214,16,FALSE)),0,(VLOOKUP($A482,'Autumn 2023 PVI'!$B$2:$AH$214,16,FALSE)))</f>
        <v>0</v>
      </c>
      <c r="O482" s="231">
        <f>IF(ISNA(VLOOKUP($A482,'Spring 2023 PVI'!$B$3:$AF$219,3,FALSE)),0,(VLOOKUP($A482,'Spring 2023 PVI'!$B$3:$AF$219,3,FALSE)))</f>
        <v>0</v>
      </c>
      <c r="P482" s="231">
        <f>IF(ISNA(VLOOKUP($A482,'Summer 2023 PVI'!$B$3:$AF$216,3,FALSE)),0,(VLOOKUP($A482,'Summer 2023 PVI'!$B$2:$AF$216,3,FALSE)))</f>
        <v>0</v>
      </c>
      <c r="Q482" s="231">
        <f>IF(ISNA(VLOOKUP($A482,'Autumn 2023 PVI'!$B$2:$AF$214,3,FALSE)),0,(VLOOKUP($A482,'Autumn 2023 PVI'!$B$2:$AF$214,3,FALSE)))</f>
        <v>0</v>
      </c>
      <c r="R482" s="231">
        <f>IF(ISNA(VLOOKUP($A482,'Spring 2023 PVI'!$B$3:$AF$219,10,FALSE)),0,(VLOOKUP($A482,'Spring 2023 PVI'!$B$3:$AF$219,10,FALSE)))</f>
        <v>0</v>
      </c>
      <c r="S482" s="231">
        <f>IF(ISNA(VLOOKUP($A482,'Summer 2023 PVI'!$B$2:$AF$216,10,FALSE)),0,(VLOOKUP($A482,'Summer 2023 PVI'!$B$2:$AF$216,10,FALSE)))</f>
        <v>0</v>
      </c>
      <c r="T482" s="231">
        <f>IF(ISNA(VLOOKUP($A482,'Autumn 2023 PVI'!$B$2:$AH$214,10,FALSE)),0,(VLOOKUP($A482,'Autumn 2023 PVI'!$B$2:$AH$214,10,FALSE)))</f>
        <v>0</v>
      </c>
      <c r="U482" s="231">
        <f>IF(ISNA(VLOOKUP($A482,'Spring 2023 PVI'!$B$3:$AF$219,26,FALSE)),0,(VLOOKUP($A482,'Spring 2023 PVI'!$B$3:$AF$219,26,FALSE)))</f>
        <v>0</v>
      </c>
      <c r="V482" s="231">
        <f>IF(ISNA(VLOOKUP($A482,'Spring 2023 PVI'!$B$3:$AF$219,26,FALSE)),0,(VLOOKUP($A482,'Spring 2023 PVI'!$B$3:$AF$219,26,FALSE)))</f>
        <v>0</v>
      </c>
      <c r="W482" s="231">
        <f>IF(ISNA(VLOOKUP($A482,'Spring 2023 PVI'!$B$3:$AF$219,26,FALSE)),0,(VLOOKUP($A482,'Spring 2023 PVI'!$B$3:$AF$219,26,FALSE)))</f>
        <v>0</v>
      </c>
      <c r="X482" s="231">
        <f>IF(ISNA(VLOOKUP($A482,'Spring 2023 PVI'!$B$3:$AF$219,27,FALSE)),0,(VLOOKUP($A482,'Spring 2023 PVI'!$B$3:$AF$219,27,FALSE)))</f>
        <v>0</v>
      </c>
      <c r="Y482" s="231">
        <f>IF(ISNA(VLOOKUP($A482,'Spring 2023 PVI'!$B$3:$AF$219,27,FALSE)),0,(VLOOKUP($A482,'Spring 2023 PVI'!$B$3:$AF$219,27,FALSE)))</f>
        <v>0</v>
      </c>
      <c r="Z482" s="231">
        <f>IF(ISNA(VLOOKUP($A482,'Spring 2023 PVI'!$B$3:$AF$219,27,FALSE)),0,(VLOOKUP($A482,'Spring 2023 PVI'!$B$3:$AF$219,27,FALSE)))</f>
        <v>0</v>
      </c>
      <c r="AA482" s="231">
        <f>IF(ISNA(VLOOKUP($A482,'Spring 2023 PVI'!$B$3:$AF$219,28,FALSE)),0,(VLOOKUP($A482,'Spring 2023 PVI'!$B$3:$AF$219,28,FALSE)))</f>
        <v>0</v>
      </c>
      <c r="AB482" s="231">
        <f>IF(ISNA(VLOOKUP($A482,'Spring 2023 PVI'!$B$3:$AF$219,28,FALSE)),0,(VLOOKUP($A482,'Spring 2023 PVI'!$B$3:$AF$219,28,FALSE)))</f>
        <v>0</v>
      </c>
      <c r="AC482" s="231">
        <f>IF(ISNA(VLOOKUP($A482,'Spring 2023 PVI'!$B$3:$AF$219,28,FALSE)),0,(VLOOKUP($A482,'Spring 2023 PVI'!$B$3:$AF$219,28,FALSE)))</f>
        <v>0</v>
      </c>
      <c r="AD482" s="384">
        <f t="shared" si="202"/>
        <v>0</v>
      </c>
      <c r="AE482" s="403">
        <v>15</v>
      </c>
      <c r="AF482" s="403">
        <v>0</v>
      </c>
      <c r="AG482" s="403">
        <v>0</v>
      </c>
      <c r="AH482" s="384">
        <f t="shared" si="209"/>
        <v>347.7</v>
      </c>
      <c r="AI482" s="384">
        <f t="shared" si="210"/>
        <v>0</v>
      </c>
      <c r="AJ482" s="384">
        <f t="shared" si="211"/>
        <v>0</v>
      </c>
      <c r="AK482" s="384">
        <f t="shared" si="203"/>
        <v>347.7</v>
      </c>
      <c r="AL482" s="403">
        <f>IF(ISNA(VLOOKUP($A482,'Spring 2023 PVI'!$B487:$AD487,29,FALSE)),0,(VLOOKUP($A482,'Spring 2023 PVI'!$B487:$AD487,29,FALSE)))</f>
        <v>0</v>
      </c>
      <c r="AM482" s="403">
        <f>IF(ISNA(VLOOKUP($A482,'Spring 2023 PVI'!$B487:$AZ487,30,FALSE)),0,(VLOOKUP($A482,'Spring 2023 PVI'!$B487:$AZ487,30,FALSE)))</f>
        <v>0</v>
      </c>
      <c r="AN482" s="402">
        <f t="shared" si="204"/>
        <v>0</v>
      </c>
      <c r="AO482" s="404">
        <f t="shared" si="205"/>
        <v>0</v>
      </c>
      <c r="AP482" s="384">
        <f t="shared" si="206"/>
        <v>347.7</v>
      </c>
      <c r="AQ482" s="403"/>
      <c r="AR482" s="403" t="e">
        <f>VLOOKUP($A482,'Data EYFSS Indica'!$C:$AQ,27,0)</f>
        <v>#N/A</v>
      </c>
      <c r="AS482" s="403" t="e">
        <f>VLOOKUP($A482,'Data EYFSS Indica'!$C:$AQ,28,0)</f>
        <v>#N/A</v>
      </c>
      <c r="AT482" s="409" t="e">
        <f t="shared" si="207"/>
        <v>#N/A</v>
      </c>
      <c r="AU482" s="409" t="e">
        <f>(VLOOKUP($A482,'Data EYFSS Indica'!$C:$AQ,24,0))/3.2*AU$3</f>
        <v>#N/A</v>
      </c>
      <c r="AV482" s="413" t="e">
        <f t="shared" si="208"/>
        <v>#N/A</v>
      </c>
      <c r="AW482" s="410" t="e">
        <f t="shared" si="198"/>
        <v>#N/A</v>
      </c>
      <c r="AX482" s="410" t="e">
        <f t="shared" si="199"/>
        <v>#N/A</v>
      </c>
      <c r="AY482" s="410" t="e">
        <f t="shared" si="200"/>
        <v>#N/A</v>
      </c>
      <c r="AZ482" s="642">
        <f>(SUMIF('Spring 2023 School'!B:B,Budget!A482,'Spring 2023 School'!AG:AG)+SUMIF('Summer 2023 School'!B:B,Budget!A482,'Summer 2023 School'!AG:AG)+SUMIF('Autumn 2023 School'!B:B,Budget!A482,'Autumn 2023 School'!AG:AG))</f>
        <v>0</v>
      </c>
      <c r="BA482" s="410">
        <f t="shared" si="201"/>
        <v>0</v>
      </c>
      <c r="BI482">
        <f t="shared" si="212"/>
        <v>225</v>
      </c>
      <c r="BJ482">
        <f t="shared" si="213"/>
        <v>0</v>
      </c>
      <c r="BK482">
        <f t="shared" si="214"/>
        <v>0</v>
      </c>
    </row>
    <row r="483" spans="1:63" x14ac:dyDescent="0.35">
      <c r="A483" s="231">
        <v>6519</v>
      </c>
      <c r="B483" t="s">
        <v>609</v>
      </c>
      <c r="C483" s="231">
        <f>IF(ISNA(VLOOKUP($A483,'Spring 2023 PVI'!$B$3:$AF$220,6,FALSE)),0,(VLOOKUP($A483,'Spring 2023 PVI'!$B$3:$AF$220,6,FALSE)))</f>
        <v>0</v>
      </c>
      <c r="D483" s="231">
        <f>IF(ISNA(VLOOKUP($A483,'Summer 2023 PVI'!$B$2:$AF$217,6,FALSE)),0,(VLOOKUP($A483,'Summer 2023 PVI'!$B$2:$AF$217,6,FALSE)))</f>
        <v>0</v>
      </c>
      <c r="E483" s="231">
        <f>IF(ISNA(VLOOKUP($A483,'Autumn 2023 PVI'!$B$2:$AH$214,6,FALSE)),0,(VLOOKUP($A483,'Autumn 2023 PVI'!$B$2:$AH$214,6,FALSE)))</f>
        <v>0</v>
      </c>
      <c r="F483" s="231">
        <f>IF(ISNA(VLOOKUP($A483,'Spring 2023 PVI'!$B$3:$AF$219,9,FALSE)),0,(VLOOKUP($A483,'Spring 2023 PVI'!$B$3:$AF$219,8,FALSE)))</f>
        <v>0</v>
      </c>
      <c r="G483" s="231">
        <f>IF(ISNA(VLOOKUP($A483,'Summer 2023 PVI'!$B$2:$AF$216,9,FALSE)),0,(VLOOKUP($A483,'Summer 2023 PVI'!$B$2:$AF$216,8,FALSE)))</f>
        <v>0</v>
      </c>
      <c r="H483" s="231">
        <f>IF(ISNA(VLOOKUP($A483,'Autumn 2023 PVI'!$B$2:$AH$214,9,FALSE)),0,(VLOOKUP($A483,'Autumn 2023 PVI'!$B$2:$AH$214,9,FALSE)))</f>
        <v>0</v>
      </c>
      <c r="I483" s="231">
        <f>IF(ISNA(VLOOKUP($A483,'Spring 2023 PVI'!$B$3:$AF$219,13,FALSE)),0,(VLOOKUP($A483,'Spring 2023 PVI'!$B$3:$AF$219,13,FALSE)))</f>
        <v>0</v>
      </c>
      <c r="J483" s="231">
        <f>IF(ISNA(VLOOKUP($A483,'Summer 2023 PVI'!$B$2:$AF$216,13,FALSE)),0,(VLOOKUP($A483,'Summer 2023 PVI'!$B$2:$AF$216,13,FALSE)))</f>
        <v>0</v>
      </c>
      <c r="K483" s="231">
        <f>IF(ISNA(VLOOKUP($A483,'Autumn 2023 PVI'!$B$2:$AH$214,13,FALSE)),0,(VLOOKUP($A483,'Autumn 2023 PVI'!$B$2:$AH$214,13,FALSE)))</f>
        <v>0</v>
      </c>
      <c r="L483" s="231">
        <f>IF(ISNA(VLOOKUP($A483,'Spring 2023 PVI'!$B$3:$AF$219,16,FALSE)),0,(VLOOKUP($A483,'Spring 2023 PVI'!$B$3:$AF$219,16,FALSE)))</f>
        <v>0</v>
      </c>
      <c r="M483" s="231">
        <f>IF(ISNA(VLOOKUP($A483,'Summer 2023 PVI'!$B$2:$AF$216,16,FALSE)),0,(VLOOKUP($A483,'Summer 2023 PVI'!$B$2:$AF$216,16,FALSE)))</f>
        <v>0</v>
      </c>
      <c r="N483" s="231">
        <f>IF(ISNA(VLOOKUP($A483,'Autumn 2023 PVI'!$B$2:$AH$214,16,FALSE)),0,(VLOOKUP($A483,'Autumn 2023 PVI'!$B$2:$AH$214,16,FALSE)))</f>
        <v>0</v>
      </c>
      <c r="O483" s="231">
        <f>IF(ISNA(VLOOKUP($A483,'Spring 2023 PVI'!$B$3:$AF$219,3,FALSE)),0,(VLOOKUP($A483,'Spring 2023 PVI'!$B$3:$AF$219,3,FALSE)))</f>
        <v>0</v>
      </c>
      <c r="P483" s="231">
        <f>IF(ISNA(VLOOKUP($A483,'Summer 2023 PVI'!$B$3:$AF$216,3,FALSE)),0,(VLOOKUP($A483,'Summer 2023 PVI'!$B$2:$AF$216,3,FALSE)))</f>
        <v>0</v>
      </c>
      <c r="Q483" s="231">
        <f>IF(ISNA(VLOOKUP($A483,'Autumn 2023 PVI'!$B$2:$AF$214,3,FALSE)),0,(VLOOKUP($A483,'Autumn 2023 PVI'!$B$2:$AF$214,3,FALSE)))</f>
        <v>0</v>
      </c>
      <c r="R483" s="231">
        <f>IF(ISNA(VLOOKUP($A483,'Spring 2023 PVI'!$B$3:$AF$219,10,FALSE)),0,(VLOOKUP($A483,'Spring 2023 PVI'!$B$3:$AF$219,10,FALSE)))</f>
        <v>0</v>
      </c>
      <c r="S483" s="231">
        <f>IF(ISNA(VLOOKUP($A483,'Summer 2023 PVI'!$B$2:$AF$216,10,FALSE)),0,(VLOOKUP($A483,'Summer 2023 PVI'!$B$2:$AF$216,10,FALSE)))</f>
        <v>0</v>
      </c>
      <c r="T483" s="231">
        <f>IF(ISNA(VLOOKUP($A483,'Autumn 2023 PVI'!$B$2:$AH$214,10,FALSE)),0,(VLOOKUP($A483,'Autumn 2023 PVI'!$B$2:$AH$214,10,FALSE)))</f>
        <v>0</v>
      </c>
      <c r="U483" s="231">
        <f>IF(ISNA(VLOOKUP($A483,'Spring 2023 PVI'!$B$3:$AF$219,26,FALSE)),0,(VLOOKUP($A483,'Spring 2023 PVI'!$B$3:$AF$219,26,FALSE)))</f>
        <v>0</v>
      </c>
      <c r="V483" s="231">
        <f>IF(ISNA(VLOOKUP($A483,'Spring 2023 PVI'!$B$3:$AF$219,26,FALSE)),0,(VLOOKUP($A483,'Spring 2023 PVI'!$B$3:$AF$219,26,FALSE)))</f>
        <v>0</v>
      </c>
      <c r="W483" s="231">
        <f>IF(ISNA(VLOOKUP($A483,'Spring 2023 PVI'!$B$3:$AF$219,26,FALSE)),0,(VLOOKUP($A483,'Spring 2023 PVI'!$B$3:$AF$219,26,FALSE)))</f>
        <v>0</v>
      </c>
      <c r="X483" s="231">
        <f>IF(ISNA(VLOOKUP($A483,'Spring 2023 PVI'!$B$3:$AF$219,27,FALSE)),0,(VLOOKUP($A483,'Spring 2023 PVI'!$B$3:$AF$219,27,FALSE)))</f>
        <v>0</v>
      </c>
      <c r="Y483" s="231">
        <f>IF(ISNA(VLOOKUP($A483,'Spring 2023 PVI'!$B$3:$AF$219,27,FALSE)),0,(VLOOKUP($A483,'Spring 2023 PVI'!$B$3:$AF$219,27,FALSE)))</f>
        <v>0</v>
      </c>
      <c r="Z483" s="231">
        <f>IF(ISNA(VLOOKUP($A483,'Spring 2023 PVI'!$B$3:$AF$219,27,FALSE)),0,(VLOOKUP($A483,'Spring 2023 PVI'!$B$3:$AF$219,27,FALSE)))</f>
        <v>0</v>
      </c>
      <c r="AA483" s="231">
        <f>IF(ISNA(VLOOKUP($A483,'Spring 2023 PVI'!$B$3:$AF$219,28,FALSE)),0,(VLOOKUP($A483,'Spring 2023 PVI'!$B$3:$AF$219,28,FALSE)))</f>
        <v>0</v>
      </c>
      <c r="AB483" s="231">
        <f>IF(ISNA(VLOOKUP($A483,'Spring 2023 PVI'!$B$3:$AF$219,28,FALSE)),0,(VLOOKUP($A483,'Spring 2023 PVI'!$B$3:$AF$219,28,FALSE)))</f>
        <v>0</v>
      </c>
      <c r="AC483" s="231">
        <f>IF(ISNA(VLOOKUP($A483,'Spring 2023 PVI'!$B$3:$AF$219,28,FALSE)),0,(VLOOKUP($A483,'Spring 2023 PVI'!$B$3:$AF$219,28,FALSE)))</f>
        <v>0</v>
      </c>
      <c r="AD483" s="384">
        <f t="shared" si="202"/>
        <v>0</v>
      </c>
      <c r="AE483" s="403">
        <v>105</v>
      </c>
      <c r="AF483" s="403">
        <v>0</v>
      </c>
      <c r="AG483" s="403">
        <v>15</v>
      </c>
      <c r="AH483" s="384">
        <f t="shared" si="209"/>
        <v>2433.9</v>
      </c>
      <c r="AI483" s="384">
        <f t="shared" si="210"/>
        <v>0</v>
      </c>
      <c r="AJ483" s="384">
        <f t="shared" si="211"/>
        <v>45.6</v>
      </c>
      <c r="AK483" s="384">
        <f t="shared" si="203"/>
        <v>2479.5</v>
      </c>
      <c r="AL483" s="403">
        <f>IF(ISNA(VLOOKUP($A483,'Spring 2023 PVI'!$B488:$AD488,29,FALSE)),0,(VLOOKUP($A483,'Spring 2023 PVI'!$B488:$AD488,29,FALSE)))</f>
        <v>0</v>
      </c>
      <c r="AM483" s="403">
        <f>IF(ISNA(VLOOKUP($A483,'Spring 2023 PVI'!$B488:$AZ488,30,FALSE)),0,(VLOOKUP($A483,'Spring 2023 PVI'!$B488:$AZ488,30,FALSE)))</f>
        <v>0</v>
      </c>
      <c r="AN483" s="402">
        <f t="shared" si="204"/>
        <v>0</v>
      </c>
      <c r="AO483" s="404">
        <f t="shared" si="205"/>
        <v>0</v>
      </c>
      <c r="AP483" s="384">
        <f t="shared" si="206"/>
        <v>2479.5</v>
      </c>
      <c r="AQ483" s="403"/>
      <c r="AR483" s="403" t="e">
        <f>VLOOKUP($A483,'Data EYFSS Indica'!$C:$AQ,27,0)</f>
        <v>#N/A</v>
      </c>
      <c r="AS483" s="403" t="e">
        <f>VLOOKUP($A483,'Data EYFSS Indica'!$C:$AQ,28,0)</f>
        <v>#N/A</v>
      </c>
      <c r="AT483" s="409" t="e">
        <f t="shared" si="207"/>
        <v>#N/A</v>
      </c>
      <c r="AU483" s="409" t="e">
        <f>(VLOOKUP($A483,'Data EYFSS Indica'!$C:$AQ,24,0))/3.2*AU$3</f>
        <v>#N/A</v>
      </c>
      <c r="AV483" s="413" t="e">
        <f t="shared" si="208"/>
        <v>#N/A</v>
      </c>
      <c r="AW483" s="410" t="e">
        <f t="shared" si="198"/>
        <v>#N/A</v>
      </c>
      <c r="AX483" s="410" t="e">
        <f t="shared" si="199"/>
        <v>#N/A</v>
      </c>
      <c r="AY483" s="410" t="e">
        <f t="shared" si="200"/>
        <v>#N/A</v>
      </c>
      <c r="AZ483" s="642">
        <f>(SUMIF('Spring 2023 School'!B:B,Budget!A483,'Spring 2023 School'!AG:AG)+SUMIF('Summer 2023 School'!B:B,Budget!A483,'Summer 2023 School'!AG:AG)+SUMIF('Autumn 2023 School'!B:B,Budget!A483,'Autumn 2023 School'!AG:AG))</f>
        <v>0</v>
      </c>
      <c r="BA483" s="410">
        <f t="shared" si="201"/>
        <v>0</v>
      </c>
      <c r="BI483">
        <f t="shared" si="212"/>
        <v>1575</v>
      </c>
      <c r="BJ483">
        <f t="shared" si="213"/>
        <v>0</v>
      </c>
      <c r="BK483">
        <f t="shared" si="214"/>
        <v>225</v>
      </c>
    </row>
    <row r="484" spans="1:63" x14ac:dyDescent="0.35">
      <c r="A484" s="231">
        <v>6520</v>
      </c>
      <c r="B484" t="s">
        <v>610</v>
      </c>
      <c r="C484" s="231">
        <f>IF(ISNA(VLOOKUP($A484,'Spring 2023 PVI'!$B$3:$AF$220,6,FALSE)),0,(VLOOKUP($A484,'Spring 2023 PVI'!$B$3:$AF$220,6,FALSE)))</f>
        <v>0</v>
      </c>
      <c r="D484" s="231">
        <f>IF(ISNA(VLOOKUP($A484,'Summer 2023 PVI'!$B$2:$AF$217,6,FALSE)),0,(VLOOKUP($A484,'Summer 2023 PVI'!$B$2:$AF$217,6,FALSE)))</f>
        <v>0</v>
      </c>
      <c r="E484" s="231">
        <f>IF(ISNA(VLOOKUP($A484,'Autumn 2023 PVI'!$B$2:$AH$214,6,FALSE)),0,(VLOOKUP($A484,'Autumn 2023 PVI'!$B$2:$AH$214,6,FALSE)))</f>
        <v>0</v>
      </c>
      <c r="F484" s="231">
        <f>IF(ISNA(VLOOKUP($A484,'Spring 2023 PVI'!$B$3:$AF$219,9,FALSE)),0,(VLOOKUP($A484,'Spring 2023 PVI'!$B$3:$AF$219,8,FALSE)))</f>
        <v>0</v>
      </c>
      <c r="G484" s="231">
        <f>IF(ISNA(VLOOKUP($A484,'Summer 2023 PVI'!$B$2:$AF$216,9,FALSE)),0,(VLOOKUP($A484,'Summer 2023 PVI'!$B$2:$AF$216,8,FALSE)))</f>
        <v>0</v>
      </c>
      <c r="H484" s="231">
        <f>IF(ISNA(VLOOKUP($A484,'Autumn 2023 PVI'!$B$2:$AH$214,9,FALSE)),0,(VLOOKUP($A484,'Autumn 2023 PVI'!$B$2:$AH$214,9,FALSE)))</f>
        <v>0</v>
      </c>
      <c r="I484" s="231">
        <f>IF(ISNA(VLOOKUP($A484,'Spring 2023 PVI'!$B$3:$AF$219,13,FALSE)),0,(VLOOKUP($A484,'Spring 2023 PVI'!$B$3:$AF$219,13,FALSE)))</f>
        <v>0</v>
      </c>
      <c r="J484" s="231">
        <f>IF(ISNA(VLOOKUP($A484,'Summer 2023 PVI'!$B$2:$AF$216,13,FALSE)),0,(VLOOKUP($A484,'Summer 2023 PVI'!$B$2:$AF$216,13,FALSE)))</f>
        <v>0</v>
      </c>
      <c r="K484" s="231">
        <f>IF(ISNA(VLOOKUP($A484,'Autumn 2023 PVI'!$B$2:$AH$214,13,FALSE)),0,(VLOOKUP($A484,'Autumn 2023 PVI'!$B$2:$AH$214,13,FALSE)))</f>
        <v>0</v>
      </c>
      <c r="L484" s="231">
        <f>IF(ISNA(VLOOKUP($A484,'Spring 2023 PVI'!$B$3:$AF$219,16,FALSE)),0,(VLOOKUP($A484,'Spring 2023 PVI'!$B$3:$AF$219,16,FALSE)))</f>
        <v>0</v>
      </c>
      <c r="M484" s="231">
        <f>IF(ISNA(VLOOKUP($A484,'Summer 2023 PVI'!$B$2:$AF$216,16,FALSE)),0,(VLOOKUP($A484,'Summer 2023 PVI'!$B$2:$AF$216,16,FALSE)))</f>
        <v>0</v>
      </c>
      <c r="N484" s="231">
        <f>IF(ISNA(VLOOKUP($A484,'Autumn 2023 PVI'!$B$2:$AH$214,16,FALSE)),0,(VLOOKUP($A484,'Autumn 2023 PVI'!$B$2:$AH$214,16,FALSE)))</f>
        <v>0</v>
      </c>
      <c r="O484" s="231">
        <f>IF(ISNA(VLOOKUP($A484,'Spring 2023 PVI'!$B$3:$AF$219,3,FALSE)),0,(VLOOKUP($A484,'Spring 2023 PVI'!$B$3:$AF$219,3,FALSE)))</f>
        <v>0</v>
      </c>
      <c r="P484" s="231">
        <f>IF(ISNA(VLOOKUP($A484,'Summer 2023 PVI'!$B$3:$AF$216,3,FALSE)),0,(VLOOKUP($A484,'Summer 2023 PVI'!$B$2:$AF$216,3,FALSE)))</f>
        <v>0</v>
      </c>
      <c r="Q484" s="231">
        <f>IF(ISNA(VLOOKUP($A484,'Autumn 2023 PVI'!$B$2:$AF$214,3,FALSE)),0,(VLOOKUP($A484,'Autumn 2023 PVI'!$B$2:$AF$214,3,FALSE)))</f>
        <v>0</v>
      </c>
      <c r="R484" s="231">
        <f>IF(ISNA(VLOOKUP($A484,'Spring 2023 PVI'!$B$3:$AF$219,10,FALSE)),0,(VLOOKUP($A484,'Spring 2023 PVI'!$B$3:$AF$219,10,FALSE)))</f>
        <v>0</v>
      </c>
      <c r="S484" s="231">
        <f>IF(ISNA(VLOOKUP($A484,'Summer 2023 PVI'!$B$2:$AF$216,10,FALSE)),0,(VLOOKUP($A484,'Summer 2023 PVI'!$B$2:$AF$216,10,FALSE)))</f>
        <v>0</v>
      </c>
      <c r="T484" s="231">
        <f>IF(ISNA(VLOOKUP($A484,'Autumn 2023 PVI'!$B$2:$AH$214,10,FALSE)),0,(VLOOKUP($A484,'Autumn 2023 PVI'!$B$2:$AH$214,10,FALSE)))</f>
        <v>0</v>
      </c>
      <c r="U484" s="231">
        <f>IF(ISNA(VLOOKUP($A484,'Spring 2023 PVI'!$B$3:$AF$219,26,FALSE)),0,(VLOOKUP($A484,'Spring 2023 PVI'!$B$3:$AF$219,26,FALSE)))</f>
        <v>0</v>
      </c>
      <c r="V484" s="231">
        <f>IF(ISNA(VLOOKUP($A484,'Spring 2023 PVI'!$B$3:$AF$219,26,FALSE)),0,(VLOOKUP($A484,'Spring 2023 PVI'!$B$3:$AF$219,26,FALSE)))</f>
        <v>0</v>
      </c>
      <c r="W484" s="231">
        <f>IF(ISNA(VLOOKUP($A484,'Spring 2023 PVI'!$B$3:$AF$219,26,FALSE)),0,(VLOOKUP($A484,'Spring 2023 PVI'!$B$3:$AF$219,26,FALSE)))</f>
        <v>0</v>
      </c>
      <c r="X484" s="231">
        <f>IF(ISNA(VLOOKUP($A484,'Spring 2023 PVI'!$B$3:$AF$219,27,FALSE)),0,(VLOOKUP($A484,'Spring 2023 PVI'!$B$3:$AF$219,27,FALSE)))</f>
        <v>0</v>
      </c>
      <c r="Y484" s="231">
        <f>IF(ISNA(VLOOKUP($A484,'Spring 2023 PVI'!$B$3:$AF$219,27,FALSE)),0,(VLOOKUP($A484,'Spring 2023 PVI'!$B$3:$AF$219,27,FALSE)))</f>
        <v>0</v>
      </c>
      <c r="Z484" s="231">
        <f>IF(ISNA(VLOOKUP($A484,'Spring 2023 PVI'!$B$3:$AF$219,27,FALSE)),0,(VLOOKUP($A484,'Spring 2023 PVI'!$B$3:$AF$219,27,FALSE)))</f>
        <v>0</v>
      </c>
      <c r="AA484" s="231">
        <f>IF(ISNA(VLOOKUP($A484,'Spring 2023 PVI'!$B$3:$AF$219,28,FALSE)),0,(VLOOKUP($A484,'Spring 2023 PVI'!$B$3:$AF$219,28,FALSE)))</f>
        <v>0</v>
      </c>
      <c r="AB484" s="231">
        <f>IF(ISNA(VLOOKUP($A484,'Spring 2023 PVI'!$B$3:$AF$219,28,FALSE)),0,(VLOOKUP($A484,'Spring 2023 PVI'!$B$3:$AF$219,28,FALSE)))</f>
        <v>0</v>
      </c>
      <c r="AC484" s="231">
        <f>IF(ISNA(VLOOKUP($A484,'Spring 2023 PVI'!$B$3:$AF$219,28,FALSE)),0,(VLOOKUP($A484,'Spring 2023 PVI'!$B$3:$AF$219,28,FALSE)))</f>
        <v>0</v>
      </c>
      <c r="AD484" s="384">
        <f t="shared" si="202"/>
        <v>0</v>
      </c>
      <c r="AE484" s="403">
        <v>135</v>
      </c>
      <c r="AF484" s="403">
        <v>75</v>
      </c>
      <c r="AG484" s="403">
        <v>30</v>
      </c>
      <c r="AH484" s="384">
        <f t="shared" si="209"/>
        <v>3129.2999999999997</v>
      </c>
      <c r="AI484" s="384">
        <f t="shared" si="210"/>
        <v>826.5</v>
      </c>
      <c r="AJ484" s="384">
        <f t="shared" si="211"/>
        <v>91.2</v>
      </c>
      <c r="AK484" s="384">
        <f t="shared" si="203"/>
        <v>4046.9999999999995</v>
      </c>
      <c r="AL484" s="403">
        <f>IF(ISNA(VLOOKUP($A484,'Spring 2023 PVI'!$B489:$AD489,29,FALSE)),0,(VLOOKUP($A484,'Spring 2023 PVI'!$B489:$AD489,29,FALSE)))</f>
        <v>0</v>
      </c>
      <c r="AM484" s="403">
        <f>IF(ISNA(VLOOKUP($A484,'Spring 2023 PVI'!$B489:$AZ489,30,FALSE)),0,(VLOOKUP($A484,'Spring 2023 PVI'!$B489:$AZ489,30,FALSE)))</f>
        <v>0</v>
      </c>
      <c r="AN484" s="402">
        <f t="shared" si="204"/>
        <v>0</v>
      </c>
      <c r="AO484" s="404">
        <f t="shared" si="205"/>
        <v>0</v>
      </c>
      <c r="AP484" s="384">
        <f t="shared" si="206"/>
        <v>4046.9999999999995</v>
      </c>
      <c r="AQ484" s="403"/>
      <c r="AR484" s="403" t="e">
        <f>VLOOKUP($A484,'Data EYFSS Indica'!$C:$AQ,27,0)</f>
        <v>#N/A</v>
      </c>
      <c r="AS484" s="403" t="e">
        <f>VLOOKUP($A484,'Data EYFSS Indica'!$C:$AQ,28,0)</f>
        <v>#N/A</v>
      </c>
      <c r="AT484" s="409" t="e">
        <f t="shared" si="207"/>
        <v>#N/A</v>
      </c>
      <c r="AU484" s="409" t="e">
        <f>(VLOOKUP($A484,'Data EYFSS Indica'!$C:$AQ,24,0))/3.2*AU$3</f>
        <v>#N/A</v>
      </c>
      <c r="AV484" s="413" t="e">
        <f t="shared" si="208"/>
        <v>#N/A</v>
      </c>
      <c r="AW484" s="410" t="e">
        <f t="shared" si="198"/>
        <v>#N/A</v>
      </c>
      <c r="AX484" s="410" t="e">
        <f t="shared" si="199"/>
        <v>#N/A</v>
      </c>
      <c r="AY484" s="410" t="e">
        <f t="shared" si="200"/>
        <v>#N/A</v>
      </c>
      <c r="AZ484" s="642">
        <f>(SUMIF('Spring 2023 School'!B:B,Budget!A484,'Spring 2023 School'!AG:AG)+SUMIF('Summer 2023 School'!B:B,Budget!A484,'Summer 2023 School'!AG:AG)+SUMIF('Autumn 2023 School'!B:B,Budget!A484,'Autumn 2023 School'!AG:AG))</f>
        <v>0</v>
      </c>
      <c r="BA484" s="410">
        <f t="shared" si="201"/>
        <v>0</v>
      </c>
      <c r="BI484">
        <f t="shared" si="212"/>
        <v>2025</v>
      </c>
      <c r="BJ484">
        <f t="shared" si="213"/>
        <v>1125</v>
      </c>
      <c r="BK484">
        <f t="shared" si="214"/>
        <v>450</v>
      </c>
    </row>
    <row r="485" spans="1:63" x14ac:dyDescent="0.35">
      <c r="A485" s="231">
        <v>6538</v>
      </c>
      <c r="B485" t="s">
        <v>611</v>
      </c>
      <c r="C485" s="231">
        <f>IF(ISNA(VLOOKUP($A485,'Spring 2023 PVI'!$B$3:$AF$220,6,FALSE)),0,(VLOOKUP($A485,'Spring 2023 PVI'!$B$3:$AF$220,6,FALSE)))</f>
        <v>0</v>
      </c>
      <c r="D485" s="231">
        <f>IF(ISNA(VLOOKUP($A485,'Summer 2023 PVI'!$B$2:$AF$217,6,FALSE)),0,(VLOOKUP($A485,'Summer 2023 PVI'!$B$2:$AF$217,6,FALSE)))</f>
        <v>0</v>
      </c>
      <c r="E485" s="231">
        <f>IF(ISNA(VLOOKUP($A485,'Autumn 2023 PVI'!$B$2:$AH$214,6,FALSE)),0,(VLOOKUP($A485,'Autumn 2023 PVI'!$B$2:$AH$214,6,FALSE)))</f>
        <v>0</v>
      </c>
      <c r="F485" s="231">
        <f>IF(ISNA(VLOOKUP($A485,'Spring 2023 PVI'!$B$3:$AF$219,9,FALSE)),0,(VLOOKUP($A485,'Spring 2023 PVI'!$B$3:$AF$219,8,FALSE)))</f>
        <v>0</v>
      </c>
      <c r="G485" s="231">
        <f>IF(ISNA(VLOOKUP($A485,'Summer 2023 PVI'!$B$2:$AF$216,9,FALSE)),0,(VLOOKUP($A485,'Summer 2023 PVI'!$B$2:$AF$216,8,FALSE)))</f>
        <v>0</v>
      </c>
      <c r="H485" s="231">
        <f>IF(ISNA(VLOOKUP($A485,'Autumn 2023 PVI'!$B$2:$AH$214,9,FALSE)),0,(VLOOKUP($A485,'Autumn 2023 PVI'!$B$2:$AH$214,9,FALSE)))</f>
        <v>0</v>
      </c>
      <c r="I485" s="231">
        <f>IF(ISNA(VLOOKUP($A485,'Spring 2023 PVI'!$B$3:$AF$219,13,FALSE)),0,(VLOOKUP($A485,'Spring 2023 PVI'!$B$3:$AF$219,13,FALSE)))</f>
        <v>0</v>
      </c>
      <c r="J485" s="231">
        <f>IF(ISNA(VLOOKUP($A485,'Summer 2023 PVI'!$B$2:$AF$216,13,FALSE)),0,(VLOOKUP($A485,'Summer 2023 PVI'!$B$2:$AF$216,13,FALSE)))</f>
        <v>0</v>
      </c>
      <c r="K485" s="231">
        <f>IF(ISNA(VLOOKUP($A485,'Autumn 2023 PVI'!$B$2:$AH$214,13,FALSE)),0,(VLOOKUP($A485,'Autumn 2023 PVI'!$B$2:$AH$214,13,FALSE)))</f>
        <v>0</v>
      </c>
      <c r="L485" s="231">
        <f>IF(ISNA(VLOOKUP($A485,'Spring 2023 PVI'!$B$3:$AF$219,16,FALSE)),0,(VLOOKUP($A485,'Spring 2023 PVI'!$B$3:$AF$219,16,FALSE)))</f>
        <v>0</v>
      </c>
      <c r="M485" s="231">
        <f>IF(ISNA(VLOOKUP($A485,'Summer 2023 PVI'!$B$2:$AF$216,16,FALSE)),0,(VLOOKUP($A485,'Summer 2023 PVI'!$B$2:$AF$216,16,FALSE)))</f>
        <v>0</v>
      </c>
      <c r="N485" s="231">
        <f>IF(ISNA(VLOOKUP($A485,'Autumn 2023 PVI'!$B$2:$AH$214,16,FALSE)),0,(VLOOKUP($A485,'Autumn 2023 PVI'!$B$2:$AH$214,16,FALSE)))</f>
        <v>0</v>
      </c>
      <c r="O485" s="231">
        <f>IF(ISNA(VLOOKUP($A485,'Spring 2023 PVI'!$B$3:$AF$219,3,FALSE)),0,(VLOOKUP($A485,'Spring 2023 PVI'!$B$3:$AF$219,3,FALSE)))</f>
        <v>0</v>
      </c>
      <c r="P485" s="231">
        <f>IF(ISNA(VLOOKUP($A485,'Summer 2023 PVI'!$B$3:$AF$216,3,FALSE)),0,(VLOOKUP($A485,'Summer 2023 PVI'!$B$2:$AF$216,3,FALSE)))</f>
        <v>0</v>
      </c>
      <c r="Q485" s="231">
        <f>IF(ISNA(VLOOKUP($A485,'Autumn 2023 PVI'!$B$2:$AF$214,3,FALSE)),0,(VLOOKUP($A485,'Autumn 2023 PVI'!$B$2:$AF$214,3,FALSE)))</f>
        <v>0</v>
      </c>
      <c r="R485" s="231">
        <f>IF(ISNA(VLOOKUP($A485,'Spring 2023 PVI'!$B$3:$AF$219,10,FALSE)),0,(VLOOKUP($A485,'Spring 2023 PVI'!$B$3:$AF$219,10,FALSE)))</f>
        <v>0</v>
      </c>
      <c r="S485" s="231">
        <f>IF(ISNA(VLOOKUP($A485,'Summer 2023 PVI'!$B$2:$AF$216,10,FALSE)),0,(VLOOKUP($A485,'Summer 2023 PVI'!$B$2:$AF$216,10,FALSE)))</f>
        <v>0</v>
      </c>
      <c r="T485" s="231">
        <f>IF(ISNA(VLOOKUP($A485,'Autumn 2023 PVI'!$B$2:$AH$214,10,FALSE)),0,(VLOOKUP($A485,'Autumn 2023 PVI'!$B$2:$AH$214,10,FALSE)))</f>
        <v>0</v>
      </c>
      <c r="U485" s="231">
        <f>IF(ISNA(VLOOKUP($A485,'Spring 2023 PVI'!$B$3:$AF$219,26,FALSE)),0,(VLOOKUP($A485,'Spring 2023 PVI'!$B$3:$AF$219,26,FALSE)))</f>
        <v>0</v>
      </c>
      <c r="V485" s="231">
        <f>IF(ISNA(VLOOKUP($A485,'Spring 2023 PVI'!$B$3:$AF$219,26,FALSE)),0,(VLOOKUP($A485,'Spring 2023 PVI'!$B$3:$AF$219,26,FALSE)))</f>
        <v>0</v>
      </c>
      <c r="W485" s="231">
        <f>IF(ISNA(VLOOKUP($A485,'Spring 2023 PVI'!$B$3:$AF$219,26,FALSE)),0,(VLOOKUP($A485,'Spring 2023 PVI'!$B$3:$AF$219,26,FALSE)))</f>
        <v>0</v>
      </c>
      <c r="X485" s="231">
        <f>IF(ISNA(VLOOKUP($A485,'Spring 2023 PVI'!$B$3:$AF$219,27,FALSE)),0,(VLOOKUP($A485,'Spring 2023 PVI'!$B$3:$AF$219,27,FALSE)))</f>
        <v>0</v>
      </c>
      <c r="Y485" s="231">
        <f>IF(ISNA(VLOOKUP($A485,'Spring 2023 PVI'!$B$3:$AF$219,27,FALSE)),0,(VLOOKUP($A485,'Spring 2023 PVI'!$B$3:$AF$219,27,FALSE)))</f>
        <v>0</v>
      </c>
      <c r="Z485" s="231">
        <f>IF(ISNA(VLOOKUP($A485,'Spring 2023 PVI'!$B$3:$AF$219,27,FALSE)),0,(VLOOKUP($A485,'Spring 2023 PVI'!$B$3:$AF$219,27,FALSE)))</f>
        <v>0</v>
      </c>
      <c r="AA485" s="231">
        <f>IF(ISNA(VLOOKUP($A485,'Spring 2023 PVI'!$B$3:$AF$219,28,FALSE)),0,(VLOOKUP($A485,'Spring 2023 PVI'!$B$3:$AF$219,28,FALSE)))</f>
        <v>0</v>
      </c>
      <c r="AB485" s="231">
        <f>IF(ISNA(VLOOKUP($A485,'Spring 2023 PVI'!$B$3:$AF$219,28,FALSE)),0,(VLOOKUP($A485,'Spring 2023 PVI'!$B$3:$AF$219,28,FALSE)))</f>
        <v>0</v>
      </c>
      <c r="AC485" s="231">
        <f>IF(ISNA(VLOOKUP($A485,'Spring 2023 PVI'!$B$3:$AF$219,28,FALSE)),0,(VLOOKUP($A485,'Spring 2023 PVI'!$B$3:$AF$219,28,FALSE)))</f>
        <v>0</v>
      </c>
      <c r="AD485" s="384">
        <f t="shared" si="202"/>
        <v>0</v>
      </c>
      <c r="AE485" s="403">
        <v>60</v>
      </c>
      <c r="AF485" s="403">
        <v>60</v>
      </c>
      <c r="AG485" s="403">
        <v>15</v>
      </c>
      <c r="AH485" s="384">
        <f t="shared" si="209"/>
        <v>1390.8</v>
      </c>
      <c r="AI485" s="384">
        <f t="shared" si="210"/>
        <v>661.19999999999993</v>
      </c>
      <c r="AJ485" s="384">
        <f t="shared" si="211"/>
        <v>45.6</v>
      </c>
      <c r="AK485" s="384">
        <f t="shared" si="203"/>
        <v>2097.6</v>
      </c>
      <c r="AL485" s="403">
        <f>IF(ISNA(VLOOKUP($A485,'Spring 2023 PVI'!$B490:$AD490,29,FALSE)),0,(VLOOKUP($A485,'Spring 2023 PVI'!$B490:$AD490,29,FALSE)))</f>
        <v>0</v>
      </c>
      <c r="AM485" s="403">
        <f>IF(ISNA(VLOOKUP($A485,'Spring 2023 PVI'!$B490:$AZ490,30,FALSE)),0,(VLOOKUP($A485,'Spring 2023 PVI'!$B490:$AZ490,30,FALSE)))</f>
        <v>0</v>
      </c>
      <c r="AN485" s="402">
        <f t="shared" si="204"/>
        <v>0</v>
      </c>
      <c r="AO485" s="404">
        <f t="shared" si="205"/>
        <v>0</v>
      </c>
      <c r="AP485" s="384">
        <f t="shared" si="206"/>
        <v>2097.6</v>
      </c>
      <c r="AQ485" s="403"/>
      <c r="AR485" s="403" t="e">
        <f>VLOOKUP($A485,'Data EYFSS Indica'!$C:$AQ,27,0)</f>
        <v>#N/A</v>
      </c>
      <c r="AS485" s="403" t="e">
        <f>VLOOKUP($A485,'Data EYFSS Indica'!$C:$AQ,28,0)</f>
        <v>#N/A</v>
      </c>
      <c r="AT485" s="409" t="e">
        <f t="shared" si="207"/>
        <v>#N/A</v>
      </c>
      <c r="AU485" s="409" t="e">
        <f>(VLOOKUP($A485,'Data EYFSS Indica'!$C:$AQ,24,0))/3.2*AU$3</f>
        <v>#N/A</v>
      </c>
      <c r="AV485" s="413" t="e">
        <f t="shared" si="208"/>
        <v>#N/A</v>
      </c>
      <c r="AW485" s="410" t="e">
        <f t="shared" si="198"/>
        <v>#N/A</v>
      </c>
      <c r="AX485" s="410" t="e">
        <f t="shared" si="199"/>
        <v>#N/A</v>
      </c>
      <c r="AY485" s="410" t="e">
        <f t="shared" si="200"/>
        <v>#N/A</v>
      </c>
      <c r="AZ485" s="642">
        <f>(SUMIF('Spring 2023 School'!B:B,Budget!A485,'Spring 2023 School'!AG:AG)+SUMIF('Summer 2023 School'!B:B,Budget!A485,'Summer 2023 School'!AG:AG)+SUMIF('Autumn 2023 School'!B:B,Budget!A485,'Autumn 2023 School'!AG:AG))</f>
        <v>0</v>
      </c>
      <c r="BA485" s="410">
        <f t="shared" si="201"/>
        <v>0</v>
      </c>
      <c r="BI485">
        <f t="shared" si="212"/>
        <v>900</v>
      </c>
      <c r="BJ485">
        <f t="shared" si="213"/>
        <v>900</v>
      </c>
      <c r="BK485">
        <f t="shared" si="214"/>
        <v>225</v>
      </c>
    </row>
    <row r="486" spans="1:63" x14ac:dyDescent="0.35">
      <c r="A486" s="231">
        <v>6554</v>
      </c>
      <c r="B486" t="s">
        <v>612</v>
      </c>
      <c r="C486" s="231">
        <f>IF(ISNA(VLOOKUP($A486,'Spring 2023 PVI'!$B$3:$AF$220,6,FALSE)),0,(VLOOKUP($A486,'Spring 2023 PVI'!$B$3:$AF$220,6,FALSE)))</f>
        <v>0</v>
      </c>
      <c r="D486" s="231">
        <f>IF(ISNA(VLOOKUP($A486,'Summer 2023 PVI'!$B$2:$AF$217,6,FALSE)),0,(VLOOKUP($A486,'Summer 2023 PVI'!$B$2:$AF$217,6,FALSE)))</f>
        <v>0</v>
      </c>
      <c r="E486" s="231">
        <f>IF(ISNA(VLOOKUP($A486,'Autumn 2023 PVI'!$B$2:$AH$214,6,FALSE)),0,(VLOOKUP($A486,'Autumn 2023 PVI'!$B$2:$AH$214,6,FALSE)))</f>
        <v>0</v>
      </c>
      <c r="F486" s="231">
        <f>IF(ISNA(VLOOKUP($A486,'Spring 2023 PVI'!$B$3:$AF$219,9,FALSE)),0,(VLOOKUP($A486,'Spring 2023 PVI'!$B$3:$AF$219,8,FALSE)))</f>
        <v>0</v>
      </c>
      <c r="G486" s="231">
        <f>IF(ISNA(VLOOKUP($A486,'Summer 2023 PVI'!$B$2:$AF$216,9,FALSE)),0,(VLOOKUP($A486,'Summer 2023 PVI'!$B$2:$AF$216,8,FALSE)))</f>
        <v>0</v>
      </c>
      <c r="H486" s="231">
        <f>IF(ISNA(VLOOKUP($A486,'Autumn 2023 PVI'!$B$2:$AH$214,9,FALSE)),0,(VLOOKUP($A486,'Autumn 2023 PVI'!$B$2:$AH$214,9,FALSE)))</f>
        <v>0</v>
      </c>
      <c r="I486" s="231">
        <f>IF(ISNA(VLOOKUP($A486,'Spring 2023 PVI'!$B$3:$AF$219,13,FALSE)),0,(VLOOKUP($A486,'Spring 2023 PVI'!$B$3:$AF$219,13,FALSE)))</f>
        <v>0</v>
      </c>
      <c r="J486" s="231">
        <f>IF(ISNA(VLOOKUP($A486,'Summer 2023 PVI'!$B$2:$AF$216,13,FALSE)),0,(VLOOKUP($A486,'Summer 2023 PVI'!$B$2:$AF$216,13,FALSE)))</f>
        <v>0</v>
      </c>
      <c r="K486" s="231">
        <f>IF(ISNA(VLOOKUP($A486,'Autumn 2023 PVI'!$B$2:$AH$214,13,FALSE)),0,(VLOOKUP($A486,'Autumn 2023 PVI'!$B$2:$AH$214,13,FALSE)))</f>
        <v>0</v>
      </c>
      <c r="L486" s="231">
        <f>IF(ISNA(VLOOKUP($A486,'Spring 2023 PVI'!$B$3:$AF$219,16,FALSE)),0,(VLOOKUP($A486,'Spring 2023 PVI'!$B$3:$AF$219,16,FALSE)))</f>
        <v>0</v>
      </c>
      <c r="M486" s="231">
        <f>IF(ISNA(VLOOKUP($A486,'Summer 2023 PVI'!$B$2:$AF$216,16,FALSE)),0,(VLOOKUP($A486,'Summer 2023 PVI'!$B$2:$AF$216,16,FALSE)))</f>
        <v>0</v>
      </c>
      <c r="N486" s="231">
        <f>IF(ISNA(VLOOKUP($A486,'Autumn 2023 PVI'!$B$2:$AH$214,16,FALSE)),0,(VLOOKUP($A486,'Autumn 2023 PVI'!$B$2:$AH$214,16,FALSE)))</f>
        <v>0</v>
      </c>
      <c r="O486" s="231">
        <f>IF(ISNA(VLOOKUP($A486,'Spring 2023 PVI'!$B$3:$AF$219,3,FALSE)),0,(VLOOKUP($A486,'Spring 2023 PVI'!$B$3:$AF$219,3,FALSE)))</f>
        <v>0</v>
      </c>
      <c r="P486" s="231">
        <f>IF(ISNA(VLOOKUP($A486,'Summer 2023 PVI'!$B$3:$AF$216,3,FALSE)),0,(VLOOKUP($A486,'Summer 2023 PVI'!$B$2:$AF$216,3,FALSE)))</f>
        <v>0</v>
      </c>
      <c r="Q486" s="231">
        <f>IF(ISNA(VLOOKUP($A486,'Autumn 2023 PVI'!$B$2:$AF$214,3,FALSE)),0,(VLOOKUP($A486,'Autumn 2023 PVI'!$B$2:$AF$214,3,FALSE)))</f>
        <v>0</v>
      </c>
      <c r="R486" s="231">
        <f>IF(ISNA(VLOOKUP($A486,'Spring 2023 PVI'!$B$3:$AF$219,10,FALSE)),0,(VLOOKUP($A486,'Spring 2023 PVI'!$B$3:$AF$219,10,FALSE)))</f>
        <v>0</v>
      </c>
      <c r="S486" s="231">
        <f>IF(ISNA(VLOOKUP($A486,'Summer 2023 PVI'!$B$2:$AF$216,10,FALSE)),0,(VLOOKUP($A486,'Summer 2023 PVI'!$B$2:$AF$216,10,FALSE)))</f>
        <v>0</v>
      </c>
      <c r="T486" s="231">
        <f>IF(ISNA(VLOOKUP($A486,'Autumn 2023 PVI'!$B$2:$AH$214,10,FALSE)),0,(VLOOKUP($A486,'Autumn 2023 PVI'!$B$2:$AH$214,10,FALSE)))</f>
        <v>0</v>
      </c>
      <c r="U486" s="231">
        <f>IF(ISNA(VLOOKUP($A486,'Spring 2023 PVI'!$B$3:$AF$219,26,FALSE)),0,(VLOOKUP($A486,'Spring 2023 PVI'!$B$3:$AF$219,26,FALSE)))</f>
        <v>0</v>
      </c>
      <c r="V486" s="231">
        <f>IF(ISNA(VLOOKUP($A486,'Spring 2023 PVI'!$B$3:$AF$219,26,FALSE)),0,(VLOOKUP($A486,'Spring 2023 PVI'!$B$3:$AF$219,26,FALSE)))</f>
        <v>0</v>
      </c>
      <c r="W486" s="231">
        <f>IF(ISNA(VLOOKUP($A486,'Spring 2023 PVI'!$B$3:$AF$219,26,FALSE)),0,(VLOOKUP($A486,'Spring 2023 PVI'!$B$3:$AF$219,26,FALSE)))</f>
        <v>0</v>
      </c>
      <c r="X486" s="231">
        <f>IF(ISNA(VLOOKUP($A486,'Spring 2023 PVI'!$B$3:$AF$219,27,FALSE)),0,(VLOOKUP($A486,'Spring 2023 PVI'!$B$3:$AF$219,27,FALSE)))</f>
        <v>0</v>
      </c>
      <c r="Y486" s="231">
        <f>IF(ISNA(VLOOKUP($A486,'Spring 2023 PVI'!$B$3:$AF$219,27,FALSE)),0,(VLOOKUP($A486,'Spring 2023 PVI'!$B$3:$AF$219,27,FALSE)))</f>
        <v>0</v>
      </c>
      <c r="Z486" s="231">
        <f>IF(ISNA(VLOOKUP($A486,'Spring 2023 PVI'!$B$3:$AF$219,27,FALSE)),0,(VLOOKUP($A486,'Spring 2023 PVI'!$B$3:$AF$219,27,FALSE)))</f>
        <v>0</v>
      </c>
      <c r="AA486" s="231">
        <f>IF(ISNA(VLOOKUP($A486,'Spring 2023 PVI'!$B$3:$AF$219,28,FALSE)),0,(VLOOKUP($A486,'Spring 2023 PVI'!$B$3:$AF$219,28,FALSE)))</f>
        <v>0</v>
      </c>
      <c r="AB486" s="231">
        <f>IF(ISNA(VLOOKUP($A486,'Spring 2023 PVI'!$B$3:$AF$219,28,FALSE)),0,(VLOOKUP($A486,'Spring 2023 PVI'!$B$3:$AF$219,28,FALSE)))</f>
        <v>0</v>
      </c>
      <c r="AC486" s="231">
        <f>IF(ISNA(VLOOKUP($A486,'Spring 2023 PVI'!$B$3:$AF$219,28,FALSE)),0,(VLOOKUP($A486,'Spring 2023 PVI'!$B$3:$AF$219,28,FALSE)))</f>
        <v>0</v>
      </c>
      <c r="AD486" s="384">
        <f t="shared" si="202"/>
        <v>0</v>
      </c>
      <c r="AE486" s="403">
        <v>0</v>
      </c>
      <c r="AF486" s="403">
        <v>105</v>
      </c>
      <c r="AG486" s="403">
        <v>60</v>
      </c>
      <c r="AH486" s="384">
        <f t="shared" si="209"/>
        <v>0</v>
      </c>
      <c r="AI486" s="384">
        <f t="shared" si="210"/>
        <v>1157.0999999999999</v>
      </c>
      <c r="AJ486" s="384">
        <f t="shared" si="211"/>
        <v>182.4</v>
      </c>
      <c r="AK486" s="384">
        <f t="shared" si="203"/>
        <v>1339.5</v>
      </c>
      <c r="AL486" s="403">
        <f>IF(ISNA(VLOOKUP($A486,'Spring 2023 PVI'!$B491:$AD491,29,FALSE)),0,(VLOOKUP($A486,'Spring 2023 PVI'!$B491:$AD491,29,FALSE)))</f>
        <v>0</v>
      </c>
      <c r="AM486" s="403">
        <f>IF(ISNA(VLOOKUP($A486,'Spring 2023 PVI'!$B491:$AZ491,30,FALSE)),0,(VLOOKUP($A486,'Spring 2023 PVI'!$B491:$AZ491,30,FALSE)))</f>
        <v>0</v>
      </c>
      <c r="AN486" s="402">
        <f t="shared" si="204"/>
        <v>0</v>
      </c>
      <c r="AO486" s="404">
        <f t="shared" si="205"/>
        <v>0</v>
      </c>
      <c r="AP486" s="384">
        <f t="shared" si="206"/>
        <v>1339.5</v>
      </c>
      <c r="AQ486" s="403"/>
      <c r="AR486" s="403" t="e">
        <f>VLOOKUP($A486,'Data EYFSS Indica'!$C:$AQ,27,0)</f>
        <v>#N/A</v>
      </c>
      <c r="AS486" s="403" t="e">
        <f>VLOOKUP($A486,'Data EYFSS Indica'!$C:$AQ,28,0)</f>
        <v>#N/A</v>
      </c>
      <c r="AT486" s="409" t="e">
        <f t="shared" si="207"/>
        <v>#N/A</v>
      </c>
      <c r="AU486" s="409" t="e">
        <f>(VLOOKUP($A486,'Data EYFSS Indica'!$C:$AQ,24,0))/3.2*AU$3</f>
        <v>#N/A</v>
      </c>
      <c r="AV486" s="413" t="e">
        <f t="shared" si="208"/>
        <v>#N/A</v>
      </c>
      <c r="AW486" s="410" t="e">
        <f t="shared" si="198"/>
        <v>#N/A</v>
      </c>
      <c r="AX486" s="410" t="e">
        <f t="shared" si="199"/>
        <v>#N/A</v>
      </c>
      <c r="AY486" s="410" t="e">
        <f t="shared" si="200"/>
        <v>#N/A</v>
      </c>
      <c r="AZ486" s="642">
        <f>(SUMIF('Spring 2023 School'!B:B,Budget!A486,'Spring 2023 School'!AG:AG)+SUMIF('Summer 2023 School'!B:B,Budget!A486,'Summer 2023 School'!AG:AG)+SUMIF('Autumn 2023 School'!B:B,Budget!A486,'Autumn 2023 School'!AG:AG))</f>
        <v>0</v>
      </c>
      <c r="BA486" s="410">
        <f t="shared" si="201"/>
        <v>0</v>
      </c>
      <c r="BI486">
        <f t="shared" si="212"/>
        <v>0</v>
      </c>
      <c r="BJ486">
        <f t="shared" si="213"/>
        <v>1575</v>
      </c>
      <c r="BK486">
        <f t="shared" si="214"/>
        <v>900</v>
      </c>
    </row>
    <row r="487" spans="1:63" x14ac:dyDescent="0.35">
      <c r="A487" s="231">
        <v>6569</v>
      </c>
      <c r="B487" t="s">
        <v>613</v>
      </c>
      <c r="C487" s="231">
        <f>IF(ISNA(VLOOKUP($A487,'Spring 2023 PVI'!$B$3:$AF$220,6,FALSE)),0,(VLOOKUP($A487,'Spring 2023 PVI'!$B$3:$AF$220,6,FALSE)))</f>
        <v>0</v>
      </c>
      <c r="D487" s="231">
        <f>IF(ISNA(VLOOKUP($A487,'Summer 2023 PVI'!$B$2:$AF$217,6,FALSE)),0,(VLOOKUP($A487,'Summer 2023 PVI'!$B$2:$AF$217,6,FALSE)))</f>
        <v>0</v>
      </c>
      <c r="E487" s="231">
        <f>IF(ISNA(VLOOKUP($A487,'Autumn 2023 PVI'!$B$2:$AH$214,6,FALSE)),0,(VLOOKUP($A487,'Autumn 2023 PVI'!$B$2:$AH$214,6,FALSE)))</f>
        <v>0</v>
      </c>
      <c r="F487" s="231">
        <f>IF(ISNA(VLOOKUP($A487,'Spring 2023 PVI'!$B$3:$AF$219,9,FALSE)),0,(VLOOKUP($A487,'Spring 2023 PVI'!$B$3:$AF$219,8,FALSE)))</f>
        <v>0</v>
      </c>
      <c r="G487" s="231">
        <f>IF(ISNA(VLOOKUP($A487,'Summer 2023 PVI'!$B$2:$AF$216,9,FALSE)),0,(VLOOKUP($A487,'Summer 2023 PVI'!$B$2:$AF$216,8,FALSE)))</f>
        <v>0</v>
      </c>
      <c r="H487" s="231">
        <f>IF(ISNA(VLOOKUP($A487,'Autumn 2023 PVI'!$B$2:$AH$214,9,FALSE)),0,(VLOOKUP($A487,'Autumn 2023 PVI'!$B$2:$AH$214,9,FALSE)))</f>
        <v>0</v>
      </c>
      <c r="I487" s="231">
        <f>IF(ISNA(VLOOKUP($A487,'Spring 2023 PVI'!$B$3:$AF$219,13,FALSE)),0,(VLOOKUP($A487,'Spring 2023 PVI'!$B$3:$AF$219,13,FALSE)))</f>
        <v>0</v>
      </c>
      <c r="J487" s="231">
        <f>IF(ISNA(VLOOKUP($A487,'Summer 2023 PVI'!$B$2:$AF$216,13,FALSE)),0,(VLOOKUP($A487,'Summer 2023 PVI'!$B$2:$AF$216,13,FALSE)))</f>
        <v>0</v>
      </c>
      <c r="K487" s="231">
        <f>IF(ISNA(VLOOKUP($A487,'Autumn 2023 PVI'!$B$2:$AH$214,13,FALSE)),0,(VLOOKUP($A487,'Autumn 2023 PVI'!$B$2:$AH$214,13,FALSE)))</f>
        <v>0</v>
      </c>
      <c r="L487" s="231">
        <f>IF(ISNA(VLOOKUP($A487,'Spring 2023 PVI'!$B$3:$AF$219,16,FALSE)),0,(VLOOKUP($A487,'Spring 2023 PVI'!$B$3:$AF$219,16,FALSE)))</f>
        <v>0</v>
      </c>
      <c r="M487" s="231">
        <f>IF(ISNA(VLOOKUP($A487,'Summer 2023 PVI'!$B$2:$AF$216,16,FALSE)),0,(VLOOKUP($A487,'Summer 2023 PVI'!$B$2:$AF$216,16,FALSE)))</f>
        <v>0</v>
      </c>
      <c r="N487" s="231">
        <f>IF(ISNA(VLOOKUP($A487,'Autumn 2023 PVI'!$B$2:$AH$214,16,FALSE)),0,(VLOOKUP($A487,'Autumn 2023 PVI'!$B$2:$AH$214,16,FALSE)))</f>
        <v>0</v>
      </c>
      <c r="O487" s="231">
        <f>IF(ISNA(VLOOKUP($A487,'Spring 2023 PVI'!$B$3:$AF$219,3,FALSE)),0,(VLOOKUP($A487,'Spring 2023 PVI'!$B$3:$AF$219,3,FALSE)))</f>
        <v>0</v>
      </c>
      <c r="P487" s="231">
        <f>IF(ISNA(VLOOKUP($A487,'Summer 2023 PVI'!$B$3:$AF$216,3,FALSE)),0,(VLOOKUP($A487,'Summer 2023 PVI'!$B$2:$AF$216,3,FALSE)))</f>
        <v>0</v>
      </c>
      <c r="Q487" s="231">
        <f>IF(ISNA(VLOOKUP($A487,'Autumn 2023 PVI'!$B$2:$AF$214,3,FALSE)),0,(VLOOKUP($A487,'Autumn 2023 PVI'!$B$2:$AF$214,3,FALSE)))</f>
        <v>0</v>
      </c>
      <c r="R487" s="231">
        <f>IF(ISNA(VLOOKUP($A487,'Spring 2023 PVI'!$B$3:$AF$219,10,FALSE)),0,(VLOOKUP($A487,'Spring 2023 PVI'!$B$3:$AF$219,10,FALSE)))</f>
        <v>0</v>
      </c>
      <c r="S487" s="231">
        <f>IF(ISNA(VLOOKUP($A487,'Summer 2023 PVI'!$B$2:$AF$216,10,FALSE)),0,(VLOOKUP($A487,'Summer 2023 PVI'!$B$2:$AF$216,10,FALSE)))</f>
        <v>0</v>
      </c>
      <c r="T487" s="231">
        <f>IF(ISNA(VLOOKUP($A487,'Autumn 2023 PVI'!$B$2:$AH$214,10,FALSE)),0,(VLOOKUP($A487,'Autumn 2023 PVI'!$B$2:$AH$214,10,FALSE)))</f>
        <v>0</v>
      </c>
      <c r="U487" s="231">
        <f>IF(ISNA(VLOOKUP($A487,'Spring 2023 PVI'!$B$3:$AF$219,26,FALSE)),0,(VLOOKUP($A487,'Spring 2023 PVI'!$B$3:$AF$219,26,FALSE)))</f>
        <v>0</v>
      </c>
      <c r="V487" s="231">
        <f>IF(ISNA(VLOOKUP($A487,'Spring 2023 PVI'!$B$3:$AF$219,26,FALSE)),0,(VLOOKUP($A487,'Spring 2023 PVI'!$B$3:$AF$219,26,FALSE)))</f>
        <v>0</v>
      </c>
      <c r="W487" s="231">
        <f>IF(ISNA(VLOOKUP($A487,'Spring 2023 PVI'!$B$3:$AF$219,26,FALSE)),0,(VLOOKUP($A487,'Spring 2023 PVI'!$B$3:$AF$219,26,FALSE)))</f>
        <v>0</v>
      </c>
      <c r="X487" s="231">
        <f>IF(ISNA(VLOOKUP($A487,'Spring 2023 PVI'!$B$3:$AF$219,27,FALSE)),0,(VLOOKUP($A487,'Spring 2023 PVI'!$B$3:$AF$219,27,FALSE)))</f>
        <v>0</v>
      </c>
      <c r="Y487" s="231">
        <f>IF(ISNA(VLOOKUP($A487,'Spring 2023 PVI'!$B$3:$AF$219,27,FALSE)),0,(VLOOKUP($A487,'Spring 2023 PVI'!$B$3:$AF$219,27,FALSE)))</f>
        <v>0</v>
      </c>
      <c r="Z487" s="231">
        <f>IF(ISNA(VLOOKUP($A487,'Spring 2023 PVI'!$B$3:$AF$219,27,FALSE)),0,(VLOOKUP($A487,'Spring 2023 PVI'!$B$3:$AF$219,27,FALSE)))</f>
        <v>0</v>
      </c>
      <c r="AA487" s="231">
        <f>IF(ISNA(VLOOKUP($A487,'Spring 2023 PVI'!$B$3:$AF$219,28,FALSE)),0,(VLOOKUP($A487,'Spring 2023 PVI'!$B$3:$AF$219,28,FALSE)))</f>
        <v>0</v>
      </c>
      <c r="AB487" s="231">
        <f>IF(ISNA(VLOOKUP($A487,'Spring 2023 PVI'!$B$3:$AF$219,28,FALSE)),0,(VLOOKUP($A487,'Spring 2023 PVI'!$B$3:$AF$219,28,FALSE)))</f>
        <v>0</v>
      </c>
      <c r="AC487" s="231">
        <f>IF(ISNA(VLOOKUP($A487,'Spring 2023 PVI'!$B$3:$AF$219,28,FALSE)),0,(VLOOKUP($A487,'Spring 2023 PVI'!$B$3:$AF$219,28,FALSE)))</f>
        <v>0</v>
      </c>
      <c r="AD487" s="384">
        <f t="shared" si="202"/>
        <v>0</v>
      </c>
      <c r="AE487" s="403">
        <v>0</v>
      </c>
      <c r="AF487" s="403">
        <v>0</v>
      </c>
      <c r="AG487" s="403">
        <v>15</v>
      </c>
      <c r="AH487" s="384">
        <f t="shared" si="209"/>
        <v>0</v>
      </c>
      <c r="AI487" s="384">
        <f t="shared" si="210"/>
        <v>0</v>
      </c>
      <c r="AJ487" s="384">
        <f t="shared" si="211"/>
        <v>45.6</v>
      </c>
      <c r="AK487" s="384">
        <f t="shared" si="203"/>
        <v>45.6</v>
      </c>
      <c r="AL487" s="403">
        <f>IF(ISNA(VLOOKUP($A487,'Spring 2023 PVI'!$B492:$AD492,29,FALSE)),0,(VLOOKUP($A487,'Spring 2023 PVI'!$B492:$AD492,29,FALSE)))</f>
        <v>0</v>
      </c>
      <c r="AM487" s="403">
        <f>IF(ISNA(VLOOKUP($A487,'Spring 2023 PVI'!$B492:$AZ492,30,FALSE)),0,(VLOOKUP($A487,'Spring 2023 PVI'!$B492:$AZ492,30,FALSE)))</f>
        <v>0</v>
      </c>
      <c r="AN487" s="402">
        <f t="shared" si="204"/>
        <v>0</v>
      </c>
      <c r="AO487" s="404">
        <f t="shared" si="205"/>
        <v>0</v>
      </c>
      <c r="AP487" s="384">
        <f t="shared" si="206"/>
        <v>45.6</v>
      </c>
      <c r="AQ487" s="403"/>
      <c r="AR487" s="403" t="e">
        <f>VLOOKUP($A487,'Data EYFSS Indica'!$C:$AQ,27,0)</f>
        <v>#N/A</v>
      </c>
      <c r="AS487" s="403" t="e">
        <f>VLOOKUP($A487,'Data EYFSS Indica'!$C:$AQ,28,0)</f>
        <v>#N/A</v>
      </c>
      <c r="AT487" s="409" t="e">
        <f t="shared" si="207"/>
        <v>#N/A</v>
      </c>
      <c r="AU487" s="409" t="e">
        <f>(VLOOKUP($A487,'Data EYFSS Indica'!$C:$AQ,24,0))/3.2*AU$3</f>
        <v>#N/A</v>
      </c>
      <c r="AV487" s="413" t="e">
        <f t="shared" si="208"/>
        <v>#N/A</v>
      </c>
      <c r="AW487" s="410" t="e">
        <f t="shared" si="198"/>
        <v>#N/A</v>
      </c>
      <c r="AX487" s="410" t="e">
        <f t="shared" si="199"/>
        <v>#N/A</v>
      </c>
      <c r="AY487" s="410" t="e">
        <f t="shared" si="200"/>
        <v>#N/A</v>
      </c>
      <c r="AZ487" s="642">
        <f>(SUMIF('Spring 2023 School'!B:B,Budget!A487,'Spring 2023 School'!AG:AG)+SUMIF('Summer 2023 School'!B:B,Budget!A487,'Summer 2023 School'!AG:AG)+SUMIF('Autumn 2023 School'!B:B,Budget!A487,'Autumn 2023 School'!AG:AG))</f>
        <v>0</v>
      </c>
      <c r="BA487" s="410">
        <f t="shared" si="201"/>
        <v>0</v>
      </c>
      <c r="BI487">
        <f t="shared" si="212"/>
        <v>0</v>
      </c>
      <c r="BJ487">
        <f t="shared" si="213"/>
        <v>0</v>
      </c>
      <c r="BK487">
        <f t="shared" si="214"/>
        <v>225</v>
      </c>
    </row>
    <row r="488" spans="1:63" x14ac:dyDescent="0.35">
      <c r="A488" s="231">
        <v>6580</v>
      </c>
      <c r="B488" t="s">
        <v>614</v>
      </c>
      <c r="C488" s="231">
        <f>IF(ISNA(VLOOKUP($A488,'Spring 2023 PVI'!$B$3:$AF$220,6,FALSE)),0,(VLOOKUP($A488,'Spring 2023 PVI'!$B$3:$AF$220,6,FALSE)))</f>
        <v>0</v>
      </c>
      <c r="D488" s="231">
        <f>IF(ISNA(VLOOKUP($A488,'Summer 2023 PVI'!$B$2:$AF$217,6,FALSE)),0,(VLOOKUP($A488,'Summer 2023 PVI'!$B$2:$AF$217,6,FALSE)))</f>
        <v>0</v>
      </c>
      <c r="E488" s="231">
        <f>IF(ISNA(VLOOKUP($A488,'Autumn 2023 PVI'!$B$2:$AH$214,6,FALSE)),0,(VLOOKUP($A488,'Autumn 2023 PVI'!$B$2:$AH$214,6,FALSE)))</f>
        <v>0</v>
      </c>
      <c r="F488" s="231">
        <f>IF(ISNA(VLOOKUP($A488,'Spring 2023 PVI'!$B$3:$AF$219,9,FALSE)),0,(VLOOKUP($A488,'Spring 2023 PVI'!$B$3:$AF$219,8,FALSE)))</f>
        <v>0</v>
      </c>
      <c r="G488" s="231">
        <f>IF(ISNA(VLOOKUP($A488,'Summer 2023 PVI'!$B$2:$AF$216,9,FALSE)),0,(VLOOKUP($A488,'Summer 2023 PVI'!$B$2:$AF$216,8,FALSE)))</f>
        <v>0</v>
      </c>
      <c r="H488" s="231">
        <f>IF(ISNA(VLOOKUP($A488,'Autumn 2023 PVI'!$B$2:$AH$214,9,FALSE)),0,(VLOOKUP($A488,'Autumn 2023 PVI'!$B$2:$AH$214,9,FALSE)))</f>
        <v>0</v>
      </c>
      <c r="I488" s="231">
        <f>IF(ISNA(VLOOKUP($A488,'Spring 2023 PVI'!$B$3:$AF$219,13,FALSE)),0,(VLOOKUP($A488,'Spring 2023 PVI'!$B$3:$AF$219,13,FALSE)))</f>
        <v>0</v>
      </c>
      <c r="J488" s="231">
        <f>IF(ISNA(VLOOKUP($A488,'Summer 2023 PVI'!$B$2:$AF$216,13,FALSE)),0,(VLOOKUP($A488,'Summer 2023 PVI'!$B$2:$AF$216,13,FALSE)))</f>
        <v>0</v>
      </c>
      <c r="K488" s="231">
        <f>IF(ISNA(VLOOKUP($A488,'Autumn 2023 PVI'!$B$2:$AH$214,13,FALSE)),0,(VLOOKUP($A488,'Autumn 2023 PVI'!$B$2:$AH$214,13,FALSE)))</f>
        <v>0</v>
      </c>
      <c r="L488" s="231">
        <f>IF(ISNA(VLOOKUP($A488,'Spring 2023 PVI'!$B$3:$AF$219,16,FALSE)),0,(VLOOKUP($A488,'Spring 2023 PVI'!$B$3:$AF$219,16,FALSE)))</f>
        <v>0</v>
      </c>
      <c r="M488" s="231">
        <f>IF(ISNA(VLOOKUP($A488,'Summer 2023 PVI'!$B$2:$AF$216,16,FALSE)),0,(VLOOKUP($A488,'Summer 2023 PVI'!$B$2:$AF$216,16,FALSE)))</f>
        <v>0</v>
      </c>
      <c r="N488" s="231">
        <f>IF(ISNA(VLOOKUP($A488,'Autumn 2023 PVI'!$B$2:$AH$214,16,FALSE)),0,(VLOOKUP($A488,'Autumn 2023 PVI'!$B$2:$AH$214,16,FALSE)))</f>
        <v>0</v>
      </c>
      <c r="O488" s="231">
        <f>IF(ISNA(VLOOKUP($A488,'Spring 2023 PVI'!$B$3:$AF$219,3,FALSE)),0,(VLOOKUP($A488,'Spring 2023 PVI'!$B$3:$AF$219,3,FALSE)))</f>
        <v>0</v>
      </c>
      <c r="P488" s="231">
        <f>IF(ISNA(VLOOKUP($A488,'Summer 2023 PVI'!$B$3:$AF$216,3,FALSE)),0,(VLOOKUP($A488,'Summer 2023 PVI'!$B$2:$AF$216,3,FALSE)))</f>
        <v>0</v>
      </c>
      <c r="Q488" s="231">
        <f>IF(ISNA(VLOOKUP($A488,'Autumn 2023 PVI'!$B$2:$AF$214,3,FALSE)),0,(VLOOKUP($A488,'Autumn 2023 PVI'!$B$2:$AF$214,3,FALSE)))</f>
        <v>0</v>
      </c>
      <c r="R488" s="231">
        <f>IF(ISNA(VLOOKUP($A488,'Spring 2023 PVI'!$B$3:$AF$219,10,FALSE)),0,(VLOOKUP($A488,'Spring 2023 PVI'!$B$3:$AF$219,10,FALSE)))</f>
        <v>0</v>
      </c>
      <c r="S488" s="231">
        <f>IF(ISNA(VLOOKUP($A488,'Summer 2023 PVI'!$B$2:$AF$216,10,FALSE)),0,(VLOOKUP($A488,'Summer 2023 PVI'!$B$2:$AF$216,10,FALSE)))</f>
        <v>0</v>
      </c>
      <c r="T488" s="231">
        <f>IF(ISNA(VLOOKUP($A488,'Autumn 2023 PVI'!$B$2:$AH$214,10,FALSE)),0,(VLOOKUP($A488,'Autumn 2023 PVI'!$B$2:$AH$214,10,FALSE)))</f>
        <v>0</v>
      </c>
      <c r="U488" s="231">
        <f>IF(ISNA(VLOOKUP($A488,'Spring 2023 PVI'!$B$3:$AF$219,26,FALSE)),0,(VLOOKUP($A488,'Spring 2023 PVI'!$B$3:$AF$219,26,FALSE)))</f>
        <v>0</v>
      </c>
      <c r="V488" s="231">
        <f>IF(ISNA(VLOOKUP($A488,'Spring 2023 PVI'!$B$3:$AF$219,26,FALSE)),0,(VLOOKUP($A488,'Spring 2023 PVI'!$B$3:$AF$219,26,FALSE)))</f>
        <v>0</v>
      </c>
      <c r="W488" s="231">
        <f>IF(ISNA(VLOOKUP($A488,'Spring 2023 PVI'!$B$3:$AF$219,26,FALSE)),0,(VLOOKUP($A488,'Spring 2023 PVI'!$B$3:$AF$219,26,FALSE)))</f>
        <v>0</v>
      </c>
      <c r="X488" s="231">
        <f>IF(ISNA(VLOOKUP($A488,'Spring 2023 PVI'!$B$3:$AF$219,27,FALSE)),0,(VLOOKUP($A488,'Spring 2023 PVI'!$B$3:$AF$219,27,FALSE)))</f>
        <v>0</v>
      </c>
      <c r="Y488" s="231">
        <f>IF(ISNA(VLOOKUP($A488,'Spring 2023 PVI'!$B$3:$AF$219,27,FALSE)),0,(VLOOKUP($A488,'Spring 2023 PVI'!$B$3:$AF$219,27,FALSE)))</f>
        <v>0</v>
      </c>
      <c r="Z488" s="231">
        <f>IF(ISNA(VLOOKUP($A488,'Spring 2023 PVI'!$B$3:$AF$219,27,FALSE)),0,(VLOOKUP($A488,'Spring 2023 PVI'!$B$3:$AF$219,27,FALSE)))</f>
        <v>0</v>
      </c>
      <c r="AA488" s="231">
        <f>IF(ISNA(VLOOKUP($A488,'Spring 2023 PVI'!$B$3:$AF$219,28,FALSE)),0,(VLOOKUP($A488,'Spring 2023 PVI'!$B$3:$AF$219,28,FALSE)))</f>
        <v>0</v>
      </c>
      <c r="AB488" s="231">
        <f>IF(ISNA(VLOOKUP($A488,'Spring 2023 PVI'!$B$3:$AF$219,28,FALSE)),0,(VLOOKUP($A488,'Spring 2023 PVI'!$B$3:$AF$219,28,FALSE)))</f>
        <v>0</v>
      </c>
      <c r="AC488" s="231">
        <f>IF(ISNA(VLOOKUP($A488,'Spring 2023 PVI'!$B$3:$AF$219,28,FALSE)),0,(VLOOKUP($A488,'Spring 2023 PVI'!$B$3:$AF$219,28,FALSE)))</f>
        <v>0</v>
      </c>
      <c r="AD488" s="384">
        <f t="shared" si="202"/>
        <v>0</v>
      </c>
      <c r="AE488" s="403">
        <v>60</v>
      </c>
      <c r="AF488" s="403">
        <v>0</v>
      </c>
      <c r="AG488" s="403">
        <v>30</v>
      </c>
      <c r="AH488" s="384">
        <f t="shared" si="209"/>
        <v>1390.8</v>
      </c>
      <c r="AI488" s="384">
        <f t="shared" si="210"/>
        <v>0</v>
      </c>
      <c r="AJ488" s="384">
        <f t="shared" si="211"/>
        <v>91.2</v>
      </c>
      <c r="AK488" s="384">
        <f t="shared" si="203"/>
        <v>1482</v>
      </c>
      <c r="AL488" s="403">
        <f>IF(ISNA(VLOOKUP($A488,'Spring 2023 PVI'!$B493:$AD493,29,FALSE)),0,(VLOOKUP($A488,'Spring 2023 PVI'!$B493:$AD493,29,FALSE)))</f>
        <v>0</v>
      </c>
      <c r="AM488" s="403">
        <f>IF(ISNA(VLOOKUP($A488,'Spring 2023 PVI'!$B493:$AZ493,30,FALSE)),0,(VLOOKUP($A488,'Spring 2023 PVI'!$B493:$AZ493,30,FALSE)))</f>
        <v>0</v>
      </c>
      <c r="AN488" s="402">
        <f t="shared" si="204"/>
        <v>0</v>
      </c>
      <c r="AO488" s="404">
        <f t="shared" si="205"/>
        <v>0</v>
      </c>
      <c r="AP488" s="384">
        <f t="shared" si="206"/>
        <v>1482</v>
      </c>
      <c r="AQ488" s="403"/>
      <c r="AR488" s="403" t="e">
        <f>VLOOKUP($A488,'Data EYFSS Indica'!$C:$AQ,27,0)</f>
        <v>#N/A</v>
      </c>
      <c r="AS488" s="403" t="e">
        <f>VLOOKUP($A488,'Data EYFSS Indica'!$C:$AQ,28,0)</f>
        <v>#N/A</v>
      </c>
      <c r="AT488" s="409" t="e">
        <f t="shared" si="207"/>
        <v>#N/A</v>
      </c>
      <c r="AU488" s="409" t="e">
        <f>(VLOOKUP($A488,'Data EYFSS Indica'!$C:$AQ,24,0))/3.2*AU$3</f>
        <v>#N/A</v>
      </c>
      <c r="AV488" s="413" t="e">
        <f t="shared" si="208"/>
        <v>#N/A</v>
      </c>
      <c r="AW488" s="410" t="e">
        <f t="shared" si="198"/>
        <v>#N/A</v>
      </c>
      <c r="AX488" s="410" t="e">
        <f t="shared" si="199"/>
        <v>#N/A</v>
      </c>
      <c r="AY488" s="410" t="e">
        <f t="shared" si="200"/>
        <v>#N/A</v>
      </c>
      <c r="AZ488" s="642">
        <f>(SUMIF('Spring 2023 School'!B:B,Budget!A488,'Spring 2023 School'!AG:AG)+SUMIF('Summer 2023 School'!B:B,Budget!A488,'Summer 2023 School'!AG:AG)+SUMIF('Autumn 2023 School'!B:B,Budget!A488,'Autumn 2023 School'!AG:AG))</f>
        <v>0</v>
      </c>
      <c r="BA488" s="410">
        <f t="shared" si="201"/>
        <v>0</v>
      </c>
      <c r="BI488">
        <f t="shared" si="212"/>
        <v>900</v>
      </c>
      <c r="BJ488">
        <f t="shared" si="213"/>
        <v>0</v>
      </c>
      <c r="BK488">
        <f t="shared" si="214"/>
        <v>450</v>
      </c>
    </row>
    <row r="489" spans="1:63" x14ac:dyDescent="0.35">
      <c r="A489" s="231">
        <v>6589</v>
      </c>
      <c r="B489" t="s">
        <v>615</v>
      </c>
      <c r="C489" s="231">
        <f>IF(ISNA(VLOOKUP($A489,'Spring 2023 PVI'!$B$3:$AF$220,6,FALSE)),0,(VLOOKUP($A489,'Spring 2023 PVI'!$B$3:$AF$220,6,FALSE)))</f>
        <v>0</v>
      </c>
      <c r="D489" s="231">
        <f>IF(ISNA(VLOOKUP($A489,'Summer 2023 PVI'!$B$2:$AF$217,6,FALSE)),0,(VLOOKUP($A489,'Summer 2023 PVI'!$B$2:$AF$217,6,FALSE)))</f>
        <v>0</v>
      </c>
      <c r="E489" s="231">
        <f>IF(ISNA(VLOOKUP($A489,'Autumn 2023 PVI'!$B$2:$AH$214,6,FALSE)),0,(VLOOKUP($A489,'Autumn 2023 PVI'!$B$2:$AH$214,6,FALSE)))</f>
        <v>0</v>
      </c>
      <c r="F489" s="231">
        <f>IF(ISNA(VLOOKUP($A489,'Spring 2023 PVI'!$B$3:$AF$219,9,FALSE)),0,(VLOOKUP($A489,'Spring 2023 PVI'!$B$3:$AF$219,8,FALSE)))</f>
        <v>0</v>
      </c>
      <c r="G489" s="231">
        <f>IF(ISNA(VLOOKUP($A489,'Summer 2023 PVI'!$B$2:$AF$216,9,FALSE)),0,(VLOOKUP($A489,'Summer 2023 PVI'!$B$2:$AF$216,8,FALSE)))</f>
        <v>0</v>
      </c>
      <c r="H489" s="231">
        <f>IF(ISNA(VLOOKUP($A489,'Autumn 2023 PVI'!$B$2:$AH$214,9,FALSE)),0,(VLOOKUP($A489,'Autumn 2023 PVI'!$B$2:$AH$214,9,FALSE)))</f>
        <v>0</v>
      </c>
      <c r="I489" s="231">
        <f>IF(ISNA(VLOOKUP($A489,'Spring 2023 PVI'!$B$3:$AF$219,13,FALSE)),0,(VLOOKUP($A489,'Spring 2023 PVI'!$B$3:$AF$219,13,FALSE)))</f>
        <v>0</v>
      </c>
      <c r="J489" s="231">
        <f>IF(ISNA(VLOOKUP($A489,'Summer 2023 PVI'!$B$2:$AF$216,13,FALSE)),0,(VLOOKUP($A489,'Summer 2023 PVI'!$B$2:$AF$216,13,FALSE)))</f>
        <v>0</v>
      </c>
      <c r="K489" s="231">
        <f>IF(ISNA(VLOOKUP($A489,'Autumn 2023 PVI'!$B$2:$AH$214,13,FALSE)),0,(VLOOKUP($A489,'Autumn 2023 PVI'!$B$2:$AH$214,13,FALSE)))</f>
        <v>0</v>
      </c>
      <c r="L489" s="231">
        <f>IF(ISNA(VLOOKUP($A489,'Spring 2023 PVI'!$B$3:$AF$219,16,FALSE)),0,(VLOOKUP($A489,'Spring 2023 PVI'!$B$3:$AF$219,16,FALSE)))</f>
        <v>0</v>
      </c>
      <c r="M489" s="231">
        <f>IF(ISNA(VLOOKUP($A489,'Summer 2023 PVI'!$B$2:$AF$216,16,FALSE)),0,(VLOOKUP($A489,'Summer 2023 PVI'!$B$2:$AF$216,16,FALSE)))</f>
        <v>0</v>
      </c>
      <c r="N489" s="231">
        <f>IF(ISNA(VLOOKUP($A489,'Autumn 2023 PVI'!$B$2:$AH$214,16,FALSE)),0,(VLOOKUP($A489,'Autumn 2023 PVI'!$B$2:$AH$214,16,FALSE)))</f>
        <v>0</v>
      </c>
      <c r="O489" s="231">
        <f>IF(ISNA(VLOOKUP($A489,'Spring 2023 PVI'!$B$3:$AF$219,3,FALSE)),0,(VLOOKUP($A489,'Spring 2023 PVI'!$B$3:$AF$219,3,FALSE)))</f>
        <v>0</v>
      </c>
      <c r="P489" s="231">
        <f>IF(ISNA(VLOOKUP($A489,'Summer 2023 PVI'!$B$3:$AF$216,3,FALSE)),0,(VLOOKUP($A489,'Summer 2023 PVI'!$B$2:$AF$216,3,FALSE)))</f>
        <v>0</v>
      </c>
      <c r="Q489" s="231">
        <f>IF(ISNA(VLOOKUP($A489,'Autumn 2023 PVI'!$B$2:$AF$214,3,FALSE)),0,(VLOOKUP($A489,'Autumn 2023 PVI'!$B$2:$AF$214,3,FALSE)))</f>
        <v>0</v>
      </c>
      <c r="R489" s="231">
        <f>IF(ISNA(VLOOKUP($A489,'Spring 2023 PVI'!$B$3:$AF$219,10,FALSE)),0,(VLOOKUP($A489,'Spring 2023 PVI'!$B$3:$AF$219,10,FALSE)))</f>
        <v>0</v>
      </c>
      <c r="S489" s="231">
        <f>IF(ISNA(VLOOKUP($A489,'Summer 2023 PVI'!$B$2:$AF$216,10,FALSE)),0,(VLOOKUP($A489,'Summer 2023 PVI'!$B$2:$AF$216,10,FALSE)))</f>
        <v>0</v>
      </c>
      <c r="T489" s="231">
        <f>IF(ISNA(VLOOKUP($A489,'Autumn 2023 PVI'!$B$2:$AH$214,10,FALSE)),0,(VLOOKUP($A489,'Autumn 2023 PVI'!$B$2:$AH$214,10,FALSE)))</f>
        <v>0</v>
      </c>
      <c r="U489" s="231">
        <f>IF(ISNA(VLOOKUP($A489,'Spring 2023 PVI'!$B$3:$AF$219,26,FALSE)),0,(VLOOKUP($A489,'Spring 2023 PVI'!$B$3:$AF$219,26,FALSE)))</f>
        <v>0</v>
      </c>
      <c r="V489" s="231">
        <f>IF(ISNA(VLOOKUP($A489,'Spring 2023 PVI'!$B$3:$AF$219,26,FALSE)),0,(VLOOKUP($A489,'Spring 2023 PVI'!$B$3:$AF$219,26,FALSE)))</f>
        <v>0</v>
      </c>
      <c r="W489" s="231">
        <f>IF(ISNA(VLOOKUP($A489,'Spring 2023 PVI'!$B$3:$AF$219,26,FALSE)),0,(VLOOKUP($A489,'Spring 2023 PVI'!$B$3:$AF$219,26,FALSE)))</f>
        <v>0</v>
      </c>
      <c r="X489" s="231">
        <f>IF(ISNA(VLOOKUP($A489,'Spring 2023 PVI'!$B$3:$AF$219,27,FALSE)),0,(VLOOKUP($A489,'Spring 2023 PVI'!$B$3:$AF$219,27,FALSE)))</f>
        <v>0</v>
      </c>
      <c r="Y489" s="231">
        <f>IF(ISNA(VLOOKUP($A489,'Spring 2023 PVI'!$B$3:$AF$219,27,FALSE)),0,(VLOOKUP($A489,'Spring 2023 PVI'!$B$3:$AF$219,27,FALSE)))</f>
        <v>0</v>
      </c>
      <c r="Z489" s="231">
        <f>IF(ISNA(VLOOKUP($A489,'Spring 2023 PVI'!$B$3:$AF$219,27,FALSE)),0,(VLOOKUP($A489,'Spring 2023 PVI'!$B$3:$AF$219,27,FALSE)))</f>
        <v>0</v>
      </c>
      <c r="AA489" s="231">
        <f>IF(ISNA(VLOOKUP($A489,'Spring 2023 PVI'!$B$3:$AF$219,28,FALSE)),0,(VLOOKUP($A489,'Spring 2023 PVI'!$B$3:$AF$219,28,FALSE)))</f>
        <v>0</v>
      </c>
      <c r="AB489" s="231">
        <f>IF(ISNA(VLOOKUP($A489,'Spring 2023 PVI'!$B$3:$AF$219,28,FALSE)),0,(VLOOKUP($A489,'Spring 2023 PVI'!$B$3:$AF$219,28,FALSE)))</f>
        <v>0</v>
      </c>
      <c r="AC489" s="231">
        <f>IF(ISNA(VLOOKUP($A489,'Spring 2023 PVI'!$B$3:$AF$219,28,FALSE)),0,(VLOOKUP($A489,'Spring 2023 PVI'!$B$3:$AF$219,28,FALSE)))</f>
        <v>0</v>
      </c>
      <c r="AD489" s="384">
        <f t="shared" si="202"/>
        <v>0</v>
      </c>
      <c r="AE489" s="403">
        <v>15</v>
      </c>
      <c r="AF489" s="403">
        <v>0</v>
      </c>
      <c r="AG489" s="403">
        <v>0</v>
      </c>
      <c r="AH489" s="384">
        <f t="shared" si="209"/>
        <v>347.7</v>
      </c>
      <c r="AI489" s="384">
        <f t="shared" si="210"/>
        <v>0</v>
      </c>
      <c r="AJ489" s="384">
        <f t="shared" si="211"/>
        <v>0</v>
      </c>
      <c r="AK489" s="384">
        <f t="shared" si="203"/>
        <v>347.7</v>
      </c>
      <c r="AL489" s="403">
        <f>IF(ISNA(VLOOKUP($A489,'Spring 2023 PVI'!$B494:$AD494,29,FALSE)),0,(VLOOKUP($A489,'Spring 2023 PVI'!$B494:$AD494,29,FALSE)))</f>
        <v>0</v>
      </c>
      <c r="AM489" s="403">
        <f>IF(ISNA(VLOOKUP($A489,'Spring 2023 PVI'!$B494:$AZ494,30,FALSE)),0,(VLOOKUP($A489,'Spring 2023 PVI'!$B494:$AZ494,30,FALSE)))</f>
        <v>0</v>
      </c>
      <c r="AN489" s="402">
        <f t="shared" si="204"/>
        <v>0</v>
      </c>
      <c r="AO489" s="404">
        <f t="shared" si="205"/>
        <v>0</v>
      </c>
      <c r="AP489" s="384">
        <f t="shared" si="206"/>
        <v>347.7</v>
      </c>
      <c r="AQ489" s="403"/>
      <c r="AR489" s="403" t="e">
        <f>VLOOKUP($A489,'Data EYFSS Indica'!$C:$AQ,27,0)</f>
        <v>#N/A</v>
      </c>
      <c r="AS489" s="403" t="e">
        <f>VLOOKUP($A489,'Data EYFSS Indica'!$C:$AQ,28,0)</f>
        <v>#N/A</v>
      </c>
      <c r="AT489" s="409" t="e">
        <f t="shared" si="207"/>
        <v>#N/A</v>
      </c>
      <c r="AU489" s="409" t="e">
        <f>(VLOOKUP($A489,'Data EYFSS Indica'!$C:$AQ,24,0))/3.2*AU$3</f>
        <v>#N/A</v>
      </c>
      <c r="AV489" s="413" t="e">
        <f t="shared" si="208"/>
        <v>#N/A</v>
      </c>
      <c r="AW489" s="410" t="e">
        <f t="shared" si="198"/>
        <v>#N/A</v>
      </c>
      <c r="AX489" s="410" t="e">
        <f t="shared" si="199"/>
        <v>#N/A</v>
      </c>
      <c r="AY489" s="410" t="e">
        <f t="shared" si="200"/>
        <v>#N/A</v>
      </c>
      <c r="AZ489" s="642">
        <f>(SUMIF('Spring 2023 School'!B:B,Budget!A489,'Spring 2023 School'!AG:AG)+SUMIF('Summer 2023 School'!B:B,Budget!A489,'Summer 2023 School'!AG:AG)+SUMIF('Autumn 2023 School'!B:B,Budget!A489,'Autumn 2023 School'!AG:AG))</f>
        <v>0</v>
      </c>
      <c r="BA489" s="410">
        <f t="shared" si="201"/>
        <v>0</v>
      </c>
      <c r="BI489">
        <f t="shared" si="212"/>
        <v>225</v>
      </c>
      <c r="BJ489">
        <f t="shared" si="213"/>
        <v>0</v>
      </c>
      <c r="BK489">
        <f t="shared" si="214"/>
        <v>0</v>
      </c>
    </row>
    <row r="490" spans="1:63" x14ac:dyDescent="0.35">
      <c r="A490" s="231">
        <v>6605</v>
      </c>
      <c r="B490" t="s">
        <v>616</v>
      </c>
      <c r="C490" s="231">
        <f>IF(ISNA(VLOOKUP($A490,'Spring 2023 PVI'!$B$3:$AF$220,6,FALSE)),0,(VLOOKUP($A490,'Spring 2023 PVI'!$B$3:$AF$220,6,FALSE)))</f>
        <v>0</v>
      </c>
      <c r="D490" s="231">
        <f>IF(ISNA(VLOOKUP($A490,'Summer 2023 PVI'!$B$2:$AF$217,6,FALSE)),0,(VLOOKUP($A490,'Summer 2023 PVI'!$B$2:$AF$217,6,FALSE)))</f>
        <v>0</v>
      </c>
      <c r="E490" s="231">
        <f>IF(ISNA(VLOOKUP($A490,'Autumn 2023 PVI'!$B$2:$AH$214,6,FALSE)),0,(VLOOKUP($A490,'Autumn 2023 PVI'!$B$2:$AH$214,6,FALSE)))</f>
        <v>0</v>
      </c>
      <c r="F490" s="231">
        <f>IF(ISNA(VLOOKUP($A490,'Spring 2023 PVI'!$B$3:$AF$219,9,FALSE)),0,(VLOOKUP($A490,'Spring 2023 PVI'!$B$3:$AF$219,8,FALSE)))</f>
        <v>0</v>
      </c>
      <c r="G490" s="231">
        <f>IF(ISNA(VLOOKUP($A490,'Summer 2023 PVI'!$B$2:$AF$216,9,FALSE)),0,(VLOOKUP($A490,'Summer 2023 PVI'!$B$2:$AF$216,8,FALSE)))</f>
        <v>0</v>
      </c>
      <c r="H490" s="231">
        <f>IF(ISNA(VLOOKUP($A490,'Autumn 2023 PVI'!$B$2:$AH$214,9,FALSE)),0,(VLOOKUP($A490,'Autumn 2023 PVI'!$B$2:$AH$214,9,FALSE)))</f>
        <v>0</v>
      </c>
      <c r="I490" s="231">
        <f>IF(ISNA(VLOOKUP($A490,'Spring 2023 PVI'!$B$3:$AF$219,13,FALSE)),0,(VLOOKUP($A490,'Spring 2023 PVI'!$B$3:$AF$219,13,FALSE)))</f>
        <v>0</v>
      </c>
      <c r="J490" s="231">
        <f>IF(ISNA(VLOOKUP($A490,'Summer 2023 PVI'!$B$2:$AF$216,13,FALSE)),0,(VLOOKUP($A490,'Summer 2023 PVI'!$B$2:$AF$216,13,FALSE)))</f>
        <v>0</v>
      </c>
      <c r="K490" s="231">
        <f>IF(ISNA(VLOOKUP($A490,'Autumn 2023 PVI'!$B$2:$AH$214,13,FALSE)),0,(VLOOKUP($A490,'Autumn 2023 PVI'!$B$2:$AH$214,13,FALSE)))</f>
        <v>0</v>
      </c>
      <c r="L490" s="231">
        <f>IF(ISNA(VLOOKUP($A490,'Spring 2023 PVI'!$B$3:$AF$219,16,FALSE)),0,(VLOOKUP($A490,'Spring 2023 PVI'!$B$3:$AF$219,16,FALSE)))</f>
        <v>0</v>
      </c>
      <c r="M490" s="231">
        <f>IF(ISNA(VLOOKUP($A490,'Summer 2023 PVI'!$B$2:$AF$216,16,FALSE)),0,(VLOOKUP($A490,'Summer 2023 PVI'!$B$2:$AF$216,16,FALSE)))</f>
        <v>0</v>
      </c>
      <c r="N490" s="231">
        <f>IF(ISNA(VLOOKUP($A490,'Autumn 2023 PVI'!$B$2:$AH$214,16,FALSE)),0,(VLOOKUP($A490,'Autumn 2023 PVI'!$B$2:$AH$214,16,FALSE)))</f>
        <v>0</v>
      </c>
      <c r="O490" s="231">
        <f>IF(ISNA(VLOOKUP($A490,'Spring 2023 PVI'!$B$3:$AF$219,3,FALSE)),0,(VLOOKUP($A490,'Spring 2023 PVI'!$B$3:$AF$219,3,FALSE)))</f>
        <v>0</v>
      </c>
      <c r="P490" s="231">
        <f>IF(ISNA(VLOOKUP($A490,'Summer 2023 PVI'!$B$3:$AF$216,3,FALSE)),0,(VLOOKUP($A490,'Summer 2023 PVI'!$B$2:$AF$216,3,FALSE)))</f>
        <v>0</v>
      </c>
      <c r="Q490" s="231">
        <f>IF(ISNA(VLOOKUP($A490,'Autumn 2023 PVI'!$B$2:$AF$214,3,FALSE)),0,(VLOOKUP($A490,'Autumn 2023 PVI'!$B$2:$AF$214,3,FALSE)))</f>
        <v>0</v>
      </c>
      <c r="R490" s="231">
        <f>IF(ISNA(VLOOKUP($A490,'Spring 2023 PVI'!$B$3:$AF$219,10,FALSE)),0,(VLOOKUP($A490,'Spring 2023 PVI'!$B$3:$AF$219,10,FALSE)))</f>
        <v>0</v>
      </c>
      <c r="S490" s="231">
        <f>IF(ISNA(VLOOKUP($A490,'Summer 2023 PVI'!$B$2:$AF$216,10,FALSE)),0,(VLOOKUP($A490,'Summer 2023 PVI'!$B$2:$AF$216,10,FALSE)))</f>
        <v>0</v>
      </c>
      <c r="T490" s="231">
        <f>IF(ISNA(VLOOKUP($A490,'Autumn 2023 PVI'!$B$2:$AH$214,10,FALSE)),0,(VLOOKUP($A490,'Autumn 2023 PVI'!$B$2:$AH$214,10,FALSE)))</f>
        <v>0</v>
      </c>
      <c r="U490" s="231">
        <f>IF(ISNA(VLOOKUP($A490,'Spring 2023 PVI'!$B$3:$AF$219,26,FALSE)),0,(VLOOKUP($A490,'Spring 2023 PVI'!$B$3:$AF$219,26,FALSE)))</f>
        <v>0</v>
      </c>
      <c r="V490" s="231">
        <f>IF(ISNA(VLOOKUP($A490,'Spring 2023 PVI'!$B$3:$AF$219,26,FALSE)),0,(VLOOKUP($A490,'Spring 2023 PVI'!$B$3:$AF$219,26,FALSE)))</f>
        <v>0</v>
      </c>
      <c r="W490" s="231">
        <f>IF(ISNA(VLOOKUP($A490,'Spring 2023 PVI'!$B$3:$AF$219,26,FALSE)),0,(VLOOKUP($A490,'Spring 2023 PVI'!$B$3:$AF$219,26,FALSE)))</f>
        <v>0</v>
      </c>
      <c r="X490" s="231">
        <f>IF(ISNA(VLOOKUP($A490,'Spring 2023 PVI'!$B$3:$AF$219,27,FALSE)),0,(VLOOKUP($A490,'Spring 2023 PVI'!$B$3:$AF$219,27,FALSE)))</f>
        <v>0</v>
      </c>
      <c r="Y490" s="231">
        <f>IF(ISNA(VLOOKUP($A490,'Spring 2023 PVI'!$B$3:$AF$219,27,FALSE)),0,(VLOOKUP($A490,'Spring 2023 PVI'!$B$3:$AF$219,27,FALSE)))</f>
        <v>0</v>
      </c>
      <c r="Z490" s="231">
        <f>IF(ISNA(VLOOKUP($A490,'Spring 2023 PVI'!$B$3:$AF$219,27,FALSE)),0,(VLOOKUP($A490,'Spring 2023 PVI'!$B$3:$AF$219,27,FALSE)))</f>
        <v>0</v>
      </c>
      <c r="AA490" s="231">
        <f>IF(ISNA(VLOOKUP($A490,'Spring 2023 PVI'!$B$3:$AF$219,28,FALSE)),0,(VLOOKUP($A490,'Spring 2023 PVI'!$B$3:$AF$219,28,FALSE)))</f>
        <v>0</v>
      </c>
      <c r="AB490" s="231">
        <f>IF(ISNA(VLOOKUP($A490,'Spring 2023 PVI'!$B$3:$AF$219,28,FALSE)),0,(VLOOKUP($A490,'Spring 2023 PVI'!$B$3:$AF$219,28,FALSE)))</f>
        <v>0</v>
      </c>
      <c r="AC490" s="231">
        <f>IF(ISNA(VLOOKUP($A490,'Spring 2023 PVI'!$B$3:$AF$219,28,FALSE)),0,(VLOOKUP($A490,'Spring 2023 PVI'!$B$3:$AF$219,28,FALSE)))</f>
        <v>0</v>
      </c>
      <c r="AD490" s="384">
        <f t="shared" si="202"/>
        <v>0</v>
      </c>
      <c r="AE490" s="403">
        <v>75</v>
      </c>
      <c r="AF490" s="403">
        <v>45</v>
      </c>
      <c r="AG490" s="403">
        <v>75</v>
      </c>
      <c r="AH490" s="384">
        <f t="shared" si="209"/>
        <v>1738.5</v>
      </c>
      <c r="AI490" s="384">
        <f t="shared" si="210"/>
        <v>495.9</v>
      </c>
      <c r="AJ490" s="384">
        <f t="shared" si="211"/>
        <v>228</v>
      </c>
      <c r="AK490" s="384">
        <f t="shared" si="203"/>
        <v>2462.4</v>
      </c>
      <c r="AL490" s="403">
        <f>IF(ISNA(VLOOKUP($A490,'Spring 2023 PVI'!$B495:$AD495,29,FALSE)),0,(VLOOKUP($A490,'Spring 2023 PVI'!$B495:$AD495,29,FALSE)))</f>
        <v>0</v>
      </c>
      <c r="AM490" s="403">
        <f>IF(ISNA(VLOOKUP($A490,'Spring 2023 PVI'!$B495:$AZ495,30,FALSE)),0,(VLOOKUP($A490,'Spring 2023 PVI'!$B495:$AZ495,30,FALSE)))</f>
        <v>0</v>
      </c>
      <c r="AN490" s="402">
        <f t="shared" si="204"/>
        <v>0</v>
      </c>
      <c r="AO490" s="404">
        <f t="shared" si="205"/>
        <v>0</v>
      </c>
      <c r="AP490" s="384">
        <f t="shared" si="206"/>
        <v>2462.4</v>
      </c>
      <c r="AQ490" s="403"/>
      <c r="AR490" s="403" t="e">
        <f>VLOOKUP($A490,'Data EYFSS Indica'!$C:$AQ,27,0)</f>
        <v>#N/A</v>
      </c>
      <c r="AS490" s="403" t="e">
        <f>VLOOKUP($A490,'Data EYFSS Indica'!$C:$AQ,28,0)</f>
        <v>#N/A</v>
      </c>
      <c r="AT490" s="409" t="e">
        <f t="shared" si="207"/>
        <v>#N/A</v>
      </c>
      <c r="AU490" s="409" t="e">
        <f>(VLOOKUP($A490,'Data EYFSS Indica'!$C:$AQ,24,0))/3.2*AU$3</f>
        <v>#N/A</v>
      </c>
      <c r="AV490" s="413" t="e">
        <f t="shared" si="208"/>
        <v>#N/A</v>
      </c>
      <c r="AW490" s="410" t="e">
        <f t="shared" si="198"/>
        <v>#N/A</v>
      </c>
      <c r="AX490" s="410" t="e">
        <f t="shared" si="199"/>
        <v>#N/A</v>
      </c>
      <c r="AY490" s="410" t="e">
        <f t="shared" si="200"/>
        <v>#N/A</v>
      </c>
      <c r="AZ490" s="642">
        <f>(SUMIF('Spring 2023 School'!B:B,Budget!A490,'Spring 2023 School'!AG:AG)+SUMIF('Summer 2023 School'!B:B,Budget!A490,'Summer 2023 School'!AG:AG)+SUMIF('Autumn 2023 School'!B:B,Budget!A490,'Autumn 2023 School'!AG:AG))</f>
        <v>0</v>
      </c>
      <c r="BA490" s="410">
        <f t="shared" si="201"/>
        <v>0</v>
      </c>
      <c r="BI490">
        <f t="shared" si="212"/>
        <v>1125</v>
      </c>
      <c r="BJ490">
        <f t="shared" si="213"/>
        <v>675</v>
      </c>
      <c r="BK490">
        <f t="shared" si="214"/>
        <v>1125</v>
      </c>
    </row>
    <row r="491" spans="1:63" x14ac:dyDescent="0.35">
      <c r="A491" s="231">
        <v>6606</v>
      </c>
      <c r="B491" t="s">
        <v>1300</v>
      </c>
      <c r="C491" s="231">
        <f>IF(ISNA(VLOOKUP($A491,'Spring 2023 PVI'!$B$3:$AF$220,6,FALSE)),0,(VLOOKUP($A491,'Spring 2023 PVI'!$B$3:$AF$220,6,FALSE)))</f>
        <v>0</v>
      </c>
      <c r="D491" s="231">
        <f>IF(ISNA(VLOOKUP($A491,'Summer 2023 PVI'!$B$2:$AF$217,6,FALSE)),0,(VLOOKUP($A491,'Summer 2023 PVI'!$B$2:$AF$217,6,FALSE)))</f>
        <v>0</v>
      </c>
      <c r="E491" s="231">
        <f>IF(ISNA(VLOOKUP($A491,'Autumn 2023 PVI'!$B$2:$AH$214,6,FALSE)),0,(VLOOKUP($A491,'Autumn 2023 PVI'!$B$2:$AH$214,6,FALSE)))</f>
        <v>0</v>
      </c>
      <c r="F491" s="231">
        <f>IF(ISNA(VLOOKUP($A491,'Spring 2023 PVI'!$B$3:$AF$219,9,FALSE)),0,(VLOOKUP($A491,'Spring 2023 PVI'!$B$3:$AF$219,8,FALSE)))</f>
        <v>0</v>
      </c>
      <c r="G491" s="231">
        <f>IF(ISNA(VLOOKUP($A491,'Summer 2023 PVI'!$B$2:$AF$216,9,FALSE)),0,(VLOOKUP($A491,'Summer 2023 PVI'!$B$2:$AF$216,8,FALSE)))</f>
        <v>0</v>
      </c>
      <c r="H491" s="231">
        <f>IF(ISNA(VLOOKUP($A491,'Autumn 2023 PVI'!$B$2:$AH$214,9,FALSE)),0,(VLOOKUP($A491,'Autumn 2023 PVI'!$B$2:$AH$214,9,FALSE)))</f>
        <v>0</v>
      </c>
      <c r="I491" s="231">
        <f>IF(ISNA(VLOOKUP($A491,'Spring 2023 PVI'!$B$3:$AF$219,13,FALSE)),0,(VLOOKUP($A491,'Spring 2023 PVI'!$B$3:$AF$219,13,FALSE)))</f>
        <v>0</v>
      </c>
      <c r="J491" s="231">
        <f>IF(ISNA(VLOOKUP($A491,'Summer 2023 PVI'!$B$2:$AF$216,13,FALSE)),0,(VLOOKUP($A491,'Summer 2023 PVI'!$B$2:$AF$216,13,FALSE)))</f>
        <v>0</v>
      </c>
      <c r="K491" s="231">
        <f>IF(ISNA(VLOOKUP($A491,'Autumn 2023 PVI'!$B$2:$AH$214,13,FALSE)),0,(VLOOKUP($A491,'Autumn 2023 PVI'!$B$2:$AH$214,13,FALSE)))</f>
        <v>0</v>
      </c>
      <c r="L491" s="231">
        <f>IF(ISNA(VLOOKUP($A491,'Spring 2023 PVI'!$B$3:$AF$219,16,FALSE)),0,(VLOOKUP($A491,'Spring 2023 PVI'!$B$3:$AF$219,16,FALSE)))</f>
        <v>0</v>
      </c>
      <c r="M491" s="231">
        <f>IF(ISNA(VLOOKUP($A491,'Summer 2023 PVI'!$B$2:$AF$216,16,FALSE)),0,(VLOOKUP($A491,'Summer 2023 PVI'!$B$2:$AF$216,16,FALSE)))</f>
        <v>0</v>
      </c>
      <c r="N491" s="231">
        <f>IF(ISNA(VLOOKUP($A491,'Autumn 2023 PVI'!$B$2:$AH$214,16,FALSE)),0,(VLOOKUP($A491,'Autumn 2023 PVI'!$B$2:$AH$214,16,FALSE)))</f>
        <v>0</v>
      </c>
      <c r="O491" s="231">
        <f>IF(ISNA(VLOOKUP($A491,'Spring 2023 PVI'!$B$3:$AF$219,3,FALSE)),0,(VLOOKUP($A491,'Spring 2023 PVI'!$B$3:$AF$219,3,FALSE)))</f>
        <v>0</v>
      </c>
      <c r="P491" s="231">
        <f>IF(ISNA(VLOOKUP($A491,'Summer 2023 PVI'!$B$3:$AF$216,3,FALSE)),0,(VLOOKUP($A491,'Summer 2023 PVI'!$B$2:$AF$216,3,FALSE)))</f>
        <v>0</v>
      </c>
      <c r="Q491" s="231">
        <f>IF(ISNA(VLOOKUP($A491,'Autumn 2023 PVI'!$B$2:$AF$214,3,FALSE)),0,(VLOOKUP($A491,'Autumn 2023 PVI'!$B$2:$AF$214,3,FALSE)))</f>
        <v>0</v>
      </c>
      <c r="R491" s="231">
        <f>IF(ISNA(VLOOKUP($A491,'Spring 2023 PVI'!$B$3:$AF$219,10,FALSE)),0,(VLOOKUP($A491,'Spring 2023 PVI'!$B$3:$AF$219,10,FALSE)))</f>
        <v>0</v>
      </c>
      <c r="S491" s="231">
        <f>IF(ISNA(VLOOKUP($A491,'Summer 2023 PVI'!$B$2:$AF$216,10,FALSE)),0,(VLOOKUP($A491,'Summer 2023 PVI'!$B$2:$AF$216,10,FALSE)))</f>
        <v>0</v>
      </c>
      <c r="T491" s="231">
        <f>IF(ISNA(VLOOKUP($A491,'Autumn 2023 PVI'!$B$2:$AH$214,10,FALSE)),0,(VLOOKUP($A491,'Autumn 2023 PVI'!$B$2:$AH$214,10,FALSE)))</f>
        <v>0</v>
      </c>
      <c r="U491" s="231">
        <f>IF(ISNA(VLOOKUP($A491,'Spring 2023 PVI'!$B$3:$AF$219,26,FALSE)),0,(VLOOKUP($A491,'Spring 2023 PVI'!$B$3:$AF$219,26,FALSE)))</f>
        <v>0</v>
      </c>
      <c r="V491" s="231">
        <f>IF(ISNA(VLOOKUP($A491,'Spring 2023 PVI'!$B$3:$AF$219,26,FALSE)),0,(VLOOKUP($A491,'Spring 2023 PVI'!$B$3:$AF$219,26,FALSE)))</f>
        <v>0</v>
      </c>
      <c r="W491" s="231">
        <f>IF(ISNA(VLOOKUP($A491,'Spring 2023 PVI'!$B$3:$AF$219,26,FALSE)),0,(VLOOKUP($A491,'Spring 2023 PVI'!$B$3:$AF$219,26,FALSE)))</f>
        <v>0</v>
      </c>
      <c r="X491" s="231">
        <f>IF(ISNA(VLOOKUP($A491,'Spring 2023 PVI'!$B$3:$AF$219,27,FALSE)),0,(VLOOKUP($A491,'Spring 2023 PVI'!$B$3:$AF$219,27,FALSE)))</f>
        <v>0</v>
      </c>
      <c r="Y491" s="231">
        <f>IF(ISNA(VLOOKUP($A491,'Spring 2023 PVI'!$B$3:$AF$219,27,FALSE)),0,(VLOOKUP($A491,'Spring 2023 PVI'!$B$3:$AF$219,27,FALSE)))</f>
        <v>0</v>
      </c>
      <c r="Z491" s="231">
        <f>IF(ISNA(VLOOKUP($A491,'Spring 2023 PVI'!$B$3:$AF$219,27,FALSE)),0,(VLOOKUP($A491,'Spring 2023 PVI'!$B$3:$AF$219,27,FALSE)))</f>
        <v>0</v>
      </c>
      <c r="AA491" s="231">
        <f>IF(ISNA(VLOOKUP($A491,'Spring 2023 PVI'!$B$3:$AF$219,28,FALSE)),0,(VLOOKUP($A491,'Spring 2023 PVI'!$B$3:$AF$219,28,FALSE)))</f>
        <v>0</v>
      </c>
      <c r="AB491" s="231">
        <f>IF(ISNA(VLOOKUP($A491,'Spring 2023 PVI'!$B$3:$AF$219,28,FALSE)),0,(VLOOKUP($A491,'Spring 2023 PVI'!$B$3:$AF$219,28,FALSE)))</f>
        <v>0</v>
      </c>
      <c r="AC491" s="231">
        <f>IF(ISNA(VLOOKUP($A491,'Spring 2023 PVI'!$B$3:$AF$219,28,FALSE)),0,(VLOOKUP($A491,'Spring 2023 PVI'!$B$3:$AF$219,28,FALSE)))</f>
        <v>0</v>
      </c>
      <c r="AD491" s="384">
        <f t="shared" si="202"/>
        <v>0</v>
      </c>
      <c r="AE491" s="403">
        <v>15</v>
      </c>
      <c r="AF491" s="403">
        <v>0</v>
      </c>
      <c r="AG491" s="403">
        <v>15</v>
      </c>
      <c r="AH491" s="384">
        <f t="shared" si="209"/>
        <v>347.7</v>
      </c>
      <c r="AI491" s="384">
        <f t="shared" si="210"/>
        <v>0</v>
      </c>
      <c r="AJ491" s="384">
        <f t="shared" si="211"/>
        <v>45.6</v>
      </c>
      <c r="AK491" s="384">
        <f t="shared" si="203"/>
        <v>393.3</v>
      </c>
      <c r="AL491" s="403">
        <f>IF(ISNA(VLOOKUP($A491,'Spring 2023 PVI'!$B496:$AD496,29,FALSE)),0,(VLOOKUP($A491,'Spring 2023 PVI'!$B496:$AD496,29,FALSE)))</f>
        <v>0</v>
      </c>
      <c r="AM491" s="403">
        <f>IF(ISNA(VLOOKUP($A491,'Spring 2023 PVI'!$B496:$AZ496,30,FALSE)),0,(VLOOKUP($A491,'Spring 2023 PVI'!$B496:$AZ496,30,FALSE)))</f>
        <v>0</v>
      </c>
      <c r="AN491" s="402">
        <f t="shared" si="204"/>
        <v>0</v>
      </c>
      <c r="AO491" s="404">
        <f t="shared" si="205"/>
        <v>0</v>
      </c>
      <c r="AP491" s="384">
        <f t="shared" si="206"/>
        <v>393.3</v>
      </c>
      <c r="AQ491" s="403"/>
      <c r="AR491" s="403" t="e">
        <f>VLOOKUP($A491,'Data EYFSS Indica'!$C:$AQ,27,0)</f>
        <v>#N/A</v>
      </c>
      <c r="AS491" s="403" t="e">
        <f>VLOOKUP($A491,'Data EYFSS Indica'!$C:$AQ,28,0)</f>
        <v>#N/A</v>
      </c>
      <c r="AT491" s="409" t="e">
        <f t="shared" si="207"/>
        <v>#N/A</v>
      </c>
      <c r="AU491" s="409" t="e">
        <f>(VLOOKUP($A491,'Data EYFSS Indica'!$C:$AQ,24,0))/3.2*AU$3</f>
        <v>#N/A</v>
      </c>
      <c r="AV491" s="413" t="e">
        <f t="shared" si="208"/>
        <v>#N/A</v>
      </c>
      <c r="AW491" s="410" t="e">
        <f t="shared" si="198"/>
        <v>#N/A</v>
      </c>
      <c r="AX491" s="410" t="e">
        <f t="shared" si="199"/>
        <v>#N/A</v>
      </c>
      <c r="AY491" s="410" t="e">
        <f t="shared" si="200"/>
        <v>#N/A</v>
      </c>
      <c r="AZ491" s="642">
        <f>(SUMIF('Spring 2023 School'!B:B,Budget!A491,'Spring 2023 School'!AG:AG)+SUMIF('Summer 2023 School'!B:B,Budget!A491,'Summer 2023 School'!AG:AG)+SUMIF('Autumn 2023 School'!B:B,Budget!A491,'Autumn 2023 School'!AG:AG))</f>
        <v>0</v>
      </c>
      <c r="BA491" s="410">
        <f t="shared" si="201"/>
        <v>0</v>
      </c>
      <c r="BI491">
        <f t="shared" si="212"/>
        <v>225</v>
      </c>
      <c r="BJ491">
        <f t="shared" si="213"/>
        <v>0</v>
      </c>
      <c r="BK491">
        <f t="shared" si="214"/>
        <v>225</v>
      </c>
    </row>
    <row r="492" spans="1:63" x14ac:dyDescent="0.35">
      <c r="A492" s="231">
        <v>6611</v>
      </c>
      <c r="B492" t="s">
        <v>618</v>
      </c>
      <c r="C492" s="231">
        <f>IF(ISNA(VLOOKUP($A492,'Spring 2023 PVI'!$B$3:$AF$220,6,FALSE)),0,(VLOOKUP($A492,'Spring 2023 PVI'!$B$3:$AF$220,6,FALSE)))</f>
        <v>0</v>
      </c>
      <c r="D492" s="231">
        <f>IF(ISNA(VLOOKUP($A492,'Summer 2023 PVI'!$B$2:$AF$217,6,FALSE)),0,(VLOOKUP($A492,'Summer 2023 PVI'!$B$2:$AF$217,6,FALSE)))</f>
        <v>0</v>
      </c>
      <c r="E492" s="231">
        <f>IF(ISNA(VLOOKUP($A492,'Autumn 2023 PVI'!$B$2:$AH$214,6,FALSE)),0,(VLOOKUP($A492,'Autumn 2023 PVI'!$B$2:$AH$214,6,FALSE)))</f>
        <v>0</v>
      </c>
      <c r="F492" s="231">
        <f>IF(ISNA(VLOOKUP($A492,'Spring 2023 PVI'!$B$3:$AF$219,9,FALSE)),0,(VLOOKUP($A492,'Spring 2023 PVI'!$B$3:$AF$219,8,FALSE)))</f>
        <v>0</v>
      </c>
      <c r="G492" s="231">
        <f>IF(ISNA(VLOOKUP($A492,'Summer 2023 PVI'!$B$2:$AF$216,9,FALSE)),0,(VLOOKUP($A492,'Summer 2023 PVI'!$B$2:$AF$216,8,FALSE)))</f>
        <v>0</v>
      </c>
      <c r="H492" s="231">
        <f>IF(ISNA(VLOOKUP($A492,'Autumn 2023 PVI'!$B$2:$AH$214,9,FALSE)),0,(VLOOKUP($A492,'Autumn 2023 PVI'!$B$2:$AH$214,9,FALSE)))</f>
        <v>0</v>
      </c>
      <c r="I492" s="231">
        <f>IF(ISNA(VLOOKUP($A492,'Spring 2023 PVI'!$B$3:$AF$219,13,FALSE)),0,(VLOOKUP($A492,'Spring 2023 PVI'!$B$3:$AF$219,13,FALSE)))</f>
        <v>0</v>
      </c>
      <c r="J492" s="231">
        <f>IF(ISNA(VLOOKUP($A492,'Summer 2023 PVI'!$B$2:$AF$216,13,FALSE)),0,(VLOOKUP($A492,'Summer 2023 PVI'!$B$2:$AF$216,13,FALSE)))</f>
        <v>0</v>
      </c>
      <c r="K492" s="231">
        <f>IF(ISNA(VLOOKUP($A492,'Autumn 2023 PVI'!$B$2:$AH$214,13,FALSE)),0,(VLOOKUP($A492,'Autumn 2023 PVI'!$B$2:$AH$214,13,FALSE)))</f>
        <v>0</v>
      </c>
      <c r="L492" s="231">
        <f>IF(ISNA(VLOOKUP($A492,'Spring 2023 PVI'!$B$3:$AF$219,16,FALSE)),0,(VLOOKUP($A492,'Spring 2023 PVI'!$B$3:$AF$219,16,FALSE)))</f>
        <v>0</v>
      </c>
      <c r="M492" s="231">
        <f>IF(ISNA(VLOOKUP($A492,'Summer 2023 PVI'!$B$2:$AF$216,16,FALSE)),0,(VLOOKUP($A492,'Summer 2023 PVI'!$B$2:$AF$216,16,FALSE)))</f>
        <v>0</v>
      </c>
      <c r="N492" s="231">
        <f>IF(ISNA(VLOOKUP($A492,'Autumn 2023 PVI'!$B$2:$AH$214,16,FALSE)),0,(VLOOKUP($A492,'Autumn 2023 PVI'!$B$2:$AH$214,16,FALSE)))</f>
        <v>0</v>
      </c>
      <c r="O492" s="231">
        <f>IF(ISNA(VLOOKUP($A492,'Spring 2023 PVI'!$B$3:$AF$219,3,FALSE)),0,(VLOOKUP($A492,'Spring 2023 PVI'!$B$3:$AF$219,3,FALSE)))</f>
        <v>0</v>
      </c>
      <c r="P492" s="231">
        <f>IF(ISNA(VLOOKUP($A492,'Summer 2023 PVI'!$B$3:$AF$216,3,FALSE)),0,(VLOOKUP($A492,'Summer 2023 PVI'!$B$2:$AF$216,3,FALSE)))</f>
        <v>0</v>
      </c>
      <c r="Q492" s="231">
        <f>IF(ISNA(VLOOKUP($A492,'Autumn 2023 PVI'!$B$2:$AF$214,3,FALSE)),0,(VLOOKUP($A492,'Autumn 2023 PVI'!$B$2:$AF$214,3,FALSE)))</f>
        <v>0</v>
      </c>
      <c r="R492" s="231">
        <f>IF(ISNA(VLOOKUP($A492,'Spring 2023 PVI'!$B$3:$AF$219,10,FALSE)),0,(VLOOKUP($A492,'Spring 2023 PVI'!$B$3:$AF$219,10,FALSE)))</f>
        <v>0</v>
      </c>
      <c r="S492" s="231">
        <f>IF(ISNA(VLOOKUP($A492,'Summer 2023 PVI'!$B$2:$AF$216,10,FALSE)),0,(VLOOKUP($A492,'Summer 2023 PVI'!$B$2:$AF$216,10,FALSE)))</f>
        <v>0</v>
      </c>
      <c r="T492" s="231">
        <f>IF(ISNA(VLOOKUP($A492,'Autumn 2023 PVI'!$B$2:$AH$214,10,FALSE)),0,(VLOOKUP($A492,'Autumn 2023 PVI'!$B$2:$AH$214,10,FALSE)))</f>
        <v>0</v>
      </c>
      <c r="U492" s="231">
        <f>IF(ISNA(VLOOKUP($A492,'Spring 2023 PVI'!$B$3:$AF$219,26,FALSE)),0,(VLOOKUP($A492,'Spring 2023 PVI'!$B$3:$AF$219,26,FALSE)))</f>
        <v>0</v>
      </c>
      <c r="V492" s="231">
        <f>IF(ISNA(VLOOKUP($A492,'Spring 2023 PVI'!$B$3:$AF$219,26,FALSE)),0,(VLOOKUP($A492,'Spring 2023 PVI'!$B$3:$AF$219,26,FALSE)))</f>
        <v>0</v>
      </c>
      <c r="W492" s="231">
        <f>IF(ISNA(VLOOKUP($A492,'Spring 2023 PVI'!$B$3:$AF$219,26,FALSE)),0,(VLOOKUP($A492,'Spring 2023 PVI'!$B$3:$AF$219,26,FALSE)))</f>
        <v>0</v>
      </c>
      <c r="X492" s="231">
        <f>IF(ISNA(VLOOKUP($A492,'Spring 2023 PVI'!$B$3:$AF$219,27,FALSE)),0,(VLOOKUP($A492,'Spring 2023 PVI'!$B$3:$AF$219,27,FALSE)))</f>
        <v>0</v>
      </c>
      <c r="Y492" s="231">
        <f>IF(ISNA(VLOOKUP($A492,'Spring 2023 PVI'!$B$3:$AF$219,27,FALSE)),0,(VLOOKUP($A492,'Spring 2023 PVI'!$B$3:$AF$219,27,FALSE)))</f>
        <v>0</v>
      </c>
      <c r="Z492" s="231">
        <f>IF(ISNA(VLOOKUP($A492,'Spring 2023 PVI'!$B$3:$AF$219,27,FALSE)),0,(VLOOKUP($A492,'Spring 2023 PVI'!$B$3:$AF$219,27,FALSE)))</f>
        <v>0</v>
      </c>
      <c r="AA492" s="231">
        <f>IF(ISNA(VLOOKUP($A492,'Spring 2023 PVI'!$B$3:$AF$219,28,FALSE)),0,(VLOOKUP($A492,'Spring 2023 PVI'!$B$3:$AF$219,28,FALSE)))</f>
        <v>0</v>
      </c>
      <c r="AB492" s="231">
        <f>IF(ISNA(VLOOKUP($A492,'Spring 2023 PVI'!$B$3:$AF$219,28,FALSE)),0,(VLOOKUP($A492,'Spring 2023 PVI'!$B$3:$AF$219,28,FALSE)))</f>
        <v>0</v>
      </c>
      <c r="AC492" s="231">
        <f>IF(ISNA(VLOOKUP($A492,'Spring 2023 PVI'!$B$3:$AF$219,28,FALSE)),0,(VLOOKUP($A492,'Spring 2023 PVI'!$B$3:$AF$219,28,FALSE)))</f>
        <v>0</v>
      </c>
      <c r="AD492" s="384">
        <f t="shared" si="202"/>
        <v>0</v>
      </c>
      <c r="AE492" s="403">
        <v>15</v>
      </c>
      <c r="AF492" s="403">
        <v>15</v>
      </c>
      <c r="AG492" s="403">
        <v>0</v>
      </c>
      <c r="AH492" s="384">
        <f t="shared" si="209"/>
        <v>347.7</v>
      </c>
      <c r="AI492" s="384">
        <f t="shared" si="210"/>
        <v>165.29999999999998</v>
      </c>
      <c r="AJ492" s="384">
        <f t="shared" si="211"/>
        <v>0</v>
      </c>
      <c r="AK492" s="384">
        <f t="shared" si="203"/>
        <v>513</v>
      </c>
      <c r="AL492" s="403">
        <f>IF(ISNA(VLOOKUP($A492,'Spring 2023 PVI'!$B497:$AD497,29,FALSE)),0,(VLOOKUP($A492,'Spring 2023 PVI'!$B497:$AD497,29,FALSE)))</f>
        <v>0</v>
      </c>
      <c r="AM492" s="403">
        <f>IF(ISNA(VLOOKUP($A492,'Spring 2023 PVI'!$B497:$AZ497,30,FALSE)),0,(VLOOKUP($A492,'Spring 2023 PVI'!$B497:$AZ497,30,FALSE)))</f>
        <v>0</v>
      </c>
      <c r="AN492" s="402">
        <f t="shared" si="204"/>
        <v>0</v>
      </c>
      <c r="AO492" s="404">
        <f t="shared" si="205"/>
        <v>0</v>
      </c>
      <c r="AP492" s="384">
        <f t="shared" si="206"/>
        <v>513</v>
      </c>
      <c r="AQ492" s="403"/>
      <c r="AR492" s="403" t="e">
        <f>VLOOKUP($A492,'Data EYFSS Indica'!$C:$AQ,27,0)</f>
        <v>#N/A</v>
      </c>
      <c r="AS492" s="403" t="e">
        <f>VLOOKUP($A492,'Data EYFSS Indica'!$C:$AQ,28,0)</f>
        <v>#N/A</v>
      </c>
      <c r="AT492" s="409" t="e">
        <f t="shared" si="207"/>
        <v>#N/A</v>
      </c>
      <c r="AU492" s="409" t="e">
        <f>(VLOOKUP($A492,'Data EYFSS Indica'!$C:$AQ,24,0))/3.2*AU$3</f>
        <v>#N/A</v>
      </c>
      <c r="AV492" s="413" t="e">
        <f t="shared" si="208"/>
        <v>#N/A</v>
      </c>
      <c r="AW492" s="410" t="e">
        <f t="shared" si="198"/>
        <v>#N/A</v>
      </c>
      <c r="AX492" s="410" t="e">
        <f t="shared" si="199"/>
        <v>#N/A</v>
      </c>
      <c r="AY492" s="410" t="e">
        <f t="shared" si="200"/>
        <v>#N/A</v>
      </c>
      <c r="AZ492" s="642">
        <f>(SUMIF('Spring 2023 School'!B:B,Budget!A492,'Spring 2023 School'!AG:AG)+SUMIF('Summer 2023 School'!B:B,Budget!A492,'Summer 2023 School'!AG:AG)+SUMIF('Autumn 2023 School'!B:B,Budget!A492,'Autumn 2023 School'!AG:AG))</f>
        <v>0</v>
      </c>
      <c r="BA492" s="410">
        <f t="shared" si="201"/>
        <v>0</v>
      </c>
      <c r="BI492">
        <f t="shared" si="212"/>
        <v>225</v>
      </c>
      <c r="BJ492">
        <f t="shared" si="213"/>
        <v>225</v>
      </c>
      <c r="BK492">
        <f t="shared" si="214"/>
        <v>0</v>
      </c>
    </row>
    <row r="493" spans="1:63" x14ac:dyDescent="0.35">
      <c r="A493" s="231">
        <v>6631</v>
      </c>
      <c r="B493" t="s">
        <v>619</v>
      </c>
      <c r="C493" s="231">
        <f>IF(ISNA(VLOOKUP($A493,'Spring 2023 PVI'!$B$3:$AF$220,6,FALSE)),0,(VLOOKUP($A493,'Spring 2023 PVI'!$B$3:$AF$220,6,FALSE)))</f>
        <v>0</v>
      </c>
      <c r="D493" s="231">
        <f>IF(ISNA(VLOOKUP($A493,'Summer 2023 PVI'!$B$2:$AF$217,6,FALSE)),0,(VLOOKUP($A493,'Summer 2023 PVI'!$B$2:$AF$217,6,FALSE)))</f>
        <v>0</v>
      </c>
      <c r="E493" s="231">
        <f>IF(ISNA(VLOOKUP($A493,'Autumn 2023 PVI'!$B$2:$AH$214,6,FALSE)),0,(VLOOKUP($A493,'Autumn 2023 PVI'!$B$2:$AH$214,6,FALSE)))</f>
        <v>0</v>
      </c>
      <c r="F493" s="231">
        <f>IF(ISNA(VLOOKUP($A493,'Spring 2023 PVI'!$B$3:$AF$219,9,FALSE)),0,(VLOOKUP($A493,'Spring 2023 PVI'!$B$3:$AF$219,8,FALSE)))</f>
        <v>0</v>
      </c>
      <c r="G493" s="231">
        <f>IF(ISNA(VLOOKUP($A493,'Summer 2023 PVI'!$B$2:$AF$216,9,FALSE)),0,(VLOOKUP($A493,'Summer 2023 PVI'!$B$2:$AF$216,8,FALSE)))</f>
        <v>0</v>
      </c>
      <c r="H493" s="231">
        <f>IF(ISNA(VLOOKUP($A493,'Autumn 2023 PVI'!$B$2:$AH$214,9,FALSE)),0,(VLOOKUP($A493,'Autumn 2023 PVI'!$B$2:$AH$214,9,FALSE)))</f>
        <v>0</v>
      </c>
      <c r="I493" s="231">
        <f>IF(ISNA(VLOOKUP($A493,'Spring 2023 PVI'!$B$3:$AF$219,13,FALSE)),0,(VLOOKUP($A493,'Spring 2023 PVI'!$B$3:$AF$219,13,FALSE)))</f>
        <v>0</v>
      </c>
      <c r="J493" s="231">
        <f>IF(ISNA(VLOOKUP($A493,'Summer 2023 PVI'!$B$2:$AF$216,13,FALSE)),0,(VLOOKUP($A493,'Summer 2023 PVI'!$B$2:$AF$216,13,FALSE)))</f>
        <v>0</v>
      </c>
      <c r="K493" s="231">
        <f>IF(ISNA(VLOOKUP($A493,'Autumn 2023 PVI'!$B$2:$AH$214,13,FALSE)),0,(VLOOKUP($A493,'Autumn 2023 PVI'!$B$2:$AH$214,13,FALSE)))</f>
        <v>0</v>
      </c>
      <c r="L493" s="231">
        <f>IF(ISNA(VLOOKUP($A493,'Spring 2023 PVI'!$B$3:$AF$219,16,FALSE)),0,(VLOOKUP($A493,'Spring 2023 PVI'!$B$3:$AF$219,16,FALSE)))</f>
        <v>0</v>
      </c>
      <c r="M493" s="231">
        <f>IF(ISNA(VLOOKUP($A493,'Summer 2023 PVI'!$B$2:$AF$216,16,FALSE)),0,(VLOOKUP($A493,'Summer 2023 PVI'!$B$2:$AF$216,16,FALSE)))</f>
        <v>0</v>
      </c>
      <c r="N493" s="231">
        <f>IF(ISNA(VLOOKUP($A493,'Autumn 2023 PVI'!$B$2:$AH$214,16,FALSE)),0,(VLOOKUP($A493,'Autumn 2023 PVI'!$B$2:$AH$214,16,FALSE)))</f>
        <v>0</v>
      </c>
      <c r="O493" s="231">
        <f>IF(ISNA(VLOOKUP($A493,'Spring 2023 PVI'!$B$3:$AF$219,3,FALSE)),0,(VLOOKUP($A493,'Spring 2023 PVI'!$B$3:$AF$219,3,FALSE)))</f>
        <v>0</v>
      </c>
      <c r="P493" s="231">
        <f>IF(ISNA(VLOOKUP($A493,'Summer 2023 PVI'!$B$3:$AF$216,3,FALSE)),0,(VLOOKUP($A493,'Summer 2023 PVI'!$B$2:$AF$216,3,FALSE)))</f>
        <v>0</v>
      </c>
      <c r="Q493" s="231">
        <f>IF(ISNA(VLOOKUP($A493,'Autumn 2023 PVI'!$B$2:$AF$214,3,FALSE)),0,(VLOOKUP($A493,'Autumn 2023 PVI'!$B$2:$AF$214,3,FALSE)))</f>
        <v>0</v>
      </c>
      <c r="R493" s="231">
        <f>IF(ISNA(VLOOKUP($A493,'Spring 2023 PVI'!$B$3:$AF$219,10,FALSE)),0,(VLOOKUP($A493,'Spring 2023 PVI'!$B$3:$AF$219,10,FALSE)))</f>
        <v>0</v>
      </c>
      <c r="S493" s="231">
        <f>IF(ISNA(VLOOKUP($A493,'Summer 2023 PVI'!$B$2:$AF$216,10,FALSE)),0,(VLOOKUP($A493,'Summer 2023 PVI'!$B$2:$AF$216,10,FALSE)))</f>
        <v>0</v>
      </c>
      <c r="T493" s="231">
        <f>IF(ISNA(VLOOKUP($A493,'Autumn 2023 PVI'!$B$2:$AH$214,10,FALSE)),0,(VLOOKUP($A493,'Autumn 2023 PVI'!$B$2:$AH$214,10,FALSE)))</f>
        <v>0</v>
      </c>
      <c r="U493" s="231">
        <f>IF(ISNA(VLOOKUP($A493,'Spring 2023 PVI'!$B$3:$AF$219,26,FALSE)),0,(VLOOKUP($A493,'Spring 2023 PVI'!$B$3:$AF$219,26,FALSE)))</f>
        <v>0</v>
      </c>
      <c r="V493" s="231">
        <f>IF(ISNA(VLOOKUP($A493,'Spring 2023 PVI'!$B$3:$AF$219,26,FALSE)),0,(VLOOKUP($A493,'Spring 2023 PVI'!$B$3:$AF$219,26,FALSE)))</f>
        <v>0</v>
      </c>
      <c r="W493" s="231">
        <f>IF(ISNA(VLOOKUP($A493,'Spring 2023 PVI'!$B$3:$AF$219,26,FALSE)),0,(VLOOKUP($A493,'Spring 2023 PVI'!$B$3:$AF$219,26,FALSE)))</f>
        <v>0</v>
      </c>
      <c r="X493" s="231">
        <f>IF(ISNA(VLOOKUP($A493,'Spring 2023 PVI'!$B$3:$AF$219,27,FALSE)),0,(VLOOKUP($A493,'Spring 2023 PVI'!$B$3:$AF$219,27,FALSE)))</f>
        <v>0</v>
      </c>
      <c r="Y493" s="231">
        <f>IF(ISNA(VLOOKUP($A493,'Spring 2023 PVI'!$B$3:$AF$219,27,FALSE)),0,(VLOOKUP($A493,'Spring 2023 PVI'!$B$3:$AF$219,27,FALSE)))</f>
        <v>0</v>
      </c>
      <c r="Z493" s="231">
        <f>IF(ISNA(VLOOKUP($A493,'Spring 2023 PVI'!$B$3:$AF$219,27,FALSE)),0,(VLOOKUP($A493,'Spring 2023 PVI'!$B$3:$AF$219,27,FALSE)))</f>
        <v>0</v>
      </c>
      <c r="AA493" s="231">
        <f>IF(ISNA(VLOOKUP($A493,'Spring 2023 PVI'!$B$3:$AF$219,28,FALSE)),0,(VLOOKUP($A493,'Spring 2023 PVI'!$B$3:$AF$219,28,FALSE)))</f>
        <v>0</v>
      </c>
      <c r="AB493" s="231">
        <f>IF(ISNA(VLOOKUP($A493,'Spring 2023 PVI'!$B$3:$AF$219,28,FALSE)),0,(VLOOKUP($A493,'Spring 2023 PVI'!$B$3:$AF$219,28,FALSE)))</f>
        <v>0</v>
      </c>
      <c r="AC493" s="231">
        <f>IF(ISNA(VLOOKUP($A493,'Spring 2023 PVI'!$B$3:$AF$219,28,FALSE)),0,(VLOOKUP($A493,'Spring 2023 PVI'!$B$3:$AF$219,28,FALSE)))</f>
        <v>0</v>
      </c>
      <c r="AD493" s="384">
        <f t="shared" si="202"/>
        <v>0</v>
      </c>
      <c r="AE493" s="403">
        <v>0</v>
      </c>
      <c r="AF493" s="403">
        <v>0</v>
      </c>
      <c r="AG493" s="403">
        <v>0</v>
      </c>
      <c r="AH493" s="384">
        <f t="shared" si="209"/>
        <v>0</v>
      </c>
      <c r="AI493" s="384">
        <f t="shared" si="210"/>
        <v>0</v>
      </c>
      <c r="AJ493" s="384">
        <f t="shared" si="211"/>
        <v>0</v>
      </c>
      <c r="AK493" s="384">
        <f t="shared" si="203"/>
        <v>0</v>
      </c>
      <c r="AL493" s="403">
        <f>IF(ISNA(VLOOKUP($A493,'Spring 2023 PVI'!$B498:$AD498,29,FALSE)),0,(VLOOKUP($A493,'Spring 2023 PVI'!$B498:$AD498,29,FALSE)))</f>
        <v>0</v>
      </c>
      <c r="AM493" s="403">
        <f>IF(ISNA(VLOOKUP($A493,'Spring 2023 PVI'!$B498:$AZ498,30,FALSE)),0,(VLOOKUP($A493,'Spring 2023 PVI'!$B498:$AZ498,30,FALSE)))</f>
        <v>0</v>
      </c>
      <c r="AN493" s="402">
        <f t="shared" si="204"/>
        <v>0</v>
      </c>
      <c r="AO493" s="404">
        <f t="shared" si="205"/>
        <v>0</v>
      </c>
      <c r="AP493" s="384">
        <f t="shared" si="206"/>
        <v>0</v>
      </c>
      <c r="AQ493" s="403"/>
      <c r="AR493" s="403" t="e">
        <f>VLOOKUP($A493,'Data EYFSS Indica'!$C:$AQ,27,0)</f>
        <v>#N/A</v>
      </c>
      <c r="AS493" s="403" t="e">
        <f>VLOOKUP($A493,'Data EYFSS Indica'!$C:$AQ,28,0)</f>
        <v>#N/A</v>
      </c>
      <c r="AT493" s="409" t="e">
        <f t="shared" si="207"/>
        <v>#N/A</v>
      </c>
      <c r="AU493" s="409" t="e">
        <f>(VLOOKUP($A493,'Data EYFSS Indica'!$C:$AQ,24,0))/3.2*AU$3</f>
        <v>#N/A</v>
      </c>
      <c r="AV493" s="413" t="e">
        <f t="shared" si="208"/>
        <v>#N/A</v>
      </c>
      <c r="AW493" s="410" t="e">
        <f t="shared" si="198"/>
        <v>#N/A</v>
      </c>
      <c r="AX493" s="410" t="e">
        <f t="shared" si="199"/>
        <v>#N/A</v>
      </c>
      <c r="AY493" s="410" t="e">
        <f t="shared" si="200"/>
        <v>#N/A</v>
      </c>
      <c r="AZ493" s="642">
        <f>(SUMIF('Spring 2023 School'!B:B,Budget!A493,'Spring 2023 School'!AG:AG)+SUMIF('Summer 2023 School'!B:B,Budget!A493,'Summer 2023 School'!AG:AG)+SUMIF('Autumn 2023 School'!B:B,Budget!A493,'Autumn 2023 School'!AG:AG))</f>
        <v>0</v>
      </c>
      <c r="BA493" s="410">
        <f t="shared" si="201"/>
        <v>0</v>
      </c>
      <c r="BI493">
        <f t="shared" si="212"/>
        <v>0</v>
      </c>
      <c r="BJ493">
        <f t="shared" si="213"/>
        <v>0</v>
      </c>
      <c r="BK493">
        <f t="shared" si="214"/>
        <v>0</v>
      </c>
    </row>
    <row r="494" spans="1:63" x14ac:dyDescent="0.35">
      <c r="A494" s="231">
        <v>6647</v>
      </c>
      <c r="B494" t="s">
        <v>620</v>
      </c>
      <c r="C494" s="231">
        <f>IF(ISNA(VLOOKUP($A494,'Spring 2023 PVI'!$B$3:$AF$220,6,FALSE)),0,(VLOOKUP($A494,'Spring 2023 PVI'!$B$3:$AF$220,6,FALSE)))</f>
        <v>0</v>
      </c>
      <c r="D494" s="231">
        <f>IF(ISNA(VLOOKUP($A494,'Summer 2023 PVI'!$B$2:$AF$217,6,FALSE)),0,(VLOOKUP($A494,'Summer 2023 PVI'!$B$2:$AF$217,6,FALSE)))</f>
        <v>0</v>
      </c>
      <c r="E494" s="231">
        <f>IF(ISNA(VLOOKUP($A494,'Autumn 2023 PVI'!$B$2:$AH$214,6,FALSE)),0,(VLOOKUP($A494,'Autumn 2023 PVI'!$B$2:$AH$214,6,FALSE)))</f>
        <v>0</v>
      </c>
      <c r="F494" s="231">
        <f>IF(ISNA(VLOOKUP($A494,'Spring 2023 PVI'!$B$3:$AF$219,9,FALSE)),0,(VLOOKUP($A494,'Spring 2023 PVI'!$B$3:$AF$219,8,FALSE)))</f>
        <v>0</v>
      </c>
      <c r="G494" s="231">
        <f>IF(ISNA(VLOOKUP($A494,'Summer 2023 PVI'!$B$2:$AF$216,9,FALSE)),0,(VLOOKUP($A494,'Summer 2023 PVI'!$B$2:$AF$216,8,FALSE)))</f>
        <v>0</v>
      </c>
      <c r="H494" s="231">
        <f>IF(ISNA(VLOOKUP($A494,'Autumn 2023 PVI'!$B$2:$AH$214,9,FALSE)),0,(VLOOKUP($A494,'Autumn 2023 PVI'!$B$2:$AH$214,9,FALSE)))</f>
        <v>0</v>
      </c>
      <c r="I494" s="231">
        <f>IF(ISNA(VLOOKUP($A494,'Spring 2023 PVI'!$B$3:$AF$219,13,FALSE)),0,(VLOOKUP($A494,'Spring 2023 PVI'!$B$3:$AF$219,13,FALSE)))</f>
        <v>0</v>
      </c>
      <c r="J494" s="231">
        <f>IF(ISNA(VLOOKUP($A494,'Summer 2023 PVI'!$B$2:$AF$216,13,FALSE)),0,(VLOOKUP($A494,'Summer 2023 PVI'!$B$2:$AF$216,13,FALSE)))</f>
        <v>0</v>
      </c>
      <c r="K494" s="231">
        <f>IF(ISNA(VLOOKUP($A494,'Autumn 2023 PVI'!$B$2:$AH$214,13,FALSE)),0,(VLOOKUP($A494,'Autumn 2023 PVI'!$B$2:$AH$214,13,FALSE)))</f>
        <v>0</v>
      </c>
      <c r="L494" s="231">
        <f>IF(ISNA(VLOOKUP($A494,'Spring 2023 PVI'!$B$3:$AF$219,16,FALSE)),0,(VLOOKUP($A494,'Spring 2023 PVI'!$B$3:$AF$219,16,FALSE)))</f>
        <v>0</v>
      </c>
      <c r="M494" s="231">
        <f>IF(ISNA(VLOOKUP($A494,'Summer 2023 PVI'!$B$2:$AF$216,16,FALSE)),0,(VLOOKUP($A494,'Summer 2023 PVI'!$B$2:$AF$216,16,FALSE)))</f>
        <v>0</v>
      </c>
      <c r="N494" s="231">
        <f>IF(ISNA(VLOOKUP($A494,'Autumn 2023 PVI'!$B$2:$AH$214,16,FALSE)),0,(VLOOKUP($A494,'Autumn 2023 PVI'!$B$2:$AH$214,16,FALSE)))</f>
        <v>0</v>
      </c>
      <c r="O494" s="231">
        <f>IF(ISNA(VLOOKUP($A494,'Spring 2023 PVI'!$B$3:$AF$219,3,FALSE)),0,(VLOOKUP($A494,'Spring 2023 PVI'!$B$3:$AF$219,3,FALSE)))</f>
        <v>0</v>
      </c>
      <c r="P494" s="231">
        <f>IF(ISNA(VLOOKUP($A494,'Summer 2023 PVI'!$B$3:$AF$216,3,FALSE)),0,(VLOOKUP($A494,'Summer 2023 PVI'!$B$2:$AF$216,3,FALSE)))</f>
        <v>0</v>
      </c>
      <c r="Q494" s="231">
        <f>IF(ISNA(VLOOKUP($A494,'Autumn 2023 PVI'!$B$2:$AF$214,3,FALSE)),0,(VLOOKUP($A494,'Autumn 2023 PVI'!$B$2:$AF$214,3,FALSE)))</f>
        <v>0</v>
      </c>
      <c r="R494" s="231">
        <f>IF(ISNA(VLOOKUP($A494,'Spring 2023 PVI'!$B$3:$AF$219,10,FALSE)),0,(VLOOKUP($A494,'Spring 2023 PVI'!$B$3:$AF$219,10,FALSE)))</f>
        <v>0</v>
      </c>
      <c r="S494" s="231">
        <f>IF(ISNA(VLOOKUP($A494,'Summer 2023 PVI'!$B$2:$AF$216,10,FALSE)),0,(VLOOKUP($A494,'Summer 2023 PVI'!$B$2:$AF$216,10,FALSE)))</f>
        <v>0</v>
      </c>
      <c r="T494" s="231">
        <f>IF(ISNA(VLOOKUP($A494,'Autumn 2023 PVI'!$B$2:$AH$214,10,FALSE)),0,(VLOOKUP($A494,'Autumn 2023 PVI'!$B$2:$AH$214,10,FALSE)))</f>
        <v>0</v>
      </c>
      <c r="U494" s="231">
        <f>IF(ISNA(VLOOKUP($A494,'Spring 2023 PVI'!$B$3:$AF$219,26,FALSE)),0,(VLOOKUP($A494,'Spring 2023 PVI'!$B$3:$AF$219,26,FALSE)))</f>
        <v>0</v>
      </c>
      <c r="V494" s="231">
        <f>IF(ISNA(VLOOKUP($A494,'Spring 2023 PVI'!$B$3:$AF$219,26,FALSE)),0,(VLOOKUP($A494,'Spring 2023 PVI'!$B$3:$AF$219,26,FALSE)))</f>
        <v>0</v>
      </c>
      <c r="W494" s="231">
        <f>IF(ISNA(VLOOKUP($A494,'Spring 2023 PVI'!$B$3:$AF$219,26,FALSE)),0,(VLOOKUP($A494,'Spring 2023 PVI'!$B$3:$AF$219,26,FALSE)))</f>
        <v>0</v>
      </c>
      <c r="X494" s="231">
        <f>IF(ISNA(VLOOKUP($A494,'Spring 2023 PVI'!$B$3:$AF$219,27,FALSE)),0,(VLOOKUP($A494,'Spring 2023 PVI'!$B$3:$AF$219,27,FALSE)))</f>
        <v>0</v>
      </c>
      <c r="Y494" s="231">
        <f>IF(ISNA(VLOOKUP($A494,'Spring 2023 PVI'!$B$3:$AF$219,27,FALSE)),0,(VLOOKUP($A494,'Spring 2023 PVI'!$B$3:$AF$219,27,FALSE)))</f>
        <v>0</v>
      </c>
      <c r="Z494" s="231">
        <f>IF(ISNA(VLOOKUP($A494,'Spring 2023 PVI'!$B$3:$AF$219,27,FALSE)),0,(VLOOKUP($A494,'Spring 2023 PVI'!$B$3:$AF$219,27,FALSE)))</f>
        <v>0</v>
      </c>
      <c r="AA494" s="231">
        <f>IF(ISNA(VLOOKUP($A494,'Spring 2023 PVI'!$B$3:$AF$219,28,FALSE)),0,(VLOOKUP($A494,'Spring 2023 PVI'!$B$3:$AF$219,28,FALSE)))</f>
        <v>0</v>
      </c>
      <c r="AB494" s="231">
        <f>IF(ISNA(VLOOKUP($A494,'Spring 2023 PVI'!$B$3:$AF$219,28,FALSE)),0,(VLOOKUP($A494,'Spring 2023 PVI'!$B$3:$AF$219,28,FALSE)))</f>
        <v>0</v>
      </c>
      <c r="AC494" s="231">
        <f>IF(ISNA(VLOOKUP($A494,'Spring 2023 PVI'!$B$3:$AF$219,28,FALSE)),0,(VLOOKUP($A494,'Spring 2023 PVI'!$B$3:$AF$219,28,FALSE)))</f>
        <v>0</v>
      </c>
      <c r="AD494" s="384">
        <f t="shared" si="202"/>
        <v>0</v>
      </c>
      <c r="AE494" s="403">
        <v>135</v>
      </c>
      <c r="AF494" s="403">
        <v>30</v>
      </c>
      <c r="AG494" s="403">
        <v>60</v>
      </c>
      <c r="AH494" s="384">
        <f t="shared" si="209"/>
        <v>3129.2999999999997</v>
      </c>
      <c r="AI494" s="384">
        <f t="shared" si="210"/>
        <v>330.59999999999997</v>
      </c>
      <c r="AJ494" s="384">
        <f t="shared" si="211"/>
        <v>182.4</v>
      </c>
      <c r="AK494" s="384">
        <f t="shared" si="203"/>
        <v>3642.2999999999997</v>
      </c>
      <c r="AL494" s="403">
        <f>IF(ISNA(VLOOKUP($A494,'Spring 2023 PVI'!$B499:$AD499,29,FALSE)),0,(VLOOKUP($A494,'Spring 2023 PVI'!$B499:$AD499,29,FALSE)))</f>
        <v>0</v>
      </c>
      <c r="AM494" s="403">
        <f>IF(ISNA(VLOOKUP($A494,'Spring 2023 PVI'!$B499:$AZ499,30,FALSE)),0,(VLOOKUP($A494,'Spring 2023 PVI'!$B499:$AZ499,30,FALSE)))</f>
        <v>0</v>
      </c>
      <c r="AN494" s="402">
        <f t="shared" si="204"/>
        <v>0</v>
      </c>
      <c r="AO494" s="404">
        <f t="shared" si="205"/>
        <v>0</v>
      </c>
      <c r="AP494" s="384">
        <f t="shared" si="206"/>
        <v>3642.2999999999997</v>
      </c>
      <c r="AQ494" s="403"/>
      <c r="AR494" s="403" t="e">
        <f>VLOOKUP($A494,'Data EYFSS Indica'!$C:$AQ,27,0)</f>
        <v>#N/A</v>
      </c>
      <c r="AS494" s="403" t="e">
        <f>VLOOKUP($A494,'Data EYFSS Indica'!$C:$AQ,28,0)</f>
        <v>#N/A</v>
      </c>
      <c r="AT494" s="409" t="e">
        <f t="shared" si="207"/>
        <v>#N/A</v>
      </c>
      <c r="AU494" s="409" t="e">
        <f>(VLOOKUP($A494,'Data EYFSS Indica'!$C:$AQ,24,0))/3.2*AU$3</f>
        <v>#N/A</v>
      </c>
      <c r="AV494" s="413" t="e">
        <f t="shared" si="208"/>
        <v>#N/A</v>
      </c>
      <c r="AW494" s="410" t="e">
        <f t="shared" si="198"/>
        <v>#N/A</v>
      </c>
      <c r="AX494" s="410" t="e">
        <f t="shared" si="199"/>
        <v>#N/A</v>
      </c>
      <c r="AY494" s="410" t="e">
        <f t="shared" si="200"/>
        <v>#N/A</v>
      </c>
      <c r="AZ494" s="642">
        <f>(SUMIF('Spring 2023 School'!B:B,Budget!A494,'Spring 2023 School'!AG:AG)+SUMIF('Summer 2023 School'!B:B,Budget!A494,'Summer 2023 School'!AG:AG)+SUMIF('Autumn 2023 School'!B:B,Budget!A494,'Autumn 2023 School'!AG:AG))</f>
        <v>12</v>
      </c>
      <c r="BA494" s="410">
        <f t="shared" si="201"/>
        <v>10920</v>
      </c>
      <c r="BI494">
        <f t="shared" si="212"/>
        <v>2025</v>
      </c>
      <c r="BJ494">
        <f t="shared" si="213"/>
        <v>450</v>
      </c>
      <c r="BK494">
        <f t="shared" si="214"/>
        <v>900</v>
      </c>
    </row>
    <row r="495" spans="1:63" x14ac:dyDescent="0.35">
      <c r="A495" s="231">
        <v>6648</v>
      </c>
      <c r="B495" t="s">
        <v>621</v>
      </c>
      <c r="C495" s="231">
        <f>IF(ISNA(VLOOKUP($A495,'Spring 2023 PVI'!$B$3:$AF$220,6,FALSE)),0,(VLOOKUP($A495,'Spring 2023 PVI'!$B$3:$AF$220,6,FALSE)))</f>
        <v>0</v>
      </c>
      <c r="D495" s="231">
        <f>IF(ISNA(VLOOKUP($A495,'Summer 2023 PVI'!$B$2:$AF$217,6,FALSE)),0,(VLOOKUP($A495,'Summer 2023 PVI'!$B$2:$AF$217,6,FALSE)))</f>
        <v>0</v>
      </c>
      <c r="E495" s="231">
        <f>IF(ISNA(VLOOKUP($A495,'Autumn 2023 PVI'!$B$2:$AH$214,6,FALSE)),0,(VLOOKUP($A495,'Autumn 2023 PVI'!$B$2:$AH$214,6,FALSE)))</f>
        <v>0</v>
      </c>
      <c r="F495" s="231">
        <f>IF(ISNA(VLOOKUP($A495,'Spring 2023 PVI'!$B$3:$AF$219,9,FALSE)),0,(VLOOKUP($A495,'Spring 2023 PVI'!$B$3:$AF$219,8,FALSE)))</f>
        <v>0</v>
      </c>
      <c r="G495" s="231">
        <f>IF(ISNA(VLOOKUP($A495,'Summer 2023 PVI'!$B$2:$AF$216,9,FALSE)),0,(VLOOKUP($A495,'Summer 2023 PVI'!$B$2:$AF$216,8,FALSE)))</f>
        <v>0</v>
      </c>
      <c r="H495" s="231">
        <f>IF(ISNA(VLOOKUP($A495,'Autumn 2023 PVI'!$B$2:$AH$214,9,FALSE)),0,(VLOOKUP($A495,'Autumn 2023 PVI'!$B$2:$AH$214,9,FALSE)))</f>
        <v>0</v>
      </c>
      <c r="I495" s="231">
        <f>IF(ISNA(VLOOKUP($A495,'Spring 2023 PVI'!$B$3:$AF$219,13,FALSE)),0,(VLOOKUP($A495,'Spring 2023 PVI'!$B$3:$AF$219,13,FALSE)))</f>
        <v>0</v>
      </c>
      <c r="J495" s="231">
        <f>IF(ISNA(VLOOKUP($A495,'Summer 2023 PVI'!$B$2:$AF$216,13,FALSE)),0,(VLOOKUP($A495,'Summer 2023 PVI'!$B$2:$AF$216,13,FALSE)))</f>
        <v>0</v>
      </c>
      <c r="K495" s="231">
        <f>IF(ISNA(VLOOKUP($A495,'Autumn 2023 PVI'!$B$2:$AH$214,13,FALSE)),0,(VLOOKUP($A495,'Autumn 2023 PVI'!$B$2:$AH$214,13,FALSE)))</f>
        <v>0</v>
      </c>
      <c r="L495" s="231">
        <f>IF(ISNA(VLOOKUP($A495,'Spring 2023 PVI'!$B$3:$AF$219,16,FALSE)),0,(VLOOKUP($A495,'Spring 2023 PVI'!$B$3:$AF$219,16,FALSE)))</f>
        <v>0</v>
      </c>
      <c r="M495" s="231">
        <f>IF(ISNA(VLOOKUP($A495,'Summer 2023 PVI'!$B$2:$AF$216,16,FALSE)),0,(VLOOKUP($A495,'Summer 2023 PVI'!$B$2:$AF$216,16,FALSE)))</f>
        <v>0</v>
      </c>
      <c r="N495" s="231">
        <f>IF(ISNA(VLOOKUP($A495,'Autumn 2023 PVI'!$B$2:$AH$214,16,FALSE)),0,(VLOOKUP($A495,'Autumn 2023 PVI'!$B$2:$AH$214,16,FALSE)))</f>
        <v>0</v>
      </c>
      <c r="O495" s="231">
        <f>IF(ISNA(VLOOKUP($A495,'Spring 2023 PVI'!$B$3:$AF$219,3,FALSE)),0,(VLOOKUP($A495,'Spring 2023 PVI'!$B$3:$AF$219,3,FALSE)))</f>
        <v>0</v>
      </c>
      <c r="P495" s="231">
        <f>IF(ISNA(VLOOKUP($A495,'Summer 2023 PVI'!$B$3:$AF$216,3,FALSE)),0,(VLOOKUP($A495,'Summer 2023 PVI'!$B$2:$AF$216,3,FALSE)))</f>
        <v>0</v>
      </c>
      <c r="Q495" s="231">
        <f>IF(ISNA(VLOOKUP($A495,'Autumn 2023 PVI'!$B$2:$AF$214,3,FALSE)),0,(VLOOKUP($A495,'Autumn 2023 PVI'!$B$2:$AF$214,3,FALSE)))</f>
        <v>0</v>
      </c>
      <c r="R495" s="231">
        <f>IF(ISNA(VLOOKUP($A495,'Spring 2023 PVI'!$B$3:$AF$219,10,FALSE)),0,(VLOOKUP($A495,'Spring 2023 PVI'!$B$3:$AF$219,10,FALSE)))</f>
        <v>0</v>
      </c>
      <c r="S495" s="231">
        <f>IF(ISNA(VLOOKUP($A495,'Summer 2023 PVI'!$B$2:$AF$216,10,FALSE)),0,(VLOOKUP($A495,'Summer 2023 PVI'!$B$2:$AF$216,10,FALSE)))</f>
        <v>0</v>
      </c>
      <c r="T495" s="231">
        <f>IF(ISNA(VLOOKUP($A495,'Autumn 2023 PVI'!$B$2:$AH$214,10,FALSE)),0,(VLOOKUP($A495,'Autumn 2023 PVI'!$B$2:$AH$214,10,FALSE)))</f>
        <v>0</v>
      </c>
      <c r="U495" s="231">
        <f>IF(ISNA(VLOOKUP($A495,'Spring 2023 PVI'!$B$3:$AF$219,26,FALSE)),0,(VLOOKUP($A495,'Spring 2023 PVI'!$B$3:$AF$219,26,FALSE)))</f>
        <v>0</v>
      </c>
      <c r="V495" s="231">
        <f>IF(ISNA(VLOOKUP($A495,'Spring 2023 PVI'!$B$3:$AF$219,26,FALSE)),0,(VLOOKUP($A495,'Spring 2023 PVI'!$B$3:$AF$219,26,FALSE)))</f>
        <v>0</v>
      </c>
      <c r="W495" s="231">
        <f>IF(ISNA(VLOOKUP($A495,'Spring 2023 PVI'!$B$3:$AF$219,26,FALSE)),0,(VLOOKUP($A495,'Spring 2023 PVI'!$B$3:$AF$219,26,FALSE)))</f>
        <v>0</v>
      </c>
      <c r="X495" s="231">
        <f>IF(ISNA(VLOOKUP($A495,'Spring 2023 PVI'!$B$3:$AF$219,27,FALSE)),0,(VLOOKUP($A495,'Spring 2023 PVI'!$B$3:$AF$219,27,FALSE)))</f>
        <v>0</v>
      </c>
      <c r="Y495" s="231">
        <f>IF(ISNA(VLOOKUP($A495,'Spring 2023 PVI'!$B$3:$AF$219,27,FALSE)),0,(VLOOKUP($A495,'Spring 2023 PVI'!$B$3:$AF$219,27,FALSE)))</f>
        <v>0</v>
      </c>
      <c r="Z495" s="231">
        <f>IF(ISNA(VLOOKUP($A495,'Spring 2023 PVI'!$B$3:$AF$219,27,FALSE)),0,(VLOOKUP($A495,'Spring 2023 PVI'!$B$3:$AF$219,27,FALSE)))</f>
        <v>0</v>
      </c>
      <c r="AA495" s="231">
        <f>IF(ISNA(VLOOKUP($A495,'Spring 2023 PVI'!$B$3:$AF$219,28,FALSE)),0,(VLOOKUP($A495,'Spring 2023 PVI'!$B$3:$AF$219,28,FALSE)))</f>
        <v>0</v>
      </c>
      <c r="AB495" s="231">
        <f>IF(ISNA(VLOOKUP($A495,'Spring 2023 PVI'!$B$3:$AF$219,28,FALSE)),0,(VLOOKUP($A495,'Spring 2023 PVI'!$B$3:$AF$219,28,FALSE)))</f>
        <v>0</v>
      </c>
      <c r="AC495" s="231">
        <f>IF(ISNA(VLOOKUP($A495,'Spring 2023 PVI'!$B$3:$AF$219,28,FALSE)),0,(VLOOKUP($A495,'Spring 2023 PVI'!$B$3:$AF$219,28,FALSE)))</f>
        <v>0</v>
      </c>
      <c r="AD495" s="384">
        <f t="shared" si="202"/>
        <v>0</v>
      </c>
      <c r="AE495" s="403">
        <v>45</v>
      </c>
      <c r="AF495" s="403">
        <v>315</v>
      </c>
      <c r="AG495" s="403">
        <v>75</v>
      </c>
      <c r="AH495" s="384">
        <f t="shared" si="209"/>
        <v>1043.0999999999999</v>
      </c>
      <c r="AI495" s="384">
        <f t="shared" si="210"/>
        <v>3471.2999999999997</v>
      </c>
      <c r="AJ495" s="384">
        <f t="shared" si="211"/>
        <v>228</v>
      </c>
      <c r="AK495" s="384">
        <f t="shared" si="203"/>
        <v>4742.3999999999996</v>
      </c>
      <c r="AL495" s="403">
        <f>IF(ISNA(VLOOKUP($A495,'Spring 2023 PVI'!$B500:$AD500,29,FALSE)),0,(VLOOKUP($A495,'Spring 2023 PVI'!$B500:$AD500,29,FALSE)))</f>
        <v>0</v>
      </c>
      <c r="AM495" s="403">
        <f>IF(ISNA(VLOOKUP($A495,'Spring 2023 PVI'!$B500:$AZ500,30,FALSE)),0,(VLOOKUP($A495,'Spring 2023 PVI'!$B500:$AZ500,30,FALSE)))</f>
        <v>0</v>
      </c>
      <c r="AN495" s="402">
        <f t="shared" si="204"/>
        <v>0</v>
      </c>
      <c r="AO495" s="404">
        <f t="shared" si="205"/>
        <v>0</v>
      </c>
      <c r="AP495" s="384">
        <f t="shared" si="206"/>
        <v>4742.3999999999996</v>
      </c>
      <c r="AQ495" s="403"/>
      <c r="AR495" s="403" t="e">
        <f>VLOOKUP($A495,'Data EYFSS Indica'!$C:$AQ,27,0)</f>
        <v>#N/A</v>
      </c>
      <c r="AS495" s="403" t="e">
        <f>VLOOKUP($A495,'Data EYFSS Indica'!$C:$AQ,28,0)</f>
        <v>#N/A</v>
      </c>
      <c r="AT495" s="409" t="e">
        <f t="shared" si="207"/>
        <v>#N/A</v>
      </c>
      <c r="AU495" s="409" t="e">
        <f>(VLOOKUP($A495,'Data EYFSS Indica'!$C:$AQ,24,0))/3.2*AU$3</f>
        <v>#N/A</v>
      </c>
      <c r="AV495" s="413" t="e">
        <f t="shared" si="208"/>
        <v>#N/A</v>
      </c>
      <c r="AW495" s="410" t="e">
        <f t="shared" si="198"/>
        <v>#N/A</v>
      </c>
      <c r="AX495" s="410" t="e">
        <f t="shared" si="199"/>
        <v>#N/A</v>
      </c>
      <c r="AY495" s="410" t="e">
        <f t="shared" si="200"/>
        <v>#N/A</v>
      </c>
      <c r="AZ495" s="642">
        <f>(SUMIF('Spring 2023 School'!B:B,Budget!A495,'Spring 2023 School'!AG:AG)+SUMIF('Summer 2023 School'!B:B,Budget!A495,'Summer 2023 School'!AG:AG)+SUMIF('Autumn 2023 School'!B:B,Budget!A495,'Autumn 2023 School'!AG:AG))</f>
        <v>0</v>
      </c>
      <c r="BA495" s="410">
        <f t="shared" si="201"/>
        <v>0</v>
      </c>
      <c r="BI495">
        <f t="shared" si="212"/>
        <v>675</v>
      </c>
      <c r="BJ495">
        <f t="shared" si="213"/>
        <v>4725</v>
      </c>
      <c r="BK495">
        <f t="shared" si="214"/>
        <v>1125</v>
      </c>
    </row>
    <row r="496" spans="1:63" x14ac:dyDescent="0.35">
      <c r="A496" s="231">
        <v>6651</v>
      </c>
      <c r="B496" t="s">
        <v>622</v>
      </c>
      <c r="C496" s="231">
        <f>IF(ISNA(VLOOKUP($A496,'Spring 2023 PVI'!$B$3:$AF$220,6,FALSE)),0,(VLOOKUP($A496,'Spring 2023 PVI'!$B$3:$AF$220,6,FALSE)))</f>
        <v>0</v>
      </c>
      <c r="D496" s="231">
        <f>IF(ISNA(VLOOKUP($A496,'Summer 2023 PVI'!$B$2:$AF$217,6,FALSE)),0,(VLOOKUP($A496,'Summer 2023 PVI'!$B$2:$AF$217,6,FALSE)))</f>
        <v>0</v>
      </c>
      <c r="E496" s="231">
        <f>IF(ISNA(VLOOKUP($A496,'Autumn 2023 PVI'!$B$2:$AH$214,6,FALSE)),0,(VLOOKUP($A496,'Autumn 2023 PVI'!$B$2:$AH$214,6,FALSE)))</f>
        <v>0</v>
      </c>
      <c r="F496" s="231">
        <f>IF(ISNA(VLOOKUP($A496,'Spring 2023 PVI'!$B$3:$AF$219,9,FALSE)),0,(VLOOKUP($A496,'Spring 2023 PVI'!$B$3:$AF$219,8,FALSE)))</f>
        <v>0</v>
      </c>
      <c r="G496" s="231">
        <f>IF(ISNA(VLOOKUP($A496,'Summer 2023 PVI'!$B$2:$AF$216,9,FALSE)),0,(VLOOKUP($A496,'Summer 2023 PVI'!$B$2:$AF$216,8,FALSE)))</f>
        <v>0</v>
      </c>
      <c r="H496" s="231">
        <f>IF(ISNA(VLOOKUP($A496,'Autumn 2023 PVI'!$B$2:$AH$214,9,FALSE)),0,(VLOOKUP($A496,'Autumn 2023 PVI'!$B$2:$AH$214,9,FALSE)))</f>
        <v>0</v>
      </c>
      <c r="I496" s="231">
        <f>IF(ISNA(VLOOKUP($A496,'Spring 2023 PVI'!$B$3:$AF$219,13,FALSE)),0,(VLOOKUP($A496,'Spring 2023 PVI'!$B$3:$AF$219,13,FALSE)))</f>
        <v>0</v>
      </c>
      <c r="J496" s="231">
        <f>IF(ISNA(VLOOKUP($A496,'Summer 2023 PVI'!$B$2:$AF$216,13,FALSE)),0,(VLOOKUP($A496,'Summer 2023 PVI'!$B$2:$AF$216,13,FALSE)))</f>
        <v>0</v>
      </c>
      <c r="K496" s="231">
        <f>IF(ISNA(VLOOKUP($A496,'Autumn 2023 PVI'!$B$2:$AH$214,13,FALSE)),0,(VLOOKUP($A496,'Autumn 2023 PVI'!$B$2:$AH$214,13,FALSE)))</f>
        <v>0</v>
      </c>
      <c r="L496" s="231">
        <f>IF(ISNA(VLOOKUP($A496,'Spring 2023 PVI'!$B$3:$AF$219,16,FALSE)),0,(VLOOKUP($A496,'Spring 2023 PVI'!$B$3:$AF$219,16,FALSE)))</f>
        <v>0</v>
      </c>
      <c r="M496" s="231">
        <f>IF(ISNA(VLOOKUP($A496,'Summer 2023 PVI'!$B$2:$AF$216,16,FALSE)),0,(VLOOKUP($A496,'Summer 2023 PVI'!$B$2:$AF$216,16,FALSE)))</f>
        <v>0</v>
      </c>
      <c r="N496" s="231">
        <f>IF(ISNA(VLOOKUP($A496,'Autumn 2023 PVI'!$B$2:$AH$214,16,FALSE)),0,(VLOOKUP($A496,'Autumn 2023 PVI'!$B$2:$AH$214,16,FALSE)))</f>
        <v>0</v>
      </c>
      <c r="O496" s="231">
        <f>IF(ISNA(VLOOKUP($A496,'Spring 2023 PVI'!$B$3:$AF$219,3,FALSE)),0,(VLOOKUP($A496,'Spring 2023 PVI'!$B$3:$AF$219,3,FALSE)))</f>
        <v>0</v>
      </c>
      <c r="P496" s="231">
        <f>IF(ISNA(VLOOKUP($A496,'Summer 2023 PVI'!$B$3:$AF$216,3,FALSE)),0,(VLOOKUP($A496,'Summer 2023 PVI'!$B$2:$AF$216,3,FALSE)))</f>
        <v>0</v>
      </c>
      <c r="Q496" s="231">
        <f>IF(ISNA(VLOOKUP($A496,'Autumn 2023 PVI'!$B$2:$AF$214,3,FALSE)),0,(VLOOKUP($A496,'Autumn 2023 PVI'!$B$2:$AF$214,3,FALSE)))</f>
        <v>0</v>
      </c>
      <c r="R496" s="231">
        <f>IF(ISNA(VLOOKUP($A496,'Spring 2023 PVI'!$B$3:$AF$219,10,FALSE)),0,(VLOOKUP($A496,'Spring 2023 PVI'!$B$3:$AF$219,10,FALSE)))</f>
        <v>0</v>
      </c>
      <c r="S496" s="231">
        <f>IF(ISNA(VLOOKUP($A496,'Summer 2023 PVI'!$B$2:$AF$216,10,FALSE)),0,(VLOOKUP($A496,'Summer 2023 PVI'!$B$2:$AF$216,10,FALSE)))</f>
        <v>0</v>
      </c>
      <c r="T496" s="231">
        <f>IF(ISNA(VLOOKUP($A496,'Autumn 2023 PVI'!$B$2:$AH$214,10,FALSE)),0,(VLOOKUP($A496,'Autumn 2023 PVI'!$B$2:$AH$214,10,FALSE)))</f>
        <v>0</v>
      </c>
      <c r="U496" s="231">
        <f>IF(ISNA(VLOOKUP($A496,'Spring 2023 PVI'!$B$3:$AF$219,26,FALSE)),0,(VLOOKUP($A496,'Spring 2023 PVI'!$B$3:$AF$219,26,FALSE)))</f>
        <v>0</v>
      </c>
      <c r="V496" s="231">
        <f>IF(ISNA(VLOOKUP($A496,'Spring 2023 PVI'!$B$3:$AF$219,26,FALSE)),0,(VLOOKUP($A496,'Spring 2023 PVI'!$B$3:$AF$219,26,FALSE)))</f>
        <v>0</v>
      </c>
      <c r="W496" s="231">
        <f>IF(ISNA(VLOOKUP($A496,'Spring 2023 PVI'!$B$3:$AF$219,26,FALSE)),0,(VLOOKUP($A496,'Spring 2023 PVI'!$B$3:$AF$219,26,FALSE)))</f>
        <v>0</v>
      </c>
      <c r="X496" s="231">
        <f>IF(ISNA(VLOOKUP($A496,'Spring 2023 PVI'!$B$3:$AF$219,27,FALSE)),0,(VLOOKUP($A496,'Spring 2023 PVI'!$B$3:$AF$219,27,FALSE)))</f>
        <v>0</v>
      </c>
      <c r="Y496" s="231">
        <f>IF(ISNA(VLOOKUP($A496,'Spring 2023 PVI'!$B$3:$AF$219,27,FALSE)),0,(VLOOKUP($A496,'Spring 2023 PVI'!$B$3:$AF$219,27,FALSE)))</f>
        <v>0</v>
      </c>
      <c r="Z496" s="231">
        <f>IF(ISNA(VLOOKUP($A496,'Spring 2023 PVI'!$B$3:$AF$219,27,FALSE)),0,(VLOOKUP($A496,'Spring 2023 PVI'!$B$3:$AF$219,27,FALSE)))</f>
        <v>0</v>
      </c>
      <c r="AA496" s="231">
        <f>IF(ISNA(VLOOKUP($A496,'Spring 2023 PVI'!$B$3:$AF$219,28,FALSE)),0,(VLOOKUP($A496,'Spring 2023 PVI'!$B$3:$AF$219,28,FALSE)))</f>
        <v>0</v>
      </c>
      <c r="AB496" s="231">
        <f>IF(ISNA(VLOOKUP($A496,'Spring 2023 PVI'!$B$3:$AF$219,28,FALSE)),0,(VLOOKUP($A496,'Spring 2023 PVI'!$B$3:$AF$219,28,FALSE)))</f>
        <v>0</v>
      </c>
      <c r="AC496" s="231">
        <f>IF(ISNA(VLOOKUP($A496,'Spring 2023 PVI'!$B$3:$AF$219,28,FALSE)),0,(VLOOKUP($A496,'Spring 2023 PVI'!$B$3:$AF$219,28,FALSE)))</f>
        <v>0</v>
      </c>
      <c r="AD496" s="384">
        <f t="shared" si="202"/>
        <v>0</v>
      </c>
      <c r="AE496" s="403">
        <v>60</v>
      </c>
      <c r="AF496" s="403">
        <v>0</v>
      </c>
      <c r="AG496" s="403">
        <v>0</v>
      </c>
      <c r="AH496" s="384">
        <f t="shared" si="209"/>
        <v>1390.8</v>
      </c>
      <c r="AI496" s="384">
        <f t="shared" si="210"/>
        <v>0</v>
      </c>
      <c r="AJ496" s="384">
        <f t="shared" si="211"/>
        <v>0</v>
      </c>
      <c r="AK496" s="384">
        <f t="shared" si="203"/>
        <v>1390.8</v>
      </c>
      <c r="AL496" s="403">
        <f>IF(ISNA(VLOOKUP($A496,'Spring 2023 PVI'!$B501:$AD501,29,FALSE)),0,(VLOOKUP($A496,'Spring 2023 PVI'!$B501:$AD501,29,FALSE)))</f>
        <v>0</v>
      </c>
      <c r="AM496" s="403">
        <f>IF(ISNA(VLOOKUP($A496,'Spring 2023 PVI'!$B501:$AZ501,30,FALSE)),0,(VLOOKUP($A496,'Spring 2023 PVI'!$B501:$AZ501,30,FALSE)))</f>
        <v>0</v>
      </c>
      <c r="AN496" s="402">
        <f t="shared" si="204"/>
        <v>0</v>
      </c>
      <c r="AO496" s="404">
        <f t="shared" si="205"/>
        <v>0</v>
      </c>
      <c r="AP496" s="384">
        <f t="shared" si="206"/>
        <v>1390.8</v>
      </c>
      <c r="AQ496" s="403"/>
      <c r="AR496" s="403" t="e">
        <f>VLOOKUP($A496,'Data EYFSS Indica'!$C:$AQ,27,0)</f>
        <v>#N/A</v>
      </c>
      <c r="AS496" s="403" t="e">
        <f>VLOOKUP($A496,'Data EYFSS Indica'!$C:$AQ,28,0)</f>
        <v>#N/A</v>
      </c>
      <c r="AT496" s="409" t="e">
        <f t="shared" si="207"/>
        <v>#N/A</v>
      </c>
      <c r="AU496" s="409" t="e">
        <f>(VLOOKUP($A496,'Data EYFSS Indica'!$C:$AQ,24,0))/3.2*AU$3</f>
        <v>#N/A</v>
      </c>
      <c r="AV496" s="413" t="e">
        <f t="shared" si="208"/>
        <v>#N/A</v>
      </c>
      <c r="AW496" s="410" t="e">
        <f t="shared" si="198"/>
        <v>#N/A</v>
      </c>
      <c r="AX496" s="410" t="e">
        <f t="shared" si="199"/>
        <v>#N/A</v>
      </c>
      <c r="AY496" s="410" t="e">
        <f t="shared" si="200"/>
        <v>#N/A</v>
      </c>
      <c r="AZ496" s="642">
        <f>(SUMIF('Spring 2023 School'!B:B,Budget!A496,'Spring 2023 School'!AG:AG)+SUMIF('Summer 2023 School'!B:B,Budget!A496,'Summer 2023 School'!AG:AG)+SUMIF('Autumn 2023 School'!B:B,Budget!A496,'Autumn 2023 School'!AG:AG))</f>
        <v>1</v>
      </c>
      <c r="BA496" s="410">
        <f t="shared" si="201"/>
        <v>910</v>
      </c>
      <c r="BI496">
        <f t="shared" si="212"/>
        <v>900</v>
      </c>
      <c r="BJ496">
        <f t="shared" si="213"/>
        <v>0</v>
      </c>
      <c r="BK496">
        <f t="shared" si="214"/>
        <v>0</v>
      </c>
    </row>
    <row r="497" spans="1:63" x14ac:dyDescent="0.35">
      <c r="A497" s="231">
        <v>6659</v>
      </c>
      <c r="B497" t="s">
        <v>623</v>
      </c>
      <c r="C497" s="231">
        <f>IF(ISNA(VLOOKUP($A497,'Spring 2023 PVI'!$B$3:$AF$220,6,FALSE)),0,(VLOOKUP($A497,'Spring 2023 PVI'!$B$3:$AF$220,6,FALSE)))</f>
        <v>0</v>
      </c>
      <c r="D497" s="231">
        <f>IF(ISNA(VLOOKUP($A497,'Summer 2023 PVI'!$B$2:$AF$217,6,FALSE)),0,(VLOOKUP($A497,'Summer 2023 PVI'!$B$2:$AF$217,6,FALSE)))</f>
        <v>0</v>
      </c>
      <c r="E497" s="231">
        <f>IF(ISNA(VLOOKUP($A497,'Autumn 2023 PVI'!$B$2:$AH$214,6,FALSE)),0,(VLOOKUP($A497,'Autumn 2023 PVI'!$B$2:$AH$214,6,FALSE)))</f>
        <v>0</v>
      </c>
      <c r="F497" s="231">
        <f>IF(ISNA(VLOOKUP($A497,'Spring 2023 PVI'!$B$3:$AF$219,9,FALSE)),0,(VLOOKUP($A497,'Spring 2023 PVI'!$B$3:$AF$219,8,FALSE)))</f>
        <v>0</v>
      </c>
      <c r="G497" s="231">
        <f>IF(ISNA(VLOOKUP($A497,'Summer 2023 PVI'!$B$2:$AF$216,9,FALSE)),0,(VLOOKUP($A497,'Summer 2023 PVI'!$B$2:$AF$216,8,FALSE)))</f>
        <v>0</v>
      </c>
      <c r="H497" s="231">
        <f>IF(ISNA(VLOOKUP($A497,'Autumn 2023 PVI'!$B$2:$AH$214,9,FALSE)),0,(VLOOKUP($A497,'Autumn 2023 PVI'!$B$2:$AH$214,9,FALSE)))</f>
        <v>0</v>
      </c>
      <c r="I497" s="231">
        <f>IF(ISNA(VLOOKUP($A497,'Spring 2023 PVI'!$B$3:$AF$219,13,FALSE)),0,(VLOOKUP($A497,'Spring 2023 PVI'!$B$3:$AF$219,13,FALSE)))</f>
        <v>0</v>
      </c>
      <c r="J497" s="231">
        <f>IF(ISNA(VLOOKUP($A497,'Summer 2023 PVI'!$B$2:$AF$216,13,FALSE)),0,(VLOOKUP($A497,'Summer 2023 PVI'!$B$2:$AF$216,13,FALSE)))</f>
        <v>0</v>
      </c>
      <c r="K497" s="231">
        <f>IF(ISNA(VLOOKUP($A497,'Autumn 2023 PVI'!$B$2:$AH$214,13,FALSE)),0,(VLOOKUP($A497,'Autumn 2023 PVI'!$B$2:$AH$214,13,FALSE)))</f>
        <v>0</v>
      </c>
      <c r="L497" s="231">
        <f>IF(ISNA(VLOOKUP($A497,'Spring 2023 PVI'!$B$3:$AF$219,16,FALSE)),0,(VLOOKUP($A497,'Spring 2023 PVI'!$B$3:$AF$219,16,FALSE)))</f>
        <v>0</v>
      </c>
      <c r="M497" s="231">
        <f>IF(ISNA(VLOOKUP($A497,'Summer 2023 PVI'!$B$2:$AF$216,16,FALSE)),0,(VLOOKUP($A497,'Summer 2023 PVI'!$B$2:$AF$216,16,FALSE)))</f>
        <v>0</v>
      </c>
      <c r="N497" s="231">
        <f>IF(ISNA(VLOOKUP($A497,'Autumn 2023 PVI'!$B$2:$AH$214,16,FALSE)),0,(VLOOKUP($A497,'Autumn 2023 PVI'!$B$2:$AH$214,16,FALSE)))</f>
        <v>0</v>
      </c>
      <c r="O497" s="231">
        <f>IF(ISNA(VLOOKUP($A497,'Spring 2023 PVI'!$B$3:$AF$219,3,FALSE)),0,(VLOOKUP($A497,'Spring 2023 PVI'!$B$3:$AF$219,3,FALSE)))</f>
        <v>0</v>
      </c>
      <c r="P497" s="231">
        <f>IF(ISNA(VLOOKUP($A497,'Summer 2023 PVI'!$B$3:$AF$216,3,FALSE)),0,(VLOOKUP($A497,'Summer 2023 PVI'!$B$2:$AF$216,3,FALSE)))</f>
        <v>0</v>
      </c>
      <c r="Q497" s="231">
        <f>IF(ISNA(VLOOKUP($A497,'Autumn 2023 PVI'!$B$2:$AF$214,3,FALSE)),0,(VLOOKUP($A497,'Autumn 2023 PVI'!$B$2:$AF$214,3,FALSE)))</f>
        <v>0</v>
      </c>
      <c r="R497" s="231">
        <f>IF(ISNA(VLOOKUP($A497,'Spring 2023 PVI'!$B$3:$AF$219,10,FALSE)),0,(VLOOKUP($A497,'Spring 2023 PVI'!$B$3:$AF$219,10,FALSE)))</f>
        <v>0</v>
      </c>
      <c r="S497" s="231">
        <f>IF(ISNA(VLOOKUP($A497,'Summer 2023 PVI'!$B$2:$AF$216,10,FALSE)),0,(VLOOKUP($A497,'Summer 2023 PVI'!$B$2:$AF$216,10,FALSE)))</f>
        <v>0</v>
      </c>
      <c r="T497" s="231">
        <f>IF(ISNA(VLOOKUP($A497,'Autumn 2023 PVI'!$B$2:$AH$214,10,FALSE)),0,(VLOOKUP($A497,'Autumn 2023 PVI'!$B$2:$AH$214,10,FALSE)))</f>
        <v>0</v>
      </c>
      <c r="U497" s="231">
        <f>IF(ISNA(VLOOKUP($A497,'Spring 2023 PVI'!$B$3:$AF$219,26,FALSE)),0,(VLOOKUP($A497,'Spring 2023 PVI'!$B$3:$AF$219,26,FALSE)))</f>
        <v>0</v>
      </c>
      <c r="V497" s="231">
        <f>IF(ISNA(VLOOKUP($A497,'Spring 2023 PVI'!$B$3:$AF$219,26,FALSE)),0,(VLOOKUP($A497,'Spring 2023 PVI'!$B$3:$AF$219,26,FALSE)))</f>
        <v>0</v>
      </c>
      <c r="W497" s="231">
        <f>IF(ISNA(VLOOKUP($A497,'Spring 2023 PVI'!$B$3:$AF$219,26,FALSE)),0,(VLOOKUP($A497,'Spring 2023 PVI'!$B$3:$AF$219,26,FALSE)))</f>
        <v>0</v>
      </c>
      <c r="X497" s="231">
        <f>IF(ISNA(VLOOKUP($A497,'Spring 2023 PVI'!$B$3:$AF$219,27,FALSE)),0,(VLOOKUP($A497,'Spring 2023 PVI'!$B$3:$AF$219,27,FALSE)))</f>
        <v>0</v>
      </c>
      <c r="Y497" s="231">
        <f>IF(ISNA(VLOOKUP($A497,'Spring 2023 PVI'!$B$3:$AF$219,27,FALSE)),0,(VLOOKUP($A497,'Spring 2023 PVI'!$B$3:$AF$219,27,FALSE)))</f>
        <v>0</v>
      </c>
      <c r="Z497" s="231">
        <f>IF(ISNA(VLOOKUP($A497,'Spring 2023 PVI'!$B$3:$AF$219,27,FALSE)),0,(VLOOKUP($A497,'Spring 2023 PVI'!$B$3:$AF$219,27,FALSE)))</f>
        <v>0</v>
      </c>
      <c r="AA497" s="231">
        <f>IF(ISNA(VLOOKUP($A497,'Spring 2023 PVI'!$B$3:$AF$219,28,FALSE)),0,(VLOOKUP($A497,'Spring 2023 PVI'!$B$3:$AF$219,28,FALSE)))</f>
        <v>0</v>
      </c>
      <c r="AB497" s="231">
        <f>IF(ISNA(VLOOKUP($A497,'Spring 2023 PVI'!$B$3:$AF$219,28,FALSE)),0,(VLOOKUP($A497,'Spring 2023 PVI'!$B$3:$AF$219,28,FALSE)))</f>
        <v>0</v>
      </c>
      <c r="AC497" s="231">
        <f>IF(ISNA(VLOOKUP($A497,'Spring 2023 PVI'!$B$3:$AF$219,28,FALSE)),0,(VLOOKUP($A497,'Spring 2023 PVI'!$B$3:$AF$219,28,FALSE)))</f>
        <v>0</v>
      </c>
      <c r="AD497" s="384">
        <f t="shared" si="202"/>
        <v>0</v>
      </c>
      <c r="AE497" s="403">
        <v>15</v>
      </c>
      <c r="AF497" s="403">
        <v>150</v>
      </c>
      <c r="AG497" s="403">
        <v>105</v>
      </c>
      <c r="AH497" s="384">
        <f t="shared" si="209"/>
        <v>347.7</v>
      </c>
      <c r="AI497" s="384">
        <f t="shared" si="210"/>
        <v>1653</v>
      </c>
      <c r="AJ497" s="384">
        <f t="shared" si="211"/>
        <v>319.2</v>
      </c>
      <c r="AK497" s="384">
        <f t="shared" si="203"/>
        <v>2319.9</v>
      </c>
      <c r="AL497" s="403">
        <f>IF(ISNA(VLOOKUP($A497,'Spring 2023 PVI'!$B502:$AD502,29,FALSE)),0,(VLOOKUP($A497,'Spring 2023 PVI'!$B502:$AD502,29,FALSE)))</f>
        <v>0</v>
      </c>
      <c r="AM497" s="403">
        <f>IF(ISNA(VLOOKUP($A497,'Spring 2023 PVI'!$B502:$AZ502,30,FALSE)),0,(VLOOKUP($A497,'Spring 2023 PVI'!$B502:$AZ502,30,FALSE)))</f>
        <v>0</v>
      </c>
      <c r="AN497" s="402">
        <f t="shared" si="204"/>
        <v>0</v>
      </c>
      <c r="AO497" s="404">
        <f t="shared" si="205"/>
        <v>0</v>
      </c>
      <c r="AP497" s="384">
        <f t="shared" si="206"/>
        <v>2319.9</v>
      </c>
      <c r="AQ497" s="403"/>
      <c r="AR497" s="403" t="e">
        <f>VLOOKUP($A497,'Data EYFSS Indica'!$C:$AQ,27,0)</f>
        <v>#N/A</v>
      </c>
      <c r="AS497" s="403" t="e">
        <f>VLOOKUP($A497,'Data EYFSS Indica'!$C:$AQ,28,0)</f>
        <v>#N/A</v>
      </c>
      <c r="AT497" s="409" t="e">
        <f t="shared" si="207"/>
        <v>#N/A</v>
      </c>
      <c r="AU497" s="409" t="e">
        <f>(VLOOKUP($A497,'Data EYFSS Indica'!$C:$AQ,24,0))/3.2*AU$3</f>
        <v>#N/A</v>
      </c>
      <c r="AV497" s="413" t="e">
        <f t="shared" si="208"/>
        <v>#N/A</v>
      </c>
      <c r="AW497" s="410" t="e">
        <f t="shared" si="198"/>
        <v>#N/A</v>
      </c>
      <c r="AX497" s="410" t="e">
        <f t="shared" si="199"/>
        <v>#N/A</v>
      </c>
      <c r="AY497" s="410" t="e">
        <f t="shared" si="200"/>
        <v>#N/A</v>
      </c>
      <c r="AZ497" s="642">
        <f>(SUMIF('Spring 2023 School'!B:B,Budget!A497,'Spring 2023 School'!AG:AG)+SUMIF('Summer 2023 School'!B:B,Budget!A497,'Summer 2023 School'!AG:AG)+SUMIF('Autumn 2023 School'!B:B,Budget!A497,'Autumn 2023 School'!AG:AG))</f>
        <v>8</v>
      </c>
      <c r="BA497" s="410">
        <f t="shared" si="201"/>
        <v>7280</v>
      </c>
      <c r="BI497">
        <f t="shared" si="212"/>
        <v>225</v>
      </c>
      <c r="BJ497">
        <f t="shared" si="213"/>
        <v>2250</v>
      </c>
      <c r="BK497">
        <f t="shared" si="214"/>
        <v>1575</v>
      </c>
    </row>
    <row r="498" spans="1:63" x14ac:dyDescent="0.35">
      <c r="A498" s="231">
        <v>6664</v>
      </c>
      <c r="B498" t="s">
        <v>624</v>
      </c>
      <c r="C498" s="231">
        <f>IF(ISNA(VLOOKUP($A498,'Spring 2023 PVI'!$B$3:$AF$220,6,FALSE)),0,(VLOOKUP($A498,'Spring 2023 PVI'!$B$3:$AF$220,6,FALSE)))</f>
        <v>0</v>
      </c>
      <c r="D498" s="231">
        <f>IF(ISNA(VLOOKUP($A498,'Summer 2023 PVI'!$B$2:$AF$217,6,FALSE)),0,(VLOOKUP($A498,'Summer 2023 PVI'!$B$2:$AF$217,6,FALSE)))</f>
        <v>0</v>
      </c>
      <c r="E498" s="231">
        <f>IF(ISNA(VLOOKUP($A498,'Autumn 2023 PVI'!$B$2:$AH$214,6,FALSE)),0,(VLOOKUP($A498,'Autumn 2023 PVI'!$B$2:$AH$214,6,FALSE)))</f>
        <v>0</v>
      </c>
      <c r="F498" s="231">
        <f>IF(ISNA(VLOOKUP($A498,'Spring 2023 PVI'!$B$3:$AF$219,9,FALSE)),0,(VLOOKUP($A498,'Spring 2023 PVI'!$B$3:$AF$219,8,FALSE)))</f>
        <v>0</v>
      </c>
      <c r="G498" s="231">
        <f>IF(ISNA(VLOOKUP($A498,'Summer 2023 PVI'!$B$2:$AF$216,9,FALSE)),0,(VLOOKUP($A498,'Summer 2023 PVI'!$B$2:$AF$216,8,FALSE)))</f>
        <v>0</v>
      </c>
      <c r="H498" s="231">
        <f>IF(ISNA(VLOOKUP($A498,'Autumn 2023 PVI'!$B$2:$AH$214,9,FALSE)),0,(VLOOKUP($A498,'Autumn 2023 PVI'!$B$2:$AH$214,9,FALSE)))</f>
        <v>0</v>
      </c>
      <c r="I498" s="231">
        <f>IF(ISNA(VLOOKUP($A498,'Spring 2023 PVI'!$B$3:$AF$219,13,FALSE)),0,(VLOOKUP($A498,'Spring 2023 PVI'!$B$3:$AF$219,13,FALSE)))</f>
        <v>0</v>
      </c>
      <c r="J498" s="231">
        <f>IF(ISNA(VLOOKUP($A498,'Summer 2023 PVI'!$B$2:$AF$216,13,FALSE)),0,(VLOOKUP($A498,'Summer 2023 PVI'!$B$2:$AF$216,13,FALSE)))</f>
        <v>0</v>
      </c>
      <c r="K498" s="231">
        <f>IF(ISNA(VLOOKUP($A498,'Autumn 2023 PVI'!$B$2:$AH$214,13,FALSE)),0,(VLOOKUP($A498,'Autumn 2023 PVI'!$B$2:$AH$214,13,FALSE)))</f>
        <v>0</v>
      </c>
      <c r="L498" s="231">
        <f>IF(ISNA(VLOOKUP($A498,'Spring 2023 PVI'!$B$3:$AF$219,16,FALSE)),0,(VLOOKUP($A498,'Spring 2023 PVI'!$B$3:$AF$219,16,FALSE)))</f>
        <v>0</v>
      </c>
      <c r="M498" s="231">
        <f>IF(ISNA(VLOOKUP($A498,'Summer 2023 PVI'!$B$2:$AF$216,16,FALSE)),0,(VLOOKUP($A498,'Summer 2023 PVI'!$B$2:$AF$216,16,FALSE)))</f>
        <v>0</v>
      </c>
      <c r="N498" s="231">
        <f>IF(ISNA(VLOOKUP($A498,'Autumn 2023 PVI'!$B$2:$AH$214,16,FALSE)),0,(VLOOKUP($A498,'Autumn 2023 PVI'!$B$2:$AH$214,16,FALSE)))</f>
        <v>0</v>
      </c>
      <c r="O498" s="231">
        <f>IF(ISNA(VLOOKUP($A498,'Spring 2023 PVI'!$B$3:$AF$219,3,FALSE)),0,(VLOOKUP($A498,'Spring 2023 PVI'!$B$3:$AF$219,3,FALSE)))</f>
        <v>0</v>
      </c>
      <c r="P498" s="231">
        <f>IF(ISNA(VLOOKUP($A498,'Summer 2023 PVI'!$B$3:$AF$216,3,FALSE)),0,(VLOOKUP($A498,'Summer 2023 PVI'!$B$2:$AF$216,3,FALSE)))</f>
        <v>0</v>
      </c>
      <c r="Q498" s="231">
        <f>IF(ISNA(VLOOKUP($A498,'Autumn 2023 PVI'!$B$2:$AF$214,3,FALSE)),0,(VLOOKUP($A498,'Autumn 2023 PVI'!$B$2:$AF$214,3,FALSE)))</f>
        <v>0</v>
      </c>
      <c r="R498" s="231">
        <f>IF(ISNA(VLOOKUP($A498,'Spring 2023 PVI'!$B$3:$AF$219,10,FALSE)),0,(VLOOKUP($A498,'Spring 2023 PVI'!$B$3:$AF$219,10,FALSE)))</f>
        <v>0</v>
      </c>
      <c r="S498" s="231">
        <f>IF(ISNA(VLOOKUP($A498,'Summer 2023 PVI'!$B$2:$AF$216,10,FALSE)),0,(VLOOKUP($A498,'Summer 2023 PVI'!$B$2:$AF$216,10,FALSE)))</f>
        <v>0</v>
      </c>
      <c r="T498" s="231">
        <f>IF(ISNA(VLOOKUP($A498,'Autumn 2023 PVI'!$B$2:$AH$214,10,FALSE)),0,(VLOOKUP($A498,'Autumn 2023 PVI'!$B$2:$AH$214,10,FALSE)))</f>
        <v>0</v>
      </c>
      <c r="U498" s="231">
        <f>IF(ISNA(VLOOKUP($A498,'Spring 2023 PVI'!$B$3:$AF$219,26,FALSE)),0,(VLOOKUP($A498,'Spring 2023 PVI'!$B$3:$AF$219,26,FALSE)))</f>
        <v>0</v>
      </c>
      <c r="V498" s="231">
        <f>IF(ISNA(VLOOKUP($A498,'Spring 2023 PVI'!$B$3:$AF$219,26,FALSE)),0,(VLOOKUP($A498,'Spring 2023 PVI'!$B$3:$AF$219,26,FALSE)))</f>
        <v>0</v>
      </c>
      <c r="W498" s="231">
        <f>IF(ISNA(VLOOKUP($A498,'Spring 2023 PVI'!$B$3:$AF$219,26,FALSE)),0,(VLOOKUP($A498,'Spring 2023 PVI'!$B$3:$AF$219,26,FALSE)))</f>
        <v>0</v>
      </c>
      <c r="X498" s="231">
        <f>IF(ISNA(VLOOKUP($A498,'Spring 2023 PVI'!$B$3:$AF$219,27,FALSE)),0,(VLOOKUP($A498,'Spring 2023 PVI'!$B$3:$AF$219,27,FALSE)))</f>
        <v>0</v>
      </c>
      <c r="Y498" s="231">
        <f>IF(ISNA(VLOOKUP($A498,'Spring 2023 PVI'!$B$3:$AF$219,27,FALSE)),0,(VLOOKUP($A498,'Spring 2023 PVI'!$B$3:$AF$219,27,FALSE)))</f>
        <v>0</v>
      </c>
      <c r="Z498" s="231">
        <f>IF(ISNA(VLOOKUP($A498,'Spring 2023 PVI'!$B$3:$AF$219,27,FALSE)),0,(VLOOKUP($A498,'Spring 2023 PVI'!$B$3:$AF$219,27,FALSE)))</f>
        <v>0</v>
      </c>
      <c r="AA498" s="231">
        <f>IF(ISNA(VLOOKUP($A498,'Spring 2023 PVI'!$B$3:$AF$219,28,FALSE)),0,(VLOOKUP($A498,'Spring 2023 PVI'!$B$3:$AF$219,28,FALSE)))</f>
        <v>0</v>
      </c>
      <c r="AB498" s="231">
        <f>IF(ISNA(VLOOKUP($A498,'Spring 2023 PVI'!$B$3:$AF$219,28,FALSE)),0,(VLOOKUP($A498,'Spring 2023 PVI'!$B$3:$AF$219,28,FALSE)))</f>
        <v>0</v>
      </c>
      <c r="AC498" s="231">
        <f>IF(ISNA(VLOOKUP($A498,'Spring 2023 PVI'!$B$3:$AF$219,28,FALSE)),0,(VLOOKUP($A498,'Spring 2023 PVI'!$B$3:$AF$219,28,FALSE)))</f>
        <v>0</v>
      </c>
      <c r="AD498" s="384">
        <f t="shared" si="202"/>
        <v>0</v>
      </c>
      <c r="AE498" s="403">
        <v>150</v>
      </c>
      <c r="AF498" s="403">
        <v>0</v>
      </c>
      <c r="AG498" s="403">
        <v>60</v>
      </c>
      <c r="AH498" s="384">
        <f t="shared" si="209"/>
        <v>3477</v>
      </c>
      <c r="AI498" s="384">
        <f t="shared" si="210"/>
        <v>0</v>
      </c>
      <c r="AJ498" s="384">
        <f t="shared" si="211"/>
        <v>182.4</v>
      </c>
      <c r="AK498" s="384">
        <f t="shared" si="203"/>
        <v>3659.4</v>
      </c>
      <c r="AL498" s="403">
        <f>IF(ISNA(VLOOKUP($A498,'Spring 2023 PVI'!$B503:$AD503,29,FALSE)),0,(VLOOKUP($A498,'Spring 2023 PVI'!$B503:$AD503,29,FALSE)))</f>
        <v>0</v>
      </c>
      <c r="AM498" s="403">
        <f>IF(ISNA(VLOOKUP($A498,'Spring 2023 PVI'!$B503:$AZ503,30,FALSE)),0,(VLOOKUP($A498,'Spring 2023 PVI'!$B503:$AZ503,30,FALSE)))</f>
        <v>0</v>
      </c>
      <c r="AN498" s="402">
        <f t="shared" si="204"/>
        <v>0</v>
      </c>
      <c r="AO498" s="404">
        <f t="shared" si="205"/>
        <v>0</v>
      </c>
      <c r="AP498" s="384">
        <f t="shared" si="206"/>
        <v>3659.4</v>
      </c>
      <c r="AQ498" s="403"/>
      <c r="AR498" s="403" t="e">
        <f>VLOOKUP($A498,'Data EYFSS Indica'!$C:$AQ,27,0)</f>
        <v>#N/A</v>
      </c>
      <c r="AS498" s="403" t="e">
        <f>VLOOKUP($A498,'Data EYFSS Indica'!$C:$AQ,28,0)</f>
        <v>#N/A</v>
      </c>
      <c r="AT498" s="409" t="e">
        <f t="shared" si="207"/>
        <v>#N/A</v>
      </c>
      <c r="AU498" s="409" t="e">
        <f>(VLOOKUP($A498,'Data EYFSS Indica'!$C:$AQ,24,0))/3.2*AU$3</f>
        <v>#N/A</v>
      </c>
      <c r="AV498" s="413" t="e">
        <f t="shared" si="208"/>
        <v>#N/A</v>
      </c>
      <c r="AW498" s="410" t="e">
        <f t="shared" si="198"/>
        <v>#N/A</v>
      </c>
      <c r="AX498" s="410" t="e">
        <f t="shared" si="199"/>
        <v>#N/A</v>
      </c>
      <c r="AY498" s="410" t="e">
        <f t="shared" si="200"/>
        <v>#N/A</v>
      </c>
      <c r="AZ498" s="642">
        <f>(SUMIF('Spring 2023 School'!B:B,Budget!A498,'Spring 2023 School'!AG:AG)+SUMIF('Summer 2023 School'!B:B,Budget!A498,'Summer 2023 School'!AG:AG)+SUMIF('Autumn 2023 School'!B:B,Budget!A498,'Autumn 2023 School'!AG:AG))</f>
        <v>0</v>
      </c>
      <c r="BA498" s="410">
        <f t="shared" si="201"/>
        <v>0</v>
      </c>
      <c r="BI498">
        <f t="shared" si="212"/>
        <v>2250</v>
      </c>
      <c r="BJ498">
        <f t="shared" si="213"/>
        <v>0</v>
      </c>
      <c r="BK498">
        <f t="shared" si="214"/>
        <v>900</v>
      </c>
    </row>
    <row r="499" spans="1:63" x14ac:dyDescent="0.35">
      <c r="A499" s="231">
        <v>6668</v>
      </c>
      <c r="B499" t="s">
        <v>819</v>
      </c>
      <c r="C499" s="231">
        <f>IF(ISNA(VLOOKUP($A499,'Spring 2023 PVI'!$B$3:$AF$220,6,FALSE)),0,(VLOOKUP($A499,'Spring 2023 PVI'!$B$3:$AF$220,6,FALSE)))</f>
        <v>0</v>
      </c>
      <c r="D499" s="231">
        <f>IF(ISNA(VLOOKUP($A499,'Summer 2023 PVI'!$B$2:$AF$217,6,FALSE)),0,(VLOOKUP($A499,'Summer 2023 PVI'!$B$2:$AF$217,6,FALSE)))</f>
        <v>0</v>
      </c>
      <c r="E499" s="231">
        <f>IF(ISNA(VLOOKUP($A499,'Autumn 2023 PVI'!$B$2:$AH$214,6,FALSE)),0,(VLOOKUP($A499,'Autumn 2023 PVI'!$B$2:$AH$214,6,FALSE)))</f>
        <v>0</v>
      </c>
      <c r="F499" s="231">
        <f>IF(ISNA(VLOOKUP($A499,'Spring 2023 PVI'!$B$3:$AF$219,9,FALSE)),0,(VLOOKUP($A499,'Spring 2023 PVI'!$B$3:$AF$219,8,FALSE)))</f>
        <v>0</v>
      </c>
      <c r="G499" s="231">
        <f>IF(ISNA(VLOOKUP($A499,'Summer 2023 PVI'!$B$2:$AF$216,9,FALSE)),0,(VLOOKUP($A499,'Summer 2023 PVI'!$B$2:$AF$216,8,FALSE)))</f>
        <v>0</v>
      </c>
      <c r="H499" s="231">
        <f>IF(ISNA(VLOOKUP($A499,'Autumn 2023 PVI'!$B$2:$AH$214,9,FALSE)),0,(VLOOKUP($A499,'Autumn 2023 PVI'!$B$2:$AH$214,9,FALSE)))</f>
        <v>0</v>
      </c>
      <c r="I499" s="231">
        <f>IF(ISNA(VLOOKUP($A499,'Spring 2023 PVI'!$B$3:$AF$219,13,FALSE)),0,(VLOOKUP($A499,'Spring 2023 PVI'!$B$3:$AF$219,13,FALSE)))</f>
        <v>0</v>
      </c>
      <c r="J499" s="231">
        <f>IF(ISNA(VLOOKUP($A499,'Summer 2023 PVI'!$B$2:$AF$216,13,FALSE)),0,(VLOOKUP($A499,'Summer 2023 PVI'!$B$2:$AF$216,13,FALSE)))</f>
        <v>0</v>
      </c>
      <c r="K499" s="231">
        <f>IF(ISNA(VLOOKUP($A499,'Autumn 2023 PVI'!$B$2:$AH$214,13,FALSE)),0,(VLOOKUP($A499,'Autumn 2023 PVI'!$B$2:$AH$214,13,FALSE)))</f>
        <v>0</v>
      </c>
      <c r="L499" s="231">
        <f>IF(ISNA(VLOOKUP($A499,'Spring 2023 PVI'!$B$3:$AF$219,16,FALSE)),0,(VLOOKUP($A499,'Spring 2023 PVI'!$B$3:$AF$219,16,FALSE)))</f>
        <v>0</v>
      </c>
      <c r="M499" s="231">
        <f>IF(ISNA(VLOOKUP($A499,'Summer 2023 PVI'!$B$2:$AF$216,16,FALSE)),0,(VLOOKUP($A499,'Summer 2023 PVI'!$B$2:$AF$216,16,FALSE)))</f>
        <v>0</v>
      </c>
      <c r="N499" s="231">
        <f>IF(ISNA(VLOOKUP($A499,'Autumn 2023 PVI'!$B$2:$AH$214,16,FALSE)),0,(VLOOKUP($A499,'Autumn 2023 PVI'!$B$2:$AH$214,16,FALSE)))</f>
        <v>0</v>
      </c>
      <c r="O499" s="231">
        <f>IF(ISNA(VLOOKUP($A499,'Spring 2023 PVI'!$B$3:$AF$219,3,FALSE)),0,(VLOOKUP($A499,'Spring 2023 PVI'!$B$3:$AF$219,3,FALSE)))</f>
        <v>0</v>
      </c>
      <c r="P499" s="231">
        <f>IF(ISNA(VLOOKUP($A499,'Summer 2023 PVI'!$B$3:$AF$216,3,FALSE)),0,(VLOOKUP($A499,'Summer 2023 PVI'!$B$2:$AF$216,3,FALSE)))</f>
        <v>0</v>
      </c>
      <c r="Q499" s="231">
        <f>IF(ISNA(VLOOKUP($A499,'Autumn 2023 PVI'!$B$2:$AF$214,3,FALSE)),0,(VLOOKUP($A499,'Autumn 2023 PVI'!$B$2:$AF$214,3,FALSE)))</f>
        <v>0</v>
      </c>
      <c r="R499" s="231">
        <f>IF(ISNA(VLOOKUP($A499,'Spring 2023 PVI'!$B$3:$AF$219,10,FALSE)),0,(VLOOKUP($A499,'Spring 2023 PVI'!$B$3:$AF$219,10,FALSE)))</f>
        <v>0</v>
      </c>
      <c r="S499" s="231">
        <f>IF(ISNA(VLOOKUP($A499,'Summer 2023 PVI'!$B$2:$AF$216,10,FALSE)),0,(VLOOKUP($A499,'Summer 2023 PVI'!$B$2:$AF$216,10,FALSE)))</f>
        <v>0</v>
      </c>
      <c r="T499" s="231">
        <f>IF(ISNA(VLOOKUP($A499,'Autumn 2023 PVI'!$B$2:$AH$214,10,FALSE)),0,(VLOOKUP($A499,'Autumn 2023 PVI'!$B$2:$AH$214,10,FALSE)))</f>
        <v>0</v>
      </c>
      <c r="U499" s="231">
        <f>IF(ISNA(VLOOKUP($A499,'Spring 2023 PVI'!$B$3:$AF$219,26,FALSE)),0,(VLOOKUP($A499,'Spring 2023 PVI'!$B$3:$AF$219,26,FALSE)))</f>
        <v>0</v>
      </c>
      <c r="V499" s="231">
        <f>IF(ISNA(VLOOKUP($A499,'Spring 2023 PVI'!$B$3:$AF$219,26,FALSE)),0,(VLOOKUP($A499,'Spring 2023 PVI'!$B$3:$AF$219,26,FALSE)))</f>
        <v>0</v>
      </c>
      <c r="W499" s="231">
        <f>IF(ISNA(VLOOKUP($A499,'Spring 2023 PVI'!$B$3:$AF$219,26,FALSE)),0,(VLOOKUP($A499,'Spring 2023 PVI'!$B$3:$AF$219,26,FALSE)))</f>
        <v>0</v>
      </c>
      <c r="X499" s="231">
        <f>IF(ISNA(VLOOKUP($A499,'Spring 2023 PVI'!$B$3:$AF$219,27,FALSE)),0,(VLOOKUP($A499,'Spring 2023 PVI'!$B$3:$AF$219,27,FALSE)))</f>
        <v>0</v>
      </c>
      <c r="Y499" s="231">
        <f>IF(ISNA(VLOOKUP($A499,'Spring 2023 PVI'!$B$3:$AF$219,27,FALSE)),0,(VLOOKUP($A499,'Spring 2023 PVI'!$B$3:$AF$219,27,FALSE)))</f>
        <v>0</v>
      </c>
      <c r="Z499" s="231">
        <f>IF(ISNA(VLOOKUP($A499,'Spring 2023 PVI'!$B$3:$AF$219,27,FALSE)),0,(VLOOKUP($A499,'Spring 2023 PVI'!$B$3:$AF$219,27,FALSE)))</f>
        <v>0</v>
      </c>
      <c r="AA499" s="231">
        <f>IF(ISNA(VLOOKUP($A499,'Spring 2023 PVI'!$B$3:$AF$219,28,FALSE)),0,(VLOOKUP($A499,'Spring 2023 PVI'!$B$3:$AF$219,28,FALSE)))</f>
        <v>0</v>
      </c>
      <c r="AB499" s="231">
        <f>IF(ISNA(VLOOKUP($A499,'Spring 2023 PVI'!$B$3:$AF$219,28,FALSE)),0,(VLOOKUP($A499,'Spring 2023 PVI'!$B$3:$AF$219,28,FALSE)))</f>
        <v>0</v>
      </c>
      <c r="AC499" s="231">
        <f>IF(ISNA(VLOOKUP($A499,'Spring 2023 PVI'!$B$3:$AF$219,28,FALSE)),0,(VLOOKUP($A499,'Spring 2023 PVI'!$B$3:$AF$219,28,FALSE)))</f>
        <v>0</v>
      </c>
      <c r="AD499" s="384">
        <f t="shared" si="202"/>
        <v>0</v>
      </c>
      <c r="AE499" s="403">
        <v>15</v>
      </c>
      <c r="AF499" s="403">
        <v>0</v>
      </c>
      <c r="AG499" s="403">
        <v>0</v>
      </c>
      <c r="AH499" s="384">
        <f t="shared" si="209"/>
        <v>347.7</v>
      </c>
      <c r="AI499" s="384">
        <f t="shared" si="210"/>
        <v>0</v>
      </c>
      <c r="AJ499" s="384">
        <f t="shared" si="211"/>
        <v>0</v>
      </c>
      <c r="AK499" s="384">
        <f t="shared" si="203"/>
        <v>347.7</v>
      </c>
      <c r="AL499" s="403">
        <f>IF(ISNA(VLOOKUP($A499,'Spring 2023 PVI'!$B504:$AD504,29,FALSE)),0,(VLOOKUP($A499,'Spring 2023 PVI'!$B504:$AD504,29,FALSE)))</f>
        <v>0</v>
      </c>
      <c r="AM499" s="403">
        <f>IF(ISNA(VLOOKUP($A499,'Spring 2023 PVI'!$B504:$AZ504,30,FALSE)),0,(VLOOKUP($A499,'Spring 2023 PVI'!$B504:$AZ504,30,FALSE)))</f>
        <v>0</v>
      </c>
      <c r="AN499" s="402">
        <f t="shared" si="204"/>
        <v>0</v>
      </c>
      <c r="AO499" s="404">
        <f t="shared" si="205"/>
        <v>0</v>
      </c>
      <c r="AP499" s="384">
        <f t="shared" si="206"/>
        <v>347.7</v>
      </c>
      <c r="AQ499" s="403"/>
      <c r="AR499" s="403" t="e">
        <f>VLOOKUP($A499,'Data EYFSS Indica'!$C:$AQ,27,0)</f>
        <v>#N/A</v>
      </c>
      <c r="AS499" s="403" t="e">
        <f>VLOOKUP($A499,'Data EYFSS Indica'!$C:$AQ,28,0)</f>
        <v>#N/A</v>
      </c>
      <c r="AT499" s="409" t="e">
        <f t="shared" si="207"/>
        <v>#N/A</v>
      </c>
      <c r="AU499" s="409" t="e">
        <f>(VLOOKUP($A499,'Data EYFSS Indica'!$C:$AQ,24,0))/3.2*AU$3</f>
        <v>#N/A</v>
      </c>
      <c r="AV499" s="413" t="e">
        <f t="shared" si="208"/>
        <v>#N/A</v>
      </c>
      <c r="AW499" s="410" t="e">
        <f t="shared" si="198"/>
        <v>#N/A</v>
      </c>
      <c r="AX499" s="410" t="e">
        <f t="shared" si="199"/>
        <v>#N/A</v>
      </c>
      <c r="AY499" s="410" t="e">
        <f t="shared" si="200"/>
        <v>#N/A</v>
      </c>
      <c r="AZ499" s="642">
        <f>(SUMIF('Spring 2023 School'!B:B,Budget!A499,'Spring 2023 School'!AG:AG)+SUMIF('Summer 2023 School'!B:B,Budget!A499,'Summer 2023 School'!AG:AG)+SUMIF('Autumn 2023 School'!B:B,Budget!A499,'Autumn 2023 School'!AG:AG))</f>
        <v>0</v>
      </c>
      <c r="BA499" s="410">
        <f t="shared" si="201"/>
        <v>0</v>
      </c>
      <c r="BI499">
        <f t="shared" si="212"/>
        <v>225</v>
      </c>
      <c r="BJ499">
        <f t="shared" si="213"/>
        <v>0</v>
      </c>
      <c r="BK499">
        <f t="shared" si="214"/>
        <v>0</v>
      </c>
    </row>
    <row r="500" spans="1:63" x14ac:dyDescent="0.35">
      <c r="A500" s="231">
        <v>6678</v>
      </c>
      <c r="B500" t="s">
        <v>625</v>
      </c>
      <c r="C500" s="231">
        <f>IF(ISNA(VLOOKUP($A500,'Spring 2023 PVI'!$B$3:$AF$220,6,FALSE)),0,(VLOOKUP($A500,'Spring 2023 PVI'!$B$3:$AF$220,6,FALSE)))</f>
        <v>0</v>
      </c>
      <c r="D500" s="231">
        <f>IF(ISNA(VLOOKUP($A500,'Summer 2023 PVI'!$B$2:$AF$217,6,FALSE)),0,(VLOOKUP($A500,'Summer 2023 PVI'!$B$2:$AF$217,6,FALSE)))</f>
        <v>0</v>
      </c>
      <c r="E500" s="231">
        <f>IF(ISNA(VLOOKUP($A500,'Autumn 2023 PVI'!$B$2:$AH$214,6,FALSE)),0,(VLOOKUP($A500,'Autumn 2023 PVI'!$B$2:$AH$214,6,FALSE)))</f>
        <v>0</v>
      </c>
      <c r="F500" s="231">
        <f>IF(ISNA(VLOOKUP($A500,'Spring 2023 PVI'!$B$3:$AF$219,9,FALSE)),0,(VLOOKUP($A500,'Spring 2023 PVI'!$B$3:$AF$219,8,FALSE)))</f>
        <v>0</v>
      </c>
      <c r="G500" s="231">
        <f>IF(ISNA(VLOOKUP($A500,'Summer 2023 PVI'!$B$2:$AF$216,9,FALSE)),0,(VLOOKUP($A500,'Summer 2023 PVI'!$B$2:$AF$216,8,FALSE)))</f>
        <v>0</v>
      </c>
      <c r="H500" s="231">
        <f>IF(ISNA(VLOOKUP($A500,'Autumn 2023 PVI'!$B$2:$AH$214,9,FALSE)),0,(VLOOKUP($A500,'Autumn 2023 PVI'!$B$2:$AH$214,9,FALSE)))</f>
        <v>0</v>
      </c>
      <c r="I500" s="231">
        <f>IF(ISNA(VLOOKUP($A500,'Spring 2023 PVI'!$B$3:$AF$219,13,FALSE)),0,(VLOOKUP($A500,'Spring 2023 PVI'!$B$3:$AF$219,13,FALSE)))</f>
        <v>0</v>
      </c>
      <c r="J500" s="231">
        <f>IF(ISNA(VLOOKUP($A500,'Summer 2023 PVI'!$B$2:$AF$216,13,FALSE)),0,(VLOOKUP($A500,'Summer 2023 PVI'!$B$2:$AF$216,13,FALSE)))</f>
        <v>0</v>
      </c>
      <c r="K500" s="231">
        <f>IF(ISNA(VLOOKUP($A500,'Autumn 2023 PVI'!$B$2:$AH$214,13,FALSE)),0,(VLOOKUP($A500,'Autumn 2023 PVI'!$B$2:$AH$214,13,FALSE)))</f>
        <v>0</v>
      </c>
      <c r="L500" s="231">
        <f>IF(ISNA(VLOOKUP($A500,'Spring 2023 PVI'!$B$3:$AF$219,16,FALSE)),0,(VLOOKUP($A500,'Spring 2023 PVI'!$B$3:$AF$219,16,FALSE)))</f>
        <v>0</v>
      </c>
      <c r="M500" s="231">
        <f>IF(ISNA(VLOOKUP($A500,'Summer 2023 PVI'!$B$2:$AF$216,16,FALSE)),0,(VLOOKUP($A500,'Summer 2023 PVI'!$B$2:$AF$216,16,FALSE)))</f>
        <v>0</v>
      </c>
      <c r="N500" s="231">
        <f>IF(ISNA(VLOOKUP($A500,'Autumn 2023 PVI'!$B$2:$AH$214,16,FALSE)),0,(VLOOKUP($A500,'Autumn 2023 PVI'!$B$2:$AH$214,16,FALSE)))</f>
        <v>0</v>
      </c>
      <c r="O500" s="231">
        <f>IF(ISNA(VLOOKUP($A500,'Spring 2023 PVI'!$B$3:$AF$219,3,FALSE)),0,(VLOOKUP($A500,'Spring 2023 PVI'!$B$3:$AF$219,3,FALSE)))</f>
        <v>0</v>
      </c>
      <c r="P500" s="231">
        <f>IF(ISNA(VLOOKUP($A500,'Summer 2023 PVI'!$B$3:$AF$216,3,FALSE)),0,(VLOOKUP($A500,'Summer 2023 PVI'!$B$2:$AF$216,3,FALSE)))</f>
        <v>0</v>
      </c>
      <c r="Q500" s="231">
        <f>IF(ISNA(VLOOKUP($A500,'Autumn 2023 PVI'!$B$2:$AF$214,3,FALSE)),0,(VLOOKUP($A500,'Autumn 2023 PVI'!$B$2:$AF$214,3,FALSE)))</f>
        <v>0</v>
      </c>
      <c r="R500" s="231">
        <f>IF(ISNA(VLOOKUP($A500,'Spring 2023 PVI'!$B$3:$AF$219,10,FALSE)),0,(VLOOKUP($A500,'Spring 2023 PVI'!$B$3:$AF$219,10,FALSE)))</f>
        <v>0</v>
      </c>
      <c r="S500" s="231">
        <f>IF(ISNA(VLOOKUP($A500,'Summer 2023 PVI'!$B$2:$AF$216,10,FALSE)),0,(VLOOKUP($A500,'Summer 2023 PVI'!$B$2:$AF$216,10,FALSE)))</f>
        <v>0</v>
      </c>
      <c r="T500" s="231">
        <f>IF(ISNA(VLOOKUP($A500,'Autumn 2023 PVI'!$B$2:$AH$214,10,FALSE)),0,(VLOOKUP($A500,'Autumn 2023 PVI'!$B$2:$AH$214,10,FALSE)))</f>
        <v>0</v>
      </c>
      <c r="U500" s="231">
        <f>IF(ISNA(VLOOKUP($A500,'Spring 2023 PVI'!$B$3:$AF$219,26,FALSE)),0,(VLOOKUP($A500,'Spring 2023 PVI'!$B$3:$AF$219,26,FALSE)))</f>
        <v>0</v>
      </c>
      <c r="V500" s="231">
        <f>IF(ISNA(VLOOKUP($A500,'Spring 2023 PVI'!$B$3:$AF$219,26,FALSE)),0,(VLOOKUP($A500,'Spring 2023 PVI'!$B$3:$AF$219,26,FALSE)))</f>
        <v>0</v>
      </c>
      <c r="W500" s="231">
        <f>IF(ISNA(VLOOKUP($A500,'Spring 2023 PVI'!$B$3:$AF$219,26,FALSE)),0,(VLOOKUP($A500,'Spring 2023 PVI'!$B$3:$AF$219,26,FALSE)))</f>
        <v>0</v>
      </c>
      <c r="X500" s="231">
        <f>IF(ISNA(VLOOKUP($A500,'Spring 2023 PVI'!$B$3:$AF$219,27,FALSE)),0,(VLOOKUP($A500,'Spring 2023 PVI'!$B$3:$AF$219,27,FALSE)))</f>
        <v>0</v>
      </c>
      <c r="Y500" s="231">
        <f>IF(ISNA(VLOOKUP($A500,'Spring 2023 PVI'!$B$3:$AF$219,27,FALSE)),0,(VLOOKUP($A500,'Spring 2023 PVI'!$B$3:$AF$219,27,FALSE)))</f>
        <v>0</v>
      </c>
      <c r="Z500" s="231">
        <f>IF(ISNA(VLOOKUP($A500,'Spring 2023 PVI'!$B$3:$AF$219,27,FALSE)),0,(VLOOKUP($A500,'Spring 2023 PVI'!$B$3:$AF$219,27,FALSE)))</f>
        <v>0</v>
      </c>
      <c r="AA500" s="231">
        <f>IF(ISNA(VLOOKUP($A500,'Spring 2023 PVI'!$B$3:$AF$219,28,FALSE)),0,(VLOOKUP($A500,'Spring 2023 PVI'!$B$3:$AF$219,28,FALSE)))</f>
        <v>0</v>
      </c>
      <c r="AB500" s="231">
        <f>IF(ISNA(VLOOKUP($A500,'Spring 2023 PVI'!$B$3:$AF$219,28,FALSE)),0,(VLOOKUP($A500,'Spring 2023 PVI'!$B$3:$AF$219,28,FALSE)))</f>
        <v>0</v>
      </c>
      <c r="AC500" s="231">
        <f>IF(ISNA(VLOOKUP($A500,'Spring 2023 PVI'!$B$3:$AF$219,28,FALSE)),0,(VLOOKUP($A500,'Spring 2023 PVI'!$B$3:$AF$219,28,FALSE)))</f>
        <v>0</v>
      </c>
      <c r="AD500" s="384">
        <f t="shared" si="202"/>
        <v>0</v>
      </c>
      <c r="AE500" s="403">
        <v>0</v>
      </c>
      <c r="AF500" s="403">
        <v>45</v>
      </c>
      <c r="AG500" s="403">
        <v>0</v>
      </c>
      <c r="AH500" s="384">
        <f t="shared" si="209"/>
        <v>0</v>
      </c>
      <c r="AI500" s="384">
        <f t="shared" si="210"/>
        <v>495.9</v>
      </c>
      <c r="AJ500" s="384">
        <f t="shared" si="211"/>
        <v>0</v>
      </c>
      <c r="AK500" s="384">
        <f t="shared" si="203"/>
        <v>495.9</v>
      </c>
      <c r="AL500" s="403">
        <f>IF(ISNA(VLOOKUP($A500,'Spring 2023 PVI'!$B505:$AD505,29,FALSE)),0,(VLOOKUP($A500,'Spring 2023 PVI'!$B505:$AD505,29,FALSE)))</f>
        <v>0</v>
      </c>
      <c r="AM500" s="403">
        <f>IF(ISNA(VLOOKUP($A500,'Spring 2023 PVI'!$B505:$AZ505,30,FALSE)),0,(VLOOKUP($A500,'Spring 2023 PVI'!$B505:$AZ505,30,FALSE)))</f>
        <v>0</v>
      </c>
      <c r="AN500" s="402">
        <f t="shared" si="204"/>
        <v>0</v>
      </c>
      <c r="AO500" s="404">
        <f t="shared" si="205"/>
        <v>0</v>
      </c>
      <c r="AP500" s="384">
        <f t="shared" si="206"/>
        <v>495.9</v>
      </c>
      <c r="AQ500" s="403"/>
      <c r="AR500" s="403" t="e">
        <f>VLOOKUP($A500,'Data EYFSS Indica'!$C:$AQ,27,0)</f>
        <v>#N/A</v>
      </c>
      <c r="AS500" s="403" t="e">
        <f>VLOOKUP($A500,'Data EYFSS Indica'!$C:$AQ,28,0)</f>
        <v>#N/A</v>
      </c>
      <c r="AT500" s="409" t="e">
        <f t="shared" si="207"/>
        <v>#N/A</v>
      </c>
      <c r="AU500" s="409" t="e">
        <f>(VLOOKUP($A500,'Data EYFSS Indica'!$C:$AQ,24,0))/3.2*AU$3</f>
        <v>#N/A</v>
      </c>
      <c r="AV500" s="413" t="e">
        <f t="shared" si="208"/>
        <v>#N/A</v>
      </c>
      <c r="AW500" s="410" t="e">
        <f t="shared" si="198"/>
        <v>#N/A</v>
      </c>
      <c r="AX500" s="410" t="e">
        <f t="shared" si="199"/>
        <v>#N/A</v>
      </c>
      <c r="AY500" s="410" t="e">
        <f t="shared" si="200"/>
        <v>#N/A</v>
      </c>
      <c r="AZ500" s="642">
        <f>(SUMIF('Spring 2023 School'!B:B,Budget!A500,'Spring 2023 School'!AG:AG)+SUMIF('Summer 2023 School'!B:B,Budget!A500,'Summer 2023 School'!AG:AG)+SUMIF('Autumn 2023 School'!B:B,Budget!A500,'Autumn 2023 School'!AG:AG))</f>
        <v>17</v>
      </c>
      <c r="BA500" s="410">
        <f t="shared" si="201"/>
        <v>15470</v>
      </c>
      <c r="BI500">
        <f t="shared" si="212"/>
        <v>0</v>
      </c>
      <c r="BJ500">
        <f t="shared" si="213"/>
        <v>675</v>
      </c>
      <c r="BK500">
        <f t="shared" si="214"/>
        <v>0</v>
      </c>
    </row>
    <row r="501" spans="1:63" x14ac:dyDescent="0.35">
      <c r="A501" s="231">
        <v>6707</v>
      </c>
      <c r="B501" t="s">
        <v>626</v>
      </c>
      <c r="C501" s="231">
        <f>IF(ISNA(VLOOKUP($A501,'Spring 2023 PVI'!$B$3:$AF$220,6,FALSE)),0,(VLOOKUP($A501,'Spring 2023 PVI'!$B$3:$AF$220,6,FALSE)))</f>
        <v>0</v>
      </c>
      <c r="D501" s="231">
        <f>IF(ISNA(VLOOKUP($A501,'Summer 2023 PVI'!$B$2:$AF$217,6,FALSE)),0,(VLOOKUP($A501,'Summer 2023 PVI'!$B$2:$AF$217,6,FALSE)))</f>
        <v>0</v>
      </c>
      <c r="E501" s="231">
        <f>IF(ISNA(VLOOKUP($A501,'Autumn 2023 PVI'!$B$2:$AH$214,6,FALSE)),0,(VLOOKUP($A501,'Autumn 2023 PVI'!$B$2:$AH$214,6,FALSE)))</f>
        <v>0</v>
      </c>
      <c r="F501" s="231">
        <f>IF(ISNA(VLOOKUP($A501,'Spring 2023 PVI'!$B$3:$AF$219,9,FALSE)),0,(VLOOKUP($A501,'Spring 2023 PVI'!$B$3:$AF$219,8,FALSE)))</f>
        <v>0</v>
      </c>
      <c r="G501" s="231">
        <f>IF(ISNA(VLOOKUP($A501,'Summer 2023 PVI'!$B$2:$AF$216,9,FALSE)),0,(VLOOKUP($A501,'Summer 2023 PVI'!$B$2:$AF$216,8,FALSE)))</f>
        <v>0</v>
      </c>
      <c r="H501" s="231">
        <f>IF(ISNA(VLOOKUP($A501,'Autumn 2023 PVI'!$B$2:$AH$214,9,FALSE)),0,(VLOOKUP($A501,'Autumn 2023 PVI'!$B$2:$AH$214,9,FALSE)))</f>
        <v>0</v>
      </c>
      <c r="I501" s="231">
        <f>IF(ISNA(VLOOKUP($A501,'Spring 2023 PVI'!$B$3:$AF$219,13,FALSE)),0,(VLOOKUP($A501,'Spring 2023 PVI'!$B$3:$AF$219,13,FALSE)))</f>
        <v>0</v>
      </c>
      <c r="J501" s="231">
        <f>IF(ISNA(VLOOKUP($A501,'Summer 2023 PVI'!$B$2:$AF$216,13,FALSE)),0,(VLOOKUP($A501,'Summer 2023 PVI'!$B$2:$AF$216,13,FALSE)))</f>
        <v>0</v>
      </c>
      <c r="K501" s="231">
        <f>IF(ISNA(VLOOKUP($A501,'Autumn 2023 PVI'!$B$2:$AH$214,13,FALSE)),0,(VLOOKUP($A501,'Autumn 2023 PVI'!$B$2:$AH$214,13,FALSE)))</f>
        <v>0</v>
      </c>
      <c r="L501" s="231">
        <f>IF(ISNA(VLOOKUP($A501,'Spring 2023 PVI'!$B$3:$AF$219,16,FALSE)),0,(VLOOKUP($A501,'Spring 2023 PVI'!$B$3:$AF$219,16,FALSE)))</f>
        <v>0</v>
      </c>
      <c r="M501" s="231">
        <f>IF(ISNA(VLOOKUP($A501,'Summer 2023 PVI'!$B$2:$AF$216,16,FALSE)),0,(VLOOKUP($A501,'Summer 2023 PVI'!$B$2:$AF$216,16,FALSE)))</f>
        <v>0</v>
      </c>
      <c r="N501" s="231">
        <f>IF(ISNA(VLOOKUP($A501,'Autumn 2023 PVI'!$B$2:$AH$214,16,FALSE)),0,(VLOOKUP($A501,'Autumn 2023 PVI'!$B$2:$AH$214,16,FALSE)))</f>
        <v>0</v>
      </c>
      <c r="O501" s="231">
        <f>IF(ISNA(VLOOKUP($A501,'Spring 2023 PVI'!$B$3:$AF$219,3,FALSE)),0,(VLOOKUP($A501,'Spring 2023 PVI'!$B$3:$AF$219,3,FALSE)))</f>
        <v>0</v>
      </c>
      <c r="P501" s="231">
        <f>IF(ISNA(VLOOKUP($A501,'Summer 2023 PVI'!$B$3:$AF$216,3,FALSE)),0,(VLOOKUP($A501,'Summer 2023 PVI'!$B$2:$AF$216,3,FALSE)))</f>
        <v>0</v>
      </c>
      <c r="Q501" s="231">
        <f>IF(ISNA(VLOOKUP($A501,'Autumn 2023 PVI'!$B$2:$AF$214,3,FALSE)),0,(VLOOKUP($A501,'Autumn 2023 PVI'!$B$2:$AF$214,3,FALSE)))</f>
        <v>0</v>
      </c>
      <c r="R501" s="231">
        <f>IF(ISNA(VLOOKUP($A501,'Spring 2023 PVI'!$B$3:$AF$219,10,FALSE)),0,(VLOOKUP($A501,'Spring 2023 PVI'!$B$3:$AF$219,10,FALSE)))</f>
        <v>0</v>
      </c>
      <c r="S501" s="231">
        <f>IF(ISNA(VLOOKUP($A501,'Summer 2023 PVI'!$B$2:$AF$216,10,FALSE)),0,(VLOOKUP($A501,'Summer 2023 PVI'!$B$2:$AF$216,10,FALSE)))</f>
        <v>0</v>
      </c>
      <c r="T501" s="231">
        <f>IF(ISNA(VLOOKUP($A501,'Autumn 2023 PVI'!$B$2:$AH$214,10,FALSE)),0,(VLOOKUP($A501,'Autumn 2023 PVI'!$B$2:$AH$214,10,FALSE)))</f>
        <v>0</v>
      </c>
      <c r="U501" s="231">
        <f>IF(ISNA(VLOOKUP($A501,'Spring 2023 PVI'!$B$3:$AF$219,26,FALSE)),0,(VLOOKUP($A501,'Spring 2023 PVI'!$B$3:$AF$219,26,FALSE)))</f>
        <v>0</v>
      </c>
      <c r="V501" s="231">
        <f>IF(ISNA(VLOOKUP($A501,'Spring 2023 PVI'!$B$3:$AF$219,26,FALSE)),0,(VLOOKUP($A501,'Spring 2023 PVI'!$B$3:$AF$219,26,FALSE)))</f>
        <v>0</v>
      </c>
      <c r="W501" s="231">
        <f>IF(ISNA(VLOOKUP($A501,'Spring 2023 PVI'!$B$3:$AF$219,26,FALSE)),0,(VLOOKUP($A501,'Spring 2023 PVI'!$B$3:$AF$219,26,FALSE)))</f>
        <v>0</v>
      </c>
      <c r="X501" s="231">
        <f>IF(ISNA(VLOOKUP($A501,'Spring 2023 PVI'!$B$3:$AF$219,27,FALSE)),0,(VLOOKUP($A501,'Spring 2023 PVI'!$B$3:$AF$219,27,FALSE)))</f>
        <v>0</v>
      </c>
      <c r="Y501" s="231">
        <f>IF(ISNA(VLOOKUP($A501,'Spring 2023 PVI'!$B$3:$AF$219,27,FALSE)),0,(VLOOKUP($A501,'Spring 2023 PVI'!$B$3:$AF$219,27,FALSE)))</f>
        <v>0</v>
      </c>
      <c r="Z501" s="231">
        <f>IF(ISNA(VLOOKUP($A501,'Spring 2023 PVI'!$B$3:$AF$219,27,FALSE)),0,(VLOOKUP($A501,'Spring 2023 PVI'!$B$3:$AF$219,27,FALSE)))</f>
        <v>0</v>
      </c>
      <c r="AA501" s="231">
        <f>IF(ISNA(VLOOKUP($A501,'Spring 2023 PVI'!$B$3:$AF$219,28,FALSE)),0,(VLOOKUP($A501,'Spring 2023 PVI'!$B$3:$AF$219,28,FALSE)))</f>
        <v>0</v>
      </c>
      <c r="AB501" s="231">
        <f>IF(ISNA(VLOOKUP($A501,'Spring 2023 PVI'!$B$3:$AF$219,28,FALSE)),0,(VLOOKUP($A501,'Spring 2023 PVI'!$B$3:$AF$219,28,FALSE)))</f>
        <v>0</v>
      </c>
      <c r="AC501" s="231">
        <f>IF(ISNA(VLOOKUP($A501,'Spring 2023 PVI'!$B$3:$AF$219,28,FALSE)),0,(VLOOKUP($A501,'Spring 2023 PVI'!$B$3:$AF$219,28,FALSE)))</f>
        <v>0</v>
      </c>
      <c r="AD501" s="384">
        <f t="shared" si="202"/>
        <v>0</v>
      </c>
      <c r="AE501" s="403">
        <v>0</v>
      </c>
      <c r="AF501" s="403">
        <v>135</v>
      </c>
      <c r="AG501" s="403">
        <v>165</v>
      </c>
      <c r="AH501" s="384">
        <f t="shared" si="209"/>
        <v>0</v>
      </c>
      <c r="AI501" s="384">
        <f t="shared" si="210"/>
        <v>1487.7</v>
      </c>
      <c r="AJ501" s="384">
        <f t="shared" si="211"/>
        <v>501.6</v>
      </c>
      <c r="AK501" s="384">
        <f t="shared" si="203"/>
        <v>1989.3000000000002</v>
      </c>
      <c r="AL501" s="403">
        <f>IF(ISNA(VLOOKUP($A501,'Spring 2023 PVI'!$B506:$AD506,29,FALSE)),0,(VLOOKUP($A501,'Spring 2023 PVI'!$B506:$AD506,29,FALSE)))</f>
        <v>0</v>
      </c>
      <c r="AM501" s="403">
        <f>IF(ISNA(VLOOKUP($A501,'Spring 2023 PVI'!$B506:$AZ506,30,FALSE)),0,(VLOOKUP($A501,'Spring 2023 PVI'!$B506:$AZ506,30,FALSE)))</f>
        <v>0</v>
      </c>
      <c r="AN501" s="402">
        <f t="shared" si="204"/>
        <v>0</v>
      </c>
      <c r="AO501" s="404">
        <f t="shared" si="205"/>
        <v>0</v>
      </c>
      <c r="AP501" s="384">
        <f t="shared" si="206"/>
        <v>1989.3000000000002</v>
      </c>
      <c r="AQ501" s="403"/>
      <c r="AR501" s="403" t="e">
        <f>VLOOKUP($A501,'Data EYFSS Indica'!$C:$AQ,27,0)</f>
        <v>#N/A</v>
      </c>
      <c r="AS501" s="403" t="e">
        <f>VLOOKUP($A501,'Data EYFSS Indica'!$C:$AQ,28,0)</f>
        <v>#N/A</v>
      </c>
      <c r="AT501" s="409" t="e">
        <f t="shared" si="207"/>
        <v>#N/A</v>
      </c>
      <c r="AU501" s="409" t="e">
        <f>(VLOOKUP($A501,'Data EYFSS Indica'!$C:$AQ,24,0))/3.2*AU$3</f>
        <v>#N/A</v>
      </c>
      <c r="AV501" s="413" t="e">
        <f t="shared" si="208"/>
        <v>#N/A</v>
      </c>
      <c r="AW501" s="410" t="e">
        <f t="shared" si="198"/>
        <v>#N/A</v>
      </c>
      <c r="AX501" s="410" t="e">
        <f t="shared" si="199"/>
        <v>#N/A</v>
      </c>
      <c r="AY501" s="410" t="e">
        <f t="shared" si="200"/>
        <v>#N/A</v>
      </c>
      <c r="AZ501" s="642">
        <f>(SUMIF('Spring 2023 School'!B:B,Budget!A501,'Spring 2023 School'!AG:AG)+SUMIF('Summer 2023 School'!B:B,Budget!A501,'Summer 2023 School'!AG:AG)+SUMIF('Autumn 2023 School'!B:B,Budget!A501,'Autumn 2023 School'!AG:AG))</f>
        <v>0</v>
      </c>
      <c r="BA501" s="410">
        <f t="shared" si="201"/>
        <v>0</v>
      </c>
      <c r="BI501">
        <f t="shared" si="212"/>
        <v>0</v>
      </c>
      <c r="BJ501">
        <f t="shared" si="213"/>
        <v>2025</v>
      </c>
      <c r="BK501">
        <f t="shared" si="214"/>
        <v>2475</v>
      </c>
    </row>
    <row r="502" spans="1:63" x14ac:dyDescent="0.35">
      <c r="A502" s="231">
        <v>6711</v>
      </c>
      <c r="B502" t="s">
        <v>627</v>
      </c>
      <c r="C502" s="231">
        <f>IF(ISNA(VLOOKUP($A502,'Spring 2023 PVI'!$B$3:$AF$220,6,FALSE)),0,(VLOOKUP($A502,'Spring 2023 PVI'!$B$3:$AF$220,6,FALSE)))</f>
        <v>0</v>
      </c>
      <c r="D502" s="231">
        <f>IF(ISNA(VLOOKUP($A502,'Summer 2023 PVI'!$B$2:$AF$217,6,FALSE)),0,(VLOOKUP($A502,'Summer 2023 PVI'!$B$2:$AF$217,6,FALSE)))</f>
        <v>0</v>
      </c>
      <c r="E502" s="231">
        <f>IF(ISNA(VLOOKUP($A502,'Autumn 2023 PVI'!$B$2:$AH$214,6,FALSE)),0,(VLOOKUP($A502,'Autumn 2023 PVI'!$B$2:$AH$214,6,FALSE)))</f>
        <v>0</v>
      </c>
      <c r="F502" s="231">
        <f>IF(ISNA(VLOOKUP($A502,'Spring 2023 PVI'!$B$3:$AF$219,9,FALSE)),0,(VLOOKUP($A502,'Spring 2023 PVI'!$B$3:$AF$219,8,FALSE)))</f>
        <v>0</v>
      </c>
      <c r="G502" s="231">
        <f>IF(ISNA(VLOOKUP($A502,'Summer 2023 PVI'!$B$2:$AF$216,9,FALSE)),0,(VLOOKUP($A502,'Summer 2023 PVI'!$B$2:$AF$216,8,FALSE)))</f>
        <v>0</v>
      </c>
      <c r="H502" s="231">
        <f>IF(ISNA(VLOOKUP($A502,'Autumn 2023 PVI'!$B$2:$AH$214,9,FALSE)),0,(VLOOKUP($A502,'Autumn 2023 PVI'!$B$2:$AH$214,9,FALSE)))</f>
        <v>0</v>
      </c>
      <c r="I502" s="231">
        <f>IF(ISNA(VLOOKUP($A502,'Spring 2023 PVI'!$B$3:$AF$219,13,FALSE)),0,(VLOOKUP($A502,'Spring 2023 PVI'!$B$3:$AF$219,13,FALSE)))</f>
        <v>0</v>
      </c>
      <c r="J502" s="231">
        <f>IF(ISNA(VLOOKUP($A502,'Summer 2023 PVI'!$B$2:$AF$216,13,FALSE)),0,(VLOOKUP($A502,'Summer 2023 PVI'!$B$2:$AF$216,13,FALSE)))</f>
        <v>0</v>
      </c>
      <c r="K502" s="231">
        <f>IF(ISNA(VLOOKUP($A502,'Autumn 2023 PVI'!$B$2:$AH$214,13,FALSE)),0,(VLOOKUP($A502,'Autumn 2023 PVI'!$B$2:$AH$214,13,FALSE)))</f>
        <v>0</v>
      </c>
      <c r="L502" s="231">
        <f>IF(ISNA(VLOOKUP($A502,'Spring 2023 PVI'!$B$3:$AF$219,16,FALSE)),0,(VLOOKUP($A502,'Spring 2023 PVI'!$B$3:$AF$219,16,FALSE)))</f>
        <v>0</v>
      </c>
      <c r="M502" s="231">
        <f>IF(ISNA(VLOOKUP($A502,'Summer 2023 PVI'!$B$2:$AF$216,16,FALSE)),0,(VLOOKUP($A502,'Summer 2023 PVI'!$B$2:$AF$216,16,FALSE)))</f>
        <v>0</v>
      </c>
      <c r="N502" s="231">
        <f>IF(ISNA(VLOOKUP($A502,'Autumn 2023 PVI'!$B$2:$AH$214,16,FALSE)),0,(VLOOKUP($A502,'Autumn 2023 PVI'!$B$2:$AH$214,16,FALSE)))</f>
        <v>0</v>
      </c>
      <c r="O502" s="231">
        <f>IF(ISNA(VLOOKUP($A502,'Spring 2023 PVI'!$B$3:$AF$219,3,FALSE)),0,(VLOOKUP($A502,'Spring 2023 PVI'!$B$3:$AF$219,3,FALSE)))</f>
        <v>0</v>
      </c>
      <c r="P502" s="231">
        <f>IF(ISNA(VLOOKUP($A502,'Summer 2023 PVI'!$B$3:$AF$216,3,FALSE)),0,(VLOOKUP($A502,'Summer 2023 PVI'!$B$2:$AF$216,3,FALSE)))</f>
        <v>0</v>
      </c>
      <c r="Q502" s="231">
        <f>IF(ISNA(VLOOKUP($A502,'Autumn 2023 PVI'!$B$2:$AF$214,3,FALSE)),0,(VLOOKUP($A502,'Autumn 2023 PVI'!$B$2:$AF$214,3,FALSE)))</f>
        <v>0</v>
      </c>
      <c r="R502" s="231">
        <f>IF(ISNA(VLOOKUP($A502,'Spring 2023 PVI'!$B$3:$AF$219,10,FALSE)),0,(VLOOKUP($A502,'Spring 2023 PVI'!$B$3:$AF$219,10,FALSE)))</f>
        <v>0</v>
      </c>
      <c r="S502" s="231">
        <f>IF(ISNA(VLOOKUP($A502,'Summer 2023 PVI'!$B$2:$AF$216,10,FALSE)),0,(VLOOKUP($A502,'Summer 2023 PVI'!$B$2:$AF$216,10,FALSE)))</f>
        <v>0</v>
      </c>
      <c r="T502" s="231">
        <f>IF(ISNA(VLOOKUP($A502,'Autumn 2023 PVI'!$B$2:$AH$214,10,FALSE)),0,(VLOOKUP($A502,'Autumn 2023 PVI'!$B$2:$AH$214,10,FALSE)))</f>
        <v>0</v>
      </c>
      <c r="U502" s="231">
        <f>IF(ISNA(VLOOKUP($A502,'Spring 2023 PVI'!$B$3:$AF$219,26,FALSE)),0,(VLOOKUP($A502,'Spring 2023 PVI'!$B$3:$AF$219,26,FALSE)))</f>
        <v>0</v>
      </c>
      <c r="V502" s="231">
        <f>IF(ISNA(VLOOKUP($A502,'Spring 2023 PVI'!$B$3:$AF$219,26,FALSE)),0,(VLOOKUP($A502,'Spring 2023 PVI'!$B$3:$AF$219,26,FALSE)))</f>
        <v>0</v>
      </c>
      <c r="W502" s="231">
        <f>IF(ISNA(VLOOKUP($A502,'Spring 2023 PVI'!$B$3:$AF$219,26,FALSE)),0,(VLOOKUP($A502,'Spring 2023 PVI'!$B$3:$AF$219,26,FALSE)))</f>
        <v>0</v>
      </c>
      <c r="X502" s="231">
        <f>IF(ISNA(VLOOKUP($A502,'Spring 2023 PVI'!$B$3:$AF$219,27,FALSE)),0,(VLOOKUP($A502,'Spring 2023 PVI'!$B$3:$AF$219,27,FALSE)))</f>
        <v>0</v>
      </c>
      <c r="Y502" s="231">
        <f>IF(ISNA(VLOOKUP($A502,'Spring 2023 PVI'!$B$3:$AF$219,27,FALSE)),0,(VLOOKUP($A502,'Spring 2023 PVI'!$B$3:$AF$219,27,FALSE)))</f>
        <v>0</v>
      </c>
      <c r="Z502" s="231">
        <f>IF(ISNA(VLOOKUP($A502,'Spring 2023 PVI'!$B$3:$AF$219,27,FALSE)),0,(VLOOKUP($A502,'Spring 2023 PVI'!$B$3:$AF$219,27,FALSE)))</f>
        <v>0</v>
      </c>
      <c r="AA502" s="231">
        <f>IF(ISNA(VLOOKUP($A502,'Spring 2023 PVI'!$B$3:$AF$219,28,FALSE)),0,(VLOOKUP($A502,'Spring 2023 PVI'!$B$3:$AF$219,28,FALSE)))</f>
        <v>0</v>
      </c>
      <c r="AB502" s="231">
        <f>IF(ISNA(VLOOKUP($A502,'Spring 2023 PVI'!$B$3:$AF$219,28,FALSE)),0,(VLOOKUP($A502,'Spring 2023 PVI'!$B$3:$AF$219,28,FALSE)))</f>
        <v>0</v>
      </c>
      <c r="AC502" s="231">
        <f>IF(ISNA(VLOOKUP($A502,'Spring 2023 PVI'!$B$3:$AF$219,28,FALSE)),0,(VLOOKUP($A502,'Spring 2023 PVI'!$B$3:$AF$219,28,FALSE)))</f>
        <v>0</v>
      </c>
      <c r="AD502" s="384">
        <f t="shared" si="202"/>
        <v>0</v>
      </c>
      <c r="AE502" s="403">
        <v>30</v>
      </c>
      <c r="AF502" s="403">
        <v>15</v>
      </c>
      <c r="AG502" s="403">
        <v>25</v>
      </c>
      <c r="AH502" s="384">
        <f t="shared" si="209"/>
        <v>695.4</v>
      </c>
      <c r="AI502" s="384">
        <f t="shared" si="210"/>
        <v>165.29999999999998</v>
      </c>
      <c r="AJ502" s="384">
        <f t="shared" si="211"/>
        <v>76</v>
      </c>
      <c r="AK502" s="384">
        <f t="shared" si="203"/>
        <v>936.69999999999993</v>
      </c>
      <c r="AL502" s="403">
        <f>IF(ISNA(VLOOKUP($A502,'Spring 2023 PVI'!$B507:$AD507,29,FALSE)),0,(VLOOKUP($A502,'Spring 2023 PVI'!$B507:$AD507,29,FALSE)))</f>
        <v>0</v>
      </c>
      <c r="AM502" s="403">
        <f>IF(ISNA(VLOOKUP($A502,'Spring 2023 PVI'!$B507:$AZ507,30,FALSE)),0,(VLOOKUP($A502,'Spring 2023 PVI'!$B507:$AZ507,30,FALSE)))</f>
        <v>0</v>
      </c>
      <c r="AN502" s="402">
        <f t="shared" si="204"/>
        <v>0</v>
      </c>
      <c r="AO502" s="404">
        <f t="shared" si="205"/>
        <v>0</v>
      </c>
      <c r="AP502" s="384">
        <f t="shared" si="206"/>
        <v>936.69999999999993</v>
      </c>
      <c r="AQ502" s="403"/>
      <c r="AR502" s="403" t="e">
        <f>VLOOKUP($A502,'Data EYFSS Indica'!$C:$AQ,27,0)</f>
        <v>#N/A</v>
      </c>
      <c r="AS502" s="403" t="e">
        <f>VLOOKUP($A502,'Data EYFSS Indica'!$C:$AQ,28,0)</f>
        <v>#N/A</v>
      </c>
      <c r="AT502" s="409" t="e">
        <f t="shared" si="207"/>
        <v>#N/A</v>
      </c>
      <c r="AU502" s="409" t="e">
        <f>(VLOOKUP($A502,'Data EYFSS Indica'!$C:$AQ,24,0))/3.2*AU$3</f>
        <v>#N/A</v>
      </c>
      <c r="AV502" s="413" t="e">
        <f t="shared" si="208"/>
        <v>#N/A</v>
      </c>
      <c r="AW502" s="410" t="e">
        <f t="shared" si="198"/>
        <v>#N/A</v>
      </c>
      <c r="AX502" s="410" t="e">
        <f t="shared" si="199"/>
        <v>#N/A</v>
      </c>
      <c r="AY502" s="410" t="e">
        <f t="shared" si="200"/>
        <v>#N/A</v>
      </c>
      <c r="AZ502" s="642">
        <f>(SUMIF('Spring 2023 School'!B:B,Budget!A502,'Spring 2023 School'!AG:AG)+SUMIF('Summer 2023 School'!B:B,Budget!A502,'Summer 2023 School'!AG:AG)+SUMIF('Autumn 2023 School'!B:B,Budget!A502,'Autumn 2023 School'!AG:AG))</f>
        <v>0</v>
      </c>
      <c r="BA502" s="410">
        <f t="shared" si="201"/>
        <v>0</v>
      </c>
      <c r="BI502">
        <f t="shared" si="212"/>
        <v>450</v>
      </c>
      <c r="BJ502">
        <f t="shared" si="213"/>
        <v>225</v>
      </c>
      <c r="BK502">
        <f t="shared" si="214"/>
        <v>375</v>
      </c>
    </row>
    <row r="503" spans="1:63" x14ac:dyDescent="0.35">
      <c r="A503" s="231">
        <v>6718</v>
      </c>
      <c r="B503" t="s">
        <v>628</v>
      </c>
      <c r="C503" s="231">
        <f>IF(ISNA(VLOOKUP($A503,'Spring 2023 PVI'!$B$3:$AF$220,6,FALSE)),0,(VLOOKUP($A503,'Spring 2023 PVI'!$B$3:$AF$220,6,FALSE)))</f>
        <v>0</v>
      </c>
      <c r="D503" s="231">
        <f>IF(ISNA(VLOOKUP($A503,'Summer 2023 PVI'!$B$2:$AF$217,6,FALSE)),0,(VLOOKUP($A503,'Summer 2023 PVI'!$B$2:$AF$217,6,FALSE)))</f>
        <v>0</v>
      </c>
      <c r="E503" s="231">
        <f>IF(ISNA(VLOOKUP($A503,'Autumn 2023 PVI'!$B$2:$AH$214,6,FALSE)),0,(VLOOKUP($A503,'Autumn 2023 PVI'!$B$2:$AH$214,6,FALSE)))</f>
        <v>0</v>
      </c>
      <c r="F503" s="231">
        <f>IF(ISNA(VLOOKUP($A503,'Spring 2023 PVI'!$B$3:$AF$219,9,FALSE)),0,(VLOOKUP($A503,'Spring 2023 PVI'!$B$3:$AF$219,8,FALSE)))</f>
        <v>0</v>
      </c>
      <c r="G503" s="231">
        <f>IF(ISNA(VLOOKUP($A503,'Summer 2023 PVI'!$B$2:$AF$216,9,FALSE)),0,(VLOOKUP($A503,'Summer 2023 PVI'!$B$2:$AF$216,8,FALSE)))</f>
        <v>0</v>
      </c>
      <c r="H503" s="231">
        <f>IF(ISNA(VLOOKUP($A503,'Autumn 2023 PVI'!$B$2:$AH$214,9,FALSE)),0,(VLOOKUP($A503,'Autumn 2023 PVI'!$B$2:$AH$214,9,FALSE)))</f>
        <v>0</v>
      </c>
      <c r="I503" s="231">
        <f>IF(ISNA(VLOOKUP($A503,'Spring 2023 PVI'!$B$3:$AF$219,13,FALSE)),0,(VLOOKUP($A503,'Spring 2023 PVI'!$B$3:$AF$219,13,FALSE)))</f>
        <v>0</v>
      </c>
      <c r="J503" s="231">
        <f>IF(ISNA(VLOOKUP($A503,'Summer 2023 PVI'!$B$2:$AF$216,13,FALSE)),0,(VLOOKUP($A503,'Summer 2023 PVI'!$B$2:$AF$216,13,FALSE)))</f>
        <v>0</v>
      </c>
      <c r="K503" s="231">
        <f>IF(ISNA(VLOOKUP($A503,'Autumn 2023 PVI'!$B$2:$AH$214,13,FALSE)),0,(VLOOKUP($A503,'Autumn 2023 PVI'!$B$2:$AH$214,13,FALSE)))</f>
        <v>0</v>
      </c>
      <c r="L503" s="231">
        <f>IF(ISNA(VLOOKUP($A503,'Spring 2023 PVI'!$B$3:$AF$219,16,FALSE)),0,(VLOOKUP($A503,'Spring 2023 PVI'!$B$3:$AF$219,16,FALSE)))</f>
        <v>0</v>
      </c>
      <c r="M503" s="231">
        <f>IF(ISNA(VLOOKUP($A503,'Summer 2023 PVI'!$B$2:$AF$216,16,FALSE)),0,(VLOOKUP($A503,'Summer 2023 PVI'!$B$2:$AF$216,16,FALSE)))</f>
        <v>0</v>
      </c>
      <c r="N503" s="231">
        <f>IF(ISNA(VLOOKUP($A503,'Autumn 2023 PVI'!$B$2:$AH$214,16,FALSE)),0,(VLOOKUP($A503,'Autumn 2023 PVI'!$B$2:$AH$214,16,FALSE)))</f>
        <v>0</v>
      </c>
      <c r="O503" s="231">
        <f>IF(ISNA(VLOOKUP($A503,'Spring 2023 PVI'!$B$3:$AF$219,3,FALSE)),0,(VLOOKUP($A503,'Spring 2023 PVI'!$B$3:$AF$219,3,FALSE)))</f>
        <v>0</v>
      </c>
      <c r="P503" s="231">
        <f>IF(ISNA(VLOOKUP($A503,'Summer 2023 PVI'!$B$3:$AF$216,3,FALSE)),0,(VLOOKUP($A503,'Summer 2023 PVI'!$B$2:$AF$216,3,FALSE)))</f>
        <v>0</v>
      </c>
      <c r="Q503" s="231">
        <f>IF(ISNA(VLOOKUP($A503,'Autumn 2023 PVI'!$B$2:$AF$214,3,FALSE)),0,(VLOOKUP($A503,'Autumn 2023 PVI'!$B$2:$AF$214,3,FALSE)))</f>
        <v>0</v>
      </c>
      <c r="R503" s="231">
        <f>IF(ISNA(VLOOKUP($A503,'Spring 2023 PVI'!$B$3:$AF$219,10,FALSE)),0,(VLOOKUP($A503,'Spring 2023 PVI'!$B$3:$AF$219,10,FALSE)))</f>
        <v>0</v>
      </c>
      <c r="S503" s="231">
        <f>IF(ISNA(VLOOKUP($A503,'Summer 2023 PVI'!$B$2:$AF$216,10,FALSE)),0,(VLOOKUP($A503,'Summer 2023 PVI'!$B$2:$AF$216,10,FALSE)))</f>
        <v>0</v>
      </c>
      <c r="T503" s="231">
        <f>IF(ISNA(VLOOKUP($A503,'Autumn 2023 PVI'!$B$2:$AH$214,10,FALSE)),0,(VLOOKUP($A503,'Autumn 2023 PVI'!$B$2:$AH$214,10,FALSE)))</f>
        <v>0</v>
      </c>
      <c r="U503" s="231">
        <f>IF(ISNA(VLOOKUP($A503,'Spring 2023 PVI'!$B$3:$AF$219,26,FALSE)),0,(VLOOKUP($A503,'Spring 2023 PVI'!$B$3:$AF$219,26,FALSE)))</f>
        <v>0</v>
      </c>
      <c r="V503" s="231">
        <f>IF(ISNA(VLOOKUP($A503,'Spring 2023 PVI'!$B$3:$AF$219,26,FALSE)),0,(VLOOKUP($A503,'Spring 2023 PVI'!$B$3:$AF$219,26,FALSE)))</f>
        <v>0</v>
      </c>
      <c r="W503" s="231">
        <f>IF(ISNA(VLOOKUP($A503,'Spring 2023 PVI'!$B$3:$AF$219,26,FALSE)),0,(VLOOKUP($A503,'Spring 2023 PVI'!$B$3:$AF$219,26,FALSE)))</f>
        <v>0</v>
      </c>
      <c r="X503" s="231">
        <f>IF(ISNA(VLOOKUP($A503,'Spring 2023 PVI'!$B$3:$AF$219,27,FALSE)),0,(VLOOKUP($A503,'Spring 2023 PVI'!$B$3:$AF$219,27,FALSE)))</f>
        <v>0</v>
      </c>
      <c r="Y503" s="231">
        <f>IF(ISNA(VLOOKUP($A503,'Spring 2023 PVI'!$B$3:$AF$219,27,FALSE)),0,(VLOOKUP($A503,'Spring 2023 PVI'!$B$3:$AF$219,27,FALSE)))</f>
        <v>0</v>
      </c>
      <c r="Z503" s="231">
        <f>IF(ISNA(VLOOKUP($A503,'Spring 2023 PVI'!$B$3:$AF$219,27,FALSE)),0,(VLOOKUP($A503,'Spring 2023 PVI'!$B$3:$AF$219,27,FALSE)))</f>
        <v>0</v>
      </c>
      <c r="AA503" s="231">
        <f>IF(ISNA(VLOOKUP($A503,'Spring 2023 PVI'!$B$3:$AF$219,28,FALSE)),0,(VLOOKUP($A503,'Spring 2023 PVI'!$B$3:$AF$219,28,FALSE)))</f>
        <v>0</v>
      </c>
      <c r="AB503" s="231">
        <f>IF(ISNA(VLOOKUP($A503,'Spring 2023 PVI'!$B$3:$AF$219,28,FALSE)),0,(VLOOKUP($A503,'Spring 2023 PVI'!$B$3:$AF$219,28,FALSE)))</f>
        <v>0</v>
      </c>
      <c r="AC503" s="231">
        <f>IF(ISNA(VLOOKUP($A503,'Spring 2023 PVI'!$B$3:$AF$219,28,FALSE)),0,(VLOOKUP($A503,'Spring 2023 PVI'!$B$3:$AF$219,28,FALSE)))</f>
        <v>0</v>
      </c>
      <c r="AD503" s="384">
        <f t="shared" si="202"/>
        <v>0</v>
      </c>
      <c r="AE503" s="403">
        <v>0</v>
      </c>
      <c r="AF503" s="403">
        <v>0</v>
      </c>
      <c r="AG503" s="403">
        <v>0</v>
      </c>
      <c r="AH503" s="384">
        <f t="shared" si="209"/>
        <v>0</v>
      </c>
      <c r="AI503" s="384">
        <f t="shared" si="210"/>
        <v>0</v>
      </c>
      <c r="AJ503" s="384">
        <f t="shared" si="211"/>
        <v>0</v>
      </c>
      <c r="AK503" s="384">
        <f t="shared" si="203"/>
        <v>0</v>
      </c>
      <c r="AL503" s="403">
        <f>IF(ISNA(VLOOKUP($A503,'Spring 2023 PVI'!$B508:$AD508,29,FALSE)),0,(VLOOKUP($A503,'Spring 2023 PVI'!$B508:$AD508,29,FALSE)))</f>
        <v>0</v>
      </c>
      <c r="AM503" s="403">
        <f>IF(ISNA(VLOOKUP($A503,'Spring 2023 PVI'!$B508:$AZ508,30,FALSE)),0,(VLOOKUP($A503,'Spring 2023 PVI'!$B508:$AZ508,30,FALSE)))</f>
        <v>0</v>
      </c>
      <c r="AN503" s="402">
        <f t="shared" si="204"/>
        <v>0</v>
      </c>
      <c r="AO503" s="404">
        <f t="shared" si="205"/>
        <v>0</v>
      </c>
      <c r="AP503" s="384">
        <f t="shared" si="206"/>
        <v>0</v>
      </c>
      <c r="AQ503" s="403"/>
      <c r="AR503" s="403" t="e">
        <f>VLOOKUP($A503,'Data EYFSS Indica'!$C:$AQ,27,0)</f>
        <v>#N/A</v>
      </c>
      <c r="AS503" s="403" t="e">
        <f>VLOOKUP($A503,'Data EYFSS Indica'!$C:$AQ,28,0)</f>
        <v>#N/A</v>
      </c>
      <c r="AT503" s="409" t="e">
        <f t="shared" si="207"/>
        <v>#N/A</v>
      </c>
      <c r="AU503" s="409" t="e">
        <f>(VLOOKUP($A503,'Data EYFSS Indica'!$C:$AQ,24,0))/3.2*AU$3</f>
        <v>#N/A</v>
      </c>
      <c r="AV503" s="413" t="e">
        <f t="shared" si="208"/>
        <v>#N/A</v>
      </c>
      <c r="AW503" s="410" t="e">
        <f t="shared" si="198"/>
        <v>#N/A</v>
      </c>
      <c r="AX503" s="410" t="e">
        <f t="shared" si="199"/>
        <v>#N/A</v>
      </c>
      <c r="AY503" s="410" t="e">
        <f t="shared" si="200"/>
        <v>#N/A</v>
      </c>
      <c r="AZ503" s="642">
        <f>(SUMIF('Spring 2023 School'!B:B,Budget!A503,'Spring 2023 School'!AG:AG)+SUMIF('Summer 2023 School'!B:B,Budget!A503,'Summer 2023 School'!AG:AG)+SUMIF('Autumn 2023 School'!B:B,Budget!A503,'Autumn 2023 School'!AG:AG))</f>
        <v>0</v>
      </c>
      <c r="BA503" s="410">
        <f t="shared" si="201"/>
        <v>0</v>
      </c>
      <c r="BI503">
        <f t="shared" si="212"/>
        <v>0</v>
      </c>
      <c r="BJ503">
        <f t="shared" si="213"/>
        <v>0</v>
      </c>
      <c r="BK503">
        <f t="shared" si="214"/>
        <v>0</v>
      </c>
    </row>
    <row r="504" spans="1:63" x14ac:dyDescent="0.35">
      <c r="A504" s="231">
        <v>6719</v>
      </c>
      <c r="B504" t="s">
        <v>629</v>
      </c>
      <c r="C504" s="231">
        <f>IF(ISNA(VLOOKUP($A504,'Spring 2023 PVI'!$B$3:$AF$220,6,FALSE)),0,(VLOOKUP($A504,'Spring 2023 PVI'!$B$3:$AF$220,6,FALSE)))</f>
        <v>0</v>
      </c>
      <c r="D504" s="231">
        <f>IF(ISNA(VLOOKUP($A504,'Summer 2023 PVI'!$B$2:$AF$217,6,FALSE)),0,(VLOOKUP($A504,'Summer 2023 PVI'!$B$2:$AF$217,6,FALSE)))</f>
        <v>0</v>
      </c>
      <c r="E504" s="231">
        <f>IF(ISNA(VLOOKUP($A504,'Autumn 2023 PVI'!$B$2:$AH$214,6,FALSE)),0,(VLOOKUP($A504,'Autumn 2023 PVI'!$B$2:$AH$214,6,FALSE)))</f>
        <v>0</v>
      </c>
      <c r="F504" s="231">
        <f>IF(ISNA(VLOOKUP($A504,'Spring 2023 PVI'!$B$3:$AF$219,9,FALSE)),0,(VLOOKUP($A504,'Spring 2023 PVI'!$B$3:$AF$219,8,FALSE)))</f>
        <v>0</v>
      </c>
      <c r="G504" s="231">
        <f>IF(ISNA(VLOOKUP($A504,'Summer 2023 PVI'!$B$2:$AF$216,9,FALSE)),0,(VLOOKUP($A504,'Summer 2023 PVI'!$B$2:$AF$216,8,FALSE)))</f>
        <v>0</v>
      </c>
      <c r="H504" s="231">
        <f>IF(ISNA(VLOOKUP($A504,'Autumn 2023 PVI'!$B$2:$AH$214,9,FALSE)),0,(VLOOKUP($A504,'Autumn 2023 PVI'!$B$2:$AH$214,9,FALSE)))</f>
        <v>0</v>
      </c>
      <c r="I504" s="231">
        <f>IF(ISNA(VLOOKUP($A504,'Spring 2023 PVI'!$B$3:$AF$219,13,FALSE)),0,(VLOOKUP($A504,'Spring 2023 PVI'!$B$3:$AF$219,13,FALSE)))</f>
        <v>0</v>
      </c>
      <c r="J504" s="231">
        <f>IF(ISNA(VLOOKUP($A504,'Summer 2023 PVI'!$B$2:$AF$216,13,FALSE)),0,(VLOOKUP($A504,'Summer 2023 PVI'!$B$2:$AF$216,13,FALSE)))</f>
        <v>0</v>
      </c>
      <c r="K504" s="231">
        <f>IF(ISNA(VLOOKUP($A504,'Autumn 2023 PVI'!$B$2:$AH$214,13,FALSE)),0,(VLOOKUP($A504,'Autumn 2023 PVI'!$B$2:$AH$214,13,FALSE)))</f>
        <v>0</v>
      </c>
      <c r="L504" s="231">
        <f>IF(ISNA(VLOOKUP($A504,'Spring 2023 PVI'!$B$3:$AF$219,16,FALSE)),0,(VLOOKUP($A504,'Spring 2023 PVI'!$B$3:$AF$219,16,FALSE)))</f>
        <v>0</v>
      </c>
      <c r="M504" s="231">
        <f>IF(ISNA(VLOOKUP($A504,'Summer 2023 PVI'!$B$2:$AF$216,16,FALSE)),0,(VLOOKUP($A504,'Summer 2023 PVI'!$B$2:$AF$216,16,FALSE)))</f>
        <v>0</v>
      </c>
      <c r="N504" s="231">
        <f>IF(ISNA(VLOOKUP($A504,'Autumn 2023 PVI'!$B$2:$AH$214,16,FALSE)),0,(VLOOKUP($A504,'Autumn 2023 PVI'!$B$2:$AH$214,16,FALSE)))</f>
        <v>0</v>
      </c>
      <c r="O504" s="231">
        <f>IF(ISNA(VLOOKUP($A504,'Spring 2023 PVI'!$B$3:$AF$219,3,FALSE)),0,(VLOOKUP($A504,'Spring 2023 PVI'!$B$3:$AF$219,3,FALSE)))</f>
        <v>0</v>
      </c>
      <c r="P504" s="231">
        <f>IF(ISNA(VLOOKUP($A504,'Summer 2023 PVI'!$B$3:$AF$216,3,FALSE)),0,(VLOOKUP($A504,'Summer 2023 PVI'!$B$2:$AF$216,3,FALSE)))</f>
        <v>0</v>
      </c>
      <c r="Q504" s="231">
        <f>IF(ISNA(VLOOKUP($A504,'Autumn 2023 PVI'!$B$2:$AF$214,3,FALSE)),0,(VLOOKUP($A504,'Autumn 2023 PVI'!$B$2:$AF$214,3,FALSE)))</f>
        <v>0</v>
      </c>
      <c r="R504" s="231">
        <f>IF(ISNA(VLOOKUP($A504,'Spring 2023 PVI'!$B$3:$AF$219,10,FALSE)),0,(VLOOKUP($A504,'Spring 2023 PVI'!$B$3:$AF$219,10,FALSE)))</f>
        <v>0</v>
      </c>
      <c r="S504" s="231">
        <f>IF(ISNA(VLOOKUP($A504,'Summer 2023 PVI'!$B$2:$AF$216,10,FALSE)),0,(VLOOKUP($A504,'Summer 2023 PVI'!$B$2:$AF$216,10,FALSE)))</f>
        <v>0</v>
      </c>
      <c r="T504" s="231">
        <f>IF(ISNA(VLOOKUP($A504,'Autumn 2023 PVI'!$B$2:$AH$214,10,FALSE)),0,(VLOOKUP($A504,'Autumn 2023 PVI'!$B$2:$AH$214,10,FALSE)))</f>
        <v>0</v>
      </c>
      <c r="U504" s="231">
        <f>IF(ISNA(VLOOKUP($A504,'Spring 2023 PVI'!$B$3:$AF$219,26,FALSE)),0,(VLOOKUP($A504,'Spring 2023 PVI'!$B$3:$AF$219,26,FALSE)))</f>
        <v>0</v>
      </c>
      <c r="V504" s="231">
        <f>IF(ISNA(VLOOKUP($A504,'Spring 2023 PVI'!$B$3:$AF$219,26,FALSE)),0,(VLOOKUP($A504,'Spring 2023 PVI'!$B$3:$AF$219,26,FALSE)))</f>
        <v>0</v>
      </c>
      <c r="W504" s="231">
        <f>IF(ISNA(VLOOKUP($A504,'Spring 2023 PVI'!$B$3:$AF$219,26,FALSE)),0,(VLOOKUP($A504,'Spring 2023 PVI'!$B$3:$AF$219,26,FALSE)))</f>
        <v>0</v>
      </c>
      <c r="X504" s="231">
        <f>IF(ISNA(VLOOKUP($A504,'Spring 2023 PVI'!$B$3:$AF$219,27,FALSE)),0,(VLOOKUP($A504,'Spring 2023 PVI'!$B$3:$AF$219,27,FALSE)))</f>
        <v>0</v>
      </c>
      <c r="Y504" s="231">
        <f>IF(ISNA(VLOOKUP($A504,'Spring 2023 PVI'!$B$3:$AF$219,27,FALSE)),0,(VLOOKUP($A504,'Spring 2023 PVI'!$B$3:$AF$219,27,FALSE)))</f>
        <v>0</v>
      </c>
      <c r="Z504" s="231">
        <f>IF(ISNA(VLOOKUP($A504,'Spring 2023 PVI'!$B$3:$AF$219,27,FALSE)),0,(VLOOKUP($A504,'Spring 2023 PVI'!$B$3:$AF$219,27,FALSE)))</f>
        <v>0</v>
      </c>
      <c r="AA504" s="231">
        <f>IF(ISNA(VLOOKUP($A504,'Spring 2023 PVI'!$B$3:$AF$219,28,FALSE)),0,(VLOOKUP($A504,'Spring 2023 PVI'!$B$3:$AF$219,28,FALSE)))</f>
        <v>0</v>
      </c>
      <c r="AB504" s="231">
        <f>IF(ISNA(VLOOKUP($A504,'Spring 2023 PVI'!$B$3:$AF$219,28,FALSE)),0,(VLOOKUP($A504,'Spring 2023 PVI'!$B$3:$AF$219,28,FALSE)))</f>
        <v>0</v>
      </c>
      <c r="AC504" s="231">
        <f>IF(ISNA(VLOOKUP($A504,'Spring 2023 PVI'!$B$3:$AF$219,28,FALSE)),0,(VLOOKUP($A504,'Spring 2023 PVI'!$B$3:$AF$219,28,FALSE)))</f>
        <v>0</v>
      </c>
      <c r="AD504" s="384">
        <f t="shared" si="202"/>
        <v>0</v>
      </c>
      <c r="AE504" s="403">
        <v>135</v>
      </c>
      <c r="AF504" s="403">
        <v>45</v>
      </c>
      <c r="AG504" s="403">
        <v>315</v>
      </c>
      <c r="AH504" s="384">
        <f t="shared" si="209"/>
        <v>3129.2999999999997</v>
      </c>
      <c r="AI504" s="384">
        <f t="shared" si="210"/>
        <v>495.9</v>
      </c>
      <c r="AJ504" s="384">
        <f t="shared" si="211"/>
        <v>957.6</v>
      </c>
      <c r="AK504" s="384">
        <f t="shared" si="203"/>
        <v>4582.8</v>
      </c>
      <c r="AL504" s="403">
        <f>IF(ISNA(VLOOKUP($A504,'Spring 2023 PVI'!$B509:$AD509,29,FALSE)),0,(VLOOKUP($A504,'Spring 2023 PVI'!$B509:$AD509,29,FALSE)))</f>
        <v>0</v>
      </c>
      <c r="AM504" s="403">
        <f>IF(ISNA(VLOOKUP($A504,'Spring 2023 PVI'!$B509:$AZ509,30,FALSE)),0,(VLOOKUP($A504,'Spring 2023 PVI'!$B509:$AZ509,30,FALSE)))</f>
        <v>0</v>
      </c>
      <c r="AN504" s="402">
        <f t="shared" si="204"/>
        <v>0</v>
      </c>
      <c r="AO504" s="404">
        <f t="shared" si="205"/>
        <v>0</v>
      </c>
      <c r="AP504" s="384">
        <f t="shared" si="206"/>
        <v>4582.8</v>
      </c>
      <c r="AQ504" s="403"/>
      <c r="AR504" s="403" t="e">
        <f>VLOOKUP($A504,'Data EYFSS Indica'!$C:$AQ,27,0)</f>
        <v>#N/A</v>
      </c>
      <c r="AS504" s="403" t="e">
        <f>VLOOKUP($A504,'Data EYFSS Indica'!$C:$AQ,28,0)</f>
        <v>#N/A</v>
      </c>
      <c r="AT504" s="409" t="e">
        <f t="shared" si="207"/>
        <v>#N/A</v>
      </c>
      <c r="AU504" s="409" t="e">
        <f>(VLOOKUP($A504,'Data EYFSS Indica'!$C:$AQ,24,0))/3.2*AU$3</f>
        <v>#N/A</v>
      </c>
      <c r="AV504" s="413" t="e">
        <f t="shared" si="208"/>
        <v>#N/A</v>
      </c>
      <c r="AW504" s="410" t="e">
        <f t="shared" si="198"/>
        <v>#N/A</v>
      </c>
      <c r="AX504" s="410" t="e">
        <f t="shared" si="199"/>
        <v>#N/A</v>
      </c>
      <c r="AY504" s="410" t="e">
        <f t="shared" si="200"/>
        <v>#N/A</v>
      </c>
      <c r="AZ504" s="642">
        <f>(SUMIF('Spring 2023 School'!B:B,Budget!A504,'Spring 2023 School'!AG:AG)+SUMIF('Summer 2023 School'!B:B,Budget!A504,'Summer 2023 School'!AG:AG)+SUMIF('Autumn 2023 School'!B:B,Budget!A504,'Autumn 2023 School'!AG:AG))</f>
        <v>2</v>
      </c>
      <c r="BA504" s="410">
        <f t="shared" si="201"/>
        <v>1820</v>
      </c>
      <c r="BI504">
        <f t="shared" si="212"/>
        <v>2025</v>
      </c>
      <c r="BJ504">
        <f t="shared" si="213"/>
        <v>675</v>
      </c>
      <c r="BK504">
        <f t="shared" si="214"/>
        <v>4725</v>
      </c>
    </row>
    <row r="505" spans="1:63" x14ac:dyDescent="0.35">
      <c r="A505" s="231">
        <v>6726</v>
      </c>
      <c r="B505" t="s">
        <v>800</v>
      </c>
      <c r="C505" s="231">
        <f>IF(ISNA(VLOOKUP($A505,'Spring 2023 PVI'!$B$3:$AF$220,6,FALSE)),0,(VLOOKUP($A505,'Spring 2023 PVI'!$B$3:$AF$220,6,FALSE)))</f>
        <v>0</v>
      </c>
      <c r="D505" s="231">
        <f>IF(ISNA(VLOOKUP($A505,'Summer 2023 PVI'!$B$2:$AF$217,6,FALSE)),0,(VLOOKUP($A505,'Summer 2023 PVI'!$B$2:$AF$217,6,FALSE)))</f>
        <v>0</v>
      </c>
      <c r="E505" s="231">
        <f>IF(ISNA(VLOOKUP($A505,'Autumn 2023 PVI'!$B$2:$AH$214,6,FALSE)),0,(VLOOKUP($A505,'Autumn 2023 PVI'!$B$2:$AH$214,6,FALSE)))</f>
        <v>0</v>
      </c>
      <c r="F505" s="231">
        <f>IF(ISNA(VLOOKUP($A505,'Spring 2023 PVI'!$B$3:$AF$219,9,FALSE)),0,(VLOOKUP($A505,'Spring 2023 PVI'!$B$3:$AF$219,8,FALSE)))</f>
        <v>0</v>
      </c>
      <c r="G505" s="231">
        <f>IF(ISNA(VLOOKUP($A505,'Summer 2023 PVI'!$B$2:$AF$216,9,FALSE)),0,(VLOOKUP($A505,'Summer 2023 PVI'!$B$2:$AF$216,8,FALSE)))</f>
        <v>0</v>
      </c>
      <c r="H505" s="231">
        <f>IF(ISNA(VLOOKUP($A505,'Autumn 2023 PVI'!$B$2:$AH$214,9,FALSE)),0,(VLOOKUP($A505,'Autumn 2023 PVI'!$B$2:$AH$214,9,FALSE)))</f>
        <v>0</v>
      </c>
      <c r="I505" s="231">
        <f>IF(ISNA(VLOOKUP($A505,'Spring 2023 PVI'!$B$3:$AF$219,13,FALSE)),0,(VLOOKUP($A505,'Spring 2023 PVI'!$B$3:$AF$219,13,FALSE)))</f>
        <v>0</v>
      </c>
      <c r="J505" s="231">
        <f>IF(ISNA(VLOOKUP($A505,'Summer 2023 PVI'!$B$2:$AF$216,13,FALSE)),0,(VLOOKUP($A505,'Summer 2023 PVI'!$B$2:$AF$216,13,FALSE)))</f>
        <v>0</v>
      </c>
      <c r="K505" s="231">
        <f>IF(ISNA(VLOOKUP($A505,'Autumn 2023 PVI'!$B$2:$AH$214,13,FALSE)),0,(VLOOKUP($A505,'Autumn 2023 PVI'!$B$2:$AH$214,13,FALSE)))</f>
        <v>0</v>
      </c>
      <c r="L505" s="231">
        <f>IF(ISNA(VLOOKUP($A505,'Spring 2023 PVI'!$B$3:$AF$219,16,FALSE)),0,(VLOOKUP($A505,'Spring 2023 PVI'!$B$3:$AF$219,16,FALSE)))</f>
        <v>0</v>
      </c>
      <c r="M505" s="231">
        <f>IF(ISNA(VLOOKUP($A505,'Summer 2023 PVI'!$B$2:$AF$216,16,FALSE)),0,(VLOOKUP($A505,'Summer 2023 PVI'!$B$2:$AF$216,16,FALSE)))</f>
        <v>0</v>
      </c>
      <c r="N505" s="231">
        <f>IF(ISNA(VLOOKUP($A505,'Autumn 2023 PVI'!$B$2:$AH$214,16,FALSE)),0,(VLOOKUP($A505,'Autumn 2023 PVI'!$B$2:$AH$214,16,FALSE)))</f>
        <v>0</v>
      </c>
      <c r="O505" s="231">
        <f>IF(ISNA(VLOOKUP($A505,'Spring 2023 PVI'!$B$3:$AF$219,3,FALSE)),0,(VLOOKUP($A505,'Spring 2023 PVI'!$B$3:$AF$219,3,FALSE)))</f>
        <v>0</v>
      </c>
      <c r="P505" s="231">
        <f>IF(ISNA(VLOOKUP($A505,'Summer 2023 PVI'!$B$3:$AF$216,3,FALSE)),0,(VLOOKUP($A505,'Summer 2023 PVI'!$B$2:$AF$216,3,FALSE)))</f>
        <v>0</v>
      </c>
      <c r="Q505" s="231">
        <f>IF(ISNA(VLOOKUP($A505,'Autumn 2023 PVI'!$B$2:$AF$214,3,FALSE)),0,(VLOOKUP($A505,'Autumn 2023 PVI'!$B$2:$AF$214,3,FALSE)))</f>
        <v>0</v>
      </c>
      <c r="R505" s="231">
        <f>IF(ISNA(VLOOKUP($A505,'Spring 2023 PVI'!$B$3:$AF$219,10,FALSE)),0,(VLOOKUP($A505,'Spring 2023 PVI'!$B$3:$AF$219,10,FALSE)))</f>
        <v>0</v>
      </c>
      <c r="S505" s="231">
        <f>IF(ISNA(VLOOKUP($A505,'Summer 2023 PVI'!$B$2:$AF$216,10,FALSE)),0,(VLOOKUP($A505,'Summer 2023 PVI'!$B$2:$AF$216,10,FALSE)))</f>
        <v>0</v>
      </c>
      <c r="T505" s="231">
        <f>IF(ISNA(VLOOKUP($A505,'Autumn 2023 PVI'!$B$2:$AH$214,10,FALSE)),0,(VLOOKUP($A505,'Autumn 2023 PVI'!$B$2:$AH$214,10,FALSE)))</f>
        <v>0</v>
      </c>
      <c r="U505" s="231">
        <f>IF(ISNA(VLOOKUP($A505,'Spring 2023 PVI'!$B$3:$AF$219,26,FALSE)),0,(VLOOKUP($A505,'Spring 2023 PVI'!$B$3:$AF$219,26,FALSE)))</f>
        <v>0</v>
      </c>
      <c r="V505" s="231">
        <f>IF(ISNA(VLOOKUP($A505,'Spring 2023 PVI'!$B$3:$AF$219,26,FALSE)),0,(VLOOKUP($A505,'Spring 2023 PVI'!$B$3:$AF$219,26,FALSE)))</f>
        <v>0</v>
      </c>
      <c r="W505" s="231">
        <f>IF(ISNA(VLOOKUP($A505,'Spring 2023 PVI'!$B$3:$AF$219,26,FALSE)),0,(VLOOKUP($A505,'Spring 2023 PVI'!$B$3:$AF$219,26,FALSE)))</f>
        <v>0</v>
      </c>
      <c r="X505" s="231">
        <f>IF(ISNA(VLOOKUP($A505,'Spring 2023 PVI'!$B$3:$AF$219,27,FALSE)),0,(VLOOKUP($A505,'Spring 2023 PVI'!$B$3:$AF$219,27,FALSE)))</f>
        <v>0</v>
      </c>
      <c r="Y505" s="231">
        <f>IF(ISNA(VLOOKUP($A505,'Spring 2023 PVI'!$B$3:$AF$219,27,FALSE)),0,(VLOOKUP($A505,'Spring 2023 PVI'!$B$3:$AF$219,27,FALSE)))</f>
        <v>0</v>
      </c>
      <c r="Z505" s="231">
        <f>IF(ISNA(VLOOKUP($A505,'Spring 2023 PVI'!$B$3:$AF$219,27,FALSE)),0,(VLOOKUP($A505,'Spring 2023 PVI'!$B$3:$AF$219,27,FALSE)))</f>
        <v>0</v>
      </c>
      <c r="AA505" s="231">
        <f>IF(ISNA(VLOOKUP($A505,'Spring 2023 PVI'!$B$3:$AF$219,28,FALSE)),0,(VLOOKUP($A505,'Spring 2023 PVI'!$B$3:$AF$219,28,FALSE)))</f>
        <v>0</v>
      </c>
      <c r="AB505" s="231">
        <f>IF(ISNA(VLOOKUP($A505,'Spring 2023 PVI'!$B$3:$AF$219,28,FALSE)),0,(VLOOKUP($A505,'Spring 2023 PVI'!$B$3:$AF$219,28,FALSE)))</f>
        <v>0</v>
      </c>
      <c r="AC505" s="231">
        <f>IF(ISNA(VLOOKUP($A505,'Spring 2023 PVI'!$B$3:$AF$219,28,FALSE)),0,(VLOOKUP($A505,'Spring 2023 PVI'!$B$3:$AF$219,28,FALSE)))</f>
        <v>0</v>
      </c>
      <c r="AD505" s="384">
        <f t="shared" si="202"/>
        <v>0</v>
      </c>
      <c r="AE505" s="403">
        <v>0</v>
      </c>
      <c r="AF505" s="403">
        <v>0</v>
      </c>
      <c r="AG505" s="403">
        <v>0</v>
      </c>
      <c r="AH505" s="384">
        <f t="shared" si="209"/>
        <v>0</v>
      </c>
      <c r="AI505" s="384">
        <f t="shared" si="210"/>
        <v>0</v>
      </c>
      <c r="AJ505" s="384">
        <f t="shared" si="211"/>
        <v>0</v>
      </c>
      <c r="AK505" s="384">
        <f t="shared" si="203"/>
        <v>0</v>
      </c>
      <c r="AL505" s="403">
        <f>IF(ISNA(VLOOKUP($A505,'Spring 2023 PVI'!$B510:$AD510,29,FALSE)),0,(VLOOKUP($A505,'Spring 2023 PVI'!$B510:$AD510,29,FALSE)))</f>
        <v>0</v>
      </c>
      <c r="AM505" s="403">
        <f>IF(ISNA(VLOOKUP($A505,'Spring 2023 PVI'!$B510:$AZ510,30,FALSE)),0,(VLOOKUP($A505,'Spring 2023 PVI'!$B510:$AZ510,30,FALSE)))</f>
        <v>0</v>
      </c>
      <c r="AN505" s="402">
        <f t="shared" si="204"/>
        <v>0</v>
      </c>
      <c r="AO505" s="404">
        <f t="shared" si="205"/>
        <v>0</v>
      </c>
      <c r="AP505" s="384">
        <f t="shared" si="206"/>
        <v>0</v>
      </c>
      <c r="AQ505" s="403"/>
      <c r="AR505" s="403" t="e">
        <f>VLOOKUP($A505,'Data EYFSS Indica'!$C:$AQ,27,0)</f>
        <v>#N/A</v>
      </c>
      <c r="AS505" s="403" t="e">
        <f>VLOOKUP($A505,'Data EYFSS Indica'!$C:$AQ,28,0)</f>
        <v>#N/A</v>
      </c>
      <c r="AT505" s="409" t="e">
        <f t="shared" si="207"/>
        <v>#N/A</v>
      </c>
      <c r="AU505" s="409" t="e">
        <f>(VLOOKUP($A505,'Data EYFSS Indica'!$C:$AQ,24,0))/3.2*AU$3</f>
        <v>#N/A</v>
      </c>
      <c r="AV505" s="413" t="e">
        <f t="shared" si="208"/>
        <v>#N/A</v>
      </c>
      <c r="AW505" s="410" t="e">
        <f t="shared" si="198"/>
        <v>#N/A</v>
      </c>
      <c r="AX505" s="410" t="e">
        <f t="shared" si="199"/>
        <v>#N/A</v>
      </c>
      <c r="AY505" s="410" t="e">
        <f t="shared" si="200"/>
        <v>#N/A</v>
      </c>
      <c r="AZ505" s="642">
        <f>(SUMIF('Spring 2023 School'!B:B,Budget!A505,'Spring 2023 School'!AG:AG)+SUMIF('Summer 2023 School'!B:B,Budget!A505,'Summer 2023 School'!AG:AG)+SUMIF('Autumn 2023 School'!B:B,Budget!A505,'Autumn 2023 School'!AG:AG))</f>
        <v>0</v>
      </c>
      <c r="BA505" s="410">
        <f t="shared" si="201"/>
        <v>0</v>
      </c>
      <c r="BI505">
        <f t="shared" si="212"/>
        <v>0</v>
      </c>
      <c r="BJ505">
        <f t="shared" si="213"/>
        <v>0</v>
      </c>
      <c r="BK505">
        <f t="shared" si="214"/>
        <v>0</v>
      </c>
    </row>
    <row r="506" spans="1:63" x14ac:dyDescent="0.35">
      <c r="A506" s="231">
        <v>6744</v>
      </c>
      <c r="B506" t="s">
        <v>630</v>
      </c>
      <c r="C506" s="231">
        <f>IF(ISNA(VLOOKUP($A506,'Spring 2023 PVI'!$B$3:$AF$220,6,FALSE)),0,(VLOOKUP($A506,'Spring 2023 PVI'!$B$3:$AF$220,6,FALSE)))</f>
        <v>0</v>
      </c>
      <c r="D506" s="231">
        <f>IF(ISNA(VLOOKUP($A506,'Summer 2023 PVI'!$B$2:$AF$217,6,FALSE)),0,(VLOOKUP($A506,'Summer 2023 PVI'!$B$2:$AF$217,6,FALSE)))</f>
        <v>0</v>
      </c>
      <c r="E506" s="231">
        <f>IF(ISNA(VLOOKUP($A506,'Autumn 2023 PVI'!$B$2:$AH$214,6,FALSE)),0,(VLOOKUP($A506,'Autumn 2023 PVI'!$B$2:$AH$214,6,FALSE)))</f>
        <v>0</v>
      </c>
      <c r="F506" s="231">
        <f>IF(ISNA(VLOOKUP($A506,'Spring 2023 PVI'!$B$3:$AF$219,9,FALSE)),0,(VLOOKUP($A506,'Spring 2023 PVI'!$B$3:$AF$219,8,FALSE)))</f>
        <v>0</v>
      </c>
      <c r="G506" s="231">
        <f>IF(ISNA(VLOOKUP($A506,'Summer 2023 PVI'!$B$2:$AF$216,9,FALSE)),0,(VLOOKUP($A506,'Summer 2023 PVI'!$B$2:$AF$216,8,FALSE)))</f>
        <v>0</v>
      </c>
      <c r="H506" s="231">
        <f>IF(ISNA(VLOOKUP($A506,'Autumn 2023 PVI'!$B$2:$AH$214,9,FALSE)),0,(VLOOKUP($A506,'Autumn 2023 PVI'!$B$2:$AH$214,9,FALSE)))</f>
        <v>0</v>
      </c>
      <c r="I506" s="231">
        <f>IF(ISNA(VLOOKUP($A506,'Spring 2023 PVI'!$B$3:$AF$219,13,FALSE)),0,(VLOOKUP($A506,'Spring 2023 PVI'!$B$3:$AF$219,13,FALSE)))</f>
        <v>0</v>
      </c>
      <c r="J506" s="231">
        <f>IF(ISNA(VLOOKUP($A506,'Summer 2023 PVI'!$B$2:$AF$216,13,FALSE)),0,(VLOOKUP($A506,'Summer 2023 PVI'!$B$2:$AF$216,13,FALSE)))</f>
        <v>0</v>
      </c>
      <c r="K506" s="231">
        <f>IF(ISNA(VLOOKUP($A506,'Autumn 2023 PVI'!$B$2:$AH$214,13,FALSE)),0,(VLOOKUP($A506,'Autumn 2023 PVI'!$B$2:$AH$214,13,FALSE)))</f>
        <v>0</v>
      </c>
      <c r="L506" s="231">
        <f>IF(ISNA(VLOOKUP($A506,'Spring 2023 PVI'!$B$3:$AF$219,16,FALSE)),0,(VLOOKUP($A506,'Spring 2023 PVI'!$B$3:$AF$219,16,FALSE)))</f>
        <v>0</v>
      </c>
      <c r="M506" s="231">
        <f>IF(ISNA(VLOOKUP($A506,'Summer 2023 PVI'!$B$2:$AF$216,16,FALSE)),0,(VLOOKUP($A506,'Summer 2023 PVI'!$B$2:$AF$216,16,FALSE)))</f>
        <v>0</v>
      </c>
      <c r="N506" s="231">
        <f>IF(ISNA(VLOOKUP($A506,'Autumn 2023 PVI'!$B$2:$AH$214,16,FALSE)),0,(VLOOKUP($A506,'Autumn 2023 PVI'!$B$2:$AH$214,16,FALSE)))</f>
        <v>0</v>
      </c>
      <c r="O506" s="231">
        <f>IF(ISNA(VLOOKUP($A506,'Spring 2023 PVI'!$B$3:$AF$219,3,FALSE)),0,(VLOOKUP($A506,'Spring 2023 PVI'!$B$3:$AF$219,3,FALSE)))</f>
        <v>0</v>
      </c>
      <c r="P506" s="231">
        <f>IF(ISNA(VLOOKUP($A506,'Summer 2023 PVI'!$B$3:$AF$216,3,FALSE)),0,(VLOOKUP($A506,'Summer 2023 PVI'!$B$2:$AF$216,3,FALSE)))</f>
        <v>0</v>
      </c>
      <c r="Q506" s="231">
        <f>IF(ISNA(VLOOKUP($A506,'Autumn 2023 PVI'!$B$2:$AF$214,3,FALSE)),0,(VLOOKUP($A506,'Autumn 2023 PVI'!$B$2:$AF$214,3,FALSE)))</f>
        <v>0</v>
      </c>
      <c r="R506" s="231">
        <f>IF(ISNA(VLOOKUP($A506,'Spring 2023 PVI'!$B$3:$AF$219,10,FALSE)),0,(VLOOKUP($A506,'Spring 2023 PVI'!$B$3:$AF$219,10,FALSE)))</f>
        <v>0</v>
      </c>
      <c r="S506" s="231">
        <f>IF(ISNA(VLOOKUP($A506,'Summer 2023 PVI'!$B$2:$AF$216,10,FALSE)),0,(VLOOKUP($A506,'Summer 2023 PVI'!$B$2:$AF$216,10,FALSE)))</f>
        <v>0</v>
      </c>
      <c r="T506" s="231">
        <f>IF(ISNA(VLOOKUP($A506,'Autumn 2023 PVI'!$B$2:$AH$214,10,FALSE)),0,(VLOOKUP($A506,'Autumn 2023 PVI'!$B$2:$AH$214,10,FALSE)))</f>
        <v>0</v>
      </c>
      <c r="U506" s="231">
        <f>IF(ISNA(VLOOKUP($A506,'Spring 2023 PVI'!$B$3:$AF$219,26,FALSE)),0,(VLOOKUP($A506,'Spring 2023 PVI'!$B$3:$AF$219,26,FALSE)))</f>
        <v>0</v>
      </c>
      <c r="V506" s="231">
        <f>IF(ISNA(VLOOKUP($A506,'Spring 2023 PVI'!$B$3:$AF$219,26,FALSE)),0,(VLOOKUP($A506,'Spring 2023 PVI'!$B$3:$AF$219,26,FALSE)))</f>
        <v>0</v>
      </c>
      <c r="W506" s="231">
        <f>IF(ISNA(VLOOKUP($A506,'Spring 2023 PVI'!$B$3:$AF$219,26,FALSE)),0,(VLOOKUP($A506,'Spring 2023 PVI'!$B$3:$AF$219,26,FALSE)))</f>
        <v>0</v>
      </c>
      <c r="X506" s="231">
        <f>IF(ISNA(VLOOKUP($A506,'Spring 2023 PVI'!$B$3:$AF$219,27,FALSE)),0,(VLOOKUP($A506,'Spring 2023 PVI'!$B$3:$AF$219,27,FALSE)))</f>
        <v>0</v>
      </c>
      <c r="Y506" s="231">
        <f>IF(ISNA(VLOOKUP($A506,'Spring 2023 PVI'!$B$3:$AF$219,27,FALSE)),0,(VLOOKUP($A506,'Spring 2023 PVI'!$B$3:$AF$219,27,FALSE)))</f>
        <v>0</v>
      </c>
      <c r="Z506" s="231">
        <f>IF(ISNA(VLOOKUP($A506,'Spring 2023 PVI'!$B$3:$AF$219,27,FALSE)),0,(VLOOKUP($A506,'Spring 2023 PVI'!$B$3:$AF$219,27,FALSE)))</f>
        <v>0</v>
      </c>
      <c r="AA506" s="231">
        <f>IF(ISNA(VLOOKUP($A506,'Spring 2023 PVI'!$B$3:$AF$219,28,FALSE)),0,(VLOOKUP($A506,'Spring 2023 PVI'!$B$3:$AF$219,28,FALSE)))</f>
        <v>0</v>
      </c>
      <c r="AB506" s="231">
        <f>IF(ISNA(VLOOKUP($A506,'Spring 2023 PVI'!$B$3:$AF$219,28,FALSE)),0,(VLOOKUP($A506,'Spring 2023 PVI'!$B$3:$AF$219,28,FALSE)))</f>
        <v>0</v>
      </c>
      <c r="AC506" s="231">
        <f>IF(ISNA(VLOOKUP($A506,'Spring 2023 PVI'!$B$3:$AF$219,28,FALSE)),0,(VLOOKUP($A506,'Spring 2023 PVI'!$B$3:$AF$219,28,FALSE)))</f>
        <v>0</v>
      </c>
      <c r="AD506" s="384">
        <f t="shared" si="202"/>
        <v>0</v>
      </c>
      <c r="AE506" s="403">
        <v>60</v>
      </c>
      <c r="AF506" s="403">
        <v>0</v>
      </c>
      <c r="AG506" s="403">
        <v>0</v>
      </c>
      <c r="AH506" s="384">
        <f t="shared" si="209"/>
        <v>1390.8</v>
      </c>
      <c r="AI506" s="384">
        <f t="shared" si="210"/>
        <v>0</v>
      </c>
      <c r="AJ506" s="384">
        <f t="shared" si="211"/>
        <v>0</v>
      </c>
      <c r="AK506" s="384">
        <f t="shared" si="203"/>
        <v>1390.8</v>
      </c>
      <c r="AL506" s="403">
        <f>IF(ISNA(VLOOKUP($A506,'Spring 2023 PVI'!$B511:$AD511,29,FALSE)),0,(VLOOKUP($A506,'Spring 2023 PVI'!$B511:$AD511,29,FALSE)))</f>
        <v>0</v>
      </c>
      <c r="AM506" s="403">
        <f>IF(ISNA(VLOOKUP($A506,'Spring 2023 PVI'!$B511:$AZ511,30,FALSE)),0,(VLOOKUP($A506,'Spring 2023 PVI'!$B511:$AZ511,30,FALSE)))</f>
        <v>0</v>
      </c>
      <c r="AN506" s="402">
        <f t="shared" si="204"/>
        <v>0</v>
      </c>
      <c r="AO506" s="404">
        <f t="shared" si="205"/>
        <v>0</v>
      </c>
      <c r="AP506" s="384">
        <f t="shared" si="206"/>
        <v>1390.8</v>
      </c>
      <c r="AQ506" s="403"/>
      <c r="AR506" s="403" t="e">
        <f>VLOOKUP($A506,'Data EYFSS Indica'!$C:$AQ,27,0)</f>
        <v>#N/A</v>
      </c>
      <c r="AS506" s="403" t="e">
        <f>VLOOKUP($A506,'Data EYFSS Indica'!$C:$AQ,28,0)</f>
        <v>#N/A</v>
      </c>
      <c r="AT506" s="409" t="e">
        <f t="shared" si="207"/>
        <v>#N/A</v>
      </c>
      <c r="AU506" s="409" t="e">
        <f>(VLOOKUP($A506,'Data EYFSS Indica'!$C:$AQ,24,0))/3.2*AU$3</f>
        <v>#N/A</v>
      </c>
      <c r="AV506" s="413" t="e">
        <f t="shared" si="208"/>
        <v>#N/A</v>
      </c>
      <c r="AW506" s="410" t="e">
        <f t="shared" si="198"/>
        <v>#N/A</v>
      </c>
      <c r="AX506" s="410" t="e">
        <f t="shared" si="199"/>
        <v>#N/A</v>
      </c>
      <c r="AY506" s="410" t="e">
        <f t="shared" si="200"/>
        <v>#N/A</v>
      </c>
      <c r="AZ506" s="642">
        <f>(SUMIF('Spring 2023 School'!B:B,Budget!A506,'Spring 2023 School'!AG:AG)+SUMIF('Summer 2023 School'!B:B,Budget!A506,'Summer 2023 School'!AG:AG)+SUMIF('Autumn 2023 School'!B:B,Budget!A506,'Autumn 2023 School'!AG:AG))</f>
        <v>0</v>
      </c>
      <c r="BA506" s="410">
        <f t="shared" si="201"/>
        <v>0</v>
      </c>
      <c r="BI506">
        <f t="shared" si="212"/>
        <v>900</v>
      </c>
      <c r="BJ506">
        <f t="shared" si="213"/>
        <v>0</v>
      </c>
      <c r="BK506">
        <f t="shared" si="214"/>
        <v>0</v>
      </c>
    </row>
    <row r="507" spans="1:63" x14ac:dyDescent="0.35">
      <c r="A507" s="231">
        <v>6747</v>
      </c>
      <c r="B507" t="s">
        <v>1221</v>
      </c>
      <c r="C507" s="231">
        <f>IF(ISNA(VLOOKUP($A507,'Spring 2023 PVI'!$B$3:$AF$220,6,FALSE)),0,(VLOOKUP($A507,'Spring 2023 PVI'!$B$3:$AF$220,6,FALSE)))</f>
        <v>0</v>
      </c>
      <c r="D507" s="231">
        <f>IF(ISNA(VLOOKUP($A507,'Summer 2023 PVI'!$B$2:$AF$217,6,FALSE)),0,(VLOOKUP($A507,'Summer 2023 PVI'!$B$2:$AF$217,6,FALSE)))</f>
        <v>0</v>
      </c>
      <c r="E507" s="231">
        <f>IF(ISNA(VLOOKUP($A507,'Autumn 2023 PVI'!$B$2:$AH$214,6,FALSE)),0,(VLOOKUP($A507,'Autumn 2023 PVI'!$B$2:$AH$214,6,FALSE)))</f>
        <v>0</v>
      </c>
      <c r="F507" s="231">
        <f>IF(ISNA(VLOOKUP($A507,'Spring 2023 PVI'!$B$3:$AF$219,9,FALSE)),0,(VLOOKUP($A507,'Spring 2023 PVI'!$B$3:$AF$219,8,FALSE)))</f>
        <v>0</v>
      </c>
      <c r="G507" s="231">
        <f>IF(ISNA(VLOOKUP($A507,'Summer 2023 PVI'!$B$2:$AF$216,9,FALSE)),0,(VLOOKUP($A507,'Summer 2023 PVI'!$B$2:$AF$216,8,FALSE)))</f>
        <v>0</v>
      </c>
      <c r="H507" s="231">
        <f>IF(ISNA(VLOOKUP($A507,'Autumn 2023 PVI'!$B$2:$AH$214,9,FALSE)),0,(VLOOKUP($A507,'Autumn 2023 PVI'!$B$2:$AH$214,9,FALSE)))</f>
        <v>0</v>
      </c>
      <c r="I507" s="231">
        <f>IF(ISNA(VLOOKUP($A507,'Spring 2023 PVI'!$B$3:$AF$219,13,FALSE)),0,(VLOOKUP($A507,'Spring 2023 PVI'!$B$3:$AF$219,13,FALSE)))</f>
        <v>0</v>
      </c>
      <c r="J507" s="231">
        <f>IF(ISNA(VLOOKUP($A507,'Summer 2023 PVI'!$B$2:$AF$216,13,FALSE)),0,(VLOOKUP($A507,'Summer 2023 PVI'!$B$2:$AF$216,13,FALSE)))</f>
        <v>0</v>
      </c>
      <c r="K507" s="231">
        <f>IF(ISNA(VLOOKUP($A507,'Autumn 2023 PVI'!$B$2:$AH$214,13,FALSE)),0,(VLOOKUP($A507,'Autumn 2023 PVI'!$B$2:$AH$214,13,FALSE)))</f>
        <v>0</v>
      </c>
      <c r="L507" s="231">
        <f>IF(ISNA(VLOOKUP($A507,'Spring 2023 PVI'!$B$3:$AF$219,16,FALSE)),0,(VLOOKUP($A507,'Spring 2023 PVI'!$B$3:$AF$219,16,FALSE)))</f>
        <v>0</v>
      </c>
      <c r="M507" s="231">
        <f>IF(ISNA(VLOOKUP($A507,'Summer 2023 PVI'!$B$2:$AF$216,16,FALSE)),0,(VLOOKUP($A507,'Summer 2023 PVI'!$B$2:$AF$216,16,FALSE)))</f>
        <v>0</v>
      </c>
      <c r="N507" s="231">
        <f>IF(ISNA(VLOOKUP($A507,'Autumn 2023 PVI'!$B$2:$AH$214,16,FALSE)),0,(VLOOKUP($A507,'Autumn 2023 PVI'!$B$2:$AH$214,16,FALSE)))</f>
        <v>0</v>
      </c>
      <c r="O507" s="231">
        <f>IF(ISNA(VLOOKUP($A507,'Spring 2023 PVI'!$B$3:$AF$219,3,FALSE)),0,(VLOOKUP($A507,'Spring 2023 PVI'!$B$3:$AF$219,3,FALSE)))</f>
        <v>0</v>
      </c>
      <c r="P507" s="231">
        <f>IF(ISNA(VLOOKUP($A507,'Summer 2023 PVI'!$B$3:$AF$216,3,FALSE)),0,(VLOOKUP($A507,'Summer 2023 PVI'!$B$2:$AF$216,3,FALSE)))</f>
        <v>0</v>
      </c>
      <c r="Q507" s="231">
        <f>IF(ISNA(VLOOKUP($A507,'Autumn 2023 PVI'!$B$2:$AF$214,3,FALSE)),0,(VLOOKUP($A507,'Autumn 2023 PVI'!$B$2:$AF$214,3,FALSE)))</f>
        <v>0</v>
      </c>
      <c r="R507" s="231">
        <f>IF(ISNA(VLOOKUP($A507,'Spring 2023 PVI'!$B$3:$AF$219,10,FALSE)),0,(VLOOKUP($A507,'Spring 2023 PVI'!$B$3:$AF$219,10,FALSE)))</f>
        <v>0</v>
      </c>
      <c r="S507" s="231">
        <f>IF(ISNA(VLOOKUP($A507,'Summer 2023 PVI'!$B$2:$AF$216,10,FALSE)),0,(VLOOKUP($A507,'Summer 2023 PVI'!$B$2:$AF$216,10,FALSE)))</f>
        <v>0</v>
      </c>
      <c r="T507" s="231">
        <f>IF(ISNA(VLOOKUP($A507,'Autumn 2023 PVI'!$B$2:$AH$214,10,FALSE)),0,(VLOOKUP($A507,'Autumn 2023 PVI'!$B$2:$AH$214,10,FALSE)))</f>
        <v>0</v>
      </c>
      <c r="U507" s="231">
        <f>IF(ISNA(VLOOKUP($A507,'Spring 2023 PVI'!$B$3:$AF$219,26,FALSE)),0,(VLOOKUP($A507,'Spring 2023 PVI'!$B$3:$AF$219,26,FALSE)))</f>
        <v>0</v>
      </c>
      <c r="V507" s="231">
        <f>IF(ISNA(VLOOKUP($A507,'Spring 2023 PVI'!$B$3:$AF$219,26,FALSE)),0,(VLOOKUP($A507,'Spring 2023 PVI'!$B$3:$AF$219,26,FALSE)))</f>
        <v>0</v>
      </c>
      <c r="W507" s="231">
        <f>IF(ISNA(VLOOKUP($A507,'Spring 2023 PVI'!$B$3:$AF$219,26,FALSE)),0,(VLOOKUP($A507,'Spring 2023 PVI'!$B$3:$AF$219,26,FALSE)))</f>
        <v>0</v>
      </c>
      <c r="X507" s="231">
        <f>IF(ISNA(VLOOKUP($A507,'Spring 2023 PVI'!$B$3:$AF$219,27,FALSE)),0,(VLOOKUP($A507,'Spring 2023 PVI'!$B$3:$AF$219,27,FALSE)))</f>
        <v>0</v>
      </c>
      <c r="Y507" s="231">
        <f>IF(ISNA(VLOOKUP($A507,'Spring 2023 PVI'!$B$3:$AF$219,27,FALSE)),0,(VLOOKUP($A507,'Spring 2023 PVI'!$B$3:$AF$219,27,FALSE)))</f>
        <v>0</v>
      </c>
      <c r="Z507" s="231">
        <f>IF(ISNA(VLOOKUP($A507,'Spring 2023 PVI'!$B$3:$AF$219,27,FALSE)),0,(VLOOKUP($A507,'Spring 2023 PVI'!$B$3:$AF$219,27,FALSE)))</f>
        <v>0</v>
      </c>
      <c r="AA507" s="231">
        <f>IF(ISNA(VLOOKUP($A507,'Spring 2023 PVI'!$B$3:$AF$219,28,FALSE)),0,(VLOOKUP($A507,'Spring 2023 PVI'!$B$3:$AF$219,28,FALSE)))</f>
        <v>0</v>
      </c>
      <c r="AB507" s="231">
        <f>IF(ISNA(VLOOKUP($A507,'Spring 2023 PVI'!$B$3:$AF$219,28,FALSE)),0,(VLOOKUP($A507,'Spring 2023 PVI'!$B$3:$AF$219,28,FALSE)))</f>
        <v>0</v>
      </c>
      <c r="AC507" s="231">
        <f>IF(ISNA(VLOOKUP($A507,'Spring 2023 PVI'!$B$3:$AF$219,28,FALSE)),0,(VLOOKUP($A507,'Spring 2023 PVI'!$B$3:$AF$219,28,FALSE)))</f>
        <v>0</v>
      </c>
      <c r="AD507" s="384">
        <f t="shared" si="202"/>
        <v>0</v>
      </c>
      <c r="AE507" s="403">
        <v>0</v>
      </c>
      <c r="AF507" s="403">
        <v>0</v>
      </c>
      <c r="AG507" s="403">
        <v>0</v>
      </c>
      <c r="AH507" s="384">
        <f t="shared" si="209"/>
        <v>0</v>
      </c>
      <c r="AI507" s="384">
        <f t="shared" si="210"/>
        <v>0</v>
      </c>
      <c r="AJ507" s="384">
        <f t="shared" si="211"/>
        <v>0</v>
      </c>
      <c r="AK507" s="384">
        <f t="shared" si="203"/>
        <v>0</v>
      </c>
      <c r="AL507" s="403">
        <f>IF(ISNA(VLOOKUP($A507,'Spring 2023 PVI'!$B512:$AD512,29,FALSE)),0,(VLOOKUP($A507,'Spring 2023 PVI'!$B512:$AD512,29,FALSE)))</f>
        <v>0</v>
      </c>
      <c r="AM507" s="403">
        <f>IF(ISNA(VLOOKUP($A507,'Spring 2023 PVI'!$B512:$AZ512,30,FALSE)),0,(VLOOKUP($A507,'Spring 2023 PVI'!$B512:$AZ512,30,FALSE)))</f>
        <v>0</v>
      </c>
      <c r="AN507" s="402">
        <f t="shared" si="204"/>
        <v>0</v>
      </c>
      <c r="AO507" s="404">
        <f t="shared" si="205"/>
        <v>0</v>
      </c>
      <c r="AP507" s="384">
        <f t="shared" si="206"/>
        <v>0</v>
      </c>
      <c r="AQ507" s="403"/>
      <c r="AR507" s="403" t="e">
        <f>VLOOKUP($A507,'Data EYFSS Indica'!$C:$AQ,27,0)</f>
        <v>#N/A</v>
      </c>
      <c r="AS507" s="403" t="e">
        <f>VLOOKUP($A507,'Data EYFSS Indica'!$C:$AQ,28,0)</f>
        <v>#N/A</v>
      </c>
      <c r="AT507" s="409" t="e">
        <f t="shared" si="207"/>
        <v>#N/A</v>
      </c>
      <c r="AU507" s="409" t="e">
        <f>(VLOOKUP($A507,'Data EYFSS Indica'!$C:$AQ,24,0))/3.2*AU$3</f>
        <v>#N/A</v>
      </c>
      <c r="AV507" s="413" t="e">
        <f t="shared" si="208"/>
        <v>#N/A</v>
      </c>
      <c r="AW507" s="410" t="e">
        <f t="shared" si="198"/>
        <v>#N/A</v>
      </c>
      <c r="AX507" s="410" t="e">
        <f t="shared" si="199"/>
        <v>#N/A</v>
      </c>
      <c r="AY507" s="410" t="e">
        <f t="shared" si="200"/>
        <v>#N/A</v>
      </c>
      <c r="AZ507" s="642">
        <f>(SUMIF('Spring 2023 School'!B:B,Budget!A507,'Spring 2023 School'!AG:AG)+SUMIF('Summer 2023 School'!B:B,Budget!A507,'Summer 2023 School'!AG:AG)+SUMIF('Autumn 2023 School'!B:B,Budget!A507,'Autumn 2023 School'!AG:AG))</f>
        <v>0</v>
      </c>
      <c r="BA507" s="410">
        <f t="shared" si="201"/>
        <v>0</v>
      </c>
      <c r="BI507">
        <f t="shared" si="212"/>
        <v>0</v>
      </c>
      <c r="BJ507">
        <f t="shared" si="213"/>
        <v>0</v>
      </c>
      <c r="BK507">
        <f t="shared" si="214"/>
        <v>0</v>
      </c>
    </row>
    <row r="508" spans="1:63" x14ac:dyDescent="0.35">
      <c r="A508" s="231">
        <v>6779</v>
      </c>
      <c r="B508" t="s">
        <v>631</v>
      </c>
      <c r="C508" s="231">
        <f>IF(ISNA(VLOOKUP($A508,'Spring 2023 PVI'!$B$3:$AF$220,6,FALSE)),0,(VLOOKUP($A508,'Spring 2023 PVI'!$B$3:$AF$220,6,FALSE)))</f>
        <v>0</v>
      </c>
      <c r="D508" s="231">
        <f>IF(ISNA(VLOOKUP($A508,'Summer 2023 PVI'!$B$2:$AF$217,6,FALSE)),0,(VLOOKUP($A508,'Summer 2023 PVI'!$B$2:$AF$217,6,FALSE)))</f>
        <v>0</v>
      </c>
      <c r="E508" s="231">
        <f>IF(ISNA(VLOOKUP($A508,'Autumn 2023 PVI'!$B$2:$AH$214,6,FALSE)),0,(VLOOKUP($A508,'Autumn 2023 PVI'!$B$2:$AH$214,6,FALSE)))</f>
        <v>0</v>
      </c>
      <c r="F508" s="231">
        <f>IF(ISNA(VLOOKUP($A508,'Spring 2023 PVI'!$B$3:$AF$219,9,FALSE)),0,(VLOOKUP($A508,'Spring 2023 PVI'!$B$3:$AF$219,8,FALSE)))</f>
        <v>0</v>
      </c>
      <c r="G508" s="231">
        <f>IF(ISNA(VLOOKUP($A508,'Summer 2023 PVI'!$B$2:$AF$216,9,FALSE)),0,(VLOOKUP($A508,'Summer 2023 PVI'!$B$2:$AF$216,8,FALSE)))</f>
        <v>0</v>
      </c>
      <c r="H508" s="231">
        <f>IF(ISNA(VLOOKUP($A508,'Autumn 2023 PVI'!$B$2:$AH$214,9,FALSE)),0,(VLOOKUP($A508,'Autumn 2023 PVI'!$B$2:$AH$214,9,FALSE)))</f>
        <v>0</v>
      </c>
      <c r="I508" s="231">
        <f>IF(ISNA(VLOOKUP($A508,'Spring 2023 PVI'!$B$3:$AF$219,13,FALSE)),0,(VLOOKUP($A508,'Spring 2023 PVI'!$B$3:$AF$219,13,FALSE)))</f>
        <v>0</v>
      </c>
      <c r="J508" s="231">
        <f>IF(ISNA(VLOOKUP($A508,'Summer 2023 PVI'!$B$2:$AF$216,13,FALSE)),0,(VLOOKUP($A508,'Summer 2023 PVI'!$B$2:$AF$216,13,FALSE)))</f>
        <v>0</v>
      </c>
      <c r="K508" s="231">
        <f>IF(ISNA(VLOOKUP($A508,'Autumn 2023 PVI'!$B$2:$AH$214,13,FALSE)),0,(VLOOKUP($A508,'Autumn 2023 PVI'!$B$2:$AH$214,13,FALSE)))</f>
        <v>0</v>
      </c>
      <c r="L508" s="231">
        <f>IF(ISNA(VLOOKUP($A508,'Spring 2023 PVI'!$B$3:$AF$219,16,FALSE)),0,(VLOOKUP($A508,'Spring 2023 PVI'!$B$3:$AF$219,16,FALSE)))</f>
        <v>0</v>
      </c>
      <c r="M508" s="231">
        <f>IF(ISNA(VLOOKUP($A508,'Summer 2023 PVI'!$B$2:$AF$216,16,FALSE)),0,(VLOOKUP($A508,'Summer 2023 PVI'!$B$2:$AF$216,16,FALSE)))</f>
        <v>0</v>
      </c>
      <c r="N508" s="231">
        <f>IF(ISNA(VLOOKUP($A508,'Autumn 2023 PVI'!$B$2:$AH$214,16,FALSE)),0,(VLOOKUP($A508,'Autumn 2023 PVI'!$B$2:$AH$214,16,FALSE)))</f>
        <v>0</v>
      </c>
      <c r="O508" s="231">
        <f>IF(ISNA(VLOOKUP($A508,'Spring 2023 PVI'!$B$3:$AF$219,3,FALSE)),0,(VLOOKUP($A508,'Spring 2023 PVI'!$B$3:$AF$219,3,FALSE)))</f>
        <v>0</v>
      </c>
      <c r="P508" s="231">
        <f>IF(ISNA(VLOOKUP($A508,'Summer 2023 PVI'!$B$3:$AF$216,3,FALSE)),0,(VLOOKUP($A508,'Summer 2023 PVI'!$B$2:$AF$216,3,FALSE)))</f>
        <v>0</v>
      </c>
      <c r="Q508" s="231">
        <f>IF(ISNA(VLOOKUP($A508,'Autumn 2023 PVI'!$B$2:$AF$214,3,FALSE)),0,(VLOOKUP($A508,'Autumn 2023 PVI'!$B$2:$AF$214,3,FALSE)))</f>
        <v>0</v>
      </c>
      <c r="R508" s="231">
        <f>IF(ISNA(VLOOKUP($A508,'Spring 2023 PVI'!$B$3:$AF$219,10,FALSE)),0,(VLOOKUP($A508,'Spring 2023 PVI'!$B$3:$AF$219,10,FALSE)))</f>
        <v>0</v>
      </c>
      <c r="S508" s="231">
        <f>IF(ISNA(VLOOKUP($A508,'Summer 2023 PVI'!$B$2:$AF$216,10,FALSE)),0,(VLOOKUP($A508,'Summer 2023 PVI'!$B$2:$AF$216,10,FALSE)))</f>
        <v>0</v>
      </c>
      <c r="T508" s="231">
        <f>IF(ISNA(VLOOKUP($A508,'Autumn 2023 PVI'!$B$2:$AH$214,10,FALSE)),0,(VLOOKUP($A508,'Autumn 2023 PVI'!$B$2:$AH$214,10,FALSE)))</f>
        <v>0</v>
      </c>
      <c r="U508" s="231">
        <f>IF(ISNA(VLOOKUP($A508,'Spring 2023 PVI'!$B$3:$AF$219,26,FALSE)),0,(VLOOKUP($A508,'Spring 2023 PVI'!$B$3:$AF$219,26,FALSE)))</f>
        <v>0</v>
      </c>
      <c r="V508" s="231">
        <f>IF(ISNA(VLOOKUP($A508,'Spring 2023 PVI'!$B$3:$AF$219,26,FALSE)),0,(VLOOKUP($A508,'Spring 2023 PVI'!$B$3:$AF$219,26,FALSE)))</f>
        <v>0</v>
      </c>
      <c r="W508" s="231">
        <f>IF(ISNA(VLOOKUP($A508,'Spring 2023 PVI'!$B$3:$AF$219,26,FALSE)),0,(VLOOKUP($A508,'Spring 2023 PVI'!$B$3:$AF$219,26,FALSE)))</f>
        <v>0</v>
      </c>
      <c r="X508" s="231">
        <f>IF(ISNA(VLOOKUP($A508,'Spring 2023 PVI'!$B$3:$AF$219,27,FALSE)),0,(VLOOKUP($A508,'Spring 2023 PVI'!$B$3:$AF$219,27,FALSE)))</f>
        <v>0</v>
      </c>
      <c r="Y508" s="231">
        <f>IF(ISNA(VLOOKUP($A508,'Spring 2023 PVI'!$B$3:$AF$219,27,FALSE)),0,(VLOOKUP($A508,'Spring 2023 PVI'!$B$3:$AF$219,27,FALSE)))</f>
        <v>0</v>
      </c>
      <c r="Z508" s="231">
        <f>IF(ISNA(VLOOKUP($A508,'Spring 2023 PVI'!$B$3:$AF$219,27,FALSE)),0,(VLOOKUP($A508,'Spring 2023 PVI'!$B$3:$AF$219,27,FALSE)))</f>
        <v>0</v>
      </c>
      <c r="AA508" s="231">
        <f>IF(ISNA(VLOOKUP($A508,'Spring 2023 PVI'!$B$3:$AF$219,28,FALSE)),0,(VLOOKUP($A508,'Spring 2023 PVI'!$B$3:$AF$219,28,FALSE)))</f>
        <v>0</v>
      </c>
      <c r="AB508" s="231">
        <f>IF(ISNA(VLOOKUP($A508,'Spring 2023 PVI'!$B$3:$AF$219,28,FALSE)),0,(VLOOKUP($A508,'Spring 2023 PVI'!$B$3:$AF$219,28,FALSE)))</f>
        <v>0</v>
      </c>
      <c r="AC508" s="231">
        <f>IF(ISNA(VLOOKUP($A508,'Spring 2023 PVI'!$B$3:$AF$219,28,FALSE)),0,(VLOOKUP($A508,'Spring 2023 PVI'!$B$3:$AF$219,28,FALSE)))</f>
        <v>0</v>
      </c>
      <c r="AD508" s="384">
        <f t="shared" si="202"/>
        <v>0</v>
      </c>
      <c r="AE508" s="403">
        <v>0</v>
      </c>
      <c r="AF508" s="403">
        <v>0</v>
      </c>
      <c r="AG508" s="403">
        <v>60</v>
      </c>
      <c r="AH508" s="384">
        <f t="shared" si="209"/>
        <v>0</v>
      </c>
      <c r="AI508" s="384">
        <f t="shared" si="210"/>
        <v>0</v>
      </c>
      <c r="AJ508" s="384">
        <f t="shared" si="211"/>
        <v>182.4</v>
      </c>
      <c r="AK508" s="384">
        <f t="shared" si="203"/>
        <v>182.4</v>
      </c>
      <c r="AL508" s="403">
        <f>IF(ISNA(VLOOKUP($A508,'Spring 2023 PVI'!$B513:$AD513,29,FALSE)),0,(VLOOKUP($A508,'Spring 2023 PVI'!$B513:$AD513,29,FALSE)))</f>
        <v>0</v>
      </c>
      <c r="AM508" s="403">
        <f>IF(ISNA(VLOOKUP($A508,'Spring 2023 PVI'!$B513:$AZ513,30,FALSE)),0,(VLOOKUP($A508,'Spring 2023 PVI'!$B513:$AZ513,30,FALSE)))</f>
        <v>0</v>
      </c>
      <c r="AN508" s="402">
        <f t="shared" si="204"/>
        <v>0</v>
      </c>
      <c r="AO508" s="404">
        <f t="shared" si="205"/>
        <v>0</v>
      </c>
      <c r="AP508" s="384">
        <f t="shared" si="206"/>
        <v>182.4</v>
      </c>
      <c r="AQ508" s="403"/>
      <c r="AR508" s="403" t="e">
        <f>VLOOKUP($A508,'Data EYFSS Indica'!$C:$AQ,27,0)</f>
        <v>#N/A</v>
      </c>
      <c r="AS508" s="403" t="e">
        <f>VLOOKUP($A508,'Data EYFSS Indica'!$C:$AQ,28,0)</f>
        <v>#N/A</v>
      </c>
      <c r="AT508" s="409" t="e">
        <f t="shared" si="207"/>
        <v>#N/A</v>
      </c>
      <c r="AU508" s="409" t="e">
        <f>(VLOOKUP($A508,'Data EYFSS Indica'!$C:$AQ,24,0))/3.2*AU$3</f>
        <v>#N/A</v>
      </c>
      <c r="AV508" s="413" t="e">
        <f t="shared" si="208"/>
        <v>#N/A</v>
      </c>
      <c r="AW508" s="410" t="e">
        <f t="shared" si="198"/>
        <v>#N/A</v>
      </c>
      <c r="AX508" s="410" t="e">
        <f t="shared" si="199"/>
        <v>#N/A</v>
      </c>
      <c r="AY508" s="410" t="e">
        <f t="shared" si="200"/>
        <v>#N/A</v>
      </c>
      <c r="AZ508" s="642">
        <f>(SUMIF('Spring 2023 School'!B:B,Budget!A508,'Spring 2023 School'!AG:AG)+SUMIF('Summer 2023 School'!B:B,Budget!A508,'Summer 2023 School'!AG:AG)+SUMIF('Autumn 2023 School'!B:B,Budget!A508,'Autumn 2023 School'!AG:AG))</f>
        <v>0</v>
      </c>
      <c r="BA508" s="410">
        <f t="shared" si="201"/>
        <v>0</v>
      </c>
      <c r="BI508">
        <f t="shared" si="212"/>
        <v>0</v>
      </c>
      <c r="BJ508">
        <f t="shared" si="213"/>
        <v>0</v>
      </c>
      <c r="BK508">
        <f t="shared" si="214"/>
        <v>900</v>
      </c>
    </row>
    <row r="509" spans="1:63" x14ac:dyDescent="0.35">
      <c r="A509" s="231">
        <v>6785</v>
      </c>
      <c r="B509" t="s">
        <v>632</v>
      </c>
      <c r="C509" s="231">
        <f>IF(ISNA(VLOOKUP($A509,'Spring 2023 PVI'!$B$3:$AF$220,6,FALSE)),0,(VLOOKUP($A509,'Spring 2023 PVI'!$B$3:$AF$220,6,FALSE)))</f>
        <v>0</v>
      </c>
      <c r="D509" s="231">
        <f>IF(ISNA(VLOOKUP($A509,'Summer 2023 PVI'!$B$2:$AF$217,6,FALSE)),0,(VLOOKUP($A509,'Summer 2023 PVI'!$B$2:$AF$217,6,FALSE)))</f>
        <v>0</v>
      </c>
      <c r="E509" s="231">
        <f>IF(ISNA(VLOOKUP($A509,'Autumn 2023 PVI'!$B$2:$AH$214,6,FALSE)),0,(VLOOKUP($A509,'Autumn 2023 PVI'!$B$2:$AH$214,6,FALSE)))</f>
        <v>0</v>
      </c>
      <c r="F509" s="231">
        <f>IF(ISNA(VLOOKUP($A509,'Spring 2023 PVI'!$B$3:$AF$219,9,FALSE)),0,(VLOOKUP($A509,'Spring 2023 PVI'!$B$3:$AF$219,8,FALSE)))</f>
        <v>0</v>
      </c>
      <c r="G509" s="231">
        <f>IF(ISNA(VLOOKUP($A509,'Summer 2023 PVI'!$B$2:$AF$216,9,FALSE)),0,(VLOOKUP($A509,'Summer 2023 PVI'!$B$2:$AF$216,8,FALSE)))</f>
        <v>0</v>
      </c>
      <c r="H509" s="231">
        <f>IF(ISNA(VLOOKUP($A509,'Autumn 2023 PVI'!$B$2:$AH$214,9,FALSE)),0,(VLOOKUP($A509,'Autumn 2023 PVI'!$B$2:$AH$214,9,FALSE)))</f>
        <v>0</v>
      </c>
      <c r="I509" s="231">
        <f>IF(ISNA(VLOOKUP($A509,'Spring 2023 PVI'!$B$3:$AF$219,13,FALSE)),0,(VLOOKUP($A509,'Spring 2023 PVI'!$B$3:$AF$219,13,FALSE)))</f>
        <v>0</v>
      </c>
      <c r="J509" s="231">
        <f>IF(ISNA(VLOOKUP($A509,'Summer 2023 PVI'!$B$2:$AF$216,13,FALSE)),0,(VLOOKUP($A509,'Summer 2023 PVI'!$B$2:$AF$216,13,FALSE)))</f>
        <v>0</v>
      </c>
      <c r="K509" s="231">
        <f>IF(ISNA(VLOOKUP($A509,'Autumn 2023 PVI'!$B$2:$AH$214,13,FALSE)),0,(VLOOKUP($A509,'Autumn 2023 PVI'!$B$2:$AH$214,13,FALSE)))</f>
        <v>0</v>
      </c>
      <c r="L509" s="231">
        <f>IF(ISNA(VLOOKUP($A509,'Spring 2023 PVI'!$B$3:$AF$219,16,FALSE)),0,(VLOOKUP($A509,'Spring 2023 PVI'!$B$3:$AF$219,16,FALSE)))</f>
        <v>0</v>
      </c>
      <c r="M509" s="231">
        <f>IF(ISNA(VLOOKUP($A509,'Summer 2023 PVI'!$B$2:$AF$216,16,FALSE)),0,(VLOOKUP($A509,'Summer 2023 PVI'!$B$2:$AF$216,16,FALSE)))</f>
        <v>0</v>
      </c>
      <c r="N509" s="231">
        <f>IF(ISNA(VLOOKUP($A509,'Autumn 2023 PVI'!$B$2:$AH$214,16,FALSE)),0,(VLOOKUP($A509,'Autumn 2023 PVI'!$B$2:$AH$214,16,FALSE)))</f>
        <v>0</v>
      </c>
      <c r="O509" s="231">
        <f>IF(ISNA(VLOOKUP($A509,'Spring 2023 PVI'!$B$3:$AF$219,3,FALSE)),0,(VLOOKUP($A509,'Spring 2023 PVI'!$B$3:$AF$219,3,FALSE)))</f>
        <v>0</v>
      </c>
      <c r="P509" s="231">
        <f>IF(ISNA(VLOOKUP($A509,'Summer 2023 PVI'!$B$3:$AF$216,3,FALSE)),0,(VLOOKUP($A509,'Summer 2023 PVI'!$B$2:$AF$216,3,FALSE)))</f>
        <v>0</v>
      </c>
      <c r="Q509" s="231">
        <f>IF(ISNA(VLOOKUP($A509,'Autumn 2023 PVI'!$B$2:$AF$214,3,FALSE)),0,(VLOOKUP($A509,'Autumn 2023 PVI'!$B$2:$AF$214,3,FALSE)))</f>
        <v>0</v>
      </c>
      <c r="R509" s="231">
        <f>IF(ISNA(VLOOKUP($A509,'Spring 2023 PVI'!$B$3:$AF$219,10,FALSE)),0,(VLOOKUP($A509,'Spring 2023 PVI'!$B$3:$AF$219,10,FALSE)))</f>
        <v>0</v>
      </c>
      <c r="S509" s="231">
        <f>IF(ISNA(VLOOKUP($A509,'Summer 2023 PVI'!$B$2:$AF$216,10,FALSE)),0,(VLOOKUP($A509,'Summer 2023 PVI'!$B$2:$AF$216,10,FALSE)))</f>
        <v>0</v>
      </c>
      <c r="T509" s="231">
        <f>IF(ISNA(VLOOKUP($A509,'Autumn 2023 PVI'!$B$2:$AH$214,10,FALSE)),0,(VLOOKUP($A509,'Autumn 2023 PVI'!$B$2:$AH$214,10,FALSE)))</f>
        <v>0</v>
      </c>
      <c r="U509" s="231">
        <f>IF(ISNA(VLOOKUP($A509,'Spring 2023 PVI'!$B$3:$AF$219,26,FALSE)),0,(VLOOKUP($A509,'Spring 2023 PVI'!$B$3:$AF$219,26,FALSE)))</f>
        <v>0</v>
      </c>
      <c r="V509" s="231">
        <f>IF(ISNA(VLOOKUP($A509,'Spring 2023 PVI'!$B$3:$AF$219,26,FALSE)),0,(VLOOKUP($A509,'Spring 2023 PVI'!$B$3:$AF$219,26,FALSE)))</f>
        <v>0</v>
      </c>
      <c r="W509" s="231">
        <f>IF(ISNA(VLOOKUP($A509,'Spring 2023 PVI'!$B$3:$AF$219,26,FALSE)),0,(VLOOKUP($A509,'Spring 2023 PVI'!$B$3:$AF$219,26,FALSE)))</f>
        <v>0</v>
      </c>
      <c r="X509" s="231">
        <f>IF(ISNA(VLOOKUP($A509,'Spring 2023 PVI'!$B$3:$AF$219,27,FALSE)),0,(VLOOKUP($A509,'Spring 2023 PVI'!$B$3:$AF$219,27,FALSE)))</f>
        <v>0</v>
      </c>
      <c r="Y509" s="231">
        <f>IF(ISNA(VLOOKUP($A509,'Spring 2023 PVI'!$B$3:$AF$219,27,FALSE)),0,(VLOOKUP($A509,'Spring 2023 PVI'!$B$3:$AF$219,27,FALSE)))</f>
        <v>0</v>
      </c>
      <c r="Z509" s="231">
        <f>IF(ISNA(VLOOKUP($A509,'Spring 2023 PVI'!$B$3:$AF$219,27,FALSE)),0,(VLOOKUP($A509,'Spring 2023 PVI'!$B$3:$AF$219,27,FALSE)))</f>
        <v>0</v>
      </c>
      <c r="AA509" s="231">
        <f>IF(ISNA(VLOOKUP($A509,'Spring 2023 PVI'!$B$3:$AF$219,28,FALSE)),0,(VLOOKUP($A509,'Spring 2023 PVI'!$B$3:$AF$219,28,FALSE)))</f>
        <v>0</v>
      </c>
      <c r="AB509" s="231">
        <f>IF(ISNA(VLOOKUP($A509,'Spring 2023 PVI'!$B$3:$AF$219,28,FALSE)),0,(VLOOKUP($A509,'Spring 2023 PVI'!$B$3:$AF$219,28,FALSE)))</f>
        <v>0</v>
      </c>
      <c r="AC509" s="231">
        <f>IF(ISNA(VLOOKUP($A509,'Spring 2023 PVI'!$B$3:$AF$219,28,FALSE)),0,(VLOOKUP($A509,'Spring 2023 PVI'!$B$3:$AF$219,28,FALSE)))</f>
        <v>0</v>
      </c>
      <c r="AD509" s="384">
        <f t="shared" si="202"/>
        <v>0</v>
      </c>
      <c r="AE509" s="403">
        <v>30</v>
      </c>
      <c r="AF509" s="403">
        <v>30</v>
      </c>
      <c r="AG509" s="403">
        <v>15</v>
      </c>
      <c r="AH509" s="384">
        <f t="shared" si="209"/>
        <v>695.4</v>
      </c>
      <c r="AI509" s="384">
        <f t="shared" si="210"/>
        <v>330.59999999999997</v>
      </c>
      <c r="AJ509" s="384">
        <f t="shared" si="211"/>
        <v>45.6</v>
      </c>
      <c r="AK509" s="384">
        <f t="shared" si="203"/>
        <v>1071.5999999999999</v>
      </c>
      <c r="AL509" s="403">
        <f>IF(ISNA(VLOOKUP($A509,'Spring 2023 PVI'!$B514:$AD514,29,FALSE)),0,(VLOOKUP($A509,'Spring 2023 PVI'!$B514:$AD514,29,FALSE)))</f>
        <v>0</v>
      </c>
      <c r="AM509" s="403">
        <f>IF(ISNA(VLOOKUP($A509,'Spring 2023 PVI'!$B514:$AZ514,30,FALSE)),0,(VLOOKUP($A509,'Spring 2023 PVI'!$B514:$AZ514,30,FALSE)))</f>
        <v>0</v>
      </c>
      <c r="AN509" s="402">
        <f t="shared" si="204"/>
        <v>0</v>
      </c>
      <c r="AO509" s="404">
        <f t="shared" si="205"/>
        <v>0</v>
      </c>
      <c r="AP509" s="384">
        <f t="shared" si="206"/>
        <v>1071.5999999999999</v>
      </c>
      <c r="AQ509" s="403"/>
      <c r="AR509" s="403" t="e">
        <f>VLOOKUP($A509,'Data EYFSS Indica'!$C:$AQ,27,0)</f>
        <v>#N/A</v>
      </c>
      <c r="AS509" s="403" t="e">
        <f>VLOOKUP($A509,'Data EYFSS Indica'!$C:$AQ,28,0)</f>
        <v>#N/A</v>
      </c>
      <c r="AT509" s="409" t="e">
        <f t="shared" si="207"/>
        <v>#N/A</v>
      </c>
      <c r="AU509" s="409" t="e">
        <f>(VLOOKUP($A509,'Data EYFSS Indica'!$C:$AQ,24,0))/3.2*AU$3</f>
        <v>#N/A</v>
      </c>
      <c r="AV509" s="413" t="e">
        <f t="shared" si="208"/>
        <v>#N/A</v>
      </c>
      <c r="AW509" s="410" t="e">
        <f t="shared" si="198"/>
        <v>#N/A</v>
      </c>
      <c r="AX509" s="410" t="e">
        <f t="shared" si="199"/>
        <v>#N/A</v>
      </c>
      <c r="AY509" s="410" t="e">
        <f t="shared" si="200"/>
        <v>#N/A</v>
      </c>
      <c r="AZ509" s="642">
        <f>(SUMIF('Spring 2023 School'!B:B,Budget!A509,'Spring 2023 School'!AG:AG)+SUMIF('Summer 2023 School'!B:B,Budget!A509,'Summer 2023 School'!AG:AG)+SUMIF('Autumn 2023 School'!B:B,Budget!A509,'Autumn 2023 School'!AG:AG))</f>
        <v>1</v>
      </c>
      <c r="BA509" s="410">
        <f t="shared" si="201"/>
        <v>910</v>
      </c>
      <c r="BI509">
        <f t="shared" si="212"/>
        <v>450</v>
      </c>
      <c r="BJ509">
        <f t="shared" si="213"/>
        <v>450</v>
      </c>
      <c r="BK509">
        <f t="shared" si="214"/>
        <v>225</v>
      </c>
    </row>
    <row r="510" spans="1:63" x14ac:dyDescent="0.35">
      <c r="A510" s="231">
        <v>6796</v>
      </c>
      <c r="B510" t="s">
        <v>633</v>
      </c>
      <c r="C510" s="231">
        <f>IF(ISNA(VLOOKUP($A510,'Spring 2023 PVI'!$B$3:$AF$220,6,FALSE)),0,(VLOOKUP($A510,'Spring 2023 PVI'!$B$3:$AF$220,6,FALSE)))</f>
        <v>0</v>
      </c>
      <c r="D510" s="231">
        <f>IF(ISNA(VLOOKUP($A510,'Summer 2023 PVI'!$B$2:$AF$217,6,FALSE)),0,(VLOOKUP($A510,'Summer 2023 PVI'!$B$2:$AF$217,6,FALSE)))</f>
        <v>0</v>
      </c>
      <c r="E510" s="231">
        <f>IF(ISNA(VLOOKUP($A510,'Autumn 2023 PVI'!$B$2:$AH$214,6,FALSE)),0,(VLOOKUP($A510,'Autumn 2023 PVI'!$B$2:$AH$214,6,FALSE)))</f>
        <v>0</v>
      </c>
      <c r="F510" s="231">
        <f>IF(ISNA(VLOOKUP($A510,'Spring 2023 PVI'!$B$3:$AF$219,9,FALSE)),0,(VLOOKUP($A510,'Spring 2023 PVI'!$B$3:$AF$219,8,FALSE)))</f>
        <v>0</v>
      </c>
      <c r="G510" s="231">
        <f>IF(ISNA(VLOOKUP($A510,'Summer 2023 PVI'!$B$2:$AF$216,9,FALSE)),0,(VLOOKUP($A510,'Summer 2023 PVI'!$B$2:$AF$216,8,FALSE)))</f>
        <v>0</v>
      </c>
      <c r="H510" s="231">
        <f>IF(ISNA(VLOOKUP($A510,'Autumn 2023 PVI'!$B$2:$AH$214,9,FALSE)),0,(VLOOKUP($A510,'Autumn 2023 PVI'!$B$2:$AH$214,9,FALSE)))</f>
        <v>0</v>
      </c>
      <c r="I510" s="231">
        <f>IF(ISNA(VLOOKUP($A510,'Spring 2023 PVI'!$B$3:$AF$219,13,FALSE)),0,(VLOOKUP($A510,'Spring 2023 PVI'!$B$3:$AF$219,13,FALSE)))</f>
        <v>0</v>
      </c>
      <c r="J510" s="231">
        <f>IF(ISNA(VLOOKUP($A510,'Summer 2023 PVI'!$B$2:$AF$216,13,FALSE)),0,(VLOOKUP($A510,'Summer 2023 PVI'!$B$2:$AF$216,13,FALSE)))</f>
        <v>0</v>
      </c>
      <c r="K510" s="231">
        <f>IF(ISNA(VLOOKUP($A510,'Autumn 2023 PVI'!$B$2:$AH$214,13,FALSE)),0,(VLOOKUP($A510,'Autumn 2023 PVI'!$B$2:$AH$214,13,FALSE)))</f>
        <v>0</v>
      </c>
      <c r="L510" s="231">
        <f>IF(ISNA(VLOOKUP($A510,'Spring 2023 PVI'!$B$3:$AF$219,16,FALSE)),0,(VLOOKUP($A510,'Spring 2023 PVI'!$B$3:$AF$219,16,FALSE)))</f>
        <v>0</v>
      </c>
      <c r="M510" s="231">
        <f>IF(ISNA(VLOOKUP($A510,'Summer 2023 PVI'!$B$2:$AF$216,16,FALSE)),0,(VLOOKUP($A510,'Summer 2023 PVI'!$B$2:$AF$216,16,FALSE)))</f>
        <v>0</v>
      </c>
      <c r="N510" s="231">
        <f>IF(ISNA(VLOOKUP($A510,'Autumn 2023 PVI'!$B$2:$AH$214,16,FALSE)),0,(VLOOKUP($A510,'Autumn 2023 PVI'!$B$2:$AH$214,16,FALSE)))</f>
        <v>0</v>
      </c>
      <c r="O510" s="231">
        <f>IF(ISNA(VLOOKUP($A510,'Spring 2023 PVI'!$B$3:$AF$219,3,FALSE)),0,(VLOOKUP($A510,'Spring 2023 PVI'!$B$3:$AF$219,3,FALSE)))</f>
        <v>0</v>
      </c>
      <c r="P510" s="231">
        <f>IF(ISNA(VLOOKUP($A510,'Summer 2023 PVI'!$B$3:$AF$216,3,FALSE)),0,(VLOOKUP($A510,'Summer 2023 PVI'!$B$2:$AF$216,3,FALSE)))</f>
        <v>0</v>
      </c>
      <c r="Q510" s="231">
        <f>IF(ISNA(VLOOKUP($A510,'Autumn 2023 PVI'!$B$2:$AF$214,3,FALSE)),0,(VLOOKUP($A510,'Autumn 2023 PVI'!$B$2:$AF$214,3,FALSE)))</f>
        <v>0</v>
      </c>
      <c r="R510" s="231">
        <f>IF(ISNA(VLOOKUP($A510,'Spring 2023 PVI'!$B$3:$AF$219,10,FALSE)),0,(VLOOKUP($A510,'Spring 2023 PVI'!$B$3:$AF$219,10,FALSE)))</f>
        <v>0</v>
      </c>
      <c r="S510" s="231">
        <f>IF(ISNA(VLOOKUP($A510,'Summer 2023 PVI'!$B$2:$AF$216,10,FALSE)),0,(VLOOKUP($A510,'Summer 2023 PVI'!$B$2:$AF$216,10,FALSE)))</f>
        <v>0</v>
      </c>
      <c r="T510" s="231">
        <f>IF(ISNA(VLOOKUP($A510,'Autumn 2023 PVI'!$B$2:$AH$214,10,FALSE)),0,(VLOOKUP($A510,'Autumn 2023 PVI'!$B$2:$AH$214,10,FALSE)))</f>
        <v>0</v>
      </c>
      <c r="U510" s="231">
        <f>IF(ISNA(VLOOKUP($A510,'Spring 2023 PVI'!$B$3:$AF$219,26,FALSE)),0,(VLOOKUP($A510,'Spring 2023 PVI'!$B$3:$AF$219,26,FALSE)))</f>
        <v>0</v>
      </c>
      <c r="V510" s="231">
        <f>IF(ISNA(VLOOKUP($A510,'Spring 2023 PVI'!$B$3:$AF$219,26,FALSE)),0,(VLOOKUP($A510,'Spring 2023 PVI'!$B$3:$AF$219,26,FALSE)))</f>
        <v>0</v>
      </c>
      <c r="W510" s="231">
        <f>IF(ISNA(VLOOKUP($A510,'Spring 2023 PVI'!$B$3:$AF$219,26,FALSE)),0,(VLOOKUP($A510,'Spring 2023 PVI'!$B$3:$AF$219,26,FALSE)))</f>
        <v>0</v>
      </c>
      <c r="X510" s="231">
        <f>IF(ISNA(VLOOKUP($A510,'Spring 2023 PVI'!$B$3:$AF$219,27,FALSE)),0,(VLOOKUP($A510,'Spring 2023 PVI'!$B$3:$AF$219,27,FALSE)))</f>
        <v>0</v>
      </c>
      <c r="Y510" s="231">
        <f>IF(ISNA(VLOOKUP($A510,'Spring 2023 PVI'!$B$3:$AF$219,27,FALSE)),0,(VLOOKUP($A510,'Spring 2023 PVI'!$B$3:$AF$219,27,FALSE)))</f>
        <v>0</v>
      </c>
      <c r="Z510" s="231">
        <f>IF(ISNA(VLOOKUP($A510,'Spring 2023 PVI'!$B$3:$AF$219,27,FALSE)),0,(VLOOKUP($A510,'Spring 2023 PVI'!$B$3:$AF$219,27,FALSE)))</f>
        <v>0</v>
      </c>
      <c r="AA510" s="231">
        <f>IF(ISNA(VLOOKUP($A510,'Spring 2023 PVI'!$B$3:$AF$219,28,FALSE)),0,(VLOOKUP($A510,'Spring 2023 PVI'!$B$3:$AF$219,28,FALSE)))</f>
        <v>0</v>
      </c>
      <c r="AB510" s="231">
        <f>IF(ISNA(VLOOKUP($A510,'Spring 2023 PVI'!$B$3:$AF$219,28,FALSE)),0,(VLOOKUP($A510,'Spring 2023 PVI'!$B$3:$AF$219,28,FALSE)))</f>
        <v>0</v>
      </c>
      <c r="AC510" s="231">
        <f>IF(ISNA(VLOOKUP($A510,'Spring 2023 PVI'!$B$3:$AF$219,28,FALSE)),0,(VLOOKUP($A510,'Spring 2023 PVI'!$B$3:$AF$219,28,FALSE)))</f>
        <v>0</v>
      </c>
      <c r="AD510" s="384">
        <f t="shared" si="202"/>
        <v>0</v>
      </c>
      <c r="AE510" s="403">
        <v>0</v>
      </c>
      <c r="AF510" s="403">
        <v>45</v>
      </c>
      <c r="AG510" s="403">
        <v>120</v>
      </c>
      <c r="AH510" s="384">
        <f t="shared" si="209"/>
        <v>0</v>
      </c>
      <c r="AI510" s="384">
        <f t="shared" si="210"/>
        <v>495.9</v>
      </c>
      <c r="AJ510" s="384">
        <f t="shared" si="211"/>
        <v>364.8</v>
      </c>
      <c r="AK510" s="384">
        <f t="shared" si="203"/>
        <v>860.7</v>
      </c>
      <c r="AL510" s="403">
        <f>IF(ISNA(VLOOKUP($A510,'Spring 2023 PVI'!$B515:$AD515,29,FALSE)),0,(VLOOKUP($A510,'Spring 2023 PVI'!$B515:$AD515,29,FALSE)))</f>
        <v>0</v>
      </c>
      <c r="AM510" s="403">
        <f>IF(ISNA(VLOOKUP($A510,'Spring 2023 PVI'!$B515:$AZ515,30,FALSE)),0,(VLOOKUP($A510,'Spring 2023 PVI'!$B515:$AZ515,30,FALSE)))</f>
        <v>0</v>
      </c>
      <c r="AN510" s="402">
        <f t="shared" si="204"/>
        <v>0</v>
      </c>
      <c r="AO510" s="404">
        <f t="shared" si="205"/>
        <v>0</v>
      </c>
      <c r="AP510" s="384">
        <f t="shared" si="206"/>
        <v>860.7</v>
      </c>
      <c r="AQ510" s="403"/>
      <c r="AR510" s="403" t="e">
        <f>VLOOKUP($A510,'Data EYFSS Indica'!$C:$AQ,27,0)</f>
        <v>#N/A</v>
      </c>
      <c r="AS510" s="403" t="e">
        <f>VLOOKUP($A510,'Data EYFSS Indica'!$C:$AQ,28,0)</f>
        <v>#N/A</v>
      </c>
      <c r="AT510" s="409" t="e">
        <f t="shared" si="207"/>
        <v>#N/A</v>
      </c>
      <c r="AU510" s="409" t="e">
        <f>(VLOOKUP($A510,'Data EYFSS Indica'!$C:$AQ,24,0))/3.2*AU$3</f>
        <v>#N/A</v>
      </c>
      <c r="AV510" s="413" t="e">
        <f t="shared" si="208"/>
        <v>#N/A</v>
      </c>
      <c r="AW510" s="410" t="e">
        <f t="shared" si="198"/>
        <v>#N/A</v>
      </c>
      <c r="AX510" s="410" t="e">
        <f t="shared" si="199"/>
        <v>#N/A</v>
      </c>
      <c r="AY510" s="410" t="e">
        <f t="shared" si="200"/>
        <v>#N/A</v>
      </c>
      <c r="AZ510" s="642">
        <f>(SUMIF('Spring 2023 School'!B:B,Budget!A510,'Spring 2023 School'!AG:AG)+SUMIF('Summer 2023 School'!B:B,Budget!A510,'Summer 2023 School'!AG:AG)+SUMIF('Autumn 2023 School'!B:B,Budget!A510,'Autumn 2023 School'!AG:AG))</f>
        <v>1</v>
      </c>
      <c r="BA510" s="410">
        <f t="shared" si="201"/>
        <v>910</v>
      </c>
      <c r="BI510">
        <f t="shared" si="212"/>
        <v>0</v>
      </c>
      <c r="BJ510">
        <f t="shared" si="213"/>
        <v>675</v>
      </c>
      <c r="BK510">
        <f t="shared" si="214"/>
        <v>1800</v>
      </c>
    </row>
    <row r="511" spans="1:63" x14ac:dyDescent="0.35">
      <c r="A511" s="231">
        <v>6807</v>
      </c>
      <c r="B511" t="s">
        <v>634</v>
      </c>
      <c r="C511" s="231">
        <f>IF(ISNA(VLOOKUP($A511,'Spring 2023 PVI'!$B$3:$AF$220,6,FALSE)),0,(VLOOKUP($A511,'Spring 2023 PVI'!$B$3:$AF$220,6,FALSE)))</f>
        <v>0</v>
      </c>
      <c r="D511" s="231">
        <f>IF(ISNA(VLOOKUP($A511,'Summer 2023 PVI'!$B$2:$AF$217,6,FALSE)),0,(VLOOKUP($A511,'Summer 2023 PVI'!$B$2:$AF$217,6,FALSE)))</f>
        <v>0</v>
      </c>
      <c r="E511" s="231">
        <f>IF(ISNA(VLOOKUP($A511,'Autumn 2023 PVI'!$B$2:$AH$214,6,FALSE)),0,(VLOOKUP($A511,'Autumn 2023 PVI'!$B$2:$AH$214,6,FALSE)))</f>
        <v>0</v>
      </c>
      <c r="F511" s="231">
        <f>IF(ISNA(VLOOKUP($A511,'Spring 2023 PVI'!$B$3:$AF$219,9,FALSE)),0,(VLOOKUP($A511,'Spring 2023 PVI'!$B$3:$AF$219,8,FALSE)))</f>
        <v>0</v>
      </c>
      <c r="G511" s="231">
        <f>IF(ISNA(VLOOKUP($A511,'Summer 2023 PVI'!$B$2:$AF$216,9,FALSE)),0,(VLOOKUP($A511,'Summer 2023 PVI'!$B$2:$AF$216,8,FALSE)))</f>
        <v>0</v>
      </c>
      <c r="H511" s="231">
        <f>IF(ISNA(VLOOKUP($A511,'Autumn 2023 PVI'!$B$2:$AH$214,9,FALSE)),0,(VLOOKUP($A511,'Autumn 2023 PVI'!$B$2:$AH$214,9,FALSE)))</f>
        <v>0</v>
      </c>
      <c r="I511" s="231">
        <f>IF(ISNA(VLOOKUP($A511,'Spring 2023 PVI'!$B$3:$AF$219,13,FALSE)),0,(VLOOKUP($A511,'Spring 2023 PVI'!$B$3:$AF$219,13,FALSE)))</f>
        <v>0</v>
      </c>
      <c r="J511" s="231">
        <f>IF(ISNA(VLOOKUP($A511,'Summer 2023 PVI'!$B$2:$AF$216,13,FALSE)),0,(VLOOKUP($A511,'Summer 2023 PVI'!$B$2:$AF$216,13,FALSE)))</f>
        <v>0</v>
      </c>
      <c r="K511" s="231">
        <f>IF(ISNA(VLOOKUP($A511,'Autumn 2023 PVI'!$B$2:$AH$214,13,FALSE)),0,(VLOOKUP($A511,'Autumn 2023 PVI'!$B$2:$AH$214,13,FALSE)))</f>
        <v>0</v>
      </c>
      <c r="L511" s="231">
        <f>IF(ISNA(VLOOKUP($A511,'Spring 2023 PVI'!$B$3:$AF$219,16,FALSE)),0,(VLOOKUP($A511,'Spring 2023 PVI'!$B$3:$AF$219,16,FALSE)))</f>
        <v>0</v>
      </c>
      <c r="M511" s="231">
        <f>IF(ISNA(VLOOKUP($A511,'Summer 2023 PVI'!$B$2:$AF$216,16,FALSE)),0,(VLOOKUP($A511,'Summer 2023 PVI'!$B$2:$AF$216,16,FALSE)))</f>
        <v>0</v>
      </c>
      <c r="N511" s="231">
        <f>IF(ISNA(VLOOKUP($A511,'Autumn 2023 PVI'!$B$2:$AH$214,16,FALSE)),0,(VLOOKUP($A511,'Autumn 2023 PVI'!$B$2:$AH$214,16,FALSE)))</f>
        <v>0</v>
      </c>
      <c r="O511" s="231">
        <f>IF(ISNA(VLOOKUP($A511,'Spring 2023 PVI'!$B$3:$AF$219,3,FALSE)),0,(VLOOKUP($A511,'Spring 2023 PVI'!$B$3:$AF$219,3,FALSE)))</f>
        <v>0</v>
      </c>
      <c r="P511" s="231">
        <f>IF(ISNA(VLOOKUP($A511,'Summer 2023 PVI'!$B$3:$AF$216,3,FALSE)),0,(VLOOKUP($A511,'Summer 2023 PVI'!$B$2:$AF$216,3,FALSE)))</f>
        <v>0</v>
      </c>
      <c r="Q511" s="231">
        <f>IF(ISNA(VLOOKUP($A511,'Autumn 2023 PVI'!$B$2:$AF$214,3,FALSE)),0,(VLOOKUP($A511,'Autumn 2023 PVI'!$B$2:$AF$214,3,FALSE)))</f>
        <v>0</v>
      </c>
      <c r="R511" s="231">
        <f>IF(ISNA(VLOOKUP($A511,'Spring 2023 PVI'!$B$3:$AF$219,10,FALSE)),0,(VLOOKUP($A511,'Spring 2023 PVI'!$B$3:$AF$219,10,FALSE)))</f>
        <v>0</v>
      </c>
      <c r="S511" s="231">
        <f>IF(ISNA(VLOOKUP($A511,'Summer 2023 PVI'!$B$2:$AF$216,10,FALSE)),0,(VLOOKUP($A511,'Summer 2023 PVI'!$B$2:$AF$216,10,FALSE)))</f>
        <v>0</v>
      </c>
      <c r="T511" s="231">
        <f>IF(ISNA(VLOOKUP($A511,'Autumn 2023 PVI'!$B$2:$AH$214,10,FALSE)),0,(VLOOKUP($A511,'Autumn 2023 PVI'!$B$2:$AH$214,10,FALSE)))</f>
        <v>0</v>
      </c>
      <c r="U511" s="231">
        <f>IF(ISNA(VLOOKUP($A511,'Spring 2023 PVI'!$B$3:$AF$219,26,FALSE)),0,(VLOOKUP($A511,'Spring 2023 PVI'!$B$3:$AF$219,26,FALSE)))</f>
        <v>0</v>
      </c>
      <c r="V511" s="231">
        <f>IF(ISNA(VLOOKUP($A511,'Spring 2023 PVI'!$B$3:$AF$219,26,FALSE)),0,(VLOOKUP($A511,'Spring 2023 PVI'!$B$3:$AF$219,26,FALSE)))</f>
        <v>0</v>
      </c>
      <c r="W511" s="231">
        <f>IF(ISNA(VLOOKUP($A511,'Spring 2023 PVI'!$B$3:$AF$219,26,FALSE)),0,(VLOOKUP($A511,'Spring 2023 PVI'!$B$3:$AF$219,26,FALSE)))</f>
        <v>0</v>
      </c>
      <c r="X511" s="231">
        <f>IF(ISNA(VLOOKUP($A511,'Spring 2023 PVI'!$B$3:$AF$219,27,FALSE)),0,(VLOOKUP($A511,'Spring 2023 PVI'!$B$3:$AF$219,27,FALSE)))</f>
        <v>0</v>
      </c>
      <c r="Y511" s="231">
        <f>IF(ISNA(VLOOKUP($A511,'Spring 2023 PVI'!$B$3:$AF$219,27,FALSE)),0,(VLOOKUP($A511,'Spring 2023 PVI'!$B$3:$AF$219,27,FALSE)))</f>
        <v>0</v>
      </c>
      <c r="Z511" s="231">
        <f>IF(ISNA(VLOOKUP($A511,'Spring 2023 PVI'!$B$3:$AF$219,27,FALSE)),0,(VLOOKUP($A511,'Spring 2023 PVI'!$B$3:$AF$219,27,FALSE)))</f>
        <v>0</v>
      </c>
      <c r="AA511" s="231">
        <f>IF(ISNA(VLOOKUP($A511,'Spring 2023 PVI'!$B$3:$AF$219,28,FALSE)),0,(VLOOKUP($A511,'Spring 2023 PVI'!$B$3:$AF$219,28,FALSE)))</f>
        <v>0</v>
      </c>
      <c r="AB511" s="231">
        <f>IF(ISNA(VLOOKUP($A511,'Spring 2023 PVI'!$B$3:$AF$219,28,FALSE)),0,(VLOOKUP($A511,'Spring 2023 PVI'!$B$3:$AF$219,28,FALSE)))</f>
        <v>0</v>
      </c>
      <c r="AC511" s="231">
        <f>IF(ISNA(VLOOKUP($A511,'Spring 2023 PVI'!$B$3:$AF$219,28,FALSE)),0,(VLOOKUP($A511,'Spring 2023 PVI'!$B$3:$AF$219,28,FALSE)))</f>
        <v>0</v>
      </c>
      <c r="AD511" s="384">
        <f t="shared" si="202"/>
        <v>0</v>
      </c>
      <c r="AE511" s="403">
        <v>60</v>
      </c>
      <c r="AF511" s="403">
        <v>15</v>
      </c>
      <c r="AG511" s="403">
        <v>0</v>
      </c>
      <c r="AH511" s="384">
        <f t="shared" si="209"/>
        <v>1390.8</v>
      </c>
      <c r="AI511" s="384">
        <f t="shared" si="210"/>
        <v>165.29999999999998</v>
      </c>
      <c r="AJ511" s="384">
        <f t="shared" si="211"/>
        <v>0</v>
      </c>
      <c r="AK511" s="384">
        <f t="shared" si="203"/>
        <v>1556.1</v>
      </c>
      <c r="AL511" s="403">
        <f>IF(ISNA(VLOOKUP($A511,'Spring 2023 PVI'!$B516:$AD516,29,FALSE)),0,(VLOOKUP($A511,'Spring 2023 PVI'!$B516:$AD516,29,FALSE)))</f>
        <v>0</v>
      </c>
      <c r="AM511" s="403">
        <f>IF(ISNA(VLOOKUP($A511,'Spring 2023 PVI'!$B516:$AZ516,30,FALSE)),0,(VLOOKUP($A511,'Spring 2023 PVI'!$B516:$AZ516,30,FALSE)))</f>
        <v>0</v>
      </c>
      <c r="AN511" s="402">
        <f t="shared" si="204"/>
        <v>0</v>
      </c>
      <c r="AO511" s="404">
        <f t="shared" si="205"/>
        <v>0</v>
      </c>
      <c r="AP511" s="384">
        <f t="shared" si="206"/>
        <v>1556.1</v>
      </c>
      <c r="AQ511" s="403"/>
      <c r="AR511" s="403" t="e">
        <f>VLOOKUP($A511,'Data EYFSS Indica'!$C:$AQ,27,0)</f>
        <v>#N/A</v>
      </c>
      <c r="AS511" s="403" t="e">
        <f>VLOOKUP($A511,'Data EYFSS Indica'!$C:$AQ,28,0)</f>
        <v>#N/A</v>
      </c>
      <c r="AT511" s="409" t="e">
        <f t="shared" si="207"/>
        <v>#N/A</v>
      </c>
      <c r="AU511" s="409" t="e">
        <f>(VLOOKUP($A511,'Data EYFSS Indica'!$C:$AQ,24,0))/3.2*AU$3</f>
        <v>#N/A</v>
      </c>
      <c r="AV511" s="413" t="e">
        <f t="shared" si="208"/>
        <v>#N/A</v>
      </c>
      <c r="AW511" s="410" t="e">
        <f t="shared" si="198"/>
        <v>#N/A</v>
      </c>
      <c r="AX511" s="410" t="e">
        <f t="shared" si="199"/>
        <v>#N/A</v>
      </c>
      <c r="AY511" s="410" t="e">
        <f t="shared" si="200"/>
        <v>#N/A</v>
      </c>
      <c r="AZ511" s="642">
        <f>(SUMIF('Spring 2023 School'!B:B,Budget!A511,'Spring 2023 School'!AG:AG)+SUMIF('Summer 2023 School'!B:B,Budget!A511,'Summer 2023 School'!AG:AG)+SUMIF('Autumn 2023 School'!B:B,Budget!A511,'Autumn 2023 School'!AG:AG))</f>
        <v>0</v>
      </c>
      <c r="BA511" s="410">
        <f t="shared" si="201"/>
        <v>0</v>
      </c>
      <c r="BI511">
        <f t="shared" si="212"/>
        <v>900</v>
      </c>
      <c r="BJ511">
        <f t="shared" si="213"/>
        <v>225</v>
      </c>
      <c r="BK511">
        <f t="shared" si="214"/>
        <v>0</v>
      </c>
    </row>
    <row r="512" spans="1:63" x14ac:dyDescent="0.35">
      <c r="A512" s="231">
        <v>6808</v>
      </c>
      <c r="B512" t="s">
        <v>635</v>
      </c>
      <c r="C512" s="231">
        <f>IF(ISNA(VLOOKUP($A512,'Spring 2023 PVI'!$B$3:$AF$220,6,FALSE)),0,(VLOOKUP($A512,'Spring 2023 PVI'!$B$3:$AF$220,6,FALSE)))</f>
        <v>0</v>
      </c>
      <c r="D512" s="231">
        <f>IF(ISNA(VLOOKUP($A512,'Summer 2023 PVI'!$B$2:$AF$217,6,FALSE)),0,(VLOOKUP($A512,'Summer 2023 PVI'!$B$2:$AF$217,6,FALSE)))</f>
        <v>0</v>
      </c>
      <c r="E512" s="231">
        <f>IF(ISNA(VLOOKUP($A512,'Autumn 2023 PVI'!$B$2:$AH$214,6,FALSE)),0,(VLOOKUP($A512,'Autumn 2023 PVI'!$B$2:$AH$214,6,FALSE)))</f>
        <v>0</v>
      </c>
      <c r="F512" s="231">
        <f>IF(ISNA(VLOOKUP($A512,'Spring 2023 PVI'!$B$3:$AF$219,9,FALSE)),0,(VLOOKUP($A512,'Spring 2023 PVI'!$B$3:$AF$219,8,FALSE)))</f>
        <v>0</v>
      </c>
      <c r="G512" s="231">
        <f>IF(ISNA(VLOOKUP($A512,'Summer 2023 PVI'!$B$2:$AF$216,9,FALSE)),0,(VLOOKUP($A512,'Summer 2023 PVI'!$B$2:$AF$216,8,FALSE)))</f>
        <v>0</v>
      </c>
      <c r="H512" s="231">
        <f>IF(ISNA(VLOOKUP($A512,'Autumn 2023 PVI'!$B$2:$AH$214,9,FALSE)),0,(VLOOKUP($A512,'Autumn 2023 PVI'!$B$2:$AH$214,9,FALSE)))</f>
        <v>0</v>
      </c>
      <c r="I512" s="231">
        <f>IF(ISNA(VLOOKUP($A512,'Spring 2023 PVI'!$B$3:$AF$219,13,FALSE)),0,(VLOOKUP($A512,'Spring 2023 PVI'!$B$3:$AF$219,13,FALSE)))</f>
        <v>0</v>
      </c>
      <c r="J512" s="231">
        <f>IF(ISNA(VLOOKUP($A512,'Summer 2023 PVI'!$B$2:$AF$216,13,FALSE)),0,(VLOOKUP($A512,'Summer 2023 PVI'!$B$2:$AF$216,13,FALSE)))</f>
        <v>0</v>
      </c>
      <c r="K512" s="231">
        <f>IF(ISNA(VLOOKUP($A512,'Autumn 2023 PVI'!$B$2:$AH$214,13,FALSE)),0,(VLOOKUP($A512,'Autumn 2023 PVI'!$B$2:$AH$214,13,FALSE)))</f>
        <v>0</v>
      </c>
      <c r="L512" s="231">
        <f>IF(ISNA(VLOOKUP($A512,'Spring 2023 PVI'!$B$3:$AF$219,16,FALSE)),0,(VLOOKUP($A512,'Spring 2023 PVI'!$B$3:$AF$219,16,FALSE)))</f>
        <v>0</v>
      </c>
      <c r="M512" s="231">
        <f>IF(ISNA(VLOOKUP($A512,'Summer 2023 PVI'!$B$2:$AF$216,16,FALSE)),0,(VLOOKUP($A512,'Summer 2023 PVI'!$B$2:$AF$216,16,FALSE)))</f>
        <v>0</v>
      </c>
      <c r="N512" s="231">
        <f>IF(ISNA(VLOOKUP($A512,'Autumn 2023 PVI'!$B$2:$AH$214,16,FALSE)),0,(VLOOKUP($A512,'Autumn 2023 PVI'!$B$2:$AH$214,16,FALSE)))</f>
        <v>0</v>
      </c>
      <c r="O512" s="231">
        <f>IF(ISNA(VLOOKUP($A512,'Spring 2023 PVI'!$B$3:$AF$219,3,FALSE)),0,(VLOOKUP($A512,'Spring 2023 PVI'!$B$3:$AF$219,3,FALSE)))</f>
        <v>0</v>
      </c>
      <c r="P512" s="231">
        <f>IF(ISNA(VLOOKUP($A512,'Summer 2023 PVI'!$B$3:$AF$216,3,FALSE)),0,(VLOOKUP($A512,'Summer 2023 PVI'!$B$2:$AF$216,3,FALSE)))</f>
        <v>0</v>
      </c>
      <c r="Q512" s="231">
        <f>IF(ISNA(VLOOKUP($A512,'Autumn 2023 PVI'!$B$2:$AF$214,3,FALSE)),0,(VLOOKUP($A512,'Autumn 2023 PVI'!$B$2:$AF$214,3,FALSE)))</f>
        <v>0</v>
      </c>
      <c r="R512" s="231">
        <f>IF(ISNA(VLOOKUP($A512,'Spring 2023 PVI'!$B$3:$AF$219,10,FALSE)),0,(VLOOKUP($A512,'Spring 2023 PVI'!$B$3:$AF$219,10,FALSE)))</f>
        <v>0</v>
      </c>
      <c r="S512" s="231">
        <f>IF(ISNA(VLOOKUP($A512,'Summer 2023 PVI'!$B$2:$AF$216,10,FALSE)),0,(VLOOKUP($A512,'Summer 2023 PVI'!$B$2:$AF$216,10,FALSE)))</f>
        <v>0</v>
      </c>
      <c r="T512" s="231">
        <f>IF(ISNA(VLOOKUP($A512,'Autumn 2023 PVI'!$B$2:$AH$214,10,FALSE)),0,(VLOOKUP($A512,'Autumn 2023 PVI'!$B$2:$AH$214,10,FALSE)))</f>
        <v>0</v>
      </c>
      <c r="U512" s="231">
        <f>IF(ISNA(VLOOKUP($A512,'Spring 2023 PVI'!$B$3:$AF$219,26,FALSE)),0,(VLOOKUP($A512,'Spring 2023 PVI'!$B$3:$AF$219,26,FALSE)))</f>
        <v>0</v>
      </c>
      <c r="V512" s="231">
        <f>IF(ISNA(VLOOKUP($A512,'Spring 2023 PVI'!$B$3:$AF$219,26,FALSE)),0,(VLOOKUP($A512,'Spring 2023 PVI'!$B$3:$AF$219,26,FALSE)))</f>
        <v>0</v>
      </c>
      <c r="W512" s="231">
        <f>IF(ISNA(VLOOKUP($A512,'Spring 2023 PVI'!$B$3:$AF$219,26,FALSE)),0,(VLOOKUP($A512,'Spring 2023 PVI'!$B$3:$AF$219,26,FALSE)))</f>
        <v>0</v>
      </c>
      <c r="X512" s="231">
        <f>IF(ISNA(VLOOKUP($A512,'Spring 2023 PVI'!$B$3:$AF$219,27,FALSE)),0,(VLOOKUP($A512,'Spring 2023 PVI'!$B$3:$AF$219,27,FALSE)))</f>
        <v>0</v>
      </c>
      <c r="Y512" s="231">
        <f>IF(ISNA(VLOOKUP($A512,'Spring 2023 PVI'!$B$3:$AF$219,27,FALSE)),0,(VLOOKUP($A512,'Spring 2023 PVI'!$B$3:$AF$219,27,FALSE)))</f>
        <v>0</v>
      </c>
      <c r="Z512" s="231">
        <f>IF(ISNA(VLOOKUP($A512,'Spring 2023 PVI'!$B$3:$AF$219,27,FALSE)),0,(VLOOKUP($A512,'Spring 2023 PVI'!$B$3:$AF$219,27,FALSE)))</f>
        <v>0</v>
      </c>
      <c r="AA512" s="231">
        <f>IF(ISNA(VLOOKUP($A512,'Spring 2023 PVI'!$B$3:$AF$219,28,FALSE)),0,(VLOOKUP($A512,'Spring 2023 PVI'!$B$3:$AF$219,28,FALSE)))</f>
        <v>0</v>
      </c>
      <c r="AB512" s="231">
        <f>IF(ISNA(VLOOKUP($A512,'Spring 2023 PVI'!$B$3:$AF$219,28,FALSE)),0,(VLOOKUP($A512,'Spring 2023 PVI'!$B$3:$AF$219,28,FALSE)))</f>
        <v>0</v>
      </c>
      <c r="AC512" s="231">
        <f>IF(ISNA(VLOOKUP($A512,'Spring 2023 PVI'!$B$3:$AF$219,28,FALSE)),0,(VLOOKUP($A512,'Spring 2023 PVI'!$B$3:$AF$219,28,FALSE)))</f>
        <v>0</v>
      </c>
      <c r="AD512" s="384">
        <f t="shared" si="202"/>
        <v>0</v>
      </c>
      <c r="AE512" s="403">
        <v>180</v>
      </c>
      <c r="AF512" s="403">
        <v>15</v>
      </c>
      <c r="AG512" s="403">
        <v>0</v>
      </c>
      <c r="AH512" s="384">
        <f t="shared" si="209"/>
        <v>4172.3999999999996</v>
      </c>
      <c r="AI512" s="384">
        <f t="shared" si="210"/>
        <v>165.29999999999998</v>
      </c>
      <c r="AJ512" s="384">
        <f t="shared" si="211"/>
        <v>0</v>
      </c>
      <c r="AK512" s="384">
        <f t="shared" si="203"/>
        <v>4337.7</v>
      </c>
      <c r="AL512" s="403">
        <f>IF(ISNA(VLOOKUP($A512,'Spring 2023 PVI'!$B517:$AD517,29,FALSE)),0,(VLOOKUP($A512,'Spring 2023 PVI'!$B517:$AD517,29,FALSE)))</f>
        <v>0</v>
      </c>
      <c r="AM512" s="403">
        <f>IF(ISNA(VLOOKUP($A512,'Spring 2023 PVI'!$B517:$AZ517,30,FALSE)),0,(VLOOKUP($A512,'Spring 2023 PVI'!$B517:$AZ517,30,FALSE)))</f>
        <v>0</v>
      </c>
      <c r="AN512" s="402">
        <f t="shared" si="204"/>
        <v>0</v>
      </c>
      <c r="AO512" s="404">
        <f t="shared" si="205"/>
        <v>0</v>
      </c>
      <c r="AP512" s="384">
        <f t="shared" si="206"/>
        <v>4337.7</v>
      </c>
      <c r="AQ512" s="403"/>
      <c r="AR512" s="403" t="e">
        <f>VLOOKUP($A512,'Data EYFSS Indica'!$C:$AQ,27,0)</f>
        <v>#N/A</v>
      </c>
      <c r="AS512" s="403" t="e">
        <f>VLOOKUP($A512,'Data EYFSS Indica'!$C:$AQ,28,0)</f>
        <v>#N/A</v>
      </c>
      <c r="AT512" s="409" t="e">
        <f t="shared" si="207"/>
        <v>#N/A</v>
      </c>
      <c r="AU512" s="409" t="e">
        <f>(VLOOKUP($A512,'Data EYFSS Indica'!$C:$AQ,24,0))/3.2*AU$3</f>
        <v>#N/A</v>
      </c>
      <c r="AV512" s="413" t="e">
        <f t="shared" si="208"/>
        <v>#N/A</v>
      </c>
      <c r="AW512" s="410" t="e">
        <f t="shared" si="198"/>
        <v>#N/A</v>
      </c>
      <c r="AX512" s="410" t="e">
        <f t="shared" si="199"/>
        <v>#N/A</v>
      </c>
      <c r="AY512" s="410" t="e">
        <f t="shared" si="200"/>
        <v>#N/A</v>
      </c>
      <c r="AZ512" s="642">
        <f>(SUMIF('Spring 2023 School'!B:B,Budget!A512,'Spring 2023 School'!AG:AG)+SUMIF('Summer 2023 School'!B:B,Budget!A512,'Summer 2023 School'!AG:AG)+SUMIF('Autumn 2023 School'!B:B,Budget!A512,'Autumn 2023 School'!AG:AG))</f>
        <v>0</v>
      </c>
      <c r="BA512" s="410">
        <f t="shared" si="201"/>
        <v>0</v>
      </c>
      <c r="BI512">
        <f t="shared" si="212"/>
        <v>2700</v>
      </c>
      <c r="BJ512">
        <f t="shared" si="213"/>
        <v>225</v>
      </c>
      <c r="BK512">
        <f t="shared" si="214"/>
        <v>0</v>
      </c>
    </row>
    <row r="513" spans="1:63" x14ac:dyDescent="0.35">
      <c r="A513" s="231">
        <v>6817</v>
      </c>
      <c r="B513" t="s">
        <v>636</v>
      </c>
      <c r="C513" s="231">
        <f>IF(ISNA(VLOOKUP($A513,'Spring 2023 PVI'!$B$3:$AF$220,6,FALSE)),0,(VLOOKUP($A513,'Spring 2023 PVI'!$B$3:$AF$220,6,FALSE)))</f>
        <v>0</v>
      </c>
      <c r="D513" s="231">
        <f>IF(ISNA(VLOOKUP($A513,'Summer 2023 PVI'!$B$2:$AF$217,6,FALSE)),0,(VLOOKUP($A513,'Summer 2023 PVI'!$B$2:$AF$217,6,FALSE)))</f>
        <v>0</v>
      </c>
      <c r="E513" s="231">
        <f>IF(ISNA(VLOOKUP($A513,'Autumn 2023 PVI'!$B$2:$AH$214,6,FALSE)),0,(VLOOKUP($A513,'Autumn 2023 PVI'!$B$2:$AH$214,6,FALSE)))</f>
        <v>0</v>
      </c>
      <c r="F513" s="231">
        <f>IF(ISNA(VLOOKUP($A513,'Spring 2023 PVI'!$B$3:$AF$219,9,FALSE)),0,(VLOOKUP($A513,'Spring 2023 PVI'!$B$3:$AF$219,8,FALSE)))</f>
        <v>0</v>
      </c>
      <c r="G513" s="231">
        <f>IF(ISNA(VLOOKUP($A513,'Summer 2023 PVI'!$B$2:$AF$216,9,FALSE)),0,(VLOOKUP($A513,'Summer 2023 PVI'!$B$2:$AF$216,8,FALSE)))</f>
        <v>0</v>
      </c>
      <c r="H513" s="231">
        <f>IF(ISNA(VLOOKUP($A513,'Autumn 2023 PVI'!$B$2:$AH$214,9,FALSE)),0,(VLOOKUP($A513,'Autumn 2023 PVI'!$B$2:$AH$214,9,FALSE)))</f>
        <v>0</v>
      </c>
      <c r="I513" s="231">
        <f>IF(ISNA(VLOOKUP($A513,'Spring 2023 PVI'!$B$3:$AF$219,13,FALSE)),0,(VLOOKUP($A513,'Spring 2023 PVI'!$B$3:$AF$219,13,FALSE)))</f>
        <v>0</v>
      </c>
      <c r="J513" s="231">
        <f>IF(ISNA(VLOOKUP($A513,'Summer 2023 PVI'!$B$2:$AF$216,13,FALSE)),0,(VLOOKUP($A513,'Summer 2023 PVI'!$B$2:$AF$216,13,FALSE)))</f>
        <v>0</v>
      </c>
      <c r="K513" s="231">
        <f>IF(ISNA(VLOOKUP($A513,'Autumn 2023 PVI'!$B$2:$AH$214,13,FALSE)),0,(VLOOKUP($A513,'Autumn 2023 PVI'!$B$2:$AH$214,13,FALSE)))</f>
        <v>0</v>
      </c>
      <c r="L513" s="231">
        <f>IF(ISNA(VLOOKUP($A513,'Spring 2023 PVI'!$B$3:$AF$219,16,FALSE)),0,(VLOOKUP($A513,'Spring 2023 PVI'!$B$3:$AF$219,16,FALSE)))</f>
        <v>0</v>
      </c>
      <c r="M513" s="231">
        <f>IF(ISNA(VLOOKUP($A513,'Summer 2023 PVI'!$B$2:$AF$216,16,FALSE)),0,(VLOOKUP($A513,'Summer 2023 PVI'!$B$2:$AF$216,16,FALSE)))</f>
        <v>0</v>
      </c>
      <c r="N513" s="231">
        <f>IF(ISNA(VLOOKUP($A513,'Autumn 2023 PVI'!$B$2:$AH$214,16,FALSE)),0,(VLOOKUP($A513,'Autumn 2023 PVI'!$B$2:$AH$214,16,FALSE)))</f>
        <v>0</v>
      </c>
      <c r="O513" s="231">
        <f>IF(ISNA(VLOOKUP($A513,'Spring 2023 PVI'!$B$3:$AF$219,3,FALSE)),0,(VLOOKUP($A513,'Spring 2023 PVI'!$B$3:$AF$219,3,FALSE)))</f>
        <v>0</v>
      </c>
      <c r="P513" s="231">
        <f>IF(ISNA(VLOOKUP($A513,'Summer 2023 PVI'!$B$3:$AF$216,3,FALSE)),0,(VLOOKUP($A513,'Summer 2023 PVI'!$B$2:$AF$216,3,FALSE)))</f>
        <v>0</v>
      </c>
      <c r="Q513" s="231">
        <f>IF(ISNA(VLOOKUP($A513,'Autumn 2023 PVI'!$B$2:$AF$214,3,FALSE)),0,(VLOOKUP($A513,'Autumn 2023 PVI'!$B$2:$AF$214,3,FALSE)))</f>
        <v>0</v>
      </c>
      <c r="R513" s="231">
        <f>IF(ISNA(VLOOKUP($A513,'Spring 2023 PVI'!$B$3:$AF$219,10,FALSE)),0,(VLOOKUP($A513,'Spring 2023 PVI'!$B$3:$AF$219,10,FALSE)))</f>
        <v>0</v>
      </c>
      <c r="S513" s="231">
        <f>IF(ISNA(VLOOKUP($A513,'Summer 2023 PVI'!$B$2:$AF$216,10,FALSE)),0,(VLOOKUP($A513,'Summer 2023 PVI'!$B$2:$AF$216,10,FALSE)))</f>
        <v>0</v>
      </c>
      <c r="T513" s="231">
        <f>IF(ISNA(VLOOKUP($A513,'Autumn 2023 PVI'!$B$2:$AH$214,10,FALSE)),0,(VLOOKUP($A513,'Autumn 2023 PVI'!$B$2:$AH$214,10,FALSE)))</f>
        <v>0</v>
      </c>
      <c r="U513" s="231">
        <f>IF(ISNA(VLOOKUP($A513,'Spring 2023 PVI'!$B$3:$AF$219,26,FALSE)),0,(VLOOKUP($A513,'Spring 2023 PVI'!$B$3:$AF$219,26,FALSE)))</f>
        <v>0</v>
      </c>
      <c r="V513" s="231">
        <f>IF(ISNA(VLOOKUP($A513,'Spring 2023 PVI'!$B$3:$AF$219,26,FALSE)),0,(VLOOKUP($A513,'Spring 2023 PVI'!$B$3:$AF$219,26,FALSE)))</f>
        <v>0</v>
      </c>
      <c r="W513" s="231">
        <f>IF(ISNA(VLOOKUP($A513,'Spring 2023 PVI'!$B$3:$AF$219,26,FALSE)),0,(VLOOKUP($A513,'Spring 2023 PVI'!$B$3:$AF$219,26,FALSE)))</f>
        <v>0</v>
      </c>
      <c r="X513" s="231">
        <f>IF(ISNA(VLOOKUP($A513,'Spring 2023 PVI'!$B$3:$AF$219,27,FALSE)),0,(VLOOKUP($A513,'Spring 2023 PVI'!$B$3:$AF$219,27,FALSE)))</f>
        <v>0</v>
      </c>
      <c r="Y513" s="231">
        <f>IF(ISNA(VLOOKUP($A513,'Spring 2023 PVI'!$B$3:$AF$219,27,FALSE)),0,(VLOOKUP($A513,'Spring 2023 PVI'!$B$3:$AF$219,27,FALSE)))</f>
        <v>0</v>
      </c>
      <c r="Z513" s="231">
        <f>IF(ISNA(VLOOKUP($A513,'Spring 2023 PVI'!$B$3:$AF$219,27,FALSE)),0,(VLOOKUP($A513,'Spring 2023 PVI'!$B$3:$AF$219,27,FALSE)))</f>
        <v>0</v>
      </c>
      <c r="AA513" s="231">
        <f>IF(ISNA(VLOOKUP($A513,'Spring 2023 PVI'!$B$3:$AF$219,28,FALSE)),0,(VLOOKUP($A513,'Spring 2023 PVI'!$B$3:$AF$219,28,FALSE)))</f>
        <v>0</v>
      </c>
      <c r="AB513" s="231">
        <f>IF(ISNA(VLOOKUP($A513,'Spring 2023 PVI'!$B$3:$AF$219,28,FALSE)),0,(VLOOKUP($A513,'Spring 2023 PVI'!$B$3:$AF$219,28,FALSE)))</f>
        <v>0</v>
      </c>
      <c r="AC513" s="231">
        <f>IF(ISNA(VLOOKUP($A513,'Spring 2023 PVI'!$B$3:$AF$219,28,FALSE)),0,(VLOOKUP($A513,'Spring 2023 PVI'!$B$3:$AF$219,28,FALSE)))</f>
        <v>0</v>
      </c>
      <c r="AD513" s="384">
        <f t="shared" si="202"/>
        <v>0</v>
      </c>
      <c r="AE513" s="403">
        <v>165</v>
      </c>
      <c r="AF513" s="403">
        <v>240</v>
      </c>
      <c r="AG513" s="403">
        <v>15</v>
      </c>
      <c r="AH513" s="384">
        <f t="shared" si="209"/>
        <v>3824.7</v>
      </c>
      <c r="AI513" s="384">
        <f t="shared" si="210"/>
        <v>2644.7999999999997</v>
      </c>
      <c r="AJ513" s="384">
        <f t="shared" si="211"/>
        <v>45.6</v>
      </c>
      <c r="AK513" s="384">
        <f t="shared" si="203"/>
        <v>6515.1</v>
      </c>
      <c r="AL513" s="403">
        <f>IF(ISNA(VLOOKUP($A513,'Spring 2023 PVI'!$B518:$AD518,29,FALSE)),0,(VLOOKUP($A513,'Spring 2023 PVI'!$B518:$AD518,29,FALSE)))</f>
        <v>0</v>
      </c>
      <c r="AM513" s="403">
        <f>IF(ISNA(VLOOKUP($A513,'Spring 2023 PVI'!$B518:$AZ518,30,FALSE)),0,(VLOOKUP($A513,'Spring 2023 PVI'!$B518:$AZ518,30,FALSE)))</f>
        <v>0</v>
      </c>
      <c r="AN513" s="402">
        <f t="shared" si="204"/>
        <v>0</v>
      </c>
      <c r="AO513" s="404">
        <f t="shared" si="205"/>
        <v>0</v>
      </c>
      <c r="AP513" s="384">
        <f t="shared" si="206"/>
        <v>6515.1</v>
      </c>
      <c r="AQ513" s="403"/>
      <c r="AR513" s="403" t="e">
        <f>VLOOKUP($A513,'Data EYFSS Indica'!$C:$AQ,27,0)</f>
        <v>#N/A</v>
      </c>
      <c r="AS513" s="403" t="e">
        <f>VLOOKUP($A513,'Data EYFSS Indica'!$C:$AQ,28,0)</f>
        <v>#N/A</v>
      </c>
      <c r="AT513" s="409" t="e">
        <f t="shared" si="207"/>
        <v>#N/A</v>
      </c>
      <c r="AU513" s="409" t="e">
        <f>(VLOOKUP($A513,'Data EYFSS Indica'!$C:$AQ,24,0))/3.2*AU$3</f>
        <v>#N/A</v>
      </c>
      <c r="AV513" s="413" t="e">
        <f t="shared" si="208"/>
        <v>#N/A</v>
      </c>
      <c r="AW513" s="410" t="e">
        <f t="shared" si="198"/>
        <v>#N/A</v>
      </c>
      <c r="AX513" s="410" t="e">
        <f t="shared" si="199"/>
        <v>#N/A</v>
      </c>
      <c r="AY513" s="410" t="e">
        <f t="shared" si="200"/>
        <v>#N/A</v>
      </c>
      <c r="AZ513" s="642">
        <f>(SUMIF('Spring 2023 School'!B:B,Budget!A513,'Spring 2023 School'!AG:AG)+SUMIF('Summer 2023 School'!B:B,Budget!A513,'Summer 2023 School'!AG:AG)+SUMIF('Autumn 2023 School'!B:B,Budget!A513,'Autumn 2023 School'!AG:AG))</f>
        <v>3</v>
      </c>
      <c r="BA513" s="410">
        <f t="shared" si="201"/>
        <v>2730</v>
      </c>
      <c r="BI513">
        <f t="shared" si="212"/>
        <v>2475</v>
      </c>
      <c r="BJ513">
        <f t="shared" si="213"/>
        <v>3600</v>
      </c>
      <c r="BK513">
        <f t="shared" si="214"/>
        <v>225</v>
      </c>
    </row>
    <row r="514" spans="1:63" x14ac:dyDescent="0.35">
      <c r="A514" s="231">
        <v>6830</v>
      </c>
      <c r="B514" t="s">
        <v>637</v>
      </c>
      <c r="C514" s="231">
        <f>IF(ISNA(VLOOKUP($A514,'Spring 2023 PVI'!$B$3:$AF$220,6,FALSE)),0,(VLOOKUP($A514,'Spring 2023 PVI'!$B$3:$AF$220,6,FALSE)))</f>
        <v>0</v>
      </c>
      <c r="D514" s="231">
        <f>IF(ISNA(VLOOKUP($A514,'Summer 2023 PVI'!$B$2:$AF$217,6,FALSE)),0,(VLOOKUP($A514,'Summer 2023 PVI'!$B$2:$AF$217,6,FALSE)))</f>
        <v>0</v>
      </c>
      <c r="E514" s="231">
        <f>IF(ISNA(VLOOKUP($A514,'Autumn 2023 PVI'!$B$2:$AH$214,6,FALSE)),0,(VLOOKUP($A514,'Autumn 2023 PVI'!$B$2:$AH$214,6,FALSE)))</f>
        <v>0</v>
      </c>
      <c r="F514" s="231">
        <f>IF(ISNA(VLOOKUP($A514,'Spring 2023 PVI'!$B$3:$AF$219,9,FALSE)),0,(VLOOKUP($A514,'Spring 2023 PVI'!$B$3:$AF$219,8,FALSE)))</f>
        <v>0</v>
      </c>
      <c r="G514" s="231">
        <f>IF(ISNA(VLOOKUP($A514,'Summer 2023 PVI'!$B$2:$AF$216,9,FALSE)),0,(VLOOKUP($A514,'Summer 2023 PVI'!$B$2:$AF$216,8,FALSE)))</f>
        <v>0</v>
      </c>
      <c r="H514" s="231">
        <f>IF(ISNA(VLOOKUP($A514,'Autumn 2023 PVI'!$B$2:$AH$214,9,FALSE)),0,(VLOOKUP($A514,'Autumn 2023 PVI'!$B$2:$AH$214,9,FALSE)))</f>
        <v>0</v>
      </c>
      <c r="I514" s="231">
        <f>IF(ISNA(VLOOKUP($A514,'Spring 2023 PVI'!$B$3:$AF$219,13,FALSE)),0,(VLOOKUP($A514,'Spring 2023 PVI'!$B$3:$AF$219,13,FALSE)))</f>
        <v>0</v>
      </c>
      <c r="J514" s="231">
        <f>IF(ISNA(VLOOKUP($A514,'Summer 2023 PVI'!$B$2:$AF$216,13,FALSE)),0,(VLOOKUP($A514,'Summer 2023 PVI'!$B$2:$AF$216,13,FALSE)))</f>
        <v>0</v>
      </c>
      <c r="K514" s="231">
        <f>IF(ISNA(VLOOKUP($A514,'Autumn 2023 PVI'!$B$2:$AH$214,13,FALSE)),0,(VLOOKUP($A514,'Autumn 2023 PVI'!$B$2:$AH$214,13,FALSE)))</f>
        <v>0</v>
      </c>
      <c r="L514" s="231">
        <f>IF(ISNA(VLOOKUP($A514,'Spring 2023 PVI'!$B$3:$AF$219,16,FALSE)),0,(VLOOKUP($A514,'Spring 2023 PVI'!$B$3:$AF$219,16,FALSE)))</f>
        <v>0</v>
      </c>
      <c r="M514" s="231">
        <f>IF(ISNA(VLOOKUP($A514,'Summer 2023 PVI'!$B$2:$AF$216,16,FALSE)),0,(VLOOKUP($A514,'Summer 2023 PVI'!$B$2:$AF$216,16,FALSE)))</f>
        <v>0</v>
      </c>
      <c r="N514" s="231">
        <f>IF(ISNA(VLOOKUP($A514,'Autumn 2023 PVI'!$B$2:$AH$214,16,FALSE)),0,(VLOOKUP($A514,'Autumn 2023 PVI'!$B$2:$AH$214,16,FALSE)))</f>
        <v>0</v>
      </c>
      <c r="O514" s="231">
        <f>IF(ISNA(VLOOKUP($A514,'Spring 2023 PVI'!$B$3:$AF$219,3,FALSE)),0,(VLOOKUP($A514,'Spring 2023 PVI'!$B$3:$AF$219,3,FALSE)))</f>
        <v>0</v>
      </c>
      <c r="P514" s="231">
        <f>IF(ISNA(VLOOKUP($A514,'Summer 2023 PVI'!$B$3:$AF$216,3,FALSE)),0,(VLOOKUP($A514,'Summer 2023 PVI'!$B$2:$AF$216,3,FALSE)))</f>
        <v>0</v>
      </c>
      <c r="Q514" s="231">
        <f>IF(ISNA(VLOOKUP($A514,'Autumn 2023 PVI'!$B$2:$AF$214,3,FALSE)),0,(VLOOKUP($A514,'Autumn 2023 PVI'!$B$2:$AF$214,3,FALSE)))</f>
        <v>0</v>
      </c>
      <c r="R514" s="231">
        <f>IF(ISNA(VLOOKUP($A514,'Spring 2023 PVI'!$B$3:$AF$219,10,FALSE)),0,(VLOOKUP($A514,'Spring 2023 PVI'!$B$3:$AF$219,10,FALSE)))</f>
        <v>0</v>
      </c>
      <c r="S514" s="231">
        <f>IF(ISNA(VLOOKUP($A514,'Summer 2023 PVI'!$B$2:$AF$216,10,FALSE)),0,(VLOOKUP($A514,'Summer 2023 PVI'!$B$2:$AF$216,10,FALSE)))</f>
        <v>0</v>
      </c>
      <c r="T514" s="231">
        <f>IF(ISNA(VLOOKUP($A514,'Autumn 2023 PVI'!$B$2:$AH$214,10,FALSE)),0,(VLOOKUP($A514,'Autumn 2023 PVI'!$B$2:$AH$214,10,FALSE)))</f>
        <v>0</v>
      </c>
      <c r="U514" s="231">
        <f>IF(ISNA(VLOOKUP($A514,'Spring 2023 PVI'!$B$3:$AF$219,26,FALSE)),0,(VLOOKUP($A514,'Spring 2023 PVI'!$B$3:$AF$219,26,FALSE)))</f>
        <v>0</v>
      </c>
      <c r="V514" s="231">
        <f>IF(ISNA(VLOOKUP($A514,'Spring 2023 PVI'!$B$3:$AF$219,26,FALSE)),0,(VLOOKUP($A514,'Spring 2023 PVI'!$B$3:$AF$219,26,FALSE)))</f>
        <v>0</v>
      </c>
      <c r="W514" s="231">
        <f>IF(ISNA(VLOOKUP($A514,'Spring 2023 PVI'!$B$3:$AF$219,26,FALSE)),0,(VLOOKUP($A514,'Spring 2023 PVI'!$B$3:$AF$219,26,FALSE)))</f>
        <v>0</v>
      </c>
      <c r="X514" s="231">
        <f>IF(ISNA(VLOOKUP($A514,'Spring 2023 PVI'!$B$3:$AF$219,27,FALSE)),0,(VLOOKUP($A514,'Spring 2023 PVI'!$B$3:$AF$219,27,FALSE)))</f>
        <v>0</v>
      </c>
      <c r="Y514" s="231">
        <f>IF(ISNA(VLOOKUP($A514,'Spring 2023 PVI'!$B$3:$AF$219,27,FALSE)),0,(VLOOKUP($A514,'Spring 2023 PVI'!$B$3:$AF$219,27,FALSE)))</f>
        <v>0</v>
      </c>
      <c r="Z514" s="231">
        <f>IF(ISNA(VLOOKUP($A514,'Spring 2023 PVI'!$B$3:$AF$219,27,FALSE)),0,(VLOOKUP($A514,'Spring 2023 PVI'!$B$3:$AF$219,27,FALSE)))</f>
        <v>0</v>
      </c>
      <c r="AA514" s="231">
        <f>IF(ISNA(VLOOKUP($A514,'Spring 2023 PVI'!$B$3:$AF$219,28,FALSE)),0,(VLOOKUP($A514,'Spring 2023 PVI'!$B$3:$AF$219,28,FALSE)))</f>
        <v>0</v>
      </c>
      <c r="AB514" s="231">
        <f>IF(ISNA(VLOOKUP($A514,'Spring 2023 PVI'!$B$3:$AF$219,28,FALSE)),0,(VLOOKUP($A514,'Spring 2023 PVI'!$B$3:$AF$219,28,FALSE)))</f>
        <v>0</v>
      </c>
      <c r="AC514" s="231">
        <f>IF(ISNA(VLOOKUP($A514,'Spring 2023 PVI'!$B$3:$AF$219,28,FALSE)),0,(VLOOKUP($A514,'Spring 2023 PVI'!$B$3:$AF$219,28,FALSE)))</f>
        <v>0</v>
      </c>
      <c r="AD514" s="384">
        <f t="shared" si="202"/>
        <v>0</v>
      </c>
      <c r="AE514" s="403">
        <v>45</v>
      </c>
      <c r="AF514" s="403">
        <v>45</v>
      </c>
      <c r="AG514" s="403">
        <v>180</v>
      </c>
      <c r="AH514" s="384">
        <f t="shared" si="209"/>
        <v>1043.0999999999999</v>
      </c>
      <c r="AI514" s="384">
        <f t="shared" si="210"/>
        <v>495.9</v>
      </c>
      <c r="AJ514" s="384">
        <f t="shared" si="211"/>
        <v>547.20000000000005</v>
      </c>
      <c r="AK514" s="384">
        <f t="shared" si="203"/>
        <v>2086.1999999999998</v>
      </c>
      <c r="AL514" s="403">
        <f>IF(ISNA(VLOOKUP($A514,'Spring 2023 PVI'!$B519:$AD519,29,FALSE)),0,(VLOOKUP($A514,'Spring 2023 PVI'!$B519:$AD519,29,FALSE)))</f>
        <v>0</v>
      </c>
      <c r="AM514" s="403">
        <f>IF(ISNA(VLOOKUP($A514,'Spring 2023 PVI'!$B519:$AZ519,30,FALSE)),0,(VLOOKUP($A514,'Spring 2023 PVI'!$B519:$AZ519,30,FALSE)))</f>
        <v>0</v>
      </c>
      <c r="AN514" s="402">
        <f t="shared" si="204"/>
        <v>0</v>
      </c>
      <c r="AO514" s="404">
        <f t="shared" si="205"/>
        <v>0</v>
      </c>
      <c r="AP514" s="384">
        <f t="shared" si="206"/>
        <v>2086.1999999999998</v>
      </c>
      <c r="AQ514" s="403"/>
      <c r="AR514" s="403" t="e">
        <f>VLOOKUP($A514,'Data EYFSS Indica'!$C:$AQ,27,0)</f>
        <v>#N/A</v>
      </c>
      <c r="AS514" s="403" t="e">
        <f>VLOOKUP($A514,'Data EYFSS Indica'!$C:$AQ,28,0)</f>
        <v>#N/A</v>
      </c>
      <c r="AT514" s="409" t="e">
        <f t="shared" si="207"/>
        <v>#N/A</v>
      </c>
      <c r="AU514" s="409" t="e">
        <f>(VLOOKUP($A514,'Data EYFSS Indica'!$C:$AQ,24,0))/3.2*AU$3</f>
        <v>#N/A</v>
      </c>
      <c r="AV514" s="413" t="e">
        <f t="shared" si="208"/>
        <v>#N/A</v>
      </c>
      <c r="AW514" s="410" t="e">
        <f t="shared" ref="AW514:AW574" si="215">$AV514/12*5</f>
        <v>#N/A</v>
      </c>
      <c r="AX514" s="410" t="e">
        <f t="shared" ref="AX514:AX574" si="216">$AV514/12*4</f>
        <v>#N/A</v>
      </c>
      <c r="AY514" s="410" t="e">
        <f t="shared" ref="AY514:AY574" si="217">$AV514/12*3</f>
        <v>#N/A</v>
      </c>
      <c r="AZ514" s="642">
        <f>(SUMIF('Spring 2023 School'!B:B,Budget!A514,'Spring 2023 School'!AG:AG)+SUMIF('Summer 2023 School'!B:B,Budget!A514,'Summer 2023 School'!AG:AG)+SUMIF('Autumn 2023 School'!B:B,Budget!A514,'Autumn 2023 School'!AG:AG))</f>
        <v>0</v>
      </c>
      <c r="BA514" s="410">
        <f t="shared" ref="BA514:BA574" si="218">AZ514*$BA$3</f>
        <v>0</v>
      </c>
      <c r="BI514">
        <f t="shared" si="212"/>
        <v>675</v>
      </c>
      <c r="BJ514">
        <f t="shared" si="213"/>
        <v>675</v>
      </c>
      <c r="BK514">
        <f t="shared" si="214"/>
        <v>2700</v>
      </c>
    </row>
    <row r="515" spans="1:63" x14ac:dyDescent="0.35">
      <c r="A515" s="231">
        <v>6833</v>
      </c>
      <c r="B515" t="s">
        <v>638</v>
      </c>
      <c r="C515" s="231">
        <f>IF(ISNA(VLOOKUP($A515,'Spring 2023 PVI'!$B$3:$AF$220,6,FALSE)),0,(VLOOKUP($A515,'Spring 2023 PVI'!$B$3:$AF$220,6,FALSE)))</f>
        <v>0</v>
      </c>
      <c r="D515" s="231">
        <f>IF(ISNA(VLOOKUP($A515,'Summer 2023 PVI'!$B$2:$AF$217,6,FALSE)),0,(VLOOKUP($A515,'Summer 2023 PVI'!$B$2:$AF$217,6,FALSE)))</f>
        <v>0</v>
      </c>
      <c r="E515" s="231">
        <f>IF(ISNA(VLOOKUP($A515,'Autumn 2023 PVI'!$B$2:$AH$214,6,FALSE)),0,(VLOOKUP($A515,'Autumn 2023 PVI'!$B$2:$AH$214,6,FALSE)))</f>
        <v>0</v>
      </c>
      <c r="F515" s="231">
        <f>IF(ISNA(VLOOKUP($A515,'Spring 2023 PVI'!$B$3:$AF$219,9,FALSE)),0,(VLOOKUP($A515,'Spring 2023 PVI'!$B$3:$AF$219,8,FALSE)))</f>
        <v>0</v>
      </c>
      <c r="G515" s="231">
        <f>IF(ISNA(VLOOKUP($A515,'Summer 2023 PVI'!$B$2:$AF$216,9,FALSE)),0,(VLOOKUP($A515,'Summer 2023 PVI'!$B$2:$AF$216,8,FALSE)))</f>
        <v>0</v>
      </c>
      <c r="H515" s="231">
        <f>IF(ISNA(VLOOKUP($A515,'Autumn 2023 PVI'!$B$2:$AH$214,9,FALSE)),0,(VLOOKUP($A515,'Autumn 2023 PVI'!$B$2:$AH$214,9,FALSE)))</f>
        <v>0</v>
      </c>
      <c r="I515" s="231">
        <f>IF(ISNA(VLOOKUP($A515,'Spring 2023 PVI'!$B$3:$AF$219,13,FALSE)),0,(VLOOKUP($A515,'Spring 2023 PVI'!$B$3:$AF$219,13,FALSE)))</f>
        <v>0</v>
      </c>
      <c r="J515" s="231">
        <f>IF(ISNA(VLOOKUP($A515,'Summer 2023 PVI'!$B$2:$AF$216,13,FALSE)),0,(VLOOKUP($A515,'Summer 2023 PVI'!$B$2:$AF$216,13,FALSE)))</f>
        <v>0</v>
      </c>
      <c r="K515" s="231">
        <f>IF(ISNA(VLOOKUP($A515,'Autumn 2023 PVI'!$B$2:$AH$214,13,FALSE)),0,(VLOOKUP($A515,'Autumn 2023 PVI'!$B$2:$AH$214,13,FALSE)))</f>
        <v>0</v>
      </c>
      <c r="L515" s="231">
        <f>IF(ISNA(VLOOKUP($A515,'Spring 2023 PVI'!$B$3:$AF$219,16,FALSE)),0,(VLOOKUP($A515,'Spring 2023 PVI'!$B$3:$AF$219,16,FALSE)))</f>
        <v>0</v>
      </c>
      <c r="M515" s="231">
        <f>IF(ISNA(VLOOKUP($A515,'Summer 2023 PVI'!$B$2:$AF$216,16,FALSE)),0,(VLOOKUP($A515,'Summer 2023 PVI'!$B$2:$AF$216,16,FALSE)))</f>
        <v>0</v>
      </c>
      <c r="N515" s="231">
        <f>IF(ISNA(VLOOKUP($A515,'Autumn 2023 PVI'!$B$2:$AH$214,16,FALSE)),0,(VLOOKUP($A515,'Autumn 2023 PVI'!$B$2:$AH$214,16,FALSE)))</f>
        <v>0</v>
      </c>
      <c r="O515" s="231">
        <f>IF(ISNA(VLOOKUP($A515,'Spring 2023 PVI'!$B$3:$AF$219,3,FALSE)),0,(VLOOKUP($A515,'Spring 2023 PVI'!$B$3:$AF$219,3,FALSE)))</f>
        <v>0</v>
      </c>
      <c r="P515" s="231">
        <f>IF(ISNA(VLOOKUP($A515,'Summer 2023 PVI'!$B$3:$AF$216,3,FALSE)),0,(VLOOKUP($A515,'Summer 2023 PVI'!$B$2:$AF$216,3,FALSE)))</f>
        <v>0</v>
      </c>
      <c r="Q515" s="231">
        <f>IF(ISNA(VLOOKUP($A515,'Autumn 2023 PVI'!$B$2:$AF$214,3,FALSE)),0,(VLOOKUP($A515,'Autumn 2023 PVI'!$B$2:$AF$214,3,FALSE)))</f>
        <v>0</v>
      </c>
      <c r="R515" s="231">
        <f>IF(ISNA(VLOOKUP($A515,'Spring 2023 PVI'!$B$3:$AF$219,10,FALSE)),0,(VLOOKUP($A515,'Spring 2023 PVI'!$B$3:$AF$219,10,FALSE)))</f>
        <v>0</v>
      </c>
      <c r="S515" s="231">
        <f>IF(ISNA(VLOOKUP($A515,'Summer 2023 PVI'!$B$2:$AF$216,10,FALSE)),0,(VLOOKUP($A515,'Summer 2023 PVI'!$B$2:$AF$216,10,FALSE)))</f>
        <v>0</v>
      </c>
      <c r="T515" s="231">
        <f>IF(ISNA(VLOOKUP($A515,'Autumn 2023 PVI'!$B$2:$AH$214,10,FALSE)),0,(VLOOKUP($A515,'Autumn 2023 PVI'!$B$2:$AH$214,10,FALSE)))</f>
        <v>0</v>
      </c>
      <c r="U515" s="231">
        <f>IF(ISNA(VLOOKUP($A515,'Spring 2023 PVI'!$B$3:$AF$219,26,FALSE)),0,(VLOOKUP($A515,'Spring 2023 PVI'!$B$3:$AF$219,26,FALSE)))</f>
        <v>0</v>
      </c>
      <c r="V515" s="231">
        <f>IF(ISNA(VLOOKUP($A515,'Spring 2023 PVI'!$B$3:$AF$219,26,FALSE)),0,(VLOOKUP($A515,'Spring 2023 PVI'!$B$3:$AF$219,26,FALSE)))</f>
        <v>0</v>
      </c>
      <c r="W515" s="231">
        <f>IF(ISNA(VLOOKUP($A515,'Spring 2023 PVI'!$B$3:$AF$219,26,FALSE)),0,(VLOOKUP($A515,'Spring 2023 PVI'!$B$3:$AF$219,26,FALSE)))</f>
        <v>0</v>
      </c>
      <c r="X515" s="231">
        <f>IF(ISNA(VLOOKUP($A515,'Spring 2023 PVI'!$B$3:$AF$219,27,FALSE)),0,(VLOOKUP($A515,'Spring 2023 PVI'!$B$3:$AF$219,27,FALSE)))</f>
        <v>0</v>
      </c>
      <c r="Y515" s="231">
        <f>IF(ISNA(VLOOKUP($A515,'Spring 2023 PVI'!$B$3:$AF$219,27,FALSE)),0,(VLOOKUP($A515,'Spring 2023 PVI'!$B$3:$AF$219,27,FALSE)))</f>
        <v>0</v>
      </c>
      <c r="Z515" s="231">
        <f>IF(ISNA(VLOOKUP($A515,'Spring 2023 PVI'!$B$3:$AF$219,27,FALSE)),0,(VLOOKUP($A515,'Spring 2023 PVI'!$B$3:$AF$219,27,FALSE)))</f>
        <v>0</v>
      </c>
      <c r="AA515" s="231">
        <f>IF(ISNA(VLOOKUP($A515,'Spring 2023 PVI'!$B$3:$AF$219,28,FALSE)),0,(VLOOKUP($A515,'Spring 2023 PVI'!$B$3:$AF$219,28,FALSE)))</f>
        <v>0</v>
      </c>
      <c r="AB515" s="231">
        <f>IF(ISNA(VLOOKUP($A515,'Spring 2023 PVI'!$B$3:$AF$219,28,FALSE)),0,(VLOOKUP($A515,'Spring 2023 PVI'!$B$3:$AF$219,28,FALSE)))</f>
        <v>0</v>
      </c>
      <c r="AC515" s="231">
        <f>IF(ISNA(VLOOKUP($A515,'Spring 2023 PVI'!$B$3:$AF$219,28,FALSE)),0,(VLOOKUP($A515,'Spring 2023 PVI'!$B$3:$AF$219,28,FALSE)))</f>
        <v>0</v>
      </c>
      <c r="AD515" s="384">
        <f t="shared" si="202"/>
        <v>0</v>
      </c>
      <c r="AE515" s="403">
        <v>30</v>
      </c>
      <c r="AF515" s="403">
        <v>105</v>
      </c>
      <c r="AG515" s="403">
        <v>165</v>
      </c>
      <c r="AH515" s="384">
        <f t="shared" si="209"/>
        <v>695.4</v>
      </c>
      <c r="AI515" s="384">
        <f t="shared" si="210"/>
        <v>1157.0999999999999</v>
      </c>
      <c r="AJ515" s="384">
        <f t="shared" si="211"/>
        <v>501.6</v>
      </c>
      <c r="AK515" s="384">
        <f t="shared" si="203"/>
        <v>2354.1</v>
      </c>
      <c r="AL515" s="403">
        <f>IF(ISNA(VLOOKUP($A515,'Spring 2023 PVI'!$B520:$AD520,29,FALSE)),0,(VLOOKUP($A515,'Spring 2023 PVI'!$B520:$AD520,29,FALSE)))</f>
        <v>0</v>
      </c>
      <c r="AM515" s="403">
        <f>IF(ISNA(VLOOKUP($A515,'Spring 2023 PVI'!$B520:$AZ520,30,FALSE)),0,(VLOOKUP($A515,'Spring 2023 PVI'!$B520:$AZ520,30,FALSE)))</f>
        <v>0</v>
      </c>
      <c r="AN515" s="402">
        <f t="shared" si="204"/>
        <v>0</v>
      </c>
      <c r="AO515" s="404">
        <f t="shared" si="205"/>
        <v>0</v>
      </c>
      <c r="AP515" s="384">
        <f t="shared" si="206"/>
        <v>2354.1</v>
      </c>
      <c r="AQ515" s="403"/>
      <c r="AR515" s="403" t="e">
        <f>VLOOKUP($A515,'Data EYFSS Indica'!$C:$AQ,27,0)</f>
        <v>#N/A</v>
      </c>
      <c r="AS515" s="403" t="e">
        <f>VLOOKUP($A515,'Data EYFSS Indica'!$C:$AQ,28,0)</f>
        <v>#N/A</v>
      </c>
      <c r="AT515" s="409" t="e">
        <f t="shared" si="207"/>
        <v>#N/A</v>
      </c>
      <c r="AU515" s="409" t="e">
        <f>(VLOOKUP($A515,'Data EYFSS Indica'!$C:$AQ,24,0))/3.2*AU$3</f>
        <v>#N/A</v>
      </c>
      <c r="AV515" s="413" t="e">
        <f t="shared" si="208"/>
        <v>#N/A</v>
      </c>
      <c r="AW515" s="410" t="e">
        <f t="shared" si="215"/>
        <v>#N/A</v>
      </c>
      <c r="AX515" s="410" t="e">
        <f t="shared" si="216"/>
        <v>#N/A</v>
      </c>
      <c r="AY515" s="410" t="e">
        <f t="shared" si="217"/>
        <v>#N/A</v>
      </c>
      <c r="AZ515" s="642">
        <f>(SUMIF('Spring 2023 School'!B:B,Budget!A515,'Spring 2023 School'!AG:AG)+SUMIF('Summer 2023 School'!B:B,Budget!A515,'Summer 2023 School'!AG:AG)+SUMIF('Autumn 2023 School'!B:B,Budget!A515,'Autumn 2023 School'!AG:AG))</f>
        <v>0</v>
      </c>
      <c r="BA515" s="410">
        <f t="shared" si="218"/>
        <v>0</v>
      </c>
      <c r="BI515">
        <f t="shared" si="212"/>
        <v>450</v>
      </c>
      <c r="BJ515">
        <f t="shared" si="213"/>
        <v>1575</v>
      </c>
      <c r="BK515">
        <f t="shared" si="214"/>
        <v>2475</v>
      </c>
    </row>
    <row r="516" spans="1:63" x14ac:dyDescent="0.35">
      <c r="A516" s="231">
        <v>6850</v>
      </c>
      <c r="B516" t="s">
        <v>639</v>
      </c>
      <c r="C516" s="231">
        <f>IF(ISNA(VLOOKUP($A516,'Spring 2023 PVI'!$B$3:$AF$220,6,FALSE)),0,(VLOOKUP($A516,'Spring 2023 PVI'!$B$3:$AF$220,6,FALSE)))</f>
        <v>0</v>
      </c>
      <c r="D516" s="231">
        <f>IF(ISNA(VLOOKUP($A516,'Summer 2023 PVI'!$B$2:$AF$217,6,FALSE)),0,(VLOOKUP($A516,'Summer 2023 PVI'!$B$2:$AF$217,6,FALSE)))</f>
        <v>0</v>
      </c>
      <c r="E516" s="231">
        <f>IF(ISNA(VLOOKUP($A516,'Autumn 2023 PVI'!$B$2:$AH$214,6,FALSE)),0,(VLOOKUP($A516,'Autumn 2023 PVI'!$B$2:$AH$214,6,FALSE)))</f>
        <v>0</v>
      </c>
      <c r="F516" s="231">
        <f>IF(ISNA(VLOOKUP($A516,'Spring 2023 PVI'!$B$3:$AF$219,9,FALSE)),0,(VLOOKUP($A516,'Spring 2023 PVI'!$B$3:$AF$219,8,FALSE)))</f>
        <v>0</v>
      </c>
      <c r="G516" s="231">
        <f>IF(ISNA(VLOOKUP($A516,'Summer 2023 PVI'!$B$2:$AF$216,9,FALSE)),0,(VLOOKUP($A516,'Summer 2023 PVI'!$B$2:$AF$216,8,FALSE)))</f>
        <v>0</v>
      </c>
      <c r="H516" s="231">
        <f>IF(ISNA(VLOOKUP($A516,'Autumn 2023 PVI'!$B$2:$AH$214,9,FALSE)),0,(VLOOKUP($A516,'Autumn 2023 PVI'!$B$2:$AH$214,9,FALSE)))</f>
        <v>0</v>
      </c>
      <c r="I516" s="231">
        <f>IF(ISNA(VLOOKUP($A516,'Spring 2023 PVI'!$B$3:$AF$219,13,FALSE)),0,(VLOOKUP($A516,'Spring 2023 PVI'!$B$3:$AF$219,13,FALSE)))</f>
        <v>0</v>
      </c>
      <c r="J516" s="231">
        <f>IF(ISNA(VLOOKUP($A516,'Summer 2023 PVI'!$B$2:$AF$216,13,FALSE)),0,(VLOOKUP($A516,'Summer 2023 PVI'!$B$2:$AF$216,13,FALSE)))</f>
        <v>0</v>
      </c>
      <c r="K516" s="231">
        <f>IF(ISNA(VLOOKUP($A516,'Autumn 2023 PVI'!$B$2:$AH$214,13,FALSE)),0,(VLOOKUP($A516,'Autumn 2023 PVI'!$B$2:$AH$214,13,FALSE)))</f>
        <v>0</v>
      </c>
      <c r="L516" s="231">
        <f>IF(ISNA(VLOOKUP($A516,'Spring 2023 PVI'!$B$3:$AF$219,16,FALSE)),0,(VLOOKUP($A516,'Spring 2023 PVI'!$B$3:$AF$219,16,FALSE)))</f>
        <v>0</v>
      </c>
      <c r="M516" s="231">
        <f>IF(ISNA(VLOOKUP($A516,'Summer 2023 PVI'!$B$2:$AF$216,16,FALSE)),0,(VLOOKUP($A516,'Summer 2023 PVI'!$B$2:$AF$216,16,FALSE)))</f>
        <v>0</v>
      </c>
      <c r="N516" s="231">
        <f>IF(ISNA(VLOOKUP($A516,'Autumn 2023 PVI'!$B$2:$AH$214,16,FALSE)),0,(VLOOKUP($A516,'Autumn 2023 PVI'!$B$2:$AH$214,16,FALSE)))</f>
        <v>0</v>
      </c>
      <c r="O516" s="231">
        <f>IF(ISNA(VLOOKUP($A516,'Spring 2023 PVI'!$B$3:$AF$219,3,FALSE)),0,(VLOOKUP($A516,'Spring 2023 PVI'!$B$3:$AF$219,3,FALSE)))</f>
        <v>0</v>
      </c>
      <c r="P516" s="231">
        <f>IF(ISNA(VLOOKUP($A516,'Summer 2023 PVI'!$B$3:$AF$216,3,FALSE)),0,(VLOOKUP($A516,'Summer 2023 PVI'!$B$2:$AF$216,3,FALSE)))</f>
        <v>0</v>
      </c>
      <c r="Q516" s="231">
        <f>IF(ISNA(VLOOKUP($A516,'Autumn 2023 PVI'!$B$2:$AF$214,3,FALSE)),0,(VLOOKUP($A516,'Autumn 2023 PVI'!$B$2:$AF$214,3,FALSE)))</f>
        <v>0</v>
      </c>
      <c r="R516" s="231">
        <f>IF(ISNA(VLOOKUP($A516,'Spring 2023 PVI'!$B$3:$AF$219,10,FALSE)),0,(VLOOKUP($A516,'Spring 2023 PVI'!$B$3:$AF$219,10,FALSE)))</f>
        <v>0</v>
      </c>
      <c r="S516" s="231">
        <f>IF(ISNA(VLOOKUP($A516,'Summer 2023 PVI'!$B$2:$AF$216,10,FALSE)),0,(VLOOKUP($A516,'Summer 2023 PVI'!$B$2:$AF$216,10,FALSE)))</f>
        <v>0</v>
      </c>
      <c r="T516" s="231">
        <f>IF(ISNA(VLOOKUP($A516,'Autumn 2023 PVI'!$B$2:$AH$214,10,FALSE)),0,(VLOOKUP($A516,'Autumn 2023 PVI'!$B$2:$AH$214,10,FALSE)))</f>
        <v>0</v>
      </c>
      <c r="U516" s="231">
        <f>IF(ISNA(VLOOKUP($A516,'Spring 2023 PVI'!$B$3:$AF$219,26,FALSE)),0,(VLOOKUP($A516,'Spring 2023 PVI'!$B$3:$AF$219,26,FALSE)))</f>
        <v>0</v>
      </c>
      <c r="V516" s="231">
        <f>IF(ISNA(VLOOKUP($A516,'Spring 2023 PVI'!$B$3:$AF$219,26,FALSE)),0,(VLOOKUP($A516,'Spring 2023 PVI'!$B$3:$AF$219,26,FALSE)))</f>
        <v>0</v>
      </c>
      <c r="W516" s="231">
        <f>IF(ISNA(VLOOKUP($A516,'Spring 2023 PVI'!$B$3:$AF$219,26,FALSE)),0,(VLOOKUP($A516,'Spring 2023 PVI'!$B$3:$AF$219,26,FALSE)))</f>
        <v>0</v>
      </c>
      <c r="X516" s="231">
        <f>IF(ISNA(VLOOKUP($A516,'Spring 2023 PVI'!$B$3:$AF$219,27,FALSE)),0,(VLOOKUP($A516,'Spring 2023 PVI'!$B$3:$AF$219,27,FALSE)))</f>
        <v>0</v>
      </c>
      <c r="Y516" s="231">
        <f>IF(ISNA(VLOOKUP($A516,'Spring 2023 PVI'!$B$3:$AF$219,27,FALSE)),0,(VLOOKUP($A516,'Spring 2023 PVI'!$B$3:$AF$219,27,FALSE)))</f>
        <v>0</v>
      </c>
      <c r="Z516" s="231">
        <f>IF(ISNA(VLOOKUP($A516,'Spring 2023 PVI'!$B$3:$AF$219,27,FALSE)),0,(VLOOKUP($A516,'Spring 2023 PVI'!$B$3:$AF$219,27,FALSE)))</f>
        <v>0</v>
      </c>
      <c r="AA516" s="231">
        <f>IF(ISNA(VLOOKUP($A516,'Spring 2023 PVI'!$B$3:$AF$219,28,FALSE)),0,(VLOOKUP($A516,'Spring 2023 PVI'!$B$3:$AF$219,28,FALSE)))</f>
        <v>0</v>
      </c>
      <c r="AB516" s="231">
        <f>IF(ISNA(VLOOKUP($A516,'Spring 2023 PVI'!$B$3:$AF$219,28,FALSE)),0,(VLOOKUP($A516,'Spring 2023 PVI'!$B$3:$AF$219,28,FALSE)))</f>
        <v>0</v>
      </c>
      <c r="AC516" s="231">
        <f>IF(ISNA(VLOOKUP($A516,'Spring 2023 PVI'!$B$3:$AF$219,28,FALSE)),0,(VLOOKUP($A516,'Spring 2023 PVI'!$B$3:$AF$219,28,FALSE)))</f>
        <v>0</v>
      </c>
      <c r="AD516" s="384">
        <f t="shared" si="202"/>
        <v>0</v>
      </c>
      <c r="AE516" s="403">
        <v>105</v>
      </c>
      <c r="AF516" s="403">
        <v>195</v>
      </c>
      <c r="AG516" s="403">
        <v>105</v>
      </c>
      <c r="AH516" s="384">
        <f t="shared" si="209"/>
        <v>2433.9</v>
      </c>
      <c r="AI516" s="384">
        <f t="shared" si="210"/>
        <v>2148.9</v>
      </c>
      <c r="AJ516" s="384">
        <f t="shared" si="211"/>
        <v>319.2</v>
      </c>
      <c r="AK516" s="384">
        <f t="shared" si="203"/>
        <v>4902</v>
      </c>
      <c r="AL516" s="403">
        <f>IF(ISNA(VLOOKUP($A516,'Spring 2023 PVI'!$B521:$AD521,29,FALSE)),0,(VLOOKUP($A516,'Spring 2023 PVI'!$B521:$AD521,29,FALSE)))</f>
        <v>0</v>
      </c>
      <c r="AM516" s="403">
        <f>IF(ISNA(VLOOKUP($A516,'Spring 2023 PVI'!$B521:$AZ521,30,FALSE)),0,(VLOOKUP($A516,'Spring 2023 PVI'!$B521:$AZ521,30,FALSE)))</f>
        <v>0</v>
      </c>
      <c r="AN516" s="402">
        <f t="shared" si="204"/>
        <v>0</v>
      </c>
      <c r="AO516" s="404">
        <f t="shared" si="205"/>
        <v>0</v>
      </c>
      <c r="AP516" s="384">
        <f t="shared" si="206"/>
        <v>4902</v>
      </c>
      <c r="AQ516" s="403"/>
      <c r="AR516" s="403" t="e">
        <f>VLOOKUP($A516,'Data EYFSS Indica'!$C:$AQ,27,0)</f>
        <v>#N/A</v>
      </c>
      <c r="AS516" s="403" t="e">
        <f>VLOOKUP($A516,'Data EYFSS Indica'!$C:$AQ,28,0)</f>
        <v>#N/A</v>
      </c>
      <c r="AT516" s="409" t="e">
        <f t="shared" si="207"/>
        <v>#N/A</v>
      </c>
      <c r="AU516" s="409" t="e">
        <f>(VLOOKUP($A516,'Data EYFSS Indica'!$C:$AQ,24,0))/3.2*AU$3</f>
        <v>#N/A</v>
      </c>
      <c r="AV516" s="413" t="e">
        <f t="shared" si="208"/>
        <v>#N/A</v>
      </c>
      <c r="AW516" s="410" t="e">
        <f t="shared" si="215"/>
        <v>#N/A</v>
      </c>
      <c r="AX516" s="410" t="e">
        <f t="shared" si="216"/>
        <v>#N/A</v>
      </c>
      <c r="AY516" s="410" t="e">
        <f t="shared" si="217"/>
        <v>#N/A</v>
      </c>
      <c r="AZ516" s="642">
        <f>(SUMIF('Spring 2023 School'!B:B,Budget!A516,'Spring 2023 School'!AG:AG)+SUMIF('Summer 2023 School'!B:B,Budget!A516,'Summer 2023 School'!AG:AG)+SUMIF('Autumn 2023 School'!B:B,Budget!A516,'Autumn 2023 School'!AG:AG))</f>
        <v>1</v>
      </c>
      <c r="BA516" s="410">
        <f t="shared" si="218"/>
        <v>910</v>
      </c>
      <c r="BI516">
        <f t="shared" si="212"/>
        <v>1575</v>
      </c>
      <c r="BJ516">
        <f t="shared" si="213"/>
        <v>2925</v>
      </c>
      <c r="BK516">
        <f t="shared" si="214"/>
        <v>1575</v>
      </c>
    </row>
    <row r="517" spans="1:63" x14ac:dyDescent="0.35">
      <c r="A517" s="231">
        <v>6861</v>
      </c>
      <c r="B517" t="s">
        <v>640</v>
      </c>
      <c r="C517" s="231">
        <f>IF(ISNA(VLOOKUP($A517,'Spring 2023 PVI'!$B$3:$AF$220,6,FALSE)),0,(VLOOKUP($A517,'Spring 2023 PVI'!$B$3:$AF$220,6,FALSE)))</f>
        <v>0</v>
      </c>
      <c r="D517" s="231">
        <f>IF(ISNA(VLOOKUP($A517,'Summer 2023 PVI'!$B$2:$AF$217,6,FALSE)),0,(VLOOKUP($A517,'Summer 2023 PVI'!$B$2:$AF$217,6,FALSE)))</f>
        <v>0</v>
      </c>
      <c r="E517" s="231">
        <f>IF(ISNA(VLOOKUP($A517,'Autumn 2023 PVI'!$B$2:$AH$214,6,FALSE)),0,(VLOOKUP($A517,'Autumn 2023 PVI'!$B$2:$AH$214,6,FALSE)))</f>
        <v>0</v>
      </c>
      <c r="F517" s="231">
        <f>IF(ISNA(VLOOKUP($A517,'Spring 2023 PVI'!$B$3:$AF$219,9,FALSE)),0,(VLOOKUP($A517,'Spring 2023 PVI'!$B$3:$AF$219,8,FALSE)))</f>
        <v>0</v>
      </c>
      <c r="G517" s="231">
        <f>IF(ISNA(VLOOKUP($A517,'Summer 2023 PVI'!$B$2:$AF$216,9,FALSE)),0,(VLOOKUP($A517,'Summer 2023 PVI'!$B$2:$AF$216,8,FALSE)))</f>
        <v>0</v>
      </c>
      <c r="H517" s="231">
        <f>IF(ISNA(VLOOKUP($A517,'Autumn 2023 PVI'!$B$2:$AH$214,9,FALSE)),0,(VLOOKUP($A517,'Autumn 2023 PVI'!$B$2:$AH$214,9,FALSE)))</f>
        <v>0</v>
      </c>
      <c r="I517" s="231">
        <f>IF(ISNA(VLOOKUP($A517,'Spring 2023 PVI'!$B$3:$AF$219,13,FALSE)),0,(VLOOKUP($A517,'Spring 2023 PVI'!$B$3:$AF$219,13,FALSE)))</f>
        <v>0</v>
      </c>
      <c r="J517" s="231">
        <f>IF(ISNA(VLOOKUP($A517,'Summer 2023 PVI'!$B$2:$AF$216,13,FALSE)),0,(VLOOKUP($A517,'Summer 2023 PVI'!$B$2:$AF$216,13,FALSE)))</f>
        <v>0</v>
      </c>
      <c r="K517" s="231">
        <f>IF(ISNA(VLOOKUP($A517,'Autumn 2023 PVI'!$B$2:$AH$214,13,FALSE)),0,(VLOOKUP($A517,'Autumn 2023 PVI'!$B$2:$AH$214,13,FALSE)))</f>
        <v>0</v>
      </c>
      <c r="L517" s="231">
        <f>IF(ISNA(VLOOKUP($A517,'Spring 2023 PVI'!$B$3:$AF$219,16,FALSE)),0,(VLOOKUP($A517,'Spring 2023 PVI'!$B$3:$AF$219,16,FALSE)))</f>
        <v>0</v>
      </c>
      <c r="M517" s="231">
        <f>IF(ISNA(VLOOKUP($A517,'Summer 2023 PVI'!$B$2:$AF$216,16,FALSE)),0,(VLOOKUP($A517,'Summer 2023 PVI'!$B$2:$AF$216,16,FALSE)))</f>
        <v>0</v>
      </c>
      <c r="N517" s="231">
        <f>IF(ISNA(VLOOKUP($A517,'Autumn 2023 PVI'!$B$2:$AH$214,16,FALSE)),0,(VLOOKUP($A517,'Autumn 2023 PVI'!$B$2:$AH$214,16,FALSE)))</f>
        <v>0</v>
      </c>
      <c r="O517" s="231">
        <f>IF(ISNA(VLOOKUP($A517,'Spring 2023 PVI'!$B$3:$AF$219,3,FALSE)),0,(VLOOKUP($A517,'Spring 2023 PVI'!$B$3:$AF$219,3,FALSE)))</f>
        <v>0</v>
      </c>
      <c r="P517" s="231">
        <f>IF(ISNA(VLOOKUP($A517,'Summer 2023 PVI'!$B$3:$AF$216,3,FALSE)),0,(VLOOKUP($A517,'Summer 2023 PVI'!$B$2:$AF$216,3,FALSE)))</f>
        <v>0</v>
      </c>
      <c r="Q517" s="231">
        <f>IF(ISNA(VLOOKUP($A517,'Autumn 2023 PVI'!$B$2:$AF$214,3,FALSE)),0,(VLOOKUP($A517,'Autumn 2023 PVI'!$B$2:$AF$214,3,FALSE)))</f>
        <v>0</v>
      </c>
      <c r="R517" s="231">
        <f>IF(ISNA(VLOOKUP($A517,'Spring 2023 PVI'!$B$3:$AF$219,10,FALSE)),0,(VLOOKUP($A517,'Spring 2023 PVI'!$B$3:$AF$219,10,FALSE)))</f>
        <v>0</v>
      </c>
      <c r="S517" s="231">
        <f>IF(ISNA(VLOOKUP($A517,'Summer 2023 PVI'!$B$2:$AF$216,10,FALSE)),0,(VLOOKUP($A517,'Summer 2023 PVI'!$B$2:$AF$216,10,FALSE)))</f>
        <v>0</v>
      </c>
      <c r="T517" s="231">
        <f>IF(ISNA(VLOOKUP($A517,'Autumn 2023 PVI'!$B$2:$AH$214,10,FALSE)),0,(VLOOKUP($A517,'Autumn 2023 PVI'!$B$2:$AH$214,10,FALSE)))</f>
        <v>0</v>
      </c>
      <c r="U517" s="231">
        <f>IF(ISNA(VLOOKUP($A517,'Spring 2023 PVI'!$B$3:$AF$219,26,FALSE)),0,(VLOOKUP($A517,'Spring 2023 PVI'!$B$3:$AF$219,26,FALSE)))</f>
        <v>0</v>
      </c>
      <c r="V517" s="231">
        <f>IF(ISNA(VLOOKUP($A517,'Spring 2023 PVI'!$B$3:$AF$219,26,FALSE)),0,(VLOOKUP($A517,'Spring 2023 PVI'!$B$3:$AF$219,26,FALSE)))</f>
        <v>0</v>
      </c>
      <c r="W517" s="231">
        <f>IF(ISNA(VLOOKUP($A517,'Spring 2023 PVI'!$B$3:$AF$219,26,FALSE)),0,(VLOOKUP($A517,'Spring 2023 PVI'!$B$3:$AF$219,26,FALSE)))</f>
        <v>0</v>
      </c>
      <c r="X517" s="231">
        <f>IF(ISNA(VLOOKUP($A517,'Spring 2023 PVI'!$B$3:$AF$219,27,FALSE)),0,(VLOOKUP($A517,'Spring 2023 PVI'!$B$3:$AF$219,27,FALSE)))</f>
        <v>0</v>
      </c>
      <c r="Y517" s="231">
        <f>IF(ISNA(VLOOKUP($A517,'Spring 2023 PVI'!$B$3:$AF$219,27,FALSE)),0,(VLOOKUP($A517,'Spring 2023 PVI'!$B$3:$AF$219,27,FALSE)))</f>
        <v>0</v>
      </c>
      <c r="Z517" s="231">
        <f>IF(ISNA(VLOOKUP($A517,'Spring 2023 PVI'!$B$3:$AF$219,27,FALSE)),0,(VLOOKUP($A517,'Spring 2023 PVI'!$B$3:$AF$219,27,FALSE)))</f>
        <v>0</v>
      </c>
      <c r="AA517" s="231">
        <f>IF(ISNA(VLOOKUP($A517,'Spring 2023 PVI'!$B$3:$AF$219,28,FALSE)),0,(VLOOKUP($A517,'Spring 2023 PVI'!$B$3:$AF$219,28,FALSE)))</f>
        <v>0</v>
      </c>
      <c r="AB517" s="231">
        <f>IF(ISNA(VLOOKUP($A517,'Spring 2023 PVI'!$B$3:$AF$219,28,FALSE)),0,(VLOOKUP($A517,'Spring 2023 PVI'!$B$3:$AF$219,28,FALSE)))</f>
        <v>0</v>
      </c>
      <c r="AC517" s="231">
        <f>IF(ISNA(VLOOKUP($A517,'Spring 2023 PVI'!$B$3:$AF$219,28,FALSE)),0,(VLOOKUP($A517,'Spring 2023 PVI'!$B$3:$AF$219,28,FALSE)))</f>
        <v>0</v>
      </c>
      <c r="AD517" s="384">
        <f t="shared" si="202"/>
        <v>0</v>
      </c>
      <c r="AE517" s="403">
        <v>15</v>
      </c>
      <c r="AF517" s="403">
        <v>0</v>
      </c>
      <c r="AG517" s="403">
        <v>0</v>
      </c>
      <c r="AH517" s="384">
        <f t="shared" si="209"/>
        <v>347.7</v>
      </c>
      <c r="AI517" s="384">
        <f t="shared" si="210"/>
        <v>0</v>
      </c>
      <c r="AJ517" s="384">
        <f t="shared" si="211"/>
        <v>0</v>
      </c>
      <c r="AK517" s="384">
        <f t="shared" si="203"/>
        <v>347.7</v>
      </c>
      <c r="AL517" s="403">
        <f>IF(ISNA(VLOOKUP($A517,'Spring 2023 PVI'!$B522:$AD522,29,FALSE)),0,(VLOOKUP($A517,'Spring 2023 PVI'!$B522:$AD522,29,FALSE)))</f>
        <v>0</v>
      </c>
      <c r="AM517" s="403">
        <f>IF(ISNA(VLOOKUP($A517,'Spring 2023 PVI'!$B522:$AZ522,30,FALSE)),0,(VLOOKUP($A517,'Spring 2023 PVI'!$B522:$AZ522,30,FALSE)))</f>
        <v>0</v>
      </c>
      <c r="AN517" s="402">
        <f t="shared" si="204"/>
        <v>0</v>
      </c>
      <c r="AO517" s="404">
        <f t="shared" si="205"/>
        <v>0</v>
      </c>
      <c r="AP517" s="384">
        <f t="shared" si="206"/>
        <v>347.7</v>
      </c>
      <c r="AQ517" s="403"/>
      <c r="AR517" s="403" t="e">
        <f>VLOOKUP($A517,'Data EYFSS Indica'!$C:$AQ,27,0)</f>
        <v>#N/A</v>
      </c>
      <c r="AS517" s="403" t="e">
        <f>VLOOKUP($A517,'Data EYFSS Indica'!$C:$AQ,28,0)</f>
        <v>#N/A</v>
      </c>
      <c r="AT517" s="409" t="e">
        <f t="shared" si="207"/>
        <v>#N/A</v>
      </c>
      <c r="AU517" s="409" t="e">
        <f>(VLOOKUP($A517,'Data EYFSS Indica'!$C:$AQ,24,0))/3.2*AU$3</f>
        <v>#N/A</v>
      </c>
      <c r="AV517" s="413" t="e">
        <f t="shared" si="208"/>
        <v>#N/A</v>
      </c>
      <c r="AW517" s="410" t="e">
        <f t="shared" si="215"/>
        <v>#N/A</v>
      </c>
      <c r="AX517" s="410" t="e">
        <f t="shared" si="216"/>
        <v>#N/A</v>
      </c>
      <c r="AY517" s="410" t="e">
        <f t="shared" si="217"/>
        <v>#N/A</v>
      </c>
      <c r="AZ517" s="642">
        <f>(SUMIF('Spring 2023 School'!B:B,Budget!A517,'Spring 2023 School'!AG:AG)+SUMIF('Summer 2023 School'!B:B,Budget!A517,'Summer 2023 School'!AG:AG)+SUMIF('Autumn 2023 School'!B:B,Budget!A517,'Autumn 2023 School'!AG:AG))</f>
        <v>0</v>
      </c>
      <c r="BA517" s="410">
        <f t="shared" si="218"/>
        <v>0</v>
      </c>
      <c r="BI517">
        <f t="shared" si="212"/>
        <v>225</v>
      </c>
      <c r="BJ517">
        <f t="shared" si="213"/>
        <v>0</v>
      </c>
      <c r="BK517">
        <f t="shared" si="214"/>
        <v>0</v>
      </c>
    </row>
    <row r="518" spans="1:63" x14ac:dyDescent="0.35">
      <c r="A518" s="231">
        <v>6887</v>
      </c>
      <c r="B518" t="s">
        <v>641</v>
      </c>
      <c r="C518" s="231">
        <f>IF(ISNA(VLOOKUP($A518,'Spring 2023 PVI'!$B$3:$AF$220,6,FALSE)),0,(VLOOKUP($A518,'Spring 2023 PVI'!$B$3:$AF$220,6,FALSE)))</f>
        <v>0</v>
      </c>
      <c r="D518" s="231">
        <f>IF(ISNA(VLOOKUP($A518,'Summer 2023 PVI'!$B$2:$AF$217,6,FALSE)),0,(VLOOKUP($A518,'Summer 2023 PVI'!$B$2:$AF$217,6,FALSE)))</f>
        <v>0</v>
      </c>
      <c r="E518" s="231">
        <f>IF(ISNA(VLOOKUP($A518,'Autumn 2023 PVI'!$B$2:$AH$214,6,FALSE)),0,(VLOOKUP($A518,'Autumn 2023 PVI'!$B$2:$AH$214,6,FALSE)))</f>
        <v>0</v>
      </c>
      <c r="F518" s="231">
        <f>IF(ISNA(VLOOKUP($A518,'Spring 2023 PVI'!$B$3:$AF$219,9,FALSE)),0,(VLOOKUP($A518,'Spring 2023 PVI'!$B$3:$AF$219,8,FALSE)))</f>
        <v>0</v>
      </c>
      <c r="G518" s="231">
        <f>IF(ISNA(VLOOKUP($A518,'Summer 2023 PVI'!$B$2:$AF$216,9,FALSE)),0,(VLOOKUP($A518,'Summer 2023 PVI'!$B$2:$AF$216,8,FALSE)))</f>
        <v>0</v>
      </c>
      <c r="H518" s="231">
        <f>IF(ISNA(VLOOKUP($A518,'Autumn 2023 PVI'!$B$2:$AH$214,9,FALSE)),0,(VLOOKUP($A518,'Autumn 2023 PVI'!$B$2:$AH$214,9,FALSE)))</f>
        <v>0</v>
      </c>
      <c r="I518" s="231">
        <f>IF(ISNA(VLOOKUP($A518,'Spring 2023 PVI'!$B$3:$AF$219,13,FALSE)),0,(VLOOKUP($A518,'Spring 2023 PVI'!$B$3:$AF$219,13,FALSE)))</f>
        <v>0</v>
      </c>
      <c r="J518" s="231">
        <f>IF(ISNA(VLOOKUP($A518,'Summer 2023 PVI'!$B$2:$AF$216,13,FALSE)),0,(VLOOKUP($A518,'Summer 2023 PVI'!$B$2:$AF$216,13,FALSE)))</f>
        <v>0</v>
      </c>
      <c r="K518" s="231">
        <f>IF(ISNA(VLOOKUP($A518,'Autumn 2023 PVI'!$B$2:$AH$214,13,FALSE)),0,(VLOOKUP($A518,'Autumn 2023 PVI'!$B$2:$AH$214,13,FALSE)))</f>
        <v>0</v>
      </c>
      <c r="L518" s="231">
        <f>IF(ISNA(VLOOKUP($A518,'Spring 2023 PVI'!$B$3:$AF$219,16,FALSE)),0,(VLOOKUP($A518,'Spring 2023 PVI'!$B$3:$AF$219,16,FALSE)))</f>
        <v>0</v>
      </c>
      <c r="M518" s="231">
        <f>IF(ISNA(VLOOKUP($A518,'Summer 2023 PVI'!$B$2:$AF$216,16,FALSE)),0,(VLOOKUP($A518,'Summer 2023 PVI'!$B$2:$AF$216,16,FALSE)))</f>
        <v>0</v>
      </c>
      <c r="N518" s="231">
        <f>IF(ISNA(VLOOKUP($A518,'Autumn 2023 PVI'!$B$2:$AH$214,16,FALSE)),0,(VLOOKUP($A518,'Autumn 2023 PVI'!$B$2:$AH$214,16,FALSE)))</f>
        <v>0</v>
      </c>
      <c r="O518" s="231">
        <f>IF(ISNA(VLOOKUP($A518,'Spring 2023 PVI'!$B$3:$AF$219,3,FALSE)),0,(VLOOKUP($A518,'Spring 2023 PVI'!$B$3:$AF$219,3,FALSE)))</f>
        <v>0</v>
      </c>
      <c r="P518" s="231">
        <f>IF(ISNA(VLOOKUP($A518,'Summer 2023 PVI'!$B$3:$AF$216,3,FALSE)),0,(VLOOKUP($A518,'Summer 2023 PVI'!$B$2:$AF$216,3,FALSE)))</f>
        <v>0</v>
      </c>
      <c r="Q518" s="231">
        <f>IF(ISNA(VLOOKUP($A518,'Autumn 2023 PVI'!$B$2:$AF$214,3,FALSE)),0,(VLOOKUP($A518,'Autumn 2023 PVI'!$B$2:$AF$214,3,FALSE)))</f>
        <v>0</v>
      </c>
      <c r="R518" s="231">
        <f>IF(ISNA(VLOOKUP($A518,'Spring 2023 PVI'!$B$3:$AF$219,10,FALSE)),0,(VLOOKUP($A518,'Spring 2023 PVI'!$B$3:$AF$219,10,FALSE)))</f>
        <v>0</v>
      </c>
      <c r="S518" s="231">
        <f>IF(ISNA(VLOOKUP($A518,'Summer 2023 PVI'!$B$2:$AF$216,10,FALSE)),0,(VLOOKUP($A518,'Summer 2023 PVI'!$B$2:$AF$216,10,FALSE)))</f>
        <v>0</v>
      </c>
      <c r="T518" s="231">
        <f>IF(ISNA(VLOOKUP($A518,'Autumn 2023 PVI'!$B$2:$AH$214,10,FALSE)),0,(VLOOKUP($A518,'Autumn 2023 PVI'!$B$2:$AH$214,10,FALSE)))</f>
        <v>0</v>
      </c>
      <c r="U518" s="231">
        <f>IF(ISNA(VLOOKUP($A518,'Spring 2023 PVI'!$B$3:$AF$219,26,FALSE)),0,(VLOOKUP($A518,'Spring 2023 PVI'!$B$3:$AF$219,26,FALSE)))</f>
        <v>0</v>
      </c>
      <c r="V518" s="231">
        <f>IF(ISNA(VLOOKUP($A518,'Spring 2023 PVI'!$B$3:$AF$219,26,FALSE)),0,(VLOOKUP($A518,'Spring 2023 PVI'!$B$3:$AF$219,26,FALSE)))</f>
        <v>0</v>
      </c>
      <c r="W518" s="231">
        <f>IF(ISNA(VLOOKUP($A518,'Spring 2023 PVI'!$B$3:$AF$219,26,FALSE)),0,(VLOOKUP($A518,'Spring 2023 PVI'!$B$3:$AF$219,26,FALSE)))</f>
        <v>0</v>
      </c>
      <c r="X518" s="231">
        <f>IF(ISNA(VLOOKUP($A518,'Spring 2023 PVI'!$B$3:$AF$219,27,FALSE)),0,(VLOOKUP($A518,'Spring 2023 PVI'!$B$3:$AF$219,27,FALSE)))</f>
        <v>0</v>
      </c>
      <c r="Y518" s="231">
        <f>IF(ISNA(VLOOKUP($A518,'Spring 2023 PVI'!$B$3:$AF$219,27,FALSE)),0,(VLOOKUP($A518,'Spring 2023 PVI'!$B$3:$AF$219,27,FALSE)))</f>
        <v>0</v>
      </c>
      <c r="Z518" s="231">
        <f>IF(ISNA(VLOOKUP($A518,'Spring 2023 PVI'!$B$3:$AF$219,27,FALSE)),0,(VLOOKUP($A518,'Spring 2023 PVI'!$B$3:$AF$219,27,FALSE)))</f>
        <v>0</v>
      </c>
      <c r="AA518" s="231">
        <f>IF(ISNA(VLOOKUP($A518,'Spring 2023 PVI'!$B$3:$AF$219,28,FALSE)),0,(VLOOKUP($A518,'Spring 2023 PVI'!$B$3:$AF$219,28,FALSE)))</f>
        <v>0</v>
      </c>
      <c r="AB518" s="231">
        <f>IF(ISNA(VLOOKUP($A518,'Spring 2023 PVI'!$B$3:$AF$219,28,FALSE)),0,(VLOOKUP($A518,'Spring 2023 PVI'!$B$3:$AF$219,28,FALSE)))</f>
        <v>0</v>
      </c>
      <c r="AC518" s="231">
        <f>IF(ISNA(VLOOKUP($A518,'Spring 2023 PVI'!$B$3:$AF$219,28,FALSE)),0,(VLOOKUP($A518,'Spring 2023 PVI'!$B$3:$AF$219,28,FALSE)))</f>
        <v>0</v>
      </c>
      <c r="AD518" s="384">
        <f t="shared" si="202"/>
        <v>0</v>
      </c>
      <c r="AE518" s="403">
        <v>0</v>
      </c>
      <c r="AF518" s="403">
        <v>0</v>
      </c>
      <c r="AG518" s="403">
        <v>15</v>
      </c>
      <c r="AH518" s="384">
        <f t="shared" si="209"/>
        <v>0</v>
      </c>
      <c r="AI518" s="384">
        <f t="shared" si="210"/>
        <v>0</v>
      </c>
      <c r="AJ518" s="384">
        <f t="shared" si="211"/>
        <v>45.6</v>
      </c>
      <c r="AK518" s="384">
        <f t="shared" si="203"/>
        <v>45.6</v>
      </c>
      <c r="AL518" s="403">
        <f>IF(ISNA(VLOOKUP($A518,'Spring 2023 PVI'!$B523:$AD523,29,FALSE)),0,(VLOOKUP($A518,'Spring 2023 PVI'!$B523:$AD523,29,FALSE)))</f>
        <v>0</v>
      </c>
      <c r="AM518" s="403">
        <f>IF(ISNA(VLOOKUP($A518,'Spring 2023 PVI'!$B523:$AZ523,30,FALSE)),0,(VLOOKUP($A518,'Spring 2023 PVI'!$B523:$AZ523,30,FALSE)))</f>
        <v>0</v>
      </c>
      <c r="AN518" s="402">
        <f t="shared" si="204"/>
        <v>0</v>
      </c>
      <c r="AO518" s="404">
        <f t="shared" si="205"/>
        <v>0</v>
      </c>
      <c r="AP518" s="384">
        <f t="shared" si="206"/>
        <v>45.6</v>
      </c>
      <c r="AQ518" s="403"/>
      <c r="AR518" s="403" t="e">
        <f>VLOOKUP($A518,'Data EYFSS Indica'!$C:$AQ,27,0)</f>
        <v>#N/A</v>
      </c>
      <c r="AS518" s="403" t="e">
        <f>VLOOKUP($A518,'Data EYFSS Indica'!$C:$AQ,28,0)</f>
        <v>#N/A</v>
      </c>
      <c r="AT518" s="409" t="e">
        <f t="shared" si="207"/>
        <v>#N/A</v>
      </c>
      <c r="AU518" s="409" t="e">
        <f>(VLOOKUP($A518,'Data EYFSS Indica'!$C:$AQ,24,0))/3.2*AU$3</f>
        <v>#N/A</v>
      </c>
      <c r="AV518" s="413" t="e">
        <f t="shared" si="208"/>
        <v>#N/A</v>
      </c>
      <c r="AW518" s="410" t="e">
        <f t="shared" si="215"/>
        <v>#N/A</v>
      </c>
      <c r="AX518" s="410" t="e">
        <f t="shared" si="216"/>
        <v>#N/A</v>
      </c>
      <c r="AY518" s="410" t="e">
        <f t="shared" si="217"/>
        <v>#N/A</v>
      </c>
      <c r="AZ518" s="642">
        <f>(SUMIF('Spring 2023 School'!B:B,Budget!A518,'Spring 2023 School'!AG:AG)+SUMIF('Summer 2023 School'!B:B,Budget!A518,'Summer 2023 School'!AG:AG)+SUMIF('Autumn 2023 School'!B:B,Budget!A518,'Autumn 2023 School'!AG:AG))</f>
        <v>1</v>
      </c>
      <c r="BA518" s="410">
        <f t="shared" si="218"/>
        <v>910</v>
      </c>
      <c r="BI518">
        <f t="shared" si="212"/>
        <v>0</v>
      </c>
      <c r="BJ518">
        <f t="shared" si="213"/>
        <v>0</v>
      </c>
      <c r="BK518">
        <f t="shared" si="214"/>
        <v>225</v>
      </c>
    </row>
    <row r="519" spans="1:63" x14ac:dyDescent="0.35">
      <c r="A519" s="231">
        <v>6905</v>
      </c>
      <c r="B519" t="s">
        <v>642</v>
      </c>
      <c r="C519" s="231">
        <f>IF(ISNA(VLOOKUP($A519,'Spring 2023 PVI'!$B$3:$AF$220,6,FALSE)),0,(VLOOKUP($A519,'Spring 2023 PVI'!$B$3:$AF$220,6,FALSE)))</f>
        <v>0</v>
      </c>
      <c r="D519" s="231">
        <f>IF(ISNA(VLOOKUP($A519,'Summer 2023 PVI'!$B$2:$AF$217,6,FALSE)),0,(VLOOKUP($A519,'Summer 2023 PVI'!$B$2:$AF$217,6,FALSE)))</f>
        <v>0</v>
      </c>
      <c r="E519" s="231">
        <f>IF(ISNA(VLOOKUP($A519,'Autumn 2023 PVI'!$B$2:$AH$214,6,FALSE)),0,(VLOOKUP($A519,'Autumn 2023 PVI'!$B$2:$AH$214,6,FALSE)))</f>
        <v>0</v>
      </c>
      <c r="F519" s="231">
        <f>IF(ISNA(VLOOKUP($A519,'Spring 2023 PVI'!$B$3:$AF$219,9,FALSE)),0,(VLOOKUP($A519,'Spring 2023 PVI'!$B$3:$AF$219,8,FALSE)))</f>
        <v>0</v>
      </c>
      <c r="G519" s="231">
        <f>IF(ISNA(VLOOKUP($A519,'Summer 2023 PVI'!$B$2:$AF$216,9,FALSE)),0,(VLOOKUP($A519,'Summer 2023 PVI'!$B$2:$AF$216,8,FALSE)))</f>
        <v>0</v>
      </c>
      <c r="H519" s="231">
        <f>IF(ISNA(VLOOKUP($A519,'Autumn 2023 PVI'!$B$2:$AH$214,9,FALSE)),0,(VLOOKUP($A519,'Autumn 2023 PVI'!$B$2:$AH$214,9,FALSE)))</f>
        <v>0</v>
      </c>
      <c r="I519" s="231">
        <f>IF(ISNA(VLOOKUP($A519,'Spring 2023 PVI'!$B$3:$AF$219,13,FALSE)),0,(VLOOKUP($A519,'Spring 2023 PVI'!$B$3:$AF$219,13,FALSE)))</f>
        <v>0</v>
      </c>
      <c r="J519" s="231">
        <f>IF(ISNA(VLOOKUP($A519,'Summer 2023 PVI'!$B$2:$AF$216,13,FALSE)),0,(VLOOKUP($A519,'Summer 2023 PVI'!$B$2:$AF$216,13,FALSE)))</f>
        <v>0</v>
      </c>
      <c r="K519" s="231">
        <f>IF(ISNA(VLOOKUP($A519,'Autumn 2023 PVI'!$B$2:$AH$214,13,FALSE)),0,(VLOOKUP($A519,'Autumn 2023 PVI'!$B$2:$AH$214,13,FALSE)))</f>
        <v>0</v>
      </c>
      <c r="L519" s="231">
        <f>IF(ISNA(VLOOKUP($A519,'Spring 2023 PVI'!$B$3:$AF$219,16,FALSE)),0,(VLOOKUP($A519,'Spring 2023 PVI'!$B$3:$AF$219,16,FALSE)))</f>
        <v>0</v>
      </c>
      <c r="M519" s="231">
        <f>IF(ISNA(VLOOKUP($A519,'Summer 2023 PVI'!$B$2:$AF$216,16,FALSE)),0,(VLOOKUP($A519,'Summer 2023 PVI'!$B$2:$AF$216,16,FALSE)))</f>
        <v>0</v>
      </c>
      <c r="N519" s="231">
        <f>IF(ISNA(VLOOKUP($A519,'Autumn 2023 PVI'!$B$2:$AH$214,16,FALSE)),0,(VLOOKUP($A519,'Autumn 2023 PVI'!$B$2:$AH$214,16,FALSE)))</f>
        <v>0</v>
      </c>
      <c r="O519" s="231">
        <f>IF(ISNA(VLOOKUP($A519,'Spring 2023 PVI'!$B$3:$AF$219,3,FALSE)),0,(VLOOKUP($A519,'Spring 2023 PVI'!$B$3:$AF$219,3,FALSE)))</f>
        <v>0</v>
      </c>
      <c r="P519" s="231">
        <f>IF(ISNA(VLOOKUP($A519,'Summer 2023 PVI'!$B$3:$AF$216,3,FALSE)),0,(VLOOKUP($A519,'Summer 2023 PVI'!$B$2:$AF$216,3,FALSE)))</f>
        <v>0</v>
      </c>
      <c r="Q519" s="231">
        <f>IF(ISNA(VLOOKUP($A519,'Autumn 2023 PVI'!$B$2:$AF$214,3,FALSE)),0,(VLOOKUP($A519,'Autumn 2023 PVI'!$B$2:$AF$214,3,FALSE)))</f>
        <v>0</v>
      </c>
      <c r="R519" s="231">
        <f>IF(ISNA(VLOOKUP($A519,'Spring 2023 PVI'!$B$3:$AF$219,10,FALSE)),0,(VLOOKUP($A519,'Spring 2023 PVI'!$B$3:$AF$219,10,FALSE)))</f>
        <v>0</v>
      </c>
      <c r="S519" s="231">
        <f>IF(ISNA(VLOOKUP($A519,'Summer 2023 PVI'!$B$2:$AF$216,10,FALSE)),0,(VLOOKUP($A519,'Summer 2023 PVI'!$B$2:$AF$216,10,FALSE)))</f>
        <v>0</v>
      </c>
      <c r="T519" s="231">
        <f>IF(ISNA(VLOOKUP($A519,'Autumn 2023 PVI'!$B$2:$AH$214,10,FALSE)),0,(VLOOKUP($A519,'Autumn 2023 PVI'!$B$2:$AH$214,10,FALSE)))</f>
        <v>0</v>
      </c>
      <c r="U519" s="231">
        <f>IF(ISNA(VLOOKUP($A519,'Spring 2023 PVI'!$B$3:$AF$219,26,FALSE)),0,(VLOOKUP($A519,'Spring 2023 PVI'!$B$3:$AF$219,26,FALSE)))</f>
        <v>0</v>
      </c>
      <c r="V519" s="231">
        <f>IF(ISNA(VLOOKUP($A519,'Spring 2023 PVI'!$B$3:$AF$219,26,FALSE)),0,(VLOOKUP($A519,'Spring 2023 PVI'!$B$3:$AF$219,26,FALSE)))</f>
        <v>0</v>
      </c>
      <c r="W519" s="231">
        <f>IF(ISNA(VLOOKUP($A519,'Spring 2023 PVI'!$B$3:$AF$219,26,FALSE)),0,(VLOOKUP($A519,'Spring 2023 PVI'!$B$3:$AF$219,26,FALSE)))</f>
        <v>0</v>
      </c>
      <c r="X519" s="231">
        <f>IF(ISNA(VLOOKUP($A519,'Spring 2023 PVI'!$B$3:$AF$219,27,FALSE)),0,(VLOOKUP($A519,'Spring 2023 PVI'!$B$3:$AF$219,27,FALSE)))</f>
        <v>0</v>
      </c>
      <c r="Y519" s="231">
        <f>IF(ISNA(VLOOKUP($A519,'Spring 2023 PVI'!$B$3:$AF$219,27,FALSE)),0,(VLOOKUP($A519,'Spring 2023 PVI'!$B$3:$AF$219,27,FALSE)))</f>
        <v>0</v>
      </c>
      <c r="Z519" s="231">
        <f>IF(ISNA(VLOOKUP($A519,'Spring 2023 PVI'!$B$3:$AF$219,27,FALSE)),0,(VLOOKUP($A519,'Spring 2023 PVI'!$B$3:$AF$219,27,FALSE)))</f>
        <v>0</v>
      </c>
      <c r="AA519" s="231">
        <f>IF(ISNA(VLOOKUP($A519,'Spring 2023 PVI'!$B$3:$AF$219,28,FALSE)),0,(VLOOKUP($A519,'Spring 2023 PVI'!$B$3:$AF$219,28,FALSE)))</f>
        <v>0</v>
      </c>
      <c r="AB519" s="231">
        <f>IF(ISNA(VLOOKUP($A519,'Spring 2023 PVI'!$B$3:$AF$219,28,FALSE)),0,(VLOOKUP($A519,'Spring 2023 PVI'!$B$3:$AF$219,28,FALSE)))</f>
        <v>0</v>
      </c>
      <c r="AC519" s="231">
        <f>IF(ISNA(VLOOKUP($A519,'Spring 2023 PVI'!$B$3:$AF$219,28,FALSE)),0,(VLOOKUP($A519,'Spring 2023 PVI'!$B$3:$AF$219,28,FALSE)))</f>
        <v>0</v>
      </c>
      <c r="AD519" s="384">
        <f t="shared" si="202"/>
        <v>0</v>
      </c>
      <c r="AE519" s="403">
        <v>0</v>
      </c>
      <c r="AF519" s="403">
        <v>0</v>
      </c>
      <c r="AG519" s="403">
        <v>120</v>
      </c>
      <c r="AH519" s="384">
        <f t="shared" si="209"/>
        <v>0</v>
      </c>
      <c r="AI519" s="384">
        <f t="shared" si="210"/>
        <v>0</v>
      </c>
      <c r="AJ519" s="384">
        <f t="shared" si="211"/>
        <v>364.8</v>
      </c>
      <c r="AK519" s="384">
        <f t="shared" si="203"/>
        <v>364.8</v>
      </c>
      <c r="AL519" s="403">
        <f>IF(ISNA(VLOOKUP($A519,'Spring 2023 PVI'!$B524:$AD524,29,FALSE)),0,(VLOOKUP($A519,'Spring 2023 PVI'!$B524:$AD524,29,FALSE)))</f>
        <v>0</v>
      </c>
      <c r="AM519" s="403">
        <f>IF(ISNA(VLOOKUP($A519,'Spring 2023 PVI'!$B524:$AZ524,30,FALSE)),0,(VLOOKUP($A519,'Spring 2023 PVI'!$B524:$AZ524,30,FALSE)))</f>
        <v>0</v>
      </c>
      <c r="AN519" s="402">
        <f t="shared" si="204"/>
        <v>0</v>
      </c>
      <c r="AO519" s="404">
        <f t="shared" si="205"/>
        <v>0</v>
      </c>
      <c r="AP519" s="384">
        <f t="shared" si="206"/>
        <v>364.8</v>
      </c>
      <c r="AQ519" s="403"/>
      <c r="AR519" s="403" t="e">
        <f>VLOOKUP($A519,'Data EYFSS Indica'!$C:$AQ,27,0)</f>
        <v>#N/A</v>
      </c>
      <c r="AS519" s="403" t="e">
        <f>VLOOKUP($A519,'Data EYFSS Indica'!$C:$AQ,28,0)</f>
        <v>#N/A</v>
      </c>
      <c r="AT519" s="409" t="e">
        <f t="shared" si="207"/>
        <v>#N/A</v>
      </c>
      <c r="AU519" s="409" t="e">
        <f>(VLOOKUP($A519,'Data EYFSS Indica'!$C:$AQ,24,0))/3.2*AU$3</f>
        <v>#N/A</v>
      </c>
      <c r="AV519" s="413" t="e">
        <f t="shared" si="208"/>
        <v>#N/A</v>
      </c>
      <c r="AW519" s="410" t="e">
        <f t="shared" si="215"/>
        <v>#N/A</v>
      </c>
      <c r="AX519" s="410" t="e">
        <f t="shared" si="216"/>
        <v>#N/A</v>
      </c>
      <c r="AY519" s="410" t="e">
        <f t="shared" si="217"/>
        <v>#N/A</v>
      </c>
      <c r="AZ519" s="642">
        <f>(SUMIF('Spring 2023 School'!B:B,Budget!A519,'Spring 2023 School'!AG:AG)+SUMIF('Summer 2023 School'!B:B,Budget!A519,'Summer 2023 School'!AG:AG)+SUMIF('Autumn 2023 School'!B:B,Budget!A519,'Autumn 2023 School'!AG:AG))</f>
        <v>0</v>
      </c>
      <c r="BA519" s="410">
        <f t="shared" si="218"/>
        <v>0</v>
      </c>
      <c r="BI519">
        <f t="shared" si="212"/>
        <v>0</v>
      </c>
      <c r="BJ519">
        <f t="shared" si="213"/>
        <v>0</v>
      </c>
      <c r="BK519">
        <f t="shared" si="214"/>
        <v>1800</v>
      </c>
    </row>
    <row r="520" spans="1:63" x14ac:dyDescent="0.35">
      <c r="A520" s="231">
        <v>6909</v>
      </c>
      <c r="B520" t="s">
        <v>643</v>
      </c>
      <c r="C520" s="231">
        <f>IF(ISNA(VLOOKUP($A520,'Spring 2023 PVI'!$B$3:$AF$220,6,FALSE)),0,(VLOOKUP($A520,'Spring 2023 PVI'!$B$3:$AF$220,6,FALSE)))</f>
        <v>0</v>
      </c>
      <c r="D520" s="231">
        <f>IF(ISNA(VLOOKUP($A520,'Summer 2023 PVI'!$B$2:$AF$217,6,FALSE)),0,(VLOOKUP($A520,'Summer 2023 PVI'!$B$2:$AF$217,6,FALSE)))</f>
        <v>0</v>
      </c>
      <c r="E520" s="231">
        <f>IF(ISNA(VLOOKUP($A520,'Autumn 2023 PVI'!$B$2:$AH$214,6,FALSE)),0,(VLOOKUP($A520,'Autumn 2023 PVI'!$B$2:$AH$214,6,FALSE)))</f>
        <v>0</v>
      </c>
      <c r="F520" s="231">
        <f>IF(ISNA(VLOOKUP($A520,'Spring 2023 PVI'!$B$3:$AF$219,9,FALSE)),0,(VLOOKUP($A520,'Spring 2023 PVI'!$B$3:$AF$219,8,FALSE)))</f>
        <v>0</v>
      </c>
      <c r="G520" s="231">
        <f>IF(ISNA(VLOOKUP($A520,'Summer 2023 PVI'!$B$2:$AF$216,9,FALSE)),0,(VLOOKUP($A520,'Summer 2023 PVI'!$B$2:$AF$216,8,FALSE)))</f>
        <v>0</v>
      </c>
      <c r="H520" s="231">
        <f>IF(ISNA(VLOOKUP($A520,'Autumn 2023 PVI'!$B$2:$AH$214,9,FALSE)),0,(VLOOKUP($A520,'Autumn 2023 PVI'!$B$2:$AH$214,9,FALSE)))</f>
        <v>0</v>
      </c>
      <c r="I520" s="231">
        <f>IF(ISNA(VLOOKUP($A520,'Spring 2023 PVI'!$B$3:$AF$219,13,FALSE)),0,(VLOOKUP($A520,'Spring 2023 PVI'!$B$3:$AF$219,13,FALSE)))</f>
        <v>0</v>
      </c>
      <c r="J520" s="231">
        <f>IF(ISNA(VLOOKUP($A520,'Summer 2023 PVI'!$B$2:$AF$216,13,FALSE)),0,(VLOOKUP($A520,'Summer 2023 PVI'!$B$2:$AF$216,13,FALSE)))</f>
        <v>0</v>
      </c>
      <c r="K520" s="231">
        <f>IF(ISNA(VLOOKUP($A520,'Autumn 2023 PVI'!$B$2:$AH$214,13,FALSE)),0,(VLOOKUP($A520,'Autumn 2023 PVI'!$B$2:$AH$214,13,FALSE)))</f>
        <v>0</v>
      </c>
      <c r="L520" s="231">
        <f>IF(ISNA(VLOOKUP($A520,'Spring 2023 PVI'!$B$3:$AF$219,16,FALSE)),0,(VLOOKUP($A520,'Spring 2023 PVI'!$B$3:$AF$219,16,FALSE)))</f>
        <v>0</v>
      </c>
      <c r="M520" s="231">
        <f>IF(ISNA(VLOOKUP($A520,'Summer 2023 PVI'!$B$2:$AF$216,16,FALSE)),0,(VLOOKUP($A520,'Summer 2023 PVI'!$B$2:$AF$216,16,FALSE)))</f>
        <v>0</v>
      </c>
      <c r="N520" s="231">
        <f>IF(ISNA(VLOOKUP($A520,'Autumn 2023 PVI'!$B$2:$AH$214,16,FALSE)),0,(VLOOKUP($A520,'Autumn 2023 PVI'!$B$2:$AH$214,16,FALSE)))</f>
        <v>0</v>
      </c>
      <c r="O520" s="231">
        <f>IF(ISNA(VLOOKUP($A520,'Spring 2023 PVI'!$B$3:$AF$219,3,FALSE)),0,(VLOOKUP($A520,'Spring 2023 PVI'!$B$3:$AF$219,3,FALSE)))</f>
        <v>0</v>
      </c>
      <c r="P520" s="231">
        <f>IF(ISNA(VLOOKUP($A520,'Summer 2023 PVI'!$B$3:$AF$216,3,FALSE)),0,(VLOOKUP($A520,'Summer 2023 PVI'!$B$2:$AF$216,3,FALSE)))</f>
        <v>0</v>
      </c>
      <c r="Q520" s="231">
        <f>IF(ISNA(VLOOKUP($A520,'Autumn 2023 PVI'!$B$2:$AF$214,3,FALSE)),0,(VLOOKUP($A520,'Autumn 2023 PVI'!$B$2:$AF$214,3,FALSE)))</f>
        <v>0</v>
      </c>
      <c r="R520" s="231">
        <f>IF(ISNA(VLOOKUP($A520,'Spring 2023 PVI'!$B$3:$AF$219,10,FALSE)),0,(VLOOKUP($A520,'Spring 2023 PVI'!$B$3:$AF$219,10,FALSE)))</f>
        <v>0</v>
      </c>
      <c r="S520" s="231">
        <f>IF(ISNA(VLOOKUP($A520,'Summer 2023 PVI'!$B$2:$AF$216,10,FALSE)),0,(VLOOKUP($A520,'Summer 2023 PVI'!$B$2:$AF$216,10,FALSE)))</f>
        <v>0</v>
      </c>
      <c r="T520" s="231">
        <f>IF(ISNA(VLOOKUP($A520,'Autumn 2023 PVI'!$B$2:$AH$214,10,FALSE)),0,(VLOOKUP($A520,'Autumn 2023 PVI'!$B$2:$AH$214,10,FALSE)))</f>
        <v>0</v>
      </c>
      <c r="U520" s="231">
        <f>IF(ISNA(VLOOKUP($A520,'Spring 2023 PVI'!$B$3:$AF$219,26,FALSE)),0,(VLOOKUP($A520,'Spring 2023 PVI'!$B$3:$AF$219,26,FALSE)))</f>
        <v>0</v>
      </c>
      <c r="V520" s="231">
        <f>IF(ISNA(VLOOKUP($A520,'Spring 2023 PVI'!$B$3:$AF$219,26,FALSE)),0,(VLOOKUP($A520,'Spring 2023 PVI'!$B$3:$AF$219,26,FALSE)))</f>
        <v>0</v>
      </c>
      <c r="W520" s="231">
        <f>IF(ISNA(VLOOKUP($A520,'Spring 2023 PVI'!$B$3:$AF$219,26,FALSE)),0,(VLOOKUP($A520,'Spring 2023 PVI'!$B$3:$AF$219,26,FALSE)))</f>
        <v>0</v>
      </c>
      <c r="X520" s="231">
        <f>IF(ISNA(VLOOKUP($A520,'Spring 2023 PVI'!$B$3:$AF$219,27,FALSE)),0,(VLOOKUP($A520,'Spring 2023 PVI'!$B$3:$AF$219,27,FALSE)))</f>
        <v>0</v>
      </c>
      <c r="Y520" s="231">
        <f>IF(ISNA(VLOOKUP($A520,'Spring 2023 PVI'!$B$3:$AF$219,27,FALSE)),0,(VLOOKUP($A520,'Spring 2023 PVI'!$B$3:$AF$219,27,FALSE)))</f>
        <v>0</v>
      </c>
      <c r="Z520" s="231">
        <f>IF(ISNA(VLOOKUP($A520,'Spring 2023 PVI'!$B$3:$AF$219,27,FALSE)),0,(VLOOKUP($A520,'Spring 2023 PVI'!$B$3:$AF$219,27,FALSE)))</f>
        <v>0</v>
      </c>
      <c r="AA520" s="231">
        <f>IF(ISNA(VLOOKUP($A520,'Spring 2023 PVI'!$B$3:$AF$219,28,FALSE)),0,(VLOOKUP($A520,'Spring 2023 PVI'!$B$3:$AF$219,28,FALSE)))</f>
        <v>0</v>
      </c>
      <c r="AB520" s="231">
        <f>IF(ISNA(VLOOKUP($A520,'Spring 2023 PVI'!$B$3:$AF$219,28,FALSE)),0,(VLOOKUP($A520,'Spring 2023 PVI'!$B$3:$AF$219,28,FALSE)))</f>
        <v>0</v>
      </c>
      <c r="AC520" s="231">
        <f>IF(ISNA(VLOOKUP($A520,'Spring 2023 PVI'!$B$3:$AF$219,28,FALSE)),0,(VLOOKUP($A520,'Spring 2023 PVI'!$B$3:$AF$219,28,FALSE)))</f>
        <v>0</v>
      </c>
      <c r="AD520" s="384">
        <f t="shared" ref="AD520:AD580" si="219">(I520*13*AD$3)+(J520*13*AD$3)+(K520*12*AD$3)+(L520*13*AD$3)+(M520*13*AD$3)+(N520*12*AD$3)</f>
        <v>0</v>
      </c>
      <c r="AE520" s="403">
        <v>150</v>
      </c>
      <c r="AF520" s="403">
        <v>75</v>
      </c>
      <c r="AG520" s="403">
        <v>75</v>
      </c>
      <c r="AH520" s="384">
        <f t="shared" si="209"/>
        <v>3477</v>
      </c>
      <c r="AI520" s="384">
        <f t="shared" si="210"/>
        <v>826.5</v>
      </c>
      <c r="AJ520" s="384">
        <f t="shared" si="211"/>
        <v>228</v>
      </c>
      <c r="AK520" s="384">
        <f t="shared" ref="AK520:AK580" si="220">SUM(AH520:AJ520)</f>
        <v>4531.5</v>
      </c>
      <c r="AL520" s="403">
        <f>IF(ISNA(VLOOKUP($A520,'Spring 2023 PVI'!$B525:$AD525,29,FALSE)),0,(VLOOKUP($A520,'Spring 2023 PVI'!$B525:$AD525,29,FALSE)))</f>
        <v>0</v>
      </c>
      <c r="AM520" s="403">
        <f>IF(ISNA(VLOOKUP($A520,'Spring 2023 PVI'!$B525:$AZ525,30,FALSE)),0,(VLOOKUP($A520,'Spring 2023 PVI'!$B525:$AZ525,30,FALSE)))</f>
        <v>0</v>
      </c>
      <c r="AN520" s="402">
        <f t="shared" ref="AN520:AN580" si="221">AL520*AN$3</f>
        <v>0</v>
      </c>
      <c r="AO520" s="404">
        <f t="shared" ref="AO520:AO580" si="222">(R520*13*AO$3)+(S520*13*AO$3)+(T520*12*AO$3)</f>
        <v>0</v>
      </c>
      <c r="AP520" s="384">
        <f t="shared" ref="AP520:AP580" si="223">AD520+AK520+AN520+AO520</f>
        <v>4531.5</v>
      </c>
      <c r="AQ520" s="403"/>
      <c r="AR520" s="403" t="e">
        <f>VLOOKUP($A520,'Data EYFSS Indica'!$C:$AQ,27,0)</f>
        <v>#N/A</v>
      </c>
      <c r="AS520" s="403" t="e">
        <f>VLOOKUP($A520,'Data EYFSS Indica'!$C:$AQ,28,0)</f>
        <v>#N/A</v>
      </c>
      <c r="AT520" s="409" t="e">
        <f t="shared" ref="AT520:AT580" si="224">(AQ520*13*15*AT$3)+(AR520*13*15*AT$3)+(AS520*12*15*AT$3)</f>
        <v>#N/A</v>
      </c>
      <c r="AU520" s="409" t="e">
        <f>(VLOOKUP($A520,'Data EYFSS Indica'!$C:$AQ,24,0))/3.2*AU$3</f>
        <v>#N/A</v>
      </c>
      <c r="AV520" s="413" t="e">
        <f t="shared" ref="AV520:AV580" si="225">AP520+AT520+AU520</f>
        <v>#N/A</v>
      </c>
      <c r="AW520" s="410" t="e">
        <f t="shared" si="215"/>
        <v>#N/A</v>
      </c>
      <c r="AX520" s="410" t="e">
        <f t="shared" si="216"/>
        <v>#N/A</v>
      </c>
      <c r="AY520" s="410" t="e">
        <f t="shared" si="217"/>
        <v>#N/A</v>
      </c>
      <c r="AZ520" s="642">
        <f>(SUMIF('Spring 2023 School'!B:B,Budget!A520,'Spring 2023 School'!AG:AG)+SUMIF('Summer 2023 School'!B:B,Budget!A520,'Summer 2023 School'!AG:AG)+SUMIF('Autumn 2023 School'!B:B,Budget!A520,'Autumn 2023 School'!AG:AG))</f>
        <v>0</v>
      </c>
      <c r="BA520" s="410">
        <f t="shared" si="218"/>
        <v>0</v>
      </c>
      <c r="BI520">
        <f t="shared" si="212"/>
        <v>2250</v>
      </c>
      <c r="BJ520">
        <f t="shared" si="213"/>
        <v>1125</v>
      </c>
      <c r="BK520">
        <f t="shared" si="214"/>
        <v>1125</v>
      </c>
    </row>
    <row r="521" spans="1:63" x14ac:dyDescent="0.35">
      <c r="A521" s="231">
        <v>6918</v>
      </c>
      <c r="B521" t="s">
        <v>644</v>
      </c>
      <c r="C521" s="231">
        <f>IF(ISNA(VLOOKUP($A521,'Spring 2023 PVI'!$B$3:$AF$220,6,FALSE)),0,(VLOOKUP($A521,'Spring 2023 PVI'!$B$3:$AF$220,6,FALSE)))</f>
        <v>0</v>
      </c>
      <c r="D521" s="231">
        <f>IF(ISNA(VLOOKUP($A521,'Summer 2023 PVI'!$B$2:$AF$217,6,FALSE)),0,(VLOOKUP($A521,'Summer 2023 PVI'!$B$2:$AF$217,6,FALSE)))</f>
        <v>0</v>
      </c>
      <c r="E521" s="231">
        <f>IF(ISNA(VLOOKUP($A521,'Autumn 2023 PVI'!$B$2:$AH$214,6,FALSE)),0,(VLOOKUP($A521,'Autumn 2023 PVI'!$B$2:$AH$214,6,FALSE)))</f>
        <v>0</v>
      </c>
      <c r="F521" s="231">
        <f>IF(ISNA(VLOOKUP($A521,'Spring 2023 PVI'!$B$3:$AF$219,9,FALSE)),0,(VLOOKUP($A521,'Spring 2023 PVI'!$B$3:$AF$219,8,FALSE)))</f>
        <v>0</v>
      </c>
      <c r="G521" s="231">
        <f>IF(ISNA(VLOOKUP($A521,'Summer 2023 PVI'!$B$2:$AF$216,9,FALSE)),0,(VLOOKUP($A521,'Summer 2023 PVI'!$B$2:$AF$216,8,FALSE)))</f>
        <v>0</v>
      </c>
      <c r="H521" s="231">
        <f>IF(ISNA(VLOOKUP($A521,'Autumn 2023 PVI'!$B$2:$AH$214,9,FALSE)),0,(VLOOKUP($A521,'Autumn 2023 PVI'!$B$2:$AH$214,9,FALSE)))</f>
        <v>0</v>
      </c>
      <c r="I521" s="231">
        <f>IF(ISNA(VLOOKUP($A521,'Spring 2023 PVI'!$B$3:$AF$219,13,FALSE)),0,(VLOOKUP($A521,'Spring 2023 PVI'!$B$3:$AF$219,13,FALSE)))</f>
        <v>0</v>
      </c>
      <c r="J521" s="231">
        <f>IF(ISNA(VLOOKUP($A521,'Summer 2023 PVI'!$B$2:$AF$216,13,FALSE)),0,(VLOOKUP($A521,'Summer 2023 PVI'!$B$2:$AF$216,13,FALSE)))</f>
        <v>0</v>
      </c>
      <c r="K521" s="231">
        <f>IF(ISNA(VLOOKUP($A521,'Autumn 2023 PVI'!$B$2:$AH$214,13,FALSE)),0,(VLOOKUP($A521,'Autumn 2023 PVI'!$B$2:$AH$214,13,FALSE)))</f>
        <v>0</v>
      </c>
      <c r="L521" s="231">
        <f>IF(ISNA(VLOOKUP($A521,'Spring 2023 PVI'!$B$3:$AF$219,16,FALSE)),0,(VLOOKUP($A521,'Spring 2023 PVI'!$B$3:$AF$219,16,FALSE)))</f>
        <v>0</v>
      </c>
      <c r="M521" s="231">
        <f>IF(ISNA(VLOOKUP($A521,'Summer 2023 PVI'!$B$2:$AF$216,16,FALSE)),0,(VLOOKUP($A521,'Summer 2023 PVI'!$B$2:$AF$216,16,FALSE)))</f>
        <v>0</v>
      </c>
      <c r="N521" s="231">
        <f>IF(ISNA(VLOOKUP($A521,'Autumn 2023 PVI'!$B$2:$AH$214,16,FALSE)),0,(VLOOKUP($A521,'Autumn 2023 PVI'!$B$2:$AH$214,16,FALSE)))</f>
        <v>0</v>
      </c>
      <c r="O521" s="231">
        <f>IF(ISNA(VLOOKUP($A521,'Spring 2023 PVI'!$B$3:$AF$219,3,FALSE)),0,(VLOOKUP($A521,'Spring 2023 PVI'!$B$3:$AF$219,3,FALSE)))</f>
        <v>0</v>
      </c>
      <c r="P521" s="231">
        <f>IF(ISNA(VLOOKUP($A521,'Summer 2023 PVI'!$B$3:$AF$216,3,FALSE)),0,(VLOOKUP($A521,'Summer 2023 PVI'!$B$2:$AF$216,3,FALSE)))</f>
        <v>0</v>
      </c>
      <c r="Q521" s="231">
        <f>IF(ISNA(VLOOKUP($A521,'Autumn 2023 PVI'!$B$2:$AF$214,3,FALSE)),0,(VLOOKUP($A521,'Autumn 2023 PVI'!$B$2:$AF$214,3,FALSE)))</f>
        <v>0</v>
      </c>
      <c r="R521" s="231">
        <f>IF(ISNA(VLOOKUP($A521,'Spring 2023 PVI'!$B$3:$AF$219,10,FALSE)),0,(VLOOKUP($A521,'Spring 2023 PVI'!$B$3:$AF$219,10,FALSE)))</f>
        <v>0</v>
      </c>
      <c r="S521" s="231">
        <f>IF(ISNA(VLOOKUP($A521,'Summer 2023 PVI'!$B$2:$AF$216,10,FALSE)),0,(VLOOKUP($A521,'Summer 2023 PVI'!$B$2:$AF$216,10,FALSE)))</f>
        <v>0</v>
      </c>
      <c r="T521" s="231">
        <f>IF(ISNA(VLOOKUP($A521,'Autumn 2023 PVI'!$B$2:$AH$214,10,FALSE)),0,(VLOOKUP($A521,'Autumn 2023 PVI'!$B$2:$AH$214,10,FALSE)))</f>
        <v>0</v>
      </c>
      <c r="U521" s="231">
        <f>IF(ISNA(VLOOKUP($A521,'Spring 2023 PVI'!$B$3:$AF$219,26,FALSE)),0,(VLOOKUP($A521,'Spring 2023 PVI'!$B$3:$AF$219,26,FALSE)))</f>
        <v>0</v>
      </c>
      <c r="V521" s="231">
        <f>IF(ISNA(VLOOKUP($A521,'Spring 2023 PVI'!$B$3:$AF$219,26,FALSE)),0,(VLOOKUP($A521,'Spring 2023 PVI'!$B$3:$AF$219,26,FALSE)))</f>
        <v>0</v>
      </c>
      <c r="W521" s="231">
        <f>IF(ISNA(VLOOKUP($A521,'Spring 2023 PVI'!$B$3:$AF$219,26,FALSE)),0,(VLOOKUP($A521,'Spring 2023 PVI'!$B$3:$AF$219,26,FALSE)))</f>
        <v>0</v>
      </c>
      <c r="X521" s="231">
        <f>IF(ISNA(VLOOKUP($A521,'Spring 2023 PVI'!$B$3:$AF$219,27,FALSE)),0,(VLOOKUP($A521,'Spring 2023 PVI'!$B$3:$AF$219,27,FALSE)))</f>
        <v>0</v>
      </c>
      <c r="Y521" s="231">
        <f>IF(ISNA(VLOOKUP($A521,'Spring 2023 PVI'!$B$3:$AF$219,27,FALSE)),0,(VLOOKUP($A521,'Spring 2023 PVI'!$B$3:$AF$219,27,FALSE)))</f>
        <v>0</v>
      </c>
      <c r="Z521" s="231">
        <f>IF(ISNA(VLOOKUP($A521,'Spring 2023 PVI'!$B$3:$AF$219,27,FALSE)),0,(VLOOKUP($A521,'Spring 2023 PVI'!$B$3:$AF$219,27,FALSE)))</f>
        <v>0</v>
      </c>
      <c r="AA521" s="231">
        <f>IF(ISNA(VLOOKUP($A521,'Spring 2023 PVI'!$B$3:$AF$219,28,FALSE)),0,(VLOOKUP($A521,'Spring 2023 PVI'!$B$3:$AF$219,28,FALSE)))</f>
        <v>0</v>
      </c>
      <c r="AB521" s="231">
        <f>IF(ISNA(VLOOKUP($A521,'Spring 2023 PVI'!$B$3:$AF$219,28,FALSE)),0,(VLOOKUP($A521,'Spring 2023 PVI'!$B$3:$AF$219,28,FALSE)))</f>
        <v>0</v>
      </c>
      <c r="AC521" s="231">
        <f>IF(ISNA(VLOOKUP($A521,'Spring 2023 PVI'!$B$3:$AF$219,28,FALSE)),0,(VLOOKUP($A521,'Spring 2023 PVI'!$B$3:$AF$219,28,FALSE)))</f>
        <v>0</v>
      </c>
      <c r="AD521" s="384">
        <f t="shared" si="219"/>
        <v>0</v>
      </c>
      <c r="AE521" s="403">
        <v>0</v>
      </c>
      <c r="AF521" s="403">
        <v>30</v>
      </c>
      <c r="AG521" s="403">
        <v>15</v>
      </c>
      <c r="AH521" s="384">
        <f t="shared" si="209"/>
        <v>0</v>
      </c>
      <c r="AI521" s="384">
        <f t="shared" si="210"/>
        <v>330.59999999999997</v>
      </c>
      <c r="AJ521" s="384">
        <f t="shared" si="211"/>
        <v>45.6</v>
      </c>
      <c r="AK521" s="384">
        <f t="shared" si="220"/>
        <v>376.2</v>
      </c>
      <c r="AL521" s="403">
        <f>IF(ISNA(VLOOKUP($A521,'Spring 2023 PVI'!$B526:$AD526,29,FALSE)),0,(VLOOKUP($A521,'Spring 2023 PVI'!$B526:$AD526,29,FALSE)))</f>
        <v>0</v>
      </c>
      <c r="AM521" s="403">
        <f>IF(ISNA(VLOOKUP($A521,'Spring 2023 PVI'!$B526:$AZ526,30,FALSE)),0,(VLOOKUP($A521,'Spring 2023 PVI'!$B526:$AZ526,30,FALSE)))</f>
        <v>0</v>
      </c>
      <c r="AN521" s="402">
        <f t="shared" si="221"/>
        <v>0</v>
      </c>
      <c r="AO521" s="404">
        <f t="shared" si="222"/>
        <v>0</v>
      </c>
      <c r="AP521" s="384">
        <f t="shared" si="223"/>
        <v>376.2</v>
      </c>
      <c r="AQ521" s="403"/>
      <c r="AR521" s="403" t="e">
        <f>VLOOKUP($A521,'Data EYFSS Indica'!$C:$AQ,27,0)</f>
        <v>#N/A</v>
      </c>
      <c r="AS521" s="403" t="e">
        <f>VLOOKUP($A521,'Data EYFSS Indica'!$C:$AQ,28,0)</f>
        <v>#N/A</v>
      </c>
      <c r="AT521" s="409" t="e">
        <f t="shared" si="224"/>
        <v>#N/A</v>
      </c>
      <c r="AU521" s="409" t="e">
        <f>(VLOOKUP($A521,'Data EYFSS Indica'!$C:$AQ,24,0))/3.2*AU$3</f>
        <v>#N/A</v>
      </c>
      <c r="AV521" s="413" t="e">
        <f t="shared" si="225"/>
        <v>#N/A</v>
      </c>
      <c r="AW521" s="410" t="e">
        <f t="shared" si="215"/>
        <v>#N/A</v>
      </c>
      <c r="AX521" s="410" t="e">
        <f t="shared" si="216"/>
        <v>#N/A</v>
      </c>
      <c r="AY521" s="410" t="e">
        <f t="shared" si="217"/>
        <v>#N/A</v>
      </c>
      <c r="AZ521" s="642">
        <f>(SUMIF('Spring 2023 School'!B:B,Budget!A521,'Spring 2023 School'!AG:AG)+SUMIF('Summer 2023 School'!B:B,Budget!A521,'Summer 2023 School'!AG:AG)+SUMIF('Autumn 2023 School'!B:B,Budget!A521,'Autumn 2023 School'!AG:AG))</f>
        <v>0</v>
      </c>
      <c r="BA521" s="410">
        <f t="shared" si="218"/>
        <v>0</v>
      </c>
      <c r="BI521">
        <f t="shared" si="212"/>
        <v>0</v>
      </c>
      <c r="BJ521">
        <f t="shared" si="213"/>
        <v>450</v>
      </c>
      <c r="BK521">
        <f t="shared" si="214"/>
        <v>225</v>
      </c>
    </row>
    <row r="522" spans="1:63" x14ac:dyDescent="0.35">
      <c r="A522" s="231">
        <v>6925</v>
      </c>
      <c r="B522" t="s">
        <v>645</v>
      </c>
      <c r="C522" s="231">
        <f>IF(ISNA(VLOOKUP($A522,'Spring 2023 PVI'!$B$3:$AF$220,6,FALSE)),0,(VLOOKUP($A522,'Spring 2023 PVI'!$B$3:$AF$220,6,FALSE)))</f>
        <v>0</v>
      </c>
      <c r="D522" s="231">
        <f>IF(ISNA(VLOOKUP($A522,'Summer 2023 PVI'!$B$2:$AF$217,6,FALSE)),0,(VLOOKUP($A522,'Summer 2023 PVI'!$B$2:$AF$217,6,FALSE)))</f>
        <v>0</v>
      </c>
      <c r="E522" s="231">
        <f>IF(ISNA(VLOOKUP($A522,'Autumn 2023 PVI'!$B$2:$AH$214,6,FALSE)),0,(VLOOKUP($A522,'Autumn 2023 PVI'!$B$2:$AH$214,6,FALSE)))</f>
        <v>0</v>
      </c>
      <c r="F522" s="231">
        <f>IF(ISNA(VLOOKUP($A522,'Spring 2023 PVI'!$B$3:$AF$219,9,FALSE)),0,(VLOOKUP($A522,'Spring 2023 PVI'!$B$3:$AF$219,8,FALSE)))</f>
        <v>0</v>
      </c>
      <c r="G522" s="231">
        <f>IF(ISNA(VLOOKUP($A522,'Summer 2023 PVI'!$B$2:$AF$216,9,FALSE)),0,(VLOOKUP($A522,'Summer 2023 PVI'!$B$2:$AF$216,8,FALSE)))</f>
        <v>0</v>
      </c>
      <c r="H522" s="231">
        <f>IF(ISNA(VLOOKUP($A522,'Autumn 2023 PVI'!$B$2:$AH$214,9,FALSE)),0,(VLOOKUP($A522,'Autumn 2023 PVI'!$B$2:$AH$214,9,FALSE)))</f>
        <v>0</v>
      </c>
      <c r="I522" s="231">
        <f>IF(ISNA(VLOOKUP($A522,'Spring 2023 PVI'!$B$3:$AF$219,13,FALSE)),0,(VLOOKUP($A522,'Spring 2023 PVI'!$B$3:$AF$219,13,FALSE)))</f>
        <v>0</v>
      </c>
      <c r="J522" s="231">
        <f>IF(ISNA(VLOOKUP($A522,'Summer 2023 PVI'!$B$2:$AF$216,13,FALSE)),0,(VLOOKUP($A522,'Summer 2023 PVI'!$B$2:$AF$216,13,FALSE)))</f>
        <v>0</v>
      </c>
      <c r="K522" s="231">
        <f>IF(ISNA(VLOOKUP($A522,'Autumn 2023 PVI'!$B$2:$AH$214,13,FALSE)),0,(VLOOKUP($A522,'Autumn 2023 PVI'!$B$2:$AH$214,13,FALSE)))</f>
        <v>0</v>
      </c>
      <c r="L522" s="231">
        <f>IF(ISNA(VLOOKUP($A522,'Spring 2023 PVI'!$B$3:$AF$219,16,FALSE)),0,(VLOOKUP($A522,'Spring 2023 PVI'!$B$3:$AF$219,16,FALSE)))</f>
        <v>0</v>
      </c>
      <c r="M522" s="231">
        <f>IF(ISNA(VLOOKUP($A522,'Summer 2023 PVI'!$B$2:$AF$216,16,FALSE)),0,(VLOOKUP($A522,'Summer 2023 PVI'!$B$2:$AF$216,16,FALSE)))</f>
        <v>0</v>
      </c>
      <c r="N522" s="231">
        <f>IF(ISNA(VLOOKUP($A522,'Autumn 2023 PVI'!$B$2:$AH$214,16,FALSE)),0,(VLOOKUP($A522,'Autumn 2023 PVI'!$B$2:$AH$214,16,FALSE)))</f>
        <v>0</v>
      </c>
      <c r="O522" s="231">
        <f>IF(ISNA(VLOOKUP($A522,'Spring 2023 PVI'!$B$3:$AF$219,3,FALSE)),0,(VLOOKUP($A522,'Spring 2023 PVI'!$B$3:$AF$219,3,FALSE)))</f>
        <v>0</v>
      </c>
      <c r="P522" s="231">
        <f>IF(ISNA(VLOOKUP($A522,'Summer 2023 PVI'!$B$3:$AF$216,3,FALSE)),0,(VLOOKUP($A522,'Summer 2023 PVI'!$B$2:$AF$216,3,FALSE)))</f>
        <v>0</v>
      </c>
      <c r="Q522" s="231">
        <f>IF(ISNA(VLOOKUP($A522,'Autumn 2023 PVI'!$B$2:$AF$214,3,FALSE)),0,(VLOOKUP($A522,'Autumn 2023 PVI'!$B$2:$AF$214,3,FALSE)))</f>
        <v>0</v>
      </c>
      <c r="R522" s="231">
        <f>IF(ISNA(VLOOKUP($A522,'Spring 2023 PVI'!$B$3:$AF$219,10,FALSE)),0,(VLOOKUP($A522,'Spring 2023 PVI'!$B$3:$AF$219,10,FALSE)))</f>
        <v>0</v>
      </c>
      <c r="S522" s="231">
        <f>IF(ISNA(VLOOKUP($A522,'Summer 2023 PVI'!$B$2:$AF$216,10,FALSE)),0,(VLOOKUP($A522,'Summer 2023 PVI'!$B$2:$AF$216,10,FALSE)))</f>
        <v>0</v>
      </c>
      <c r="T522" s="231">
        <f>IF(ISNA(VLOOKUP($A522,'Autumn 2023 PVI'!$B$2:$AH$214,10,FALSE)),0,(VLOOKUP($A522,'Autumn 2023 PVI'!$B$2:$AH$214,10,FALSE)))</f>
        <v>0</v>
      </c>
      <c r="U522" s="231">
        <f>IF(ISNA(VLOOKUP($A522,'Spring 2023 PVI'!$B$3:$AF$219,26,FALSE)),0,(VLOOKUP($A522,'Spring 2023 PVI'!$B$3:$AF$219,26,FALSE)))</f>
        <v>0</v>
      </c>
      <c r="V522" s="231">
        <f>IF(ISNA(VLOOKUP($A522,'Spring 2023 PVI'!$B$3:$AF$219,26,FALSE)),0,(VLOOKUP($A522,'Spring 2023 PVI'!$B$3:$AF$219,26,FALSE)))</f>
        <v>0</v>
      </c>
      <c r="W522" s="231">
        <f>IF(ISNA(VLOOKUP($A522,'Spring 2023 PVI'!$B$3:$AF$219,26,FALSE)),0,(VLOOKUP($A522,'Spring 2023 PVI'!$B$3:$AF$219,26,FALSE)))</f>
        <v>0</v>
      </c>
      <c r="X522" s="231">
        <f>IF(ISNA(VLOOKUP($A522,'Spring 2023 PVI'!$B$3:$AF$219,27,FALSE)),0,(VLOOKUP($A522,'Spring 2023 PVI'!$B$3:$AF$219,27,FALSE)))</f>
        <v>0</v>
      </c>
      <c r="Y522" s="231">
        <f>IF(ISNA(VLOOKUP($A522,'Spring 2023 PVI'!$B$3:$AF$219,27,FALSE)),0,(VLOOKUP($A522,'Spring 2023 PVI'!$B$3:$AF$219,27,FALSE)))</f>
        <v>0</v>
      </c>
      <c r="Z522" s="231">
        <f>IF(ISNA(VLOOKUP($A522,'Spring 2023 PVI'!$B$3:$AF$219,27,FALSE)),0,(VLOOKUP($A522,'Spring 2023 PVI'!$B$3:$AF$219,27,FALSE)))</f>
        <v>0</v>
      </c>
      <c r="AA522" s="231">
        <f>IF(ISNA(VLOOKUP($A522,'Spring 2023 PVI'!$B$3:$AF$219,28,FALSE)),0,(VLOOKUP($A522,'Spring 2023 PVI'!$B$3:$AF$219,28,FALSE)))</f>
        <v>0</v>
      </c>
      <c r="AB522" s="231">
        <f>IF(ISNA(VLOOKUP($A522,'Spring 2023 PVI'!$B$3:$AF$219,28,FALSE)),0,(VLOOKUP($A522,'Spring 2023 PVI'!$B$3:$AF$219,28,FALSE)))</f>
        <v>0</v>
      </c>
      <c r="AC522" s="231">
        <f>IF(ISNA(VLOOKUP($A522,'Spring 2023 PVI'!$B$3:$AF$219,28,FALSE)),0,(VLOOKUP($A522,'Spring 2023 PVI'!$B$3:$AF$219,28,FALSE)))</f>
        <v>0</v>
      </c>
      <c r="AD522" s="384">
        <f t="shared" si="219"/>
        <v>0</v>
      </c>
      <c r="AE522" s="403">
        <v>0</v>
      </c>
      <c r="AF522" s="403">
        <v>0</v>
      </c>
      <c r="AG522" s="403">
        <v>0</v>
      </c>
      <c r="AH522" s="384">
        <f t="shared" si="209"/>
        <v>0</v>
      </c>
      <c r="AI522" s="384">
        <f t="shared" si="210"/>
        <v>0</v>
      </c>
      <c r="AJ522" s="384">
        <f t="shared" si="211"/>
        <v>0</v>
      </c>
      <c r="AK522" s="384">
        <f t="shared" si="220"/>
        <v>0</v>
      </c>
      <c r="AL522" s="403">
        <f>IF(ISNA(VLOOKUP($A522,'Spring 2023 PVI'!$B527:$AD527,29,FALSE)),0,(VLOOKUP($A522,'Spring 2023 PVI'!$B527:$AD527,29,FALSE)))</f>
        <v>0</v>
      </c>
      <c r="AM522" s="403">
        <f>IF(ISNA(VLOOKUP($A522,'Spring 2023 PVI'!$B527:$AZ527,30,FALSE)),0,(VLOOKUP($A522,'Spring 2023 PVI'!$B527:$AZ527,30,FALSE)))</f>
        <v>0</v>
      </c>
      <c r="AN522" s="402">
        <f t="shared" si="221"/>
        <v>0</v>
      </c>
      <c r="AO522" s="404">
        <f t="shared" si="222"/>
        <v>0</v>
      </c>
      <c r="AP522" s="384">
        <f t="shared" si="223"/>
        <v>0</v>
      </c>
      <c r="AQ522" s="403"/>
      <c r="AR522" s="403" t="e">
        <f>VLOOKUP($A522,'Data EYFSS Indica'!$C:$AQ,27,0)</f>
        <v>#N/A</v>
      </c>
      <c r="AS522" s="403" t="e">
        <f>VLOOKUP($A522,'Data EYFSS Indica'!$C:$AQ,28,0)</f>
        <v>#N/A</v>
      </c>
      <c r="AT522" s="409" t="e">
        <f t="shared" si="224"/>
        <v>#N/A</v>
      </c>
      <c r="AU522" s="409" t="e">
        <f>(VLOOKUP($A522,'Data EYFSS Indica'!$C:$AQ,24,0))/3.2*AU$3</f>
        <v>#N/A</v>
      </c>
      <c r="AV522" s="413" t="e">
        <f t="shared" si="225"/>
        <v>#N/A</v>
      </c>
      <c r="AW522" s="410" t="e">
        <f t="shared" si="215"/>
        <v>#N/A</v>
      </c>
      <c r="AX522" s="410" t="e">
        <f t="shared" si="216"/>
        <v>#N/A</v>
      </c>
      <c r="AY522" s="410" t="e">
        <f t="shared" si="217"/>
        <v>#N/A</v>
      </c>
      <c r="AZ522" s="642">
        <f>(SUMIF('Spring 2023 School'!B:B,Budget!A522,'Spring 2023 School'!AG:AG)+SUMIF('Summer 2023 School'!B:B,Budget!A522,'Summer 2023 School'!AG:AG)+SUMIF('Autumn 2023 School'!B:B,Budget!A522,'Autumn 2023 School'!AG:AG))</f>
        <v>0</v>
      </c>
      <c r="BA522" s="410">
        <f t="shared" si="218"/>
        <v>0</v>
      </c>
      <c r="BI522">
        <f t="shared" si="212"/>
        <v>0</v>
      </c>
      <c r="BJ522">
        <f t="shared" si="213"/>
        <v>0</v>
      </c>
      <c r="BK522">
        <f t="shared" si="214"/>
        <v>0</v>
      </c>
    </row>
    <row r="523" spans="1:63" x14ac:dyDescent="0.35">
      <c r="A523" s="231">
        <v>6930</v>
      </c>
      <c r="B523" t="s">
        <v>646</v>
      </c>
      <c r="C523" s="231">
        <f>IF(ISNA(VLOOKUP($A523,'Spring 2023 PVI'!$B$3:$AF$220,6,FALSE)),0,(VLOOKUP($A523,'Spring 2023 PVI'!$B$3:$AF$220,6,FALSE)))</f>
        <v>0</v>
      </c>
      <c r="D523" s="231">
        <f>IF(ISNA(VLOOKUP($A523,'Summer 2023 PVI'!$B$2:$AF$217,6,FALSE)),0,(VLOOKUP($A523,'Summer 2023 PVI'!$B$2:$AF$217,6,FALSE)))</f>
        <v>0</v>
      </c>
      <c r="E523" s="231">
        <f>IF(ISNA(VLOOKUP($A523,'Autumn 2023 PVI'!$B$2:$AH$214,6,FALSE)),0,(VLOOKUP($A523,'Autumn 2023 PVI'!$B$2:$AH$214,6,FALSE)))</f>
        <v>0</v>
      </c>
      <c r="F523" s="231">
        <f>IF(ISNA(VLOOKUP($A523,'Spring 2023 PVI'!$B$3:$AF$219,9,FALSE)),0,(VLOOKUP($A523,'Spring 2023 PVI'!$B$3:$AF$219,8,FALSE)))</f>
        <v>0</v>
      </c>
      <c r="G523" s="231">
        <f>IF(ISNA(VLOOKUP($A523,'Summer 2023 PVI'!$B$2:$AF$216,9,FALSE)),0,(VLOOKUP($A523,'Summer 2023 PVI'!$B$2:$AF$216,8,FALSE)))</f>
        <v>0</v>
      </c>
      <c r="H523" s="231">
        <f>IF(ISNA(VLOOKUP($A523,'Autumn 2023 PVI'!$B$2:$AH$214,9,FALSE)),0,(VLOOKUP($A523,'Autumn 2023 PVI'!$B$2:$AH$214,9,FALSE)))</f>
        <v>0</v>
      </c>
      <c r="I523" s="231">
        <f>IF(ISNA(VLOOKUP($A523,'Spring 2023 PVI'!$B$3:$AF$219,13,FALSE)),0,(VLOOKUP($A523,'Spring 2023 PVI'!$B$3:$AF$219,13,FALSE)))</f>
        <v>0</v>
      </c>
      <c r="J523" s="231">
        <f>IF(ISNA(VLOOKUP($A523,'Summer 2023 PVI'!$B$2:$AF$216,13,FALSE)),0,(VLOOKUP($A523,'Summer 2023 PVI'!$B$2:$AF$216,13,FALSE)))</f>
        <v>0</v>
      </c>
      <c r="K523" s="231">
        <f>IF(ISNA(VLOOKUP($A523,'Autumn 2023 PVI'!$B$2:$AH$214,13,FALSE)),0,(VLOOKUP($A523,'Autumn 2023 PVI'!$B$2:$AH$214,13,FALSE)))</f>
        <v>0</v>
      </c>
      <c r="L523" s="231">
        <f>IF(ISNA(VLOOKUP($A523,'Spring 2023 PVI'!$B$3:$AF$219,16,FALSE)),0,(VLOOKUP($A523,'Spring 2023 PVI'!$B$3:$AF$219,16,FALSE)))</f>
        <v>0</v>
      </c>
      <c r="M523" s="231">
        <f>IF(ISNA(VLOOKUP($A523,'Summer 2023 PVI'!$B$2:$AF$216,16,FALSE)),0,(VLOOKUP($A523,'Summer 2023 PVI'!$B$2:$AF$216,16,FALSE)))</f>
        <v>0</v>
      </c>
      <c r="N523" s="231">
        <f>IF(ISNA(VLOOKUP($A523,'Autumn 2023 PVI'!$B$2:$AH$214,16,FALSE)),0,(VLOOKUP($A523,'Autumn 2023 PVI'!$B$2:$AH$214,16,FALSE)))</f>
        <v>0</v>
      </c>
      <c r="O523" s="231">
        <f>IF(ISNA(VLOOKUP($A523,'Spring 2023 PVI'!$B$3:$AF$219,3,FALSE)),0,(VLOOKUP($A523,'Spring 2023 PVI'!$B$3:$AF$219,3,FALSE)))</f>
        <v>0</v>
      </c>
      <c r="P523" s="231">
        <f>IF(ISNA(VLOOKUP($A523,'Summer 2023 PVI'!$B$3:$AF$216,3,FALSE)),0,(VLOOKUP($A523,'Summer 2023 PVI'!$B$2:$AF$216,3,FALSE)))</f>
        <v>0</v>
      </c>
      <c r="Q523" s="231">
        <f>IF(ISNA(VLOOKUP($A523,'Autumn 2023 PVI'!$B$2:$AF$214,3,FALSE)),0,(VLOOKUP($A523,'Autumn 2023 PVI'!$B$2:$AF$214,3,FALSE)))</f>
        <v>0</v>
      </c>
      <c r="R523" s="231">
        <f>IF(ISNA(VLOOKUP($A523,'Spring 2023 PVI'!$B$3:$AF$219,10,FALSE)),0,(VLOOKUP($A523,'Spring 2023 PVI'!$B$3:$AF$219,10,FALSE)))</f>
        <v>0</v>
      </c>
      <c r="S523" s="231">
        <f>IF(ISNA(VLOOKUP($A523,'Summer 2023 PVI'!$B$2:$AF$216,10,FALSE)),0,(VLOOKUP($A523,'Summer 2023 PVI'!$B$2:$AF$216,10,FALSE)))</f>
        <v>0</v>
      </c>
      <c r="T523" s="231">
        <f>IF(ISNA(VLOOKUP($A523,'Autumn 2023 PVI'!$B$2:$AH$214,10,FALSE)),0,(VLOOKUP($A523,'Autumn 2023 PVI'!$B$2:$AH$214,10,FALSE)))</f>
        <v>0</v>
      </c>
      <c r="U523" s="231">
        <f>IF(ISNA(VLOOKUP($A523,'Spring 2023 PVI'!$B$3:$AF$219,26,FALSE)),0,(VLOOKUP($A523,'Spring 2023 PVI'!$B$3:$AF$219,26,FALSE)))</f>
        <v>0</v>
      </c>
      <c r="V523" s="231">
        <f>IF(ISNA(VLOOKUP($A523,'Spring 2023 PVI'!$B$3:$AF$219,26,FALSE)),0,(VLOOKUP($A523,'Spring 2023 PVI'!$B$3:$AF$219,26,FALSE)))</f>
        <v>0</v>
      </c>
      <c r="W523" s="231">
        <f>IF(ISNA(VLOOKUP($A523,'Spring 2023 PVI'!$B$3:$AF$219,26,FALSE)),0,(VLOOKUP($A523,'Spring 2023 PVI'!$B$3:$AF$219,26,FALSE)))</f>
        <v>0</v>
      </c>
      <c r="X523" s="231">
        <f>IF(ISNA(VLOOKUP($A523,'Spring 2023 PVI'!$B$3:$AF$219,27,FALSE)),0,(VLOOKUP($A523,'Spring 2023 PVI'!$B$3:$AF$219,27,FALSE)))</f>
        <v>0</v>
      </c>
      <c r="Y523" s="231">
        <f>IF(ISNA(VLOOKUP($A523,'Spring 2023 PVI'!$B$3:$AF$219,27,FALSE)),0,(VLOOKUP($A523,'Spring 2023 PVI'!$B$3:$AF$219,27,FALSE)))</f>
        <v>0</v>
      </c>
      <c r="Z523" s="231">
        <f>IF(ISNA(VLOOKUP($A523,'Spring 2023 PVI'!$B$3:$AF$219,27,FALSE)),0,(VLOOKUP($A523,'Spring 2023 PVI'!$B$3:$AF$219,27,FALSE)))</f>
        <v>0</v>
      </c>
      <c r="AA523" s="231">
        <f>IF(ISNA(VLOOKUP($A523,'Spring 2023 PVI'!$B$3:$AF$219,28,FALSE)),0,(VLOOKUP($A523,'Spring 2023 PVI'!$B$3:$AF$219,28,FALSE)))</f>
        <v>0</v>
      </c>
      <c r="AB523" s="231">
        <f>IF(ISNA(VLOOKUP($A523,'Spring 2023 PVI'!$B$3:$AF$219,28,FALSE)),0,(VLOOKUP($A523,'Spring 2023 PVI'!$B$3:$AF$219,28,FALSE)))</f>
        <v>0</v>
      </c>
      <c r="AC523" s="231">
        <f>IF(ISNA(VLOOKUP($A523,'Spring 2023 PVI'!$B$3:$AF$219,28,FALSE)),0,(VLOOKUP($A523,'Spring 2023 PVI'!$B$3:$AF$219,28,FALSE)))</f>
        <v>0</v>
      </c>
      <c r="AD523" s="384">
        <f t="shared" si="219"/>
        <v>0</v>
      </c>
      <c r="AE523" s="403">
        <v>0</v>
      </c>
      <c r="AF523" s="403">
        <v>0</v>
      </c>
      <c r="AG523" s="403">
        <v>15</v>
      </c>
      <c r="AH523" s="384">
        <f t="shared" ref="AH523:AH586" si="226">AE523*AH$3*38</f>
        <v>0</v>
      </c>
      <c r="AI523" s="384">
        <f t="shared" ref="AI523:AI586" si="227">AF523*AI$3*38</f>
        <v>0</v>
      </c>
      <c r="AJ523" s="384">
        <f t="shared" ref="AJ523:AJ586" si="228">AG523*AJ$3*38</f>
        <v>45.6</v>
      </c>
      <c r="AK523" s="384">
        <f t="shared" si="220"/>
        <v>45.6</v>
      </c>
      <c r="AL523" s="403">
        <f>IF(ISNA(VLOOKUP($A523,'Spring 2023 PVI'!$B528:$AD528,29,FALSE)),0,(VLOOKUP($A523,'Spring 2023 PVI'!$B528:$AD528,29,FALSE)))</f>
        <v>0</v>
      </c>
      <c r="AM523" s="403">
        <f>IF(ISNA(VLOOKUP($A523,'Spring 2023 PVI'!$B528:$AZ528,30,FALSE)),0,(VLOOKUP($A523,'Spring 2023 PVI'!$B528:$AZ528,30,FALSE)))</f>
        <v>0</v>
      </c>
      <c r="AN523" s="402">
        <f t="shared" si="221"/>
        <v>0</v>
      </c>
      <c r="AO523" s="404">
        <f t="shared" si="222"/>
        <v>0</v>
      </c>
      <c r="AP523" s="384">
        <f t="shared" si="223"/>
        <v>45.6</v>
      </c>
      <c r="AQ523" s="403"/>
      <c r="AR523" s="403" t="e">
        <f>VLOOKUP($A523,'Data EYFSS Indica'!$C:$AQ,27,0)</f>
        <v>#N/A</v>
      </c>
      <c r="AS523" s="403" t="e">
        <f>VLOOKUP($A523,'Data EYFSS Indica'!$C:$AQ,28,0)</f>
        <v>#N/A</v>
      </c>
      <c r="AT523" s="409" t="e">
        <f t="shared" si="224"/>
        <v>#N/A</v>
      </c>
      <c r="AU523" s="409" t="e">
        <f>(VLOOKUP($A523,'Data EYFSS Indica'!$C:$AQ,24,0))/3.2*AU$3</f>
        <v>#N/A</v>
      </c>
      <c r="AV523" s="413" t="e">
        <f t="shared" si="225"/>
        <v>#N/A</v>
      </c>
      <c r="AW523" s="410" t="e">
        <f t="shared" si="215"/>
        <v>#N/A</v>
      </c>
      <c r="AX523" s="410" t="e">
        <f t="shared" si="216"/>
        <v>#N/A</v>
      </c>
      <c r="AY523" s="410" t="e">
        <f t="shared" si="217"/>
        <v>#N/A</v>
      </c>
      <c r="AZ523" s="642">
        <f>(SUMIF('Spring 2023 School'!B:B,Budget!A523,'Spring 2023 School'!AG:AG)+SUMIF('Summer 2023 School'!B:B,Budget!A523,'Summer 2023 School'!AG:AG)+SUMIF('Autumn 2023 School'!B:B,Budget!A523,'Autumn 2023 School'!AG:AG))</f>
        <v>0</v>
      </c>
      <c r="BA523" s="410">
        <f t="shared" si="218"/>
        <v>0</v>
      </c>
      <c r="BI523">
        <f t="shared" si="212"/>
        <v>0</v>
      </c>
      <c r="BJ523">
        <f t="shared" si="213"/>
        <v>0</v>
      </c>
      <c r="BK523">
        <f t="shared" si="214"/>
        <v>225</v>
      </c>
    </row>
    <row r="524" spans="1:63" x14ac:dyDescent="0.35">
      <c r="A524" s="231">
        <v>6937</v>
      </c>
      <c r="B524" t="s">
        <v>602</v>
      </c>
      <c r="C524" s="231">
        <f>IF(ISNA(VLOOKUP($A524,'Spring 2023 PVI'!$B$3:$AF$220,6,FALSE)),0,(VLOOKUP($A524,'Spring 2023 PVI'!$B$3:$AF$220,6,FALSE)))</f>
        <v>0</v>
      </c>
      <c r="D524" s="231">
        <f>IF(ISNA(VLOOKUP($A524,'Summer 2023 PVI'!$B$2:$AF$217,6,FALSE)),0,(VLOOKUP($A524,'Summer 2023 PVI'!$B$2:$AF$217,6,FALSE)))</f>
        <v>0</v>
      </c>
      <c r="E524" s="231">
        <f>IF(ISNA(VLOOKUP($A524,'Autumn 2023 PVI'!$B$2:$AH$214,6,FALSE)),0,(VLOOKUP($A524,'Autumn 2023 PVI'!$B$2:$AH$214,6,FALSE)))</f>
        <v>0</v>
      </c>
      <c r="F524" s="231">
        <f>IF(ISNA(VLOOKUP($A524,'Spring 2023 PVI'!$B$3:$AF$219,9,FALSE)),0,(VLOOKUP($A524,'Spring 2023 PVI'!$B$3:$AF$219,8,FALSE)))</f>
        <v>0</v>
      </c>
      <c r="G524" s="231">
        <f>IF(ISNA(VLOOKUP($A524,'Summer 2023 PVI'!$B$2:$AF$216,9,FALSE)),0,(VLOOKUP($A524,'Summer 2023 PVI'!$B$2:$AF$216,8,FALSE)))</f>
        <v>0</v>
      </c>
      <c r="H524" s="231">
        <f>IF(ISNA(VLOOKUP($A524,'Autumn 2023 PVI'!$B$2:$AH$214,9,FALSE)),0,(VLOOKUP($A524,'Autumn 2023 PVI'!$B$2:$AH$214,9,FALSE)))</f>
        <v>0</v>
      </c>
      <c r="I524" s="231">
        <f>IF(ISNA(VLOOKUP($A524,'Spring 2023 PVI'!$B$3:$AF$219,13,FALSE)),0,(VLOOKUP($A524,'Spring 2023 PVI'!$B$3:$AF$219,13,FALSE)))</f>
        <v>0</v>
      </c>
      <c r="J524" s="231">
        <f>IF(ISNA(VLOOKUP($A524,'Summer 2023 PVI'!$B$2:$AF$216,13,FALSE)),0,(VLOOKUP($A524,'Summer 2023 PVI'!$B$2:$AF$216,13,FALSE)))</f>
        <v>0</v>
      </c>
      <c r="K524" s="231">
        <f>IF(ISNA(VLOOKUP($A524,'Autumn 2023 PVI'!$B$2:$AH$214,13,FALSE)),0,(VLOOKUP($A524,'Autumn 2023 PVI'!$B$2:$AH$214,13,FALSE)))</f>
        <v>0</v>
      </c>
      <c r="L524" s="231">
        <f>IF(ISNA(VLOOKUP($A524,'Spring 2023 PVI'!$B$3:$AF$219,16,FALSE)),0,(VLOOKUP($A524,'Spring 2023 PVI'!$B$3:$AF$219,16,FALSE)))</f>
        <v>0</v>
      </c>
      <c r="M524" s="231">
        <f>IF(ISNA(VLOOKUP($A524,'Summer 2023 PVI'!$B$2:$AF$216,16,FALSE)),0,(VLOOKUP($A524,'Summer 2023 PVI'!$B$2:$AF$216,16,FALSE)))</f>
        <v>0</v>
      </c>
      <c r="N524" s="231">
        <f>IF(ISNA(VLOOKUP($A524,'Autumn 2023 PVI'!$B$2:$AH$214,16,FALSE)),0,(VLOOKUP($A524,'Autumn 2023 PVI'!$B$2:$AH$214,16,FALSE)))</f>
        <v>0</v>
      </c>
      <c r="O524" s="231">
        <f>IF(ISNA(VLOOKUP($A524,'Spring 2023 PVI'!$B$3:$AF$219,3,FALSE)),0,(VLOOKUP($A524,'Spring 2023 PVI'!$B$3:$AF$219,3,FALSE)))</f>
        <v>0</v>
      </c>
      <c r="P524" s="231">
        <f>IF(ISNA(VLOOKUP($A524,'Summer 2023 PVI'!$B$3:$AF$216,3,FALSE)),0,(VLOOKUP($A524,'Summer 2023 PVI'!$B$2:$AF$216,3,FALSE)))</f>
        <v>0</v>
      </c>
      <c r="Q524" s="231">
        <f>IF(ISNA(VLOOKUP($A524,'Autumn 2023 PVI'!$B$2:$AF$214,3,FALSE)),0,(VLOOKUP($A524,'Autumn 2023 PVI'!$B$2:$AF$214,3,FALSE)))</f>
        <v>0</v>
      </c>
      <c r="R524" s="231">
        <f>IF(ISNA(VLOOKUP($A524,'Spring 2023 PVI'!$B$3:$AF$219,10,FALSE)),0,(VLOOKUP($A524,'Spring 2023 PVI'!$B$3:$AF$219,10,FALSE)))</f>
        <v>0</v>
      </c>
      <c r="S524" s="231">
        <f>IF(ISNA(VLOOKUP($A524,'Summer 2023 PVI'!$B$2:$AF$216,10,FALSE)),0,(VLOOKUP($A524,'Summer 2023 PVI'!$B$2:$AF$216,10,FALSE)))</f>
        <v>0</v>
      </c>
      <c r="T524" s="231">
        <f>IF(ISNA(VLOOKUP($A524,'Autumn 2023 PVI'!$B$2:$AH$214,10,FALSE)),0,(VLOOKUP($A524,'Autumn 2023 PVI'!$B$2:$AH$214,10,FALSE)))</f>
        <v>0</v>
      </c>
      <c r="U524" s="231">
        <f>IF(ISNA(VLOOKUP($A524,'Spring 2023 PVI'!$B$3:$AF$219,26,FALSE)),0,(VLOOKUP($A524,'Spring 2023 PVI'!$B$3:$AF$219,26,FALSE)))</f>
        <v>0</v>
      </c>
      <c r="V524" s="231">
        <f>IF(ISNA(VLOOKUP($A524,'Spring 2023 PVI'!$B$3:$AF$219,26,FALSE)),0,(VLOOKUP($A524,'Spring 2023 PVI'!$B$3:$AF$219,26,FALSE)))</f>
        <v>0</v>
      </c>
      <c r="W524" s="231">
        <f>IF(ISNA(VLOOKUP($A524,'Spring 2023 PVI'!$B$3:$AF$219,26,FALSE)),0,(VLOOKUP($A524,'Spring 2023 PVI'!$B$3:$AF$219,26,FALSE)))</f>
        <v>0</v>
      </c>
      <c r="X524" s="231">
        <f>IF(ISNA(VLOOKUP($A524,'Spring 2023 PVI'!$B$3:$AF$219,27,FALSE)),0,(VLOOKUP($A524,'Spring 2023 PVI'!$B$3:$AF$219,27,FALSE)))</f>
        <v>0</v>
      </c>
      <c r="Y524" s="231">
        <f>IF(ISNA(VLOOKUP($A524,'Spring 2023 PVI'!$B$3:$AF$219,27,FALSE)),0,(VLOOKUP($A524,'Spring 2023 PVI'!$B$3:$AF$219,27,FALSE)))</f>
        <v>0</v>
      </c>
      <c r="Z524" s="231">
        <f>IF(ISNA(VLOOKUP($A524,'Spring 2023 PVI'!$B$3:$AF$219,27,FALSE)),0,(VLOOKUP($A524,'Spring 2023 PVI'!$B$3:$AF$219,27,FALSE)))</f>
        <v>0</v>
      </c>
      <c r="AA524" s="231">
        <f>IF(ISNA(VLOOKUP($A524,'Spring 2023 PVI'!$B$3:$AF$219,28,FALSE)),0,(VLOOKUP($A524,'Spring 2023 PVI'!$B$3:$AF$219,28,FALSE)))</f>
        <v>0</v>
      </c>
      <c r="AB524" s="231">
        <f>IF(ISNA(VLOOKUP($A524,'Spring 2023 PVI'!$B$3:$AF$219,28,FALSE)),0,(VLOOKUP($A524,'Spring 2023 PVI'!$B$3:$AF$219,28,FALSE)))</f>
        <v>0</v>
      </c>
      <c r="AC524" s="231">
        <f>IF(ISNA(VLOOKUP($A524,'Spring 2023 PVI'!$B$3:$AF$219,28,FALSE)),0,(VLOOKUP($A524,'Spring 2023 PVI'!$B$3:$AF$219,28,FALSE)))</f>
        <v>0</v>
      </c>
      <c r="AD524" s="384">
        <f t="shared" si="219"/>
        <v>0</v>
      </c>
      <c r="AE524" s="403">
        <v>135</v>
      </c>
      <c r="AF524" s="403">
        <v>60</v>
      </c>
      <c r="AG524" s="403">
        <v>255</v>
      </c>
      <c r="AH524" s="384">
        <f t="shared" si="226"/>
        <v>3129.2999999999997</v>
      </c>
      <c r="AI524" s="384">
        <f t="shared" si="227"/>
        <v>661.19999999999993</v>
      </c>
      <c r="AJ524" s="384">
        <f t="shared" si="228"/>
        <v>775.2</v>
      </c>
      <c r="AK524" s="384">
        <f t="shared" si="220"/>
        <v>4565.7</v>
      </c>
      <c r="AL524" s="403">
        <f>IF(ISNA(VLOOKUP($A524,'Spring 2023 PVI'!$B529:$AD529,29,FALSE)),0,(VLOOKUP($A524,'Spring 2023 PVI'!$B529:$AD529,29,FALSE)))</f>
        <v>0</v>
      </c>
      <c r="AM524" s="403">
        <f>IF(ISNA(VLOOKUP($A524,'Spring 2023 PVI'!$B529:$AZ529,30,FALSE)),0,(VLOOKUP($A524,'Spring 2023 PVI'!$B529:$AZ529,30,FALSE)))</f>
        <v>0</v>
      </c>
      <c r="AN524" s="402">
        <f t="shared" si="221"/>
        <v>0</v>
      </c>
      <c r="AO524" s="404">
        <f t="shared" si="222"/>
        <v>0</v>
      </c>
      <c r="AP524" s="384">
        <f t="shared" si="223"/>
        <v>4565.7</v>
      </c>
      <c r="AQ524" s="403"/>
      <c r="AR524" s="403" t="e">
        <f>VLOOKUP($A524,'Data EYFSS Indica'!$C:$AQ,27,0)</f>
        <v>#N/A</v>
      </c>
      <c r="AS524" s="403" t="e">
        <f>VLOOKUP($A524,'Data EYFSS Indica'!$C:$AQ,28,0)</f>
        <v>#N/A</v>
      </c>
      <c r="AT524" s="409" t="e">
        <f t="shared" si="224"/>
        <v>#N/A</v>
      </c>
      <c r="AU524" s="409" t="e">
        <f>(VLOOKUP($A524,'Data EYFSS Indica'!$C:$AQ,24,0))/3.2*AU$3</f>
        <v>#N/A</v>
      </c>
      <c r="AV524" s="413" t="e">
        <f t="shared" si="225"/>
        <v>#N/A</v>
      </c>
      <c r="AW524" s="410" t="e">
        <f t="shared" si="215"/>
        <v>#N/A</v>
      </c>
      <c r="AX524" s="410" t="e">
        <f t="shared" si="216"/>
        <v>#N/A</v>
      </c>
      <c r="AY524" s="410" t="e">
        <f t="shared" si="217"/>
        <v>#N/A</v>
      </c>
      <c r="AZ524" s="642">
        <f>(SUMIF('Spring 2023 School'!B:B,Budget!A524,'Spring 2023 School'!AG:AG)+SUMIF('Summer 2023 School'!B:B,Budget!A524,'Summer 2023 School'!AG:AG)+SUMIF('Autumn 2023 School'!B:B,Budget!A524,'Autumn 2023 School'!AG:AG))</f>
        <v>1</v>
      </c>
      <c r="BA524" s="410">
        <f t="shared" si="218"/>
        <v>910</v>
      </c>
      <c r="BI524">
        <f t="shared" si="212"/>
        <v>2025</v>
      </c>
      <c r="BJ524">
        <f t="shared" si="213"/>
        <v>900</v>
      </c>
      <c r="BK524">
        <f t="shared" si="214"/>
        <v>3825</v>
      </c>
    </row>
    <row r="525" spans="1:63" x14ac:dyDescent="0.35">
      <c r="A525" s="231">
        <v>6966</v>
      </c>
      <c r="B525" t="s">
        <v>647</v>
      </c>
      <c r="C525" s="231">
        <f>IF(ISNA(VLOOKUP($A525,'Spring 2023 PVI'!$B$3:$AF$220,6,FALSE)),0,(VLOOKUP($A525,'Spring 2023 PVI'!$B$3:$AF$220,6,FALSE)))</f>
        <v>0</v>
      </c>
      <c r="D525" s="231">
        <f>IF(ISNA(VLOOKUP($A525,'Summer 2023 PVI'!$B$2:$AF$217,6,FALSE)),0,(VLOOKUP($A525,'Summer 2023 PVI'!$B$2:$AF$217,6,FALSE)))</f>
        <v>0</v>
      </c>
      <c r="E525" s="231">
        <f>IF(ISNA(VLOOKUP($A525,'Autumn 2023 PVI'!$B$2:$AH$214,6,FALSE)),0,(VLOOKUP($A525,'Autumn 2023 PVI'!$B$2:$AH$214,6,FALSE)))</f>
        <v>0</v>
      </c>
      <c r="F525" s="231">
        <f>IF(ISNA(VLOOKUP($A525,'Spring 2023 PVI'!$B$3:$AF$219,9,FALSE)),0,(VLOOKUP($A525,'Spring 2023 PVI'!$B$3:$AF$219,8,FALSE)))</f>
        <v>0</v>
      </c>
      <c r="G525" s="231">
        <f>IF(ISNA(VLOOKUP($A525,'Summer 2023 PVI'!$B$2:$AF$216,9,FALSE)),0,(VLOOKUP($A525,'Summer 2023 PVI'!$B$2:$AF$216,8,FALSE)))</f>
        <v>0</v>
      </c>
      <c r="H525" s="231">
        <f>IF(ISNA(VLOOKUP($A525,'Autumn 2023 PVI'!$B$2:$AH$214,9,FALSE)),0,(VLOOKUP($A525,'Autumn 2023 PVI'!$B$2:$AH$214,9,FALSE)))</f>
        <v>0</v>
      </c>
      <c r="I525" s="231">
        <f>IF(ISNA(VLOOKUP($A525,'Spring 2023 PVI'!$B$3:$AF$219,13,FALSE)),0,(VLOOKUP($A525,'Spring 2023 PVI'!$B$3:$AF$219,13,FALSE)))</f>
        <v>0</v>
      </c>
      <c r="J525" s="231">
        <f>IF(ISNA(VLOOKUP($A525,'Summer 2023 PVI'!$B$2:$AF$216,13,FALSE)),0,(VLOOKUP($A525,'Summer 2023 PVI'!$B$2:$AF$216,13,FALSE)))</f>
        <v>0</v>
      </c>
      <c r="K525" s="231">
        <f>IF(ISNA(VLOOKUP($A525,'Autumn 2023 PVI'!$B$2:$AH$214,13,FALSE)),0,(VLOOKUP($A525,'Autumn 2023 PVI'!$B$2:$AH$214,13,FALSE)))</f>
        <v>0</v>
      </c>
      <c r="L525" s="231">
        <f>IF(ISNA(VLOOKUP($A525,'Spring 2023 PVI'!$B$3:$AF$219,16,FALSE)),0,(VLOOKUP($A525,'Spring 2023 PVI'!$B$3:$AF$219,16,FALSE)))</f>
        <v>0</v>
      </c>
      <c r="M525" s="231">
        <f>IF(ISNA(VLOOKUP($A525,'Summer 2023 PVI'!$B$2:$AF$216,16,FALSE)),0,(VLOOKUP($A525,'Summer 2023 PVI'!$B$2:$AF$216,16,FALSE)))</f>
        <v>0</v>
      </c>
      <c r="N525" s="231">
        <f>IF(ISNA(VLOOKUP($A525,'Autumn 2023 PVI'!$B$2:$AH$214,16,FALSE)),0,(VLOOKUP($A525,'Autumn 2023 PVI'!$B$2:$AH$214,16,FALSE)))</f>
        <v>0</v>
      </c>
      <c r="O525" s="231">
        <f>IF(ISNA(VLOOKUP($A525,'Spring 2023 PVI'!$B$3:$AF$219,3,FALSE)),0,(VLOOKUP($A525,'Spring 2023 PVI'!$B$3:$AF$219,3,FALSE)))</f>
        <v>0</v>
      </c>
      <c r="P525" s="231">
        <f>IF(ISNA(VLOOKUP($A525,'Summer 2023 PVI'!$B$3:$AF$216,3,FALSE)),0,(VLOOKUP($A525,'Summer 2023 PVI'!$B$2:$AF$216,3,FALSE)))</f>
        <v>0</v>
      </c>
      <c r="Q525" s="231">
        <f>IF(ISNA(VLOOKUP($A525,'Autumn 2023 PVI'!$B$2:$AF$214,3,FALSE)),0,(VLOOKUP($A525,'Autumn 2023 PVI'!$B$2:$AF$214,3,FALSE)))</f>
        <v>0</v>
      </c>
      <c r="R525" s="231">
        <f>IF(ISNA(VLOOKUP($A525,'Spring 2023 PVI'!$B$3:$AF$219,10,FALSE)),0,(VLOOKUP($A525,'Spring 2023 PVI'!$B$3:$AF$219,10,FALSE)))</f>
        <v>0</v>
      </c>
      <c r="S525" s="231">
        <f>IF(ISNA(VLOOKUP($A525,'Summer 2023 PVI'!$B$2:$AF$216,10,FALSE)),0,(VLOOKUP($A525,'Summer 2023 PVI'!$B$2:$AF$216,10,FALSE)))</f>
        <v>0</v>
      </c>
      <c r="T525" s="231">
        <f>IF(ISNA(VLOOKUP($A525,'Autumn 2023 PVI'!$B$2:$AH$214,10,FALSE)),0,(VLOOKUP($A525,'Autumn 2023 PVI'!$B$2:$AH$214,10,FALSE)))</f>
        <v>0</v>
      </c>
      <c r="U525" s="231">
        <f>IF(ISNA(VLOOKUP($A525,'Spring 2023 PVI'!$B$3:$AF$219,26,FALSE)),0,(VLOOKUP($A525,'Spring 2023 PVI'!$B$3:$AF$219,26,FALSE)))</f>
        <v>0</v>
      </c>
      <c r="V525" s="231">
        <f>IF(ISNA(VLOOKUP($A525,'Spring 2023 PVI'!$B$3:$AF$219,26,FALSE)),0,(VLOOKUP($A525,'Spring 2023 PVI'!$B$3:$AF$219,26,FALSE)))</f>
        <v>0</v>
      </c>
      <c r="W525" s="231">
        <f>IF(ISNA(VLOOKUP($A525,'Spring 2023 PVI'!$B$3:$AF$219,26,FALSE)),0,(VLOOKUP($A525,'Spring 2023 PVI'!$B$3:$AF$219,26,FALSE)))</f>
        <v>0</v>
      </c>
      <c r="X525" s="231">
        <f>IF(ISNA(VLOOKUP($A525,'Spring 2023 PVI'!$B$3:$AF$219,27,FALSE)),0,(VLOOKUP($A525,'Spring 2023 PVI'!$B$3:$AF$219,27,FALSE)))</f>
        <v>0</v>
      </c>
      <c r="Y525" s="231">
        <f>IF(ISNA(VLOOKUP($A525,'Spring 2023 PVI'!$B$3:$AF$219,27,FALSE)),0,(VLOOKUP($A525,'Spring 2023 PVI'!$B$3:$AF$219,27,FALSE)))</f>
        <v>0</v>
      </c>
      <c r="Z525" s="231">
        <f>IF(ISNA(VLOOKUP($A525,'Spring 2023 PVI'!$B$3:$AF$219,27,FALSE)),0,(VLOOKUP($A525,'Spring 2023 PVI'!$B$3:$AF$219,27,FALSE)))</f>
        <v>0</v>
      </c>
      <c r="AA525" s="231">
        <f>IF(ISNA(VLOOKUP($A525,'Spring 2023 PVI'!$B$3:$AF$219,28,FALSE)),0,(VLOOKUP($A525,'Spring 2023 PVI'!$B$3:$AF$219,28,FALSE)))</f>
        <v>0</v>
      </c>
      <c r="AB525" s="231">
        <f>IF(ISNA(VLOOKUP($A525,'Spring 2023 PVI'!$B$3:$AF$219,28,FALSE)),0,(VLOOKUP($A525,'Spring 2023 PVI'!$B$3:$AF$219,28,FALSE)))</f>
        <v>0</v>
      </c>
      <c r="AC525" s="231">
        <f>IF(ISNA(VLOOKUP($A525,'Spring 2023 PVI'!$B$3:$AF$219,28,FALSE)),0,(VLOOKUP($A525,'Spring 2023 PVI'!$B$3:$AF$219,28,FALSE)))</f>
        <v>0</v>
      </c>
      <c r="AD525" s="384">
        <f t="shared" si="219"/>
        <v>0</v>
      </c>
      <c r="AE525" s="403">
        <v>0</v>
      </c>
      <c r="AF525" s="403">
        <v>0</v>
      </c>
      <c r="AG525" s="403">
        <v>0</v>
      </c>
      <c r="AH525" s="384">
        <f t="shared" si="226"/>
        <v>0</v>
      </c>
      <c r="AI525" s="384">
        <f t="shared" si="227"/>
        <v>0</v>
      </c>
      <c r="AJ525" s="384">
        <f t="shared" si="228"/>
        <v>0</v>
      </c>
      <c r="AK525" s="384">
        <f t="shared" si="220"/>
        <v>0</v>
      </c>
      <c r="AL525" s="403">
        <f>IF(ISNA(VLOOKUP($A525,'Spring 2023 PVI'!$B530:$AD530,29,FALSE)),0,(VLOOKUP($A525,'Spring 2023 PVI'!$B530:$AD530,29,FALSE)))</f>
        <v>0</v>
      </c>
      <c r="AM525" s="403">
        <f>IF(ISNA(VLOOKUP($A525,'Spring 2023 PVI'!$B530:$AZ530,30,FALSE)),0,(VLOOKUP($A525,'Spring 2023 PVI'!$B530:$AZ530,30,FALSE)))</f>
        <v>0</v>
      </c>
      <c r="AN525" s="402">
        <f t="shared" si="221"/>
        <v>0</v>
      </c>
      <c r="AO525" s="404">
        <f t="shared" si="222"/>
        <v>0</v>
      </c>
      <c r="AP525" s="384">
        <f t="shared" si="223"/>
        <v>0</v>
      </c>
      <c r="AQ525" s="403"/>
      <c r="AR525" s="403" t="e">
        <f>VLOOKUP($A525,'Data EYFSS Indica'!$C:$AQ,27,0)</f>
        <v>#N/A</v>
      </c>
      <c r="AS525" s="403" t="e">
        <f>VLOOKUP($A525,'Data EYFSS Indica'!$C:$AQ,28,0)</f>
        <v>#N/A</v>
      </c>
      <c r="AT525" s="409" t="e">
        <f t="shared" si="224"/>
        <v>#N/A</v>
      </c>
      <c r="AU525" s="409" t="e">
        <f>(VLOOKUP($A525,'Data EYFSS Indica'!$C:$AQ,24,0))/3.2*AU$3</f>
        <v>#N/A</v>
      </c>
      <c r="AV525" s="413" t="e">
        <f t="shared" si="225"/>
        <v>#N/A</v>
      </c>
      <c r="AW525" s="410" t="e">
        <f t="shared" si="215"/>
        <v>#N/A</v>
      </c>
      <c r="AX525" s="410" t="e">
        <f t="shared" si="216"/>
        <v>#N/A</v>
      </c>
      <c r="AY525" s="410" t="e">
        <f t="shared" si="217"/>
        <v>#N/A</v>
      </c>
      <c r="AZ525" s="642">
        <f>(SUMIF('Spring 2023 School'!B:B,Budget!A525,'Spring 2023 School'!AG:AG)+SUMIF('Summer 2023 School'!B:B,Budget!A525,'Summer 2023 School'!AG:AG)+SUMIF('Autumn 2023 School'!B:B,Budget!A525,'Autumn 2023 School'!AG:AG))</f>
        <v>0</v>
      </c>
      <c r="BA525" s="410">
        <f t="shared" si="218"/>
        <v>0</v>
      </c>
      <c r="BI525">
        <f t="shared" si="212"/>
        <v>0</v>
      </c>
      <c r="BJ525">
        <f t="shared" si="213"/>
        <v>0</v>
      </c>
      <c r="BK525">
        <f t="shared" si="214"/>
        <v>0</v>
      </c>
    </row>
    <row r="526" spans="1:63" x14ac:dyDescent="0.35">
      <c r="A526" s="231">
        <v>6974</v>
      </c>
      <c r="B526" t="s">
        <v>648</v>
      </c>
      <c r="C526" s="231">
        <f>IF(ISNA(VLOOKUP($A526,'Spring 2023 PVI'!$B$3:$AF$220,6,FALSE)),0,(VLOOKUP($A526,'Spring 2023 PVI'!$B$3:$AF$220,6,FALSE)))</f>
        <v>0</v>
      </c>
      <c r="D526" s="231">
        <f>IF(ISNA(VLOOKUP($A526,'Summer 2023 PVI'!$B$2:$AF$217,6,FALSE)),0,(VLOOKUP($A526,'Summer 2023 PVI'!$B$2:$AF$217,6,FALSE)))</f>
        <v>0</v>
      </c>
      <c r="E526" s="231">
        <f>IF(ISNA(VLOOKUP($A526,'Autumn 2023 PVI'!$B$2:$AH$214,6,FALSE)),0,(VLOOKUP($A526,'Autumn 2023 PVI'!$B$2:$AH$214,6,FALSE)))</f>
        <v>0</v>
      </c>
      <c r="F526" s="231">
        <f>IF(ISNA(VLOOKUP($A526,'Spring 2023 PVI'!$B$3:$AF$219,9,FALSE)),0,(VLOOKUP($A526,'Spring 2023 PVI'!$B$3:$AF$219,8,FALSE)))</f>
        <v>0</v>
      </c>
      <c r="G526" s="231">
        <f>IF(ISNA(VLOOKUP($A526,'Summer 2023 PVI'!$B$2:$AF$216,9,FALSE)),0,(VLOOKUP($A526,'Summer 2023 PVI'!$B$2:$AF$216,8,FALSE)))</f>
        <v>0</v>
      </c>
      <c r="H526" s="231">
        <f>IF(ISNA(VLOOKUP($A526,'Autumn 2023 PVI'!$B$2:$AH$214,9,FALSE)),0,(VLOOKUP($A526,'Autumn 2023 PVI'!$B$2:$AH$214,9,FALSE)))</f>
        <v>0</v>
      </c>
      <c r="I526" s="231">
        <f>IF(ISNA(VLOOKUP($A526,'Spring 2023 PVI'!$B$3:$AF$219,13,FALSE)),0,(VLOOKUP($A526,'Spring 2023 PVI'!$B$3:$AF$219,13,FALSE)))</f>
        <v>0</v>
      </c>
      <c r="J526" s="231">
        <f>IF(ISNA(VLOOKUP($A526,'Summer 2023 PVI'!$B$2:$AF$216,13,FALSE)),0,(VLOOKUP($A526,'Summer 2023 PVI'!$B$2:$AF$216,13,FALSE)))</f>
        <v>0</v>
      </c>
      <c r="K526" s="231">
        <f>IF(ISNA(VLOOKUP($A526,'Autumn 2023 PVI'!$B$2:$AH$214,13,FALSE)),0,(VLOOKUP($A526,'Autumn 2023 PVI'!$B$2:$AH$214,13,FALSE)))</f>
        <v>0</v>
      </c>
      <c r="L526" s="231">
        <f>IF(ISNA(VLOOKUP($A526,'Spring 2023 PVI'!$B$3:$AF$219,16,FALSE)),0,(VLOOKUP($A526,'Spring 2023 PVI'!$B$3:$AF$219,16,FALSE)))</f>
        <v>0</v>
      </c>
      <c r="M526" s="231">
        <f>IF(ISNA(VLOOKUP($A526,'Summer 2023 PVI'!$B$2:$AF$216,16,FALSE)),0,(VLOOKUP($A526,'Summer 2023 PVI'!$B$2:$AF$216,16,FALSE)))</f>
        <v>0</v>
      </c>
      <c r="N526" s="231">
        <f>IF(ISNA(VLOOKUP($A526,'Autumn 2023 PVI'!$B$2:$AH$214,16,FALSE)),0,(VLOOKUP($A526,'Autumn 2023 PVI'!$B$2:$AH$214,16,FALSE)))</f>
        <v>0</v>
      </c>
      <c r="O526" s="231">
        <f>IF(ISNA(VLOOKUP($A526,'Spring 2023 PVI'!$B$3:$AF$219,3,FALSE)),0,(VLOOKUP($A526,'Spring 2023 PVI'!$B$3:$AF$219,3,FALSE)))</f>
        <v>0</v>
      </c>
      <c r="P526" s="231">
        <f>IF(ISNA(VLOOKUP($A526,'Summer 2023 PVI'!$B$3:$AF$216,3,FALSE)),0,(VLOOKUP($A526,'Summer 2023 PVI'!$B$2:$AF$216,3,FALSE)))</f>
        <v>0</v>
      </c>
      <c r="Q526" s="231">
        <f>IF(ISNA(VLOOKUP($A526,'Autumn 2023 PVI'!$B$2:$AF$214,3,FALSE)),0,(VLOOKUP($A526,'Autumn 2023 PVI'!$B$2:$AF$214,3,FALSE)))</f>
        <v>0</v>
      </c>
      <c r="R526" s="231">
        <f>IF(ISNA(VLOOKUP($A526,'Spring 2023 PVI'!$B$3:$AF$219,10,FALSE)),0,(VLOOKUP($A526,'Spring 2023 PVI'!$B$3:$AF$219,10,FALSE)))</f>
        <v>0</v>
      </c>
      <c r="S526" s="231">
        <f>IF(ISNA(VLOOKUP($A526,'Summer 2023 PVI'!$B$2:$AF$216,10,FALSE)),0,(VLOOKUP($A526,'Summer 2023 PVI'!$B$2:$AF$216,10,FALSE)))</f>
        <v>0</v>
      </c>
      <c r="T526" s="231">
        <f>IF(ISNA(VLOOKUP($A526,'Autumn 2023 PVI'!$B$2:$AH$214,10,FALSE)),0,(VLOOKUP($A526,'Autumn 2023 PVI'!$B$2:$AH$214,10,FALSE)))</f>
        <v>0</v>
      </c>
      <c r="U526" s="231">
        <f>IF(ISNA(VLOOKUP($A526,'Spring 2023 PVI'!$B$3:$AF$219,26,FALSE)),0,(VLOOKUP($A526,'Spring 2023 PVI'!$B$3:$AF$219,26,FALSE)))</f>
        <v>0</v>
      </c>
      <c r="V526" s="231">
        <f>IF(ISNA(VLOOKUP($A526,'Spring 2023 PVI'!$B$3:$AF$219,26,FALSE)),0,(VLOOKUP($A526,'Spring 2023 PVI'!$B$3:$AF$219,26,FALSE)))</f>
        <v>0</v>
      </c>
      <c r="W526" s="231">
        <f>IF(ISNA(VLOOKUP($A526,'Spring 2023 PVI'!$B$3:$AF$219,26,FALSE)),0,(VLOOKUP($A526,'Spring 2023 PVI'!$B$3:$AF$219,26,FALSE)))</f>
        <v>0</v>
      </c>
      <c r="X526" s="231">
        <f>IF(ISNA(VLOOKUP($A526,'Spring 2023 PVI'!$B$3:$AF$219,27,FALSE)),0,(VLOOKUP($A526,'Spring 2023 PVI'!$B$3:$AF$219,27,FALSE)))</f>
        <v>0</v>
      </c>
      <c r="Y526" s="231">
        <f>IF(ISNA(VLOOKUP($A526,'Spring 2023 PVI'!$B$3:$AF$219,27,FALSE)),0,(VLOOKUP($A526,'Spring 2023 PVI'!$B$3:$AF$219,27,FALSE)))</f>
        <v>0</v>
      </c>
      <c r="Z526" s="231">
        <f>IF(ISNA(VLOOKUP($A526,'Spring 2023 PVI'!$B$3:$AF$219,27,FALSE)),0,(VLOOKUP($A526,'Spring 2023 PVI'!$B$3:$AF$219,27,FALSE)))</f>
        <v>0</v>
      </c>
      <c r="AA526" s="231">
        <f>IF(ISNA(VLOOKUP($A526,'Spring 2023 PVI'!$B$3:$AF$219,28,FALSE)),0,(VLOOKUP($A526,'Spring 2023 PVI'!$B$3:$AF$219,28,FALSE)))</f>
        <v>0</v>
      </c>
      <c r="AB526" s="231">
        <f>IF(ISNA(VLOOKUP($A526,'Spring 2023 PVI'!$B$3:$AF$219,28,FALSE)),0,(VLOOKUP($A526,'Spring 2023 PVI'!$B$3:$AF$219,28,FALSE)))</f>
        <v>0</v>
      </c>
      <c r="AC526" s="231">
        <f>IF(ISNA(VLOOKUP($A526,'Spring 2023 PVI'!$B$3:$AF$219,28,FALSE)),0,(VLOOKUP($A526,'Spring 2023 PVI'!$B$3:$AF$219,28,FALSE)))</f>
        <v>0</v>
      </c>
      <c r="AD526" s="384">
        <f t="shared" si="219"/>
        <v>0</v>
      </c>
      <c r="AE526" s="403">
        <v>330</v>
      </c>
      <c r="AF526" s="403">
        <v>540</v>
      </c>
      <c r="AG526" s="403">
        <v>90</v>
      </c>
      <c r="AH526" s="384">
        <f t="shared" si="226"/>
        <v>7649.4</v>
      </c>
      <c r="AI526" s="384">
        <f t="shared" si="227"/>
        <v>5950.8</v>
      </c>
      <c r="AJ526" s="384">
        <f t="shared" si="228"/>
        <v>273.60000000000002</v>
      </c>
      <c r="AK526" s="384">
        <f t="shared" si="220"/>
        <v>13873.800000000001</v>
      </c>
      <c r="AL526" s="403">
        <f>IF(ISNA(VLOOKUP($A526,'Spring 2023 PVI'!$B531:$AD531,29,FALSE)),0,(VLOOKUP($A526,'Spring 2023 PVI'!$B531:$AD531,29,FALSE)))</f>
        <v>0</v>
      </c>
      <c r="AM526" s="403">
        <f>IF(ISNA(VLOOKUP($A526,'Spring 2023 PVI'!$B531:$AZ531,30,FALSE)),0,(VLOOKUP($A526,'Spring 2023 PVI'!$B531:$AZ531,30,FALSE)))</f>
        <v>0</v>
      </c>
      <c r="AN526" s="402">
        <f t="shared" si="221"/>
        <v>0</v>
      </c>
      <c r="AO526" s="404">
        <f t="shared" si="222"/>
        <v>0</v>
      </c>
      <c r="AP526" s="384">
        <f t="shared" si="223"/>
        <v>13873.800000000001</v>
      </c>
      <c r="AQ526" s="403"/>
      <c r="AR526" s="403" t="e">
        <f>VLOOKUP($A526,'Data EYFSS Indica'!$C:$AQ,27,0)</f>
        <v>#N/A</v>
      </c>
      <c r="AS526" s="403" t="e">
        <f>VLOOKUP($A526,'Data EYFSS Indica'!$C:$AQ,28,0)</f>
        <v>#N/A</v>
      </c>
      <c r="AT526" s="409" t="e">
        <f t="shared" si="224"/>
        <v>#N/A</v>
      </c>
      <c r="AU526" s="409" t="e">
        <f>(VLOOKUP($A526,'Data EYFSS Indica'!$C:$AQ,24,0))/3.2*AU$3</f>
        <v>#N/A</v>
      </c>
      <c r="AV526" s="413" t="e">
        <f t="shared" si="225"/>
        <v>#N/A</v>
      </c>
      <c r="AW526" s="410" t="e">
        <f t="shared" si="215"/>
        <v>#N/A</v>
      </c>
      <c r="AX526" s="410" t="e">
        <f t="shared" si="216"/>
        <v>#N/A</v>
      </c>
      <c r="AY526" s="410" t="e">
        <f t="shared" si="217"/>
        <v>#N/A</v>
      </c>
      <c r="AZ526" s="642">
        <f>(SUMIF('Spring 2023 School'!B:B,Budget!A526,'Spring 2023 School'!AG:AG)+SUMIF('Summer 2023 School'!B:B,Budget!A526,'Summer 2023 School'!AG:AG)+SUMIF('Autumn 2023 School'!B:B,Budget!A526,'Autumn 2023 School'!AG:AG))</f>
        <v>8</v>
      </c>
      <c r="BA526" s="410">
        <f t="shared" si="218"/>
        <v>7280</v>
      </c>
      <c r="BI526">
        <f t="shared" si="212"/>
        <v>4950</v>
      </c>
      <c r="BJ526">
        <f t="shared" si="213"/>
        <v>8100</v>
      </c>
      <c r="BK526">
        <f t="shared" si="214"/>
        <v>1350</v>
      </c>
    </row>
    <row r="527" spans="1:63" x14ac:dyDescent="0.35">
      <c r="A527" s="231">
        <v>6978</v>
      </c>
      <c r="B527" t="s">
        <v>1284</v>
      </c>
      <c r="C527" s="231">
        <f>IF(ISNA(VLOOKUP($A527,'Spring 2023 PVI'!$B$3:$AF$220,6,FALSE)),0,(VLOOKUP($A527,'Spring 2023 PVI'!$B$3:$AF$220,6,FALSE)))</f>
        <v>0</v>
      </c>
      <c r="D527" s="231">
        <f>IF(ISNA(VLOOKUP($A527,'Summer 2023 PVI'!$B$2:$AF$217,6,FALSE)),0,(VLOOKUP($A527,'Summer 2023 PVI'!$B$2:$AF$217,6,FALSE)))</f>
        <v>0</v>
      </c>
      <c r="E527" s="231">
        <f>IF(ISNA(VLOOKUP($A527,'Autumn 2023 PVI'!$B$2:$AH$214,6,FALSE)),0,(VLOOKUP($A527,'Autumn 2023 PVI'!$B$2:$AH$214,6,FALSE)))</f>
        <v>0</v>
      </c>
      <c r="F527" s="231">
        <f>IF(ISNA(VLOOKUP($A527,'Spring 2023 PVI'!$B$3:$AF$219,9,FALSE)),0,(VLOOKUP($A527,'Spring 2023 PVI'!$B$3:$AF$219,8,FALSE)))</f>
        <v>0</v>
      </c>
      <c r="G527" s="231">
        <f>IF(ISNA(VLOOKUP($A527,'Summer 2023 PVI'!$B$2:$AF$216,9,FALSE)),0,(VLOOKUP($A527,'Summer 2023 PVI'!$B$2:$AF$216,8,FALSE)))</f>
        <v>0</v>
      </c>
      <c r="H527" s="231">
        <f>IF(ISNA(VLOOKUP($A527,'Autumn 2023 PVI'!$B$2:$AH$214,9,FALSE)),0,(VLOOKUP($A527,'Autumn 2023 PVI'!$B$2:$AH$214,9,FALSE)))</f>
        <v>0</v>
      </c>
      <c r="I527" s="231">
        <f>IF(ISNA(VLOOKUP($A527,'Spring 2023 PVI'!$B$3:$AF$219,13,FALSE)),0,(VLOOKUP($A527,'Spring 2023 PVI'!$B$3:$AF$219,13,FALSE)))</f>
        <v>0</v>
      </c>
      <c r="J527" s="231">
        <f>IF(ISNA(VLOOKUP($A527,'Summer 2023 PVI'!$B$2:$AF$216,13,FALSE)),0,(VLOOKUP($A527,'Summer 2023 PVI'!$B$2:$AF$216,13,FALSE)))</f>
        <v>0</v>
      </c>
      <c r="K527" s="231">
        <f>IF(ISNA(VLOOKUP($A527,'Autumn 2023 PVI'!$B$2:$AH$214,13,FALSE)),0,(VLOOKUP($A527,'Autumn 2023 PVI'!$B$2:$AH$214,13,FALSE)))</f>
        <v>0</v>
      </c>
      <c r="L527" s="231">
        <f>IF(ISNA(VLOOKUP($A527,'Spring 2023 PVI'!$B$3:$AF$219,16,FALSE)),0,(VLOOKUP($A527,'Spring 2023 PVI'!$B$3:$AF$219,16,FALSE)))</f>
        <v>0</v>
      </c>
      <c r="M527" s="231">
        <f>IF(ISNA(VLOOKUP($A527,'Summer 2023 PVI'!$B$2:$AF$216,16,FALSE)),0,(VLOOKUP($A527,'Summer 2023 PVI'!$B$2:$AF$216,16,FALSE)))</f>
        <v>0</v>
      </c>
      <c r="N527" s="231">
        <f>IF(ISNA(VLOOKUP($A527,'Autumn 2023 PVI'!$B$2:$AH$214,16,FALSE)),0,(VLOOKUP($A527,'Autumn 2023 PVI'!$B$2:$AH$214,16,FALSE)))</f>
        <v>0</v>
      </c>
      <c r="O527" s="231">
        <f>IF(ISNA(VLOOKUP($A527,'Spring 2023 PVI'!$B$3:$AF$219,3,FALSE)),0,(VLOOKUP($A527,'Spring 2023 PVI'!$B$3:$AF$219,3,FALSE)))</f>
        <v>0</v>
      </c>
      <c r="P527" s="231">
        <f>IF(ISNA(VLOOKUP($A527,'Summer 2023 PVI'!$B$3:$AF$216,3,FALSE)),0,(VLOOKUP($A527,'Summer 2023 PVI'!$B$2:$AF$216,3,FALSE)))</f>
        <v>0</v>
      </c>
      <c r="Q527" s="231">
        <f>IF(ISNA(VLOOKUP($A527,'Autumn 2023 PVI'!$B$2:$AF$214,3,FALSE)),0,(VLOOKUP($A527,'Autumn 2023 PVI'!$B$2:$AF$214,3,FALSE)))</f>
        <v>0</v>
      </c>
      <c r="R527" s="231">
        <f>IF(ISNA(VLOOKUP($A527,'Spring 2023 PVI'!$B$3:$AF$219,10,FALSE)),0,(VLOOKUP($A527,'Spring 2023 PVI'!$B$3:$AF$219,10,FALSE)))</f>
        <v>0</v>
      </c>
      <c r="S527" s="231">
        <f>IF(ISNA(VLOOKUP($A527,'Summer 2023 PVI'!$B$2:$AF$216,10,FALSE)),0,(VLOOKUP($A527,'Summer 2023 PVI'!$B$2:$AF$216,10,FALSE)))</f>
        <v>0</v>
      </c>
      <c r="T527" s="231">
        <f>IF(ISNA(VLOOKUP($A527,'Autumn 2023 PVI'!$B$2:$AH$214,10,FALSE)),0,(VLOOKUP($A527,'Autumn 2023 PVI'!$B$2:$AH$214,10,FALSE)))</f>
        <v>0</v>
      </c>
      <c r="U527" s="231">
        <f>IF(ISNA(VLOOKUP($A527,'Spring 2023 PVI'!$B$3:$AF$219,26,FALSE)),0,(VLOOKUP($A527,'Spring 2023 PVI'!$B$3:$AF$219,26,FALSE)))</f>
        <v>0</v>
      </c>
      <c r="V527" s="231">
        <f>IF(ISNA(VLOOKUP($A527,'Spring 2023 PVI'!$B$3:$AF$219,26,FALSE)),0,(VLOOKUP($A527,'Spring 2023 PVI'!$B$3:$AF$219,26,FALSE)))</f>
        <v>0</v>
      </c>
      <c r="W527" s="231">
        <f>IF(ISNA(VLOOKUP($A527,'Spring 2023 PVI'!$B$3:$AF$219,26,FALSE)),0,(VLOOKUP($A527,'Spring 2023 PVI'!$B$3:$AF$219,26,FALSE)))</f>
        <v>0</v>
      </c>
      <c r="X527" s="231">
        <f>IF(ISNA(VLOOKUP($A527,'Spring 2023 PVI'!$B$3:$AF$219,27,FALSE)),0,(VLOOKUP($A527,'Spring 2023 PVI'!$B$3:$AF$219,27,FALSE)))</f>
        <v>0</v>
      </c>
      <c r="Y527" s="231">
        <f>IF(ISNA(VLOOKUP($A527,'Spring 2023 PVI'!$B$3:$AF$219,27,FALSE)),0,(VLOOKUP($A527,'Spring 2023 PVI'!$B$3:$AF$219,27,FALSE)))</f>
        <v>0</v>
      </c>
      <c r="Z527" s="231">
        <f>IF(ISNA(VLOOKUP($A527,'Spring 2023 PVI'!$B$3:$AF$219,27,FALSE)),0,(VLOOKUP($A527,'Spring 2023 PVI'!$B$3:$AF$219,27,FALSE)))</f>
        <v>0</v>
      </c>
      <c r="AA527" s="231">
        <f>IF(ISNA(VLOOKUP($A527,'Spring 2023 PVI'!$B$3:$AF$219,28,FALSE)),0,(VLOOKUP($A527,'Spring 2023 PVI'!$B$3:$AF$219,28,FALSE)))</f>
        <v>0</v>
      </c>
      <c r="AB527" s="231">
        <f>IF(ISNA(VLOOKUP($A527,'Spring 2023 PVI'!$B$3:$AF$219,28,FALSE)),0,(VLOOKUP($A527,'Spring 2023 PVI'!$B$3:$AF$219,28,FALSE)))</f>
        <v>0</v>
      </c>
      <c r="AC527" s="231">
        <f>IF(ISNA(VLOOKUP($A527,'Spring 2023 PVI'!$B$3:$AF$219,28,FALSE)),0,(VLOOKUP($A527,'Spring 2023 PVI'!$B$3:$AF$219,28,FALSE)))</f>
        <v>0</v>
      </c>
      <c r="AD527" s="384">
        <f t="shared" si="219"/>
        <v>0</v>
      </c>
      <c r="AE527" s="403">
        <v>0</v>
      </c>
      <c r="AF527" s="403">
        <v>0</v>
      </c>
      <c r="AG527" s="403">
        <v>15</v>
      </c>
      <c r="AH527" s="384">
        <f t="shared" si="226"/>
        <v>0</v>
      </c>
      <c r="AI527" s="384">
        <f t="shared" si="227"/>
        <v>0</v>
      </c>
      <c r="AJ527" s="384">
        <f t="shared" si="228"/>
        <v>45.6</v>
      </c>
      <c r="AK527" s="384">
        <f t="shared" si="220"/>
        <v>45.6</v>
      </c>
      <c r="AL527" s="403">
        <f>IF(ISNA(VLOOKUP($A527,'Spring 2023 PVI'!$B532:$AD532,29,FALSE)),0,(VLOOKUP($A527,'Spring 2023 PVI'!$B532:$AD532,29,FALSE)))</f>
        <v>0</v>
      </c>
      <c r="AM527" s="403">
        <f>IF(ISNA(VLOOKUP($A527,'Spring 2023 PVI'!$B532:$AZ532,30,FALSE)),0,(VLOOKUP($A527,'Spring 2023 PVI'!$B532:$AZ532,30,FALSE)))</f>
        <v>0</v>
      </c>
      <c r="AN527" s="402">
        <f t="shared" si="221"/>
        <v>0</v>
      </c>
      <c r="AO527" s="404">
        <f t="shared" si="222"/>
        <v>0</v>
      </c>
      <c r="AP527" s="384">
        <f t="shared" si="223"/>
        <v>45.6</v>
      </c>
      <c r="AQ527" s="403"/>
      <c r="AR527" s="403" t="e">
        <f>VLOOKUP($A527,'Data EYFSS Indica'!$C:$AQ,27,0)</f>
        <v>#N/A</v>
      </c>
      <c r="AS527" s="403" t="e">
        <f>VLOOKUP($A527,'Data EYFSS Indica'!$C:$AQ,28,0)</f>
        <v>#N/A</v>
      </c>
      <c r="AT527" s="409" t="e">
        <f t="shared" si="224"/>
        <v>#N/A</v>
      </c>
      <c r="AU527" s="409" t="e">
        <f>(VLOOKUP($A527,'Data EYFSS Indica'!$C:$AQ,24,0))/3.2*AU$3</f>
        <v>#N/A</v>
      </c>
      <c r="AV527" s="413" t="e">
        <f t="shared" si="225"/>
        <v>#N/A</v>
      </c>
      <c r="AW527" s="410" t="e">
        <f t="shared" si="215"/>
        <v>#N/A</v>
      </c>
      <c r="AX527" s="410" t="e">
        <f t="shared" si="216"/>
        <v>#N/A</v>
      </c>
      <c r="AY527" s="410" t="e">
        <f t="shared" si="217"/>
        <v>#N/A</v>
      </c>
      <c r="AZ527" s="642">
        <f>(SUMIF('Spring 2023 School'!B:B,Budget!A527,'Spring 2023 School'!AG:AG)+SUMIF('Summer 2023 School'!B:B,Budget!A527,'Summer 2023 School'!AG:AG)+SUMIF('Autumn 2023 School'!B:B,Budget!A527,'Autumn 2023 School'!AG:AG))</f>
        <v>0</v>
      </c>
      <c r="BA527" s="410">
        <f t="shared" si="218"/>
        <v>0</v>
      </c>
      <c r="BI527">
        <f t="shared" si="212"/>
        <v>0</v>
      </c>
      <c r="BJ527">
        <f t="shared" si="213"/>
        <v>0</v>
      </c>
      <c r="BK527">
        <f t="shared" si="214"/>
        <v>225</v>
      </c>
    </row>
    <row r="528" spans="1:63" x14ac:dyDescent="0.35">
      <c r="A528" s="231">
        <v>6994</v>
      </c>
      <c r="B528" t="s">
        <v>649</v>
      </c>
      <c r="C528" s="231">
        <f>IF(ISNA(VLOOKUP($A528,'Spring 2023 PVI'!$B$3:$AF$220,6,FALSE)),0,(VLOOKUP($A528,'Spring 2023 PVI'!$B$3:$AF$220,6,FALSE)))</f>
        <v>0</v>
      </c>
      <c r="D528" s="231">
        <f>IF(ISNA(VLOOKUP($A528,'Summer 2023 PVI'!$B$2:$AF$217,6,FALSE)),0,(VLOOKUP($A528,'Summer 2023 PVI'!$B$2:$AF$217,6,FALSE)))</f>
        <v>0</v>
      </c>
      <c r="E528" s="231">
        <f>IF(ISNA(VLOOKUP($A528,'Autumn 2023 PVI'!$B$2:$AH$214,6,FALSE)),0,(VLOOKUP($A528,'Autumn 2023 PVI'!$B$2:$AH$214,6,FALSE)))</f>
        <v>0</v>
      </c>
      <c r="F528" s="231">
        <f>IF(ISNA(VLOOKUP($A528,'Spring 2023 PVI'!$B$3:$AF$219,9,FALSE)),0,(VLOOKUP($A528,'Spring 2023 PVI'!$B$3:$AF$219,8,FALSE)))</f>
        <v>0</v>
      </c>
      <c r="G528" s="231">
        <f>IF(ISNA(VLOOKUP($A528,'Summer 2023 PVI'!$B$2:$AF$216,9,FALSE)),0,(VLOOKUP($A528,'Summer 2023 PVI'!$B$2:$AF$216,8,FALSE)))</f>
        <v>0</v>
      </c>
      <c r="H528" s="231">
        <f>IF(ISNA(VLOOKUP($A528,'Autumn 2023 PVI'!$B$2:$AH$214,9,FALSE)),0,(VLOOKUP($A528,'Autumn 2023 PVI'!$B$2:$AH$214,9,FALSE)))</f>
        <v>0</v>
      </c>
      <c r="I528" s="231">
        <f>IF(ISNA(VLOOKUP($A528,'Spring 2023 PVI'!$B$3:$AF$219,13,FALSE)),0,(VLOOKUP($A528,'Spring 2023 PVI'!$B$3:$AF$219,13,FALSE)))</f>
        <v>0</v>
      </c>
      <c r="J528" s="231">
        <f>IF(ISNA(VLOOKUP($A528,'Summer 2023 PVI'!$B$2:$AF$216,13,FALSE)),0,(VLOOKUP($A528,'Summer 2023 PVI'!$B$2:$AF$216,13,FALSE)))</f>
        <v>0</v>
      </c>
      <c r="K528" s="231">
        <f>IF(ISNA(VLOOKUP($A528,'Autumn 2023 PVI'!$B$2:$AH$214,13,FALSE)),0,(VLOOKUP($A528,'Autumn 2023 PVI'!$B$2:$AH$214,13,FALSE)))</f>
        <v>0</v>
      </c>
      <c r="L528" s="231">
        <f>IF(ISNA(VLOOKUP($A528,'Spring 2023 PVI'!$B$3:$AF$219,16,FALSE)),0,(VLOOKUP($A528,'Spring 2023 PVI'!$B$3:$AF$219,16,FALSE)))</f>
        <v>0</v>
      </c>
      <c r="M528" s="231">
        <f>IF(ISNA(VLOOKUP($A528,'Summer 2023 PVI'!$B$2:$AF$216,16,FALSE)),0,(VLOOKUP($A528,'Summer 2023 PVI'!$B$2:$AF$216,16,FALSE)))</f>
        <v>0</v>
      </c>
      <c r="N528" s="231">
        <f>IF(ISNA(VLOOKUP($A528,'Autumn 2023 PVI'!$B$2:$AH$214,16,FALSE)),0,(VLOOKUP($A528,'Autumn 2023 PVI'!$B$2:$AH$214,16,FALSE)))</f>
        <v>0</v>
      </c>
      <c r="O528" s="231">
        <f>IF(ISNA(VLOOKUP($A528,'Spring 2023 PVI'!$B$3:$AF$219,3,FALSE)),0,(VLOOKUP($A528,'Spring 2023 PVI'!$B$3:$AF$219,3,FALSE)))</f>
        <v>0</v>
      </c>
      <c r="P528" s="231">
        <f>IF(ISNA(VLOOKUP($A528,'Summer 2023 PVI'!$B$3:$AF$216,3,FALSE)),0,(VLOOKUP($A528,'Summer 2023 PVI'!$B$2:$AF$216,3,FALSE)))</f>
        <v>0</v>
      </c>
      <c r="Q528" s="231">
        <f>IF(ISNA(VLOOKUP($A528,'Autumn 2023 PVI'!$B$2:$AF$214,3,FALSE)),0,(VLOOKUP($A528,'Autumn 2023 PVI'!$B$2:$AF$214,3,FALSE)))</f>
        <v>0</v>
      </c>
      <c r="R528" s="231">
        <f>IF(ISNA(VLOOKUP($A528,'Spring 2023 PVI'!$B$3:$AF$219,10,FALSE)),0,(VLOOKUP($A528,'Spring 2023 PVI'!$B$3:$AF$219,10,FALSE)))</f>
        <v>0</v>
      </c>
      <c r="S528" s="231">
        <f>IF(ISNA(VLOOKUP($A528,'Summer 2023 PVI'!$B$2:$AF$216,10,FALSE)),0,(VLOOKUP($A528,'Summer 2023 PVI'!$B$2:$AF$216,10,FALSE)))</f>
        <v>0</v>
      </c>
      <c r="T528" s="231">
        <f>IF(ISNA(VLOOKUP($A528,'Autumn 2023 PVI'!$B$2:$AH$214,10,FALSE)),0,(VLOOKUP($A528,'Autumn 2023 PVI'!$B$2:$AH$214,10,FALSE)))</f>
        <v>0</v>
      </c>
      <c r="U528" s="231">
        <f>IF(ISNA(VLOOKUP($A528,'Spring 2023 PVI'!$B$3:$AF$219,26,FALSE)),0,(VLOOKUP($A528,'Spring 2023 PVI'!$B$3:$AF$219,26,FALSE)))</f>
        <v>0</v>
      </c>
      <c r="V528" s="231">
        <f>IF(ISNA(VLOOKUP($A528,'Spring 2023 PVI'!$B$3:$AF$219,26,FALSE)),0,(VLOOKUP($A528,'Spring 2023 PVI'!$B$3:$AF$219,26,FALSE)))</f>
        <v>0</v>
      </c>
      <c r="W528" s="231">
        <f>IF(ISNA(VLOOKUP($A528,'Spring 2023 PVI'!$B$3:$AF$219,26,FALSE)),0,(VLOOKUP($A528,'Spring 2023 PVI'!$B$3:$AF$219,26,FALSE)))</f>
        <v>0</v>
      </c>
      <c r="X528" s="231">
        <f>IF(ISNA(VLOOKUP($A528,'Spring 2023 PVI'!$B$3:$AF$219,27,FALSE)),0,(VLOOKUP($A528,'Spring 2023 PVI'!$B$3:$AF$219,27,FALSE)))</f>
        <v>0</v>
      </c>
      <c r="Y528" s="231">
        <f>IF(ISNA(VLOOKUP($A528,'Spring 2023 PVI'!$B$3:$AF$219,27,FALSE)),0,(VLOOKUP($A528,'Spring 2023 PVI'!$B$3:$AF$219,27,FALSE)))</f>
        <v>0</v>
      </c>
      <c r="Z528" s="231">
        <f>IF(ISNA(VLOOKUP($A528,'Spring 2023 PVI'!$B$3:$AF$219,27,FALSE)),0,(VLOOKUP($A528,'Spring 2023 PVI'!$B$3:$AF$219,27,FALSE)))</f>
        <v>0</v>
      </c>
      <c r="AA528" s="231">
        <f>IF(ISNA(VLOOKUP($A528,'Spring 2023 PVI'!$B$3:$AF$219,28,FALSE)),0,(VLOOKUP($A528,'Spring 2023 PVI'!$B$3:$AF$219,28,FALSE)))</f>
        <v>0</v>
      </c>
      <c r="AB528" s="231">
        <f>IF(ISNA(VLOOKUP($A528,'Spring 2023 PVI'!$B$3:$AF$219,28,FALSE)),0,(VLOOKUP($A528,'Spring 2023 PVI'!$B$3:$AF$219,28,FALSE)))</f>
        <v>0</v>
      </c>
      <c r="AC528" s="231">
        <f>IF(ISNA(VLOOKUP($A528,'Spring 2023 PVI'!$B$3:$AF$219,28,FALSE)),0,(VLOOKUP($A528,'Spring 2023 PVI'!$B$3:$AF$219,28,FALSE)))</f>
        <v>0</v>
      </c>
      <c r="AD528" s="384">
        <f t="shared" si="219"/>
        <v>0</v>
      </c>
      <c r="AE528" s="403">
        <v>0</v>
      </c>
      <c r="AF528" s="403">
        <v>0</v>
      </c>
      <c r="AG528" s="403">
        <v>0</v>
      </c>
      <c r="AH528" s="384">
        <f t="shared" si="226"/>
        <v>0</v>
      </c>
      <c r="AI528" s="384">
        <f t="shared" si="227"/>
        <v>0</v>
      </c>
      <c r="AJ528" s="384">
        <f t="shared" si="228"/>
        <v>0</v>
      </c>
      <c r="AK528" s="384">
        <f t="shared" si="220"/>
        <v>0</v>
      </c>
      <c r="AL528" s="403">
        <f>IF(ISNA(VLOOKUP($A528,'Spring 2023 PVI'!$B533:$AD533,29,FALSE)),0,(VLOOKUP($A528,'Spring 2023 PVI'!$B533:$AD533,29,FALSE)))</f>
        <v>0</v>
      </c>
      <c r="AM528" s="403">
        <f>IF(ISNA(VLOOKUP($A528,'Spring 2023 PVI'!$B533:$AZ533,30,FALSE)),0,(VLOOKUP($A528,'Spring 2023 PVI'!$B533:$AZ533,30,FALSE)))</f>
        <v>0</v>
      </c>
      <c r="AN528" s="402">
        <f t="shared" si="221"/>
        <v>0</v>
      </c>
      <c r="AO528" s="404">
        <f t="shared" si="222"/>
        <v>0</v>
      </c>
      <c r="AP528" s="384">
        <f t="shared" si="223"/>
        <v>0</v>
      </c>
      <c r="AQ528" s="403"/>
      <c r="AR528" s="403" t="e">
        <f>VLOOKUP($A528,'Data EYFSS Indica'!$C:$AQ,27,0)</f>
        <v>#N/A</v>
      </c>
      <c r="AS528" s="403" t="e">
        <f>VLOOKUP($A528,'Data EYFSS Indica'!$C:$AQ,28,0)</f>
        <v>#N/A</v>
      </c>
      <c r="AT528" s="409" t="e">
        <f t="shared" si="224"/>
        <v>#N/A</v>
      </c>
      <c r="AU528" s="409" t="e">
        <f>(VLOOKUP($A528,'Data EYFSS Indica'!$C:$AQ,24,0))/3.2*AU$3</f>
        <v>#N/A</v>
      </c>
      <c r="AV528" s="413" t="e">
        <f t="shared" si="225"/>
        <v>#N/A</v>
      </c>
      <c r="AW528" s="410" t="e">
        <f t="shared" si="215"/>
        <v>#N/A</v>
      </c>
      <c r="AX528" s="410" t="e">
        <f t="shared" si="216"/>
        <v>#N/A</v>
      </c>
      <c r="AY528" s="410" t="e">
        <f t="shared" si="217"/>
        <v>#N/A</v>
      </c>
      <c r="AZ528" s="642">
        <f>(SUMIF('Spring 2023 School'!B:B,Budget!A528,'Spring 2023 School'!AG:AG)+SUMIF('Summer 2023 School'!B:B,Budget!A528,'Summer 2023 School'!AG:AG)+SUMIF('Autumn 2023 School'!B:B,Budget!A528,'Autumn 2023 School'!AG:AG))</f>
        <v>0</v>
      </c>
      <c r="BA528" s="410">
        <f t="shared" si="218"/>
        <v>0</v>
      </c>
      <c r="BI528">
        <f t="shared" si="212"/>
        <v>0</v>
      </c>
      <c r="BJ528">
        <f t="shared" si="213"/>
        <v>0</v>
      </c>
      <c r="BK528">
        <f t="shared" si="214"/>
        <v>0</v>
      </c>
    </row>
    <row r="529" spans="1:63" x14ac:dyDescent="0.35">
      <c r="A529" s="231">
        <v>6997</v>
      </c>
      <c r="B529" t="s">
        <v>1285</v>
      </c>
      <c r="C529" s="231">
        <f>IF(ISNA(VLOOKUP($A529,'Spring 2023 PVI'!$B$3:$AF$220,6,FALSE)),0,(VLOOKUP($A529,'Spring 2023 PVI'!$B$3:$AF$220,6,FALSE)))</f>
        <v>0</v>
      </c>
      <c r="D529" s="231">
        <f>IF(ISNA(VLOOKUP($A529,'Summer 2023 PVI'!$B$2:$AF$217,6,FALSE)),0,(VLOOKUP($A529,'Summer 2023 PVI'!$B$2:$AF$217,6,FALSE)))</f>
        <v>0</v>
      </c>
      <c r="E529" s="231">
        <f>IF(ISNA(VLOOKUP($A529,'Autumn 2023 PVI'!$B$2:$AH$214,6,FALSE)),0,(VLOOKUP($A529,'Autumn 2023 PVI'!$B$2:$AH$214,6,FALSE)))</f>
        <v>0</v>
      </c>
      <c r="F529" s="231">
        <f>IF(ISNA(VLOOKUP($A529,'Spring 2023 PVI'!$B$3:$AF$219,9,FALSE)),0,(VLOOKUP($A529,'Spring 2023 PVI'!$B$3:$AF$219,8,FALSE)))</f>
        <v>0</v>
      </c>
      <c r="G529" s="231">
        <f>IF(ISNA(VLOOKUP($A529,'Summer 2023 PVI'!$B$2:$AF$216,9,FALSE)),0,(VLOOKUP($A529,'Summer 2023 PVI'!$B$2:$AF$216,8,FALSE)))</f>
        <v>0</v>
      </c>
      <c r="H529" s="231">
        <f>IF(ISNA(VLOOKUP($A529,'Autumn 2023 PVI'!$B$2:$AH$214,9,FALSE)),0,(VLOOKUP($A529,'Autumn 2023 PVI'!$B$2:$AH$214,9,FALSE)))</f>
        <v>0</v>
      </c>
      <c r="I529" s="231">
        <f>IF(ISNA(VLOOKUP($A529,'Spring 2023 PVI'!$B$3:$AF$219,13,FALSE)),0,(VLOOKUP($A529,'Spring 2023 PVI'!$B$3:$AF$219,13,FALSE)))</f>
        <v>0</v>
      </c>
      <c r="J529" s="231">
        <f>IF(ISNA(VLOOKUP($A529,'Summer 2023 PVI'!$B$2:$AF$216,13,FALSE)),0,(VLOOKUP($A529,'Summer 2023 PVI'!$B$2:$AF$216,13,FALSE)))</f>
        <v>0</v>
      </c>
      <c r="K529" s="231">
        <f>IF(ISNA(VLOOKUP($A529,'Autumn 2023 PVI'!$B$2:$AH$214,13,FALSE)),0,(VLOOKUP($A529,'Autumn 2023 PVI'!$B$2:$AH$214,13,FALSE)))</f>
        <v>0</v>
      </c>
      <c r="L529" s="231">
        <f>IF(ISNA(VLOOKUP($A529,'Spring 2023 PVI'!$B$3:$AF$219,16,FALSE)),0,(VLOOKUP($A529,'Spring 2023 PVI'!$B$3:$AF$219,16,FALSE)))</f>
        <v>0</v>
      </c>
      <c r="M529" s="231">
        <f>IF(ISNA(VLOOKUP($A529,'Summer 2023 PVI'!$B$2:$AF$216,16,FALSE)),0,(VLOOKUP($A529,'Summer 2023 PVI'!$B$2:$AF$216,16,FALSE)))</f>
        <v>0</v>
      </c>
      <c r="N529" s="231">
        <f>IF(ISNA(VLOOKUP($A529,'Autumn 2023 PVI'!$B$2:$AH$214,16,FALSE)),0,(VLOOKUP($A529,'Autumn 2023 PVI'!$B$2:$AH$214,16,FALSE)))</f>
        <v>0</v>
      </c>
      <c r="O529" s="231">
        <f>IF(ISNA(VLOOKUP($A529,'Spring 2023 PVI'!$B$3:$AF$219,3,FALSE)),0,(VLOOKUP($A529,'Spring 2023 PVI'!$B$3:$AF$219,3,FALSE)))</f>
        <v>0</v>
      </c>
      <c r="P529" s="231">
        <f>IF(ISNA(VLOOKUP($A529,'Summer 2023 PVI'!$B$3:$AF$216,3,FALSE)),0,(VLOOKUP($A529,'Summer 2023 PVI'!$B$2:$AF$216,3,FALSE)))</f>
        <v>0</v>
      </c>
      <c r="Q529" s="231">
        <f>IF(ISNA(VLOOKUP($A529,'Autumn 2023 PVI'!$B$2:$AF$214,3,FALSE)),0,(VLOOKUP($A529,'Autumn 2023 PVI'!$B$2:$AF$214,3,FALSE)))</f>
        <v>0</v>
      </c>
      <c r="R529" s="231">
        <f>IF(ISNA(VLOOKUP($A529,'Spring 2023 PVI'!$B$3:$AF$219,10,FALSE)),0,(VLOOKUP($A529,'Spring 2023 PVI'!$B$3:$AF$219,10,FALSE)))</f>
        <v>0</v>
      </c>
      <c r="S529" s="231">
        <f>IF(ISNA(VLOOKUP($A529,'Summer 2023 PVI'!$B$2:$AF$216,10,FALSE)),0,(VLOOKUP($A529,'Summer 2023 PVI'!$B$2:$AF$216,10,FALSE)))</f>
        <v>0</v>
      </c>
      <c r="T529" s="231">
        <f>IF(ISNA(VLOOKUP($A529,'Autumn 2023 PVI'!$B$2:$AH$214,10,FALSE)),0,(VLOOKUP($A529,'Autumn 2023 PVI'!$B$2:$AH$214,10,FALSE)))</f>
        <v>0</v>
      </c>
      <c r="U529" s="231">
        <f>IF(ISNA(VLOOKUP($A529,'Spring 2023 PVI'!$B$3:$AF$219,26,FALSE)),0,(VLOOKUP($A529,'Spring 2023 PVI'!$B$3:$AF$219,26,FALSE)))</f>
        <v>0</v>
      </c>
      <c r="V529" s="231">
        <f>IF(ISNA(VLOOKUP($A529,'Spring 2023 PVI'!$B$3:$AF$219,26,FALSE)),0,(VLOOKUP($A529,'Spring 2023 PVI'!$B$3:$AF$219,26,FALSE)))</f>
        <v>0</v>
      </c>
      <c r="W529" s="231">
        <f>IF(ISNA(VLOOKUP($A529,'Spring 2023 PVI'!$B$3:$AF$219,26,FALSE)),0,(VLOOKUP($A529,'Spring 2023 PVI'!$B$3:$AF$219,26,FALSE)))</f>
        <v>0</v>
      </c>
      <c r="X529" s="231">
        <f>IF(ISNA(VLOOKUP($A529,'Spring 2023 PVI'!$B$3:$AF$219,27,FALSE)),0,(VLOOKUP($A529,'Spring 2023 PVI'!$B$3:$AF$219,27,FALSE)))</f>
        <v>0</v>
      </c>
      <c r="Y529" s="231">
        <f>IF(ISNA(VLOOKUP($A529,'Spring 2023 PVI'!$B$3:$AF$219,27,FALSE)),0,(VLOOKUP($A529,'Spring 2023 PVI'!$B$3:$AF$219,27,FALSE)))</f>
        <v>0</v>
      </c>
      <c r="Z529" s="231">
        <f>IF(ISNA(VLOOKUP($A529,'Spring 2023 PVI'!$B$3:$AF$219,27,FALSE)),0,(VLOOKUP($A529,'Spring 2023 PVI'!$B$3:$AF$219,27,FALSE)))</f>
        <v>0</v>
      </c>
      <c r="AA529" s="231">
        <f>IF(ISNA(VLOOKUP($A529,'Spring 2023 PVI'!$B$3:$AF$219,28,FALSE)),0,(VLOOKUP($A529,'Spring 2023 PVI'!$B$3:$AF$219,28,FALSE)))</f>
        <v>0</v>
      </c>
      <c r="AB529" s="231">
        <f>IF(ISNA(VLOOKUP($A529,'Spring 2023 PVI'!$B$3:$AF$219,28,FALSE)),0,(VLOOKUP($A529,'Spring 2023 PVI'!$B$3:$AF$219,28,FALSE)))</f>
        <v>0</v>
      </c>
      <c r="AC529" s="231">
        <f>IF(ISNA(VLOOKUP($A529,'Spring 2023 PVI'!$B$3:$AF$219,28,FALSE)),0,(VLOOKUP($A529,'Spring 2023 PVI'!$B$3:$AF$219,28,FALSE)))</f>
        <v>0</v>
      </c>
      <c r="AD529" s="384">
        <f t="shared" si="219"/>
        <v>0</v>
      </c>
      <c r="AE529" s="403">
        <v>0</v>
      </c>
      <c r="AF529" s="403">
        <v>0</v>
      </c>
      <c r="AG529" s="403">
        <v>0</v>
      </c>
      <c r="AH529" s="384">
        <f t="shared" si="226"/>
        <v>0</v>
      </c>
      <c r="AI529" s="384">
        <f t="shared" si="227"/>
        <v>0</v>
      </c>
      <c r="AJ529" s="384">
        <f t="shared" si="228"/>
        <v>0</v>
      </c>
      <c r="AK529" s="384">
        <f t="shared" si="220"/>
        <v>0</v>
      </c>
      <c r="AL529" s="403">
        <f>IF(ISNA(VLOOKUP($A529,'Spring 2023 PVI'!$B534:$AD534,29,FALSE)),0,(VLOOKUP($A529,'Spring 2023 PVI'!$B534:$AD534,29,FALSE)))</f>
        <v>0</v>
      </c>
      <c r="AM529" s="403">
        <f>IF(ISNA(VLOOKUP($A529,'Spring 2023 PVI'!$B534:$AZ534,30,FALSE)),0,(VLOOKUP($A529,'Spring 2023 PVI'!$B534:$AZ534,30,FALSE)))</f>
        <v>0</v>
      </c>
      <c r="AN529" s="402">
        <f t="shared" si="221"/>
        <v>0</v>
      </c>
      <c r="AO529" s="404">
        <f t="shared" si="222"/>
        <v>0</v>
      </c>
      <c r="AP529" s="384">
        <f t="shared" si="223"/>
        <v>0</v>
      </c>
      <c r="AQ529" s="403"/>
      <c r="AR529" s="403" t="e">
        <f>VLOOKUP($A529,'Data EYFSS Indica'!$C:$AQ,27,0)</f>
        <v>#N/A</v>
      </c>
      <c r="AS529" s="403" t="e">
        <f>VLOOKUP($A529,'Data EYFSS Indica'!$C:$AQ,28,0)</f>
        <v>#N/A</v>
      </c>
      <c r="AT529" s="409" t="e">
        <f t="shared" si="224"/>
        <v>#N/A</v>
      </c>
      <c r="AU529" s="409" t="e">
        <f>(VLOOKUP($A529,'Data EYFSS Indica'!$C:$AQ,24,0))/3.2*AU$3</f>
        <v>#N/A</v>
      </c>
      <c r="AV529" s="413" t="e">
        <f t="shared" si="225"/>
        <v>#N/A</v>
      </c>
      <c r="AW529" s="410" t="e">
        <f t="shared" si="215"/>
        <v>#N/A</v>
      </c>
      <c r="AX529" s="410" t="e">
        <f t="shared" si="216"/>
        <v>#N/A</v>
      </c>
      <c r="AY529" s="410" t="e">
        <f t="shared" si="217"/>
        <v>#N/A</v>
      </c>
      <c r="AZ529" s="642">
        <f>(SUMIF('Spring 2023 School'!B:B,Budget!A529,'Spring 2023 School'!AG:AG)+SUMIF('Summer 2023 School'!B:B,Budget!A529,'Summer 2023 School'!AG:AG)+SUMIF('Autumn 2023 School'!B:B,Budget!A529,'Autumn 2023 School'!AG:AG))</f>
        <v>0</v>
      </c>
      <c r="BA529" s="410">
        <f t="shared" si="218"/>
        <v>0</v>
      </c>
      <c r="BI529">
        <f t="shared" si="212"/>
        <v>0</v>
      </c>
      <c r="BJ529">
        <f t="shared" si="213"/>
        <v>0</v>
      </c>
      <c r="BK529">
        <f t="shared" si="214"/>
        <v>0</v>
      </c>
    </row>
    <row r="530" spans="1:63" x14ac:dyDescent="0.35">
      <c r="A530" s="231">
        <v>6998</v>
      </c>
      <c r="B530" t="s">
        <v>650</v>
      </c>
      <c r="C530" s="231">
        <f>IF(ISNA(VLOOKUP($A530,'Spring 2023 PVI'!$B$3:$AF$220,6,FALSE)),0,(VLOOKUP($A530,'Spring 2023 PVI'!$B$3:$AF$220,6,FALSE)))</f>
        <v>0</v>
      </c>
      <c r="D530" s="231">
        <f>IF(ISNA(VLOOKUP($A530,'Summer 2023 PVI'!$B$2:$AF$217,6,FALSE)),0,(VLOOKUP($A530,'Summer 2023 PVI'!$B$2:$AF$217,6,FALSE)))</f>
        <v>0</v>
      </c>
      <c r="E530" s="231">
        <f>IF(ISNA(VLOOKUP($A530,'Autumn 2023 PVI'!$B$2:$AH$214,6,FALSE)),0,(VLOOKUP($A530,'Autumn 2023 PVI'!$B$2:$AH$214,6,FALSE)))</f>
        <v>0</v>
      </c>
      <c r="F530" s="231">
        <f>IF(ISNA(VLOOKUP($A530,'Spring 2023 PVI'!$B$3:$AF$219,9,FALSE)),0,(VLOOKUP($A530,'Spring 2023 PVI'!$B$3:$AF$219,8,FALSE)))</f>
        <v>0</v>
      </c>
      <c r="G530" s="231">
        <f>IF(ISNA(VLOOKUP($A530,'Summer 2023 PVI'!$B$2:$AF$216,9,FALSE)),0,(VLOOKUP($A530,'Summer 2023 PVI'!$B$2:$AF$216,8,FALSE)))</f>
        <v>0</v>
      </c>
      <c r="H530" s="231">
        <f>IF(ISNA(VLOOKUP($A530,'Autumn 2023 PVI'!$B$2:$AH$214,9,FALSE)),0,(VLOOKUP($A530,'Autumn 2023 PVI'!$B$2:$AH$214,9,FALSE)))</f>
        <v>0</v>
      </c>
      <c r="I530" s="231">
        <f>IF(ISNA(VLOOKUP($A530,'Spring 2023 PVI'!$B$3:$AF$219,13,FALSE)),0,(VLOOKUP($A530,'Spring 2023 PVI'!$B$3:$AF$219,13,FALSE)))</f>
        <v>0</v>
      </c>
      <c r="J530" s="231">
        <f>IF(ISNA(VLOOKUP($A530,'Summer 2023 PVI'!$B$2:$AF$216,13,FALSE)),0,(VLOOKUP($A530,'Summer 2023 PVI'!$B$2:$AF$216,13,FALSE)))</f>
        <v>0</v>
      </c>
      <c r="K530" s="231">
        <f>IF(ISNA(VLOOKUP($A530,'Autumn 2023 PVI'!$B$2:$AH$214,13,FALSE)),0,(VLOOKUP($A530,'Autumn 2023 PVI'!$B$2:$AH$214,13,FALSE)))</f>
        <v>0</v>
      </c>
      <c r="L530" s="231">
        <f>IF(ISNA(VLOOKUP($A530,'Spring 2023 PVI'!$B$3:$AF$219,16,FALSE)),0,(VLOOKUP($A530,'Spring 2023 PVI'!$B$3:$AF$219,16,FALSE)))</f>
        <v>0</v>
      </c>
      <c r="M530" s="231">
        <f>IF(ISNA(VLOOKUP($A530,'Summer 2023 PVI'!$B$2:$AF$216,16,FALSE)),0,(VLOOKUP($A530,'Summer 2023 PVI'!$B$2:$AF$216,16,FALSE)))</f>
        <v>0</v>
      </c>
      <c r="N530" s="231">
        <f>IF(ISNA(VLOOKUP($A530,'Autumn 2023 PVI'!$B$2:$AH$214,16,FALSE)),0,(VLOOKUP($A530,'Autumn 2023 PVI'!$B$2:$AH$214,16,FALSE)))</f>
        <v>0</v>
      </c>
      <c r="O530" s="231">
        <f>IF(ISNA(VLOOKUP($A530,'Spring 2023 PVI'!$B$3:$AF$219,3,FALSE)),0,(VLOOKUP($A530,'Spring 2023 PVI'!$B$3:$AF$219,3,FALSE)))</f>
        <v>0</v>
      </c>
      <c r="P530" s="231">
        <f>IF(ISNA(VLOOKUP($A530,'Summer 2023 PVI'!$B$3:$AF$216,3,FALSE)),0,(VLOOKUP($A530,'Summer 2023 PVI'!$B$2:$AF$216,3,FALSE)))</f>
        <v>0</v>
      </c>
      <c r="Q530" s="231">
        <f>IF(ISNA(VLOOKUP($A530,'Autumn 2023 PVI'!$B$2:$AF$214,3,FALSE)),0,(VLOOKUP($A530,'Autumn 2023 PVI'!$B$2:$AF$214,3,FALSE)))</f>
        <v>0</v>
      </c>
      <c r="R530" s="231">
        <f>IF(ISNA(VLOOKUP($A530,'Spring 2023 PVI'!$B$3:$AF$219,10,FALSE)),0,(VLOOKUP($A530,'Spring 2023 PVI'!$B$3:$AF$219,10,FALSE)))</f>
        <v>0</v>
      </c>
      <c r="S530" s="231">
        <f>IF(ISNA(VLOOKUP($A530,'Summer 2023 PVI'!$B$2:$AF$216,10,FALSE)),0,(VLOOKUP($A530,'Summer 2023 PVI'!$B$2:$AF$216,10,FALSE)))</f>
        <v>0</v>
      </c>
      <c r="T530" s="231">
        <f>IF(ISNA(VLOOKUP($A530,'Autumn 2023 PVI'!$B$2:$AH$214,10,FALSE)),0,(VLOOKUP($A530,'Autumn 2023 PVI'!$B$2:$AH$214,10,FALSE)))</f>
        <v>0</v>
      </c>
      <c r="U530" s="231">
        <f>IF(ISNA(VLOOKUP($A530,'Spring 2023 PVI'!$B$3:$AF$219,26,FALSE)),0,(VLOOKUP($A530,'Spring 2023 PVI'!$B$3:$AF$219,26,FALSE)))</f>
        <v>0</v>
      </c>
      <c r="V530" s="231">
        <f>IF(ISNA(VLOOKUP($A530,'Spring 2023 PVI'!$B$3:$AF$219,26,FALSE)),0,(VLOOKUP($A530,'Spring 2023 PVI'!$B$3:$AF$219,26,FALSE)))</f>
        <v>0</v>
      </c>
      <c r="W530" s="231">
        <f>IF(ISNA(VLOOKUP($A530,'Spring 2023 PVI'!$B$3:$AF$219,26,FALSE)),0,(VLOOKUP($A530,'Spring 2023 PVI'!$B$3:$AF$219,26,FALSE)))</f>
        <v>0</v>
      </c>
      <c r="X530" s="231">
        <f>IF(ISNA(VLOOKUP($A530,'Spring 2023 PVI'!$B$3:$AF$219,27,FALSE)),0,(VLOOKUP($A530,'Spring 2023 PVI'!$B$3:$AF$219,27,FALSE)))</f>
        <v>0</v>
      </c>
      <c r="Y530" s="231">
        <f>IF(ISNA(VLOOKUP($A530,'Spring 2023 PVI'!$B$3:$AF$219,27,FALSE)),0,(VLOOKUP($A530,'Spring 2023 PVI'!$B$3:$AF$219,27,FALSE)))</f>
        <v>0</v>
      </c>
      <c r="Z530" s="231">
        <f>IF(ISNA(VLOOKUP($A530,'Spring 2023 PVI'!$B$3:$AF$219,27,FALSE)),0,(VLOOKUP($A530,'Spring 2023 PVI'!$B$3:$AF$219,27,FALSE)))</f>
        <v>0</v>
      </c>
      <c r="AA530" s="231">
        <f>IF(ISNA(VLOOKUP($A530,'Spring 2023 PVI'!$B$3:$AF$219,28,FALSE)),0,(VLOOKUP($A530,'Spring 2023 PVI'!$B$3:$AF$219,28,FALSE)))</f>
        <v>0</v>
      </c>
      <c r="AB530" s="231">
        <f>IF(ISNA(VLOOKUP($A530,'Spring 2023 PVI'!$B$3:$AF$219,28,FALSE)),0,(VLOOKUP($A530,'Spring 2023 PVI'!$B$3:$AF$219,28,FALSE)))</f>
        <v>0</v>
      </c>
      <c r="AC530" s="231">
        <f>IF(ISNA(VLOOKUP($A530,'Spring 2023 PVI'!$B$3:$AF$219,28,FALSE)),0,(VLOOKUP($A530,'Spring 2023 PVI'!$B$3:$AF$219,28,FALSE)))</f>
        <v>0</v>
      </c>
      <c r="AD530" s="384">
        <f t="shared" si="219"/>
        <v>0</v>
      </c>
      <c r="AE530" s="403">
        <v>0</v>
      </c>
      <c r="AF530" s="403">
        <v>105</v>
      </c>
      <c r="AG530" s="403">
        <v>345</v>
      </c>
      <c r="AH530" s="384">
        <f t="shared" si="226"/>
        <v>0</v>
      </c>
      <c r="AI530" s="384">
        <f t="shared" si="227"/>
        <v>1157.0999999999999</v>
      </c>
      <c r="AJ530" s="384">
        <f t="shared" si="228"/>
        <v>1048.8</v>
      </c>
      <c r="AK530" s="384">
        <f t="shared" si="220"/>
        <v>2205.8999999999996</v>
      </c>
      <c r="AL530" s="403">
        <f>IF(ISNA(VLOOKUP($A530,'Spring 2023 PVI'!$B535:$AD535,29,FALSE)),0,(VLOOKUP($A530,'Spring 2023 PVI'!$B535:$AD535,29,FALSE)))</f>
        <v>0</v>
      </c>
      <c r="AM530" s="403">
        <f>IF(ISNA(VLOOKUP($A530,'Spring 2023 PVI'!$B535:$AZ535,30,FALSE)),0,(VLOOKUP($A530,'Spring 2023 PVI'!$B535:$AZ535,30,FALSE)))</f>
        <v>0</v>
      </c>
      <c r="AN530" s="402">
        <f t="shared" si="221"/>
        <v>0</v>
      </c>
      <c r="AO530" s="404">
        <f t="shared" si="222"/>
        <v>0</v>
      </c>
      <c r="AP530" s="384">
        <f t="shared" si="223"/>
        <v>2205.8999999999996</v>
      </c>
      <c r="AQ530" s="403"/>
      <c r="AR530" s="403" t="e">
        <f>VLOOKUP($A530,'Data EYFSS Indica'!$C:$AQ,27,0)</f>
        <v>#N/A</v>
      </c>
      <c r="AS530" s="403" t="e">
        <f>VLOOKUP($A530,'Data EYFSS Indica'!$C:$AQ,28,0)</f>
        <v>#N/A</v>
      </c>
      <c r="AT530" s="409" t="e">
        <f t="shared" si="224"/>
        <v>#N/A</v>
      </c>
      <c r="AU530" s="409" t="e">
        <f>(VLOOKUP($A530,'Data EYFSS Indica'!$C:$AQ,24,0))/3.2*AU$3</f>
        <v>#N/A</v>
      </c>
      <c r="AV530" s="413" t="e">
        <f t="shared" si="225"/>
        <v>#N/A</v>
      </c>
      <c r="AW530" s="410" t="e">
        <f t="shared" si="215"/>
        <v>#N/A</v>
      </c>
      <c r="AX530" s="410" t="e">
        <f t="shared" si="216"/>
        <v>#N/A</v>
      </c>
      <c r="AY530" s="410" t="e">
        <f t="shared" si="217"/>
        <v>#N/A</v>
      </c>
      <c r="AZ530" s="642">
        <f>(SUMIF('Spring 2023 School'!B:B,Budget!A530,'Spring 2023 School'!AG:AG)+SUMIF('Summer 2023 School'!B:B,Budget!A530,'Summer 2023 School'!AG:AG)+SUMIF('Autumn 2023 School'!B:B,Budget!A530,'Autumn 2023 School'!AG:AG))</f>
        <v>1</v>
      </c>
      <c r="BA530" s="410">
        <f t="shared" si="218"/>
        <v>910</v>
      </c>
      <c r="BI530">
        <f t="shared" si="212"/>
        <v>0</v>
      </c>
      <c r="BJ530">
        <f t="shared" si="213"/>
        <v>1575</v>
      </c>
      <c r="BK530">
        <f t="shared" si="214"/>
        <v>5175</v>
      </c>
    </row>
    <row r="531" spans="1:63" x14ac:dyDescent="0.35">
      <c r="A531" s="231">
        <v>7007</v>
      </c>
      <c r="B531" t="s">
        <v>651</v>
      </c>
      <c r="C531" s="231">
        <f>IF(ISNA(VLOOKUP($A531,'Spring 2023 PVI'!$B$3:$AF$220,6,FALSE)),0,(VLOOKUP($A531,'Spring 2023 PVI'!$B$3:$AF$220,6,FALSE)))</f>
        <v>0</v>
      </c>
      <c r="D531" s="231">
        <f>IF(ISNA(VLOOKUP($A531,'Summer 2023 PVI'!$B$2:$AF$217,6,FALSE)),0,(VLOOKUP($A531,'Summer 2023 PVI'!$B$2:$AF$217,6,FALSE)))</f>
        <v>0</v>
      </c>
      <c r="E531" s="231">
        <f>IF(ISNA(VLOOKUP($A531,'Autumn 2023 PVI'!$B$2:$AH$214,6,FALSE)),0,(VLOOKUP($A531,'Autumn 2023 PVI'!$B$2:$AH$214,6,FALSE)))</f>
        <v>0</v>
      </c>
      <c r="F531" s="231">
        <f>IF(ISNA(VLOOKUP($A531,'Spring 2023 PVI'!$B$3:$AF$219,9,FALSE)),0,(VLOOKUP($A531,'Spring 2023 PVI'!$B$3:$AF$219,8,FALSE)))</f>
        <v>0</v>
      </c>
      <c r="G531" s="231">
        <f>IF(ISNA(VLOOKUP($A531,'Summer 2023 PVI'!$B$2:$AF$216,9,FALSE)),0,(VLOOKUP($A531,'Summer 2023 PVI'!$B$2:$AF$216,8,FALSE)))</f>
        <v>0</v>
      </c>
      <c r="H531" s="231">
        <f>IF(ISNA(VLOOKUP($A531,'Autumn 2023 PVI'!$B$2:$AH$214,9,FALSE)),0,(VLOOKUP($A531,'Autumn 2023 PVI'!$B$2:$AH$214,9,FALSE)))</f>
        <v>0</v>
      </c>
      <c r="I531" s="231">
        <f>IF(ISNA(VLOOKUP($A531,'Spring 2023 PVI'!$B$3:$AF$219,13,FALSE)),0,(VLOOKUP($A531,'Spring 2023 PVI'!$B$3:$AF$219,13,FALSE)))</f>
        <v>0</v>
      </c>
      <c r="J531" s="231">
        <f>IF(ISNA(VLOOKUP($A531,'Summer 2023 PVI'!$B$2:$AF$216,13,FALSE)),0,(VLOOKUP($A531,'Summer 2023 PVI'!$B$2:$AF$216,13,FALSE)))</f>
        <v>0</v>
      </c>
      <c r="K531" s="231">
        <f>IF(ISNA(VLOOKUP($A531,'Autumn 2023 PVI'!$B$2:$AH$214,13,FALSE)),0,(VLOOKUP($A531,'Autumn 2023 PVI'!$B$2:$AH$214,13,FALSE)))</f>
        <v>0</v>
      </c>
      <c r="L531" s="231">
        <f>IF(ISNA(VLOOKUP($A531,'Spring 2023 PVI'!$B$3:$AF$219,16,FALSE)),0,(VLOOKUP($A531,'Spring 2023 PVI'!$B$3:$AF$219,16,FALSE)))</f>
        <v>0</v>
      </c>
      <c r="M531" s="231">
        <f>IF(ISNA(VLOOKUP($A531,'Summer 2023 PVI'!$B$2:$AF$216,16,FALSE)),0,(VLOOKUP($A531,'Summer 2023 PVI'!$B$2:$AF$216,16,FALSE)))</f>
        <v>0</v>
      </c>
      <c r="N531" s="231">
        <f>IF(ISNA(VLOOKUP($A531,'Autumn 2023 PVI'!$B$2:$AH$214,16,FALSE)),0,(VLOOKUP($A531,'Autumn 2023 PVI'!$B$2:$AH$214,16,FALSE)))</f>
        <v>0</v>
      </c>
      <c r="O531" s="231">
        <f>IF(ISNA(VLOOKUP($A531,'Spring 2023 PVI'!$B$3:$AF$219,3,FALSE)),0,(VLOOKUP($A531,'Spring 2023 PVI'!$B$3:$AF$219,3,FALSE)))</f>
        <v>0</v>
      </c>
      <c r="P531" s="231">
        <f>IF(ISNA(VLOOKUP($A531,'Summer 2023 PVI'!$B$3:$AF$216,3,FALSE)),0,(VLOOKUP($A531,'Summer 2023 PVI'!$B$2:$AF$216,3,FALSE)))</f>
        <v>0</v>
      </c>
      <c r="Q531" s="231">
        <f>IF(ISNA(VLOOKUP($A531,'Autumn 2023 PVI'!$B$2:$AF$214,3,FALSE)),0,(VLOOKUP($A531,'Autumn 2023 PVI'!$B$2:$AF$214,3,FALSE)))</f>
        <v>0</v>
      </c>
      <c r="R531" s="231">
        <f>IF(ISNA(VLOOKUP($A531,'Spring 2023 PVI'!$B$3:$AF$219,10,FALSE)),0,(VLOOKUP($A531,'Spring 2023 PVI'!$B$3:$AF$219,10,FALSE)))</f>
        <v>0</v>
      </c>
      <c r="S531" s="231">
        <f>IF(ISNA(VLOOKUP($A531,'Summer 2023 PVI'!$B$2:$AF$216,10,FALSE)),0,(VLOOKUP($A531,'Summer 2023 PVI'!$B$2:$AF$216,10,FALSE)))</f>
        <v>0</v>
      </c>
      <c r="T531" s="231">
        <f>IF(ISNA(VLOOKUP($A531,'Autumn 2023 PVI'!$B$2:$AH$214,10,FALSE)),0,(VLOOKUP($A531,'Autumn 2023 PVI'!$B$2:$AH$214,10,FALSE)))</f>
        <v>0</v>
      </c>
      <c r="U531" s="231">
        <f>IF(ISNA(VLOOKUP($A531,'Spring 2023 PVI'!$B$3:$AF$219,26,FALSE)),0,(VLOOKUP($A531,'Spring 2023 PVI'!$B$3:$AF$219,26,FALSE)))</f>
        <v>0</v>
      </c>
      <c r="V531" s="231">
        <f>IF(ISNA(VLOOKUP($A531,'Spring 2023 PVI'!$B$3:$AF$219,26,FALSE)),0,(VLOOKUP($A531,'Spring 2023 PVI'!$B$3:$AF$219,26,FALSE)))</f>
        <v>0</v>
      </c>
      <c r="W531" s="231">
        <f>IF(ISNA(VLOOKUP($A531,'Spring 2023 PVI'!$B$3:$AF$219,26,FALSE)),0,(VLOOKUP($A531,'Spring 2023 PVI'!$B$3:$AF$219,26,FALSE)))</f>
        <v>0</v>
      </c>
      <c r="X531" s="231">
        <f>IF(ISNA(VLOOKUP($A531,'Spring 2023 PVI'!$B$3:$AF$219,27,FALSE)),0,(VLOOKUP($A531,'Spring 2023 PVI'!$B$3:$AF$219,27,FALSE)))</f>
        <v>0</v>
      </c>
      <c r="Y531" s="231">
        <f>IF(ISNA(VLOOKUP($A531,'Spring 2023 PVI'!$B$3:$AF$219,27,FALSE)),0,(VLOOKUP($A531,'Spring 2023 PVI'!$B$3:$AF$219,27,FALSE)))</f>
        <v>0</v>
      </c>
      <c r="Z531" s="231">
        <f>IF(ISNA(VLOOKUP($A531,'Spring 2023 PVI'!$B$3:$AF$219,27,FALSE)),0,(VLOOKUP($A531,'Spring 2023 PVI'!$B$3:$AF$219,27,FALSE)))</f>
        <v>0</v>
      </c>
      <c r="AA531" s="231">
        <f>IF(ISNA(VLOOKUP($A531,'Spring 2023 PVI'!$B$3:$AF$219,28,FALSE)),0,(VLOOKUP($A531,'Spring 2023 PVI'!$B$3:$AF$219,28,FALSE)))</f>
        <v>0</v>
      </c>
      <c r="AB531" s="231">
        <f>IF(ISNA(VLOOKUP($A531,'Spring 2023 PVI'!$B$3:$AF$219,28,FALSE)),0,(VLOOKUP($A531,'Spring 2023 PVI'!$B$3:$AF$219,28,FALSE)))</f>
        <v>0</v>
      </c>
      <c r="AC531" s="231">
        <f>IF(ISNA(VLOOKUP($A531,'Spring 2023 PVI'!$B$3:$AF$219,28,FALSE)),0,(VLOOKUP($A531,'Spring 2023 PVI'!$B$3:$AF$219,28,FALSE)))</f>
        <v>0</v>
      </c>
      <c r="AD531" s="384">
        <f t="shared" si="219"/>
        <v>0</v>
      </c>
      <c r="AE531" s="403">
        <v>105</v>
      </c>
      <c r="AF531" s="403">
        <v>150</v>
      </c>
      <c r="AG531" s="403">
        <v>0</v>
      </c>
      <c r="AH531" s="384">
        <f t="shared" si="226"/>
        <v>2433.9</v>
      </c>
      <c r="AI531" s="384">
        <f t="shared" si="227"/>
        <v>1653</v>
      </c>
      <c r="AJ531" s="384">
        <f t="shared" si="228"/>
        <v>0</v>
      </c>
      <c r="AK531" s="384">
        <f t="shared" si="220"/>
        <v>4086.9</v>
      </c>
      <c r="AL531" s="403">
        <f>IF(ISNA(VLOOKUP($A531,'Spring 2023 PVI'!$B536:$AD536,29,FALSE)),0,(VLOOKUP($A531,'Spring 2023 PVI'!$B536:$AD536,29,FALSE)))</f>
        <v>0</v>
      </c>
      <c r="AM531" s="403">
        <f>IF(ISNA(VLOOKUP($A531,'Spring 2023 PVI'!$B536:$AZ536,30,FALSE)),0,(VLOOKUP($A531,'Spring 2023 PVI'!$B536:$AZ536,30,FALSE)))</f>
        <v>0</v>
      </c>
      <c r="AN531" s="402">
        <f t="shared" si="221"/>
        <v>0</v>
      </c>
      <c r="AO531" s="404">
        <f t="shared" si="222"/>
        <v>0</v>
      </c>
      <c r="AP531" s="384">
        <f t="shared" si="223"/>
        <v>4086.9</v>
      </c>
      <c r="AQ531" s="403"/>
      <c r="AR531" s="403" t="e">
        <f>VLOOKUP($A531,'Data EYFSS Indica'!$C:$AQ,27,0)</f>
        <v>#N/A</v>
      </c>
      <c r="AS531" s="403" t="e">
        <f>VLOOKUP($A531,'Data EYFSS Indica'!$C:$AQ,28,0)</f>
        <v>#N/A</v>
      </c>
      <c r="AT531" s="409" t="e">
        <f t="shared" si="224"/>
        <v>#N/A</v>
      </c>
      <c r="AU531" s="409" t="e">
        <f>(VLOOKUP($A531,'Data EYFSS Indica'!$C:$AQ,24,0))/3.2*AU$3</f>
        <v>#N/A</v>
      </c>
      <c r="AV531" s="413" t="e">
        <f t="shared" si="225"/>
        <v>#N/A</v>
      </c>
      <c r="AW531" s="410" t="e">
        <f t="shared" si="215"/>
        <v>#N/A</v>
      </c>
      <c r="AX531" s="410" t="e">
        <f t="shared" si="216"/>
        <v>#N/A</v>
      </c>
      <c r="AY531" s="410" t="e">
        <f t="shared" si="217"/>
        <v>#N/A</v>
      </c>
      <c r="AZ531" s="642">
        <f>(SUMIF('Spring 2023 School'!B:B,Budget!A531,'Spring 2023 School'!AG:AG)+SUMIF('Summer 2023 School'!B:B,Budget!A531,'Summer 2023 School'!AG:AG)+SUMIF('Autumn 2023 School'!B:B,Budget!A531,'Autumn 2023 School'!AG:AG))</f>
        <v>0</v>
      </c>
      <c r="BA531" s="410">
        <f t="shared" si="218"/>
        <v>0</v>
      </c>
      <c r="BI531">
        <f t="shared" si="212"/>
        <v>1575</v>
      </c>
      <c r="BJ531">
        <f t="shared" si="213"/>
        <v>2250</v>
      </c>
      <c r="BK531">
        <f t="shared" si="214"/>
        <v>0</v>
      </c>
    </row>
    <row r="532" spans="1:63" x14ac:dyDescent="0.35">
      <c r="A532" s="231">
        <v>7008</v>
      </c>
      <c r="B532" t="s">
        <v>652</v>
      </c>
      <c r="C532" s="231">
        <f>IF(ISNA(VLOOKUP($A532,'Spring 2023 PVI'!$B$3:$AF$220,6,FALSE)),0,(VLOOKUP($A532,'Spring 2023 PVI'!$B$3:$AF$220,6,FALSE)))</f>
        <v>0</v>
      </c>
      <c r="D532" s="231">
        <f>IF(ISNA(VLOOKUP($A532,'Summer 2023 PVI'!$B$2:$AF$217,6,FALSE)),0,(VLOOKUP($A532,'Summer 2023 PVI'!$B$2:$AF$217,6,FALSE)))</f>
        <v>0</v>
      </c>
      <c r="E532" s="231">
        <f>IF(ISNA(VLOOKUP($A532,'Autumn 2023 PVI'!$B$2:$AH$214,6,FALSE)),0,(VLOOKUP($A532,'Autumn 2023 PVI'!$B$2:$AH$214,6,FALSE)))</f>
        <v>0</v>
      </c>
      <c r="F532" s="231">
        <f>IF(ISNA(VLOOKUP($A532,'Spring 2023 PVI'!$B$3:$AF$219,9,FALSE)),0,(VLOOKUP($A532,'Spring 2023 PVI'!$B$3:$AF$219,8,FALSE)))</f>
        <v>0</v>
      </c>
      <c r="G532" s="231">
        <f>IF(ISNA(VLOOKUP($A532,'Summer 2023 PVI'!$B$2:$AF$216,9,FALSE)),0,(VLOOKUP($A532,'Summer 2023 PVI'!$B$2:$AF$216,8,FALSE)))</f>
        <v>0</v>
      </c>
      <c r="H532" s="231">
        <f>IF(ISNA(VLOOKUP($A532,'Autumn 2023 PVI'!$B$2:$AH$214,9,FALSE)),0,(VLOOKUP($A532,'Autumn 2023 PVI'!$B$2:$AH$214,9,FALSE)))</f>
        <v>0</v>
      </c>
      <c r="I532" s="231">
        <f>IF(ISNA(VLOOKUP($A532,'Spring 2023 PVI'!$B$3:$AF$219,13,FALSE)),0,(VLOOKUP($A532,'Spring 2023 PVI'!$B$3:$AF$219,13,FALSE)))</f>
        <v>0</v>
      </c>
      <c r="J532" s="231">
        <f>IF(ISNA(VLOOKUP($A532,'Summer 2023 PVI'!$B$2:$AF$216,13,FALSE)),0,(VLOOKUP($A532,'Summer 2023 PVI'!$B$2:$AF$216,13,FALSE)))</f>
        <v>0</v>
      </c>
      <c r="K532" s="231">
        <f>IF(ISNA(VLOOKUP($A532,'Autumn 2023 PVI'!$B$2:$AH$214,13,FALSE)),0,(VLOOKUP($A532,'Autumn 2023 PVI'!$B$2:$AH$214,13,FALSE)))</f>
        <v>0</v>
      </c>
      <c r="L532" s="231">
        <f>IF(ISNA(VLOOKUP($A532,'Spring 2023 PVI'!$B$3:$AF$219,16,FALSE)),0,(VLOOKUP($A532,'Spring 2023 PVI'!$B$3:$AF$219,16,FALSE)))</f>
        <v>0</v>
      </c>
      <c r="M532" s="231">
        <f>IF(ISNA(VLOOKUP($A532,'Summer 2023 PVI'!$B$2:$AF$216,16,FALSE)),0,(VLOOKUP($A532,'Summer 2023 PVI'!$B$2:$AF$216,16,FALSE)))</f>
        <v>0</v>
      </c>
      <c r="N532" s="231">
        <f>IF(ISNA(VLOOKUP($A532,'Autumn 2023 PVI'!$B$2:$AH$214,16,FALSE)),0,(VLOOKUP($A532,'Autumn 2023 PVI'!$B$2:$AH$214,16,FALSE)))</f>
        <v>0</v>
      </c>
      <c r="O532" s="231">
        <f>IF(ISNA(VLOOKUP($A532,'Spring 2023 PVI'!$B$3:$AF$219,3,FALSE)),0,(VLOOKUP($A532,'Spring 2023 PVI'!$B$3:$AF$219,3,FALSE)))</f>
        <v>0</v>
      </c>
      <c r="P532" s="231">
        <f>IF(ISNA(VLOOKUP($A532,'Summer 2023 PVI'!$B$3:$AF$216,3,FALSE)),0,(VLOOKUP($A532,'Summer 2023 PVI'!$B$2:$AF$216,3,FALSE)))</f>
        <v>0</v>
      </c>
      <c r="Q532" s="231">
        <f>IF(ISNA(VLOOKUP($A532,'Autumn 2023 PVI'!$B$2:$AF$214,3,FALSE)),0,(VLOOKUP($A532,'Autumn 2023 PVI'!$B$2:$AF$214,3,FALSE)))</f>
        <v>0</v>
      </c>
      <c r="R532" s="231">
        <f>IF(ISNA(VLOOKUP($A532,'Spring 2023 PVI'!$B$3:$AF$219,10,FALSE)),0,(VLOOKUP($A532,'Spring 2023 PVI'!$B$3:$AF$219,10,FALSE)))</f>
        <v>0</v>
      </c>
      <c r="S532" s="231">
        <f>IF(ISNA(VLOOKUP($A532,'Summer 2023 PVI'!$B$2:$AF$216,10,FALSE)),0,(VLOOKUP($A532,'Summer 2023 PVI'!$B$2:$AF$216,10,FALSE)))</f>
        <v>0</v>
      </c>
      <c r="T532" s="231">
        <f>IF(ISNA(VLOOKUP($A532,'Autumn 2023 PVI'!$B$2:$AH$214,10,FALSE)),0,(VLOOKUP($A532,'Autumn 2023 PVI'!$B$2:$AH$214,10,FALSE)))</f>
        <v>0</v>
      </c>
      <c r="U532" s="231">
        <f>IF(ISNA(VLOOKUP($A532,'Spring 2023 PVI'!$B$3:$AF$219,26,FALSE)),0,(VLOOKUP($A532,'Spring 2023 PVI'!$B$3:$AF$219,26,FALSE)))</f>
        <v>0</v>
      </c>
      <c r="V532" s="231">
        <f>IF(ISNA(VLOOKUP($A532,'Spring 2023 PVI'!$B$3:$AF$219,26,FALSE)),0,(VLOOKUP($A532,'Spring 2023 PVI'!$B$3:$AF$219,26,FALSE)))</f>
        <v>0</v>
      </c>
      <c r="W532" s="231">
        <f>IF(ISNA(VLOOKUP($A532,'Spring 2023 PVI'!$B$3:$AF$219,26,FALSE)),0,(VLOOKUP($A532,'Spring 2023 PVI'!$B$3:$AF$219,26,FALSE)))</f>
        <v>0</v>
      </c>
      <c r="X532" s="231">
        <f>IF(ISNA(VLOOKUP($A532,'Spring 2023 PVI'!$B$3:$AF$219,27,FALSE)),0,(VLOOKUP($A532,'Spring 2023 PVI'!$B$3:$AF$219,27,FALSE)))</f>
        <v>0</v>
      </c>
      <c r="Y532" s="231">
        <f>IF(ISNA(VLOOKUP($A532,'Spring 2023 PVI'!$B$3:$AF$219,27,FALSE)),0,(VLOOKUP($A532,'Spring 2023 PVI'!$B$3:$AF$219,27,FALSE)))</f>
        <v>0</v>
      </c>
      <c r="Z532" s="231">
        <f>IF(ISNA(VLOOKUP($A532,'Spring 2023 PVI'!$B$3:$AF$219,27,FALSE)),0,(VLOOKUP($A532,'Spring 2023 PVI'!$B$3:$AF$219,27,FALSE)))</f>
        <v>0</v>
      </c>
      <c r="AA532" s="231">
        <f>IF(ISNA(VLOOKUP($A532,'Spring 2023 PVI'!$B$3:$AF$219,28,FALSE)),0,(VLOOKUP($A532,'Spring 2023 PVI'!$B$3:$AF$219,28,FALSE)))</f>
        <v>0</v>
      </c>
      <c r="AB532" s="231">
        <f>IF(ISNA(VLOOKUP($A532,'Spring 2023 PVI'!$B$3:$AF$219,28,FALSE)),0,(VLOOKUP($A532,'Spring 2023 PVI'!$B$3:$AF$219,28,FALSE)))</f>
        <v>0</v>
      </c>
      <c r="AC532" s="231">
        <f>IF(ISNA(VLOOKUP($A532,'Spring 2023 PVI'!$B$3:$AF$219,28,FALSE)),0,(VLOOKUP($A532,'Spring 2023 PVI'!$B$3:$AF$219,28,FALSE)))</f>
        <v>0</v>
      </c>
      <c r="AD532" s="384">
        <f t="shared" si="219"/>
        <v>0</v>
      </c>
      <c r="AE532" s="403">
        <v>15</v>
      </c>
      <c r="AF532" s="403">
        <v>150</v>
      </c>
      <c r="AG532" s="403">
        <v>30</v>
      </c>
      <c r="AH532" s="384">
        <f t="shared" si="226"/>
        <v>347.7</v>
      </c>
      <c r="AI532" s="384">
        <f t="shared" si="227"/>
        <v>1653</v>
      </c>
      <c r="AJ532" s="384">
        <f t="shared" si="228"/>
        <v>91.2</v>
      </c>
      <c r="AK532" s="384">
        <f t="shared" si="220"/>
        <v>2091.9</v>
      </c>
      <c r="AL532" s="403">
        <f>IF(ISNA(VLOOKUP($A532,'Spring 2023 PVI'!$B537:$AD537,29,FALSE)),0,(VLOOKUP($A532,'Spring 2023 PVI'!$B537:$AD537,29,FALSE)))</f>
        <v>0</v>
      </c>
      <c r="AM532" s="403">
        <f>IF(ISNA(VLOOKUP($A532,'Spring 2023 PVI'!$B537:$AZ537,30,FALSE)),0,(VLOOKUP($A532,'Spring 2023 PVI'!$B537:$AZ537,30,FALSE)))</f>
        <v>0</v>
      </c>
      <c r="AN532" s="402">
        <f t="shared" si="221"/>
        <v>0</v>
      </c>
      <c r="AO532" s="404">
        <f t="shared" si="222"/>
        <v>0</v>
      </c>
      <c r="AP532" s="384">
        <f t="shared" si="223"/>
        <v>2091.9</v>
      </c>
      <c r="AQ532" s="403"/>
      <c r="AR532" s="403" t="e">
        <f>VLOOKUP($A532,'Data EYFSS Indica'!$C:$AQ,27,0)</f>
        <v>#N/A</v>
      </c>
      <c r="AS532" s="403" t="e">
        <f>VLOOKUP($A532,'Data EYFSS Indica'!$C:$AQ,28,0)</f>
        <v>#N/A</v>
      </c>
      <c r="AT532" s="409" t="e">
        <f t="shared" si="224"/>
        <v>#N/A</v>
      </c>
      <c r="AU532" s="409" t="e">
        <f>(VLOOKUP($A532,'Data EYFSS Indica'!$C:$AQ,24,0))/3.2*AU$3</f>
        <v>#N/A</v>
      </c>
      <c r="AV532" s="413" t="e">
        <f t="shared" si="225"/>
        <v>#N/A</v>
      </c>
      <c r="AW532" s="410" t="e">
        <f t="shared" si="215"/>
        <v>#N/A</v>
      </c>
      <c r="AX532" s="410" t="e">
        <f t="shared" si="216"/>
        <v>#N/A</v>
      </c>
      <c r="AY532" s="410" t="e">
        <f t="shared" si="217"/>
        <v>#N/A</v>
      </c>
      <c r="AZ532" s="642">
        <f>(SUMIF('Spring 2023 School'!B:B,Budget!A532,'Spring 2023 School'!AG:AG)+SUMIF('Summer 2023 School'!B:B,Budget!A532,'Summer 2023 School'!AG:AG)+SUMIF('Autumn 2023 School'!B:B,Budget!A532,'Autumn 2023 School'!AG:AG))</f>
        <v>0</v>
      </c>
      <c r="BA532" s="410">
        <f t="shared" si="218"/>
        <v>0</v>
      </c>
      <c r="BI532">
        <f t="shared" ref="BI532:BI595" si="229">AE532*15</f>
        <v>225</v>
      </c>
      <c r="BJ532">
        <f t="shared" ref="BJ532:BJ595" si="230">AF532*15</f>
        <v>2250</v>
      </c>
      <c r="BK532">
        <f t="shared" ref="BK532:BK595" si="231">AG532*15</f>
        <v>450</v>
      </c>
    </row>
    <row r="533" spans="1:63" x14ac:dyDescent="0.35">
      <c r="A533" s="231">
        <v>7018</v>
      </c>
      <c r="B533" t="s">
        <v>653</v>
      </c>
      <c r="C533" s="231">
        <f>IF(ISNA(VLOOKUP($A533,'Spring 2023 PVI'!$B$3:$AF$220,6,FALSE)),0,(VLOOKUP($A533,'Spring 2023 PVI'!$B$3:$AF$220,6,FALSE)))</f>
        <v>0</v>
      </c>
      <c r="D533" s="231">
        <f>IF(ISNA(VLOOKUP($A533,'Summer 2023 PVI'!$B$2:$AF$217,6,FALSE)),0,(VLOOKUP($A533,'Summer 2023 PVI'!$B$2:$AF$217,6,FALSE)))</f>
        <v>0</v>
      </c>
      <c r="E533" s="231">
        <f>IF(ISNA(VLOOKUP($A533,'Autumn 2023 PVI'!$B$2:$AH$214,6,FALSE)),0,(VLOOKUP($A533,'Autumn 2023 PVI'!$B$2:$AH$214,6,FALSE)))</f>
        <v>0</v>
      </c>
      <c r="F533" s="231">
        <f>IF(ISNA(VLOOKUP($A533,'Spring 2023 PVI'!$B$3:$AF$219,9,FALSE)),0,(VLOOKUP($A533,'Spring 2023 PVI'!$B$3:$AF$219,8,FALSE)))</f>
        <v>0</v>
      </c>
      <c r="G533" s="231">
        <f>IF(ISNA(VLOOKUP($A533,'Summer 2023 PVI'!$B$2:$AF$216,9,FALSE)),0,(VLOOKUP($A533,'Summer 2023 PVI'!$B$2:$AF$216,8,FALSE)))</f>
        <v>0</v>
      </c>
      <c r="H533" s="231">
        <f>IF(ISNA(VLOOKUP($A533,'Autumn 2023 PVI'!$B$2:$AH$214,9,FALSE)),0,(VLOOKUP($A533,'Autumn 2023 PVI'!$B$2:$AH$214,9,FALSE)))</f>
        <v>0</v>
      </c>
      <c r="I533" s="231">
        <f>IF(ISNA(VLOOKUP($A533,'Spring 2023 PVI'!$B$3:$AF$219,13,FALSE)),0,(VLOOKUP($A533,'Spring 2023 PVI'!$B$3:$AF$219,13,FALSE)))</f>
        <v>0</v>
      </c>
      <c r="J533" s="231">
        <f>IF(ISNA(VLOOKUP($A533,'Summer 2023 PVI'!$B$2:$AF$216,13,FALSE)),0,(VLOOKUP($A533,'Summer 2023 PVI'!$B$2:$AF$216,13,FALSE)))</f>
        <v>0</v>
      </c>
      <c r="K533" s="231">
        <f>IF(ISNA(VLOOKUP($A533,'Autumn 2023 PVI'!$B$2:$AH$214,13,FALSE)),0,(VLOOKUP($A533,'Autumn 2023 PVI'!$B$2:$AH$214,13,FALSE)))</f>
        <v>0</v>
      </c>
      <c r="L533" s="231">
        <f>IF(ISNA(VLOOKUP($A533,'Spring 2023 PVI'!$B$3:$AF$219,16,FALSE)),0,(VLOOKUP($A533,'Spring 2023 PVI'!$B$3:$AF$219,16,FALSE)))</f>
        <v>0</v>
      </c>
      <c r="M533" s="231">
        <f>IF(ISNA(VLOOKUP($A533,'Summer 2023 PVI'!$B$2:$AF$216,16,FALSE)),0,(VLOOKUP($A533,'Summer 2023 PVI'!$B$2:$AF$216,16,FALSE)))</f>
        <v>0</v>
      </c>
      <c r="N533" s="231">
        <f>IF(ISNA(VLOOKUP($A533,'Autumn 2023 PVI'!$B$2:$AH$214,16,FALSE)),0,(VLOOKUP($A533,'Autumn 2023 PVI'!$B$2:$AH$214,16,FALSE)))</f>
        <v>0</v>
      </c>
      <c r="O533" s="231">
        <f>IF(ISNA(VLOOKUP($A533,'Spring 2023 PVI'!$B$3:$AF$219,3,FALSE)),0,(VLOOKUP($A533,'Spring 2023 PVI'!$B$3:$AF$219,3,FALSE)))</f>
        <v>0</v>
      </c>
      <c r="P533" s="231">
        <f>IF(ISNA(VLOOKUP($A533,'Summer 2023 PVI'!$B$3:$AF$216,3,FALSE)),0,(VLOOKUP($A533,'Summer 2023 PVI'!$B$2:$AF$216,3,FALSE)))</f>
        <v>0</v>
      </c>
      <c r="Q533" s="231">
        <f>IF(ISNA(VLOOKUP($A533,'Autumn 2023 PVI'!$B$2:$AF$214,3,FALSE)),0,(VLOOKUP($A533,'Autumn 2023 PVI'!$B$2:$AF$214,3,FALSE)))</f>
        <v>0</v>
      </c>
      <c r="R533" s="231">
        <f>IF(ISNA(VLOOKUP($A533,'Spring 2023 PVI'!$B$3:$AF$219,10,FALSE)),0,(VLOOKUP($A533,'Spring 2023 PVI'!$B$3:$AF$219,10,FALSE)))</f>
        <v>0</v>
      </c>
      <c r="S533" s="231">
        <f>IF(ISNA(VLOOKUP($A533,'Summer 2023 PVI'!$B$2:$AF$216,10,FALSE)),0,(VLOOKUP($A533,'Summer 2023 PVI'!$B$2:$AF$216,10,FALSE)))</f>
        <v>0</v>
      </c>
      <c r="T533" s="231">
        <f>IF(ISNA(VLOOKUP($A533,'Autumn 2023 PVI'!$B$2:$AH$214,10,FALSE)),0,(VLOOKUP($A533,'Autumn 2023 PVI'!$B$2:$AH$214,10,FALSE)))</f>
        <v>0</v>
      </c>
      <c r="U533" s="231">
        <f>IF(ISNA(VLOOKUP($A533,'Spring 2023 PVI'!$B$3:$AF$219,26,FALSE)),0,(VLOOKUP($A533,'Spring 2023 PVI'!$B$3:$AF$219,26,FALSE)))</f>
        <v>0</v>
      </c>
      <c r="V533" s="231">
        <f>IF(ISNA(VLOOKUP($A533,'Spring 2023 PVI'!$B$3:$AF$219,26,FALSE)),0,(VLOOKUP($A533,'Spring 2023 PVI'!$B$3:$AF$219,26,FALSE)))</f>
        <v>0</v>
      </c>
      <c r="W533" s="231">
        <f>IF(ISNA(VLOOKUP($A533,'Spring 2023 PVI'!$B$3:$AF$219,26,FALSE)),0,(VLOOKUP($A533,'Spring 2023 PVI'!$B$3:$AF$219,26,FALSE)))</f>
        <v>0</v>
      </c>
      <c r="X533" s="231">
        <f>IF(ISNA(VLOOKUP($A533,'Spring 2023 PVI'!$B$3:$AF$219,27,FALSE)),0,(VLOOKUP($A533,'Spring 2023 PVI'!$B$3:$AF$219,27,FALSE)))</f>
        <v>0</v>
      </c>
      <c r="Y533" s="231">
        <f>IF(ISNA(VLOOKUP($A533,'Spring 2023 PVI'!$B$3:$AF$219,27,FALSE)),0,(VLOOKUP($A533,'Spring 2023 PVI'!$B$3:$AF$219,27,FALSE)))</f>
        <v>0</v>
      </c>
      <c r="Z533" s="231">
        <f>IF(ISNA(VLOOKUP($A533,'Spring 2023 PVI'!$B$3:$AF$219,27,FALSE)),0,(VLOOKUP($A533,'Spring 2023 PVI'!$B$3:$AF$219,27,FALSE)))</f>
        <v>0</v>
      </c>
      <c r="AA533" s="231">
        <f>IF(ISNA(VLOOKUP($A533,'Spring 2023 PVI'!$B$3:$AF$219,28,FALSE)),0,(VLOOKUP($A533,'Spring 2023 PVI'!$B$3:$AF$219,28,FALSE)))</f>
        <v>0</v>
      </c>
      <c r="AB533" s="231">
        <f>IF(ISNA(VLOOKUP($A533,'Spring 2023 PVI'!$B$3:$AF$219,28,FALSE)),0,(VLOOKUP($A533,'Spring 2023 PVI'!$B$3:$AF$219,28,FALSE)))</f>
        <v>0</v>
      </c>
      <c r="AC533" s="231">
        <f>IF(ISNA(VLOOKUP($A533,'Spring 2023 PVI'!$B$3:$AF$219,28,FALSE)),0,(VLOOKUP($A533,'Spring 2023 PVI'!$B$3:$AF$219,28,FALSE)))</f>
        <v>0</v>
      </c>
      <c r="AD533" s="384">
        <f t="shared" si="219"/>
        <v>0</v>
      </c>
      <c r="AE533" s="403">
        <v>210</v>
      </c>
      <c r="AF533" s="403">
        <v>0</v>
      </c>
      <c r="AG533" s="403">
        <v>15</v>
      </c>
      <c r="AH533" s="384">
        <f t="shared" si="226"/>
        <v>4867.8</v>
      </c>
      <c r="AI533" s="384">
        <f t="shared" si="227"/>
        <v>0</v>
      </c>
      <c r="AJ533" s="384">
        <f t="shared" si="228"/>
        <v>45.6</v>
      </c>
      <c r="AK533" s="384">
        <f t="shared" si="220"/>
        <v>4913.4000000000005</v>
      </c>
      <c r="AL533" s="403">
        <f>IF(ISNA(VLOOKUP($A533,'Spring 2023 PVI'!$B538:$AD538,29,FALSE)),0,(VLOOKUP($A533,'Spring 2023 PVI'!$B538:$AD538,29,FALSE)))</f>
        <v>0</v>
      </c>
      <c r="AM533" s="403">
        <f>IF(ISNA(VLOOKUP($A533,'Spring 2023 PVI'!$B538:$AZ538,30,FALSE)),0,(VLOOKUP($A533,'Spring 2023 PVI'!$B538:$AZ538,30,FALSE)))</f>
        <v>0</v>
      </c>
      <c r="AN533" s="402">
        <f t="shared" si="221"/>
        <v>0</v>
      </c>
      <c r="AO533" s="404">
        <f t="shared" si="222"/>
        <v>0</v>
      </c>
      <c r="AP533" s="384">
        <f t="shared" si="223"/>
        <v>4913.4000000000005</v>
      </c>
      <c r="AQ533" s="403"/>
      <c r="AR533" s="403" t="e">
        <f>VLOOKUP($A533,'Data EYFSS Indica'!$C:$AQ,27,0)</f>
        <v>#N/A</v>
      </c>
      <c r="AS533" s="403" t="e">
        <f>VLOOKUP($A533,'Data EYFSS Indica'!$C:$AQ,28,0)</f>
        <v>#N/A</v>
      </c>
      <c r="AT533" s="409" t="e">
        <f t="shared" si="224"/>
        <v>#N/A</v>
      </c>
      <c r="AU533" s="409" t="e">
        <f>(VLOOKUP($A533,'Data EYFSS Indica'!$C:$AQ,24,0))/3.2*AU$3</f>
        <v>#N/A</v>
      </c>
      <c r="AV533" s="413" t="e">
        <f t="shared" si="225"/>
        <v>#N/A</v>
      </c>
      <c r="AW533" s="410" t="e">
        <f t="shared" si="215"/>
        <v>#N/A</v>
      </c>
      <c r="AX533" s="410" t="e">
        <f t="shared" si="216"/>
        <v>#N/A</v>
      </c>
      <c r="AY533" s="410" t="e">
        <f t="shared" si="217"/>
        <v>#N/A</v>
      </c>
      <c r="AZ533" s="642">
        <f>(SUMIF('Spring 2023 School'!B:B,Budget!A533,'Spring 2023 School'!AG:AG)+SUMIF('Summer 2023 School'!B:B,Budget!A533,'Summer 2023 School'!AG:AG)+SUMIF('Autumn 2023 School'!B:B,Budget!A533,'Autumn 2023 School'!AG:AG))</f>
        <v>0</v>
      </c>
      <c r="BA533" s="410">
        <f t="shared" si="218"/>
        <v>0</v>
      </c>
      <c r="BI533">
        <f t="shared" si="229"/>
        <v>3150</v>
      </c>
      <c r="BJ533">
        <f t="shared" si="230"/>
        <v>0</v>
      </c>
      <c r="BK533">
        <f t="shared" si="231"/>
        <v>225</v>
      </c>
    </row>
    <row r="534" spans="1:63" x14ac:dyDescent="0.35">
      <c r="A534" s="231">
        <v>7027</v>
      </c>
      <c r="B534" t="s">
        <v>654</v>
      </c>
      <c r="C534" s="231">
        <f>IF(ISNA(VLOOKUP($A534,'Spring 2023 PVI'!$B$3:$AF$220,6,FALSE)),0,(VLOOKUP($A534,'Spring 2023 PVI'!$B$3:$AF$220,6,FALSE)))</f>
        <v>0</v>
      </c>
      <c r="D534" s="231">
        <f>IF(ISNA(VLOOKUP($A534,'Summer 2023 PVI'!$B$2:$AF$217,6,FALSE)),0,(VLOOKUP($A534,'Summer 2023 PVI'!$B$2:$AF$217,6,FALSE)))</f>
        <v>0</v>
      </c>
      <c r="E534" s="231">
        <f>IF(ISNA(VLOOKUP($A534,'Autumn 2023 PVI'!$B$2:$AH$214,6,FALSE)),0,(VLOOKUP($A534,'Autumn 2023 PVI'!$B$2:$AH$214,6,FALSE)))</f>
        <v>0</v>
      </c>
      <c r="F534" s="231">
        <f>IF(ISNA(VLOOKUP($A534,'Spring 2023 PVI'!$B$3:$AF$219,9,FALSE)),0,(VLOOKUP($A534,'Spring 2023 PVI'!$B$3:$AF$219,8,FALSE)))</f>
        <v>0</v>
      </c>
      <c r="G534" s="231">
        <f>IF(ISNA(VLOOKUP($A534,'Summer 2023 PVI'!$B$2:$AF$216,9,FALSE)),0,(VLOOKUP($A534,'Summer 2023 PVI'!$B$2:$AF$216,8,FALSE)))</f>
        <v>0</v>
      </c>
      <c r="H534" s="231">
        <f>IF(ISNA(VLOOKUP($A534,'Autumn 2023 PVI'!$B$2:$AH$214,9,FALSE)),0,(VLOOKUP($A534,'Autumn 2023 PVI'!$B$2:$AH$214,9,FALSE)))</f>
        <v>0</v>
      </c>
      <c r="I534" s="231">
        <f>IF(ISNA(VLOOKUP($A534,'Spring 2023 PVI'!$B$3:$AF$219,13,FALSE)),0,(VLOOKUP($A534,'Spring 2023 PVI'!$B$3:$AF$219,13,FALSE)))</f>
        <v>0</v>
      </c>
      <c r="J534" s="231">
        <f>IF(ISNA(VLOOKUP($A534,'Summer 2023 PVI'!$B$2:$AF$216,13,FALSE)),0,(VLOOKUP($A534,'Summer 2023 PVI'!$B$2:$AF$216,13,FALSE)))</f>
        <v>0</v>
      </c>
      <c r="K534" s="231">
        <f>IF(ISNA(VLOOKUP($A534,'Autumn 2023 PVI'!$B$2:$AH$214,13,FALSE)),0,(VLOOKUP($A534,'Autumn 2023 PVI'!$B$2:$AH$214,13,FALSE)))</f>
        <v>0</v>
      </c>
      <c r="L534" s="231">
        <f>IF(ISNA(VLOOKUP($A534,'Spring 2023 PVI'!$B$3:$AF$219,16,FALSE)),0,(VLOOKUP($A534,'Spring 2023 PVI'!$B$3:$AF$219,16,FALSE)))</f>
        <v>0</v>
      </c>
      <c r="M534" s="231">
        <f>IF(ISNA(VLOOKUP($A534,'Summer 2023 PVI'!$B$2:$AF$216,16,FALSE)),0,(VLOOKUP($A534,'Summer 2023 PVI'!$B$2:$AF$216,16,FALSE)))</f>
        <v>0</v>
      </c>
      <c r="N534" s="231">
        <f>IF(ISNA(VLOOKUP($A534,'Autumn 2023 PVI'!$B$2:$AH$214,16,FALSE)),0,(VLOOKUP($A534,'Autumn 2023 PVI'!$B$2:$AH$214,16,FALSE)))</f>
        <v>0</v>
      </c>
      <c r="O534" s="231">
        <f>IF(ISNA(VLOOKUP($A534,'Spring 2023 PVI'!$B$3:$AF$219,3,FALSE)),0,(VLOOKUP($A534,'Spring 2023 PVI'!$B$3:$AF$219,3,FALSE)))</f>
        <v>0</v>
      </c>
      <c r="P534" s="231">
        <f>IF(ISNA(VLOOKUP($A534,'Summer 2023 PVI'!$B$3:$AF$216,3,FALSE)),0,(VLOOKUP($A534,'Summer 2023 PVI'!$B$2:$AF$216,3,FALSE)))</f>
        <v>0</v>
      </c>
      <c r="Q534" s="231">
        <f>IF(ISNA(VLOOKUP($A534,'Autumn 2023 PVI'!$B$2:$AF$214,3,FALSE)),0,(VLOOKUP($A534,'Autumn 2023 PVI'!$B$2:$AF$214,3,FALSE)))</f>
        <v>0</v>
      </c>
      <c r="R534" s="231">
        <f>IF(ISNA(VLOOKUP($A534,'Spring 2023 PVI'!$B$3:$AF$219,10,FALSE)),0,(VLOOKUP($A534,'Spring 2023 PVI'!$B$3:$AF$219,10,FALSE)))</f>
        <v>0</v>
      </c>
      <c r="S534" s="231">
        <f>IF(ISNA(VLOOKUP($A534,'Summer 2023 PVI'!$B$2:$AF$216,10,FALSE)),0,(VLOOKUP($A534,'Summer 2023 PVI'!$B$2:$AF$216,10,FALSE)))</f>
        <v>0</v>
      </c>
      <c r="T534" s="231">
        <f>IF(ISNA(VLOOKUP($A534,'Autumn 2023 PVI'!$B$2:$AH$214,10,FALSE)),0,(VLOOKUP($A534,'Autumn 2023 PVI'!$B$2:$AH$214,10,FALSE)))</f>
        <v>0</v>
      </c>
      <c r="U534" s="231">
        <f>IF(ISNA(VLOOKUP($A534,'Spring 2023 PVI'!$B$3:$AF$219,26,FALSE)),0,(VLOOKUP($A534,'Spring 2023 PVI'!$B$3:$AF$219,26,FALSE)))</f>
        <v>0</v>
      </c>
      <c r="V534" s="231">
        <f>IF(ISNA(VLOOKUP($A534,'Spring 2023 PVI'!$B$3:$AF$219,26,FALSE)),0,(VLOOKUP($A534,'Spring 2023 PVI'!$B$3:$AF$219,26,FALSE)))</f>
        <v>0</v>
      </c>
      <c r="W534" s="231">
        <f>IF(ISNA(VLOOKUP($A534,'Spring 2023 PVI'!$B$3:$AF$219,26,FALSE)),0,(VLOOKUP($A534,'Spring 2023 PVI'!$B$3:$AF$219,26,FALSE)))</f>
        <v>0</v>
      </c>
      <c r="X534" s="231">
        <f>IF(ISNA(VLOOKUP($A534,'Spring 2023 PVI'!$B$3:$AF$219,27,FALSE)),0,(VLOOKUP($A534,'Spring 2023 PVI'!$B$3:$AF$219,27,FALSE)))</f>
        <v>0</v>
      </c>
      <c r="Y534" s="231">
        <f>IF(ISNA(VLOOKUP($A534,'Spring 2023 PVI'!$B$3:$AF$219,27,FALSE)),0,(VLOOKUP($A534,'Spring 2023 PVI'!$B$3:$AF$219,27,FALSE)))</f>
        <v>0</v>
      </c>
      <c r="Z534" s="231">
        <f>IF(ISNA(VLOOKUP($A534,'Spring 2023 PVI'!$B$3:$AF$219,27,FALSE)),0,(VLOOKUP($A534,'Spring 2023 PVI'!$B$3:$AF$219,27,FALSE)))</f>
        <v>0</v>
      </c>
      <c r="AA534" s="231">
        <f>IF(ISNA(VLOOKUP($A534,'Spring 2023 PVI'!$B$3:$AF$219,28,FALSE)),0,(VLOOKUP($A534,'Spring 2023 PVI'!$B$3:$AF$219,28,FALSE)))</f>
        <v>0</v>
      </c>
      <c r="AB534" s="231">
        <f>IF(ISNA(VLOOKUP($A534,'Spring 2023 PVI'!$B$3:$AF$219,28,FALSE)),0,(VLOOKUP($A534,'Spring 2023 PVI'!$B$3:$AF$219,28,FALSE)))</f>
        <v>0</v>
      </c>
      <c r="AC534" s="231">
        <f>IF(ISNA(VLOOKUP($A534,'Spring 2023 PVI'!$B$3:$AF$219,28,FALSE)),0,(VLOOKUP($A534,'Spring 2023 PVI'!$B$3:$AF$219,28,FALSE)))</f>
        <v>0</v>
      </c>
      <c r="AD534" s="384">
        <f t="shared" si="219"/>
        <v>0</v>
      </c>
      <c r="AE534" s="403">
        <v>30</v>
      </c>
      <c r="AF534" s="403">
        <v>120</v>
      </c>
      <c r="AG534" s="403">
        <v>90</v>
      </c>
      <c r="AH534" s="384">
        <f t="shared" si="226"/>
        <v>695.4</v>
      </c>
      <c r="AI534" s="384">
        <f t="shared" si="227"/>
        <v>1322.3999999999999</v>
      </c>
      <c r="AJ534" s="384">
        <f t="shared" si="228"/>
        <v>273.60000000000002</v>
      </c>
      <c r="AK534" s="384">
        <f t="shared" si="220"/>
        <v>2291.3999999999996</v>
      </c>
      <c r="AL534" s="403">
        <f>IF(ISNA(VLOOKUP($A534,'Spring 2023 PVI'!$B539:$AD539,29,FALSE)),0,(VLOOKUP($A534,'Spring 2023 PVI'!$B539:$AD539,29,FALSE)))</f>
        <v>0</v>
      </c>
      <c r="AM534" s="403">
        <f>IF(ISNA(VLOOKUP($A534,'Spring 2023 PVI'!$B539:$AZ539,30,FALSE)),0,(VLOOKUP($A534,'Spring 2023 PVI'!$B539:$AZ539,30,FALSE)))</f>
        <v>0</v>
      </c>
      <c r="AN534" s="402">
        <f t="shared" si="221"/>
        <v>0</v>
      </c>
      <c r="AO534" s="404">
        <f t="shared" si="222"/>
        <v>0</v>
      </c>
      <c r="AP534" s="384">
        <f t="shared" si="223"/>
        <v>2291.3999999999996</v>
      </c>
      <c r="AQ534" s="403"/>
      <c r="AR534" s="403" t="e">
        <f>VLOOKUP($A534,'Data EYFSS Indica'!$C:$AQ,27,0)</f>
        <v>#N/A</v>
      </c>
      <c r="AS534" s="403" t="e">
        <f>VLOOKUP($A534,'Data EYFSS Indica'!$C:$AQ,28,0)</f>
        <v>#N/A</v>
      </c>
      <c r="AT534" s="409" t="e">
        <f t="shared" si="224"/>
        <v>#N/A</v>
      </c>
      <c r="AU534" s="409" t="e">
        <f>(VLOOKUP($A534,'Data EYFSS Indica'!$C:$AQ,24,0))/3.2*AU$3</f>
        <v>#N/A</v>
      </c>
      <c r="AV534" s="413" t="e">
        <f t="shared" si="225"/>
        <v>#N/A</v>
      </c>
      <c r="AW534" s="410" t="e">
        <f t="shared" si="215"/>
        <v>#N/A</v>
      </c>
      <c r="AX534" s="410" t="e">
        <f t="shared" si="216"/>
        <v>#N/A</v>
      </c>
      <c r="AY534" s="410" t="e">
        <f t="shared" si="217"/>
        <v>#N/A</v>
      </c>
      <c r="AZ534" s="642">
        <f>(SUMIF('Spring 2023 School'!B:B,Budget!A534,'Spring 2023 School'!AG:AG)+SUMIF('Summer 2023 School'!B:B,Budget!A534,'Summer 2023 School'!AG:AG)+SUMIF('Autumn 2023 School'!B:B,Budget!A534,'Autumn 2023 School'!AG:AG))</f>
        <v>1</v>
      </c>
      <c r="BA534" s="410">
        <f t="shared" si="218"/>
        <v>910</v>
      </c>
      <c r="BI534">
        <f t="shared" si="229"/>
        <v>450</v>
      </c>
      <c r="BJ534">
        <f t="shared" si="230"/>
        <v>1800</v>
      </c>
      <c r="BK534">
        <f t="shared" si="231"/>
        <v>1350</v>
      </c>
    </row>
    <row r="535" spans="1:63" x14ac:dyDescent="0.35">
      <c r="A535" s="231">
        <v>7067</v>
      </c>
      <c r="B535" t="s">
        <v>655</v>
      </c>
      <c r="C535" s="231">
        <f>IF(ISNA(VLOOKUP($A535,'Spring 2023 PVI'!$B$3:$AF$220,6,FALSE)),0,(VLOOKUP($A535,'Spring 2023 PVI'!$B$3:$AF$220,6,FALSE)))</f>
        <v>0</v>
      </c>
      <c r="D535" s="231">
        <f>IF(ISNA(VLOOKUP($A535,'Summer 2023 PVI'!$B$2:$AF$217,6,FALSE)),0,(VLOOKUP($A535,'Summer 2023 PVI'!$B$2:$AF$217,6,FALSE)))</f>
        <v>0</v>
      </c>
      <c r="E535" s="231">
        <f>IF(ISNA(VLOOKUP($A535,'Autumn 2023 PVI'!$B$2:$AH$214,6,FALSE)),0,(VLOOKUP($A535,'Autumn 2023 PVI'!$B$2:$AH$214,6,FALSE)))</f>
        <v>0</v>
      </c>
      <c r="F535" s="231">
        <f>IF(ISNA(VLOOKUP($A535,'Spring 2023 PVI'!$B$3:$AF$219,9,FALSE)),0,(VLOOKUP($A535,'Spring 2023 PVI'!$B$3:$AF$219,8,FALSE)))</f>
        <v>0</v>
      </c>
      <c r="G535" s="231">
        <f>IF(ISNA(VLOOKUP($A535,'Summer 2023 PVI'!$B$2:$AF$216,9,FALSE)),0,(VLOOKUP($A535,'Summer 2023 PVI'!$B$2:$AF$216,8,FALSE)))</f>
        <v>0</v>
      </c>
      <c r="H535" s="231">
        <f>IF(ISNA(VLOOKUP($A535,'Autumn 2023 PVI'!$B$2:$AH$214,9,FALSE)),0,(VLOOKUP($A535,'Autumn 2023 PVI'!$B$2:$AH$214,9,FALSE)))</f>
        <v>0</v>
      </c>
      <c r="I535" s="231">
        <f>IF(ISNA(VLOOKUP($A535,'Spring 2023 PVI'!$B$3:$AF$219,13,FALSE)),0,(VLOOKUP($A535,'Spring 2023 PVI'!$B$3:$AF$219,13,FALSE)))</f>
        <v>0</v>
      </c>
      <c r="J535" s="231">
        <f>IF(ISNA(VLOOKUP($A535,'Summer 2023 PVI'!$B$2:$AF$216,13,FALSE)),0,(VLOOKUP($A535,'Summer 2023 PVI'!$B$2:$AF$216,13,FALSE)))</f>
        <v>0</v>
      </c>
      <c r="K535" s="231">
        <f>IF(ISNA(VLOOKUP($A535,'Autumn 2023 PVI'!$B$2:$AH$214,13,FALSE)),0,(VLOOKUP($A535,'Autumn 2023 PVI'!$B$2:$AH$214,13,FALSE)))</f>
        <v>0</v>
      </c>
      <c r="L535" s="231">
        <f>IF(ISNA(VLOOKUP($A535,'Spring 2023 PVI'!$B$3:$AF$219,16,FALSE)),0,(VLOOKUP($A535,'Spring 2023 PVI'!$B$3:$AF$219,16,FALSE)))</f>
        <v>0</v>
      </c>
      <c r="M535" s="231">
        <f>IF(ISNA(VLOOKUP($A535,'Summer 2023 PVI'!$B$2:$AF$216,16,FALSE)),0,(VLOOKUP($A535,'Summer 2023 PVI'!$B$2:$AF$216,16,FALSE)))</f>
        <v>0</v>
      </c>
      <c r="N535" s="231">
        <f>IF(ISNA(VLOOKUP($A535,'Autumn 2023 PVI'!$B$2:$AH$214,16,FALSE)),0,(VLOOKUP($A535,'Autumn 2023 PVI'!$B$2:$AH$214,16,FALSE)))</f>
        <v>0</v>
      </c>
      <c r="O535" s="231">
        <f>IF(ISNA(VLOOKUP($A535,'Spring 2023 PVI'!$B$3:$AF$219,3,FALSE)),0,(VLOOKUP($A535,'Spring 2023 PVI'!$B$3:$AF$219,3,FALSE)))</f>
        <v>0</v>
      </c>
      <c r="P535" s="231">
        <f>IF(ISNA(VLOOKUP($A535,'Summer 2023 PVI'!$B$3:$AF$216,3,FALSE)),0,(VLOOKUP($A535,'Summer 2023 PVI'!$B$2:$AF$216,3,FALSE)))</f>
        <v>0</v>
      </c>
      <c r="Q535" s="231">
        <f>IF(ISNA(VLOOKUP($A535,'Autumn 2023 PVI'!$B$2:$AF$214,3,FALSE)),0,(VLOOKUP($A535,'Autumn 2023 PVI'!$B$2:$AF$214,3,FALSE)))</f>
        <v>0</v>
      </c>
      <c r="R535" s="231">
        <f>IF(ISNA(VLOOKUP($A535,'Spring 2023 PVI'!$B$3:$AF$219,10,FALSE)),0,(VLOOKUP($A535,'Spring 2023 PVI'!$B$3:$AF$219,10,FALSE)))</f>
        <v>0</v>
      </c>
      <c r="S535" s="231">
        <f>IF(ISNA(VLOOKUP($A535,'Summer 2023 PVI'!$B$2:$AF$216,10,FALSE)),0,(VLOOKUP($A535,'Summer 2023 PVI'!$B$2:$AF$216,10,FALSE)))</f>
        <v>0</v>
      </c>
      <c r="T535" s="231">
        <f>IF(ISNA(VLOOKUP($A535,'Autumn 2023 PVI'!$B$2:$AH$214,10,FALSE)),0,(VLOOKUP($A535,'Autumn 2023 PVI'!$B$2:$AH$214,10,FALSE)))</f>
        <v>0</v>
      </c>
      <c r="U535" s="231">
        <f>IF(ISNA(VLOOKUP($A535,'Spring 2023 PVI'!$B$3:$AF$219,26,FALSE)),0,(VLOOKUP($A535,'Spring 2023 PVI'!$B$3:$AF$219,26,FALSE)))</f>
        <v>0</v>
      </c>
      <c r="V535" s="231">
        <f>IF(ISNA(VLOOKUP($A535,'Spring 2023 PVI'!$B$3:$AF$219,26,FALSE)),0,(VLOOKUP($A535,'Spring 2023 PVI'!$B$3:$AF$219,26,FALSE)))</f>
        <v>0</v>
      </c>
      <c r="W535" s="231">
        <f>IF(ISNA(VLOOKUP($A535,'Spring 2023 PVI'!$B$3:$AF$219,26,FALSE)),0,(VLOOKUP($A535,'Spring 2023 PVI'!$B$3:$AF$219,26,FALSE)))</f>
        <v>0</v>
      </c>
      <c r="X535" s="231">
        <f>IF(ISNA(VLOOKUP($A535,'Spring 2023 PVI'!$B$3:$AF$219,27,FALSE)),0,(VLOOKUP($A535,'Spring 2023 PVI'!$B$3:$AF$219,27,FALSE)))</f>
        <v>0</v>
      </c>
      <c r="Y535" s="231">
        <f>IF(ISNA(VLOOKUP($A535,'Spring 2023 PVI'!$B$3:$AF$219,27,FALSE)),0,(VLOOKUP($A535,'Spring 2023 PVI'!$B$3:$AF$219,27,FALSE)))</f>
        <v>0</v>
      </c>
      <c r="Z535" s="231">
        <f>IF(ISNA(VLOOKUP($A535,'Spring 2023 PVI'!$B$3:$AF$219,27,FALSE)),0,(VLOOKUP($A535,'Spring 2023 PVI'!$B$3:$AF$219,27,FALSE)))</f>
        <v>0</v>
      </c>
      <c r="AA535" s="231">
        <f>IF(ISNA(VLOOKUP($A535,'Spring 2023 PVI'!$B$3:$AF$219,28,FALSE)),0,(VLOOKUP($A535,'Spring 2023 PVI'!$B$3:$AF$219,28,FALSE)))</f>
        <v>0</v>
      </c>
      <c r="AB535" s="231">
        <f>IF(ISNA(VLOOKUP($A535,'Spring 2023 PVI'!$B$3:$AF$219,28,FALSE)),0,(VLOOKUP($A535,'Spring 2023 PVI'!$B$3:$AF$219,28,FALSE)))</f>
        <v>0</v>
      </c>
      <c r="AC535" s="231">
        <f>IF(ISNA(VLOOKUP($A535,'Spring 2023 PVI'!$B$3:$AF$219,28,FALSE)),0,(VLOOKUP($A535,'Spring 2023 PVI'!$B$3:$AF$219,28,FALSE)))</f>
        <v>0</v>
      </c>
      <c r="AD535" s="384">
        <f t="shared" si="219"/>
        <v>0</v>
      </c>
      <c r="AE535" s="403">
        <v>0</v>
      </c>
      <c r="AF535" s="403">
        <v>0</v>
      </c>
      <c r="AG535" s="403">
        <v>0</v>
      </c>
      <c r="AH535" s="384">
        <f t="shared" si="226"/>
        <v>0</v>
      </c>
      <c r="AI535" s="384">
        <f t="shared" si="227"/>
        <v>0</v>
      </c>
      <c r="AJ535" s="384">
        <f t="shared" si="228"/>
        <v>0</v>
      </c>
      <c r="AK535" s="384">
        <f t="shared" si="220"/>
        <v>0</v>
      </c>
      <c r="AL535" s="403">
        <f>IF(ISNA(VLOOKUP($A535,'Spring 2023 PVI'!$B540:$AD540,29,FALSE)),0,(VLOOKUP($A535,'Spring 2023 PVI'!$B540:$AD540,29,FALSE)))</f>
        <v>0</v>
      </c>
      <c r="AM535" s="403">
        <f>IF(ISNA(VLOOKUP($A535,'Spring 2023 PVI'!$B540:$AZ540,30,FALSE)),0,(VLOOKUP($A535,'Spring 2023 PVI'!$B540:$AZ540,30,FALSE)))</f>
        <v>0</v>
      </c>
      <c r="AN535" s="402">
        <f t="shared" si="221"/>
        <v>0</v>
      </c>
      <c r="AO535" s="404">
        <f t="shared" si="222"/>
        <v>0</v>
      </c>
      <c r="AP535" s="384">
        <f t="shared" si="223"/>
        <v>0</v>
      </c>
      <c r="AQ535" s="403"/>
      <c r="AR535" s="403" t="e">
        <f>VLOOKUP($A535,'Data EYFSS Indica'!$C:$AQ,27,0)</f>
        <v>#N/A</v>
      </c>
      <c r="AS535" s="403" t="e">
        <f>VLOOKUP($A535,'Data EYFSS Indica'!$C:$AQ,28,0)</f>
        <v>#N/A</v>
      </c>
      <c r="AT535" s="409" t="e">
        <f t="shared" si="224"/>
        <v>#N/A</v>
      </c>
      <c r="AU535" s="409" t="e">
        <f>(VLOOKUP($A535,'Data EYFSS Indica'!$C:$AQ,24,0))/3.2*AU$3</f>
        <v>#N/A</v>
      </c>
      <c r="AV535" s="413" t="e">
        <f t="shared" si="225"/>
        <v>#N/A</v>
      </c>
      <c r="AW535" s="410" t="e">
        <f t="shared" si="215"/>
        <v>#N/A</v>
      </c>
      <c r="AX535" s="410" t="e">
        <f t="shared" si="216"/>
        <v>#N/A</v>
      </c>
      <c r="AY535" s="410" t="e">
        <f t="shared" si="217"/>
        <v>#N/A</v>
      </c>
      <c r="AZ535" s="642">
        <f>(SUMIF('Spring 2023 School'!B:B,Budget!A535,'Spring 2023 School'!AG:AG)+SUMIF('Summer 2023 School'!B:B,Budget!A535,'Summer 2023 School'!AG:AG)+SUMIF('Autumn 2023 School'!B:B,Budget!A535,'Autumn 2023 School'!AG:AG))</f>
        <v>0</v>
      </c>
      <c r="BA535" s="410">
        <f t="shared" si="218"/>
        <v>0</v>
      </c>
      <c r="BI535">
        <f t="shared" si="229"/>
        <v>0</v>
      </c>
      <c r="BJ535">
        <f t="shared" si="230"/>
        <v>0</v>
      </c>
      <c r="BK535">
        <f t="shared" si="231"/>
        <v>0</v>
      </c>
    </row>
    <row r="536" spans="1:63" x14ac:dyDescent="0.35">
      <c r="A536" s="231">
        <v>50403</v>
      </c>
      <c r="B536" t="s">
        <v>656</v>
      </c>
      <c r="C536" s="231">
        <f>IF(ISNA(VLOOKUP($A536,'Spring 2023 PVI'!$B$3:$AF$220,6,FALSE)),0,(VLOOKUP($A536,'Spring 2023 PVI'!$B$3:$AF$220,6,FALSE)))</f>
        <v>0</v>
      </c>
      <c r="D536" s="231">
        <f>IF(ISNA(VLOOKUP($A536,'Summer 2023 PVI'!$B$2:$AF$217,6,FALSE)),0,(VLOOKUP($A536,'Summer 2023 PVI'!$B$2:$AF$217,6,FALSE)))</f>
        <v>0</v>
      </c>
      <c r="E536" s="231">
        <f>IF(ISNA(VLOOKUP($A536,'Autumn 2023 PVI'!$B$2:$AH$214,6,FALSE)),0,(VLOOKUP($A536,'Autumn 2023 PVI'!$B$2:$AH$214,6,FALSE)))</f>
        <v>0</v>
      </c>
      <c r="F536" s="231">
        <f>IF(ISNA(VLOOKUP($A536,'Spring 2023 PVI'!$B$3:$AF$219,9,FALSE)),0,(VLOOKUP($A536,'Spring 2023 PVI'!$B$3:$AF$219,8,FALSE)))</f>
        <v>0</v>
      </c>
      <c r="G536" s="231">
        <f>IF(ISNA(VLOOKUP($A536,'Summer 2023 PVI'!$B$2:$AF$216,9,FALSE)),0,(VLOOKUP($A536,'Summer 2023 PVI'!$B$2:$AF$216,8,FALSE)))</f>
        <v>0</v>
      </c>
      <c r="H536" s="231">
        <f>IF(ISNA(VLOOKUP($A536,'Autumn 2023 PVI'!$B$2:$AH$214,9,FALSE)),0,(VLOOKUP($A536,'Autumn 2023 PVI'!$B$2:$AH$214,9,FALSE)))</f>
        <v>0</v>
      </c>
      <c r="I536" s="231">
        <f>IF(ISNA(VLOOKUP($A536,'Spring 2023 PVI'!$B$3:$AF$219,13,FALSE)),0,(VLOOKUP($A536,'Spring 2023 PVI'!$B$3:$AF$219,13,FALSE)))</f>
        <v>0</v>
      </c>
      <c r="J536" s="231">
        <f>IF(ISNA(VLOOKUP($A536,'Summer 2023 PVI'!$B$2:$AF$216,13,FALSE)),0,(VLOOKUP($A536,'Summer 2023 PVI'!$B$2:$AF$216,13,FALSE)))</f>
        <v>0</v>
      </c>
      <c r="K536" s="231">
        <f>IF(ISNA(VLOOKUP($A536,'Autumn 2023 PVI'!$B$2:$AH$214,13,FALSE)),0,(VLOOKUP($A536,'Autumn 2023 PVI'!$B$2:$AH$214,13,FALSE)))</f>
        <v>0</v>
      </c>
      <c r="L536" s="231">
        <f>IF(ISNA(VLOOKUP($A536,'Spring 2023 PVI'!$B$3:$AF$219,16,FALSE)),0,(VLOOKUP($A536,'Spring 2023 PVI'!$B$3:$AF$219,16,FALSE)))</f>
        <v>0</v>
      </c>
      <c r="M536" s="231">
        <f>IF(ISNA(VLOOKUP($A536,'Summer 2023 PVI'!$B$2:$AF$216,16,FALSE)),0,(VLOOKUP($A536,'Summer 2023 PVI'!$B$2:$AF$216,16,FALSE)))</f>
        <v>0</v>
      </c>
      <c r="N536" s="231">
        <f>IF(ISNA(VLOOKUP($A536,'Autumn 2023 PVI'!$B$2:$AH$214,16,FALSE)),0,(VLOOKUP($A536,'Autumn 2023 PVI'!$B$2:$AH$214,16,FALSE)))</f>
        <v>0</v>
      </c>
      <c r="O536" s="231">
        <f>IF(ISNA(VLOOKUP($A536,'Spring 2023 PVI'!$B$3:$AF$219,3,FALSE)),0,(VLOOKUP($A536,'Spring 2023 PVI'!$B$3:$AF$219,3,FALSE)))</f>
        <v>0</v>
      </c>
      <c r="P536" s="231">
        <f>IF(ISNA(VLOOKUP($A536,'Summer 2023 PVI'!$B$3:$AF$216,3,FALSE)),0,(VLOOKUP($A536,'Summer 2023 PVI'!$B$2:$AF$216,3,FALSE)))</f>
        <v>0</v>
      </c>
      <c r="Q536" s="231">
        <f>IF(ISNA(VLOOKUP($A536,'Autumn 2023 PVI'!$B$2:$AF$214,3,FALSE)),0,(VLOOKUP($A536,'Autumn 2023 PVI'!$B$2:$AF$214,3,FALSE)))</f>
        <v>0</v>
      </c>
      <c r="R536" s="231">
        <f>IF(ISNA(VLOOKUP($A536,'Spring 2023 PVI'!$B$3:$AF$219,10,FALSE)),0,(VLOOKUP($A536,'Spring 2023 PVI'!$B$3:$AF$219,10,FALSE)))</f>
        <v>0</v>
      </c>
      <c r="S536" s="231">
        <f>IF(ISNA(VLOOKUP($A536,'Summer 2023 PVI'!$B$2:$AF$216,10,FALSE)),0,(VLOOKUP($A536,'Summer 2023 PVI'!$B$2:$AF$216,10,FALSE)))</f>
        <v>0</v>
      </c>
      <c r="T536" s="231">
        <f>IF(ISNA(VLOOKUP($A536,'Autumn 2023 PVI'!$B$2:$AH$214,10,FALSE)),0,(VLOOKUP($A536,'Autumn 2023 PVI'!$B$2:$AH$214,10,FALSE)))</f>
        <v>0</v>
      </c>
      <c r="U536" s="231">
        <f>IF(ISNA(VLOOKUP($A536,'Spring 2023 PVI'!$B$3:$AF$219,26,FALSE)),0,(VLOOKUP($A536,'Spring 2023 PVI'!$B$3:$AF$219,26,FALSE)))</f>
        <v>0</v>
      </c>
      <c r="V536" s="231">
        <f>IF(ISNA(VLOOKUP($A536,'Spring 2023 PVI'!$B$3:$AF$219,26,FALSE)),0,(VLOOKUP($A536,'Spring 2023 PVI'!$B$3:$AF$219,26,FALSE)))</f>
        <v>0</v>
      </c>
      <c r="W536" s="231">
        <f>IF(ISNA(VLOOKUP($A536,'Spring 2023 PVI'!$B$3:$AF$219,26,FALSE)),0,(VLOOKUP($A536,'Spring 2023 PVI'!$B$3:$AF$219,26,FALSE)))</f>
        <v>0</v>
      </c>
      <c r="X536" s="231">
        <f>IF(ISNA(VLOOKUP($A536,'Spring 2023 PVI'!$B$3:$AF$219,27,FALSE)),0,(VLOOKUP($A536,'Spring 2023 PVI'!$B$3:$AF$219,27,FALSE)))</f>
        <v>0</v>
      </c>
      <c r="Y536" s="231">
        <f>IF(ISNA(VLOOKUP($A536,'Spring 2023 PVI'!$B$3:$AF$219,27,FALSE)),0,(VLOOKUP($A536,'Spring 2023 PVI'!$B$3:$AF$219,27,FALSE)))</f>
        <v>0</v>
      </c>
      <c r="Z536" s="231">
        <f>IF(ISNA(VLOOKUP($A536,'Spring 2023 PVI'!$B$3:$AF$219,27,FALSE)),0,(VLOOKUP($A536,'Spring 2023 PVI'!$B$3:$AF$219,27,FALSE)))</f>
        <v>0</v>
      </c>
      <c r="AA536" s="231">
        <f>IF(ISNA(VLOOKUP($A536,'Spring 2023 PVI'!$B$3:$AF$219,28,FALSE)),0,(VLOOKUP($A536,'Spring 2023 PVI'!$B$3:$AF$219,28,FALSE)))</f>
        <v>0</v>
      </c>
      <c r="AB536" s="231">
        <f>IF(ISNA(VLOOKUP($A536,'Spring 2023 PVI'!$B$3:$AF$219,28,FALSE)),0,(VLOOKUP($A536,'Spring 2023 PVI'!$B$3:$AF$219,28,FALSE)))</f>
        <v>0</v>
      </c>
      <c r="AC536" s="231">
        <f>IF(ISNA(VLOOKUP($A536,'Spring 2023 PVI'!$B$3:$AF$219,28,FALSE)),0,(VLOOKUP($A536,'Spring 2023 PVI'!$B$3:$AF$219,28,FALSE)))</f>
        <v>0</v>
      </c>
      <c r="AD536" s="384">
        <f t="shared" si="219"/>
        <v>0</v>
      </c>
      <c r="AE536" s="403">
        <v>30</v>
      </c>
      <c r="AF536" s="403">
        <v>60</v>
      </c>
      <c r="AG536" s="403">
        <v>435</v>
      </c>
      <c r="AH536" s="384">
        <f t="shared" si="226"/>
        <v>695.4</v>
      </c>
      <c r="AI536" s="384">
        <f t="shared" si="227"/>
        <v>661.19999999999993</v>
      </c>
      <c r="AJ536" s="384">
        <f t="shared" si="228"/>
        <v>1322.4</v>
      </c>
      <c r="AK536" s="384">
        <f t="shared" si="220"/>
        <v>2679</v>
      </c>
      <c r="AL536" s="403">
        <f>IF(ISNA(VLOOKUP($A536,'Spring 2023 PVI'!$B541:$AD541,29,FALSE)),0,(VLOOKUP($A536,'Spring 2023 PVI'!$B541:$AD541,29,FALSE)))</f>
        <v>0</v>
      </c>
      <c r="AM536" s="403">
        <f>IF(ISNA(VLOOKUP($A536,'Spring 2023 PVI'!$B541:$AZ541,30,FALSE)),0,(VLOOKUP($A536,'Spring 2023 PVI'!$B541:$AZ541,30,FALSE)))</f>
        <v>0</v>
      </c>
      <c r="AN536" s="402">
        <f t="shared" si="221"/>
        <v>0</v>
      </c>
      <c r="AO536" s="404">
        <f t="shared" si="222"/>
        <v>0</v>
      </c>
      <c r="AP536" s="384">
        <f t="shared" si="223"/>
        <v>2679</v>
      </c>
      <c r="AQ536" s="403"/>
      <c r="AR536" s="403" t="e">
        <f>VLOOKUP($A536,'Data EYFSS Indica'!$C:$AQ,27,0)</f>
        <v>#N/A</v>
      </c>
      <c r="AS536" s="403" t="e">
        <f>VLOOKUP($A536,'Data EYFSS Indica'!$C:$AQ,28,0)</f>
        <v>#N/A</v>
      </c>
      <c r="AT536" s="409" t="e">
        <f t="shared" si="224"/>
        <v>#N/A</v>
      </c>
      <c r="AU536" s="409" t="e">
        <f>(VLOOKUP($A536,'Data EYFSS Indica'!$C:$AQ,24,0))/3.2*AU$3</f>
        <v>#N/A</v>
      </c>
      <c r="AV536" s="413" t="e">
        <f t="shared" si="225"/>
        <v>#N/A</v>
      </c>
      <c r="AW536" s="410" t="e">
        <f t="shared" si="215"/>
        <v>#N/A</v>
      </c>
      <c r="AX536" s="410" t="e">
        <f t="shared" si="216"/>
        <v>#N/A</v>
      </c>
      <c r="AY536" s="410" t="e">
        <f t="shared" si="217"/>
        <v>#N/A</v>
      </c>
      <c r="AZ536" s="642">
        <f>(SUMIF('Spring 2023 School'!B:B,Budget!A536,'Spring 2023 School'!AG:AG)+SUMIF('Summer 2023 School'!B:B,Budget!A536,'Summer 2023 School'!AG:AG)+SUMIF('Autumn 2023 School'!B:B,Budget!A536,'Autumn 2023 School'!AG:AG))</f>
        <v>0</v>
      </c>
      <c r="BA536" s="410">
        <f t="shared" si="218"/>
        <v>0</v>
      </c>
      <c r="BI536">
        <f t="shared" si="229"/>
        <v>450</v>
      </c>
      <c r="BJ536">
        <f t="shared" si="230"/>
        <v>900</v>
      </c>
      <c r="BK536">
        <f t="shared" si="231"/>
        <v>6525</v>
      </c>
    </row>
    <row r="537" spans="1:63" x14ac:dyDescent="0.35">
      <c r="A537" s="231">
        <v>50405</v>
      </c>
      <c r="B537" t="s">
        <v>657</v>
      </c>
      <c r="C537" s="231">
        <f>IF(ISNA(VLOOKUP($A537,'Spring 2023 PVI'!$B$3:$AF$220,6,FALSE)),0,(VLOOKUP($A537,'Spring 2023 PVI'!$B$3:$AF$220,6,FALSE)))</f>
        <v>0</v>
      </c>
      <c r="D537" s="231">
        <f>IF(ISNA(VLOOKUP($A537,'Summer 2023 PVI'!$B$2:$AF$217,6,FALSE)),0,(VLOOKUP($A537,'Summer 2023 PVI'!$B$2:$AF$217,6,FALSE)))</f>
        <v>0</v>
      </c>
      <c r="E537" s="231">
        <f>IF(ISNA(VLOOKUP($A537,'Autumn 2023 PVI'!$B$2:$AH$214,6,FALSE)),0,(VLOOKUP($A537,'Autumn 2023 PVI'!$B$2:$AH$214,6,FALSE)))</f>
        <v>0</v>
      </c>
      <c r="F537" s="231">
        <f>IF(ISNA(VLOOKUP($A537,'Spring 2023 PVI'!$B$3:$AF$219,9,FALSE)),0,(VLOOKUP($A537,'Spring 2023 PVI'!$B$3:$AF$219,8,FALSE)))</f>
        <v>0</v>
      </c>
      <c r="G537" s="231">
        <f>IF(ISNA(VLOOKUP($A537,'Summer 2023 PVI'!$B$2:$AF$216,9,FALSE)),0,(VLOOKUP($A537,'Summer 2023 PVI'!$B$2:$AF$216,8,FALSE)))</f>
        <v>0</v>
      </c>
      <c r="H537" s="231">
        <f>IF(ISNA(VLOOKUP($A537,'Autumn 2023 PVI'!$B$2:$AH$214,9,FALSE)),0,(VLOOKUP($A537,'Autumn 2023 PVI'!$B$2:$AH$214,9,FALSE)))</f>
        <v>0</v>
      </c>
      <c r="I537" s="231">
        <f>IF(ISNA(VLOOKUP($A537,'Spring 2023 PVI'!$B$3:$AF$219,13,FALSE)),0,(VLOOKUP($A537,'Spring 2023 PVI'!$B$3:$AF$219,13,FALSE)))</f>
        <v>0</v>
      </c>
      <c r="J537" s="231">
        <f>IF(ISNA(VLOOKUP($A537,'Summer 2023 PVI'!$B$2:$AF$216,13,FALSE)),0,(VLOOKUP($A537,'Summer 2023 PVI'!$B$2:$AF$216,13,FALSE)))</f>
        <v>0</v>
      </c>
      <c r="K537" s="231">
        <f>IF(ISNA(VLOOKUP($A537,'Autumn 2023 PVI'!$B$2:$AH$214,13,FALSE)),0,(VLOOKUP($A537,'Autumn 2023 PVI'!$B$2:$AH$214,13,FALSE)))</f>
        <v>0</v>
      </c>
      <c r="L537" s="231">
        <f>IF(ISNA(VLOOKUP($A537,'Spring 2023 PVI'!$B$3:$AF$219,16,FALSE)),0,(VLOOKUP($A537,'Spring 2023 PVI'!$B$3:$AF$219,16,FALSE)))</f>
        <v>0</v>
      </c>
      <c r="M537" s="231">
        <f>IF(ISNA(VLOOKUP($A537,'Summer 2023 PVI'!$B$2:$AF$216,16,FALSE)),0,(VLOOKUP($A537,'Summer 2023 PVI'!$B$2:$AF$216,16,FALSE)))</f>
        <v>0</v>
      </c>
      <c r="N537" s="231">
        <f>IF(ISNA(VLOOKUP($A537,'Autumn 2023 PVI'!$B$2:$AH$214,16,FALSE)),0,(VLOOKUP($A537,'Autumn 2023 PVI'!$B$2:$AH$214,16,FALSE)))</f>
        <v>0</v>
      </c>
      <c r="O537" s="231">
        <f>IF(ISNA(VLOOKUP($A537,'Spring 2023 PVI'!$B$3:$AF$219,3,FALSE)),0,(VLOOKUP($A537,'Spring 2023 PVI'!$B$3:$AF$219,3,FALSE)))</f>
        <v>0</v>
      </c>
      <c r="P537" s="231">
        <f>IF(ISNA(VLOOKUP($A537,'Summer 2023 PVI'!$B$3:$AF$216,3,FALSE)),0,(VLOOKUP($A537,'Summer 2023 PVI'!$B$2:$AF$216,3,FALSE)))</f>
        <v>0</v>
      </c>
      <c r="Q537" s="231">
        <f>IF(ISNA(VLOOKUP($A537,'Autumn 2023 PVI'!$B$2:$AF$214,3,FALSE)),0,(VLOOKUP($A537,'Autumn 2023 PVI'!$B$2:$AF$214,3,FALSE)))</f>
        <v>0</v>
      </c>
      <c r="R537" s="231">
        <f>IF(ISNA(VLOOKUP($A537,'Spring 2023 PVI'!$B$3:$AF$219,10,FALSE)),0,(VLOOKUP($A537,'Spring 2023 PVI'!$B$3:$AF$219,10,FALSE)))</f>
        <v>0</v>
      </c>
      <c r="S537" s="231">
        <f>IF(ISNA(VLOOKUP($A537,'Summer 2023 PVI'!$B$2:$AF$216,10,FALSE)),0,(VLOOKUP($A537,'Summer 2023 PVI'!$B$2:$AF$216,10,FALSE)))</f>
        <v>0</v>
      </c>
      <c r="T537" s="231">
        <f>IF(ISNA(VLOOKUP($A537,'Autumn 2023 PVI'!$B$2:$AH$214,10,FALSE)),0,(VLOOKUP($A537,'Autumn 2023 PVI'!$B$2:$AH$214,10,FALSE)))</f>
        <v>0</v>
      </c>
      <c r="U537" s="231">
        <f>IF(ISNA(VLOOKUP($A537,'Spring 2023 PVI'!$B$3:$AF$219,26,FALSE)),0,(VLOOKUP($A537,'Spring 2023 PVI'!$B$3:$AF$219,26,FALSE)))</f>
        <v>0</v>
      </c>
      <c r="V537" s="231">
        <f>IF(ISNA(VLOOKUP($A537,'Spring 2023 PVI'!$B$3:$AF$219,26,FALSE)),0,(VLOOKUP($A537,'Spring 2023 PVI'!$B$3:$AF$219,26,FALSE)))</f>
        <v>0</v>
      </c>
      <c r="W537" s="231">
        <f>IF(ISNA(VLOOKUP($A537,'Spring 2023 PVI'!$B$3:$AF$219,26,FALSE)),0,(VLOOKUP($A537,'Spring 2023 PVI'!$B$3:$AF$219,26,FALSE)))</f>
        <v>0</v>
      </c>
      <c r="X537" s="231">
        <f>IF(ISNA(VLOOKUP($A537,'Spring 2023 PVI'!$B$3:$AF$219,27,FALSE)),0,(VLOOKUP($A537,'Spring 2023 PVI'!$B$3:$AF$219,27,FALSE)))</f>
        <v>0</v>
      </c>
      <c r="Y537" s="231">
        <f>IF(ISNA(VLOOKUP($A537,'Spring 2023 PVI'!$B$3:$AF$219,27,FALSE)),0,(VLOOKUP($A537,'Spring 2023 PVI'!$B$3:$AF$219,27,FALSE)))</f>
        <v>0</v>
      </c>
      <c r="Z537" s="231">
        <f>IF(ISNA(VLOOKUP($A537,'Spring 2023 PVI'!$B$3:$AF$219,27,FALSE)),0,(VLOOKUP($A537,'Spring 2023 PVI'!$B$3:$AF$219,27,FALSE)))</f>
        <v>0</v>
      </c>
      <c r="AA537" s="231">
        <f>IF(ISNA(VLOOKUP($A537,'Spring 2023 PVI'!$B$3:$AF$219,28,FALSE)),0,(VLOOKUP($A537,'Spring 2023 PVI'!$B$3:$AF$219,28,FALSE)))</f>
        <v>0</v>
      </c>
      <c r="AB537" s="231">
        <f>IF(ISNA(VLOOKUP($A537,'Spring 2023 PVI'!$B$3:$AF$219,28,FALSE)),0,(VLOOKUP($A537,'Spring 2023 PVI'!$B$3:$AF$219,28,FALSE)))</f>
        <v>0</v>
      </c>
      <c r="AC537" s="231">
        <f>IF(ISNA(VLOOKUP($A537,'Spring 2023 PVI'!$B$3:$AF$219,28,FALSE)),0,(VLOOKUP($A537,'Spring 2023 PVI'!$B$3:$AF$219,28,FALSE)))</f>
        <v>0</v>
      </c>
      <c r="AD537" s="384">
        <f t="shared" si="219"/>
        <v>0</v>
      </c>
      <c r="AE537" s="403">
        <v>30</v>
      </c>
      <c r="AF537" s="403">
        <v>45</v>
      </c>
      <c r="AG537" s="403">
        <v>15</v>
      </c>
      <c r="AH537" s="384">
        <f t="shared" si="226"/>
        <v>695.4</v>
      </c>
      <c r="AI537" s="384">
        <f t="shared" si="227"/>
        <v>495.9</v>
      </c>
      <c r="AJ537" s="384">
        <f t="shared" si="228"/>
        <v>45.6</v>
      </c>
      <c r="AK537" s="384">
        <f t="shared" si="220"/>
        <v>1236.8999999999999</v>
      </c>
      <c r="AL537" s="403">
        <f>IF(ISNA(VLOOKUP($A537,'Spring 2023 PVI'!$B542:$AD542,29,FALSE)),0,(VLOOKUP($A537,'Spring 2023 PVI'!$B542:$AD542,29,FALSE)))</f>
        <v>0</v>
      </c>
      <c r="AM537" s="403">
        <f>IF(ISNA(VLOOKUP($A537,'Spring 2023 PVI'!$B542:$AZ542,30,FALSE)),0,(VLOOKUP($A537,'Spring 2023 PVI'!$B542:$AZ542,30,FALSE)))</f>
        <v>0</v>
      </c>
      <c r="AN537" s="402">
        <f t="shared" si="221"/>
        <v>0</v>
      </c>
      <c r="AO537" s="404">
        <f t="shared" si="222"/>
        <v>0</v>
      </c>
      <c r="AP537" s="384">
        <f t="shared" si="223"/>
        <v>1236.8999999999999</v>
      </c>
      <c r="AQ537" s="403"/>
      <c r="AR537" s="403" t="e">
        <f>VLOOKUP($A537,'Data EYFSS Indica'!$C:$AQ,27,0)</f>
        <v>#N/A</v>
      </c>
      <c r="AS537" s="403" t="e">
        <f>VLOOKUP($A537,'Data EYFSS Indica'!$C:$AQ,28,0)</f>
        <v>#N/A</v>
      </c>
      <c r="AT537" s="409" t="e">
        <f t="shared" si="224"/>
        <v>#N/A</v>
      </c>
      <c r="AU537" s="409" t="e">
        <f>(VLOOKUP($A537,'Data EYFSS Indica'!$C:$AQ,24,0))/3.2*AU$3</f>
        <v>#N/A</v>
      </c>
      <c r="AV537" s="413" t="e">
        <f t="shared" si="225"/>
        <v>#N/A</v>
      </c>
      <c r="AW537" s="410" t="e">
        <f t="shared" si="215"/>
        <v>#N/A</v>
      </c>
      <c r="AX537" s="410" t="e">
        <f t="shared" si="216"/>
        <v>#N/A</v>
      </c>
      <c r="AY537" s="410" t="e">
        <f t="shared" si="217"/>
        <v>#N/A</v>
      </c>
      <c r="AZ537" s="642">
        <f>(SUMIF('Spring 2023 School'!B:B,Budget!A537,'Spring 2023 School'!AG:AG)+SUMIF('Summer 2023 School'!B:B,Budget!A537,'Summer 2023 School'!AG:AG)+SUMIF('Autumn 2023 School'!B:B,Budget!A537,'Autumn 2023 School'!AG:AG))</f>
        <v>0</v>
      </c>
      <c r="BA537" s="410">
        <f t="shared" si="218"/>
        <v>0</v>
      </c>
      <c r="BI537">
        <f t="shared" si="229"/>
        <v>450</v>
      </c>
      <c r="BJ537">
        <f t="shared" si="230"/>
        <v>675</v>
      </c>
      <c r="BK537">
        <f t="shared" si="231"/>
        <v>225</v>
      </c>
    </row>
    <row r="538" spans="1:63" x14ac:dyDescent="0.35">
      <c r="A538" s="231">
        <v>50413</v>
      </c>
      <c r="B538" t="s">
        <v>658</v>
      </c>
      <c r="C538" s="231">
        <f>IF(ISNA(VLOOKUP($A538,'Spring 2023 PVI'!$B$3:$AF$220,6,FALSE)),0,(VLOOKUP($A538,'Spring 2023 PVI'!$B$3:$AF$220,6,FALSE)))</f>
        <v>0</v>
      </c>
      <c r="D538" s="231">
        <f>IF(ISNA(VLOOKUP($A538,'Summer 2023 PVI'!$B$2:$AF$217,6,FALSE)),0,(VLOOKUP($A538,'Summer 2023 PVI'!$B$2:$AF$217,6,FALSE)))</f>
        <v>0</v>
      </c>
      <c r="E538" s="231">
        <f>IF(ISNA(VLOOKUP($A538,'Autumn 2023 PVI'!$B$2:$AH$214,6,FALSE)),0,(VLOOKUP($A538,'Autumn 2023 PVI'!$B$2:$AH$214,6,FALSE)))</f>
        <v>0</v>
      </c>
      <c r="F538" s="231">
        <f>IF(ISNA(VLOOKUP($A538,'Spring 2023 PVI'!$B$3:$AF$219,9,FALSE)),0,(VLOOKUP($A538,'Spring 2023 PVI'!$B$3:$AF$219,8,FALSE)))</f>
        <v>0</v>
      </c>
      <c r="G538" s="231">
        <f>IF(ISNA(VLOOKUP($A538,'Summer 2023 PVI'!$B$2:$AF$216,9,FALSE)),0,(VLOOKUP($A538,'Summer 2023 PVI'!$B$2:$AF$216,8,FALSE)))</f>
        <v>0</v>
      </c>
      <c r="H538" s="231">
        <f>IF(ISNA(VLOOKUP($A538,'Autumn 2023 PVI'!$B$2:$AH$214,9,FALSE)),0,(VLOOKUP($A538,'Autumn 2023 PVI'!$B$2:$AH$214,9,FALSE)))</f>
        <v>0</v>
      </c>
      <c r="I538" s="231">
        <f>IF(ISNA(VLOOKUP($A538,'Spring 2023 PVI'!$B$3:$AF$219,13,FALSE)),0,(VLOOKUP($A538,'Spring 2023 PVI'!$B$3:$AF$219,13,FALSE)))</f>
        <v>0</v>
      </c>
      <c r="J538" s="231">
        <f>IF(ISNA(VLOOKUP($A538,'Summer 2023 PVI'!$B$2:$AF$216,13,FALSE)),0,(VLOOKUP($A538,'Summer 2023 PVI'!$B$2:$AF$216,13,FALSE)))</f>
        <v>0</v>
      </c>
      <c r="K538" s="231">
        <f>IF(ISNA(VLOOKUP($A538,'Autumn 2023 PVI'!$B$2:$AH$214,13,FALSE)),0,(VLOOKUP($A538,'Autumn 2023 PVI'!$B$2:$AH$214,13,FALSE)))</f>
        <v>0</v>
      </c>
      <c r="L538" s="231">
        <f>IF(ISNA(VLOOKUP($A538,'Spring 2023 PVI'!$B$3:$AF$219,16,FALSE)),0,(VLOOKUP($A538,'Spring 2023 PVI'!$B$3:$AF$219,16,FALSE)))</f>
        <v>0</v>
      </c>
      <c r="M538" s="231">
        <f>IF(ISNA(VLOOKUP($A538,'Summer 2023 PVI'!$B$2:$AF$216,16,FALSE)),0,(VLOOKUP($A538,'Summer 2023 PVI'!$B$2:$AF$216,16,FALSE)))</f>
        <v>0</v>
      </c>
      <c r="N538" s="231">
        <f>IF(ISNA(VLOOKUP($A538,'Autumn 2023 PVI'!$B$2:$AH$214,16,FALSE)),0,(VLOOKUP($A538,'Autumn 2023 PVI'!$B$2:$AH$214,16,FALSE)))</f>
        <v>0</v>
      </c>
      <c r="O538" s="231">
        <f>IF(ISNA(VLOOKUP($A538,'Spring 2023 PVI'!$B$3:$AF$219,3,FALSE)),0,(VLOOKUP($A538,'Spring 2023 PVI'!$B$3:$AF$219,3,FALSE)))</f>
        <v>0</v>
      </c>
      <c r="P538" s="231">
        <f>IF(ISNA(VLOOKUP($A538,'Summer 2023 PVI'!$B$3:$AF$216,3,FALSE)),0,(VLOOKUP($A538,'Summer 2023 PVI'!$B$2:$AF$216,3,FALSE)))</f>
        <v>0</v>
      </c>
      <c r="Q538" s="231">
        <f>IF(ISNA(VLOOKUP($A538,'Autumn 2023 PVI'!$B$2:$AF$214,3,FALSE)),0,(VLOOKUP($A538,'Autumn 2023 PVI'!$B$2:$AF$214,3,FALSE)))</f>
        <v>0</v>
      </c>
      <c r="R538" s="231">
        <f>IF(ISNA(VLOOKUP($A538,'Spring 2023 PVI'!$B$3:$AF$219,10,FALSE)),0,(VLOOKUP($A538,'Spring 2023 PVI'!$B$3:$AF$219,10,FALSE)))</f>
        <v>0</v>
      </c>
      <c r="S538" s="231">
        <f>IF(ISNA(VLOOKUP($A538,'Summer 2023 PVI'!$B$2:$AF$216,10,FALSE)),0,(VLOOKUP($A538,'Summer 2023 PVI'!$B$2:$AF$216,10,FALSE)))</f>
        <v>0</v>
      </c>
      <c r="T538" s="231">
        <f>IF(ISNA(VLOOKUP($A538,'Autumn 2023 PVI'!$B$2:$AH$214,10,FALSE)),0,(VLOOKUP($A538,'Autumn 2023 PVI'!$B$2:$AH$214,10,FALSE)))</f>
        <v>0</v>
      </c>
      <c r="U538" s="231">
        <f>IF(ISNA(VLOOKUP($A538,'Spring 2023 PVI'!$B$3:$AF$219,26,FALSE)),0,(VLOOKUP($A538,'Spring 2023 PVI'!$B$3:$AF$219,26,FALSE)))</f>
        <v>0</v>
      </c>
      <c r="V538" s="231">
        <f>IF(ISNA(VLOOKUP($A538,'Spring 2023 PVI'!$B$3:$AF$219,26,FALSE)),0,(VLOOKUP($A538,'Spring 2023 PVI'!$B$3:$AF$219,26,FALSE)))</f>
        <v>0</v>
      </c>
      <c r="W538" s="231">
        <f>IF(ISNA(VLOOKUP($A538,'Spring 2023 PVI'!$B$3:$AF$219,26,FALSE)),0,(VLOOKUP($A538,'Spring 2023 PVI'!$B$3:$AF$219,26,FALSE)))</f>
        <v>0</v>
      </c>
      <c r="X538" s="231">
        <f>IF(ISNA(VLOOKUP($A538,'Spring 2023 PVI'!$B$3:$AF$219,27,FALSE)),0,(VLOOKUP($A538,'Spring 2023 PVI'!$B$3:$AF$219,27,FALSE)))</f>
        <v>0</v>
      </c>
      <c r="Y538" s="231">
        <f>IF(ISNA(VLOOKUP($A538,'Spring 2023 PVI'!$B$3:$AF$219,27,FALSE)),0,(VLOOKUP($A538,'Spring 2023 PVI'!$B$3:$AF$219,27,FALSE)))</f>
        <v>0</v>
      </c>
      <c r="Z538" s="231">
        <f>IF(ISNA(VLOOKUP($A538,'Spring 2023 PVI'!$B$3:$AF$219,27,FALSE)),0,(VLOOKUP($A538,'Spring 2023 PVI'!$B$3:$AF$219,27,FALSE)))</f>
        <v>0</v>
      </c>
      <c r="AA538" s="231">
        <f>IF(ISNA(VLOOKUP($A538,'Spring 2023 PVI'!$B$3:$AF$219,28,FALSE)),0,(VLOOKUP($A538,'Spring 2023 PVI'!$B$3:$AF$219,28,FALSE)))</f>
        <v>0</v>
      </c>
      <c r="AB538" s="231">
        <f>IF(ISNA(VLOOKUP($A538,'Spring 2023 PVI'!$B$3:$AF$219,28,FALSE)),0,(VLOOKUP($A538,'Spring 2023 PVI'!$B$3:$AF$219,28,FALSE)))</f>
        <v>0</v>
      </c>
      <c r="AC538" s="231">
        <f>IF(ISNA(VLOOKUP($A538,'Spring 2023 PVI'!$B$3:$AF$219,28,FALSE)),0,(VLOOKUP($A538,'Spring 2023 PVI'!$B$3:$AF$219,28,FALSE)))</f>
        <v>0</v>
      </c>
      <c r="AD538" s="384">
        <f t="shared" si="219"/>
        <v>0</v>
      </c>
      <c r="AE538" s="403">
        <v>0</v>
      </c>
      <c r="AF538" s="403">
        <v>0</v>
      </c>
      <c r="AG538" s="403">
        <v>30</v>
      </c>
      <c r="AH538" s="384">
        <f t="shared" si="226"/>
        <v>0</v>
      </c>
      <c r="AI538" s="384">
        <f t="shared" si="227"/>
        <v>0</v>
      </c>
      <c r="AJ538" s="384">
        <f t="shared" si="228"/>
        <v>91.2</v>
      </c>
      <c r="AK538" s="384">
        <f t="shared" si="220"/>
        <v>91.2</v>
      </c>
      <c r="AL538" s="403">
        <f>IF(ISNA(VLOOKUP($A538,'Spring 2023 PVI'!$B543:$AD543,29,FALSE)),0,(VLOOKUP($A538,'Spring 2023 PVI'!$B543:$AD543,29,FALSE)))</f>
        <v>0</v>
      </c>
      <c r="AM538" s="403">
        <f>IF(ISNA(VLOOKUP($A538,'Spring 2023 PVI'!$B543:$AZ543,30,FALSE)),0,(VLOOKUP($A538,'Spring 2023 PVI'!$B543:$AZ543,30,FALSE)))</f>
        <v>0</v>
      </c>
      <c r="AN538" s="402">
        <f t="shared" si="221"/>
        <v>0</v>
      </c>
      <c r="AO538" s="404">
        <f t="shared" si="222"/>
        <v>0</v>
      </c>
      <c r="AP538" s="384">
        <f t="shared" si="223"/>
        <v>91.2</v>
      </c>
      <c r="AQ538" s="403"/>
      <c r="AR538" s="403" t="e">
        <f>VLOOKUP($A538,'Data EYFSS Indica'!$C:$AQ,27,0)</f>
        <v>#N/A</v>
      </c>
      <c r="AS538" s="403" t="e">
        <f>VLOOKUP($A538,'Data EYFSS Indica'!$C:$AQ,28,0)</f>
        <v>#N/A</v>
      </c>
      <c r="AT538" s="409" t="e">
        <f t="shared" si="224"/>
        <v>#N/A</v>
      </c>
      <c r="AU538" s="409" t="e">
        <f>(VLOOKUP($A538,'Data EYFSS Indica'!$C:$AQ,24,0))/3.2*AU$3</f>
        <v>#N/A</v>
      </c>
      <c r="AV538" s="413" t="e">
        <f t="shared" si="225"/>
        <v>#N/A</v>
      </c>
      <c r="AW538" s="410" t="e">
        <f t="shared" si="215"/>
        <v>#N/A</v>
      </c>
      <c r="AX538" s="410" t="e">
        <f t="shared" si="216"/>
        <v>#N/A</v>
      </c>
      <c r="AY538" s="410" t="e">
        <f t="shared" si="217"/>
        <v>#N/A</v>
      </c>
      <c r="AZ538" s="642">
        <f>(SUMIF('Spring 2023 School'!B:B,Budget!A538,'Spring 2023 School'!AG:AG)+SUMIF('Summer 2023 School'!B:B,Budget!A538,'Summer 2023 School'!AG:AG)+SUMIF('Autumn 2023 School'!B:B,Budget!A538,'Autumn 2023 School'!AG:AG))</f>
        <v>0</v>
      </c>
      <c r="BA538" s="410">
        <f t="shared" si="218"/>
        <v>0</v>
      </c>
      <c r="BI538">
        <f t="shared" si="229"/>
        <v>0</v>
      </c>
      <c r="BJ538">
        <f t="shared" si="230"/>
        <v>0</v>
      </c>
      <c r="BK538">
        <f t="shared" si="231"/>
        <v>450</v>
      </c>
    </row>
    <row r="539" spans="1:63" x14ac:dyDescent="0.35">
      <c r="A539" s="231">
        <v>50416</v>
      </c>
      <c r="B539" t="s">
        <v>659</v>
      </c>
      <c r="C539" s="231">
        <f>IF(ISNA(VLOOKUP($A539,'Spring 2023 PVI'!$B$3:$AF$220,6,FALSE)),0,(VLOOKUP($A539,'Spring 2023 PVI'!$B$3:$AF$220,6,FALSE)))</f>
        <v>0</v>
      </c>
      <c r="D539" s="231">
        <f>IF(ISNA(VLOOKUP($A539,'Summer 2023 PVI'!$B$2:$AF$217,6,FALSE)),0,(VLOOKUP($A539,'Summer 2023 PVI'!$B$2:$AF$217,6,FALSE)))</f>
        <v>0</v>
      </c>
      <c r="E539" s="231">
        <f>IF(ISNA(VLOOKUP($A539,'Autumn 2023 PVI'!$B$2:$AH$214,6,FALSE)),0,(VLOOKUP($A539,'Autumn 2023 PVI'!$B$2:$AH$214,6,FALSE)))</f>
        <v>0</v>
      </c>
      <c r="F539" s="231">
        <f>IF(ISNA(VLOOKUP($A539,'Spring 2023 PVI'!$B$3:$AF$219,9,FALSE)),0,(VLOOKUP($A539,'Spring 2023 PVI'!$B$3:$AF$219,8,FALSE)))</f>
        <v>0</v>
      </c>
      <c r="G539" s="231">
        <f>IF(ISNA(VLOOKUP($A539,'Summer 2023 PVI'!$B$2:$AF$216,9,FALSE)),0,(VLOOKUP($A539,'Summer 2023 PVI'!$B$2:$AF$216,8,FALSE)))</f>
        <v>0</v>
      </c>
      <c r="H539" s="231">
        <f>IF(ISNA(VLOOKUP($A539,'Autumn 2023 PVI'!$B$2:$AH$214,9,FALSE)),0,(VLOOKUP($A539,'Autumn 2023 PVI'!$B$2:$AH$214,9,FALSE)))</f>
        <v>0</v>
      </c>
      <c r="I539" s="231">
        <f>IF(ISNA(VLOOKUP($A539,'Spring 2023 PVI'!$B$3:$AF$219,13,FALSE)),0,(VLOOKUP($A539,'Spring 2023 PVI'!$B$3:$AF$219,13,FALSE)))</f>
        <v>0</v>
      </c>
      <c r="J539" s="231">
        <f>IF(ISNA(VLOOKUP($A539,'Summer 2023 PVI'!$B$2:$AF$216,13,FALSE)),0,(VLOOKUP($A539,'Summer 2023 PVI'!$B$2:$AF$216,13,FALSE)))</f>
        <v>0</v>
      </c>
      <c r="K539" s="231">
        <f>IF(ISNA(VLOOKUP($A539,'Autumn 2023 PVI'!$B$2:$AH$214,13,FALSE)),0,(VLOOKUP($A539,'Autumn 2023 PVI'!$B$2:$AH$214,13,FALSE)))</f>
        <v>0</v>
      </c>
      <c r="L539" s="231">
        <f>IF(ISNA(VLOOKUP($A539,'Spring 2023 PVI'!$B$3:$AF$219,16,FALSE)),0,(VLOOKUP($A539,'Spring 2023 PVI'!$B$3:$AF$219,16,FALSE)))</f>
        <v>0</v>
      </c>
      <c r="M539" s="231">
        <f>IF(ISNA(VLOOKUP($A539,'Summer 2023 PVI'!$B$2:$AF$216,16,FALSE)),0,(VLOOKUP($A539,'Summer 2023 PVI'!$B$2:$AF$216,16,FALSE)))</f>
        <v>0</v>
      </c>
      <c r="N539" s="231">
        <f>IF(ISNA(VLOOKUP($A539,'Autumn 2023 PVI'!$B$2:$AH$214,16,FALSE)),0,(VLOOKUP($A539,'Autumn 2023 PVI'!$B$2:$AH$214,16,FALSE)))</f>
        <v>0</v>
      </c>
      <c r="O539" s="231">
        <f>IF(ISNA(VLOOKUP($A539,'Spring 2023 PVI'!$B$3:$AF$219,3,FALSE)),0,(VLOOKUP($A539,'Spring 2023 PVI'!$B$3:$AF$219,3,FALSE)))</f>
        <v>0</v>
      </c>
      <c r="P539" s="231">
        <f>IF(ISNA(VLOOKUP($A539,'Summer 2023 PVI'!$B$3:$AF$216,3,FALSE)),0,(VLOOKUP($A539,'Summer 2023 PVI'!$B$2:$AF$216,3,FALSE)))</f>
        <v>0</v>
      </c>
      <c r="Q539" s="231">
        <f>IF(ISNA(VLOOKUP($A539,'Autumn 2023 PVI'!$B$2:$AF$214,3,FALSE)),0,(VLOOKUP($A539,'Autumn 2023 PVI'!$B$2:$AF$214,3,FALSE)))</f>
        <v>0</v>
      </c>
      <c r="R539" s="231">
        <f>IF(ISNA(VLOOKUP($A539,'Spring 2023 PVI'!$B$3:$AF$219,10,FALSE)),0,(VLOOKUP($A539,'Spring 2023 PVI'!$B$3:$AF$219,10,FALSE)))</f>
        <v>0</v>
      </c>
      <c r="S539" s="231">
        <f>IF(ISNA(VLOOKUP($A539,'Summer 2023 PVI'!$B$2:$AF$216,10,FALSE)),0,(VLOOKUP($A539,'Summer 2023 PVI'!$B$2:$AF$216,10,FALSE)))</f>
        <v>0</v>
      </c>
      <c r="T539" s="231">
        <f>IF(ISNA(VLOOKUP($A539,'Autumn 2023 PVI'!$B$2:$AH$214,10,FALSE)),0,(VLOOKUP($A539,'Autumn 2023 PVI'!$B$2:$AH$214,10,FALSE)))</f>
        <v>0</v>
      </c>
      <c r="U539" s="231">
        <f>IF(ISNA(VLOOKUP($A539,'Spring 2023 PVI'!$B$3:$AF$219,26,FALSE)),0,(VLOOKUP($A539,'Spring 2023 PVI'!$B$3:$AF$219,26,FALSE)))</f>
        <v>0</v>
      </c>
      <c r="V539" s="231">
        <f>IF(ISNA(VLOOKUP($A539,'Spring 2023 PVI'!$B$3:$AF$219,26,FALSE)),0,(VLOOKUP($A539,'Spring 2023 PVI'!$B$3:$AF$219,26,FALSE)))</f>
        <v>0</v>
      </c>
      <c r="W539" s="231">
        <f>IF(ISNA(VLOOKUP($A539,'Spring 2023 PVI'!$B$3:$AF$219,26,FALSE)),0,(VLOOKUP($A539,'Spring 2023 PVI'!$B$3:$AF$219,26,FALSE)))</f>
        <v>0</v>
      </c>
      <c r="X539" s="231">
        <f>IF(ISNA(VLOOKUP($A539,'Spring 2023 PVI'!$B$3:$AF$219,27,FALSE)),0,(VLOOKUP($A539,'Spring 2023 PVI'!$B$3:$AF$219,27,FALSE)))</f>
        <v>0</v>
      </c>
      <c r="Y539" s="231">
        <f>IF(ISNA(VLOOKUP($A539,'Spring 2023 PVI'!$B$3:$AF$219,27,FALSE)),0,(VLOOKUP($A539,'Spring 2023 PVI'!$B$3:$AF$219,27,FALSE)))</f>
        <v>0</v>
      </c>
      <c r="Z539" s="231">
        <f>IF(ISNA(VLOOKUP($A539,'Spring 2023 PVI'!$B$3:$AF$219,27,FALSE)),0,(VLOOKUP($A539,'Spring 2023 PVI'!$B$3:$AF$219,27,FALSE)))</f>
        <v>0</v>
      </c>
      <c r="AA539" s="231">
        <f>IF(ISNA(VLOOKUP($A539,'Spring 2023 PVI'!$B$3:$AF$219,28,FALSE)),0,(VLOOKUP($A539,'Spring 2023 PVI'!$B$3:$AF$219,28,FALSE)))</f>
        <v>0</v>
      </c>
      <c r="AB539" s="231">
        <f>IF(ISNA(VLOOKUP($A539,'Spring 2023 PVI'!$B$3:$AF$219,28,FALSE)),0,(VLOOKUP($A539,'Spring 2023 PVI'!$B$3:$AF$219,28,FALSE)))</f>
        <v>0</v>
      </c>
      <c r="AC539" s="231">
        <f>IF(ISNA(VLOOKUP($A539,'Spring 2023 PVI'!$B$3:$AF$219,28,FALSE)),0,(VLOOKUP($A539,'Spring 2023 PVI'!$B$3:$AF$219,28,FALSE)))</f>
        <v>0</v>
      </c>
      <c r="AD539" s="384">
        <f t="shared" si="219"/>
        <v>0</v>
      </c>
      <c r="AE539" s="403">
        <v>75</v>
      </c>
      <c r="AF539" s="403">
        <v>75</v>
      </c>
      <c r="AG539" s="403">
        <v>0</v>
      </c>
      <c r="AH539" s="384">
        <f t="shared" si="226"/>
        <v>1738.5</v>
      </c>
      <c r="AI539" s="384">
        <f t="shared" si="227"/>
        <v>826.5</v>
      </c>
      <c r="AJ539" s="384">
        <f t="shared" si="228"/>
        <v>0</v>
      </c>
      <c r="AK539" s="384">
        <f t="shared" si="220"/>
        <v>2565</v>
      </c>
      <c r="AL539" s="403">
        <f>IF(ISNA(VLOOKUP($A539,'Spring 2023 PVI'!$B544:$AD544,29,FALSE)),0,(VLOOKUP($A539,'Spring 2023 PVI'!$B544:$AD544,29,FALSE)))</f>
        <v>0</v>
      </c>
      <c r="AM539" s="403">
        <f>IF(ISNA(VLOOKUP($A539,'Spring 2023 PVI'!$B544:$AZ544,30,FALSE)),0,(VLOOKUP($A539,'Spring 2023 PVI'!$B544:$AZ544,30,FALSE)))</f>
        <v>0</v>
      </c>
      <c r="AN539" s="402">
        <f t="shared" si="221"/>
        <v>0</v>
      </c>
      <c r="AO539" s="404">
        <f t="shared" si="222"/>
        <v>0</v>
      </c>
      <c r="AP539" s="384">
        <f t="shared" si="223"/>
        <v>2565</v>
      </c>
      <c r="AQ539" s="403"/>
      <c r="AR539" s="403" t="e">
        <f>VLOOKUP($A539,'Data EYFSS Indica'!$C:$AQ,27,0)</f>
        <v>#N/A</v>
      </c>
      <c r="AS539" s="403" t="e">
        <f>VLOOKUP($A539,'Data EYFSS Indica'!$C:$AQ,28,0)</f>
        <v>#N/A</v>
      </c>
      <c r="AT539" s="409" t="e">
        <f t="shared" si="224"/>
        <v>#N/A</v>
      </c>
      <c r="AU539" s="409" t="e">
        <f>(VLOOKUP($A539,'Data EYFSS Indica'!$C:$AQ,24,0))/3.2*AU$3</f>
        <v>#N/A</v>
      </c>
      <c r="AV539" s="413" t="e">
        <f t="shared" si="225"/>
        <v>#N/A</v>
      </c>
      <c r="AW539" s="410" t="e">
        <f t="shared" si="215"/>
        <v>#N/A</v>
      </c>
      <c r="AX539" s="410" t="e">
        <f t="shared" si="216"/>
        <v>#N/A</v>
      </c>
      <c r="AY539" s="410" t="e">
        <f t="shared" si="217"/>
        <v>#N/A</v>
      </c>
      <c r="AZ539" s="642">
        <f>(SUMIF('Spring 2023 School'!B:B,Budget!A539,'Spring 2023 School'!AG:AG)+SUMIF('Summer 2023 School'!B:B,Budget!A539,'Summer 2023 School'!AG:AG)+SUMIF('Autumn 2023 School'!B:B,Budget!A539,'Autumn 2023 School'!AG:AG))</f>
        <v>2</v>
      </c>
      <c r="BA539" s="410">
        <f t="shared" si="218"/>
        <v>1820</v>
      </c>
      <c r="BI539">
        <f t="shared" si="229"/>
        <v>1125</v>
      </c>
      <c r="BJ539">
        <f t="shared" si="230"/>
        <v>1125</v>
      </c>
      <c r="BK539">
        <f t="shared" si="231"/>
        <v>0</v>
      </c>
    </row>
    <row r="540" spans="1:63" x14ac:dyDescent="0.35">
      <c r="A540" s="231">
        <v>50428</v>
      </c>
      <c r="B540" t="s">
        <v>660</v>
      </c>
      <c r="C540" s="231">
        <f>IF(ISNA(VLOOKUP($A540,'Spring 2023 PVI'!$B$3:$AF$220,6,FALSE)),0,(VLOOKUP($A540,'Spring 2023 PVI'!$B$3:$AF$220,6,FALSE)))</f>
        <v>0</v>
      </c>
      <c r="D540" s="231">
        <f>IF(ISNA(VLOOKUP($A540,'Summer 2023 PVI'!$B$2:$AF$217,6,FALSE)),0,(VLOOKUP($A540,'Summer 2023 PVI'!$B$2:$AF$217,6,FALSE)))</f>
        <v>0</v>
      </c>
      <c r="E540" s="231">
        <f>IF(ISNA(VLOOKUP($A540,'Autumn 2023 PVI'!$B$2:$AH$214,6,FALSE)),0,(VLOOKUP($A540,'Autumn 2023 PVI'!$B$2:$AH$214,6,FALSE)))</f>
        <v>0</v>
      </c>
      <c r="F540" s="231">
        <f>IF(ISNA(VLOOKUP($A540,'Spring 2023 PVI'!$B$3:$AF$219,9,FALSE)),0,(VLOOKUP($A540,'Spring 2023 PVI'!$B$3:$AF$219,8,FALSE)))</f>
        <v>0</v>
      </c>
      <c r="G540" s="231">
        <f>IF(ISNA(VLOOKUP($A540,'Summer 2023 PVI'!$B$2:$AF$216,9,FALSE)),0,(VLOOKUP($A540,'Summer 2023 PVI'!$B$2:$AF$216,8,FALSE)))</f>
        <v>0</v>
      </c>
      <c r="H540" s="231">
        <f>IF(ISNA(VLOOKUP($A540,'Autumn 2023 PVI'!$B$2:$AH$214,9,FALSE)),0,(VLOOKUP($A540,'Autumn 2023 PVI'!$B$2:$AH$214,9,FALSE)))</f>
        <v>0</v>
      </c>
      <c r="I540" s="231">
        <f>IF(ISNA(VLOOKUP($A540,'Spring 2023 PVI'!$B$3:$AF$219,13,FALSE)),0,(VLOOKUP($A540,'Spring 2023 PVI'!$B$3:$AF$219,13,FALSE)))</f>
        <v>0</v>
      </c>
      <c r="J540" s="231">
        <f>IF(ISNA(VLOOKUP($A540,'Summer 2023 PVI'!$B$2:$AF$216,13,FALSE)),0,(VLOOKUP($A540,'Summer 2023 PVI'!$B$2:$AF$216,13,FALSE)))</f>
        <v>0</v>
      </c>
      <c r="K540" s="231">
        <f>IF(ISNA(VLOOKUP($A540,'Autumn 2023 PVI'!$B$2:$AH$214,13,FALSE)),0,(VLOOKUP($A540,'Autumn 2023 PVI'!$B$2:$AH$214,13,FALSE)))</f>
        <v>0</v>
      </c>
      <c r="L540" s="231">
        <f>IF(ISNA(VLOOKUP($A540,'Spring 2023 PVI'!$B$3:$AF$219,16,FALSE)),0,(VLOOKUP($A540,'Spring 2023 PVI'!$B$3:$AF$219,16,FALSE)))</f>
        <v>0</v>
      </c>
      <c r="M540" s="231">
        <f>IF(ISNA(VLOOKUP($A540,'Summer 2023 PVI'!$B$2:$AF$216,16,FALSE)),0,(VLOOKUP($A540,'Summer 2023 PVI'!$B$2:$AF$216,16,FALSE)))</f>
        <v>0</v>
      </c>
      <c r="N540" s="231">
        <f>IF(ISNA(VLOOKUP($A540,'Autumn 2023 PVI'!$B$2:$AH$214,16,FALSE)),0,(VLOOKUP($A540,'Autumn 2023 PVI'!$B$2:$AH$214,16,FALSE)))</f>
        <v>0</v>
      </c>
      <c r="O540" s="231">
        <f>IF(ISNA(VLOOKUP($A540,'Spring 2023 PVI'!$B$3:$AF$219,3,FALSE)),0,(VLOOKUP($A540,'Spring 2023 PVI'!$B$3:$AF$219,3,FALSE)))</f>
        <v>0</v>
      </c>
      <c r="P540" s="231">
        <f>IF(ISNA(VLOOKUP($A540,'Summer 2023 PVI'!$B$3:$AF$216,3,FALSE)),0,(VLOOKUP($A540,'Summer 2023 PVI'!$B$2:$AF$216,3,FALSE)))</f>
        <v>0</v>
      </c>
      <c r="Q540" s="231">
        <f>IF(ISNA(VLOOKUP($A540,'Autumn 2023 PVI'!$B$2:$AF$214,3,FALSE)),0,(VLOOKUP($A540,'Autumn 2023 PVI'!$B$2:$AF$214,3,FALSE)))</f>
        <v>0</v>
      </c>
      <c r="R540" s="231">
        <f>IF(ISNA(VLOOKUP($A540,'Spring 2023 PVI'!$B$3:$AF$219,10,FALSE)),0,(VLOOKUP($A540,'Spring 2023 PVI'!$B$3:$AF$219,10,FALSE)))</f>
        <v>0</v>
      </c>
      <c r="S540" s="231">
        <f>IF(ISNA(VLOOKUP($A540,'Summer 2023 PVI'!$B$2:$AF$216,10,FALSE)),0,(VLOOKUP($A540,'Summer 2023 PVI'!$B$2:$AF$216,10,FALSE)))</f>
        <v>0</v>
      </c>
      <c r="T540" s="231">
        <f>IF(ISNA(VLOOKUP($A540,'Autumn 2023 PVI'!$B$2:$AH$214,10,FALSE)),0,(VLOOKUP($A540,'Autumn 2023 PVI'!$B$2:$AH$214,10,FALSE)))</f>
        <v>0</v>
      </c>
      <c r="U540" s="231">
        <f>IF(ISNA(VLOOKUP($A540,'Spring 2023 PVI'!$B$3:$AF$219,26,FALSE)),0,(VLOOKUP($A540,'Spring 2023 PVI'!$B$3:$AF$219,26,FALSE)))</f>
        <v>0</v>
      </c>
      <c r="V540" s="231">
        <f>IF(ISNA(VLOOKUP($A540,'Spring 2023 PVI'!$B$3:$AF$219,26,FALSE)),0,(VLOOKUP($A540,'Spring 2023 PVI'!$B$3:$AF$219,26,FALSE)))</f>
        <v>0</v>
      </c>
      <c r="W540" s="231">
        <f>IF(ISNA(VLOOKUP($A540,'Spring 2023 PVI'!$B$3:$AF$219,26,FALSE)),0,(VLOOKUP($A540,'Spring 2023 PVI'!$B$3:$AF$219,26,FALSE)))</f>
        <v>0</v>
      </c>
      <c r="X540" s="231">
        <f>IF(ISNA(VLOOKUP($A540,'Spring 2023 PVI'!$B$3:$AF$219,27,FALSE)),0,(VLOOKUP($A540,'Spring 2023 PVI'!$B$3:$AF$219,27,FALSE)))</f>
        <v>0</v>
      </c>
      <c r="Y540" s="231">
        <f>IF(ISNA(VLOOKUP($A540,'Spring 2023 PVI'!$B$3:$AF$219,27,FALSE)),0,(VLOOKUP($A540,'Spring 2023 PVI'!$B$3:$AF$219,27,FALSE)))</f>
        <v>0</v>
      </c>
      <c r="Z540" s="231">
        <f>IF(ISNA(VLOOKUP($A540,'Spring 2023 PVI'!$B$3:$AF$219,27,FALSE)),0,(VLOOKUP($A540,'Spring 2023 PVI'!$B$3:$AF$219,27,FALSE)))</f>
        <v>0</v>
      </c>
      <c r="AA540" s="231">
        <f>IF(ISNA(VLOOKUP($A540,'Spring 2023 PVI'!$B$3:$AF$219,28,FALSE)),0,(VLOOKUP($A540,'Spring 2023 PVI'!$B$3:$AF$219,28,FALSE)))</f>
        <v>0</v>
      </c>
      <c r="AB540" s="231">
        <f>IF(ISNA(VLOOKUP($A540,'Spring 2023 PVI'!$B$3:$AF$219,28,FALSE)),0,(VLOOKUP($A540,'Spring 2023 PVI'!$B$3:$AF$219,28,FALSE)))</f>
        <v>0</v>
      </c>
      <c r="AC540" s="231">
        <f>IF(ISNA(VLOOKUP($A540,'Spring 2023 PVI'!$B$3:$AF$219,28,FALSE)),0,(VLOOKUP($A540,'Spring 2023 PVI'!$B$3:$AF$219,28,FALSE)))</f>
        <v>0</v>
      </c>
      <c r="AD540" s="384">
        <f t="shared" si="219"/>
        <v>0</v>
      </c>
      <c r="AE540" s="403">
        <v>0</v>
      </c>
      <c r="AF540" s="403">
        <v>15</v>
      </c>
      <c r="AG540" s="403">
        <v>60</v>
      </c>
      <c r="AH540" s="384">
        <f t="shared" si="226"/>
        <v>0</v>
      </c>
      <c r="AI540" s="384">
        <f t="shared" si="227"/>
        <v>165.29999999999998</v>
      </c>
      <c r="AJ540" s="384">
        <f t="shared" si="228"/>
        <v>182.4</v>
      </c>
      <c r="AK540" s="384">
        <f t="shared" si="220"/>
        <v>347.7</v>
      </c>
      <c r="AL540" s="403">
        <f>IF(ISNA(VLOOKUP($A540,'Spring 2023 PVI'!$B545:$AD545,29,FALSE)),0,(VLOOKUP($A540,'Spring 2023 PVI'!$B545:$AD545,29,FALSE)))</f>
        <v>0</v>
      </c>
      <c r="AM540" s="403">
        <f>IF(ISNA(VLOOKUP($A540,'Spring 2023 PVI'!$B545:$AZ545,30,FALSE)),0,(VLOOKUP($A540,'Spring 2023 PVI'!$B545:$AZ545,30,FALSE)))</f>
        <v>0</v>
      </c>
      <c r="AN540" s="402">
        <f t="shared" si="221"/>
        <v>0</v>
      </c>
      <c r="AO540" s="404">
        <f t="shared" si="222"/>
        <v>0</v>
      </c>
      <c r="AP540" s="384">
        <f t="shared" si="223"/>
        <v>347.7</v>
      </c>
      <c r="AQ540" s="403"/>
      <c r="AR540" s="403" t="e">
        <f>VLOOKUP($A540,'Data EYFSS Indica'!$C:$AQ,27,0)</f>
        <v>#N/A</v>
      </c>
      <c r="AS540" s="403" t="e">
        <f>VLOOKUP($A540,'Data EYFSS Indica'!$C:$AQ,28,0)</f>
        <v>#N/A</v>
      </c>
      <c r="AT540" s="409" t="e">
        <f t="shared" si="224"/>
        <v>#N/A</v>
      </c>
      <c r="AU540" s="409" t="e">
        <f>(VLOOKUP($A540,'Data EYFSS Indica'!$C:$AQ,24,0))/3.2*AU$3</f>
        <v>#N/A</v>
      </c>
      <c r="AV540" s="413" t="e">
        <f t="shared" si="225"/>
        <v>#N/A</v>
      </c>
      <c r="AW540" s="410" t="e">
        <f t="shared" si="215"/>
        <v>#N/A</v>
      </c>
      <c r="AX540" s="410" t="e">
        <f t="shared" si="216"/>
        <v>#N/A</v>
      </c>
      <c r="AY540" s="410" t="e">
        <f t="shared" si="217"/>
        <v>#N/A</v>
      </c>
      <c r="AZ540" s="642">
        <f>(SUMIF('Spring 2023 School'!B:B,Budget!A540,'Spring 2023 School'!AG:AG)+SUMIF('Summer 2023 School'!B:B,Budget!A540,'Summer 2023 School'!AG:AG)+SUMIF('Autumn 2023 School'!B:B,Budget!A540,'Autumn 2023 School'!AG:AG))</f>
        <v>0</v>
      </c>
      <c r="BA540" s="410">
        <f t="shared" si="218"/>
        <v>0</v>
      </c>
      <c r="BI540">
        <f t="shared" si="229"/>
        <v>0</v>
      </c>
      <c r="BJ540">
        <f t="shared" si="230"/>
        <v>225</v>
      </c>
      <c r="BK540">
        <f t="shared" si="231"/>
        <v>900</v>
      </c>
    </row>
    <row r="541" spans="1:63" x14ac:dyDescent="0.35">
      <c r="A541" s="231">
        <v>50429</v>
      </c>
      <c r="B541" t="s">
        <v>661</v>
      </c>
      <c r="C541" s="231">
        <f>IF(ISNA(VLOOKUP($A541,'Spring 2023 PVI'!$B$3:$AF$220,6,FALSE)),0,(VLOOKUP($A541,'Spring 2023 PVI'!$B$3:$AF$220,6,FALSE)))</f>
        <v>0</v>
      </c>
      <c r="D541" s="231">
        <f>IF(ISNA(VLOOKUP($A541,'Summer 2023 PVI'!$B$2:$AF$217,6,FALSE)),0,(VLOOKUP($A541,'Summer 2023 PVI'!$B$2:$AF$217,6,FALSE)))</f>
        <v>0</v>
      </c>
      <c r="E541" s="231">
        <f>IF(ISNA(VLOOKUP($A541,'Autumn 2023 PVI'!$B$2:$AH$214,6,FALSE)),0,(VLOOKUP($A541,'Autumn 2023 PVI'!$B$2:$AH$214,6,FALSE)))</f>
        <v>0</v>
      </c>
      <c r="F541" s="231">
        <f>IF(ISNA(VLOOKUP($A541,'Spring 2023 PVI'!$B$3:$AF$219,9,FALSE)),0,(VLOOKUP($A541,'Spring 2023 PVI'!$B$3:$AF$219,8,FALSE)))</f>
        <v>0</v>
      </c>
      <c r="G541" s="231">
        <f>IF(ISNA(VLOOKUP($A541,'Summer 2023 PVI'!$B$2:$AF$216,9,FALSE)),0,(VLOOKUP($A541,'Summer 2023 PVI'!$B$2:$AF$216,8,FALSE)))</f>
        <v>0</v>
      </c>
      <c r="H541" s="231">
        <f>IF(ISNA(VLOOKUP($A541,'Autumn 2023 PVI'!$B$2:$AH$214,9,FALSE)),0,(VLOOKUP($A541,'Autumn 2023 PVI'!$B$2:$AH$214,9,FALSE)))</f>
        <v>0</v>
      </c>
      <c r="I541" s="231">
        <f>IF(ISNA(VLOOKUP($A541,'Spring 2023 PVI'!$B$3:$AF$219,13,FALSE)),0,(VLOOKUP($A541,'Spring 2023 PVI'!$B$3:$AF$219,13,FALSE)))</f>
        <v>0</v>
      </c>
      <c r="J541" s="231">
        <f>IF(ISNA(VLOOKUP($A541,'Summer 2023 PVI'!$B$2:$AF$216,13,FALSE)),0,(VLOOKUP($A541,'Summer 2023 PVI'!$B$2:$AF$216,13,FALSE)))</f>
        <v>0</v>
      </c>
      <c r="K541" s="231">
        <f>IF(ISNA(VLOOKUP($A541,'Autumn 2023 PVI'!$B$2:$AH$214,13,FALSE)),0,(VLOOKUP($A541,'Autumn 2023 PVI'!$B$2:$AH$214,13,FALSE)))</f>
        <v>0</v>
      </c>
      <c r="L541" s="231">
        <f>IF(ISNA(VLOOKUP($A541,'Spring 2023 PVI'!$B$3:$AF$219,16,FALSE)),0,(VLOOKUP($A541,'Spring 2023 PVI'!$B$3:$AF$219,16,FALSE)))</f>
        <v>0</v>
      </c>
      <c r="M541" s="231">
        <f>IF(ISNA(VLOOKUP($A541,'Summer 2023 PVI'!$B$2:$AF$216,16,FALSE)),0,(VLOOKUP($A541,'Summer 2023 PVI'!$B$2:$AF$216,16,FALSE)))</f>
        <v>0</v>
      </c>
      <c r="N541" s="231">
        <f>IF(ISNA(VLOOKUP($A541,'Autumn 2023 PVI'!$B$2:$AH$214,16,FALSE)),0,(VLOOKUP($A541,'Autumn 2023 PVI'!$B$2:$AH$214,16,FALSE)))</f>
        <v>0</v>
      </c>
      <c r="O541" s="231">
        <f>IF(ISNA(VLOOKUP($A541,'Spring 2023 PVI'!$B$3:$AF$219,3,FALSE)),0,(VLOOKUP($A541,'Spring 2023 PVI'!$B$3:$AF$219,3,FALSE)))</f>
        <v>0</v>
      </c>
      <c r="P541" s="231">
        <f>IF(ISNA(VLOOKUP($A541,'Summer 2023 PVI'!$B$3:$AF$216,3,FALSE)),0,(VLOOKUP($A541,'Summer 2023 PVI'!$B$2:$AF$216,3,FALSE)))</f>
        <v>0</v>
      </c>
      <c r="Q541" s="231">
        <f>IF(ISNA(VLOOKUP($A541,'Autumn 2023 PVI'!$B$2:$AF$214,3,FALSE)),0,(VLOOKUP($A541,'Autumn 2023 PVI'!$B$2:$AF$214,3,FALSE)))</f>
        <v>0</v>
      </c>
      <c r="R541" s="231">
        <f>IF(ISNA(VLOOKUP($A541,'Spring 2023 PVI'!$B$3:$AF$219,10,FALSE)),0,(VLOOKUP($A541,'Spring 2023 PVI'!$B$3:$AF$219,10,FALSE)))</f>
        <v>0</v>
      </c>
      <c r="S541" s="231">
        <f>IF(ISNA(VLOOKUP($A541,'Summer 2023 PVI'!$B$2:$AF$216,10,FALSE)),0,(VLOOKUP($A541,'Summer 2023 PVI'!$B$2:$AF$216,10,FALSE)))</f>
        <v>0</v>
      </c>
      <c r="T541" s="231">
        <f>IF(ISNA(VLOOKUP($A541,'Autumn 2023 PVI'!$B$2:$AH$214,10,FALSE)),0,(VLOOKUP($A541,'Autumn 2023 PVI'!$B$2:$AH$214,10,FALSE)))</f>
        <v>0</v>
      </c>
      <c r="U541" s="231">
        <f>IF(ISNA(VLOOKUP($A541,'Spring 2023 PVI'!$B$3:$AF$219,26,FALSE)),0,(VLOOKUP($A541,'Spring 2023 PVI'!$B$3:$AF$219,26,FALSE)))</f>
        <v>0</v>
      </c>
      <c r="V541" s="231">
        <f>IF(ISNA(VLOOKUP($A541,'Spring 2023 PVI'!$B$3:$AF$219,26,FALSE)),0,(VLOOKUP($A541,'Spring 2023 PVI'!$B$3:$AF$219,26,FALSE)))</f>
        <v>0</v>
      </c>
      <c r="W541" s="231">
        <f>IF(ISNA(VLOOKUP($A541,'Spring 2023 PVI'!$B$3:$AF$219,26,FALSE)),0,(VLOOKUP($A541,'Spring 2023 PVI'!$B$3:$AF$219,26,FALSE)))</f>
        <v>0</v>
      </c>
      <c r="X541" s="231">
        <f>IF(ISNA(VLOOKUP($A541,'Spring 2023 PVI'!$B$3:$AF$219,27,FALSE)),0,(VLOOKUP($A541,'Spring 2023 PVI'!$B$3:$AF$219,27,FALSE)))</f>
        <v>0</v>
      </c>
      <c r="Y541" s="231">
        <f>IF(ISNA(VLOOKUP($A541,'Spring 2023 PVI'!$B$3:$AF$219,27,FALSE)),0,(VLOOKUP($A541,'Spring 2023 PVI'!$B$3:$AF$219,27,FALSE)))</f>
        <v>0</v>
      </c>
      <c r="Z541" s="231">
        <f>IF(ISNA(VLOOKUP($A541,'Spring 2023 PVI'!$B$3:$AF$219,27,FALSE)),0,(VLOOKUP($A541,'Spring 2023 PVI'!$B$3:$AF$219,27,FALSE)))</f>
        <v>0</v>
      </c>
      <c r="AA541" s="231">
        <f>IF(ISNA(VLOOKUP($A541,'Spring 2023 PVI'!$B$3:$AF$219,28,FALSE)),0,(VLOOKUP($A541,'Spring 2023 PVI'!$B$3:$AF$219,28,FALSE)))</f>
        <v>0</v>
      </c>
      <c r="AB541" s="231">
        <f>IF(ISNA(VLOOKUP($A541,'Spring 2023 PVI'!$B$3:$AF$219,28,FALSE)),0,(VLOOKUP($A541,'Spring 2023 PVI'!$B$3:$AF$219,28,FALSE)))</f>
        <v>0</v>
      </c>
      <c r="AC541" s="231">
        <f>IF(ISNA(VLOOKUP($A541,'Spring 2023 PVI'!$B$3:$AF$219,28,FALSE)),0,(VLOOKUP($A541,'Spring 2023 PVI'!$B$3:$AF$219,28,FALSE)))</f>
        <v>0</v>
      </c>
      <c r="AD541" s="384">
        <f t="shared" si="219"/>
        <v>0</v>
      </c>
      <c r="AE541" s="403">
        <v>30</v>
      </c>
      <c r="AF541" s="403">
        <v>30</v>
      </c>
      <c r="AG541" s="403">
        <v>45</v>
      </c>
      <c r="AH541" s="384">
        <f t="shared" si="226"/>
        <v>695.4</v>
      </c>
      <c r="AI541" s="384">
        <f t="shared" si="227"/>
        <v>330.59999999999997</v>
      </c>
      <c r="AJ541" s="384">
        <f t="shared" si="228"/>
        <v>136.80000000000001</v>
      </c>
      <c r="AK541" s="384">
        <f t="shared" si="220"/>
        <v>1162.8</v>
      </c>
      <c r="AL541" s="403">
        <f>IF(ISNA(VLOOKUP($A541,'Spring 2023 PVI'!$B546:$AD546,29,FALSE)),0,(VLOOKUP($A541,'Spring 2023 PVI'!$B546:$AD546,29,FALSE)))</f>
        <v>0</v>
      </c>
      <c r="AM541" s="403">
        <f>IF(ISNA(VLOOKUP($A541,'Spring 2023 PVI'!$B546:$AZ546,30,FALSE)),0,(VLOOKUP($A541,'Spring 2023 PVI'!$B546:$AZ546,30,FALSE)))</f>
        <v>0</v>
      </c>
      <c r="AN541" s="402">
        <f t="shared" si="221"/>
        <v>0</v>
      </c>
      <c r="AO541" s="404">
        <f t="shared" si="222"/>
        <v>0</v>
      </c>
      <c r="AP541" s="384">
        <f t="shared" si="223"/>
        <v>1162.8</v>
      </c>
      <c r="AQ541" s="403"/>
      <c r="AR541" s="403" t="e">
        <f>VLOOKUP($A541,'Data EYFSS Indica'!$C:$AQ,27,0)</f>
        <v>#N/A</v>
      </c>
      <c r="AS541" s="403" t="e">
        <f>VLOOKUP($A541,'Data EYFSS Indica'!$C:$AQ,28,0)</f>
        <v>#N/A</v>
      </c>
      <c r="AT541" s="409" t="e">
        <f t="shared" si="224"/>
        <v>#N/A</v>
      </c>
      <c r="AU541" s="409" t="e">
        <f>(VLOOKUP($A541,'Data EYFSS Indica'!$C:$AQ,24,0))/3.2*AU$3</f>
        <v>#N/A</v>
      </c>
      <c r="AV541" s="413" t="e">
        <f t="shared" si="225"/>
        <v>#N/A</v>
      </c>
      <c r="AW541" s="410" t="e">
        <f t="shared" si="215"/>
        <v>#N/A</v>
      </c>
      <c r="AX541" s="410" t="e">
        <f t="shared" si="216"/>
        <v>#N/A</v>
      </c>
      <c r="AY541" s="410" t="e">
        <f t="shared" si="217"/>
        <v>#N/A</v>
      </c>
      <c r="AZ541" s="642">
        <f>(SUMIF('Spring 2023 School'!B:B,Budget!A541,'Spring 2023 School'!AG:AG)+SUMIF('Summer 2023 School'!B:B,Budget!A541,'Summer 2023 School'!AG:AG)+SUMIF('Autumn 2023 School'!B:B,Budget!A541,'Autumn 2023 School'!AG:AG))</f>
        <v>0</v>
      </c>
      <c r="BA541" s="410">
        <f t="shared" si="218"/>
        <v>0</v>
      </c>
      <c r="BI541">
        <f t="shared" si="229"/>
        <v>450</v>
      </c>
      <c r="BJ541">
        <f t="shared" si="230"/>
        <v>450</v>
      </c>
      <c r="BK541">
        <f t="shared" si="231"/>
        <v>675</v>
      </c>
    </row>
    <row r="542" spans="1:63" x14ac:dyDescent="0.35">
      <c r="A542" s="231">
        <v>50439</v>
      </c>
      <c r="B542" t="s">
        <v>662</v>
      </c>
      <c r="C542" s="231">
        <f>IF(ISNA(VLOOKUP($A542,'Spring 2023 PVI'!$B$3:$AF$220,6,FALSE)),0,(VLOOKUP($A542,'Spring 2023 PVI'!$B$3:$AF$220,6,FALSE)))</f>
        <v>0</v>
      </c>
      <c r="D542" s="231">
        <f>IF(ISNA(VLOOKUP($A542,'Summer 2023 PVI'!$B$2:$AF$217,6,FALSE)),0,(VLOOKUP($A542,'Summer 2023 PVI'!$B$2:$AF$217,6,FALSE)))</f>
        <v>0</v>
      </c>
      <c r="E542" s="231">
        <f>IF(ISNA(VLOOKUP($A542,'Autumn 2023 PVI'!$B$2:$AH$214,6,FALSE)),0,(VLOOKUP($A542,'Autumn 2023 PVI'!$B$2:$AH$214,6,FALSE)))</f>
        <v>0</v>
      </c>
      <c r="F542" s="231">
        <f>IF(ISNA(VLOOKUP($A542,'Spring 2023 PVI'!$B$3:$AF$219,9,FALSE)),0,(VLOOKUP($A542,'Spring 2023 PVI'!$B$3:$AF$219,8,FALSE)))</f>
        <v>0</v>
      </c>
      <c r="G542" s="231">
        <f>IF(ISNA(VLOOKUP($A542,'Summer 2023 PVI'!$B$2:$AF$216,9,FALSE)),0,(VLOOKUP($A542,'Summer 2023 PVI'!$B$2:$AF$216,8,FALSE)))</f>
        <v>0</v>
      </c>
      <c r="H542" s="231">
        <f>IF(ISNA(VLOOKUP($A542,'Autumn 2023 PVI'!$B$2:$AH$214,9,FALSE)),0,(VLOOKUP($A542,'Autumn 2023 PVI'!$B$2:$AH$214,9,FALSE)))</f>
        <v>0</v>
      </c>
      <c r="I542" s="231">
        <f>IF(ISNA(VLOOKUP($A542,'Spring 2023 PVI'!$B$3:$AF$219,13,FALSE)),0,(VLOOKUP($A542,'Spring 2023 PVI'!$B$3:$AF$219,13,FALSE)))</f>
        <v>0</v>
      </c>
      <c r="J542" s="231">
        <f>IF(ISNA(VLOOKUP($A542,'Summer 2023 PVI'!$B$2:$AF$216,13,FALSE)),0,(VLOOKUP($A542,'Summer 2023 PVI'!$B$2:$AF$216,13,FALSE)))</f>
        <v>0</v>
      </c>
      <c r="K542" s="231">
        <f>IF(ISNA(VLOOKUP($A542,'Autumn 2023 PVI'!$B$2:$AH$214,13,FALSE)),0,(VLOOKUP($A542,'Autumn 2023 PVI'!$B$2:$AH$214,13,FALSE)))</f>
        <v>0</v>
      </c>
      <c r="L542" s="231">
        <f>IF(ISNA(VLOOKUP($A542,'Spring 2023 PVI'!$B$3:$AF$219,16,FALSE)),0,(VLOOKUP($A542,'Spring 2023 PVI'!$B$3:$AF$219,16,FALSE)))</f>
        <v>0</v>
      </c>
      <c r="M542" s="231">
        <f>IF(ISNA(VLOOKUP($A542,'Summer 2023 PVI'!$B$2:$AF$216,16,FALSE)),0,(VLOOKUP($A542,'Summer 2023 PVI'!$B$2:$AF$216,16,FALSE)))</f>
        <v>0</v>
      </c>
      <c r="N542" s="231">
        <f>IF(ISNA(VLOOKUP($A542,'Autumn 2023 PVI'!$B$2:$AH$214,16,FALSE)),0,(VLOOKUP($A542,'Autumn 2023 PVI'!$B$2:$AH$214,16,FALSE)))</f>
        <v>0</v>
      </c>
      <c r="O542" s="231">
        <f>IF(ISNA(VLOOKUP($A542,'Spring 2023 PVI'!$B$3:$AF$219,3,FALSE)),0,(VLOOKUP($A542,'Spring 2023 PVI'!$B$3:$AF$219,3,FALSE)))</f>
        <v>0</v>
      </c>
      <c r="P542" s="231">
        <f>IF(ISNA(VLOOKUP($A542,'Summer 2023 PVI'!$B$3:$AF$216,3,FALSE)),0,(VLOOKUP($A542,'Summer 2023 PVI'!$B$2:$AF$216,3,FALSE)))</f>
        <v>0</v>
      </c>
      <c r="Q542" s="231">
        <f>IF(ISNA(VLOOKUP($A542,'Autumn 2023 PVI'!$B$2:$AF$214,3,FALSE)),0,(VLOOKUP($A542,'Autumn 2023 PVI'!$B$2:$AF$214,3,FALSE)))</f>
        <v>0</v>
      </c>
      <c r="R542" s="231">
        <f>IF(ISNA(VLOOKUP($A542,'Spring 2023 PVI'!$B$3:$AF$219,10,FALSE)),0,(VLOOKUP($A542,'Spring 2023 PVI'!$B$3:$AF$219,10,FALSE)))</f>
        <v>0</v>
      </c>
      <c r="S542" s="231">
        <f>IF(ISNA(VLOOKUP($A542,'Summer 2023 PVI'!$B$2:$AF$216,10,FALSE)),0,(VLOOKUP($A542,'Summer 2023 PVI'!$B$2:$AF$216,10,FALSE)))</f>
        <v>0</v>
      </c>
      <c r="T542" s="231">
        <f>IF(ISNA(VLOOKUP($A542,'Autumn 2023 PVI'!$B$2:$AH$214,10,FALSE)),0,(VLOOKUP($A542,'Autumn 2023 PVI'!$B$2:$AH$214,10,FALSE)))</f>
        <v>0</v>
      </c>
      <c r="U542" s="231">
        <f>IF(ISNA(VLOOKUP($A542,'Spring 2023 PVI'!$B$3:$AF$219,26,FALSE)),0,(VLOOKUP($A542,'Spring 2023 PVI'!$B$3:$AF$219,26,FALSE)))</f>
        <v>0</v>
      </c>
      <c r="V542" s="231">
        <f>IF(ISNA(VLOOKUP($A542,'Spring 2023 PVI'!$B$3:$AF$219,26,FALSE)),0,(VLOOKUP($A542,'Spring 2023 PVI'!$B$3:$AF$219,26,FALSE)))</f>
        <v>0</v>
      </c>
      <c r="W542" s="231">
        <f>IF(ISNA(VLOOKUP($A542,'Spring 2023 PVI'!$B$3:$AF$219,26,FALSE)),0,(VLOOKUP($A542,'Spring 2023 PVI'!$B$3:$AF$219,26,FALSE)))</f>
        <v>0</v>
      </c>
      <c r="X542" s="231">
        <f>IF(ISNA(VLOOKUP($A542,'Spring 2023 PVI'!$B$3:$AF$219,27,FALSE)),0,(VLOOKUP($A542,'Spring 2023 PVI'!$B$3:$AF$219,27,FALSE)))</f>
        <v>0</v>
      </c>
      <c r="Y542" s="231">
        <f>IF(ISNA(VLOOKUP($A542,'Spring 2023 PVI'!$B$3:$AF$219,27,FALSE)),0,(VLOOKUP($A542,'Spring 2023 PVI'!$B$3:$AF$219,27,FALSE)))</f>
        <v>0</v>
      </c>
      <c r="Z542" s="231">
        <f>IF(ISNA(VLOOKUP($A542,'Spring 2023 PVI'!$B$3:$AF$219,27,FALSE)),0,(VLOOKUP($A542,'Spring 2023 PVI'!$B$3:$AF$219,27,FALSE)))</f>
        <v>0</v>
      </c>
      <c r="AA542" s="231">
        <f>IF(ISNA(VLOOKUP($A542,'Spring 2023 PVI'!$B$3:$AF$219,28,FALSE)),0,(VLOOKUP($A542,'Spring 2023 PVI'!$B$3:$AF$219,28,FALSE)))</f>
        <v>0</v>
      </c>
      <c r="AB542" s="231">
        <f>IF(ISNA(VLOOKUP($A542,'Spring 2023 PVI'!$B$3:$AF$219,28,FALSE)),0,(VLOOKUP($A542,'Spring 2023 PVI'!$B$3:$AF$219,28,FALSE)))</f>
        <v>0</v>
      </c>
      <c r="AC542" s="231">
        <f>IF(ISNA(VLOOKUP($A542,'Spring 2023 PVI'!$B$3:$AF$219,28,FALSE)),0,(VLOOKUP($A542,'Spring 2023 PVI'!$B$3:$AF$219,28,FALSE)))</f>
        <v>0</v>
      </c>
      <c r="AD542" s="384">
        <f t="shared" si="219"/>
        <v>0</v>
      </c>
      <c r="AE542" s="403">
        <v>30</v>
      </c>
      <c r="AF542" s="403">
        <v>15</v>
      </c>
      <c r="AG542" s="403">
        <v>240</v>
      </c>
      <c r="AH542" s="384">
        <f t="shared" si="226"/>
        <v>695.4</v>
      </c>
      <c r="AI542" s="384">
        <f t="shared" si="227"/>
        <v>165.29999999999998</v>
      </c>
      <c r="AJ542" s="384">
        <f t="shared" si="228"/>
        <v>729.6</v>
      </c>
      <c r="AK542" s="384">
        <f t="shared" si="220"/>
        <v>1590.3</v>
      </c>
      <c r="AL542" s="403">
        <f>IF(ISNA(VLOOKUP($A542,'Spring 2023 PVI'!$B547:$AD547,29,FALSE)),0,(VLOOKUP($A542,'Spring 2023 PVI'!$B547:$AD547,29,FALSE)))</f>
        <v>0</v>
      </c>
      <c r="AM542" s="403">
        <f>IF(ISNA(VLOOKUP($A542,'Spring 2023 PVI'!$B547:$AZ547,30,FALSE)),0,(VLOOKUP($A542,'Spring 2023 PVI'!$B547:$AZ547,30,FALSE)))</f>
        <v>0</v>
      </c>
      <c r="AN542" s="402">
        <f t="shared" si="221"/>
        <v>0</v>
      </c>
      <c r="AO542" s="404">
        <f t="shared" si="222"/>
        <v>0</v>
      </c>
      <c r="AP542" s="384">
        <f t="shared" si="223"/>
        <v>1590.3</v>
      </c>
      <c r="AQ542" s="403"/>
      <c r="AR542" s="403" t="e">
        <f>VLOOKUP($A542,'Data EYFSS Indica'!$C:$AQ,27,0)</f>
        <v>#N/A</v>
      </c>
      <c r="AS542" s="403" t="e">
        <f>VLOOKUP($A542,'Data EYFSS Indica'!$C:$AQ,28,0)</f>
        <v>#N/A</v>
      </c>
      <c r="AT542" s="409" t="e">
        <f t="shared" si="224"/>
        <v>#N/A</v>
      </c>
      <c r="AU542" s="409" t="e">
        <f>(VLOOKUP($A542,'Data EYFSS Indica'!$C:$AQ,24,0))/3.2*AU$3</f>
        <v>#N/A</v>
      </c>
      <c r="AV542" s="413" t="e">
        <f t="shared" si="225"/>
        <v>#N/A</v>
      </c>
      <c r="AW542" s="410" t="e">
        <f t="shared" si="215"/>
        <v>#N/A</v>
      </c>
      <c r="AX542" s="410" t="e">
        <f t="shared" si="216"/>
        <v>#N/A</v>
      </c>
      <c r="AY542" s="410" t="e">
        <f t="shared" si="217"/>
        <v>#N/A</v>
      </c>
      <c r="AZ542" s="642">
        <f>(SUMIF('Spring 2023 School'!B:B,Budget!A542,'Spring 2023 School'!AG:AG)+SUMIF('Summer 2023 School'!B:B,Budget!A542,'Summer 2023 School'!AG:AG)+SUMIF('Autumn 2023 School'!B:B,Budget!A542,'Autumn 2023 School'!AG:AG))</f>
        <v>3</v>
      </c>
      <c r="BA542" s="410">
        <f t="shared" si="218"/>
        <v>2730</v>
      </c>
      <c r="BI542">
        <f t="shared" si="229"/>
        <v>450</v>
      </c>
      <c r="BJ542">
        <f t="shared" si="230"/>
        <v>225</v>
      </c>
      <c r="BK542">
        <f t="shared" si="231"/>
        <v>3600</v>
      </c>
    </row>
    <row r="543" spans="1:63" x14ac:dyDescent="0.35">
      <c r="A543" s="231">
        <v>50442</v>
      </c>
      <c r="B543" t="s">
        <v>663</v>
      </c>
      <c r="C543" s="231">
        <f>IF(ISNA(VLOOKUP($A543,'Spring 2023 PVI'!$B$3:$AF$220,6,FALSE)),0,(VLOOKUP($A543,'Spring 2023 PVI'!$B$3:$AF$220,6,FALSE)))</f>
        <v>0</v>
      </c>
      <c r="D543" s="231">
        <f>IF(ISNA(VLOOKUP($A543,'Summer 2023 PVI'!$B$2:$AF$217,6,FALSE)),0,(VLOOKUP($A543,'Summer 2023 PVI'!$B$2:$AF$217,6,FALSE)))</f>
        <v>0</v>
      </c>
      <c r="E543" s="231">
        <f>IF(ISNA(VLOOKUP($A543,'Autumn 2023 PVI'!$B$2:$AH$214,6,FALSE)),0,(VLOOKUP($A543,'Autumn 2023 PVI'!$B$2:$AH$214,6,FALSE)))</f>
        <v>0</v>
      </c>
      <c r="F543" s="231">
        <f>IF(ISNA(VLOOKUP($A543,'Spring 2023 PVI'!$B$3:$AF$219,9,FALSE)),0,(VLOOKUP($A543,'Spring 2023 PVI'!$B$3:$AF$219,8,FALSE)))</f>
        <v>0</v>
      </c>
      <c r="G543" s="231">
        <f>IF(ISNA(VLOOKUP($A543,'Summer 2023 PVI'!$B$2:$AF$216,9,FALSE)),0,(VLOOKUP($A543,'Summer 2023 PVI'!$B$2:$AF$216,8,FALSE)))</f>
        <v>0</v>
      </c>
      <c r="H543" s="231">
        <f>IF(ISNA(VLOOKUP($A543,'Autumn 2023 PVI'!$B$2:$AH$214,9,FALSE)),0,(VLOOKUP($A543,'Autumn 2023 PVI'!$B$2:$AH$214,9,FALSE)))</f>
        <v>0</v>
      </c>
      <c r="I543" s="231">
        <f>IF(ISNA(VLOOKUP($A543,'Spring 2023 PVI'!$B$3:$AF$219,13,FALSE)),0,(VLOOKUP($A543,'Spring 2023 PVI'!$B$3:$AF$219,13,FALSE)))</f>
        <v>0</v>
      </c>
      <c r="J543" s="231">
        <f>IF(ISNA(VLOOKUP($A543,'Summer 2023 PVI'!$B$2:$AF$216,13,FALSE)),0,(VLOOKUP($A543,'Summer 2023 PVI'!$B$2:$AF$216,13,FALSE)))</f>
        <v>0</v>
      </c>
      <c r="K543" s="231">
        <f>IF(ISNA(VLOOKUP($A543,'Autumn 2023 PVI'!$B$2:$AH$214,13,FALSE)),0,(VLOOKUP($A543,'Autumn 2023 PVI'!$B$2:$AH$214,13,FALSE)))</f>
        <v>0</v>
      </c>
      <c r="L543" s="231">
        <f>IF(ISNA(VLOOKUP($A543,'Spring 2023 PVI'!$B$3:$AF$219,16,FALSE)),0,(VLOOKUP($A543,'Spring 2023 PVI'!$B$3:$AF$219,16,FALSE)))</f>
        <v>0</v>
      </c>
      <c r="M543" s="231">
        <f>IF(ISNA(VLOOKUP($A543,'Summer 2023 PVI'!$B$2:$AF$216,16,FALSE)),0,(VLOOKUP($A543,'Summer 2023 PVI'!$B$2:$AF$216,16,FALSE)))</f>
        <v>0</v>
      </c>
      <c r="N543" s="231">
        <f>IF(ISNA(VLOOKUP($A543,'Autumn 2023 PVI'!$B$2:$AH$214,16,FALSE)),0,(VLOOKUP($A543,'Autumn 2023 PVI'!$B$2:$AH$214,16,FALSE)))</f>
        <v>0</v>
      </c>
      <c r="O543" s="231">
        <f>IF(ISNA(VLOOKUP($A543,'Spring 2023 PVI'!$B$3:$AF$219,3,FALSE)),0,(VLOOKUP($A543,'Spring 2023 PVI'!$B$3:$AF$219,3,FALSE)))</f>
        <v>0</v>
      </c>
      <c r="P543" s="231">
        <f>IF(ISNA(VLOOKUP($A543,'Summer 2023 PVI'!$B$3:$AF$216,3,FALSE)),0,(VLOOKUP($A543,'Summer 2023 PVI'!$B$2:$AF$216,3,FALSE)))</f>
        <v>0</v>
      </c>
      <c r="Q543" s="231">
        <f>IF(ISNA(VLOOKUP($A543,'Autumn 2023 PVI'!$B$2:$AF$214,3,FALSE)),0,(VLOOKUP($A543,'Autumn 2023 PVI'!$B$2:$AF$214,3,FALSE)))</f>
        <v>0</v>
      </c>
      <c r="R543" s="231">
        <f>IF(ISNA(VLOOKUP($A543,'Spring 2023 PVI'!$B$3:$AF$219,10,FALSE)),0,(VLOOKUP($A543,'Spring 2023 PVI'!$B$3:$AF$219,10,FALSE)))</f>
        <v>0</v>
      </c>
      <c r="S543" s="231">
        <f>IF(ISNA(VLOOKUP($A543,'Summer 2023 PVI'!$B$2:$AF$216,10,FALSE)),0,(VLOOKUP($A543,'Summer 2023 PVI'!$B$2:$AF$216,10,FALSE)))</f>
        <v>0</v>
      </c>
      <c r="T543" s="231">
        <f>IF(ISNA(VLOOKUP($A543,'Autumn 2023 PVI'!$B$2:$AH$214,10,FALSE)),0,(VLOOKUP($A543,'Autumn 2023 PVI'!$B$2:$AH$214,10,FALSE)))</f>
        <v>0</v>
      </c>
      <c r="U543" s="231">
        <f>IF(ISNA(VLOOKUP($A543,'Spring 2023 PVI'!$B$3:$AF$219,26,FALSE)),0,(VLOOKUP($A543,'Spring 2023 PVI'!$B$3:$AF$219,26,FALSE)))</f>
        <v>0</v>
      </c>
      <c r="V543" s="231">
        <f>IF(ISNA(VLOOKUP($A543,'Spring 2023 PVI'!$B$3:$AF$219,26,FALSE)),0,(VLOOKUP($A543,'Spring 2023 PVI'!$B$3:$AF$219,26,FALSE)))</f>
        <v>0</v>
      </c>
      <c r="W543" s="231">
        <f>IF(ISNA(VLOOKUP($A543,'Spring 2023 PVI'!$B$3:$AF$219,26,FALSE)),0,(VLOOKUP($A543,'Spring 2023 PVI'!$B$3:$AF$219,26,FALSE)))</f>
        <v>0</v>
      </c>
      <c r="X543" s="231">
        <f>IF(ISNA(VLOOKUP($A543,'Spring 2023 PVI'!$B$3:$AF$219,27,FALSE)),0,(VLOOKUP($A543,'Spring 2023 PVI'!$B$3:$AF$219,27,FALSE)))</f>
        <v>0</v>
      </c>
      <c r="Y543" s="231">
        <f>IF(ISNA(VLOOKUP($A543,'Spring 2023 PVI'!$B$3:$AF$219,27,FALSE)),0,(VLOOKUP($A543,'Spring 2023 PVI'!$B$3:$AF$219,27,FALSE)))</f>
        <v>0</v>
      </c>
      <c r="Z543" s="231">
        <f>IF(ISNA(VLOOKUP($A543,'Spring 2023 PVI'!$B$3:$AF$219,27,FALSE)),0,(VLOOKUP($A543,'Spring 2023 PVI'!$B$3:$AF$219,27,FALSE)))</f>
        <v>0</v>
      </c>
      <c r="AA543" s="231">
        <f>IF(ISNA(VLOOKUP($A543,'Spring 2023 PVI'!$B$3:$AF$219,28,FALSE)),0,(VLOOKUP($A543,'Spring 2023 PVI'!$B$3:$AF$219,28,FALSE)))</f>
        <v>0</v>
      </c>
      <c r="AB543" s="231">
        <f>IF(ISNA(VLOOKUP($A543,'Spring 2023 PVI'!$B$3:$AF$219,28,FALSE)),0,(VLOOKUP($A543,'Spring 2023 PVI'!$B$3:$AF$219,28,FALSE)))</f>
        <v>0</v>
      </c>
      <c r="AC543" s="231">
        <f>IF(ISNA(VLOOKUP($A543,'Spring 2023 PVI'!$B$3:$AF$219,28,FALSE)),0,(VLOOKUP($A543,'Spring 2023 PVI'!$B$3:$AF$219,28,FALSE)))</f>
        <v>0</v>
      </c>
      <c r="AD543" s="384">
        <f t="shared" si="219"/>
        <v>0</v>
      </c>
      <c r="AE543" s="403">
        <v>15</v>
      </c>
      <c r="AF543" s="403">
        <v>15</v>
      </c>
      <c r="AG543" s="403">
        <v>75</v>
      </c>
      <c r="AH543" s="384">
        <f t="shared" si="226"/>
        <v>347.7</v>
      </c>
      <c r="AI543" s="384">
        <f t="shared" si="227"/>
        <v>165.29999999999998</v>
      </c>
      <c r="AJ543" s="384">
        <f t="shared" si="228"/>
        <v>228</v>
      </c>
      <c r="AK543" s="384">
        <f t="shared" si="220"/>
        <v>741</v>
      </c>
      <c r="AL543" s="403">
        <f>IF(ISNA(VLOOKUP($A543,'Spring 2023 PVI'!$B548:$AD548,29,FALSE)),0,(VLOOKUP($A543,'Spring 2023 PVI'!$B548:$AD548,29,FALSE)))</f>
        <v>0</v>
      </c>
      <c r="AM543" s="403">
        <f>IF(ISNA(VLOOKUP($A543,'Spring 2023 PVI'!$B548:$AZ548,30,FALSE)),0,(VLOOKUP($A543,'Spring 2023 PVI'!$B548:$AZ548,30,FALSE)))</f>
        <v>0</v>
      </c>
      <c r="AN543" s="402">
        <f t="shared" si="221"/>
        <v>0</v>
      </c>
      <c r="AO543" s="404">
        <f t="shared" si="222"/>
        <v>0</v>
      </c>
      <c r="AP543" s="384">
        <f t="shared" si="223"/>
        <v>741</v>
      </c>
      <c r="AQ543" s="403"/>
      <c r="AR543" s="403" t="e">
        <f>VLOOKUP($A543,'Data EYFSS Indica'!$C:$AQ,27,0)</f>
        <v>#N/A</v>
      </c>
      <c r="AS543" s="403" t="e">
        <f>VLOOKUP($A543,'Data EYFSS Indica'!$C:$AQ,28,0)</f>
        <v>#N/A</v>
      </c>
      <c r="AT543" s="409" t="e">
        <f t="shared" si="224"/>
        <v>#N/A</v>
      </c>
      <c r="AU543" s="409" t="e">
        <f>(VLOOKUP($A543,'Data EYFSS Indica'!$C:$AQ,24,0))/3.2*AU$3</f>
        <v>#N/A</v>
      </c>
      <c r="AV543" s="413" t="e">
        <f t="shared" si="225"/>
        <v>#N/A</v>
      </c>
      <c r="AW543" s="410" t="e">
        <f t="shared" si="215"/>
        <v>#N/A</v>
      </c>
      <c r="AX543" s="410" t="e">
        <f t="shared" si="216"/>
        <v>#N/A</v>
      </c>
      <c r="AY543" s="410" t="e">
        <f t="shared" si="217"/>
        <v>#N/A</v>
      </c>
      <c r="AZ543" s="642">
        <f>(SUMIF('Spring 2023 School'!B:B,Budget!A543,'Spring 2023 School'!AG:AG)+SUMIF('Summer 2023 School'!B:B,Budget!A543,'Summer 2023 School'!AG:AG)+SUMIF('Autumn 2023 School'!B:B,Budget!A543,'Autumn 2023 School'!AG:AG))</f>
        <v>0</v>
      </c>
      <c r="BA543" s="410">
        <f t="shared" si="218"/>
        <v>0</v>
      </c>
      <c r="BI543">
        <f t="shared" si="229"/>
        <v>225</v>
      </c>
      <c r="BJ543">
        <f t="shared" si="230"/>
        <v>225</v>
      </c>
      <c r="BK543">
        <f t="shared" si="231"/>
        <v>1125</v>
      </c>
    </row>
    <row r="544" spans="1:63" x14ac:dyDescent="0.35">
      <c r="A544" s="231">
        <v>50443</v>
      </c>
      <c r="B544" t="s">
        <v>664</v>
      </c>
      <c r="C544" s="231">
        <f>IF(ISNA(VLOOKUP($A544,'Spring 2023 PVI'!$B$3:$AF$220,6,FALSE)),0,(VLOOKUP($A544,'Spring 2023 PVI'!$B$3:$AF$220,6,FALSE)))</f>
        <v>0</v>
      </c>
      <c r="D544" s="231">
        <f>IF(ISNA(VLOOKUP($A544,'Summer 2023 PVI'!$B$2:$AF$217,6,FALSE)),0,(VLOOKUP($A544,'Summer 2023 PVI'!$B$2:$AF$217,6,FALSE)))</f>
        <v>0</v>
      </c>
      <c r="E544" s="231">
        <f>IF(ISNA(VLOOKUP($A544,'Autumn 2023 PVI'!$B$2:$AH$214,6,FALSE)),0,(VLOOKUP($A544,'Autumn 2023 PVI'!$B$2:$AH$214,6,FALSE)))</f>
        <v>0</v>
      </c>
      <c r="F544" s="231">
        <f>IF(ISNA(VLOOKUP($A544,'Spring 2023 PVI'!$B$3:$AF$219,9,FALSE)),0,(VLOOKUP($A544,'Spring 2023 PVI'!$B$3:$AF$219,8,FALSE)))</f>
        <v>0</v>
      </c>
      <c r="G544" s="231">
        <f>IF(ISNA(VLOOKUP($A544,'Summer 2023 PVI'!$B$2:$AF$216,9,FALSE)),0,(VLOOKUP($A544,'Summer 2023 PVI'!$B$2:$AF$216,8,FALSE)))</f>
        <v>0</v>
      </c>
      <c r="H544" s="231">
        <f>IF(ISNA(VLOOKUP($A544,'Autumn 2023 PVI'!$B$2:$AH$214,9,FALSE)),0,(VLOOKUP($A544,'Autumn 2023 PVI'!$B$2:$AH$214,9,FALSE)))</f>
        <v>0</v>
      </c>
      <c r="I544" s="231">
        <f>IF(ISNA(VLOOKUP($A544,'Spring 2023 PVI'!$B$3:$AF$219,13,FALSE)),0,(VLOOKUP($A544,'Spring 2023 PVI'!$B$3:$AF$219,13,FALSE)))</f>
        <v>0</v>
      </c>
      <c r="J544" s="231">
        <f>IF(ISNA(VLOOKUP($A544,'Summer 2023 PVI'!$B$2:$AF$216,13,FALSE)),0,(VLOOKUP($A544,'Summer 2023 PVI'!$B$2:$AF$216,13,FALSE)))</f>
        <v>0</v>
      </c>
      <c r="K544" s="231">
        <f>IF(ISNA(VLOOKUP($A544,'Autumn 2023 PVI'!$B$2:$AH$214,13,FALSE)),0,(VLOOKUP($A544,'Autumn 2023 PVI'!$B$2:$AH$214,13,FALSE)))</f>
        <v>0</v>
      </c>
      <c r="L544" s="231">
        <f>IF(ISNA(VLOOKUP($A544,'Spring 2023 PVI'!$B$3:$AF$219,16,FALSE)),0,(VLOOKUP($A544,'Spring 2023 PVI'!$B$3:$AF$219,16,FALSE)))</f>
        <v>0</v>
      </c>
      <c r="M544" s="231">
        <f>IF(ISNA(VLOOKUP($A544,'Summer 2023 PVI'!$B$2:$AF$216,16,FALSE)),0,(VLOOKUP($A544,'Summer 2023 PVI'!$B$2:$AF$216,16,FALSE)))</f>
        <v>0</v>
      </c>
      <c r="N544" s="231">
        <f>IF(ISNA(VLOOKUP($A544,'Autumn 2023 PVI'!$B$2:$AH$214,16,FALSE)),0,(VLOOKUP($A544,'Autumn 2023 PVI'!$B$2:$AH$214,16,FALSE)))</f>
        <v>0</v>
      </c>
      <c r="O544" s="231">
        <f>IF(ISNA(VLOOKUP($A544,'Spring 2023 PVI'!$B$3:$AF$219,3,FALSE)),0,(VLOOKUP($A544,'Spring 2023 PVI'!$B$3:$AF$219,3,FALSE)))</f>
        <v>0</v>
      </c>
      <c r="P544" s="231">
        <f>IF(ISNA(VLOOKUP($A544,'Summer 2023 PVI'!$B$3:$AF$216,3,FALSE)),0,(VLOOKUP($A544,'Summer 2023 PVI'!$B$2:$AF$216,3,FALSE)))</f>
        <v>0</v>
      </c>
      <c r="Q544" s="231">
        <f>IF(ISNA(VLOOKUP($A544,'Autumn 2023 PVI'!$B$2:$AF$214,3,FALSE)),0,(VLOOKUP($A544,'Autumn 2023 PVI'!$B$2:$AF$214,3,FALSE)))</f>
        <v>0</v>
      </c>
      <c r="R544" s="231">
        <f>IF(ISNA(VLOOKUP($A544,'Spring 2023 PVI'!$B$3:$AF$219,10,FALSE)),0,(VLOOKUP($A544,'Spring 2023 PVI'!$B$3:$AF$219,10,FALSE)))</f>
        <v>0</v>
      </c>
      <c r="S544" s="231">
        <f>IF(ISNA(VLOOKUP($A544,'Summer 2023 PVI'!$B$2:$AF$216,10,FALSE)),0,(VLOOKUP($A544,'Summer 2023 PVI'!$B$2:$AF$216,10,FALSE)))</f>
        <v>0</v>
      </c>
      <c r="T544" s="231">
        <f>IF(ISNA(VLOOKUP($A544,'Autumn 2023 PVI'!$B$2:$AH$214,10,FALSE)),0,(VLOOKUP($A544,'Autumn 2023 PVI'!$B$2:$AH$214,10,FALSE)))</f>
        <v>0</v>
      </c>
      <c r="U544" s="231">
        <f>IF(ISNA(VLOOKUP($A544,'Spring 2023 PVI'!$B$3:$AF$219,26,FALSE)),0,(VLOOKUP($A544,'Spring 2023 PVI'!$B$3:$AF$219,26,FALSE)))</f>
        <v>0</v>
      </c>
      <c r="V544" s="231">
        <f>IF(ISNA(VLOOKUP($A544,'Spring 2023 PVI'!$B$3:$AF$219,26,FALSE)),0,(VLOOKUP($A544,'Spring 2023 PVI'!$B$3:$AF$219,26,FALSE)))</f>
        <v>0</v>
      </c>
      <c r="W544" s="231">
        <f>IF(ISNA(VLOOKUP($A544,'Spring 2023 PVI'!$B$3:$AF$219,26,FALSE)),0,(VLOOKUP($A544,'Spring 2023 PVI'!$B$3:$AF$219,26,FALSE)))</f>
        <v>0</v>
      </c>
      <c r="X544" s="231">
        <f>IF(ISNA(VLOOKUP($A544,'Spring 2023 PVI'!$B$3:$AF$219,27,FALSE)),0,(VLOOKUP($A544,'Spring 2023 PVI'!$B$3:$AF$219,27,FALSE)))</f>
        <v>0</v>
      </c>
      <c r="Y544" s="231">
        <f>IF(ISNA(VLOOKUP($A544,'Spring 2023 PVI'!$B$3:$AF$219,27,FALSE)),0,(VLOOKUP($A544,'Spring 2023 PVI'!$B$3:$AF$219,27,FALSE)))</f>
        <v>0</v>
      </c>
      <c r="Z544" s="231">
        <f>IF(ISNA(VLOOKUP($A544,'Spring 2023 PVI'!$B$3:$AF$219,27,FALSE)),0,(VLOOKUP($A544,'Spring 2023 PVI'!$B$3:$AF$219,27,FALSE)))</f>
        <v>0</v>
      </c>
      <c r="AA544" s="231">
        <f>IF(ISNA(VLOOKUP($A544,'Spring 2023 PVI'!$B$3:$AF$219,28,FALSE)),0,(VLOOKUP($A544,'Spring 2023 PVI'!$B$3:$AF$219,28,FALSE)))</f>
        <v>0</v>
      </c>
      <c r="AB544" s="231">
        <f>IF(ISNA(VLOOKUP($A544,'Spring 2023 PVI'!$B$3:$AF$219,28,FALSE)),0,(VLOOKUP($A544,'Spring 2023 PVI'!$B$3:$AF$219,28,FALSE)))</f>
        <v>0</v>
      </c>
      <c r="AC544" s="231">
        <f>IF(ISNA(VLOOKUP($A544,'Spring 2023 PVI'!$B$3:$AF$219,28,FALSE)),0,(VLOOKUP($A544,'Spring 2023 PVI'!$B$3:$AF$219,28,FALSE)))</f>
        <v>0</v>
      </c>
      <c r="AD544" s="384">
        <f t="shared" si="219"/>
        <v>0</v>
      </c>
      <c r="AE544" s="403">
        <v>105</v>
      </c>
      <c r="AF544" s="403">
        <v>180</v>
      </c>
      <c r="AG544" s="403">
        <v>105</v>
      </c>
      <c r="AH544" s="384">
        <f t="shared" si="226"/>
        <v>2433.9</v>
      </c>
      <c r="AI544" s="384">
        <f t="shared" si="227"/>
        <v>1983.6</v>
      </c>
      <c r="AJ544" s="384">
        <f t="shared" si="228"/>
        <v>319.2</v>
      </c>
      <c r="AK544" s="384">
        <f t="shared" si="220"/>
        <v>4736.7</v>
      </c>
      <c r="AL544" s="403">
        <f>IF(ISNA(VLOOKUP($A544,'Spring 2023 PVI'!$B549:$AD549,29,FALSE)),0,(VLOOKUP($A544,'Spring 2023 PVI'!$B549:$AD549,29,FALSE)))</f>
        <v>0</v>
      </c>
      <c r="AM544" s="403">
        <f>IF(ISNA(VLOOKUP($A544,'Spring 2023 PVI'!$B549:$AZ549,30,FALSE)),0,(VLOOKUP($A544,'Spring 2023 PVI'!$B549:$AZ549,30,FALSE)))</f>
        <v>0</v>
      </c>
      <c r="AN544" s="402">
        <f t="shared" si="221"/>
        <v>0</v>
      </c>
      <c r="AO544" s="404">
        <f t="shared" si="222"/>
        <v>0</v>
      </c>
      <c r="AP544" s="384">
        <f t="shared" si="223"/>
        <v>4736.7</v>
      </c>
      <c r="AQ544" s="403"/>
      <c r="AR544" s="403" t="e">
        <f>VLOOKUP($A544,'Data EYFSS Indica'!$C:$AQ,27,0)</f>
        <v>#N/A</v>
      </c>
      <c r="AS544" s="403" t="e">
        <f>VLOOKUP($A544,'Data EYFSS Indica'!$C:$AQ,28,0)</f>
        <v>#N/A</v>
      </c>
      <c r="AT544" s="409" t="e">
        <f t="shared" si="224"/>
        <v>#N/A</v>
      </c>
      <c r="AU544" s="409" t="e">
        <f>(VLOOKUP($A544,'Data EYFSS Indica'!$C:$AQ,24,0))/3.2*AU$3</f>
        <v>#N/A</v>
      </c>
      <c r="AV544" s="413" t="e">
        <f t="shared" si="225"/>
        <v>#N/A</v>
      </c>
      <c r="AW544" s="410" t="e">
        <f t="shared" si="215"/>
        <v>#N/A</v>
      </c>
      <c r="AX544" s="410" t="e">
        <f t="shared" si="216"/>
        <v>#N/A</v>
      </c>
      <c r="AY544" s="410" t="e">
        <f t="shared" si="217"/>
        <v>#N/A</v>
      </c>
      <c r="AZ544" s="642">
        <f>(SUMIF('Spring 2023 School'!B:B,Budget!A544,'Spring 2023 School'!AG:AG)+SUMIF('Summer 2023 School'!B:B,Budget!A544,'Summer 2023 School'!AG:AG)+SUMIF('Autumn 2023 School'!B:B,Budget!A544,'Autumn 2023 School'!AG:AG))</f>
        <v>5</v>
      </c>
      <c r="BA544" s="410">
        <f t="shared" si="218"/>
        <v>4550</v>
      </c>
      <c r="BI544">
        <f t="shared" si="229"/>
        <v>1575</v>
      </c>
      <c r="BJ544">
        <f t="shared" si="230"/>
        <v>2700</v>
      </c>
      <c r="BK544">
        <f t="shared" si="231"/>
        <v>1575</v>
      </c>
    </row>
    <row r="545" spans="1:63" x14ac:dyDescent="0.35">
      <c r="A545" s="231">
        <v>50452</v>
      </c>
      <c r="B545" t="s">
        <v>665</v>
      </c>
      <c r="C545" s="231">
        <f>IF(ISNA(VLOOKUP($A545,'Spring 2023 PVI'!$B$3:$AF$220,6,FALSE)),0,(VLOOKUP($A545,'Spring 2023 PVI'!$B$3:$AF$220,6,FALSE)))</f>
        <v>0</v>
      </c>
      <c r="D545" s="231">
        <f>IF(ISNA(VLOOKUP($A545,'Summer 2023 PVI'!$B$2:$AF$217,6,FALSE)),0,(VLOOKUP($A545,'Summer 2023 PVI'!$B$2:$AF$217,6,FALSE)))</f>
        <v>0</v>
      </c>
      <c r="E545" s="231">
        <f>IF(ISNA(VLOOKUP($A545,'Autumn 2023 PVI'!$B$2:$AH$214,6,FALSE)),0,(VLOOKUP($A545,'Autumn 2023 PVI'!$B$2:$AH$214,6,FALSE)))</f>
        <v>0</v>
      </c>
      <c r="F545" s="231">
        <f>IF(ISNA(VLOOKUP($A545,'Spring 2023 PVI'!$B$3:$AF$219,9,FALSE)),0,(VLOOKUP($A545,'Spring 2023 PVI'!$B$3:$AF$219,8,FALSE)))</f>
        <v>0</v>
      </c>
      <c r="G545" s="231">
        <f>IF(ISNA(VLOOKUP($A545,'Summer 2023 PVI'!$B$2:$AF$216,9,FALSE)),0,(VLOOKUP($A545,'Summer 2023 PVI'!$B$2:$AF$216,8,FALSE)))</f>
        <v>0</v>
      </c>
      <c r="H545" s="231">
        <f>IF(ISNA(VLOOKUP($A545,'Autumn 2023 PVI'!$B$2:$AH$214,9,FALSE)),0,(VLOOKUP($A545,'Autumn 2023 PVI'!$B$2:$AH$214,9,FALSE)))</f>
        <v>0</v>
      </c>
      <c r="I545" s="231">
        <f>IF(ISNA(VLOOKUP($A545,'Spring 2023 PVI'!$B$3:$AF$219,13,FALSE)),0,(VLOOKUP($A545,'Spring 2023 PVI'!$B$3:$AF$219,13,FALSE)))</f>
        <v>0</v>
      </c>
      <c r="J545" s="231">
        <f>IF(ISNA(VLOOKUP($A545,'Summer 2023 PVI'!$B$2:$AF$216,13,FALSE)),0,(VLOOKUP($A545,'Summer 2023 PVI'!$B$2:$AF$216,13,FALSE)))</f>
        <v>0</v>
      </c>
      <c r="K545" s="231">
        <f>IF(ISNA(VLOOKUP($A545,'Autumn 2023 PVI'!$B$2:$AH$214,13,FALSE)),0,(VLOOKUP($A545,'Autumn 2023 PVI'!$B$2:$AH$214,13,FALSE)))</f>
        <v>0</v>
      </c>
      <c r="L545" s="231">
        <f>IF(ISNA(VLOOKUP($A545,'Spring 2023 PVI'!$B$3:$AF$219,16,FALSE)),0,(VLOOKUP($A545,'Spring 2023 PVI'!$B$3:$AF$219,16,FALSE)))</f>
        <v>0</v>
      </c>
      <c r="M545" s="231">
        <f>IF(ISNA(VLOOKUP($A545,'Summer 2023 PVI'!$B$2:$AF$216,16,FALSE)),0,(VLOOKUP($A545,'Summer 2023 PVI'!$B$2:$AF$216,16,FALSE)))</f>
        <v>0</v>
      </c>
      <c r="N545" s="231">
        <f>IF(ISNA(VLOOKUP($A545,'Autumn 2023 PVI'!$B$2:$AH$214,16,FALSE)),0,(VLOOKUP($A545,'Autumn 2023 PVI'!$B$2:$AH$214,16,FALSE)))</f>
        <v>0</v>
      </c>
      <c r="O545" s="231">
        <f>IF(ISNA(VLOOKUP($A545,'Spring 2023 PVI'!$B$3:$AF$219,3,FALSE)),0,(VLOOKUP($A545,'Spring 2023 PVI'!$B$3:$AF$219,3,FALSE)))</f>
        <v>0</v>
      </c>
      <c r="P545" s="231">
        <f>IF(ISNA(VLOOKUP($A545,'Summer 2023 PVI'!$B$3:$AF$216,3,FALSE)),0,(VLOOKUP($A545,'Summer 2023 PVI'!$B$2:$AF$216,3,FALSE)))</f>
        <v>0</v>
      </c>
      <c r="Q545" s="231">
        <f>IF(ISNA(VLOOKUP($A545,'Autumn 2023 PVI'!$B$2:$AF$214,3,FALSE)),0,(VLOOKUP($A545,'Autumn 2023 PVI'!$B$2:$AF$214,3,FALSE)))</f>
        <v>0</v>
      </c>
      <c r="R545" s="231">
        <f>IF(ISNA(VLOOKUP($A545,'Spring 2023 PVI'!$B$3:$AF$219,10,FALSE)),0,(VLOOKUP($A545,'Spring 2023 PVI'!$B$3:$AF$219,10,FALSE)))</f>
        <v>0</v>
      </c>
      <c r="S545" s="231">
        <f>IF(ISNA(VLOOKUP($A545,'Summer 2023 PVI'!$B$2:$AF$216,10,FALSE)),0,(VLOOKUP($A545,'Summer 2023 PVI'!$B$2:$AF$216,10,FALSE)))</f>
        <v>0</v>
      </c>
      <c r="T545" s="231">
        <f>IF(ISNA(VLOOKUP($A545,'Autumn 2023 PVI'!$B$2:$AH$214,10,FALSE)),0,(VLOOKUP($A545,'Autumn 2023 PVI'!$B$2:$AH$214,10,FALSE)))</f>
        <v>0</v>
      </c>
      <c r="U545" s="231">
        <f>IF(ISNA(VLOOKUP($A545,'Spring 2023 PVI'!$B$3:$AF$219,26,FALSE)),0,(VLOOKUP($A545,'Spring 2023 PVI'!$B$3:$AF$219,26,FALSE)))</f>
        <v>0</v>
      </c>
      <c r="V545" s="231">
        <f>IF(ISNA(VLOOKUP($A545,'Spring 2023 PVI'!$B$3:$AF$219,26,FALSE)),0,(VLOOKUP($A545,'Spring 2023 PVI'!$B$3:$AF$219,26,FALSE)))</f>
        <v>0</v>
      </c>
      <c r="W545" s="231">
        <f>IF(ISNA(VLOOKUP($A545,'Spring 2023 PVI'!$B$3:$AF$219,26,FALSE)),0,(VLOOKUP($A545,'Spring 2023 PVI'!$B$3:$AF$219,26,FALSE)))</f>
        <v>0</v>
      </c>
      <c r="X545" s="231">
        <f>IF(ISNA(VLOOKUP($A545,'Spring 2023 PVI'!$B$3:$AF$219,27,FALSE)),0,(VLOOKUP($A545,'Spring 2023 PVI'!$B$3:$AF$219,27,FALSE)))</f>
        <v>0</v>
      </c>
      <c r="Y545" s="231">
        <f>IF(ISNA(VLOOKUP($A545,'Spring 2023 PVI'!$B$3:$AF$219,27,FALSE)),0,(VLOOKUP($A545,'Spring 2023 PVI'!$B$3:$AF$219,27,FALSE)))</f>
        <v>0</v>
      </c>
      <c r="Z545" s="231">
        <f>IF(ISNA(VLOOKUP($A545,'Spring 2023 PVI'!$B$3:$AF$219,27,FALSE)),0,(VLOOKUP($A545,'Spring 2023 PVI'!$B$3:$AF$219,27,FALSE)))</f>
        <v>0</v>
      </c>
      <c r="AA545" s="231">
        <f>IF(ISNA(VLOOKUP($A545,'Spring 2023 PVI'!$B$3:$AF$219,28,FALSE)),0,(VLOOKUP($A545,'Spring 2023 PVI'!$B$3:$AF$219,28,FALSE)))</f>
        <v>0</v>
      </c>
      <c r="AB545" s="231">
        <f>IF(ISNA(VLOOKUP($A545,'Spring 2023 PVI'!$B$3:$AF$219,28,FALSE)),0,(VLOOKUP($A545,'Spring 2023 PVI'!$B$3:$AF$219,28,FALSE)))</f>
        <v>0</v>
      </c>
      <c r="AC545" s="231">
        <f>IF(ISNA(VLOOKUP($A545,'Spring 2023 PVI'!$B$3:$AF$219,28,FALSE)),0,(VLOOKUP($A545,'Spring 2023 PVI'!$B$3:$AF$219,28,FALSE)))</f>
        <v>0</v>
      </c>
      <c r="AD545" s="384">
        <f t="shared" si="219"/>
        <v>0</v>
      </c>
      <c r="AE545" s="403">
        <v>135</v>
      </c>
      <c r="AF545" s="403">
        <v>0</v>
      </c>
      <c r="AG545" s="403">
        <v>0</v>
      </c>
      <c r="AH545" s="384">
        <f t="shared" si="226"/>
        <v>3129.2999999999997</v>
      </c>
      <c r="AI545" s="384">
        <f t="shared" si="227"/>
        <v>0</v>
      </c>
      <c r="AJ545" s="384">
        <f t="shared" si="228"/>
        <v>0</v>
      </c>
      <c r="AK545" s="384">
        <f t="shared" si="220"/>
        <v>3129.2999999999997</v>
      </c>
      <c r="AL545" s="403">
        <f>IF(ISNA(VLOOKUP($A545,'Spring 2023 PVI'!$B551:$AD551,29,FALSE)),0,(VLOOKUP($A545,'Spring 2023 PVI'!$B551:$AD551,29,FALSE)))</f>
        <v>0</v>
      </c>
      <c r="AM545" s="403">
        <f>IF(ISNA(VLOOKUP($A545,'Spring 2023 PVI'!$B551:$AZ551,30,FALSE)),0,(VLOOKUP($A545,'Spring 2023 PVI'!$B551:$AZ551,30,FALSE)))</f>
        <v>0</v>
      </c>
      <c r="AN545" s="402">
        <f t="shared" si="221"/>
        <v>0</v>
      </c>
      <c r="AO545" s="404">
        <f t="shared" si="222"/>
        <v>0</v>
      </c>
      <c r="AP545" s="384">
        <f t="shared" si="223"/>
        <v>3129.2999999999997</v>
      </c>
      <c r="AQ545" s="403"/>
      <c r="AR545" s="403" t="e">
        <f>VLOOKUP($A545,'Data EYFSS Indica'!$C:$AQ,27,0)</f>
        <v>#N/A</v>
      </c>
      <c r="AS545" s="403" t="e">
        <f>VLOOKUP($A545,'Data EYFSS Indica'!$C:$AQ,28,0)</f>
        <v>#N/A</v>
      </c>
      <c r="AT545" s="409" t="e">
        <f t="shared" si="224"/>
        <v>#N/A</v>
      </c>
      <c r="AU545" s="409" t="e">
        <f>(VLOOKUP($A545,'Data EYFSS Indica'!$C:$AQ,24,0))/3.2*AU$3</f>
        <v>#N/A</v>
      </c>
      <c r="AV545" s="413" t="e">
        <f t="shared" si="225"/>
        <v>#N/A</v>
      </c>
      <c r="AW545" s="410" t="e">
        <f t="shared" si="215"/>
        <v>#N/A</v>
      </c>
      <c r="AX545" s="410" t="e">
        <f t="shared" si="216"/>
        <v>#N/A</v>
      </c>
      <c r="AY545" s="410" t="e">
        <f t="shared" si="217"/>
        <v>#N/A</v>
      </c>
      <c r="AZ545" s="642">
        <f>(SUMIF('Spring 2023 School'!B:B,Budget!A545,'Spring 2023 School'!AG:AG)+SUMIF('Summer 2023 School'!B:B,Budget!A545,'Summer 2023 School'!AG:AG)+SUMIF('Autumn 2023 School'!B:B,Budget!A545,'Autumn 2023 School'!AG:AG))</f>
        <v>0</v>
      </c>
      <c r="BA545" s="410">
        <f t="shared" si="218"/>
        <v>0</v>
      </c>
      <c r="BI545">
        <f t="shared" si="229"/>
        <v>2025</v>
      </c>
      <c r="BJ545">
        <f t="shared" si="230"/>
        <v>0</v>
      </c>
      <c r="BK545">
        <f t="shared" si="231"/>
        <v>0</v>
      </c>
    </row>
    <row r="546" spans="1:63" x14ac:dyDescent="0.35">
      <c r="A546" s="231">
        <v>50460</v>
      </c>
      <c r="B546" t="s">
        <v>666</v>
      </c>
      <c r="C546" s="231">
        <f>IF(ISNA(VLOOKUP($A546,'Spring 2023 PVI'!$B$3:$AF$220,6,FALSE)),0,(VLOOKUP($A546,'Spring 2023 PVI'!$B$3:$AF$220,6,FALSE)))</f>
        <v>0</v>
      </c>
      <c r="D546" s="231">
        <f>IF(ISNA(VLOOKUP($A546,'Summer 2023 PVI'!$B$2:$AF$217,6,FALSE)),0,(VLOOKUP($A546,'Summer 2023 PVI'!$B$2:$AF$217,6,FALSE)))</f>
        <v>0</v>
      </c>
      <c r="E546" s="231">
        <f>IF(ISNA(VLOOKUP($A546,'Autumn 2023 PVI'!$B$2:$AH$214,6,FALSE)),0,(VLOOKUP($A546,'Autumn 2023 PVI'!$B$2:$AH$214,6,FALSE)))</f>
        <v>0</v>
      </c>
      <c r="F546" s="231">
        <f>IF(ISNA(VLOOKUP($A546,'Spring 2023 PVI'!$B$3:$AF$219,9,FALSE)),0,(VLOOKUP($A546,'Spring 2023 PVI'!$B$3:$AF$219,8,FALSE)))</f>
        <v>0</v>
      </c>
      <c r="G546" s="231">
        <f>IF(ISNA(VLOOKUP($A546,'Summer 2023 PVI'!$B$2:$AF$216,9,FALSE)),0,(VLOOKUP($A546,'Summer 2023 PVI'!$B$2:$AF$216,8,FALSE)))</f>
        <v>0</v>
      </c>
      <c r="H546" s="231">
        <f>IF(ISNA(VLOOKUP($A546,'Autumn 2023 PVI'!$B$2:$AH$214,9,FALSE)),0,(VLOOKUP($A546,'Autumn 2023 PVI'!$B$2:$AH$214,9,FALSE)))</f>
        <v>0</v>
      </c>
      <c r="I546" s="231">
        <f>IF(ISNA(VLOOKUP($A546,'Spring 2023 PVI'!$B$3:$AF$219,13,FALSE)),0,(VLOOKUP($A546,'Spring 2023 PVI'!$B$3:$AF$219,13,FALSE)))</f>
        <v>0</v>
      </c>
      <c r="J546" s="231">
        <f>IF(ISNA(VLOOKUP($A546,'Summer 2023 PVI'!$B$2:$AF$216,13,FALSE)),0,(VLOOKUP($A546,'Summer 2023 PVI'!$B$2:$AF$216,13,FALSE)))</f>
        <v>0</v>
      </c>
      <c r="K546" s="231">
        <f>IF(ISNA(VLOOKUP($A546,'Autumn 2023 PVI'!$B$2:$AH$214,13,FALSE)),0,(VLOOKUP($A546,'Autumn 2023 PVI'!$B$2:$AH$214,13,FALSE)))</f>
        <v>0</v>
      </c>
      <c r="L546" s="231">
        <f>IF(ISNA(VLOOKUP($A546,'Spring 2023 PVI'!$B$3:$AF$219,16,FALSE)),0,(VLOOKUP($A546,'Spring 2023 PVI'!$B$3:$AF$219,16,FALSE)))</f>
        <v>0</v>
      </c>
      <c r="M546" s="231">
        <f>IF(ISNA(VLOOKUP($A546,'Summer 2023 PVI'!$B$2:$AF$216,16,FALSE)),0,(VLOOKUP($A546,'Summer 2023 PVI'!$B$2:$AF$216,16,FALSE)))</f>
        <v>0</v>
      </c>
      <c r="N546" s="231">
        <f>IF(ISNA(VLOOKUP($A546,'Autumn 2023 PVI'!$B$2:$AH$214,16,FALSE)),0,(VLOOKUP($A546,'Autumn 2023 PVI'!$B$2:$AH$214,16,FALSE)))</f>
        <v>0</v>
      </c>
      <c r="O546" s="231">
        <f>IF(ISNA(VLOOKUP($A546,'Spring 2023 PVI'!$B$3:$AF$219,3,FALSE)),0,(VLOOKUP($A546,'Spring 2023 PVI'!$B$3:$AF$219,3,FALSE)))</f>
        <v>0</v>
      </c>
      <c r="P546" s="231">
        <f>IF(ISNA(VLOOKUP($A546,'Summer 2023 PVI'!$B$3:$AF$216,3,FALSE)),0,(VLOOKUP($A546,'Summer 2023 PVI'!$B$2:$AF$216,3,FALSE)))</f>
        <v>0</v>
      </c>
      <c r="Q546" s="231">
        <f>IF(ISNA(VLOOKUP($A546,'Autumn 2023 PVI'!$B$2:$AF$214,3,FALSE)),0,(VLOOKUP($A546,'Autumn 2023 PVI'!$B$2:$AF$214,3,FALSE)))</f>
        <v>0</v>
      </c>
      <c r="R546" s="231">
        <f>IF(ISNA(VLOOKUP($A546,'Spring 2023 PVI'!$B$3:$AF$219,10,FALSE)),0,(VLOOKUP($A546,'Spring 2023 PVI'!$B$3:$AF$219,10,FALSE)))</f>
        <v>0</v>
      </c>
      <c r="S546" s="231">
        <f>IF(ISNA(VLOOKUP($A546,'Summer 2023 PVI'!$B$2:$AF$216,10,FALSE)),0,(VLOOKUP($A546,'Summer 2023 PVI'!$B$2:$AF$216,10,FALSE)))</f>
        <v>0</v>
      </c>
      <c r="T546" s="231">
        <f>IF(ISNA(VLOOKUP($A546,'Autumn 2023 PVI'!$B$2:$AH$214,10,FALSE)),0,(VLOOKUP($A546,'Autumn 2023 PVI'!$B$2:$AH$214,10,FALSE)))</f>
        <v>0</v>
      </c>
      <c r="U546" s="231">
        <f>IF(ISNA(VLOOKUP($A546,'Spring 2023 PVI'!$B$3:$AF$219,26,FALSE)),0,(VLOOKUP($A546,'Spring 2023 PVI'!$B$3:$AF$219,26,FALSE)))</f>
        <v>0</v>
      </c>
      <c r="V546" s="231">
        <f>IF(ISNA(VLOOKUP($A546,'Spring 2023 PVI'!$B$3:$AF$219,26,FALSE)),0,(VLOOKUP($A546,'Spring 2023 PVI'!$B$3:$AF$219,26,FALSE)))</f>
        <v>0</v>
      </c>
      <c r="W546" s="231">
        <f>IF(ISNA(VLOOKUP($A546,'Spring 2023 PVI'!$B$3:$AF$219,26,FALSE)),0,(VLOOKUP($A546,'Spring 2023 PVI'!$B$3:$AF$219,26,FALSE)))</f>
        <v>0</v>
      </c>
      <c r="X546" s="231">
        <f>IF(ISNA(VLOOKUP($A546,'Spring 2023 PVI'!$B$3:$AF$219,27,FALSE)),0,(VLOOKUP($A546,'Spring 2023 PVI'!$B$3:$AF$219,27,FALSE)))</f>
        <v>0</v>
      </c>
      <c r="Y546" s="231">
        <f>IF(ISNA(VLOOKUP($A546,'Spring 2023 PVI'!$B$3:$AF$219,27,FALSE)),0,(VLOOKUP($A546,'Spring 2023 PVI'!$B$3:$AF$219,27,FALSE)))</f>
        <v>0</v>
      </c>
      <c r="Z546" s="231">
        <f>IF(ISNA(VLOOKUP($A546,'Spring 2023 PVI'!$B$3:$AF$219,27,FALSE)),0,(VLOOKUP($A546,'Spring 2023 PVI'!$B$3:$AF$219,27,FALSE)))</f>
        <v>0</v>
      </c>
      <c r="AA546" s="231">
        <f>IF(ISNA(VLOOKUP($A546,'Spring 2023 PVI'!$B$3:$AF$219,28,FALSE)),0,(VLOOKUP($A546,'Spring 2023 PVI'!$B$3:$AF$219,28,FALSE)))</f>
        <v>0</v>
      </c>
      <c r="AB546" s="231">
        <f>IF(ISNA(VLOOKUP($A546,'Spring 2023 PVI'!$B$3:$AF$219,28,FALSE)),0,(VLOOKUP($A546,'Spring 2023 PVI'!$B$3:$AF$219,28,FALSE)))</f>
        <v>0</v>
      </c>
      <c r="AC546" s="231">
        <f>IF(ISNA(VLOOKUP($A546,'Spring 2023 PVI'!$B$3:$AF$219,28,FALSE)),0,(VLOOKUP($A546,'Spring 2023 PVI'!$B$3:$AF$219,28,FALSE)))</f>
        <v>0</v>
      </c>
      <c r="AD546" s="384">
        <f t="shared" si="219"/>
        <v>0</v>
      </c>
      <c r="AE546" s="403">
        <v>0</v>
      </c>
      <c r="AF546" s="403">
        <v>0</v>
      </c>
      <c r="AG546" s="403">
        <v>0</v>
      </c>
      <c r="AH546" s="384">
        <f t="shared" si="226"/>
        <v>0</v>
      </c>
      <c r="AI546" s="384">
        <f t="shared" si="227"/>
        <v>0</v>
      </c>
      <c r="AJ546" s="384">
        <f t="shared" si="228"/>
        <v>0</v>
      </c>
      <c r="AK546" s="384">
        <f t="shared" si="220"/>
        <v>0</v>
      </c>
      <c r="AL546" s="403">
        <f>IF(ISNA(VLOOKUP($A546,'Spring 2023 PVI'!$B552:$AD552,29,FALSE)),0,(VLOOKUP($A546,'Spring 2023 PVI'!$B552:$AD552,29,FALSE)))</f>
        <v>0</v>
      </c>
      <c r="AM546" s="403">
        <f>IF(ISNA(VLOOKUP($A546,'Spring 2023 PVI'!$B552:$AZ552,30,FALSE)),0,(VLOOKUP($A546,'Spring 2023 PVI'!$B552:$AZ552,30,FALSE)))</f>
        <v>0</v>
      </c>
      <c r="AN546" s="402">
        <f t="shared" si="221"/>
        <v>0</v>
      </c>
      <c r="AO546" s="404">
        <f t="shared" si="222"/>
        <v>0</v>
      </c>
      <c r="AP546" s="384">
        <f t="shared" si="223"/>
        <v>0</v>
      </c>
      <c r="AQ546" s="403"/>
      <c r="AR546" s="403" t="e">
        <f>VLOOKUP($A546,'Data EYFSS Indica'!$C:$AQ,27,0)</f>
        <v>#N/A</v>
      </c>
      <c r="AS546" s="403" t="e">
        <f>VLOOKUP($A546,'Data EYFSS Indica'!$C:$AQ,28,0)</f>
        <v>#N/A</v>
      </c>
      <c r="AT546" s="409" t="e">
        <f t="shared" si="224"/>
        <v>#N/A</v>
      </c>
      <c r="AU546" s="409" t="e">
        <f>(VLOOKUP($A546,'Data EYFSS Indica'!$C:$AQ,24,0))/3.2*AU$3</f>
        <v>#N/A</v>
      </c>
      <c r="AV546" s="413" t="e">
        <f t="shared" si="225"/>
        <v>#N/A</v>
      </c>
      <c r="AW546" s="410" t="e">
        <f t="shared" si="215"/>
        <v>#N/A</v>
      </c>
      <c r="AX546" s="410" t="e">
        <f t="shared" si="216"/>
        <v>#N/A</v>
      </c>
      <c r="AY546" s="410" t="e">
        <f t="shared" si="217"/>
        <v>#N/A</v>
      </c>
      <c r="AZ546" s="642">
        <f>(SUMIF('Spring 2023 School'!B:B,Budget!A546,'Spring 2023 School'!AG:AG)+SUMIF('Summer 2023 School'!B:B,Budget!A546,'Summer 2023 School'!AG:AG)+SUMIF('Autumn 2023 School'!B:B,Budget!A546,'Autumn 2023 School'!AG:AG))</f>
        <v>0</v>
      </c>
      <c r="BA546" s="410">
        <f t="shared" si="218"/>
        <v>0</v>
      </c>
      <c r="BI546">
        <f t="shared" si="229"/>
        <v>0</v>
      </c>
      <c r="BJ546">
        <f t="shared" si="230"/>
        <v>0</v>
      </c>
      <c r="BK546">
        <f t="shared" si="231"/>
        <v>0</v>
      </c>
    </row>
    <row r="547" spans="1:63" x14ac:dyDescent="0.35">
      <c r="A547" s="231">
        <v>50467</v>
      </c>
      <c r="B547" t="s">
        <v>667</v>
      </c>
      <c r="C547" s="231">
        <f>IF(ISNA(VLOOKUP($A547,'Spring 2023 PVI'!$B$3:$AF$220,6,FALSE)),0,(VLOOKUP($A547,'Spring 2023 PVI'!$B$3:$AF$220,6,FALSE)))</f>
        <v>0</v>
      </c>
      <c r="D547" s="231">
        <f>IF(ISNA(VLOOKUP($A547,'Summer 2023 PVI'!$B$2:$AF$217,6,FALSE)),0,(VLOOKUP($A547,'Summer 2023 PVI'!$B$2:$AF$217,6,FALSE)))</f>
        <v>0</v>
      </c>
      <c r="E547" s="231">
        <f>IF(ISNA(VLOOKUP($A547,'Autumn 2023 PVI'!$B$2:$AH$214,6,FALSE)),0,(VLOOKUP($A547,'Autumn 2023 PVI'!$B$2:$AH$214,6,FALSE)))</f>
        <v>0</v>
      </c>
      <c r="F547" s="231">
        <f>IF(ISNA(VLOOKUP($A547,'Spring 2023 PVI'!$B$3:$AF$219,9,FALSE)),0,(VLOOKUP($A547,'Spring 2023 PVI'!$B$3:$AF$219,8,FALSE)))</f>
        <v>0</v>
      </c>
      <c r="G547" s="231">
        <f>IF(ISNA(VLOOKUP($A547,'Summer 2023 PVI'!$B$2:$AF$216,9,FALSE)),0,(VLOOKUP($A547,'Summer 2023 PVI'!$B$2:$AF$216,8,FALSE)))</f>
        <v>0</v>
      </c>
      <c r="H547" s="231">
        <f>IF(ISNA(VLOOKUP($A547,'Autumn 2023 PVI'!$B$2:$AH$214,9,FALSE)),0,(VLOOKUP($A547,'Autumn 2023 PVI'!$B$2:$AH$214,9,FALSE)))</f>
        <v>0</v>
      </c>
      <c r="I547" s="231">
        <f>IF(ISNA(VLOOKUP($A547,'Spring 2023 PVI'!$B$3:$AF$219,13,FALSE)),0,(VLOOKUP($A547,'Spring 2023 PVI'!$B$3:$AF$219,13,FALSE)))</f>
        <v>0</v>
      </c>
      <c r="J547" s="231">
        <f>IF(ISNA(VLOOKUP($A547,'Summer 2023 PVI'!$B$2:$AF$216,13,FALSE)),0,(VLOOKUP($A547,'Summer 2023 PVI'!$B$2:$AF$216,13,FALSE)))</f>
        <v>0</v>
      </c>
      <c r="K547" s="231">
        <f>IF(ISNA(VLOOKUP($A547,'Autumn 2023 PVI'!$B$2:$AH$214,13,FALSE)),0,(VLOOKUP($A547,'Autumn 2023 PVI'!$B$2:$AH$214,13,FALSE)))</f>
        <v>0</v>
      </c>
      <c r="L547" s="231">
        <f>IF(ISNA(VLOOKUP($A547,'Spring 2023 PVI'!$B$3:$AF$219,16,FALSE)),0,(VLOOKUP($A547,'Spring 2023 PVI'!$B$3:$AF$219,16,FALSE)))</f>
        <v>0</v>
      </c>
      <c r="M547" s="231">
        <f>IF(ISNA(VLOOKUP($A547,'Summer 2023 PVI'!$B$2:$AF$216,16,FALSE)),0,(VLOOKUP($A547,'Summer 2023 PVI'!$B$2:$AF$216,16,FALSE)))</f>
        <v>0</v>
      </c>
      <c r="N547" s="231">
        <f>IF(ISNA(VLOOKUP($A547,'Autumn 2023 PVI'!$B$2:$AH$214,16,FALSE)),0,(VLOOKUP($A547,'Autumn 2023 PVI'!$B$2:$AH$214,16,FALSE)))</f>
        <v>0</v>
      </c>
      <c r="O547" s="231">
        <f>IF(ISNA(VLOOKUP($A547,'Spring 2023 PVI'!$B$3:$AF$219,3,FALSE)),0,(VLOOKUP($A547,'Spring 2023 PVI'!$B$3:$AF$219,3,FALSE)))</f>
        <v>0</v>
      </c>
      <c r="P547" s="231">
        <f>IF(ISNA(VLOOKUP($A547,'Summer 2023 PVI'!$B$3:$AF$216,3,FALSE)),0,(VLOOKUP($A547,'Summer 2023 PVI'!$B$2:$AF$216,3,FALSE)))</f>
        <v>0</v>
      </c>
      <c r="Q547" s="231">
        <f>IF(ISNA(VLOOKUP($A547,'Autumn 2023 PVI'!$B$2:$AF$214,3,FALSE)),0,(VLOOKUP($A547,'Autumn 2023 PVI'!$B$2:$AF$214,3,FALSE)))</f>
        <v>0</v>
      </c>
      <c r="R547" s="231">
        <f>IF(ISNA(VLOOKUP($A547,'Spring 2023 PVI'!$B$3:$AF$219,10,FALSE)),0,(VLOOKUP($A547,'Spring 2023 PVI'!$B$3:$AF$219,10,FALSE)))</f>
        <v>0</v>
      </c>
      <c r="S547" s="231">
        <f>IF(ISNA(VLOOKUP($A547,'Summer 2023 PVI'!$B$2:$AF$216,10,FALSE)),0,(VLOOKUP($A547,'Summer 2023 PVI'!$B$2:$AF$216,10,FALSE)))</f>
        <v>0</v>
      </c>
      <c r="T547" s="231">
        <f>IF(ISNA(VLOOKUP($A547,'Autumn 2023 PVI'!$B$2:$AH$214,10,FALSE)),0,(VLOOKUP($A547,'Autumn 2023 PVI'!$B$2:$AH$214,10,FALSE)))</f>
        <v>0</v>
      </c>
      <c r="U547" s="231">
        <f>IF(ISNA(VLOOKUP($A547,'Spring 2023 PVI'!$B$3:$AF$219,26,FALSE)),0,(VLOOKUP($A547,'Spring 2023 PVI'!$B$3:$AF$219,26,FALSE)))</f>
        <v>0</v>
      </c>
      <c r="V547" s="231">
        <f>IF(ISNA(VLOOKUP($A547,'Spring 2023 PVI'!$B$3:$AF$219,26,FALSE)),0,(VLOOKUP($A547,'Spring 2023 PVI'!$B$3:$AF$219,26,FALSE)))</f>
        <v>0</v>
      </c>
      <c r="W547" s="231">
        <f>IF(ISNA(VLOOKUP($A547,'Spring 2023 PVI'!$B$3:$AF$219,26,FALSE)),0,(VLOOKUP($A547,'Spring 2023 PVI'!$B$3:$AF$219,26,FALSE)))</f>
        <v>0</v>
      </c>
      <c r="X547" s="231">
        <f>IF(ISNA(VLOOKUP($A547,'Spring 2023 PVI'!$B$3:$AF$219,27,FALSE)),0,(VLOOKUP($A547,'Spring 2023 PVI'!$B$3:$AF$219,27,FALSE)))</f>
        <v>0</v>
      </c>
      <c r="Y547" s="231">
        <f>IF(ISNA(VLOOKUP($A547,'Spring 2023 PVI'!$B$3:$AF$219,27,FALSE)),0,(VLOOKUP($A547,'Spring 2023 PVI'!$B$3:$AF$219,27,FALSE)))</f>
        <v>0</v>
      </c>
      <c r="Z547" s="231">
        <f>IF(ISNA(VLOOKUP($A547,'Spring 2023 PVI'!$B$3:$AF$219,27,FALSE)),0,(VLOOKUP($A547,'Spring 2023 PVI'!$B$3:$AF$219,27,FALSE)))</f>
        <v>0</v>
      </c>
      <c r="AA547" s="231">
        <f>IF(ISNA(VLOOKUP($A547,'Spring 2023 PVI'!$B$3:$AF$219,28,FALSE)),0,(VLOOKUP($A547,'Spring 2023 PVI'!$B$3:$AF$219,28,FALSE)))</f>
        <v>0</v>
      </c>
      <c r="AB547" s="231">
        <f>IF(ISNA(VLOOKUP($A547,'Spring 2023 PVI'!$B$3:$AF$219,28,FALSE)),0,(VLOOKUP($A547,'Spring 2023 PVI'!$B$3:$AF$219,28,FALSE)))</f>
        <v>0</v>
      </c>
      <c r="AC547" s="231">
        <f>IF(ISNA(VLOOKUP($A547,'Spring 2023 PVI'!$B$3:$AF$219,28,FALSE)),0,(VLOOKUP($A547,'Spring 2023 PVI'!$B$3:$AF$219,28,FALSE)))</f>
        <v>0</v>
      </c>
      <c r="AD547" s="384">
        <f t="shared" si="219"/>
        <v>0</v>
      </c>
      <c r="AE547" s="403">
        <v>285</v>
      </c>
      <c r="AF547" s="403">
        <v>90</v>
      </c>
      <c r="AG547" s="403">
        <v>30</v>
      </c>
      <c r="AH547" s="384">
        <f t="shared" si="226"/>
        <v>6606.3</v>
      </c>
      <c r="AI547" s="384">
        <f t="shared" si="227"/>
        <v>991.8</v>
      </c>
      <c r="AJ547" s="384">
        <f t="shared" si="228"/>
        <v>91.2</v>
      </c>
      <c r="AK547" s="384">
        <f t="shared" si="220"/>
        <v>7689.3</v>
      </c>
      <c r="AL547" s="403">
        <f>IF(ISNA(VLOOKUP($A547,'Spring 2023 PVI'!$B553:$AD553,29,FALSE)),0,(VLOOKUP($A547,'Spring 2023 PVI'!$B553:$AD553,29,FALSE)))</f>
        <v>0</v>
      </c>
      <c r="AM547" s="403">
        <f>IF(ISNA(VLOOKUP($A547,'Spring 2023 PVI'!$B553:$AZ553,30,FALSE)),0,(VLOOKUP($A547,'Spring 2023 PVI'!$B553:$AZ553,30,FALSE)))</f>
        <v>0</v>
      </c>
      <c r="AN547" s="402">
        <f t="shared" si="221"/>
        <v>0</v>
      </c>
      <c r="AO547" s="404">
        <f t="shared" si="222"/>
        <v>0</v>
      </c>
      <c r="AP547" s="384">
        <f t="shared" si="223"/>
        <v>7689.3</v>
      </c>
      <c r="AQ547" s="403"/>
      <c r="AR547" s="403" t="e">
        <f>VLOOKUP($A547,'Data EYFSS Indica'!$C:$AQ,27,0)</f>
        <v>#N/A</v>
      </c>
      <c r="AS547" s="403" t="e">
        <f>VLOOKUP($A547,'Data EYFSS Indica'!$C:$AQ,28,0)</f>
        <v>#N/A</v>
      </c>
      <c r="AT547" s="409" t="e">
        <f t="shared" si="224"/>
        <v>#N/A</v>
      </c>
      <c r="AU547" s="409" t="e">
        <f>(VLOOKUP($A547,'Data EYFSS Indica'!$C:$AQ,24,0))/3.2*AU$3</f>
        <v>#N/A</v>
      </c>
      <c r="AV547" s="413" t="e">
        <f t="shared" si="225"/>
        <v>#N/A</v>
      </c>
      <c r="AW547" s="410" t="e">
        <f t="shared" si="215"/>
        <v>#N/A</v>
      </c>
      <c r="AX547" s="410" t="e">
        <f t="shared" si="216"/>
        <v>#N/A</v>
      </c>
      <c r="AY547" s="410" t="e">
        <f t="shared" si="217"/>
        <v>#N/A</v>
      </c>
      <c r="AZ547" s="642">
        <f>(SUMIF('Spring 2023 School'!B:B,Budget!A547,'Spring 2023 School'!AG:AG)+SUMIF('Summer 2023 School'!B:B,Budget!A547,'Summer 2023 School'!AG:AG)+SUMIF('Autumn 2023 School'!B:B,Budget!A547,'Autumn 2023 School'!AG:AG))</f>
        <v>0</v>
      </c>
      <c r="BA547" s="410">
        <f t="shared" si="218"/>
        <v>0</v>
      </c>
      <c r="BI547">
        <f t="shared" si="229"/>
        <v>4275</v>
      </c>
      <c r="BJ547">
        <f t="shared" si="230"/>
        <v>1350</v>
      </c>
      <c r="BK547">
        <f t="shared" si="231"/>
        <v>450</v>
      </c>
    </row>
    <row r="548" spans="1:63" x14ac:dyDescent="0.35">
      <c r="A548" s="231">
        <v>50469</v>
      </c>
      <c r="B548" t="s">
        <v>668</v>
      </c>
      <c r="C548" s="231">
        <f>IF(ISNA(VLOOKUP($A548,'Spring 2023 PVI'!$B$3:$AF$220,6,FALSE)),0,(VLOOKUP($A548,'Spring 2023 PVI'!$B$3:$AF$220,6,FALSE)))</f>
        <v>0</v>
      </c>
      <c r="D548" s="231">
        <f>IF(ISNA(VLOOKUP($A548,'Summer 2023 PVI'!$B$2:$AF$217,6,FALSE)),0,(VLOOKUP($A548,'Summer 2023 PVI'!$B$2:$AF$217,6,FALSE)))</f>
        <v>0</v>
      </c>
      <c r="E548" s="231">
        <f>IF(ISNA(VLOOKUP($A548,'Autumn 2023 PVI'!$B$2:$AH$214,6,FALSE)),0,(VLOOKUP($A548,'Autumn 2023 PVI'!$B$2:$AH$214,6,FALSE)))</f>
        <v>0</v>
      </c>
      <c r="F548" s="231">
        <f>IF(ISNA(VLOOKUP($A548,'Spring 2023 PVI'!$B$3:$AF$219,9,FALSE)),0,(VLOOKUP($A548,'Spring 2023 PVI'!$B$3:$AF$219,8,FALSE)))</f>
        <v>0</v>
      </c>
      <c r="G548" s="231">
        <f>IF(ISNA(VLOOKUP($A548,'Summer 2023 PVI'!$B$2:$AF$216,9,FALSE)),0,(VLOOKUP($A548,'Summer 2023 PVI'!$B$2:$AF$216,8,FALSE)))</f>
        <v>0</v>
      </c>
      <c r="H548" s="231">
        <f>IF(ISNA(VLOOKUP($A548,'Autumn 2023 PVI'!$B$2:$AH$214,9,FALSE)),0,(VLOOKUP($A548,'Autumn 2023 PVI'!$B$2:$AH$214,9,FALSE)))</f>
        <v>0</v>
      </c>
      <c r="I548" s="231">
        <f>IF(ISNA(VLOOKUP($A548,'Spring 2023 PVI'!$B$3:$AF$219,13,FALSE)),0,(VLOOKUP($A548,'Spring 2023 PVI'!$B$3:$AF$219,13,FALSE)))</f>
        <v>0</v>
      </c>
      <c r="J548" s="231">
        <f>IF(ISNA(VLOOKUP($A548,'Summer 2023 PVI'!$B$2:$AF$216,13,FALSE)),0,(VLOOKUP($A548,'Summer 2023 PVI'!$B$2:$AF$216,13,FALSE)))</f>
        <v>0</v>
      </c>
      <c r="K548" s="231">
        <f>IF(ISNA(VLOOKUP($A548,'Autumn 2023 PVI'!$B$2:$AH$214,13,FALSE)),0,(VLOOKUP($A548,'Autumn 2023 PVI'!$B$2:$AH$214,13,FALSE)))</f>
        <v>0</v>
      </c>
      <c r="L548" s="231">
        <f>IF(ISNA(VLOOKUP($A548,'Spring 2023 PVI'!$B$3:$AF$219,16,FALSE)),0,(VLOOKUP($A548,'Spring 2023 PVI'!$B$3:$AF$219,16,FALSE)))</f>
        <v>0</v>
      </c>
      <c r="M548" s="231">
        <f>IF(ISNA(VLOOKUP($A548,'Summer 2023 PVI'!$B$2:$AF$216,16,FALSE)),0,(VLOOKUP($A548,'Summer 2023 PVI'!$B$2:$AF$216,16,FALSE)))</f>
        <v>0</v>
      </c>
      <c r="N548" s="231">
        <f>IF(ISNA(VLOOKUP($A548,'Autumn 2023 PVI'!$B$2:$AH$214,16,FALSE)),0,(VLOOKUP($A548,'Autumn 2023 PVI'!$B$2:$AH$214,16,FALSE)))</f>
        <v>0</v>
      </c>
      <c r="O548" s="231">
        <f>IF(ISNA(VLOOKUP($A548,'Spring 2023 PVI'!$B$3:$AF$219,3,FALSE)),0,(VLOOKUP($A548,'Spring 2023 PVI'!$B$3:$AF$219,3,FALSE)))</f>
        <v>0</v>
      </c>
      <c r="P548" s="231">
        <f>IF(ISNA(VLOOKUP($A548,'Summer 2023 PVI'!$B$3:$AF$216,3,FALSE)),0,(VLOOKUP($A548,'Summer 2023 PVI'!$B$2:$AF$216,3,FALSE)))</f>
        <v>0</v>
      </c>
      <c r="Q548" s="231">
        <f>IF(ISNA(VLOOKUP($A548,'Autumn 2023 PVI'!$B$2:$AF$214,3,FALSE)),0,(VLOOKUP($A548,'Autumn 2023 PVI'!$B$2:$AF$214,3,FALSE)))</f>
        <v>0</v>
      </c>
      <c r="R548" s="231">
        <f>IF(ISNA(VLOOKUP($A548,'Spring 2023 PVI'!$B$3:$AF$219,10,FALSE)),0,(VLOOKUP($A548,'Spring 2023 PVI'!$B$3:$AF$219,10,FALSE)))</f>
        <v>0</v>
      </c>
      <c r="S548" s="231">
        <f>IF(ISNA(VLOOKUP($A548,'Summer 2023 PVI'!$B$2:$AF$216,10,FALSE)),0,(VLOOKUP($A548,'Summer 2023 PVI'!$B$2:$AF$216,10,FALSE)))</f>
        <v>0</v>
      </c>
      <c r="T548" s="231">
        <f>IF(ISNA(VLOOKUP($A548,'Autumn 2023 PVI'!$B$2:$AH$214,10,FALSE)),0,(VLOOKUP($A548,'Autumn 2023 PVI'!$B$2:$AH$214,10,FALSE)))</f>
        <v>0</v>
      </c>
      <c r="U548" s="231">
        <f>IF(ISNA(VLOOKUP($A548,'Spring 2023 PVI'!$B$3:$AF$219,26,FALSE)),0,(VLOOKUP($A548,'Spring 2023 PVI'!$B$3:$AF$219,26,FALSE)))</f>
        <v>0</v>
      </c>
      <c r="V548" s="231">
        <f>IF(ISNA(VLOOKUP($A548,'Spring 2023 PVI'!$B$3:$AF$219,26,FALSE)),0,(VLOOKUP($A548,'Spring 2023 PVI'!$B$3:$AF$219,26,FALSE)))</f>
        <v>0</v>
      </c>
      <c r="W548" s="231">
        <f>IF(ISNA(VLOOKUP($A548,'Spring 2023 PVI'!$B$3:$AF$219,26,FALSE)),0,(VLOOKUP($A548,'Spring 2023 PVI'!$B$3:$AF$219,26,FALSE)))</f>
        <v>0</v>
      </c>
      <c r="X548" s="231">
        <f>IF(ISNA(VLOOKUP($A548,'Spring 2023 PVI'!$B$3:$AF$219,27,FALSE)),0,(VLOOKUP($A548,'Spring 2023 PVI'!$B$3:$AF$219,27,FALSE)))</f>
        <v>0</v>
      </c>
      <c r="Y548" s="231">
        <f>IF(ISNA(VLOOKUP($A548,'Spring 2023 PVI'!$B$3:$AF$219,27,FALSE)),0,(VLOOKUP($A548,'Spring 2023 PVI'!$B$3:$AF$219,27,FALSE)))</f>
        <v>0</v>
      </c>
      <c r="Z548" s="231">
        <f>IF(ISNA(VLOOKUP($A548,'Spring 2023 PVI'!$B$3:$AF$219,27,FALSE)),0,(VLOOKUP($A548,'Spring 2023 PVI'!$B$3:$AF$219,27,FALSE)))</f>
        <v>0</v>
      </c>
      <c r="AA548" s="231">
        <f>IF(ISNA(VLOOKUP($A548,'Spring 2023 PVI'!$B$3:$AF$219,28,FALSE)),0,(VLOOKUP($A548,'Spring 2023 PVI'!$B$3:$AF$219,28,FALSE)))</f>
        <v>0</v>
      </c>
      <c r="AB548" s="231">
        <f>IF(ISNA(VLOOKUP($A548,'Spring 2023 PVI'!$B$3:$AF$219,28,FALSE)),0,(VLOOKUP($A548,'Spring 2023 PVI'!$B$3:$AF$219,28,FALSE)))</f>
        <v>0</v>
      </c>
      <c r="AC548" s="231">
        <f>IF(ISNA(VLOOKUP($A548,'Spring 2023 PVI'!$B$3:$AF$219,28,FALSE)),0,(VLOOKUP($A548,'Spring 2023 PVI'!$B$3:$AF$219,28,FALSE)))</f>
        <v>0</v>
      </c>
      <c r="AD548" s="384">
        <f t="shared" si="219"/>
        <v>0</v>
      </c>
      <c r="AE548" s="403">
        <v>0</v>
      </c>
      <c r="AF548" s="403">
        <v>90</v>
      </c>
      <c r="AG548" s="403">
        <v>375</v>
      </c>
      <c r="AH548" s="384">
        <f t="shared" si="226"/>
        <v>0</v>
      </c>
      <c r="AI548" s="384">
        <f t="shared" si="227"/>
        <v>991.8</v>
      </c>
      <c r="AJ548" s="384">
        <f t="shared" si="228"/>
        <v>1140</v>
      </c>
      <c r="AK548" s="384">
        <f t="shared" si="220"/>
        <v>2131.8000000000002</v>
      </c>
      <c r="AL548" s="403">
        <f>IF(ISNA(VLOOKUP($A548,'Spring 2023 PVI'!$B554:$AD554,29,FALSE)),0,(VLOOKUP($A548,'Spring 2023 PVI'!$B554:$AD554,29,FALSE)))</f>
        <v>0</v>
      </c>
      <c r="AM548" s="403">
        <f>IF(ISNA(VLOOKUP($A548,'Spring 2023 PVI'!$B554:$AZ554,30,FALSE)),0,(VLOOKUP($A548,'Spring 2023 PVI'!$B554:$AZ554,30,FALSE)))</f>
        <v>0</v>
      </c>
      <c r="AN548" s="402">
        <f t="shared" si="221"/>
        <v>0</v>
      </c>
      <c r="AO548" s="404">
        <f t="shared" si="222"/>
        <v>0</v>
      </c>
      <c r="AP548" s="384">
        <f t="shared" si="223"/>
        <v>2131.8000000000002</v>
      </c>
      <c r="AQ548" s="403"/>
      <c r="AR548" s="403" t="e">
        <f>VLOOKUP($A548,'Data EYFSS Indica'!$C:$AQ,27,0)</f>
        <v>#N/A</v>
      </c>
      <c r="AS548" s="403" t="e">
        <f>VLOOKUP($A548,'Data EYFSS Indica'!$C:$AQ,28,0)</f>
        <v>#N/A</v>
      </c>
      <c r="AT548" s="409" t="e">
        <f t="shared" si="224"/>
        <v>#N/A</v>
      </c>
      <c r="AU548" s="409" t="e">
        <f>(VLOOKUP($A548,'Data EYFSS Indica'!$C:$AQ,24,0))/3.2*AU$3</f>
        <v>#N/A</v>
      </c>
      <c r="AV548" s="413" t="e">
        <f t="shared" si="225"/>
        <v>#N/A</v>
      </c>
      <c r="AW548" s="410" t="e">
        <f t="shared" si="215"/>
        <v>#N/A</v>
      </c>
      <c r="AX548" s="410" t="e">
        <f t="shared" si="216"/>
        <v>#N/A</v>
      </c>
      <c r="AY548" s="410" t="e">
        <f t="shared" si="217"/>
        <v>#N/A</v>
      </c>
      <c r="AZ548" s="642">
        <f>(SUMIF('Spring 2023 School'!B:B,Budget!A548,'Spring 2023 School'!AG:AG)+SUMIF('Summer 2023 School'!B:B,Budget!A548,'Summer 2023 School'!AG:AG)+SUMIF('Autumn 2023 School'!B:B,Budget!A548,'Autumn 2023 School'!AG:AG))</f>
        <v>0</v>
      </c>
      <c r="BA548" s="410">
        <f t="shared" si="218"/>
        <v>0</v>
      </c>
      <c r="BI548">
        <f t="shared" si="229"/>
        <v>0</v>
      </c>
      <c r="BJ548">
        <f t="shared" si="230"/>
        <v>1350</v>
      </c>
      <c r="BK548">
        <f t="shared" si="231"/>
        <v>5625</v>
      </c>
    </row>
    <row r="549" spans="1:63" x14ac:dyDescent="0.35">
      <c r="A549" s="231">
        <v>50471</v>
      </c>
      <c r="B549" t="s">
        <v>669</v>
      </c>
      <c r="C549" s="231">
        <f>IF(ISNA(VLOOKUP($A549,'Spring 2023 PVI'!$B$3:$AF$220,6,FALSE)),0,(VLOOKUP($A549,'Spring 2023 PVI'!$B$3:$AF$220,6,FALSE)))</f>
        <v>0</v>
      </c>
      <c r="D549" s="231">
        <f>IF(ISNA(VLOOKUP($A549,'Summer 2023 PVI'!$B$2:$AF$217,6,FALSE)),0,(VLOOKUP($A549,'Summer 2023 PVI'!$B$2:$AF$217,6,FALSE)))</f>
        <v>0</v>
      </c>
      <c r="E549" s="231">
        <f>IF(ISNA(VLOOKUP($A549,'Autumn 2023 PVI'!$B$2:$AH$214,6,FALSE)),0,(VLOOKUP($A549,'Autumn 2023 PVI'!$B$2:$AH$214,6,FALSE)))</f>
        <v>0</v>
      </c>
      <c r="F549" s="231">
        <f>IF(ISNA(VLOOKUP($A549,'Spring 2023 PVI'!$B$3:$AF$219,9,FALSE)),0,(VLOOKUP($A549,'Spring 2023 PVI'!$B$3:$AF$219,8,FALSE)))</f>
        <v>0</v>
      </c>
      <c r="G549" s="231">
        <f>IF(ISNA(VLOOKUP($A549,'Summer 2023 PVI'!$B$2:$AF$216,9,FALSE)),0,(VLOOKUP($A549,'Summer 2023 PVI'!$B$2:$AF$216,8,FALSE)))</f>
        <v>0</v>
      </c>
      <c r="H549" s="231">
        <f>IF(ISNA(VLOOKUP($A549,'Autumn 2023 PVI'!$B$2:$AH$214,9,FALSE)),0,(VLOOKUP($A549,'Autumn 2023 PVI'!$B$2:$AH$214,9,FALSE)))</f>
        <v>0</v>
      </c>
      <c r="I549" s="231">
        <f>IF(ISNA(VLOOKUP($A549,'Spring 2023 PVI'!$B$3:$AF$219,13,FALSE)),0,(VLOOKUP($A549,'Spring 2023 PVI'!$B$3:$AF$219,13,FALSE)))</f>
        <v>0</v>
      </c>
      <c r="J549" s="231">
        <f>IF(ISNA(VLOOKUP($A549,'Summer 2023 PVI'!$B$2:$AF$216,13,FALSE)),0,(VLOOKUP($A549,'Summer 2023 PVI'!$B$2:$AF$216,13,FALSE)))</f>
        <v>0</v>
      </c>
      <c r="K549" s="231">
        <f>IF(ISNA(VLOOKUP($A549,'Autumn 2023 PVI'!$B$2:$AH$214,13,FALSE)),0,(VLOOKUP($A549,'Autumn 2023 PVI'!$B$2:$AH$214,13,FALSE)))</f>
        <v>0</v>
      </c>
      <c r="L549" s="231">
        <f>IF(ISNA(VLOOKUP($A549,'Spring 2023 PVI'!$B$3:$AF$219,16,FALSE)),0,(VLOOKUP($A549,'Spring 2023 PVI'!$B$3:$AF$219,16,FALSE)))</f>
        <v>0</v>
      </c>
      <c r="M549" s="231">
        <f>IF(ISNA(VLOOKUP($A549,'Summer 2023 PVI'!$B$2:$AF$216,16,FALSE)),0,(VLOOKUP($A549,'Summer 2023 PVI'!$B$2:$AF$216,16,FALSE)))</f>
        <v>0</v>
      </c>
      <c r="N549" s="231">
        <f>IF(ISNA(VLOOKUP($A549,'Autumn 2023 PVI'!$B$2:$AH$214,16,FALSE)),0,(VLOOKUP($A549,'Autumn 2023 PVI'!$B$2:$AH$214,16,FALSE)))</f>
        <v>0</v>
      </c>
      <c r="O549" s="231">
        <f>IF(ISNA(VLOOKUP($A549,'Spring 2023 PVI'!$B$3:$AF$219,3,FALSE)),0,(VLOOKUP($A549,'Spring 2023 PVI'!$B$3:$AF$219,3,FALSE)))</f>
        <v>0</v>
      </c>
      <c r="P549" s="231">
        <f>IF(ISNA(VLOOKUP($A549,'Summer 2023 PVI'!$B$3:$AF$216,3,FALSE)),0,(VLOOKUP($A549,'Summer 2023 PVI'!$B$2:$AF$216,3,FALSE)))</f>
        <v>0</v>
      </c>
      <c r="Q549" s="231">
        <f>IF(ISNA(VLOOKUP($A549,'Autumn 2023 PVI'!$B$2:$AF$214,3,FALSE)),0,(VLOOKUP($A549,'Autumn 2023 PVI'!$B$2:$AF$214,3,FALSE)))</f>
        <v>0</v>
      </c>
      <c r="R549" s="231">
        <f>IF(ISNA(VLOOKUP($A549,'Spring 2023 PVI'!$B$3:$AF$219,10,FALSE)),0,(VLOOKUP($A549,'Spring 2023 PVI'!$B$3:$AF$219,10,FALSE)))</f>
        <v>0</v>
      </c>
      <c r="S549" s="231">
        <f>IF(ISNA(VLOOKUP($A549,'Summer 2023 PVI'!$B$2:$AF$216,10,FALSE)),0,(VLOOKUP($A549,'Summer 2023 PVI'!$B$2:$AF$216,10,FALSE)))</f>
        <v>0</v>
      </c>
      <c r="T549" s="231">
        <f>IF(ISNA(VLOOKUP($A549,'Autumn 2023 PVI'!$B$2:$AH$214,10,FALSE)),0,(VLOOKUP($A549,'Autumn 2023 PVI'!$B$2:$AH$214,10,FALSE)))</f>
        <v>0</v>
      </c>
      <c r="U549" s="231">
        <f>IF(ISNA(VLOOKUP($A549,'Spring 2023 PVI'!$B$3:$AF$219,26,FALSE)),0,(VLOOKUP($A549,'Spring 2023 PVI'!$B$3:$AF$219,26,FALSE)))</f>
        <v>0</v>
      </c>
      <c r="V549" s="231">
        <f>IF(ISNA(VLOOKUP($A549,'Spring 2023 PVI'!$B$3:$AF$219,26,FALSE)),0,(VLOOKUP($A549,'Spring 2023 PVI'!$B$3:$AF$219,26,FALSE)))</f>
        <v>0</v>
      </c>
      <c r="W549" s="231">
        <f>IF(ISNA(VLOOKUP($A549,'Spring 2023 PVI'!$B$3:$AF$219,26,FALSE)),0,(VLOOKUP($A549,'Spring 2023 PVI'!$B$3:$AF$219,26,FALSE)))</f>
        <v>0</v>
      </c>
      <c r="X549" s="231">
        <f>IF(ISNA(VLOOKUP($A549,'Spring 2023 PVI'!$B$3:$AF$219,27,FALSE)),0,(VLOOKUP($A549,'Spring 2023 PVI'!$B$3:$AF$219,27,FALSE)))</f>
        <v>0</v>
      </c>
      <c r="Y549" s="231">
        <f>IF(ISNA(VLOOKUP($A549,'Spring 2023 PVI'!$B$3:$AF$219,27,FALSE)),0,(VLOOKUP($A549,'Spring 2023 PVI'!$B$3:$AF$219,27,FALSE)))</f>
        <v>0</v>
      </c>
      <c r="Z549" s="231">
        <f>IF(ISNA(VLOOKUP($A549,'Spring 2023 PVI'!$B$3:$AF$219,27,FALSE)),0,(VLOOKUP($A549,'Spring 2023 PVI'!$B$3:$AF$219,27,FALSE)))</f>
        <v>0</v>
      </c>
      <c r="AA549" s="231">
        <f>IF(ISNA(VLOOKUP($A549,'Spring 2023 PVI'!$B$3:$AF$219,28,FALSE)),0,(VLOOKUP($A549,'Spring 2023 PVI'!$B$3:$AF$219,28,FALSE)))</f>
        <v>0</v>
      </c>
      <c r="AB549" s="231">
        <f>IF(ISNA(VLOOKUP($A549,'Spring 2023 PVI'!$B$3:$AF$219,28,FALSE)),0,(VLOOKUP($A549,'Spring 2023 PVI'!$B$3:$AF$219,28,FALSE)))</f>
        <v>0</v>
      </c>
      <c r="AC549" s="231">
        <f>IF(ISNA(VLOOKUP($A549,'Spring 2023 PVI'!$B$3:$AF$219,28,FALSE)),0,(VLOOKUP($A549,'Spring 2023 PVI'!$B$3:$AF$219,28,FALSE)))</f>
        <v>0</v>
      </c>
      <c r="AD549" s="384">
        <f t="shared" si="219"/>
        <v>0</v>
      </c>
      <c r="AE549" s="403">
        <v>0</v>
      </c>
      <c r="AF549" s="403">
        <v>0</v>
      </c>
      <c r="AG549" s="403">
        <v>0</v>
      </c>
      <c r="AH549" s="384">
        <f t="shared" si="226"/>
        <v>0</v>
      </c>
      <c r="AI549" s="384">
        <f t="shared" si="227"/>
        <v>0</v>
      </c>
      <c r="AJ549" s="384">
        <f t="shared" si="228"/>
        <v>0</v>
      </c>
      <c r="AK549" s="384">
        <f t="shared" si="220"/>
        <v>0</v>
      </c>
      <c r="AL549" s="403">
        <f>IF(ISNA(VLOOKUP($A549,'Spring 2023 PVI'!$B555:$AD555,29,FALSE)),0,(VLOOKUP($A549,'Spring 2023 PVI'!$B555:$AD555,29,FALSE)))</f>
        <v>0</v>
      </c>
      <c r="AM549" s="403">
        <f>IF(ISNA(VLOOKUP($A549,'Spring 2023 PVI'!$B555:$AZ555,30,FALSE)),0,(VLOOKUP($A549,'Spring 2023 PVI'!$B555:$AZ555,30,FALSE)))</f>
        <v>0</v>
      </c>
      <c r="AN549" s="402">
        <f t="shared" si="221"/>
        <v>0</v>
      </c>
      <c r="AO549" s="404">
        <f t="shared" si="222"/>
        <v>0</v>
      </c>
      <c r="AP549" s="384">
        <f t="shared" si="223"/>
        <v>0</v>
      </c>
      <c r="AQ549" s="403"/>
      <c r="AR549" s="403" t="e">
        <f>VLOOKUP($A549,'Data EYFSS Indica'!$C:$AQ,27,0)</f>
        <v>#N/A</v>
      </c>
      <c r="AS549" s="403" t="e">
        <f>VLOOKUP($A549,'Data EYFSS Indica'!$C:$AQ,28,0)</f>
        <v>#N/A</v>
      </c>
      <c r="AT549" s="409" t="e">
        <f t="shared" si="224"/>
        <v>#N/A</v>
      </c>
      <c r="AU549" s="409" t="e">
        <f>(VLOOKUP($A549,'Data EYFSS Indica'!$C:$AQ,24,0))/3.2*AU$3</f>
        <v>#N/A</v>
      </c>
      <c r="AV549" s="413" t="e">
        <f t="shared" si="225"/>
        <v>#N/A</v>
      </c>
      <c r="AW549" s="410" t="e">
        <f t="shared" si="215"/>
        <v>#N/A</v>
      </c>
      <c r="AX549" s="410" t="e">
        <f t="shared" si="216"/>
        <v>#N/A</v>
      </c>
      <c r="AY549" s="410" t="e">
        <f t="shared" si="217"/>
        <v>#N/A</v>
      </c>
      <c r="AZ549" s="642">
        <f>(SUMIF('Spring 2023 School'!B:B,Budget!A549,'Spring 2023 School'!AG:AG)+SUMIF('Summer 2023 School'!B:B,Budget!A549,'Summer 2023 School'!AG:AG)+SUMIF('Autumn 2023 School'!B:B,Budget!A549,'Autumn 2023 School'!AG:AG))</f>
        <v>0</v>
      </c>
      <c r="BA549" s="410">
        <f t="shared" si="218"/>
        <v>0</v>
      </c>
      <c r="BI549">
        <f t="shared" si="229"/>
        <v>0</v>
      </c>
      <c r="BJ549">
        <f t="shared" si="230"/>
        <v>0</v>
      </c>
      <c r="BK549">
        <f t="shared" si="231"/>
        <v>0</v>
      </c>
    </row>
    <row r="550" spans="1:63" x14ac:dyDescent="0.35">
      <c r="A550" s="231">
        <v>50472</v>
      </c>
      <c r="B550" t="s">
        <v>670</v>
      </c>
      <c r="C550" s="231">
        <f>IF(ISNA(VLOOKUP($A550,'Spring 2023 PVI'!$B$3:$AF$220,6,FALSE)),0,(VLOOKUP($A550,'Spring 2023 PVI'!$B$3:$AF$220,6,FALSE)))</f>
        <v>0</v>
      </c>
      <c r="D550" s="231">
        <f>IF(ISNA(VLOOKUP($A550,'Summer 2023 PVI'!$B$2:$AF$217,6,FALSE)),0,(VLOOKUP($A550,'Summer 2023 PVI'!$B$2:$AF$217,6,FALSE)))</f>
        <v>0</v>
      </c>
      <c r="E550" s="231">
        <f>IF(ISNA(VLOOKUP($A550,'Autumn 2023 PVI'!$B$2:$AH$214,6,FALSE)),0,(VLOOKUP($A550,'Autumn 2023 PVI'!$B$2:$AH$214,6,FALSE)))</f>
        <v>0</v>
      </c>
      <c r="F550" s="231">
        <f>IF(ISNA(VLOOKUP($A550,'Spring 2023 PVI'!$B$3:$AF$219,9,FALSE)),0,(VLOOKUP($A550,'Spring 2023 PVI'!$B$3:$AF$219,8,FALSE)))</f>
        <v>0</v>
      </c>
      <c r="G550" s="231">
        <f>IF(ISNA(VLOOKUP($A550,'Summer 2023 PVI'!$B$2:$AF$216,9,FALSE)),0,(VLOOKUP($A550,'Summer 2023 PVI'!$B$2:$AF$216,8,FALSE)))</f>
        <v>0</v>
      </c>
      <c r="H550" s="231">
        <f>IF(ISNA(VLOOKUP($A550,'Autumn 2023 PVI'!$B$2:$AH$214,9,FALSE)),0,(VLOOKUP($A550,'Autumn 2023 PVI'!$B$2:$AH$214,9,FALSE)))</f>
        <v>0</v>
      </c>
      <c r="I550" s="231">
        <f>IF(ISNA(VLOOKUP($A550,'Spring 2023 PVI'!$B$3:$AF$219,13,FALSE)),0,(VLOOKUP($A550,'Spring 2023 PVI'!$B$3:$AF$219,13,FALSE)))</f>
        <v>0</v>
      </c>
      <c r="J550" s="231">
        <f>IF(ISNA(VLOOKUP($A550,'Summer 2023 PVI'!$B$2:$AF$216,13,FALSE)),0,(VLOOKUP($A550,'Summer 2023 PVI'!$B$2:$AF$216,13,FALSE)))</f>
        <v>0</v>
      </c>
      <c r="K550" s="231">
        <f>IF(ISNA(VLOOKUP($A550,'Autumn 2023 PVI'!$B$2:$AH$214,13,FALSE)),0,(VLOOKUP($A550,'Autumn 2023 PVI'!$B$2:$AH$214,13,FALSE)))</f>
        <v>0</v>
      </c>
      <c r="L550" s="231">
        <f>IF(ISNA(VLOOKUP($A550,'Spring 2023 PVI'!$B$3:$AF$219,16,FALSE)),0,(VLOOKUP($A550,'Spring 2023 PVI'!$B$3:$AF$219,16,FALSE)))</f>
        <v>0</v>
      </c>
      <c r="M550" s="231">
        <f>IF(ISNA(VLOOKUP($A550,'Summer 2023 PVI'!$B$2:$AF$216,16,FALSE)),0,(VLOOKUP($A550,'Summer 2023 PVI'!$B$2:$AF$216,16,FALSE)))</f>
        <v>0</v>
      </c>
      <c r="N550" s="231">
        <f>IF(ISNA(VLOOKUP($A550,'Autumn 2023 PVI'!$B$2:$AH$214,16,FALSE)),0,(VLOOKUP($A550,'Autumn 2023 PVI'!$B$2:$AH$214,16,FALSE)))</f>
        <v>0</v>
      </c>
      <c r="O550" s="231">
        <f>IF(ISNA(VLOOKUP($A550,'Spring 2023 PVI'!$B$3:$AF$219,3,FALSE)),0,(VLOOKUP($A550,'Spring 2023 PVI'!$B$3:$AF$219,3,FALSE)))</f>
        <v>0</v>
      </c>
      <c r="P550" s="231">
        <f>IF(ISNA(VLOOKUP($A550,'Summer 2023 PVI'!$B$3:$AF$216,3,FALSE)),0,(VLOOKUP($A550,'Summer 2023 PVI'!$B$2:$AF$216,3,FALSE)))</f>
        <v>0</v>
      </c>
      <c r="Q550" s="231">
        <f>IF(ISNA(VLOOKUP($A550,'Autumn 2023 PVI'!$B$2:$AF$214,3,FALSE)),0,(VLOOKUP($A550,'Autumn 2023 PVI'!$B$2:$AF$214,3,FALSE)))</f>
        <v>0</v>
      </c>
      <c r="R550" s="231">
        <f>IF(ISNA(VLOOKUP($A550,'Spring 2023 PVI'!$B$3:$AF$219,10,FALSE)),0,(VLOOKUP($A550,'Spring 2023 PVI'!$B$3:$AF$219,10,FALSE)))</f>
        <v>0</v>
      </c>
      <c r="S550" s="231">
        <f>IF(ISNA(VLOOKUP($A550,'Summer 2023 PVI'!$B$2:$AF$216,10,FALSE)),0,(VLOOKUP($A550,'Summer 2023 PVI'!$B$2:$AF$216,10,FALSE)))</f>
        <v>0</v>
      </c>
      <c r="T550" s="231">
        <f>IF(ISNA(VLOOKUP($A550,'Autumn 2023 PVI'!$B$2:$AH$214,10,FALSE)),0,(VLOOKUP($A550,'Autumn 2023 PVI'!$B$2:$AH$214,10,FALSE)))</f>
        <v>0</v>
      </c>
      <c r="U550" s="231">
        <f>IF(ISNA(VLOOKUP($A550,'Spring 2023 PVI'!$B$3:$AF$219,26,FALSE)),0,(VLOOKUP($A550,'Spring 2023 PVI'!$B$3:$AF$219,26,FALSE)))</f>
        <v>0</v>
      </c>
      <c r="V550" s="231">
        <f>IF(ISNA(VLOOKUP($A550,'Spring 2023 PVI'!$B$3:$AF$219,26,FALSE)),0,(VLOOKUP($A550,'Spring 2023 PVI'!$B$3:$AF$219,26,FALSE)))</f>
        <v>0</v>
      </c>
      <c r="W550" s="231">
        <f>IF(ISNA(VLOOKUP($A550,'Spring 2023 PVI'!$B$3:$AF$219,26,FALSE)),0,(VLOOKUP($A550,'Spring 2023 PVI'!$B$3:$AF$219,26,FALSE)))</f>
        <v>0</v>
      </c>
      <c r="X550" s="231">
        <f>IF(ISNA(VLOOKUP($A550,'Spring 2023 PVI'!$B$3:$AF$219,27,FALSE)),0,(VLOOKUP($A550,'Spring 2023 PVI'!$B$3:$AF$219,27,FALSE)))</f>
        <v>0</v>
      </c>
      <c r="Y550" s="231">
        <f>IF(ISNA(VLOOKUP($A550,'Spring 2023 PVI'!$B$3:$AF$219,27,FALSE)),0,(VLOOKUP($A550,'Spring 2023 PVI'!$B$3:$AF$219,27,FALSE)))</f>
        <v>0</v>
      </c>
      <c r="Z550" s="231">
        <f>IF(ISNA(VLOOKUP($A550,'Spring 2023 PVI'!$B$3:$AF$219,27,FALSE)),0,(VLOOKUP($A550,'Spring 2023 PVI'!$B$3:$AF$219,27,FALSE)))</f>
        <v>0</v>
      </c>
      <c r="AA550" s="231">
        <f>IF(ISNA(VLOOKUP($A550,'Spring 2023 PVI'!$B$3:$AF$219,28,FALSE)),0,(VLOOKUP($A550,'Spring 2023 PVI'!$B$3:$AF$219,28,FALSE)))</f>
        <v>0</v>
      </c>
      <c r="AB550" s="231">
        <f>IF(ISNA(VLOOKUP($A550,'Spring 2023 PVI'!$B$3:$AF$219,28,FALSE)),0,(VLOOKUP($A550,'Spring 2023 PVI'!$B$3:$AF$219,28,FALSE)))</f>
        <v>0</v>
      </c>
      <c r="AC550" s="231">
        <f>IF(ISNA(VLOOKUP($A550,'Spring 2023 PVI'!$B$3:$AF$219,28,FALSE)),0,(VLOOKUP($A550,'Spring 2023 PVI'!$B$3:$AF$219,28,FALSE)))</f>
        <v>0</v>
      </c>
      <c r="AD550" s="384">
        <f t="shared" si="219"/>
        <v>0</v>
      </c>
      <c r="AE550" s="403">
        <v>0</v>
      </c>
      <c r="AF550" s="403">
        <v>0</v>
      </c>
      <c r="AG550" s="403">
        <v>60</v>
      </c>
      <c r="AH550" s="384">
        <f t="shared" si="226"/>
        <v>0</v>
      </c>
      <c r="AI550" s="384">
        <f t="shared" si="227"/>
        <v>0</v>
      </c>
      <c r="AJ550" s="384">
        <f t="shared" si="228"/>
        <v>182.4</v>
      </c>
      <c r="AK550" s="384">
        <f t="shared" si="220"/>
        <v>182.4</v>
      </c>
      <c r="AL550" s="403">
        <f>IF(ISNA(VLOOKUP($A550,'Spring 2023 PVI'!$B557:$AD557,29,FALSE)),0,(VLOOKUP($A550,'Spring 2023 PVI'!$B557:$AD557,29,FALSE)))</f>
        <v>0</v>
      </c>
      <c r="AM550" s="403">
        <f>IF(ISNA(VLOOKUP($A550,'Spring 2023 PVI'!$B557:$AZ557,30,FALSE)),0,(VLOOKUP($A550,'Spring 2023 PVI'!$B557:$AZ557,30,FALSE)))</f>
        <v>0</v>
      </c>
      <c r="AN550" s="402">
        <f t="shared" si="221"/>
        <v>0</v>
      </c>
      <c r="AO550" s="404">
        <f t="shared" si="222"/>
        <v>0</v>
      </c>
      <c r="AP550" s="384">
        <f t="shared" si="223"/>
        <v>182.4</v>
      </c>
      <c r="AQ550" s="403"/>
      <c r="AR550" s="403" t="e">
        <f>VLOOKUP($A550,'Data EYFSS Indica'!$C:$AQ,27,0)</f>
        <v>#N/A</v>
      </c>
      <c r="AS550" s="403" t="e">
        <f>VLOOKUP($A550,'Data EYFSS Indica'!$C:$AQ,28,0)</f>
        <v>#N/A</v>
      </c>
      <c r="AT550" s="409" t="e">
        <f t="shared" si="224"/>
        <v>#N/A</v>
      </c>
      <c r="AU550" s="409" t="e">
        <f>(VLOOKUP($A550,'Data EYFSS Indica'!$C:$AQ,24,0))/3.2*AU$3</f>
        <v>#N/A</v>
      </c>
      <c r="AV550" s="413" t="e">
        <f t="shared" si="225"/>
        <v>#N/A</v>
      </c>
      <c r="AW550" s="410" t="e">
        <f t="shared" si="215"/>
        <v>#N/A</v>
      </c>
      <c r="AX550" s="410" t="e">
        <f t="shared" si="216"/>
        <v>#N/A</v>
      </c>
      <c r="AY550" s="410" t="e">
        <f t="shared" si="217"/>
        <v>#N/A</v>
      </c>
      <c r="AZ550" s="642">
        <f>(SUMIF('Spring 2023 School'!B:B,Budget!A550,'Spring 2023 School'!AG:AG)+SUMIF('Summer 2023 School'!B:B,Budget!A550,'Summer 2023 School'!AG:AG)+SUMIF('Autumn 2023 School'!B:B,Budget!A550,'Autumn 2023 School'!AG:AG))</f>
        <v>0</v>
      </c>
      <c r="BA550" s="410">
        <f t="shared" si="218"/>
        <v>0</v>
      </c>
      <c r="BI550">
        <f t="shared" si="229"/>
        <v>0</v>
      </c>
      <c r="BJ550">
        <f t="shared" si="230"/>
        <v>0</v>
      </c>
      <c r="BK550">
        <f t="shared" si="231"/>
        <v>900</v>
      </c>
    </row>
    <row r="551" spans="1:63" x14ac:dyDescent="0.35">
      <c r="A551" s="231">
        <v>50480</v>
      </c>
      <c r="B551" t="s">
        <v>671</v>
      </c>
      <c r="C551" s="231">
        <f>IF(ISNA(VLOOKUP($A551,'Spring 2023 PVI'!$B$3:$AF$220,6,FALSE)),0,(VLOOKUP($A551,'Spring 2023 PVI'!$B$3:$AF$220,6,FALSE)))</f>
        <v>0</v>
      </c>
      <c r="D551" s="231">
        <f>IF(ISNA(VLOOKUP($A551,'Summer 2023 PVI'!$B$2:$AF$217,6,FALSE)),0,(VLOOKUP($A551,'Summer 2023 PVI'!$B$2:$AF$217,6,FALSE)))</f>
        <v>0</v>
      </c>
      <c r="E551" s="231">
        <f>IF(ISNA(VLOOKUP($A551,'Autumn 2023 PVI'!$B$2:$AH$214,6,FALSE)),0,(VLOOKUP($A551,'Autumn 2023 PVI'!$B$2:$AH$214,6,FALSE)))</f>
        <v>0</v>
      </c>
      <c r="F551" s="231">
        <f>IF(ISNA(VLOOKUP($A551,'Spring 2023 PVI'!$B$3:$AF$219,9,FALSE)),0,(VLOOKUP($A551,'Spring 2023 PVI'!$B$3:$AF$219,8,FALSE)))</f>
        <v>0</v>
      </c>
      <c r="G551" s="231">
        <f>IF(ISNA(VLOOKUP($A551,'Summer 2023 PVI'!$B$2:$AF$216,9,FALSE)),0,(VLOOKUP($A551,'Summer 2023 PVI'!$B$2:$AF$216,8,FALSE)))</f>
        <v>0</v>
      </c>
      <c r="H551" s="231">
        <f>IF(ISNA(VLOOKUP($A551,'Autumn 2023 PVI'!$B$2:$AH$214,9,FALSE)),0,(VLOOKUP($A551,'Autumn 2023 PVI'!$B$2:$AH$214,9,FALSE)))</f>
        <v>0</v>
      </c>
      <c r="I551" s="231">
        <f>IF(ISNA(VLOOKUP($A551,'Spring 2023 PVI'!$B$3:$AF$219,13,FALSE)),0,(VLOOKUP($A551,'Spring 2023 PVI'!$B$3:$AF$219,13,FALSE)))</f>
        <v>0</v>
      </c>
      <c r="J551" s="231">
        <f>IF(ISNA(VLOOKUP($A551,'Summer 2023 PVI'!$B$2:$AF$216,13,FALSE)),0,(VLOOKUP($A551,'Summer 2023 PVI'!$B$2:$AF$216,13,FALSE)))</f>
        <v>0</v>
      </c>
      <c r="K551" s="231">
        <f>IF(ISNA(VLOOKUP($A551,'Autumn 2023 PVI'!$B$2:$AH$214,13,FALSE)),0,(VLOOKUP($A551,'Autumn 2023 PVI'!$B$2:$AH$214,13,FALSE)))</f>
        <v>0</v>
      </c>
      <c r="L551" s="231">
        <f>IF(ISNA(VLOOKUP($A551,'Spring 2023 PVI'!$B$3:$AF$219,16,FALSE)),0,(VLOOKUP($A551,'Spring 2023 PVI'!$B$3:$AF$219,16,FALSE)))</f>
        <v>0</v>
      </c>
      <c r="M551" s="231">
        <f>IF(ISNA(VLOOKUP($A551,'Summer 2023 PVI'!$B$2:$AF$216,16,FALSE)),0,(VLOOKUP($A551,'Summer 2023 PVI'!$B$2:$AF$216,16,FALSE)))</f>
        <v>0</v>
      </c>
      <c r="N551" s="231">
        <f>IF(ISNA(VLOOKUP($A551,'Autumn 2023 PVI'!$B$2:$AH$214,16,FALSE)),0,(VLOOKUP($A551,'Autumn 2023 PVI'!$B$2:$AH$214,16,FALSE)))</f>
        <v>0</v>
      </c>
      <c r="O551" s="231">
        <f>IF(ISNA(VLOOKUP($A551,'Spring 2023 PVI'!$B$3:$AF$219,3,FALSE)),0,(VLOOKUP($A551,'Spring 2023 PVI'!$B$3:$AF$219,3,FALSE)))</f>
        <v>0</v>
      </c>
      <c r="P551" s="231">
        <f>IF(ISNA(VLOOKUP($A551,'Summer 2023 PVI'!$B$3:$AF$216,3,FALSE)),0,(VLOOKUP($A551,'Summer 2023 PVI'!$B$2:$AF$216,3,FALSE)))</f>
        <v>0</v>
      </c>
      <c r="Q551" s="231">
        <f>IF(ISNA(VLOOKUP($A551,'Autumn 2023 PVI'!$B$2:$AF$214,3,FALSE)),0,(VLOOKUP($A551,'Autumn 2023 PVI'!$B$2:$AF$214,3,FALSE)))</f>
        <v>0</v>
      </c>
      <c r="R551" s="231">
        <f>IF(ISNA(VLOOKUP($A551,'Spring 2023 PVI'!$B$3:$AF$219,10,FALSE)),0,(VLOOKUP($A551,'Spring 2023 PVI'!$B$3:$AF$219,10,FALSE)))</f>
        <v>0</v>
      </c>
      <c r="S551" s="231">
        <f>IF(ISNA(VLOOKUP($A551,'Summer 2023 PVI'!$B$2:$AF$216,10,FALSE)),0,(VLOOKUP($A551,'Summer 2023 PVI'!$B$2:$AF$216,10,FALSE)))</f>
        <v>0</v>
      </c>
      <c r="T551" s="231">
        <f>IF(ISNA(VLOOKUP($A551,'Autumn 2023 PVI'!$B$2:$AH$214,10,FALSE)),0,(VLOOKUP($A551,'Autumn 2023 PVI'!$B$2:$AH$214,10,FALSE)))</f>
        <v>0</v>
      </c>
      <c r="U551" s="231">
        <f>IF(ISNA(VLOOKUP($A551,'Spring 2023 PVI'!$B$3:$AF$219,26,FALSE)),0,(VLOOKUP($A551,'Spring 2023 PVI'!$B$3:$AF$219,26,FALSE)))</f>
        <v>0</v>
      </c>
      <c r="V551" s="231">
        <f>IF(ISNA(VLOOKUP($A551,'Spring 2023 PVI'!$B$3:$AF$219,26,FALSE)),0,(VLOOKUP($A551,'Spring 2023 PVI'!$B$3:$AF$219,26,FALSE)))</f>
        <v>0</v>
      </c>
      <c r="W551" s="231">
        <f>IF(ISNA(VLOOKUP($A551,'Spring 2023 PVI'!$B$3:$AF$219,26,FALSE)),0,(VLOOKUP($A551,'Spring 2023 PVI'!$B$3:$AF$219,26,FALSE)))</f>
        <v>0</v>
      </c>
      <c r="X551" s="231">
        <f>IF(ISNA(VLOOKUP($A551,'Spring 2023 PVI'!$B$3:$AF$219,27,FALSE)),0,(VLOOKUP($A551,'Spring 2023 PVI'!$B$3:$AF$219,27,FALSE)))</f>
        <v>0</v>
      </c>
      <c r="Y551" s="231">
        <f>IF(ISNA(VLOOKUP($A551,'Spring 2023 PVI'!$B$3:$AF$219,27,FALSE)),0,(VLOOKUP($A551,'Spring 2023 PVI'!$B$3:$AF$219,27,FALSE)))</f>
        <v>0</v>
      </c>
      <c r="Z551" s="231">
        <f>IF(ISNA(VLOOKUP($A551,'Spring 2023 PVI'!$B$3:$AF$219,27,FALSE)),0,(VLOOKUP($A551,'Spring 2023 PVI'!$B$3:$AF$219,27,FALSE)))</f>
        <v>0</v>
      </c>
      <c r="AA551" s="231">
        <f>IF(ISNA(VLOOKUP($A551,'Spring 2023 PVI'!$B$3:$AF$219,28,FALSE)),0,(VLOOKUP($A551,'Spring 2023 PVI'!$B$3:$AF$219,28,FALSE)))</f>
        <v>0</v>
      </c>
      <c r="AB551" s="231">
        <f>IF(ISNA(VLOOKUP($A551,'Spring 2023 PVI'!$B$3:$AF$219,28,FALSE)),0,(VLOOKUP($A551,'Spring 2023 PVI'!$B$3:$AF$219,28,FALSE)))</f>
        <v>0</v>
      </c>
      <c r="AC551" s="231">
        <f>IF(ISNA(VLOOKUP($A551,'Spring 2023 PVI'!$B$3:$AF$219,28,FALSE)),0,(VLOOKUP($A551,'Spring 2023 PVI'!$B$3:$AF$219,28,FALSE)))</f>
        <v>0</v>
      </c>
      <c r="AD551" s="384">
        <f t="shared" si="219"/>
        <v>0</v>
      </c>
      <c r="AE551" s="403">
        <v>0</v>
      </c>
      <c r="AF551" s="403">
        <v>75</v>
      </c>
      <c r="AG551" s="403">
        <v>0</v>
      </c>
      <c r="AH551" s="384">
        <f t="shared" si="226"/>
        <v>0</v>
      </c>
      <c r="AI551" s="384">
        <f t="shared" si="227"/>
        <v>826.5</v>
      </c>
      <c r="AJ551" s="384">
        <f t="shared" si="228"/>
        <v>0</v>
      </c>
      <c r="AK551" s="384">
        <f t="shared" si="220"/>
        <v>826.5</v>
      </c>
      <c r="AL551" s="403">
        <f>IF(ISNA(VLOOKUP($A551,'Spring 2023 PVI'!$B558:$AD558,29,FALSE)),0,(VLOOKUP($A551,'Spring 2023 PVI'!$B558:$AD558,29,FALSE)))</f>
        <v>0</v>
      </c>
      <c r="AM551" s="403">
        <f>IF(ISNA(VLOOKUP($A551,'Spring 2023 PVI'!$B558:$AZ558,30,FALSE)),0,(VLOOKUP($A551,'Spring 2023 PVI'!$B558:$AZ558,30,FALSE)))</f>
        <v>0</v>
      </c>
      <c r="AN551" s="402">
        <f t="shared" si="221"/>
        <v>0</v>
      </c>
      <c r="AO551" s="404">
        <f t="shared" si="222"/>
        <v>0</v>
      </c>
      <c r="AP551" s="384">
        <f t="shared" si="223"/>
        <v>826.5</v>
      </c>
      <c r="AQ551" s="403"/>
      <c r="AR551" s="403" t="e">
        <f>VLOOKUP($A551,'Data EYFSS Indica'!$C:$AQ,27,0)</f>
        <v>#N/A</v>
      </c>
      <c r="AS551" s="403" t="e">
        <f>VLOOKUP($A551,'Data EYFSS Indica'!$C:$AQ,28,0)</f>
        <v>#N/A</v>
      </c>
      <c r="AT551" s="409" t="e">
        <f t="shared" si="224"/>
        <v>#N/A</v>
      </c>
      <c r="AU551" s="409" t="e">
        <f>(VLOOKUP($A551,'Data EYFSS Indica'!$C:$AQ,24,0))/3.2*AU$3</f>
        <v>#N/A</v>
      </c>
      <c r="AV551" s="413" t="e">
        <f t="shared" si="225"/>
        <v>#N/A</v>
      </c>
      <c r="AW551" s="410" t="e">
        <f t="shared" si="215"/>
        <v>#N/A</v>
      </c>
      <c r="AX551" s="410" t="e">
        <f t="shared" si="216"/>
        <v>#N/A</v>
      </c>
      <c r="AY551" s="410" t="e">
        <f t="shared" si="217"/>
        <v>#N/A</v>
      </c>
      <c r="AZ551" s="642">
        <f>(SUMIF('Spring 2023 School'!B:B,Budget!A551,'Spring 2023 School'!AG:AG)+SUMIF('Summer 2023 School'!B:B,Budget!A551,'Summer 2023 School'!AG:AG)+SUMIF('Autumn 2023 School'!B:B,Budget!A551,'Autumn 2023 School'!AG:AG))</f>
        <v>0</v>
      </c>
      <c r="BA551" s="410">
        <f t="shared" si="218"/>
        <v>0</v>
      </c>
      <c r="BI551">
        <f t="shared" si="229"/>
        <v>0</v>
      </c>
      <c r="BJ551">
        <f t="shared" si="230"/>
        <v>1125</v>
      </c>
      <c r="BK551">
        <f t="shared" si="231"/>
        <v>0</v>
      </c>
    </row>
    <row r="552" spans="1:63" x14ac:dyDescent="0.35">
      <c r="A552" s="231">
        <v>50481</v>
      </c>
      <c r="B552" t="s">
        <v>672</v>
      </c>
      <c r="C552" s="231">
        <f>IF(ISNA(VLOOKUP($A552,'Spring 2023 PVI'!$B$3:$AF$220,6,FALSE)),0,(VLOOKUP($A552,'Spring 2023 PVI'!$B$3:$AF$220,6,FALSE)))</f>
        <v>0</v>
      </c>
      <c r="D552" s="231">
        <f>IF(ISNA(VLOOKUP($A552,'Summer 2023 PVI'!$B$2:$AF$217,6,FALSE)),0,(VLOOKUP($A552,'Summer 2023 PVI'!$B$2:$AF$217,6,FALSE)))</f>
        <v>0</v>
      </c>
      <c r="E552" s="231">
        <f>IF(ISNA(VLOOKUP($A552,'Autumn 2023 PVI'!$B$2:$AH$214,6,FALSE)),0,(VLOOKUP($A552,'Autumn 2023 PVI'!$B$2:$AH$214,6,FALSE)))</f>
        <v>0</v>
      </c>
      <c r="F552" s="231">
        <f>IF(ISNA(VLOOKUP($A552,'Spring 2023 PVI'!$B$3:$AF$219,9,FALSE)),0,(VLOOKUP($A552,'Spring 2023 PVI'!$B$3:$AF$219,8,FALSE)))</f>
        <v>0</v>
      </c>
      <c r="G552" s="231">
        <f>IF(ISNA(VLOOKUP($A552,'Summer 2023 PVI'!$B$2:$AF$216,9,FALSE)),0,(VLOOKUP($A552,'Summer 2023 PVI'!$B$2:$AF$216,8,FALSE)))</f>
        <v>0</v>
      </c>
      <c r="H552" s="231">
        <f>IF(ISNA(VLOOKUP($A552,'Autumn 2023 PVI'!$B$2:$AH$214,9,FALSE)),0,(VLOOKUP($A552,'Autumn 2023 PVI'!$B$2:$AH$214,9,FALSE)))</f>
        <v>0</v>
      </c>
      <c r="I552" s="231">
        <f>IF(ISNA(VLOOKUP($A552,'Spring 2023 PVI'!$B$3:$AF$219,13,FALSE)),0,(VLOOKUP($A552,'Spring 2023 PVI'!$B$3:$AF$219,13,FALSE)))</f>
        <v>0</v>
      </c>
      <c r="J552" s="231">
        <f>IF(ISNA(VLOOKUP($A552,'Summer 2023 PVI'!$B$2:$AF$216,13,FALSE)),0,(VLOOKUP($A552,'Summer 2023 PVI'!$B$2:$AF$216,13,FALSE)))</f>
        <v>0</v>
      </c>
      <c r="K552" s="231">
        <f>IF(ISNA(VLOOKUP($A552,'Autumn 2023 PVI'!$B$2:$AH$214,13,FALSE)),0,(VLOOKUP($A552,'Autumn 2023 PVI'!$B$2:$AH$214,13,FALSE)))</f>
        <v>0</v>
      </c>
      <c r="L552" s="231">
        <f>IF(ISNA(VLOOKUP($A552,'Spring 2023 PVI'!$B$3:$AF$219,16,FALSE)),0,(VLOOKUP($A552,'Spring 2023 PVI'!$B$3:$AF$219,16,FALSE)))</f>
        <v>0</v>
      </c>
      <c r="M552" s="231">
        <f>IF(ISNA(VLOOKUP($A552,'Summer 2023 PVI'!$B$2:$AF$216,16,FALSE)),0,(VLOOKUP($A552,'Summer 2023 PVI'!$B$2:$AF$216,16,FALSE)))</f>
        <v>0</v>
      </c>
      <c r="N552" s="231">
        <f>IF(ISNA(VLOOKUP($A552,'Autumn 2023 PVI'!$B$2:$AH$214,16,FALSE)),0,(VLOOKUP($A552,'Autumn 2023 PVI'!$B$2:$AH$214,16,FALSE)))</f>
        <v>0</v>
      </c>
      <c r="O552" s="231">
        <f>IF(ISNA(VLOOKUP($A552,'Spring 2023 PVI'!$B$3:$AF$219,3,FALSE)),0,(VLOOKUP($A552,'Spring 2023 PVI'!$B$3:$AF$219,3,FALSE)))</f>
        <v>0</v>
      </c>
      <c r="P552" s="231">
        <f>IF(ISNA(VLOOKUP($A552,'Summer 2023 PVI'!$B$3:$AF$216,3,FALSE)),0,(VLOOKUP($A552,'Summer 2023 PVI'!$B$2:$AF$216,3,FALSE)))</f>
        <v>0</v>
      </c>
      <c r="Q552" s="231">
        <f>IF(ISNA(VLOOKUP($A552,'Autumn 2023 PVI'!$B$2:$AF$214,3,FALSE)),0,(VLOOKUP($A552,'Autumn 2023 PVI'!$B$2:$AF$214,3,FALSE)))</f>
        <v>0</v>
      </c>
      <c r="R552" s="231">
        <f>IF(ISNA(VLOOKUP($A552,'Spring 2023 PVI'!$B$3:$AF$219,10,FALSE)),0,(VLOOKUP($A552,'Spring 2023 PVI'!$B$3:$AF$219,10,FALSE)))</f>
        <v>0</v>
      </c>
      <c r="S552" s="231">
        <f>IF(ISNA(VLOOKUP($A552,'Summer 2023 PVI'!$B$2:$AF$216,10,FALSE)),0,(VLOOKUP($A552,'Summer 2023 PVI'!$B$2:$AF$216,10,FALSE)))</f>
        <v>0</v>
      </c>
      <c r="T552" s="231">
        <f>IF(ISNA(VLOOKUP($A552,'Autumn 2023 PVI'!$B$2:$AH$214,10,FALSE)),0,(VLOOKUP($A552,'Autumn 2023 PVI'!$B$2:$AH$214,10,FALSE)))</f>
        <v>0</v>
      </c>
      <c r="U552" s="231">
        <f>IF(ISNA(VLOOKUP($A552,'Spring 2023 PVI'!$B$3:$AF$219,26,FALSE)),0,(VLOOKUP($A552,'Spring 2023 PVI'!$B$3:$AF$219,26,FALSE)))</f>
        <v>0</v>
      </c>
      <c r="V552" s="231">
        <f>IF(ISNA(VLOOKUP($A552,'Spring 2023 PVI'!$B$3:$AF$219,26,FALSE)),0,(VLOOKUP($A552,'Spring 2023 PVI'!$B$3:$AF$219,26,FALSE)))</f>
        <v>0</v>
      </c>
      <c r="W552" s="231">
        <f>IF(ISNA(VLOOKUP($A552,'Spring 2023 PVI'!$B$3:$AF$219,26,FALSE)),0,(VLOOKUP($A552,'Spring 2023 PVI'!$B$3:$AF$219,26,FALSE)))</f>
        <v>0</v>
      </c>
      <c r="X552" s="231">
        <f>IF(ISNA(VLOOKUP($A552,'Spring 2023 PVI'!$B$3:$AF$219,27,FALSE)),0,(VLOOKUP($A552,'Spring 2023 PVI'!$B$3:$AF$219,27,FALSE)))</f>
        <v>0</v>
      </c>
      <c r="Y552" s="231">
        <f>IF(ISNA(VLOOKUP($A552,'Spring 2023 PVI'!$B$3:$AF$219,27,FALSE)),0,(VLOOKUP($A552,'Spring 2023 PVI'!$B$3:$AF$219,27,FALSE)))</f>
        <v>0</v>
      </c>
      <c r="Z552" s="231">
        <f>IF(ISNA(VLOOKUP($A552,'Spring 2023 PVI'!$B$3:$AF$219,27,FALSE)),0,(VLOOKUP($A552,'Spring 2023 PVI'!$B$3:$AF$219,27,FALSE)))</f>
        <v>0</v>
      </c>
      <c r="AA552" s="231">
        <f>IF(ISNA(VLOOKUP($A552,'Spring 2023 PVI'!$B$3:$AF$219,28,FALSE)),0,(VLOOKUP($A552,'Spring 2023 PVI'!$B$3:$AF$219,28,FALSE)))</f>
        <v>0</v>
      </c>
      <c r="AB552" s="231">
        <f>IF(ISNA(VLOOKUP($A552,'Spring 2023 PVI'!$B$3:$AF$219,28,FALSE)),0,(VLOOKUP($A552,'Spring 2023 PVI'!$B$3:$AF$219,28,FALSE)))</f>
        <v>0</v>
      </c>
      <c r="AC552" s="231">
        <f>IF(ISNA(VLOOKUP($A552,'Spring 2023 PVI'!$B$3:$AF$219,28,FALSE)),0,(VLOOKUP($A552,'Spring 2023 PVI'!$B$3:$AF$219,28,FALSE)))</f>
        <v>0</v>
      </c>
      <c r="AD552" s="384">
        <f t="shared" si="219"/>
        <v>0</v>
      </c>
      <c r="AE552" s="403">
        <v>45</v>
      </c>
      <c r="AF552" s="403">
        <v>0</v>
      </c>
      <c r="AG552" s="403">
        <v>30</v>
      </c>
      <c r="AH552" s="384">
        <f t="shared" si="226"/>
        <v>1043.0999999999999</v>
      </c>
      <c r="AI552" s="384">
        <f t="shared" si="227"/>
        <v>0</v>
      </c>
      <c r="AJ552" s="384">
        <f t="shared" si="228"/>
        <v>91.2</v>
      </c>
      <c r="AK552" s="384">
        <f t="shared" si="220"/>
        <v>1134.3</v>
      </c>
      <c r="AL552" s="403">
        <f>IF(ISNA(VLOOKUP($A552,'Spring 2023 PVI'!$B559:$AD559,29,FALSE)),0,(VLOOKUP($A552,'Spring 2023 PVI'!$B559:$AD559,29,FALSE)))</f>
        <v>0</v>
      </c>
      <c r="AM552" s="403">
        <f>IF(ISNA(VLOOKUP($A552,'Spring 2023 PVI'!$B559:$AZ559,30,FALSE)),0,(VLOOKUP($A552,'Spring 2023 PVI'!$B559:$AZ559,30,FALSE)))</f>
        <v>0</v>
      </c>
      <c r="AN552" s="402">
        <f t="shared" si="221"/>
        <v>0</v>
      </c>
      <c r="AO552" s="404">
        <f t="shared" si="222"/>
        <v>0</v>
      </c>
      <c r="AP552" s="384">
        <f t="shared" si="223"/>
        <v>1134.3</v>
      </c>
      <c r="AQ552" s="403"/>
      <c r="AR552" s="403" t="e">
        <f>VLOOKUP($A552,'Data EYFSS Indica'!$C:$AQ,27,0)</f>
        <v>#N/A</v>
      </c>
      <c r="AS552" s="403" t="e">
        <f>VLOOKUP($A552,'Data EYFSS Indica'!$C:$AQ,28,0)</f>
        <v>#N/A</v>
      </c>
      <c r="AT552" s="409" t="e">
        <f t="shared" si="224"/>
        <v>#N/A</v>
      </c>
      <c r="AU552" s="409" t="e">
        <f>(VLOOKUP($A552,'Data EYFSS Indica'!$C:$AQ,24,0))/3.2*AU$3</f>
        <v>#N/A</v>
      </c>
      <c r="AV552" s="413" t="e">
        <f t="shared" si="225"/>
        <v>#N/A</v>
      </c>
      <c r="AW552" s="410" t="e">
        <f t="shared" si="215"/>
        <v>#N/A</v>
      </c>
      <c r="AX552" s="410" t="e">
        <f t="shared" si="216"/>
        <v>#N/A</v>
      </c>
      <c r="AY552" s="410" t="e">
        <f t="shared" si="217"/>
        <v>#N/A</v>
      </c>
      <c r="AZ552" s="642">
        <f>(SUMIF('Spring 2023 School'!B:B,Budget!A552,'Spring 2023 School'!AG:AG)+SUMIF('Summer 2023 School'!B:B,Budget!A552,'Summer 2023 School'!AG:AG)+SUMIF('Autumn 2023 School'!B:B,Budget!A552,'Autumn 2023 School'!AG:AG))</f>
        <v>2</v>
      </c>
      <c r="BA552" s="410">
        <f t="shared" si="218"/>
        <v>1820</v>
      </c>
      <c r="BI552">
        <f t="shared" si="229"/>
        <v>675</v>
      </c>
      <c r="BJ552">
        <f t="shared" si="230"/>
        <v>0</v>
      </c>
      <c r="BK552">
        <f t="shared" si="231"/>
        <v>450</v>
      </c>
    </row>
    <row r="553" spans="1:63" x14ac:dyDescent="0.35">
      <c r="A553" s="231">
        <v>50495</v>
      </c>
      <c r="B553" t="s">
        <v>673</v>
      </c>
      <c r="C553" s="231">
        <f>IF(ISNA(VLOOKUP($A553,'Spring 2023 PVI'!$B$3:$AF$220,6,FALSE)),0,(VLOOKUP($A553,'Spring 2023 PVI'!$B$3:$AF$220,6,FALSE)))</f>
        <v>0</v>
      </c>
      <c r="D553" s="231">
        <f>IF(ISNA(VLOOKUP($A553,'Summer 2023 PVI'!$B$2:$AF$217,6,FALSE)),0,(VLOOKUP($A553,'Summer 2023 PVI'!$B$2:$AF$217,6,FALSE)))</f>
        <v>0</v>
      </c>
      <c r="E553" s="231">
        <f>IF(ISNA(VLOOKUP($A553,'Autumn 2023 PVI'!$B$2:$AH$214,6,FALSE)),0,(VLOOKUP($A553,'Autumn 2023 PVI'!$B$2:$AH$214,6,FALSE)))</f>
        <v>0</v>
      </c>
      <c r="F553" s="231">
        <f>IF(ISNA(VLOOKUP($A553,'Spring 2023 PVI'!$B$3:$AF$219,9,FALSE)),0,(VLOOKUP($A553,'Spring 2023 PVI'!$B$3:$AF$219,8,FALSE)))</f>
        <v>0</v>
      </c>
      <c r="G553" s="231">
        <f>IF(ISNA(VLOOKUP($A553,'Summer 2023 PVI'!$B$2:$AF$216,9,FALSE)),0,(VLOOKUP($A553,'Summer 2023 PVI'!$B$2:$AF$216,8,FALSE)))</f>
        <v>0</v>
      </c>
      <c r="H553" s="231">
        <f>IF(ISNA(VLOOKUP($A553,'Autumn 2023 PVI'!$B$2:$AH$214,9,FALSE)),0,(VLOOKUP($A553,'Autumn 2023 PVI'!$B$2:$AH$214,9,FALSE)))</f>
        <v>0</v>
      </c>
      <c r="I553" s="231">
        <f>IF(ISNA(VLOOKUP($A553,'Spring 2023 PVI'!$B$3:$AF$219,13,FALSE)),0,(VLOOKUP($A553,'Spring 2023 PVI'!$B$3:$AF$219,13,FALSE)))</f>
        <v>0</v>
      </c>
      <c r="J553" s="231">
        <f>IF(ISNA(VLOOKUP($A553,'Summer 2023 PVI'!$B$2:$AF$216,13,FALSE)),0,(VLOOKUP($A553,'Summer 2023 PVI'!$B$2:$AF$216,13,FALSE)))</f>
        <v>0</v>
      </c>
      <c r="K553" s="231">
        <f>IF(ISNA(VLOOKUP($A553,'Autumn 2023 PVI'!$B$2:$AH$214,13,FALSE)),0,(VLOOKUP($A553,'Autumn 2023 PVI'!$B$2:$AH$214,13,FALSE)))</f>
        <v>0</v>
      </c>
      <c r="L553" s="231">
        <f>IF(ISNA(VLOOKUP($A553,'Spring 2023 PVI'!$B$3:$AF$219,16,FALSE)),0,(VLOOKUP($A553,'Spring 2023 PVI'!$B$3:$AF$219,16,FALSE)))</f>
        <v>0</v>
      </c>
      <c r="M553" s="231">
        <f>IF(ISNA(VLOOKUP($A553,'Summer 2023 PVI'!$B$2:$AF$216,16,FALSE)),0,(VLOOKUP($A553,'Summer 2023 PVI'!$B$2:$AF$216,16,FALSE)))</f>
        <v>0</v>
      </c>
      <c r="N553" s="231">
        <f>IF(ISNA(VLOOKUP($A553,'Autumn 2023 PVI'!$B$2:$AH$214,16,FALSE)),0,(VLOOKUP($A553,'Autumn 2023 PVI'!$B$2:$AH$214,16,FALSE)))</f>
        <v>0</v>
      </c>
      <c r="O553" s="231">
        <f>IF(ISNA(VLOOKUP($A553,'Spring 2023 PVI'!$B$3:$AF$219,3,FALSE)),0,(VLOOKUP($A553,'Spring 2023 PVI'!$B$3:$AF$219,3,FALSE)))</f>
        <v>0</v>
      </c>
      <c r="P553" s="231">
        <f>IF(ISNA(VLOOKUP($A553,'Summer 2023 PVI'!$B$3:$AF$216,3,FALSE)),0,(VLOOKUP($A553,'Summer 2023 PVI'!$B$2:$AF$216,3,FALSE)))</f>
        <v>0</v>
      </c>
      <c r="Q553" s="231">
        <f>IF(ISNA(VLOOKUP($A553,'Autumn 2023 PVI'!$B$2:$AF$214,3,FALSE)),0,(VLOOKUP($A553,'Autumn 2023 PVI'!$B$2:$AF$214,3,FALSE)))</f>
        <v>0</v>
      </c>
      <c r="R553" s="231">
        <f>IF(ISNA(VLOOKUP($A553,'Spring 2023 PVI'!$B$3:$AF$219,10,FALSE)),0,(VLOOKUP($A553,'Spring 2023 PVI'!$B$3:$AF$219,10,FALSE)))</f>
        <v>0</v>
      </c>
      <c r="S553" s="231">
        <f>IF(ISNA(VLOOKUP($A553,'Summer 2023 PVI'!$B$2:$AF$216,10,FALSE)),0,(VLOOKUP($A553,'Summer 2023 PVI'!$B$2:$AF$216,10,FALSE)))</f>
        <v>0</v>
      </c>
      <c r="T553" s="231">
        <f>IF(ISNA(VLOOKUP($A553,'Autumn 2023 PVI'!$B$2:$AH$214,10,FALSE)),0,(VLOOKUP($A553,'Autumn 2023 PVI'!$B$2:$AH$214,10,FALSE)))</f>
        <v>0</v>
      </c>
      <c r="U553" s="231">
        <f>IF(ISNA(VLOOKUP($A553,'Spring 2023 PVI'!$B$3:$AF$219,26,FALSE)),0,(VLOOKUP($A553,'Spring 2023 PVI'!$B$3:$AF$219,26,FALSE)))</f>
        <v>0</v>
      </c>
      <c r="V553" s="231">
        <f>IF(ISNA(VLOOKUP($A553,'Spring 2023 PVI'!$B$3:$AF$219,26,FALSE)),0,(VLOOKUP($A553,'Spring 2023 PVI'!$B$3:$AF$219,26,FALSE)))</f>
        <v>0</v>
      </c>
      <c r="W553" s="231">
        <f>IF(ISNA(VLOOKUP($A553,'Spring 2023 PVI'!$B$3:$AF$219,26,FALSE)),0,(VLOOKUP($A553,'Spring 2023 PVI'!$B$3:$AF$219,26,FALSE)))</f>
        <v>0</v>
      </c>
      <c r="X553" s="231">
        <f>IF(ISNA(VLOOKUP($A553,'Spring 2023 PVI'!$B$3:$AF$219,27,FALSE)),0,(VLOOKUP($A553,'Spring 2023 PVI'!$B$3:$AF$219,27,FALSE)))</f>
        <v>0</v>
      </c>
      <c r="Y553" s="231">
        <f>IF(ISNA(VLOOKUP($A553,'Spring 2023 PVI'!$B$3:$AF$219,27,FALSE)),0,(VLOOKUP($A553,'Spring 2023 PVI'!$B$3:$AF$219,27,FALSE)))</f>
        <v>0</v>
      </c>
      <c r="Z553" s="231">
        <f>IF(ISNA(VLOOKUP($A553,'Spring 2023 PVI'!$B$3:$AF$219,27,FALSE)),0,(VLOOKUP($A553,'Spring 2023 PVI'!$B$3:$AF$219,27,FALSE)))</f>
        <v>0</v>
      </c>
      <c r="AA553" s="231">
        <f>IF(ISNA(VLOOKUP($A553,'Spring 2023 PVI'!$B$3:$AF$219,28,FALSE)),0,(VLOOKUP($A553,'Spring 2023 PVI'!$B$3:$AF$219,28,FALSE)))</f>
        <v>0</v>
      </c>
      <c r="AB553" s="231">
        <f>IF(ISNA(VLOOKUP($A553,'Spring 2023 PVI'!$B$3:$AF$219,28,FALSE)),0,(VLOOKUP($A553,'Spring 2023 PVI'!$B$3:$AF$219,28,FALSE)))</f>
        <v>0</v>
      </c>
      <c r="AC553" s="231">
        <f>IF(ISNA(VLOOKUP($A553,'Spring 2023 PVI'!$B$3:$AF$219,28,FALSE)),0,(VLOOKUP($A553,'Spring 2023 PVI'!$B$3:$AF$219,28,FALSE)))</f>
        <v>0</v>
      </c>
      <c r="AD553" s="384">
        <f t="shared" si="219"/>
        <v>0</v>
      </c>
      <c r="AE553" s="403">
        <v>0</v>
      </c>
      <c r="AF553" s="403">
        <v>0</v>
      </c>
      <c r="AG553" s="403">
        <v>0</v>
      </c>
      <c r="AH553" s="384">
        <f t="shared" si="226"/>
        <v>0</v>
      </c>
      <c r="AI553" s="384">
        <f t="shared" si="227"/>
        <v>0</v>
      </c>
      <c r="AJ553" s="384">
        <f t="shared" si="228"/>
        <v>0</v>
      </c>
      <c r="AK553" s="384">
        <f t="shared" si="220"/>
        <v>0</v>
      </c>
      <c r="AL553" s="403">
        <f>IF(ISNA(VLOOKUP($A553,'Spring 2023 PVI'!$B560:$AD560,29,FALSE)),0,(VLOOKUP($A553,'Spring 2023 PVI'!$B560:$AD560,29,FALSE)))</f>
        <v>0</v>
      </c>
      <c r="AM553" s="403">
        <f>IF(ISNA(VLOOKUP($A553,'Spring 2023 PVI'!$B560:$AZ560,30,FALSE)),0,(VLOOKUP($A553,'Spring 2023 PVI'!$B560:$AZ560,30,FALSE)))</f>
        <v>0</v>
      </c>
      <c r="AN553" s="402">
        <f t="shared" si="221"/>
        <v>0</v>
      </c>
      <c r="AO553" s="404">
        <f t="shared" si="222"/>
        <v>0</v>
      </c>
      <c r="AP553" s="384">
        <f t="shared" si="223"/>
        <v>0</v>
      </c>
      <c r="AQ553" s="403"/>
      <c r="AR553" s="403" t="e">
        <f>VLOOKUP($A553,'Data EYFSS Indica'!$C:$AQ,27,0)</f>
        <v>#N/A</v>
      </c>
      <c r="AS553" s="403" t="e">
        <f>VLOOKUP($A553,'Data EYFSS Indica'!$C:$AQ,28,0)</f>
        <v>#N/A</v>
      </c>
      <c r="AT553" s="409" t="e">
        <f t="shared" si="224"/>
        <v>#N/A</v>
      </c>
      <c r="AU553" s="409" t="e">
        <f>(VLOOKUP($A553,'Data EYFSS Indica'!$C:$AQ,24,0))/3.2*AU$3</f>
        <v>#N/A</v>
      </c>
      <c r="AV553" s="413" t="e">
        <f t="shared" si="225"/>
        <v>#N/A</v>
      </c>
      <c r="AW553" s="410" t="e">
        <f t="shared" si="215"/>
        <v>#N/A</v>
      </c>
      <c r="AX553" s="410" t="e">
        <f t="shared" si="216"/>
        <v>#N/A</v>
      </c>
      <c r="AY553" s="410" t="e">
        <f t="shared" si="217"/>
        <v>#N/A</v>
      </c>
      <c r="AZ553" s="642">
        <f>(SUMIF('Spring 2023 School'!B:B,Budget!A553,'Spring 2023 School'!AG:AG)+SUMIF('Summer 2023 School'!B:B,Budget!A553,'Summer 2023 School'!AG:AG)+SUMIF('Autumn 2023 School'!B:B,Budget!A553,'Autumn 2023 School'!AG:AG))</f>
        <v>0</v>
      </c>
      <c r="BA553" s="410">
        <f t="shared" si="218"/>
        <v>0</v>
      </c>
      <c r="BI553">
        <f t="shared" si="229"/>
        <v>0</v>
      </c>
      <c r="BJ553">
        <f t="shared" si="230"/>
        <v>0</v>
      </c>
      <c r="BK553">
        <f t="shared" si="231"/>
        <v>0</v>
      </c>
    </row>
    <row r="554" spans="1:63" x14ac:dyDescent="0.35">
      <c r="A554" s="231">
        <v>50506</v>
      </c>
      <c r="B554" t="s">
        <v>674</v>
      </c>
      <c r="C554" s="231">
        <f>IF(ISNA(VLOOKUP($A554,'Spring 2023 PVI'!$B$3:$AF$220,6,FALSE)),0,(VLOOKUP($A554,'Spring 2023 PVI'!$B$3:$AF$220,6,FALSE)))</f>
        <v>0</v>
      </c>
      <c r="D554" s="231">
        <f>IF(ISNA(VLOOKUP($A554,'Summer 2023 PVI'!$B$2:$AF$217,6,FALSE)),0,(VLOOKUP($A554,'Summer 2023 PVI'!$B$2:$AF$217,6,FALSE)))</f>
        <v>0</v>
      </c>
      <c r="E554" s="231">
        <f>IF(ISNA(VLOOKUP($A554,'Autumn 2023 PVI'!$B$2:$AH$214,6,FALSE)),0,(VLOOKUP($A554,'Autumn 2023 PVI'!$B$2:$AH$214,6,FALSE)))</f>
        <v>0</v>
      </c>
      <c r="F554" s="231">
        <f>IF(ISNA(VLOOKUP($A554,'Spring 2023 PVI'!$B$3:$AF$219,9,FALSE)),0,(VLOOKUP($A554,'Spring 2023 PVI'!$B$3:$AF$219,8,FALSE)))</f>
        <v>0</v>
      </c>
      <c r="G554" s="231">
        <f>IF(ISNA(VLOOKUP($A554,'Summer 2023 PVI'!$B$2:$AF$216,9,FALSE)),0,(VLOOKUP($A554,'Summer 2023 PVI'!$B$2:$AF$216,8,FALSE)))</f>
        <v>0</v>
      </c>
      <c r="H554" s="231">
        <f>IF(ISNA(VLOOKUP($A554,'Autumn 2023 PVI'!$B$2:$AH$214,9,FALSE)),0,(VLOOKUP($A554,'Autumn 2023 PVI'!$B$2:$AH$214,9,FALSE)))</f>
        <v>0</v>
      </c>
      <c r="I554" s="231">
        <f>IF(ISNA(VLOOKUP($A554,'Spring 2023 PVI'!$B$3:$AF$219,13,FALSE)),0,(VLOOKUP($A554,'Spring 2023 PVI'!$B$3:$AF$219,13,FALSE)))</f>
        <v>0</v>
      </c>
      <c r="J554" s="231">
        <f>IF(ISNA(VLOOKUP($A554,'Summer 2023 PVI'!$B$2:$AF$216,13,FALSE)),0,(VLOOKUP($A554,'Summer 2023 PVI'!$B$2:$AF$216,13,FALSE)))</f>
        <v>0</v>
      </c>
      <c r="K554" s="231">
        <f>IF(ISNA(VLOOKUP($A554,'Autumn 2023 PVI'!$B$2:$AH$214,13,FALSE)),0,(VLOOKUP($A554,'Autumn 2023 PVI'!$B$2:$AH$214,13,FALSE)))</f>
        <v>0</v>
      </c>
      <c r="L554" s="231">
        <f>IF(ISNA(VLOOKUP($A554,'Spring 2023 PVI'!$B$3:$AF$219,16,FALSE)),0,(VLOOKUP($A554,'Spring 2023 PVI'!$B$3:$AF$219,16,FALSE)))</f>
        <v>0</v>
      </c>
      <c r="M554" s="231">
        <f>IF(ISNA(VLOOKUP($A554,'Summer 2023 PVI'!$B$2:$AF$216,16,FALSE)),0,(VLOOKUP($A554,'Summer 2023 PVI'!$B$2:$AF$216,16,FALSE)))</f>
        <v>0</v>
      </c>
      <c r="N554" s="231">
        <f>IF(ISNA(VLOOKUP($A554,'Autumn 2023 PVI'!$B$2:$AH$214,16,FALSE)),0,(VLOOKUP($A554,'Autumn 2023 PVI'!$B$2:$AH$214,16,FALSE)))</f>
        <v>0</v>
      </c>
      <c r="O554" s="231">
        <f>IF(ISNA(VLOOKUP($A554,'Spring 2023 PVI'!$B$3:$AF$219,3,FALSE)),0,(VLOOKUP($A554,'Spring 2023 PVI'!$B$3:$AF$219,3,FALSE)))</f>
        <v>0</v>
      </c>
      <c r="P554" s="231">
        <f>IF(ISNA(VLOOKUP($A554,'Summer 2023 PVI'!$B$3:$AF$216,3,FALSE)),0,(VLOOKUP($A554,'Summer 2023 PVI'!$B$2:$AF$216,3,FALSE)))</f>
        <v>0</v>
      </c>
      <c r="Q554" s="231">
        <f>IF(ISNA(VLOOKUP($A554,'Autumn 2023 PVI'!$B$2:$AF$214,3,FALSE)),0,(VLOOKUP($A554,'Autumn 2023 PVI'!$B$2:$AF$214,3,FALSE)))</f>
        <v>0</v>
      </c>
      <c r="R554" s="231">
        <f>IF(ISNA(VLOOKUP($A554,'Spring 2023 PVI'!$B$3:$AF$219,10,FALSE)),0,(VLOOKUP($A554,'Spring 2023 PVI'!$B$3:$AF$219,10,FALSE)))</f>
        <v>0</v>
      </c>
      <c r="S554" s="231">
        <f>IF(ISNA(VLOOKUP($A554,'Summer 2023 PVI'!$B$2:$AF$216,10,FALSE)),0,(VLOOKUP($A554,'Summer 2023 PVI'!$B$2:$AF$216,10,FALSE)))</f>
        <v>0</v>
      </c>
      <c r="T554" s="231">
        <f>IF(ISNA(VLOOKUP($A554,'Autumn 2023 PVI'!$B$2:$AH$214,10,FALSE)),0,(VLOOKUP($A554,'Autumn 2023 PVI'!$B$2:$AH$214,10,FALSE)))</f>
        <v>0</v>
      </c>
      <c r="U554" s="231">
        <f>IF(ISNA(VLOOKUP($A554,'Spring 2023 PVI'!$B$3:$AF$219,26,FALSE)),0,(VLOOKUP($A554,'Spring 2023 PVI'!$B$3:$AF$219,26,FALSE)))</f>
        <v>0</v>
      </c>
      <c r="V554" s="231">
        <f>IF(ISNA(VLOOKUP($A554,'Spring 2023 PVI'!$B$3:$AF$219,26,FALSE)),0,(VLOOKUP($A554,'Spring 2023 PVI'!$B$3:$AF$219,26,FALSE)))</f>
        <v>0</v>
      </c>
      <c r="W554" s="231">
        <f>IF(ISNA(VLOOKUP($A554,'Spring 2023 PVI'!$B$3:$AF$219,26,FALSE)),0,(VLOOKUP($A554,'Spring 2023 PVI'!$B$3:$AF$219,26,FALSE)))</f>
        <v>0</v>
      </c>
      <c r="X554" s="231">
        <f>IF(ISNA(VLOOKUP($A554,'Spring 2023 PVI'!$B$3:$AF$219,27,FALSE)),0,(VLOOKUP($A554,'Spring 2023 PVI'!$B$3:$AF$219,27,FALSE)))</f>
        <v>0</v>
      </c>
      <c r="Y554" s="231">
        <f>IF(ISNA(VLOOKUP($A554,'Spring 2023 PVI'!$B$3:$AF$219,27,FALSE)),0,(VLOOKUP($A554,'Spring 2023 PVI'!$B$3:$AF$219,27,FALSE)))</f>
        <v>0</v>
      </c>
      <c r="Z554" s="231">
        <f>IF(ISNA(VLOOKUP($A554,'Spring 2023 PVI'!$B$3:$AF$219,27,FALSE)),0,(VLOOKUP($A554,'Spring 2023 PVI'!$B$3:$AF$219,27,FALSE)))</f>
        <v>0</v>
      </c>
      <c r="AA554" s="231">
        <f>IF(ISNA(VLOOKUP($A554,'Spring 2023 PVI'!$B$3:$AF$219,28,FALSE)),0,(VLOOKUP($A554,'Spring 2023 PVI'!$B$3:$AF$219,28,FALSE)))</f>
        <v>0</v>
      </c>
      <c r="AB554" s="231">
        <f>IF(ISNA(VLOOKUP($A554,'Spring 2023 PVI'!$B$3:$AF$219,28,FALSE)),0,(VLOOKUP($A554,'Spring 2023 PVI'!$B$3:$AF$219,28,FALSE)))</f>
        <v>0</v>
      </c>
      <c r="AC554" s="231">
        <f>IF(ISNA(VLOOKUP($A554,'Spring 2023 PVI'!$B$3:$AF$219,28,FALSE)),0,(VLOOKUP($A554,'Spring 2023 PVI'!$B$3:$AF$219,28,FALSE)))</f>
        <v>0</v>
      </c>
      <c r="AD554" s="384">
        <f t="shared" si="219"/>
        <v>0</v>
      </c>
      <c r="AE554" s="403">
        <v>0</v>
      </c>
      <c r="AF554" s="403">
        <v>0</v>
      </c>
      <c r="AG554" s="403">
        <v>0</v>
      </c>
      <c r="AH554" s="384">
        <f t="shared" si="226"/>
        <v>0</v>
      </c>
      <c r="AI554" s="384">
        <f t="shared" si="227"/>
        <v>0</v>
      </c>
      <c r="AJ554" s="384">
        <f t="shared" si="228"/>
        <v>0</v>
      </c>
      <c r="AK554" s="384">
        <f t="shared" si="220"/>
        <v>0</v>
      </c>
      <c r="AL554" s="403">
        <f>IF(ISNA(VLOOKUP($A554,'Spring 2023 PVI'!$B561:$AD561,29,FALSE)),0,(VLOOKUP($A554,'Spring 2023 PVI'!$B561:$AD561,29,FALSE)))</f>
        <v>0</v>
      </c>
      <c r="AM554" s="403">
        <f>IF(ISNA(VLOOKUP($A554,'Spring 2023 PVI'!$B561:$AZ561,30,FALSE)),0,(VLOOKUP($A554,'Spring 2023 PVI'!$B561:$AZ561,30,FALSE)))</f>
        <v>0</v>
      </c>
      <c r="AN554" s="402">
        <f t="shared" si="221"/>
        <v>0</v>
      </c>
      <c r="AO554" s="404">
        <f t="shared" si="222"/>
        <v>0</v>
      </c>
      <c r="AP554" s="384">
        <f t="shared" si="223"/>
        <v>0</v>
      </c>
      <c r="AQ554" s="403"/>
      <c r="AR554" s="403" t="e">
        <f>VLOOKUP($A554,'Data EYFSS Indica'!$C:$AQ,27,0)</f>
        <v>#N/A</v>
      </c>
      <c r="AS554" s="403" t="e">
        <f>VLOOKUP($A554,'Data EYFSS Indica'!$C:$AQ,28,0)</f>
        <v>#N/A</v>
      </c>
      <c r="AT554" s="409" t="e">
        <f t="shared" si="224"/>
        <v>#N/A</v>
      </c>
      <c r="AU554" s="409" t="e">
        <f>(VLOOKUP($A554,'Data EYFSS Indica'!$C:$AQ,24,0))/3.2*AU$3</f>
        <v>#N/A</v>
      </c>
      <c r="AV554" s="413" t="e">
        <f t="shared" si="225"/>
        <v>#N/A</v>
      </c>
      <c r="AW554" s="410" t="e">
        <f t="shared" si="215"/>
        <v>#N/A</v>
      </c>
      <c r="AX554" s="410" t="e">
        <f t="shared" si="216"/>
        <v>#N/A</v>
      </c>
      <c r="AY554" s="410" t="e">
        <f t="shared" si="217"/>
        <v>#N/A</v>
      </c>
      <c r="AZ554" s="642">
        <f>(SUMIF('Spring 2023 School'!B:B,Budget!A554,'Spring 2023 School'!AG:AG)+SUMIF('Summer 2023 School'!B:B,Budget!A554,'Summer 2023 School'!AG:AG)+SUMIF('Autumn 2023 School'!B:B,Budget!A554,'Autumn 2023 School'!AG:AG))</f>
        <v>0</v>
      </c>
      <c r="BA554" s="410">
        <f t="shared" si="218"/>
        <v>0</v>
      </c>
      <c r="BI554">
        <f t="shared" si="229"/>
        <v>0</v>
      </c>
      <c r="BJ554">
        <f t="shared" si="230"/>
        <v>0</v>
      </c>
      <c r="BK554">
        <f t="shared" si="231"/>
        <v>0</v>
      </c>
    </row>
    <row r="555" spans="1:63" x14ac:dyDescent="0.35">
      <c r="A555" s="231">
        <v>50512</v>
      </c>
      <c r="B555" t="s">
        <v>675</v>
      </c>
      <c r="C555" s="231">
        <f>IF(ISNA(VLOOKUP($A555,'Spring 2023 PVI'!$B$3:$AF$220,6,FALSE)),0,(VLOOKUP($A555,'Spring 2023 PVI'!$B$3:$AF$220,6,FALSE)))</f>
        <v>0</v>
      </c>
      <c r="D555" s="231">
        <f>IF(ISNA(VLOOKUP($A555,'Summer 2023 PVI'!$B$2:$AF$217,6,FALSE)),0,(VLOOKUP($A555,'Summer 2023 PVI'!$B$2:$AF$217,6,FALSE)))</f>
        <v>0</v>
      </c>
      <c r="E555" s="231">
        <f>IF(ISNA(VLOOKUP($A555,'Autumn 2023 PVI'!$B$2:$AH$214,6,FALSE)),0,(VLOOKUP($A555,'Autumn 2023 PVI'!$B$2:$AH$214,6,FALSE)))</f>
        <v>0</v>
      </c>
      <c r="F555" s="231">
        <f>IF(ISNA(VLOOKUP($A555,'Spring 2023 PVI'!$B$3:$AF$219,9,FALSE)),0,(VLOOKUP($A555,'Spring 2023 PVI'!$B$3:$AF$219,8,FALSE)))</f>
        <v>0</v>
      </c>
      <c r="G555" s="231">
        <f>IF(ISNA(VLOOKUP($A555,'Summer 2023 PVI'!$B$2:$AF$216,9,FALSE)),0,(VLOOKUP($A555,'Summer 2023 PVI'!$B$2:$AF$216,8,FALSE)))</f>
        <v>0</v>
      </c>
      <c r="H555" s="231">
        <f>IF(ISNA(VLOOKUP($A555,'Autumn 2023 PVI'!$B$2:$AH$214,9,FALSE)),0,(VLOOKUP($A555,'Autumn 2023 PVI'!$B$2:$AH$214,9,FALSE)))</f>
        <v>0</v>
      </c>
      <c r="I555" s="231">
        <f>IF(ISNA(VLOOKUP($A555,'Spring 2023 PVI'!$B$3:$AF$219,13,FALSE)),0,(VLOOKUP($A555,'Spring 2023 PVI'!$B$3:$AF$219,13,FALSE)))</f>
        <v>0</v>
      </c>
      <c r="J555" s="231">
        <f>IF(ISNA(VLOOKUP($A555,'Summer 2023 PVI'!$B$2:$AF$216,13,FALSE)),0,(VLOOKUP($A555,'Summer 2023 PVI'!$B$2:$AF$216,13,FALSE)))</f>
        <v>0</v>
      </c>
      <c r="K555" s="231">
        <f>IF(ISNA(VLOOKUP($A555,'Autumn 2023 PVI'!$B$2:$AH$214,13,FALSE)),0,(VLOOKUP($A555,'Autumn 2023 PVI'!$B$2:$AH$214,13,FALSE)))</f>
        <v>0</v>
      </c>
      <c r="L555" s="231">
        <f>IF(ISNA(VLOOKUP($A555,'Spring 2023 PVI'!$B$3:$AF$219,16,FALSE)),0,(VLOOKUP($A555,'Spring 2023 PVI'!$B$3:$AF$219,16,FALSE)))</f>
        <v>0</v>
      </c>
      <c r="M555" s="231">
        <f>IF(ISNA(VLOOKUP($A555,'Summer 2023 PVI'!$B$2:$AF$216,16,FALSE)),0,(VLOOKUP($A555,'Summer 2023 PVI'!$B$2:$AF$216,16,FALSE)))</f>
        <v>0</v>
      </c>
      <c r="N555" s="231">
        <f>IF(ISNA(VLOOKUP($A555,'Autumn 2023 PVI'!$B$2:$AH$214,16,FALSE)),0,(VLOOKUP($A555,'Autumn 2023 PVI'!$B$2:$AH$214,16,FALSE)))</f>
        <v>0</v>
      </c>
      <c r="O555" s="231">
        <f>IF(ISNA(VLOOKUP($A555,'Spring 2023 PVI'!$B$3:$AF$219,3,FALSE)),0,(VLOOKUP($A555,'Spring 2023 PVI'!$B$3:$AF$219,3,FALSE)))</f>
        <v>0</v>
      </c>
      <c r="P555" s="231">
        <f>IF(ISNA(VLOOKUP($A555,'Summer 2023 PVI'!$B$3:$AF$216,3,FALSE)),0,(VLOOKUP($A555,'Summer 2023 PVI'!$B$2:$AF$216,3,FALSE)))</f>
        <v>0</v>
      </c>
      <c r="Q555" s="231">
        <f>IF(ISNA(VLOOKUP($A555,'Autumn 2023 PVI'!$B$2:$AF$214,3,FALSE)),0,(VLOOKUP($A555,'Autumn 2023 PVI'!$B$2:$AF$214,3,FALSE)))</f>
        <v>0</v>
      </c>
      <c r="R555" s="231">
        <f>IF(ISNA(VLOOKUP($A555,'Spring 2023 PVI'!$B$3:$AF$219,10,FALSE)),0,(VLOOKUP($A555,'Spring 2023 PVI'!$B$3:$AF$219,10,FALSE)))</f>
        <v>0</v>
      </c>
      <c r="S555" s="231">
        <f>IF(ISNA(VLOOKUP($A555,'Summer 2023 PVI'!$B$2:$AF$216,10,FALSE)),0,(VLOOKUP($A555,'Summer 2023 PVI'!$B$2:$AF$216,10,FALSE)))</f>
        <v>0</v>
      </c>
      <c r="T555" s="231">
        <f>IF(ISNA(VLOOKUP($A555,'Autumn 2023 PVI'!$B$2:$AH$214,10,FALSE)),0,(VLOOKUP($A555,'Autumn 2023 PVI'!$B$2:$AH$214,10,FALSE)))</f>
        <v>0</v>
      </c>
      <c r="U555" s="231">
        <f>IF(ISNA(VLOOKUP($A555,'Spring 2023 PVI'!$B$3:$AF$219,26,FALSE)),0,(VLOOKUP($A555,'Spring 2023 PVI'!$B$3:$AF$219,26,FALSE)))</f>
        <v>0</v>
      </c>
      <c r="V555" s="231">
        <f>IF(ISNA(VLOOKUP($A555,'Spring 2023 PVI'!$B$3:$AF$219,26,FALSE)),0,(VLOOKUP($A555,'Spring 2023 PVI'!$B$3:$AF$219,26,FALSE)))</f>
        <v>0</v>
      </c>
      <c r="W555" s="231">
        <f>IF(ISNA(VLOOKUP($A555,'Spring 2023 PVI'!$B$3:$AF$219,26,FALSE)),0,(VLOOKUP($A555,'Spring 2023 PVI'!$B$3:$AF$219,26,FALSE)))</f>
        <v>0</v>
      </c>
      <c r="X555" s="231">
        <f>IF(ISNA(VLOOKUP($A555,'Spring 2023 PVI'!$B$3:$AF$219,27,FALSE)),0,(VLOOKUP($A555,'Spring 2023 PVI'!$B$3:$AF$219,27,FALSE)))</f>
        <v>0</v>
      </c>
      <c r="Y555" s="231">
        <f>IF(ISNA(VLOOKUP($A555,'Spring 2023 PVI'!$B$3:$AF$219,27,FALSE)),0,(VLOOKUP($A555,'Spring 2023 PVI'!$B$3:$AF$219,27,FALSE)))</f>
        <v>0</v>
      </c>
      <c r="Z555" s="231">
        <f>IF(ISNA(VLOOKUP($A555,'Spring 2023 PVI'!$B$3:$AF$219,27,FALSE)),0,(VLOOKUP($A555,'Spring 2023 PVI'!$B$3:$AF$219,27,FALSE)))</f>
        <v>0</v>
      </c>
      <c r="AA555" s="231">
        <f>IF(ISNA(VLOOKUP($A555,'Spring 2023 PVI'!$B$3:$AF$219,28,FALSE)),0,(VLOOKUP($A555,'Spring 2023 PVI'!$B$3:$AF$219,28,FALSE)))</f>
        <v>0</v>
      </c>
      <c r="AB555" s="231">
        <f>IF(ISNA(VLOOKUP($A555,'Spring 2023 PVI'!$B$3:$AF$219,28,FALSE)),0,(VLOOKUP($A555,'Spring 2023 PVI'!$B$3:$AF$219,28,FALSE)))</f>
        <v>0</v>
      </c>
      <c r="AC555" s="231">
        <f>IF(ISNA(VLOOKUP($A555,'Spring 2023 PVI'!$B$3:$AF$219,28,FALSE)),0,(VLOOKUP($A555,'Spring 2023 PVI'!$B$3:$AF$219,28,FALSE)))</f>
        <v>0</v>
      </c>
      <c r="AD555" s="384">
        <f t="shared" si="219"/>
        <v>0</v>
      </c>
      <c r="AE555" s="403">
        <v>0</v>
      </c>
      <c r="AF555" s="403">
        <v>0</v>
      </c>
      <c r="AG555" s="403">
        <v>15</v>
      </c>
      <c r="AH555" s="384">
        <f t="shared" si="226"/>
        <v>0</v>
      </c>
      <c r="AI555" s="384">
        <f t="shared" si="227"/>
        <v>0</v>
      </c>
      <c r="AJ555" s="384">
        <f t="shared" si="228"/>
        <v>45.6</v>
      </c>
      <c r="AK555" s="384">
        <f t="shared" si="220"/>
        <v>45.6</v>
      </c>
      <c r="AL555" s="403">
        <f>IF(ISNA(VLOOKUP($A555,'Spring 2023 PVI'!$B562:$AD562,29,FALSE)),0,(VLOOKUP($A555,'Spring 2023 PVI'!$B562:$AD562,29,FALSE)))</f>
        <v>0</v>
      </c>
      <c r="AM555" s="403">
        <f>IF(ISNA(VLOOKUP($A555,'Spring 2023 PVI'!$B562:$AZ562,30,FALSE)),0,(VLOOKUP($A555,'Spring 2023 PVI'!$B562:$AZ562,30,FALSE)))</f>
        <v>0</v>
      </c>
      <c r="AN555" s="402">
        <f t="shared" si="221"/>
        <v>0</v>
      </c>
      <c r="AO555" s="404">
        <f t="shared" si="222"/>
        <v>0</v>
      </c>
      <c r="AP555" s="384">
        <f t="shared" si="223"/>
        <v>45.6</v>
      </c>
      <c r="AQ555" s="403"/>
      <c r="AR555" s="403" t="e">
        <f>VLOOKUP($A555,'Data EYFSS Indica'!$C:$AQ,27,0)</f>
        <v>#N/A</v>
      </c>
      <c r="AS555" s="403" t="e">
        <f>VLOOKUP($A555,'Data EYFSS Indica'!$C:$AQ,28,0)</f>
        <v>#N/A</v>
      </c>
      <c r="AT555" s="409" t="e">
        <f t="shared" si="224"/>
        <v>#N/A</v>
      </c>
      <c r="AU555" s="409" t="e">
        <f>(VLOOKUP($A555,'Data EYFSS Indica'!$C:$AQ,24,0))/3.2*AU$3</f>
        <v>#N/A</v>
      </c>
      <c r="AV555" s="413" t="e">
        <f t="shared" si="225"/>
        <v>#N/A</v>
      </c>
      <c r="AW555" s="410" t="e">
        <f t="shared" si="215"/>
        <v>#N/A</v>
      </c>
      <c r="AX555" s="410" t="e">
        <f t="shared" si="216"/>
        <v>#N/A</v>
      </c>
      <c r="AY555" s="410" t="e">
        <f t="shared" si="217"/>
        <v>#N/A</v>
      </c>
      <c r="AZ555" s="642">
        <f>(SUMIF('Spring 2023 School'!B:B,Budget!A555,'Spring 2023 School'!AG:AG)+SUMIF('Summer 2023 School'!B:B,Budget!A555,'Summer 2023 School'!AG:AG)+SUMIF('Autumn 2023 School'!B:B,Budget!A555,'Autumn 2023 School'!AG:AG))</f>
        <v>0</v>
      </c>
      <c r="BA555" s="410">
        <f t="shared" si="218"/>
        <v>0</v>
      </c>
      <c r="BI555">
        <f t="shared" si="229"/>
        <v>0</v>
      </c>
      <c r="BJ555">
        <f t="shared" si="230"/>
        <v>0</v>
      </c>
      <c r="BK555">
        <f t="shared" si="231"/>
        <v>225</v>
      </c>
    </row>
    <row r="556" spans="1:63" x14ac:dyDescent="0.35">
      <c r="A556" s="231">
        <v>50514</v>
      </c>
      <c r="B556" t="s">
        <v>1270</v>
      </c>
      <c r="C556" s="231">
        <f>IF(ISNA(VLOOKUP($A556,'Spring 2023 PVI'!$B$3:$AF$220,6,FALSE)),0,(VLOOKUP($A556,'Spring 2023 PVI'!$B$3:$AF$220,6,FALSE)))</f>
        <v>0</v>
      </c>
      <c r="D556" s="231">
        <f>IF(ISNA(VLOOKUP($A556,'Summer 2023 PVI'!$B$2:$AF$217,6,FALSE)),0,(VLOOKUP($A556,'Summer 2023 PVI'!$B$2:$AF$217,6,FALSE)))</f>
        <v>0</v>
      </c>
      <c r="E556" s="231">
        <f>IF(ISNA(VLOOKUP($A556,'Autumn 2023 PVI'!$B$2:$AH$214,6,FALSE)),0,(VLOOKUP($A556,'Autumn 2023 PVI'!$B$2:$AH$214,6,FALSE)))</f>
        <v>0</v>
      </c>
      <c r="F556" s="231">
        <f>IF(ISNA(VLOOKUP($A556,'Spring 2023 PVI'!$B$3:$AF$219,9,FALSE)),0,(VLOOKUP($A556,'Spring 2023 PVI'!$B$3:$AF$219,8,FALSE)))</f>
        <v>0</v>
      </c>
      <c r="G556" s="231">
        <f>IF(ISNA(VLOOKUP($A556,'Summer 2023 PVI'!$B$2:$AF$216,9,FALSE)),0,(VLOOKUP($A556,'Summer 2023 PVI'!$B$2:$AF$216,8,FALSE)))</f>
        <v>0</v>
      </c>
      <c r="H556" s="231">
        <f>IF(ISNA(VLOOKUP($A556,'Autumn 2023 PVI'!$B$2:$AH$214,9,FALSE)),0,(VLOOKUP($A556,'Autumn 2023 PVI'!$B$2:$AH$214,9,FALSE)))</f>
        <v>0</v>
      </c>
      <c r="I556" s="231">
        <f>IF(ISNA(VLOOKUP($A556,'Spring 2023 PVI'!$B$3:$AF$219,13,FALSE)),0,(VLOOKUP($A556,'Spring 2023 PVI'!$B$3:$AF$219,13,FALSE)))</f>
        <v>0</v>
      </c>
      <c r="J556" s="231">
        <f>IF(ISNA(VLOOKUP($A556,'Summer 2023 PVI'!$B$2:$AF$216,13,FALSE)),0,(VLOOKUP($A556,'Summer 2023 PVI'!$B$2:$AF$216,13,FALSE)))</f>
        <v>0</v>
      </c>
      <c r="K556" s="231">
        <f>IF(ISNA(VLOOKUP($A556,'Autumn 2023 PVI'!$B$2:$AH$214,13,FALSE)),0,(VLOOKUP($A556,'Autumn 2023 PVI'!$B$2:$AH$214,13,FALSE)))</f>
        <v>0</v>
      </c>
      <c r="L556" s="231">
        <f>IF(ISNA(VLOOKUP($A556,'Spring 2023 PVI'!$B$3:$AF$219,16,FALSE)),0,(VLOOKUP($A556,'Spring 2023 PVI'!$B$3:$AF$219,16,FALSE)))</f>
        <v>0</v>
      </c>
      <c r="M556" s="231">
        <f>IF(ISNA(VLOOKUP($A556,'Summer 2023 PVI'!$B$2:$AF$216,16,FALSE)),0,(VLOOKUP($A556,'Summer 2023 PVI'!$B$2:$AF$216,16,FALSE)))</f>
        <v>0</v>
      </c>
      <c r="N556" s="231">
        <f>IF(ISNA(VLOOKUP($A556,'Autumn 2023 PVI'!$B$2:$AH$214,16,FALSE)),0,(VLOOKUP($A556,'Autumn 2023 PVI'!$B$2:$AH$214,16,FALSE)))</f>
        <v>0</v>
      </c>
      <c r="O556" s="231">
        <f>IF(ISNA(VLOOKUP($A556,'Spring 2023 PVI'!$B$3:$AF$219,3,FALSE)),0,(VLOOKUP($A556,'Spring 2023 PVI'!$B$3:$AF$219,3,FALSE)))</f>
        <v>0</v>
      </c>
      <c r="P556" s="231">
        <f>IF(ISNA(VLOOKUP($A556,'Summer 2023 PVI'!$B$3:$AF$216,3,FALSE)),0,(VLOOKUP($A556,'Summer 2023 PVI'!$B$2:$AF$216,3,FALSE)))</f>
        <v>0</v>
      </c>
      <c r="Q556" s="231">
        <f>IF(ISNA(VLOOKUP($A556,'Autumn 2023 PVI'!$B$2:$AF$214,3,FALSE)),0,(VLOOKUP($A556,'Autumn 2023 PVI'!$B$2:$AF$214,3,FALSE)))</f>
        <v>0</v>
      </c>
      <c r="R556" s="231">
        <f>IF(ISNA(VLOOKUP($A556,'Spring 2023 PVI'!$B$3:$AF$219,10,FALSE)),0,(VLOOKUP($A556,'Spring 2023 PVI'!$B$3:$AF$219,10,FALSE)))</f>
        <v>0</v>
      </c>
      <c r="S556" s="231">
        <f>IF(ISNA(VLOOKUP($A556,'Summer 2023 PVI'!$B$2:$AF$216,10,FALSE)),0,(VLOOKUP($A556,'Summer 2023 PVI'!$B$2:$AF$216,10,FALSE)))</f>
        <v>0</v>
      </c>
      <c r="T556" s="231">
        <f>IF(ISNA(VLOOKUP($A556,'Autumn 2023 PVI'!$B$2:$AH$214,10,FALSE)),0,(VLOOKUP($A556,'Autumn 2023 PVI'!$B$2:$AH$214,10,FALSE)))</f>
        <v>0</v>
      </c>
      <c r="U556" s="231">
        <f>IF(ISNA(VLOOKUP($A556,'Spring 2023 PVI'!$B$3:$AF$219,26,FALSE)),0,(VLOOKUP($A556,'Spring 2023 PVI'!$B$3:$AF$219,26,FALSE)))</f>
        <v>0</v>
      </c>
      <c r="V556" s="231">
        <f>IF(ISNA(VLOOKUP($A556,'Spring 2023 PVI'!$B$3:$AF$219,26,FALSE)),0,(VLOOKUP($A556,'Spring 2023 PVI'!$B$3:$AF$219,26,FALSE)))</f>
        <v>0</v>
      </c>
      <c r="W556" s="231">
        <f>IF(ISNA(VLOOKUP($A556,'Spring 2023 PVI'!$B$3:$AF$219,26,FALSE)),0,(VLOOKUP($A556,'Spring 2023 PVI'!$B$3:$AF$219,26,FALSE)))</f>
        <v>0</v>
      </c>
      <c r="X556" s="231">
        <f>IF(ISNA(VLOOKUP($A556,'Spring 2023 PVI'!$B$3:$AF$219,27,FALSE)),0,(VLOOKUP($A556,'Spring 2023 PVI'!$B$3:$AF$219,27,FALSE)))</f>
        <v>0</v>
      </c>
      <c r="Y556" s="231">
        <f>IF(ISNA(VLOOKUP($A556,'Spring 2023 PVI'!$B$3:$AF$219,27,FALSE)),0,(VLOOKUP($A556,'Spring 2023 PVI'!$B$3:$AF$219,27,FALSE)))</f>
        <v>0</v>
      </c>
      <c r="Z556" s="231">
        <f>IF(ISNA(VLOOKUP($A556,'Spring 2023 PVI'!$B$3:$AF$219,27,FALSE)),0,(VLOOKUP($A556,'Spring 2023 PVI'!$B$3:$AF$219,27,FALSE)))</f>
        <v>0</v>
      </c>
      <c r="AA556" s="231">
        <f>IF(ISNA(VLOOKUP($A556,'Spring 2023 PVI'!$B$3:$AF$219,28,FALSE)),0,(VLOOKUP($A556,'Spring 2023 PVI'!$B$3:$AF$219,28,FALSE)))</f>
        <v>0</v>
      </c>
      <c r="AB556" s="231">
        <f>IF(ISNA(VLOOKUP($A556,'Spring 2023 PVI'!$B$3:$AF$219,28,FALSE)),0,(VLOOKUP($A556,'Spring 2023 PVI'!$B$3:$AF$219,28,FALSE)))</f>
        <v>0</v>
      </c>
      <c r="AC556" s="231">
        <f>IF(ISNA(VLOOKUP($A556,'Spring 2023 PVI'!$B$3:$AF$219,28,FALSE)),0,(VLOOKUP($A556,'Spring 2023 PVI'!$B$3:$AF$219,28,FALSE)))</f>
        <v>0</v>
      </c>
      <c r="AD556" s="384">
        <f t="shared" si="219"/>
        <v>0</v>
      </c>
      <c r="AE556" s="403">
        <v>0</v>
      </c>
      <c r="AF556" s="403">
        <v>0</v>
      </c>
      <c r="AG556" s="403">
        <v>0</v>
      </c>
      <c r="AH556" s="384">
        <f t="shared" si="226"/>
        <v>0</v>
      </c>
      <c r="AI556" s="384">
        <f t="shared" si="227"/>
        <v>0</v>
      </c>
      <c r="AJ556" s="384">
        <f t="shared" si="228"/>
        <v>0</v>
      </c>
      <c r="AK556" s="384">
        <f t="shared" si="220"/>
        <v>0</v>
      </c>
      <c r="AL556" s="403">
        <f>IF(ISNA(VLOOKUP($A556,'Spring 2023 PVI'!$B563:$AD563,29,FALSE)),0,(VLOOKUP($A556,'Spring 2023 PVI'!$B563:$AD563,29,FALSE)))</f>
        <v>0</v>
      </c>
      <c r="AM556" s="403">
        <f>IF(ISNA(VLOOKUP($A556,'Spring 2023 PVI'!$B563:$AZ563,30,FALSE)),0,(VLOOKUP($A556,'Spring 2023 PVI'!$B563:$AZ563,30,FALSE)))</f>
        <v>0</v>
      </c>
      <c r="AN556" s="402">
        <f t="shared" si="221"/>
        <v>0</v>
      </c>
      <c r="AO556" s="404">
        <f t="shared" si="222"/>
        <v>0</v>
      </c>
      <c r="AP556" s="384">
        <f t="shared" si="223"/>
        <v>0</v>
      </c>
      <c r="AQ556" s="403"/>
      <c r="AR556" s="403" t="e">
        <f>VLOOKUP($A556,'Data EYFSS Indica'!$C:$AQ,27,0)</f>
        <v>#N/A</v>
      </c>
      <c r="AS556" s="403" t="e">
        <f>VLOOKUP($A556,'Data EYFSS Indica'!$C:$AQ,28,0)</f>
        <v>#N/A</v>
      </c>
      <c r="AT556" s="409" t="e">
        <f t="shared" si="224"/>
        <v>#N/A</v>
      </c>
      <c r="AU556" s="409" t="e">
        <f>(VLOOKUP($A556,'Data EYFSS Indica'!$C:$AQ,24,0))/3.2*AU$3</f>
        <v>#N/A</v>
      </c>
      <c r="AV556" s="413" t="e">
        <f t="shared" si="225"/>
        <v>#N/A</v>
      </c>
      <c r="AW556" s="410" t="e">
        <f t="shared" si="215"/>
        <v>#N/A</v>
      </c>
      <c r="AX556" s="410" t="e">
        <f t="shared" si="216"/>
        <v>#N/A</v>
      </c>
      <c r="AY556" s="410" t="e">
        <f t="shared" si="217"/>
        <v>#N/A</v>
      </c>
      <c r="AZ556" s="642">
        <f>(SUMIF('Spring 2023 School'!B:B,Budget!A556,'Spring 2023 School'!AG:AG)+SUMIF('Summer 2023 School'!B:B,Budget!A556,'Summer 2023 School'!AG:AG)+SUMIF('Autumn 2023 School'!B:B,Budget!A556,'Autumn 2023 School'!AG:AG))</f>
        <v>0</v>
      </c>
      <c r="BA556" s="410">
        <f t="shared" si="218"/>
        <v>0</v>
      </c>
      <c r="BI556">
        <f t="shared" si="229"/>
        <v>0</v>
      </c>
      <c r="BJ556">
        <f t="shared" si="230"/>
        <v>0</v>
      </c>
      <c r="BK556">
        <f t="shared" si="231"/>
        <v>0</v>
      </c>
    </row>
    <row r="557" spans="1:63" x14ac:dyDescent="0.35">
      <c r="A557" s="231">
        <v>50524</v>
      </c>
      <c r="B557" t="s">
        <v>676</v>
      </c>
      <c r="C557" s="231">
        <f>IF(ISNA(VLOOKUP($A557,'Spring 2023 PVI'!$B$3:$AF$220,6,FALSE)),0,(VLOOKUP($A557,'Spring 2023 PVI'!$B$3:$AF$220,6,FALSE)))</f>
        <v>0</v>
      </c>
      <c r="D557" s="231">
        <f>IF(ISNA(VLOOKUP($A557,'Summer 2023 PVI'!$B$2:$AF$217,6,FALSE)),0,(VLOOKUP($A557,'Summer 2023 PVI'!$B$2:$AF$217,6,FALSE)))</f>
        <v>0</v>
      </c>
      <c r="E557" s="231">
        <f>IF(ISNA(VLOOKUP($A557,'Autumn 2023 PVI'!$B$2:$AH$214,6,FALSE)),0,(VLOOKUP($A557,'Autumn 2023 PVI'!$B$2:$AH$214,6,FALSE)))</f>
        <v>0</v>
      </c>
      <c r="F557" s="231">
        <f>IF(ISNA(VLOOKUP($A557,'Spring 2023 PVI'!$B$3:$AF$219,9,FALSE)),0,(VLOOKUP($A557,'Spring 2023 PVI'!$B$3:$AF$219,8,FALSE)))</f>
        <v>0</v>
      </c>
      <c r="G557" s="231">
        <f>IF(ISNA(VLOOKUP($A557,'Summer 2023 PVI'!$B$2:$AF$216,9,FALSE)),0,(VLOOKUP($A557,'Summer 2023 PVI'!$B$2:$AF$216,8,FALSE)))</f>
        <v>0</v>
      </c>
      <c r="H557" s="231">
        <f>IF(ISNA(VLOOKUP($A557,'Autumn 2023 PVI'!$B$2:$AH$214,9,FALSE)),0,(VLOOKUP($A557,'Autumn 2023 PVI'!$B$2:$AH$214,9,FALSE)))</f>
        <v>0</v>
      </c>
      <c r="I557" s="231">
        <f>IF(ISNA(VLOOKUP($A557,'Spring 2023 PVI'!$B$3:$AF$219,13,FALSE)),0,(VLOOKUP($A557,'Spring 2023 PVI'!$B$3:$AF$219,13,FALSE)))</f>
        <v>0</v>
      </c>
      <c r="J557" s="231">
        <f>IF(ISNA(VLOOKUP($A557,'Summer 2023 PVI'!$B$2:$AF$216,13,FALSE)),0,(VLOOKUP($A557,'Summer 2023 PVI'!$B$2:$AF$216,13,FALSE)))</f>
        <v>0</v>
      </c>
      <c r="K557" s="231">
        <f>IF(ISNA(VLOOKUP($A557,'Autumn 2023 PVI'!$B$2:$AH$214,13,FALSE)),0,(VLOOKUP($A557,'Autumn 2023 PVI'!$B$2:$AH$214,13,FALSE)))</f>
        <v>0</v>
      </c>
      <c r="L557" s="231">
        <f>IF(ISNA(VLOOKUP($A557,'Spring 2023 PVI'!$B$3:$AF$219,16,FALSE)),0,(VLOOKUP($A557,'Spring 2023 PVI'!$B$3:$AF$219,16,FALSE)))</f>
        <v>0</v>
      </c>
      <c r="M557" s="231">
        <f>IF(ISNA(VLOOKUP($A557,'Summer 2023 PVI'!$B$2:$AF$216,16,FALSE)),0,(VLOOKUP($A557,'Summer 2023 PVI'!$B$2:$AF$216,16,FALSE)))</f>
        <v>0</v>
      </c>
      <c r="N557" s="231">
        <f>IF(ISNA(VLOOKUP($A557,'Autumn 2023 PVI'!$B$2:$AH$214,16,FALSE)),0,(VLOOKUP($A557,'Autumn 2023 PVI'!$B$2:$AH$214,16,FALSE)))</f>
        <v>0</v>
      </c>
      <c r="O557" s="231">
        <f>IF(ISNA(VLOOKUP($A557,'Spring 2023 PVI'!$B$3:$AF$219,3,FALSE)),0,(VLOOKUP($A557,'Spring 2023 PVI'!$B$3:$AF$219,3,FALSE)))</f>
        <v>0</v>
      </c>
      <c r="P557" s="231">
        <f>IF(ISNA(VLOOKUP($A557,'Summer 2023 PVI'!$B$3:$AF$216,3,FALSE)),0,(VLOOKUP($A557,'Summer 2023 PVI'!$B$2:$AF$216,3,FALSE)))</f>
        <v>0</v>
      </c>
      <c r="Q557" s="231">
        <f>IF(ISNA(VLOOKUP($A557,'Autumn 2023 PVI'!$B$2:$AF$214,3,FALSE)),0,(VLOOKUP($A557,'Autumn 2023 PVI'!$B$2:$AF$214,3,FALSE)))</f>
        <v>0</v>
      </c>
      <c r="R557" s="231">
        <f>IF(ISNA(VLOOKUP($A557,'Spring 2023 PVI'!$B$3:$AF$219,10,FALSE)),0,(VLOOKUP($A557,'Spring 2023 PVI'!$B$3:$AF$219,10,FALSE)))</f>
        <v>0</v>
      </c>
      <c r="S557" s="231">
        <f>IF(ISNA(VLOOKUP($A557,'Summer 2023 PVI'!$B$2:$AF$216,10,FALSE)),0,(VLOOKUP($A557,'Summer 2023 PVI'!$B$2:$AF$216,10,FALSE)))</f>
        <v>0</v>
      </c>
      <c r="T557" s="231">
        <f>IF(ISNA(VLOOKUP($A557,'Autumn 2023 PVI'!$B$2:$AH$214,10,FALSE)),0,(VLOOKUP($A557,'Autumn 2023 PVI'!$B$2:$AH$214,10,FALSE)))</f>
        <v>0</v>
      </c>
      <c r="U557" s="231">
        <f>IF(ISNA(VLOOKUP($A557,'Spring 2023 PVI'!$B$3:$AF$219,26,FALSE)),0,(VLOOKUP($A557,'Spring 2023 PVI'!$B$3:$AF$219,26,FALSE)))</f>
        <v>0</v>
      </c>
      <c r="V557" s="231">
        <f>IF(ISNA(VLOOKUP($A557,'Spring 2023 PVI'!$B$3:$AF$219,26,FALSE)),0,(VLOOKUP($A557,'Spring 2023 PVI'!$B$3:$AF$219,26,FALSE)))</f>
        <v>0</v>
      </c>
      <c r="W557" s="231">
        <f>IF(ISNA(VLOOKUP($A557,'Spring 2023 PVI'!$B$3:$AF$219,26,FALSE)),0,(VLOOKUP($A557,'Spring 2023 PVI'!$B$3:$AF$219,26,FALSE)))</f>
        <v>0</v>
      </c>
      <c r="X557" s="231">
        <f>IF(ISNA(VLOOKUP($A557,'Spring 2023 PVI'!$B$3:$AF$219,27,FALSE)),0,(VLOOKUP($A557,'Spring 2023 PVI'!$B$3:$AF$219,27,FALSE)))</f>
        <v>0</v>
      </c>
      <c r="Y557" s="231">
        <f>IF(ISNA(VLOOKUP($A557,'Spring 2023 PVI'!$B$3:$AF$219,27,FALSE)),0,(VLOOKUP($A557,'Spring 2023 PVI'!$B$3:$AF$219,27,FALSE)))</f>
        <v>0</v>
      </c>
      <c r="Z557" s="231">
        <f>IF(ISNA(VLOOKUP($A557,'Spring 2023 PVI'!$B$3:$AF$219,27,FALSE)),0,(VLOOKUP($A557,'Spring 2023 PVI'!$B$3:$AF$219,27,FALSE)))</f>
        <v>0</v>
      </c>
      <c r="AA557" s="231">
        <f>IF(ISNA(VLOOKUP($A557,'Spring 2023 PVI'!$B$3:$AF$219,28,FALSE)),0,(VLOOKUP($A557,'Spring 2023 PVI'!$B$3:$AF$219,28,FALSE)))</f>
        <v>0</v>
      </c>
      <c r="AB557" s="231">
        <f>IF(ISNA(VLOOKUP($A557,'Spring 2023 PVI'!$B$3:$AF$219,28,FALSE)),0,(VLOOKUP($A557,'Spring 2023 PVI'!$B$3:$AF$219,28,FALSE)))</f>
        <v>0</v>
      </c>
      <c r="AC557" s="231">
        <f>IF(ISNA(VLOOKUP($A557,'Spring 2023 PVI'!$B$3:$AF$219,28,FALSE)),0,(VLOOKUP($A557,'Spring 2023 PVI'!$B$3:$AF$219,28,FALSE)))</f>
        <v>0</v>
      </c>
      <c r="AD557" s="384">
        <f t="shared" si="219"/>
        <v>0</v>
      </c>
      <c r="AE557" s="403">
        <v>15</v>
      </c>
      <c r="AF557" s="403">
        <v>0</v>
      </c>
      <c r="AG557" s="403">
        <v>0</v>
      </c>
      <c r="AH557" s="384">
        <f t="shared" si="226"/>
        <v>347.7</v>
      </c>
      <c r="AI557" s="384">
        <f t="shared" si="227"/>
        <v>0</v>
      </c>
      <c r="AJ557" s="384">
        <f t="shared" si="228"/>
        <v>0</v>
      </c>
      <c r="AK557" s="384">
        <f t="shared" si="220"/>
        <v>347.7</v>
      </c>
      <c r="AL557" s="403">
        <f>IF(ISNA(VLOOKUP($A557,'Spring 2023 PVI'!$B564:$AD564,29,FALSE)),0,(VLOOKUP($A557,'Spring 2023 PVI'!$B564:$AD564,29,FALSE)))</f>
        <v>0</v>
      </c>
      <c r="AM557" s="403">
        <f>IF(ISNA(VLOOKUP($A557,'Spring 2023 PVI'!$B564:$AZ564,30,FALSE)),0,(VLOOKUP($A557,'Spring 2023 PVI'!$B564:$AZ564,30,FALSE)))</f>
        <v>0</v>
      </c>
      <c r="AN557" s="402">
        <f t="shared" si="221"/>
        <v>0</v>
      </c>
      <c r="AO557" s="404">
        <f t="shared" si="222"/>
        <v>0</v>
      </c>
      <c r="AP557" s="384">
        <f t="shared" si="223"/>
        <v>347.7</v>
      </c>
      <c r="AQ557" s="403"/>
      <c r="AR557" s="403" t="e">
        <f>VLOOKUP($A557,'Data EYFSS Indica'!$C:$AQ,27,0)</f>
        <v>#N/A</v>
      </c>
      <c r="AS557" s="403" t="e">
        <f>VLOOKUP($A557,'Data EYFSS Indica'!$C:$AQ,28,0)</f>
        <v>#N/A</v>
      </c>
      <c r="AT557" s="409" t="e">
        <f t="shared" si="224"/>
        <v>#N/A</v>
      </c>
      <c r="AU557" s="409" t="e">
        <f>(VLOOKUP($A557,'Data EYFSS Indica'!$C:$AQ,24,0))/3.2*AU$3</f>
        <v>#N/A</v>
      </c>
      <c r="AV557" s="413" t="e">
        <f t="shared" si="225"/>
        <v>#N/A</v>
      </c>
      <c r="AW557" s="410" t="e">
        <f t="shared" si="215"/>
        <v>#N/A</v>
      </c>
      <c r="AX557" s="410" t="e">
        <f t="shared" si="216"/>
        <v>#N/A</v>
      </c>
      <c r="AY557" s="410" t="e">
        <f t="shared" si="217"/>
        <v>#N/A</v>
      </c>
      <c r="AZ557" s="642">
        <f>(SUMIF('Spring 2023 School'!B:B,Budget!A557,'Spring 2023 School'!AG:AG)+SUMIF('Summer 2023 School'!B:B,Budget!A557,'Summer 2023 School'!AG:AG)+SUMIF('Autumn 2023 School'!B:B,Budget!A557,'Autumn 2023 School'!AG:AG))</f>
        <v>0</v>
      </c>
      <c r="BA557" s="410">
        <f t="shared" si="218"/>
        <v>0</v>
      </c>
      <c r="BI557">
        <f t="shared" si="229"/>
        <v>225</v>
      </c>
      <c r="BJ557">
        <f t="shared" si="230"/>
        <v>0</v>
      </c>
      <c r="BK557">
        <f t="shared" si="231"/>
        <v>0</v>
      </c>
    </row>
    <row r="558" spans="1:63" x14ac:dyDescent="0.35">
      <c r="A558" s="231">
        <v>50528</v>
      </c>
      <c r="B558" t="s">
        <v>677</v>
      </c>
      <c r="C558" s="231">
        <f>IF(ISNA(VLOOKUP($A558,'Spring 2023 PVI'!$B$3:$AF$220,6,FALSE)),0,(VLOOKUP($A558,'Spring 2023 PVI'!$B$3:$AF$220,6,FALSE)))</f>
        <v>0</v>
      </c>
      <c r="D558" s="231">
        <f>IF(ISNA(VLOOKUP($A558,'Summer 2023 PVI'!$B$2:$AF$217,6,FALSE)),0,(VLOOKUP($A558,'Summer 2023 PVI'!$B$2:$AF$217,6,FALSE)))</f>
        <v>0</v>
      </c>
      <c r="E558" s="231">
        <f>IF(ISNA(VLOOKUP($A558,'Autumn 2023 PVI'!$B$2:$AH$214,6,FALSE)),0,(VLOOKUP($A558,'Autumn 2023 PVI'!$B$2:$AH$214,6,FALSE)))</f>
        <v>0</v>
      </c>
      <c r="F558" s="231">
        <f>IF(ISNA(VLOOKUP($A558,'Spring 2023 PVI'!$B$3:$AF$219,9,FALSE)),0,(VLOOKUP($A558,'Spring 2023 PVI'!$B$3:$AF$219,8,FALSE)))</f>
        <v>0</v>
      </c>
      <c r="G558" s="231">
        <f>IF(ISNA(VLOOKUP($A558,'Summer 2023 PVI'!$B$2:$AF$216,9,FALSE)),0,(VLOOKUP($A558,'Summer 2023 PVI'!$B$2:$AF$216,8,FALSE)))</f>
        <v>0</v>
      </c>
      <c r="H558" s="231">
        <f>IF(ISNA(VLOOKUP($A558,'Autumn 2023 PVI'!$B$2:$AH$214,9,FALSE)),0,(VLOOKUP($A558,'Autumn 2023 PVI'!$B$2:$AH$214,9,FALSE)))</f>
        <v>0</v>
      </c>
      <c r="I558" s="231">
        <f>IF(ISNA(VLOOKUP($A558,'Spring 2023 PVI'!$B$3:$AF$219,13,FALSE)),0,(VLOOKUP($A558,'Spring 2023 PVI'!$B$3:$AF$219,13,FALSE)))</f>
        <v>0</v>
      </c>
      <c r="J558" s="231">
        <f>IF(ISNA(VLOOKUP($A558,'Summer 2023 PVI'!$B$2:$AF$216,13,FALSE)),0,(VLOOKUP($A558,'Summer 2023 PVI'!$B$2:$AF$216,13,FALSE)))</f>
        <v>0</v>
      </c>
      <c r="K558" s="231">
        <f>IF(ISNA(VLOOKUP($A558,'Autumn 2023 PVI'!$B$2:$AH$214,13,FALSE)),0,(VLOOKUP($A558,'Autumn 2023 PVI'!$B$2:$AH$214,13,FALSE)))</f>
        <v>0</v>
      </c>
      <c r="L558" s="231">
        <f>IF(ISNA(VLOOKUP($A558,'Spring 2023 PVI'!$B$3:$AF$219,16,FALSE)),0,(VLOOKUP($A558,'Spring 2023 PVI'!$B$3:$AF$219,16,FALSE)))</f>
        <v>0</v>
      </c>
      <c r="M558" s="231">
        <f>IF(ISNA(VLOOKUP($A558,'Summer 2023 PVI'!$B$2:$AF$216,16,FALSE)),0,(VLOOKUP($A558,'Summer 2023 PVI'!$B$2:$AF$216,16,FALSE)))</f>
        <v>0</v>
      </c>
      <c r="N558" s="231">
        <f>IF(ISNA(VLOOKUP($A558,'Autumn 2023 PVI'!$B$2:$AH$214,16,FALSE)),0,(VLOOKUP($A558,'Autumn 2023 PVI'!$B$2:$AH$214,16,FALSE)))</f>
        <v>0</v>
      </c>
      <c r="O558" s="231">
        <f>IF(ISNA(VLOOKUP($A558,'Spring 2023 PVI'!$B$3:$AF$219,3,FALSE)),0,(VLOOKUP($A558,'Spring 2023 PVI'!$B$3:$AF$219,3,FALSE)))</f>
        <v>0</v>
      </c>
      <c r="P558" s="231">
        <f>IF(ISNA(VLOOKUP($A558,'Summer 2023 PVI'!$B$3:$AF$216,3,FALSE)),0,(VLOOKUP($A558,'Summer 2023 PVI'!$B$2:$AF$216,3,FALSE)))</f>
        <v>0</v>
      </c>
      <c r="Q558" s="231">
        <f>IF(ISNA(VLOOKUP($A558,'Autumn 2023 PVI'!$B$2:$AF$214,3,FALSE)),0,(VLOOKUP($A558,'Autumn 2023 PVI'!$B$2:$AF$214,3,FALSE)))</f>
        <v>0</v>
      </c>
      <c r="R558" s="231">
        <f>IF(ISNA(VLOOKUP($A558,'Spring 2023 PVI'!$B$3:$AF$219,10,FALSE)),0,(VLOOKUP($A558,'Spring 2023 PVI'!$B$3:$AF$219,10,FALSE)))</f>
        <v>0</v>
      </c>
      <c r="S558" s="231">
        <f>IF(ISNA(VLOOKUP($A558,'Summer 2023 PVI'!$B$2:$AF$216,10,FALSE)),0,(VLOOKUP($A558,'Summer 2023 PVI'!$B$2:$AF$216,10,FALSE)))</f>
        <v>0</v>
      </c>
      <c r="T558" s="231">
        <f>IF(ISNA(VLOOKUP($A558,'Autumn 2023 PVI'!$B$2:$AH$214,10,FALSE)),0,(VLOOKUP($A558,'Autumn 2023 PVI'!$B$2:$AH$214,10,FALSE)))</f>
        <v>0</v>
      </c>
      <c r="U558" s="231">
        <f>IF(ISNA(VLOOKUP($A558,'Spring 2023 PVI'!$B$3:$AF$219,26,FALSE)),0,(VLOOKUP($A558,'Spring 2023 PVI'!$B$3:$AF$219,26,FALSE)))</f>
        <v>0</v>
      </c>
      <c r="V558" s="231">
        <f>IF(ISNA(VLOOKUP($A558,'Spring 2023 PVI'!$B$3:$AF$219,26,FALSE)),0,(VLOOKUP($A558,'Spring 2023 PVI'!$B$3:$AF$219,26,FALSE)))</f>
        <v>0</v>
      </c>
      <c r="W558" s="231">
        <f>IF(ISNA(VLOOKUP($A558,'Spring 2023 PVI'!$B$3:$AF$219,26,FALSE)),0,(VLOOKUP($A558,'Spring 2023 PVI'!$B$3:$AF$219,26,FALSE)))</f>
        <v>0</v>
      </c>
      <c r="X558" s="231">
        <f>IF(ISNA(VLOOKUP($A558,'Spring 2023 PVI'!$B$3:$AF$219,27,FALSE)),0,(VLOOKUP($A558,'Spring 2023 PVI'!$B$3:$AF$219,27,FALSE)))</f>
        <v>0</v>
      </c>
      <c r="Y558" s="231">
        <f>IF(ISNA(VLOOKUP($A558,'Spring 2023 PVI'!$B$3:$AF$219,27,FALSE)),0,(VLOOKUP($A558,'Spring 2023 PVI'!$B$3:$AF$219,27,FALSE)))</f>
        <v>0</v>
      </c>
      <c r="Z558" s="231">
        <f>IF(ISNA(VLOOKUP($A558,'Spring 2023 PVI'!$B$3:$AF$219,27,FALSE)),0,(VLOOKUP($A558,'Spring 2023 PVI'!$B$3:$AF$219,27,FALSE)))</f>
        <v>0</v>
      </c>
      <c r="AA558" s="231">
        <f>IF(ISNA(VLOOKUP($A558,'Spring 2023 PVI'!$B$3:$AF$219,28,FALSE)),0,(VLOOKUP($A558,'Spring 2023 PVI'!$B$3:$AF$219,28,FALSE)))</f>
        <v>0</v>
      </c>
      <c r="AB558" s="231">
        <f>IF(ISNA(VLOOKUP($A558,'Spring 2023 PVI'!$B$3:$AF$219,28,FALSE)),0,(VLOOKUP($A558,'Spring 2023 PVI'!$B$3:$AF$219,28,FALSE)))</f>
        <v>0</v>
      </c>
      <c r="AC558" s="231">
        <f>IF(ISNA(VLOOKUP($A558,'Spring 2023 PVI'!$B$3:$AF$219,28,FALSE)),0,(VLOOKUP($A558,'Spring 2023 PVI'!$B$3:$AF$219,28,FALSE)))</f>
        <v>0</v>
      </c>
      <c r="AD558" s="384">
        <f t="shared" si="219"/>
        <v>0</v>
      </c>
      <c r="AE558" s="403">
        <v>15</v>
      </c>
      <c r="AF558" s="403">
        <v>0</v>
      </c>
      <c r="AG558" s="403">
        <v>15</v>
      </c>
      <c r="AH558" s="384">
        <f t="shared" si="226"/>
        <v>347.7</v>
      </c>
      <c r="AI558" s="384">
        <f t="shared" si="227"/>
        <v>0</v>
      </c>
      <c r="AJ558" s="384">
        <f t="shared" si="228"/>
        <v>45.6</v>
      </c>
      <c r="AK558" s="384">
        <f t="shared" si="220"/>
        <v>393.3</v>
      </c>
      <c r="AL558" s="403">
        <f>IF(ISNA(VLOOKUP($A558,'Spring 2023 PVI'!$B565:$AD565,29,FALSE)),0,(VLOOKUP($A558,'Spring 2023 PVI'!$B565:$AD565,29,FALSE)))</f>
        <v>0</v>
      </c>
      <c r="AM558" s="403">
        <f>IF(ISNA(VLOOKUP($A558,'Spring 2023 PVI'!$B565:$AZ565,30,FALSE)),0,(VLOOKUP($A558,'Spring 2023 PVI'!$B565:$AZ565,30,FALSE)))</f>
        <v>0</v>
      </c>
      <c r="AN558" s="402">
        <f t="shared" si="221"/>
        <v>0</v>
      </c>
      <c r="AO558" s="404">
        <f t="shared" si="222"/>
        <v>0</v>
      </c>
      <c r="AP558" s="384">
        <f t="shared" si="223"/>
        <v>393.3</v>
      </c>
      <c r="AQ558" s="403"/>
      <c r="AR558" s="403" t="e">
        <f>VLOOKUP($A558,'Data EYFSS Indica'!$C:$AQ,27,0)</f>
        <v>#N/A</v>
      </c>
      <c r="AS558" s="403" t="e">
        <f>VLOOKUP($A558,'Data EYFSS Indica'!$C:$AQ,28,0)</f>
        <v>#N/A</v>
      </c>
      <c r="AT558" s="409" t="e">
        <f t="shared" si="224"/>
        <v>#N/A</v>
      </c>
      <c r="AU558" s="409" t="e">
        <f>(VLOOKUP($A558,'Data EYFSS Indica'!$C:$AQ,24,0))/3.2*AU$3</f>
        <v>#N/A</v>
      </c>
      <c r="AV558" s="413" t="e">
        <f t="shared" si="225"/>
        <v>#N/A</v>
      </c>
      <c r="AW558" s="410" t="e">
        <f t="shared" si="215"/>
        <v>#N/A</v>
      </c>
      <c r="AX558" s="410" t="e">
        <f t="shared" si="216"/>
        <v>#N/A</v>
      </c>
      <c r="AY558" s="410" t="e">
        <f t="shared" si="217"/>
        <v>#N/A</v>
      </c>
      <c r="AZ558" s="642">
        <f>(SUMIF('Spring 2023 School'!B:B,Budget!A558,'Spring 2023 School'!AG:AG)+SUMIF('Summer 2023 School'!B:B,Budget!A558,'Summer 2023 School'!AG:AG)+SUMIF('Autumn 2023 School'!B:B,Budget!A558,'Autumn 2023 School'!AG:AG))</f>
        <v>0</v>
      </c>
      <c r="BA558" s="410">
        <f t="shared" si="218"/>
        <v>0</v>
      </c>
      <c r="BI558">
        <f t="shared" si="229"/>
        <v>225</v>
      </c>
      <c r="BJ558">
        <f t="shared" si="230"/>
        <v>0</v>
      </c>
      <c r="BK558">
        <f t="shared" si="231"/>
        <v>225</v>
      </c>
    </row>
    <row r="559" spans="1:63" x14ac:dyDescent="0.35">
      <c r="A559" s="231">
        <v>50532</v>
      </c>
      <c r="B559" t="s">
        <v>678</v>
      </c>
      <c r="C559" s="231">
        <f>IF(ISNA(VLOOKUP($A559,'Spring 2023 PVI'!$B$3:$AF$220,6,FALSE)),0,(VLOOKUP($A559,'Spring 2023 PVI'!$B$3:$AF$220,6,FALSE)))</f>
        <v>0</v>
      </c>
      <c r="D559" s="231">
        <f>IF(ISNA(VLOOKUP($A559,'Summer 2023 PVI'!$B$2:$AF$217,6,FALSE)),0,(VLOOKUP($A559,'Summer 2023 PVI'!$B$2:$AF$217,6,FALSE)))</f>
        <v>0</v>
      </c>
      <c r="E559" s="231">
        <f>IF(ISNA(VLOOKUP($A559,'Autumn 2023 PVI'!$B$2:$AH$214,6,FALSE)),0,(VLOOKUP($A559,'Autumn 2023 PVI'!$B$2:$AH$214,6,FALSE)))</f>
        <v>0</v>
      </c>
      <c r="F559" s="231">
        <f>IF(ISNA(VLOOKUP($A559,'Spring 2023 PVI'!$B$3:$AF$219,9,FALSE)),0,(VLOOKUP($A559,'Spring 2023 PVI'!$B$3:$AF$219,8,FALSE)))</f>
        <v>0</v>
      </c>
      <c r="G559" s="231">
        <f>IF(ISNA(VLOOKUP($A559,'Summer 2023 PVI'!$B$2:$AF$216,9,FALSE)),0,(VLOOKUP($A559,'Summer 2023 PVI'!$B$2:$AF$216,8,FALSE)))</f>
        <v>0</v>
      </c>
      <c r="H559" s="231">
        <f>IF(ISNA(VLOOKUP($A559,'Autumn 2023 PVI'!$B$2:$AH$214,9,FALSE)),0,(VLOOKUP($A559,'Autumn 2023 PVI'!$B$2:$AH$214,9,FALSE)))</f>
        <v>0</v>
      </c>
      <c r="I559" s="231">
        <f>IF(ISNA(VLOOKUP($A559,'Spring 2023 PVI'!$B$3:$AF$219,13,FALSE)),0,(VLOOKUP($A559,'Spring 2023 PVI'!$B$3:$AF$219,13,FALSE)))</f>
        <v>0</v>
      </c>
      <c r="J559" s="231">
        <f>IF(ISNA(VLOOKUP($A559,'Summer 2023 PVI'!$B$2:$AF$216,13,FALSE)),0,(VLOOKUP($A559,'Summer 2023 PVI'!$B$2:$AF$216,13,FALSE)))</f>
        <v>0</v>
      </c>
      <c r="K559" s="231">
        <f>IF(ISNA(VLOOKUP($A559,'Autumn 2023 PVI'!$B$2:$AH$214,13,FALSE)),0,(VLOOKUP($A559,'Autumn 2023 PVI'!$B$2:$AH$214,13,FALSE)))</f>
        <v>0</v>
      </c>
      <c r="L559" s="231">
        <f>IF(ISNA(VLOOKUP($A559,'Spring 2023 PVI'!$B$3:$AF$219,16,FALSE)),0,(VLOOKUP($A559,'Spring 2023 PVI'!$B$3:$AF$219,16,FALSE)))</f>
        <v>0</v>
      </c>
      <c r="M559" s="231">
        <f>IF(ISNA(VLOOKUP($A559,'Summer 2023 PVI'!$B$2:$AF$216,16,FALSE)),0,(VLOOKUP($A559,'Summer 2023 PVI'!$B$2:$AF$216,16,FALSE)))</f>
        <v>0</v>
      </c>
      <c r="N559" s="231">
        <f>IF(ISNA(VLOOKUP($A559,'Autumn 2023 PVI'!$B$2:$AH$214,16,FALSE)),0,(VLOOKUP($A559,'Autumn 2023 PVI'!$B$2:$AH$214,16,FALSE)))</f>
        <v>0</v>
      </c>
      <c r="O559" s="231">
        <f>IF(ISNA(VLOOKUP($A559,'Spring 2023 PVI'!$B$3:$AF$219,3,FALSE)),0,(VLOOKUP($A559,'Spring 2023 PVI'!$B$3:$AF$219,3,FALSE)))</f>
        <v>0</v>
      </c>
      <c r="P559" s="231">
        <f>IF(ISNA(VLOOKUP($A559,'Summer 2023 PVI'!$B$3:$AF$216,3,FALSE)),0,(VLOOKUP($A559,'Summer 2023 PVI'!$B$2:$AF$216,3,FALSE)))</f>
        <v>0</v>
      </c>
      <c r="Q559" s="231">
        <f>IF(ISNA(VLOOKUP($A559,'Autumn 2023 PVI'!$B$2:$AF$214,3,FALSE)),0,(VLOOKUP($A559,'Autumn 2023 PVI'!$B$2:$AF$214,3,FALSE)))</f>
        <v>0</v>
      </c>
      <c r="R559" s="231">
        <f>IF(ISNA(VLOOKUP($A559,'Spring 2023 PVI'!$B$3:$AF$219,10,FALSE)),0,(VLOOKUP($A559,'Spring 2023 PVI'!$B$3:$AF$219,10,FALSE)))</f>
        <v>0</v>
      </c>
      <c r="S559" s="231">
        <f>IF(ISNA(VLOOKUP($A559,'Summer 2023 PVI'!$B$2:$AF$216,10,FALSE)),0,(VLOOKUP($A559,'Summer 2023 PVI'!$B$2:$AF$216,10,FALSE)))</f>
        <v>0</v>
      </c>
      <c r="T559" s="231">
        <f>IF(ISNA(VLOOKUP($A559,'Autumn 2023 PVI'!$B$2:$AH$214,10,FALSE)),0,(VLOOKUP($A559,'Autumn 2023 PVI'!$B$2:$AH$214,10,FALSE)))</f>
        <v>0</v>
      </c>
      <c r="U559" s="231">
        <f>IF(ISNA(VLOOKUP($A559,'Spring 2023 PVI'!$B$3:$AF$219,26,FALSE)),0,(VLOOKUP($A559,'Spring 2023 PVI'!$B$3:$AF$219,26,FALSE)))</f>
        <v>0</v>
      </c>
      <c r="V559" s="231">
        <f>IF(ISNA(VLOOKUP($A559,'Spring 2023 PVI'!$B$3:$AF$219,26,FALSE)),0,(VLOOKUP($A559,'Spring 2023 PVI'!$B$3:$AF$219,26,FALSE)))</f>
        <v>0</v>
      </c>
      <c r="W559" s="231">
        <f>IF(ISNA(VLOOKUP($A559,'Spring 2023 PVI'!$B$3:$AF$219,26,FALSE)),0,(VLOOKUP($A559,'Spring 2023 PVI'!$B$3:$AF$219,26,FALSE)))</f>
        <v>0</v>
      </c>
      <c r="X559" s="231">
        <f>IF(ISNA(VLOOKUP($A559,'Spring 2023 PVI'!$B$3:$AF$219,27,FALSE)),0,(VLOOKUP($A559,'Spring 2023 PVI'!$B$3:$AF$219,27,FALSE)))</f>
        <v>0</v>
      </c>
      <c r="Y559" s="231">
        <f>IF(ISNA(VLOOKUP($A559,'Spring 2023 PVI'!$B$3:$AF$219,27,FALSE)),0,(VLOOKUP($A559,'Spring 2023 PVI'!$B$3:$AF$219,27,FALSE)))</f>
        <v>0</v>
      </c>
      <c r="Z559" s="231">
        <f>IF(ISNA(VLOOKUP($A559,'Spring 2023 PVI'!$B$3:$AF$219,27,FALSE)),0,(VLOOKUP($A559,'Spring 2023 PVI'!$B$3:$AF$219,27,FALSE)))</f>
        <v>0</v>
      </c>
      <c r="AA559" s="231">
        <f>IF(ISNA(VLOOKUP($A559,'Spring 2023 PVI'!$B$3:$AF$219,28,FALSE)),0,(VLOOKUP($A559,'Spring 2023 PVI'!$B$3:$AF$219,28,FALSE)))</f>
        <v>0</v>
      </c>
      <c r="AB559" s="231">
        <f>IF(ISNA(VLOOKUP($A559,'Spring 2023 PVI'!$B$3:$AF$219,28,FALSE)),0,(VLOOKUP($A559,'Spring 2023 PVI'!$B$3:$AF$219,28,FALSE)))</f>
        <v>0</v>
      </c>
      <c r="AC559" s="231">
        <f>IF(ISNA(VLOOKUP($A559,'Spring 2023 PVI'!$B$3:$AF$219,28,FALSE)),0,(VLOOKUP($A559,'Spring 2023 PVI'!$B$3:$AF$219,28,FALSE)))</f>
        <v>0</v>
      </c>
      <c r="AD559" s="384">
        <f t="shared" si="219"/>
        <v>0</v>
      </c>
      <c r="AE559" s="403">
        <v>0</v>
      </c>
      <c r="AF559" s="403">
        <v>0</v>
      </c>
      <c r="AG559" s="403">
        <v>15</v>
      </c>
      <c r="AH559" s="384">
        <f t="shared" si="226"/>
        <v>0</v>
      </c>
      <c r="AI559" s="384">
        <f t="shared" si="227"/>
        <v>0</v>
      </c>
      <c r="AJ559" s="384">
        <f t="shared" si="228"/>
        <v>45.6</v>
      </c>
      <c r="AK559" s="384">
        <f t="shared" si="220"/>
        <v>45.6</v>
      </c>
      <c r="AL559" s="403">
        <f>IF(ISNA(VLOOKUP($A559,'Spring 2023 PVI'!$B566:$AD566,29,FALSE)),0,(VLOOKUP($A559,'Spring 2023 PVI'!$B566:$AD566,29,FALSE)))</f>
        <v>0</v>
      </c>
      <c r="AM559" s="403">
        <f>IF(ISNA(VLOOKUP($A559,'Spring 2023 PVI'!$B566:$AZ566,30,FALSE)),0,(VLOOKUP($A559,'Spring 2023 PVI'!$B566:$AZ566,30,FALSE)))</f>
        <v>0</v>
      </c>
      <c r="AN559" s="402">
        <f t="shared" si="221"/>
        <v>0</v>
      </c>
      <c r="AO559" s="404">
        <f t="shared" si="222"/>
        <v>0</v>
      </c>
      <c r="AP559" s="384">
        <f t="shared" si="223"/>
        <v>45.6</v>
      </c>
      <c r="AQ559" s="403"/>
      <c r="AR559" s="403" t="e">
        <f>VLOOKUP($A559,'Data EYFSS Indica'!$C:$AQ,27,0)</f>
        <v>#N/A</v>
      </c>
      <c r="AS559" s="403" t="e">
        <f>VLOOKUP($A559,'Data EYFSS Indica'!$C:$AQ,28,0)</f>
        <v>#N/A</v>
      </c>
      <c r="AT559" s="409" t="e">
        <f t="shared" si="224"/>
        <v>#N/A</v>
      </c>
      <c r="AU559" s="409" t="e">
        <f>(VLOOKUP($A559,'Data EYFSS Indica'!$C:$AQ,24,0))/3.2*AU$3</f>
        <v>#N/A</v>
      </c>
      <c r="AV559" s="413" t="e">
        <f t="shared" si="225"/>
        <v>#N/A</v>
      </c>
      <c r="AW559" s="410" t="e">
        <f t="shared" si="215"/>
        <v>#N/A</v>
      </c>
      <c r="AX559" s="410" t="e">
        <f t="shared" si="216"/>
        <v>#N/A</v>
      </c>
      <c r="AY559" s="410" t="e">
        <f t="shared" si="217"/>
        <v>#N/A</v>
      </c>
      <c r="AZ559" s="642">
        <f>(SUMIF('Spring 2023 School'!B:B,Budget!A559,'Spring 2023 School'!AG:AG)+SUMIF('Summer 2023 School'!B:B,Budget!A559,'Summer 2023 School'!AG:AG)+SUMIF('Autumn 2023 School'!B:B,Budget!A559,'Autumn 2023 School'!AG:AG))</f>
        <v>0</v>
      </c>
      <c r="BA559" s="410">
        <f t="shared" si="218"/>
        <v>0</v>
      </c>
      <c r="BI559">
        <f t="shared" si="229"/>
        <v>0</v>
      </c>
      <c r="BJ559">
        <f t="shared" si="230"/>
        <v>0</v>
      </c>
      <c r="BK559">
        <f t="shared" si="231"/>
        <v>225</v>
      </c>
    </row>
    <row r="560" spans="1:63" x14ac:dyDescent="0.35">
      <c r="A560" s="231">
        <v>50546</v>
      </c>
      <c r="B560" t="s">
        <v>679</v>
      </c>
      <c r="C560" s="231">
        <f>IF(ISNA(VLOOKUP($A560,'Spring 2023 PVI'!$B$3:$AF$220,6,FALSE)),0,(VLOOKUP($A560,'Spring 2023 PVI'!$B$3:$AF$220,6,FALSE)))</f>
        <v>0</v>
      </c>
      <c r="D560" s="231">
        <f>IF(ISNA(VLOOKUP($A560,'Summer 2023 PVI'!$B$2:$AF$217,6,FALSE)),0,(VLOOKUP($A560,'Summer 2023 PVI'!$B$2:$AF$217,6,FALSE)))</f>
        <v>0</v>
      </c>
      <c r="E560" s="231">
        <f>IF(ISNA(VLOOKUP($A560,'Autumn 2023 PVI'!$B$2:$AH$214,6,FALSE)),0,(VLOOKUP($A560,'Autumn 2023 PVI'!$B$2:$AH$214,6,FALSE)))</f>
        <v>0</v>
      </c>
      <c r="F560" s="231">
        <f>IF(ISNA(VLOOKUP($A560,'Spring 2023 PVI'!$B$3:$AF$219,9,FALSE)),0,(VLOOKUP($A560,'Spring 2023 PVI'!$B$3:$AF$219,8,FALSE)))</f>
        <v>0</v>
      </c>
      <c r="G560" s="231">
        <f>IF(ISNA(VLOOKUP($A560,'Summer 2023 PVI'!$B$2:$AF$216,9,FALSE)),0,(VLOOKUP($A560,'Summer 2023 PVI'!$B$2:$AF$216,8,FALSE)))</f>
        <v>0</v>
      </c>
      <c r="H560" s="231">
        <f>IF(ISNA(VLOOKUP($A560,'Autumn 2023 PVI'!$B$2:$AH$214,9,FALSE)),0,(VLOOKUP($A560,'Autumn 2023 PVI'!$B$2:$AH$214,9,FALSE)))</f>
        <v>0</v>
      </c>
      <c r="I560" s="231">
        <f>IF(ISNA(VLOOKUP($A560,'Spring 2023 PVI'!$B$3:$AF$219,13,FALSE)),0,(VLOOKUP($A560,'Spring 2023 PVI'!$B$3:$AF$219,13,FALSE)))</f>
        <v>0</v>
      </c>
      <c r="J560" s="231">
        <f>IF(ISNA(VLOOKUP($A560,'Summer 2023 PVI'!$B$2:$AF$216,13,FALSE)),0,(VLOOKUP($A560,'Summer 2023 PVI'!$B$2:$AF$216,13,FALSE)))</f>
        <v>0</v>
      </c>
      <c r="K560" s="231">
        <f>IF(ISNA(VLOOKUP($A560,'Autumn 2023 PVI'!$B$2:$AH$214,13,FALSE)),0,(VLOOKUP($A560,'Autumn 2023 PVI'!$B$2:$AH$214,13,FALSE)))</f>
        <v>0</v>
      </c>
      <c r="L560" s="231">
        <f>IF(ISNA(VLOOKUP($A560,'Spring 2023 PVI'!$B$3:$AF$219,16,FALSE)),0,(VLOOKUP($A560,'Spring 2023 PVI'!$B$3:$AF$219,16,FALSE)))</f>
        <v>0</v>
      </c>
      <c r="M560" s="231">
        <f>IF(ISNA(VLOOKUP($A560,'Summer 2023 PVI'!$B$2:$AF$216,16,FALSE)),0,(VLOOKUP($A560,'Summer 2023 PVI'!$B$2:$AF$216,16,FALSE)))</f>
        <v>0</v>
      </c>
      <c r="N560" s="231">
        <f>IF(ISNA(VLOOKUP($A560,'Autumn 2023 PVI'!$B$2:$AH$214,16,FALSE)),0,(VLOOKUP($A560,'Autumn 2023 PVI'!$B$2:$AH$214,16,FALSE)))</f>
        <v>0</v>
      </c>
      <c r="O560" s="231">
        <f>IF(ISNA(VLOOKUP($A560,'Spring 2023 PVI'!$B$3:$AF$219,3,FALSE)),0,(VLOOKUP($A560,'Spring 2023 PVI'!$B$3:$AF$219,3,FALSE)))</f>
        <v>0</v>
      </c>
      <c r="P560" s="231">
        <f>IF(ISNA(VLOOKUP($A560,'Summer 2023 PVI'!$B$3:$AF$216,3,FALSE)),0,(VLOOKUP($A560,'Summer 2023 PVI'!$B$2:$AF$216,3,FALSE)))</f>
        <v>0</v>
      </c>
      <c r="Q560" s="231">
        <f>IF(ISNA(VLOOKUP($A560,'Autumn 2023 PVI'!$B$2:$AF$214,3,FALSE)),0,(VLOOKUP($A560,'Autumn 2023 PVI'!$B$2:$AF$214,3,FALSE)))</f>
        <v>0</v>
      </c>
      <c r="R560" s="231">
        <f>IF(ISNA(VLOOKUP($A560,'Spring 2023 PVI'!$B$3:$AF$219,10,FALSE)),0,(VLOOKUP($A560,'Spring 2023 PVI'!$B$3:$AF$219,10,FALSE)))</f>
        <v>0</v>
      </c>
      <c r="S560" s="231">
        <f>IF(ISNA(VLOOKUP($A560,'Summer 2023 PVI'!$B$2:$AF$216,10,FALSE)),0,(VLOOKUP($A560,'Summer 2023 PVI'!$B$2:$AF$216,10,FALSE)))</f>
        <v>0</v>
      </c>
      <c r="T560" s="231">
        <f>IF(ISNA(VLOOKUP($A560,'Autumn 2023 PVI'!$B$2:$AH$214,10,FALSE)),0,(VLOOKUP($A560,'Autumn 2023 PVI'!$B$2:$AH$214,10,FALSE)))</f>
        <v>0</v>
      </c>
      <c r="U560" s="231">
        <f>IF(ISNA(VLOOKUP($A560,'Spring 2023 PVI'!$B$3:$AF$219,26,FALSE)),0,(VLOOKUP($A560,'Spring 2023 PVI'!$B$3:$AF$219,26,FALSE)))</f>
        <v>0</v>
      </c>
      <c r="V560" s="231">
        <f>IF(ISNA(VLOOKUP($A560,'Spring 2023 PVI'!$B$3:$AF$219,26,FALSE)),0,(VLOOKUP($A560,'Spring 2023 PVI'!$B$3:$AF$219,26,FALSE)))</f>
        <v>0</v>
      </c>
      <c r="W560" s="231">
        <f>IF(ISNA(VLOOKUP($A560,'Spring 2023 PVI'!$B$3:$AF$219,26,FALSE)),0,(VLOOKUP($A560,'Spring 2023 PVI'!$B$3:$AF$219,26,FALSE)))</f>
        <v>0</v>
      </c>
      <c r="X560" s="231">
        <f>IF(ISNA(VLOOKUP($A560,'Spring 2023 PVI'!$B$3:$AF$219,27,FALSE)),0,(VLOOKUP($A560,'Spring 2023 PVI'!$B$3:$AF$219,27,FALSE)))</f>
        <v>0</v>
      </c>
      <c r="Y560" s="231">
        <f>IF(ISNA(VLOOKUP($A560,'Spring 2023 PVI'!$B$3:$AF$219,27,FALSE)),0,(VLOOKUP($A560,'Spring 2023 PVI'!$B$3:$AF$219,27,FALSE)))</f>
        <v>0</v>
      </c>
      <c r="Z560" s="231">
        <f>IF(ISNA(VLOOKUP($A560,'Spring 2023 PVI'!$B$3:$AF$219,27,FALSE)),0,(VLOOKUP($A560,'Spring 2023 PVI'!$B$3:$AF$219,27,FALSE)))</f>
        <v>0</v>
      </c>
      <c r="AA560" s="231">
        <f>IF(ISNA(VLOOKUP($A560,'Spring 2023 PVI'!$B$3:$AF$219,28,FALSE)),0,(VLOOKUP($A560,'Spring 2023 PVI'!$B$3:$AF$219,28,FALSE)))</f>
        <v>0</v>
      </c>
      <c r="AB560" s="231">
        <f>IF(ISNA(VLOOKUP($A560,'Spring 2023 PVI'!$B$3:$AF$219,28,FALSE)),0,(VLOOKUP($A560,'Spring 2023 PVI'!$B$3:$AF$219,28,FALSE)))</f>
        <v>0</v>
      </c>
      <c r="AC560" s="231">
        <f>IF(ISNA(VLOOKUP($A560,'Spring 2023 PVI'!$B$3:$AF$219,28,FALSE)),0,(VLOOKUP($A560,'Spring 2023 PVI'!$B$3:$AF$219,28,FALSE)))</f>
        <v>0</v>
      </c>
      <c r="AD560" s="384">
        <f t="shared" si="219"/>
        <v>0</v>
      </c>
      <c r="AE560" s="403">
        <v>30</v>
      </c>
      <c r="AF560" s="403">
        <v>120</v>
      </c>
      <c r="AG560" s="403">
        <v>30</v>
      </c>
      <c r="AH560" s="384">
        <f t="shared" si="226"/>
        <v>695.4</v>
      </c>
      <c r="AI560" s="384">
        <f t="shared" si="227"/>
        <v>1322.3999999999999</v>
      </c>
      <c r="AJ560" s="384">
        <f t="shared" si="228"/>
        <v>91.2</v>
      </c>
      <c r="AK560" s="384">
        <f t="shared" si="220"/>
        <v>2108.9999999999995</v>
      </c>
      <c r="AL560" s="403">
        <f>IF(ISNA(VLOOKUP($A560,'Spring 2023 PVI'!$B567:$AD567,29,FALSE)),0,(VLOOKUP($A560,'Spring 2023 PVI'!$B567:$AD567,29,FALSE)))</f>
        <v>0</v>
      </c>
      <c r="AM560" s="403">
        <f>IF(ISNA(VLOOKUP($A560,'Spring 2023 PVI'!$B567:$AZ567,30,FALSE)),0,(VLOOKUP($A560,'Spring 2023 PVI'!$B567:$AZ567,30,FALSE)))</f>
        <v>0</v>
      </c>
      <c r="AN560" s="402">
        <f t="shared" si="221"/>
        <v>0</v>
      </c>
      <c r="AO560" s="404">
        <f t="shared" si="222"/>
        <v>0</v>
      </c>
      <c r="AP560" s="384">
        <f t="shared" si="223"/>
        <v>2108.9999999999995</v>
      </c>
      <c r="AQ560" s="403"/>
      <c r="AR560" s="403" t="e">
        <f>VLOOKUP($A560,'Data EYFSS Indica'!$C:$AQ,27,0)</f>
        <v>#N/A</v>
      </c>
      <c r="AS560" s="403" t="e">
        <f>VLOOKUP($A560,'Data EYFSS Indica'!$C:$AQ,28,0)</f>
        <v>#N/A</v>
      </c>
      <c r="AT560" s="409" t="e">
        <f t="shared" si="224"/>
        <v>#N/A</v>
      </c>
      <c r="AU560" s="409" t="e">
        <f>(VLOOKUP($A560,'Data EYFSS Indica'!$C:$AQ,24,0))/3.2*AU$3</f>
        <v>#N/A</v>
      </c>
      <c r="AV560" s="413" t="e">
        <f t="shared" si="225"/>
        <v>#N/A</v>
      </c>
      <c r="AW560" s="410" t="e">
        <f t="shared" si="215"/>
        <v>#N/A</v>
      </c>
      <c r="AX560" s="410" t="e">
        <f t="shared" si="216"/>
        <v>#N/A</v>
      </c>
      <c r="AY560" s="410" t="e">
        <f t="shared" si="217"/>
        <v>#N/A</v>
      </c>
      <c r="AZ560" s="642">
        <f>(SUMIF('Spring 2023 School'!B:B,Budget!A560,'Spring 2023 School'!AG:AG)+SUMIF('Summer 2023 School'!B:B,Budget!A560,'Summer 2023 School'!AG:AG)+SUMIF('Autumn 2023 School'!B:B,Budget!A560,'Autumn 2023 School'!AG:AG))</f>
        <v>2</v>
      </c>
      <c r="BA560" s="410">
        <f t="shared" si="218"/>
        <v>1820</v>
      </c>
      <c r="BI560">
        <f t="shared" si="229"/>
        <v>450</v>
      </c>
      <c r="BJ560">
        <f t="shared" si="230"/>
        <v>1800</v>
      </c>
      <c r="BK560">
        <f t="shared" si="231"/>
        <v>450</v>
      </c>
    </row>
    <row r="561" spans="1:63" x14ac:dyDescent="0.35">
      <c r="A561" s="231">
        <v>50572</v>
      </c>
      <c r="B561" t="s">
        <v>662</v>
      </c>
      <c r="C561" s="231">
        <f>IF(ISNA(VLOOKUP($A561,'Spring 2023 PVI'!$B$3:$AF$220,6,FALSE)),0,(VLOOKUP($A561,'Spring 2023 PVI'!$B$3:$AF$220,6,FALSE)))</f>
        <v>0</v>
      </c>
      <c r="D561" s="231">
        <f>IF(ISNA(VLOOKUP($A561,'Summer 2023 PVI'!$B$2:$AF$217,6,FALSE)),0,(VLOOKUP($A561,'Summer 2023 PVI'!$B$2:$AF$217,6,FALSE)))</f>
        <v>0</v>
      </c>
      <c r="E561" s="231">
        <f>IF(ISNA(VLOOKUP($A561,'Autumn 2023 PVI'!$B$2:$AH$214,6,FALSE)),0,(VLOOKUP($A561,'Autumn 2023 PVI'!$B$2:$AH$214,6,FALSE)))</f>
        <v>0</v>
      </c>
      <c r="F561" s="231">
        <f>IF(ISNA(VLOOKUP($A561,'Spring 2023 PVI'!$B$3:$AF$219,9,FALSE)),0,(VLOOKUP($A561,'Spring 2023 PVI'!$B$3:$AF$219,8,FALSE)))</f>
        <v>0</v>
      </c>
      <c r="G561" s="231">
        <f>IF(ISNA(VLOOKUP($A561,'Summer 2023 PVI'!$B$2:$AF$216,9,FALSE)),0,(VLOOKUP($A561,'Summer 2023 PVI'!$B$2:$AF$216,8,FALSE)))</f>
        <v>0</v>
      </c>
      <c r="H561" s="231">
        <f>IF(ISNA(VLOOKUP($A561,'Autumn 2023 PVI'!$B$2:$AH$214,9,FALSE)),0,(VLOOKUP($A561,'Autumn 2023 PVI'!$B$2:$AH$214,9,FALSE)))</f>
        <v>0</v>
      </c>
      <c r="I561" s="231">
        <f>IF(ISNA(VLOOKUP($A561,'Spring 2023 PVI'!$B$3:$AF$219,13,FALSE)),0,(VLOOKUP($A561,'Spring 2023 PVI'!$B$3:$AF$219,13,FALSE)))</f>
        <v>0</v>
      </c>
      <c r="J561" s="231">
        <f>IF(ISNA(VLOOKUP($A561,'Summer 2023 PVI'!$B$2:$AF$216,13,FALSE)),0,(VLOOKUP($A561,'Summer 2023 PVI'!$B$2:$AF$216,13,FALSE)))</f>
        <v>0</v>
      </c>
      <c r="K561" s="231">
        <f>IF(ISNA(VLOOKUP($A561,'Autumn 2023 PVI'!$B$2:$AH$214,13,FALSE)),0,(VLOOKUP($A561,'Autumn 2023 PVI'!$B$2:$AH$214,13,FALSE)))</f>
        <v>0</v>
      </c>
      <c r="L561" s="231">
        <f>IF(ISNA(VLOOKUP($A561,'Spring 2023 PVI'!$B$3:$AF$219,16,FALSE)),0,(VLOOKUP($A561,'Spring 2023 PVI'!$B$3:$AF$219,16,FALSE)))</f>
        <v>0</v>
      </c>
      <c r="M561" s="231">
        <f>IF(ISNA(VLOOKUP($A561,'Summer 2023 PVI'!$B$2:$AF$216,16,FALSE)),0,(VLOOKUP($A561,'Summer 2023 PVI'!$B$2:$AF$216,16,FALSE)))</f>
        <v>0</v>
      </c>
      <c r="N561" s="231">
        <f>IF(ISNA(VLOOKUP($A561,'Autumn 2023 PVI'!$B$2:$AH$214,16,FALSE)),0,(VLOOKUP($A561,'Autumn 2023 PVI'!$B$2:$AH$214,16,FALSE)))</f>
        <v>0</v>
      </c>
      <c r="O561" s="231">
        <f>IF(ISNA(VLOOKUP($A561,'Spring 2023 PVI'!$B$3:$AF$219,3,FALSE)),0,(VLOOKUP($A561,'Spring 2023 PVI'!$B$3:$AF$219,3,FALSE)))</f>
        <v>0</v>
      </c>
      <c r="P561" s="231">
        <f>IF(ISNA(VLOOKUP($A561,'Summer 2023 PVI'!$B$3:$AF$216,3,FALSE)),0,(VLOOKUP($A561,'Summer 2023 PVI'!$B$2:$AF$216,3,FALSE)))</f>
        <v>0</v>
      </c>
      <c r="Q561" s="231">
        <f>IF(ISNA(VLOOKUP($A561,'Autumn 2023 PVI'!$B$2:$AF$214,3,FALSE)),0,(VLOOKUP($A561,'Autumn 2023 PVI'!$B$2:$AF$214,3,FALSE)))</f>
        <v>0</v>
      </c>
      <c r="R561" s="231">
        <f>IF(ISNA(VLOOKUP($A561,'Spring 2023 PVI'!$B$3:$AF$219,10,FALSE)),0,(VLOOKUP($A561,'Spring 2023 PVI'!$B$3:$AF$219,10,FALSE)))</f>
        <v>0</v>
      </c>
      <c r="S561" s="231">
        <f>IF(ISNA(VLOOKUP($A561,'Summer 2023 PVI'!$B$2:$AF$216,10,FALSE)),0,(VLOOKUP($A561,'Summer 2023 PVI'!$B$2:$AF$216,10,FALSE)))</f>
        <v>0</v>
      </c>
      <c r="T561" s="231">
        <f>IF(ISNA(VLOOKUP($A561,'Autumn 2023 PVI'!$B$2:$AH$214,10,FALSE)),0,(VLOOKUP($A561,'Autumn 2023 PVI'!$B$2:$AH$214,10,FALSE)))</f>
        <v>0</v>
      </c>
      <c r="U561" s="231">
        <f>IF(ISNA(VLOOKUP($A561,'Spring 2023 PVI'!$B$3:$AF$219,26,FALSE)),0,(VLOOKUP($A561,'Spring 2023 PVI'!$B$3:$AF$219,26,FALSE)))</f>
        <v>0</v>
      </c>
      <c r="V561" s="231">
        <f>IF(ISNA(VLOOKUP($A561,'Spring 2023 PVI'!$B$3:$AF$219,26,FALSE)),0,(VLOOKUP($A561,'Spring 2023 PVI'!$B$3:$AF$219,26,FALSE)))</f>
        <v>0</v>
      </c>
      <c r="W561" s="231">
        <f>IF(ISNA(VLOOKUP($A561,'Spring 2023 PVI'!$B$3:$AF$219,26,FALSE)),0,(VLOOKUP($A561,'Spring 2023 PVI'!$B$3:$AF$219,26,FALSE)))</f>
        <v>0</v>
      </c>
      <c r="X561" s="231">
        <f>IF(ISNA(VLOOKUP($A561,'Spring 2023 PVI'!$B$3:$AF$219,27,FALSE)),0,(VLOOKUP($A561,'Spring 2023 PVI'!$B$3:$AF$219,27,FALSE)))</f>
        <v>0</v>
      </c>
      <c r="Y561" s="231">
        <f>IF(ISNA(VLOOKUP($A561,'Spring 2023 PVI'!$B$3:$AF$219,27,FALSE)),0,(VLOOKUP($A561,'Spring 2023 PVI'!$B$3:$AF$219,27,FALSE)))</f>
        <v>0</v>
      </c>
      <c r="Z561" s="231">
        <f>IF(ISNA(VLOOKUP($A561,'Spring 2023 PVI'!$B$3:$AF$219,27,FALSE)),0,(VLOOKUP($A561,'Spring 2023 PVI'!$B$3:$AF$219,27,FALSE)))</f>
        <v>0</v>
      </c>
      <c r="AA561" s="231">
        <f>IF(ISNA(VLOOKUP($A561,'Spring 2023 PVI'!$B$3:$AF$219,28,FALSE)),0,(VLOOKUP($A561,'Spring 2023 PVI'!$B$3:$AF$219,28,FALSE)))</f>
        <v>0</v>
      </c>
      <c r="AB561" s="231">
        <f>IF(ISNA(VLOOKUP($A561,'Spring 2023 PVI'!$B$3:$AF$219,28,FALSE)),0,(VLOOKUP($A561,'Spring 2023 PVI'!$B$3:$AF$219,28,FALSE)))</f>
        <v>0</v>
      </c>
      <c r="AC561" s="231">
        <f>IF(ISNA(VLOOKUP($A561,'Spring 2023 PVI'!$B$3:$AF$219,28,FALSE)),0,(VLOOKUP($A561,'Spring 2023 PVI'!$B$3:$AF$219,28,FALSE)))</f>
        <v>0</v>
      </c>
      <c r="AD561" s="384">
        <f t="shared" si="219"/>
        <v>0</v>
      </c>
      <c r="AE561" s="403">
        <v>0</v>
      </c>
      <c r="AF561" s="403">
        <v>75</v>
      </c>
      <c r="AG561" s="403">
        <v>375</v>
      </c>
      <c r="AH561" s="384">
        <f t="shared" si="226"/>
        <v>0</v>
      </c>
      <c r="AI561" s="384">
        <f t="shared" si="227"/>
        <v>826.5</v>
      </c>
      <c r="AJ561" s="384">
        <f t="shared" si="228"/>
        <v>1140</v>
      </c>
      <c r="AK561" s="384">
        <f t="shared" si="220"/>
        <v>1966.5</v>
      </c>
      <c r="AL561" s="403">
        <f>IF(ISNA(VLOOKUP($A561,'Spring 2023 PVI'!$B568:$AD568,29,FALSE)),0,(VLOOKUP($A561,'Spring 2023 PVI'!$B568:$AD568,29,FALSE)))</f>
        <v>0</v>
      </c>
      <c r="AM561" s="403">
        <f>IF(ISNA(VLOOKUP($A561,'Spring 2023 PVI'!$B568:$AZ568,30,FALSE)),0,(VLOOKUP($A561,'Spring 2023 PVI'!$B568:$AZ568,30,FALSE)))</f>
        <v>0</v>
      </c>
      <c r="AN561" s="402">
        <f t="shared" si="221"/>
        <v>0</v>
      </c>
      <c r="AO561" s="404">
        <f t="shared" si="222"/>
        <v>0</v>
      </c>
      <c r="AP561" s="384">
        <f t="shared" si="223"/>
        <v>1966.5</v>
      </c>
      <c r="AQ561" s="403"/>
      <c r="AR561" s="403" t="e">
        <f>VLOOKUP($A561,'Data EYFSS Indica'!$C:$AQ,27,0)</f>
        <v>#N/A</v>
      </c>
      <c r="AS561" s="403" t="e">
        <f>VLOOKUP($A561,'Data EYFSS Indica'!$C:$AQ,28,0)</f>
        <v>#N/A</v>
      </c>
      <c r="AT561" s="409" t="e">
        <f t="shared" si="224"/>
        <v>#N/A</v>
      </c>
      <c r="AU561" s="409" t="e">
        <f>(VLOOKUP($A561,'Data EYFSS Indica'!$C:$AQ,24,0))/3.2*AU$3</f>
        <v>#N/A</v>
      </c>
      <c r="AV561" s="413" t="e">
        <f t="shared" si="225"/>
        <v>#N/A</v>
      </c>
      <c r="AW561" s="410" t="e">
        <f t="shared" si="215"/>
        <v>#N/A</v>
      </c>
      <c r="AX561" s="410" t="e">
        <f t="shared" si="216"/>
        <v>#N/A</v>
      </c>
      <c r="AY561" s="410" t="e">
        <f t="shared" si="217"/>
        <v>#N/A</v>
      </c>
      <c r="AZ561" s="642">
        <f>(SUMIF('Spring 2023 School'!B:B,Budget!A561,'Spring 2023 School'!AG:AG)+SUMIF('Summer 2023 School'!B:B,Budget!A561,'Summer 2023 School'!AG:AG)+SUMIF('Autumn 2023 School'!B:B,Budget!A561,'Autumn 2023 School'!AG:AG))</f>
        <v>0</v>
      </c>
      <c r="BA561" s="410">
        <f t="shared" si="218"/>
        <v>0</v>
      </c>
      <c r="BI561">
        <f t="shared" si="229"/>
        <v>0</v>
      </c>
      <c r="BJ561">
        <f t="shared" si="230"/>
        <v>1125</v>
      </c>
      <c r="BK561">
        <f t="shared" si="231"/>
        <v>5625</v>
      </c>
    </row>
    <row r="562" spans="1:63" x14ac:dyDescent="0.35">
      <c r="A562" s="231">
        <v>50593</v>
      </c>
      <c r="B562" t="s">
        <v>820</v>
      </c>
      <c r="C562" s="231">
        <f>IF(ISNA(VLOOKUP($A562,'Spring 2023 PVI'!$B$3:$AF$220,6,FALSE)),0,(VLOOKUP($A562,'Spring 2023 PVI'!$B$3:$AF$220,6,FALSE)))</f>
        <v>0</v>
      </c>
      <c r="D562" s="231">
        <f>IF(ISNA(VLOOKUP($A562,'Summer 2023 PVI'!$B$2:$AF$217,6,FALSE)),0,(VLOOKUP($A562,'Summer 2023 PVI'!$B$2:$AF$217,6,FALSE)))</f>
        <v>0</v>
      </c>
      <c r="E562" s="231">
        <f>IF(ISNA(VLOOKUP($A562,'Autumn 2023 PVI'!$B$2:$AH$214,6,FALSE)),0,(VLOOKUP($A562,'Autumn 2023 PVI'!$B$2:$AH$214,6,FALSE)))</f>
        <v>0</v>
      </c>
      <c r="F562" s="231">
        <f>IF(ISNA(VLOOKUP($A562,'Spring 2023 PVI'!$B$3:$AF$219,9,FALSE)),0,(VLOOKUP($A562,'Spring 2023 PVI'!$B$3:$AF$219,8,FALSE)))</f>
        <v>0</v>
      </c>
      <c r="G562" s="231">
        <f>IF(ISNA(VLOOKUP($A562,'Summer 2023 PVI'!$B$2:$AF$216,9,FALSE)),0,(VLOOKUP($A562,'Summer 2023 PVI'!$B$2:$AF$216,8,FALSE)))</f>
        <v>0</v>
      </c>
      <c r="H562" s="231">
        <f>IF(ISNA(VLOOKUP($A562,'Autumn 2023 PVI'!$B$2:$AH$214,9,FALSE)),0,(VLOOKUP($A562,'Autumn 2023 PVI'!$B$2:$AH$214,9,FALSE)))</f>
        <v>0</v>
      </c>
      <c r="I562" s="231">
        <f>IF(ISNA(VLOOKUP($A562,'Spring 2023 PVI'!$B$3:$AF$219,13,FALSE)),0,(VLOOKUP($A562,'Spring 2023 PVI'!$B$3:$AF$219,13,FALSE)))</f>
        <v>0</v>
      </c>
      <c r="J562" s="231">
        <f>IF(ISNA(VLOOKUP($A562,'Summer 2023 PVI'!$B$2:$AF$216,13,FALSE)),0,(VLOOKUP($A562,'Summer 2023 PVI'!$B$2:$AF$216,13,FALSE)))</f>
        <v>0</v>
      </c>
      <c r="K562" s="231">
        <f>IF(ISNA(VLOOKUP($A562,'Autumn 2023 PVI'!$B$2:$AH$214,13,FALSE)),0,(VLOOKUP($A562,'Autumn 2023 PVI'!$B$2:$AH$214,13,FALSE)))</f>
        <v>0</v>
      </c>
      <c r="L562" s="231">
        <f>IF(ISNA(VLOOKUP($A562,'Spring 2023 PVI'!$B$3:$AF$219,16,FALSE)),0,(VLOOKUP($A562,'Spring 2023 PVI'!$B$3:$AF$219,16,FALSE)))</f>
        <v>0</v>
      </c>
      <c r="M562" s="231">
        <f>IF(ISNA(VLOOKUP($A562,'Summer 2023 PVI'!$B$2:$AF$216,16,FALSE)),0,(VLOOKUP($A562,'Summer 2023 PVI'!$B$2:$AF$216,16,FALSE)))</f>
        <v>0</v>
      </c>
      <c r="N562" s="231">
        <f>IF(ISNA(VLOOKUP($A562,'Autumn 2023 PVI'!$B$2:$AH$214,16,FALSE)),0,(VLOOKUP($A562,'Autumn 2023 PVI'!$B$2:$AH$214,16,FALSE)))</f>
        <v>0</v>
      </c>
      <c r="O562" s="231">
        <f>IF(ISNA(VLOOKUP($A562,'Spring 2023 PVI'!$B$3:$AF$219,3,FALSE)),0,(VLOOKUP($A562,'Spring 2023 PVI'!$B$3:$AF$219,3,FALSE)))</f>
        <v>0</v>
      </c>
      <c r="P562" s="231">
        <f>IF(ISNA(VLOOKUP($A562,'Summer 2023 PVI'!$B$3:$AF$216,3,FALSE)),0,(VLOOKUP($A562,'Summer 2023 PVI'!$B$2:$AF$216,3,FALSE)))</f>
        <v>0</v>
      </c>
      <c r="Q562" s="231">
        <f>IF(ISNA(VLOOKUP($A562,'Autumn 2023 PVI'!$B$2:$AF$214,3,FALSE)),0,(VLOOKUP($A562,'Autumn 2023 PVI'!$B$2:$AF$214,3,FALSE)))</f>
        <v>0</v>
      </c>
      <c r="R562" s="231">
        <f>IF(ISNA(VLOOKUP($A562,'Spring 2023 PVI'!$B$3:$AF$219,10,FALSE)),0,(VLOOKUP($A562,'Spring 2023 PVI'!$B$3:$AF$219,10,FALSE)))</f>
        <v>0</v>
      </c>
      <c r="S562" s="231">
        <f>IF(ISNA(VLOOKUP($A562,'Summer 2023 PVI'!$B$2:$AF$216,10,FALSE)),0,(VLOOKUP($A562,'Summer 2023 PVI'!$B$2:$AF$216,10,FALSE)))</f>
        <v>0</v>
      </c>
      <c r="T562" s="231">
        <f>IF(ISNA(VLOOKUP($A562,'Autumn 2023 PVI'!$B$2:$AH$214,10,FALSE)),0,(VLOOKUP($A562,'Autumn 2023 PVI'!$B$2:$AH$214,10,FALSE)))</f>
        <v>0</v>
      </c>
      <c r="U562" s="231">
        <f>IF(ISNA(VLOOKUP($A562,'Spring 2023 PVI'!$B$3:$AF$219,26,FALSE)),0,(VLOOKUP($A562,'Spring 2023 PVI'!$B$3:$AF$219,26,FALSE)))</f>
        <v>0</v>
      </c>
      <c r="V562" s="231">
        <f>IF(ISNA(VLOOKUP($A562,'Spring 2023 PVI'!$B$3:$AF$219,26,FALSE)),0,(VLOOKUP($A562,'Spring 2023 PVI'!$B$3:$AF$219,26,FALSE)))</f>
        <v>0</v>
      </c>
      <c r="W562" s="231">
        <f>IF(ISNA(VLOOKUP($A562,'Spring 2023 PVI'!$B$3:$AF$219,26,FALSE)),0,(VLOOKUP($A562,'Spring 2023 PVI'!$B$3:$AF$219,26,FALSE)))</f>
        <v>0</v>
      </c>
      <c r="X562" s="231">
        <f>IF(ISNA(VLOOKUP($A562,'Spring 2023 PVI'!$B$3:$AF$219,27,FALSE)),0,(VLOOKUP($A562,'Spring 2023 PVI'!$B$3:$AF$219,27,FALSE)))</f>
        <v>0</v>
      </c>
      <c r="Y562" s="231">
        <f>IF(ISNA(VLOOKUP($A562,'Spring 2023 PVI'!$B$3:$AF$219,27,FALSE)),0,(VLOOKUP($A562,'Spring 2023 PVI'!$B$3:$AF$219,27,FALSE)))</f>
        <v>0</v>
      </c>
      <c r="Z562" s="231">
        <f>IF(ISNA(VLOOKUP($A562,'Spring 2023 PVI'!$B$3:$AF$219,27,FALSE)),0,(VLOOKUP($A562,'Spring 2023 PVI'!$B$3:$AF$219,27,FALSE)))</f>
        <v>0</v>
      </c>
      <c r="AA562" s="231">
        <f>IF(ISNA(VLOOKUP($A562,'Spring 2023 PVI'!$B$3:$AF$219,28,FALSE)),0,(VLOOKUP($A562,'Spring 2023 PVI'!$B$3:$AF$219,28,FALSE)))</f>
        <v>0</v>
      </c>
      <c r="AB562" s="231">
        <f>IF(ISNA(VLOOKUP($A562,'Spring 2023 PVI'!$B$3:$AF$219,28,FALSE)),0,(VLOOKUP($A562,'Spring 2023 PVI'!$B$3:$AF$219,28,FALSE)))</f>
        <v>0</v>
      </c>
      <c r="AC562" s="231">
        <f>IF(ISNA(VLOOKUP($A562,'Spring 2023 PVI'!$B$3:$AF$219,28,FALSE)),0,(VLOOKUP($A562,'Spring 2023 PVI'!$B$3:$AF$219,28,FALSE)))</f>
        <v>0</v>
      </c>
      <c r="AD562" s="384">
        <f t="shared" si="219"/>
        <v>0</v>
      </c>
      <c r="AE562" s="403">
        <v>0</v>
      </c>
      <c r="AF562" s="403">
        <v>0</v>
      </c>
      <c r="AG562" s="403">
        <v>0</v>
      </c>
      <c r="AH562" s="384">
        <f t="shared" si="226"/>
        <v>0</v>
      </c>
      <c r="AI562" s="384">
        <f t="shared" si="227"/>
        <v>0</v>
      </c>
      <c r="AJ562" s="384">
        <f t="shared" si="228"/>
        <v>0</v>
      </c>
      <c r="AK562" s="384">
        <f t="shared" si="220"/>
        <v>0</v>
      </c>
      <c r="AL562" s="403">
        <f>IF(ISNA(VLOOKUP($A562,'Spring 2023 PVI'!$B569:$AD569,29,FALSE)),0,(VLOOKUP($A562,'Spring 2023 PVI'!$B569:$AD569,29,FALSE)))</f>
        <v>0</v>
      </c>
      <c r="AM562" s="403">
        <f>IF(ISNA(VLOOKUP($A562,'Spring 2023 PVI'!$B569:$AZ569,30,FALSE)),0,(VLOOKUP($A562,'Spring 2023 PVI'!$B569:$AZ569,30,FALSE)))</f>
        <v>0</v>
      </c>
      <c r="AN562" s="402">
        <f t="shared" si="221"/>
        <v>0</v>
      </c>
      <c r="AO562" s="404">
        <f t="shared" si="222"/>
        <v>0</v>
      </c>
      <c r="AP562" s="384">
        <f t="shared" si="223"/>
        <v>0</v>
      </c>
      <c r="AQ562" s="403"/>
      <c r="AR562" s="403" t="e">
        <f>VLOOKUP($A562,'Data EYFSS Indica'!$C:$AQ,27,0)</f>
        <v>#N/A</v>
      </c>
      <c r="AS562" s="403" t="e">
        <f>VLOOKUP($A562,'Data EYFSS Indica'!$C:$AQ,28,0)</f>
        <v>#N/A</v>
      </c>
      <c r="AT562" s="409" t="e">
        <f t="shared" si="224"/>
        <v>#N/A</v>
      </c>
      <c r="AU562" s="409" t="e">
        <f>(VLOOKUP($A562,'Data EYFSS Indica'!$C:$AQ,24,0))/3.2*AU$3</f>
        <v>#N/A</v>
      </c>
      <c r="AV562" s="413" t="e">
        <f t="shared" si="225"/>
        <v>#N/A</v>
      </c>
      <c r="AW562" s="410" t="e">
        <f t="shared" si="215"/>
        <v>#N/A</v>
      </c>
      <c r="AX562" s="410" t="e">
        <f t="shared" si="216"/>
        <v>#N/A</v>
      </c>
      <c r="AY562" s="410" t="e">
        <f t="shared" si="217"/>
        <v>#N/A</v>
      </c>
      <c r="AZ562" s="642">
        <f>(SUMIF('Spring 2023 School'!B:B,Budget!A562,'Spring 2023 School'!AG:AG)+SUMIF('Summer 2023 School'!B:B,Budget!A562,'Summer 2023 School'!AG:AG)+SUMIF('Autumn 2023 School'!B:B,Budget!A562,'Autumn 2023 School'!AG:AG))</f>
        <v>0</v>
      </c>
      <c r="BA562" s="410">
        <f t="shared" si="218"/>
        <v>0</v>
      </c>
      <c r="BI562">
        <f t="shared" si="229"/>
        <v>0</v>
      </c>
      <c r="BJ562">
        <f t="shared" si="230"/>
        <v>0</v>
      </c>
      <c r="BK562">
        <f t="shared" si="231"/>
        <v>0</v>
      </c>
    </row>
    <row r="563" spans="1:63" x14ac:dyDescent="0.35">
      <c r="A563" s="231">
        <v>51135</v>
      </c>
      <c r="B563" t="s">
        <v>1272</v>
      </c>
      <c r="C563" s="231">
        <f>IF(ISNA(VLOOKUP($A563,'Spring 2023 PVI'!$B$3:$AF$220,6,FALSE)),0,(VLOOKUP($A563,'Spring 2023 PVI'!$B$3:$AF$220,6,FALSE)))</f>
        <v>0</v>
      </c>
      <c r="D563" s="231">
        <f>IF(ISNA(VLOOKUP($A563,'Summer 2023 PVI'!$B$2:$AF$217,6,FALSE)),0,(VLOOKUP($A563,'Summer 2023 PVI'!$B$2:$AF$217,6,FALSE)))</f>
        <v>0</v>
      </c>
      <c r="E563" s="231">
        <f>IF(ISNA(VLOOKUP($A563,'Autumn 2023 PVI'!$B$2:$AH$214,6,FALSE)),0,(VLOOKUP($A563,'Autumn 2023 PVI'!$B$2:$AH$214,6,FALSE)))</f>
        <v>0</v>
      </c>
      <c r="F563" s="231">
        <f>IF(ISNA(VLOOKUP($A563,'Spring 2023 PVI'!$B$3:$AF$219,9,FALSE)),0,(VLOOKUP($A563,'Spring 2023 PVI'!$B$3:$AF$219,8,FALSE)))</f>
        <v>0</v>
      </c>
      <c r="G563" s="231">
        <f>IF(ISNA(VLOOKUP($A563,'Summer 2023 PVI'!$B$2:$AF$216,9,FALSE)),0,(VLOOKUP($A563,'Summer 2023 PVI'!$B$2:$AF$216,8,FALSE)))</f>
        <v>0</v>
      </c>
      <c r="H563" s="231">
        <f>IF(ISNA(VLOOKUP($A563,'Autumn 2023 PVI'!$B$2:$AH$214,9,FALSE)),0,(VLOOKUP($A563,'Autumn 2023 PVI'!$B$2:$AH$214,9,FALSE)))</f>
        <v>0</v>
      </c>
      <c r="I563" s="231">
        <f>IF(ISNA(VLOOKUP($A563,'Spring 2023 PVI'!$B$3:$AF$219,13,FALSE)),0,(VLOOKUP($A563,'Spring 2023 PVI'!$B$3:$AF$219,13,FALSE)))</f>
        <v>0</v>
      </c>
      <c r="J563" s="231">
        <f>IF(ISNA(VLOOKUP($A563,'Summer 2023 PVI'!$B$2:$AF$216,13,FALSE)),0,(VLOOKUP($A563,'Summer 2023 PVI'!$B$2:$AF$216,13,FALSE)))</f>
        <v>0</v>
      </c>
      <c r="K563" s="231">
        <f>IF(ISNA(VLOOKUP($A563,'Autumn 2023 PVI'!$B$2:$AH$214,13,FALSE)),0,(VLOOKUP($A563,'Autumn 2023 PVI'!$B$2:$AH$214,13,FALSE)))</f>
        <v>0</v>
      </c>
      <c r="L563" s="231">
        <f>IF(ISNA(VLOOKUP($A563,'Spring 2023 PVI'!$B$3:$AF$219,16,FALSE)),0,(VLOOKUP($A563,'Spring 2023 PVI'!$B$3:$AF$219,16,FALSE)))</f>
        <v>0</v>
      </c>
      <c r="M563" s="231">
        <f>IF(ISNA(VLOOKUP($A563,'Summer 2023 PVI'!$B$2:$AF$216,16,FALSE)),0,(VLOOKUP($A563,'Summer 2023 PVI'!$B$2:$AF$216,16,FALSE)))</f>
        <v>0</v>
      </c>
      <c r="N563" s="231">
        <f>IF(ISNA(VLOOKUP($A563,'Autumn 2023 PVI'!$B$2:$AH$214,16,FALSE)),0,(VLOOKUP($A563,'Autumn 2023 PVI'!$B$2:$AH$214,16,FALSE)))</f>
        <v>0</v>
      </c>
      <c r="O563" s="231">
        <f>IF(ISNA(VLOOKUP($A563,'Spring 2023 PVI'!$B$3:$AF$219,3,FALSE)),0,(VLOOKUP($A563,'Spring 2023 PVI'!$B$3:$AF$219,3,FALSE)))</f>
        <v>0</v>
      </c>
      <c r="P563" s="231">
        <f>IF(ISNA(VLOOKUP($A563,'Summer 2023 PVI'!$B$3:$AF$216,3,FALSE)),0,(VLOOKUP($A563,'Summer 2023 PVI'!$B$2:$AF$216,3,FALSE)))</f>
        <v>0</v>
      </c>
      <c r="Q563" s="231">
        <f>IF(ISNA(VLOOKUP($A563,'Autumn 2023 PVI'!$B$2:$AF$214,3,FALSE)),0,(VLOOKUP($A563,'Autumn 2023 PVI'!$B$2:$AF$214,3,FALSE)))</f>
        <v>0</v>
      </c>
      <c r="R563" s="231">
        <f>IF(ISNA(VLOOKUP($A563,'Spring 2023 PVI'!$B$3:$AF$219,10,FALSE)),0,(VLOOKUP($A563,'Spring 2023 PVI'!$B$3:$AF$219,10,FALSE)))</f>
        <v>0</v>
      </c>
      <c r="S563" s="231">
        <f>IF(ISNA(VLOOKUP($A563,'Summer 2023 PVI'!$B$2:$AF$216,10,FALSE)),0,(VLOOKUP($A563,'Summer 2023 PVI'!$B$2:$AF$216,10,FALSE)))</f>
        <v>0</v>
      </c>
      <c r="T563" s="231">
        <f>IF(ISNA(VLOOKUP($A563,'Autumn 2023 PVI'!$B$2:$AH$214,10,FALSE)),0,(VLOOKUP($A563,'Autumn 2023 PVI'!$B$2:$AH$214,10,FALSE)))</f>
        <v>0</v>
      </c>
      <c r="U563" s="231">
        <f>IF(ISNA(VLOOKUP($A563,'Spring 2023 PVI'!$B$3:$AF$219,26,FALSE)),0,(VLOOKUP($A563,'Spring 2023 PVI'!$B$3:$AF$219,26,FALSE)))</f>
        <v>0</v>
      </c>
      <c r="V563" s="231">
        <f>IF(ISNA(VLOOKUP($A563,'Spring 2023 PVI'!$B$3:$AF$219,26,FALSE)),0,(VLOOKUP($A563,'Spring 2023 PVI'!$B$3:$AF$219,26,FALSE)))</f>
        <v>0</v>
      </c>
      <c r="W563" s="231">
        <f>IF(ISNA(VLOOKUP($A563,'Spring 2023 PVI'!$B$3:$AF$219,26,FALSE)),0,(VLOOKUP($A563,'Spring 2023 PVI'!$B$3:$AF$219,26,FALSE)))</f>
        <v>0</v>
      </c>
      <c r="X563" s="231">
        <f>IF(ISNA(VLOOKUP($A563,'Spring 2023 PVI'!$B$3:$AF$219,27,FALSE)),0,(VLOOKUP($A563,'Spring 2023 PVI'!$B$3:$AF$219,27,FALSE)))</f>
        <v>0</v>
      </c>
      <c r="Y563" s="231">
        <f>IF(ISNA(VLOOKUP($A563,'Spring 2023 PVI'!$B$3:$AF$219,27,FALSE)),0,(VLOOKUP($A563,'Spring 2023 PVI'!$B$3:$AF$219,27,FALSE)))</f>
        <v>0</v>
      </c>
      <c r="Z563" s="231">
        <f>IF(ISNA(VLOOKUP($A563,'Spring 2023 PVI'!$B$3:$AF$219,27,FALSE)),0,(VLOOKUP($A563,'Spring 2023 PVI'!$B$3:$AF$219,27,FALSE)))</f>
        <v>0</v>
      </c>
      <c r="AA563" s="231">
        <f>IF(ISNA(VLOOKUP($A563,'Spring 2023 PVI'!$B$3:$AF$219,28,FALSE)),0,(VLOOKUP($A563,'Spring 2023 PVI'!$B$3:$AF$219,28,FALSE)))</f>
        <v>0</v>
      </c>
      <c r="AB563" s="231">
        <f>IF(ISNA(VLOOKUP($A563,'Spring 2023 PVI'!$B$3:$AF$219,28,FALSE)),0,(VLOOKUP($A563,'Spring 2023 PVI'!$B$3:$AF$219,28,FALSE)))</f>
        <v>0</v>
      </c>
      <c r="AC563" s="231">
        <f>IF(ISNA(VLOOKUP($A563,'Spring 2023 PVI'!$B$3:$AF$219,28,FALSE)),0,(VLOOKUP($A563,'Spring 2023 PVI'!$B$3:$AF$219,28,FALSE)))</f>
        <v>0</v>
      </c>
      <c r="AD563" s="384">
        <f t="shared" si="219"/>
        <v>0</v>
      </c>
      <c r="AE563" s="403">
        <v>223.5</v>
      </c>
      <c r="AF563" s="403">
        <v>90</v>
      </c>
      <c r="AG563" s="403">
        <v>90</v>
      </c>
      <c r="AH563" s="384">
        <f t="shared" si="226"/>
        <v>5180.7300000000005</v>
      </c>
      <c r="AI563" s="384">
        <f t="shared" si="227"/>
        <v>991.8</v>
      </c>
      <c r="AJ563" s="384">
        <f t="shared" si="228"/>
        <v>273.60000000000002</v>
      </c>
      <c r="AK563" s="384">
        <f t="shared" si="220"/>
        <v>6446.130000000001</v>
      </c>
      <c r="AL563" s="403">
        <f>IF(ISNA(VLOOKUP($A563,'Spring 2023 PVI'!$B571:$AD571,29,FALSE)),0,(VLOOKUP($A563,'Spring 2023 PVI'!$B571:$AD571,29,FALSE)))</f>
        <v>0</v>
      </c>
      <c r="AM563" s="403">
        <f>IF(ISNA(VLOOKUP($A563,'Spring 2023 PVI'!$B571:$AZ571,30,FALSE)),0,(VLOOKUP($A563,'Spring 2023 PVI'!$B571:$AZ571,30,FALSE)))</f>
        <v>0</v>
      </c>
      <c r="AN563" s="402">
        <f t="shared" si="221"/>
        <v>0</v>
      </c>
      <c r="AO563" s="404">
        <f t="shared" si="222"/>
        <v>0</v>
      </c>
      <c r="AP563" s="384">
        <f t="shared" si="223"/>
        <v>6446.130000000001</v>
      </c>
      <c r="AQ563" s="403"/>
      <c r="AR563" s="403" t="e">
        <f>VLOOKUP($A563,'Data EYFSS Indica'!$C:$AQ,27,0)</f>
        <v>#N/A</v>
      </c>
      <c r="AS563" s="403" t="e">
        <f>VLOOKUP($A563,'Data EYFSS Indica'!$C:$AQ,28,0)</f>
        <v>#N/A</v>
      </c>
      <c r="AT563" s="409" t="e">
        <f t="shared" si="224"/>
        <v>#N/A</v>
      </c>
      <c r="AU563" s="409" t="e">
        <f>(VLOOKUP($A563,'Data EYFSS Indica'!$C:$AQ,24,0))/3.2*AU$3</f>
        <v>#N/A</v>
      </c>
      <c r="AV563" s="413" t="e">
        <f t="shared" si="225"/>
        <v>#N/A</v>
      </c>
      <c r="AW563" s="410" t="e">
        <f t="shared" si="215"/>
        <v>#N/A</v>
      </c>
      <c r="AX563" s="410" t="e">
        <f t="shared" si="216"/>
        <v>#N/A</v>
      </c>
      <c r="AY563" s="410" t="e">
        <f t="shared" si="217"/>
        <v>#N/A</v>
      </c>
      <c r="AZ563" s="642">
        <f>(SUMIF('Spring 2023 School'!B:B,Budget!A563,'Spring 2023 School'!AG:AG)+SUMIF('Summer 2023 School'!B:B,Budget!A563,'Summer 2023 School'!AG:AG)+SUMIF('Autumn 2023 School'!B:B,Budget!A563,'Autumn 2023 School'!AG:AG))</f>
        <v>2</v>
      </c>
      <c r="BA563" s="410">
        <f t="shared" si="218"/>
        <v>1820</v>
      </c>
      <c r="BI563">
        <f t="shared" si="229"/>
        <v>3352.5</v>
      </c>
      <c r="BJ563">
        <f t="shared" si="230"/>
        <v>1350</v>
      </c>
      <c r="BK563">
        <f t="shared" si="231"/>
        <v>1350</v>
      </c>
    </row>
    <row r="564" spans="1:63" x14ac:dyDescent="0.35">
      <c r="A564" s="231">
        <v>51136</v>
      </c>
      <c r="B564" t="s">
        <v>1273</v>
      </c>
      <c r="C564" s="231">
        <f>IF(ISNA(VLOOKUP($A564,'Spring 2023 PVI'!$B$3:$AF$220,6,FALSE)),0,(VLOOKUP($A564,'Spring 2023 PVI'!$B$3:$AF$220,6,FALSE)))</f>
        <v>0</v>
      </c>
      <c r="D564" s="231">
        <f>IF(ISNA(VLOOKUP($A564,'Summer 2023 PVI'!$B$2:$AF$217,6,FALSE)),0,(VLOOKUP($A564,'Summer 2023 PVI'!$B$2:$AF$217,6,FALSE)))</f>
        <v>0</v>
      </c>
      <c r="E564" s="231">
        <f>IF(ISNA(VLOOKUP($A564,'Autumn 2023 PVI'!$B$2:$AH$214,6,FALSE)),0,(VLOOKUP($A564,'Autumn 2023 PVI'!$B$2:$AH$214,6,FALSE)))</f>
        <v>0</v>
      </c>
      <c r="F564" s="231">
        <f>IF(ISNA(VLOOKUP($A564,'Spring 2023 PVI'!$B$3:$AF$219,9,FALSE)),0,(VLOOKUP($A564,'Spring 2023 PVI'!$B$3:$AF$219,8,FALSE)))</f>
        <v>0</v>
      </c>
      <c r="G564" s="231">
        <f>IF(ISNA(VLOOKUP($A564,'Summer 2023 PVI'!$B$2:$AF$216,9,FALSE)),0,(VLOOKUP($A564,'Summer 2023 PVI'!$B$2:$AF$216,8,FALSE)))</f>
        <v>0</v>
      </c>
      <c r="H564" s="231">
        <f>IF(ISNA(VLOOKUP($A564,'Autumn 2023 PVI'!$B$2:$AH$214,9,FALSE)),0,(VLOOKUP($A564,'Autumn 2023 PVI'!$B$2:$AH$214,9,FALSE)))</f>
        <v>0</v>
      </c>
      <c r="I564" s="231">
        <f>IF(ISNA(VLOOKUP($A564,'Spring 2023 PVI'!$B$3:$AF$219,13,FALSE)),0,(VLOOKUP($A564,'Spring 2023 PVI'!$B$3:$AF$219,13,FALSE)))</f>
        <v>0</v>
      </c>
      <c r="J564" s="231">
        <f>IF(ISNA(VLOOKUP($A564,'Summer 2023 PVI'!$B$2:$AF$216,13,FALSE)),0,(VLOOKUP($A564,'Summer 2023 PVI'!$B$2:$AF$216,13,FALSE)))</f>
        <v>0</v>
      </c>
      <c r="K564" s="231">
        <f>IF(ISNA(VLOOKUP($A564,'Autumn 2023 PVI'!$B$2:$AH$214,13,FALSE)),0,(VLOOKUP($A564,'Autumn 2023 PVI'!$B$2:$AH$214,13,FALSE)))</f>
        <v>0</v>
      </c>
      <c r="L564" s="231">
        <f>IF(ISNA(VLOOKUP($A564,'Spring 2023 PVI'!$B$3:$AF$219,16,FALSE)),0,(VLOOKUP($A564,'Spring 2023 PVI'!$B$3:$AF$219,16,FALSE)))</f>
        <v>0</v>
      </c>
      <c r="M564" s="231">
        <f>IF(ISNA(VLOOKUP($A564,'Summer 2023 PVI'!$B$2:$AF$216,16,FALSE)),0,(VLOOKUP($A564,'Summer 2023 PVI'!$B$2:$AF$216,16,FALSE)))</f>
        <v>0</v>
      </c>
      <c r="N564" s="231">
        <f>IF(ISNA(VLOOKUP($A564,'Autumn 2023 PVI'!$B$2:$AH$214,16,FALSE)),0,(VLOOKUP($A564,'Autumn 2023 PVI'!$B$2:$AH$214,16,FALSE)))</f>
        <v>0</v>
      </c>
      <c r="O564" s="231">
        <f>IF(ISNA(VLOOKUP($A564,'Spring 2023 PVI'!$B$3:$AF$219,3,FALSE)),0,(VLOOKUP($A564,'Spring 2023 PVI'!$B$3:$AF$219,3,FALSE)))</f>
        <v>0</v>
      </c>
      <c r="P564" s="231">
        <f>IF(ISNA(VLOOKUP($A564,'Summer 2023 PVI'!$B$3:$AF$216,3,FALSE)),0,(VLOOKUP($A564,'Summer 2023 PVI'!$B$2:$AF$216,3,FALSE)))</f>
        <v>0</v>
      </c>
      <c r="Q564" s="231">
        <f>IF(ISNA(VLOOKUP($A564,'Autumn 2023 PVI'!$B$2:$AF$214,3,FALSE)),0,(VLOOKUP($A564,'Autumn 2023 PVI'!$B$2:$AF$214,3,FALSE)))</f>
        <v>0</v>
      </c>
      <c r="R564" s="231">
        <f>IF(ISNA(VLOOKUP($A564,'Spring 2023 PVI'!$B$3:$AF$219,10,FALSE)),0,(VLOOKUP($A564,'Spring 2023 PVI'!$B$3:$AF$219,10,FALSE)))</f>
        <v>0</v>
      </c>
      <c r="S564" s="231">
        <f>IF(ISNA(VLOOKUP($A564,'Summer 2023 PVI'!$B$2:$AF$216,10,FALSE)),0,(VLOOKUP($A564,'Summer 2023 PVI'!$B$2:$AF$216,10,FALSE)))</f>
        <v>0</v>
      </c>
      <c r="T564" s="231">
        <f>IF(ISNA(VLOOKUP($A564,'Autumn 2023 PVI'!$B$2:$AH$214,10,FALSE)),0,(VLOOKUP($A564,'Autumn 2023 PVI'!$B$2:$AH$214,10,FALSE)))</f>
        <v>0</v>
      </c>
      <c r="U564" s="231">
        <f>IF(ISNA(VLOOKUP($A564,'Spring 2023 PVI'!$B$3:$AF$219,26,FALSE)),0,(VLOOKUP($A564,'Spring 2023 PVI'!$B$3:$AF$219,26,FALSE)))</f>
        <v>0</v>
      </c>
      <c r="V564" s="231">
        <f>IF(ISNA(VLOOKUP($A564,'Spring 2023 PVI'!$B$3:$AF$219,26,FALSE)),0,(VLOOKUP($A564,'Spring 2023 PVI'!$B$3:$AF$219,26,FALSE)))</f>
        <v>0</v>
      </c>
      <c r="W564" s="231">
        <f>IF(ISNA(VLOOKUP($A564,'Spring 2023 PVI'!$B$3:$AF$219,26,FALSE)),0,(VLOOKUP($A564,'Spring 2023 PVI'!$B$3:$AF$219,26,FALSE)))</f>
        <v>0</v>
      </c>
      <c r="X564" s="231">
        <f>IF(ISNA(VLOOKUP($A564,'Spring 2023 PVI'!$B$3:$AF$219,27,FALSE)),0,(VLOOKUP($A564,'Spring 2023 PVI'!$B$3:$AF$219,27,FALSE)))</f>
        <v>0</v>
      </c>
      <c r="Y564" s="231">
        <f>IF(ISNA(VLOOKUP($A564,'Spring 2023 PVI'!$B$3:$AF$219,27,FALSE)),0,(VLOOKUP($A564,'Spring 2023 PVI'!$B$3:$AF$219,27,FALSE)))</f>
        <v>0</v>
      </c>
      <c r="Z564" s="231">
        <f>IF(ISNA(VLOOKUP($A564,'Spring 2023 PVI'!$B$3:$AF$219,27,FALSE)),0,(VLOOKUP($A564,'Spring 2023 PVI'!$B$3:$AF$219,27,FALSE)))</f>
        <v>0</v>
      </c>
      <c r="AA564" s="231">
        <f>IF(ISNA(VLOOKUP($A564,'Spring 2023 PVI'!$B$3:$AF$219,28,FALSE)),0,(VLOOKUP($A564,'Spring 2023 PVI'!$B$3:$AF$219,28,FALSE)))</f>
        <v>0</v>
      </c>
      <c r="AB564" s="231">
        <f>IF(ISNA(VLOOKUP($A564,'Spring 2023 PVI'!$B$3:$AF$219,28,FALSE)),0,(VLOOKUP($A564,'Spring 2023 PVI'!$B$3:$AF$219,28,FALSE)))</f>
        <v>0</v>
      </c>
      <c r="AC564" s="231">
        <f>IF(ISNA(VLOOKUP($A564,'Spring 2023 PVI'!$B$3:$AF$219,28,FALSE)),0,(VLOOKUP($A564,'Spring 2023 PVI'!$B$3:$AF$219,28,FALSE)))</f>
        <v>0</v>
      </c>
      <c r="AD564" s="384">
        <f t="shared" si="219"/>
        <v>0</v>
      </c>
      <c r="AE564" s="403">
        <v>146</v>
      </c>
      <c r="AF564" s="403">
        <v>120</v>
      </c>
      <c r="AG564" s="403">
        <v>86</v>
      </c>
      <c r="AH564" s="384">
        <f t="shared" si="226"/>
        <v>3384.28</v>
      </c>
      <c r="AI564" s="384">
        <f t="shared" si="227"/>
        <v>1322.3999999999999</v>
      </c>
      <c r="AJ564" s="384">
        <f t="shared" si="228"/>
        <v>261.44</v>
      </c>
      <c r="AK564" s="384">
        <f t="shared" si="220"/>
        <v>4968.12</v>
      </c>
      <c r="AL564" s="403">
        <f>IF(ISNA(VLOOKUP($A564,'Spring 2023 PVI'!$B572:$AD572,29,FALSE)),0,(VLOOKUP($A564,'Spring 2023 PVI'!$B572:$AD572,29,FALSE)))</f>
        <v>0</v>
      </c>
      <c r="AM564" s="403">
        <f>IF(ISNA(VLOOKUP($A564,'Spring 2023 PVI'!$B572:$AZ572,30,FALSE)),0,(VLOOKUP($A564,'Spring 2023 PVI'!$B572:$AZ572,30,FALSE)))</f>
        <v>0</v>
      </c>
      <c r="AN564" s="402">
        <f t="shared" si="221"/>
        <v>0</v>
      </c>
      <c r="AO564" s="404">
        <f t="shared" si="222"/>
        <v>0</v>
      </c>
      <c r="AP564" s="384">
        <f t="shared" si="223"/>
        <v>4968.12</v>
      </c>
      <c r="AQ564" s="403"/>
      <c r="AR564" s="403" t="e">
        <f>VLOOKUP($A564,'Data EYFSS Indica'!$C:$AQ,27,0)</f>
        <v>#N/A</v>
      </c>
      <c r="AS564" s="403" t="e">
        <f>VLOOKUP($A564,'Data EYFSS Indica'!$C:$AQ,28,0)</f>
        <v>#N/A</v>
      </c>
      <c r="AT564" s="409" t="e">
        <f t="shared" si="224"/>
        <v>#N/A</v>
      </c>
      <c r="AU564" s="409" t="e">
        <f>(VLOOKUP($A564,'Data EYFSS Indica'!$C:$AQ,24,0))/3.2*AU$3</f>
        <v>#N/A</v>
      </c>
      <c r="AV564" s="413" t="e">
        <f t="shared" si="225"/>
        <v>#N/A</v>
      </c>
      <c r="AW564" s="410" t="e">
        <f t="shared" si="215"/>
        <v>#N/A</v>
      </c>
      <c r="AX564" s="410" t="e">
        <f t="shared" si="216"/>
        <v>#N/A</v>
      </c>
      <c r="AY564" s="410" t="e">
        <f t="shared" si="217"/>
        <v>#N/A</v>
      </c>
      <c r="AZ564" s="642">
        <f>(SUMIF('Spring 2023 School'!B:B,Budget!A564,'Spring 2023 School'!AG:AG)+SUMIF('Summer 2023 School'!B:B,Budget!A564,'Summer 2023 School'!AG:AG)+SUMIF('Autumn 2023 School'!B:B,Budget!A564,'Autumn 2023 School'!AG:AG))</f>
        <v>1</v>
      </c>
      <c r="BA564" s="410">
        <f t="shared" si="218"/>
        <v>910</v>
      </c>
      <c r="BI564">
        <f t="shared" si="229"/>
        <v>2190</v>
      </c>
      <c r="BJ564">
        <f t="shared" si="230"/>
        <v>1800</v>
      </c>
      <c r="BK564">
        <f t="shared" si="231"/>
        <v>1290</v>
      </c>
    </row>
    <row r="565" spans="1:63" x14ac:dyDescent="0.35">
      <c r="A565" s="231">
        <v>51137</v>
      </c>
      <c r="B565" t="s">
        <v>680</v>
      </c>
      <c r="C565" s="231">
        <f>IF(ISNA(VLOOKUP($A565,'Spring 2023 PVI'!$B$3:$AF$220,6,FALSE)),0,(VLOOKUP($A565,'Spring 2023 PVI'!$B$3:$AF$220,6,FALSE)))</f>
        <v>0</v>
      </c>
      <c r="D565" s="231">
        <f>IF(ISNA(VLOOKUP($A565,'Summer 2023 PVI'!$B$2:$AF$217,6,FALSE)),0,(VLOOKUP($A565,'Summer 2023 PVI'!$B$2:$AF$217,6,FALSE)))</f>
        <v>0</v>
      </c>
      <c r="E565" s="231">
        <f>IF(ISNA(VLOOKUP($A565,'Autumn 2023 PVI'!$B$2:$AH$214,6,FALSE)),0,(VLOOKUP($A565,'Autumn 2023 PVI'!$B$2:$AH$214,6,FALSE)))</f>
        <v>0</v>
      </c>
      <c r="F565" s="231">
        <f>IF(ISNA(VLOOKUP($A565,'Spring 2023 PVI'!$B$3:$AF$219,9,FALSE)),0,(VLOOKUP($A565,'Spring 2023 PVI'!$B$3:$AF$219,8,FALSE)))</f>
        <v>0</v>
      </c>
      <c r="G565" s="231">
        <f>IF(ISNA(VLOOKUP($A565,'Summer 2023 PVI'!$B$2:$AF$216,9,FALSE)),0,(VLOOKUP($A565,'Summer 2023 PVI'!$B$2:$AF$216,8,FALSE)))</f>
        <v>0</v>
      </c>
      <c r="H565" s="231">
        <f>IF(ISNA(VLOOKUP($A565,'Autumn 2023 PVI'!$B$2:$AH$214,9,FALSE)),0,(VLOOKUP($A565,'Autumn 2023 PVI'!$B$2:$AH$214,9,FALSE)))</f>
        <v>0</v>
      </c>
      <c r="I565" s="231">
        <f>IF(ISNA(VLOOKUP($A565,'Spring 2023 PVI'!$B$3:$AF$219,13,FALSE)),0,(VLOOKUP($A565,'Spring 2023 PVI'!$B$3:$AF$219,13,FALSE)))</f>
        <v>0</v>
      </c>
      <c r="J565" s="231">
        <f>IF(ISNA(VLOOKUP($A565,'Summer 2023 PVI'!$B$2:$AF$216,13,FALSE)),0,(VLOOKUP($A565,'Summer 2023 PVI'!$B$2:$AF$216,13,FALSE)))</f>
        <v>0</v>
      </c>
      <c r="K565" s="231">
        <f>IF(ISNA(VLOOKUP($A565,'Autumn 2023 PVI'!$B$2:$AH$214,13,FALSE)),0,(VLOOKUP($A565,'Autumn 2023 PVI'!$B$2:$AH$214,13,FALSE)))</f>
        <v>0</v>
      </c>
      <c r="L565" s="231">
        <f>IF(ISNA(VLOOKUP($A565,'Spring 2023 PVI'!$B$3:$AF$219,16,FALSE)),0,(VLOOKUP($A565,'Spring 2023 PVI'!$B$3:$AF$219,16,FALSE)))</f>
        <v>0</v>
      </c>
      <c r="M565" s="231">
        <f>IF(ISNA(VLOOKUP($A565,'Summer 2023 PVI'!$B$2:$AF$216,16,FALSE)),0,(VLOOKUP($A565,'Summer 2023 PVI'!$B$2:$AF$216,16,FALSE)))</f>
        <v>0</v>
      </c>
      <c r="N565" s="231">
        <f>IF(ISNA(VLOOKUP($A565,'Autumn 2023 PVI'!$B$2:$AH$214,16,FALSE)),0,(VLOOKUP($A565,'Autumn 2023 PVI'!$B$2:$AH$214,16,FALSE)))</f>
        <v>0</v>
      </c>
      <c r="O565" s="231">
        <f>IF(ISNA(VLOOKUP($A565,'Spring 2023 PVI'!$B$3:$AF$219,3,FALSE)),0,(VLOOKUP($A565,'Spring 2023 PVI'!$B$3:$AF$219,3,FALSE)))</f>
        <v>0</v>
      </c>
      <c r="P565" s="231">
        <f>IF(ISNA(VLOOKUP($A565,'Summer 2023 PVI'!$B$3:$AF$216,3,FALSE)),0,(VLOOKUP($A565,'Summer 2023 PVI'!$B$2:$AF$216,3,FALSE)))</f>
        <v>0</v>
      </c>
      <c r="Q565" s="231">
        <f>IF(ISNA(VLOOKUP($A565,'Autumn 2023 PVI'!$B$2:$AF$214,3,FALSE)),0,(VLOOKUP($A565,'Autumn 2023 PVI'!$B$2:$AF$214,3,FALSE)))</f>
        <v>0</v>
      </c>
      <c r="R565" s="231">
        <f>IF(ISNA(VLOOKUP($A565,'Spring 2023 PVI'!$B$3:$AF$219,10,FALSE)),0,(VLOOKUP($A565,'Spring 2023 PVI'!$B$3:$AF$219,10,FALSE)))</f>
        <v>0</v>
      </c>
      <c r="S565" s="231">
        <f>IF(ISNA(VLOOKUP($A565,'Summer 2023 PVI'!$B$2:$AF$216,10,FALSE)),0,(VLOOKUP($A565,'Summer 2023 PVI'!$B$2:$AF$216,10,FALSE)))</f>
        <v>0</v>
      </c>
      <c r="T565" s="231">
        <f>IF(ISNA(VLOOKUP($A565,'Autumn 2023 PVI'!$B$2:$AH$214,10,FALSE)),0,(VLOOKUP($A565,'Autumn 2023 PVI'!$B$2:$AH$214,10,FALSE)))</f>
        <v>0</v>
      </c>
      <c r="U565" s="231">
        <f>IF(ISNA(VLOOKUP($A565,'Spring 2023 PVI'!$B$3:$AF$219,26,FALSE)),0,(VLOOKUP($A565,'Spring 2023 PVI'!$B$3:$AF$219,26,FALSE)))</f>
        <v>0</v>
      </c>
      <c r="V565" s="231">
        <f>IF(ISNA(VLOOKUP($A565,'Spring 2023 PVI'!$B$3:$AF$219,26,FALSE)),0,(VLOOKUP($A565,'Spring 2023 PVI'!$B$3:$AF$219,26,FALSE)))</f>
        <v>0</v>
      </c>
      <c r="W565" s="231">
        <f>IF(ISNA(VLOOKUP($A565,'Spring 2023 PVI'!$B$3:$AF$219,26,FALSE)),0,(VLOOKUP($A565,'Spring 2023 PVI'!$B$3:$AF$219,26,FALSE)))</f>
        <v>0</v>
      </c>
      <c r="X565" s="231">
        <f>IF(ISNA(VLOOKUP($A565,'Spring 2023 PVI'!$B$3:$AF$219,27,FALSE)),0,(VLOOKUP($A565,'Spring 2023 PVI'!$B$3:$AF$219,27,FALSE)))</f>
        <v>0</v>
      </c>
      <c r="Y565" s="231">
        <f>IF(ISNA(VLOOKUP($A565,'Spring 2023 PVI'!$B$3:$AF$219,27,FALSE)),0,(VLOOKUP($A565,'Spring 2023 PVI'!$B$3:$AF$219,27,FALSE)))</f>
        <v>0</v>
      </c>
      <c r="Z565" s="231">
        <f>IF(ISNA(VLOOKUP($A565,'Spring 2023 PVI'!$B$3:$AF$219,27,FALSE)),0,(VLOOKUP($A565,'Spring 2023 PVI'!$B$3:$AF$219,27,FALSE)))</f>
        <v>0</v>
      </c>
      <c r="AA565" s="231">
        <f>IF(ISNA(VLOOKUP($A565,'Spring 2023 PVI'!$B$3:$AF$219,28,FALSE)),0,(VLOOKUP($A565,'Spring 2023 PVI'!$B$3:$AF$219,28,FALSE)))</f>
        <v>0</v>
      </c>
      <c r="AB565" s="231">
        <f>IF(ISNA(VLOOKUP($A565,'Spring 2023 PVI'!$B$3:$AF$219,28,FALSE)),0,(VLOOKUP($A565,'Spring 2023 PVI'!$B$3:$AF$219,28,FALSE)))</f>
        <v>0</v>
      </c>
      <c r="AC565" s="231">
        <f>IF(ISNA(VLOOKUP($A565,'Spring 2023 PVI'!$B$3:$AF$219,28,FALSE)),0,(VLOOKUP($A565,'Spring 2023 PVI'!$B$3:$AF$219,28,FALSE)))</f>
        <v>0</v>
      </c>
      <c r="AD565" s="384">
        <f t="shared" si="219"/>
        <v>0</v>
      </c>
      <c r="AE565" s="403">
        <v>15</v>
      </c>
      <c r="AF565" s="403">
        <v>0</v>
      </c>
      <c r="AG565" s="403">
        <v>45</v>
      </c>
      <c r="AH565" s="384">
        <f t="shared" si="226"/>
        <v>347.7</v>
      </c>
      <c r="AI565" s="384">
        <f t="shared" si="227"/>
        <v>0</v>
      </c>
      <c r="AJ565" s="384">
        <f t="shared" si="228"/>
        <v>136.80000000000001</v>
      </c>
      <c r="AK565" s="384">
        <f t="shared" si="220"/>
        <v>484.5</v>
      </c>
      <c r="AL565" s="403">
        <f>IF(ISNA(VLOOKUP($A565,'Spring 2023 PVI'!$B573:$AD573,29,FALSE)),0,(VLOOKUP($A565,'Spring 2023 PVI'!$B573:$AD573,29,FALSE)))</f>
        <v>0</v>
      </c>
      <c r="AM565" s="403">
        <f>IF(ISNA(VLOOKUP($A565,'Spring 2023 PVI'!$B573:$AZ573,30,FALSE)),0,(VLOOKUP($A565,'Spring 2023 PVI'!$B573:$AZ573,30,FALSE)))</f>
        <v>0</v>
      </c>
      <c r="AN565" s="402">
        <f t="shared" si="221"/>
        <v>0</v>
      </c>
      <c r="AO565" s="404">
        <f t="shared" si="222"/>
        <v>0</v>
      </c>
      <c r="AP565" s="384">
        <f t="shared" si="223"/>
        <v>484.5</v>
      </c>
      <c r="AQ565" s="403"/>
      <c r="AR565" s="403" t="e">
        <f>VLOOKUP($A565,'Data EYFSS Indica'!$C:$AQ,27,0)</f>
        <v>#N/A</v>
      </c>
      <c r="AS565" s="403" t="e">
        <f>VLOOKUP($A565,'Data EYFSS Indica'!$C:$AQ,28,0)</f>
        <v>#N/A</v>
      </c>
      <c r="AT565" s="409" t="e">
        <f t="shared" si="224"/>
        <v>#N/A</v>
      </c>
      <c r="AU565" s="409" t="e">
        <f>(VLOOKUP($A565,'Data EYFSS Indica'!$C:$AQ,24,0))/3.2*AU$3</f>
        <v>#N/A</v>
      </c>
      <c r="AV565" s="413" t="e">
        <f t="shared" si="225"/>
        <v>#N/A</v>
      </c>
      <c r="AW565" s="410" t="e">
        <f t="shared" si="215"/>
        <v>#N/A</v>
      </c>
      <c r="AX565" s="410" t="e">
        <f t="shared" si="216"/>
        <v>#N/A</v>
      </c>
      <c r="AY565" s="410" t="e">
        <f t="shared" si="217"/>
        <v>#N/A</v>
      </c>
      <c r="AZ565" s="642">
        <f>(SUMIF('Spring 2023 School'!B:B,Budget!A565,'Spring 2023 School'!AG:AG)+SUMIF('Summer 2023 School'!B:B,Budget!A565,'Summer 2023 School'!AG:AG)+SUMIF('Autumn 2023 School'!B:B,Budget!A565,'Autumn 2023 School'!AG:AG))</f>
        <v>8</v>
      </c>
      <c r="BA565" s="410">
        <f t="shared" si="218"/>
        <v>7280</v>
      </c>
      <c r="BI565">
        <f t="shared" si="229"/>
        <v>225</v>
      </c>
      <c r="BJ565">
        <f t="shared" si="230"/>
        <v>0</v>
      </c>
      <c r="BK565">
        <f t="shared" si="231"/>
        <v>675</v>
      </c>
    </row>
    <row r="566" spans="1:63" x14ac:dyDescent="0.35">
      <c r="A566" s="231">
        <v>51139</v>
      </c>
      <c r="B566" t="s">
        <v>681</v>
      </c>
      <c r="C566" s="231">
        <f>IF(ISNA(VLOOKUP($A566,'Spring 2023 PVI'!$B$3:$AF$220,6,FALSE)),0,(VLOOKUP($A566,'Spring 2023 PVI'!$B$3:$AF$220,6,FALSE)))</f>
        <v>0</v>
      </c>
      <c r="D566" s="231">
        <f>IF(ISNA(VLOOKUP($A566,'Summer 2023 PVI'!$B$2:$AF$217,6,FALSE)),0,(VLOOKUP($A566,'Summer 2023 PVI'!$B$2:$AF$217,6,FALSE)))</f>
        <v>0</v>
      </c>
      <c r="E566" s="231">
        <f>IF(ISNA(VLOOKUP($A566,'Autumn 2023 PVI'!$B$2:$AH$214,6,FALSE)),0,(VLOOKUP($A566,'Autumn 2023 PVI'!$B$2:$AH$214,6,FALSE)))</f>
        <v>0</v>
      </c>
      <c r="F566" s="231">
        <f>IF(ISNA(VLOOKUP($A566,'Spring 2023 PVI'!$B$3:$AF$219,9,FALSE)),0,(VLOOKUP($A566,'Spring 2023 PVI'!$B$3:$AF$219,8,FALSE)))</f>
        <v>0</v>
      </c>
      <c r="G566" s="231">
        <f>IF(ISNA(VLOOKUP($A566,'Summer 2023 PVI'!$B$2:$AF$216,9,FALSE)),0,(VLOOKUP($A566,'Summer 2023 PVI'!$B$2:$AF$216,8,FALSE)))</f>
        <v>0</v>
      </c>
      <c r="H566" s="231">
        <f>IF(ISNA(VLOOKUP($A566,'Autumn 2023 PVI'!$B$2:$AH$214,9,FALSE)),0,(VLOOKUP($A566,'Autumn 2023 PVI'!$B$2:$AH$214,9,FALSE)))</f>
        <v>0</v>
      </c>
      <c r="I566" s="231">
        <f>IF(ISNA(VLOOKUP($A566,'Spring 2023 PVI'!$B$3:$AF$219,13,FALSE)),0,(VLOOKUP($A566,'Spring 2023 PVI'!$B$3:$AF$219,13,FALSE)))</f>
        <v>0</v>
      </c>
      <c r="J566" s="231">
        <f>IF(ISNA(VLOOKUP($A566,'Summer 2023 PVI'!$B$2:$AF$216,13,FALSE)),0,(VLOOKUP($A566,'Summer 2023 PVI'!$B$2:$AF$216,13,FALSE)))</f>
        <v>0</v>
      </c>
      <c r="K566" s="231">
        <f>IF(ISNA(VLOOKUP($A566,'Autumn 2023 PVI'!$B$2:$AH$214,13,FALSE)),0,(VLOOKUP($A566,'Autumn 2023 PVI'!$B$2:$AH$214,13,FALSE)))</f>
        <v>0</v>
      </c>
      <c r="L566" s="231">
        <f>IF(ISNA(VLOOKUP($A566,'Spring 2023 PVI'!$B$3:$AF$219,16,FALSE)),0,(VLOOKUP($A566,'Spring 2023 PVI'!$B$3:$AF$219,16,FALSE)))</f>
        <v>0</v>
      </c>
      <c r="M566" s="231">
        <f>IF(ISNA(VLOOKUP($A566,'Summer 2023 PVI'!$B$2:$AF$216,16,FALSE)),0,(VLOOKUP($A566,'Summer 2023 PVI'!$B$2:$AF$216,16,FALSE)))</f>
        <v>0</v>
      </c>
      <c r="N566" s="231">
        <f>IF(ISNA(VLOOKUP($A566,'Autumn 2023 PVI'!$B$2:$AH$214,16,FALSE)),0,(VLOOKUP($A566,'Autumn 2023 PVI'!$B$2:$AH$214,16,FALSE)))</f>
        <v>0</v>
      </c>
      <c r="O566" s="231">
        <f>IF(ISNA(VLOOKUP($A566,'Spring 2023 PVI'!$B$3:$AF$219,3,FALSE)),0,(VLOOKUP($A566,'Spring 2023 PVI'!$B$3:$AF$219,3,FALSE)))</f>
        <v>0</v>
      </c>
      <c r="P566" s="231">
        <f>IF(ISNA(VLOOKUP($A566,'Summer 2023 PVI'!$B$3:$AF$216,3,FALSE)),0,(VLOOKUP($A566,'Summer 2023 PVI'!$B$2:$AF$216,3,FALSE)))</f>
        <v>0</v>
      </c>
      <c r="Q566" s="231">
        <f>IF(ISNA(VLOOKUP($A566,'Autumn 2023 PVI'!$B$2:$AF$214,3,FALSE)),0,(VLOOKUP($A566,'Autumn 2023 PVI'!$B$2:$AF$214,3,FALSE)))</f>
        <v>0</v>
      </c>
      <c r="R566" s="231">
        <f>IF(ISNA(VLOOKUP($A566,'Spring 2023 PVI'!$B$3:$AF$219,10,FALSE)),0,(VLOOKUP($A566,'Spring 2023 PVI'!$B$3:$AF$219,10,FALSE)))</f>
        <v>0</v>
      </c>
      <c r="S566" s="231">
        <f>IF(ISNA(VLOOKUP($A566,'Summer 2023 PVI'!$B$2:$AF$216,10,FALSE)),0,(VLOOKUP($A566,'Summer 2023 PVI'!$B$2:$AF$216,10,FALSE)))</f>
        <v>0</v>
      </c>
      <c r="T566" s="231">
        <f>IF(ISNA(VLOOKUP($A566,'Autumn 2023 PVI'!$B$2:$AH$214,10,FALSE)),0,(VLOOKUP($A566,'Autumn 2023 PVI'!$B$2:$AH$214,10,FALSE)))</f>
        <v>0</v>
      </c>
      <c r="U566" s="231">
        <f>IF(ISNA(VLOOKUP($A566,'Spring 2023 PVI'!$B$3:$AF$219,26,FALSE)),0,(VLOOKUP($A566,'Spring 2023 PVI'!$B$3:$AF$219,26,FALSE)))</f>
        <v>0</v>
      </c>
      <c r="V566" s="231">
        <f>IF(ISNA(VLOOKUP($A566,'Spring 2023 PVI'!$B$3:$AF$219,26,FALSE)),0,(VLOOKUP($A566,'Spring 2023 PVI'!$B$3:$AF$219,26,FALSE)))</f>
        <v>0</v>
      </c>
      <c r="W566" s="231">
        <f>IF(ISNA(VLOOKUP($A566,'Spring 2023 PVI'!$B$3:$AF$219,26,FALSE)),0,(VLOOKUP($A566,'Spring 2023 PVI'!$B$3:$AF$219,26,FALSE)))</f>
        <v>0</v>
      </c>
      <c r="X566" s="231">
        <f>IF(ISNA(VLOOKUP($A566,'Spring 2023 PVI'!$B$3:$AF$219,27,FALSE)),0,(VLOOKUP($A566,'Spring 2023 PVI'!$B$3:$AF$219,27,FALSE)))</f>
        <v>0</v>
      </c>
      <c r="Y566" s="231">
        <f>IF(ISNA(VLOOKUP($A566,'Spring 2023 PVI'!$B$3:$AF$219,27,FALSE)),0,(VLOOKUP($A566,'Spring 2023 PVI'!$B$3:$AF$219,27,FALSE)))</f>
        <v>0</v>
      </c>
      <c r="Z566" s="231">
        <f>IF(ISNA(VLOOKUP($A566,'Spring 2023 PVI'!$B$3:$AF$219,27,FALSE)),0,(VLOOKUP($A566,'Spring 2023 PVI'!$B$3:$AF$219,27,FALSE)))</f>
        <v>0</v>
      </c>
      <c r="AA566" s="231">
        <f>IF(ISNA(VLOOKUP($A566,'Spring 2023 PVI'!$B$3:$AF$219,28,FALSE)),0,(VLOOKUP($A566,'Spring 2023 PVI'!$B$3:$AF$219,28,FALSE)))</f>
        <v>0</v>
      </c>
      <c r="AB566" s="231">
        <f>IF(ISNA(VLOOKUP($A566,'Spring 2023 PVI'!$B$3:$AF$219,28,FALSE)),0,(VLOOKUP($A566,'Spring 2023 PVI'!$B$3:$AF$219,28,FALSE)))</f>
        <v>0</v>
      </c>
      <c r="AC566" s="231">
        <f>IF(ISNA(VLOOKUP($A566,'Spring 2023 PVI'!$B$3:$AF$219,28,FALSE)),0,(VLOOKUP($A566,'Spring 2023 PVI'!$B$3:$AF$219,28,FALSE)))</f>
        <v>0</v>
      </c>
      <c r="AD566" s="384">
        <f t="shared" si="219"/>
        <v>0</v>
      </c>
      <c r="AE566" s="403">
        <v>105</v>
      </c>
      <c r="AF566" s="403">
        <v>165</v>
      </c>
      <c r="AG566" s="403">
        <v>120</v>
      </c>
      <c r="AH566" s="384">
        <f t="shared" si="226"/>
        <v>2433.9</v>
      </c>
      <c r="AI566" s="384">
        <f t="shared" si="227"/>
        <v>1818.2999999999997</v>
      </c>
      <c r="AJ566" s="384">
        <f t="shared" si="228"/>
        <v>364.8</v>
      </c>
      <c r="AK566" s="384">
        <f t="shared" si="220"/>
        <v>4617</v>
      </c>
      <c r="AL566" s="403">
        <f>IF(ISNA(VLOOKUP($A566,'Spring 2023 PVI'!$B574:$AD574,29,FALSE)),0,(VLOOKUP($A566,'Spring 2023 PVI'!$B574:$AD574,29,FALSE)))</f>
        <v>0</v>
      </c>
      <c r="AM566" s="403">
        <f>IF(ISNA(VLOOKUP($A566,'Spring 2023 PVI'!$B574:$AZ574,30,FALSE)),0,(VLOOKUP($A566,'Spring 2023 PVI'!$B574:$AZ574,30,FALSE)))</f>
        <v>0</v>
      </c>
      <c r="AN566" s="402">
        <f t="shared" si="221"/>
        <v>0</v>
      </c>
      <c r="AO566" s="404">
        <f t="shared" si="222"/>
        <v>0</v>
      </c>
      <c r="AP566" s="384">
        <f t="shared" si="223"/>
        <v>4617</v>
      </c>
      <c r="AQ566" s="403"/>
      <c r="AR566" s="403" t="e">
        <f>VLOOKUP($A566,'Data EYFSS Indica'!$C:$AQ,27,0)</f>
        <v>#N/A</v>
      </c>
      <c r="AS566" s="403" t="e">
        <f>VLOOKUP($A566,'Data EYFSS Indica'!$C:$AQ,28,0)</f>
        <v>#N/A</v>
      </c>
      <c r="AT566" s="409" t="e">
        <f t="shared" si="224"/>
        <v>#N/A</v>
      </c>
      <c r="AU566" s="409" t="e">
        <f>(VLOOKUP($A566,'Data EYFSS Indica'!$C:$AQ,24,0))/3.2*AU$3</f>
        <v>#N/A</v>
      </c>
      <c r="AV566" s="413" t="e">
        <f t="shared" si="225"/>
        <v>#N/A</v>
      </c>
      <c r="AW566" s="410" t="e">
        <f t="shared" si="215"/>
        <v>#N/A</v>
      </c>
      <c r="AX566" s="410" t="e">
        <f t="shared" si="216"/>
        <v>#N/A</v>
      </c>
      <c r="AY566" s="410" t="e">
        <f t="shared" si="217"/>
        <v>#N/A</v>
      </c>
      <c r="AZ566" s="642">
        <f>(SUMIF('Spring 2023 School'!B:B,Budget!A566,'Spring 2023 School'!AG:AG)+SUMIF('Summer 2023 School'!B:B,Budget!A566,'Summer 2023 School'!AG:AG)+SUMIF('Autumn 2023 School'!B:B,Budget!A566,'Autumn 2023 School'!AG:AG))</f>
        <v>0</v>
      </c>
      <c r="BA566" s="410">
        <f t="shared" si="218"/>
        <v>0</v>
      </c>
      <c r="BI566">
        <f t="shared" si="229"/>
        <v>1575</v>
      </c>
      <c r="BJ566">
        <f t="shared" si="230"/>
        <v>2475</v>
      </c>
      <c r="BK566">
        <f t="shared" si="231"/>
        <v>1800</v>
      </c>
    </row>
    <row r="567" spans="1:63" x14ac:dyDescent="0.35">
      <c r="A567" s="231">
        <v>51144</v>
      </c>
      <c r="B567" t="s">
        <v>682</v>
      </c>
      <c r="C567" s="231">
        <f>IF(ISNA(VLOOKUP($A567,'Spring 2023 PVI'!$B$3:$AF$220,6,FALSE)),0,(VLOOKUP($A567,'Spring 2023 PVI'!$B$3:$AF$220,6,FALSE)))</f>
        <v>0</v>
      </c>
      <c r="D567" s="231">
        <f>IF(ISNA(VLOOKUP($A567,'Summer 2023 PVI'!$B$2:$AF$217,6,FALSE)),0,(VLOOKUP($A567,'Summer 2023 PVI'!$B$2:$AF$217,6,FALSE)))</f>
        <v>0</v>
      </c>
      <c r="E567" s="231">
        <f>IF(ISNA(VLOOKUP($A567,'Autumn 2023 PVI'!$B$2:$AH$214,6,FALSE)),0,(VLOOKUP($A567,'Autumn 2023 PVI'!$B$2:$AH$214,6,FALSE)))</f>
        <v>0</v>
      </c>
      <c r="F567" s="231">
        <f>IF(ISNA(VLOOKUP($A567,'Spring 2023 PVI'!$B$3:$AF$219,9,FALSE)),0,(VLOOKUP($A567,'Spring 2023 PVI'!$B$3:$AF$219,8,FALSE)))</f>
        <v>0</v>
      </c>
      <c r="G567" s="231">
        <f>IF(ISNA(VLOOKUP($A567,'Summer 2023 PVI'!$B$2:$AF$216,9,FALSE)),0,(VLOOKUP($A567,'Summer 2023 PVI'!$B$2:$AF$216,8,FALSE)))</f>
        <v>0</v>
      </c>
      <c r="H567" s="231">
        <f>IF(ISNA(VLOOKUP($A567,'Autumn 2023 PVI'!$B$2:$AH$214,9,FALSE)),0,(VLOOKUP($A567,'Autumn 2023 PVI'!$B$2:$AH$214,9,FALSE)))</f>
        <v>0</v>
      </c>
      <c r="I567" s="231">
        <f>IF(ISNA(VLOOKUP($A567,'Spring 2023 PVI'!$B$3:$AF$219,13,FALSE)),0,(VLOOKUP($A567,'Spring 2023 PVI'!$B$3:$AF$219,13,FALSE)))</f>
        <v>0</v>
      </c>
      <c r="J567" s="231">
        <f>IF(ISNA(VLOOKUP($A567,'Summer 2023 PVI'!$B$2:$AF$216,13,FALSE)),0,(VLOOKUP($A567,'Summer 2023 PVI'!$B$2:$AF$216,13,FALSE)))</f>
        <v>0</v>
      </c>
      <c r="K567" s="231">
        <f>IF(ISNA(VLOOKUP($A567,'Autumn 2023 PVI'!$B$2:$AH$214,13,FALSE)),0,(VLOOKUP($A567,'Autumn 2023 PVI'!$B$2:$AH$214,13,FALSE)))</f>
        <v>0</v>
      </c>
      <c r="L567" s="231">
        <f>IF(ISNA(VLOOKUP($A567,'Spring 2023 PVI'!$B$3:$AF$219,16,FALSE)),0,(VLOOKUP($A567,'Spring 2023 PVI'!$B$3:$AF$219,16,FALSE)))</f>
        <v>0</v>
      </c>
      <c r="M567" s="231">
        <f>IF(ISNA(VLOOKUP($A567,'Summer 2023 PVI'!$B$2:$AF$216,16,FALSE)),0,(VLOOKUP($A567,'Summer 2023 PVI'!$B$2:$AF$216,16,FALSE)))</f>
        <v>0</v>
      </c>
      <c r="N567" s="231">
        <f>IF(ISNA(VLOOKUP($A567,'Autumn 2023 PVI'!$B$2:$AH$214,16,FALSE)),0,(VLOOKUP($A567,'Autumn 2023 PVI'!$B$2:$AH$214,16,FALSE)))</f>
        <v>0</v>
      </c>
      <c r="O567" s="231">
        <f>IF(ISNA(VLOOKUP($A567,'Spring 2023 PVI'!$B$3:$AF$219,3,FALSE)),0,(VLOOKUP($A567,'Spring 2023 PVI'!$B$3:$AF$219,3,FALSE)))</f>
        <v>0</v>
      </c>
      <c r="P567" s="231">
        <f>IF(ISNA(VLOOKUP($A567,'Summer 2023 PVI'!$B$3:$AF$216,3,FALSE)),0,(VLOOKUP($A567,'Summer 2023 PVI'!$B$2:$AF$216,3,FALSE)))</f>
        <v>0</v>
      </c>
      <c r="Q567" s="231">
        <f>IF(ISNA(VLOOKUP($A567,'Autumn 2023 PVI'!$B$2:$AF$214,3,FALSE)),0,(VLOOKUP($A567,'Autumn 2023 PVI'!$B$2:$AF$214,3,FALSE)))</f>
        <v>0</v>
      </c>
      <c r="R567" s="231">
        <f>IF(ISNA(VLOOKUP($A567,'Spring 2023 PVI'!$B$3:$AF$219,10,FALSE)),0,(VLOOKUP($A567,'Spring 2023 PVI'!$B$3:$AF$219,10,FALSE)))</f>
        <v>0</v>
      </c>
      <c r="S567" s="231">
        <f>IF(ISNA(VLOOKUP($A567,'Summer 2023 PVI'!$B$2:$AF$216,10,FALSE)),0,(VLOOKUP($A567,'Summer 2023 PVI'!$B$2:$AF$216,10,FALSE)))</f>
        <v>0</v>
      </c>
      <c r="T567" s="231">
        <f>IF(ISNA(VLOOKUP($A567,'Autumn 2023 PVI'!$B$2:$AH$214,10,FALSE)),0,(VLOOKUP($A567,'Autumn 2023 PVI'!$B$2:$AH$214,10,FALSE)))</f>
        <v>0</v>
      </c>
      <c r="U567" s="231">
        <f>IF(ISNA(VLOOKUP($A567,'Spring 2023 PVI'!$B$3:$AF$219,26,FALSE)),0,(VLOOKUP($A567,'Spring 2023 PVI'!$B$3:$AF$219,26,FALSE)))</f>
        <v>0</v>
      </c>
      <c r="V567" s="231">
        <f>IF(ISNA(VLOOKUP($A567,'Spring 2023 PVI'!$B$3:$AF$219,26,FALSE)),0,(VLOOKUP($A567,'Spring 2023 PVI'!$B$3:$AF$219,26,FALSE)))</f>
        <v>0</v>
      </c>
      <c r="W567" s="231">
        <f>IF(ISNA(VLOOKUP($A567,'Spring 2023 PVI'!$B$3:$AF$219,26,FALSE)),0,(VLOOKUP($A567,'Spring 2023 PVI'!$B$3:$AF$219,26,FALSE)))</f>
        <v>0</v>
      </c>
      <c r="X567" s="231">
        <f>IF(ISNA(VLOOKUP($A567,'Spring 2023 PVI'!$B$3:$AF$219,27,FALSE)),0,(VLOOKUP($A567,'Spring 2023 PVI'!$B$3:$AF$219,27,FALSE)))</f>
        <v>0</v>
      </c>
      <c r="Y567" s="231">
        <f>IF(ISNA(VLOOKUP($A567,'Spring 2023 PVI'!$B$3:$AF$219,27,FALSE)),0,(VLOOKUP($A567,'Spring 2023 PVI'!$B$3:$AF$219,27,FALSE)))</f>
        <v>0</v>
      </c>
      <c r="Z567" s="231">
        <f>IF(ISNA(VLOOKUP($A567,'Spring 2023 PVI'!$B$3:$AF$219,27,FALSE)),0,(VLOOKUP($A567,'Spring 2023 PVI'!$B$3:$AF$219,27,FALSE)))</f>
        <v>0</v>
      </c>
      <c r="AA567" s="231">
        <f>IF(ISNA(VLOOKUP($A567,'Spring 2023 PVI'!$B$3:$AF$219,28,FALSE)),0,(VLOOKUP($A567,'Spring 2023 PVI'!$B$3:$AF$219,28,FALSE)))</f>
        <v>0</v>
      </c>
      <c r="AB567" s="231">
        <f>IF(ISNA(VLOOKUP($A567,'Spring 2023 PVI'!$B$3:$AF$219,28,FALSE)),0,(VLOOKUP($A567,'Spring 2023 PVI'!$B$3:$AF$219,28,FALSE)))</f>
        <v>0</v>
      </c>
      <c r="AC567" s="231">
        <f>IF(ISNA(VLOOKUP($A567,'Spring 2023 PVI'!$B$3:$AF$219,28,FALSE)),0,(VLOOKUP($A567,'Spring 2023 PVI'!$B$3:$AF$219,28,FALSE)))</f>
        <v>0</v>
      </c>
      <c r="AD567" s="384">
        <f t="shared" si="219"/>
        <v>0</v>
      </c>
      <c r="AE567" s="403">
        <v>0</v>
      </c>
      <c r="AF567" s="403">
        <v>45</v>
      </c>
      <c r="AG567" s="403">
        <v>30</v>
      </c>
      <c r="AH567" s="384">
        <f t="shared" si="226"/>
        <v>0</v>
      </c>
      <c r="AI567" s="384">
        <f t="shared" si="227"/>
        <v>495.9</v>
      </c>
      <c r="AJ567" s="384">
        <f t="shared" si="228"/>
        <v>91.2</v>
      </c>
      <c r="AK567" s="384">
        <f t="shared" si="220"/>
        <v>587.1</v>
      </c>
      <c r="AL567" s="403">
        <f>IF(ISNA(VLOOKUP($A567,'Spring 2023 PVI'!$B575:$AD575,29,FALSE)),0,(VLOOKUP($A567,'Spring 2023 PVI'!$B575:$AD575,29,FALSE)))</f>
        <v>0</v>
      </c>
      <c r="AM567" s="403">
        <f>IF(ISNA(VLOOKUP($A567,'Spring 2023 PVI'!$B575:$AZ575,30,FALSE)),0,(VLOOKUP($A567,'Spring 2023 PVI'!$B575:$AZ575,30,FALSE)))</f>
        <v>0</v>
      </c>
      <c r="AN567" s="402">
        <f t="shared" si="221"/>
        <v>0</v>
      </c>
      <c r="AO567" s="404">
        <f t="shared" si="222"/>
        <v>0</v>
      </c>
      <c r="AP567" s="384">
        <f t="shared" si="223"/>
        <v>587.1</v>
      </c>
      <c r="AQ567" s="403"/>
      <c r="AR567" s="403" t="e">
        <f>VLOOKUP($A567,'Data EYFSS Indica'!$C:$AQ,27,0)</f>
        <v>#N/A</v>
      </c>
      <c r="AS567" s="403" t="e">
        <f>VLOOKUP($A567,'Data EYFSS Indica'!$C:$AQ,28,0)</f>
        <v>#N/A</v>
      </c>
      <c r="AT567" s="409" t="e">
        <f t="shared" si="224"/>
        <v>#N/A</v>
      </c>
      <c r="AU567" s="409" t="e">
        <f>(VLOOKUP($A567,'Data EYFSS Indica'!$C:$AQ,24,0))/3.2*AU$3</f>
        <v>#N/A</v>
      </c>
      <c r="AV567" s="413" t="e">
        <f t="shared" si="225"/>
        <v>#N/A</v>
      </c>
      <c r="AW567" s="410" t="e">
        <f t="shared" si="215"/>
        <v>#N/A</v>
      </c>
      <c r="AX567" s="410" t="e">
        <f t="shared" si="216"/>
        <v>#N/A</v>
      </c>
      <c r="AY567" s="410" t="e">
        <f t="shared" si="217"/>
        <v>#N/A</v>
      </c>
      <c r="AZ567" s="642">
        <f>(SUMIF('Spring 2023 School'!B:B,Budget!A567,'Spring 2023 School'!AG:AG)+SUMIF('Summer 2023 School'!B:B,Budget!A567,'Summer 2023 School'!AG:AG)+SUMIF('Autumn 2023 School'!B:B,Budget!A567,'Autumn 2023 School'!AG:AG))</f>
        <v>0</v>
      </c>
      <c r="BA567" s="410">
        <f t="shared" si="218"/>
        <v>0</v>
      </c>
      <c r="BI567">
        <f t="shared" si="229"/>
        <v>0</v>
      </c>
      <c r="BJ567">
        <f t="shared" si="230"/>
        <v>675</v>
      </c>
      <c r="BK567">
        <f t="shared" si="231"/>
        <v>450</v>
      </c>
    </row>
    <row r="568" spans="1:63" x14ac:dyDescent="0.35">
      <c r="A568" s="231">
        <v>51175</v>
      </c>
      <c r="B568" t="s">
        <v>683</v>
      </c>
      <c r="C568" s="231">
        <f>IF(ISNA(VLOOKUP($A568,'Spring 2023 PVI'!$B$3:$AF$220,6,FALSE)),0,(VLOOKUP($A568,'Spring 2023 PVI'!$B$3:$AF$220,6,FALSE)))</f>
        <v>0</v>
      </c>
      <c r="D568" s="231">
        <f>IF(ISNA(VLOOKUP($A568,'Summer 2023 PVI'!$B$2:$AF$217,6,FALSE)),0,(VLOOKUP($A568,'Summer 2023 PVI'!$B$2:$AF$217,6,FALSE)))</f>
        <v>0</v>
      </c>
      <c r="E568" s="231">
        <f>IF(ISNA(VLOOKUP($A568,'Autumn 2023 PVI'!$B$2:$AH$214,6,FALSE)),0,(VLOOKUP($A568,'Autumn 2023 PVI'!$B$2:$AH$214,6,FALSE)))</f>
        <v>0</v>
      </c>
      <c r="F568" s="231">
        <f>IF(ISNA(VLOOKUP($A568,'Spring 2023 PVI'!$B$3:$AF$219,9,FALSE)),0,(VLOOKUP($A568,'Spring 2023 PVI'!$B$3:$AF$219,8,FALSE)))</f>
        <v>0</v>
      </c>
      <c r="G568" s="231">
        <f>IF(ISNA(VLOOKUP($A568,'Summer 2023 PVI'!$B$2:$AF$216,9,FALSE)),0,(VLOOKUP($A568,'Summer 2023 PVI'!$B$2:$AF$216,8,FALSE)))</f>
        <v>0</v>
      </c>
      <c r="H568" s="231">
        <f>IF(ISNA(VLOOKUP($A568,'Autumn 2023 PVI'!$B$2:$AH$214,9,FALSE)),0,(VLOOKUP($A568,'Autumn 2023 PVI'!$B$2:$AH$214,9,FALSE)))</f>
        <v>0</v>
      </c>
      <c r="I568" s="231">
        <f>IF(ISNA(VLOOKUP($A568,'Spring 2023 PVI'!$B$3:$AF$219,13,FALSE)),0,(VLOOKUP($A568,'Spring 2023 PVI'!$B$3:$AF$219,13,FALSE)))</f>
        <v>0</v>
      </c>
      <c r="J568" s="231">
        <f>IF(ISNA(VLOOKUP($A568,'Summer 2023 PVI'!$B$2:$AF$216,13,FALSE)),0,(VLOOKUP($A568,'Summer 2023 PVI'!$B$2:$AF$216,13,FALSE)))</f>
        <v>0</v>
      </c>
      <c r="K568" s="231">
        <f>IF(ISNA(VLOOKUP($A568,'Autumn 2023 PVI'!$B$2:$AH$214,13,FALSE)),0,(VLOOKUP($A568,'Autumn 2023 PVI'!$B$2:$AH$214,13,FALSE)))</f>
        <v>0</v>
      </c>
      <c r="L568" s="231">
        <f>IF(ISNA(VLOOKUP($A568,'Spring 2023 PVI'!$B$3:$AF$219,16,FALSE)),0,(VLOOKUP($A568,'Spring 2023 PVI'!$B$3:$AF$219,16,FALSE)))</f>
        <v>0</v>
      </c>
      <c r="M568" s="231">
        <f>IF(ISNA(VLOOKUP($A568,'Summer 2023 PVI'!$B$2:$AF$216,16,FALSE)),0,(VLOOKUP($A568,'Summer 2023 PVI'!$B$2:$AF$216,16,FALSE)))</f>
        <v>0</v>
      </c>
      <c r="N568" s="231">
        <f>IF(ISNA(VLOOKUP($A568,'Autumn 2023 PVI'!$B$2:$AH$214,16,FALSE)),0,(VLOOKUP($A568,'Autumn 2023 PVI'!$B$2:$AH$214,16,FALSE)))</f>
        <v>0</v>
      </c>
      <c r="O568" s="231">
        <f>IF(ISNA(VLOOKUP($A568,'Spring 2023 PVI'!$B$3:$AF$219,3,FALSE)),0,(VLOOKUP($A568,'Spring 2023 PVI'!$B$3:$AF$219,3,FALSE)))</f>
        <v>0</v>
      </c>
      <c r="P568" s="231">
        <f>IF(ISNA(VLOOKUP($A568,'Summer 2023 PVI'!$B$3:$AF$216,3,FALSE)),0,(VLOOKUP($A568,'Summer 2023 PVI'!$B$2:$AF$216,3,FALSE)))</f>
        <v>0</v>
      </c>
      <c r="Q568" s="231">
        <f>IF(ISNA(VLOOKUP($A568,'Autumn 2023 PVI'!$B$2:$AF$214,3,FALSE)),0,(VLOOKUP($A568,'Autumn 2023 PVI'!$B$2:$AF$214,3,FALSE)))</f>
        <v>0</v>
      </c>
      <c r="R568" s="231">
        <f>IF(ISNA(VLOOKUP($A568,'Spring 2023 PVI'!$B$3:$AF$219,10,FALSE)),0,(VLOOKUP($A568,'Spring 2023 PVI'!$B$3:$AF$219,10,FALSE)))</f>
        <v>0</v>
      </c>
      <c r="S568" s="231">
        <f>IF(ISNA(VLOOKUP($A568,'Summer 2023 PVI'!$B$2:$AF$216,10,FALSE)),0,(VLOOKUP($A568,'Summer 2023 PVI'!$B$2:$AF$216,10,FALSE)))</f>
        <v>0</v>
      </c>
      <c r="T568" s="231">
        <f>IF(ISNA(VLOOKUP($A568,'Autumn 2023 PVI'!$B$2:$AH$214,10,FALSE)),0,(VLOOKUP($A568,'Autumn 2023 PVI'!$B$2:$AH$214,10,FALSE)))</f>
        <v>0</v>
      </c>
      <c r="U568" s="231">
        <f>IF(ISNA(VLOOKUP($A568,'Spring 2023 PVI'!$B$3:$AF$219,26,FALSE)),0,(VLOOKUP($A568,'Spring 2023 PVI'!$B$3:$AF$219,26,FALSE)))</f>
        <v>0</v>
      </c>
      <c r="V568" s="231">
        <f>IF(ISNA(VLOOKUP($A568,'Spring 2023 PVI'!$B$3:$AF$219,26,FALSE)),0,(VLOOKUP($A568,'Spring 2023 PVI'!$B$3:$AF$219,26,FALSE)))</f>
        <v>0</v>
      </c>
      <c r="W568" s="231">
        <f>IF(ISNA(VLOOKUP($A568,'Spring 2023 PVI'!$B$3:$AF$219,26,FALSE)),0,(VLOOKUP($A568,'Spring 2023 PVI'!$B$3:$AF$219,26,FALSE)))</f>
        <v>0</v>
      </c>
      <c r="X568" s="231">
        <f>IF(ISNA(VLOOKUP($A568,'Spring 2023 PVI'!$B$3:$AF$219,27,FALSE)),0,(VLOOKUP($A568,'Spring 2023 PVI'!$B$3:$AF$219,27,FALSE)))</f>
        <v>0</v>
      </c>
      <c r="Y568" s="231">
        <f>IF(ISNA(VLOOKUP($A568,'Spring 2023 PVI'!$B$3:$AF$219,27,FALSE)),0,(VLOOKUP($A568,'Spring 2023 PVI'!$B$3:$AF$219,27,FALSE)))</f>
        <v>0</v>
      </c>
      <c r="Z568" s="231">
        <f>IF(ISNA(VLOOKUP($A568,'Spring 2023 PVI'!$B$3:$AF$219,27,FALSE)),0,(VLOOKUP($A568,'Spring 2023 PVI'!$B$3:$AF$219,27,FALSE)))</f>
        <v>0</v>
      </c>
      <c r="AA568" s="231">
        <f>IF(ISNA(VLOOKUP($A568,'Spring 2023 PVI'!$B$3:$AF$219,28,FALSE)),0,(VLOOKUP($A568,'Spring 2023 PVI'!$B$3:$AF$219,28,FALSE)))</f>
        <v>0</v>
      </c>
      <c r="AB568" s="231">
        <f>IF(ISNA(VLOOKUP($A568,'Spring 2023 PVI'!$B$3:$AF$219,28,FALSE)),0,(VLOOKUP($A568,'Spring 2023 PVI'!$B$3:$AF$219,28,FALSE)))</f>
        <v>0</v>
      </c>
      <c r="AC568" s="231">
        <f>IF(ISNA(VLOOKUP($A568,'Spring 2023 PVI'!$B$3:$AF$219,28,FALSE)),0,(VLOOKUP($A568,'Spring 2023 PVI'!$B$3:$AF$219,28,FALSE)))</f>
        <v>0</v>
      </c>
      <c r="AD568" s="384">
        <f t="shared" si="219"/>
        <v>0</v>
      </c>
      <c r="AE568" s="403">
        <v>30</v>
      </c>
      <c r="AF568" s="403">
        <v>15</v>
      </c>
      <c r="AG568" s="403">
        <v>45</v>
      </c>
      <c r="AH568" s="384">
        <f t="shared" si="226"/>
        <v>695.4</v>
      </c>
      <c r="AI568" s="384">
        <f t="shared" si="227"/>
        <v>165.29999999999998</v>
      </c>
      <c r="AJ568" s="384">
        <f t="shared" si="228"/>
        <v>136.80000000000001</v>
      </c>
      <c r="AK568" s="384">
        <f t="shared" si="220"/>
        <v>997.5</v>
      </c>
      <c r="AL568" s="403">
        <f>IF(ISNA(VLOOKUP($A568,'Spring 2023 PVI'!$B576:$AD576,29,FALSE)),0,(VLOOKUP($A568,'Spring 2023 PVI'!$B576:$AD576,29,FALSE)))</f>
        <v>0</v>
      </c>
      <c r="AM568" s="403">
        <f>IF(ISNA(VLOOKUP($A568,'Spring 2023 PVI'!$B576:$AZ576,30,FALSE)),0,(VLOOKUP($A568,'Spring 2023 PVI'!$B576:$AZ576,30,FALSE)))</f>
        <v>0</v>
      </c>
      <c r="AN568" s="402">
        <f t="shared" si="221"/>
        <v>0</v>
      </c>
      <c r="AO568" s="404">
        <f t="shared" si="222"/>
        <v>0</v>
      </c>
      <c r="AP568" s="384">
        <f t="shared" si="223"/>
        <v>997.5</v>
      </c>
      <c r="AQ568" s="403"/>
      <c r="AR568" s="403" t="e">
        <f>VLOOKUP($A568,'Data EYFSS Indica'!$C:$AQ,27,0)</f>
        <v>#N/A</v>
      </c>
      <c r="AS568" s="403" t="e">
        <f>VLOOKUP($A568,'Data EYFSS Indica'!$C:$AQ,28,0)</f>
        <v>#N/A</v>
      </c>
      <c r="AT568" s="409" t="e">
        <f t="shared" si="224"/>
        <v>#N/A</v>
      </c>
      <c r="AU568" s="409" t="e">
        <f>(VLOOKUP($A568,'Data EYFSS Indica'!$C:$AQ,24,0))/3.2*AU$3</f>
        <v>#N/A</v>
      </c>
      <c r="AV568" s="413" t="e">
        <f t="shared" si="225"/>
        <v>#N/A</v>
      </c>
      <c r="AW568" s="410" t="e">
        <f t="shared" si="215"/>
        <v>#N/A</v>
      </c>
      <c r="AX568" s="410" t="e">
        <f t="shared" si="216"/>
        <v>#N/A</v>
      </c>
      <c r="AY568" s="410" t="e">
        <f t="shared" si="217"/>
        <v>#N/A</v>
      </c>
      <c r="AZ568" s="642">
        <f>(SUMIF('Spring 2023 School'!B:B,Budget!A568,'Spring 2023 School'!AG:AG)+SUMIF('Summer 2023 School'!B:B,Budget!A568,'Summer 2023 School'!AG:AG)+SUMIF('Autumn 2023 School'!B:B,Budget!A568,'Autumn 2023 School'!AG:AG))</f>
        <v>0</v>
      </c>
      <c r="BA568" s="410">
        <f t="shared" si="218"/>
        <v>0</v>
      </c>
      <c r="BI568">
        <f t="shared" si="229"/>
        <v>450</v>
      </c>
      <c r="BJ568">
        <f t="shared" si="230"/>
        <v>225</v>
      </c>
      <c r="BK568">
        <f t="shared" si="231"/>
        <v>675</v>
      </c>
    </row>
    <row r="569" spans="1:63" x14ac:dyDescent="0.35">
      <c r="A569" s="231">
        <v>51188</v>
      </c>
      <c r="B569" t="s">
        <v>684</v>
      </c>
      <c r="C569" s="231">
        <f>IF(ISNA(VLOOKUP($A569,'Spring 2023 PVI'!$B$3:$AF$220,6,FALSE)),0,(VLOOKUP($A569,'Spring 2023 PVI'!$B$3:$AF$220,6,FALSE)))</f>
        <v>0</v>
      </c>
      <c r="D569" s="231">
        <f>IF(ISNA(VLOOKUP($A569,'Summer 2023 PVI'!$B$2:$AF$217,6,FALSE)),0,(VLOOKUP($A569,'Summer 2023 PVI'!$B$2:$AF$217,6,FALSE)))</f>
        <v>0</v>
      </c>
      <c r="E569" s="231">
        <f>IF(ISNA(VLOOKUP($A569,'Autumn 2023 PVI'!$B$2:$AH$214,6,FALSE)),0,(VLOOKUP($A569,'Autumn 2023 PVI'!$B$2:$AH$214,6,FALSE)))</f>
        <v>0</v>
      </c>
      <c r="F569" s="231">
        <f>IF(ISNA(VLOOKUP($A569,'Spring 2023 PVI'!$B$3:$AF$219,9,FALSE)),0,(VLOOKUP($A569,'Spring 2023 PVI'!$B$3:$AF$219,8,FALSE)))</f>
        <v>0</v>
      </c>
      <c r="G569" s="231">
        <f>IF(ISNA(VLOOKUP($A569,'Summer 2023 PVI'!$B$2:$AF$216,9,FALSE)),0,(VLOOKUP($A569,'Summer 2023 PVI'!$B$2:$AF$216,8,FALSE)))</f>
        <v>0</v>
      </c>
      <c r="H569" s="231">
        <f>IF(ISNA(VLOOKUP($A569,'Autumn 2023 PVI'!$B$2:$AH$214,9,FALSE)),0,(VLOOKUP($A569,'Autumn 2023 PVI'!$B$2:$AH$214,9,FALSE)))</f>
        <v>0</v>
      </c>
      <c r="I569" s="231">
        <f>IF(ISNA(VLOOKUP($A569,'Spring 2023 PVI'!$B$3:$AF$219,13,FALSE)),0,(VLOOKUP($A569,'Spring 2023 PVI'!$B$3:$AF$219,13,FALSE)))</f>
        <v>0</v>
      </c>
      <c r="J569" s="231">
        <f>IF(ISNA(VLOOKUP($A569,'Summer 2023 PVI'!$B$2:$AF$216,13,FALSE)),0,(VLOOKUP($A569,'Summer 2023 PVI'!$B$2:$AF$216,13,FALSE)))</f>
        <v>0</v>
      </c>
      <c r="K569" s="231">
        <f>IF(ISNA(VLOOKUP($A569,'Autumn 2023 PVI'!$B$2:$AH$214,13,FALSE)),0,(VLOOKUP($A569,'Autumn 2023 PVI'!$B$2:$AH$214,13,FALSE)))</f>
        <v>0</v>
      </c>
      <c r="L569" s="231">
        <f>IF(ISNA(VLOOKUP($A569,'Spring 2023 PVI'!$B$3:$AF$219,16,FALSE)),0,(VLOOKUP($A569,'Spring 2023 PVI'!$B$3:$AF$219,16,FALSE)))</f>
        <v>0</v>
      </c>
      <c r="M569" s="231">
        <f>IF(ISNA(VLOOKUP($A569,'Summer 2023 PVI'!$B$2:$AF$216,16,FALSE)),0,(VLOOKUP($A569,'Summer 2023 PVI'!$B$2:$AF$216,16,FALSE)))</f>
        <v>0</v>
      </c>
      <c r="N569" s="231">
        <f>IF(ISNA(VLOOKUP($A569,'Autumn 2023 PVI'!$B$2:$AH$214,16,FALSE)),0,(VLOOKUP($A569,'Autumn 2023 PVI'!$B$2:$AH$214,16,FALSE)))</f>
        <v>0</v>
      </c>
      <c r="O569" s="231">
        <f>IF(ISNA(VLOOKUP($A569,'Spring 2023 PVI'!$B$3:$AF$219,3,FALSE)),0,(VLOOKUP($A569,'Spring 2023 PVI'!$B$3:$AF$219,3,FALSE)))</f>
        <v>0</v>
      </c>
      <c r="P569" s="231">
        <f>IF(ISNA(VLOOKUP($A569,'Summer 2023 PVI'!$B$3:$AF$216,3,FALSE)),0,(VLOOKUP($A569,'Summer 2023 PVI'!$B$2:$AF$216,3,FALSE)))</f>
        <v>0</v>
      </c>
      <c r="Q569" s="231">
        <f>IF(ISNA(VLOOKUP($A569,'Autumn 2023 PVI'!$B$2:$AF$214,3,FALSE)),0,(VLOOKUP($A569,'Autumn 2023 PVI'!$B$2:$AF$214,3,FALSE)))</f>
        <v>0</v>
      </c>
      <c r="R569" s="231">
        <f>IF(ISNA(VLOOKUP($A569,'Spring 2023 PVI'!$B$3:$AF$219,10,FALSE)),0,(VLOOKUP($A569,'Spring 2023 PVI'!$B$3:$AF$219,10,FALSE)))</f>
        <v>0</v>
      </c>
      <c r="S569" s="231">
        <f>IF(ISNA(VLOOKUP($A569,'Summer 2023 PVI'!$B$2:$AF$216,10,FALSE)),0,(VLOOKUP($A569,'Summer 2023 PVI'!$B$2:$AF$216,10,FALSE)))</f>
        <v>0</v>
      </c>
      <c r="T569" s="231">
        <f>IF(ISNA(VLOOKUP($A569,'Autumn 2023 PVI'!$B$2:$AH$214,10,FALSE)),0,(VLOOKUP($A569,'Autumn 2023 PVI'!$B$2:$AH$214,10,FALSE)))</f>
        <v>0</v>
      </c>
      <c r="U569" s="231">
        <f>IF(ISNA(VLOOKUP($A569,'Spring 2023 PVI'!$B$3:$AF$219,26,FALSE)),0,(VLOOKUP($A569,'Spring 2023 PVI'!$B$3:$AF$219,26,FALSE)))</f>
        <v>0</v>
      </c>
      <c r="V569" s="231">
        <f>IF(ISNA(VLOOKUP($A569,'Spring 2023 PVI'!$B$3:$AF$219,26,FALSE)),0,(VLOOKUP($A569,'Spring 2023 PVI'!$B$3:$AF$219,26,FALSE)))</f>
        <v>0</v>
      </c>
      <c r="W569" s="231">
        <f>IF(ISNA(VLOOKUP($A569,'Spring 2023 PVI'!$B$3:$AF$219,26,FALSE)),0,(VLOOKUP($A569,'Spring 2023 PVI'!$B$3:$AF$219,26,FALSE)))</f>
        <v>0</v>
      </c>
      <c r="X569" s="231">
        <f>IF(ISNA(VLOOKUP($A569,'Spring 2023 PVI'!$B$3:$AF$219,27,FALSE)),0,(VLOOKUP($A569,'Spring 2023 PVI'!$B$3:$AF$219,27,FALSE)))</f>
        <v>0</v>
      </c>
      <c r="Y569" s="231">
        <f>IF(ISNA(VLOOKUP($A569,'Spring 2023 PVI'!$B$3:$AF$219,27,FALSE)),0,(VLOOKUP($A569,'Spring 2023 PVI'!$B$3:$AF$219,27,FALSE)))</f>
        <v>0</v>
      </c>
      <c r="Z569" s="231">
        <f>IF(ISNA(VLOOKUP($A569,'Spring 2023 PVI'!$B$3:$AF$219,27,FALSE)),0,(VLOOKUP($A569,'Spring 2023 PVI'!$B$3:$AF$219,27,FALSE)))</f>
        <v>0</v>
      </c>
      <c r="AA569" s="231">
        <f>IF(ISNA(VLOOKUP($A569,'Spring 2023 PVI'!$B$3:$AF$219,28,FALSE)),0,(VLOOKUP($A569,'Spring 2023 PVI'!$B$3:$AF$219,28,FALSE)))</f>
        <v>0</v>
      </c>
      <c r="AB569" s="231">
        <f>IF(ISNA(VLOOKUP($A569,'Spring 2023 PVI'!$B$3:$AF$219,28,FALSE)),0,(VLOOKUP($A569,'Spring 2023 PVI'!$B$3:$AF$219,28,FALSE)))</f>
        <v>0</v>
      </c>
      <c r="AC569" s="231">
        <f>IF(ISNA(VLOOKUP($A569,'Spring 2023 PVI'!$B$3:$AF$219,28,FALSE)),0,(VLOOKUP($A569,'Spring 2023 PVI'!$B$3:$AF$219,28,FALSE)))</f>
        <v>0</v>
      </c>
      <c r="AD569" s="384">
        <f t="shared" si="219"/>
        <v>0</v>
      </c>
      <c r="AE569" s="403">
        <v>0</v>
      </c>
      <c r="AF569" s="403">
        <v>30</v>
      </c>
      <c r="AG569" s="403">
        <v>15</v>
      </c>
      <c r="AH569" s="384">
        <f t="shared" si="226"/>
        <v>0</v>
      </c>
      <c r="AI569" s="384">
        <f t="shared" si="227"/>
        <v>330.59999999999997</v>
      </c>
      <c r="AJ569" s="384">
        <f t="shared" si="228"/>
        <v>45.6</v>
      </c>
      <c r="AK569" s="384">
        <f t="shared" si="220"/>
        <v>376.2</v>
      </c>
      <c r="AL569" s="403">
        <f>IF(ISNA(VLOOKUP($A569,'Spring 2023 PVI'!$B577:$AD577,29,FALSE)),0,(VLOOKUP($A569,'Spring 2023 PVI'!$B577:$AD577,29,FALSE)))</f>
        <v>0</v>
      </c>
      <c r="AM569" s="403">
        <f>IF(ISNA(VLOOKUP($A569,'Spring 2023 PVI'!$B577:$AZ577,30,FALSE)),0,(VLOOKUP($A569,'Spring 2023 PVI'!$B577:$AZ577,30,FALSE)))</f>
        <v>0</v>
      </c>
      <c r="AN569" s="402">
        <f t="shared" si="221"/>
        <v>0</v>
      </c>
      <c r="AO569" s="404">
        <f t="shared" si="222"/>
        <v>0</v>
      </c>
      <c r="AP569" s="384">
        <f t="shared" si="223"/>
        <v>376.2</v>
      </c>
      <c r="AQ569" s="403"/>
      <c r="AR569" s="403" t="e">
        <f>VLOOKUP($A569,'Data EYFSS Indica'!$C:$AQ,27,0)</f>
        <v>#N/A</v>
      </c>
      <c r="AS569" s="403" t="e">
        <f>VLOOKUP($A569,'Data EYFSS Indica'!$C:$AQ,28,0)</f>
        <v>#N/A</v>
      </c>
      <c r="AT569" s="409" t="e">
        <f t="shared" si="224"/>
        <v>#N/A</v>
      </c>
      <c r="AU569" s="409" t="e">
        <f>(VLOOKUP($A569,'Data EYFSS Indica'!$C:$AQ,24,0))/3.2*AU$3</f>
        <v>#N/A</v>
      </c>
      <c r="AV569" s="413" t="e">
        <f t="shared" si="225"/>
        <v>#N/A</v>
      </c>
      <c r="AW569" s="410" t="e">
        <f t="shared" si="215"/>
        <v>#N/A</v>
      </c>
      <c r="AX569" s="410" t="e">
        <f t="shared" si="216"/>
        <v>#N/A</v>
      </c>
      <c r="AY569" s="410" t="e">
        <f t="shared" si="217"/>
        <v>#N/A</v>
      </c>
      <c r="AZ569" s="642">
        <f>(SUMIF('Spring 2023 School'!B:B,Budget!A569,'Spring 2023 School'!AG:AG)+SUMIF('Summer 2023 School'!B:B,Budget!A569,'Summer 2023 School'!AG:AG)+SUMIF('Autumn 2023 School'!B:B,Budget!A569,'Autumn 2023 School'!AG:AG))</f>
        <v>0</v>
      </c>
      <c r="BA569" s="410">
        <f t="shared" si="218"/>
        <v>0</v>
      </c>
      <c r="BI569">
        <f t="shared" si="229"/>
        <v>0</v>
      </c>
      <c r="BJ569">
        <f t="shared" si="230"/>
        <v>450</v>
      </c>
      <c r="BK569">
        <f t="shared" si="231"/>
        <v>225</v>
      </c>
    </row>
    <row r="570" spans="1:63" x14ac:dyDescent="0.35">
      <c r="A570" s="231">
        <v>51210</v>
      </c>
      <c r="B570" t="s">
        <v>685</v>
      </c>
      <c r="C570" s="231">
        <f>IF(ISNA(VLOOKUP($A570,'Spring 2023 PVI'!$B$3:$AF$220,6,FALSE)),0,(VLOOKUP($A570,'Spring 2023 PVI'!$B$3:$AF$220,6,FALSE)))</f>
        <v>0</v>
      </c>
      <c r="D570" s="231">
        <f>IF(ISNA(VLOOKUP($A570,'Summer 2023 PVI'!$B$2:$AF$217,6,FALSE)),0,(VLOOKUP($A570,'Summer 2023 PVI'!$B$2:$AF$217,6,FALSE)))</f>
        <v>0</v>
      </c>
      <c r="E570" s="231">
        <f>IF(ISNA(VLOOKUP($A570,'Autumn 2023 PVI'!$B$2:$AH$214,6,FALSE)),0,(VLOOKUP($A570,'Autumn 2023 PVI'!$B$2:$AH$214,6,FALSE)))</f>
        <v>0</v>
      </c>
      <c r="F570" s="231">
        <f>IF(ISNA(VLOOKUP($A570,'Spring 2023 PVI'!$B$3:$AF$219,9,FALSE)),0,(VLOOKUP($A570,'Spring 2023 PVI'!$B$3:$AF$219,8,FALSE)))</f>
        <v>0</v>
      </c>
      <c r="G570" s="231">
        <f>IF(ISNA(VLOOKUP($A570,'Summer 2023 PVI'!$B$2:$AF$216,9,FALSE)),0,(VLOOKUP($A570,'Summer 2023 PVI'!$B$2:$AF$216,8,FALSE)))</f>
        <v>0</v>
      </c>
      <c r="H570" s="231">
        <f>IF(ISNA(VLOOKUP($A570,'Autumn 2023 PVI'!$B$2:$AH$214,9,FALSE)),0,(VLOOKUP($A570,'Autumn 2023 PVI'!$B$2:$AH$214,9,FALSE)))</f>
        <v>0</v>
      </c>
      <c r="I570" s="231">
        <f>IF(ISNA(VLOOKUP($A570,'Spring 2023 PVI'!$B$3:$AF$219,13,FALSE)),0,(VLOOKUP($A570,'Spring 2023 PVI'!$B$3:$AF$219,13,FALSE)))</f>
        <v>0</v>
      </c>
      <c r="J570" s="231">
        <f>IF(ISNA(VLOOKUP($A570,'Summer 2023 PVI'!$B$2:$AF$216,13,FALSE)),0,(VLOOKUP($A570,'Summer 2023 PVI'!$B$2:$AF$216,13,FALSE)))</f>
        <v>0</v>
      </c>
      <c r="K570" s="231">
        <f>IF(ISNA(VLOOKUP($A570,'Autumn 2023 PVI'!$B$2:$AH$214,13,FALSE)),0,(VLOOKUP($A570,'Autumn 2023 PVI'!$B$2:$AH$214,13,FALSE)))</f>
        <v>0</v>
      </c>
      <c r="L570" s="231">
        <f>IF(ISNA(VLOOKUP($A570,'Spring 2023 PVI'!$B$3:$AF$219,16,FALSE)),0,(VLOOKUP($A570,'Spring 2023 PVI'!$B$3:$AF$219,16,FALSE)))</f>
        <v>0</v>
      </c>
      <c r="M570" s="231">
        <f>IF(ISNA(VLOOKUP($A570,'Summer 2023 PVI'!$B$2:$AF$216,16,FALSE)),0,(VLOOKUP($A570,'Summer 2023 PVI'!$B$2:$AF$216,16,FALSE)))</f>
        <v>0</v>
      </c>
      <c r="N570" s="231">
        <f>IF(ISNA(VLOOKUP($A570,'Autumn 2023 PVI'!$B$2:$AH$214,16,FALSE)),0,(VLOOKUP($A570,'Autumn 2023 PVI'!$B$2:$AH$214,16,FALSE)))</f>
        <v>0</v>
      </c>
      <c r="O570" s="231">
        <f>IF(ISNA(VLOOKUP($A570,'Spring 2023 PVI'!$B$3:$AF$219,3,FALSE)),0,(VLOOKUP($A570,'Spring 2023 PVI'!$B$3:$AF$219,3,FALSE)))</f>
        <v>0</v>
      </c>
      <c r="P570" s="231">
        <f>IF(ISNA(VLOOKUP($A570,'Summer 2023 PVI'!$B$3:$AF$216,3,FALSE)),0,(VLOOKUP($A570,'Summer 2023 PVI'!$B$2:$AF$216,3,FALSE)))</f>
        <v>0</v>
      </c>
      <c r="Q570" s="231">
        <f>IF(ISNA(VLOOKUP($A570,'Autumn 2023 PVI'!$B$2:$AF$214,3,FALSE)),0,(VLOOKUP($A570,'Autumn 2023 PVI'!$B$2:$AF$214,3,FALSE)))</f>
        <v>0</v>
      </c>
      <c r="R570" s="231">
        <f>IF(ISNA(VLOOKUP($A570,'Spring 2023 PVI'!$B$3:$AF$219,10,FALSE)),0,(VLOOKUP($A570,'Spring 2023 PVI'!$B$3:$AF$219,10,FALSE)))</f>
        <v>0</v>
      </c>
      <c r="S570" s="231">
        <f>IF(ISNA(VLOOKUP($A570,'Summer 2023 PVI'!$B$2:$AF$216,10,FALSE)),0,(VLOOKUP($A570,'Summer 2023 PVI'!$B$2:$AF$216,10,FALSE)))</f>
        <v>0</v>
      </c>
      <c r="T570" s="231">
        <f>IF(ISNA(VLOOKUP($A570,'Autumn 2023 PVI'!$B$2:$AH$214,10,FALSE)),0,(VLOOKUP($A570,'Autumn 2023 PVI'!$B$2:$AH$214,10,FALSE)))</f>
        <v>0</v>
      </c>
      <c r="U570" s="231">
        <f>IF(ISNA(VLOOKUP($A570,'Spring 2023 PVI'!$B$3:$AF$219,26,FALSE)),0,(VLOOKUP($A570,'Spring 2023 PVI'!$B$3:$AF$219,26,FALSE)))</f>
        <v>0</v>
      </c>
      <c r="V570" s="231">
        <f>IF(ISNA(VLOOKUP($A570,'Spring 2023 PVI'!$B$3:$AF$219,26,FALSE)),0,(VLOOKUP($A570,'Spring 2023 PVI'!$B$3:$AF$219,26,FALSE)))</f>
        <v>0</v>
      </c>
      <c r="W570" s="231">
        <f>IF(ISNA(VLOOKUP($A570,'Spring 2023 PVI'!$B$3:$AF$219,26,FALSE)),0,(VLOOKUP($A570,'Spring 2023 PVI'!$B$3:$AF$219,26,FALSE)))</f>
        <v>0</v>
      </c>
      <c r="X570" s="231">
        <f>IF(ISNA(VLOOKUP($A570,'Spring 2023 PVI'!$B$3:$AF$219,27,FALSE)),0,(VLOOKUP($A570,'Spring 2023 PVI'!$B$3:$AF$219,27,FALSE)))</f>
        <v>0</v>
      </c>
      <c r="Y570" s="231">
        <f>IF(ISNA(VLOOKUP($A570,'Spring 2023 PVI'!$B$3:$AF$219,27,FALSE)),0,(VLOOKUP($A570,'Spring 2023 PVI'!$B$3:$AF$219,27,FALSE)))</f>
        <v>0</v>
      </c>
      <c r="Z570" s="231">
        <f>IF(ISNA(VLOOKUP($A570,'Spring 2023 PVI'!$B$3:$AF$219,27,FALSE)),0,(VLOOKUP($A570,'Spring 2023 PVI'!$B$3:$AF$219,27,FALSE)))</f>
        <v>0</v>
      </c>
      <c r="AA570" s="231">
        <f>IF(ISNA(VLOOKUP($A570,'Spring 2023 PVI'!$B$3:$AF$219,28,FALSE)),0,(VLOOKUP($A570,'Spring 2023 PVI'!$B$3:$AF$219,28,FALSE)))</f>
        <v>0</v>
      </c>
      <c r="AB570" s="231">
        <f>IF(ISNA(VLOOKUP($A570,'Spring 2023 PVI'!$B$3:$AF$219,28,FALSE)),0,(VLOOKUP($A570,'Spring 2023 PVI'!$B$3:$AF$219,28,FALSE)))</f>
        <v>0</v>
      </c>
      <c r="AC570" s="231">
        <f>IF(ISNA(VLOOKUP($A570,'Spring 2023 PVI'!$B$3:$AF$219,28,FALSE)),0,(VLOOKUP($A570,'Spring 2023 PVI'!$B$3:$AF$219,28,FALSE)))</f>
        <v>0</v>
      </c>
      <c r="AD570" s="384">
        <f t="shared" si="219"/>
        <v>0</v>
      </c>
      <c r="AE570" s="403">
        <v>60</v>
      </c>
      <c r="AF570" s="403">
        <v>60</v>
      </c>
      <c r="AG570" s="403">
        <v>90</v>
      </c>
      <c r="AH570" s="384">
        <f t="shared" si="226"/>
        <v>1390.8</v>
      </c>
      <c r="AI570" s="384">
        <f t="shared" si="227"/>
        <v>661.19999999999993</v>
      </c>
      <c r="AJ570" s="384">
        <f t="shared" si="228"/>
        <v>273.60000000000002</v>
      </c>
      <c r="AK570" s="384">
        <f t="shared" si="220"/>
        <v>2325.6</v>
      </c>
      <c r="AL570" s="403">
        <f>IF(ISNA(VLOOKUP($A570,'Spring 2023 PVI'!$B578:$AD578,29,FALSE)),0,(VLOOKUP($A570,'Spring 2023 PVI'!$B578:$AD578,29,FALSE)))</f>
        <v>0</v>
      </c>
      <c r="AM570" s="403">
        <f>IF(ISNA(VLOOKUP($A570,'Spring 2023 PVI'!$B578:$AZ578,30,FALSE)),0,(VLOOKUP($A570,'Spring 2023 PVI'!$B578:$AZ578,30,FALSE)))</f>
        <v>0</v>
      </c>
      <c r="AN570" s="402">
        <f t="shared" si="221"/>
        <v>0</v>
      </c>
      <c r="AO570" s="404">
        <f t="shared" si="222"/>
        <v>0</v>
      </c>
      <c r="AP570" s="384">
        <f t="shared" si="223"/>
        <v>2325.6</v>
      </c>
      <c r="AQ570" s="403"/>
      <c r="AR570" s="403" t="e">
        <f>VLOOKUP($A570,'Data EYFSS Indica'!$C:$AQ,27,0)</f>
        <v>#N/A</v>
      </c>
      <c r="AS570" s="403" t="e">
        <f>VLOOKUP($A570,'Data EYFSS Indica'!$C:$AQ,28,0)</f>
        <v>#N/A</v>
      </c>
      <c r="AT570" s="409" t="e">
        <f t="shared" si="224"/>
        <v>#N/A</v>
      </c>
      <c r="AU570" s="409" t="e">
        <f>(VLOOKUP($A570,'Data EYFSS Indica'!$C:$AQ,24,0))/3.2*AU$3</f>
        <v>#N/A</v>
      </c>
      <c r="AV570" s="413" t="e">
        <f t="shared" si="225"/>
        <v>#N/A</v>
      </c>
      <c r="AW570" s="410" t="e">
        <f t="shared" si="215"/>
        <v>#N/A</v>
      </c>
      <c r="AX570" s="410" t="e">
        <f t="shared" si="216"/>
        <v>#N/A</v>
      </c>
      <c r="AY570" s="410" t="e">
        <f t="shared" si="217"/>
        <v>#N/A</v>
      </c>
      <c r="AZ570" s="642">
        <f>(SUMIF('Spring 2023 School'!B:B,Budget!A570,'Spring 2023 School'!AG:AG)+SUMIF('Summer 2023 School'!B:B,Budget!A570,'Summer 2023 School'!AG:AG)+SUMIF('Autumn 2023 School'!B:B,Budget!A570,'Autumn 2023 School'!AG:AG))</f>
        <v>2</v>
      </c>
      <c r="BA570" s="410">
        <f t="shared" si="218"/>
        <v>1820</v>
      </c>
      <c r="BI570">
        <f t="shared" si="229"/>
        <v>900</v>
      </c>
      <c r="BJ570">
        <f t="shared" si="230"/>
        <v>900</v>
      </c>
      <c r="BK570">
        <f t="shared" si="231"/>
        <v>1350</v>
      </c>
    </row>
    <row r="571" spans="1:63" x14ac:dyDescent="0.35">
      <c r="A571" s="231">
        <v>51224</v>
      </c>
      <c r="B571" t="s">
        <v>431</v>
      </c>
      <c r="C571" s="231">
        <f>IF(ISNA(VLOOKUP($A571,'Spring 2023 PVI'!$B$3:$AF$220,6,FALSE)),0,(VLOOKUP($A571,'Spring 2023 PVI'!$B$3:$AF$220,6,FALSE)))</f>
        <v>0</v>
      </c>
      <c r="D571" s="231">
        <f>IF(ISNA(VLOOKUP($A571,'Summer 2023 PVI'!$B$2:$AF$217,6,FALSE)),0,(VLOOKUP($A571,'Summer 2023 PVI'!$B$2:$AF$217,6,FALSE)))</f>
        <v>0</v>
      </c>
      <c r="E571" s="231">
        <f>IF(ISNA(VLOOKUP($A571,'Autumn 2023 PVI'!$B$2:$AH$214,6,FALSE)),0,(VLOOKUP($A571,'Autumn 2023 PVI'!$B$2:$AH$214,6,FALSE)))</f>
        <v>0</v>
      </c>
      <c r="F571" s="231">
        <f>IF(ISNA(VLOOKUP($A571,'Spring 2023 PVI'!$B$3:$AF$219,9,FALSE)),0,(VLOOKUP($A571,'Spring 2023 PVI'!$B$3:$AF$219,8,FALSE)))</f>
        <v>0</v>
      </c>
      <c r="G571" s="231">
        <f>IF(ISNA(VLOOKUP($A571,'Summer 2023 PVI'!$B$2:$AF$216,9,FALSE)),0,(VLOOKUP($A571,'Summer 2023 PVI'!$B$2:$AF$216,8,FALSE)))</f>
        <v>0</v>
      </c>
      <c r="H571" s="231">
        <f>IF(ISNA(VLOOKUP($A571,'Autumn 2023 PVI'!$B$2:$AH$214,9,FALSE)),0,(VLOOKUP($A571,'Autumn 2023 PVI'!$B$2:$AH$214,9,FALSE)))</f>
        <v>0</v>
      </c>
      <c r="I571" s="231">
        <f>IF(ISNA(VLOOKUP($A571,'Spring 2023 PVI'!$B$3:$AF$219,13,FALSE)),0,(VLOOKUP($A571,'Spring 2023 PVI'!$B$3:$AF$219,13,FALSE)))</f>
        <v>0</v>
      </c>
      <c r="J571" s="231">
        <f>IF(ISNA(VLOOKUP($A571,'Summer 2023 PVI'!$B$2:$AF$216,13,FALSE)),0,(VLOOKUP($A571,'Summer 2023 PVI'!$B$2:$AF$216,13,FALSE)))</f>
        <v>0</v>
      </c>
      <c r="K571" s="231">
        <f>IF(ISNA(VLOOKUP($A571,'Autumn 2023 PVI'!$B$2:$AH$214,13,FALSE)),0,(VLOOKUP($A571,'Autumn 2023 PVI'!$B$2:$AH$214,13,FALSE)))</f>
        <v>0</v>
      </c>
      <c r="L571" s="231">
        <f>IF(ISNA(VLOOKUP($A571,'Spring 2023 PVI'!$B$3:$AF$219,16,FALSE)),0,(VLOOKUP($A571,'Spring 2023 PVI'!$B$3:$AF$219,16,FALSE)))</f>
        <v>0</v>
      </c>
      <c r="M571" s="231">
        <f>IF(ISNA(VLOOKUP($A571,'Summer 2023 PVI'!$B$2:$AF$216,16,FALSE)),0,(VLOOKUP($A571,'Summer 2023 PVI'!$B$2:$AF$216,16,FALSE)))</f>
        <v>0</v>
      </c>
      <c r="N571" s="231">
        <f>IF(ISNA(VLOOKUP($A571,'Autumn 2023 PVI'!$B$2:$AH$214,16,FALSE)),0,(VLOOKUP($A571,'Autumn 2023 PVI'!$B$2:$AH$214,16,FALSE)))</f>
        <v>0</v>
      </c>
      <c r="O571" s="231">
        <f>IF(ISNA(VLOOKUP($A571,'Spring 2023 PVI'!$B$3:$AF$219,3,FALSE)),0,(VLOOKUP($A571,'Spring 2023 PVI'!$B$3:$AF$219,3,FALSE)))</f>
        <v>0</v>
      </c>
      <c r="P571" s="231">
        <f>IF(ISNA(VLOOKUP($A571,'Summer 2023 PVI'!$B$3:$AF$216,3,FALSE)),0,(VLOOKUP($A571,'Summer 2023 PVI'!$B$2:$AF$216,3,FALSE)))</f>
        <v>0</v>
      </c>
      <c r="Q571" s="231">
        <f>IF(ISNA(VLOOKUP($A571,'Autumn 2023 PVI'!$B$2:$AF$214,3,FALSE)),0,(VLOOKUP($A571,'Autumn 2023 PVI'!$B$2:$AF$214,3,FALSE)))</f>
        <v>0</v>
      </c>
      <c r="R571" s="231">
        <f>IF(ISNA(VLOOKUP($A571,'Spring 2023 PVI'!$B$3:$AF$219,10,FALSE)),0,(VLOOKUP($A571,'Spring 2023 PVI'!$B$3:$AF$219,10,FALSE)))</f>
        <v>0</v>
      </c>
      <c r="S571" s="231">
        <f>IF(ISNA(VLOOKUP($A571,'Summer 2023 PVI'!$B$2:$AF$216,10,FALSE)),0,(VLOOKUP($A571,'Summer 2023 PVI'!$B$2:$AF$216,10,FALSE)))</f>
        <v>0</v>
      </c>
      <c r="T571" s="231">
        <f>IF(ISNA(VLOOKUP($A571,'Autumn 2023 PVI'!$B$2:$AH$214,10,FALSE)),0,(VLOOKUP($A571,'Autumn 2023 PVI'!$B$2:$AH$214,10,FALSE)))</f>
        <v>0</v>
      </c>
      <c r="U571" s="231">
        <f>IF(ISNA(VLOOKUP($A571,'Spring 2023 PVI'!$B$3:$AF$219,26,FALSE)),0,(VLOOKUP($A571,'Spring 2023 PVI'!$B$3:$AF$219,26,FALSE)))</f>
        <v>0</v>
      </c>
      <c r="V571" s="231">
        <f>IF(ISNA(VLOOKUP($A571,'Spring 2023 PVI'!$B$3:$AF$219,26,FALSE)),0,(VLOOKUP($A571,'Spring 2023 PVI'!$B$3:$AF$219,26,FALSE)))</f>
        <v>0</v>
      </c>
      <c r="W571" s="231">
        <f>IF(ISNA(VLOOKUP($A571,'Spring 2023 PVI'!$B$3:$AF$219,26,FALSE)),0,(VLOOKUP($A571,'Spring 2023 PVI'!$B$3:$AF$219,26,FALSE)))</f>
        <v>0</v>
      </c>
      <c r="X571" s="231">
        <f>IF(ISNA(VLOOKUP($A571,'Spring 2023 PVI'!$B$3:$AF$219,27,FALSE)),0,(VLOOKUP($A571,'Spring 2023 PVI'!$B$3:$AF$219,27,FALSE)))</f>
        <v>0</v>
      </c>
      <c r="Y571" s="231">
        <f>IF(ISNA(VLOOKUP($A571,'Spring 2023 PVI'!$B$3:$AF$219,27,FALSE)),0,(VLOOKUP($A571,'Spring 2023 PVI'!$B$3:$AF$219,27,FALSE)))</f>
        <v>0</v>
      </c>
      <c r="Z571" s="231">
        <f>IF(ISNA(VLOOKUP($A571,'Spring 2023 PVI'!$B$3:$AF$219,27,FALSE)),0,(VLOOKUP($A571,'Spring 2023 PVI'!$B$3:$AF$219,27,FALSE)))</f>
        <v>0</v>
      </c>
      <c r="AA571" s="231">
        <f>IF(ISNA(VLOOKUP($A571,'Spring 2023 PVI'!$B$3:$AF$219,28,FALSE)),0,(VLOOKUP($A571,'Spring 2023 PVI'!$B$3:$AF$219,28,FALSE)))</f>
        <v>0</v>
      </c>
      <c r="AB571" s="231">
        <f>IF(ISNA(VLOOKUP($A571,'Spring 2023 PVI'!$B$3:$AF$219,28,FALSE)),0,(VLOOKUP($A571,'Spring 2023 PVI'!$B$3:$AF$219,28,FALSE)))</f>
        <v>0</v>
      </c>
      <c r="AC571" s="231">
        <f>IF(ISNA(VLOOKUP($A571,'Spring 2023 PVI'!$B$3:$AF$219,28,FALSE)),0,(VLOOKUP($A571,'Spring 2023 PVI'!$B$3:$AF$219,28,FALSE)))</f>
        <v>0</v>
      </c>
      <c r="AD571" s="384">
        <f t="shared" si="219"/>
        <v>0</v>
      </c>
      <c r="AE571" s="403">
        <v>0</v>
      </c>
      <c r="AF571" s="403">
        <v>0</v>
      </c>
      <c r="AG571" s="403">
        <v>0</v>
      </c>
      <c r="AH571" s="384">
        <f t="shared" si="226"/>
        <v>0</v>
      </c>
      <c r="AI571" s="384">
        <f t="shared" si="227"/>
        <v>0</v>
      </c>
      <c r="AJ571" s="384">
        <f t="shared" si="228"/>
        <v>0</v>
      </c>
      <c r="AK571" s="384">
        <f t="shared" si="220"/>
        <v>0</v>
      </c>
      <c r="AL571" s="403">
        <f>IF(ISNA(VLOOKUP($A571,'Spring 2023 PVI'!$B579:$AD579,29,FALSE)),0,(VLOOKUP($A571,'Spring 2023 PVI'!$B579:$AD579,29,FALSE)))</f>
        <v>0</v>
      </c>
      <c r="AM571" s="403">
        <f>IF(ISNA(VLOOKUP($A571,'Spring 2023 PVI'!$B579:$AZ579,30,FALSE)),0,(VLOOKUP($A571,'Spring 2023 PVI'!$B579:$AZ579,30,FALSE)))</f>
        <v>0</v>
      </c>
      <c r="AN571" s="402">
        <f t="shared" si="221"/>
        <v>0</v>
      </c>
      <c r="AO571" s="404">
        <f t="shared" si="222"/>
        <v>0</v>
      </c>
      <c r="AP571" s="384">
        <f t="shared" si="223"/>
        <v>0</v>
      </c>
      <c r="AQ571" s="403"/>
      <c r="AR571" s="403" t="e">
        <f>VLOOKUP($A571,'Data EYFSS Indica'!$C:$AQ,27,0)</f>
        <v>#N/A</v>
      </c>
      <c r="AS571" s="403" t="e">
        <f>VLOOKUP($A571,'Data EYFSS Indica'!$C:$AQ,28,0)</f>
        <v>#N/A</v>
      </c>
      <c r="AT571" s="409" t="e">
        <f t="shared" si="224"/>
        <v>#N/A</v>
      </c>
      <c r="AU571" s="409" t="e">
        <f>(VLOOKUP($A571,'Data EYFSS Indica'!$C:$AQ,24,0))/3.2*AU$3</f>
        <v>#N/A</v>
      </c>
      <c r="AV571" s="413" t="e">
        <f t="shared" si="225"/>
        <v>#N/A</v>
      </c>
      <c r="AW571" s="410" t="e">
        <f t="shared" si="215"/>
        <v>#N/A</v>
      </c>
      <c r="AX571" s="410" t="e">
        <f t="shared" si="216"/>
        <v>#N/A</v>
      </c>
      <c r="AY571" s="410" t="e">
        <f t="shared" si="217"/>
        <v>#N/A</v>
      </c>
      <c r="AZ571" s="642">
        <f>(SUMIF('Spring 2023 School'!B:B,Budget!A571,'Spring 2023 School'!AG:AG)+SUMIF('Summer 2023 School'!B:B,Budget!A571,'Summer 2023 School'!AG:AG)+SUMIF('Autumn 2023 School'!B:B,Budget!A571,'Autumn 2023 School'!AG:AG))</f>
        <v>0</v>
      </c>
      <c r="BA571" s="410">
        <f t="shared" si="218"/>
        <v>0</v>
      </c>
      <c r="BI571">
        <f t="shared" si="229"/>
        <v>0</v>
      </c>
      <c r="BJ571">
        <f t="shared" si="230"/>
        <v>0</v>
      </c>
      <c r="BK571">
        <f t="shared" si="231"/>
        <v>0</v>
      </c>
    </row>
    <row r="572" spans="1:63" x14ac:dyDescent="0.35">
      <c r="A572" s="231">
        <v>51240</v>
      </c>
      <c r="B572" t="s">
        <v>686</v>
      </c>
      <c r="C572" s="231">
        <f>IF(ISNA(VLOOKUP($A572,'Spring 2023 PVI'!$B$3:$AF$220,6,FALSE)),0,(VLOOKUP($A572,'Spring 2023 PVI'!$B$3:$AF$220,6,FALSE)))</f>
        <v>0</v>
      </c>
      <c r="D572" s="231">
        <f>IF(ISNA(VLOOKUP($A572,'Summer 2023 PVI'!$B$2:$AF$217,6,FALSE)),0,(VLOOKUP($A572,'Summer 2023 PVI'!$B$2:$AF$217,6,FALSE)))</f>
        <v>0</v>
      </c>
      <c r="E572" s="231">
        <f>IF(ISNA(VLOOKUP($A572,'Autumn 2023 PVI'!$B$2:$AH$214,6,FALSE)),0,(VLOOKUP($A572,'Autumn 2023 PVI'!$B$2:$AH$214,6,FALSE)))</f>
        <v>0</v>
      </c>
      <c r="F572" s="231">
        <f>IF(ISNA(VLOOKUP($A572,'Spring 2023 PVI'!$B$3:$AF$219,9,FALSE)),0,(VLOOKUP($A572,'Spring 2023 PVI'!$B$3:$AF$219,8,FALSE)))</f>
        <v>0</v>
      </c>
      <c r="G572" s="231">
        <f>IF(ISNA(VLOOKUP($A572,'Summer 2023 PVI'!$B$2:$AF$216,9,FALSE)),0,(VLOOKUP($A572,'Summer 2023 PVI'!$B$2:$AF$216,8,FALSE)))</f>
        <v>0</v>
      </c>
      <c r="H572" s="231">
        <f>IF(ISNA(VLOOKUP($A572,'Autumn 2023 PVI'!$B$2:$AH$214,9,FALSE)),0,(VLOOKUP($A572,'Autumn 2023 PVI'!$B$2:$AH$214,9,FALSE)))</f>
        <v>0</v>
      </c>
      <c r="I572" s="231">
        <f>IF(ISNA(VLOOKUP($A572,'Spring 2023 PVI'!$B$3:$AF$219,13,FALSE)),0,(VLOOKUP($A572,'Spring 2023 PVI'!$B$3:$AF$219,13,FALSE)))</f>
        <v>0</v>
      </c>
      <c r="J572" s="231">
        <f>IF(ISNA(VLOOKUP($A572,'Summer 2023 PVI'!$B$2:$AF$216,13,FALSE)),0,(VLOOKUP($A572,'Summer 2023 PVI'!$B$2:$AF$216,13,FALSE)))</f>
        <v>0</v>
      </c>
      <c r="K572" s="231">
        <f>IF(ISNA(VLOOKUP($A572,'Autumn 2023 PVI'!$B$2:$AH$214,13,FALSE)),0,(VLOOKUP($A572,'Autumn 2023 PVI'!$B$2:$AH$214,13,FALSE)))</f>
        <v>0</v>
      </c>
      <c r="L572" s="231">
        <f>IF(ISNA(VLOOKUP($A572,'Spring 2023 PVI'!$B$3:$AF$219,16,FALSE)),0,(VLOOKUP($A572,'Spring 2023 PVI'!$B$3:$AF$219,16,FALSE)))</f>
        <v>0</v>
      </c>
      <c r="M572" s="231">
        <f>IF(ISNA(VLOOKUP($A572,'Summer 2023 PVI'!$B$2:$AF$216,16,FALSE)),0,(VLOOKUP($A572,'Summer 2023 PVI'!$B$2:$AF$216,16,FALSE)))</f>
        <v>0</v>
      </c>
      <c r="N572" s="231">
        <f>IF(ISNA(VLOOKUP($A572,'Autumn 2023 PVI'!$B$2:$AH$214,16,FALSE)),0,(VLOOKUP($A572,'Autumn 2023 PVI'!$B$2:$AH$214,16,FALSE)))</f>
        <v>0</v>
      </c>
      <c r="O572" s="231">
        <f>IF(ISNA(VLOOKUP($A572,'Spring 2023 PVI'!$B$3:$AF$219,3,FALSE)),0,(VLOOKUP($A572,'Spring 2023 PVI'!$B$3:$AF$219,3,FALSE)))</f>
        <v>0</v>
      </c>
      <c r="P572" s="231">
        <f>IF(ISNA(VLOOKUP($A572,'Summer 2023 PVI'!$B$3:$AF$216,3,FALSE)),0,(VLOOKUP($A572,'Summer 2023 PVI'!$B$2:$AF$216,3,FALSE)))</f>
        <v>0</v>
      </c>
      <c r="Q572" s="231">
        <f>IF(ISNA(VLOOKUP($A572,'Autumn 2023 PVI'!$B$2:$AF$214,3,FALSE)),0,(VLOOKUP($A572,'Autumn 2023 PVI'!$B$2:$AF$214,3,FALSE)))</f>
        <v>0</v>
      </c>
      <c r="R572" s="231">
        <f>IF(ISNA(VLOOKUP($A572,'Spring 2023 PVI'!$B$3:$AF$219,10,FALSE)),0,(VLOOKUP($A572,'Spring 2023 PVI'!$B$3:$AF$219,10,FALSE)))</f>
        <v>0</v>
      </c>
      <c r="S572" s="231">
        <f>IF(ISNA(VLOOKUP($A572,'Summer 2023 PVI'!$B$2:$AF$216,10,FALSE)),0,(VLOOKUP($A572,'Summer 2023 PVI'!$B$2:$AF$216,10,FALSE)))</f>
        <v>0</v>
      </c>
      <c r="T572" s="231">
        <f>IF(ISNA(VLOOKUP($A572,'Autumn 2023 PVI'!$B$2:$AH$214,10,FALSE)),0,(VLOOKUP($A572,'Autumn 2023 PVI'!$B$2:$AH$214,10,FALSE)))</f>
        <v>0</v>
      </c>
      <c r="U572" s="231">
        <f>IF(ISNA(VLOOKUP($A572,'Spring 2023 PVI'!$B$3:$AF$219,26,FALSE)),0,(VLOOKUP($A572,'Spring 2023 PVI'!$B$3:$AF$219,26,FALSE)))</f>
        <v>0</v>
      </c>
      <c r="V572" s="231">
        <f>IF(ISNA(VLOOKUP($A572,'Spring 2023 PVI'!$B$3:$AF$219,26,FALSE)),0,(VLOOKUP($A572,'Spring 2023 PVI'!$B$3:$AF$219,26,FALSE)))</f>
        <v>0</v>
      </c>
      <c r="W572" s="231">
        <f>IF(ISNA(VLOOKUP($A572,'Spring 2023 PVI'!$B$3:$AF$219,26,FALSE)),0,(VLOOKUP($A572,'Spring 2023 PVI'!$B$3:$AF$219,26,FALSE)))</f>
        <v>0</v>
      </c>
      <c r="X572" s="231">
        <f>IF(ISNA(VLOOKUP($A572,'Spring 2023 PVI'!$B$3:$AF$219,27,FALSE)),0,(VLOOKUP($A572,'Spring 2023 PVI'!$B$3:$AF$219,27,FALSE)))</f>
        <v>0</v>
      </c>
      <c r="Y572" s="231">
        <f>IF(ISNA(VLOOKUP($A572,'Spring 2023 PVI'!$B$3:$AF$219,27,FALSE)),0,(VLOOKUP($A572,'Spring 2023 PVI'!$B$3:$AF$219,27,FALSE)))</f>
        <v>0</v>
      </c>
      <c r="Z572" s="231">
        <f>IF(ISNA(VLOOKUP($A572,'Spring 2023 PVI'!$B$3:$AF$219,27,FALSE)),0,(VLOOKUP($A572,'Spring 2023 PVI'!$B$3:$AF$219,27,FALSE)))</f>
        <v>0</v>
      </c>
      <c r="AA572" s="231">
        <f>IF(ISNA(VLOOKUP($A572,'Spring 2023 PVI'!$B$3:$AF$219,28,FALSE)),0,(VLOOKUP($A572,'Spring 2023 PVI'!$B$3:$AF$219,28,FALSE)))</f>
        <v>0</v>
      </c>
      <c r="AB572" s="231">
        <f>IF(ISNA(VLOOKUP($A572,'Spring 2023 PVI'!$B$3:$AF$219,28,FALSE)),0,(VLOOKUP($A572,'Spring 2023 PVI'!$B$3:$AF$219,28,FALSE)))</f>
        <v>0</v>
      </c>
      <c r="AC572" s="231">
        <f>IF(ISNA(VLOOKUP($A572,'Spring 2023 PVI'!$B$3:$AF$219,28,FALSE)),0,(VLOOKUP($A572,'Spring 2023 PVI'!$B$3:$AF$219,28,FALSE)))</f>
        <v>0</v>
      </c>
      <c r="AD572" s="384">
        <f t="shared" si="219"/>
        <v>0</v>
      </c>
      <c r="AE572" s="403">
        <v>0</v>
      </c>
      <c r="AF572" s="403">
        <v>0</v>
      </c>
      <c r="AG572" s="403">
        <v>0</v>
      </c>
      <c r="AH572" s="384">
        <f t="shared" si="226"/>
        <v>0</v>
      </c>
      <c r="AI572" s="384">
        <f t="shared" si="227"/>
        <v>0</v>
      </c>
      <c r="AJ572" s="384">
        <f t="shared" si="228"/>
        <v>0</v>
      </c>
      <c r="AK572" s="384">
        <f t="shared" si="220"/>
        <v>0</v>
      </c>
      <c r="AL572" s="403">
        <f>IF(ISNA(VLOOKUP($A572,'Spring 2023 PVI'!$B580:$AD580,29,FALSE)),0,(VLOOKUP($A572,'Spring 2023 PVI'!$B580:$AD580,29,FALSE)))</f>
        <v>0</v>
      </c>
      <c r="AM572" s="403">
        <f>IF(ISNA(VLOOKUP($A572,'Spring 2023 PVI'!$B580:$AZ580,30,FALSE)),0,(VLOOKUP($A572,'Spring 2023 PVI'!$B580:$AZ580,30,FALSE)))</f>
        <v>0</v>
      </c>
      <c r="AN572" s="402">
        <f t="shared" si="221"/>
        <v>0</v>
      </c>
      <c r="AO572" s="404">
        <f t="shared" si="222"/>
        <v>0</v>
      </c>
      <c r="AP572" s="384">
        <f t="shared" si="223"/>
        <v>0</v>
      </c>
      <c r="AQ572" s="403"/>
      <c r="AR572" s="403" t="e">
        <f>VLOOKUP($A572,'Data EYFSS Indica'!$C:$AQ,27,0)</f>
        <v>#N/A</v>
      </c>
      <c r="AS572" s="403" t="e">
        <f>VLOOKUP($A572,'Data EYFSS Indica'!$C:$AQ,28,0)</f>
        <v>#N/A</v>
      </c>
      <c r="AT572" s="409" t="e">
        <f t="shared" si="224"/>
        <v>#N/A</v>
      </c>
      <c r="AU572" s="409" t="e">
        <f>(VLOOKUP($A572,'Data EYFSS Indica'!$C:$AQ,24,0))/3.2*AU$3</f>
        <v>#N/A</v>
      </c>
      <c r="AV572" s="413" t="e">
        <f t="shared" si="225"/>
        <v>#N/A</v>
      </c>
      <c r="AW572" s="410" t="e">
        <f t="shared" si="215"/>
        <v>#N/A</v>
      </c>
      <c r="AX572" s="410" t="e">
        <f t="shared" si="216"/>
        <v>#N/A</v>
      </c>
      <c r="AY572" s="410" t="e">
        <f t="shared" si="217"/>
        <v>#N/A</v>
      </c>
      <c r="AZ572" s="642">
        <f>(SUMIF('Spring 2023 School'!B:B,Budget!A572,'Spring 2023 School'!AG:AG)+SUMIF('Summer 2023 School'!B:B,Budget!A572,'Summer 2023 School'!AG:AG)+SUMIF('Autumn 2023 School'!B:B,Budget!A572,'Autumn 2023 School'!AG:AG))</f>
        <v>0</v>
      </c>
      <c r="BA572" s="410">
        <f t="shared" si="218"/>
        <v>0</v>
      </c>
      <c r="BI572">
        <f t="shared" si="229"/>
        <v>0</v>
      </c>
      <c r="BJ572">
        <f t="shared" si="230"/>
        <v>0</v>
      </c>
      <c r="BK572">
        <f t="shared" si="231"/>
        <v>0</v>
      </c>
    </row>
    <row r="573" spans="1:63" x14ac:dyDescent="0.35">
      <c r="A573" s="231">
        <v>51261</v>
      </c>
      <c r="B573" t="s">
        <v>687</v>
      </c>
      <c r="C573" s="231">
        <f>IF(ISNA(VLOOKUP($A573,'Spring 2023 PVI'!$B$3:$AF$220,6,FALSE)),0,(VLOOKUP($A573,'Spring 2023 PVI'!$B$3:$AF$220,6,FALSE)))</f>
        <v>0</v>
      </c>
      <c r="D573" s="231">
        <f>IF(ISNA(VLOOKUP($A573,'Summer 2023 PVI'!$B$2:$AF$217,6,FALSE)),0,(VLOOKUP($A573,'Summer 2023 PVI'!$B$2:$AF$217,6,FALSE)))</f>
        <v>0</v>
      </c>
      <c r="E573" s="231">
        <f>IF(ISNA(VLOOKUP($A573,'Autumn 2023 PVI'!$B$2:$AH$214,6,FALSE)),0,(VLOOKUP($A573,'Autumn 2023 PVI'!$B$2:$AH$214,6,FALSE)))</f>
        <v>0</v>
      </c>
      <c r="F573" s="231">
        <f>IF(ISNA(VLOOKUP($A573,'Spring 2023 PVI'!$B$3:$AF$219,9,FALSE)),0,(VLOOKUP($A573,'Spring 2023 PVI'!$B$3:$AF$219,8,FALSE)))</f>
        <v>0</v>
      </c>
      <c r="G573" s="231">
        <f>IF(ISNA(VLOOKUP($A573,'Summer 2023 PVI'!$B$2:$AF$216,9,FALSE)),0,(VLOOKUP($A573,'Summer 2023 PVI'!$B$2:$AF$216,8,FALSE)))</f>
        <v>0</v>
      </c>
      <c r="H573" s="231">
        <f>IF(ISNA(VLOOKUP($A573,'Autumn 2023 PVI'!$B$2:$AH$214,9,FALSE)),0,(VLOOKUP($A573,'Autumn 2023 PVI'!$B$2:$AH$214,9,FALSE)))</f>
        <v>0</v>
      </c>
      <c r="I573" s="231">
        <f>IF(ISNA(VLOOKUP($A573,'Spring 2023 PVI'!$B$3:$AF$219,13,FALSE)),0,(VLOOKUP($A573,'Spring 2023 PVI'!$B$3:$AF$219,13,FALSE)))</f>
        <v>0</v>
      </c>
      <c r="J573" s="231">
        <f>IF(ISNA(VLOOKUP($A573,'Summer 2023 PVI'!$B$2:$AF$216,13,FALSE)),0,(VLOOKUP($A573,'Summer 2023 PVI'!$B$2:$AF$216,13,FALSE)))</f>
        <v>0</v>
      </c>
      <c r="K573" s="231">
        <f>IF(ISNA(VLOOKUP($A573,'Autumn 2023 PVI'!$B$2:$AH$214,13,FALSE)),0,(VLOOKUP($A573,'Autumn 2023 PVI'!$B$2:$AH$214,13,FALSE)))</f>
        <v>0</v>
      </c>
      <c r="L573" s="231">
        <f>IF(ISNA(VLOOKUP($A573,'Spring 2023 PVI'!$B$3:$AF$219,16,FALSE)),0,(VLOOKUP($A573,'Spring 2023 PVI'!$B$3:$AF$219,16,FALSE)))</f>
        <v>0</v>
      </c>
      <c r="M573" s="231">
        <f>IF(ISNA(VLOOKUP($A573,'Summer 2023 PVI'!$B$2:$AF$216,16,FALSE)),0,(VLOOKUP($A573,'Summer 2023 PVI'!$B$2:$AF$216,16,FALSE)))</f>
        <v>0</v>
      </c>
      <c r="N573" s="231">
        <f>IF(ISNA(VLOOKUP($A573,'Autumn 2023 PVI'!$B$2:$AH$214,16,FALSE)),0,(VLOOKUP($A573,'Autumn 2023 PVI'!$B$2:$AH$214,16,FALSE)))</f>
        <v>0</v>
      </c>
      <c r="O573" s="231">
        <f>IF(ISNA(VLOOKUP($A573,'Spring 2023 PVI'!$B$3:$AF$219,3,FALSE)),0,(VLOOKUP($A573,'Spring 2023 PVI'!$B$3:$AF$219,3,FALSE)))</f>
        <v>0</v>
      </c>
      <c r="P573" s="231">
        <f>IF(ISNA(VLOOKUP($A573,'Summer 2023 PVI'!$B$3:$AF$216,3,FALSE)),0,(VLOOKUP($A573,'Summer 2023 PVI'!$B$2:$AF$216,3,FALSE)))</f>
        <v>0</v>
      </c>
      <c r="Q573" s="231">
        <f>IF(ISNA(VLOOKUP($A573,'Autumn 2023 PVI'!$B$2:$AF$214,3,FALSE)),0,(VLOOKUP($A573,'Autumn 2023 PVI'!$B$2:$AF$214,3,FALSE)))</f>
        <v>0</v>
      </c>
      <c r="R573" s="231">
        <f>IF(ISNA(VLOOKUP($A573,'Spring 2023 PVI'!$B$3:$AF$219,10,FALSE)),0,(VLOOKUP($A573,'Spring 2023 PVI'!$B$3:$AF$219,10,FALSE)))</f>
        <v>0</v>
      </c>
      <c r="S573" s="231">
        <f>IF(ISNA(VLOOKUP($A573,'Summer 2023 PVI'!$B$2:$AF$216,10,FALSE)),0,(VLOOKUP($A573,'Summer 2023 PVI'!$B$2:$AF$216,10,FALSE)))</f>
        <v>0</v>
      </c>
      <c r="T573" s="231">
        <f>IF(ISNA(VLOOKUP($A573,'Autumn 2023 PVI'!$B$2:$AH$214,10,FALSE)),0,(VLOOKUP($A573,'Autumn 2023 PVI'!$B$2:$AH$214,10,FALSE)))</f>
        <v>0</v>
      </c>
      <c r="U573" s="231">
        <f>IF(ISNA(VLOOKUP($A573,'Spring 2023 PVI'!$B$3:$AF$219,26,FALSE)),0,(VLOOKUP($A573,'Spring 2023 PVI'!$B$3:$AF$219,26,FALSE)))</f>
        <v>0</v>
      </c>
      <c r="V573" s="231">
        <f>IF(ISNA(VLOOKUP($A573,'Spring 2023 PVI'!$B$3:$AF$219,26,FALSE)),0,(VLOOKUP($A573,'Spring 2023 PVI'!$B$3:$AF$219,26,FALSE)))</f>
        <v>0</v>
      </c>
      <c r="W573" s="231">
        <f>IF(ISNA(VLOOKUP($A573,'Spring 2023 PVI'!$B$3:$AF$219,26,FALSE)),0,(VLOOKUP($A573,'Spring 2023 PVI'!$B$3:$AF$219,26,FALSE)))</f>
        <v>0</v>
      </c>
      <c r="X573" s="231">
        <f>IF(ISNA(VLOOKUP($A573,'Spring 2023 PVI'!$B$3:$AF$219,27,FALSE)),0,(VLOOKUP($A573,'Spring 2023 PVI'!$B$3:$AF$219,27,FALSE)))</f>
        <v>0</v>
      </c>
      <c r="Y573" s="231">
        <f>IF(ISNA(VLOOKUP($A573,'Spring 2023 PVI'!$B$3:$AF$219,27,FALSE)),0,(VLOOKUP($A573,'Spring 2023 PVI'!$B$3:$AF$219,27,FALSE)))</f>
        <v>0</v>
      </c>
      <c r="Z573" s="231">
        <f>IF(ISNA(VLOOKUP($A573,'Spring 2023 PVI'!$B$3:$AF$219,27,FALSE)),0,(VLOOKUP($A573,'Spring 2023 PVI'!$B$3:$AF$219,27,FALSE)))</f>
        <v>0</v>
      </c>
      <c r="AA573" s="231">
        <f>IF(ISNA(VLOOKUP($A573,'Spring 2023 PVI'!$B$3:$AF$219,28,FALSE)),0,(VLOOKUP($A573,'Spring 2023 PVI'!$B$3:$AF$219,28,FALSE)))</f>
        <v>0</v>
      </c>
      <c r="AB573" s="231">
        <f>IF(ISNA(VLOOKUP($A573,'Spring 2023 PVI'!$B$3:$AF$219,28,FALSE)),0,(VLOOKUP($A573,'Spring 2023 PVI'!$B$3:$AF$219,28,FALSE)))</f>
        <v>0</v>
      </c>
      <c r="AC573" s="231">
        <f>IF(ISNA(VLOOKUP($A573,'Spring 2023 PVI'!$B$3:$AF$219,28,FALSE)),0,(VLOOKUP($A573,'Spring 2023 PVI'!$B$3:$AF$219,28,FALSE)))</f>
        <v>0</v>
      </c>
      <c r="AD573" s="384">
        <f t="shared" si="219"/>
        <v>0</v>
      </c>
      <c r="AE573" s="403">
        <v>150</v>
      </c>
      <c r="AF573" s="403">
        <v>15</v>
      </c>
      <c r="AG573" s="403">
        <v>15</v>
      </c>
      <c r="AH573" s="384">
        <f t="shared" si="226"/>
        <v>3477</v>
      </c>
      <c r="AI573" s="384">
        <f t="shared" si="227"/>
        <v>165.29999999999998</v>
      </c>
      <c r="AJ573" s="384">
        <f t="shared" si="228"/>
        <v>45.6</v>
      </c>
      <c r="AK573" s="384">
        <f t="shared" si="220"/>
        <v>3687.9</v>
      </c>
      <c r="AL573" s="403">
        <f>IF(ISNA(VLOOKUP($A573,'Spring 2023 PVI'!$B581:$AD581,29,FALSE)),0,(VLOOKUP($A573,'Spring 2023 PVI'!$B581:$AD581,29,FALSE)))</f>
        <v>0</v>
      </c>
      <c r="AM573" s="403">
        <f>IF(ISNA(VLOOKUP($A573,'Spring 2023 PVI'!$B581:$AZ581,30,FALSE)),0,(VLOOKUP($A573,'Spring 2023 PVI'!$B581:$AZ581,30,FALSE)))</f>
        <v>0</v>
      </c>
      <c r="AN573" s="402">
        <f t="shared" si="221"/>
        <v>0</v>
      </c>
      <c r="AO573" s="404">
        <f t="shared" si="222"/>
        <v>0</v>
      </c>
      <c r="AP573" s="384">
        <f t="shared" si="223"/>
        <v>3687.9</v>
      </c>
      <c r="AQ573" s="403"/>
      <c r="AR573" s="403" t="e">
        <f>VLOOKUP($A573,'Data EYFSS Indica'!$C:$AQ,27,0)</f>
        <v>#N/A</v>
      </c>
      <c r="AS573" s="403" t="e">
        <f>VLOOKUP($A573,'Data EYFSS Indica'!$C:$AQ,28,0)</f>
        <v>#N/A</v>
      </c>
      <c r="AT573" s="409" t="e">
        <f t="shared" si="224"/>
        <v>#N/A</v>
      </c>
      <c r="AU573" s="409" t="e">
        <f>(VLOOKUP($A573,'Data EYFSS Indica'!$C:$AQ,24,0))/3.2*AU$3</f>
        <v>#N/A</v>
      </c>
      <c r="AV573" s="413" t="e">
        <f t="shared" si="225"/>
        <v>#N/A</v>
      </c>
      <c r="AW573" s="410" t="e">
        <f t="shared" si="215"/>
        <v>#N/A</v>
      </c>
      <c r="AX573" s="410" t="e">
        <f t="shared" si="216"/>
        <v>#N/A</v>
      </c>
      <c r="AY573" s="410" t="e">
        <f t="shared" si="217"/>
        <v>#N/A</v>
      </c>
      <c r="AZ573" s="642">
        <f>(SUMIF('Spring 2023 School'!B:B,Budget!A573,'Spring 2023 School'!AG:AG)+SUMIF('Summer 2023 School'!B:B,Budget!A573,'Summer 2023 School'!AG:AG)+SUMIF('Autumn 2023 School'!B:B,Budget!A573,'Autumn 2023 School'!AG:AG))</f>
        <v>0</v>
      </c>
      <c r="BA573" s="410">
        <f t="shared" si="218"/>
        <v>0</v>
      </c>
      <c r="BI573">
        <f t="shared" si="229"/>
        <v>2250</v>
      </c>
      <c r="BJ573">
        <f t="shared" si="230"/>
        <v>225</v>
      </c>
      <c r="BK573">
        <f t="shared" si="231"/>
        <v>225</v>
      </c>
    </row>
    <row r="574" spans="1:63" x14ac:dyDescent="0.35">
      <c r="A574" s="231">
        <v>51272</v>
      </c>
      <c r="B574" t="s">
        <v>688</v>
      </c>
      <c r="C574" s="231">
        <f>IF(ISNA(VLOOKUP($A574,'Spring 2023 PVI'!$B$3:$AF$220,6,FALSE)),0,(VLOOKUP($A574,'Spring 2023 PVI'!$B$3:$AF$220,6,FALSE)))</f>
        <v>0</v>
      </c>
      <c r="D574" s="231">
        <f>IF(ISNA(VLOOKUP($A574,'Summer 2023 PVI'!$B$2:$AF$217,6,FALSE)),0,(VLOOKUP($A574,'Summer 2023 PVI'!$B$2:$AF$217,6,FALSE)))</f>
        <v>0</v>
      </c>
      <c r="E574" s="231">
        <f>IF(ISNA(VLOOKUP($A574,'Autumn 2023 PVI'!$B$2:$AH$214,6,FALSE)),0,(VLOOKUP($A574,'Autumn 2023 PVI'!$B$2:$AH$214,6,FALSE)))</f>
        <v>0</v>
      </c>
      <c r="F574" s="231">
        <f>IF(ISNA(VLOOKUP($A574,'Spring 2023 PVI'!$B$3:$AF$219,9,FALSE)),0,(VLOOKUP($A574,'Spring 2023 PVI'!$B$3:$AF$219,8,FALSE)))</f>
        <v>0</v>
      </c>
      <c r="G574" s="231">
        <f>IF(ISNA(VLOOKUP($A574,'Summer 2023 PVI'!$B$2:$AF$216,9,FALSE)),0,(VLOOKUP($A574,'Summer 2023 PVI'!$B$2:$AF$216,8,FALSE)))</f>
        <v>0</v>
      </c>
      <c r="H574" s="231">
        <f>IF(ISNA(VLOOKUP($A574,'Autumn 2023 PVI'!$B$2:$AH$214,9,FALSE)),0,(VLOOKUP($A574,'Autumn 2023 PVI'!$B$2:$AH$214,9,FALSE)))</f>
        <v>0</v>
      </c>
      <c r="I574" s="231">
        <f>IF(ISNA(VLOOKUP($A574,'Spring 2023 PVI'!$B$3:$AF$219,13,FALSE)),0,(VLOOKUP($A574,'Spring 2023 PVI'!$B$3:$AF$219,13,FALSE)))</f>
        <v>0</v>
      </c>
      <c r="J574" s="231">
        <f>IF(ISNA(VLOOKUP($A574,'Summer 2023 PVI'!$B$2:$AF$216,13,FALSE)),0,(VLOOKUP($A574,'Summer 2023 PVI'!$B$2:$AF$216,13,FALSE)))</f>
        <v>0</v>
      </c>
      <c r="K574" s="231">
        <f>IF(ISNA(VLOOKUP($A574,'Autumn 2023 PVI'!$B$2:$AH$214,13,FALSE)),0,(VLOOKUP($A574,'Autumn 2023 PVI'!$B$2:$AH$214,13,FALSE)))</f>
        <v>0</v>
      </c>
      <c r="L574" s="231">
        <f>IF(ISNA(VLOOKUP($A574,'Spring 2023 PVI'!$B$3:$AF$219,16,FALSE)),0,(VLOOKUP($A574,'Spring 2023 PVI'!$B$3:$AF$219,16,FALSE)))</f>
        <v>0</v>
      </c>
      <c r="M574" s="231">
        <f>IF(ISNA(VLOOKUP($A574,'Summer 2023 PVI'!$B$2:$AF$216,16,FALSE)),0,(VLOOKUP($A574,'Summer 2023 PVI'!$B$2:$AF$216,16,FALSE)))</f>
        <v>0</v>
      </c>
      <c r="N574" s="231">
        <f>IF(ISNA(VLOOKUP($A574,'Autumn 2023 PVI'!$B$2:$AH$214,16,FALSE)),0,(VLOOKUP($A574,'Autumn 2023 PVI'!$B$2:$AH$214,16,FALSE)))</f>
        <v>0</v>
      </c>
      <c r="O574" s="231">
        <f>IF(ISNA(VLOOKUP($A574,'Spring 2023 PVI'!$B$3:$AF$219,3,FALSE)),0,(VLOOKUP($A574,'Spring 2023 PVI'!$B$3:$AF$219,3,FALSE)))</f>
        <v>0</v>
      </c>
      <c r="P574" s="231">
        <f>IF(ISNA(VLOOKUP($A574,'Summer 2023 PVI'!$B$3:$AF$216,3,FALSE)),0,(VLOOKUP($A574,'Summer 2023 PVI'!$B$2:$AF$216,3,FALSE)))</f>
        <v>0</v>
      </c>
      <c r="Q574" s="231">
        <f>IF(ISNA(VLOOKUP($A574,'Autumn 2023 PVI'!$B$2:$AF$214,3,FALSE)),0,(VLOOKUP($A574,'Autumn 2023 PVI'!$B$2:$AF$214,3,FALSE)))</f>
        <v>0</v>
      </c>
      <c r="R574" s="231">
        <f>IF(ISNA(VLOOKUP($A574,'Spring 2023 PVI'!$B$3:$AF$219,10,FALSE)),0,(VLOOKUP($A574,'Spring 2023 PVI'!$B$3:$AF$219,10,FALSE)))</f>
        <v>0</v>
      </c>
      <c r="S574" s="231">
        <f>IF(ISNA(VLOOKUP($A574,'Summer 2023 PVI'!$B$2:$AF$216,10,FALSE)),0,(VLOOKUP($A574,'Summer 2023 PVI'!$B$2:$AF$216,10,FALSE)))</f>
        <v>0</v>
      </c>
      <c r="T574" s="231">
        <f>IF(ISNA(VLOOKUP($A574,'Autumn 2023 PVI'!$B$2:$AH$214,10,FALSE)),0,(VLOOKUP($A574,'Autumn 2023 PVI'!$B$2:$AH$214,10,FALSE)))</f>
        <v>0</v>
      </c>
      <c r="U574" s="231">
        <f>IF(ISNA(VLOOKUP($A574,'Spring 2023 PVI'!$B$3:$AF$219,26,FALSE)),0,(VLOOKUP($A574,'Spring 2023 PVI'!$B$3:$AF$219,26,FALSE)))</f>
        <v>0</v>
      </c>
      <c r="V574" s="231">
        <f>IF(ISNA(VLOOKUP($A574,'Spring 2023 PVI'!$B$3:$AF$219,26,FALSE)),0,(VLOOKUP($A574,'Spring 2023 PVI'!$B$3:$AF$219,26,FALSE)))</f>
        <v>0</v>
      </c>
      <c r="W574" s="231">
        <f>IF(ISNA(VLOOKUP($A574,'Spring 2023 PVI'!$B$3:$AF$219,26,FALSE)),0,(VLOOKUP($A574,'Spring 2023 PVI'!$B$3:$AF$219,26,FALSE)))</f>
        <v>0</v>
      </c>
      <c r="X574" s="231">
        <f>IF(ISNA(VLOOKUP($A574,'Spring 2023 PVI'!$B$3:$AF$219,27,FALSE)),0,(VLOOKUP($A574,'Spring 2023 PVI'!$B$3:$AF$219,27,FALSE)))</f>
        <v>0</v>
      </c>
      <c r="Y574" s="231">
        <f>IF(ISNA(VLOOKUP($A574,'Spring 2023 PVI'!$B$3:$AF$219,27,FALSE)),0,(VLOOKUP($A574,'Spring 2023 PVI'!$B$3:$AF$219,27,FALSE)))</f>
        <v>0</v>
      </c>
      <c r="Z574" s="231">
        <f>IF(ISNA(VLOOKUP($A574,'Spring 2023 PVI'!$B$3:$AF$219,27,FALSE)),0,(VLOOKUP($A574,'Spring 2023 PVI'!$B$3:$AF$219,27,FALSE)))</f>
        <v>0</v>
      </c>
      <c r="AA574" s="231">
        <f>IF(ISNA(VLOOKUP($A574,'Spring 2023 PVI'!$B$3:$AF$219,28,FALSE)),0,(VLOOKUP($A574,'Spring 2023 PVI'!$B$3:$AF$219,28,FALSE)))</f>
        <v>0</v>
      </c>
      <c r="AB574" s="231">
        <f>IF(ISNA(VLOOKUP($A574,'Spring 2023 PVI'!$B$3:$AF$219,28,FALSE)),0,(VLOOKUP($A574,'Spring 2023 PVI'!$B$3:$AF$219,28,FALSE)))</f>
        <v>0</v>
      </c>
      <c r="AC574" s="231">
        <f>IF(ISNA(VLOOKUP($A574,'Spring 2023 PVI'!$B$3:$AF$219,28,FALSE)),0,(VLOOKUP($A574,'Spring 2023 PVI'!$B$3:$AF$219,28,FALSE)))</f>
        <v>0</v>
      </c>
      <c r="AD574" s="384">
        <f t="shared" si="219"/>
        <v>0</v>
      </c>
      <c r="AE574" s="403">
        <v>0</v>
      </c>
      <c r="AF574" s="403">
        <v>225</v>
      </c>
      <c r="AG574" s="403">
        <v>225</v>
      </c>
      <c r="AH574" s="384">
        <f t="shared" si="226"/>
        <v>0</v>
      </c>
      <c r="AI574" s="384">
        <f t="shared" si="227"/>
        <v>2479.5</v>
      </c>
      <c r="AJ574" s="384">
        <f t="shared" si="228"/>
        <v>684</v>
      </c>
      <c r="AK574" s="384">
        <f t="shared" si="220"/>
        <v>3163.5</v>
      </c>
      <c r="AL574" s="403">
        <f>IF(ISNA(VLOOKUP($A574,'Spring 2023 PVI'!$B582:$AD582,29,FALSE)),0,(VLOOKUP($A574,'Spring 2023 PVI'!$B582:$AD582,29,FALSE)))</f>
        <v>0</v>
      </c>
      <c r="AM574" s="403">
        <f>IF(ISNA(VLOOKUP($A574,'Spring 2023 PVI'!$B582:$AZ582,30,FALSE)),0,(VLOOKUP($A574,'Spring 2023 PVI'!$B582:$AZ582,30,FALSE)))</f>
        <v>0</v>
      </c>
      <c r="AN574" s="402">
        <f t="shared" si="221"/>
        <v>0</v>
      </c>
      <c r="AO574" s="404">
        <f t="shared" si="222"/>
        <v>0</v>
      </c>
      <c r="AP574" s="384">
        <f t="shared" si="223"/>
        <v>3163.5</v>
      </c>
      <c r="AQ574" s="403"/>
      <c r="AR574" s="403" t="e">
        <f>VLOOKUP($A574,'Data EYFSS Indica'!$C:$AQ,27,0)</f>
        <v>#N/A</v>
      </c>
      <c r="AS574" s="403" t="e">
        <f>VLOOKUP($A574,'Data EYFSS Indica'!$C:$AQ,28,0)</f>
        <v>#N/A</v>
      </c>
      <c r="AT574" s="409" t="e">
        <f t="shared" si="224"/>
        <v>#N/A</v>
      </c>
      <c r="AU574" s="409" t="e">
        <f>(VLOOKUP($A574,'Data EYFSS Indica'!$C:$AQ,24,0))/3.2*AU$3</f>
        <v>#N/A</v>
      </c>
      <c r="AV574" s="413" t="e">
        <f t="shared" si="225"/>
        <v>#N/A</v>
      </c>
      <c r="AW574" s="410" t="e">
        <f t="shared" si="215"/>
        <v>#N/A</v>
      </c>
      <c r="AX574" s="410" t="e">
        <f t="shared" si="216"/>
        <v>#N/A</v>
      </c>
      <c r="AY574" s="410" t="e">
        <f t="shared" si="217"/>
        <v>#N/A</v>
      </c>
      <c r="AZ574" s="642">
        <f>(SUMIF('Spring 2023 School'!B:B,Budget!A574,'Spring 2023 School'!AG:AG)+SUMIF('Summer 2023 School'!B:B,Budget!A574,'Summer 2023 School'!AG:AG)+SUMIF('Autumn 2023 School'!B:B,Budget!A574,'Autumn 2023 School'!AG:AG))</f>
        <v>4</v>
      </c>
      <c r="BA574" s="410">
        <f t="shared" si="218"/>
        <v>3640</v>
      </c>
      <c r="BI574">
        <f t="shared" si="229"/>
        <v>0</v>
      </c>
      <c r="BJ574">
        <f t="shared" si="230"/>
        <v>3375</v>
      </c>
      <c r="BK574">
        <f t="shared" si="231"/>
        <v>3375</v>
      </c>
    </row>
    <row r="575" spans="1:63" x14ac:dyDescent="0.35">
      <c r="A575" s="231">
        <v>51309</v>
      </c>
      <c r="B575" t="s">
        <v>1301</v>
      </c>
      <c r="C575" s="231">
        <f>IF(ISNA(VLOOKUP($A575,'Spring 2023 PVI'!$B$3:$AF$220,6,FALSE)),0,(VLOOKUP($A575,'Spring 2023 PVI'!$B$3:$AF$220,6,FALSE)))</f>
        <v>0</v>
      </c>
      <c r="D575" s="231">
        <f>IF(ISNA(VLOOKUP($A575,'Summer 2023 PVI'!$B$2:$AF$217,6,FALSE)),0,(VLOOKUP($A575,'Summer 2023 PVI'!$B$2:$AF$217,6,FALSE)))</f>
        <v>0</v>
      </c>
      <c r="E575" s="231">
        <f>IF(ISNA(VLOOKUP($A575,'Autumn 2023 PVI'!$B$2:$AH$214,6,FALSE)),0,(VLOOKUP($A575,'Autumn 2023 PVI'!$B$2:$AH$214,6,FALSE)))</f>
        <v>0</v>
      </c>
      <c r="F575" s="231">
        <f>IF(ISNA(VLOOKUP($A575,'Spring 2023 PVI'!$B$3:$AF$219,9,FALSE)),0,(VLOOKUP($A575,'Spring 2023 PVI'!$B$3:$AF$219,8,FALSE)))</f>
        <v>0</v>
      </c>
      <c r="G575" s="231">
        <f>IF(ISNA(VLOOKUP($A575,'Summer 2023 PVI'!$B$2:$AF$216,9,FALSE)),0,(VLOOKUP($A575,'Summer 2023 PVI'!$B$2:$AF$216,8,FALSE)))</f>
        <v>0</v>
      </c>
      <c r="H575" s="231">
        <f>IF(ISNA(VLOOKUP($A575,'Autumn 2023 PVI'!$B$2:$AH$214,9,FALSE)),0,(VLOOKUP($A575,'Autumn 2023 PVI'!$B$2:$AH$214,9,FALSE)))</f>
        <v>0</v>
      </c>
      <c r="I575" s="231">
        <f>IF(ISNA(VLOOKUP($A575,'Spring 2023 PVI'!$B$3:$AF$219,13,FALSE)),0,(VLOOKUP($A575,'Spring 2023 PVI'!$B$3:$AF$219,13,FALSE)))</f>
        <v>0</v>
      </c>
      <c r="J575" s="231">
        <f>IF(ISNA(VLOOKUP($A575,'Summer 2023 PVI'!$B$2:$AF$216,13,FALSE)),0,(VLOOKUP($A575,'Summer 2023 PVI'!$B$2:$AF$216,13,FALSE)))</f>
        <v>0</v>
      </c>
      <c r="K575" s="231">
        <f>IF(ISNA(VLOOKUP($A575,'Autumn 2023 PVI'!$B$2:$AH$214,13,FALSE)),0,(VLOOKUP($A575,'Autumn 2023 PVI'!$B$2:$AH$214,13,FALSE)))</f>
        <v>0</v>
      </c>
      <c r="L575" s="231">
        <f>IF(ISNA(VLOOKUP($A575,'Spring 2023 PVI'!$B$3:$AF$219,16,FALSE)),0,(VLOOKUP($A575,'Spring 2023 PVI'!$B$3:$AF$219,16,FALSE)))</f>
        <v>0</v>
      </c>
      <c r="M575" s="231">
        <f>IF(ISNA(VLOOKUP($A575,'Summer 2023 PVI'!$B$2:$AF$216,16,FALSE)),0,(VLOOKUP($A575,'Summer 2023 PVI'!$B$2:$AF$216,16,FALSE)))</f>
        <v>0</v>
      </c>
      <c r="N575" s="231">
        <f>IF(ISNA(VLOOKUP($A575,'Autumn 2023 PVI'!$B$2:$AH$214,16,FALSE)),0,(VLOOKUP($A575,'Autumn 2023 PVI'!$B$2:$AH$214,16,FALSE)))</f>
        <v>0</v>
      </c>
      <c r="O575" s="231">
        <f>IF(ISNA(VLOOKUP($A575,'Spring 2023 PVI'!$B$3:$AF$219,3,FALSE)),0,(VLOOKUP($A575,'Spring 2023 PVI'!$B$3:$AF$219,3,FALSE)))</f>
        <v>0</v>
      </c>
      <c r="P575" s="231">
        <f>IF(ISNA(VLOOKUP($A575,'Summer 2023 PVI'!$B$3:$AF$216,3,FALSE)),0,(VLOOKUP($A575,'Summer 2023 PVI'!$B$2:$AF$216,3,FALSE)))</f>
        <v>0</v>
      </c>
      <c r="Q575" s="231">
        <f>IF(ISNA(VLOOKUP($A575,'Autumn 2023 PVI'!$B$2:$AF$214,3,FALSE)),0,(VLOOKUP($A575,'Autumn 2023 PVI'!$B$2:$AF$214,3,FALSE)))</f>
        <v>0</v>
      </c>
      <c r="R575" s="231">
        <f>IF(ISNA(VLOOKUP($A575,'Spring 2023 PVI'!$B$3:$AF$219,10,FALSE)),0,(VLOOKUP($A575,'Spring 2023 PVI'!$B$3:$AF$219,10,FALSE)))</f>
        <v>0</v>
      </c>
      <c r="S575" s="231">
        <f>IF(ISNA(VLOOKUP($A575,'Summer 2023 PVI'!$B$2:$AF$216,10,FALSE)),0,(VLOOKUP($A575,'Summer 2023 PVI'!$B$2:$AF$216,10,FALSE)))</f>
        <v>0</v>
      </c>
      <c r="T575" s="231">
        <f>IF(ISNA(VLOOKUP($A575,'Autumn 2023 PVI'!$B$2:$AH$214,10,FALSE)),0,(VLOOKUP($A575,'Autumn 2023 PVI'!$B$2:$AH$214,10,FALSE)))</f>
        <v>0</v>
      </c>
      <c r="U575" s="231">
        <f>IF(ISNA(VLOOKUP($A575,'Spring 2023 PVI'!$B$3:$AF$219,26,FALSE)),0,(VLOOKUP($A575,'Spring 2023 PVI'!$B$3:$AF$219,26,FALSE)))</f>
        <v>0</v>
      </c>
      <c r="V575" s="231">
        <f>IF(ISNA(VLOOKUP($A575,'Spring 2023 PVI'!$B$3:$AF$219,26,FALSE)),0,(VLOOKUP($A575,'Spring 2023 PVI'!$B$3:$AF$219,26,FALSE)))</f>
        <v>0</v>
      </c>
      <c r="W575" s="231">
        <f>IF(ISNA(VLOOKUP($A575,'Spring 2023 PVI'!$B$3:$AF$219,26,FALSE)),0,(VLOOKUP($A575,'Spring 2023 PVI'!$B$3:$AF$219,26,FALSE)))</f>
        <v>0</v>
      </c>
      <c r="X575" s="231">
        <f>IF(ISNA(VLOOKUP($A575,'Spring 2023 PVI'!$B$3:$AF$219,27,FALSE)),0,(VLOOKUP($A575,'Spring 2023 PVI'!$B$3:$AF$219,27,FALSE)))</f>
        <v>0</v>
      </c>
      <c r="Y575" s="231">
        <f>IF(ISNA(VLOOKUP($A575,'Spring 2023 PVI'!$B$3:$AF$219,27,FALSE)),0,(VLOOKUP($A575,'Spring 2023 PVI'!$B$3:$AF$219,27,FALSE)))</f>
        <v>0</v>
      </c>
      <c r="Z575" s="231">
        <f>IF(ISNA(VLOOKUP($A575,'Spring 2023 PVI'!$B$3:$AF$219,27,FALSE)),0,(VLOOKUP($A575,'Spring 2023 PVI'!$B$3:$AF$219,27,FALSE)))</f>
        <v>0</v>
      </c>
      <c r="AA575" s="231">
        <f>IF(ISNA(VLOOKUP($A575,'Spring 2023 PVI'!$B$3:$AF$219,28,FALSE)),0,(VLOOKUP($A575,'Spring 2023 PVI'!$B$3:$AF$219,28,FALSE)))</f>
        <v>0</v>
      </c>
      <c r="AB575" s="231">
        <f>IF(ISNA(VLOOKUP($A575,'Spring 2023 PVI'!$B$3:$AF$219,28,FALSE)),0,(VLOOKUP($A575,'Spring 2023 PVI'!$B$3:$AF$219,28,FALSE)))</f>
        <v>0</v>
      </c>
      <c r="AC575" s="231">
        <f>IF(ISNA(VLOOKUP($A575,'Spring 2023 PVI'!$B$3:$AF$219,28,FALSE)),0,(VLOOKUP($A575,'Spring 2023 PVI'!$B$3:$AF$219,28,FALSE)))</f>
        <v>0</v>
      </c>
      <c r="AD575" s="384">
        <f t="shared" si="219"/>
        <v>0</v>
      </c>
      <c r="AE575" s="403">
        <v>60</v>
      </c>
      <c r="AF575" s="403">
        <v>45</v>
      </c>
      <c r="AG575" s="403">
        <v>0</v>
      </c>
      <c r="AH575" s="384">
        <f t="shared" si="226"/>
        <v>1390.8</v>
      </c>
      <c r="AI575" s="384">
        <f t="shared" si="227"/>
        <v>495.9</v>
      </c>
      <c r="AJ575" s="384">
        <f t="shared" si="228"/>
        <v>0</v>
      </c>
      <c r="AK575" s="384">
        <f t="shared" si="220"/>
        <v>1886.6999999999998</v>
      </c>
      <c r="AL575" s="403">
        <f>IF(ISNA(VLOOKUP($A575,'Spring 2023 PVI'!$B583:$AD583,29,FALSE)),0,(VLOOKUP($A575,'Spring 2023 PVI'!$B583:$AD583,29,FALSE)))</f>
        <v>0</v>
      </c>
      <c r="AM575" s="403">
        <f>IF(ISNA(VLOOKUP($A575,'Spring 2023 PVI'!$B583:$AZ583,30,FALSE)),0,(VLOOKUP($A575,'Spring 2023 PVI'!$B583:$AZ583,30,FALSE)))</f>
        <v>0</v>
      </c>
      <c r="AN575" s="402">
        <f t="shared" si="221"/>
        <v>0</v>
      </c>
      <c r="AO575" s="404">
        <f t="shared" si="222"/>
        <v>0</v>
      </c>
      <c r="AP575" s="384">
        <f t="shared" si="223"/>
        <v>1886.6999999999998</v>
      </c>
      <c r="AQ575" s="403"/>
      <c r="AR575" s="403" t="e">
        <f>VLOOKUP($A575,'Data EYFSS Indica'!$C:$AQ,27,0)</f>
        <v>#N/A</v>
      </c>
      <c r="AS575" s="403" t="e">
        <f>VLOOKUP($A575,'Data EYFSS Indica'!$C:$AQ,28,0)</f>
        <v>#N/A</v>
      </c>
      <c r="AT575" s="409" t="e">
        <f t="shared" si="224"/>
        <v>#N/A</v>
      </c>
      <c r="AU575" s="409" t="e">
        <f>(VLOOKUP($A575,'Data EYFSS Indica'!$C:$AQ,24,0))/3.2*AU$3</f>
        <v>#N/A</v>
      </c>
      <c r="AV575" s="413" t="e">
        <f t="shared" si="225"/>
        <v>#N/A</v>
      </c>
      <c r="AW575" s="410" t="e">
        <f t="shared" ref="AW575:AW636" si="232">$AV575/12*5</f>
        <v>#N/A</v>
      </c>
      <c r="AX575" s="410" t="e">
        <f t="shared" ref="AX575:AX636" si="233">$AV575/12*4</f>
        <v>#N/A</v>
      </c>
      <c r="AY575" s="410" t="e">
        <f t="shared" ref="AY575:AY636" si="234">$AV575/12*3</f>
        <v>#N/A</v>
      </c>
      <c r="AZ575" s="642">
        <f>(SUMIF('Spring 2023 School'!B:B,Budget!A575,'Spring 2023 School'!AG:AG)+SUMIF('Summer 2023 School'!B:B,Budget!A575,'Summer 2023 School'!AG:AG)+SUMIF('Autumn 2023 School'!B:B,Budget!A575,'Autumn 2023 School'!AG:AG))</f>
        <v>0</v>
      </c>
      <c r="BA575" s="410">
        <f t="shared" ref="BA575:BA636" si="235">AZ575*$BA$3</f>
        <v>0</v>
      </c>
      <c r="BI575">
        <f t="shared" si="229"/>
        <v>900</v>
      </c>
      <c r="BJ575">
        <f t="shared" si="230"/>
        <v>675</v>
      </c>
      <c r="BK575">
        <f t="shared" si="231"/>
        <v>0</v>
      </c>
    </row>
    <row r="576" spans="1:63" x14ac:dyDescent="0.35">
      <c r="A576" s="231">
        <v>51330</v>
      </c>
      <c r="B576" t="s">
        <v>689</v>
      </c>
      <c r="C576" s="231">
        <f>IF(ISNA(VLOOKUP($A576,'Spring 2023 PVI'!$B$3:$AF$220,6,FALSE)),0,(VLOOKUP($A576,'Spring 2023 PVI'!$B$3:$AF$220,6,FALSE)))</f>
        <v>0</v>
      </c>
      <c r="D576" s="231">
        <f>IF(ISNA(VLOOKUP($A576,'Summer 2023 PVI'!$B$2:$AF$217,6,FALSE)),0,(VLOOKUP($A576,'Summer 2023 PVI'!$B$2:$AF$217,6,FALSE)))</f>
        <v>0</v>
      </c>
      <c r="E576" s="231">
        <f>IF(ISNA(VLOOKUP($A576,'Autumn 2023 PVI'!$B$2:$AH$214,6,FALSE)),0,(VLOOKUP($A576,'Autumn 2023 PVI'!$B$2:$AH$214,6,FALSE)))</f>
        <v>0</v>
      </c>
      <c r="F576" s="231">
        <f>IF(ISNA(VLOOKUP($A576,'Spring 2023 PVI'!$B$3:$AF$219,9,FALSE)),0,(VLOOKUP($A576,'Spring 2023 PVI'!$B$3:$AF$219,8,FALSE)))</f>
        <v>0</v>
      </c>
      <c r="G576" s="231">
        <f>IF(ISNA(VLOOKUP($A576,'Summer 2023 PVI'!$B$2:$AF$216,9,FALSE)),0,(VLOOKUP($A576,'Summer 2023 PVI'!$B$2:$AF$216,8,FALSE)))</f>
        <v>0</v>
      </c>
      <c r="H576" s="231">
        <f>IF(ISNA(VLOOKUP($A576,'Autumn 2023 PVI'!$B$2:$AH$214,9,FALSE)),0,(VLOOKUP($A576,'Autumn 2023 PVI'!$B$2:$AH$214,9,FALSE)))</f>
        <v>0</v>
      </c>
      <c r="I576" s="231">
        <f>IF(ISNA(VLOOKUP($A576,'Spring 2023 PVI'!$B$3:$AF$219,13,FALSE)),0,(VLOOKUP($A576,'Spring 2023 PVI'!$B$3:$AF$219,13,FALSE)))</f>
        <v>0</v>
      </c>
      <c r="J576" s="231">
        <f>IF(ISNA(VLOOKUP($A576,'Summer 2023 PVI'!$B$2:$AF$216,13,FALSE)),0,(VLOOKUP($A576,'Summer 2023 PVI'!$B$2:$AF$216,13,FALSE)))</f>
        <v>0</v>
      </c>
      <c r="K576" s="231">
        <f>IF(ISNA(VLOOKUP($A576,'Autumn 2023 PVI'!$B$2:$AH$214,13,FALSE)),0,(VLOOKUP($A576,'Autumn 2023 PVI'!$B$2:$AH$214,13,FALSE)))</f>
        <v>0</v>
      </c>
      <c r="L576" s="231">
        <f>IF(ISNA(VLOOKUP($A576,'Spring 2023 PVI'!$B$3:$AF$219,16,FALSE)),0,(VLOOKUP($A576,'Spring 2023 PVI'!$B$3:$AF$219,16,FALSE)))</f>
        <v>0</v>
      </c>
      <c r="M576" s="231">
        <f>IF(ISNA(VLOOKUP($A576,'Summer 2023 PVI'!$B$2:$AF$216,16,FALSE)),0,(VLOOKUP($A576,'Summer 2023 PVI'!$B$2:$AF$216,16,FALSE)))</f>
        <v>0</v>
      </c>
      <c r="N576" s="231">
        <f>IF(ISNA(VLOOKUP($A576,'Autumn 2023 PVI'!$B$2:$AH$214,16,FALSE)),0,(VLOOKUP($A576,'Autumn 2023 PVI'!$B$2:$AH$214,16,FALSE)))</f>
        <v>0</v>
      </c>
      <c r="O576" s="231">
        <f>IF(ISNA(VLOOKUP($A576,'Spring 2023 PVI'!$B$3:$AF$219,3,FALSE)),0,(VLOOKUP($A576,'Spring 2023 PVI'!$B$3:$AF$219,3,FALSE)))</f>
        <v>0</v>
      </c>
      <c r="P576" s="231">
        <f>IF(ISNA(VLOOKUP($A576,'Summer 2023 PVI'!$B$3:$AF$216,3,FALSE)),0,(VLOOKUP($A576,'Summer 2023 PVI'!$B$2:$AF$216,3,FALSE)))</f>
        <v>0</v>
      </c>
      <c r="Q576" s="231">
        <f>IF(ISNA(VLOOKUP($A576,'Autumn 2023 PVI'!$B$2:$AF$214,3,FALSE)),0,(VLOOKUP($A576,'Autumn 2023 PVI'!$B$2:$AF$214,3,FALSE)))</f>
        <v>0</v>
      </c>
      <c r="R576" s="231">
        <f>IF(ISNA(VLOOKUP($A576,'Spring 2023 PVI'!$B$3:$AF$219,10,FALSE)),0,(VLOOKUP($A576,'Spring 2023 PVI'!$B$3:$AF$219,10,FALSE)))</f>
        <v>0</v>
      </c>
      <c r="S576" s="231">
        <f>IF(ISNA(VLOOKUP($A576,'Summer 2023 PVI'!$B$2:$AF$216,10,FALSE)),0,(VLOOKUP($A576,'Summer 2023 PVI'!$B$2:$AF$216,10,FALSE)))</f>
        <v>0</v>
      </c>
      <c r="T576" s="231">
        <f>IF(ISNA(VLOOKUP($A576,'Autumn 2023 PVI'!$B$2:$AH$214,10,FALSE)),0,(VLOOKUP($A576,'Autumn 2023 PVI'!$B$2:$AH$214,10,FALSE)))</f>
        <v>0</v>
      </c>
      <c r="U576" s="231">
        <f>IF(ISNA(VLOOKUP($A576,'Spring 2023 PVI'!$B$3:$AF$219,26,FALSE)),0,(VLOOKUP($A576,'Spring 2023 PVI'!$B$3:$AF$219,26,FALSE)))</f>
        <v>0</v>
      </c>
      <c r="V576" s="231">
        <f>IF(ISNA(VLOOKUP($A576,'Spring 2023 PVI'!$B$3:$AF$219,26,FALSE)),0,(VLOOKUP($A576,'Spring 2023 PVI'!$B$3:$AF$219,26,FALSE)))</f>
        <v>0</v>
      </c>
      <c r="W576" s="231">
        <f>IF(ISNA(VLOOKUP($A576,'Spring 2023 PVI'!$B$3:$AF$219,26,FALSE)),0,(VLOOKUP($A576,'Spring 2023 PVI'!$B$3:$AF$219,26,FALSE)))</f>
        <v>0</v>
      </c>
      <c r="X576" s="231">
        <f>IF(ISNA(VLOOKUP($A576,'Spring 2023 PVI'!$B$3:$AF$219,27,FALSE)),0,(VLOOKUP($A576,'Spring 2023 PVI'!$B$3:$AF$219,27,FALSE)))</f>
        <v>0</v>
      </c>
      <c r="Y576" s="231">
        <f>IF(ISNA(VLOOKUP($A576,'Spring 2023 PVI'!$B$3:$AF$219,27,FALSE)),0,(VLOOKUP($A576,'Spring 2023 PVI'!$B$3:$AF$219,27,FALSE)))</f>
        <v>0</v>
      </c>
      <c r="Z576" s="231">
        <f>IF(ISNA(VLOOKUP($A576,'Spring 2023 PVI'!$B$3:$AF$219,27,FALSE)),0,(VLOOKUP($A576,'Spring 2023 PVI'!$B$3:$AF$219,27,FALSE)))</f>
        <v>0</v>
      </c>
      <c r="AA576" s="231">
        <f>IF(ISNA(VLOOKUP($A576,'Spring 2023 PVI'!$B$3:$AF$219,28,FALSE)),0,(VLOOKUP($A576,'Spring 2023 PVI'!$B$3:$AF$219,28,FALSE)))</f>
        <v>0</v>
      </c>
      <c r="AB576" s="231">
        <f>IF(ISNA(VLOOKUP($A576,'Spring 2023 PVI'!$B$3:$AF$219,28,FALSE)),0,(VLOOKUP($A576,'Spring 2023 PVI'!$B$3:$AF$219,28,FALSE)))</f>
        <v>0</v>
      </c>
      <c r="AC576" s="231">
        <f>IF(ISNA(VLOOKUP($A576,'Spring 2023 PVI'!$B$3:$AF$219,28,FALSE)),0,(VLOOKUP($A576,'Spring 2023 PVI'!$B$3:$AF$219,28,FALSE)))</f>
        <v>0</v>
      </c>
      <c r="AD576" s="384">
        <f t="shared" si="219"/>
        <v>0</v>
      </c>
      <c r="AE576" s="403">
        <v>0</v>
      </c>
      <c r="AF576" s="403">
        <v>0</v>
      </c>
      <c r="AG576" s="403">
        <v>0</v>
      </c>
      <c r="AH576" s="384">
        <f t="shared" si="226"/>
        <v>0</v>
      </c>
      <c r="AI576" s="384">
        <f t="shared" si="227"/>
        <v>0</v>
      </c>
      <c r="AJ576" s="384">
        <f t="shared" si="228"/>
        <v>0</v>
      </c>
      <c r="AK576" s="384">
        <f t="shared" si="220"/>
        <v>0</v>
      </c>
      <c r="AL576" s="403">
        <f>IF(ISNA(VLOOKUP($A576,'Spring 2023 PVI'!$B584:$AD584,29,FALSE)),0,(VLOOKUP($A576,'Spring 2023 PVI'!$B584:$AD584,29,FALSE)))</f>
        <v>0</v>
      </c>
      <c r="AM576" s="403">
        <f>IF(ISNA(VLOOKUP($A576,'Spring 2023 PVI'!$B584:$AZ584,30,FALSE)),0,(VLOOKUP($A576,'Spring 2023 PVI'!$B584:$AZ584,30,FALSE)))</f>
        <v>0</v>
      </c>
      <c r="AN576" s="402">
        <f t="shared" si="221"/>
        <v>0</v>
      </c>
      <c r="AO576" s="404">
        <f t="shared" si="222"/>
        <v>0</v>
      </c>
      <c r="AP576" s="384">
        <f t="shared" si="223"/>
        <v>0</v>
      </c>
      <c r="AQ576" s="403"/>
      <c r="AR576" s="403" t="e">
        <f>VLOOKUP($A576,'Data EYFSS Indica'!$C:$AQ,27,0)</f>
        <v>#N/A</v>
      </c>
      <c r="AS576" s="403" t="e">
        <f>VLOOKUP($A576,'Data EYFSS Indica'!$C:$AQ,28,0)</f>
        <v>#N/A</v>
      </c>
      <c r="AT576" s="409" t="e">
        <f t="shared" si="224"/>
        <v>#N/A</v>
      </c>
      <c r="AU576" s="409" t="e">
        <f>(VLOOKUP($A576,'Data EYFSS Indica'!$C:$AQ,24,0))/3.2*AU$3</f>
        <v>#N/A</v>
      </c>
      <c r="AV576" s="413" t="e">
        <f t="shared" si="225"/>
        <v>#N/A</v>
      </c>
      <c r="AW576" s="410" t="e">
        <f t="shared" si="232"/>
        <v>#N/A</v>
      </c>
      <c r="AX576" s="410" t="e">
        <f t="shared" si="233"/>
        <v>#N/A</v>
      </c>
      <c r="AY576" s="410" t="e">
        <f t="shared" si="234"/>
        <v>#N/A</v>
      </c>
      <c r="AZ576" s="642">
        <f>(SUMIF('Spring 2023 School'!B:B,Budget!A576,'Spring 2023 School'!AG:AG)+SUMIF('Summer 2023 School'!B:B,Budget!A576,'Summer 2023 School'!AG:AG)+SUMIF('Autumn 2023 School'!B:B,Budget!A576,'Autumn 2023 School'!AG:AG))</f>
        <v>0</v>
      </c>
      <c r="BA576" s="410">
        <f t="shared" si="235"/>
        <v>0</v>
      </c>
      <c r="BI576">
        <f t="shared" si="229"/>
        <v>0</v>
      </c>
      <c r="BJ576">
        <f t="shared" si="230"/>
        <v>0</v>
      </c>
      <c r="BK576">
        <f t="shared" si="231"/>
        <v>0</v>
      </c>
    </row>
    <row r="577" spans="1:63" x14ac:dyDescent="0.35">
      <c r="A577" s="231">
        <v>51340</v>
      </c>
      <c r="B577" t="s">
        <v>690</v>
      </c>
      <c r="C577" s="231">
        <f>IF(ISNA(VLOOKUP($A577,'Spring 2023 PVI'!$B$3:$AF$220,6,FALSE)),0,(VLOOKUP($A577,'Spring 2023 PVI'!$B$3:$AF$220,6,FALSE)))</f>
        <v>0</v>
      </c>
      <c r="D577" s="231">
        <f>IF(ISNA(VLOOKUP($A577,'Summer 2023 PVI'!$B$2:$AF$217,6,FALSE)),0,(VLOOKUP($A577,'Summer 2023 PVI'!$B$2:$AF$217,6,FALSE)))</f>
        <v>0</v>
      </c>
      <c r="E577" s="231">
        <f>IF(ISNA(VLOOKUP($A577,'Autumn 2023 PVI'!$B$2:$AH$214,6,FALSE)),0,(VLOOKUP($A577,'Autumn 2023 PVI'!$B$2:$AH$214,6,FALSE)))</f>
        <v>0</v>
      </c>
      <c r="F577" s="231">
        <f>IF(ISNA(VLOOKUP($A577,'Spring 2023 PVI'!$B$3:$AF$219,9,FALSE)),0,(VLOOKUP($A577,'Spring 2023 PVI'!$B$3:$AF$219,8,FALSE)))</f>
        <v>0</v>
      </c>
      <c r="G577" s="231">
        <f>IF(ISNA(VLOOKUP($A577,'Summer 2023 PVI'!$B$2:$AF$216,9,FALSE)),0,(VLOOKUP($A577,'Summer 2023 PVI'!$B$2:$AF$216,8,FALSE)))</f>
        <v>0</v>
      </c>
      <c r="H577" s="231">
        <f>IF(ISNA(VLOOKUP($A577,'Autumn 2023 PVI'!$B$2:$AH$214,9,FALSE)),0,(VLOOKUP($A577,'Autumn 2023 PVI'!$B$2:$AH$214,9,FALSE)))</f>
        <v>0</v>
      </c>
      <c r="I577" s="231">
        <f>IF(ISNA(VLOOKUP($A577,'Spring 2023 PVI'!$B$3:$AF$219,13,FALSE)),0,(VLOOKUP($A577,'Spring 2023 PVI'!$B$3:$AF$219,13,FALSE)))</f>
        <v>0</v>
      </c>
      <c r="J577" s="231">
        <f>IF(ISNA(VLOOKUP($A577,'Summer 2023 PVI'!$B$2:$AF$216,13,FALSE)),0,(VLOOKUP($A577,'Summer 2023 PVI'!$B$2:$AF$216,13,FALSE)))</f>
        <v>0</v>
      </c>
      <c r="K577" s="231">
        <f>IF(ISNA(VLOOKUP($A577,'Autumn 2023 PVI'!$B$2:$AH$214,13,FALSE)),0,(VLOOKUP($A577,'Autumn 2023 PVI'!$B$2:$AH$214,13,FALSE)))</f>
        <v>0</v>
      </c>
      <c r="L577" s="231">
        <f>IF(ISNA(VLOOKUP($A577,'Spring 2023 PVI'!$B$3:$AF$219,16,FALSE)),0,(VLOOKUP($A577,'Spring 2023 PVI'!$B$3:$AF$219,16,FALSE)))</f>
        <v>0</v>
      </c>
      <c r="M577" s="231">
        <f>IF(ISNA(VLOOKUP($A577,'Summer 2023 PVI'!$B$2:$AF$216,16,FALSE)),0,(VLOOKUP($A577,'Summer 2023 PVI'!$B$2:$AF$216,16,FALSE)))</f>
        <v>0</v>
      </c>
      <c r="N577" s="231">
        <f>IF(ISNA(VLOOKUP($A577,'Autumn 2023 PVI'!$B$2:$AH$214,16,FALSE)),0,(VLOOKUP($A577,'Autumn 2023 PVI'!$B$2:$AH$214,16,FALSE)))</f>
        <v>0</v>
      </c>
      <c r="O577" s="231">
        <f>IF(ISNA(VLOOKUP($A577,'Spring 2023 PVI'!$B$3:$AF$219,3,FALSE)),0,(VLOOKUP($A577,'Spring 2023 PVI'!$B$3:$AF$219,3,FALSE)))</f>
        <v>0</v>
      </c>
      <c r="P577" s="231">
        <f>IF(ISNA(VLOOKUP($A577,'Summer 2023 PVI'!$B$3:$AF$216,3,FALSE)),0,(VLOOKUP($A577,'Summer 2023 PVI'!$B$2:$AF$216,3,FALSE)))</f>
        <v>0</v>
      </c>
      <c r="Q577" s="231">
        <f>IF(ISNA(VLOOKUP($A577,'Autumn 2023 PVI'!$B$2:$AF$214,3,FALSE)),0,(VLOOKUP($A577,'Autumn 2023 PVI'!$B$2:$AF$214,3,FALSE)))</f>
        <v>0</v>
      </c>
      <c r="R577" s="231">
        <f>IF(ISNA(VLOOKUP($A577,'Spring 2023 PVI'!$B$3:$AF$219,10,FALSE)),0,(VLOOKUP($A577,'Spring 2023 PVI'!$B$3:$AF$219,10,FALSE)))</f>
        <v>0</v>
      </c>
      <c r="S577" s="231">
        <f>IF(ISNA(VLOOKUP($A577,'Summer 2023 PVI'!$B$2:$AF$216,10,FALSE)),0,(VLOOKUP($A577,'Summer 2023 PVI'!$B$2:$AF$216,10,FALSE)))</f>
        <v>0</v>
      </c>
      <c r="T577" s="231">
        <f>IF(ISNA(VLOOKUP($A577,'Autumn 2023 PVI'!$B$2:$AH$214,10,FALSE)),0,(VLOOKUP($A577,'Autumn 2023 PVI'!$B$2:$AH$214,10,FALSE)))</f>
        <v>0</v>
      </c>
      <c r="U577" s="231">
        <f>IF(ISNA(VLOOKUP($A577,'Spring 2023 PVI'!$B$3:$AF$219,26,FALSE)),0,(VLOOKUP($A577,'Spring 2023 PVI'!$B$3:$AF$219,26,FALSE)))</f>
        <v>0</v>
      </c>
      <c r="V577" s="231">
        <f>IF(ISNA(VLOOKUP($A577,'Spring 2023 PVI'!$B$3:$AF$219,26,FALSE)),0,(VLOOKUP($A577,'Spring 2023 PVI'!$B$3:$AF$219,26,FALSE)))</f>
        <v>0</v>
      </c>
      <c r="W577" s="231">
        <f>IF(ISNA(VLOOKUP($A577,'Spring 2023 PVI'!$B$3:$AF$219,26,FALSE)),0,(VLOOKUP($A577,'Spring 2023 PVI'!$B$3:$AF$219,26,FALSE)))</f>
        <v>0</v>
      </c>
      <c r="X577" s="231">
        <f>IF(ISNA(VLOOKUP($A577,'Spring 2023 PVI'!$B$3:$AF$219,27,FALSE)),0,(VLOOKUP($A577,'Spring 2023 PVI'!$B$3:$AF$219,27,FALSE)))</f>
        <v>0</v>
      </c>
      <c r="Y577" s="231">
        <f>IF(ISNA(VLOOKUP($A577,'Spring 2023 PVI'!$B$3:$AF$219,27,FALSE)),0,(VLOOKUP($A577,'Spring 2023 PVI'!$B$3:$AF$219,27,FALSE)))</f>
        <v>0</v>
      </c>
      <c r="Z577" s="231">
        <f>IF(ISNA(VLOOKUP($A577,'Spring 2023 PVI'!$B$3:$AF$219,27,FALSE)),0,(VLOOKUP($A577,'Spring 2023 PVI'!$B$3:$AF$219,27,FALSE)))</f>
        <v>0</v>
      </c>
      <c r="AA577" s="231">
        <f>IF(ISNA(VLOOKUP($A577,'Spring 2023 PVI'!$B$3:$AF$219,28,FALSE)),0,(VLOOKUP($A577,'Spring 2023 PVI'!$B$3:$AF$219,28,FALSE)))</f>
        <v>0</v>
      </c>
      <c r="AB577" s="231">
        <f>IF(ISNA(VLOOKUP($A577,'Spring 2023 PVI'!$B$3:$AF$219,28,FALSE)),0,(VLOOKUP($A577,'Spring 2023 PVI'!$B$3:$AF$219,28,FALSE)))</f>
        <v>0</v>
      </c>
      <c r="AC577" s="231">
        <f>IF(ISNA(VLOOKUP($A577,'Spring 2023 PVI'!$B$3:$AF$219,28,FALSE)),0,(VLOOKUP($A577,'Spring 2023 PVI'!$B$3:$AF$219,28,FALSE)))</f>
        <v>0</v>
      </c>
      <c r="AD577" s="384">
        <f t="shared" si="219"/>
        <v>0</v>
      </c>
      <c r="AE577" s="403">
        <v>0</v>
      </c>
      <c r="AF577" s="403">
        <v>0</v>
      </c>
      <c r="AG577" s="403">
        <v>195</v>
      </c>
      <c r="AH577" s="384">
        <f t="shared" si="226"/>
        <v>0</v>
      </c>
      <c r="AI577" s="384">
        <f t="shared" si="227"/>
        <v>0</v>
      </c>
      <c r="AJ577" s="384">
        <f t="shared" si="228"/>
        <v>592.79999999999995</v>
      </c>
      <c r="AK577" s="384">
        <f t="shared" si="220"/>
        <v>592.79999999999995</v>
      </c>
      <c r="AL577" s="403">
        <f>IF(ISNA(VLOOKUP($A577,'Spring 2023 PVI'!$B585:$AD585,29,FALSE)),0,(VLOOKUP($A577,'Spring 2023 PVI'!$B585:$AD585,29,FALSE)))</f>
        <v>0</v>
      </c>
      <c r="AM577" s="403">
        <f>IF(ISNA(VLOOKUP($A577,'Spring 2023 PVI'!$B585:$AZ585,30,FALSE)),0,(VLOOKUP($A577,'Spring 2023 PVI'!$B585:$AZ585,30,FALSE)))</f>
        <v>0</v>
      </c>
      <c r="AN577" s="402">
        <f t="shared" si="221"/>
        <v>0</v>
      </c>
      <c r="AO577" s="404">
        <f t="shared" si="222"/>
        <v>0</v>
      </c>
      <c r="AP577" s="384">
        <f t="shared" si="223"/>
        <v>592.79999999999995</v>
      </c>
      <c r="AQ577" s="403"/>
      <c r="AR577" s="403" t="e">
        <f>VLOOKUP($A577,'Data EYFSS Indica'!$C:$AQ,27,0)</f>
        <v>#N/A</v>
      </c>
      <c r="AS577" s="403" t="e">
        <f>VLOOKUP($A577,'Data EYFSS Indica'!$C:$AQ,28,0)</f>
        <v>#N/A</v>
      </c>
      <c r="AT577" s="409" t="e">
        <f t="shared" si="224"/>
        <v>#N/A</v>
      </c>
      <c r="AU577" s="409" t="e">
        <f>(VLOOKUP($A577,'Data EYFSS Indica'!$C:$AQ,24,0))/3.2*AU$3</f>
        <v>#N/A</v>
      </c>
      <c r="AV577" s="413" t="e">
        <f t="shared" si="225"/>
        <v>#N/A</v>
      </c>
      <c r="AW577" s="410" t="e">
        <f t="shared" si="232"/>
        <v>#N/A</v>
      </c>
      <c r="AX577" s="410" t="e">
        <f t="shared" si="233"/>
        <v>#N/A</v>
      </c>
      <c r="AY577" s="410" t="e">
        <f t="shared" si="234"/>
        <v>#N/A</v>
      </c>
      <c r="AZ577" s="642">
        <f>(SUMIF('Spring 2023 School'!B:B,Budget!A577,'Spring 2023 School'!AG:AG)+SUMIF('Summer 2023 School'!B:B,Budget!A577,'Summer 2023 School'!AG:AG)+SUMIF('Autumn 2023 School'!B:B,Budget!A577,'Autumn 2023 School'!AG:AG))</f>
        <v>0</v>
      </c>
      <c r="BA577" s="410">
        <f t="shared" si="235"/>
        <v>0</v>
      </c>
      <c r="BI577">
        <f t="shared" si="229"/>
        <v>0</v>
      </c>
      <c r="BJ577">
        <f t="shared" si="230"/>
        <v>0</v>
      </c>
      <c r="BK577">
        <f t="shared" si="231"/>
        <v>2925</v>
      </c>
    </row>
    <row r="578" spans="1:63" x14ac:dyDescent="0.35">
      <c r="A578" s="231">
        <v>51346</v>
      </c>
      <c r="B578" t="s">
        <v>691</v>
      </c>
      <c r="C578" s="231">
        <f>IF(ISNA(VLOOKUP($A578,'Spring 2023 PVI'!$B$3:$AF$220,6,FALSE)),0,(VLOOKUP($A578,'Spring 2023 PVI'!$B$3:$AF$220,6,FALSE)))</f>
        <v>0</v>
      </c>
      <c r="D578" s="231">
        <f>IF(ISNA(VLOOKUP($A578,'Summer 2023 PVI'!$B$2:$AF$217,6,FALSE)),0,(VLOOKUP($A578,'Summer 2023 PVI'!$B$2:$AF$217,6,FALSE)))</f>
        <v>0</v>
      </c>
      <c r="E578" s="231">
        <f>IF(ISNA(VLOOKUP($A578,'Autumn 2023 PVI'!$B$2:$AH$214,6,FALSE)),0,(VLOOKUP($A578,'Autumn 2023 PVI'!$B$2:$AH$214,6,FALSE)))</f>
        <v>0</v>
      </c>
      <c r="F578" s="231">
        <f>IF(ISNA(VLOOKUP($A578,'Spring 2023 PVI'!$B$3:$AF$219,9,FALSE)),0,(VLOOKUP($A578,'Spring 2023 PVI'!$B$3:$AF$219,8,FALSE)))</f>
        <v>0</v>
      </c>
      <c r="G578" s="231">
        <f>IF(ISNA(VLOOKUP($A578,'Summer 2023 PVI'!$B$2:$AF$216,9,FALSE)),0,(VLOOKUP($A578,'Summer 2023 PVI'!$B$2:$AF$216,8,FALSE)))</f>
        <v>0</v>
      </c>
      <c r="H578" s="231">
        <f>IF(ISNA(VLOOKUP($A578,'Autumn 2023 PVI'!$B$2:$AH$214,9,FALSE)),0,(VLOOKUP($A578,'Autumn 2023 PVI'!$B$2:$AH$214,9,FALSE)))</f>
        <v>0</v>
      </c>
      <c r="I578" s="231">
        <f>IF(ISNA(VLOOKUP($A578,'Spring 2023 PVI'!$B$3:$AF$219,13,FALSE)),0,(VLOOKUP($A578,'Spring 2023 PVI'!$B$3:$AF$219,13,FALSE)))</f>
        <v>0</v>
      </c>
      <c r="J578" s="231">
        <f>IF(ISNA(VLOOKUP($A578,'Summer 2023 PVI'!$B$2:$AF$216,13,FALSE)),0,(VLOOKUP($A578,'Summer 2023 PVI'!$B$2:$AF$216,13,FALSE)))</f>
        <v>0</v>
      </c>
      <c r="K578" s="231">
        <f>IF(ISNA(VLOOKUP($A578,'Autumn 2023 PVI'!$B$2:$AH$214,13,FALSE)),0,(VLOOKUP($A578,'Autumn 2023 PVI'!$B$2:$AH$214,13,FALSE)))</f>
        <v>0</v>
      </c>
      <c r="L578" s="231">
        <f>IF(ISNA(VLOOKUP($A578,'Spring 2023 PVI'!$B$3:$AF$219,16,FALSE)),0,(VLOOKUP($A578,'Spring 2023 PVI'!$B$3:$AF$219,16,FALSE)))</f>
        <v>0</v>
      </c>
      <c r="M578" s="231">
        <f>IF(ISNA(VLOOKUP($A578,'Summer 2023 PVI'!$B$2:$AF$216,16,FALSE)),0,(VLOOKUP($A578,'Summer 2023 PVI'!$B$2:$AF$216,16,FALSE)))</f>
        <v>0</v>
      </c>
      <c r="N578" s="231">
        <f>IF(ISNA(VLOOKUP($A578,'Autumn 2023 PVI'!$B$2:$AH$214,16,FALSE)),0,(VLOOKUP($A578,'Autumn 2023 PVI'!$B$2:$AH$214,16,FALSE)))</f>
        <v>0</v>
      </c>
      <c r="O578" s="231">
        <f>IF(ISNA(VLOOKUP($A578,'Spring 2023 PVI'!$B$3:$AF$219,3,FALSE)),0,(VLOOKUP($A578,'Spring 2023 PVI'!$B$3:$AF$219,3,FALSE)))</f>
        <v>0</v>
      </c>
      <c r="P578" s="231">
        <f>IF(ISNA(VLOOKUP($A578,'Summer 2023 PVI'!$B$3:$AF$216,3,FALSE)),0,(VLOOKUP($A578,'Summer 2023 PVI'!$B$2:$AF$216,3,FALSE)))</f>
        <v>0</v>
      </c>
      <c r="Q578" s="231">
        <f>IF(ISNA(VLOOKUP($A578,'Autumn 2023 PVI'!$B$2:$AF$214,3,FALSE)),0,(VLOOKUP($A578,'Autumn 2023 PVI'!$B$2:$AF$214,3,FALSE)))</f>
        <v>0</v>
      </c>
      <c r="R578" s="231">
        <f>IF(ISNA(VLOOKUP($A578,'Spring 2023 PVI'!$B$3:$AF$219,10,FALSE)),0,(VLOOKUP($A578,'Spring 2023 PVI'!$B$3:$AF$219,10,FALSE)))</f>
        <v>0</v>
      </c>
      <c r="S578" s="231">
        <f>IF(ISNA(VLOOKUP($A578,'Summer 2023 PVI'!$B$2:$AF$216,10,FALSE)),0,(VLOOKUP($A578,'Summer 2023 PVI'!$B$2:$AF$216,10,FALSE)))</f>
        <v>0</v>
      </c>
      <c r="T578" s="231">
        <f>IF(ISNA(VLOOKUP($A578,'Autumn 2023 PVI'!$B$2:$AH$214,10,FALSE)),0,(VLOOKUP($A578,'Autumn 2023 PVI'!$B$2:$AH$214,10,FALSE)))</f>
        <v>0</v>
      </c>
      <c r="U578" s="231">
        <f>IF(ISNA(VLOOKUP($A578,'Spring 2023 PVI'!$B$3:$AF$219,26,FALSE)),0,(VLOOKUP($A578,'Spring 2023 PVI'!$B$3:$AF$219,26,FALSE)))</f>
        <v>0</v>
      </c>
      <c r="V578" s="231">
        <f>IF(ISNA(VLOOKUP($A578,'Spring 2023 PVI'!$B$3:$AF$219,26,FALSE)),0,(VLOOKUP($A578,'Spring 2023 PVI'!$B$3:$AF$219,26,FALSE)))</f>
        <v>0</v>
      </c>
      <c r="W578" s="231">
        <f>IF(ISNA(VLOOKUP($A578,'Spring 2023 PVI'!$B$3:$AF$219,26,FALSE)),0,(VLOOKUP($A578,'Spring 2023 PVI'!$B$3:$AF$219,26,FALSE)))</f>
        <v>0</v>
      </c>
      <c r="X578" s="231">
        <f>IF(ISNA(VLOOKUP($A578,'Spring 2023 PVI'!$B$3:$AF$219,27,FALSE)),0,(VLOOKUP($A578,'Spring 2023 PVI'!$B$3:$AF$219,27,FALSE)))</f>
        <v>0</v>
      </c>
      <c r="Y578" s="231">
        <f>IF(ISNA(VLOOKUP($A578,'Spring 2023 PVI'!$B$3:$AF$219,27,FALSE)),0,(VLOOKUP($A578,'Spring 2023 PVI'!$B$3:$AF$219,27,FALSE)))</f>
        <v>0</v>
      </c>
      <c r="Z578" s="231">
        <f>IF(ISNA(VLOOKUP($A578,'Spring 2023 PVI'!$B$3:$AF$219,27,FALSE)),0,(VLOOKUP($A578,'Spring 2023 PVI'!$B$3:$AF$219,27,FALSE)))</f>
        <v>0</v>
      </c>
      <c r="AA578" s="231">
        <f>IF(ISNA(VLOOKUP($A578,'Spring 2023 PVI'!$B$3:$AF$219,28,FALSE)),0,(VLOOKUP($A578,'Spring 2023 PVI'!$B$3:$AF$219,28,FALSE)))</f>
        <v>0</v>
      </c>
      <c r="AB578" s="231">
        <f>IF(ISNA(VLOOKUP($A578,'Spring 2023 PVI'!$B$3:$AF$219,28,FALSE)),0,(VLOOKUP($A578,'Spring 2023 PVI'!$B$3:$AF$219,28,FALSE)))</f>
        <v>0</v>
      </c>
      <c r="AC578" s="231">
        <f>IF(ISNA(VLOOKUP($A578,'Spring 2023 PVI'!$B$3:$AF$219,28,FALSE)),0,(VLOOKUP($A578,'Spring 2023 PVI'!$B$3:$AF$219,28,FALSE)))</f>
        <v>0</v>
      </c>
      <c r="AD578" s="384">
        <f t="shared" si="219"/>
        <v>0</v>
      </c>
      <c r="AE578" s="403">
        <v>135</v>
      </c>
      <c r="AF578" s="403">
        <v>240</v>
      </c>
      <c r="AG578" s="403">
        <v>147</v>
      </c>
      <c r="AH578" s="384">
        <f t="shared" si="226"/>
        <v>3129.2999999999997</v>
      </c>
      <c r="AI578" s="384">
        <f t="shared" si="227"/>
        <v>2644.7999999999997</v>
      </c>
      <c r="AJ578" s="384">
        <f t="shared" si="228"/>
        <v>446.88</v>
      </c>
      <c r="AK578" s="384">
        <f t="shared" si="220"/>
        <v>6220.98</v>
      </c>
      <c r="AL578" s="403">
        <f>IF(ISNA(VLOOKUP($A578,'Spring 2023 PVI'!$B586:$AD586,29,FALSE)),0,(VLOOKUP($A578,'Spring 2023 PVI'!$B586:$AD586,29,FALSE)))</f>
        <v>0</v>
      </c>
      <c r="AM578" s="403">
        <f>IF(ISNA(VLOOKUP($A578,'Spring 2023 PVI'!$B586:$AZ586,30,FALSE)),0,(VLOOKUP($A578,'Spring 2023 PVI'!$B586:$AZ586,30,FALSE)))</f>
        <v>0</v>
      </c>
      <c r="AN578" s="402">
        <f t="shared" si="221"/>
        <v>0</v>
      </c>
      <c r="AO578" s="404">
        <f t="shared" si="222"/>
        <v>0</v>
      </c>
      <c r="AP578" s="384">
        <f t="shared" si="223"/>
        <v>6220.98</v>
      </c>
      <c r="AQ578" s="403"/>
      <c r="AR578" s="403" t="e">
        <f>VLOOKUP($A578,'Data EYFSS Indica'!$C:$AQ,27,0)</f>
        <v>#N/A</v>
      </c>
      <c r="AS578" s="403" t="e">
        <f>VLOOKUP($A578,'Data EYFSS Indica'!$C:$AQ,28,0)</f>
        <v>#N/A</v>
      </c>
      <c r="AT578" s="409" t="e">
        <f t="shared" si="224"/>
        <v>#N/A</v>
      </c>
      <c r="AU578" s="409" t="e">
        <f>(VLOOKUP($A578,'Data EYFSS Indica'!$C:$AQ,24,0))/3.2*AU$3</f>
        <v>#N/A</v>
      </c>
      <c r="AV578" s="413" t="e">
        <f t="shared" si="225"/>
        <v>#N/A</v>
      </c>
      <c r="AW578" s="410" t="e">
        <f t="shared" si="232"/>
        <v>#N/A</v>
      </c>
      <c r="AX578" s="410" t="e">
        <f t="shared" si="233"/>
        <v>#N/A</v>
      </c>
      <c r="AY578" s="410" t="e">
        <f t="shared" si="234"/>
        <v>#N/A</v>
      </c>
      <c r="AZ578" s="642">
        <f>(SUMIF('Spring 2023 School'!B:B,Budget!A578,'Spring 2023 School'!AG:AG)+SUMIF('Summer 2023 School'!B:B,Budget!A578,'Summer 2023 School'!AG:AG)+SUMIF('Autumn 2023 School'!B:B,Budget!A578,'Autumn 2023 School'!AG:AG))</f>
        <v>4</v>
      </c>
      <c r="BA578" s="410">
        <f t="shared" si="235"/>
        <v>3640</v>
      </c>
      <c r="BI578">
        <f t="shared" si="229"/>
        <v>2025</v>
      </c>
      <c r="BJ578">
        <f t="shared" si="230"/>
        <v>3600</v>
      </c>
      <c r="BK578">
        <f t="shared" si="231"/>
        <v>2205</v>
      </c>
    </row>
    <row r="579" spans="1:63" x14ac:dyDescent="0.35">
      <c r="A579" s="231">
        <v>51347</v>
      </c>
      <c r="B579" t="s">
        <v>692</v>
      </c>
      <c r="C579" s="231">
        <f>IF(ISNA(VLOOKUP($A579,'Spring 2023 PVI'!$B$3:$AF$220,6,FALSE)),0,(VLOOKUP($A579,'Spring 2023 PVI'!$B$3:$AF$220,6,FALSE)))</f>
        <v>0</v>
      </c>
      <c r="D579" s="231">
        <f>IF(ISNA(VLOOKUP($A579,'Summer 2023 PVI'!$B$2:$AF$217,6,FALSE)),0,(VLOOKUP($A579,'Summer 2023 PVI'!$B$2:$AF$217,6,FALSE)))</f>
        <v>0</v>
      </c>
      <c r="E579" s="231">
        <f>IF(ISNA(VLOOKUP($A579,'Autumn 2023 PVI'!$B$2:$AH$214,6,FALSE)),0,(VLOOKUP($A579,'Autumn 2023 PVI'!$B$2:$AH$214,6,FALSE)))</f>
        <v>0</v>
      </c>
      <c r="F579" s="231">
        <f>IF(ISNA(VLOOKUP($A579,'Spring 2023 PVI'!$B$3:$AF$219,9,FALSE)),0,(VLOOKUP($A579,'Spring 2023 PVI'!$B$3:$AF$219,8,FALSE)))</f>
        <v>0</v>
      </c>
      <c r="G579" s="231">
        <f>IF(ISNA(VLOOKUP($A579,'Summer 2023 PVI'!$B$2:$AF$216,9,FALSE)),0,(VLOOKUP($A579,'Summer 2023 PVI'!$B$2:$AF$216,8,FALSE)))</f>
        <v>0</v>
      </c>
      <c r="H579" s="231">
        <f>IF(ISNA(VLOOKUP($A579,'Autumn 2023 PVI'!$B$2:$AH$214,9,FALSE)),0,(VLOOKUP($A579,'Autumn 2023 PVI'!$B$2:$AH$214,9,FALSE)))</f>
        <v>0</v>
      </c>
      <c r="I579" s="231">
        <f>IF(ISNA(VLOOKUP($A579,'Spring 2023 PVI'!$B$3:$AF$219,13,FALSE)),0,(VLOOKUP($A579,'Spring 2023 PVI'!$B$3:$AF$219,13,FALSE)))</f>
        <v>0</v>
      </c>
      <c r="J579" s="231">
        <f>IF(ISNA(VLOOKUP($A579,'Summer 2023 PVI'!$B$2:$AF$216,13,FALSE)),0,(VLOOKUP($A579,'Summer 2023 PVI'!$B$2:$AF$216,13,FALSE)))</f>
        <v>0</v>
      </c>
      <c r="K579" s="231">
        <f>IF(ISNA(VLOOKUP($A579,'Autumn 2023 PVI'!$B$2:$AH$214,13,FALSE)),0,(VLOOKUP($A579,'Autumn 2023 PVI'!$B$2:$AH$214,13,FALSE)))</f>
        <v>0</v>
      </c>
      <c r="L579" s="231">
        <f>IF(ISNA(VLOOKUP($A579,'Spring 2023 PVI'!$B$3:$AF$219,16,FALSE)),0,(VLOOKUP($A579,'Spring 2023 PVI'!$B$3:$AF$219,16,FALSE)))</f>
        <v>0</v>
      </c>
      <c r="M579" s="231">
        <f>IF(ISNA(VLOOKUP($A579,'Summer 2023 PVI'!$B$2:$AF$216,16,FALSE)),0,(VLOOKUP($A579,'Summer 2023 PVI'!$B$2:$AF$216,16,FALSE)))</f>
        <v>0</v>
      </c>
      <c r="N579" s="231">
        <f>IF(ISNA(VLOOKUP($A579,'Autumn 2023 PVI'!$B$2:$AH$214,16,FALSE)),0,(VLOOKUP($A579,'Autumn 2023 PVI'!$B$2:$AH$214,16,FALSE)))</f>
        <v>0</v>
      </c>
      <c r="O579" s="231">
        <f>IF(ISNA(VLOOKUP($A579,'Spring 2023 PVI'!$B$3:$AF$219,3,FALSE)),0,(VLOOKUP($A579,'Spring 2023 PVI'!$B$3:$AF$219,3,FALSE)))</f>
        <v>0</v>
      </c>
      <c r="P579" s="231">
        <f>IF(ISNA(VLOOKUP($A579,'Summer 2023 PVI'!$B$3:$AF$216,3,FALSE)),0,(VLOOKUP($A579,'Summer 2023 PVI'!$B$2:$AF$216,3,FALSE)))</f>
        <v>0</v>
      </c>
      <c r="Q579" s="231">
        <f>IF(ISNA(VLOOKUP($A579,'Autumn 2023 PVI'!$B$2:$AF$214,3,FALSE)),0,(VLOOKUP($A579,'Autumn 2023 PVI'!$B$2:$AF$214,3,FALSE)))</f>
        <v>0</v>
      </c>
      <c r="R579" s="231">
        <f>IF(ISNA(VLOOKUP($A579,'Spring 2023 PVI'!$B$3:$AF$219,10,FALSE)),0,(VLOOKUP($A579,'Spring 2023 PVI'!$B$3:$AF$219,10,FALSE)))</f>
        <v>0</v>
      </c>
      <c r="S579" s="231">
        <f>IF(ISNA(VLOOKUP($A579,'Summer 2023 PVI'!$B$2:$AF$216,10,FALSE)),0,(VLOOKUP($A579,'Summer 2023 PVI'!$B$2:$AF$216,10,FALSE)))</f>
        <v>0</v>
      </c>
      <c r="T579" s="231">
        <f>IF(ISNA(VLOOKUP($A579,'Autumn 2023 PVI'!$B$2:$AH$214,10,FALSE)),0,(VLOOKUP($A579,'Autumn 2023 PVI'!$B$2:$AH$214,10,FALSE)))</f>
        <v>0</v>
      </c>
      <c r="U579" s="231">
        <f>IF(ISNA(VLOOKUP($A579,'Spring 2023 PVI'!$B$3:$AF$219,26,FALSE)),0,(VLOOKUP($A579,'Spring 2023 PVI'!$B$3:$AF$219,26,FALSE)))</f>
        <v>0</v>
      </c>
      <c r="V579" s="231">
        <f>IF(ISNA(VLOOKUP($A579,'Spring 2023 PVI'!$B$3:$AF$219,26,FALSE)),0,(VLOOKUP($A579,'Spring 2023 PVI'!$B$3:$AF$219,26,FALSE)))</f>
        <v>0</v>
      </c>
      <c r="W579" s="231">
        <f>IF(ISNA(VLOOKUP($A579,'Spring 2023 PVI'!$B$3:$AF$219,26,FALSE)),0,(VLOOKUP($A579,'Spring 2023 PVI'!$B$3:$AF$219,26,FALSE)))</f>
        <v>0</v>
      </c>
      <c r="X579" s="231">
        <f>IF(ISNA(VLOOKUP($A579,'Spring 2023 PVI'!$B$3:$AF$219,27,FALSE)),0,(VLOOKUP($A579,'Spring 2023 PVI'!$B$3:$AF$219,27,FALSE)))</f>
        <v>0</v>
      </c>
      <c r="Y579" s="231">
        <f>IF(ISNA(VLOOKUP($A579,'Spring 2023 PVI'!$B$3:$AF$219,27,FALSE)),0,(VLOOKUP($A579,'Spring 2023 PVI'!$B$3:$AF$219,27,FALSE)))</f>
        <v>0</v>
      </c>
      <c r="Z579" s="231">
        <f>IF(ISNA(VLOOKUP($A579,'Spring 2023 PVI'!$B$3:$AF$219,27,FALSE)),0,(VLOOKUP($A579,'Spring 2023 PVI'!$B$3:$AF$219,27,FALSE)))</f>
        <v>0</v>
      </c>
      <c r="AA579" s="231">
        <f>IF(ISNA(VLOOKUP($A579,'Spring 2023 PVI'!$B$3:$AF$219,28,FALSE)),0,(VLOOKUP($A579,'Spring 2023 PVI'!$B$3:$AF$219,28,FALSE)))</f>
        <v>0</v>
      </c>
      <c r="AB579" s="231">
        <f>IF(ISNA(VLOOKUP($A579,'Spring 2023 PVI'!$B$3:$AF$219,28,FALSE)),0,(VLOOKUP($A579,'Spring 2023 PVI'!$B$3:$AF$219,28,FALSE)))</f>
        <v>0</v>
      </c>
      <c r="AC579" s="231">
        <f>IF(ISNA(VLOOKUP($A579,'Spring 2023 PVI'!$B$3:$AF$219,28,FALSE)),0,(VLOOKUP($A579,'Spring 2023 PVI'!$B$3:$AF$219,28,FALSE)))</f>
        <v>0</v>
      </c>
      <c r="AD579" s="384">
        <f t="shared" si="219"/>
        <v>0</v>
      </c>
      <c r="AE579" s="403">
        <v>15</v>
      </c>
      <c r="AF579" s="403">
        <v>0</v>
      </c>
      <c r="AG579" s="403">
        <v>15</v>
      </c>
      <c r="AH579" s="384">
        <f t="shared" si="226"/>
        <v>347.7</v>
      </c>
      <c r="AI579" s="384">
        <f t="shared" si="227"/>
        <v>0</v>
      </c>
      <c r="AJ579" s="384">
        <f t="shared" si="228"/>
        <v>45.6</v>
      </c>
      <c r="AK579" s="384">
        <f t="shared" si="220"/>
        <v>393.3</v>
      </c>
      <c r="AL579" s="403">
        <f>IF(ISNA(VLOOKUP($A579,'Spring 2023 PVI'!$B587:$AD587,29,FALSE)),0,(VLOOKUP($A579,'Spring 2023 PVI'!$B587:$AD587,29,FALSE)))</f>
        <v>0</v>
      </c>
      <c r="AM579" s="403">
        <f>IF(ISNA(VLOOKUP($A579,'Spring 2023 PVI'!$B587:$AZ587,30,FALSE)),0,(VLOOKUP($A579,'Spring 2023 PVI'!$B587:$AZ587,30,FALSE)))</f>
        <v>0</v>
      </c>
      <c r="AN579" s="402">
        <f t="shared" si="221"/>
        <v>0</v>
      </c>
      <c r="AO579" s="404">
        <f t="shared" si="222"/>
        <v>0</v>
      </c>
      <c r="AP579" s="384">
        <f t="shared" si="223"/>
        <v>393.3</v>
      </c>
      <c r="AQ579" s="403"/>
      <c r="AR579" s="403" t="e">
        <f>VLOOKUP($A579,'Data EYFSS Indica'!$C:$AQ,27,0)</f>
        <v>#N/A</v>
      </c>
      <c r="AS579" s="403" t="e">
        <f>VLOOKUP($A579,'Data EYFSS Indica'!$C:$AQ,28,0)</f>
        <v>#N/A</v>
      </c>
      <c r="AT579" s="409" t="e">
        <f t="shared" si="224"/>
        <v>#N/A</v>
      </c>
      <c r="AU579" s="409" t="e">
        <f>(VLOOKUP($A579,'Data EYFSS Indica'!$C:$AQ,24,0))/3.2*AU$3</f>
        <v>#N/A</v>
      </c>
      <c r="AV579" s="413" t="e">
        <f t="shared" si="225"/>
        <v>#N/A</v>
      </c>
      <c r="AW579" s="410" t="e">
        <f t="shared" si="232"/>
        <v>#N/A</v>
      </c>
      <c r="AX579" s="410" t="e">
        <f t="shared" si="233"/>
        <v>#N/A</v>
      </c>
      <c r="AY579" s="410" t="e">
        <f t="shared" si="234"/>
        <v>#N/A</v>
      </c>
      <c r="AZ579" s="642">
        <f>(SUMIF('Spring 2023 School'!B:B,Budget!A579,'Spring 2023 School'!AG:AG)+SUMIF('Summer 2023 School'!B:B,Budget!A579,'Summer 2023 School'!AG:AG)+SUMIF('Autumn 2023 School'!B:B,Budget!A579,'Autumn 2023 School'!AG:AG))</f>
        <v>0</v>
      </c>
      <c r="BA579" s="410">
        <f t="shared" si="235"/>
        <v>0</v>
      </c>
      <c r="BI579">
        <f t="shared" si="229"/>
        <v>225</v>
      </c>
      <c r="BJ579">
        <f t="shared" si="230"/>
        <v>0</v>
      </c>
      <c r="BK579">
        <f t="shared" si="231"/>
        <v>225</v>
      </c>
    </row>
    <row r="580" spans="1:63" x14ac:dyDescent="0.35">
      <c r="A580" s="231">
        <v>51357</v>
      </c>
      <c r="B580" t="s">
        <v>693</v>
      </c>
      <c r="C580" s="231">
        <f>IF(ISNA(VLOOKUP($A580,'Spring 2023 PVI'!$B$3:$AF$220,6,FALSE)),0,(VLOOKUP($A580,'Spring 2023 PVI'!$B$3:$AF$220,6,FALSE)))</f>
        <v>0</v>
      </c>
      <c r="D580" s="231">
        <f>IF(ISNA(VLOOKUP($A580,'Summer 2023 PVI'!$B$2:$AF$217,6,FALSE)),0,(VLOOKUP($A580,'Summer 2023 PVI'!$B$2:$AF$217,6,FALSE)))</f>
        <v>0</v>
      </c>
      <c r="E580" s="231">
        <f>IF(ISNA(VLOOKUP($A580,'Autumn 2023 PVI'!$B$2:$AH$214,6,FALSE)),0,(VLOOKUP($A580,'Autumn 2023 PVI'!$B$2:$AH$214,6,FALSE)))</f>
        <v>0</v>
      </c>
      <c r="F580" s="231">
        <f>IF(ISNA(VLOOKUP($A580,'Spring 2023 PVI'!$B$3:$AF$219,9,FALSE)),0,(VLOOKUP($A580,'Spring 2023 PVI'!$B$3:$AF$219,8,FALSE)))</f>
        <v>0</v>
      </c>
      <c r="G580" s="231">
        <f>IF(ISNA(VLOOKUP($A580,'Summer 2023 PVI'!$B$2:$AF$216,9,FALSE)),0,(VLOOKUP($A580,'Summer 2023 PVI'!$B$2:$AF$216,8,FALSE)))</f>
        <v>0</v>
      </c>
      <c r="H580" s="231">
        <f>IF(ISNA(VLOOKUP($A580,'Autumn 2023 PVI'!$B$2:$AH$214,9,FALSE)),0,(VLOOKUP($A580,'Autumn 2023 PVI'!$B$2:$AH$214,9,FALSE)))</f>
        <v>0</v>
      </c>
      <c r="I580" s="231">
        <f>IF(ISNA(VLOOKUP($A580,'Spring 2023 PVI'!$B$3:$AF$219,13,FALSE)),0,(VLOOKUP($A580,'Spring 2023 PVI'!$B$3:$AF$219,13,FALSE)))</f>
        <v>0</v>
      </c>
      <c r="J580" s="231">
        <f>IF(ISNA(VLOOKUP($A580,'Summer 2023 PVI'!$B$2:$AF$216,13,FALSE)),0,(VLOOKUP($A580,'Summer 2023 PVI'!$B$2:$AF$216,13,FALSE)))</f>
        <v>0</v>
      </c>
      <c r="K580" s="231">
        <f>IF(ISNA(VLOOKUP($A580,'Autumn 2023 PVI'!$B$2:$AH$214,13,FALSE)),0,(VLOOKUP($A580,'Autumn 2023 PVI'!$B$2:$AH$214,13,FALSE)))</f>
        <v>0</v>
      </c>
      <c r="L580" s="231">
        <f>IF(ISNA(VLOOKUP($A580,'Spring 2023 PVI'!$B$3:$AF$219,16,FALSE)),0,(VLOOKUP($A580,'Spring 2023 PVI'!$B$3:$AF$219,16,FALSE)))</f>
        <v>0</v>
      </c>
      <c r="M580" s="231">
        <f>IF(ISNA(VLOOKUP($A580,'Summer 2023 PVI'!$B$2:$AF$216,16,FALSE)),0,(VLOOKUP($A580,'Summer 2023 PVI'!$B$2:$AF$216,16,FALSE)))</f>
        <v>0</v>
      </c>
      <c r="N580" s="231">
        <f>IF(ISNA(VLOOKUP($A580,'Autumn 2023 PVI'!$B$2:$AH$214,16,FALSE)),0,(VLOOKUP($A580,'Autumn 2023 PVI'!$B$2:$AH$214,16,FALSE)))</f>
        <v>0</v>
      </c>
      <c r="O580" s="231">
        <f>IF(ISNA(VLOOKUP($A580,'Spring 2023 PVI'!$B$3:$AF$219,3,FALSE)),0,(VLOOKUP($A580,'Spring 2023 PVI'!$B$3:$AF$219,3,FALSE)))</f>
        <v>0</v>
      </c>
      <c r="P580" s="231">
        <f>IF(ISNA(VLOOKUP($A580,'Summer 2023 PVI'!$B$3:$AF$216,3,FALSE)),0,(VLOOKUP($A580,'Summer 2023 PVI'!$B$2:$AF$216,3,FALSE)))</f>
        <v>0</v>
      </c>
      <c r="Q580" s="231">
        <f>IF(ISNA(VLOOKUP($A580,'Autumn 2023 PVI'!$B$2:$AF$214,3,FALSE)),0,(VLOOKUP($A580,'Autumn 2023 PVI'!$B$2:$AF$214,3,FALSE)))</f>
        <v>0</v>
      </c>
      <c r="R580" s="231">
        <f>IF(ISNA(VLOOKUP($A580,'Spring 2023 PVI'!$B$3:$AF$219,10,FALSE)),0,(VLOOKUP($A580,'Spring 2023 PVI'!$B$3:$AF$219,10,FALSE)))</f>
        <v>0</v>
      </c>
      <c r="S580" s="231">
        <f>IF(ISNA(VLOOKUP($A580,'Summer 2023 PVI'!$B$2:$AF$216,10,FALSE)),0,(VLOOKUP($A580,'Summer 2023 PVI'!$B$2:$AF$216,10,FALSE)))</f>
        <v>0</v>
      </c>
      <c r="T580" s="231">
        <f>IF(ISNA(VLOOKUP($A580,'Autumn 2023 PVI'!$B$2:$AH$214,10,FALSE)),0,(VLOOKUP($A580,'Autumn 2023 PVI'!$B$2:$AH$214,10,FALSE)))</f>
        <v>0</v>
      </c>
      <c r="U580" s="231">
        <f>IF(ISNA(VLOOKUP($A580,'Spring 2023 PVI'!$B$3:$AF$219,26,FALSE)),0,(VLOOKUP($A580,'Spring 2023 PVI'!$B$3:$AF$219,26,FALSE)))</f>
        <v>0</v>
      </c>
      <c r="V580" s="231">
        <f>IF(ISNA(VLOOKUP($A580,'Spring 2023 PVI'!$B$3:$AF$219,26,FALSE)),0,(VLOOKUP($A580,'Spring 2023 PVI'!$B$3:$AF$219,26,FALSE)))</f>
        <v>0</v>
      </c>
      <c r="W580" s="231">
        <f>IF(ISNA(VLOOKUP($A580,'Spring 2023 PVI'!$B$3:$AF$219,26,FALSE)),0,(VLOOKUP($A580,'Spring 2023 PVI'!$B$3:$AF$219,26,FALSE)))</f>
        <v>0</v>
      </c>
      <c r="X580" s="231">
        <f>IF(ISNA(VLOOKUP($A580,'Spring 2023 PVI'!$B$3:$AF$219,27,FALSE)),0,(VLOOKUP($A580,'Spring 2023 PVI'!$B$3:$AF$219,27,FALSE)))</f>
        <v>0</v>
      </c>
      <c r="Y580" s="231">
        <f>IF(ISNA(VLOOKUP($A580,'Spring 2023 PVI'!$B$3:$AF$219,27,FALSE)),0,(VLOOKUP($A580,'Spring 2023 PVI'!$B$3:$AF$219,27,FALSE)))</f>
        <v>0</v>
      </c>
      <c r="Z580" s="231">
        <f>IF(ISNA(VLOOKUP($A580,'Spring 2023 PVI'!$B$3:$AF$219,27,FALSE)),0,(VLOOKUP($A580,'Spring 2023 PVI'!$B$3:$AF$219,27,FALSE)))</f>
        <v>0</v>
      </c>
      <c r="AA580" s="231">
        <f>IF(ISNA(VLOOKUP($A580,'Spring 2023 PVI'!$B$3:$AF$219,28,FALSE)),0,(VLOOKUP($A580,'Spring 2023 PVI'!$B$3:$AF$219,28,FALSE)))</f>
        <v>0</v>
      </c>
      <c r="AB580" s="231">
        <f>IF(ISNA(VLOOKUP($A580,'Spring 2023 PVI'!$B$3:$AF$219,28,FALSE)),0,(VLOOKUP($A580,'Spring 2023 PVI'!$B$3:$AF$219,28,FALSE)))</f>
        <v>0</v>
      </c>
      <c r="AC580" s="231">
        <f>IF(ISNA(VLOOKUP($A580,'Spring 2023 PVI'!$B$3:$AF$219,28,FALSE)),0,(VLOOKUP($A580,'Spring 2023 PVI'!$B$3:$AF$219,28,FALSE)))</f>
        <v>0</v>
      </c>
      <c r="AD580" s="384">
        <f t="shared" si="219"/>
        <v>0</v>
      </c>
      <c r="AE580" s="403">
        <v>150</v>
      </c>
      <c r="AF580" s="403">
        <v>165</v>
      </c>
      <c r="AG580" s="403">
        <v>120</v>
      </c>
      <c r="AH580" s="384">
        <f t="shared" si="226"/>
        <v>3477</v>
      </c>
      <c r="AI580" s="384">
        <f t="shared" si="227"/>
        <v>1818.2999999999997</v>
      </c>
      <c r="AJ580" s="384">
        <f t="shared" si="228"/>
        <v>364.8</v>
      </c>
      <c r="AK580" s="384">
        <f t="shared" si="220"/>
        <v>5660.0999999999995</v>
      </c>
      <c r="AL580" s="403">
        <f>IF(ISNA(VLOOKUP($A580,'Spring 2023 PVI'!$B588:$AD588,29,FALSE)),0,(VLOOKUP($A580,'Spring 2023 PVI'!$B588:$AD588,29,FALSE)))</f>
        <v>0</v>
      </c>
      <c r="AM580" s="403">
        <f>IF(ISNA(VLOOKUP($A580,'Spring 2023 PVI'!$B588:$AZ588,30,FALSE)),0,(VLOOKUP($A580,'Spring 2023 PVI'!$B588:$AZ588,30,FALSE)))</f>
        <v>0</v>
      </c>
      <c r="AN580" s="402">
        <f t="shared" si="221"/>
        <v>0</v>
      </c>
      <c r="AO580" s="404">
        <f t="shared" si="222"/>
        <v>0</v>
      </c>
      <c r="AP580" s="384">
        <f t="shared" si="223"/>
        <v>5660.0999999999995</v>
      </c>
      <c r="AQ580" s="403"/>
      <c r="AR580" s="403" t="e">
        <f>VLOOKUP($A580,'Data EYFSS Indica'!$C:$AQ,27,0)</f>
        <v>#N/A</v>
      </c>
      <c r="AS580" s="403" t="e">
        <f>VLOOKUP($A580,'Data EYFSS Indica'!$C:$AQ,28,0)</f>
        <v>#N/A</v>
      </c>
      <c r="AT580" s="409" t="e">
        <f t="shared" si="224"/>
        <v>#N/A</v>
      </c>
      <c r="AU580" s="409" t="e">
        <f>(VLOOKUP($A580,'Data EYFSS Indica'!$C:$AQ,24,0))/3.2*AU$3</f>
        <v>#N/A</v>
      </c>
      <c r="AV580" s="413" t="e">
        <f t="shared" si="225"/>
        <v>#N/A</v>
      </c>
      <c r="AW580" s="410" t="e">
        <f t="shared" si="232"/>
        <v>#N/A</v>
      </c>
      <c r="AX580" s="410" t="e">
        <f t="shared" si="233"/>
        <v>#N/A</v>
      </c>
      <c r="AY580" s="410" t="e">
        <f t="shared" si="234"/>
        <v>#N/A</v>
      </c>
      <c r="AZ580" s="642">
        <f>(SUMIF('Spring 2023 School'!B:B,Budget!A580,'Spring 2023 School'!AG:AG)+SUMIF('Summer 2023 School'!B:B,Budget!A580,'Summer 2023 School'!AG:AG)+SUMIF('Autumn 2023 School'!B:B,Budget!A580,'Autumn 2023 School'!AG:AG))</f>
        <v>5</v>
      </c>
      <c r="BA580" s="410">
        <f t="shared" si="235"/>
        <v>4550</v>
      </c>
      <c r="BI580">
        <f t="shared" si="229"/>
        <v>2250</v>
      </c>
      <c r="BJ580">
        <f t="shared" si="230"/>
        <v>2475</v>
      </c>
      <c r="BK580">
        <f t="shared" si="231"/>
        <v>1800</v>
      </c>
    </row>
    <row r="581" spans="1:63" x14ac:dyDescent="0.35">
      <c r="A581" s="231">
        <v>51363</v>
      </c>
      <c r="B581" t="s">
        <v>694</v>
      </c>
      <c r="C581" s="231">
        <f>IF(ISNA(VLOOKUP($A581,'Spring 2023 PVI'!$B$3:$AF$220,6,FALSE)),0,(VLOOKUP($A581,'Spring 2023 PVI'!$B$3:$AF$220,6,FALSE)))</f>
        <v>0</v>
      </c>
      <c r="D581" s="231">
        <f>IF(ISNA(VLOOKUP($A581,'Summer 2023 PVI'!$B$2:$AF$217,6,FALSE)),0,(VLOOKUP($A581,'Summer 2023 PVI'!$B$2:$AF$217,6,FALSE)))</f>
        <v>0</v>
      </c>
      <c r="E581" s="231">
        <f>IF(ISNA(VLOOKUP($A581,'Autumn 2023 PVI'!$B$2:$AH$214,6,FALSE)),0,(VLOOKUP($A581,'Autumn 2023 PVI'!$B$2:$AH$214,6,FALSE)))</f>
        <v>0</v>
      </c>
      <c r="F581" s="231">
        <f>IF(ISNA(VLOOKUP($A581,'Spring 2023 PVI'!$B$3:$AF$219,9,FALSE)),0,(VLOOKUP($A581,'Spring 2023 PVI'!$B$3:$AF$219,8,FALSE)))</f>
        <v>0</v>
      </c>
      <c r="G581" s="231">
        <f>IF(ISNA(VLOOKUP($A581,'Summer 2023 PVI'!$B$2:$AF$216,9,FALSE)),0,(VLOOKUP($A581,'Summer 2023 PVI'!$B$2:$AF$216,8,FALSE)))</f>
        <v>0</v>
      </c>
      <c r="H581" s="231">
        <f>IF(ISNA(VLOOKUP($A581,'Autumn 2023 PVI'!$B$2:$AH$214,9,FALSE)),0,(VLOOKUP($A581,'Autumn 2023 PVI'!$B$2:$AH$214,9,FALSE)))</f>
        <v>0</v>
      </c>
      <c r="I581" s="231">
        <f>IF(ISNA(VLOOKUP($A581,'Spring 2023 PVI'!$B$3:$AF$219,13,FALSE)),0,(VLOOKUP($A581,'Spring 2023 PVI'!$B$3:$AF$219,13,FALSE)))</f>
        <v>0</v>
      </c>
      <c r="J581" s="231">
        <f>IF(ISNA(VLOOKUP($A581,'Summer 2023 PVI'!$B$2:$AF$216,13,FALSE)),0,(VLOOKUP($A581,'Summer 2023 PVI'!$B$2:$AF$216,13,FALSE)))</f>
        <v>0</v>
      </c>
      <c r="K581" s="231">
        <f>IF(ISNA(VLOOKUP($A581,'Autumn 2023 PVI'!$B$2:$AH$214,13,FALSE)),0,(VLOOKUP($A581,'Autumn 2023 PVI'!$B$2:$AH$214,13,FALSE)))</f>
        <v>0</v>
      </c>
      <c r="L581" s="231">
        <f>IF(ISNA(VLOOKUP($A581,'Spring 2023 PVI'!$B$3:$AF$219,16,FALSE)),0,(VLOOKUP($A581,'Spring 2023 PVI'!$B$3:$AF$219,16,FALSE)))</f>
        <v>0</v>
      </c>
      <c r="M581" s="231">
        <f>IF(ISNA(VLOOKUP($A581,'Summer 2023 PVI'!$B$2:$AF$216,16,FALSE)),0,(VLOOKUP($A581,'Summer 2023 PVI'!$B$2:$AF$216,16,FALSE)))</f>
        <v>0</v>
      </c>
      <c r="N581" s="231">
        <f>IF(ISNA(VLOOKUP($A581,'Autumn 2023 PVI'!$B$2:$AH$214,16,FALSE)),0,(VLOOKUP($A581,'Autumn 2023 PVI'!$B$2:$AH$214,16,FALSE)))</f>
        <v>0</v>
      </c>
      <c r="O581" s="231">
        <f>IF(ISNA(VLOOKUP($A581,'Spring 2023 PVI'!$B$3:$AF$219,3,FALSE)),0,(VLOOKUP($A581,'Spring 2023 PVI'!$B$3:$AF$219,3,FALSE)))</f>
        <v>0</v>
      </c>
      <c r="P581" s="231">
        <f>IF(ISNA(VLOOKUP($A581,'Summer 2023 PVI'!$B$3:$AF$216,3,FALSE)),0,(VLOOKUP($A581,'Summer 2023 PVI'!$B$2:$AF$216,3,FALSE)))</f>
        <v>0</v>
      </c>
      <c r="Q581" s="231">
        <f>IF(ISNA(VLOOKUP($A581,'Autumn 2023 PVI'!$B$2:$AF$214,3,FALSE)),0,(VLOOKUP($A581,'Autumn 2023 PVI'!$B$2:$AF$214,3,FALSE)))</f>
        <v>0</v>
      </c>
      <c r="R581" s="231">
        <f>IF(ISNA(VLOOKUP($A581,'Spring 2023 PVI'!$B$3:$AF$219,10,FALSE)),0,(VLOOKUP($A581,'Spring 2023 PVI'!$B$3:$AF$219,10,FALSE)))</f>
        <v>0</v>
      </c>
      <c r="S581" s="231">
        <f>IF(ISNA(VLOOKUP($A581,'Summer 2023 PVI'!$B$2:$AF$216,10,FALSE)),0,(VLOOKUP($A581,'Summer 2023 PVI'!$B$2:$AF$216,10,FALSE)))</f>
        <v>0</v>
      </c>
      <c r="T581" s="231">
        <f>IF(ISNA(VLOOKUP($A581,'Autumn 2023 PVI'!$B$2:$AH$214,10,FALSE)),0,(VLOOKUP($A581,'Autumn 2023 PVI'!$B$2:$AH$214,10,FALSE)))</f>
        <v>0</v>
      </c>
      <c r="U581" s="231">
        <f>IF(ISNA(VLOOKUP($A581,'Spring 2023 PVI'!$B$3:$AF$219,26,FALSE)),0,(VLOOKUP($A581,'Spring 2023 PVI'!$B$3:$AF$219,26,FALSE)))</f>
        <v>0</v>
      </c>
      <c r="V581" s="231">
        <f>IF(ISNA(VLOOKUP($A581,'Spring 2023 PVI'!$B$3:$AF$219,26,FALSE)),0,(VLOOKUP($A581,'Spring 2023 PVI'!$B$3:$AF$219,26,FALSE)))</f>
        <v>0</v>
      </c>
      <c r="W581" s="231">
        <f>IF(ISNA(VLOOKUP($A581,'Spring 2023 PVI'!$B$3:$AF$219,26,FALSE)),0,(VLOOKUP($A581,'Spring 2023 PVI'!$B$3:$AF$219,26,FALSE)))</f>
        <v>0</v>
      </c>
      <c r="X581" s="231">
        <f>IF(ISNA(VLOOKUP($A581,'Spring 2023 PVI'!$B$3:$AF$219,27,FALSE)),0,(VLOOKUP($A581,'Spring 2023 PVI'!$B$3:$AF$219,27,FALSE)))</f>
        <v>0</v>
      </c>
      <c r="Y581" s="231">
        <f>IF(ISNA(VLOOKUP($A581,'Spring 2023 PVI'!$B$3:$AF$219,27,FALSE)),0,(VLOOKUP($A581,'Spring 2023 PVI'!$B$3:$AF$219,27,FALSE)))</f>
        <v>0</v>
      </c>
      <c r="Z581" s="231">
        <f>IF(ISNA(VLOOKUP($A581,'Spring 2023 PVI'!$B$3:$AF$219,27,FALSE)),0,(VLOOKUP($A581,'Spring 2023 PVI'!$B$3:$AF$219,27,FALSE)))</f>
        <v>0</v>
      </c>
      <c r="AA581" s="231">
        <f>IF(ISNA(VLOOKUP($A581,'Spring 2023 PVI'!$B$3:$AF$219,28,FALSE)),0,(VLOOKUP($A581,'Spring 2023 PVI'!$B$3:$AF$219,28,FALSE)))</f>
        <v>0</v>
      </c>
      <c r="AB581" s="231">
        <f>IF(ISNA(VLOOKUP($A581,'Spring 2023 PVI'!$B$3:$AF$219,28,FALSE)),0,(VLOOKUP($A581,'Spring 2023 PVI'!$B$3:$AF$219,28,FALSE)))</f>
        <v>0</v>
      </c>
      <c r="AC581" s="231">
        <f>IF(ISNA(VLOOKUP($A581,'Spring 2023 PVI'!$B$3:$AF$219,28,FALSE)),0,(VLOOKUP($A581,'Spring 2023 PVI'!$B$3:$AF$219,28,FALSE)))</f>
        <v>0</v>
      </c>
      <c r="AD581" s="384">
        <f t="shared" ref="AD581:AD642" si="236">(I581*13*AD$3)+(J581*13*AD$3)+(K581*12*AD$3)+(L581*13*AD$3)+(M581*13*AD$3)+(N581*12*AD$3)</f>
        <v>0</v>
      </c>
      <c r="AE581" s="403">
        <v>15</v>
      </c>
      <c r="AF581" s="403">
        <v>0</v>
      </c>
      <c r="AG581" s="403">
        <v>0</v>
      </c>
      <c r="AH581" s="384">
        <f t="shared" si="226"/>
        <v>347.7</v>
      </c>
      <c r="AI581" s="384">
        <f t="shared" si="227"/>
        <v>0</v>
      </c>
      <c r="AJ581" s="384">
        <f t="shared" si="228"/>
        <v>0</v>
      </c>
      <c r="AK581" s="384">
        <f t="shared" ref="AK581:AK642" si="237">SUM(AH581:AJ581)</f>
        <v>347.7</v>
      </c>
      <c r="AL581" s="403">
        <f>IF(ISNA(VLOOKUP($A581,'Spring 2023 PVI'!$B589:$AD589,29,FALSE)),0,(VLOOKUP($A581,'Spring 2023 PVI'!$B589:$AD589,29,FALSE)))</f>
        <v>0</v>
      </c>
      <c r="AM581" s="403">
        <f>IF(ISNA(VLOOKUP($A581,'Spring 2023 PVI'!$B589:$AZ589,30,FALSE)),0,(VLOOKUP($A581,'Spring 2023 PVI'!$B589:$AZ589,30,FALSE)))</f>
        <v>0</v>
      </c>
      <c r="AN581" s="402">
        <f t="shared" ref="AN581:AN642" si="238">AL581*AN$3</f>
        <v>0</v>
      </c>
      <c r="AO581" s="404">
        <f t="shared" ref="AO581:AO642" si="239">(R581*13*AO$3)+(S581*13*AO$3)+(T581*12*AO$3)</f>
        <v>0</v>
      </c>
      <c r="AP581" s="384">
        <f t="shared" ref="AP581:AP642" si="240">AD581+AK581+AN581+AO581</f>
        <v>347.7</v>
      </c>
      <c r="AQ581" s="403"/>
      <c r="AR581" s="403" t="e">
        <f>VLOOKUP($A581,'Data EYFSS Indica'!$C:$AQ,27,0)</f>
        <v>#N/A</v>
      </c>
      <c r="AS581" s="403" t="e">
        <f>VLOOKUP($A581,'Data EYFSS Indica'!$C:$AQ,28,0)</f>
        <v>#N/A</v>
      </c>
      <c r="AT581" s="409" t="e">
        <f t="shared" ref="AT581:AT642" si="241">(AQ581*13*15*AT$3)+(AR581*13*15*AT$3)+(AS581*12*15*AT$3)</f>
        <v>#N/A</v>
      </c>
      <c r="AU581" s="409" t="e">
        <f>(VLOOKUP($A581,'Data EYFSS Indica'!$C:$AQ,24,0))/3.2*AU$3</f>
        <v>#N/A</v>
      </c>
      <c r="AV581" s="413" t="e">
        <f t="shared" ref="AV581:AV642" si="242">AP581+AT581+AU581</f>
        <v>#N/A</v>
      </c>
      <c r="AW581" s="410" t="e">
        <f t="shared" si="232"/>
        <v>#N/A</v>
      </c>
      <c r="AX581" s="410" t="e">
        <f t="shared" si="233"/>
        <v>#N/A</v>
      </c>
      <c r="AY581" s="410" t="e">
        <f t="shared" si="234"/>
        <v>#N/A</v>
      </c>
      <c r="AZ581" s="642">
        <f>(SUMIF('Spring 2023 School'!B:B,Budget!A581,'Spring 2023 School'!AG:AG)+SUMIF('Summer 2023 School'!B:B,Budget!A581,'Summer 2023 School'!AG:AG)+SUMIF('Autumn 2023 School'!B:B,Budget!A581,'Autumn 2023 School'!AG:AG))</f>
        <v>0</v>
      </c>
      <c r="BA581" s="410">
        <f t="shared" si="235"/>
        <v>0</v>
      </c>
      <c r="BI581">
        <f t="shared" si="229"/>
        <v>225</v>
      </c>
      <c r="BJ581">
        <f t="shared" si="230"/>
        <v>0</v>
      </c>
      <c r="BK581">
        <f t="shared" si="231"/>
        <v>0</v>
      </c>
    </row>
    <row r="582" spans="1:63" x14ac:dyDescent="0.35">
      <c r="A582" s="231">
        <v>51383</v>
      </c>
      <c r="B582" t="s">
        <v>695</v>
      </c>
      <c r="C582" s="231">
        <f>IF(ISNA(VLOOKUP($A582,'Spring 2023 PVI'!$B$3:$AF$220,6,FALSE)),0,(VLOOKUP($A582,'Spring 2023 PVI'!$B$3:$AF$220,6,FALSE)))</f>
        <v>0</v>
      </c>
      <c r="D582" s="231">
        <f>IF(ISNA(VLOOKUP($A582,'Summer 2023 PVI'!$B$2:$AF$217,6,FALSE)),0,(VLOOKUP($A582,'Summer 2023 PVI'!$B$2:$AF$217,6,FALSE)))</f>
        <v>0</v>
      </c>
      <c r="E582" s="231">
        <f>IF(ISNA(VLOOKUP($A582,'Autumn 2023 PVI'!$B$2:$AH$214,6,FALSE)),0,(VLOOKUP($A582,'Autumn 2023 PVI'!$B$2:$AH$214,6,FALSE)))</f>
        <v>0</v>
      </c>
      <c r="F582" s="231">
        <f>IF(ISNA(VLOOKUP($A582,'Spring 2023 PVI'!$B$3:$AF$219,9,FALSE)),0,(VLOOKUP($A582,'Spring 2023 PVI'!$B$3:$AF$219,8,FALSE)))</f>
        <v>0</v>
      </c>
      <c r="G582" s="231">
        <f>IF(ISNA(VLOOKUP($A582,'Summer 2023 PVI'!$B$2:$AF$216,9,FALSE)),0,(VLOOKUP($A582,'Summer 2023 PVI'!$B$2:$AF$216,8,FALSE)))</f>
        <v>0</v>
      </c>
      <c r="H582" s="231">
        <f>IF(ISNA(VLOOKUP($A582,'Autumn 2023 PVI'!$B$2:$AH$214,9,FALSE)),0,(VLOOKUP($A582,'Autumn 2023 PVI'!$B$2:$AH$214,9,FALSE)))</f>
        <v>0</v>
      </c>
      <c r="I582" s="231">
        <f>IF(ISNA(VLOOKUP($A582,'Spring 2023 PVI'!$B$3:$AF$219,13,FALSE)),0,(VLOOKUP($A582,'Spring 2023 PVI'!$B$3:$AF$219,13,FALSE)))</f>
        <v>0</v>
      </c>
      <c r="J582" s="231">
        <f>IF(ISNA(VLOOKUP($A582,'Summer 2023 PVI'!$B$2:$AF$216,13,FALSE)),0,(VLOOKUP($A582,'Summer 2023 PVI'!$B$2:$AF$216,13,FALSE)))</f>
        <v>0</v>
      </c>
      <c r="K582" s="231">
        <f>IF(ISNA(VLOOKUP($A582,'Autumn 2023 PVI'!$B$2:$AH$214,13,FALSE)),0,(VLOOKUP($A582,'Autumn 2023 PVI'!$B$2:$AH$214,13,FALSE)))</f>
        <v>0</v>
      </c>
      <c r="L582" s="231">
        <f>IF(ISNA(VLOOKUP($A582,'Spring 2023 PVI'!$B$3:$AF$219,16,FALSE)),0,(VLOOKUP($A582,'Spring 2023 PVI'!$B$3:$AF$219,16,FALSE)))</f>
        <v>0</v>
      </c>
      <c r="M582" s="231">
        <f>IF(ISNA(VLOOKUP($A582,'Summer 2023 PVI'!$B$2:$AF$216,16,FALSE)),0,(VLOOKUP($A582,'Summer 2023 PVI'!$B$2:$AF$216,16,FALSE)))</f>
        <v>0</v>
      </c>
      <c r="N582" s="231">
        <f>IF(ISNA(VLOOKUP($A582,'Autumn 2023 PVI'!$B$2:$AH$214,16,FALSE)),0,(VLOOKUP($A582,'Autumn 2023 PVI'!$B$2:$AH$214,16,FALSE)))</f>
        <v>0</v>
      </c>
      <c r="O582" s="231">
        <f>IF(ISNA(VLOOKUP($A582,'Spring 2023 PVI'!$B$3:$AF$219,3,FALSE)),0,(VLOOKUP($A582,'Spring 2023 PVI'!$B$3:$AF$219,3,FALSE)))</f>
        <v>0</v>
      </c>
      <c r="P582" s="231">
        <f>IF(ISNA(VLOOKUP($A582,'Summer 2023 PVI'!$B$3:$AF$216,3,FALSE)),0,(VLOOKUP($A582,'Summer 2023 PVI'!$B$2:$AF$216,3,FALSE)))</f>
        <v>0</v>
      </c>
      <c r="Q582" s="231">
        <f>IF(ISNA(VLOOKUP($A582,'Autumn 2023 PVI'!$B$2:$AF$214,3,FALSE)),0,(VLOOKUP($A582,'Autumn 2023 PVI'!$B$2:$AF$214,3,FALSE)))</f>
        <v>0</v>
      </c>
      <c r="R582" s="231">
        <f>IF(ISNA(VLOOKUP($A582,'Spring 2023 PVI'!$B$3:$AF$219,10,FALSE)),0,(VLOOKUP($A582,'Spring 2023 PVI'!$B$3:$AF$219,10,FALSE)))</f>
        <v>0</v>
      </c>
      <c r="S582" s="231">
        <f>IF(ISNA(VLOOKUP($A582,'Summer 2023 PVI'!$B$2:$AF$216,10,FALSE)),0,(VLOOKUP($A582,'Summer 2023 PVI'!$B$2:$AF$216,10,FALSE)))</f>
        <v>0</v>
      </c>
      <c r="T582" s="231">
        <f>IF(ISNA(VLOOKUP($A582,'Autumn 2023 PVI'!$B$2:$AH$214,10,FALSE)),0,(VLOOKUP($A582,'Autumn 2023 PVI'!$B$2:$AH$214,10,FALSE)))</f>
        <v>0</v>
      </c>
      <c r="U582" s="231">
        <f>IF(ISNA(VLOOKUP($A582,'Spring 2023 PVI'!$B$3:$AF$219,26,FALSE)),0,(VLOOKUP($A582,'Spring 2023 PVI'!$B$3:$AF$219,26,FALSE)))</f>
        <v>0</v>
      </c>
      <c r="V582" s="231">
        <f>IF(ISNA(VLOOKUP($A582,'Spring 2023 PVI'!$B$3:$AF$219,26,FALSE)),0,(VLOOKUP($A582,'Spring 2023 PVI'!$B$3:$AF$219,26,FALSE)))</f>
        <v>0</v>
      </c>
      <c r="W582" s="231">
        <f>IF(ISNA(VLOOKUP($A582,'Spring 2023 PVI'!$B$3:$AF$219,26,FALSE)),0,(VLOOKUP($A582,'Spring 2023 PVI'!$B$3:$AF$219,26,FALSE)))</f>
        <v>0</v>
      </c>
      <c r="X582" s="231">
        <f>IF(ISNA(VLOOKUP($A582,'Spring 2023 PVI'!$B$3:$AF$219,27,FALSE)),0,(VLOOKUP($A582,'Spring 2023 PVI'!$B$3:$AF$219,27,FALSE)))</f>
        <v>0</v>
      </c>
      <c r="Y582" s="231">
        <f>IF(ISNA(VLOOKUP($A582,'Spring 2023 PVI'!$B$3:$AF$219,27,FALSE)),0,(VLOOKUP($A582,'Spring 2023 PVI'!$B$3:$AF$219,27,FALSE)))</f>
        <v>0</v>
      </c>
      <c r="Z582" s="231">
        <f>IF(ISNA(VLOOKUP($A582,'Spring 2023 PVI'!$B$3:$AF$219,27,FALSE)),0,(VLOOKUP($A582,'Spring 2023 PVI'!$B$3:$AF$219,27,FALSE)))</f>
        <v>0</v>
      </c>
      <c r="AA582" s="231">
        <f>IF(ISNA(VLOOKUP($A582,'Spring 2023 PVI'!$B$3:$AF$219,28,FALSE)),0,(VLOOKUP($A582,'Spring 2023 PVI'!$B$3:$AF$219,28,FALSE)))</f>
        <v>0</v>
      </c>
      <c r="AB582" s="231">
        <f>IF(ISNA(VLOOKUP($A582,'Spring 2023 PVI'!$B$3:$AF$219,28,FALSE)),0,(VLOOKUP($A582,'Spring 2023 PVI'!$B$3:$AF$219,28,FALSE)))</f>
        <v>0</v>
      </c>
      <c r="AC582" s="231">
        <f>IF(ISNA(VLOOKUP($A582,'Spring 2023 PVI'!$B$3:$AF$219,28,FALSE)),0,(VLOOKUP($A582,'Spring 2023 PVI'!$B$3:$AF$219,28,FALSE)))</f>
        <v>0</v>
      </c>
      <c r="AD582" s="384">
        <f t="shared" si="236"/>
        <v>0</v>
      </c>
      <c r="AE582" s="403">
        <v>0</v>
      </c>
      <c r="AF582" s="403">
        <v>0</v>
      </c>
      <c r="AG582" s="403">
        <v>15</v>
      </c>
      <c r="AH582" s="384">
        <f t="shared" si="226"/>
        <v>0</v>
      </c>
      <c r="AI582" s="384">
        <f t="shared" si="227"/>
        <v>0</v>
      </c>
      <c r="AJ582" s="384">
        <f t="shared" si="228"/>
        <v>45.6</v>
      </c>
      <c r="AK582" s="384">
        <f t="shared" si="237"/>
        <v>45.6</v>
      </c>
      <c r="AL582" s="403">
        <f>IF(ISNA(VLOOKUP($A582,'Spring 2023 PVI'!$B590:$AD590,29,FALSE)),0,(VLOOKUP($A582,'Spring 2023 PVI'!$B590:$AD590,29,FALSE)))</f>
        <v>0</v>
      </c>
      <c r="AM582" s="403">
        <f>IF(ISNA(VLOOKUP($A582,'Spring 2023 PVI'!$B590:$AZ590,30,FALSE)),0,(VLOOKUP($A582,'Spring 2023 PVI'!$B590:$AZ590,30,FALSE)))</f>
        <v>0</v>
      </c>
      <c r="AN582" s="402">
        <f t="shared" si="238"/>
        <v>0</v>
      </c>
      <c r="AO582" s="404">
        <f t="shared" si="239"/>
        <v>0</v>
      </c>
      <c r="AP582" s="384">
        <f t="shared" si="240"/>
        <v>45.6</v>
      </c>
      <c r="AQ582" s="403"/>
      <c r="AR582" s="403" t="e">
        <f>VLOOKUP($A582,'Data EYFSS Indica'!$C:$AQ,27,0)</f>
        <v>#N/A</v>
      </c>
      <c r="AS582" s="403" t="e">
        <f>VLOOKUP($A582,'Data EYFSS Indica'!$C:$AQ,28,0)</f>
        <v>#N/A</v>
      </c>
      <c r="AT582" s="409" t="e">
        <f t="shared" si="241"/>
        <v>#N/A</v>
      </c>
      <c r="AU582" s="409" t="e">
        <f>(VLOOKUP($A582,'Data EYFSS Indica'!$C:$AQ,24,0))/3.2*AU$3</f>
        <v>#N/A</v>
      </c>
      <c r="AV582" s="413" t="e">
        <f t="shared" si="242"/>
        <v>#N/A</v>
      </c>
      <c r="AW582" s="410" t="e">
        <f t="shared" si="232"/>
        <v>#N/A</v>
      </c>
      <c r="AX582" s="410" t="e">
        <f t="shared" si="233"/>
        <v>#N/A</v>
      </c>
      <c r="AY582" s="410" t="e">
        <f t="shared" si="234"/>
        <v>#N/A</v>
      </c>
      <c r="AZ582" s="642">
        <f>(SUMIF('Spring 2023 School'!B:B,Budget!A582,'Spring 2023 School'!AG:AG)+SUMIF('Summer 2023 School'!B:B,Budget!A582,'Summer 2023 School'!AG:AG)+SUMIF('Autumn 2023 School'!B:B,Budget!A582,'Autumn 2023 School'!AG:AG))</f>
        <v>0</v>
      </c>
      <c r="BA582" s="410">
        <f t="shared" si="235"/>
        <v>0</v>
      </c>
      <c r="BI582">
        <f t="shared" si="229"/>
        <v>0</v>
      </c>
      <c r="BJ582">
        <f t="shared" si="230"/>
        <v>0</v>
      </c>
      <c r="BK582">
        <f t="shared" si="231"/>
        <v>225</v>
      </c>
    </row>
    <row r="583" spans="1:63" x14ac:dyDescent="0.35">
      <c r="A583" s="231">
        <v>51418</v>
      </c>
      <c r="B583" t="s">
        <v>696</v>
      </c>
      <c r="C583" s="231">
        <f>IF(ISNA(VLOOKUP($A583,'Spring 2023 PVI'!$B$3:$AF$220,6,FALSE)),0,(VLOOKUP($A583,'Spring 2023 PVI'!$B$3:$AF$220,6,FALSE)))</f>
        <v>0</v>
      </c>
      <c r="D583" s="231">
        <f>IF(ISNA(VLOOKUP($A583,'Summer 2023 PVI'!$B$2:$AF$217,6,FALSE)),0,(VLOOKUP($A583,'Summer 2023 PVI'!$B$2:$AF$217,6,FALSE)))</f>
        <v>0</v>
      </c>
      <c r="E583" s="231">
        <f>IF(ISNA(VLOOKUP($A583,'Autumn 2023 PVI'!$B$2:$AH$214,6,FALSE)),0,(VLOOKUP($A583,'Autumn 2023 PVI'!$B$2:$AH$214,6,FALSE)))</f>
        <v>0</v>
      </c>
      <c r="F583" s="231">
        <f>IF(ISNA(VLOOKUP($A583,'Spring 2023 PVI'!$B$3:$AF$219,9,FALSE)),0,(VLOOKUP($A583,'Spring 2023 PVI'!$B$3:$AF$219,8,FALSE)))</f>
        <v>0</v>
      </c>
      <c r="G583" s="231">
        <f>IF(ISNA(VLOOKUP($A583,'Summer 2023 PVI'!$B$2:$AF$216,9,FALSE)),0,(VLOOKUP($A583,'Summer 2023 PVI'!$B$2:$AF$216,8,FALSE)))</f>
        <v>0</v>
      </c>
      <c r="H583" s="231">
        <f>IF(ISNA(VLOOKUP($A583,'Autumn 2023 PVI'!$B$2:$AH$214,9,FALSE)),0,(VLOOKUP($A583,'Autumn 2023 PVI'!$B$2:$AH$214,9,FALSE)))</f>
        <v>0</v>
      </c>
      <c r="I583" s="231">
        <f>IF(ISNA(VLOOKUP($A583,'Spring 2023 PVI'!$B$3:$AF$219,13,FALSE)),0,(VLOOKUP($A583,'Spring 2023 PVI'!$B$3:$AF$219,13,FALSE)))</f>
        <v>0</v>
      </c>
      <c r="J583" s="231">
        <f>IF(ISNA(VLOOKUP($A583,'Summer 2023 PVI'!$B$2:$AF$216,13,FALSE)),0,(VLOOKUP($A583,'Summer 2023 PVI'!$B$2:$AF$216,13,FALSE)))</f>
        <v>0</v>
      </c>
      <c r="K583" s="231">
        <f>IF(ISNA(VLOOKUP($A583,'Autumn 2023 PVI'!$B$2:$AH$214,13,FALSE)),0,(VLOOKUP($A583,'Autumn 2023 PVI'!$B$2:$AH$214,13,FALSE)))</f>
        <v>0</v>
      </c>
      <c r="L583" s="231">
        <f>IF(ISNA(VLOOKUP($A583,'Spring 2023 PVI'!$B$3:$AF$219,16,FALSE)),0,(VLOOKUP($A583,'Spring 2023 PVI'!$B$3:$AF$219,16,FALSE)))</f>
        <v>0</v>
      </c>
      <c r="M583" s="231">
        <f>IF(ISNA(VLOOKUP($A583,'Summer 2023 PVI'!$B$2:$AF$216,16,FALSE)),0,(VLOOKUP($A583,'Summer 2023 PVI'!$B$2:$AF$216,16,FALSE)))</f>
        <v>0</v>
      </c>
      <c r="N583" s="231">
        <f>IF(ISNA(VLOOKUP($A583,'Autumn 2023 PVI'!$B$2:$AH$214,16,FALSE)),0,(VLOOKUP($A583,'Autumn 2023 PVI'!$B$2:$AH$214,16,FALSE)))</f>
        <v>0</v>
      </c>
      <c r="O583" s="231">
        <f>IF(ISNA(VLOOKUP($A583,'Spring 2023 PVI'!$B$3:$AF$219,3,FALSE)),0,(VLOOKUP($A583,'Spring 2023 PVI'!$B$3:$AF$219,3,FALSE)))</f>
        <v>0</v>
      </c>
      <c r="P583" s="231">
        <f>IF(ISNA(VLOOKUP($A583,'Summer 2023 PVI'!$B$3:$AF$216,3,FALSE)),0,(VLOOKUP($A583,'Summer 2023 PVI'!$B$2:$AF$216,3,FALSE)))</f>
        <v>0</v>
      </c>
      <c r="Q583" s="231">
        <f>IF(ISNA(VLOOKUP($A583,'Autumn 2023 PVI'!$B$2:$AF$214,3,FALSE)),0,(VLOOKUP($A583,'Autumn 2023 PVI'!$B$2:$AF$214,3,FALSE)))</f>
        <v>0</v>
      </c>
      <c r="R583" s="231">
        <f>IF(ISNA(VLOOKUP($A583,'Spring 2023 PVI'!$B$3:$AF$219,10,FALSE)),0,(VLOOKUP($A583,'Spring 2023 PVI'!$B$3:$AF$219,10,FALSE)))</f>
        <v>0</v>
      </c>
      <c r="S583" s="231">
        <f>IF(ISNA(VLOOKUP($A583,'Summer 2023 PVI'!$B$2:$AF$216,10,FALSE)),0,(VLOOKUP($A583,'Summer 2023 PVI'!$B$2:$AF$216,10,FALSE)))</f>
        <v>0</v>
      </c>
      <c r="T583" s="231">
        <f>IF(ISNA(VLOOKUP($A583,'Autumn 2023 PVI'!$B$2:$AH$214,10,FALSE)),0,(VLOOKUP($A583,'Autumn 2023 PVI'!$B$2:$AH$214,10,FALSE)))</f>
        <v>0</v>
      </c>
      <c r="U583" s="231">
        <f>IF(ISNA(VLOOKUP($A583,'Spring 2023 PVI'!$B$3:$AF$219,26,FALSE)),0,(VLOOKUP($A583,'Spring 2023 PVI'!$B$3:$AF$219,26,FALSE)))</f>
        <v>0</v>
      </c>
      <c r="V583" s="231">
        <f>IF(ISNA(VLOOKUP($A583,'Spring 2023 PVI'!$B$3:$AF$219,26,FALSE)),0,(VLOOKUP($A583,'Spring 2023 PVI'!$B$3:$AF$219,26,FALSE)))</f>
        <v>0</v>
      </c>
      <c r="W583" s="231">
        <f>IF(ISNA(VLOOKUP($A583,'Spring 2023 PVI'!$B$3:$AF$219,26,FALSE)),0,(VLOOKUP($A583,'Spring 2023 PVI'!$B$3:$AF$219,26,FALSE)))</f>
        <v>0</v>
      </c>
      <c r="X583" s="231">
        <f>IF(ISNA(VLOOKUP($A583,'Spring 2023 PVI'!$B$3:$AF$219,27,FALSE)),0,(VLOOKUP($A583,'Spring 2023 PVI'!$B$3:$AF$219,27,FALSE)))</f>
        <v>0</v>
      </c>
      <c r="Y583" s="231">
        <f>IF(ISNA(VLOOKUP($A583,'Spring 2023 PVI'!$B$3:$AF$219,27,FALSE)),0,(VLOOKUP($A583,'Spring 2023 PVI'!$B$3:$AF$219,27,FALSE)))</f>
        <v>0</v>
      </c>
      <c r="Z583" s="231">
        <f>IF(ISNA(VLOOKUP($A583,'Spring 2023 PVI'!$B$3:$AF$219,27,FALSE)),0,(VLOOKUP($A583,'Spring 2023 PVI'!$B$3:$AF$219,27,FALSE)))</f>
        <v>0</v>
      </c>
      <c r="AA583" s="231">
        <f>IF(ISNA(VLOOKUP($A583,'Spring 2023 PVI'!$B$3:$AF$219,28,FALSE)),0,(VLOOKUP($A583,'Spring 2023 PVI'!$B$3:$AF$219,28,FALSE)))</f>
        <v>0</v>
      </c>
      <c r="AB583" s="231">
        <f>IF(ISNA(VLOOKUP($A583,'Spring 2023 PVI'!$B$3:$AF$219,28,FALSE)),0,(VLOOKUP($A583,'Spring 2023 PVI'!$B$3:$AF$219,28,FALSE)))</f>
        <v>0</v>
      </c>
      <c r="AC583" s="231">
        <f>IF(ISNA(VLOOKUP($A583,'Spring 2023 PVI'!$B$3:$AF$219,28,FALSE)),0,(VLOOKUP($A583,'Spring 2023 PVI'!$B$3:$AF$219,28,FALSE)))</f>
        <v>0</v>
      </c>
      <c r="AD583" s="384">
        <f t="shared" si="236"/>
        <v>0</v>
      </c>
      <c r="AE583" s="403">
        <v>15</v>
      </c>
      <c r="AF583" s="403">
        <v>15</v>
      </c>
      <c r="AG583" s="403">
        <v>120</v>
      </c>
      <c r="AH583" s="384">
        <f t="shared" si="226"/>
        <v>347.7</v>
      </c>
      <c r="AI583" s="384">
        <f t="shared" si="227"/>
        <v>165.29999999999998</v>
      </c>
      <c r="AJ583" s="384">
        <f t="shared" si="228"/>
        <v>364.8</v>
      </c>
      <c r="AK583" s="384">
        <f t="shared" si="237"/>
        <v>877.8</v>
      </c>
      <c r="AL583" s="403">
        <f>IF(ISNA(VLOOKUP($A583,'Spring 2023 PVI'!$B591:$AD591,29,FALSE)),0,(VLOOKUP($A583,'Spring 2023 PVI'!$B591:$AD591,29,FALSE)))</f>
        <v>0</v>
      </c>
      <c r="AM583" s="403">
        <f>IF(ISNA(VLOOKUP($A583,'Spring 2023 PVI'!$B591:$AZ591,30,FALSE)),0,(VLOOKUP($A583,'Spring 2023 PVI'!$B591:$AZ591,30,FALSE)))</f>
        <v>0</v>
      </c>
      <c r="AN583" s="402">
        <f t="shared" si="238"/>
        <v>0</v>
      </c>
      <c r="AO583" s="404">
        <f t="shared" si="239"/>
        <v>0</v>
      </c>
      <c r="AP583" s="384">
        <f t="shared" si="240"/>
        <v>877.8</v>
      </c>
      <c r="AQ583" s="403"/>
      <c r="AR583" s="403" t="e">
        <f>VLOOKUP($A583,'Data EYFSS Indica'!$C:$AQ,27,0)</f>
        <v>#N/A</v>
      </c>
      <c r="AS583" s="403" t="e">
        <f>VLOOKUP($A583,'Data EYFSS Indica'!$C:$AQ,28,0)</f>
        <v>#N/A</v>
      </c>
      <c r="AT583" s="409" t="e">
        <f t="shared" si="241"/>
        <v>#N/A</v>
      </c>
      <c r="AU583" s="409" t="e">
        <f>(VLOOKUP($A583,'Data EYFSS Indica'!$C:$AQ,24,0))/3.2*AU$3</f>
        <v>#N/A</v>
      </c>
      <c r="AV583" s="413" t="e">
        <f t="shared" si="242"/>
        <v>#N/A</v>
      </c>
      <c r="AW583" s="410" t="e">
        <f t="shared" si="232"/>
        <v>#N/A</v>
      </c>
      <c r="AX583" s="410" t="e">
        <f t="shared" si="233"/>
        <v>#N/A</v>
      </c>
      <c r="AY583" s="410" t="e">
        <f t="shared" si="234"/>
        <v>#N/A</v>
      </c>
      <c r="AZ583" s="642">
        <f>(SUMIF('Spring 2023 School'!B:B,Budget!A583,'Spring 2023 School'!AG:AG)+SUMIF('Summer 2023 School'!B:B,Budget!A583,'Summer 2023 School'!AG:AG)+SUMIF('Autumn 2023 School'!B:B,Budget!A583,'Autumn 2023 School'!AG:AG))</f>
        <v>0</v>
      </c>
      <c r="BA583" s="410">
        <f t="shared" si="235"/>
        <v>0</v>
      </c>
      <c r="BI583">
        <f t="shared" si="229"/>
        <v>225</v>
      </c>
      <c r="BJ583">
        <f t="shared" si="230"/>
        <v>225</v>
      </c>
      <c r="BK583">
        <f t="shared" si="231"/>
        <v>1800</v>
      </c>
    </row>
    <row r="584" spans="1:63" x14ac:dyDescent="0.35">
      <c r="A584" s="231">
        <v>51426</v>
      </c>
      <c r="B584" t="s">
        <v>697</v>
      </c>
      <c r="C584" s="231">
        <f>IF(ISNA(VLOOKUP($A584,'Spring 2023 PVI'!$B$3:$AF$220,6,FALSE)),0,(VLOOKUP($A584,'Spring 2023 PVI'!$B$3:$AF$220,6,FALSE)))</f>
        <v>0</v>
      </c>
      <c r="D584" s="231">
        <f>IF(ISNA(VLOOKUP($A584,'Summer 2023 PVI'!$B$2:$AF$217,6,FALSE)),0,(VLOOKUP($A584,'Summer 2023 PVI'!$B$2:$AF$217,6,FALSE)))</f>
        <v>0</v>
      </c>
      <c r="E584" s="231">
        <f>IF(ISNA(VLOOKUP($A584,'Autumn 2023 PVI'!$B$2:$AH$214,6,FALSE)),0,(VLOOKUP($A584,'Autumn 2023 PVI'!$B$2:$AH$214,6,FALSE)))</f>
        <v>0</v>
      </c>
      <c r="F584" s="231">
        <f>IF(ISNA(VLOOKUP($A584,'Spring 2023 PVI'!$B$3:$AF$219,9,FALSE)),0,(VLOOKUP($A584,'Spring 2023 PVI'!$B$3:$AF$219,8,FALSE)))</f>
        <v>0</v>
      </c>
      <c r="G584" s="231">
        <f>IF(ISNA(VLOOKUP($A584,'Summer 2023 PVI'!$B$2:$AF$216,9,FALSE)),0,(VLOOKUP($A584,'Summer 2023 PVI'!$B$2:$AF$216,8,FALSE)))</f>
        <v>0</v>
      </c>
      <c r="H584" s="231">
        <f>IF(ISNA(VLOOKUP($A584,'Autumn 2023 PVI'!$B$2:$AH$214,9,FALSE)),0,(VLOOKUP($A584,'Autumn 2023 PVI'!$B$2:$AH$214,9,FALSE)))</f>
        <v>0</v>
      </c>
      <c r="I584" s="231">
        <f>IF(ISNA(VLOOKUP($A584,'Spring 2023 PVI'!$B$3:$AF$219,13,FALSE)),0,(VLOOKUP($A584,'Spring 2023 PVI'!$B$3:$AF$219,13,FALSE)))</f>
        <v>0</v>
      </c>
      <c r="J584" s="231">
        <f>IF(ISNA(VLOOKUP($A584,'Summer 2023 PVI'!$B$2:$AF$216,13,FALSE)),0,(VLOOKUP($A584,'Summer 2023 PVI'!$B$2:$AF$216,13,FALSE)))</f>
        <v>0</v>
      </c>
      <c r="K584" s="231">
        <f>IF(ISNA(VLOOKUP($A584,'Autumn 2023 PVI'!$B$2:$AH$214,13,FALSE)),0,(VLOOKUP($A584,'Autumn 2023 PVI'!$B$2:$AH$214,13,FALSE)))</f>
        <v>0</v>
      </c>
      <c r="L584" s="231">
        <f>IF(ISNA(VLOOKUP($A584,'Spring 2023 PVI'!$B$3:$AF$219,16,FALSE)),0,(VLOOKUP($A584,'Spring 2023 PVI'!$B$3:$AF$219,16,FALSE)))</f>
        <v>0</v>
      </c>
      <c r="M584" s="231">
        <f>IF(ISNA(VLOOKUP($A584,'Summer 2023 PVI'!$B$2:$AF$216,16,FALSE)),0,(VLOOKUP($A584,'Summer 2023 PVI'!$B$2:$AF$216,16,FALSE)))</f>
        <v>0</v>
      </c>
      <c r="N584" s="231">
        <f>IF(ISNA(VLOOKUP($A584,'Autumn 2023 PVI'!$B$2:$AH$214,16,FALSE)),0,(VLOOKUP($A584,'Autumn 2023 PVI'!$B$2:$AH$214,16,FALSE)))</f>
        <v>0</v>
      </c>
      <c r="O584" s="231">
        <f>IF(ISNA(VLOOKUP($A584,'Spring 2023 PVI'!$B$3:$AF$219,3,FALSE)),0,(VLOOKUP($A584,'Spring 2023 PVI'!$B$3:$AF$219,3,FALSE)))</f>
        <v>0</v>
      </c>
      <c r="P584" s="231">
        <f>IF(ISNA(VLOOKUP($A584,'Summer 2023 PVI'!$B$3:$AF$216,3,FALSE)),0,(VLOOKUP($A584,'Summer 2023 PVI'!$B$2:$AF$216,3,FALSE)))</f>
        <v>0</v>
      </c>
      <c r="Q584" s="231">
        <f>IF(ISNA(VLOOKUP($A584,'Autumn 2023 PVI'!$B$2:$AF$214,3,FALSE)),0,(VLOOKUP($A584,'Autumn 2023 PVI'!$B$2:$AF$214,3,FALSE)))</f>
        <v>0</v>
      </c>
      <c r="R584" s="231">
        <f>IF(ISNA(VLOOKUP($A584,'Spring 2023 PVI'!$B$3:$AF$219,10,FALSE)),0,(VLOOKUP($A584,'Spring 2023 PVI'!$B$3:$AF$219,10,FALSE)))</f>
        <v>0</v>
      </c>
      <c r="S584" s="231">
        <f>IF(ISNA(VLOOKUP($A584,'Summer 2023 PVI'!$B$2:$AF$216,10,FALSE)),0,(VLOOKUP($A584,'Summer 2023 PVI'!$B$2:$AF$216,10,FALSE)))</f>
        <v>0</v>
      </c>
      <c r="T584" s="231">
        <f>IF(ISNA(VLOOKUP($A584,'Autumn 2023 PVI'!$B$2:$AH$214,10,FALSE)),0,(VLOOKUP($A584,'Autumn 2023 PVI'!$B$2:$AH$214,10,FALSE)))</f>
        <v>0</v>
      </c>
      <c r="U584" s="231">
        <f>IF(ISNA(VLOOKUP($A584,'Spring 2023 PVI'!$B$3:$AF$219,26,FALSE)),0,(VLOOKUP($A584,'Spring 2023 PVI'!$B$3:$AF$219,26,FALSE)))</f>
        <v>0</v>
      </c>
      <c r="V584" s="231">
        <f>IF(ISNA(VLOOKUP($A584,'Spring 2023 PVI'!$B$3:$AF$219,26,FALSE)),0,(VLOOKUP($A584,'Spring 2023 PVI'!$B$3:$AF$219,26,FALSE)))</f>
        <v>0</v>
      </c>
      <c r="W584" s="231">
        <f>IF(ISNA(VLOOKUP($A584,'Spring 2023 PVI'!$B$3:$AF$219,26,FALSE)),0,(VLOOKUP($A584,'Spring 2023 PVI'!$B$3:$AF$219,26,FALSE)))</f>
        <v>0</v>
      </c>
      <c r="X584" s="231">
        <f>IF(ISNA(VLOOKUP($A584,'Spring 2023 PVI'!$B$3:$AF$219,27,FALSE)),0,(VLOOKUP($A584,'Spring 2023 PVI'!$B$3:$AF$219,27,FALSE)))</f>
        <v>0</v>
      </c>
      <c r="Y584" s="231">
        <f>IF(ISNA(VLOOKUP($A584,'Spring 2023 PVI'!$B$3:$AF$219,27,FALSE)),0,(VLOOKUP($A584,'Spring 2023 PVI'!$B$3:$AF$219,27,FALSE)))</f>
        <v>0</v>
      </c>
      <c r="Z584" s="231">
        <f>IF(ISNA(VLOOKUP($A584,'Spring 2023 PVI'!$B$3:$AF$219,27,FALSE)),0,(VLOOKUP($A584,'Spring 2023 PVI'!$B$3:$AF$219,27,FALSE)))</f>
        <v>0</v>
      </c>
      <c r="AA584" s="231">
        <f>IF(ISNA(VLOOKUP($A584,'Spring 2023 PVI'!$B$3:$AF$219,28,FALSE)),0,(VLOOKUP($A584,'Spring 2023 PVI'!$B$3:$AF$219,28,FALSE)))</f>
        <v>0</v>
      </c>
      <c r="AB584" s="231">
        <f>IF(ISNA(VLOOKUP($A584,'Spring 2023 PVI'!$B$3:$AF$219,28,FALSE)),0,(VLOOKUP($A584,'Spring 2023 PVI'!$B$3:$AF$219,28,FALSE)))</f>
        <v>0</v>
      </c>
      <c r="AC584" s="231">
        <f>IF(ISNA(VLOOKUP($A584,'Spring 2023 PVI'!$B$3:$AF$219,28,FALSE)),0,(VLOOKUP($A584,'Spring 2023 PVI'!$B$3:$AF$219,28,FALSE)))</f>
        <v>0</v>
      </c>
      <c r="AD584" s="384">
        <f t="shared" si="236"/>
        <v>0</v>
      </c>
      <c r="AE584" s="403">
        <v>75</v>
      </c>
      <c r="AF584" s="403">
        <v>75</v>
      </c>
      <c r="AG584" s="403">
        <v>105</v>
      </c>
      <c r="AH584" s="384">
        <f t="shared" si="226"/>
        <v>1738.5</v>
      </c>
      <c r="AI584" s="384">
        <f t="shared" si="227"/>
        <v>826.5</v>
      </c>
      <c r="AJ584" s="384">
        <f t="shared" si="228"/>
        <v>319.2</v>
      </c>
      <c r="AK584" s="384">
        <f t="shared" si="237"/>
        <v>2884.2</v>
      </c>
      <c r="AL584" s="403">
        <f>IF(ISNA(VLOOKUP($A584,'Spring 2023 PVI'!$B592:$AD592,29,FALSE)),0,(VLOOKUP($A584,'Spring 2023 PVI'!$B592:$AD592,29,FALSE)))</f>
        <v>0</v>
      </c>
      <c r="AM584" s="403">
        <f>IF(ISNA(VLOOKUP($A584,'Spring 2023 PVI'!$B592:$AZ592,30,FALSE)),0,(VLOOKUP($A584,'Spring 2023 PVI'!$B592:$AZ592,30,FALSE)))</f>
        <v>0</v>
      </c>
      <c r="AN584" s="402">
        <f t="shared" si="238"/>
        <v>0</v>
      </c>
      <c r="AO584" s="404">
        <f t="shared" si="239"/>
        <v>0</v>
      </c>
      <c r="AP584" s="384">
        <f t="shared" si="240"/>
        <v>2884.2</v>
      </c>
      <c r="AQ584" s="403"/>
      <c r="AR584" s="403" t="e">
        <f>VLOOKUP($A584,'Data EYFSS Indica'!$C:$AQ,27,0)</f>
        <v>#N/A</v>
      </c>
      <c r="AS584" s="403" t="e">
        <f>VLOOKUP($A584,'Data EYFSS Indica'!$C:$AQ,28,0)</f>
        <v>#N/A</v>
      </c>
      <c r="AT584" s="409" t="e">
        <f t="shared" si="241"/>
        <v>#N/A</v>
      </c>
      <c r="AU584" s="409" t="e">
        <f>(VLOOKUP($A584,'Data EYFSS Indica'!$C:$AQ,24,0))/3.2*AU$3</f>
        <v>#N/A</v>
      </c>
      <c r="AV584" s="413" t="e">
        <f t="shared" si="242"/>
        <v>#N/A</v>
      </c>
      <c r="AW584" s="410" t="e">
        <f t="shared" si="232"/>
        <v>#N/A</v>
      </c>
      <c r="AX584" s="410" t="e">
        <f t="shared" si="233"/>
        <v>#N/A</v>
      </c>
      <c r="AY584" s="410" t="e">
        <f t="shared" si="234"/>
        <v>#N/A</v>
      </c>
      <c r="AZ584" s="642">
        <f>(SUMIF('Spring 2023 School'!B:B,Budget!A584,'Spring 2023 School'!AG:AG)+SUMIF('Summer 2023 School'!B:B,Budget!A584,'Summer 2023 School'!AG:AG)+SUMIF('Autumn 2023 School'!B:B,Budget!A584,'Autumn 2023 School'!AG:AG))</f>
        <v>1</v>
      </c>
      <c r="BA584" s="410">
        <f t="shared" si="235"/>
        <v>910</v>
      </c>
      <c r="BI584">
        <f t="shared" si="229"/>
        <v>1125</v>
      </c>
      <c r="BJ584">
        <f t="shared" si="230"/>
        <v>1125</v>
      </c>
      <c r="BK584">
        <f t="shared" si="231"/>
        <v>1575</v>
      </c>
    </row>
    <row r="585" spans="1:63" x14ac:dyDescent="0.35">
      <c r="A585" s="231">
        <v>51430</v>
      </c>
      <c r="B585" t="s">
        <v>1222</v>
      </c>
      <c r="C585" s="231">
        <f>IF(ISNA(VLOOKUP($A585,'Spring 2023 PVI'!$B$3:$AF$220,6,FALSE)),0,(VLOOKUP($A585,'Spring 2023 PVI'!$B$3:$AF$220,6,FALSE)))</f>
        <v>0</v>
      </c>
      <c r="D585" s="231">
        <f>IF(ISNA(VLOOKUP($A585,'Summer 2023 PVI'!$B$2:$AF$217,6,FALSE)),0,(VLOOKUP($A585,'Summer 2023 PVI'!$B$2:$AF$217,6,FALSE)))</f>
        <v>0</v>
      </c>
      <c r="E585" s="231">
        <f>IF(ISNA(VLOOKUP($A585,'Autumn 2023 PVI'!$B$2:$AH$214,6,FALSE)),0,(VLOOKUP($A585,'Autumn 2023 PVI'!$B$2:$AH$214,6,FALSE)))</f>
        <v>0</v>
      </c>
      <c r="F585" s="231">
        <f>IF(ISNA(VLOOKUP($A585,'Spring 2023 PVI'!$B$3:$AF$219,9,FALSE)),0,(VLOOKUP($A585,'Spring 2023 PVI'!$B$3:$AF$219,8,FALSE)))</f>
        <v>0</v>
      </c>
      <c r="G585" s="231">
        <f>IF(ISNA(VLOOKUP($A585,'Summer 2023 PVI'!$B$2:$AF$216,9,FALSE)),0,(VLOOKUP($A585,'Summer 2023 PVI'!$B$2:$AF$216,8,FALSE)))</f>
        <v>0</v>
      </c>
      <c r="H585" s="231">
        <f>IF(ISNA(VLOOKUP($A585,'Autumn 2023 PVI'!$B$2:$AH$214,9,FALSE)),0,(VLOOKUP($A585,'Autumn 2023 PVI'!$B$2:$AH$214,9,FALSE)))</f>
        <v>0</v>
      </c>
      <c r="I585" s="231">
        <f>IF(ISNA(VLOOKUP($A585,'Spring 2023 PVI'!$B$3:$AF$219,13,FALSE)),0,(VLOOKUP($A585,'Spring 2023 PVI'!$B$3:$AF$219,13,FALSE)))</f>
        <v>0</v>
      </c>
      <c r="J585" s="231">
        <f>IF(ISNA(VLOOKUP($A585,'Summer 2023 PVI'!$B$2:$AF$216,13,FALSE)),0,(VLOOKUP($A585,'Summer 2023 PVI'!$B$2:$AF$216,13,FALSE)))</f>
        <v>0</v>
      </c>
      <c r="K585" s="231">
        <f>IF(ISNA(VLOOKUP($A585,'Autumn 2023 PVI'!$B$2:$AH$214,13,FALSE)),0,(VLOOKUP($A585,'Autumn 2023 PVI'!$B$2:$AH$214,13,FALSE)))</f>
        <v>0</v>
      </c>
      <c r="L585" s="231">
        <f>IF(ISNA(VLOOKUP($A585,'Spring 2023 PVI'!$B$3:$AF$219,16,FALSE)),0,(VLOOKUP($A585,'Spring 2023 PVI'!$B$3:$AF$219,16,FALSE)))</f>
        <v>0</v>
      </c>
      <c r="M585" s="231">
        <f>IF(ISNA(VLOOKUP($A585,'Summer 2023 PVI'!$B$2:$AF$216,16,FALSE)),0,(VLOOKUP($A585,'Summer 2023 PVI'!$B$2:$AF$216,16,FALSE)))</f>
        <v>0</v>
      </c>
      <c r="N585" s="231">
        <f>IF(ISNA(VLOOKUP($A585,'Autumn 2023 PVI'!$B$2:$AH$214,16,FALSE)),0,(VLOOKUP($A585,'Autumn 2023 PVI'!$B$2:$AH$214,16,FALSE)))</f>
        <v>0</v>
      </c>
      <c r="O585" s="231">
        <f>IF(ISNA(VLOOKUP($A585,'Spring 2023 PVI'!$B$3:$AF$219,3,FALSE)),0,(VLOOKUP($A585,'Spring 2023 PVI'!$B$3:$AF$219,3,FALSE)))</f>
        <v>0</v>
      </c>
      <c r="P585" s="231">
        <f>IF(ISNA(VLOOKUP($A585,'Summer 2023 PVI'!$B$3:$AF$216,3,FALSE)),0,(VLOOKUP($A585,'Summer 2023 PVI'!$B$2:$AF$216,3,FALSE)))</f>
        <v>0</v>
      </c>
      <c r="Q585" s="231">
        <f>IF(ISNA(VLOOKUP($A585,'Autumn 2023 PVI'!$B$2:$AF$214,3,FALSE)),0,(VLOOKUP($A585,'Autumn 2023 PVI'!$B$2:$AF$214,3,FALSE)))</f>
        <v>0</v>
      </c>
      <c r="R585" s="231">
        <f>IF(ISNA(VLOOKUP($A585,'Spring 2023 PVI'!$B$3:$AF$219,10,FALSE)),0,(VLOOKUP($A585,'Spring 2023 PVI'!$B$3:$AF$219,10,FALSE)))</f>
        <v>0</v>
      </c>
      <c r="S585" s="231">
        <f>IF(ISNA(VLOOKUP($A585,'Summer 2023 PVI'!$B$2:$AF$216,10,FALSE)),0,(VLOOKUP($A585,'Summer 2023 PVI'!$B$2:$AF$216,10,FALSE)))</f>
        <v>0</v>
      </c>
      <c r="T585" s="231">
        <f>IF(ISNA(VLOOKUP($A585,'Autumn 2023 PVI'!$B$2:$AH$214,10,FALSE)),0,(VLOOKUP($A585,'Autumn 2023 PVI'!$B$2:$AH$214,10,FALSE)))</f>
        <v>0</v>
      </c>
      <c r="U585" s="231">
        <f>IF(ISNA(VLOOKUP($A585,'Spring 2023 PVI'!$B$3:$AF$219,26,FALSE)),0,(VLOOKUP($A585,'Spring 2023 PVI'!$B$3:$AF$219,26,FALSE)))</f>
        <v>0</v>
      </c>
      <c r="V585" s="231">
        <f>IF(ISNA(VLOOKUP($A585,'Spring 2023 PVI'!$B$3:$AF$219,26,FALSE)),0,(VLOOKUP($A585,'Spring 2023 PVI'!$B$3:$AF$219,26,FALSE)))</f>
        <v>0</v>
      </c>
      <c r="W585" s="231">
        <f>IF(ISNA(VLOOKUP($A585,'Spring 2023 PVI'!$B$3:$AF$219,26,FALSE)),0,(VLOOKUP($A585,'Spring 2023 PVI'!$B$3:$AF$219,26,FALSE)))</f>
        <v>0</v>
      </c>
      <c r="X585" s="231">
        <f>IF(ISNA(VLOOKUP($A585,'Spring 2023 PVI'!$B$3:$AF$219,27,FALSE)),0,(VLOOKUP($A585,'Spring 2023 PVI'!$B$3:$AF$219,27,FALSE)))</f>
        <v>0</v>
      </c>
      <c r="Y585" s="231">
        <f>IF(ISNA(VLOOKUP($A585,'Spring 2023 PVI'!$B$3:$AF$219,27,FALSE)),0,(VLOOKUP($A585,'Spring 2023 PVI'!$B$3:$AF$219,27,FALSE)))</f>
        <v>0</v>
      </c>
      <c r="Z585" s="231">
        <f>IF(ISNA(VLOOKUP($A585,'Spring 2023 PVI'!$B$3:$AF$219,27,FALSE)),0,(VLOOKUP($A585,'Spring 2023 PVI'!$B$3:$AF$219,27,FALSE)))</f>
        <v>0</v>
      </c>
      <c r="AA585" s="231">
        <f>IF(ISNA(VLOOKUP($A585,'Spring 2023 PVI'!$B$3:$AF$219,28,FALSE)),0,(VLOOKUP($A585,'Spring 2023 PVI'!$B$3:$AF$219,28,FALSE)))</f>
        <v>0</v>
      </c>
      <c r="AB585" s="231">
        <f>IF(ISNA(VLOOKUP($A585,'Spring 2023 PVI'!$B$3:$AF$219,28,FALSE)),0,(VLOOKUP($A585,'Spring 2023 PVI'!$B$3:$AF$219,28,FALSE)))</f>
        <v>0</v>
      </c>
      <c r="AC585" s="231">
        <f>IF(ISNA(VLOOKUP($A585,'Spring 2023 PVI'!$B$3:$AF$219,28,FALSE)),0,(VLOOKUP($A585,'Spring 2023 PVI'!$B$3:$AF$219,28,FALSE)))</f>
        <v>0</v>
      </c>
      <c r="AD585" s="384">
        <f t="shared" si="236"/>
        <v>0</v>
      </c>
      <c r="AE585" s="403">
        <v>0</v>
      </c>
      <c r="AF585" s="403">
        <v>0</v>
      </c>
      <c r="AG585" s="403">
        <v>0</v>
      </c>
      <c r="AH585" s="384">
        <f t="shared" si="226"/>
        <v>0</v>
      </c>
      <c r="AI585" s="384">
        <f t="shared" si="227"/>
        <v>0</v>
      </c>
      <c r="AJ585" s="384">
        <f t="shared" si="228"/>
        <v>0</v>
      </c>
      <c r="AK585" s="384">
        <f t="shared" si="237"/>
        <v>0</v>
      </c>
      <c r="AL585" s="403">
        <f>IF(ISNA(VLOOKUP($A585,'Spring 2023 PVI'!$B593:$AD593,29,FALSE)),0,(VLOOKUP($A585,'Spring 2023 PVI'!$B593:$AD593,29,FALSE)))</f>
        <v>0</v>
      </c>
      <c r="AM585" s="403">
        <f>IF(ISNA(VLOOKUP($A585,'Spring 2023 PVI'!$B593:$AZ593,30,FALSE)),0,(VLOOKUP($A585,'Spring 2023 PVI'!$B593:$AZ593,30,FALSE)))</f>
        <v>0</v>
      </c>
      <c r="AN585" s="402">
        <f t="shared" si="238"/>
        <v>0</v>
      </c>
      <c r="AO585" s="404">
        <f t="shared" si="239"/>
        <v>0</v>
      </c>
      <c r="AP585" s="384">
        <f t="shared" si="240"/>
        <v>0</v>
      </c>
      <c r="AQ585" s="403"/>
      <c r="AR585" s="403" t="e">
        <f>VLOOKUP($A585,'Data EYFSS Indica'!$C:$AQ,27,0)</f>
        <v>#N/A</v>
      </c>
      <c r="AS585" s="403" t="e">
        <f>VLOOKUP($A585,'Data EYFSS Indica'!$C:$AQ,28,0)</f>
        <v>#N/A</v>
      </c>
      <c r="AT585" s="409" t="e">
        <f t="shared" si="241"/>
        <v>#N/A</v>
      </c>
      <c r="AU585" s="409" t="e">
        <f>(VLOOKUP($A585,'Data EYFSS Indica'!$C:$AQ,24,0))/3.2*AU$3</f>
        <v>#N/A</v>
      </c>
      <c r="AV585" s="413" t="e">
        <f t="shared" si="242"/>
        <v>#N/A</v>
      </c>
      <c r="AW585" s="410" t="e">
        <f t="shared" si="232"/>
        <v>#N/A</v>
      </c>
      <c r="AX585" s="410" t="e">
        <f t="shared" si="233"/>
        <v>#N/A</v>
      </c>
      <c r="AY585" s="410" t="e">
        <f t="shared" si="234"/>
        <v>#N/A</v>
      </c>
      <c r="AZ585" s="642">
        <f>(SUMIF('Spring 2023 School'!B:B,Budget!A585,'Spring 2023 School'!AG:AG)+SUMIF('Summer 2023 School'!B:B,Budget!A585,'Summer 2023 School'!AG:AG)+SUMIF('Autumn 2023 School'!B:B,Budget!A585,'Autumn 2023 School'!AG:AG))</f>
        <v>0</v>
      </c>
      <c r="BA585" s="410">
        <f t="shared" si="235"/>
        <v>0</v>
      </c>
      <c r="BI585">
        <f t="shared" si="229"/>
        <v>0</v>
      </c>
      <c r="BJ585">
        <f t="shared" si="230"/>
        <v>0</v>
      </c>
      <c r="BK585">
        <f t="shared" si="231"/>
        <v>0</v>
      </c>
    </row>
    <row r="586" spans="1:63" x14ac:dyDescent="0.35">
      <c r="A586" s="231">
        <v>51434</v>
      </c>
      <c r="B586" t="s">
        <v>698</v>
      </c>
      <c r="C586" s="231">
        <f>IF(ISNA(VLOOKUP($A586,'Spring 2023 PVI'!$B$3:$AF$220,6,FALSE)),0,(VLOOKUP($A586,'Spring 2023 PVI'!$B$3:$AF$220,6,FALSE)))</f>
        <v>0</v>
      </c>
      <c r="D586" s="231">
        <f>IF(ISNA(VLOOKUP($A586,'Summer 2023 PVI'!$B$2:$AF$217,6,FALSE)),0,(VLOOKUP($A586,'Summer 2023 PVI'!$B$2:$AF$217,6,FALSE)))</f>
        <v>0</v>
      </c>
      <c r="E586" s="231">
        <f>IF(ISNA(VLOOKUP($A586,'Autumn 2023 PVI'!$B$2:$AH$214,6,FALSE)),0,(VLOOKUP($A586,'Autumn 2023 PVI'!$B$2:$AH$214,6,FALSE)))</f>
        <v>0</v>
      </c>
      <c r="F586" s="231">
        <f>IF(ISNA(VLOOKUP($A586,'Spring 2023 PVI'!$B$3:$AF$219,9,FALSE)),0,(VLOOKUP($A586,'Spring 2023 PVI'!$B$3:$AF$219,8,FALSE)))</f>
        <v>0</v>
      </c>
      <c r="G586" s="231">
        <f>IF(ISNA(VLOOKUP($A586,'Summer 2023 PVI'!$B$2:$AF$216,9,FALSE)),0,(VLOOKUP($A586,'Summer 2023 PVI'!$B$2:$AF$216,8,FALSE)))</f>
        <v>0</v>
      </c>
      <c r="H586" s="231">
        <f>IF(ISNA(VLOOKUP($A586,'Autumn 2023 PVI'!$B$2:$AH$214,9,FALSE)),0,(VLOOKUP($A586,'Autumn 2023 PVI'!$B$2:$AH$214,9,FALSE)))</f>
        <v>0</v>
      </c>
      <c r="I586" s="231">
        <f>IF(ISNA(VLOOKUP($A586,'Spring 2023 PVI'!$B$3:$AF$219,13,FALSE)),0,(VLOOKUP($A586,'Spring 2023 PVI'!$B$3:$AF$219,13,FALSE)))</f>
        <v>0</v>
      </c>
      <c r="J586" s="231">
        <f>IF(ISNA(VLOOKUP($A586,'Summer 2023 PVI'!$B$2:$AF$216,13,FALSE)),0,(VLOOKUP($A586,'Summer 2023 PVI'!$B$2:$AF$216,13,FALSE)))</f>
        <v>0</v>
      </c>
      <c r="K586" s="231">
        <f>IF(ISNA(VLOOKUP($A586,'Autumn 2023 PVI'!$B$2:$AH$214,13,FALSE)),0,(VLOOKUP($A586,'Autumn 2023 PVI'!$B$2:$AH$214,13,FALSE)))</f>
        <v>0</v>
      </c>
      <c r="L586" s="231">
        <f>IF(ISNA(VLOOKUP($A586,'Spring 2023 PVI'!$B$3:$AF$219,16,FALSE)),0,(VLOOKUP($A586,'Spring 2023 PVI'!$B$3:$AF$219,16,FALSE)))</f>
        <v>0</v>
      </c>
      <c r="M586" s="231">
        <f>IF(ISNA(VLOOKUP($A586,'Summer 2023 PVI'!$B$2:$AF$216,16,FALSE)),0,(VLOOKUP($A586,'Summer 2023 PVI'!$B$2:$AF$216,16,FALSE)))</f>
        <v>0</v>
      </c>
      <c r="N586" s="231">
        <f>IF(ISNA(VLOOKUP($A586,'Autumn 2023 PVI'!$B$2:$AH$214,16,FALSE)),0,(VLOOKUP($A586,'Autumn 2023 PVI'!$B$2:$AH$214,16,FALSE)))</f>
        <v>0</v>
      </c>
      <c r="O586" s="231">
        <f>IF(ISNA(VLOOKUP($A586,'Spring 2023 PVI'!$B$3:$AF$219,3,FALSE)),0,(VLOOKUP($A586,'Spring 2023 PVI'!$B$3:$AF$219,3,FALSE)))</f>
        <v>0</v>
      </c>
      <c r="P586" s="231">
        <f>IF(ISNA(VLOOKUP($A586,'Summer 2023 PVI'!$B$3:$AF$216,3,FALSE)),0,(VLOOKUP($A586,'Summer 2023 PVI'!$B$2:$AF$216,3,FALSE)))</f>
        <v>0</v>
      </c>
      <c r="Q586" s="231">
        <f>IF(ISNA(VLOOKUP($A586,'Autumn 2023 PVI'!$B$2:$AF$214,3,FALSE)),0,(VLOOKUP($A586,'Autumn 2023 PVI'!$B$2:$AF$214,3,FALSE)))</f>
        <v>0</v>
      </c>
      <c r="R586" s="231">
        <f>IF(ISNA(VLOOKUP($A586,'Spring 2023 PVI'!$B$3:$AF$219,10,FALSE)),0,(VLOOKUP($A586,'Spring 2023 PVI'!$B$3:$AF$219,10,FALSE)))</f>
        <v>0</v>
      </c>
      <c r="S586" s="231">
        <f>IF(ISNA(VLOOKUP($A586,'Summer 2023 PVI'!$B$2:$AF$216,10,FALSE)),0,(VLOOKUP($A586,'Summer 2023 PVI'!$B$2:$AF$216,10,FALSE)))</f>
        <v>0</v>
      </c>
      <c r="T586" s="231">
        <f>IF(ISNA(VLOOKUP($A586,'Autumn 2023 PVI'!$B$2:$AH$214,10,FALSE)),0,(VLOOKUP($A586,'Autumn 2023 PVI'!$B$2:$AH$214,10,FALSE)))</f>
        <v>0</v>
      </c>
      <c r="U586" s="231">
        <f>IF(ISNA(VLOOKUP($A586,'Spring 2023 PVI'!$B$3:$AF$219,26,FALSE)),0,(VLOOKUP($A586,'Spring 2023 PVI'!$B$3:$AF$219,26,FALSE)))</f>
        <v>0</v>
      </c>
      <c r="V586" s="231">
        <f>IF(ISNA(VLOOKUP($A586,'Spring 2023 PVI'!$B$3:$AF$219,26,FALSE)),0,(VLOOKUP($A586,'Spring 2023 PVI'!$B$3:$AF$219,26,FALSE)))</f>
        <v>0</v>
      </c>
      <c r="W586" s="231">
        <f>IF(ISNA(VLOOKUP($A586,'Spring 2023 PVI'!$B$3:$AF$219,26,FALSE)),0,(VLOOKUP($A586,'Spring 2023 PVI'!$B$3:$AF$219,26,FALSE)))</f>
        <v>0</v>
      </c>
      <c r="X586" s="231">
        <f>IF(ISNA(VLOOKUP($A586,'Spring 2023 PVI'!$B$3:$AF$219,27,FALSE)),0,(VLOOKUP($A586,'Spring 2023 PVI'!$B$3:$AF$219,27,FALSE)))</f>
        <v>0</v>
      </c>
      <c r="Y586" s="231">
        <f>IF(ISNA(VLOOKUP($A586,'Spring 2023 PVI'!$B$3:$AF$219,27,FALSE)),0,(VLOOKUP($A586,'Spring 2023 PVI'!$B$3:$AF$219,27,FALSE)))</f>
        <v>0</v>
      </c>
      <c r="Z586" s="231">
        <f>IF(ISNA(VLOOKUP($A586,'Spring 2023 PVI'!$B$3:$AF$219,27,FALSE)),0,(VLOOKUP($A586,'Spring 2023 PVI'!$B$3:$AF$219,27,FALSE)))</f>
        <v>0</v>
      </c>
      <c r="AA586" s="231">
        <f>IF(ISNA(VLOOKUP($A586,'Spring 2023 PVI'!$B$3:$AF$219,28,FALSE)),0,(VLOOKUP($A586,'Spring 2023 PVI'!$B$3:$AF$219,28,FALSE)))</f>
        <v>0</v>
      </c>
      <c r="AB586" s="231">
        <f>IF(ISNA(VLOOKUP($A586,'Spring 2023 PVI'!$B$3:$AF$219,28,FALSE)),0,(VLOOKUP($A586,'Spring 2023 PVI'!$B$3:$AF$219,28,FALSE)))</f>
        <v>0</v>
      </c>
      <c r="AC586" s="231">
        <f>IF(ISNA(VLOOKUP($A586,'Spring 2023 PVI'!$B$3:$AF$219,28,FALSE)),0,(VLOOKUP($A586,'Spring 2023 PVI'!$B$3:$AF$219,28,FALSE)))</f>
        <v>0</v>
      </c>
      <c r="AD586" s="384">
        <f t="shared" si="236"/>
        <v>0</v>
      </c>
      <c r="AE586" s="403">
        <v>270</v>
      </c>
      <c r="AF586" s="403">
        <v>210</v>
      </c>
      <c r="AG586" s="403">
        <v>165</v>
      </c>
      <c r="AH586" s="384">
        <f t="shared" si="226"/>
        <v>6258.5999999999995</v>
      </c>
      <c r="AI586" s="384">
        <f t="shared" si="227"/>
        <v>2314.1999999999998</v>
      </c>
      <c r="AJ586" s="384">
        <f t="shared" si="228"/>
        <v>501.6</v>
      </c>
      <c r="AK586" s="384">
        <f t="shared" si="237"/>
        <v>9074.4</v>
      </c>
      <c r="AL586" s="403">
        <f>IF(ISNA(VLOOKUP($A586,'Spring 2023 PVI'!$B594:$AD594,29,FALSE)),0,(VLOOKUP($A586,'Spring 2023 PVI'!$B594:$AD594,29,FALSE)))</f>
        <v>0</v>
      </c>
      <c r="AM586" s="403">
        <f>IF(ISNA(VLOOKUP($A586,'Spring 2023 PVI'!$B594:$AZ594,30,FALSE)),0,(VLOOKUP($A586,'Spring 2023 PVI'!$B594:$AZ594,30,FALSE)))</f>
        <v>0</v>
      </c>
      <c r="AN586" s="402">
        <f t="shared" si="238"/>
        <v>0</v>
      </c>
      <c r="AO586" s="404">
        <f t="shared" si="239"/>
        <v>0</v>
      </c>
      <c r="AP586" s="384">
        <f t="shared" si="240"/>
        <v>9074.4</v>
      </c>
      <c r="AQ586" s="403"/>
      <c r="AR586" s="403" t="e">
        <f>VLOOKUP($A586,'Data EYFSS Indica'!$C:$AQ,27,0)</f>
        <v>#N/A</v>
      </c>
      <c r="AS586" s="403" t="e">
        <f>VLOOKUP($A586,'Data EYFSS Indica'!$C:$AQ,28,0)</f>
        <v>#N/A</v>
      </c>
      <c r="AT586" s="409" t="e">
        <f t="shared" si="241"/>
        <v>#N/A</v>
      </c>
      <c r="AU586" s="409" t="e">
        <f>(VLOOKUP($A586,'Data EYFSS Indica'!$C:$AQ,24,0))/3.2*AU$3</f>
        <v>#N/A</v>
      </c>
      <c r="AV586" s="413" t="e">
        <f t="shared" si="242"/>
        <v>#N/A</v>
      </c>
      <c r="AW586" s="410" t="e">
        <f t="shared" si="232"/>
        <v>#N/A</v>
      </c>
      <c r="AX586" s="410" t="e">
        <f t="shared" si="233"/>
        <v>#N/A</v>
      </c>
      <c r="AY586" s="410" t="e">
        <f t="shared" si="234"/>
        <v>#N/A</v>
      </c>
      <c r="AZ586" s="642">
        <f>(SUMIF('Spring 2023 School'!B:B,Budget!A586,'Spring 2023 School'!AG:AG)+SUMIF('Summer 2023 School'!B:B,Budget!A586,'Summer 2023 School'!AG:AG)+SUMIF('Autumn 2023 School'!B:B,Budget!A586,'Autumn 2023 School'!AG:AG))</f>
        <v>1</v>
      </c>
      <c r="BA586" s="410">
        <f t="shared" si="235"/>
        <v>910</v>
      </c>
      <c r="BI586">
        <f t="shared" si="229"/>
        <v>4050</v>
      </c>
      <c r="BJ586">
        <f t="shared" si="230"/>
        <v>3150</v>
      </c>
      <c r="BK586">
        <f t="shared" si="231"/>
        <v>2475</v>
      </c>
    </row>
    <row r="587" spans="1:63" x14ac:dyDescent="0.35">
      <c r="A587" s="231">
        <v>51438</v>
      </c>
      <c r="B587" t="s">
        <v>699</v>
      </c>
      <c r="C587" s="231">
        <f>IF(ISNA(VLOOKUP($A587,'Spring 2023 PVI'!$B$3:$AF$220,6,FALSE)),0,(VLOOKUP($A587,'Spring 2023 PVI'!$B$3:$AF$220,6,FALSE)))</f>
        <v>0</v>
      </c>
      <c r="D587" s="231">
        <f>IF(ISNA(VLOOKUP($A587,'Summer 2023 PVI'!$B$2:$AF$217,6,FALSE)),0,(VLOOKUP($A587,'Summer 2023 PVI'!$B$2:$AF$217,6,FALSE)))</f>
        <v>0</v>
      </c>
      <c r="E587" s="231">
        <f>IF(ISNA(VLOOKUP($A587,'Autumn 2023 PVI'!$B$2:$AH$214,6,FALSE)),0,(VLOOKUP($A587,'Autumn 2023 PVI'!$B$2:$AH$214,6,FALSE)))</f>
        <v>0</v>
      </c>
      <c r="F587" s="231">
        <f>IF(ISNA(VLOOKUP($A587,'Spring 2023 PVI'!$B$3:$AF$219,9,FALSE)),0,(VLOOKUP($A587,'Spring 2023 PVI'!$B$3:$AF$219,8,FALSE)))</f>
        <v>0</v>
      </c>
      <c r="G587" s="231">
        <f>IF(ISNA(VLOOKUP($A587,'Summer 2023 PVI'!$B$2:$AF$216,9,FALSE)),0,(VLOOKUP($A587,'Summer 2023 PVI'!$B$2:$AF$216,8,FALSE)))</f>
        <v>0</v>
      </c>
      <c r="H587" s="231">
        <f>IF(ISNA(VLOOKUP($A587,'Autumn 2023 PVI'!$B$2:$AH$214,9,FALSE)),0,(VLOOKUP($A587,'Autumn 2023 PVI'!$B$2:$AH$214,9,FALSE)))</f>
        <v>0</v>
      </c>
      <c r="I587" s="231">
        <f>IF(ISNA(VLOOKUP($A587,'Spring 2023 PVI'!$B$3:$AF$219,13,FALSE)),0,(VLOOKUP($A587,'Spring 2023 PVI'!$B$3:$AF$219,13,FALSE)))</f>
        <v>0</v>
      </c>
      <c r="J587" s="231">
        <f>IF(ISNA(VLOOKUP($A587,'Summer 2023 PVI'!$B$2:$AF$216,13,FALSE)),0,(VLOOKUP($A587,'Summer 2023 PVI'!$B$2:$AF$216,13,FALSE)))</f>
        <v>0</v>
      </c>
      <c r="K587" s="231">
        <f>IF(ISNA(VLOOKUP($A587,'Autumn 2023 PVI'!$B$2:$AH$214,13,FALSE)),0,(VLOOKUP($A587,'Autumn 2023 PVI'!$B$2:$AH$214,13,FALSE)))</f>
        <v>0</v>
      </c>
      <c r="L587" s="231">
        <f>IF(ISNA(VLOOKUP($A587,'Spring 2023 PVI'!$B$3:$AF$219,16,FALSE)),0,(VLOOKUP($A587,'Spring 2023 PVI'!$B$3:$AF$219,16,FALSE)))</f>
        <v>0</v>
      </c>
      <c r="M587" s="231">
        <f>IF(ISNA(VLOOKUP($A587,'Summer 2023 PVI'!$B$2:$AF$216,16,FALSE)),0,(VLOOKUP($A587,'Summer 2023 PVI'!$B$2:$AF$216,16,FALSE)))</f>
        <v>0</v>
      </c>
      <c r="N587" s="231">
        <f>IF(ISNA(VLOOKUP($A587,'Autumn 2023 PVI'!$B$2:$AH$214,16,FALSE)),0,(VLOOKUP($A587,'Autumn 2023 PVI'!$B$2:$AH$214,16,FALSE)))</f>
        <v>0</v>
      </c>
      <c r="O587" s="231">
        <f>IF(ISNA(VLOOKUP($A587,'Spring 2023 PVI'!$B$3:$AF$219,3,FALSE)),0,(VLOOKUP($A587,'Spring 2023 PVI'!$B$3:$AF$219,3,FALSE)))</f>
        <v>0</v>
      </c>
      <c r="P587" s="231">
        <f>IF(ISNA(VLOOKUP($A587,'Summer 2023 PVI'!$B$3:$AF$216,3,FALSE)),0,(VLOOKUP($A587,'Summer 2023 PVI'!$B$2:$AF$216,3,FALSE)))</f>
        <v>0</v>
      </c>
      <c r="Q587" s="231">
        <f>IF(ISNA(VLOOKUP($A587,'Autumn 2023 PVI'!$B$2:$AF$214,3,FALSE)),0,(VLOOKUP($A587,'Autumn 2023 PVI'!$B$2:$AF$214,3,FALSE)))</f>
        <v>0</v>
      </c>
      <c r="R587" s="231">
        <f>IF(ISNA(VLOOKUP($A587,'Spring 2023 PVI'!$B$3:$AF$219,10,FALSE)),0,(VLOOKUP($A587,'Spring 2023 PVI'!$B$3:$AF$219,10,FALSE)))</f>
        <v>0</v>
      </c>
      <c r="S587" s="231">
        <f>IF(ISNA(VLOOKUP($A587,'Summer 2023 PVI'!$B$2:$AF$216,10,FALSE)),0,(VLOOKUP($A587,'Summer 2023 PVI'!$B$2:$AF$216,10,FALSE)))</f>
        <v>0</v>
      </c>
      <c r="T587" s="231">
        <f>IF(ISNA(VLOOKUP($A587,'Autumn 2023 PVI'!$B$2:$AH$214,10,FALSE)),0,(VLOOKUP($A587,'Autumn 2023 PVI'!$B$2:$AH$214,10,FALSE)))</f>
        <v>0</v>
      </c>
      <c r="U587" s="231">
        <f>IF(ISNA(VLOOKUP($A587,'Spring 2023 PVI'!$B$3:$AF$219,26,FALSE)),0,(VLOOKUP($A587,'Spring 2023 PVI'!$B$3:$AF$219,26,FALSE)))</f>
        <v>0</v>
      </c>
      <c r="V587" s="231">
        <f>IF(ISNA(VLOOKUP($A587,'Spring 2023 PVI'!$B$3:$AF$219,26,FALSE)),0,(VLOOKUP($A587,'Spring 2023 PVI'!$B$3:$AF$219,26,FALSE)))</f>
        <v>0</v>
      </c>
      <c r="W587" s="231">
        <f>IF(ISNA(VLOOKUP($A587,'Spring 2023 PVI'!$B$3:$AF$219,26,FALSE)),0,(VLOOKUP($A587,'Spring 2023 PVI'!$B$3:$AF$219,26,FALSE)))</f>
        <v>0</v>
      </c>
      <c r="X587" s="231">
        <f>IF(ISNA(VLOOKUP($A587,'Spring 2023 PVI'!$B$3:$AF$219,27,FALSE)),0,(VLOOKUP($A587,'Spring 2023 PVI'!$B$3:$AF$219,27,FALSE)))</f>
        <v>0</v>
      </c>
      <c r="Y587" s="231">
        <f>IF(ISNA(VLOOKUP($A587,'Spring 2023 PVI'!$B$3:$AF$219,27,FALSE)),0,(VLOOKUP($A587,'Spring 2023 PVI'!$B$3:$AF$219,27,FALSE)))</f>
        <v>0</v>
      </c>
      <c r="Z587" s="231">
        <f>IF(ISNA(VLOOKUP($A587,'Spring 2023 PVI'!$B$3:$AF$219,27,FALSE)),0,(VLOOKUP($A587,'Spring 2023 PVI'!$B$3:$AF$219,27,FALSE)))</f>
        <v>0</v>
      </c>
      <c r="AA587" s="231">
        <f>IF(ISNA(VLOOKUP($A587,'Spring 2023 PVI'!$B$3:$AF$219,28,FALSE)),0,(VLOOKUP($A587,'Spring 2023 PVI'!$B$3:$AF$219,28,FALSE)))</f>
        <v>0</v>
      </c>
      <c r="AB587" s="231">
        <f>IF(ISNA(VLOOKUP($A587,'Spring 2023 PVI'!$B$3:$AF$219,28,FALSE)),0,(VLOOKUP($A587,'Spring 2023 PVI'!$B$3:$AF$219,28,FALSE)))</f>
        <v>0</v>
      </c>
      <c r="AC587" s="231">
        <f>IF(ISNA(VLOOKUP($A587,'Spring 2023 PVI'!$B$3:$AF$219,28,FALSE)),0,(VLOOKUP($A587,'Spring 2023 PVI'!$B$3:$AF$219,28,FALSE)))</f>
        <v>0</v>
      </c>
      <c r="AD587" s="384">
        <f t="shared" si="236"/>
        <v>0</v>
      </c>
      <c r="AE587" s="403">
        <v>15</v>
      </c>
      <c r="AF587" s="403">
        <v>0</v>
      </c>
      <c r="AG587" s="403">
        <v>0</v>
      </c>
      <c r="AH587" s="384">
        <f t="shared" ref="AH587:AH650" si="243">AE587*AH$3*38</f>
        <v>347.7</v>
      </c>
      <c r="AI587" s="384">
        <f t="shared" ref="AI587:AI650" si="244">AF587*AI$3*38</f>
        <v>0</v>
      </c>
      <c r="AJ587" s="384">
        <f t="shared" ref="AJ587:AJ650" si="245">AG587*AJ$3*38</f>
        <v>0</v>
      </c>
      <c r="AK587" s="384">
        <f t="shared" si="237"/>
        <v>347.7</v>
      </c>
      <c r="AL587" s="403">
        <f>IF(ISNA(VLOOKUP($A587,'Spring 2023 PVI'!$B595:$AD595,29,FALSE)),0,(VLOOKUP($A587,'Spring 2023 PVI'!$B595:$AD595,29,FALSE)))</f>
        <v>0</v>
      </c>
      <c r="AM587" s="403">
        <f>IF(ISNA(VLOOKUP($A587,'Spring 2023 PVI'!$B595:$AZ595,30,FALSE)),0,(VLOOKUP($A587,'Spring 2023 PVI'!$B595:$AZ595,30,FALSE)))</f>
        <v>0</v>
      </c>
      <c r="AN587" s="402">
        <f t="shared" si="238"/>
        <v>0</v>
      </c>
      <c r="AO587" s="404">
        <f t="shared" si="239"/>
        <v>0</v>
      </c>
      <c r="AP587" s="384">
        <f t="shared" si="240"/>
        <v>347.7</v>
      </c>
      <c r="AQ587" s="403"/>
      <c r="AR587" s="403" t="e">
        <f>VLOOKUP($A587,'Data EYFSS Indica'!$C:$AQ,27,0)</f>
        <v>#N/A</v>
      </c>
      <c r="AS587" s="403" t="e">
        <f>VLOOKUP($A587,'Data EYFSS Indica'!$C:$AQ,28,0)</f>
        <v>#N/A</v>
      </c>
      <c r="AT587" s="409" t="e">
        <f t="shared" si="241"/>
        <v>#N/A</v>
      </c>
      <c r="AU587" s="409" t="e">
        <f>(VLOOKUP($A587,'Data EYFSS Indica'!$C:$AQ,24,0))/3.2*AU$3</f>
        <v>#N/A</v>
      </c>
      <c r="AV587" s="413" t="e">
        <f t="shared" si="242"/>
        <v>#N/A</v>
      </c>
      <c r="AW587" s="410" t="e">
        <f t="shared" si="232"/>
        <v>#N/A</v>
      </c>
      <c r="AX587" s="410" t="e">
        <f t="shared" si="233"/>
        <v>#N/A</v>
      </c>
      <c r="AY587" s="410" t="e">
        <f t="shared" si="234"/>
        <v>#N/A</v>
      </c>
      <c r="AZ587" s="642">
        <f>(SUMIF('Spring 2023 School'!B:B,Budget!A587,'Spring 2023 School'!AG:AG)+SUMIF('Summer 2023 School'!B:B,Budget!A587,'Summer 2023 School'!AG:AG)+SUMIF('Autumn 2023 School'!B:B,Budget!A587,'Autumn 2023 School'!AG:AG))</f>
        <v>0</v>
      </c>
      <c r="BA587" s="410">
        <f t="shared" si="235"/>
        <v>0</v>
      </c>
      <c r="BI587">
        <f t="shared" si="229"/>
        <v>225</v>
      </c>
      <c r="BJ587">
        <f t="shared" si="230"/>
        <v>0</v>
      </c>
      <c r="BK587">
        <f t="shared" si="231"/>
        <v>0</v>
      </c>
    </row>
    <row r="588" spans="1:63" x14ac:dyDescent="0.35">
      <c r="A588" s="231">
        <v>51444</v>
      </c>
      <c r="B588" t="s">
        <v>700</v>
      </c>
      <c r="C588" s="231">
        <f>IF(ISNA(VLOOKUP($A588,'Spring 2023 PVI'!$B$3:$AF$220,6,FALSE)),0,(VLOOKUP($A588,'Spring 2023 PVI'!$B$3:$AF$220,6,FALSE)))</f>
        <v>0</v>
      </c>
      <c r="D588" s="231">
        <f>IF(ISNA(VLOOKUP($A588,'Summer 2023 PVI'!$B$2:$AF$217,6,FALSE)),0,(VLOOKUP($A588,'Summer 2023 PVI'!$B$2:$AF$217,6,FALSE)))</f>
        <v>0</v>
      </c>
      <c r="E588" s="231">
        <f>IF(ISNA(VLOOKUP($A588,'Autumn 2023 PVI'!$B$2:$AH$214,6,FALSE)),0,(VLOOKUP($A588,'Autumn 2023 PVI'!$B$2:$AH$214,6,FALSE)))</f>
        <v>0</v>
      </c>
      <c r="F588" s="231">
        <f>IF(ISNA(VLOOKUP($A588,'Spring 2023 PVI'!$B$3:$AF$219,9,FALSE)),0,(VLOOKUP($A588,'Spring 2023 PVI'!$B$3:$AF$219,8,FALSE)))</f>
        <v>0</v>
      </c>
      <c r="G588" s="231">
        <f>IF(ISNA(VLOOKUP($A588,'Summer 2023 PVI'!$B$2:$AF$216,9,FALSE)),0,(VLOOKUP($A588,'Summer 2023 PVI'!$B$2:$AF$216,8,FALSE)))</f>
        <v>0</v>
      </c>
      <c r="H588" s="231">
        <f>IF(ISNA(VLOOKUP($A588,'Autumn 2023 PVI'!$B$2:$AH$214,9,FALSE)),0,(VLOOKUP($A588,'Autumn 2023 PVI'!$B$2:$AH$214,9,FALSE)))</f>
        <v>0</v>
      </c>
      <c r="I588" s="231">
        <f>IF(ISNA(VLOOKUP($A588,'Spring 2023 PVI'!$B$3:$AF$219,13,FALSE)),0,(VLOOKUP($A588,'Spring 2023 PVI'!$B$3:$AF$219,13,FALSE)))</f>
        <v>0</v>
      </c>
      <c r="J588" s="231">
        <f>IF(ISNA(VLOOKUP($A588,'Summer 2023 PVI'!$B$2:$AF$216,13,FALSE)),0,(VLOOKUP($A588,'Summer 2023 PVI'!$B$2:$AF$216,13,FALSE)))</f>
        <v>0</v>
      </c>
      <c r="K588" s="231">
        <f>IF(ISNA(VLOOKUP($A588,'Autumn 2023 PVI'!$B$2:$AH$214,13,FALSE)),0,(VLOOKUP($A588,'Autumn 2023 PVI'!$B$2:$AH$214,13,FALSE)))</f>
        <v>0</v>
      </c>
      <c r="L588" s="231">
        <f>IF(ISNA(VLOOKUP($A588,'Spring 2023 PVI'!$B$3:$AF$219,16,FALSE)),0,(VLOOKUP($A588,'Spring 2023 PVI'!$B$3:$AF$219,16,FALSE)))</f>
        <v>0</v>
      </c>
      <c r="M588" s="231">
        <f>IF(ISNA(VLOOKUP($A588,'Summer 2023 PVI'!$B$2:$AF$216,16,FALSE)),0,(VLOOKUP($A588,'Summer 2023 PVI'!$B$2:$AF$216,16,FALSE)))</f>
        <v>0</v>
      </c>
      <c r="N588" s="231">
        <f>IF(ISNA(VLOOKUP($A588,'Autumn 2023 PVI'!$B$2:$AH$214,16,FALSE)),0,(VLOOKUP($A588,'Autumn 2023 PVI'!$B$2:$AH$214,16,FALSE)))</f>
        <v>0</v>
      </c>
      <c r="O588" s="231">
        <f>IF(ISNA(VLOOKUP($A588,'Spring 2023 PVI'!$B$3:$AF$219,3,FALSE)),0,(VLOOKUP($A588,'Spring 2023 PVI'!$B$3:$AF$219,3,FALSE)))</f>
        <v>0</v>
      </c>
      <c r="P588" s="231">
        <f>IF(ISNA(VLOOKUP($A588,'Summer 2023 PVI'!$B$3:$AF$216,3,FALSE)),0,(VLOOKUP($A588,'Summer 2023 PVI'!$B$2:$AF$216,3,FALSE)))</f>
        <v>0</v>
      </c>
      <c r="Q588" s="231">
        <f>IF(ISNA(VLOOKUP($A588,'Autumn 2023 PVI'!$B$2:$AF$214,3,FALSE)),0,(VLOOKUP($A588,'Autumn 2023 PVI'!$B$2:$AF$214,3,FALSE)))</f>
        <v>0</v>
      </c>
      <c r="R588" s="231">
        <f>IF(ISNA(VLOOKUP($A588,'Spring 2023 PVI'!$B$3:$AF$219,10,FALSE)),0,(VLOOKUP($A588,'Spring 2023 PVI'!$B$3:$AF$219,10,FALSE)))</f>
        <v>0</v>
      </c>
      <c r="S588" s="231">
        <f>IF(ISNA(VLOOKUP($A588,'Summer 2023 PVI'!$B$2:$AF$216,10,FALSE)),0,(VLOOKUP($A588,'Summer 2023 PVI'!$B$2:$AF$216,10,FALSE)))</f>
        <v>0</v>
      </c>
      <c r="T588" s="231">
        <f>IF(ISNA(VLOOKUP($A588,'Autumn 2023 PVI'!$B$2:$AH$214,10,FALSE)),0,(VLOOKUP($A588,'Autumn 2023 PVI'!$B$2:$AH$214,10,FALSE)))</f>
        <v>0</v>
      </c>
      <c r="U588" s="231">
        <f>IF(ISNA(VLOOKUP($A588,'Spring 2023 PVI'!$B$3:$AF$219,26,FALSE)),0,(VLOOKUP($A588,'Spring 2023 PVI'!$B$3:$AF$219,26,FALSE)))</f>
        <v>0</v>
      </c>
      <c r="V588" s="231">
        <f>IF(ISNA(VLOOKUP($A588,'Spring 2023 PVI'!$B$3:$AF$219,26,FALSE)),0,(VLOOKUP($A588,'Spring 2023 PVI'!$B$3:$AF$219,26,FALSE)))</f>
        <v>0</v>
      </c>
      <c r="W588" s="231">
        <f>IF(ISNA(VLOOKUP($A588,'Spring 2023 PVI'!$B$3:$AF$219,26,FALSE)),0,(VLOOKUP($A588,'Spring 2023 PVI'!$B$3:$AF$219,26,FALSE)))</f>
        <v>0</v>
      </c>
      <c r="X588" s="231">
        <f>IF(ISNA(VLOOKUP($A588,'Spring 2023 PVI'!$B$3:$AF$219,27,FALSE)),0,(VLOOKUP($A588,'Spring 2023 PVI'!$B$3:$AF$219,27,FALSE)))</f>
        <v>0</v>
      </c>
      <c r="Y588" s="231">
        <f>IF(ISNA(VLOOKUP($A588,'Spring 2023 PVI'!$B$3:$AF$219,27,FALSE)),0,(VLOOKUP($A588,'Spring 2023 PVI'!$B$3:$AF$219,27,FALSE)))</f>
        <v>0</v>
      </c>
      <c r="Z588" s="231">
        <f>IF(ISNA(VLOOKUP($A588,'Spring 2023 PVI'!$B$3:$AF$219,27,FALSE)),0,(VLOOKUP($A588,'Spring 2023 PVI'!$B$3:$AF$219,27,FALSE)))</f>
        <v>0</v>
      </c>
      <c r="AA588" s="231">
        <f>IF(ISNA(VLOOKUP($A588,'Spring 2023 PVI'!$B$3:$AF$219,28,FALSE)),0,(VLOOKUP($A588,'Spring 2023 PVI'!$B$3:$AF$219,28,FALSE)))</f>
        <v>0</v>
      </c>
      <c r="AB588" s="231">
        <f>IF(ISNA(VLOOKUP($A588,'Spring 2023 PVI'!$B$3:$AF$219,28,FALSE)),0,(VLOOKUP($A588,'Spring 2023 PVI'!$B$3:$AF$219,28,FALSE)))</f>
        <v>0</v>
      </c>
      <c r="AC588" s="231">
        <f>IF(ISNA(VLOOKUP($A588,'Spring 2023 PVI'!$B$3:$AF$219,28,FALSE)),0,(VLOOKUP($A588,'Spring 2023 PVI'!$B$3:$AF$219,28,FALSE)))</f>
        <v>0</v>
      </c>
      <c r="AD588" s="384">
        <f t="shared" si="236"/>
        <v>0</v>
      </c>
      <c r="AE588" s="403">
        <v>60</v>
      </c>
      <c r="AF588" s="403">
        <v>30</v>
      </c>
      <c r="AG588" s="403">
        <v>180</v>
      </c>
      <c r="AH588" s="384">
        <f t="shared" si="243"/>
        <v>1390.8</v>
      </c>
      <c r="AI588" s="384">
        <f t="shared" si="244"/>
        <v>330.59999999999997</v>
      </c>
      <c r="AJ588" s="384">
        <f t="shared" si="245"/>
        <v>547.20000000000005</v>
      </c>
      <c r="AK588" s="384">
        <f t="shared" si="237"/>
        <v>2268.6</v>
      </c>
      <c r="AL588" s="403">
        <f>IF(ISNA(VLOOKUP($A588,'Spring 2023 PVI'!$B596:$AD596,29,FALSE)),0,(VLOOKUP($A588,'Spring 2023 PVI'!$B596:$AD596,29,FALSE)))</f>
        <v>0</v>
      </c>
      <c r="AM588" s="403">
        <f>IF(ISNA(VLOOKUP($A588,'Spring 2023 PVI'!$B596:$AZ596,30,FALSE)),0,(VLOOKUP($A588,'Spring 2023 PVI'!$B596:$AZ596,30,FALSE)))</f>
        <v>0</v>
      </c>
      <c r="AN588" s="402">
        <f t="shared" si="238"/>
        <v>0</v>
      </c>
      <c r="AO588" s="404">
        <f t="shared" si="239"/>
        <v>0</v>
      </c>
      <c r="AP588" s="384">
        <f t="shared" si="240"/>
        <v>2268.6</v>
      </c>
      <c r="AQ588" s="403"/>
      <c r="AR588" s="403" t="e">
        <f>VLOOKUP($A588,'Data EYFSS Indica'!$C:$AQ,27,0)</f>
        <v>#N/A</v>
      </c>
      <c r="AS588" s="403" t="e">
        <f>VLOOKUP($A588,'Data EYFSS Indica'!$C:$AQ,28,0)</f>
        <v>#N/A</v>
      </c>
      <c r="AT588" s="409" t="e">
        <f t="shared" si="241"/>
        <v>#N/A</v>
      </c>
      <c r="AU588" s="409" t="e">
        <f>(VLOOKUP($A588,'Data EYFSS Indica'!$C:$AQ,24,0))/3.2*AU$3</f>
        <v>#N/A</v>
      </c>
      <c r="AV588" s="413" t="e">
        <f t="shared" si="242"/>
        <v>#N/A</v>
      </c>
      <c r="AW588" s="410" t="e">
        <f t="shared" si="232"/>
        <v>#N/A</v>
      </c>
      <c r="AX588" s="410" t="e">
        <f t="shared" si="233"/>
        <v>#N/A</v>
      </c>
      <c r="AY588" s="410" t="e">
        <f t="shared" si="234"/>
        <v>#N/A</v>
      </c>
      <c r="AZ588" s="642">
        <f>(SUMIF('Spring 2023 School'!B:B,Budget!A588,'Spring 2023 School'!AG:AG)+SUMIF('Summer 2023 School'!B:B,Budget!A588,'Summer 2023 School'!AG:AG)+SUMIF('Autumn 2023 School'!B:B,Budget!A588,'Autumn 2023 School'!AG:AG))</f>
        <v>1</v>
      </c>
      <c r="BA588" s="410">
        <f t="shared" si="235"/>
        <v>910</v>
      </c>
      <c r="BI588">
        <f t="shared" si="229"/>
        <v>900</v>
      </c>
      <c r="BJ588">
        <f t="shared" si="230"/>
        <v>450</v>
      </c>
      <c r="BK588">
        <f t="shared" si="231"/>
        <v>2700</v>
      </c>
    </row>
    <row r="589" spans="1:63" x14ac:dyDescent="0.35">
      <c r="A589" s="231">
        <v>51451</v>
      </c>
      <c r="B589" t="s">
        <v>701</v>
      </c>
      <c r="C589" s="231">
        <f>IF(ISNA(VLOOKUP($A589,'Spring 2023 PVI'!$B$3:$AF$220,6,FALSE)),0,(VLOOKUP($A589,'Spring 2023 PVI'!$B$3:$AF$220,6,FALSE)))</f>
        <v>0</v>
      </c>
      <c r="D589" s="231">
        <f>IF(ISNA(VLOOKUP($A589,'Summer 2023 PVI'!$B$2:$AF$217,6,FALSE)),0,(VLOOKUP($A589,'Summer 2023 PVI'!$B$2:$AF$217,6,FALSE)))</f>
        <v>0</v>
      </c>
      <c r="E589" s="231">
        <f>IF(ISNA(VLOOKUP($A589,'Autumn 2023 PVI'!$B$2:$AH$214,6,FALSE)),0,(VLOOKUP($A589,'Autumn 2023 PVI'!$B$2:$AH$214,6,FALSE)))</f>
        <v>0</v>
      </c>
      <c r="F589" s="231">
        <f>IF(ISNA(VLOOKUP($A589,'Spring 2023 PVI'!$B$3:$AF$219,9,FALSE)),0,(VLOOKUP($A589,'Spring 2023 PVI'!$B$3:$AF$219,8,FALSE)))</f>
        <v>0</v>
      </c>
      <c r="G589" s="231">
        <f>IF(ISNA(VLOOKUP($A589,'Summer 2023 PVI'!$B$2:$AF$216,9,FALSE)),0,(VLOOKUP($A589,'Summer 2023 PVI'!$B$2:$AF$216,8,FALSE)))</f>
        <v>0</v>
      </c>
      <c r="H589" s="231">
        <f>IF(ISNA(VLOOKUP($A589,'Autumn 2023 PVI'!$B$2:$AH$214,9,FALSE)),0,(VLOOKUP($A589,'Autumn 2023 PVI'!$B$2:$AH$214,9,FALSE)))</f>
        <v>0</v>
      </c>
      <c r="I589" s="231">
        <f>IF(ISNA(VLOOKUP($A589,'Spring 2023 PVI'!$B$3:$AF$219,13,FALSE)),0,(VLOOKUP($A589,'Spring 2023 PVI'!$B$3:$AF$219,13,FALSE)))</f>
        <v>0</v>
      </c>
      <c r="J589" s="231">
        <f>IF(ISNA(VLOOKUP($A589,'Summer 2023 PVI'!$B$2:$AF$216,13,FALSE)),0,(VLOOKUP($A589,'Summer 2023 PVI'!$B$2:$AF$216,13,FALSE)))</f>
        <v>0</v>
      </c>
      <c r="K589" s="231">
        <f>IF(ISNA(VLOOKUP($A589,'Autumn 2023 PVI'!$B$2:$AH$214,13,FALSE)),0,(VLOOKUP($A589,'Autumn 2023 PVI'!$B$2:$AH$214,13,FALSE)))</f>
        <v>0</v>
      </c>
      <c r="L589" s="231">
        <f>IF(ISNA(VLOOKUP($A589,'Spring 2023 PVI'!$B$3:$AF$219,16,FALSE)),0,(VLOOKUP($A589,'Spring 2023 PVI'!$B$3:$AF$219,16,FALSE)))</f>
        <v>0</v>
      </c>
      <c r="M589" s="231">
        <f>IF(ISNA(VLOOKUP($A589,'Summer 2023 PVI'!$B$2:$AF$216,16,FALSE)),0,(VLOOKUP($A589,'Summer 2023 PVI'!$B$2:$AF$216,16,FALSE)))</f>
        <v>0</v>
      </c>
      <c r="N589" s="231">
        <f>IF(ISNA(VLOOKUP($A589,'Autumn 2023 PVI'!$B$2:$AH$214,16,FALSE)),0,(VLOOKUP($A589,'Autumn 2023 PVI'!$B$2:$AH$214,16,FALSE)))</f>
        <v>0</v>
      </c>
      <c r="O589" s="231">
        <f>IF(ISNA(VLOOKUP($A589,'Spring 2023 PVI'!$B$3:$AF$219,3,FALSE)),0,(VLOOKUP($A589,'Spring 2023 PVI'!$B$3:$AF$219,3,FALSE)))</f>
        <v>0</v>
      </c>
      <c r="P589" s="231">
        <f>IF(ISNA(VLOOKUP($A589,'Summer 2023 PVI'!$B$3:$AF$216,3,FALSE)),0,(VLOOKUP($A589,'Summer 2023 PVI'!$B$2:$AF$216,3,FALSE)))</f>
        <v>0</v>
      </c>
      <c r="Q589" s="231">
        <f>IF(ISNA(VLOOKUP($A589,'Autumn 2023 PVI'!$B$2:$AF$214,3,FALSE)),0,(VLOOKUP($A589,'Autumn 2023 PVI'!$B$2:$AF$214,3,FALSE)))</f>
        <v>0</v>
      </c>
      <c r="R589" s="231">
        <f>IF(ISNA(VLOOKUP($A589,'Spring 2023 PVI'!$B$3:$AF$219,10,FALSE)),0,(VLOOKUP($A589,'Spring 2023 PVI'!$B$3:$AF$219,10,FALSE)))</f>
        <v>0</v>
      </c>
      <c r="S589" s="231">
        <f>IF(ISNA(VLOOKUP($A589,'Summer 2023 PVI'!$B$2:$AF$216,10,FALSE)),0,(VLOOKUP($A589,'Summer 2023 PVI'!$B$2:$AF$216,10,FALSE)))</f>
        <v>0</v>
      </c>
      <c r="T589" s="231">
        <f>IF(ISNA(VLOOKUP($A589,'Autumn 2023 PVI'!$B$2:$AH$214,10,FALSE)),0,(VLOOKUP($A589,'Autumn 2023 PVI'!$B$2:$AH$214,10,FALSE)))</f>
        <v>0</v>
      </c>
      <c r="U589" s="231">
        <f>IF(ISNA(VLOOKUP($A589,'Spring 2023 PVI'!$B$3:$AF$219,26,FALSE)),0,(VLOOKUP($A589,'Spring 2023 PVI'!$B$3:$AF$219,26,FALSE)))</f>
        <v>0</v>
      </c>
      <c r="V589" s="231">
        <f>IF(ISNA(VLOOKUP($A589,'Spring 2023 PVI'!$B$3:$AF$219,26,FALSE)),0,(VLOOKUP($A589,'Spring 2023 PVI'!$B$3:$AF$219,26,FALSE)))</f>
        <v>0</v>
      </c>
      <c r="W589" s="231">
        <f>IF(ISNA(VLOOKUP($A589,'Spring 2023 PVI'!$B$3:$AF$219,26,FALSE)),0,(VLOOKUP($A589,'Spring 2023 PVI'!$B$3:$AF$219,26,FALSE)))</f>
        <v>0</v>
      </c>
      <c r="X589" s="231">
        <f>IF(ISNA(VLOOKUP($A589,'Spring 2023 PVI'!$B$3:$AF$219,27,FALSE)),0,(VLOOKUP($A589,'Spring 2023 PVI'!$B$3:$AF$219,27,FALSE)))</f>
        <v>0</v>
      </c>
      <c r="Y589" s="231">
        <f>IF(ISNA(VLOOKUP($A589,'Spring 2023 PVI'!$B$3:$AF$219,27,FALSE)),0,(VLOOKUP($A589,'Spring 2023 PVI'!$B$3:$AF$219,27,FALSE)))</f>
        <v>0</v>
      </c>
      <c r="Z589" s="231">
        <f>IF(ISNA(VLOOKUP($A589,'Spring 2023 PVI'!$B$3:$AF$219,27,FALSE)),0,(VLOOKUP($A589,'Spring 2023 PVI'!$B$3:$AF$219,27,FALSE)))</f>
        <v>0</v>
      </c>
      <c r="AA589" s="231">
        <f>IF(ISNA(VLOOKUP($A589,'Spring 2023 PVI'!$B$3:$AF$219,28,FALSE)),0,(VLOOKUP($A589,'Spring 2023 PVI'!$B$3:$AF$219,28,FALSE)))</f>
        <v>0</v>
      </c>
      <c r="AB589" s="231">
        <f>IF(ISNA(VLOOKUP($A589,'Spring 2023 PVI'!$B$3:$AF$219,28,FALSE)),0,(VLOOKUP($A589,'Spring 2023 PVI'!$B$3:$AF$219,28,FALSE)))</f>
        <v>0</v>
      </c>
      <c r="AC589" s="231">
        <f>IF(ISNA(VLOOKUP($A589,'Spring 2023 PVI'!$B$3:$AF$219,28,FALSE)),0,(VLOOKUP($A589,'Spring 2023 PVI'!$B$3:$AF$219,28,FALSE)))</f>
        <v>0</v>
      </c>
      <c r="AD589" s="384">
        <f t="shared" si="236"/>
        <v>0</v>
      </c>
      <c r="AE589" s="403">
        <v>15</v>
      </c>
      <c r="AF589" s="403">
        <v>330</v>
      </c>
      <c r="AG589" s="403">
        <v>405</v>
      </c>
      <c r="AH589" s="384">
        <f t="shared" si="243"/>
        <v>347.7</v>
      </c>
      <c r="AI589" s="384">
        <f t="shared" si="244"/>
        <v>3636.5999999999995</v>
      </c>
      <c r="AJ589" s="384">
        <f t="shared" si="245"/>
        <v>1231.2</v>
      </c>
      <c r="AK589" s="384">
        <f t="shared" si="237"/>
        <v>5215.4999999999991</v>
      </c>
      <c r="AL589" s="403">
        <f>IF(ISNA(VLOOKUP($A589,'Spring 2023 PVI'!$B597:$AD597,29,FALSE)),0,(VLOOKUP($A589,'Spring 2023 PVI'!$B597:$AD597,29,FALSE)))</f>
        <v>0</v>
      </c>
      <c r="AM589" s="403">
        <f>IF(ISNA(VLOOKUP($A589,'Spring 2023 PVI'!$B597:$AZ597,30,FALSE)),0,(VLOOKUP($A589,'Spring 2023 PVI'!$B597:$AZ597,30,FALSE)))</f>
        <v>0</v>
      </c>
      <c r="AN589" s="402">
        <f t="shared" si="238"/>
        <v>0</v>
      </c>
      <c r="AO589" s="404">
        <f t="shared" si="239"/>
        <v>0</v>
      </c>
      <c r="AP589" s="384">
        <f t="shared" si="240"/>
        <v>5215.4999999999991</v>
      </c>
      <c r="AQ589" s="403"/>
      <c r="AR589" s="403" t="e">
        <f>VLOOKUP($A589,'Data EYFSS Indica'!$C:$AQ,27,0)</f>
        <v>#N/A</v>
      </c>
      <c r="AS589" s="403" t="e">
        <f>VLOOKUP($A589,'Data EYFSS Indica'!$C:$AQ,28,0)</f>
        <v>#N/A</v>
      </c>
      <c r="AT589" s="409" t="e">
        <f t="shared" si="241"/>
        <v>#N/A</v>
      </c>
      <c r="AU589" s="409" t="e">
        <f>(VLOOKUP($A589,'Data EYFSS Indica'!$C:$AQ,24,0))/3.2*AU$3</f>
        <v>#N/A</v>
      </c>
      <c r="AV589" s="413" t="e">
        <f t="shared" si="242"/>
        <v>#N/A</v>
      </c>
      <c r="AW589" s="410" t="e">
        <f t="shared" si="232"/>
        <v>#N/A</v>
      </c>
      <c r="AX589" s="410" t="e">
        <f t="shared" si="233"/>
        <v>#N/A</v>
      </c>
      <c r="AY589" s="410" t="e">
        <f t="shared" si="234"/>
        <v>#N/A</v>
      </c>
      <c r="AZ589" s="642">
        <f>(SUMIF('Spring 2023 School'!B:B,Budget!A589,'Spring 2023 School'!AG:AG)+SUMIF('Summer 2023 School'!B:B,Budget!A589,'Summer 2023 School'!AG:AG)+SUMIF('Autumn 2023 School'!B:B,Budget!A589,'Autumn 2023 School'!AG:AG))</f>
        <v>3</v>
      </c>
      <c r="BA589" s="410">
        <f t="shared" si="235"/>
        <v>2730</v>
      </c>
      <c r="BI589">
        <f t="shared" si="229"/>
        <v>225</v>
      </c>
      <c r="BJ589">
        <f t="shared" si="230"/>
        <v>4950</v>
      </c>
      <c r="BK589">
        <f t="shared" si="231"/>
        <v>6075</v>
      </c>
    </row>
    <row r="590" spans="1:63" x14ac:dyDescent="0.35">
      <c r="A590" s="231">
        <v>51467</v>
      </c>
      <c r="B590" t="s">
        <v>431</v>
      </c>
      <c r="C590" s="231">
        <f>IF(ISNA(VLOOKUP($A590,'Spring 2023 PVI'!$B$3:$AF$220,6,FALSE)),0,(VLOOKUP($A590,'Spring 2023 PVI'!$B$3:$AF$220,6,FALSE)))</f>
        <v>0</v>
      </c>
      <c r="D590" s="231">
        <f>IF(ISNA(VLOOKUP($A590,'Summer 2023 PVI'!$B$2:$AF$217,6,FALSE)),0,(VLOOKUP($A590,'Summer 2023 PVI'!$B$2:$AF$217,6,FALSE)))</f>
        <v>0</v>
      </c>
      <c r="E590" s="231">
        <f>IF(ISNA(VLOOKUP($A590,'Autumn 2023 PVI'!$B$2:$AH$214,6,FALSE)),0,(VLOOKUP($A590,'Autumn 2023 PVI'!$B$2:$AH$214,6,FALSE)))</f>
        <v>0</v>
      </c>
      <c r="F590" s="231">
        <f>IF(ISNA(VLOOKUP($A590,'Spring 2023 PVI'!$B$3:$AF$219,9,FALSE)),0,(VLOOKUP($A590,'Spring 2023 PVI'!$B$3:$AF$219,8,FALSE)))</f>
        <v>0</v>
      </c>
      <c r="G590" s="231">
        <f>IF(ISNA(VLOOKUP($A590,'Summer 2023 PVI'!$B$2:$AF$216,9,FALSE)),0,(VLOOKUP($A590,'Summer 2023 PVI'!$B$2:$AF$216,8,FALSE)))</f>
        <v>0</v>
      </c>
      <c r="H590" s="231">
        <f>IF(ISNA(VLOOKUP($A590,'Autumn 2023 PVI'!$B$2:$AH$214,9,FALSE)),0,(VLOOKUP($A590,'Autumn 2023 PVI'!$B$2:$AH$214,9,FALSE)))</f>
        <v>0</v>
      </c>
      <c r="I590" s="231">
        <f>IF(ISNA(VLOOKUP($A590,'Spring 2023 PVI'!$B$3:$AF$219,13,FALSE)),0,(VLOOKUP($A590,'Spring 2023 PVI'!$B$3:$AF$219,13,FALSE)))</f>
        <v>0</v>
      </c>
      <c r="J590" s="231">
        <f>IF(ISNA(VLOOKUP($A590,'Summer 2023 PVI'!$B$2:$AF$216,13,FALSE)),0,(VLOOKUP($A590,'Summer 2023 PVI'!$B$2:$AF$216,13,FALSE)))</f>
        <v>0</v>
      </c>
      <c r="K590" s="231">
        <f>IF(ISNA(VLOOKUP($A590,'Autumn 2023 PVI'!$B$2:$AH$214,13,FALSE)),0,(VLOOKUP($A590,'Autumn 2023 PVI'!$B$2:$AH$214,13,FALSE)))</f>
        <v>0</v>
      </c>
      <c r="L590" s="231">
        <f>IF(ISNA(VLOOKUP($A590,'Spring 2023 PVI'!$B$3:$AF$219,16,FALSE)),0,(VLOOKUP($A590,'Spring 2023 PVI'!$B$3:$AF$219,16,FALSE)))</f>
        <v>0</v>
      </c>
      <c r="M590" s="231">
        <f>IF(ISNA(VLOOKUP($A590,'Summer 2023 PVI'!$B$2:$AF$216,16,FALSE)),0,(VLOOKUP($A590,'Summer 2023 PVI'!$B$2:$AF$216,16,FALSE)))</f>
        <v>0</v>
      </c>
      <c r="N590" s="231">
        <f>IF(ISNA(VLOOKUP($A590,'Autumn 2023 PVI'!$B$2:$AH$214,16,FALSE)),0,(VLOOKUP($A590,'Autumn 2023 PVI'!$B$2:$AH$214,16,FALSE)))</f>
        <v>0</v>
      </c>
      <c r="O590" s="231">
        <f>IF(ISNA(VLOOKUP($A590,'Spring 2023 PVI'!$B$3:$AF$219,3,FALSE)),0,(VLOOKUP($A590,'Spring 2023 PVI'!$B$3:$AF$219,3,FALSE)))</f>
        <v>0</v>
      </c>
      <c r="P590" s="231">
        <f>IF(ISNA(VLOOKUP($A590,'Summer 2023 PVI'!$B$3:$AF$216,3,FALSE)),0,(VLOOKUP($A590,'Summer 2023 PVI'!$B$2:$AF$216,3,FALSE)))</f>
        <v>0</v>
      </c>
      <c r="Q590" s="231">
        <f>IF(ISNA(VLOOKUP($A590,'Autumn 2023 PVI'!$B$2:$AF$214,3,FALSE)),0,(VLOOKUP($A590,'Autumn 2023 PVI'!$B$2:$AF$214,3,FALSE)))</f>
        <v>0</v>
      </c>
      <c r="R590" s="231">
        <f>IF(ISNA(VLOOKUP($A590,'Spring 2023 PVI'!$B$3:$AF$219,10,FALSE)),0,(VLOOKUP($A590,'Spring 2023 PVI'!$B$3:$AF$219,10,FALSE)))</f>
        <v>0</v>
      </c>
      <c r="S590" s="231">
        <f>IF(ISNA(VLOOKUP($A590,'Summer 2023 PVI'!$B$2:$AF$216,10,FALSE)),0,(VLOOKUP($A590,'Summer 2023 PVI'!$B$2:$AF$216,10,FALSE)))</f>
        <v>0</v>
      </c>
      <c r="T590" s="231">
        <f>IF(ISNA(VLOOKUP($A590,'Autumn 2023 PVI'!$B$2:$AH$214,10,FALSE)),0,(VLOOKUP($A590,'Autumn 2023 PVI'!$B$2:$AH$214,10,FALSE)))</f>
        <v>0</v>
      </c>
      <c r="U590" s="231">
        <f>IF(ISNA(VLOOKUP($A590,'Spring 2023 PVI'!$B$3:$AF$219,26,FALSE)),0,(VLOOKUP($A590,'Spring 2023 PVI'!$B$3:$AF$219,26,FALSE)))</f>
        <v>0</v>
      </c>
      <c r="V590" s="231">
        <f>IF(ISNA(VLOOKUP($A590,'Spring 2023 PVI'!$B$3:$AF$219,26,FALSE)),0,(VLOOKUP($A590,'Spring 2023 PVI'!$B$3:$AF$219,26,FALSE)))</f>
        <v>0</v>
      </c>
      <c r="W590" s="231">
        <f>IF(ISNA(VLOOKUP($A590,'Spring 2023 PVI'!$B$3:$AF$219,26,FALSE)),0,(VLOOKUP($A590,'Spring 2023 PVI'!$B$3:$AF$219,26,FALSE)))</f>
        <v>0</v>
      </c>
      <c r="X590" s="231">
        <f>IF(ISNA(VLOOKUP($A590,'Spring 2023 PVI'!$B$3:$AF$219,27,FALSE)),0,(VLOOKUP($A590,'Spring 2023 PVI'!$B$3:$AF$219,27,FALSE)))</f>
        <v>0</v>
      </c>
      <c r="Y590" s="231">
        <f>IF(ISNA(VLOOKUP($A590,'Spring 2023 PVI'!$B$3:$AF$219,27,FALSE)),0,(VLOOKUP($A590,'Spring 2023 PVI'!$B$3:$AF$219,27,FALSE)))</f>
        <v>0</v>
      </c>
      <c r="Z590" s="231">
        <f>IF(ISNA(VLOOKUP($A590,'Spring 2023 PVI'!$B$3:$AF$219,27,FALSE)),0,(VLOOKUP($A590,'Spring 2023 PVI'!$B$3:$AF$219,27,FALSE)))</f>
        <v>0</v>
      </c>
      <c r="AA590" s="231">
        <f>IF(ISNA(VLOOKUP($A590,'Spring 2023 PVI'!$B$3:$AF$219,28,FALSE)),0,(VLOOKUP($A590,'Spring 2023 PVI'!$B$3:$AF$219,28,FALSE)))</f>
        <v>0</v>
      </c>
      <c r="AB590" s="231">
        <f>IF(ISNA(VLOOKUP($A590,'Spring 2023 PVI'!$B$3:$AF$219,28,FALSE)),0,(VLOOKUP($A590,'Spring 2023 PVI'!$B$3:$AF$219,28,FALSE)))</f>
        <v>0</v>
      </c>
      <c r="AC590" s="231">
        <f>IF(ISNA(VLOOKUP($A590,'Spring 2023 PVI'!$B$3:$AF$219,28,FALSE)),0,(VLOOKUP($A590,'Spring 2023 PVI'!$B$3:$AF$219,28,FALSE)))</f>
        <v>0</v>
      </c>
      <c r="AD590" s="384">
        <f t="shared" si="236"/>
        <v>0</v>
      </c>
      <c r="AE590" s="403">
        <v>135</v>
      </c>
      <c r="AF590" s="403">
        <v>135</v>
      </c>
      <c r="AG590" s="403">
        <v>60</v>
      </c>
      <c r="AH590" s="384">
        <f t="shared" si="243"/>
        <v>3129.2999999999997</v>
      </c>
      <c r="AI590" s="384">
        <f t="shared" si="244"/>
        <v>1487.7</v>
      </c>
      <c r="AJ590" s="384">
        <f t="shared" si="245"/>
        <v>182.4</v>
      </c>
      <c r="AK590" s="384">
        <f t="shared" si="237"/>
        <v>4799.3999999999996</v>
      </c>
      <c r="AL590" s="403">
        <f>IF(ISNA(VLOOKUP($A590,'Spring 2023 PVI'!$B598:$AD598,29,FALSE)),0,(VLOOKUP($A590,'Spring 2023 PVI'!$B598:$AD598,29,FALSE)))</f>
        <v>0</v>
      </c>
      <c r="AM590" s="403">
        <f>IF(ISNA(VLOOKUP($A590,'Spring 2023 PVI'!$B598:$AZ598,30,FALSE)),0,(VLOOKUP($A590,'Spring 2023 PVI'!$B598:$AZ598,30,FALSE)))</f>
        <v>0</v>
      </c>
      <c r="AN590" s="402">
        <f t="shared" si="238"/>
        <v>0</v>
      </c>
      <c r="AO590" s="404">
        <f t="shared" si="239"/>
        <v>0</v>
      </c>
      <c r="AP590" s="384">
        <f t="shared" si="240"/>
        <v>4799.3999999999996</v>
      </c>
      <c r="AQ590" s="403"/>
      <c r="AR590" s="403" t="e">
        <f>VLOOKUP($A590,'Data EYFSS Indica'!$C:$AQ,27,0)</f>
        <v>#N/A</v>
      </c>
      <c r="AS590" s="403" t="e">
        <f>VLOOKUP($A590,'Data EYFSS Indica'!$C:$AQ,28,0)</f>
        <v>#N/A</v>
      </c>
      <c r="AT590" s="409" t="e">
        <f t="shared" si="241"/>
        <v>#N/A</v>
      </c>
      <c r="AU590" s="409" t="e">
        <f>(VLOOKUP($A590,'Data EYFSS Indica'!$C:$AQ,24,0))/3.2*AU$3</f>
        <v>#N/A</v>
      </c>
      <c r="AV590" s="413" t="e">
        <f t="shared" si="242"/>
        <v>#N/A</v>
      </c>
      <c r="AW590" s="410" t="e">
        <f t="shared" si="232"/>
        <v>#N/A</v>
      </c>
      <c r="AX590" s="410" t="e">
        <f t="shared" si="233"/>
        <v>#N/A</v>
      </c>
      <c r="AY590" s="410" t="e">
        <f t="shared" si="234"/>
        <v>#N/A</v>
      </c>
      <c r="AZ590" s="642">
        <f>(SUMIF('Spring 2023 School'!B:B,Budget!A590,'Spring 2023 School'!AG:AG)+SUMIF('Summer 2023 School'!B:B,Budget!A590,'Summer 2023 School'!AG:AG)+SUMIF('Autumn 2023 School'!B:B,Budget!A590,'Autumn 2023 School'!AG:AG))</f>
        <v>0</v>
      </c>
      <c r="BA590" s="410">
        <f t="shared" si="235"/>
        <v>0</v>
      </c>
      <c r="BI590">
        <f t="shared" si="229"/>
        <v>2025</v>
      </c>
      <c r="BJ590">
        <f t="shared" si="230"/>
        <v>2025</v>
      </c>
      <c r="BK590">
        <f t="shared" si="231"/>
        <v>900</v>
      </c>
    </row>
    <row r="591" spans="1:63" x14ac:dyDescent="0.35">
      <c r="A591" s="231">
        <v>51468</v>
      </c>
      <c r="B591" t="s">
        <v>702</v>
      </c>
      <c r="C591" s="231">
        <f>IF(ISNA(VLOOKUP($A591,'Spring 2023 PVI'!$B$3:$AF$220,6,FALSE)),0,(VLOOKUP($A591,'Spring 2023 PVI'!$B$3:$AF$220,6,FALSE)))</f>
        <v>0</v>
      </c>
      <c r="D591" s="231">
        <f>IF(ISNA(VLOOKUP($A591,'Summer 2023 PVI'!$B$2:$AF$217,6,FALSE)),0,(VLOOKUP($A591,'Summer 2023 PVI'!$B$2:$AF$217,6,FALSE)))</f>
        <v>0</v>
      </c>
      <c r="E591" s="231">
        <f>IF(ISNA(VLOOKUP($A591,'Autumn 2023 PVI'!$B$2:$AH$214,6,FALSE)),0,(VLOOKUP($A591,'Autumn 2023 PVI'!$B$2:$AH$214,6,FALSE)))</f>
        <v>0</v>
      </c>
      <c r="F591" s="231">
        <f>IF(ISNA(VLOOKUP($A591,'Spring 2023 PVI'!$B$3:$AF$219,9,FALSE)),0,(VLOOKUP($A591,'Spring 2023 PVI'!$B$3:$AF$219,8,FALSE)))</f>
        <v>0</v>
      </c>
      <c r="G591" s="231">
        <f>IF(ISNA(VLOOKUP($A591,'Summer 2023 PVI'!$B$2:$AF$216,9,FALSE)),0,(VLOOKUP($A591,'Summer 2023 PVI'!$B$2:$AF$216,8,FALSE)))</f>
        <v>0</v>
      </c>
      <c r="H591" s="231">
        <f>IF(ISNA(VLOOKUP($A591,'Autumn 2023 PVI'!$B$2:$AH$214,9,FALSE)),0,(VLOOKUP($A591,'Autumn 2023 PVI'!$B$2:$AH$214,9,FALSE)))</f>
        <v>0</v>
      </c>
      <c r="I591" s="231">
        <f>IF(ISNA(VLOOKUP($A591,'Spring 2023 PVI'!$B$3:$AF$219,13,FALSE)),0,(VLOOKUP($A591,'Spring 2023 PVI'!$B$3:$AF$219,13,FALSE)))</f>
        <v>0</v>
      </c>
      <c r="J591" s="231">
        <f>IF(ISNA(VLOOKUP($A591,'Summer 2023 PVI'!$B$2:$AF$216,13,FALSE)),0,(VLOOKUP($A591,'Summer 2023 PVI'!$B$2:$AF$216,13,FALSE)))</f>
        <v>0</v>
      </c>
      <c r="K591" s="231">
        <f>IF(ISNA(VLOOKUP($A591,'Autumn 2023 PVI'!$B$2:$AH$214,13,FALSE)),0,(VLOOKUP($A591,'Autumn 2023 PVI'!$B$2:$AH$214,13,FALSE)))</f>
        <v>0</v>
      </c>
      <c r="L591" s="231">
        <f>IF(ISNA(VLOOKUP($A591,'Spring 2023 PVI'!$B$3:$AF$219,16,FALSE)),0,(VLOOKUP($A591,'Spring 2023 PVI'!$B$3:$AF$219,16,FALSE)))</f>
        <v>0</v>
      </c>
      <c r="M591" s="231">
        <f>IF(ISNA(VLOOKUP($A591,'Summer 2023 PVI'!$B$2:$AF$216,16,FALSE)),0,(VLOOKUP($A591,'Summer 2023 PVI'!$B$2:$AF$216,16,FALSE)))</f>
        <v>0</v>
      </c>
      <c r="N591" s="231">
        <f>IF(ISNA(VLOOKUP($A591,'Autumn 2023 PVI'!$B$2:$AH$214,16,FALSE)),0,(VLOOKUP($A591,'Autumn 2023 PVI'!$B$2:$AH$214,16,FALSE)))</f>
        <v>0</v>
      </c>
      <c r="O591" s="231">
        <f>IF(ISNA(VLOOKUP($A591,'Spring 2023 PVI'!$B$3:$AF$219,3,FALSE)),0,(VLOOKUP($A591,'Spring 2023 PVI'!$B$3:$AF$219,3,FALSE)))</f>
        <v>0</v>
      </c>
      <c r="P591" s="231">
        <f>IF(ISNA(VLOOKUP($A591,'Summer 2023 PVI'!$B$3:$AF$216,3,FALSE)),0,(VLOOKUP($A591,'Summer 2023 PVI'!$B$2:$AF$216,3,FALSE)))</f>
        <v>0</v>
      </c>
      <c r="Q591" s="231">
        <f>IF(ISNA(VLOOKUP($A591,'Autumn 2023 PVI'!$B$2:$AF$214,3,FALSE)),0,(VLOOKUP($A591,'Autumn 2023 PVI'!$B$2:$AF$214,3,FALSE)))</f>
        <v>0</v>
      </c>
      <c r="R591" s="231">
        <f>IF(ISNA(VLOOKUP($A591,'Spring 2023 PVI'!$B$3:$AF$219,10,FALSE)),0,(VLOOKUP($A591,'Spring 2023 PVI'!$B$3:$AF$219,10,FALSE)))</f>
        <v>0</v>
      </c>
      <c r="S591" s="231">
        <f>IF(ISNA(VLOOKUP($A591,'Summer 2023 PVI'!$B$2:$AF$216,10,FALSE)),0,(VLOOKUP($A591,'Summer 2023 PVI'!$B$2:$AF$216,10,FALSE)))</f>
        <v>0</v>
      </c>
      <c r="T591" s="231">
        <f>IF(ISNA(VLOOKUP($A591,'Autumn 2023 PVI'!$B$2:$AH$214,10,FALSE)),0,(VLOOKUP($A591,'Autumn 2023 PVI'!$B$2:$AH$214,10,FALSE)))</f>
        <v>0</v>
      </c>
      <c r="U591" s="231">
        <f>IF(ISNA(VLOOKUP($A591,'Spring 2023 PVI'!$B$3:$AF$219,26,FALSE)),0,(VLOOKUP($A591,'Spring 2023 PVI'!$B$3:$AF$219,26,FALSE)))</f>
        <v>0</v>
      </c>
      <c r="V591" s="231">
        <f>IF(ISNA(VLOOKUP($A591,'Spring 2023 PVI'!$B$3:$AF$219,26,FALSE)),0,(VLOOKUP($A591,'Spring 2023 PVI'!$B$3:$AF$219,26,FALSE)))</f>
        <v>0</v>
      </c>
      <c r="W591" s="231">
        <f>IF(ISNA(VLOOKUP($A591,'Spring 2023 PVI'!$B$3:$AF$219,26,FALSE)),0,(VLOOKUP($A591,'Spring 2023 PVI'!$B$3:$AF$219,26,FALSE)))</f>
        <v>0</v>
      </c>
      <c r="X591" s="231">
        <f>IF(ISNA(VLOOKUP($A591,'Spring 2023 PVI'!$B$3:$AF$219,27,FALSE)),0,(VLOOKUP($A591,'Spring 2023 PVI'!$B$3:$AF$219,27,FALSE)))</f>
        <v>0</v>
      </c>
      <c r="Y591" s="231">
        <f>IF(ISNA(VLOOKUP($A591,'Spring 2023 PVI'!$B$3:$AF$219,27,FALSE)),0,(VLOOKUP($A591,'Spring 2023 PVI'!$B$3:$AF$219,27,FALSE)))</f>
        <v>0</v>
      </c>
      <c r="Z591" s="231">
        <f>IF(ISNA(VLOOKUP($A591,'Spring 2023 PVI'!$B$3:$AF$219,27,FALSE)),0,(VLOOKUP($A591,'Spring 2023 PVI'!$B$3:$AF$219,27,FALSE)))</f>
        <v>0</v>
      </c>
      <c r="AA591" s="231">
        <f>IF(ISNA(VLOOKUP($A591,'Spring 2023 PVI'!$B$3:$AF$219,28,FALSE)),0,(VLOOKUP($A591,'Spring 2023 PVI'!$B$3:$AF$219,28,FALSE)))</f>
        <v>0</v>
      </c>
      <c r="AB591" s="231">
        <f>IF(ISNA(VLOOKUP($A591,'Spring 2023 PVI'!$B$3:$AF$219,28,FALSE)),0,(VLOOKUP($A591,'Spring 2023 PVI'!$B$3:$AF$219,28,FALSE)))</f>
        <v>0</v>
      </c>
      <c r="AC591" s="231">
        <f>IF(ISNA(VLOOKUP($A591,'Spring 2023 PVI'!$B$3:$AF$219,28,FALSE)),0,(VLOOKUP($A591,'Spring 2023 PVI'!$B$3:$AF$219,28,FALSE)))</f>
        <v>0</v>
      </c>
      <c r="AD591" s="384">
        <f t="shared" si="236"/>
        <v>0</v>
      </c>
      <c r="AE591" s="403">
        <v>105</v>
      </c>
      <c r="AF591" s="403">
        <v>180</v>
      </c>
      <c r="AG591" s="403">
        <v>75</v>
      </c>
      <c r="AH591" s="384">
        <f t="shared" si="243"/>
        <v>2433.9</v>
      </c>
      <c r="AI591" s="384">
        <f t="shared" si="244"/>
        <v>1983.6</v>
      </c>
      <c r="AJ591" s="384">
        <f t="shared" si="245"/>
        <v>228</v>
      </c>
      <c r="AK591" s="384">
        <f t="shared" si="237"/>
        <v>4645.5</v>
      </c>
      <c r="AL591" s="403">
        <f>IF(ISNA(VLOOKUP($A591,'Spring 2023 PVI'!$B599:$AD599,29,FALSE)),0,(VLOOKUP($A591,'Spring 2023 PVI'!$B599:$AD599,29,FALSE)))</f>
        <v>0</v>
      </c>
      <c r="AM591" s="403">
        <f>IF(ISNA(VLOOKUP($A591,'Spring 2023 PVI'!$B599:$AZ599,30,FALSE)),0,(VLOOKUP($A591,'Spring 2023 PVI'!$B599:$AZ599,30,FALSE)))</f>
        <v>0</v>
      </c>
      <c r="AN591" s="402">
        <f t="shared" si="238"/>
        <v>0</v>
      </c>
      <c r="AO591" s="404">
        <f t="shared" si="239"/>
        <v>0</v>
      </c>
      <c r="AP591" s="384">
        <f t="shared" si="240"/>
        <v>4645.5</v>
      </c>
      <c r="AQ591" s="403"/>
      <c r="AR591" s="403" t="e">
        <f>VLOOKUP($A591,'Data EYFSS Indica'!$C:$AQ,27,0)</f>
        <v>#N/A</v>
      </c>
      <c r="AS591" s="403" t="e">
        <f>VLOOKUP($A591,'Data EYFSS Indica'!$C:$AQ,28,0)</f>
        <v>#N/A</v>
      </c>
      <c r="AT591" s="409" t="e">
        <f t="shared" si="241"/>
        <v>#N/A</v>
      </c>
      <c r="AU591" s="409" t="e">
        <f>(VLOOKUP($A591,'Data EYFSS Indica'!$C:$AQ,24,0))/3.2*AU$3</f>
        <v>#N/A</v>
      </c>
      <c r="AV591" s="413" t="e">
        <f t="shared" si="242"/>
        <v>#N/A</v>
      </c>
      <c r="AW591" s="410" t="e">
        <f t="shared" si="232"/>
        <v>#N/A</v>
      </c>
      <c r="AX591" s="410" t="e">
        <f t="shared" si="233"/>
        <v>#N/A</v>
      </c>
      <c r="AY591" s="410" t="e">
        <f t="shared" si="234"/>
        <v>#N/A</v>
      </c>
      <c r="AZ591" s="642">
        <f>(SUMIF('Spring 2023 School'!B:B,Budget!A591,'Spring 2023 School'!AG:AG)+SUMIF('Summer 2023 School'!B:B,Budget!A591,'Summer 2023 School'!AG:AG)+SUMIF('Autumn 2023 School'!B:B,Budget!A591,'Autumn 2023 School'!AG:AG))</f>
        <v>0</v>
      </c>
      <c r="BA591" s="410">
        <f t="shared" si="235"/>
        <v>0</v>
      </c>
      <c r="BI591">
        <f t="shared" si="229"/>
        <v>1575</v>
      </c>
      <c r="BJ591">
        <f t="shared" si="230"/>
        <v>2700</v>
      </c>
      <c r="BK591">
        <f t="shared" si="231"/>
        <v>1125</v>
      </c>
    </row>
    <row r="592" spans="1:63" x14ac:dyDescent="0.35">
      <c r="A592" s="231">
        <v>51471</v>
      </c>
      <c r="B592" t="s">
        <v>703</v>
      </c>
      <c r="C592" s="231">
        <f>IF(ISNA(VLOOKUP($A592,'Spring 2023 PVI'!$B$3:$AF$220,6,FALSE)),0,(VLOOKUP($A592,'Spring 2023 PVI'!$B$3:$AF$220,6,FALSE)))</f>
        <v>0</v>
      </c>
      <c r="D592" s="231">
        <f>IF(ISNA(VLOOKUP($A592,'Summer 2023 PVI'!$B$2:$AF$217,6,FALSE)),0,(VLOOKUP($A592,'Summer 2023 PVI'!$B$2:$AF$217,6,FALSE)))</f>
        <v>0</v>
      </c>
      <c r="E592" s="231">
        <f>IF(ISNA(VLOOKUP($A592,'Autumn 2023 PVI'!$B$2:$AH$214,6,FALSE)),0,(VLOOKUP($A592,'Autumn 2023 PVI'!$B$2:$AH$214,6,FALSE)))</f>
        <v>0</v>
      </c>
      <c r="F592" s="231">
        <f>IF(ISNA(VLOOKUP($A592,'Spring 2023 PVI'!$B$3:$AF$219,9,FALSE)),0,(VLOOKUP($A592,'Spring 2023 PVI'!$B$3:$AF$219,8,FALSE)))</f>
        <v>0</v>
      </c>
      <c r="G592" s="231">
        <f>IF(ISNA(VLOOKUP($A592,'Summer 2023 PVI'!$B$2:$AF$216,9,FALSE)),0,(VLOOKUP($A592,'Summer 2023 PVI'!$B$2:$AF$216,8,FALSE)))</f>
        <v>0</v>
      </c>
      <c r="H592" s="231">
        <f>IF(ISNA(VLOOKUP($A592,'Autumn 2023 PVI'!$B$2:$AH$214,9,FALSE)),0,(VLOOKUP($A592,'Autumn 2023 PVI'!$B$2:$AH$214,9,FALSE)))</f>
        <v>0</v>
      </c>
      <c r="I592" s="231">
        <f>IF(ISNA(VLOOKUP($A592,'Spring 2023 PVI'!$B$3:$AF$219,13,FALSE)),0,(VLOOKUP($A592,'Spring 2023 PVI'!$B$3:$AF$219,13,FALSE)))</f>
        <v>0</v>
      </c>
      <c r="J592" s="231">
        <f>IF(ISNA(VLOOKUP($A592,'Summer 2023 PVI'!$B$2:$AF$216,13,FALSE)),0,(VLOOKUP($A592,'Summer 2023 PVI'!$B$2:$AF$216,13,FALSE)))</f>
        <v>0</v>
      </c>
      <c r="K592" s="231">
        <f>IF(ISNA(VLOOKUP($A592,'Autumn 2023 PVI'!$B$2:$AH$214,13,FALSE)),0,(VLOOKUP($A592,'Autumn 2023 PVI'!$B$2:$AH$214,13,FALSE)))</f>
        <v>0</v>
      </c>
      <c r="L592" s="231">
        <f>IF(ISNA(VLOOKUP($A592,'Spring 2023 PVI'!$B$3:$AF$219,16,FALSE)),0,(VLOOKUP($A592,'Spring 2023 PVI'!$B$3:$AF$219,16,FALSE)))</f>
        <v>0</v>
      </c>
      <c r="M592" s="231">
        <f>IF(ISNA(VLOOKUP($A592,'Summer 2023 PVI'!$B$2:$AF$216,16,FALSE)),0,(VLOOKUP($A592,'Summer 2023 PVI'!$B$2:$AF$216,16,FALSE)))</f>
        <v>0</v>
      </c>
      <c r="N592" s="231">
        <f>IF(ISNA(VLOOKUP($A592,'Autumn 2023 PVI'!$B$2:$AH$214,16,FALSE)),0,(VLOOKUP($A592,'Autumn 2023 PVI'!$B$2:$AH$214,16,FALSE)))</f>
        <v>0</v>
      </c>
      <c r="O592" s="231">
        <f>IF(ISNA(VLOOKUP($A592,'Spring 2023 PVI'!$B$3:$AF$219,3,FALSE)),0,(VLOOKUP($A592,'Spring 2023 PVI'!$B$3:$AF$219,3,FALSE)))</f>
        <v>0</v>
      </c>
      <c r="P592" s="231">
        <f>IF(ISNA(VLOOKUP($A592,'Summer 2023 PVI'!$B$3:$AF$216,3,FALSE)),0,(VLOOKUP($A592,'Summer 2023 PVI'!$B$2:$AF$216,3,FALSE)))</f>
        <v>0</v>
      </c>
      <c r="Q592" s="231">
        <f>IF(ISNA(VLOOKUP($A592,'Autumn 2023 PVI'!$B$2:$AF$214,3,FALSE)),0,(VLOOKUP($A592,'Autumn 2023 PVI'!$B$2:$AF$214,3,FALSE)))</f>
        <v>0</v>
      </c>
      <c r="R592" s="231">
        <f>IF(ISNA(VLOOKUP($A592,'Spring 2023 PVI'!$B$3:$AF$219,10,FALSE)),0,(VLOOKUP($A592,'Spring 2023 PVI'!$B$3:$AF$219,10,FALSE)))</f>
        <v>0</v>
      </c>
      <c r="S592" s="231">
        <f>IF(ISNA(VLOOKUP($A592,'Summer 2023 PVI'!$B$2:$AF$216,10,FALSE)),0,(VLOOKUP($A592,'Summer 2023 PVI'!$B$2:$AF$216,10,FALSE)))</f>
        <v>0</v>
      </c>
      <c r="T592" s="231">
        <f>IF(ISNA(VLOOKUP($A592,'Autumn 2023 PVI'!$B$2:$AH$214,10,FALSE)),0,(VLOOKUP($A592,'Autumn 2023 PVI'!$B$2:$AH$214,10,FALSE)))</f>
        <v>0</v>
      </c>
      <c r="U592" s="231">
        <f>IF(ISNA(VLOOKUP($A592,'Spring 2023 PVI'!$B$3:$AF$219,26,FALSE)),0,(VLOOKUP($A592,'Spring 2023 PVI'!$B$3:$AF$219,26,FALSE)))</f>
        <v>0</v>
      </c>
      <c r="V592" s="231">
        <f>IF(ISNA(VLOOKUP($A592,'Spring 2023 PVI'!$B$3:$AF$219,26,FALSE)),0,(VLOOKUP($A592,'Spring 2023 PVI'!$B$3:$AF$219,26,FALSE)))</f>
        <v>0</v>
      </c>
      <c r="W592" s="231">
        <f>IF(ISNA(VLOOKUP($A592,'Spring 2023 PVI'!$B$3:$AF$219,26,FALSE)),0,(VLOOKUP($A592,'Spring 2023 PVI'!$B$3:$AF$219,26,FALSE)))</f>
        <v>0</v>
      </c>
      <c r="X592" s="231">
        <f>IF(ISNA(VLOOKUP($A592,'Spring 2023 PVI'!$B$3:$AF$219,27,FALSE)),0,(VLOOKUP($A592,'Spring 2023 PVI'!$B$3:$AF$219,27,FALSE)))</f>
        <v>0</v>
      </c>
      <c r="Y592" s="231">
        <f>IF(ISNA(VLOOKUP($A592,'Spring 2023 PVI'!$B$3:$AF$219,27,FALSE)),0,(VLOOKUP($A592,'Spring 2023 PVI'!$B$3:$AF$219,27,FALSE)))</f>
        <v>0</v>
      </c>
      <c r="Z592" s="231">
        <f>IF(ISNA(VLOOKUP($A592,'Spring 2023 PVI'!$B$3:$AF$219,27,FALSE)),0,(VLOOKUP($A592,'Spring 2023 PVI'!$B$3:$AF$219,27,FALSE)))</f>
        <v>0</v>
      </c>
      <c r="AA592" s="231">
        <f>IF(ISNA(VLOOKUP($A592,'Spring 2023 PVI'!$B$3:$AF$219,28,FALSE)),0,(VLOOKUP($A592,'Spring 2023 PVI'!$B$3:$AF$219,28,FALSE)))</f>
        <v>0</v>
      </c>
      <c r="AB592" s="231">
        <f>IF(ISNA(VLOOKUP($A592,'Spring 2023 PVI'!$B$3:$AF$219,28,FALSE)),0,(VLOOKUP($A592,'Spring 2023 PVI'!$B$3:$AF$219,28,FALSE)))</f>
        <v>0</v>
      </c>
      <c r="AC592" s="231">
        <f>IF(ISNA(VLOOKUP($A592,'Spring 2023 PVI'!$B$3:$AF$219,28,FALSE)),0,(VLOOKUP($A592,'Spring 2023 PVI'!$B$3:$AF$219,28,FALSE)))</f>
        <v>0</v>
      </c>
      <c r="AD592" s="384">
        <f t="shared" si="236"/>
        <v>0</v>
      </c>
      <c r="AE592" s="403">
        <v>150</v>
      </c>
      <c r="AF592" s="403">
        <v>15</v>
      </c>
      <c r="AG592" s="403">
        <v>0</v>
      </c>
      <c r="AH592" s="384">
        <f t="shared" si="243"/>
        <v>3477</v>
      </c>
      <c r="AI592" s="384">
        <f t="shared" si="244"/>
        <v>165.29999999999998</v>
      </c>
      <c r="AJ592" s="384">
        <f t="shared" si="245"/>
        <v>0</v>
      </c>
      <c r="AK592" s="384">
        <f t="shared" si="237"/>
        <v>3642.3</v>
      </c>
      <c r="AL592" s="403">
        <f>IF(ISNA(VLOOKUP($A592,'Spring 2023 PVI'!$B600:$AD600,29,FALSE)),0,(VLOOKUP($A592,'Spring 2023 PVI'!$B600:$AD600,29,FALSE)))</f>
        <v>0</v>
      </c>
      <c r="AM592" s="403">
        <f>IF(ISNA(VLOOKUP($A592,'Spring 2023 PVI'!$B600:$AZ600,30,FALSE)),0,(VLOOKUP($A592,'Spring 2023 PVI'!$B600:$AZ600,30,FALSE)))</f>
        <v>0</v>
      </c>
      <c r="AN592" s="402">
        <f t="shared" si="238"/>
        <v>0</v>
      </c>
      <c r="AO592" s="404">
        <f t="shared" si="239"/>
        <v>0</v>
      </c>
      <c r="AP592" s="384">
        <f t="shared" si="240"/>
        <v>3642.3</v>
      </c>
      <c r="AQ592" s="403"/>
      <c r="AR592" s="403" t="e">
        <f>VLOOKUP($A592,'Data EYFSS Indica'!$C:$AQ,27,0)</f>
        <v>#N/A</v>
      </c>
      <c r="AS592" s="403" t="e">
        <f>VLOOKUP($A592,'Data EYFSS Indica'!$C:$AQ,28,0)</f>
        <v>#N/A</v>
      </c>
      <c r="AT592" s="409" t="e">
        <f t="shared" si="241"/>
        <v>#N/A</v>
      </c>
      <c r="AU592" s="409" t="e">
        <f>(VLOOKUP($A592,'Data EYFSS Indica'!$C:$AQ,24,0))/3.2*AU$3</f>
        <v>#N/A</v>
      </c>
      <c r="AV592" s="413" t="e">
        <f t="shared" si="242"/>
        <v>#N/A</v>
      </c>
      <c r="AW592" s="410" t="e">
        <f t="shared" si="232"/>
        <v>#N/A</v>
      </c>
      <c r="AX592" s="410" t="e">
        <f t="shared" si="233"/>
        <v>#N/A</v>
      </c>
      <c r="AY592" s="410" t="e">
        <f t="shared" si="234"/>
        <v>#N/A</v>
      </c>
      <c r="AZ592" s="642">
        <f>(SUMIF('Spring 2023 School'!B:B,Budget!A592,'Spring 2023 School'!AG:AG)+SUMIF('Summer 2023 School'!B:B,Budget!A592,'Summer 2023 School'!AG:AG)+SUMIF('Autumn 2023 School'!B:B,Budget!A592,'Autumn 2023 School'!AG:AG))</f>
        <v>0</v>
      </c>
      <c r="BA592" s="410">
        <f t="shared" si="235"/>
        <v>0</v>
      </c>
      <c r="BI592">
        <f t="shared" si="229"/>
        <v>2250</v>
      </c>
      <c r="BJ592">
        <f t="shared" si="230"/>
        <v>225</v>
      </c>
      <c r="BK592">
        <f t="shared" si="231"/>
        <v>0</v>
      </c>
    </row>
    <row r="593" spans="1:63" x14ac:dyDescent="0.35">
      <c r="A593" s="231">
        <v>51485</v>
      </c>
      <c r="B593" t="s">
        <v>704</v>
      </c>
      <c r="C593" s="231">
        <f>IF(ISNA(VLOOKUP($A593,'Spring 2023 PVI'!$B$3:$AF$220,6,FALSE)),0,(VLOOKUP($A593,'Spring 2023 PVI'!$B$3:$AF$220,6,FALSE)))</f>
        <v>0</v>
      </c>
      <c r="D593" s="231">
        <f>IF(ISNA(VLOOKUP($A593,'Summer 2023 PVI'!$B$2:$AF$217,6,FALSE)),0,(VLOOKUP($A593,'Summer 2023 PVI'!$B$2:$AF$217,6,FALSE)))</f>
        <v>0</v>
      </c>
      <c r="E593" s="231">
        <f>IF(ISNA(VLOOKUP($A593,'Autumn 2023 PVI'!$B$2:$AH$214,6,FALSE)),0,(VLOOKUP($A593,'Autumn 2023 PVI'!$B$2:$AH$214,6,FALSE)))</f>
        <v>0</v>
      </c>
      <c r="F593" s="231">
        <f>IF(ISNA(VLOOKUP($A593,'Spring 2023 PVI'!$B$3:$AF$219,9,FALSE)),0,(VLOOKUP($A593,'Spring 2023 PVI'!$B$3:$AF$219,8,FALSE)))</f>
        <v>0</v>
      </c>
      <c r="G593" s="231">
        <f>IF(ISNA(VLOOKUP($A593,'Summer 2023 PVI'!$B$2:$AF$216,9,FALSE)),0,(VLOOKUP($A593,'Summer 2023 PVI'!$B$2:$AF$216,8,FALSE)))</f>
        <v>0</v>
      </c>
      <c r="H593" s="231">
        <f>IF(ISNA(VLOOKUP($A593,'Autumn 2023 PVI'!$B$2:$AH$214,9,FALSE)),0,(VLOOKUP($A593,'Autumn 2023 PVI'!$B$2:$AH$214,9,FALSE)))</f>
        <v>0</v>
      </c>
      <c r="I593" s="231">
        <f>IF(ISNA(VLOOKUP($A593,'Spring 2023 PVI'!$B$3:$AF$219,13,FALSE)),0,(VLOOKUP($A593,'Spring 2023 PVI'!$B$3:$AF$219,13,FALSE)))</f>
        <v>0</v>
      </c>
      <c r="J593" s="231">
        <f>IF(ISNA(VLOOKUP($A593,'Summer 2023 PVI'!$B$2:$AF$216,13,FALSE)),0,(VLOOKUP($A593,'Summer 2023 PVI'!$B$2:$AF$216,13,FALSE)))</f>
        <v>0</v>
      </c>
      <c r="K593" s="231">
        <f>IF(ISNA(VLOOKUP($A593,'Autumn 2023 PVI'!$B$2:$AH$214,13,FALSE)),0,(VLOOKUP($A593,'Autumn 2023 PVI'!$B$2:$AH$214,13,FALSE)))</f>
        <v>0</v>
      </c>
      <c r="L593" s="231">
        <f>IF(ISNA(VLOOKUP($A593,'Spring 2023 PVI'!$B$3:$AF$219,16,FALSE)),0,(VLOOKUP($A593,'Spring 2023 PVI'!$B$3:$AF$219,16,FALSE)))</f>
        <v>0</v>
      </c>
      <c r="M593" s="231">
        <f>IF(ISNA(VLOOKUP($A593,'Summer 2023 PVI'!$B$2:$AF$216,16,FALSE)),0,(VLOOKUP($A593,'Summer 2023 PVI'!$B$2:$AF$216,16,FALSE)))</f>
        <v>0</v>
      </c>
      <c r="N593" s="231">
        <f>IF(ISNA(VLOOKUP($A593,'Autumn 2023 PVI'!$B$2:$AH$214,16,FALSE)),0,(VLOOKUP($A593,'Autumn 2023 PVI'!$B$2:$AH$214,16,FALSE)))</f>
        <v>0</v>
      </c>
      <c r="O593" s="231">
        <f>IF(ISNA(VLOOKUP($A593,'Spring 2023 PVI'!$B$3:$AF$219,3,FALSE)),0,(VLOOKUP($A593,'Spring 2023 PVI'!$B$3:$AF$219,3,FALSE)))</f>
        <v>0</v>
      </c>
      <c r="P593" s="231">
        <f>IF(ISNA(VLOOKUP($A593,'Summer 2023 PVI'!$B$3:$AF$216,3,FALSE)),0,(VLOOKUP($A593,'Summer 2023 PVI'!$B$2:$AF$216,3,FALSE)))</f>
        <v>0</v>
      </c>
      <c r="Q593" s="231">
        <f>IF(ISNA(VLOOKUP($A593,'Autumn 2023 PVI'!$B$2:$AF$214,3,FALSE)),0,(VLOOKUP($A593,'Autumn 2023 PVI'!$B$2:$AF$214,3,FALSE)))</f>
        <v>0</v>
      </c>
      <c r="R593" s="231">
        <f>IF(ISNA(VLOOKUP($A593,'Spring 2023 PVI'!$B$3:$AF$219,10,FALSE)),0,(VLOOKUP($A593,'Spring 2023 PVI'!$B$3:$AF$219,10,FALSE)))</f>
        <v>0</v>
      </c>
      <c r="S593" s="231">
        <f>IF(ISNA(VLOOKUP($A593,'Summer 2023 PVI'!$B$2:$AF$216,10,FALSE)),0,(VLOOKUP($A593,'Summer 2023 PVI'!$B$2:$AF$216,10,FALSE)))</f>
        <v>0</v>
      </c>
      <c r="T593" s="231">
        <f>IF(ISNA(VLOOKUP($A593,'Autumn 2023 PVI'!$B$2:$AH$214,10,FALSE)),0,(VLOOKUP($A593,'Autumn 2023 PVI'!$B$2:$AH$214,10,FALSE)))</f>
        <v>0</v>
      </c>
      <c r="U593" s="231">
        <f>IF(ISNA(VLOOKUP($A593,'Spring 2023 PVI'!$B$3:$AF$219,26,FALSE)),0,(VLOOKUP($A593,'Spring 2023 PVI'!$B$3:$AF$219,26,FALSE)))</f>
        <v>0</v>
      </c>
      <c r="V593" s="231">
        <f>IF(ISNA(VLOOKUP($A593,'Spring 2023 PVI'!$B$3:$AF$219,26,FALSE)),0,(VLOOKUP($A593,'Spring 2023 PVI'!$B$3:$AF$219,26,FALSE)))</f>
        <v>0</v>
      </c>
      <c r="W593" s="231">
        <f>IF(ISNA(VLOOKUP($A593,'Spring 2023 PVI'!$B$3:$AF$219,26,FALSE)),0,(VLOOKUP($A593,'Spring 2023 PVI'!$B$3:$AF$219,26,FALSE)))</f>
        <v>0</v>
      </c>
      <c r="X593" s="231">
        <f>IF(ISNA(VLOOKUP($A593,'Spring 2023 PVI'!$B$3:$AF$219,27,FALSE)),0,(VLOOKUP($A593,'Spring 2023 PVI'!$B$3:$AF$219,27,FALSE)))</f>
        <v>0</v>
      </c>
      <c r="Y593" s="231">
        <f>IF(ISNA(VLOOKUP($A593,'Spring 2023 PVI'!$B$3:$AF$219,27,FALSE)),0,(VLOOKUP($A593,'Spring 2023 PVI'!$B$3:$AF$219,27,FALSE)))</f>
        <v>0</v>
      </c>
      <c r="Z593" s="231">
        <f>IF(ISNA(VLOOKUP($A593,'Spring 2023 PVI'!$B$3:$AF$219,27,FALSE)),0,(VLOOKUP($A593,'Spring 2023 PVI'!$B$3:$AF$219,27,FALSE)))</f>
        <v>0</v>
      </c>
      <c r="AA593" s="231">
        <f>IF(ISNA(VLOOKUP($A593,'Spring 2023 PVI'!$B$3:$AF$219,28,FALSE)),0,(VLOOKUP($A593,'Spring 2023 PVI'!$B$3:$AF$219,28,FALSE)))</f>
        <v>0</v>
      </c>
      <c r="AB593" s="231">
        <f>IF(ISNA(VLOOKUP($A593,'Spring 2023 PVI'!$B$3:$AF$219,28,FALSE)),0,(VLOOKUP($A593,'Spring 2023 PVI'!$B$3:$AF$219,28,FALSE)))</f>
        <v>0</v>
      </c>
      <c r="AC593" s="231">
        <f>IF(ISNA(VLOOKUP($A593,'Spring 2023 PVI'!$B$3:$AF$219,28,FALSE)),0,(VLOOKUP($A593,'Spring 2023 PVI'!$B$3:$AF$219,28,FALSE)))</f>
        <v>0</v>
      </c>
      <c r="AD593" s="384">
        <f t="shared" si="236"/>
        <v>0</v>
      </c>
      <c r="AE593" s="403">
        <v>0</v>
      </c>
      <c r="AF593" s="403">
        <v>75</v>
      </c>
      <c r="AG593" s="403">
        <v>45</v>
      </c>
      <c r="AH593" s="384">
        <f t="shared" si="243"/>
        <v>0</v>
      </c>
      <c r="AI593" s="384">
        <f t="shared" si="244"/>
        <v>826.5</v>
      </c>
      <c r="AJ593" s="384">
        <f t="shared" si="245"/>
        <v>136.80000000000001</v>
      </c>
      <c r="AK593" s="384">
        <f t="shared" si="237"/>
        <v>963.3</v>
      </c>
      <c r="AL593" s="403">
        <f>IF(ISNA(VLOOKUP($A593,'Spring 2023 PVI'!$B601:$AD601,29,FALSE)),0,(VLOOKUP($A593,'Spring 2023 PVI'!$B601:$AD601,29,FALSE)))</f>
        <v>0</v>
      </c>
      <c r="AM593" s="403">
        <f>IF(ISNA(VLOOKUP($A593,'Spring 2023 PVI'!$B601:$AZ601,30,FALSE)),0,(VLOOKUP($A593,'Spring 2023 PVI'!$B601:$AZ601,30,FALSE)))</f>
        <v>0</v>
      </c>
      <c r="AN593" s="402">
        <f t="shared" si="238"/>
        <v>0</v>
      </c>
      <c r="AO593" s="404">
        <f t="shared" si="239"/>
        <v>0</v>
      </c>
      <c r="AP593" s="384">
        <f t="shared" si="240"/>
        <v>963.3</v>
      </c>
      <c r="AQ593" s="403"/>
      <c r="AR593" s="403" t="e">
        <f>VLOOKUP($A593,'Data EYFSS Indica'!$C:$AQ,27,0)</f>
        <v>#N/A</v>
      </c>
      <c r="AS593" s="403" t="e">
        <f>VLOOKUP($A593,'Data EYFSS Indica'!$C:$AQ,28,0)</f>
        <v>#N/A</v>
      </c>
      <c r="AT593" s="409" t="e">
        <f t="shared" si="241"/>
        <v>#N/A</v>
      </c>
      <c r="AU593" s="409" t="e">
        <f>(VLOOKUP($A593,'Data EYFSS Indica'!$C:$AQ,24,0))/3.2*AU$3</f>
        <v>#N/A</v>
      </c>
      <c r="AV593" s="413" t="e">
        <f t="shared" si="242"/>
        <v>#N/A</v>
      </c>
      <c r="AW593" s="410" t="e">
        <f t="shared" si="232"/>
        <v>#N/A</v>
      </c>
      <c r="AX593" s="410" t="e">
        <f t="shared" si="233"/>
        <v>#N/A</v>
      </c>
      <c r="AY593" s="410" t="e">
        <f t="shared" si="234"/>
        <v>#N/A</v>
      </c>
      <c r="AZ593" s="642">
        <f>(SUMIF('Spring 2023 School'!B:B,Budget!A593,'Spring 2023 School'!AG:AG)+SUMIF('Summer 2023 School'!B:B,Budget!A593,'Summer 2023 School'!AG:AG)+SUMIF('Autumn 2023 School'!B:B,Budget!A593,'Autumn 2023 School'!AG:AG))</f>
        <v>0</v>
      </c>
      <c r="BA593" s="410">
        <f t="shared" si="235"/>
        <v>0</v>
      </c>
      <c r="BI593">
        <f t="shared" si="229"/>
        <v>0</v>
      </c>
      <c r="BJ593">
        <f t="shared" si="230"/>
        <v>1125</v>
      </c>
      <c r="BK593">
        <f t="shared" si="231"/>
        <v>675</v>
      </c>
    </row>
    <row r="594" spans="1:63" x14ac:dyDescent="0.35">
      <c r="A594" s="231">
        <v>51494</v>
      </c>
      <c r="B594" t="s">
        <v>705</v>
      </c>
      <c r="C594" s="231">
        <f>IF(ISNA(VLOOKUP($A594,'Spring 2023 PVI'!$B$3:$AF$220,6,FALSE)),0,(VLOOKUP($A594,'Spring 2023 PVI'!$B$3:$AF$220,6,FALSE)))</f>
        <v>0</v>
      </c>
      <c r="D594" s="231">
        <f>IF(ISNA(VLOOKUP($A594,'Summer 2023 PVI'!$B$2:$AF$217,6,FALSE)),0,(VLOOKUP($A594,'Summer 2023 PVI'!$B$2:$AF$217,6,FALSE)))</f>
        <v>0</v>
      </c>
      <c r="E594" s="231">
        <f>IF(ISNA(VLOOKUP($A594,'Autumn 2023 PVI'!$B$2:$AH$214,6,FALSE)),0,(VLOOKUP($A594,'Autumn 2023 PVI'!$B$2:$AH$214,6,FALSE)))</f>
        <v>0</v>
      </c>
      <c r="F594" s="231">
        <f>IF(ISNA(VLOOKUP($A594,'Spring 2023 PVI'!$B$3:$AF$219,9,FALSE)),0,(VLOOKUP($A594,'Spring 2023 PVI'!$B$3:$AF$219,8,FALSE)))</f>
        <v>0</v>
      </c>
      <c r="G594" s="231">
        <f>IF(ISNA(VLOOKUP($A594,'Summer 2023 PVI'!$B$2:$AF$216,9,FALSE)),0,(VLOOKUP($A594,'Summer 2023 PVI'!$B$2:$AF$216,8,FALSE)))</f>
        <v>0</v>
      </c>
      <c r="H594" s="231">
        <f>IF(ISNA(VLOOKUP($A594,'Autumn 2023 PVI'!$B$2:$AH$214,9,FALSE)),0,(VLOOKUP($A594,'Autumn 2023 PVI'!$B$2:$AH$214,9,FALSE)))</f>
        <v>0</v>
      </c>
      <c r="I594" s="231">
        <f>IF(ISNA(VLOOKUP($A594,'Spring 2023 PVI'!$B$3:$AF$219,13,FALSE)),0,(VLOOKUP($A594,'Spring 2023 PVI'!$B$3:$AF$219,13,FALSE)))</f>
        <v>0</v>
      </c>
      <c r="J594" s="231">
        <f>IF(ISNA(VLOOKUP($A594,'Summer 2023 PVI'!$B$2:$AF$216,13,FALSE)),0,(VLOOKUP($A594,'Summer 2023 PVI'!$B$2:$AF$216,13,FALSE)))</f>
        <v>0</v>
      </c>
      <c r="K594" s="231">
        <f>IF(ISNA(VLOOKUP($A594,'Autumn 2023 PVI'!$B$2:$AH$214,13,FALSE)),0,(VLOOKUP($A594,'Autumn 2023 PVI'!$B$2:$AH$214,13,FALSE)))</f>
        <v>0</v>
      </c>
      <c r="L594" s="231">
        <f>IF(ISNA(VLOOKUP($A594,'Spring 2023 PVI'!$B$3:$AF$219,16,FALSE)),0,(VLOOKUP($A594,'Spring 2023 PVI'!$B$3:$AF$219,16,FALSE)))</f>
        <v>0</v>
      </c>
      <c r="M594" s="231">
        <f>IF(ISNA(VLOOKUP($A594,'Summer 2023 PVI'!$B$2:$AF$216,16,FALSE)),0,(VLOOKUP($A594,'Summer 2023 PVI'!$B$2:$AF$216,16,FALSE)))</f>
        <v>0</v>
      </c>
      <c r="N594" s="231">
        <f>IF(ISNA(VLOOKUP($A594,'Autumn 2023 PVI'!$B$2:$AH$214,16,FALSE)),0,(VLOOKUP($A594,'Autumn 2023 PVI'!$B$2:$AH$214,16,FALSE)))</f>
        <v>0</v>
      </c>
      <c r="O594" s="231">
        <f>IF(ISNA(VLOOKUP($A594,'Spring 2023 PVI'!$B$3:$AF$219,3,FALSE)),0,(VLOOKUP($A594,'Spring 2023 PVI'!$B$3:$AF$219,3,FALSE)))</f>
        <v>0</v>
      </c>
      <c r="P594" s="231">
        <f>IF(ISNA(VLOOKUP($A594,'Summer 2023 PVI'!$B$3:$AF$216,3,FALSE)),0,(VLOOKUP($A594,'Summer 2023 PVI'!$B$2:$AF$216,3,FALSE)))</f>
        <v>0</v>
      </c>
      <c r="Q594" s="231">
        <f>IF(ISNA(VLOOKUP($A594,'Autumn 2023 PVI'!$B$2:$AF$214,3,FALSE)),0,(VLOOKUP($A594,'Autumn 2023 PVI'!$B$2:$AF$214,3,FALSE)))</f>
        <v>0</v>
      </c>
      <c r="R594" s="231">
        <f>IF(ISNA(VLOOKUP($A594,'Spring 2023 PVI'!$B$3:$AF$219,10,FALSE)),0,(VLOOKUP($A594,'Spring 2023 PVI'!$B$3:$AF$219,10,FALSE)))</f>
        <v>0</v>
      </c>
      <c r="S594" s="231">
        <f>IF(ISNA(VLOOKUP($A594,'Summer 2023 PVI'!$B$2:$AF$216,10,FALSE)),0,(VLOOKUP($A594,'Summer 2023 PVI'!$B$2:$AF$216,10,FALSE)))</f>
        <v>0</v>
      </c>
      <c r="T594" s="231">
        <f>IF(ISNA(VLOOKUP($A594,'Autumn 2023 PVI'!$B$2:$AH$214,10,FALSE)),0,(VLOOKUP($A594,'Autumn 2023 PVI'!$B$2:$AH$214,10,FALSE)))</f>
        <v>0</v>
      </c>
      <c r="U594" s="231">
        <f>IF(ISNA(VLOOKUP($A594,'Spring 2023 PVI'!$B$3:$AF$219,26,FALSE)),0,(VLOOKUP($A594,'Spring 2023 PVI'!$B$3:$AF$219,26,FALSE)))</f>
        <v>0</v>
      </c>
      <c r="V594" s="231">
        <f>IF(ISNA(VLOOKUP($A594,'Spring 2023 PVI'!$B$3:$AF$219,26,FALSE)),0,(VLOOKUP($A594,'Spring 2023 PVI'!$B$3:$AF$219,26,FALSE)))</f>
        <v>0</v>
      </c>
      <c r="W594" s="231">
        <f>IF(ISNA(VLOOKUP($A594,'Spring 2023 PVI'!$B$3:$AF$219,26,FALSE)),0,(VLOOKUP($A594,'Spring 2023 PVI'!$B$3:$AF$219,26,FALSE)))</f>
        <v>0</v>
      </c>
      <c r="X594" s="231">
        <f>IF(ISNA(VLOOKUP($A594,'Spring 2023 PVI'!$B$3:$AF$219,27,FALSE)),0,(VLOOKUP($A594,'Spring 2023 PVI'!$B$3:$AF$219,27,FALSE)))</f>
        <v>0</v>
      </c>
      <c r="Y594" s="231">
        <f>IF(ISNA(VLOOKUP($A594,'Spring 2023 PVI'!$B$3:$AF$219,27,FALSE)),0,(VLOOKUP($A594,'Spring 2023 PVI'!$B$3:$AF$219,27,FALSE)))</f>
        <v>0</v>
      </c>
      <c r="Z594" s="231">
        <f>IF(ISNA(VLOOKUP($A594,'Spring 2023 PVI'!$B$3:$AF$219,27,FALSE)),0,(VLOOKUP($A594,'Spring 2023 PVI'!$B$3:$AF$219,27,FALSE)))</f>
        <v>0</v>
      </c>
      <c r="AA594" s="231">
        <f>IF(ISNA(VLOOKUP($A594,'Spring 2023 PVI'!$B$3:$AF$219,28,FALSE)),0,(VLOOKUP($A594,'Spring 2023 PVI'!$B$3:$AF$219,28,FALSE)))</f>
        <v>0</v>
      </c>
      <c r="AB594" s="231">
        <f>IF(ISNA(VLOOKUP($A594,'Spring 2023 PVI'!$B$3:$AF$219,28,FALSE)),0,(VLOOKUP($A594,'Spring 2023 PVI'!$B$3:$AF$219,28,FALSE)))</f>
        <v>0</v>
      </c>
      <c r="AC594" s="231">
        <f>IF(ISNA(VLOOKUP($A594,'Spring 2023 PVI'!$B$3:$AF$219,28,FALSE)),0,(VLOOKUP($A594,'Spring 2023 PVI'!$B$3:$AF$219,28,FALSE)))</f>
        <v>0</v>
      </c>
      <c r="AD594" s="384">
        <f t="shared" si="236"/>
        <v>0</v>
      </c>
      <c r="AE594" s="403">
        <v>15</v>
      </c>
      <c r="AF594" s="403">
        <v>0</v>
      </c>
      <c r="AG594" s="403">
        <v>0</v>
      </c>
      <c r="AH594" s="384">
        <f t="shared" si="243"/>
        <v>347.7</v>
      </c>
      <c r="AI594" s="384">
        <f t="shared" si="244"/>
        <v>0</v>
      </c>
      <c r="AJ594" s="384">
        <f t="shared" si="245"/>
        <v>0</v>
      </c>
      <c r="AK594" s="384">
        <f t="shared" si="237"/>
        <v>347.7</v>
      </c>
      <c r="AL594" s="403">
        <f>IF(ISNA(VLOOKUP($A594,'Spring 2023 PVI'!$B602:$AD602,29,FALSE)),0,(VLOOKUP($A594,'Spring 2023 PVI'!$B602:$AD602,29,FALSE)))</f>
        <v>0</v>
      </c>
      <c r="AM594" s="403">
        <f>IF(ISNA(VLOOKUP($A594,'Spring 2023 PVI'!$B602:$AZ602,30,FALSE)),0,(VLOOKUP($A594,'Spring 2023 PVI'!$B602:$AZ602,30,FALSE)))</f>
        <v>0</v>
      </c>
      <c r="AN594" s="402">
        <f t="shared" si="238"/>
        <v>0</v>
      </c>
      <c r="AO594" s="404">
        <f t="shared" si="239"/>
        <v>0</v>
      </c>
      <c r="AP594" s="384">
        <f t="shared" si="240"/>
        <v>347.7</v>
      </c>
      <c r="AQ594" s="403"/>
      <c r="AR594" s="403" t="e">
        <f>VLOOKUP($A594,'Data EYFSS Indica'!$C:$AQ,27,0)</f>
        <v>#N/A</v>
      </c>
      <c r="AS594" s="403" t="e">
        <f>VLOOKUP($A594,'Data EYFSS Indica'!$C:$AQ,28,0)</f>
        <v>#N/A</v>
      </c>
      <c r="AT594" s="409" t="e">
        <f t="shared" si="241"/>
        <v>#N/A</v>
      </c>
      <c r="AU594" s="409" t="e">
        <f>(VLOOKUP($A594,'Data EYFSS Indica'!$C:$AQ,24,0))/3.2*AU$3</f>
        <v>#N/A</v>
      </c>
      <c r="AV594" s="413" t="e">
        <f t="shared" si="242"/>
        <v>#N/A</v>
      </c>
      <c r="AW594" s="410" t="e">
        <f t="shared" si="232"/>
        <v>#N/A</v>
      </c>
      <c r="AX594" s="410" t="e">
        <f t="shared" si="233"/>
        <v>#N/A</v>
      </c>
      <c r="AY594" s="410" t="e">
        <f t="shared" si="234"/>
        <v>#N/A</v>
      </c>
      <c r="AZ594" s="642">
        <f>(SUMIF('Spring 2023 School'!B:B,Budget!A594,'Spring 2023 School'!AG:AG)+SUMIF('Summer 2023 School'!B:B,Budget!A594,'Summer 2023 School'!AG:AG)+SUMIF('Autumn 2023 School'!B:B,Budget!A594,'Autumn 2023 School'!AG:AG))</f>
        <v>0</v>
      </c>
      <c r="BA594" s="410">
        <f t="shared" si="235"/>
        <v>0</v>
      </c>
      <c r="BI594">
        <f t="shared" si="229"/>
        <v>225</v>
      </c>
      <c r="BJ594">
        <f t="shared" si="230"/>
        <v>0</v>
      </c>
      <c r="BK594">
        <f t="shared" si="231"/>
        <v>0</v>
      </c>
    </row>
    <row r="595" spans="1:63" x14ac:dyDescent="0.35">
      <c r="A595" s="231">
        <v>51524</v>
      </c>
      <c r="B595" t="s">
        <v>706</v>
      </c>
      <c r="C595" s="231">
        <f>IF(ISNA(VLOOKUP($A595,'Spring 2023 PVI'!$B$3:$AF$220,6,FALSE)),0,(VLOOKUP($A595,'Spring 2023 PVI'!$B$3:$AF$220,6,FALSE)))</f>
        <v>0</v>
      </c>
      <c r="D595" s="231">
        <f>IF(ISNA(VLOOKUP($A595,'Summer 2023 PVI'!$B$2:$AF$217,6,FALSE)),0,(VLOOKUP($A595,'Summer 2023 PVI'!$B$2:$AF$217,6,FALSE)))</f>
        <v>0</v>
      </c>
      <c r="E595" s="231">
        <f>IF(ISNA(VLOOKUP($A595,'Autumn 2023 PVI'!$B$2:$AH$214,6,FALSE)),0,(VLOOKUP($A595,'Autumn 2023 PVI'!$B$2:$AH$214,6,FALSE)))</f>
        <v>0</v>
      </c>
      <c r="F595" s="231">
        <f>IF(ISNA(VLOOKUP($A595,'Spring 2023 PVI'!$B$3:$AF$219,9,FALSE)),0,(VLOOKUP($A595,'Spring 2023 PVI'!$B$3:$AF$219,8,FALSE)))</f>
        <v>0</v>
      </c>
      <c r="G595" s="231">
        <f>IF(ISNA(VLOOKUP($A595,'Summer 2023 PVI'!$B$2:$AF$216,9,FALSE)),0,(VLOOKUP($A595,'Summer 2023 PVI'!$B$2:$AF$216,8,FALSE)))</f>
        <v>0</v>
      </c>
      <c r="H595" s="231">
        <f>IF(ISNA(VLOOKUP($A595,'Autumn 2023 PVI'!$B$2:$AH$214,9,FALSE)),0,(VLOOKUP($A595,'Autumn 2023 PVI'!$B$2:$AH$214,9,FALSE)))</f>
        <v>0</v>
      </c>
      <c r="I595" s="231">
        <f>IF(ISNA(VLOOKUP($A595,'Spring 2023 PVI'!$B$3:$AF$219,13,FALSE)),0,(VLOOKUP($A595,'Spring 2023 PVI'!$B$3:$AF$219,13,FALSE)))</f>
        <v>0</v>
      </c>
      <c r="J595" s="231">
        <f>IF(ISNA(VLOOKUP($A595,'Summer 2023 PVI'!$B$2:$AF$216,13,FALSE)),0,(VLOOKUP($A595,'Summer 2023 PVI'!$B$2:$AF$216,13,FALSE)))</f>
        <v>0</v>
      </c>
      <c r="K595" s="231">
        <f>IF(ISNA(VLOOKUP($A595,'Autumn 2023 PVI'!$B$2:$AH$214,13,FALSE)),0,(VLOOKUP($A595,'Autumn 2023 PVI'!$B$2:$AH$214,13,FALSE)))</f>
        <v>0</v>
      </c>
      <c r="L595" s="231">
        <f>IF(ISNA(VLOOKUP($A595,'Spring 2023 PVI'!$B$3:$AF$219,16,FALSE)),0,(VLOOKUP($A595,'Spring 2023 PVI'!$B$3:$AF$219,16,FALSE)))</f>
        <v>0</v>
      </c>
      <c r="M595" s="231">
        <f>IF(ISNA(VLOOKUP($A595,'Summer 2023 PVI'!$B$2:$AF$216,16,FALSE)),0,(VLOOKUP($A595,'Summer 2023 PVI'!$B$2:$AF$216,16,FALSE)))</f>
        <v>0</v>
      </c>
      <c r="N595" s="231">
        <f>IF(ISNA(VLOOKUP($A595,'Autumn 2023 PVI'!$B$2:$AH$214,16,FALSE)),0,(VLOOKUP($A595,'Autumn 2023 PVI'!$B$2:$AH$214,16,FALSE)))</f>
        <v>0</v>
      </c>
      <c r="O595" s="231">
        <f>IF(ISNA(VLOOKUP($A595,'Spring 2023 PVI'!$B$3:$AF$219,3,FALSE)),0,(VLOOKUP($A595,'Spring 2023 PVI'!$B$3:$AF$219,3,FALSE)))</f>
        <v>0</v>
      </c>
      <c r="P595" s="231">
        <f>IF(ISNA(VLOOKUP($A595,'Summer 2023 PVI'!$B$3:$AF$216,3,FALSE)),0,(VLOOKUP($A595,'Summer 2023 PVI'!$B$2:$AF$216,3,FALSE)))</f>
        <v>0</v>
      </c>
      <c r="Q595" s="231">
        <f>IF(ISNA(VLOOKUP($A595,'Autumn 2023 PVI'!$B$2:$AF$214,3,FALSE)),0,(VLOOKUP($A595,'Autumn 2023 PVI'!$B$2:$AF$214,3,FALSE)))</f>
        <v>0</v>
      </c>
      <c r="R595" s="231">
        <f>IF(ISNA(VLOOKUP($A595,'Spring 2023 PVI'!$B$3:$AF$219,10,FALSE)),0,(VLOOKUP($A595,'Spring 2023 PVI'!$B$3:$AF$219,10,FALSE)))</f>
        <v>0</v>
      </c>
      <c r="S595" s="231">
        <f>IF(ISNA(VLOOKUP($A595,'Summer 2023 PVI'!$B$2:$AF$216,10,FALSE)),0,(VLOOKUP($A595,'Summer 2023 PVI'!$B$2:$AF$216,10,FALSE)))</f>
        <v>0</v>
      </c>
      <c r="T595" s="231">
        <f>IF(ISNA(VLOOKUP($A595,'Autumn 2023 PVI'!$B$2:$AH$214,10,FALSE)),0,(VLOOKUP($A595,'Autumn 2023 PVI'!$B$2:$AH$214,10,FALSE)))</f>
        <v>0</v>
      </c>
      <c r="U595" s="231">
        <f>IF(ISNA(VLOOKUP($A595,'Spring 2023 PVI'!$B$3:$AF$219,26,FALSE)),0,(VLOOKUP($A595,'Spring 2023 PVI'!$B$3:$AF$219,26,FALSE)))</f>
        <v>0</v>
      </c>
      <c r="V595" s="231">
        <f>IF(ISNA(VLOOKUP($A595,'Spring 2023 PVI'!$B$3:$AF$219,26,FALSE)),0,(VLOOKUP($A595,'Spring 2023 PVI'!$B$3:$AF$219,26,FALSE)))</f>
        <v>0</v>
      </c>
      <c r="W595" s="231">
        <f>IF(ISNA(VLOOKUP($A595,'Spring 2023 PVI'!$B$3:$AF$219,26,FALSE)),0,(VLOOKUP($A595,'Spring 2023 PVI'!$B$3:$AF$219,26,FALSE)))</f>
        <v>0</v>
      </c>
      <c r="X595" s="231">
        <f>IF(ISNA(VLOOKUP($A595,'Spring 2023 PVI'!$B$3:$AF$219,27,FALSE)),0,(VLOOKUP($A595,'Spring 2023 PVI'!$B$3:$AF$219,27,FALSE)))</f>
        <v>0</v>
      </c>
      <c r="Y595" s="231">
        <f>IF(ISNA(VLOOKUP($A595,'Spring 2023 PVI'!$B$3:$AF$219,27,FALSE)),0,(VLOOKUP($A595,'Spring 2023 PVI'!$B$3:$AF$219,27,FALSE)))</f>
        <v>0</v>
      </c>
      <c r="Z595" s="231">
        <f>IF(ISNA(VLOOKUP($A595,'Spring 2023 PVI'!$B$3:$AF$219,27,FALSE)),0,(VLOOKUP($A595,'Spring 2023 PVI'!$B$3:$AF$219,27,FALSE)))</f>
        <v>0</v>
      </c>
      <c r="AA595" s="231">
        <f>IF(ISNA(VLOOKUP($A595,'Spring 2023 PVI'!$B$3:$AF$219,28,FALSE)),0,(VLOOKUP($A595,'Spring 2023 PVI'!$B$3:$AF$219,28,FALSE)))</f>
        <v>0</v>
      </c>
      <c r="AB595" s="231">
        <f>IF(ISNA(VLOOKUP($A595,'Spring 2023 PVI'!$B$3:$AF$219,28,FALSE)),0,(VLOOKUP($A595,'Spring 2023 PVI'!$B$3:$AF$219,28,FALSE)))</f>
        <v>0</v>
      </c>
      <c r="AC595" s="231">
        <f>IF(ISNA(VLOOKUP($A595,'Spring 2023 PVI'!$B$3:$AF$219,28,FALSE)),0,(VLOOKUP($A595,'Spring 2023 PVI'!$B$3:$AF$219,28,FALSE)))</f>
        <v>0</v>
      </c>
      <c r="AD595" s="384">
        <f t="shared" si="236"/>
        <v>0</v>
      </c>
      <c r="AE595" s="403">
        <v>0</v>
      </c>
      <c r="AF595" s="403">
        <v>0</v>
      </c>
      <c r="AG595" s="403">
        <v>15</v>
      </c>
      <c r="AH595" s="384">
        <f t="shared" si="243"/>
        <v>0</v>
      </c>
      <c r="AI595" s="384">
        <f t="shared" si="244"/>
        <v>0</v>
      </c>
      <c r="AJ595" s="384">
        <f t="shared" si="245"/>
        <v>45.6</v>
      </c>
      <c r="AK595" s="384">
        <f t="shared" si="237"/>
        <v>45.6</v>
      </c>
      <c r="AL595" s="403">
        <f>IF(ISNA(VLOOKUP($A595,'Spring 2023 PVI'!$B603:$AD603,29,FALSE)),0,(VLOOKUP($A595,'Spring 2023 PVI'!$B603:$AD603,29,FALSE)))</f>
        <v>0</v>
      </c>
      <c r="AM595" s="403">
        <f>IF(ISNA(VLOOKUP($A595,'Spring 2023 PVI'!$B603:$AZ603,30,FALSE)),0,(VLOOKUP($A595,'Spring 2023 PVI'!$B603:$AZ603,30,FALSE)))</f>
        <v>0</v>
      </c>
      <c r="AN595" s="402">
        <f t="shared" si="238"/>
        <v>0</v>
      </c>
      <c r="AO595" s="404">
        <f t="shared" si="239"/>
        <v>0</v>
      </c>
      <c r="AP595" s="384">
        <f t="shared" si="240"/>
        <v>45.6</v>
      </c>
      <c r="AQ595" s="403"/>
      <c r="AR595" s="403" t="e">
        <f>VLOOKUP($A595,'Data EYFSS Indica'!$C:$AQ,27,0)</f>
        <v>#N/A</v>
      </c>
      <c r="AS595" s="403" t="e">
        <f>VLOOKUP($A595,'Data EYFSS Indica'!$C:$AQ,28,0)</f>
        <v>#N/A</v>
      </c>
      <c r="AT595" s="409" t="e">
        <f t="shared" si="241"/>
        <v>#N/A</v>
      </c>
      <c r="AU595" s="409" t="e">
        <f>(VLOOKUP($A595,'Data EYFSS Indica'!$C:$AQ,24,0))/3.2*AU$3</f>
        <v>#N/A</v>
      </c>
      <c r="AV595" s="413" t="e">
        <f t="shared" si="242"/>
        <v>#N/A</v>
      </c>
      <c r="AW595" s="410" t="e">
        <f t="shared" si="232"/>
        <v>#N/A</v>
      </c>
      <c r="AX595" s="410" t="e">
        <f t="shared" si="233"/>
        <v>#N/A</v>
      </c>
      <c r="AY595" s="410" t="e">
        <f t="shared" si="234"/>
        <v>#N/A</v>
      </c>
      <c r="AZ595" s="642">
        <f>(SUMIF('Spring 2023 School'!B:B,Budget!A595,'Spring 2023 School'!AG:AG)+SUMIF('Summer 2023 School'!B:B,Budget!A595,'Summer 2023 School'!AG:AG)+SUMIF('Autumn 2023 School'!B:B,Budget!A595,'Autumn 2023 School'!AG:AG))</f>
        <v>1</v>
      </c>
      <c r="BA595" s="410">
        <f t="shared" si="235"/>
        <v>910</v>
      </c>
      <c r="BI595">
        <f t="shared" si="229"/>
        <v>0</v>
      </c>
      <c r="BJ595">
        <f t="shared" si="230"/>
        <v>0</v>
      </c>
      <c r="BK595">
        <f t="shared" si="231"/>
        <v>225</v>
      </c>
    </row>
    <row r="596" spans="1:63" x14ac:dyDescent="0.35">
      <c r="A596" s="231">
        <v>51533</v>
      </c>
      <c r="B596" t="s">
        <v>1223</v>
      </c>
      <c r="C596" s="231">
        <f>IF(ISNA(VLOOKUP($A596,'Spring 2023 PVI'!$B$3:$AF$220,6,FALSE)),0,(VLOOKUP($A596,'Spring 2023 PVI'!$B$3:$AF$220,6,FALSE)))</f>
        <v>0</v>
      </c>
      <c r="D596" s="231">
        <f>IF(ISNA(VLOOKUP($A596,'Summer 2023 PVI'!$B$2:$AF$217,6,FALSE)),0,(VLOOKUP($A596,'Summer 2023 PVI'!$B$2:$AF$217,6,FALSE)))</f>
        <v>0</v>
      </c>
      <c r="E596" s="231">
        <f>IF(ISNA(VLOOKUP($A596,'Autumn 2023 PVI'!$B$2:$AH$214,6,FALSE)),0,(VLOOKUP($A596,'Autumn 2023 PVI'!$B$2:$AH$214,6,FALSE)))</f>
        <v>0</v>
      </c>
      <c r="F596" s="231">
        <f>IF(ISNA(VLOOKUP($A596,'Spring 2023 PVI'!$B$3:$AF$219,9,FALSE)),0,(VLOOKUP($A596,'Spring 2023 PVI'!$B$3:$AF$219,8,FALSE)))</f>
        <v>0</v>
      </c>
      <c r="G596" s="231">
        <f>IF(ISNA(VLOOKUP($A596,'Summer 2023 PVI'!$B$2:$AF$216,9,FALSE)),0,(VLOOKUP($A596,'Summer 2023 PVI'!$B$2:$AF$216,8,FALSE)))</f>
        <v>0</v>
      </c>
      <c r="H596" s="231">
        <f>IF(ISNA(VLOOKUP($A596,'Autumn 2023 PVI'!$B$2:$AH$214,9,FALSE)),0,(VLOOKUP($A596,'Autumn 2023 PVI'!$B$2:$AH$214,9,FALSE)))</f>
        <v>0</v>
      </c>
      <c r="I596" s="231">
        <f>IF(ISNA(VLOOKUP($A596,'Spring 2023 PVI'!$B$3:$AF$219,13,FALSE)),0,(VLOOKUP($A596,'Spring 2023 PVI'!$B$3:$AF$219,13,FALSE)))</f>
        <v>0</v>
      </c>
      <c r="J596" s="231">
        <f>IF(ISNA(VLOOKUP($A596,'Summer 2023 PVI'!$B$2:$AF$216,13,FALSE)),0,(VLOOKUP($A596,'Summer 2023 PVI'!$B$2:$AF$216,13,FALSE)))</f>
        <v>0</v>
      </c>
      <c r="K596" s="231">
        <f>IF(ISNA(VLOOKUP($A596,'Autumn 2023 PVI'!$B$2:$AH$214,13,FALSE)),0,(VLOOKUP($A596,'Autumn 2023 PVI'!$B$2:$AH$214,13,FALSE)))</f>
        <v>0</v>
      </c>
      <c r="L596" s="231">
        <f>IF(ISNA(VLOOKUP($A596,'Spring 2023 PVI'!$B$3:$AF$219,16,FALSE)),0,(VLOOKUP($A596,'Spring 2023 PVI'!$B$3:$AF$219,16,FALSE)))</f>
        <v>0</v>
      </c>
      <c r="M596" s="231">
        <f>IF(ISNA(VLOOKUP($A596,'Summer 2023 PVI'!$B$2:$AF$216,16,FALSE)),0,(VLOOKUP($A596,'Summer 2023 PVI'!$B$2:$AF$216,16,FALSE)))</f>
        <v>0</v>
      </c>
      <c r="N596" s="231">
        <f>IF(ISNA(VLOOKUP($A596,'Autumn 2023 PVI'!$B$2:$AH$214,16,FALSE)),0,(VLOOKUP($A596,'Autumn 2023 PVI'!$B$2:$AH$214,16,FALSE)))</f>
        <v>0</v>
      </c>
      <c r="O596" s="231">
        <f>IF(ISNA(VLOOKUP($A596,'Spring 2023 PVI'!$B$3:$AF$219,3,FALSE)),0,(VLOOKUP($A596,'Spring 2023 PVI'!$B$3:$AF$219,3,FALSE)))</f>
        <v>0</v>
      </c>
      <c r="P596" s="231">
        <f>IF(ISNA(VLOOKUP($A596,'Summer 2023 PVI'!$B$3:$AF$216,3,FALSE)),0,(VLOOKUP($A596,'Summer 2023 PVI'!$B$2:$AF$216,3,FALSE)))</f>
        <v>0</v>
      </c>
      <c r="Q596" s="231">
        <f>IF(ISNA(VLOOKUP($A596,'Autumn 2023 PVI'!$B$2:$AF$214,3,FALSE)),0,(VLOOKUP($A596,'Autumn 2023 PVI'!$B$2:$AF$214,3,FALSE)))</f>
        <v>0</v>
      </c>
      <c r="R596" s="231">
        <f>IF(ISNA(VLOOKUP($A596,'Spring 2023 PVI'!$B$3:$AF$219,10,FALSE)),0,(VLOOKUP($A596,'Spring 2023 PVI'!$B$3:$AF$219,10,FALSE)))</f>
        <v>0</v>
      </c>
      <c r="S596" s="231">
        <f>IF(ISNA(VLOOKUP($A596,'Summer 2023 PVI'!$B$2:$AF$216,10,FALSE)),0,(VLOOKUP($A596,'Summer 2023 PVI'!$B$2:$AF$216,10,FALSE)))</f>
        <v>0</v>
      </c>
      <c r="T596" s="231">
        <f>IF(ISNA(VLOOKUP($A596,'Autumn 2023 PVI'!$B$2:$AH$214,10,FALSE)),0,(VLOOKUP($A596,'Autumn 2023 PVI'!$B$2:$AH$214,10,FALSE)))</f>
        <v>0</v>
      </c>
      <c r="U596" s="231">
        <f>IF(ISNA(VLOOKUP($A596,'Spring 2023 PVI'!$B$3:$AF$219,26,FALSE)),0,(VLOOKUP($A596,'Spring 2023 PVI'!$B$3:$AF$219,26,FALSE)))</f>
        <v>0</v>
      </c>
      <c r="V596" s="231">
        <f>IF(ISNA(VLOOKUP($A596,'Spring 2023 PVI'!$B$3:$AF$219,26,FALSE)),0,(VLOOKUP($A596,'Spring 2023 PVI'!$B$3:$AF$219,26,FALSE)))</f>
        <v>0</v>
      </c>
      <c r="W596" s="231">
        <f>IF(ISNA(VLOOKUP($A596,'Spring 2023 PVI'!$B$3:$AF$219,26,FALSE)),0,(VLOOKUP($A596,'Spring 2023 PVI'!$B$3:$AF$219,26,FALSE)))</f>
        <v>0</v>
      </c>
      <c r="X596" s="231">
        <f>IF(ISNA(VLOOKUP($A596,'Spring 2023 PVI'!$B$3:$AF$219,27,FALSE)),0,(VLOOKUP($A596,'Spring 2023 PVI'!$B$3:$AF$219,27,FALSE)))</f>
        <v>0</v>
      </c>
      <c r="Y596" s="231">
        <f>IF(ISNA(VLOOKUP($A596,'Spring 2023 PVI'!$B$3:$AF$219,27,FALSE)),0,(VLOOKUP($A596,'Spring 2023 PVI'!$B$3:$AF$219,27,FALSE)))</f>
        <v>0</v>
      </c>
      <c r="Z596" s="231">
        <f>IF(ISNA(VLOOKUP($A596,'Spring 2023 PVI'!$B$3:$AF$219,27,FALSE)),0,(VLOOKUP($A596,'Spring 2023 PVI'!$B$3:$AF$219,27,FALSE)))</f>
        <v>0</v>
      </c>
      <c r="AA596" s="231">
        <f>IF(ISNA(VLOOKUP($A596,'Spring 2023 PVI'!$B$3:$AF$219,28,FALSE)),0,(VLOOKUP($A596,'Spring 2023 PVI'!$B$3:$AF$219,28,FALSE)))</f>
        <v>0</v>
      </c>
      <c r="AB596" s="231">
        <f>IF(ISNA(VLOOKUP($A596,'Spring 2023 PVI'!$B$3:$AF$219,28,FALSE)),0,(VLOOKUP($A596,'Spring 2023 PVI'!$B$3:$AF$219,28,FALSE)))</f>
        <v>0</v>
      </c>
      <c r="AC596" s="231">
        <f>IF(ISNA(VLOOKUP($A596,'Spring 2023 PVI'!$B$3:$AF$219,28,FALSE)),0,(VLOOKUP($A596,'Spring 2023 PVI'!$B$3:$AF$219,28,FALSE)))</f>
        <v>0</v>
      </c>
      <c r="AD596" s="384">
        <f t="shared" si="236"/>
        <v>0</v>
      </c>
      <c r="AE596" s="403">
        <v>0</v>
      </c>
      <c r="AF596" s="403">
        <v>0</v>
      </c>
      <c r="AG596" s="403">
        <v>0</v>
      </c>
      <c r="AH596" s="384">
        <f t="shared" si="243"/>
        <v>0</v>
      </c>
      <c r="AI596" s="384">
        <f t="shared" si="244"/>
        <v>0</v>
      </c>
      <c r="AJ596" s="384">
        <f t="shared" si="245"/>
        <v>0</v>
      </c>
      <c r="AK596" s="384">
        <f t="shared" si="237"/>
        <v>0</v>
      </c>
      <c r="AL596" s="403">
        <f>IF(ISNA(VLOOKUP($A596,'Spring 2023 PVI'!$B604:$AD604,29,FALSE)),0,(VLOOKUP($A596,'Spring 2023 PVI'!$B604:$AD604,29,FALSE)))</f>
        <v>0</v>
      </c>
      <c r="AM596" s="403">
        <f>IF(ISNA(VLOOKUP($A596,'Spring 2023 PVI'!$B604:$AZ604,30,FALSE)),0,(VLOOKUP($A596,'Spring 2023 PVI'!$B604:$AZ604,30,FALSE)))</f>
        <v>0</v>
      </c>
      <c r="AN596" s="402">
        <f t="shared" si="238"/>
        <v>0</v>
      </c>
      <c r="AO596" s="404">
        <f t="shared" si="239"/>
        <v>0</v>
      </c>
      <c r="AP596" s="384">
        <f t="shared" si="240"/>
        <v>0</v>
      </c>
      <c r="AQ596" s="403"/>
      <c r="AR596" s="403" t="e">
        <f>VLOOKUP($A596,'Data EYFSS Indica'!$C:$AQ,27,0)</f>
        <v>#N/A</v>
      </c>
      <c r="AS596" s="403" t="e">
        <f>VLOOKUP($A596,'Data EYFSS Indica'!$C:$AQ,28,0)</f>
        <v>#N/A</v>
      </c>
      <c r="AT596" s="409" t="e">
        <f t="shared" si="241"/>
        <v>#N/A</v>
      </c>
      <c r="AU596" s="409" t="e">
        <f>(VLOOKUP($A596,'Data EYFSS Indica'!$C:$AQ,24,0))/3.2*AU$3</f>
        <v>#N/A</v>
      </c>
      <c r="AV596" s="413" t="e">
        <f t="shared" si="242"/>
        <v>#N/A</v>
      </c>
      <c r="AW596" s="410" t="e">
        <f t="shared" si="232"/>
        <v>#N/A</v>
      </c>
      <c r="AX596" s="410" t="e">
        <f t="shared" si="233"/>
        <v>#N/A</v>
      </c>
      <c r="AY596" s="410" t="e">
        <f t="shared" si="234"/>
        <v>#N/A</v>
      </c>
      <c r="AZ596" s="642">
        <f>(SUMIF('Spring 2023 School'!B:B,Budget!A596,'Spring 2023 School'!AG:AG)+SUMIF('Summer 2023 School'!B:B,Budget!A596,'Summer 2023 School'!AG:AG)+SUMIF('Autumn 2023 School'!B:B,Budget!A596,'Autumn 2023 School'!AG:AG))</f>
        <v>0</v>
      </c>
      <c r="BA596" s="410">
        <f t="shared" si="235"/>
        <v>0</v>
      </c>
      <c r="BI596">
        <f t="shared" ref="BI596:BI659" si="246">AE596*15</f>
        <v>0</v>
      </c>
      <c r="BJ596">
        <f t="shared" ref="BJ596:BJ659" si="247">AF596*15</f>
        <v>0</v>
      </c>
      <c r="BK596">
        <f t="shared" ref="BK596:BK659" si="248">AG596*15</f>
        <v>0</v>
      </c>
    </row>
    <row r="597" spans="1:63" x14ac:dyDescent="0.35">
      <c r="A597" s="424">
        <v>51535</v>
      </c>
      <c r="B597" s="424" t="s">
        <v>707</v>
      </c>
      <c r="C597" s="231">
        <f>IF(ISNA(VLOOKUP($A597,'Spring 2023 PVI'!$B$3:$AF$220,6,FALSE)),0,(VLOOKUP($A597,'Spring 2023 PVI'!$B$3:$AF$220,6,FALSE)))</f>
        <v>0</v>
      </c>
      <c r="D597" s="231">
        <f>IF(ISNA(VLOOKUP($A597,'Summer 2023 PVI'!$B$2:$AF$217,6,FALSE)),0,(VLOOKUP($A597,'Summer 2023 PVI'!$B$2:$AF$217,6,FALSE)))</f>
        <v>0</v>
      </c>
      <c r="E597" s="231">
        <f>IF(ISNA(VLOOKUP($A597,'Autumn 2023 PVI'!$B$2:$AH$214,6,FALSE)),0,(VLOOKUP($A597,'Autumn 2023 PVI'!$B$2:$AH$214,6,FALSE)))</f>
        <v>0</v>
      </c>
      <c r="F597" s="231">
        <f>IF(ISNA(VLOOKUP($A597,'Spring 2023 PVI'!$B$3:$AF$219,9,FALSE)),0,(VLOOKUP($A597,'Spring 2023 PVI'!$B$3:$AF$219,8,FALSE)))</f>
        <v>0</v>
      </c>
      <c r="G597" s="231">
        <f>IF(ISNA(VLOOKUP($A597,'Summer 2023 PVI'!$B$2:$AF$216,9,FALSE)),0,(VLOOKUP($A597,'Summer 2023 PVI'!$B$2:$AF$216,8,FALSE)))</f>
        <v>0</v>
      </c>
      <c r="H597" s="231">
        <f>IF(ISNA(VLOOKUP($A597,'Autumn 2023 PVI'!$B$2:$AH$214,9,FALSE)),0,(VLOOKUP($A597,'Autumn 2023 PVI'!$B$2:$AH$214,9,FALSE)))</f>
        <v>0</v>
      </c>
      <c r="I597" s="231">
        <f>IF(ISNA(VLOOKUP($A597,'Spring 2023 PVI'!$B$3:$AF$219,13,FALSE)),0,(VLOOKUP($A597,'Spring 2023 PVI'!$B$3:$AF$219,13,FALSE)))</f>
        <v>0</v>
      </c>
      <c r="J597" s="231">
        <f>IF(ISNA(VLOOKUP($A597,'Summer 2023 PVI'!$B$2:$AF$216,13,FALSE)),0,(VLOOKUP($A597,'Summer 2023 PVI'!$B$2:$AF$216,13,FALSE)))</f>
        <v>0</v>
      </c>
      <c r="K597" s="231">
        <f>IF(ISNA(VLOOKUP($A597,'Autumn 2023 PVI'!$B$2:$AH$214,13,FALSE)),0,(VLOOKUP($A597,'Autumn 2023 PVI'!$B$2:$AH$214,13,FALSE)))</f>
        <v>0</v>
      </c>
      <c r="L597" s="231">
        <f>IF(ISNA(VLOOKUP($A597,'Spring 2023 PVI'!$B$3:$AF$219,16,FALSE)),0,(VLOOKUP($A597,'Spring 2023 PVI'!$B$3:$AF$219,16,FALSE)))</f>
        <v>0</v>
      </c>
      <c r="M597" s="231">
        <f>IF(ISNA(VLOOKUP($A597,'Summer 2023 PVI'!$B$2:$AF$216,16,FALSE)),0,(VLOOKUP($A597,'Summer 2023 PVI'!$B$2:$AF$216,16,FALSE)))</f>
        <v>0</v>
      </c>
      <c r="N597" s="231">
        <f>IF(ISNA(VLOOKUP($A597,'Autumn 2023 PVI'!$B$2:$AH$214,16,FALSE)),0,(VLOOKUP($A597,'Autumn 2023 PVI'!$B$2:$AH$214,16,FALSE)))</f>
        <v>0</v>
      </c>
      <c r="O597" s="231">
        <f>IF(ISNA(VLOOKUP($A597,'Spring 2023 PVI'!$B$3:$AF$219,3,FALSE)),0,(VLOOKUP($A597,'Spring 2023 PVI'!$B$3:$AF$219,3,FALSE)))</f>
        <v>0</v>
      </c>
      <c r="P597" s="231">
        <f>IF(ISNA(VLOOKUP($A597,'Summer 2023 PVI'!$B$3:$AF$216,3,FALSE)),0,(VLOOKUP($A597,'Summer 2023 PVI'!$B$2:$AF$216,3,FALSE)))</f>
        <v>0</v>
      </c>
      <c r="Q597" s="231">
        <f>IF(ISNA(VLOOKUP($A597,'Autumn 2023 PVI'!$B$2:$AF$214,3,FALSE)),0,(VLOOKUP($A597,'Autumn 2023 PVI'!$B$2:$AF$214,3,FALSE)))</f>
        <v>0</v>
      </c>
      <c r="R597" s="231">
        <f>IF(ISNA(VLOOKUP($A597,'Spring 2023 PVI'!$B$3:$AF$219,10,FALSE)),0,(VLOOKUP($A597,'Spring 2023 PVI'!$B$3:$AF$219,10,FALSE)))</f>
        <v>0</v>
      </c>
      <c r="S597" s="231">
        <f>IF(ISNA(VLOOKUP($A597,'Summer 2023 PVI'!$B$2:$AF$216,10,FALSE)),0,(VLOOKUP($A597,'Summer 2023 PVI'!$B$2:$AF$216,10,FALSE)))</f>
        <v>0</v>
      </c>
      <c r="T597" s="231">
        <f>IF(ISNA(VLOOKUP($A597,'Autumn 2023 PVI'!$B$2:$AH$214,10,FALSE)),0,(VLOOKUP($A597,'Autumn 2023 PVI'!$B$2:$AH$214,10,FALSE)))</f>
        <v>0</v>
      </c>
      <c r="U597" s="231">
        <f>IF(ISNA(VLOOKUP($A597,'Spring 2023 PVI'!$B$3:$AF$219,26,FALSE)),0,(VLOOKUP($A597,'Spring 2023 PVI'!$B$3:$AF$219,26,FALSE)))</f>
        <v>0</v>
      </c>
      <c r="V597" s="231">
        <f>IF(ISNA(VLOOKUP($A597,'Spring 2023 PVI'!$B$3:$AF$219,26,FALSE)),0,(VLOOKUP($A597,'Spring 2023 PVI'!$B$3:$AF$219,26,FALSE)))</f>
        <v>0</v>
      </c>
      <c r="W597" s="231">
        <f>IF(ISNA(VLOOKUP($A597,'Spring 2023 PVI'!$B$3:$AF$219,26,FALSE)),0,(VLOOKUP($A597,'Spring 2023 PVI'!$B$3:$AF$219,26,FALSE)))</f>
        <v>0</v>
      </c>
      <c r="X597" s="231">
        <f>IF(ISNA(VLOOKUP($A597,'Spring 2023 PVI'!$B$3:$AF$219,27,FALSE)),0,(VLOOKUP($A597,'Spring 2023 PVI'!$B$3:$AF$219,27,FALSE)))</f>
        <v>0</v>
      </c>
      <c r="Y597" s="231">
        <f>IF(ISNA(VLOOKUP($A597,'Spring 2023 PVI'!$B$3:$AF$219,27,FALSE)),0,(VLOOKUP($A597,'Spring 2023 PVI'!$B$3:$AF$219,27,FALSE)))</f>
        <v>0</v>
      </c>
      <c r="Z597" s="231">
        <f>IF(ISNA(VLOOKUP($A597,'Spring 2023 PVI'!$B$3:$AF$219,27,FALSE)),0,(VLOOKUP($A597,'Spring 2023 PVI'!$B$3:$AF$219,27,FALSE)))</f>
        <v>0</v>
      </c>
      <c r="AA597" s="231">
        <f>IF(ISNA(VLOOKUP($A597,'Spring 2023 PVI'!$B$3:$AF$219,28,FALSE)),0,(VLOOKUP($A597,'Spring 2023 PVI'!$B$3:$AF$219,28,FALSE)))</f>
        <v>0</v>
      </c>
      <c r="AB597" s="231">
        <f>IF(ISNA(VLOOKUP($A597,'Spring 2023 PVI'!$B$3:$AF$219,28,FALSE)),0,(VLOOKUP($A597,'Spring 2023 PVI'!$B$3:$AF$219,28,FALSE)))</f>
        <v>0</v>
      </c>
      <c r="AC597" s="231">
        <f>IF(ISNA(VLOOKUP($A597,'Spring 2023 PVI'!$B$3:$AF$219,28,FALSE)),0,(VLOOKUP($A597,'Spring 2023 PVI'!$B$3:$AF$219,28,FALSE)))</f>
        <v>0</v>
      </c>
      <c r="AD597" s="384">
        <f t="shared" si="236"/>
        <v>0</v>
      </c>
      <c r="AE597" s="403">
        <v>0</v>
      </c>
      <c r="AF597" s="403">
        <v>0</v>
      </c>
      <c r="AG597" s="403">
        <v>0</v>
      </c>
      <c r="AH597" s="384">
        <f t="shared" si="243"/>
        <v>0</v>
      </c>
      <c r="AI597" s="384">
        <f t="shared" si="244"/>
        <v>0</v>
      </c>
      <c r="AJ597" s="384">
        <f t="shared" si="245"/>
        <v>0</v>
      </c>
      <c r="AK597" s="384">
        <f t="shared" si="237"/>
        <v>0</v>
      </c>
      <c r="AL597" s="403">
        <f>IF(ISNA(VLOOKUP($A597,'Spring 2023 PVI'!$B605:$AD605,29,FALSE)),0,(VLOOKUP($A597,'Spring 2023 PVI'!$B605:$AD605,29,FALSE)))</f>
        <v>0</v>
      </c>
      <c r="AM597" s="403">
        <f>IF(ISNA(VLOOKUP($A597,'Spring 2023 PVI'!$B605:$AZ605,30,FALSE)),0,(VLOOKUP($A597,'Spring 2023 PVI'!$B605:$AZ605,30,FALSE)))</f>
        <v>0</v>
      </c>
      <c r="AN597" s="402">
        <f t="shared" si="238"/>
        <v>0</v>
      </c>
      <c r="AO597" s="404">
        <f t="shared" si="239"/>
        <v>0</v>
      </c>
      <c r="AP597" s="384">
        <f t="shared" si="240"/>
        <v>0</v>
      </c>
      <c r="AQ597" s="403"/>
      <c r="AR597" s="403" t="e">
        <f>VLOOKUP($A597,'Data EYFSS Indica'!$C:$AQ,27,0)</f>
        <v>#N/A</v>
      </c>
      <c r="AS597" s="403" t="e">
        <f>VLOOKUP($A597,'Data EYFSS Indica'!$C:$AQ,28,0)</f>
        <v>#N/A</v>
      </c>
      <c r="AT597" s="409" t="e">
        <f t="shared" si="241"/>
        <v>#N/A</v>
      </c>
      <c r="AU597" s="409" t="e">
        <f>(VLOOKUP($A597,'Data EYFSS Indica'!$C:$AQ,24,0))/3.2*AU$3</f>
        <v>#N/A</v>
      </c>
      <c r="AV597" s="413" t="e">
        <f t="shared" si="242"/>
        <v>#N/A</v>
      </c>
      <c r="AW597" s="410" t="e">
        <f t="shared" si="232"/>
        <v>#N/A</v>
      </c>
      <c r="AX597" s="410" t="e">
        <f t="shared" si="233"/>
        <v>#N/A</v>
      </c>
      <c r="AY597" s="410" t="e">
        <f t="shared" si="234"/>
        <v>#N/A</v>
      </c>
      <c r="AZ597" s="642">
        <f>(SUMIF('Spring 2023 School'!B:B,Budget!A597,'Spring 2023 School'!AG:AG)+SUMIF('Summer 2023 School'!B:B,Budget!A597,'Summer 2023 School'!AG:AG)+SUMIF('Autumn 2023 School'!B:B,Budget!A597,'Autumn 2023 School'!AG:AG))</f>
        <v>0</v>
      </c>
      <c r="BA597" s="410">
        <f t="shared" si="235"/>
        <v>0</v>
      </c>
      <c r="BI597">
        <f t="shared" si="246"/>
        <v>0</v>
      </c>
      <c r="BJ597">
        <f t="shared" si="247"/>
        <v>0</v>
      </c>
      <c r="BK597">
        <f t="shared" si="248"/>
        <v>0</v>
      </c>
    </row>
    <row r="598" spans="1:63" x14ac:dyDescent="0.35">
      <c r="A598" s="231">
        <v>51550</v>
      </c>
      <c r="B598" t="s">
        <v>708</v>
      </c>
      <c r="C598" s="231">
        <f>IF(ISNA(VLOOKUP($A598,'Spring 2023 PVI'!$B$3:$AF$220,6,FALSE)),0,(VLOOKUP($A598,'Spring 2023 PVI'!$B$3:$AF$220,6,FALSE)))</f>
        <v>0</v>
      </c>
      <c r="D598" s="231">
        <f>IF(ISNA(VLOOKUP($A598,'Summer 2023 PVI'!$B$2:$AF$217,6,FALSE)),0,(VLOOKUP($A598,'Summer 2023 PVI'!$B$2:$AF$217,6,FALSE)))</f>
        <v>0</v>
      </c>
      <c r="E598" s="231">
        <f>IF(ISNA(VLOOKUP($A598,'Autumn 2023 PVI'!$B$2:$AH$214,6,FALSE)),0,(VLOOKUP($A598,'Autumn 2023 PVI'!$B$2:$AH$214,6,FALSE)))</f>
        <v>0</v>
      </c>
      <c r="F598" s="231">
        <f>IF(ISNA(VLOOKUP($A598,'Spring 2023 PVI'!$B$3:$AF$219,9,FALSE)),0,(VLOOKUP($A598,'Spring 2023 PVI'!$B$3:$AF$219,8,FALSE)))</f>
        <v>0</v>
      </c>
      <c r="G598" s="231">
        <f>IF(ISNA(VLOOKUP($A598,'Summer 2023 PVI'!$B$2:$AF$216,9,FALSE)),0,(VLOOKUP($A598,'Summer 2023 PVI'!$B$2:$AF$216,8,FALSE)))</f>
        <v>0</v>
      </c>
      <c r="H598" s="231">
        <f>IF(ISNA(VLOOKUP($A598,'Autumn 2023 PVI'!$B$2:$AH$214,9,FALSE)),0,(VLOOKUP($A598,'Autumn 2023 PVI'!$B$2:$AH$214,9,FALSE)))</f>
        <v>0</v>
      </c>
      <c r="I598" s="231">
        <f>IF(ISNA(VLOOKUP($A598,'Spring 2023 PVI'!$B$3:$AF$219,13,FALSE)),0,(VLOOKUP($A598,'Spring 2023 PVI'!$B$3:$AF$219,13,FALSE)))</f>
        <v>0</v>
      </c>
      <c r="J598" s="231">
        <f>IF(ISNA(VLOOKUP($A598,'Summer 2023 PVI'!$B$2:$AF$216,13,FALSE)),0,(VLOOKUP($A598,'Summer 2023 PVI'!$B$2:$AF$216,13,FALSE)))</f>
        <v>0</v>
      </c>
      <c r="K598" s="231">
        <f>IF(ISNA(VLOOKUP($A598,'Autumn 2023 PVI'!$B$2:$AH$214,13,FALSE)),0,(VLOOKUP($A598,'Autumn 2023 PVI'!$B$2:$AH$214,13,FALSE)))</f>
        <v>0</v>
      </c>
      <c r="L598" s="231">
        <f>IF(ISNA(VLOOKUP($A598,'Spring 2023 PVI'!$B$3:$AF$219,16,FALSE)),0,(VLOOKUP($A598,'Spring 2023 PVI'!$B$3:$AF$219,16,FALSE)))</f>
        <v>0</v>
      </c>
      <c r="M598" s="231">
        <f>IF(ISNA(VLOOKUP($A598,'Summer 2023 PVI'!$B$2:$AF$216,16,FALSE)),0,(VLOOKUP($A598,'Summer 2023 PVI'!$B$2:$AF$216,16,FALSE)))</f>
        <v>0</v>
      </c>
      <c r="N598" s="231">
        <f>IF(ISNA(VLOOKUP($A598,'Autumn 2023 PVI'!$B$2:$AH$214,16,FALSE)),0,(VLOOKUP($A598,'Autumn 2023 PVI'!$B$2:$AH$214,16,FALSE)))</f>
        <v>0</v>
      </c>
      <c r="O598" s="231">
        <f>IF(ISNA(VLOOKUP($A598,'Spring 2023 PVI'!$B$3:$AF$219,3,FALSE)),0,(VLOOKUP($A598,'Spring 2023 PVI'!$B$3:$AF$219,3,FALSE)))</f>
        <v>0</v>
      </c>
      <c r="P598" s="231">
        <f>IF(ISNA(VLOOKUP($A598,'Summer 2023 PVI'!$B$3:$AF$216,3,FALSE)),0,(VLOOKUP($A598,'Summer 2023 PVI'!$B$2:$AF$216,3,FALSE)))</f>
        <v>0</v>
      </c>
      <c r="Q598" s="231">
        <f>IF(ISNA(VLOOKUP($A598,'Autumn 2023 PVI'!$B$2:$AF$214,3,FALSE)),0,(VLOOKUP($A598,'Autumn 2023 PVI'!$B$2:$AF$214,3,FALSE)))</f>
        <v>0</v>
      </c>
      <c r="R598" s="231">
        <f>IF(ISNA(VLOOKUP($A598,'Spring 2023 PVI'!$B$3:$AF$219,10,FALSE)),0,(VLOOKUP($A598,'Spring 2023 PVI'!$B$3:$AF$219,10,FALSE)))</f>
        <v>0</v>
      </c>
      <c r="S598" s="231">
        <f>IF(ISNA(VLOOKUP($A598,'Summer 2023 PVI'!$B$2:$AF$216,10,FALSE)),0,(VLOOKUP($A598,'Summer 2023 PVI'!$B$2:$AF$216,10,FALSE)))</f>
        <v>0</v>
      </c>
      <c r="T598" s="231">
        <f>IF(ISNA(VLOOKUP($A598,'Autumn 2023 PVI'!$B$2:$AH$214,10,FALSE)),0,(VLOOKUP($A598,'Autumn 2023 PVI'!$B$2:$AH$214,10,FALSE)))</f>
        <v>0</v>
      </c>
      <c r="U598" s="231">
        <f>IF(ISNA(VLOOKUP($A598,'Spring 2023 PVI'!$B$3:$AF$219,26,FALSE)),0,(VLOOKUP($A598,'Spring 2023 PVI'!$B$3:$AF$219,26,FALSE)))</f>
        <v>0</v>
      </c>
      <c r="V598" s="231">
        <f>IF(ISNA(VLOOKUP($A598,'Spring 2023 PVI'!$B$3:$AF$219,26,FALSE)),0,(VLOOKUP($A598,'Spring 2023 PVI'!$B$3:$AF$219,26,FALSE)))</f>
        <v>0</v>
      </c>
      <c r="W598" s="231">
        <f>IF(ISNA(VLOOKUP($A598,'Spring 2023 PVI'!$B$3:$AF$219,26,FALSE)),0,(VLOOKUP($A598,'Spring 2023 PVI'!$B$3:$AF$219,26,FALSE)))</f>
        <v>0</v>
      </c>
      <c r="X598" s="231">
        <f>IF(ISNA(VLOOKUP($A598,'Spring 2023 PVI'!$B$3:$AF$219,27,FALSE)),0,(VLOOKUP($A598,'Spring 2023 PVI'!$B$3:$AF$219,27,FALSE)))</f>
        <v>0</v>
      </c>
      <c r="Y598" s="231">
        <f>IF(ISNA(VLOOKUP($A598,'Spring 2023 PVI'!$B$3:$AF$219,27,FALSE)),0,(VLOOKUP($A598,'Spring 2023 PVI'!$B$3:$AF$219,27,FALSE)))</f>
        <v>0</v>
      </c>
      <c r="Z598" s="231">
        <f>IF(ISNA(VLOOKUP($A598,'Spring 2023 PVI'!$B$3:$AF$219,27,FALSE)),0,(VLOOKUP($A598,'Spring 2023 PVI'!$B$3:$AF$219,27,FALSE)))</f>
        <v>0</v>
      </c>
      <c r="AA598" s="231">
        <f>IF(ISNA(VLOOKUP($A598,'Spring 2023 PVI'!$B$3:$AF$219,28,FALSE)),0,(VLOOKUP($A598,'Spring 2023 PVI'!$B$3:$AF$219,28,FALSE)))</f>
        <v>0</v>
      </c>
      <c r="AB598" s="231">
        <f>IF(ISNA(VLOOKUP($A598,'Spring 2023 PVI'!$B$3:$AF$219,28,FALSE)),0,(VLOOKUP($A598,'Spring 2023 PVI'!$B$3:$AF$219,28,FALSE)))</f>
        <v>0</v>
      </c>
      <c r="AC598" s="231">
        <f>IF(ISNA(VLOOKUP($A598,'Spring 2023 PVI'!$B$3:$AF$219,28,FALSE)),0,(VLOOKUP($A598,'Spring 2023 PVI'!$B$3:$AF$219,28,FALSE)))</f>
        <v>0</v>
      </c>
      <c r="AD598" s="384">
        <f t="shared" si="236"/>
        <v>0</v>
      </c>
      <c r="AE598" s="403">
        <v>0</v>
      </c>
      <c r="AF598" s="403">
        <v>0</v>
      </c>
      <c r="AG598" s="403">
        <v>0</v>
      </c>
      <c r="AH598" s="384">
        <f t="shared" si="243"/>
        <v>0</v>
      </c>
      <c r="AI598" s="384">
        <f t="shared" si="244"/>
        <v>0</v>
      </c>
      <c r="AJ598" s="384">
        <f t="shared" si="245"/>
        <v>0</v>
      </c>
      <c r="AK598" s="384">
        <f t="shared" si="237"/>
        <v>0</v>
      </c>
      <c r="AL598" s="403">
        <f>IF(ISNA(VLOOKUP($A598,'Spring 2023 PVI'!$B606:$AD606,29,FALSE)),0,(VLOOKUP($A598,'Spring 2023 PVI'!$B606:$AD606,29,FALSE)))</f>
        <v>0</v>
      </c>
      <c r="AM598" s="403">
        <f>IF(ISNA(VLOOKUP($A598,'Spring 2023 PVI'!$B606:$AZ606,30,FALSE)),0,(VLOOKUP($A598,'Spring 2023 PVI'!$B606:$AZ606,30,FALSE)))</f>
        <v>0</v>
      </c>
      <c r="AN598" s="402">
        <f t="shared" si="238"/>
        <v>0</v>
      </c>
      <c r="AO598" s="404">
        <f t="shared" si="239"/>
        <v>0</v>
      </c>
      <c r="AP598" s="384">
        <f t="shared" si="240"/>
        <v>0</v>
      </c>
      <c r="AQ598" s="403"/>
      <c r="AR598" s="403" t="e">
        <f>VLOOKUP($A598,'Data EYFSS Indica'!$C:$AQ,27,0)</f>
        <v>#N/A</v>
      </c>
      <c r="AS598" s="403" t="e">
        <f>VLOOKUP($A598,'Data EYFSS Indica'!$C:$AQ,28,0)</f>
        <v>#N/A</v>
      </c>
      <c r="AT598" s="409" t="e">
        <f t="shared" si="241"/>
        <v>#N/A</v>
      </c>
      <c r="AU598" s="409" t="e">
        <f>(VLOOKUP($A598,'Data EYFSS Indica'!$C:$AQ,24,0))/3.2*AU$3</f>
        <v>#N/A</v>
      </c>
      <c r="AV598" s="413" t="e">
        <f t="shared" si="242"/>
        <v>#N/A</v>
      </c>
      <c r="AW598" s="410" t="e">
        <f t="shared" si="232"/>
        <v>#N/A</v>
      </c>
      <c r="AX598" s="410" t="e">
        <f t="shared" si="233"/>
        <v>#N/A</v>
      </c>
      <c r="AY598" s="410" t="e">
        <f t="shared" si="234"/>
        <v>#N/A</v>
      </c>
      <c r="AZ598" s="642">
        <f>(SUMIF('Spring 2023 School'!B:B,Budget!A598,'Spring 2023 School'!AG:AG)+SUMIF('Summer 2023 School'!B:B,Budget!A598,'Summer 2023 School'!AG:AG)+SUMIF('Autumn 2023 School'!B:B,Budget!A598,'Autumn 2023 School'!AG:AG))</f>
        <v>0</v>
      </c>
      <c r="BA598" s="410">
        <f t="shared" si="235"/>
        <v>0</v>
      </c>
      <c r="BI598">
        <f t="shared" si="246"/>
        <v>0</v>
      </c>
      <c r="BJ598">
        <f t="shared" si="247"/>
        <v>0</v>
      </c>
      <c r="BK598">
        <f t="shared" si="248"/>
        <v>0</v>
      </c>
    </row>
    <row r="599" spans="1:63" x14ac:dyDescent="0.35">
      <c r="A599" s="231">
        <v>51554</v>
      </c>
      <c r="B599" t="s">
        <v>709</v>
      </c>
      <c r="C599" s="231">
        <f>IF(ISNA(VLOOKUP($A599,'Spring 2023 PVI'!$B$3:$AF$220,6,FALSE)),0,(VLOOKUP($A599,'Spring 2023 PVI'!$B$3:$AF$220,6,FALSE)))</f>
        <v>0</v>
      </c>
      <c r="D599" s="231">
        <f>IF(ISNA(VLOOKUP($A599,'Summer 2023 PVI'!$B$2:$AF$217,6,FALSE)),0,(VLOOKUP($A599,'Summer 2023 PVI'!$B$2:$AF$217,6,FALSE)))</f>
        <v>0</v>
      </c>
      <c r="E599" s="231">
        <f>IF(ISNA(VLOOKUP($A599,'Autumn 2023 PVI'!$B$2:$AH$214,6,FALSE)),0,(VLOOKUP($A599,'Autumn 2023 PVI'!$B$2:$AH$214,6,FALSE)))</f>
        <v>0</v>
      </c>
      <c r="F599" s="231">
        <f>IF(ISNA(VLOOKUP($A599,'Spring 2023 PVI'!$B$3:$AF$219,9,FALSE)),0,(VLOOKUP($A599,'Spring 2023 PVI'!$B$3:$AF$219,8,FALSE)))</f>
        <v>0</v>
      </c>
      <c r="G599" s="231">
        <f>IF(ISNA(VLOOKUP($A599,'Summer 2023 PVI'!$B$2:$AF$216,9,FALSE)),0,(VLOOKUP($A599,'Summer 2023 PVI'!$B$2:$AF$216,8,FALSE)))</f>
        <v>0</v>
      </c>
      <c r="H599" s="231">
        <f>IF(ISNA(VLOOKUP($A599,'Autumn 2023 PVI'!$B$2:$AH$214,9,FALSE)),0,(VLOOKUP($A599,'Autumn 2023 PVI'!$B$2:$AH$214,9,FALSE)))</f>
        <v>0</v>
      </c>
      <c r="I599" s="231">
        <f>IF(ISNA(VLOOKUP($A599,'Spring 2023 PVI'!$B$3:$AF$219,13,FALSE)),0,(VLOOKUP($A599,'Spring 2023 PVI'!$B$3:$AF$219,13,FALSE)))</f>
        <v>0</v>
      </c>
      <c r="J599" s="231">
        <f>IF(ISNA(VLOOKUP($A599,'Summer 2023 PVI'!$B$2:$AF$216,13,FALSE)),0,(VLOOKUP($A599,'Summer 2023 PVI'!$B$2:$AF$216,13,FALSE)))</f>
        <v>0</v>
      </c>
      <c r="K599" s="231">
        <f>IF(ISNA(VLOOKUP($A599,'Autumn 2023 PVI'!$B$2:$AH$214,13,FALSE)),0,(VLOOKUP($A599,'Autumn 2023 PVI'!$B$2:$AH$214,13,FALSE)))</f>
        <v>0</v>
      </c>
      <c r="L599" s="231">
        <f>IF(ISNA(VLOOKUP($A599,'Spring 2023 PVI'!$B$3:$AF$219,16,FALSE)),0,(VLOOKUP($A599,'Spring 2023 PVI'!$B$3:$AF$219,16,FALSE)))</f>
        <v>0</v>
      </c>
      <c r="M599" s="231">
        <f>IF(ISNA(VLOOKUP($A599,'Summer 2023 PVI'!$B$2:$AF$216,16,FALSE)),0,(VLOOKUP($A599,'Summer 2023 PVI'!$B$2:$AF$216,16,FALSE)))</f>
        <v>0</v>
      </c>
      <c r="N599" s="231">
        <f>IF(ISNA(VLOOKUP($A599,'Autumn 2023 PVI'!$B$2:$AH$214,16,FALSE)),0,(VLOOKUP($A599,'Autumn 2023 PVI'!$B$2:$AH$214,16,FALSE)))</f>
        <v>0</v>
      </c>
      <c r="O599" s="231">
        <f>IF(ISNA(VLOOKUP($A599,'Spring 2023 PVI'!$B$3:$AF$219,3,FALSE)),0,(VLOOKUP($A599,'Spring 2023 PVI'!$B$3:$AF$219,3,FALSE)))</f>
        <v>0</v>
      </c>
      <c r="P599" s="231">
        <f>IF(ISNA(VLOOKUP($A599,'Summer 2023 PVI'!$B$3:$AF$216,3,FALSE)),0,(VLOOKUP($A599,'Summer 2023 PVI'!$B$2:$AF$216,3,FALSE)))</f>
        <v>0</v>
      </c>
      <c r="Q599" s="231">
        <f>IF(ISNA(VLOOKUP($A599,'Autumn 2023 PVI'!$B$2:$AF$214,3,FALSE)),0,(VLOOKUP($A599,'Autumn 2023 PVI'!$B$2:$AF$214,3,FALSE)))</f>
        <v>0</v>
      </c>
      <c r="R599" s="231">
        <f>IF(ISNA(VLOOKUP($A599,'Spring 2023 PVI'!$B$3:$AF$219,10,FALSE)),0,(VLOOKUP($A599,'Spring 2023 PVI'!$B$3:$AF$219,10,FALSE)))</f>
        <v>0</v>
      </c>
      <c r="S599" s="231">
        <f>IF(ISNA(VLOOKUP($A599,'Summer 2023 PVI'!$B$2:$AF$216,10,FALSE)),0,(VLOOKUP($A599,'Summer 2023 PVI'!$B$2:$AF$216,10,FALSE)))</f>
        <v>0</v>
      </c>
      <c r="T599" s="231">
        <f>IF(ISNA(VLOOKUP($A599,'Autumn 2023 PVI'!$B$2:$AH$214,10,FALSE)),0,(VLOOKUP($A599,'Autumn 2023 PVI'!$B$2:$AH$214,10,FALSE)))</f>
        <v>0</v>
      </c>
      <c r="U599" s="231">
        <f>IF(ISNA(VLOOKUP($A599,'Spring 2023 PVI'!$B$3:$AF$219,26,FALSE)),0,(VLOOKUP($A599,'Spring 2023 PVI'!$B$3:$AF$219,26,FALSE)))</f>
        <v>0</v>
      </c>
      <c r="V599" s="231">
        <f>IF(ISNA(VLOOKUP($A599,'Spring 2023 PVI'!$B$3:$AF$219,26,FALSE)),0,(VLOOKUP($A599,'Spring 2023 PVI'!$B$3:$AF$219,26,FALSE)))</f>
        <v>0</v>
      </c>
      <c r="W599" s="231">
        <f>IF(ISNA(VLOOKUP($A599,'Spring 2023 PVI'!$B$3:$AF$219,26,FALSE)),0,(VLOOKUP($A599,'Spring 2023 PVI'!$B$3:$AF$219,26,FALSE)))</f>
        <v>0</v>
      </c>
      <c r="X599" s="231">
        <f>IF(ISNA(VLOOKUP($A599,'Spring 2023 PVI'!$B$3:$AF$219,27,FALSE)),0,(VLOOKUP($A599,'Spring 2023 PVI'!$B$3:$AF$219,27,FALSE)))</f>
        <v>0</v>
      </c>
      <c r="Y599" s="231">
        <f>IF(ISNA(VLOOKUP($A599,'Spring 2023 PVI'!$B$3:$AF$219,27,FALSE)),0,(VLOOKUP($A599,'Spring 2023 PVI'!$B$3:$AF$219,27,FALSE)))</f>
        <v>0</v>
      </c>
      <c r="Z599" s="231">
        <f>IF(ISNA(VLOOKUP($A599,'Spring 2023 PVI'!$B$3:$AF$219,27,FALSE)),0,(VLOOKUP($A599,'Spring 2023 PVI'!$B$3:$AF$219,27,FALSE)))</f>
        <v>0</v>
      </c>
      <c r="AA599" s="231">
        <f>IF(ISNA(VLOOKUP($A599,'Spring 2023 PVI'!$B$3:$AF$219,28,FALSE)),0,(VLOOKUP($A599,'Spring 2023 PVI'!$B$3:$AF$219,28,FALSE)))</f>
        <v>0</v>
      </c>
      <c r="AB599" s="231">
        <f>IF(ISNA(VLOOKUP($A599,'Spring 2023 PVI'!$B$3:$AF$219,28,FALSE)),0,(VLOOKUP($A599,'Spring 2023 PVI'!$B$3:$AF$219,28,FALSE)))</f>
        <v>0</v>
      </c>
      <c r="AC599" s="231">
        <f>IF(ISNA(VLOOKUP($A599,'Spring 2023 PVI'!$B$3:$AF$219,28,FALSE)),0,(VLOOKUP($A599,'Spring 2023 PVI'!$B$3:$AF$219,28,FALSE)))</f>
        <v>0</v>
      </c>
      <c r="AD599" s="384">
        <f t="shared" si="236"/>
        <v>0</v>
      </c>
      <c r="AE599" s="403">
        <v>90</v>
      </c>
      <c r="AF599" s="403">
        <v>135</v>
      </c>
      <c r="AG599" s="403">
        <v>45</v>
      </c>
      <c r="AH599" s="384">
        <f t="shared" si="243"/>
        <v>2086.1999999999998</v>
      </c>
      <c r="AI599" s="384">
        <f t="shared" si="244"/>
        <v>1487.7</v>
      </c>
      <c r="AJ599" s="384">
        <f t="shared" si="245"/>
        <v>136.80000000000001</v>
      </c>
      <c r="AK599" s="384">
        <f t="shared" si="237"/>
        <v>3710.7</v>
      </c>
      <c r="AL599" s="403">
        <f>IF(ISNA(VLOOKUP($A599,'Spring 2023 PVI'!$B607:$AD607,29,FALSE)),0,(VLOOKUP($A599,'Spring 2023 PVI'!$B607:$AD607,29,FALSE)))</f>
        <v>0</v>
      </c>
      <c r="AM599" s="403">
        <f>IF(ISNA(VLOOKUP($A599,'Spring 2023 PVI'!$B607:$AZ607,30,FALSE)),0,(VLOOKUP($A599,'Spring 2023 PVI'!$B607:$AZ607,30,FALSE)))</f>
        <v>0</v>
      </c>
      <c r="AN599" s="402">
        <f t="shared" si="238"/>
        <v>0</v>
      </c>
      <c r="AO599" s="404">
        <f t="shared" si="239"/>
        <v>0</v>
      </c>
      <c r="AP599" s="384">
        <f t="shared" si="240"/>
        <v>3710.7</v>
      </c>
      <c r="AQ599" s="403"/>
      <c r="AR599" s="403" t="e">
        <f>VLOOKUP($A599,'Data EYFSS Indica'!$C:$AQ,27,0)</f>
        <v>#N/A</v>
      </c>
      <c r="AS599" s="403" t="e">
        <f>VLOOKUP($A599,'Data EYFSS Indica'!$C:$AQ,28,0)</f>
        <v>#N/A</v>
      </c>
      <c r="AT599" s="409" t="e">
        <f t="shared" si="241"/>
        <v>#N/A</v>
      </c>
      <c r="AU599" s="409" t="e">
        <f>(VLOOKUP($A599,'Data EYFSS Indica'!$C:$AQ,24,0))/3.2*AU$3</f>
        <v>#N/A</v>
      </c>
      <c r="AV599" s="413" t="e">
        <f t="shared" si="242"/>
        <v>#N/A</v>
      </c>
      <c r="AW599" s="410" t="e">
        <f t="shared" si="232"/>
        <v>#N/A</v>
      </c>
      <c r="AX599" s="410" t="e">
        <f t="shared" si="233"/>
        <v>#N/A</v>
      </c>
      <c r="AY599" s="410" t="e">
        <f t="shared" si="234"/>
        <v>#N/A</v>
      </c>
      <c r="AZ599" s="642">
        <f>(SUMIF('Spring 2023 School'!B:B,Budget!A599,'Spring 2023 School'!AG:AG)+SUMIF('Summer 2023 School'!B:B,Budget!A599,'Summer 2023 School'!AG:AG)+SUMIF('Autumn 2023 School'!B:B,Budget!A599,'Autumn 2023 School'!AG:AG))</f>
        <v>0</v>
      </c>
      <c r="BA599" s="410">
        <f t="shared" si="235"/>
        <v>0</v>
      </c>
      <c r="BI599">
        <f t="shared" si="246"/>
        <v>1350</v>
      </c>
      <c r="BJ599">
        <f t="shared" si="247"/>
        <v>2025</v>
      </c>
      <c r="BK599">
        <f t="shared" si="248"/>
        <v>675</v>
      </c>
    </row>
    <row r="600" spans="1:63" x14ac:dyDescent="0.35">
      <c r="A600" s="231">
        <v>51565</v>
      </c>
      <c r="B600" t="s">
        <v>710</v>
      </c>
      <c r="C600" s="231">
        <f>IF(ISNA(VLOOKUP($A600,'Spring 2023 PVI'!$B$3:$AF$220,6,FALSE)),0,(VLOOKUP($A600,'Spring 2023 PVI'!$B$3:$AF$220,6,FALSE)))</f>
        <v>0</v>
      </c>
      <c r="D600" s="231">
        <f>IF(ISNA(VLOOKUP($A600,'Summer 2023 PVI'!$B$2:$AF$217,6,FALSE)),0,(VLOOKUP($A600,'Summer 2023 PVI'!$B$2:$AF$217,6,FALSE)))</f>
        <v>0</v>
      </c>
      <c r="E600" s="231">
        <f>IF(ISNA(VLOOKUP($A600,'Autumn 2023 PVI'!$B$2:$AH$214,6,FALSE)),0,(VLOOKUP($A600,'Autumn 2023 PVI'!$B$2:$AH$214,6,FALSE)))</f>
        <v>0</v>
      </c>
      <c r="F600" s="231">
        <f>IF(ISNA(VLOOKUP($A600,'Spring 2023 PVI'!$B$3:$AF$219,9,FALSE)),0,(VLOOKUP($A600,'Spring 2023 PVI'!$B$3:$AF$219,8,FALSE)))</f>
        <v>0</v>
      </c>
      <c r="G600" s="231">
        <f>IF(ISNA(VLOOKUP($A600,'Summer 2023 PVI'!$B$2:$AF$216,9,FALSE)),0,(VLOOKUP($A600,'Summer 2023 PVI'!$B$2:$AF$216,8,FALSE)))</f>
        <v>0</v>
      </c>
      <c r="H600" s="231">
        <f>IF(ISNA(VLOOKUP($A600,'Autumn 2023 PVI'!$B$2:$AH$214,9,FALSE)),0,(VLOOKUP($A600,'Autumn 2023 PVI'!$B$2:$AH$214,9,FALSE)))</f>
        <v>0</v>
      </c>
      <c r="I600" s="231">
        <f>IF(ISNA(VLOOKUP($A600,'Spring 2023 PVI'!$B$3:$AF$219,13,FALSE)),0,(VLOOKUP($A600,'Spring 2023 PVI'!$B$3:$AF$219,13,FALSE)))</f>
        <v>0</v>
      </c>
      <c r="J600" s="231">
        <f>IF(ISNA(VLOOKUP($A600,'Summer 2023 PVI'!$B$2:$AF$216,13,FALSE)),0,(VLOOKUP($A600,'Summer 2023 PVI'!$B$2:$AF$216,13,FALSE)))</f>
        <v>0</v>
      </c>
      <c r="K600" s="231">
        <f>IF(ISNA(VLOOKUP($A600,'Autumn 2023 PVI'!$B$2:$AH$214,13,FALSE)),0,(VLOOKUP($A600,'Autumn 2023 PVI'!$B$2:$AH$214,13,FALSE)))</f>
        <v>0</v>
      </c>
      <c r="L600" s="231">
        <f>IF(ISNA(VLOOKUP($A600,'Spring 2023 PVI'!$B$3:$AF$219,16,FALSE)),0,(VLOOKUP($A600,'Spring 2023 PVI'!$B$3:$AF$219,16,FALSE)))</f>
        <v>0</v>
      </c>
      <c r="M600" s="231">
        <f>IF(ISNA(VLOOKUP($A600,'Summer 2023 PVI'!$B$2:$AF$216,16,FALSE)),0,(VLOOKUP($A600,'Summer 2023 PVI'!$B$2:$AF$216,16,FALSE)))</f>
        <v>0</v>
      </c>
      <c r="N600" s="231">
        <f>IF(ISNA(VLOOKUP($A600,'Autumn 2023 PVI'!$B$2:$AH$214,16,FALSE)),0,(VLOOKUP($A600,'Autumn 2023 PVI'!$B$2:$AH$214,16,FALSE)))</f>
        <v>0</v>
      </c>
      <c r="O600" s="231">
        <f>IF(ISNA(VLOOKUP($A600,'Spring 2023 PVI'!$B$3:$AF$219,3,FALSE)),0,(VLOOKUP($A600,'Spring 2023 PVI'!$B$3:$AF$219,3,FALSE)))</f>
        <v>0</v>
      </c>
      <c r="P600" s="231">
        <f>IF(ISNA(VLOOKUP($A600,'Summer 2023 PVI'!$B$3:$AF$216,3,FALSE)),0,(VLOOKUP($A600,'Summer 2023 PVI'!$B$2:$AF$216,3,FALSE)))</f>
        <v>0</v>
      </c>
      <c r="Q600" s="231">
        <f>IF(ISNA(VLOOKUP($A600,'Autumn 2023 PVI'!$B$2:$AF$214,3,FALSE)),0,(VLOOKUP($A600,'Autumn 2023 PVI'!$B$2:$AF$214,3,FALSE)))</f>
        <v>0</v>
      </c>
      <c r="R600" s="231">
        <f>IF(ISNA(VLOOKUP($A600,'Spring 2023 PVI'!$B$3:$AF$219,10,FALSE)),0,(VLOOKUP($A600,'Spring 2023 PVI'!$B$3:$AF$219,10,FALSE)))</f>
        <v>0</v>
      </c>
      <c r="S600" s="231">
        <f>IF(ISNA(VLOOKUP($A600,'Summer 2023 PVI'!$B$2:$AF$216,10,FALSE)),0,(VLOOKUP($A600,'Summer 2023 PVI'!$B$2:$AF$216,10,FALSE)))</f>
        <v>0</v>
      </c>
      <c r="T600" s="231">
        <f>IF(ISNA(VLOOKUP($A600,'Autumn 2023 PVI'!$B$2:$AH$214,10,FALSE)),0,(VLOOKUP($A600,'Autumn 2023 PVI'!$B$2:$AH$214,10,FALSE)))</f>
        <v>0</v>
      </c>
      <c r="U600" s="231">
        <f>IF(ISNA(VLOOKUP($A600,'Spring 2023 PVI'!$B$3:$AF$219,26,FALSE)),0,(VLOOKUP($A600,'Spring 2023 PVI'!$B$3:$AF$219,26,FALSE)))</f>
        <v>0</v>
      </c>
      <c r="V600" s="231">
        <f>IF(ISNA(VLOOKUP($A600,'Spring 2023 PVI'!$B$3:$AF$219,26,FALSE)),0,(VLOOKUP($A600,'Spring 2023 PVI'!$B$3:$AF$219,26,FALSE)))</f>
        <v>0</v>
      </c>
      <c r="W600" s="231">
        <f>IF(ISNA(VLOOKUP($A600,'Spring 2023 PVI'!$B$3:$AF$219,26,FALSE)),0,(VLOOKUP($A600,'Spring 2023 PVI'!$B$3:$AF$219,26,FALSE)))</f>
        <v>0</v>
      </c>
      <c r="X600" s="231">
        <f>IF(ISNA(VLOOKUP($A600,'Spring 2023 PVI'!$B$3:$AF$219,27,FALSE)),0,(VLOOKUP($A600,'Spring 2023 PVI'!$B$3:$AF$219,27,FALSE)))</f>
        <v>0</v>
      </c>
      <c r="Y600" s="231">
        <f>IF(ISNA(VLOOKUP($A600,'Spring 2023 PVI'!$B$3:$AF$219,27,FALSE)),0,(VLOOKUP($A600,'Spring 2023 PVI'!$B$3:$AF$219,27,FALSE)))</f>
        <v>0</v>
      </c>
      <c r="Z600" s="231">
        <f>IF(ISNA(VLOOKUP($A600,'Spring 2023 PVI'!$B$3:$AF$219,27,FALSE)),0,(VLOOKUP($A600,'Spring 2023 PVI'!$B$3:$AF$219,27,FALSE)))</f>
        <v>0</v>
      </c>
      <c r="AA600" s="231">
        <f>IF(ISNA(VLOOKUP($A600,'Spring 2023 PVI'!$B$3:$AF$219,28,FALSE)),0,(VLOOKUP($A600,'Spring 2023 PVI'!$B$3:$AF$219,28,FALSE)))</f>
        <v>0</v>
      </c>
      <c r="AB600" s="231">
        <f>IF(ISNA(VLOOKUP($A600,'Spring 2023 PVI'!$B$3:$AF$219,28,FALSE)),0,(VLOOKUP($A600,'Spring 2023 PVI'!$B$3:$AF$219,28,FALSE)))</f>
        <v>0</v>
      </c>
      <c r="AC600" s="231">
        <f>IF(ISNA(VLOOKUP($A600,'Spring 2023 PVI'!$B$3:$AF$219,28,FALSE)),0,(VLOOKUP($A600,'Spring 2023 PVI'!$B$3:$AF$219,28,FALSE)))</f>
        <v>0</v>
      </c>
      <c r="AD600" s="384">
        <f t="shared" si="236"/>
        <v>0</v>
      </c>
      <c r="AE600" s="403">
        <v>0</v>
      </c>
      <c r="AF600" s="403">
        <v>0</v>
      </c>
      <c r="AG600" s="403">
        <v>20</v>
      </c>
      <c r="AH600" s="384">
        <f t="shared" si="243"/>
        <v>0</v>
      </c>
      <c r="AI600" s="384">
        <f t="shared" si="244"/>
        <v>0</v>
      </c>
      <c r="AJ600" s="384">
        <f t="shared" si="245"/>
        <v>60.800000000000004</v>
      </c>
      <c r="AK600" s="384">
        <f t="shared" si="237"/>
        <v>60.800000000000004</v>
      </c>
      <c r="AL600" s="403">
        <f>IF(ISNA(VLOOKUP($A600,'Spring 2023 PVI'!$B608:$AD608,29,FALSE)),0,(VLOOKUP($A600,'Spring 2023 PVI'!$B608:$AD608,29,FALSE)))</f>
        <v>0</v>
      </c>
      <c r="AM600" s="403">
        <f>IF(ISNA(VLOOKUP($A600,'Spring 2023 PVI'!$B608:$AZ608,30,FALSE)),0,(VLOOKUP($A600,'Spring 2023 PVI'!$B608:$AZ608,30,FALSE)))</f>
        <v>0</v>
      </c>
      <c r="AN600" s="402">
        <f t="shared" si="238"/>
        <v>0</v>
      </c>
      <c r="AO600" s="404">
        <f t="shared" si="239"/>
        <v>0</v>
      </c>
      <c r="AP600" s="384">
        <f t="shared" si="240"/>
        <v>60.800000000000004</v>
      </c>
      <c r="AQ600" s="403"/>
      <c r="AR600" s="403" t="e">
        <f>VLOOKUP($A600,'Data EYFSS Indica'!$C:$AQ,27,0)</f>
        <v>#N/A</v>
      </c>
      <c r="AS600" s="403" t="e">
        <f>VLOOKUP($A600,'Data EYFSS Indica'!$C:$AQ,28,0)</f>
        <v>#N/A</v>
      </c>
      <c r="AT600" s="409" t="e">
        <f t="shared" si="241"/>
        <v>#N/A</v>
      </c>
      <c r="AU600" s="409" t="e">
        <f>(VLOOKUP($A600,'Data EYFSS Indica'!$C:$AQ,24,0))/3.2*AU$3</f>
        <v>#N/A</v>
      </c>
      <c r="AV600" s="413" t="e">
        <f t="shared" si="242"/>
        <v>#N/A</v>
      </c>
      <c r="AW600" s="410" t="e">
        <f t="shared" si="232"/>
        <v>#N/A</v>
      </c>
      <c r="AX600" s="410" t="e">
        <f t="shared" si="233"/>
        <v>#N/A</v>
      </c>
      <c r="AY600" s="410" t="e">
        <f t="shared" si="234"/>
        <v>#N/A</v>
      </c>
      <c r="AZ600" s="642">
        <f>(SUMIF('Spring 2023 School'!B:B,Budget!A600,'Spring 2023 School'!AG:AG)+SUMIF('Summer 2023 School'!B:B,Budget!A600,'Summer 2023 School'!AG:AG)+SUMIF('Autumn 2023 School'!B:B,Budget!A600,'Autumn 2023 School'!AG:AG))</f>
        <v>0</v>
      </c>
      <c r="BA600" s="410">
        <f t="shared" si="235"/>
        <v>0</v>
      </c>
      <c r="BI600">
        <f t="shared" si="246"/>
        <v>0</v>
      </c>
      <c r="BJ600">
        <f t="shared" si="247"/>
        <v>0</v>
      </c>
      <c r="BK600">
        <f t="shared" si="248"/>
        <v>300</v>
      </c>
    </row>
    <row r="601" spans="1:63" x14ac:dyDescent="0.35">
      <c r="A601" s="231">
        <v>51573</v>
      </c>
      <c r="B601" t="s">
        <v>711</v>
      </c>
      <c r="C601" s="231">
        <f>IF(ISNA(VLOOKUP($A601,'Spring 2023 PVI'!$B$3:$AF$220,6,FALSE)),0,(VLOOKUP($A601,'Spring 2023 PVI'!$B$3:$AF$220,6,FALSE)))</f>
        <v>0</v>
      </c>
      <c r="D601" s="231">
        <f>IF(ISNA(VLOOKUP($A601,'Summer 2023 PVI'!$B$2:$AF$217,6,FALSE)),0,(VLOOKUP($A601,'Summer 2023 PVI'!$B$2:$AF$217,6,FALSE)))</f>
        <v>0</v>
      </c>
      <c r="E601" s="231">
        <f>IF(ISNA(VLOOKUP($A601,'Autumn 2023 PVI'!$B$2:$AH$214,6,FALSE)),0,(VLOOKUP($A601,'Autumn 2023 PVI'!$B$2:$AH$214,6,FALSE)))</f>
        <v>0</v>
      </c>
      <c r="F601" s="231">
        <f>IF(ISNA(VLOOKUP($A601,'Spring 2023 PVI'!$B$3:$AF$219,9,FALSE)),0,(VLOOKUP($A601,'Spring 2023 PVI'!$B$3:$AF$219,8,FALSE)))</f>
        <v>0</v>
      </c>
      <c r="G601" s="231">
        <f>IF(ISNA(VLOOKUP($A601,'Summer 2023 PVI'!$B$2:$AF$216,9,FALSE)),0,(VLOOKUP($A601,'Summer 2023 PVI'!$B$2:$AF$216,8,FALSE)))</f>
        <v>0</v>
      </c>
      <c r="H601" s="231">
        <f>IF(ISNA(VLOOKUP($A601,'Autumn 2023 PVI'!$B$2:$AH$214,9,FALSE)),0,(VLOOKUP($A601,'Autumn 2023 PVI'!$B$2:$AH$214,9,FALSE)))</f>
        <v>0</v>
      </c>
      <c r="I601" s="231">
        <f>IF(ISNA(VLOOKUP($A601,'Spring 2023 PVI'!$B$3:$AF$219,13,FALSE)),0,(VLOOKUP($A601,'Spring 2023 PVI'!$B$3:$AF$219,13,FALSE)))</f>
        <v>0</v>
      </c>
      <c r="J601" s="231">
        <f>IF(ISNA(VLOOKUP($A601,'Summer 2023 PVI'!$B$2:$AF$216,13,FALSE)),0,(VLOOKUP($A601,'Summer 2023 PVI'!$B$2:$AF$216,13,FALSE)))</f>
        <v>0</v>
      </c>
      <c r="K601" s="231">
        <f>IF(ISNA(VLOOKUP($A601,'Autumn 2023 PVI'!$B$2:$AH$214,13,FALSE)),0,(VLOOKUP($A601,'Autumn 2023 PVI'!$B$2:$AH$214,13,FALSE)))</f>
        <v>0</v>
      </c>
      <c r="L601" s="231">
        <f>IF(ISNA(VLOOKUP($A601,'Spring 2023 PVI'!$B$3:$AF$219,16,FALSE)),0,(VLOOKUP($A601,'Spring 2023 PVI'!$B$3:$AF$219,16,FALSE)))</f>
        <v>0</v>
      </c>
      <c r="M601" s="231">
        <f>IF(ISNA(VLOOKUP($A601,'Summer 2023 PVI'!$B$2:$AF$216,16,FALSE)),0,(VLOOKUP($A601,'Summer 2023 PVI'!$B$2:$AF$216,16,FALSE)))</f>
        <v>0</v>
      </c>
      <c r="N601" s="231">
        <f>IF(ISNA(VLOOKUP($A601,'Autumn 2023 PVI'!$B$2:$AH$214,16,FALSE)),0,(VLOOKUP($A601,'Autumn 2023 PVI'!$B$2:$AH$214,16,FALSE)))</f>
        <v>0</v>
      </c>
      <c r="O601" s="231">
        <f>IF(ISNA(VLOOKUP($A601,'Spring 2023 PVI'!$B$3:$AF$219,3,FALSE)),0,(VLOOKUP($A601,'Spring 2023 PVI'!$B$3:$AF$219,3,FALSE)))</f>
        <v>0</v>
      </c>
      <c r="P601" s="231">
        <f>IF(ISNA(VLOOKUP($A601,'Summer 2023 PVI'!$B$3:$AF$216,3,FALSE)),0,(VLOOKUP($A601,'Summer 2023 PVI'!$B$2:$AF$216,3,FALSE)))</f>
        <v>0</v>
      </c>
      <c r="Q601" s="231">
        <f>IF(ISNA(VLOOKUP($A601,'Autumn 2023 PVI'!$B$2:$AF$214,3,FALSE)),0,(VLOOKUP($A601,'Autumn 2023 PVI'!$B$2:$AF$214,3,FALSE)))</f>
        <v>0</v>
      </c>
      <c r="R601" s="231">
        <f>IF(ISNA(VLOOKUP($A601,'Spring 2023 PVI'!$B$3:$AF$219,10,FALSE)),0,(VLOOKUP($A601,'Spring 2023 PVI'!$B$3:$AF$219,10,FALSE)))</f>
        <v>0</v>
      </c>
      <c r="S601" s="231">
        <f>IF(ISNA(VLOOKUP($A601,'Summer 2023 PVI'!$B$2:$AF$216,10,FALSE)),0,(VLOOKUP($A601,'Summer 2023 PVI'!$B$2:$AF$216,10,FALSE)))</f>
        <v>0</v>
      </c>
      <c r="T601" s="231">
        <f>IF(ISNA(VLOOKUP($A601,'Autumn 2023 PVI'!$B$2:$AH$214,10,FALSE)),0,(VLOOKUP($A601,'Autumn 2023 PVI'!$B$2:$AH$214,10,FALSE)))</f>
        <v>0</v>
      </c>
      <c r="U601" s="231">
        <f>IF(ISNA(VLOOKUP($A601,'Spring 2023 PVI'!$B$3:$AF$219,26,FALSE)),0,(VLOOKUP($A601,'Spring 2023 PVI'!$B$3:$AF$219,26,FALSE)))</f>
        <v>0</v>
      </c>
      <c r="V601" s="231">
        <f>IF(ISNA(VLOOKUP($A601,'Spring 2023 PVI'!$B$3:$AF$219,26,FALSE)),0,(VLOOKUP($A601,'Spring 2023 PVI'!$B$3:$AF$219,26,FALSE)))</f>
        <v>0</v>
      </c>
      <c r="W601" s="231">
        <f>IF(ISNA(VLOOKUP($A601,'Spring 2023 PVI'!$B$3:$AF$219,26,FALSE)),0,(VLOOKUP($A601,'Spring 2023 PVI'!$B$3:$AF$219,26,FALSE)))</f>
        <v>0</v>
      </c>
      <c r="X601" s="231">
        <f>IF(ISNA(VLOOKUP($A601,'Spring 2023 PVI'!$B$3:$AF$219,27,FALSE)),0,(VLOOKUP($A601,'Spring 2023 PVI'!$B$3:$AF$219,27,FALSE)))</f>
        <v>0</v>
      </c>
      <c r="Y601" s="231">
        <f>IF(ISNA(VLOOKUP($A601,'Spring 2023 PVI'!$B$3:$AF$219,27,FALSE)),0,(VLOOKUP($A601,'Spring 2023 PVI'!$B$3:$AF$219,27,FALSE)))</f>
        <v>0</v>
      </c>
      <c r="Z601" s="231">
        <f>IF(ISNA(VLOOKUP($A601,'Spring 2023 PVI'!$B$3:$AF$219,27,FALSE)),0,(VLOOKUP($A601,'Spring 2023 PVI'!$B$3:$AF$219,27,FALSE)))</f>
        <v>0</v>
      </c>
      <c r="AA601" s="231">
        <f>IF(ISNA(VLOOKUP($A601,'Spring 2023 PVI'!$B$3:$AF$219,28,FALSE)),0,(VLOOKUP($A601,'Spring 2023 PVI'!$B$3:$AF$219,28,FALSE)))</f>
        <v>0</v>
      </c>
      <c r="AB601" s="231">
        <f>IF(ISNA(VLOOKUP($A601,'Spring 2023 PVI'!$B$3:$AF$219,28,FALSE)),0,(VLOOKUP($A601,'Spring 2023 PVI'!$B$3:$AF$219,28,FALSE)))</f>
        <v>0</v>
      </c>
      <c r="AC601" s="231">
        <f>IF(ISNA(VLOOKUP($A601,'Spring 2023 PVI'!$B$3:$AF$219,28,FALSE)),0,(VLOOKUP($A601,'Spring 2023 PVI'!$B$3:$AF$219,28,FALSE)))</f>
        <v>0</v>
      </c>
      <c r="AD601" s="384">
        <f t="shared" si="236"/>
        <v>0</v>
      </c>
      <c r="AE601" s="403">
        <v>60</v>
      </c>
      <c r="AF601" s="403">
        <v>75</v>
      </c>
      <c r="AG601" s="403">
        <v>120</v>
      </c>
      <c r="AH601" s="384">
        <f t="shared" si="243"/>
        <v>1390.8</v>
      </c>
      <c r="AI601" s="384">
        <f t="shared" si="244"/>
        <v>826.5</v>
      </c>
      <c r="AJ601" s="384">
        <f t="shared" si="245"/>
        <v>364.8</v>
      </c>
      <c r="AK601" s="384">
        <f t="shared" si="237"/>
        <v>2582.1000000000004</v>
      </c>
      <c r="AL601" s="403">
        <f>IF(ISNA(VLOOKUP($A601,'Spring 2023 PVI'!$B609:$AD609,29,FALSE)),0,(VLOOKUP($A601,'Spring 2023 PVI'!$B609:$AD609,29,FALSE)))</f>
        <v>0</v>
      </c>
      <c r="AM601" s="403">
        <f>IF(ISNA(VLOOKUP($A601,'Spring 2023 PVI'!$B609:$AZ609,30,FALSE)),0,(VLOOKUP($A601,'Spring 2023 PVI'!$B609:$AZ609,30,FALSE)))</f>
        <v>0</v>
      </c>
      <c r="AN601" s="402">
        <f t="shared" si="238"/>
        <v>0</v>
      </c>
      <c r="AO601" s="404">
        <f t="shared" si="239"/>
        <v>0</v>
      </c>
      <c r="AP601" s="384">
        <f t="shared" si="240"/>
        <v>2582.1000000000004</v>
      </c>
      <c r="AQ601" s="403"/>
      <c r="AR601" s="403" t="e">
        <f>VLOOKUP($A601,'Data EYFSS Indica'!$C:$AQ,27,0)</f>
        <v>#N/A</v>
      </c>
      <c r="AS601" s="403" t="e">
        <f>VLOOKUP($A601,'Data EYFSS Indica'!$C:$AQ,28,0)</f>
        <v>#N/A</v>
      </c>
      <c r="AT601" s="409" t="e">
        <f t="shared" si="241"/>
        <v>#N/A</v>
      </c>
      <c r="AU601" s="409" t="e">
        <f>(VLOOKUP($A601,'Data EYFSS Indica'!$C:$AQ,24,0))/3.2*AU$3</f>
        <v>#N/A</v>
      </c>
      <c r="AV601" s="413" t="e">
        <f t="shared" si="242"/>
        <v>#N/A</v>
      </c>
      <c r="AW601" s="410" t="e">
        <f t="shared" si="232"/>
        <v>#N/A</v>
      </c>
      <c r="AX601" s="410" t="e">
        <f t="shared" si="233"/>
        <v>#N/A</v>
      </c>
      <c r="AY601" s="410" t="e">
        <f t="shared" si="234"/>
        <v>#N/A</v>
      </c>
      <c r="AZ601" s="642">
        <f>(SUMIF('Spring 2023 School'!B:B,Budget!A601,'Spring 2023 School'!AG:AG)+SUMIF('Summer 2023 School'!B:B,Budget!A601,'Summer 2023 School'!AG:AG)+SUMIF('Autumn 2023 School'!B:B,Budget!A601,'Autumn 2023 School'!AG:AG))</f>
        <v>0</v>
      </c>
      <c r="BA601" s="410">
        <f t="shared" si="235"/>
        <v>0</v>
      </c>
      <c r="BI601">
        <f t="shared" si="246"/>
        <v>900</v>
      </c>
      <c r="BJ601">
        <f t="shared" si="247"/>
        <v>1125</v>
      </c>
      <c r="BK601">
        <f t="shared" si="248"/>
        <v>1800</v>
      </c>
    </row>
    <row r="602" spans="1:63" x14ac:dyDescent="0.35">
      <c r="A602" s="231">
        <v>51595</v>
      </c>
      <c r="B602" t="s">
        <v>712</v>
      </c>
      <c r="C602" s="231">
        <f>IF(ISNA(VLOOKUP($A602,'Spring 2023 PVI'!$B$3:$AF$220,6,FALSE)),0,(VLOOKUP($A602,'Spring 2023 PVI'!$B$3:$AF$220,6,FALSE)))</f>
        <v>0</v>
      </c>
      <c r="D602" s="231">
        <f>IF(ISNA(VLOOKUP($A602,'Summer 2023 PVI'!$B$2:$AF$217,6,FALSE)),0,(VLOOKUP($A602,'Summer 2023 PVI'!$B$2:$AF$217,6,FALSE)))</f>
        <v>0</v>
      </c>
      <c r="E602" s="231">
        <f>IF(ISNA(VLOOKUP($A602,'Autumn 2023 PVI'!$B$2:$AH$214,6,FALSE)),0,(VLOOKUP($A602,'Autumn 2023 PVI'!$B$2:$AH$214,6,FALSE)))</f>
        <v>0</v>
      </c>
      <c r="F602" s="231">
        <f>IF(ISNA(VLOOKUP($A602,'Spring 2023 PVI'!$B$3:$AF$219,9,FALSE)),0,(VLOOKUP($A602,'Spring 2023 PVI'!$B$3:$AF$219,8,FALSE)))</f>
        <v>0</v>
      </c>
      <c r="G602" s="231">
        <f>IF(ISNA(VLOOKUP($A602,'Summer 2023 PVI'!$B$2:$AF$216,9,FALSE)),0,(VLOOKUP($A602,'Summer 2023 PVI'!$B$2:$AF$216,8,FALSE)))</f>
        <v>0</v>
      </c>
      <c r="H602" s="231">
        <f>IF(ISNA(VLOOKUP($A602,'Autumn 2023 PVI'!$B$2:$AH$214,9,FALSE)),0,(VLOOKUP($A602,'Autumn 2023 PVI'!$B$2:$AH$214,9,FALSE)))</f>
        <v>0</v>
      </c>
      <c r="I602" s="231">
        <f>IF(ISNA(VLOOKUP($A602,'Spring 2023 PVI'!$B$3:$AF$219,13,FALSE)),0,(VLOOKUP($A602,'Spring 2023 PVI'!$B$3:$AF$219,13,FALSE)))</f>
        <v>0</v>
      </c>
      <c r="J602" s="231">
        <f>IF(ISNA(VLOOKUP($A602,'Summer 2023 PVI'!$B$2:$AF$216,13,FALSE)),0,(VLOOKUP($A602,'Summer 2023 PVI'!$B$2:$AF$216,13,FALSE)))</f>
        <v>0</v>
      </c>
      <c r="K602" s="231">
        <f>IF(ISNA(VLOOKUP($A602,'Autumn 2023 PVI'!$B$2:$AH$214,13,FALSE)),0,(VLOOKUP($A602,'Autumn 2023 PVI'!$B$2:$AH$214,13,FALSE)))</f>
        <v>0</v>
      </c>
      <c r="L602" s="231">
        <f>IF(ISNA(VLOOKUP($A602,'Spring 2023 PVI'!$B$3:$AF$219,16,FALSE)),0,(VLOOKUP($A602,'Spring 2023 PVI'!$B$3:$AF$219,16,FALSE)))</f>
        <v>0</v>
      </c>
      <c r="M602" s="231">
        <f>IF(ISNA(VLOOKUP($A602,'Summer 2023 PVI'!$B$2:$AF$216,16,FALSE)),0,(VLOOKUP($A602,'Summer 2023 PVI'!$B$2:$AF$216,16,FALSE)))</f>
        <v>0</v>
      </c>
      <c r="N602" s="231">
        <f>IF(ISNA(VLOOKUP($A602,'Autumn 2023 PVI'!$B$2:$AH$214,16,FALSE)),0,(VLOOKUP($A602,'Autumn 2023 PVI'!$B$2:$AH$214,16,FALSE)))</f>
        <v>0</v>
      </c>
      <c r="O602" s="231">
        <f>IF(ISNA(VLOOKUP($A602,'Spring 2023 PVI'!$B$3:$AF$219,3,FALSE)),0,(VLOOKUP($A602,'Spring 2023 PVI'!$B$3:$AF$219,3,FALSE)))</f>
        <v>0</v>
      </c>
      <c r="P602" s="231">
        <f>IF(ISNA(VLOOKUP($A602,'Summer 2023 PVI'!$B$3:$AF$216,3,FALSE)),0,(VLOOKUP($A602,'Summer 2023 PVI'!$B$2:$AF$216,3,FALSE)))</f>
        <v>0</v>
      </c>
      <c r="Q602" s="231">
        <f>IF(ISNA(VLOOKUP($A602,'Autumn 2023 PVI'!$B$2:$AF$214,3,FALSE)),0,(VLOOKUP($A602,'Autumn 2023 PVI'!$B$2:$AF$214,3,FALSE)))</f>
        <v>0</v>
      </c>
      <c r="R602" s="231">
        <f>IF(ISNA(VLOOKUP($A602,'Spring 2023 PVI'!$B$3:$AF$219,10,FALSE)),0,(VLOOKUP($A602,'Spring 2023 PVI'!$B$3:$AF$219,10,FALSE)))</f>
        <v>0</v>
      </c>
      <c r="S602" s="231">
        <f>IF(ISNA(VLOOKUP($A602,'Summer 2023 PVI'!$B$2:$AF$216,10,FALSE)),0,(VLOOKUP($A602,'Summer 2023 PVI'!$B$2:$AF$216,10,FALSE)))</f>
        <v>0</v>
      </c>
      <c r="T602" s="231">
        <f>IF(ISNA(VLOOKUP($A602,'Autumn 2023 PVI'!$B$2:$AH$214,10,FALSE)),0,(VLOOKUP($A602,'Autumn 2023 PVI'!$B$2:$AH$214,10,FALSE)))</f>
        <v>0</v>
      </c>
      <c r="U602" s="231">
        <f>IF(ISNA(VLOOKUP($A602,'Spring 2023 PVI'!$B$3:$AF$219,26,FALSE)),0,(VLOOKUP($A602,'Spring 2023 PVI'!$B$3:$AF$219,26,FALSE)))</f>
        <v>0</v>
      </c>
      <c r="V602" s="231">
        <f>IF(ISNA(VLOOKUP($A602,'Spring 2023 PVI'!$B$3:$AF$219,26,FALSE)),0,(VLOOKUP($A602,'Spring 2023 PVI'!$B$3:$AF$219,26,FALSE)))</f>
        <v>0</v>
      </c>
      <c r="W602" s="231">
        <f>IF(ISNA(VLOOKUP($A602,'Spring 2023 PVI'!$B$3:$AF$219,26,FALSE)),0,(VLOOKUP($A602,'Spring 2023 PVI'!$B$3:$AF$219,26,FALSE)))</f>
        <v>0</v>
      </c>
      <c r="X602" s="231">
        <f>IF(ISNA(VLOOKUP($A602,'Spring 2023 PVI'!$B$3:$AF$219,27,FALSE)),0,(VLOOKUP($A602,'Spring 2023 PVI'!$B$3:$AF$219,27,FALSE)))</f>
        <v>0</v>
      </c>
      <c r="Y602" s="231">
        <f>IF(ISNA(VLOOKUP($A602,'Spring 2023 PVI'!$B$3:$AF$219,27,FALSE)),0,(VLOOKUP($A602,'Spring 2023 PVI'!$B$3:$AF$219,27,FALSE)))</f>
        <v>0</v>
      </c>
      <c r="Z602" s="231">
        <f>IF(ISNA(VLOOKUP($A602,'Spring 2023 PVI'!$B$3:$AF$219,27,FALSE)),0,(VLOOKUP($A602,'Spring 2023 PVI'!$B$3:$AF$219,27,FALSE)))</f>
        <v>0</v>
      </c>
      <c r="AA602" s="231">
        <f>IF(ISNA(VLOOKUP($A602,'Spring 2023 PVI'!$B$3:$AF$219,28,FALSE)),0,(VLOOKUP($A602,'Spring 2023 PVI'!$B$3:$AF$219,28,FALSE)))</f>
        <v>0</v>
      </c>
      <c r="AB602" s="231">
        <f>IF(ISNA(VLOOKUP($A602,'Spring 2023 PVI'!$B$3:$AF$219,28,FALSE)),0,(VLOOKUP($A602,'Spring 2023 PVI'!$B$3:$AF$219,28,FALSE)))</f>
        <v>0</v>
      </c>
      <c r="AC602" s="231">
        <f>IF(ISNA(VLOOKUP($A602,'Spring 2023 PVI'!$B$3:$AF$219,28,FALSE)),0,(VLOOKUP($A602,'Spring 2023 PVI'!$B$3:$AF$219,28,FALSE)))</f>
        <v>0</v>
      </c>
      <c r="AD602" s="384">
        <f t="shared" si="236"/>
        <v>0</v>
      </c>
      <c r="AE602" s="403">
        <v>15</v>
      </c>
      <c r="AF602" s="403">
        <v>105</v>
      </c>
      <c r="AG602" s="403">
        <v>315</v>
      </c>
      <c r="AH602" s="384">
        <f t="shared" si="243"/>
        <v>347.7</v>
      </c>
      <c r="AI602" s="384">
        <f t="shared" si="244"/>
        <v>1157.0999999999999</v>
      </c>
      <c r="AJ602" s="384">
        <f t="shared" si="245"/>
        <v>957.6</v>
      </c>
      <c r="AK602" s="384">
        <f t="shared" si="237"/>
        <v>2462.4</v>
      </c>
      <c r="AL602" s="403">
        <f>IF(ISNA(VLOOKUP($A602,'Spring 2023 PVI'!$B610:$AD610,29,FALSE)),0,(VLOOKUP($A602,'Spring 2023 PVI'!$B610:$AD610,29,FALSE)))</f>
        <v>0</v>
      </c>
      <c r="AM602" s="403">
        <f>IF(ISNA(VLOOKUP($A602,'Spring 2023 PVI'!$B610:$AZ610,30,FALSE)),0,(VLOOKUP($A602,'Spring 2023 PVI'!$B610:$AZ610,30,FALSE)))</f>
        <v>0</v>
      </c>
      <c r="AN602" s="402">
        <f t="shared" si="238"/>
        <v>0</v>
      </c>
      <c r="AO602" s="404">
        <f t="shared" si="239"/>
        <v>0</v>
      </c>
      <c r="AP602" s="384">
        <f t="shared" si="240"/>
        <v>2462.4</v>
      </c>
      <c r="AQ602" s="403"/>
      <c r="AR602" s="403" t="e">
        <f>VLOOKUP($A602,'Data EYFSS Indica'!$C:$AQ,27,0)</f>
        <v>#N/A</v>
      </c>
      <c r="AS602" s="403" t="e">
        <f>VLOOKUP($A602,'Data EYFSS Indica'!$C:$AQ,28,0)</f>
        <v>#N/A</v>
      </c>
      <c r="AT602" s="409" t="e">
        <f t="shared" si="241"/>
        <v>#N/A</v>
      </c>
      <c r="AU602" s="409" t="e">
        <f>(VLOOKUP($A602,'Data EYFSS Indica'!$C:$AQ,24,0))/3.2*AU$3</f>
        <v>#N/A</v>
      </c>
      <c r="AV602" s="413" t="e">
        <f t="shared" si="242"/>
        <v>#N/A</v>
      </c>
      <c r="AW602" s="410" t="e">
        <f t="shared" si="232"/>
        <v>#N/A</v>
      </c>
      <c r="AX602" s="410" t="e">
        <f t="shared" si="233"/>
        <v>#N/A</v>
      </c>
      <c r="AY602" s="410" t="e">
        <f t="shared" si="234"/>
        <v>#N/A</v>
      </c>
      <c r="AZ602" s="642">
        <f>(SUMIF('Spring 2023 School'!B:B,Budget!A602,'Spring 2023 School'!AG:AG)+SUMIF('Summer 2023 School'!B:B,Budget!A602,'Summer 2023 School'!AG:AG)+SUMIF('Autumn 2023 School'!B:B,Budget!A602,'Autumn 2023 School'!AG:AG))</f>
        <v>1</v>
      </c>
      <c r="BA602" s="410">
        <f t="shared" si="235"/>
        <v>910</v>
      </c>
      <c r="BI602">
        <f t="shared" si="246"/>
        <v>225</v>
      </c>
      <c r="BJ602">
        <f t="shared" si="247"/>
        <v>1575</v>
      </c>
      <c r="BK602">
        <f t="shared" si="248"/>
        <v>4725</v>
      </c>
    </row>
    <row r="603" spans="1:63" x14ac:dyDescent="0.35">
      <c r="A603" s="231">
        <v>51614</v>
      </c>
      <c r="B603" t="s">
        <v>713</v>
      </c>
      <c r="C603" s="231">
        <f>IF(ISNA(VLOOKUP($A603,'Spring 2023 PVI'!$B$3:$AF$220,6,FALSE)),0,(VLOOKUP($A603,'Spring 2023 PVI'!$B$3:$AF$220,6,FALSE)))</f>
        <v>0</v>
      </c>
      <c r="D603" s="231">
        <f>IF(ISNA(VLOOKUP($A603,'Summer 2023 PVI'!$B$2:$AF$217,6,FALSE)),0,(VLOOKUP($A603,'Summer 2023 PVI'!$B$2:$AF$217,6,FALSE)))</f>
        <v>0</v>
      </c>
      <c r="E603" s="231">
        <f>IF(ISNA(VLOOKUP($A603,'Autumn 2023 PVI'!$B$2:$AH$214,6,FALSE)),0,(VLOOKUP($A603,'Autumn 2023 PVI'!$B$2:$AH$214,6,FALSE)))</f>
        <v>0</v>
      </c>
      <c r="F603" s="231">
        <f>IF(ISNA(VLOOKUP($A603,'Spring 2023 PVI'!$B$3:$AF$219,9,FALSE)),0,(VLOOKUP($A603,'Spring 2023 PVI'!$B$3:$AF$219,8,FALSE)))</f>
        <v>0</v>
      </c>
      <c r="G603" s="231">
        <f>IF(ISNA(VLOOKUP($A603,'Summer 2023 PVI'!$B$2:$AF$216,9,FALSE)),0,(VLOOKUP($A603,'Summer 2023 PVI'!$B$2:$AF$216,8,FALSE)))</f>
        <v>0</v>
      </c>
      <c r="H603" s="231">
        <f>IF(ISNA(VLOOKUP($A603,'Autumn 2023 PVI'!$B$2:$AH$214,9,FALSE)),0,(VLOOKUP($A603,'Autumn 2023 PVI'!$B$2:$AH$214,9,FALSE)))</f>
        <v>0</v>
      </c>
      <c r="I603" s="231">
        <f>IF(ISNA(VLOOKUP($A603,'Spring 2023 PVI'!$B$3:$AF$219,13,FALSE)),0,(VLOOKUP($A603,'Spring 2023 PVI'!$B$3:$AF$219,13,FALSE)))</f>
        <v>0</v>
      </c>
      <c r="J603" s="231">
        <f>IF(ISNA(VLOOKUP($A603,'Summer 2023 PVI'!$B$2:$AF$216,13,FALSE)),0,(VLOOKUP($A603,'Summer 2023 PVI'!$B$2:$AF$216,13,FALSE)))</f>
        <v>0</v>
      </c>
      <c r="K603" s="231">
        <f>IF(ISNA(VLOOKUP($A603,'Autumn 2023 PVI'!$B$2:$AH$214,13,FALSE)),0,(VLOOKUP($A603,'Autumn 2023 PVI'!$B$2:$AH$214,13,FALSE)))</f>
        <v>0</v>
      </c>
      <c r="L603" s="231">
        <f>IF(ISNA(VLOOKUP($A603,'Spring 2023 PVI'!$B$3:$AF$219,16,FALSE)),0,(VLOOKUP($A603,'Spring 2023 PVI'!$B$3:$AF$219,16,FALSE)))</f>
        <v>0</v>
      </c>
      <c r="M603" s="231">
        <f>IF(ISNA(VLOOKUP($A603,'Summer 2023 PVI'!$B$2:$AF$216,16,FALSE)),0,(VLOOKUP($A603,'Summer 2023 PVI'!$B$2:$AF$216,16,FALSE)))</f>
        <v>0</v>
      </c>
      <c r="N603" s="231">
        <f>IF(ISNA(VLOOKUP($A603,'Autumn 2023 PVI'!$B$2:$AH$214,16,FALSE)),0,(VLOOKUP($A603,'Autumn 2023 PVI'!$B$2:$AH$214,16,FALSE)))</f>
        <v>0</v>
      </c>
      <c r="O603" s="231">
        <f>IF(ISNA(VLOOKUP($A603,'Spring 2023 PVI'!$B$3:$AF$219,3,FALSE)),0,(VLOOKUP($A603,'Spring 2023 PVI'!$B$3:$AF$219,3,FALSE)))</f>
        <v>0</v>
      </c>
      <c r="P603" s="231">
        <f>IF(ISNA(VLOOKUP($A603,'Summer 2023 PVI'!$B$3:$AF$216,3,FALSE)),0,(VLOOKUP($A603,'Summer 2023 PVI'!$B$2:$AF$216,3,FALSE)))</f>
        <v>0</v>
      </c>
      <c r="Q603" s="231">
        <f>IF(ISNA(VLOOKUP($A603,'Autumn 2023 PVI'!$B$2:$AF$214,3,FALSE)),0,(VLOOKUP($A603,'Autumn 2023 PVI'!$B$2:$AF$214,3,FALSE)))</f>
        <v>0</v>
      </c>
      <c r="R603" s="231">
        <f>IF(ISNA(VLOOKUP($A603,'Spring 2023 PVI'!$B$3:$AF$219,10,FALSE)),0,(VLOOKUP($A603,'Spring 2023 PVI'!$B$3:$AF$219,10,FALSE)))</f>
        <v>0</v>
      </c>
      <c r="S603" s="231">
        <f>IF(ISNA(VLOOKUP($A603,'Summer 2023 PVI'!$B$2:$AF$216,10,FALSE)),0,(VLOOKUP($A603,'Summer 2023 PVI'!$B$2:$AF$216,10,FALSE)))</f>
        <v>0</v>
      </c>
      <c r="T603" s="231">
        <f>IF(ISNA(VLOOKUP($A603,'Autumn 2023 PVI'!$B$2:$AH$214,10,FALSE)),0,(VLOOKUP($A603,'Autumn 2023 PVI'!$B$2:$AH$214,10,FALSE)))</f>
        <v>0</v>
      </c>
      <c r="U603" s="231">
        <f>IF(ISNA(VLOOKUP($A603,'Spring 2023 PVI'!$B$3:$AF$219,26,FALSE)),0,(VLOOKUP($A603,'Spring 2023 PVI'!$B$3:$AF$219,26,FALSE)))</f>
        <v>0</v>
      </c>
      <c r="V603" s="231">
        <f>IF(ISNA(VLOOKUP($A603,'Spring 2023 PVI'!$B$3:$AF$219,26,FALSE)),0,(VLOOKUP($A603,'Spring 2023 PVI'!$B$3:$AF$219,26,FALSE)))</f>
        <v>0</v>
      </c>
      <c r="W603" s="231">
        <f>IF(ISNA(VLOOKUP($A603,'Spring 2023 PVI'!$B$3:$AF$219,26,FALSE)),0,(VLOOKUP($A603,'Spring 2023 PVI'!$B$3:$AF$219,26,FALSE)))</f>
        <v>0</v>
      </c>
      <c r="X603" s="231">
        <f>IF(ISNA(VLOOKUP($A603,'Spring 2023 PVI'!$B$3:$AF$219,27,FALSE)),0,(VLOOKUP($A603,'Spring 2023 PVI'!$B$3:$AF$219,27,FALSE)))</f>
        <v>0</v>
      </c>
      <c r="Y603" s="231">
        <f>IF(ISNA(VLOOKUP($A603,'Spring 2023 PVI'!$B$3:$AF$219,27,FALSE)),0,(VLOOKUP($A603,'Spring 2023 PVI'!$B$3:$AF$219,27,FALSE)))</f>
        <v>0</v>
      </c>
      <c r="Z603" s="231">
        <f>IF(ISNA(VLOOKUP($A603,'Spring 2023 PVI'!$B$3:$AF$219,27,FALSE)),0,(VLOOKUP($A603,'Spring 2023 PVI'!$B$3:$AF$219,27,FALSE)))</f>
        <v>0</v>
      </c>
      <c r="AA603" s="231">
        <f>IF(ISNA(VLOOKUP($A603,'Spring 2023 PVI'!$B$3:$AF$219,28,FALSE)),0,(VLOOKUP($A603,'Spring 2023 PVI'!$B$3:$AF$219,28,FALSE)))</f>
        <v>0</v>
      </c>
      <c r="AB603" s="231">
        <f>IF(ISNA(VLOOKUP($A603,'Spring 2023 PVI'!$B$3:$AF$219,28,FALSE)),0,(VLOOKUP($A603,'Spring 2023 PVI'!$B$3:$AF$219,28,FALSE)))</f>
        <v>0</v>
      </c>
      <c r="AC603" s="231">
        <f>IF(ISNA(VLOOKUP($A603,'Spring 2023 PVI'!$B$3:$AF$219,28,FALSE)),0,(VLOOKUP($A603,'Spring 2023 PVI'!$B$3:$AF$219,28,FALSE)))</f>
        <v>0</v>
      </c>
      <c r="AD603" s="384">
        <f t="shared" si="236"/>
        <v>0</v>
      </c>
      <c r="AE603" s="403">
        <v>255</v>
      </c>
      <c r="AF603" s="403">
        <v>45</v>
      </c>
      <c r="AG603" s="403">
        <v>177</v>
      </c>
      <c r="AH603" s="384">
        <f t="shared" si="243"/>
        <v>5910.9</v>
      </c>
      <c r="AI603" s="384">
        <f t="shared" si="244"/>
        <v>495.9</v>
      </c>
      <c r="AJ603" s="384">
        <f t="shared" si="245"/>
        <v>538.08000000000004</v>
      </c>
      <c r="AK603" s="384">
        <f t="shared" si="237"/>
        <v>6944.8799999999992</v>
      </c>
      <c r="AL603" s="403">
        <f>IF(ISNA(VLOOKUP($A603,'Spring 2023 PVI'!$B611:$AD611,29,FALSE)),0,(VLOOKUP($A603,'Spring 2023 PVI'!$B611:$AD611,29,FALSE)))</f>
        <v>0</v>
      </c>
      <c r="AM603" s="403">
        <f>IF(ISNA(VLOOKUP($A603,'Spring 2023 PVI'!$B611:$AZ611,30,FALSE)),0,(VLOOKUP($A603,'Spring 2023 PVI'!$B611:$AZ611,30,FALSE)))</f>
        <v>0</v>
      </c>
      <c r="AN603" s="402">
        <f t="shared" si="238"/>
        <v>0</v>
      </c>
      <c r="AO603" s="404">
        <f t="shared" si="239"/>
        <v>0</v>
      </c>
      <c r="AP603" s="384">
        <f t="shared" si="240"/>
        <v>6944.8799999999992</v>
      </c>
      <c r="AQ603" s="403"/>
      <c r="AR603" s="403" t="e">
        <f>VLOOKUP($A603,'Data EYFSS Indica'!$C:$AQ,27,0)</f>
        <v>#N/A</v>
      </c>
      <c r="AS603" s="403" t="e">
        <f>VLOOKUP($A603,'Data EYFSS Indica'!$C:$AQ,28,0)</f>
        <v>#N/A</v>
      </c>
      <c r="AT603" s="409" t="e">
        <f t="shared" si="241"/>
        <v>#N/A</v>
      </c>
      <c r="AU603" s="409" t="e">
        <f>(VLOOKUP($A603,'Data EYFSS Indica'!$C:$AQ,24,0))/3.2*AU$3</f>
        <v>#N/A</v>
      </c>
      <c r="AV603" s="413" t="e">
        <f t="shared" si="242"/>
        <v>#N/A</v>
      </c>
      <c r="AW603" s="410" t="e">
        <f t="shared" si="232"/>
        <v>#N/A</v>
      </c>
      <c r="AX603" s="410" t="e">
        <f t="shared" si="233"/>
        <v>#N/A</v>
      </c>
      <c r="AY603" s="410" t="e">
        <f t="shared" si="234"/>
        <v>#N/A</v>
      </c>
      <c r="AZ603" s="642">
        <f>(SUMIF('Spring 2023 School'!B:B,Budget!A603,'Spring 2023 School'!AG:AG)+SUMIF('Summer 2023 School'!B:B,Budget!A603,'Summer 2023 School'!AG:AG)+SUMIF('Autumn 2023 School'!B:B,Budget!A603,'Autumn 2023 School'!AG:AG))</f>
        <v>1</v>
      </c>
      <c r="BA603" s="410">
        <f t="shared" si="235"/>
        <v>910</v>
      </c>
      <c r="BI603">
        <f t="shared" si="246"/>
        <v>3825</v>
      </c>
      <c r="BJ603">
        <f t="shared" si="247"/>
        <v>675</v>
      </c>
      <c r="BK603">
        <f t="shared" si="248"/>
        <v>2655</v>
      </c>
    </row>
    <row r="604" spans="1:63" x14ac:dyDescent="0.35">
      <c r="A604" s="231">
        <v>51616</v>
      </c>
      <c r="B604" t="s">
        <v>714</v>
      </c>
      <c r="C604" s="231">
        <f>IF(ISNA(VLOOKUP($A604,'Spring 2023 PVI'!$B$3:$AF$220,6,FALSE)),0,(VLOOKUP($A604,'Spring 2023 PVI'!$B$3:$AF$220,6,FALSE)))</f>
        <v>0</v>
      </c>
      <c r="D604" s="231">
        <f>IF(ISNA(VLOOKUP($A604,'Summer 2023 PVI'!$B$2:$AF$217,6,FALSE)),0,(VLOOKUP($A604,'Summer 2023 PVI'!$B$2:$AF$217,6,FALSE)))</f>
        <v>0</v>
      </c>
      <c r="E604" s="231">
        <f>IF(ISNA(VLOOKUP($A604,'Autumn 2023 PVI'!$B$2:$AH$214,6,FALSE)),0,(VLOOKUP($A604,'Autumn 2023 PVI'!$B$2:$AH$214,6,FALSE)))</f>
        <v>0</v>
      </c>
      <c r="F604" s="231">
        <f>IF(ISNA(VLOOKUP($A604,'Spring 2023 PVI'!$B$3:$AF$219,9,FALSE)),0,(VLOOKUP($A604,'Spring 2023 PVI'!$B$3:$AF$219,8,FALSE)))</f>
        <v>0</v>
      </c>
      <c r="G604" s="231">
        <f>IF(ISNA(VLOOKUP($A604,'Summer 2023 PVI'!$B$2:$AF$216,9,FALSE)),0,(VLOOKUP($A604,'Summer 2023 PVI'!$B$2:$AF$216,8,FALSE)))</f>
        <v>0</v>
      </c>
      <c r="H604" s="231">
        <f>IF(ISNA(VLOOKUP($A604,'Autumn 2023 PVI'!$B$2:$AH$214,9,FALSE)),0,(VLOOKUP($A604,'Autumn 2023 PVI'!$B$2:$AH$214,9,FALSE)))</f>
        <v>0</v>
      </c>
      <c r="I604" s="231">
        <f>IF(ISNA(VLOOKUP($A604,'Spring 2023 PVI'!$B$3:$AF$219,13,FALSE)),0,(VLOOKUP($A604,'Spring 2023 PVI'!$B$3:$AF$219,13,FALSE)))</f>
        <v>0</v>
      </c>
      <c r="J604" s="231">
        <f>IF(ISNA(VLOOKUP($A604,'Summer 2023 PVI'!$B$2:$AF$216,13,FALSE)),0,(VLOOKUP($A604,'Summer 2023 PVI'!$B$2:$AF$216,13,FALSE)))</f>
        <v>0</v>
      </c>
      <c r="K604" s="231">
        <f>IF(ISNA(VLOOKUP($A604,'Autumn 2023 PVI'!$B$2:$AH$214,13,FALSE)),0,(VLOOKUP($A604,'Autumn 2023 PVI'!$B$2:$AH$214,13,FALSE)))</f>
        <v>0</v>
      </c>
      <c r="L604" s="231">
        <f>IF(ISNA(VLOOKUP($A604,'Spring 2023 PVI'!$B$3:$AF$219,16,FALSE)),0,(VLOOKUP($A604,'Spring 2023 PVI'!$B$3:$AF$219,16,FALSE)))</f>
        <v>0</v>
      </c>
      <c r="M604" s="231">
        <f>IF(ISNA(VLOOKUP($A604,'Summer 2023 PVI'!$B$2:$AF$216,16,FALSE)),0,(VLOOKUP($A604,'Summer 2023 PVI'!$B$2:$AF$216,16,FALSE)))</f>
        <v>0</v>
      </c>
      <c r="N604" s="231">
        <f>IF(ISNA(VLOOKUP($A604,'Autumn 2023 PVI'!$B$2:$AH$214,16,FALSE)),0,(VLOOKUP($A604,'Autumn 2023 PVI'!$B$2:$AH$214,16,FALSE)))</f>
        <v>0</v>
      </c>
      <c r="O604" s="231">
        <f>IF(ISNA(VLOOKUP($A604,'Spring 2023 PVI'!$B$3:$AF$219,3,FALSE)),0,(VLOOKUP($A604,'Spring 2023 PVI'!$B$3:$AF$219,3,FALSE)))</f>
        <v>0</v>
      </c>
      <c r="P604" s="231">
        <f>IF(ISNA(VLOOKUP($A604,'Summer 2023 PVI'!$B$3:$AF$216,3,FALSE)),0,(VLOOKUP($A604,'Summer 2023 PVI'!$B$2:$AF$216,3,FALSE)))</f>
        <v>0</v>
      </c>
      <c r="Q604" s="231">
        <f>IF(ISNA(VLOOKUP($A604,'Autumn 2023 PVI'!$B$2:$AF$214,3,FALSE)),0,(VLOOKUP($A604,'Autumn 2023 PVI'!$B$2:$AF$214,3,FALSE)))</f>
        <v>0</v>
      </c>
      <c r="R604" s="231">
        <f>IF(ISNA(VLOOKUP($A604,'Spring 2023 PVI'!$B$3:$AF$219,10,FALSE)),0,(VLOOKUP($A604,'Spring 2023 PVI'!$B$3:$AF$219,10,FALSE)))</f>
        <v>0</v>
      </c>
      <c r="S604" s="231">
        <f>IF(ISNA(VLOOKUP($A604,'Summer 2023 PVI'!$B$2:$AF$216,10,FALSE)),0,(VLOOKUP($A604,'Summer 2023 PVI'!$B$2:$AF$216,10,FALSE)))</f>
        <v>0</v>
      </c>
      <c r="T604" s="231">
        <f>IF(ISNA(VLOOKUP($A604,'Autumn 2023 PVI'!$B$2:$AH$214,10,FALSE)),0,(VLOOKUP($A604,'Autumn 2023 PVI'!$B$2:$AH$214,10,FALSE)))</f>
        <v>0</v>
      </c>
      <c r="U604" s="231">
        <f>IF(ISNA(VLOOKUP($A604,'Spring 2023 PVI'!$B$3:$AF$219,26,FALSE)),0,(VLOOKUP($A604,'Spring 2023 PVI'!$B$3:$AF$219,26,FALSE)))</f>
        <v>0</v>
      </c>
      <c r="V604" s="231">
        <f>IF(ISNA(VLOOKUP($A604,'Spring 2023 PVI'!$B$3:$AF$219,26,FALSE)),0,(VLOOKUP($A604,'Spring 2023 PVI'!$B$3:$AF$219,26,FALSE)))</f>
        <v>0</v>
      </c>
      <c r="W604" s="231">
        <f>IF(ISNA(VLOOKUP($A604,'Spring 2023 PVI'!$B$3:$AF$219,26,FALSE)),0,(VLOOKUP($A604,'Spring 2023 PVI'!$B$3:$AF$219,26,FALSE)))</f>
        <v>0</v>
      </c>
      <c r="X604" s="231">
        <f>IF(ISNA(VLOOKUP($A604,'Spring 2023 PVI'!$B$3:$AF$219,27,FALSE)),0,(VLOOKUP($A604,'Spring 2023 PVI'!$B$3:$AF$219,27,FALSE)))</f>
        <v>0</v>
      </c>
      <c r="Y604" s="231">
        <f>IF(ISNA(VLOOKUP($A604,'Spring 2023 PVI'!$B$3:$AF$219,27,FALSE)),0,(VLOOKUP($A604,'Spring 2023 PVI'!$B$3:$AF$219,27,FALSE)))</f>
        <v>0</v>
      </c>
      <c r="Z604" s="231">
        <f>IF(ISNA(VLOOKUP($A604,'Spring 2023 PVI'!$B$3:$AF$219,27,FALSE)),0,(VLOOKUP($A604,'Spring 2023 PVI'!$B$3:$AF$219,27,FALSE)))</f>
        <v>0</v>
      </c>
      <c r="AA604" s="231">
        <f>IF(ISNA(VLOOKUP($A604,'Spring 2023 PVI'!$B$3:$AF$219,28,FALSE)),0,(VLOOKUP($A604,'Spring 2023 PVI'!$B$3:$AF$219,28,FALSE)))</f>
        <v>0</v>
      </c>
      <c r="AB604" s="231">
        <f>IF(ISNA(VLOOKUP($A604,'Spring 2023 PVI'!$B$3:$AF$219,28,FALSE)),0,(VLOOKUP($A604,'Spring 2023 PVI'!$B$3:$AF$219,28,FALSE)))</f>
        <v>0</v>
      </c>
      <c r="AC604" s="231">
        <f>IF(ISNA(VLOOKUP($A604,'Spring 2023 PVI'!$B$3:$AF$219,28,FALSE)),0,(VLOOKUP($A604,'Spring 2023 PVI'!$B$3:$AF$219,28,FALSE)))</f>
        <v>0</v>
      </c>
      <c r="AD604" s="384">
        <f t="shared" si="236"/>
        <v>0</v>
      </c>
      <c r="AE604" s="403">
        <v>135</v>
      </c>
      <c r="AF604" s="403">
        <v>165</v>
      </c>
      <c r="AG604" s="403">
        <v>60</v>
      </c>
      <c r="AH604" s="384">
        <f t="shared" si="243"/>
        <v>3129.2999999999997</v>
      </c>
      <c r="AI604" s="384">
        <f t="shared" si="244"/>
        <v>1818.2999999999997</v>
      </c>
      <c r="AJ604" s="384">
        <f t="shared" si="245"/>
        <v>182.4</v>
      </c>
      <c r="AK604" s="384">
        <f t="shared" si="237"/>
        <v>5129.9999999999991</v>
      </c>
      <c r="AL604" s="403">
        <f>IF(ISNA(VLOOKUP($A604,'Spring 2023 PVI'!$B612:$AD612,29,FALSE)),0,(VLOOKUP($A604,'Spring 2023 PVI'!$B612:$AD612,29,FALSE)))</f>
        <v>0</v>
      </c>
      <c r="AM604" s="403">
        <f>IF(ISNA(VLOOKUP($A604,'Spring 2023 PVI'!$B612:$AZ612,30,FALSE)),0,(VLOOKUP($A604,'Spring 2023 PVI'!$B612:$AZ612,30,FALSE)))</f>
        <v>0</v>
      </c>
      <c r="AN604" s="402">
        <f t="shared" si="238"/>
        <v>0</v>
      </c>
      <c r="AO604" s="404">
        <f t="shared" si="239"/>
        <v>0</v>
      </c>
      <c r="AP604" s="384">
        <f t="shared" si="240"/>
        <v>5129.9999999999991</v>
      </c>
      <c r="AQ604" s="403"/>
      <c r="AR604" s="403" t="e">
        <f>VLOOKUP($A604,'Data EYFSS Indica'!$C:$AQ,27,0)</f>
        <v>#N/A</v>
      </c>
      <c r="AS604" s="403" t="e">
        <f>VLOOKUP($A604,'Data EYFSS Indica'!$C:$AQ,28,0)</f>
        <v>#N/A</v>
      </c>
      <c r="AT604" s="409" t="e">
        <f t="shared" si="241"/>
        <v>#N/A</v>
      </c>
      <c r="AU604" s="409" t="e">
        <f>(VLOOKUP($A604,'Data EYFSS Indica'!$C:$AQ,24,0))/3.2*AU$3</f>
        <v>#N/A</v>
      </c>
      <c r="AV604" s="413" t="e">
        <f t="shared" si="242"/>
        <v>#N/A</v>
      </c>
      <c r="AW604" s="410" t="e">
        <f t="shared" si="232"/>
        <v>#N/A</v>
      </c>
      <c r="AX604" s="410" t="e">
        <f t="shared" si="233"/>
        <v>#N/A</v>
      </c>
      <c r="AY604" s="410" t="e">
        <f t="shared" si="234"/>
        <v>#N/A</v>
      </c>
      <c r="AZ604" s="642">
        <f>(SUMIF('Spring 2023 School'!B:B,Budget!A604,'Spring 2023 School'!AG:AG)+SUMIF('Summer 2023 School'!B:B,Budget!A604,'Summer 2023 School'!AG:AG)+SUMIF('Autumn 2023 School'!B:B,Budget!A604,'Autumn 2023 School'!AG:AG))</f>
        <v>1</v>
      </c>
      <c r="BA604" s="410">
        <f t="shared" si="235"/>
        <v>910</v>
      </c>
      <c r="BI604">
        <f t="shared" si="246"/>
        <v>2025</v>
      </c>
      <c r="BJ604">
        <f t="shared" si="247"/>
        <v>2475</v>
      </c>
      <c r="BK604">
        <f t="shared" si="248"/>
        <v>900</v>
      </c>
    </row>
    <row r="605" spans="1:63" x14ac:dyDescent="0.35">
      <c r="A605" s="231">
        <v>51629</v>
      </c>
      <c r="B605" t="s">
        <v>715</v>
      </c>
      <c r="C605" s="231">
        <f>IF(ISNA(VLOOKUP($A605,'Spring 2023 PVI'!$B$3:$AF$220,6,FALSE)),0,(VLOOKUP($A605,'Spring 2023 PVI'!$B$3:$AF$220,6,FALSE)))</f>
        <v>0</v>
      </c>
      <c r="D605" s="231">
        <f>IF(ISNA(VLOOKUP($A605,'Summer 2023 PVI'!$B$2:$AF$217,6,FALSE)),0,(VLOOKUP($A605,'Summer 2023 PVI'!$B$2:$AF$217,6,FALSE)))</f>
        <v>0</v>
      </c>
      <c r="E605" s="231">
        <f>IF(ISNA(VLOOKUP($A605,'Autumn 2023 PVI'!$B$2:$AH$214,6,FALSE)),0,(VLOOKUP($A605,'Autumn 2023 PVI'!$B$2:$AH$214,6,FALSE)))</f>
        <v>0</v>
      </c>
      <c r="F605" s="231">
        <f>IF(ISNA(VLOOKUP($A605,'Spring 2023 PVI'!$B$3:$AF$219,9,FALSE)),0,(VLOOKUP($A605,'Spring 2023 PVI'!$B$3:$AF$219,8,FALSE)))</f>
        <v>0</v>
      </c>
      <c r="G605" s="231">
        <f>IF(ISNA(VLOOKUP($A605,'Summer 2023 PVI'!$B$2:$AF$216,9,FALSE)),0,(VLOOKUP($A605,'Summer 2023 PVI'!$B$2:$AF$216,8,FALSE)))</f>
        <v>0</v>
      </c>
      <c r="H605" s="231">
        <f>IF(ISNA(VLOOKUP($A605,'Autumn 2023 PVI'!$B$2:$AH$214,9,FALSE)),0,(VLOOKUP($A605,'Autumn 2023 PVI'!$B$2:$AH$214,9,FALSE)))</f>
        <v>0</v>
      </c>
      <c r="I605" s="231">
        <f>IF(ISNA(VLOOKUP($A605,'Spring 2023 PVI'!$B$3:$AF$219,13,FALSE)),0,(VLOOKUP($A605,'Spring 2023 PVI'!$B$3:$AF$219,13,FALSE)))</f>
        <v>0</v>
      </c>
      <c r="J605" s="231">
        <f>IF(ISNA(VLOOKUP($A605,'Summer 2023 PVI'!$B$2:$AF$216,13,FALSE)),0,(VLOOKUP($A605,'Summer 2023 PVI'!$B$2:$AF$216,13,FALSE)))</f>
        <v>0</v>
      </c>
      <c r="K605" s="231">
        <f>IF(ISNA(VLOOKUP($A605,'Autumn 2023 PVI'!$B$2:$AH$214,13,FALSE)),0,(VLOOKUP($A605,'Autumn 2023 PVI'!$B$2:$AH$214,13,FALSE)))</f>
        <v>0</v>
      </c>
      <c r="L605" s="231">
        <f>IF(ISNA(VLOOKUP($A605,'Spring 2023 PVI'!$B$3:$AF$219,16,FALSE)),0,(VLOOKUP($A605,'Spring 2023 PVI'!$B$3:$AF$219,16,FALSE)))</f>
        <v>0</v>
      </c>
      <c r="M605" s="231">
        <f>IF(ISNA(VLOOKUP($A605,'Summer 2023 PVI'!$B$2:$AF$216,16,FALSE)),0,(VLOOKUP($A605,'Summer 2023 PVI'!$B$2:$AF$216,16,FALSE)))</f>
        <v>0</v>
      </c>
      <c r="N605" s="231">
        <f>IF(ISNA(VLOOKUP($A605,'Autumn 2023 PVI'!$B$2:$AH$214,16,FALSE)),0,(VLOOKUP($A605,'Autumn 2023 PVI'!$B$2:$AH$214,16,FALSE)))</f>
        <v>0</v>
      </c>
      <c r="O605" s="231">
        <f>IF(ISNA(VLOOKUP($A605,'Spring 2023 PVI'!$B$3:$AF$219,3,FALSE)),0,(VLOOKUP($A605,'Spring 2023 PVI'!$B$3:$AF$219,3,FALSE)))</f>
        <v>0</v>
      </c>
      <c r="P605" s="231">
        <f>IF(ISNA(VLOOKUP($A605,'Summer 2023 PVI'!$B$3:$AF$216,3,FALSE)),0,(VLOOKUP($A605,'Summer 2023 PVI'!$B$2:$AF$216,3,FALSE)))</f>
        <v>0</v>
      </c>
      <c r="Q605" s="231">
        <f>IF(ISNA(VLOOKUP($A605,'Autumn 2023 PVI'!$B$2:$AF$214,3,FALSE)),0,(VLOOKUP($A605,'Autumn 2023 PVI'!$B$2:$AF$214,3,FALSE)))</f>
        <v>0</v>
      </c>
      <c r="R605" s="231">
        <f>IF(ISNA(VLOOKUP($A605,'Spring 2023 PVI'!$B$3:$AF$219,10,FALSE)),0,(VLOOKUP($A605,'Spring 2023 PVI'!$B$3:$AF$219,10,FALSE)))</f>
        <v>0</v>
      </c>
      <c r="S605" s="231">
        <f>IF(ISNA(VLOOKUP($A605,'Summer 2023 PVI'!$B$2:$AF$216,10,FALSE)),0,(VLOOKUP($A605,'Summer 2023 PVI'!$B$2:$AF$216,10,FALSE)))</f>
        <v>0</v>
      </c>
      <c r="T605" s="231">
        <f>IF(ISNA(VLOOKUP($A605,'Autumn 2023 PVI'!$B$2:$AH$214,10,FALSE)),0,(VLOOKUP($A605,'Autumn 2023 PVI'!$B$2:$AH$214,10,FALSE)))</f>
        <v>0</v>
      </c>
      <c r="U605" s="231">
        <f>IF(ISNA(VLOOKUP($A605,'Spring 2023 PVI'!$B$3:$AF$219,26,FALSE)),0,(VLOOKUP($A605,'Spring 2023 PVI'!$B$3:$AF$219,26,FALSE)))</f>
        <v>0</v>
      </c>
      <c r="V605" s="231">
        <f>IF(ISNA(VLOOKUP($A605,'Spring 2023 PVI'!$B$3:$AF$219,26,FALSE)),0,(VLOOKUP($A605,'Spring 2023 PVI'!$B$3:$AF$219,26,FALSE)))</f>
        <v>0</v>
      </c>
      <c r="W605" s="231">
        <f>IF(ISNA(VLOOKUP($A605,'Spring 2023 PVI'!$B$3:$AF$219,26,FALSE)),0,(VLOOKUP($A605,'Spring 2023 PVI'!$B$3:$AF$219,26,FALSE)))</f>
        <v>0</v>
      </c>
      <c r="X605" s="231">
        <f>IF(ISNA(VLOOKUP($A605,'Spring 2023 PVI'!$B$3:$AF$219,27,FALSE)),0,(VLOOKUP($A605,'Spring 2023 PVI'!$B$3:$AF$219,27,FALSE)))</f>
        <v>0</v>
      </c>
      <c r="Y605" s="231">
        <f>IF(ISNA(VLOOKUP($A605,'Spring 2023 PVI'!$B$3:$AF$219,27,FALSE)),0,(VLOOKUP($A605,'Spring 2023 PVI'!$B$3:$AF$219,27,FALSE)))</f>
        <v>0</v>
      </c>
      <c r="Z605" s="231">
        <f>IF(ISNA(VLOOKUP($A605,'Spring 2023 PVI'!$B$3:$AF$219,27,FALSE)),0,(VLOOKUP($A605,'Spring 2023 PVI'!$B$3:$AF$219,27,FALSE)))</f>
        <v>0</v>
      </c>
      <c r="AA605" s="231">
        <f>IF(ISNA(VLOOKUP($A605,'Spring 2023 PVI'!$B$3:$AF$219,28,FALSE)),0,(VLOOKUP($A605,'Spring 2023 PVI'!$B$3:$AF$219,28,FALSE)))</f>
        <v>0</v>
      </c>
      <c r="AB605" s="231">
        <f>IF(ISNA(VLOOKUP($A605,'Spring 2023 PVI'!$B$3:$AF$219,28,FALSE)),0,(VLOOKUP($A605,'Spring 2023 PVI'!$B$3:$AF$219,28,FALSE)))</f>
        <v>0</v>
      </c>
      <c r="AC605" s="231">
        <f>IF(ISNA(VLOOKUP($A605,'Spring 2023 PVI'!$B$3:$AF$219,28,FALSE)),0,(VLOOKUP($A605,'Spring 2023 PVI'!$B$3:$AF$219,28,FALSE)))</f>
        <v>0</v>
      </c>
      <c r="AD605" s="384">
        <f t="shared" si="236"/>
        <v>0</v>
      </c>
      <c r="AE605" s="403">
        <v>45</v>
      </c>
      <c r="AF605" s="403">
        <v>60</v>
      </c>
      <c r="AG605" s="403">
        <v>105</v>
      </c>
      <c r="AH605" s="384">
        <f t="shared" si="243"/>
        <v>1043.0999999999999</v>
      </c>
      <c r="AI605" s="384">
        <f t="shared" si="244"/>
        <v>661.19999999999993</v>
      </c>
      <c r="AJ605" s="384">
        <f t="shared" si="245"/>
        <v>319.2</v>
      </c>
      <c r="AK605" s="384">
        <f t="shared" si="237"/>
        <v>2023.4999999999998</v>
      </c>
      <c r="AL605" s="403">
        <f>IF(ISNA(VLOOKUP($A605,'Spring 2023 PVI'!$B613:$AD613,29,FALSE)),0,(VLOOKUP($A605,'Spring 2023 PVI'!$B613:$AD613,29,FALSE)))</f>
        <v>0</v>
      </c>
      <c r="AM605" s="403">
        <f>IF(ISNA(VLOOKUP($A605,'Spring 2023 PVI'!$B613:$AZ613,30,FALSE)),0,(VLOOKUP($A605,'Spring 2023 PVI'!$B613:$AZ613,30,FALSE)))</f>
        <v>0</v>
      </c>
      <c r="AN605" s="402">
        <f t="shared" si="238"/>
        <v>0</v>
      </c>
      <c r="AO605" s="404">
        <f t="shared" si="239"/>
        <v>0</v>
      </c>
      <c r="AP605" s="384">
        <f t="shared" si="240"/>
        <v>2023.4999999999998</v>
      </c>
      <c r="AQ605" s="403"/>
      <c r="AR605" s="403" t="e">
        <f>VLOOKUP($A605,'Data EYFSS Indica'!$C:$AQ,27,0)</f>
        <v>#N/A</v>
      </c>
      <c r="AS605" s="403" t="e">
        <f>VLOOKUP($A605,'Data EYFSS Indica'!$C:$AQ,28,0)</f>
        <v>#N/A</v>
      </c>
      <c r="AT605" s="409" t="e">
        <f t="shared" si="241"/>
        <v>#N/A</v>
      </c>
      <c r="AU605" s="409" t="e">
        <f>(VLOOKUP($A605,'Data EYFSS Indica'!$C:$AQ,24,0))/3.2*AU$3</f>
        <v>#N/A</v>
      </c>
      <c r="AV605" s="413" t="e">
        <f t="shared" si="242"/>
        <v>#N/A</v>
      </c>
      <c r="AW605" s="410" t="e">
        <f t="shared" si="232"/>
        <v>#N/A</v>
      </c>
      <c r="AX605" s="410" t="e">
        <f t="shared" si="233"/>
        <v>#N/A</v>
      </c>
      <c r="AY605" s="410" t="e">
        <f t="shared" si="234"/>
        <v>#N/A</v>
      </c>
      <c r="AZ605" s="642">
        <f>(SUMIF('Spring 2023 School'!B:B,Budget!A605,'Spring 2023 School'!AG:AG)+SUMIF('Summer 2023 School'!B:B,Budget!A605,'Summer 2023 School'!AG:AG)+SUMIF('Autumn 2023 School'!B:B,Budget!A605,'Autumn 2023 School'!AG:AG))</f>
        <v>0</v>
      </c>
      <c r="BA605" s="410">
        <f t="shared" si="235"/>
        <v>0</v>
      </c>
      <c r="BI605">
        <f t="shared" si="246"/>
        <v>675</v>
      </c>
      <c r="BJ605">
        <f t="shared" si="247"/>
        <v>900</v>
      </c>
      <c r="BK605">
        <f t="shared" si="248"/>
        <v>1575</v>
      </c>
    </row>
    <row r="606" spans="1:63" x14ac:dyDescent="0.35">
      <c r="A606" s="231">
        <v>51635</v>
      </c>
      <c r="B606" t="s">
        <v>716</v>
      </c>
      <c r="C606" s="231">
        <f>IF(ISNA(VLOOKUP($A606,'Spring 2023 PVI'!$B$3:$AF$220,6,FALSE)),0,(VLOOKUP($A606,'Spring 2023 PVI'!$B$3:$AF$220,6,FALSE)))</f>
        <v>0</v>
      </c>
      <c r="D606" s="231">
        <f>IF(ISNA(VLOOKUP($A606,'Summer 2023 PVI'!$B$2:$AF$217,6,FALSE)),0,(VLOOKUP($A606,'Summer 2023 PVI'!$B$2:$AF$217,6,FALSE)))</f>
        <v>0</v>
      </c>
      <c r="E606" s="231">
        <f>IF(ISNA(VLOOKUP($A606,'Autumn 2023 PVI'!$B$2:$AH$214,6,FALSE)),0,(VLOOKUP($A606,'Autumn 2023 PVI'!$B$2:$AH$214,6,FALSE)))</f>
        <v>0</v>
      </c>
      <c r="F606" s="231">
        <f>IF(ISNA(VLOOKUP($A606,'Spring 2023 PVI'!$B$3:$AF$219,9,FALSE)),0,(VLOOKUP($A606,'Spring 2023 PVI'!$B$3:$AF$219,8,FALSE)))</f>
        <v>0</v>
      </c>
      <c r="G606" s="231">
        <f>IF(ISNA(VLOOKUP($A606,'Summer 2023 PVI'!$B$2:$AF$216,9,FALSE)),0,(VLOOKUP($A606,'Summer 2023 PVI'!$B$2:$AF$216,8,FALSE)))</f>
        <v>0</v>
      </c>
      <c r="H606" s="231">
        <f>IF(ISNA(VLOOKUP($A606,'Autumn 2023 PVI'!$B$2:$AH$214,9,FALSE)),0,(VLOOKUP($A606,'Autumn 2023 PVI'!$B$2:$AH$214,9,FALSE)))</f>
        <v>0</v>
      </c>
      <c r="I606" s="231">
        <f>IF(ISNA(VLOOKUP($A606,'Spring 2023 PVI'!$B$3:$AF$219,13,FALSE)),0,(VLOOKUP($A606,'Spring 2023 PVI'!$B$3:$AF$219,13,FALSE)))</f>
        <v>0</v>
      </c>
      <c r="J606" s="231">
        <f>IF(ISNA(VLOOKUP($A606,'Summer 2023 PVI'!$B$2:$AF$216,13,FALSE)),0,(VLOOKUP($A606,'Summer 2023 PVI'!$B$2:$AF$216,13,FALSE)))</f>
        <v>0</v>
      </c>
      <c r="K606" s="231">
        <f>IF(ISNA(VLOOKUP($A606,'Autumn 2023 PVI'!$B$2:$AH$214,13,FALSE)),0,(VLOOKUP($A606,'Autumn 2023 PVI'!$B$2:$AH$214,13,FALSE)))</f>
        <v>0</v>
      </c>
      <c r="L606" s="231">
        <f>IF(ISNA(VLOOKUP($A606,'Spring 2023 PVI'!$B$3:$AF$219,16,FALSE)),0,(VLOOKUP($A606,'Spring 2023 PVI'!$B$3:$AF$219,16,FALSE)))</f>
        <v>0</v>
      </c>
      <c r="M606" s="231">
        <f>IF(ISNA(VLOOKUP($A606,'Summer 2023 PVI'!$B$2:$AF$216,16,FALSE)),0,(VLOOKUP($A606,'Summer 2023 PVI'!$B$2:$AF$216,16,FALSE)))</f>
        <v>0</v>
      </c>
      <c r="N606" s="231">
        <f>IF(ISNA(VLOOKUP($A606,'Autumn 2023 PVI'!$B$2:$AH$214,16,FALSE)),0,(VLOOKUP($A606,'Autumn 2023 PVI'!$B$2:$AH$214,16,FALSE)))</f>
        <v>0</v>
      </c>
      <c r="O606" s="231">
        <f>IF(ISNA(VLOOKUP($A606,'Spring 2023 PVI'!$B$3:$AF$219,3,FALSE)),0,(VLOOKUP($A606,'Spring 2023 PVI'!$B$3:$AF$219,3,FALSE)))</f>
        <v>0</v>
      </c>
      <c r="P606" s="231">
        <f>IF(ISNA(VLOOKUP($A606,'Summer 2023 PVI'!$B$3:$AF$216,3,FALSE)),0,(VLOOKUP($A606,'Summer 2023 PVI'!$B$2:$AF$216,3,FALSE)))</f>
        <v>0</v>
      </c>
      <c r="Q606" s="231">
        <f>IF(ISNA(VLOOKUP($A606,'Autumn 2023 PVI'!$B$2:$AF$214,3,FALSE)),0,(VLOOKUP($A606,'Autumn 2023 PVI'!$B$2:$AF$214,3,FALSE)))</f>
        <v>0</v>
      </c>
      <c r="R606" s="231">
        <f>IF(ISNA(VLOOKUP($A606,'Spring 2023 PVI'!$B$3:$AF$219,10,FALSE)),0,(VLOOKUP($A606,'Spring 2023 PVI'!$B$3:$AF$219,10,FALSE)))</f>
        <v>0</v>
      </c>
      <c r="S606" s="231">
        <f>IF(ISNA(VLOOKUP($A606,'Summer 2023 PVI'!$B$2:$AF$216,10,FALSE)),0,(VLOOKUP($A606,'Summer 2023 PVI'!$B$2:$AF$216,10,FALSE)))</f>
        <v>0</v>
      </c>
      <c r="T606" s="231">
        <f>IF(ISNA(VLOOKUP($A606,'Autumn 2023 PVI'!$B$2:$AH$214,10,FALSE)),0,(VLOOKUP($A606,'Autumn 2023 PVI'!$B$2:$AH$214,10,FALSE)))</f>
        <v>0</v>
      </c>
      <c r="U606" s="231">
        <f>IF(ISNA(VLOOKUP($A606,'Spring 2023 PVI'!$B$3:$AF$219,26,FALSE)),0,(VLOOKUP($A606,'Spring 2023 PVI'!$B$3:$AF$219,26,FALSE)))</f>
        <v>0</v>
      </c>
      <c r="V606" s="231">
        <f>IF(ISNA(VLOOKUP($A606,'Spring 2023 PVI'!$B$3:$AF$219,26,FALSE)),0,(VLOOKUP($A606,'Spring 2023 PVI'!$B$3:$AF$219,26,FALSE)))</f>
        <v>0</v>
      </c>
      <c r="W606" s="231">
        <f>IF(ISNA(VLOOKUP($A606,'Spring 2023 PVI'!$B$3:$AF$219,26,FALSE)),0,(VLOOKUP($A606,'Spring 2023 PVI'!$B$3:$AF$219,26,FALSE)))</f>
        <v>0</v>
      </c>
      <c r="X606" s="231">
        <f>IF(ISNA(VLOOKUP($A606,'Spring 2023 PVI'!$B$3:$AF$219,27,FALSE)),0,(VLOOKUP($A606,'Spring 2023 PVI'!$B$3:$AF$219,27,FALSE)))</f>
        <v>0</v>
      </c>
      <c r="Y606" s="231">
        <f>IF(ISNA(VLOOKUP($A606,'Spring 2023 PVI'!$B$3:$AF$219,27,FALSE)),0,(VLOOKUP($A606,'Spring 2023 PVI'!$B$3:$AF$219,27,FALSE)))</f>
        <v>0</v>
      </c>
      <c r="Z606" s="231">
        <f>IF(ISNA(VLOOKUP($A606,'Spring 2023 PVI'!$B$3:$AF$219,27,FALSE)),0,(VLOOKUP($A606,'Spring 2023 PVI'!$B$3:$AF$219,27,FALSE)))</f>
        <v>0</v>
      </c>
      <c r="AA606" s="231">
        <f>IF(ISNA(VLOOKUP($A606,'Spring 2023 PVI'!$B$3:$AF$219,28,FALSE)),0,(VLOOKUP($A606,'Spring 2023 PVI'!$B$3:$AF$219,28,FALSE)))</f>
        <v>0</v>
      </c>
      <c r="AB606" s="231">
        <f>IF(ISNA(VLOOKUP($A606,'Spring 2023 PVI'!$B$3:$AF$219,28,FALSE)),0,(VLOOKUP($A606,'Spring 2023 PVI'!$B$3:$AF$219,28,FALSE)))</f>
        <v>0</v>
      </c>
      <c r="AC606" s="231">
        <f>IF(ISNA(VLOOKUP($A606,'Spring 2023 PVI'!$B$3:$AF$219,28,FALSE)),0,(VLOOKUP($A606,'Spring 2023 PVI'!$B$3:$AF$219,28,FALSE)))</f>
        <v>0</v>
      </c>
      <c r="AD606" s="384">
        <f t="shared" si="236"/>
        <v>0</v>
      </c>
      <c r="AE606" s="403">
        <v>0</v>
      </c>
      <c r="AF606" s="403">
        <v>0</v>
      </c>
      <c r="AG606" s="403">
        <v>105</v>
      </c>
      <c r="AH606" s="384">
        <f t="shared" si="243"/>
        <v>0</v>
      </c>
      <c r="AI606" s="384">
        <f t="shared" si="244"/>
        <v>0</v>
      </c>
      <c r="AJ606" s="384">
        <f t="shared" si="245"/>
        <v>319.2</v>
      </c>
      <c r="AK606" s="384">
        <f t="shared" si="237"/>
        <v>319.2</v>
      </c>
      <c r="AL606" s="403">
        <f>IF(ISNA(VLOOKUP($A606,'Spring 2023 PVI'!$B614:$AD614,29,FALSE)),0,(VLOOKUP($A606,'Spring 2023 PVI'!$B614:$AD614,29,FALSE)))</f>
        <v>0</v>
      </c>
      <c r="AM606" s="403">
        <f>IF(ISNA(VLOOKUP($A606,'Spring 2023 PVI'!$B614:$AZ614,30,FALSE)),0,(VLOOKUP($A606,'Spring 2023 PVI'!$B614:$AZ614,30,FALSE)))</f>
        <v>0</v>
      </c>
      <c r="AN606" s="402">
        <f t="shared" si="238"/>
        <v>0</v>
      </c>
      <c r="AO606" s="404">
        <f t="shared" si="239"/>
        <v>0</v>
      </c>
      <c r="AP606" s="384">
        <f t="shared" si="240"/>
        <v>319.2</v>
      </c>
      <c r="AQ606" s="403"/>
      <c r="AR606" s="403" t="e">
        <f>VLOOKUP($A606,'Data EYFSS Indica'!$C:$AQ,27,0)</f>
        <v>#N/A</v>
      </c>
      <c r="AS606" s="403" t="e">
        <f>VLOOKUP($A606,'Data EYFSS Indica'!$C:$AQ,28,0)</f>
        <v>#N/A</v>
      </c>
      <c r="AT606" s="409" t="e">
        <f t="shared" si="241"/>
        <v>#N/A</v>
      </c>
      <c r="AU606" s="409" t="e">
        <f>(VLOOKUP($A606,'Data EYFSS Indica'!$C:$AQ,24,0))/3.2*AU$3</f>
        <v>#N/A</v>
      </c>
      <c r="AV606" s="413" t="e">
        <f t="shared" si="242"/>
        <v>#N/A</v>
      </c>
      <c r="AW606" s="410" t="e">
        <f t="shared" si="232"/>
        <v>#N/A</v>
      </c>
      <c r="AX606" s="410" t="e">
        <f t="shared" si="233"/>
        <v>#N/A</v>
      </c>
      <c r="AY606" s="410" t="e">
        <f t="shared" si="234"/>
        <v>#N/A</v>
      </c>
      <c r="AZ606" s="642">
        <f>(SUMIF('Spring 2023 School'!B:B,Budget!A606,'Spring 2023 School'!AG:AG)+SUMIF('Summer 2023 School'!B:B,Budget!A606,'Summer 2023 School'!AG:AG)+SUMIF('Autumn 2023 School'!B:B,Budget!A606,'Autumn 2023 School'!AG:AG))</f>
        <v>0</v>
      </c>
      <c r="BA606" s="410">
        <f t="shared" si="235"/>
        <v>0</v>
      </c>
      <c r="BI606">
        <f t="shared" si="246"/>
        <v>0</v>
      </c>
      <c r="BJ606">
        <f t="shared" si="247"/>
        <v>0</v>
      </c>
      <c r="BK606">
        <f t="shared" si="248"/>
        <v>1575</v>
      </c>
    </row>
    <row r="607" spans="1:63" x14ac:dyDescent="0.35">
      <c r="A607" s="231">
        <v>51636</v>
      </c>
      <c r="B607" t="s">
        <v>717</v>
      </c>
      <c r="C607" s="231">
        <f>IF(ISNA(VLOOKUP($A607,'Spring 2023 PVI'!$B$3:$AF$220,6,FALSE)),0,(VLOOKUP($A607,'Spring 2023 PVI'!$B$3:$AF$220,6,FALSE)))</f>
        <v>0</v>
      </c>
      <c r="D607" s="231">
        <f>IF(ISNA(VLOOKUP($A607,'Summer 2023 PVI'!$B$2:$AF$217,6,FALSE)),0,(VLOOKUP($A607,'Summer 2023 PVI'!$B$2:$AF$217,6,FALSE)))</f>
        <v>0</v>
      </c>
      <c r="E607" s="231">
        <f>IF(ISNA(VLOOKUP($A607,'Autumn 2023 PVI'!$B$2:$AH$214,6,FALSE)),0,(VLOOKUP($A607,'Autumn 2023 PVI'!$B$2:$AH$214,6,FALSE)))</f>
        <v>0</v>
      </c>
      <c r="F607" s="231">
        <f>IF(ISNA(VLOOKUP($A607,'Spring 2023 PVI'!$B$3:$AF$219,9,FALSE)),0,(VLOOKUP($A607,'Spring 2023 PVI'!$B$3:$AF$219,8,FALSE)))</f>
        <v>0</v>
      </c>
      <c r="G607" s="231">
        <f>IF(ISNA(VLOOKUP($A607,'Summer 2023 PVI'!$B$2:$AF$216,9,FALSE)),0,(VLOOKUP($A607,'Summer 2023 PVI'!$B$2:$AF$216,8,FALSE)))</f>
        <v>0</v>
      </c>
      <c r="H607" s="231">
        <f>IF(ISNA(VLOOKUP($A607,'Autumn 2023 PVI'!$B$2:$AH$214,9,FALSE)),0,(VLOOKUP($A607,'Autumn 2023 PVI'!$B$2:$AH$214,9,FALSE)))</f>
        <v>0</v>
      </c>
      <c r="I607" s="231">
        <f>IF(ISNA(VLOOKUP($A607,'Spring 2023 PVI'!$B$3:$AF$219,13,FALSE)),0,(VLOOKUP($A607,'Spring 2023 PVI'!$B$3:$AF$219,13,FALSE)))</f>
        <v>0</v>
      </c>
      <c r="J607" s="231">
        <f>IF(ISNA(VLOOKUP($A607,'Summer 2023 PVI'!$B$2:$AF$216,13,FALSE)),0,(VLOOKUP($A607,'Summer 2023 PVI'!$B$2:$AF$216,13,FALSE)))</f>
        <v>0</v>
      </c>
      <c r="K607" s="231">
        <f>IF(ISNA(VLOOKUP($A607,'Autumn 2023 PVI'!$B$2:$AH$214,13,FALSE)),0,(VLOOKUP($A607,'Autumn 2023 PVI'!$B$2:$AH$214,13,FALSE)))</f>
        <v>0</v>
      </c>
      <c r="L607" s="231">
        <f>IF(ISNA(VLOOKUP($A607,'Spring 2023 PVI'!$B$3:$AF$219,16,FALSE)),0,(VLOOKUP($A607,'Spring 2023 PVI'!$B$3:$AF$219,16,FALSE)))</f>
        <v>0</v>
      </c>
      <c r="M607" s="231">
        <f>IF(ISNA(VLOOKUP($A607,'Summer 2023 PVI'!$B$2:$AF$216,16,FALSE)),0,(VLOOKUP($A607,'Summer 2023 PVI'!$B$2:$AF$216,16,FALSE)))</f>
        <v>0</v>
      </c>
      <c r="N607" s="231">
        <f>IF(ISNA(VLOOKUP($A607,'Autumn 2023 PVI'!$B$2:$AH$214,16,FALSE)),0,(VLOOKUP($A607,'Autumn 2023 PVI'!$B$2:$AH$214,16,FALSE)))</f>
        <v>0</v>
      </c>
      <c r="O607" s="231">
        <f>IF(ISNA(VLOOKUP($A607,'Spring 2023 PVI'!$B$3:$AF$219,3,FALSE)),0,(VLOOKUP($A607,'Spring 2023 PVI'!$B$3:$AF$219,3,FALSE)))</f>
        <v>0</v>
      </c>
      <c r="P607" s="231">
        <f>IF(ISNA(VLOOKUP($A607,'Summer 2023 PVI'!$B$3:$AF$216,3,FALSE)),0,(VLOOKUP($A607,'Summer 2023 PVI'!$B$2:$AF$216,3,FALSE)))</f>
        <v>0</v>
      </c>
      <c r="Q607" s="231">
        <f>IF(ISNA(VLOOKUP($A607,'Autumn 2023 PVI'!$B$2:$AF$214,3,FALSE)),0,(VLOOKUP($A607,'Autumn 2023 PVI'!$B$2:$AF$214,3,FALSE)))</f>
        <v>0</v>
      </c>
      <c r="R607" s="231">
        <f>IF(ISNA(VLOOKUP($A607,'Spring 2023 PVI'!$B$3:$AF$219,10,FALSE)),0,(VLOOKUP($A607,'Spring 2023 PVI'!$B$3:$AF$219,10,FALSE)))</f>
        <v>0</v>
      </c>
      <c r="S607" s="231">
        <f>IF(ISNA(VLOOKUP($A607,'Summer 2023 PVI'!$B$2:$AF$216,10,FALSE)),0,(VLOOKUP($A607,'Summer 2023 PVI'!$B$2:$AF$216,10,FALSE)))</f>
        <v>0</v>
      </c>
      <c r="T607" s="231">
        <f>IF(ISNA(VLOOKUP($A607,'Autumn 2023 PVI'!$B$2:$AH$214,10,FALSE)),0,(VLOOKUP($A607,'Autumn 2023 PVI'!$B$2:$AH$214,10,FALSE)))</f>
        <v>0</v>
      </c>
      <c r="U607" s="231">
        <f>IF(ISNA(VLOOKUP($A607,'Spring 2023 PVI'!$B$3:$AF$219,26,FALSE)),0,(VLOOKUP($A607,'Spring 2023 PVI'!$B$3:$AF$219,26,FALSE)))</f>
        <v>0</v>
      </c>
      <c r="V607" s="231">
        <f>IF(ISNA(VLOOKUP($A607,'Spring 2023 PVI'!$B$3:$AF$219,26,FALSE)),0,(VLOOKUP($A607,'Spring 2023 PVI'!$B$3:$AF$219,26,FALSE)))</f>
        <v>0</v>
      </c>
      <c r="W607" s="231">
        <f>IF(ISNA(VLOOKUP($A607,'Spring 2023 PVI'!$B$3:$AF$219,26,FALSE)),0,(VLOOKUP($A607,'Spring 2023 PVI'!$B$3:$AF$219,26,FALSE)))</f>
        <v>0</v>
      </c>
      <c r="X607" s="231">
        <f>IF(ISNA(VLOOKUP($A607,'Spring 2023 PVI'!$B$3:$AF$219,27,FALSE)),0,(VLOOKUP($A607,'Spring 2023 PVI'!$B$3:$AF$219,27,FALSE)))</f>
        <v>0</v>
      </c>
      <c r="Y607" s="231">
        <f>IF(ISNA(VLOOKUP($A607,'Spring 2023 PVI'!$B$3:$AF$219,27,FALSE)),0,(VLOOKUP($A607,'Spring 2023 PVI'!$B$3:$AF$219,27,FALSE)))</f>
        <v>0</v>
      </c>
      <c r="Z607" s="231">
        <f>IF(ISNA(VLOOKUP($A607,'Spring 2023 PVI'!$B$3:$AF$219,27,FALSE)),0,(VLOOKUP($A607,'Spring 2023 PVI'!$B$3:$AF$219,27,FALSE)))</f>
        <v>0</v>
      </c>
      <c r="AA607" s="231">
        <f>IF(ISNA(VLOOKUP($A607,'Spring 2023 PVI'!$B$3:$AF$219,28,FALSE)),0,(VLOOKUP($A607,'Spring 2023 PVI'!$B$3:$AF$219,28,FALSE)))</f>
        <v>0</v>
      </c>
      <c r="AB607" s="231">
        <f>IF(ISNA(VLOOKUP($A607,'Spring 2023 PVI'!$B$3:$AF$219,28,FALSE)),0,(VLOOKUP($A607,'Spring 2023 PVI'!$B$3:$AF$219,28,FALSE)))</f>
        <v>0</v>
      </c>
      <c r="AC607" s="231">
        <f>IF(ISNA(VLOOKUP($A607,'Spring 2023 PVI'!$B$3:$AF$219,28,FALSE)),0,(VLOOKUP($A607,'Spring 2023 PVI'!$B$3:$AF$219,28,FALSE)))</f>
        <v>0</v>
      </c>
      <c r="AD607" s="384">
        <f t="shared" si="236"/>
        <v>0</v>
      </c>
      <c r="AE607" s="403">
        <v>30</v>
      </c>
      <c r="AF607" s="403">
        <v>15</v>
      </c>
      <c r="AG607" s="403">
        <v>15</v>
      </c>
      <c r="AH607" s="384">
        <f t="shared" si="243"/>
        <v>695.4</v>
      </c>
      <c r="AI607" s="384">
        <f t="shared" si="244"/>
        <v>165.29999999999998</v>
      </c>
      <c r="AJ607" s="384">
        <f t="shared" si="245"/>
        <v>45.6</v>
      </c>
      <c r="AK607" s="384">
        <f t="shared" si="237"/>
        <v>906.3</v>
      </c>
      <c r="AL607" s="403">
        <f>IF(ISNA(VLOOKUP($A607,'Spring 2023 PVI'!$B615:$AD615,29,FALSE)),0,(VLOOKUP($A607,'Spring 2023 PVI'!$B615:$AD615,29,FALSE)))</f>
        <v>0</v>
      </c>
      <c r="AM607" s="403">
        <f>IF(ISNA(VLOOKUP($A607,'Spring 2023 PVI'!$B615:$AZ615,30,FALSE)),0,(VLOOKUP($A607,'Spring 2023 PVI'!$B615:$AZ615,30,FALSE)))</f>
        <v>0</v>
      </c>
      <c r="AN607" s="402">
        <f t="shared" si="238"/>
        <v>0</v>
      </c>
      <c r="AO607" s="404">
        <f t="shared" si="239"/>
        <v>0</v>
      </c>
      <c r="AP607" s="384">
        <f t="shared" si="240"/>
        <v>906.3</v>
      </c>
      <c r="AQ607" s="403"/>
      <c r="AR607" s="403" t="e">
        <f>VLOOKUP($A607,'Data EYFSS Indica'!$C:$AQ,27,0)</f>
        <v>#N/A</v>
      </c>
      <c r="AS607" s="403" t="e">
        <f>VLOOKUP($A607,'Data EYFSS Indica'!$C:$AQ,28,0)</f>
        <v>#N/A</v>
      </c>
      <c r="AT607" s="409" t="e">
        <f t="shared" si="241"/>
        <v>#N/A</v>
      </c>
      <c r="AU607" s="409" t="e">
        <f>(VLOOKUP($A607,'Data EYFSS Indica'!$C:$AQ,24,0))/3.2*AU$3</f>
        <v>#N/A</v>
      </c>
      <c r="AV607" s="413" t="e">
        <f t="shared" si="242"/>
        <v>#N/A</v>
      </c>
      <c r="AW607" s="410" t="e">
        <f t="shared" si="232"/>
        <v>#N/A</v>
      </c>
      <c r="AX607" s="410" t="e">
        <f t="shared" si="233"/>
        <v>#N/A</v>
      </c>
      <c r="AY607" s="410" t="e">
        <f t="shared" si="234"/>
        <v>#N/A</v>
      </c>
      <c r="AZ607" s="642">
        <f>(SUMIF('Spring 2023 School'!B:B,Budget!A607,'Spring 2023 School'!AG:AG)+SUMIF('Summer 2023 School'!B:B,Budget!A607,'Summer 2023 School'!AG:AG)+SUMIF('Autumn 2023 School'!B:B,Budget!A607,'Autumn 2023 School'!AG:AG))</f>
        <v>0</v>
      </c>
      <c r="BA607" s="410">
        <f t="shared" si="235"/>
        <v>0</v>
      </c>
      <c r="BI607">
        <f t="shared" si="246"/>
        <v>450</v>
      </c>
      <c r="BJ607">
        <f t="shared" si="247"/>
        <v>225</v>
      </c>
      <c r="BK607">
        <f t="shared" si="248"/>
        <v>225</v>
      </c>
    </row>
    <row r="608" spans="1:63" x14ac:dyDescent="0.35">
      <c r="A608" s="231">
        <v>51642</v>
      </c>
      <c r="B608" t="s">
        <v>718</v>
      </c>
      <c r="C608" s="231">
        <f>IF(ISNA(VLOOKUP($A608,'Spring 2023 PVI'!$B$3:$AF$220,6,FALSE)),0,(VLOOKUP($A608,'Spring 2023 PVI'!$B$3:$AF$220,6,FALSE)))</f>
        <v>0</v>
      </c>
      <c r="D608" s="231">
        <f>IF(ISNA(VLOOKUP($A608,'Summer 2023 PVI'!$B$2:$AF$217,6,FALSE)),0,(VLOOKUP($A608,'Summer 2023 PVI'!$B$2:$AF$217,6,FALSE)))</f>
        <v>0</v>
      </c>
      <c r="E608" s="231">
        <f>IF(ISNA(VLOOKUP($A608,'Autumn 2023 PVI'!$B$2:$AH$214,6,FALSE)),0,(VLOOKUP($A608,'Autumn 2023 PVI'!$B$2:$AH$214,6,FALSE)))</f>
        <v>0</v>
      </c>
      <c r="F608" s="231">
        <f>IF(ISNA(VLOOKUP($A608,'Spring 2023 PVI'!$B$3:$AF$219,9,FALSE)),0,(VLOOKUP($A608,'Spring 2023 PVI'!$B$3:$AF$219,8,FALSE)))</f>
        <v>0</v>
      </c>
      <c r="G608" s="231">
        <f>IF(ISNA(VLOOKUP($A608,'Summer 2023 PVI'!$B$2:$AF$216,9,FALSE)),0,(VLOOKUP($A608,'Summer 2023 PVI'!$B$2:$AF$216,8,FALSE)))</f>
        <v>0</v>
      </c>
      <c r="H608" s="231">
        <f>IF(ISNA(VLOOKUP($A608,'Autumn 2023 PVI'!$B$2:$AH$214,9,FALSE)),0,(VLOOKUP($A608,'Autumn 2023 PVI'!$B$2:$AH$214,9,FALSE)))</f>
        <v>0</v>
      </c>
      <c r="I608" s="231">
        <f>IF(ISNA(VLOOKUP($A608,'Spring 2023 PVI'!$B$3:$AF$219,13,FALSE)),0,(VLOOKUP($A608,'Spring 2023 PVI'!$B$3:$AF$219,13,FALSE)))</f>
        <v>0</v>
      </c>
      <c r="J608" s="231">
        <f>IF(ISNA(VLOOKUP($A608,'Summer 2023 PVI'!$B$2:$AF$216,13,FALSE)),0,(VLOOKUP($A608,'Summer 2023 PVI'!$B$2:$AF$216,13,FALSE)))</f>
        <v>0</v>
      </c>
      <c r="K608" s="231">
        <f>IF(ISNA(VLOOKUP($A608,'Autumn 2023 PVI'!$B$2:$AH$214,13,FALSE)),0,(VLOOKUP($A608,'Autumn 2023 PVI'!$B$2:$AH$214,13,FALSE)))</f>
        <v>0</v>
      </c>
      <c r="L608" s="231">
        <f>IF(ISNA(VLOOKUP($A608,'Spring 2023 PVI'!$B$3:$AF$219,16,FALSE)),0,(VLOOKUP($A608,'Spring 2023 PVI'!$B$3:$AF$219,16,FALSE)))</f>
        <v>0</v>
      </c>
      <c r="M608" s="231">
        <f>IF(ISNA(VLOOKUP($A608,'Summer 2023 PVI'!$B$2:$AF$216,16,FALSE)),0,(VLOOKUP($A608,'Summer 2023 PVI'!$B$2:$AF$216,16,FALSE)))</f>
        <v>0</v>
      </c>
      <c r="N608" s="231">
        <f>IF(ISNA(VLOOKUP($A608,'Autumn 2023 PVI'!$B$2:$AH$214,16,FALSE)),0,(VLOOKUP($A608,'Autumn 2023 PVI'!$B$2:$AH$214,16,FALSE)))</f>
        <v>0</v>
      </c>
      <c r="O608" s="231">
        <f>IF(ISNA(VLOOKUP($A608,'Spring 2023 PVI'!$B$3:$AF$219,3,FALSE)),0,(VLOOKUP($A608,'Spring 2023 PVI'!$B$3:$AF$219,3,FALSE)))</f>
        <v>0</v>
      </c>
      <c r="P608" s="231">
        <f>IF(ISNA(VLOOKUP($A608,'Summer 2023 PVI'!$B$3:$AF$216,3,FALSE)),0,(VLOOKUP($A608,'Summer 2023 PVI'!$B$2:$AF$216,3,FALSE)))</f>
        <v>0</v>
      </c>
      <c r="Q608" s="231">
        <f>IF(ISNA(VLOOKUP($A608,'Autumn 2023 PVI'!$B$2:$AF$214,3,FALSE)),0,(VLOOKUP($A608,'Autumn 2023 PVI'!$B$2:$AF$214,3,FALSE)))</f>
        <v>0</v>
      </c>
      <c r="R608" s="231">
        <f>IF(ISNA(VLOOKUP($A608,'Spring 2023 PVI'!$B$3:$AF$219,10,FALSE)),0,(VLOOKUP($A608,'Spring 2023 PVI'!$B$3:$AF$219,10,FALSE)))</f>
        <v>0</v>
      </c>
      <c r="S608" s="231">
        <f>IF(ISNA(VLOOKUP($A608,'Summer 2023 PVI'!$B$2:$AF$216,10,FALSE)),0,(VLOOKUP($A608,'Summer 2023 PVI'!$B$2:$AF$216,10,FALSE)))</f>
        <v>0</v>
      </c>
      <c r="T608" s="231">
        <f>IF(ISNA(VLOOKUP($A608,'Autumn 2023 PVI'!$B$2:$AH$214,10,FALSE)),0,(VLOOKUP($A608,'Autumn 2023 PVI'!$B$2:$AH$214,10,FALSE)))</f>
        <v>0</v>
      </c>
      <c r="U608" s="231">
        <f>IF(ISNA(VLOOKUP($A608,'Spring 2023 PVI'!$B$3:$AF$219,26,FALSE)),0,(VLOOKUP($A608,'Spring 2023 PVI'!$B$3:$AF$219,26,FALSE)))</f>
        <v>0</v>
      </c>
      <c r="V608" s="231">
        <f>IF(ISNA(VLOOKUP($A608,'Spring 2023 PVI'!$B$3:$AF$219,26,FALSE)),0,(VLOOKUP($A608,'Spring 2023 PVI'!$B$3:$AF$219,26,FALSE)))</f>
        <v>0</v>
      </c>
      <c r="W608" s="231">
        <f>IF(ISNA(VLOOKUP($A608,'Spring 2023 PVI'!$B$3:$AF$219,26,FALSE)),0,(VLOOKUP($A608,'Spring 2023 PVI'!$B$3:$AF$219,26,FALSE)))</f>
        <v>0</v>
      </c>
      <c r="X608" s="231">
        <f>IF(ISNA(VLOOKUP($A608,'Spring 2023 PVI'!$B$3:$AF$219,27,FALSE)),0,(VLOOKUP($A608,'Spring 2023 PVI'!$B$3:$AF$219,27,FALSE)))</f>
        <v>0</v>
      </c>
      <c r="Y608" s="231">
        <f>IF(ISNA(VLOOKUP($A608,'Spring 2023 PVI'!$B$3:$AF$219,27,FALSE)),0,(VLOOKUP($A608,'Spring 2023 PVI'!$B$3:$AF$219,27,FALSE)))</f>
        <v>0</v>
      </c>
      <c r="Z608" s="231">
        <f>IF(ISNA(VLOOKUP($A608,'Spring 2023 PVI'!$B$3:$AF$219,27,FALSE)),0,(VLOOKUP($A608,'Spring 2023 PVI'!$B$3:$AF$219,27,FALSE)))</f>
        <v>0</v>
      </c>
      <c r="AA608" s="231">
        <f>IF(ISNA(VLOOKUP($A608,'Spring 2023 PVI'!$B$3:$AF$219,28,FALSE)),0,(VLOOKUP($A608,'Spring 2023 PVI'!$B$3:$AF$219,28,FALSE)))</f>
        <v>0</v>
      </c>
      <c r="AB608" s="231">
        <f>IF(ISNA(VLOOKUP($A608,'Spring 2023 PVI'!$B$3:$AF$219,28,FALSE)),0,(VLOOKUP($A608,'Spring 2023 PVI'!$B$3:$AF$219,28,FALSE)))</f>
        <v>0</v>
      </c>
      <c r="AC608" s="231">
        <f>IF(ISNA(VLOOKUP($A608,'Spring 2023 PVI'!$B$3:$AF$219,28,FALSE)),0,(VLOOKUP($A608,'Spring 2023 PVI'!$B$3:$AF$219,28,FALSE)))</f>
        <v>0</v>
      </c>
      <c r="AD608" s="384">
        <f t="shared" si="236"/>
        <v>0</v>
      </c>
      <c r="AE608" s="403">
        <v>0</v>
      </c>
      <c r="AF608" s="403">
        <v>0</v>
      </c>
      <c r="AG608" s="403">
        <v>30</v>
      </c>
      <c r="AH608" s="384">
        <f t="shared" si="243"/>
        <v>0</v>
      </c>
      <c r="AI608" s="384">
        <f t="shared" si="244"/>
        <v>0</v>
      </c>
      <c r="AJ608" s="384">
        <f t="shared" si="245"/>
        <v>91.2</v>
      </c>
      <c r="AK608" s="384">
        <f t="shared" si="237"/>
        <v>91.2</v>
      </c>
      <c r="AL608" s="403">
        <f>IF(ISNA(VLOOKUP($A608,'Spring 2023 PVI'!$B616:$AD616,29,FALSE)),0,(VLOOKUP($A608,'Spring 2023 PVI'!$B616:$AD616,29,FALSE)))</f>
        <v>0</v>
      </c>
      <c r="AM608" s="403">
        <f>IF(ISNA(VLOOKUP($A608,'Spring 2023 PVI'!$B616:$AZ616,30,FALSE)),0,(VLOOKUP($A608,'Spring 2023 PVI'!$B616:$AZ616,30,FALSE)))</f>
        <v>0</v>
      </c>
      <c r="AN608" s="402">
        <f t="shared" si="238"/>
        <v>0</v>
      </c>
      <c r="AO608" s="404">
        <f t="shared" si="239"/>
        <v>0</v>
      </c>
      <c r="AP608" s="384">
        <f t="shared" si="240"/>
        <v>91.2</v>
      </c>
      <c r="AQ608" s="403"/>
      <c r="AR608" s="403" t="e">
        <f>VLOOKUP($A608,'Data EYFSS Indica'!$C:$AQ,27,0)</f>
        <v>#N/A</v>
      </c>
      <c r="AS608" s="403" t="e">
        <f>VLOOKUP($A608,'Data EYFSS Indica'!$C:$AQ,28,0)</f>
        <v>#N/A</v>
      </c>
      <c r="AT608" s="409" t="e">
        <f t="shared" si="241"/>
        <v>#N/A</v>
      </c>
      <c r="AU608" s="409" t="e">
        <f>(VLOOKUP($A608,'Data EYFSS Indica'!$C:$AQ,24,0))/3.2*AU$3</f>
        <v>#N/A</v>
      </c>
      <c r="AV608" s="413" t="e">
        <f t="shared" si="242"/>
        <v>#N/A</v>
      </c>
      <c r="AW608" s="410" t="e">
        <f t="shared" si="232"/>
        <v>#N/A</v>
      </c>
      <c r="AX608" s="410" t="e">
        <f t="shared" si="233"/>
        <v>#N/A</v>
      </c>
      <c r="AY608" s="410" t="e">
        <f t="shared" si="234"/>
        <v>#N/A</v>
      </c>
      <c r="AZ608" s="642">
        <f>(SUMIF('Spring 2023 School'!B:B,Budget!A608,'Spring 2023 School'!AG:AG)+SUMIF('Summer 2023 School'!B:B,Budget!A608,'Summer 2023 School'!AG:AG)+SUMIF('Autumn 2023 School'!B:B,Budget!A608,'Autumn 2023 School'!AG:AG))</f>
        <v>0</v>
      </c>
      <c r="BA608" s="410">
        <f t="shared" si="235"/>
        <v>0</v>
      </c>
      <c r="BI608">
        <f t="shared" si="246"/>
        <v>0</v>
      </c>
      <c r="BJ608">
        <f t="shared" si="247"/>
        <v>0</v>
      </c>
      <c r="BK608">
        <f t="shared" si="248"/>
        <v>450</v>
      </c>
    </row>
    <row r="609" spans="1:63" x14ac:dyDescent="0.35">
      <c r="A609" s="231">
        <v>51650</v>
      </c>
      <c r="B609" t="s">
        <v>719</v>
      </c>
      <c r="C609" s="231">
        <f>IF(ISNA(VLOOKUP($A609,'Spring 2023 PVI'!$B$3:$AF$220,6,FALSE)),0,(VLOOKUP($A609,'Spring 2023 PVI'!$B$3:$AF$220,6,FALSE)))</f>
        <v>0</v>
      </c>
      <c r="D609" s="231">
        <f>IF(ISNA(VLOOKUP($A609,'Summer 2023 PVI'!$B$2:$AF$217,6,FALSE)),0,(VLOOKUP($A609,'Summer 2023 PVI'!$B$2:$AF$217,6,FALSE)))</f>
        <v>0</v>
      </c>
      <c r="E609" s="231">
        <f>IF(ISNA(VLOOKUP($A609,'Autumn 2023 PVI'!$B$2:$AH$214,6,FALSE)),0,(VLOOKUP($A609,'Autumn 2023 PVI'!$B$2:$AH$214,6,FALSE)))</f>
        <v>0</v>
      </c>
      <c r="F609" s="231">
        <f>IF(ISNA(VLOOKUP($A609,'Spring 2023 PVI'!$B$3:$AF$219,9,FALSE)),0,(VLOOKUP($A609,'Spring 2023 PVI'!$B$3:$AF$219,8,FALSE)))</f>
        <v>0</v>
      </c>
      <c r="G609" s="231">
        <f>IF(ISNA(VLOOKUP($A609,'Summer 2023 PVI'!$B$2:$AF$216,9,FALSE)),0,(VLOOKUP($A609,'Summer 2023 PVI'!$B$2:$AF$216,8,FALSE)))</f>
        <v>0</v>
      </c>
      <c r="H609" s="231">
        <f>IF(ISNA(VLOOKUP($A609,'Autumn 2023 PVI'!$B$2:$AH$214,9,FALSE)),0,(VLOOKUP($A609,'Autumn 2023 PVI'!$B$2:$AH$214,9,FALSE)))</f>
        <v>0</v>
      </c>
      <c r="I609" s="231">
        <f>IF(ISNA(VLOOKUP($A609,'Spring 2023 PVI'!$B$3:$AF$219,13,FALSE)),0,(VLOOKUP($A609,'Spring 2023 PVI'!$B$3:$AF$219,13,FALSE)))</f>
        <v>0</v>
      </c>
      <c r="J609" s="231">
        <f>IF(ISNA(VLOOKUP($A609,'Summer 2023 PVI'!$B$2:$AF$216,13,FALSE)),0,(VLOOKUP($A609,'Summer 2023 PVI'!$B$2:$AF$216,13,FALSE)))</f>
        <v>0</v>
      </c>
      <c r="K609" s="231">
        <f>IF(ISNA(VLOOKUP($A609,'Autumn 2023 PVI'!$B$2:$AH$214,13,FALSE)),0,(VLOOKUP($A609,'Autumn 2023 PVI'!$B$2:$AH$214,13,FALSE)))</f>
        <v>0</v>
      </c>
      <c r="L609" s="231">
        <f>IF(ISNA(VLOOKUP($A609,'Spring 2023 PVI'!$B$3:$AF$219,16,FALSE)),0,(VLOOKUP($A609,'Spring 2023 PVI'!$B$3:$AF$219,16,FALSE)))</f>
        <v>0</v>
      </c>
      <c r="M609" s="231">
        <f>IF(ISNA(VLOOKUP($A609,'Summer 2023 PVI'!$B$2:$AF$216,16,FALSE)),0,(VLOOKUP($A609,'Summer 2023 PVI'!$B$2:$AF$216,16,FALSE)))</f>
        <v>0</v>
      </c>
      <c r="N609" s="231">
        <f>IF(ISNA(VLOOKUP($A609,'Autumn 2023 PVI'!$B$2:$AH$214,16,FALSE)),0,(VLOOKUP($A609,'Autumn 2023 PVI'!$B$2:$AH$214,16,FALSE)))</f>
        <v>0</v>
      </c>
      <c r="O609" s="231">
        <f>IF(ISNA(VLOOKUP($A609,'Spring 2023 PVI'!$B$3:$AF$219,3,FALSE)),0,(VLOOKUP($A609,'Spring 2023 PVI'!$B$3:$AF$219,3,FALSE)))</f>
        <v>0</v>
      </c>
      <c r="P609" s="231">
        <f>IF(ISNA(VLOOKUP($A609,'Summer 2023 PVI'!$B$3:$AF$216,3,FALSE)),0,(VLOOKUP($A609,'Summer 2023 PVI'!$B$2:$AF$216,3,FALSE)))</f>
        <v>0</v>
      </c>
      <c r="Q609" s="231">
        <f>IF(ISNA(VLOOKUP($A609,'Autumn 2023 PVI'!$B$2:$AF$214,3,FALSE)),0,(VLOOKUP($A609,'Autumn 2023 PVI'!$B$2:$AF$214,3,FALSE)))</f>
        <v>0</v>
      </c>
      <c r="R609" s="231">
        <f>IF(ISNA(VLOOKUP($A609,'Spring 2023 PVI'!$B$3:$AF$219,10,FALSE)),0,(VLOOKUP($A609,'Spring 2023 PVI'!$B$3:$AF$219,10,FALSE)))</f>
        <v>0</v>
      </c>
      <c r="S609" s="231">
        <f>IF(ISNA(VLOOKUP($A609,'Summer 2023 PVI'!$B$2:$AF$216,10,FALSE)),0,(VLOOKUP($A609,'Summer 2023 PVI'!$B$2:$AF$216,10,FALSE)))</f>
        <v>0</v>
      </c>
      <c r="T609" s="231">
        <f>IF(ISNA(VLOOKUP($A609,'Autumn 2023 PVI'!$B$2:$AH$214,10,FALSE)),0,(VLOOKUP($A609,'Autumn 2023 PVI'!$B$2:$AH$214,10,FALSE)))</f>
        <v>0</v>
      </c>
      <c r="U609" s="231">
        <f>IF(ISNA(VLOOKUP($A609,'Spring 2023 PVI'!$B$3:$AF$219,26,FALSE)),0,(VLOOKUP($A609,'Spring 2023 PVI'!$B$3:$AF$219,26,FALSE)))</f>
        <v>0</v>
      </c>
      <c r="V609" s="231">
        <f>IF(ISNA(VLOOKUP($A609,'Spring 2023 PVI'!$B$3:$AF$219,26,FALSE)),0,(VLOOKUP($A609,'Spring 2023 PVI'!$B$3:$AF$219,26,FALSE)))</f>
        <v>0</v>
      </c>
      <c r="W609" s="231">
        <f>IF(ISNA(VLOOKUP($A609,'Spring 2023 PVI'!$B$3:$AF$219,26,FALSE)),0,(VLOOKUP($A609,'Spring 2023 PVI'!$B$3:$AF$219,26,FALSE)))</f>
        <v>0</v>
      </c>
      <c r="X609" s="231">
        <f>IF(ISNA(VLOOKUP($A609,'Spring 2023 PVI'!$B$3:$AF$219,27,FALSE)),0,(VLOOKUP($A609,'Spring 2023 PVI'!$B$3:$AF$219,27,FALSE)))</f>
        <v>0</v>
      </c>
      <c r="Y609" s="231">
        <f>IF(ISNA(VLOOKUP($A609,'Spring 2023 PVI'!$B$3:$AF$219,27,FALSE)),0,(VLOOKUP($A609,'Spring 2023 PVI'!$B$3:$AF$219,27,FALSE)))</f>
        <v>0</v>
      </c>
      <c r="Z609" s="231">
        <f>IF(ISNA(VLOOKUP($A609,'Spring 2023 PVI'!$B$3:$AF$219,27,FALSE)),0,(VLOOKUP($A609,'Spring 2023 PVI'!$B$3:$AF$219,27,FALSE)))</f>
        <v>0</v>
      </c>
      <c r="AA609" s="231">
        <f>IF(ISNA(VLOOKUP($A609,'Spring 2023 PVI'!$B$3:$AF$219,28,FALSE)),0,(VLOOKUP($A609,'Spring 2023 PVI'!$B$3:$AF$219,28,FALSE)))</f>
        <v>0</v>
      </c>
      <c r="AB609" s="231">
        <f>IF(ISNA(VLOOKUP($A609,'Spring 2023 PVI'!$B$3:$AF$219,28,FALSE)),0,(VLOOKUP($A609,'Spring 2023 PVI'!$B$3:$AF$219,28,FALSE)))</f>
        <v>0</v>
      </c>
      <c r="AC609" s="231">
        <f>IF(ISNA(VLOOKUP($A609,'Spring 2023 PVI'!$B$3:$AF$219,28,FALSE)),0,(VLOOKUP($A609,'Spring 2023 PVI'!$B$3:$AF$219,28,FALSE)))</f>
        <v>0</v>
      </c>
      <c r="AD609" s="384">
        <f t="shared" si="236"/>
        <v>0</v>
      </c>
      <c r="AE609" s="403">
        <v>0</v>
      </c>
      <c r="AF609" s="403">
        <v>111</v>
      </c>
      <c r="AG609" s="403">
        <v>60</v>
      </c>
      <c r="AH609" s="384">
        <f t="shared" si="243"/>
        <v>0</v>
      </c>
      <c r="AI609" s="384">
        <f t="shared" si="244"/>
        <v>1223.2199999999998</v>
      </c>
      <c r="AJ609" s="384">
        <f t="shared" si="245"/>
        <v>182.4</v>
      </c>
      <c r="AK609" s="384">
        <f t="shared" si="237"/>
        <v>1405.62</v>
      </c>
      <c r="AL609" s="403">
        <f>IF(ISNA(VLOOKUP($A609,'Spring 2023 PVI'!$B617:$AD617,29,FALSE)),0,(VLOOKUP($A609,'Spring 2023 PVI'!$B617:$AD617,29,FALSE)))</f>
        <v>0</v>
      </c>
      <c r="AM609" s="403">
        <f>IF(ISNA(VLOOKUP($A609,'Spring 2023 PVI'!$B617:$AZ617,30,FALSE)),0,(VLOOKUP($A609,'Spring 2023 PVI'!$B617:$AZ617,30,FALSE)))</f>
        <v>0</v>
      </c>
      <c r="AN609" s="402">
        <f t="shared" si="238"/>
        <v>0</v>
      </c>
      <c r="AO609" s="404">
        <f t="shared" si="239"/>
        <v>0</v>
      </c>
      <c r="AP609" s="384">
        <f t="shared" si="240"/>
        <v>1405.62</v>
      </c>
      <c r="AQ609" s="403"/>
      <c r="AR609" s="403" t="e">
        <f>VLOOKUP($A609,'Data EYFSS Indica'!$C:$AQ,27,0)</f>
        <v>#N/A</v>
      </c>
      <c r="AS609" s="403" t="e">
        <f>VLOOKUP($A609,'Data EYFSS Indica'!$C:$AQ,28,0)</f>
        <v>#N/A</v>
      </c>
      <c r="AT609" s="409" t="e">
        <f t="shared" si="241"/>
        <v>#N/A</v>
      </c>
      <c r="AU609" s="409" t="e">
        <f>(VLOOKUP($A609,'Data EYFSS Indica'!$C:$AQ,24,0))/3.2*AU$3</f>
        <v>#N/A</v>
      </c>
      <c r="AV609" s="413" t="e">
        <f t="shared" si="242"/>
        <v>#N/A</v>
      </c>
      <c r="AW609" s="410" t="e">
        <f t="shared" si="232"/>
        <v>#N/A</v>
      </c>
      <c r="AX609" s="410" t="e">
        <f t="shared" si="233"/>
        <v>#N/A</v>
      </c>
      <c r="AY609" s="410" t="e">
        <f t="shared" si="234"/>
        <v>#N/A</v>
      </c>
      <c r="AZ609" s="642">
        <f>(SUMIF('Spring 2023 School'!B:B,Budget!A609,'Spring 2023 School'!AG:AG)+SUMIF('Summer 2023 School'!B:B,Budget!A609,'Summer 2023 School'!AG:AG)+SUMIF('Autumn 2023 School'!B:B,Budget!A609,'Autumn 2023 School'!AG:AG))</f>
        <v>0</v>
      </c>
      <c r="BA609" s="410">
        <f t="shared" si="235"/>
        <v>0</v>
      </c>
      <c r="BI609">
        <f t="shared" si="246"/>
        <v>0</v>
      </c>
      <c r="BJ609">
        <f t="shared" si="247"/>
        <v>1665</v>
      </c>
      <c r="BK609">
        <f t="shared" si="248"/>
        <v>900</v>
      </c>
    </row>
    <row r="610" spans="1:63" x14ac:dyDescent="0.35">
      <c r="A610" s="231">
        <v>51659</v>
      </c>
      <c r="B610" t="s">
        <v>1302</v>
      </c>
      <c r="C610" s="231">
        <f>IF(ISNA(VLOOKUP($A610,'Spring 2023 PVI'!$B$3:$AF$220,6,FALSE)),0,(VLOOKUP($A610,'Spring 2023 PVI'!$B$3:$AF$220,6,FALSE)))</f>
        <v>0</v>
      </c>
      <c r="D610" s="231">
        <f>IF(ISNA(VLOOKUP($A610,'Summer 2023 PVI'!$B$2:$AF$217,6,FALSE)),0,(VLOOKUP($A610,'Summer 2023 PVI'!$B$2:$AF$217,6,FALSE)))</f>
        <v>0</v>
      </c>
      <c r="E610" s="231">
        <f>IF(ISNA(VLOOKUP($A610,'Autumn 2023 PVI'!$B$2:$AH$214,6,FALSE)),0,(VLOOKUP($A610,'Autumn 2023 PVI'!$B$2:$AH$214,6,FALSE)))</f>
        <v>0</v>
      </c>
      <c r="F610" s="231">
        <f>IF(ISNA(VLOOKUP($A610,'Spring 2023 PVI'!$B$3:$AF$219,9,FALSE)),0,(VLOOKUP($A610,'Spring 2023 PVI'!$B$3:$AF$219,8,FALSE)))</f>
        <v>0</v>
      </c>
      <c r="G610" s="231">
        <f>IF(ISNA(VLOOKUP($A610,'Summer 2023 PVI'!$B$2:$AF$216,9,FALSE)),0,(VLOOKUP($A610,'Summer 2023 PVI'!$B$2:$AF$216,8,FALSE)))</f>
        <v>0</v>
      </c>
      <c r="H610" s="231">
        <f>IF(ISNA(VLOOKUP($A610,'Autumn 2023 PVI'!$B$2:$AH$214,9,FALSE)),0,(VLOOKUP($A610,'Autumn 2023 PVI'!$B$2:$AH$214,9,FALSE)))</f>
        <v>0</v>
      </c>
      <c r="I610" s="231">
        <f>IF(ISNA(VLOOKUP($A610,'Spring 2023 PVI'!$B$3:$AF$219,13,FALSE)),0,(VLOOKUP($A610,'Spring 2023 PVI'!$B$3:$AF$219,13,FALSE)))</f>
        <v>0</v>
      </c>
      <c r="J610" s="231">
        <f>IF(ISNA(VLOOKUP($A610,'Summer 2023 PVI'!$B$2:$AF$216,13,FALSE)),0,(VLOOKUP($A610,'Summer 2023 PVI'!$B$2:$AF$216,13,FALSE)))</f>
        <v>0</v>
      </c>
      <c r="K610" s="231">
        <f>IF(ISNA(VLOOKUP($A610,'Autumn 2023 PVI'!$B$2:$AH$214,13,FALSE)),0,(VLOOKUP($A610,'Autumn 2023 PVI'!$B$2:$AH$214,13,FALSE)))</f>
        <v>0</v>
      </c>
      <c r="L610" s="231">
        <f>IF(ISNA(VLOOKUP($A610,'Spring 2023 PVI'!$B$3:$AF$219,16,FALSE)),0,(VLOOKUP($A610,'Spring 2023 PVI'!$B$3:$AF$219,16,FALSE)))</f>
        <v>0</v>
      </c>
      <c r="M610" s="231">
        <f>IF(ISNA(VLOOKUP($A610,'Summer 2023 PVI'!$B$2:$AF$216,16,FALSE)),0,(VLOOKUP($A610,'Summer 2023 PVI'!$B$2:$AF$216,16,FALSE)))</f>
        <v>0</v>
      </c>
      <c r="N610" s="231">
        <f>IF(ISNA(VLOOKUP($A610,'Autumn 2023 PVI'!$B$2:$AH$214,16,FALSE)),0,(VLOOKUP($A610,'Autumn 2023 PVI'!$B$2:$AH$214,16,FALSE)))</f>
        <v>0</v>
      </c>
      <c r="O610" s="231">
        <f>IF(ISNA(VLOOKUP($A610,'Spring 2023 PVI'!$B$3:$AF$219,3,FALSE)),0,(VLOOKUP($A610,'Spring 2023 PVI'!$B$3:$AF$219,3,FALSE)))</f>
        <v>0</v>
      </c>
      <c r="P610" s="231">
        <f>IF(ISNA(VLOOKUP($A610,'Summer 2023 PVI'!$B$3:$AF$216,3,FALSE)),0,(VLOOKUP($A610,'Summer 2023 PVI'!$B$2:$AF$216,3,FALSE)))</f>
        <v>0</v>
      </c>
      <c r="Q610" s="231">
        <f>IF(ISNA(VLOOKUP($A610,'Autumn 2023 PVI'!$B$2:$AF$214,3,FALSE)),0,(VLOOKUP($A610,'Autumn 2023 PVI'!$B$2:$AF$214,3,FALSE)))</f>
        <v>0</v>
      </c>
      <c r="R610" s="231">
        <f>IF(ISNA(VLOOKUP($A610,'Spring 2023 PVI'!$B$3:$AF$219,10,FALSE)),0,(VLOOKUP($A610,'Spring 2023 PVI'!$B$3:$AF$219,10,FALSE)))</f>
        <v>0</v>
      </c>
      <c r="S610" s="231">
        <f>IF(ISNA(VLOOKUP($A610,'Summer 2023 PVI'!$B$2:$AF$216,10,FALSE)),0,(VLOOKUP($A610,'Summer 2023 PVI'!$B$2:$AF$216,10,FALSE)))</f>
        <v>0</v>
      </c>
      <c r="T610" s="231">
        <f>IF(ISNA(VLOOKUP($A610,'Autumn 2023 PVI'!$B$2:$AH$214,10,FALSE)),0,(VLOOKUP($A610,'Autumn 2023 PVI'!$B$2:$AH$214,10,FALSE)))</f>
        <v>0</v>
      </c>
      <c r="U610" s="231">
        <f>IF(ISNA(VLOOKUP($A610,'Spring 2023 PVI'!$B$3:$AF$219,26,FALSE)),0,(VLOOKUP($A610,'Spring 2023 PVI'!$B$3:$AF$219,26,FALSE)))</f>
        <v>0</v>
      </c>
      <c r="V610" s="231">
        <f>IF(ISNA(VLOOKUP($A610,'Spring 2023 PVI'!$B$3:$AF$219,26,FALSE)),0,(VLOOKUP($A610,'Spring 2023 PVI'!$B$3:$AF$219,26,FALSE)))</f>
        <v>0</v>
      </c>
      <c r="W610" s="231">
        <f>IF(ISNA(VLOOKUP($A610,'Spring 2023 PVI'!$B$3:$AF$219,26,FALSE)),0,(VLOOKUP($A610,'Spring 2023 PVI'!$B$3:$AF$219,26,FALSE)))</f>
        <v>0</v>
      </c>
      <c r="X610" s="231">
        <f>IF(ISNA(VLOOKUP($A610,'Spring 2023 PVI'!$B$3:$AF$219,27,FALSE)),0,(VLOOKUP($A610,'Spring 2023 PVI'!$B$3:$AF$219,27,FALSE)))</f>
        <v>0</v>
      </c>
      <c r="Y610" s="231">
        <f>IF(ISNA(VLOOKUP($A610,'Spring 2023 PVI'!$B$3:$AF$219,27,FALSE)),0,(VLOOKUP($A610,'Spring 2023 PVI'!$B$3:$AF$219,27,FALSE)))</f>
        <v>0</v>
      </c>
      <c r="Z610" s="231">
        <f>IF(ISNA(VLOOKUP($A610,'Spring 2023 PVI'!$B$3:$AF$219,27,FALSE)),0,(VLOOKUP($A610,'Spring 2023 PVI'!$B$3:$AF$219,27,FALSE)))</f>
        <v>0</v>
      </c>
      <c r="AA610" s="231">
        <f>IF(ISNA(VLOOKUP($A610,'Spring 2023 PVI'!$B$3:$AF$219,28,FALSE)),0,(VLOOKUP($A610,'Spring 2023 PVI'!$B$3:$AF$219,28,FALSE)))</f>
        <v>0</v>
      </c>
      <c r="AB610" s="231">
        <f>IF(ISNA(VLOOKUP($A610,'Spring 2023 PVI'!$B$3:$AF$219,28,FALSE)),0,(VLOOKUP($A610,'Spring 2023 PVI'!$B$3:$AF$219,28,FALSE)))</f>
        <v>0</v>
      </c>
      <c r="AC610" s="231">
        <f>IF(ISNA(VLOOKUP($A610,'Spring 2023 PVI'!$B$3:$AF$219,28,FALSE)),0,(VLOOKUP($A610,'Spring 2023 PVI'!$B$3:$AF$219,28,FALSE)))</f>
        <v>0</v>
      </c>
      <c r="AD610" s="384">
        <f t="shared" si="236"/>
        <v>0</v>
      </c>
      <c r="AE610" s="403">
        <v>45</v>
      </c>
      <c r="AF610" s="403">
        <v>30</v>
      </c>
      <c r="AG610" s="403">
        <v>255</v>
      </c>
      <c r="AH610" s="384">
        <f t="shared" si="243"/>
        <v>1043.0999999999999</v>
      </c>
      <c r="AI610" s="384">
        <f t="shared" si="244"/>
        <v>330.59999999999997</v>
      </c>
      <c r="AJ610" s="384">
        <f t="shared" si="245"/>
        <v>775.2</v>
      </c>
      <c r="AK610" s="384">
        <f t="shared" si="237"/>
        <v>2148.8999999999996</v>
      </c>
      <c r="AL610" s="403">
        <f>IF(ISNA(VLOOKUP($A610,'Spring 2023 PVI'!$B618:$AD618,29,FALSE)),0,(VLOOKUP($A610,'Spring 2023 PVI'!$B618:$AD618,29,FALSE)))</f>
        <v>0</v>
      </c>
      <c r="AM610" s="403">
        <f>IF(ISNA(VLOOKUP($A610,'Spring 2023 PVI'!$B618:$AZ618,30,FALSE)),0,(VLOOKUP($A610,'Spring 2023 PVI'!$B618:$AZ618,30,FALSE)))</f>
        <v>0</v>
      </c>
      <c r="AN610" s="402">
        <f t="shared" si="238"/>
        <v>0</v>
      </c>
      <c r="AO610" s="404">
        <f t="shared" si="239"/>
        <v>0</v>
      </c>
      <c r="AP610" s="384">
        <f t="shared" si="240"/>
        <v>2148.8999999999996</v>
      </c>
      <c r="AQ610" s="403"/>
      <c r="AR610" s="403" t="e">
        <f>VLOOKUP($A610,'Data EYFSS Indica'!$C:$AQ,27,0)</f>
        <v>#N/A</v>
      </c>
      <c r="AS610" s="403" t="e">
        <f>VLOOKUP($A610,'Data EYFSS Indica'!$C:$AQ,28,0)</f>
        <v>#N/A</v>
      </c>
      <c r="AT610" s="409" t="e">
        <f t="shared" si="241"/>
        <v>#N/A</v>
      </c>
      <c r="AU610" s="409" t="e">
        <f>(VLOOKUP($A610,'Data EYFSS Indica'!$C:$AQ,24,0))/3.2*AU$3</f>
        <v>#N/A</v>
      </c>
      <c r="AV610" s="413" t="e">
        <f t="shared" si="242"/>
        <v>#N/A</v>
      </c>
      <c r="AW610" s="410" t="e">
        <f t="shared" si="232"/>
        <v>#N/A</v>
      </c>
      <c r="AX610" s="410" t="e">
        <f t="shared" si="233"/>
        <v>#N/A</v>
      </c>
      <c r="AY610" s="410" t="e">
        <f t="shared" si="234"/>
        <v>#N/A</v>
      </c>
      <c r="AZ610" s="642">
        <f>(SUMIF('Spring 2023 School'!B:B,Budget!A610,'Spring 2023 School'!AG:AG)+SUMIF('Summer 2023 School'!B:B,Budget!A610,'Summer 2023 School'!AG:AG)+SUMIF('Autumn 2023 School'!B:B,Budget!A610,'Autumn 2023 School'!AG:AG))</f>
        <v>0</v>
      </c>
      <c r="BA610" s="410">
        <f t="shared" si="235"/>
        <v>0</v>
      </c>
      <c r="BI610">
        <f t="shared" si="246"/>
        <v>675</v>
      </c>
      <c r="BJ610">
        <f t="shared" si="247"/>
        <v>450</v>
      </c>
      <c r="BK610">
        <f t="shared" si="248"/>
        <v>3825</v>
      </c>
    </row>
    <row r="611" spans="1:63" x14ac:dyDescent="0.35">
      <c r="A611" s="231">
        <v>51698</v>
      </c>
      <c r="B611" t="s">
        <v>720</v>
      </c>
      <c r="C611" s="231">
        <f>IF(ISNA(VLOOKUP($A611,'Spring 2023 PVI'!$B$3:$AF$220,6,FALSE)),0,(VLOOKUP($A611,'Spring 2023 PVI'!$B$3:$AF$220,6,FALSE)))</f>
        <v>0</v>
      </c>
      <c r="D611" s="231">
        <f>IF(ISNA(VLOOKUP($A611,'Summer 2023 PVI'!$B$2:$AF$217,6,FALSE)),0,(VLOOKUP($A611,'Summer 2023 PVI'!$B$2:$AF$217,6,FALSE)))</f>
        <v>0</v>
      </c>
      <c r="E611" s="231">
        <f>IF(ISNA(VLOOKUP($A611,'Autumn 2023 PVI'!$B$2:$AH$214,6,FALSE)),0,(VLOOKUP($A611,'Autumn 2023 PVI'!$B$2:$AH$214,6,FALSE)))</f>
        <v>0</v>
      </c>
      <c r="F611" s="231">
        <f>IF(ISNA(VLOOKUP($A611,'Spring 2023 PVI'!$B$3:$AF$219,9,FALSE)),0,(VLOOKUP($A611,'Spring 2023 PVI'!$B$3:$AF$219,8,FALSE)))</f>
        <v>0</v>
      </c>
      <c r="G611" s="231">
        <f>IF(ISNA(VLOOKUP($A611,'Summer 2023 PVI'!$B$2:$AF$216,9,FALSE)),0,(VLOOKUP($A611,'Summer 2023 PVI'!$B$2:$AF$216,8,FALSE)))</f>
        <v>0</v>
      </c>
      <c r="H611" s="231">
        <f>IF(ISNA(VLOOKUP($A611,'Autumn 2023 PVI'!$B$2:$AH$214,9,FALSE)),0,(VLOOKUP($A611,'Autumn 2023 PVI'!$B$2:$AH$214,9,FALSE)))</f>
        <v>0</v>
      </c>
      <c r="I611" s="231">
        <f>IF(ISNA(VLOOKUP($A611,'Spring 2023 PVI'!$B$3:$AF$219,13,FALSE)),0,(VLOOKUP($A611,'Spring 2023 PVI'!$B$3:$AF$219,13,FALSE)))</f>
        <v>0</v>
      </c>
      <c r="J611" s="231">
        <f>IF(ISNA(VLOOKUP($A611,'Summer 2023 PVI'!$B$2:$AF$216,13,FALSE)),0,(VLOOKUP($A611,'Summer 2023 PVI'!$B$2:$AF$216,13,FALSE)))</f>
        <v>0</v>
      </c>
      <c r="K611" s="231">
        <f>IF(ISNA(VLOOKUP($A611,'Autumn 2023 PVI'!$B$2:$AH$214,13,FALSE)),0,(VLOOKUP($A611,'Autumn 2023 PVI'!$B$2:$AH$214,13,FALSE)))</f>
        <v>0</v>
      </c>
      <c r="L611" s="231">
        <f>IF(ISNA(VLOOKUP($A611,'Spring 2023 PVI'!$B$3:$AF$219,16,FALSE)),0,(VLOOKUP($A611,'Spring 2023 PVI'!$B$3:$AF$219,16,FALSE)))</f>
        <v>0</v>
      </c>
      <c r="M611" s="231">
        <f>IF(ISNA(VLOOKUP($A611,'Summer 2023 PVI'!$B$2:$AF$216,16,FALSE)),0,(VLOOKUP($A611,'Summer 2023 PVI'!$B$2:$AF$216,16,FALSE)))</f>
        <v>0</v>
      </c>
      <c r="N611" s="231">
        <f>IF(ISNA(VLOOKUP($A611,'Autumn 2023 PVI'!$B$2:$AH$214,16,FALSE)),0,(VLOOKUP($A611,'Autumn 2023 PVI'!$B$2:$AH$214,16,FALSE)))</f>
        <v>0</v>
      </c>
      <c r="O611" s="231">
        <f>IF(ISNA(VLOOKUP($A611,'Spring 2023 PVI'!$B$3:$AF$219,3,FALSE)),0,(VLOOKUP($A611,'Spring 2023 PVI'!$B$3:$AF$219,3,FALSE)))</f>
        <v>0</v>
      </c>
      <c r="P611" s="231">
        <f>IF(ISNA(VLOOKUP($A611,'Summer 2023 PVI'!$B$3:$AF$216,3,FALSE)),0,(VLOOKUP($A611,'Summer 2023 PVI'!$B$2:$AF$216,3,FALSE)))</f>
        <v>0</v>
      </c>
      <c r="Q611" s="231">
        <f>IF(ISNA(VLOOKUP($A611,'Autumn 2023 PVI'!$B$2:$AF$214,3,FALSE)),0,(VLOOKUP($A611,'Autumn 2023 PVI'!$B$2:$AF$214,3,FALSE)))</f>
        <v>0</v>
      </c>
      <c r="R611" s="231">
        <f>IF(ISNA(VLOOKUP($A611,'Spring 2023 PVI'!$B$3:$AF$219,10,FALSE)),0,(VLOOKUP($A611,'Spring 2023 PVI'!$B$3:$AF$219,10,FALSE)))</f>
        <v>0</v>
      </c>
      <c r="S611" s="231">
        <f>IF(ISNA(VLOOKUP($A611,'Summer 2023 PVI'!$B$2:$AF$216,10,FALSE)),0,(VLOOKUP($A611,'Summer 2023 PVI'!$B$2:$AF$216,10,FALSE)))</f>
        <v>0</v>
      </c>
      <c r="T611" s="231">
        <f>IF(ISNA(VLOOKUP($A611,'Autumn 2023 PVI'!$B$2:$AH$214,10,FALSE)),0,(VLOOKUP($A611,'Autumn 2023 PVI'!$B$2:$AH$214,10,FALSE)))</f>
        <v>0</v>
      </c>
      <c r="U611" s="231">
        <f>IF(ISNA(VLOOKUP($A611,'Spring 2023 PVI'!$B$3:$AF$219,26,FALSE)),0,(VLOOKUP($A611,'Spring 2023 PVI'!$B$3:$AF$219,26,FALSE)))</f>
        <v>0</v>
      </c>
      <c r="V611" s="231">
        <f>IF(ISNA(VLOOKUP($A611,'Spring 2023 PVI'!$B$3:$AF$219,26,FALSE)),0,(VLOOKUP($A611,'Spring 2023 PVI'!$B$3:$AF$219,26,FALSE)))</f>
        <v>0</v>
      </c>
      <c r="W611" s="231">
        <f>IF(ISNA(VLOOKUP($A611,'Spring 2023 PVI'!$B$3:$AF$219,26,FALSE)),0,(VLOOKUP($A611,'Spring 2023 PVI'!$B$3:$AF$219,26,FALSE)))</f>
        <v>0</v>
      </c>
      <c r="X611" s="231">
        <f>IF(ISNA(VLOOKUP($A611,'Spring 2023 PVI'!$B$3:$AF$219,27,FALSE)),0,(VLOOKUP($A611,'Spring 2023 PVI'!$B$3:$AF$219,27,FALSE)))</f>
        <v>0</v>
      </c>
      <c r="Y611" s="231">
        <f>IF(ISNA(VLOOKUP($A611,'Spring 2023 PVI'!$B$3:$AF$219,27,FALSE)),0,(VLOOKUP($A611,'Spring 2023 PVI'!$B$3:$AF$219,27,FALSE)))</f>
        <v>0</v>
      </c>
      <c r="Z611" s="231">
        <f>IF(ISNA(VLOOKUP($A611,'Spring 2023 PVI'!$B$3:$AF$219,27,FALSE)),0,(VLOOKUP($A611,'Spring 2023 PVI'!$B$3:$AF$219,27,FALSE)))</f>
        <v>0</v>
      </c>
      <c r="AA611" s="231">
        <f>IF(ISNA(VLOOKUP($A611,'Spring 2023 PVI'!$B$3:$AF$219,28,FALSE)),0,(VLOOKUP($A611,'Spring 2023 PVI'!$B$3:$AF$219,28,FALSE)))</f>
        <v>0</v>
      </c>
      <c r="AB611" s="231">
        <f>IF(ISNA(VLOOKUP($A611,'Spring 2023 PVI'!$B$3:$AF$219,28,FALSE)),0,(VLOOKUP($A611,'Spring 2023 PVI'!$B$3:$AF$219,28,FALSE)))</f>
        <v>0</v>
      </c>
      <c r="AC611" s="231">
        <f>IF(ISNA(VLOOKUP($A611,'Spring 2023 PVI'!$B$3:$AF$219,28,FALSE)),0,(VLOOKUP($A611,'Spring 2023 PVI'!$B$3:$AF$219,28,FALSE)))</f>
        <v>0</v>
      </c>
      <c r="AD611" s="384">
        <f t="shared" si="236"/>
        <v>0</v>
      </c>
      <c r="AE611" s="403">
        <v>15</v>
      </c>
      <c r="AF611" s="403">
        <v>0</v>
      </c>
      <c r="AG611" s="403">
        <v>15</v>
      </c>
      <c r="AH611" s="384">
        <f t="shared" si="243"/>
        <v>347.7</v>
      </c>
      <c r="AI611" s="384">
        <f t="shared" si="244"/>
        <v>0</v>
      </c>
      <c r="AJ611" s="384">
        <f t="shared" si="245"/>
        <v>45.6</v>
      </c>
      <c r="AK611" s="384">
        <f t="shared" si="237"/>
        <v>393.3</v>
      </c>
      <c r="AL611" s="403">
        <f>IF(ISNA(VLOOKUP($A611,'Spring 2023 PVI'!$B619:$AD619,29,FALSE)),0,(VLOOKUP($A611,'Spring 2023 PVI'!$B619:$AD619,29,FALSE)))</f>
        <v>0</v>
      </c>
      <c r="AM611" s="403">
        <f>IF(ISNA(VLOOKUP($A611,'Spring 2023 PVI'!$B619:$AZ619,30,FALSE)),0,(VLOOKUP($A611,'Spring 2023 PVI'!$B619:$AZ619,30,FALSE)))</f>
        <v>0</v>
      </c>
      <c r="AN611" s="402">
        <f t="shared" si="238"/>
        <v>0</v>
      </c>
      <c r="AO611" s="404">
        <f t="shared" si="239"/>
        <v>0</v>
      </c>
      <c r="AP611" s="384">
        <f t="shared" si="240"/>
        <v>393.3</v>
      </c>
      <c r="AQ611" s="403"/>
      <c r="AR611" s="403" t="e">
        <f>VLOOKUP($A611,'Data EYFSS Indica'!$C:$AQ,27,0)</f>
        <v>#N/A</v>
      </c>
      <c r="AS611" s="403" t="e">
        <f>VLOOKUP($A611,'Data EYFSS Indica'!$C:$AQ,28,0)</f>
        <v>#N/A</v>
      </c>
      <c r="AT611" s="409" t="e">
        <f t="shared" si="241"/>
        <v>#N/A</v>
      </c>
      <c r="AU611" s="409" t="e">
        <f>(VLOOKUP($A611,'Data EYFSS Indica'!$C:$AQ,24,0))/3.2*AU$3</f>
        <v>#N/A</v>
      </c>
      <c r="AV611" s="413" t="e">
        <f t="shared" si="242"/>
        <v>#N/A</v>
      </c>
      <c r="AW611" s="410" t="e">
        <f t="shared" si="232"/>
        <v>#N/A</v>
      </c>
      <c r="AX611" s="410" t="e">
        <f t="shared" si="233"/>
        <v>#N/A</v>
      </c>
      <c r="AY611" s="410" t="e">
        <f t="shared" si="234"/>
        <v>#N/A</v>
      </c>
      <c r="AZ611" s="642">
        <f>(SUMIF('Spring 2023 School'!B:B,Budget!A611,'Spring 2023 School'!AG:AG)+SUMIF('Summer 2023 School'!B:B,Budget!A611,'Summer 2023 School'!AG:AG)+SUMIF('Autumn 2023 School'!B:B,Budget!A611,'Autumn 2023 School'!AG:AG))</f>
        <v>0</v>
      </c>
      <c r="BA611" s="410">
        <f t="shared" si="235"/>
        <v>0</v>
      </c>
      <c r="BI611">
        <f t="shared" si="246"/>
        <v>225</v>
      </c>
      <c r="BJ611">
        <f t="shared" si="247"/>
        <v>0</v>
      </c>
      <c r="BK611">
        <f t="shared" si="248"/>
        <v>225</v>
      </c>
    </row>
    <row r="612" spans="1:63" x14ac:dyDescent="0.35">
      <c r="A612" s="231">
        <v>51702</v>
      </c>
      <c r="B612" t="s">
        <v>721</v>
      </c>
      <c r="C612" s="231">
        <f>IF(ISNA(VLOOKUP($A612,'Spring 2023 PVI'!$B$3:$AF$220,6,FALSE)),0,(VLOOKUP($A612,'Spring 2023 PVI'!$B$3:$AF$220,6,FALSE)))</f>
        <v>0</v>
      </c>
      <c r="D612" s="231">
        <f>IF(ISNA(VLOOKUP($A612,'Summer 2023 PVI'!$B$2:$AF$217,6,FALSE)),0,(VLOOKUP($A612,'Summer 2023 PVI'!$B$2:$AF$217,6,FALSE)))</f>
        <v>0</v>
      </c>
      <c r="E612" s="231">
        <f>IF(ISNA(VLOOKUP($A612,'Autumn 2023 PVI'!$B$2:$AH$214,6,FALSE)),0,(VLOOKUP($A612,'Autumn 2023 PVI'!$B$2:$AH$214,6,FALSE)))</f>
        <v>0</v>
      </c>
      <c r="F612" s="231">
        <f>IF(ISNA(VLOOKUP($A612,'Spring 2023 PVI'!$B$3:$AF$219,9,FALSE)),0,(VLOOKUP($A612,'Spring 2023 PVI'!$B$3:$AF$219,8,FALSE)))</f>
        <v>0</v>
      </c>
      <c r="G612" s="231">
        <f>IF(ISNA(VLOOKUP($A612,'Summer 2023 PVI'!$B$2:$AF$216,9,FALSE)),0,(VLOOKUP($A612,'Summer 2023 PVI'!$B$2:$AF$216,8,FALSE)))</f>
        <v>0</v>
      </c>
      <c r="H612" s="231">
        <f>IF(ISNA(VLOOKUP($A612,'Autumn 2023 PVI'!$B$2:$AH$214,9,FALSE)),0,(VLOOKUP($A612,'Autumn 2023 PVI'!$B$2:$AH$214,9,FALSE)))</f>
        <v>0</v>
      </c>
      <c r="I612" s="231">
        <f>IF(ISNA(VLOOKUP($A612,'Spring 2023 PVI'!$B$3:$AF$219,13,FALSE)),0,(VLOOKUP($A612,'Spring 2023 PVI'!$B$3:$AF$219,13,FALSE)))</f>
        <v>0</v>
      </c>
      <c r="J612" s="231">
        <f>IF(ISNA(VLOOKUP($A612,'Summer 2023 PVI'!$B$2:$AF$216,13,FALSE)),0,(VLOOKUP($A612,'Summer 2023 PVI'!$B$2:$AF$216,13,FALSE)))</f>
        <v>0</v>
      </c>
      <c r="K612" s="231">
        <f>IF(ISNA(VLOOKUP($A612,'Autumn 2023 PVI'!$B$2:$AH$214,13,FALSE)),0,(VLOOKUP($A612,'Autumn 2023 PVI'!$B$2:$AH$214,13,FALSE)))</f>
        <v>0</v>
      </c>
      <c r="L612" s="231">
        <f>IF(ISNA(VLOOKUP($A612,'Spring 2023 PVI'!$B$3:$AF$219,16,FALSE)),0,(VLOOKUP($A612,'Spring 2023 PVI'!$B$3:$AF$219,16,FALSE)))</f>
        <v>0</v>
      </c>
      <c r="M612" s="231">
        <f>IF(ISNA(VLOOKUP($A612,'Summer 2023 PVI'!$B$2:$AF$216,16,FALSE)),0,(VLOOKUP($A612,'Summer 2023 PVI'!$B$2:$AF$216,16,FALSE)))</f>
        <v>0</v>
      </c>
      <c r="N612" s="231">
        <f>IF(ISNA(VLOOKUP($A612,'Autumn 2023 PVI'!$B$2:$AH$214,16,FALSE)),0,(VLOOKUP($A612,'Autumn 2023 PVI'!$B$2:$AH$214,16,FALSE)))</f>
        <v>0</v>
      </c>
      <c r="O612" s="231">
        <f>IF(ISNA(VLOOKUP($A612,'Spring 2023 PVI'!$B$3:$AF$219,3,FALSE)),0,(VLOOKUP($A612,'Spring 2023 PVI'!$B$3:$AF$219,3,FALSE)))</f>
        <v>0</v>
      </c>
      <c r="P612" s="231">
        <f>IF(ISNA(VLOOKUP($A612,'Summer 2023 PVI'!$B$3:$AF$216,3,FALSE)),0,(VLOOKUP($A612,'Summer 2023 PVI'!$B$2:$AF$216,3,FALSE)))</f>
        <v>0</v>
      </c>
      <c r="Q612" s="231">
        <f>IF(ISNA(VLOOKUP($A612,'Autumn 2023 PVI'!$B$2:$AF$214,3,FALSE)),0,(VLOOKUP($A612,'Autumn 2023 PVI'!$B$2:$AF$214,3,FALSE)))</f>
        <v>0</v>
      </c>
      <c r="R612" s="231">
        <f>IF(ISNA(VLOOKUP($A612,'Spring 2023 PVI'!$B$3:$AF$219,10,FALSE)),0,(VLOOKUP($A612,'Spring 2023 PVI'!$B$3:$AF$219,10,FALSE)))</f>
        <v>0</v>
      </c>
      <c r="S612" s="231">
        <f>IF(ISNA(VLOOKUP($A612,'Summer 2023 PVI'!$B$2:$AF$216,10,FALSE)),0,(VLOOKUP($A612,'Summer 2023 PVI'!$B$2:$AF$216,10,FALSE)))</f>
        <v>0</v>
      </c>
      <c r="T612" s="231">
        <f>IF(ISNA(VLOOKUP($A612,'Autumn 2023 PVI'!$B$2:$AH$214,10,FALSE)),0,(VLOOKUP($A612,'Autumn 2023 PVI'!$B$2:$AH$214,10,FALSE)))</f>
        <v>0</v>
      </c>
      <c r="U612" s="231">
        <f>IF(ISNA(VLOOKUP($A612,'Spring 2023 PVI'!$B$3:$AF$219,26,FALSE)),0,(VLOOKUP($A612,'Spring 2023 PVI'!$B$3:$AF$219,26,FALSE)))</f>
        <v>0</v>
      </c>
      <c r="V612" s="231">
        <f>IF(ISNA(VLOOKUP($A612,'Spring 2023 PVI'!$B$3:$AF$219,26,FALSE)),0,(VLOOKUP($A612,'Spring 2023 PVI'!$B$3:$AF$219,26,FALSE)))</f>
        <v>0</v>
      </c>
      <c r="W612" s="231">
        <f>IF(ISNA(VLOOKUP($A612,'Spring 2023 PVI'!$B$3:$AF$219,26,FALSE)),0,(VLOOKUP($A612,'Spring 2023 PVI'!$B$3:$AF$219,26,FALSE)))</f>
        <v>0</v>
      </c>
      <c r="X612" s="231">
        <f>IF(ISNA(VLOOKUP($A612,'Spring 2023 PVI'!$B$3:$AF$219,27,FALSE)),0,(VLOOKUP($A612,'Spring 2023 PVI'!$B$3:$AF$219,27,FALSE)))</f>
        <v>0</v>
      </c>
      <c r="Y612" s="231">
        <f>IF(ISNA(VLOOKUP($A612,'Spring 2023 PVI'!$B$3:$AF$219,27,FALSE)),0,(VLOOKUP($A612,'Spring 2023 PVI'!$B$3:$AF$219,27,FALSE)))</f>
        <v>0</v>
      </c>
      <c r="Z612" s="231">
        <f>IF(ISNA(VLOOKUP($A612,'Spring 2023 PVI'!$B$3:$AF$219,27,FALSE)),0,(VLOOKUP($A612,'Spring 2023 PVI'!$B$3:$AF$219,27,FALSE)))</f>
        <v>0</v>
      </c>
      <c r="AA612" s="231">
        <f>IF(ISNA(VLOOKUP($A612,'Spring 2023 PVI'!$B$3:$AF$219,28,FALSE)),0,(VLOOKUP($A612,'Spring 2023 PVI'!$B$3:$AF$219,28,FALSE)))</f>
        <v>0</v>
      </c>
      <c r="AB612" s="231">
        <f>IF(ISNA(VLOOKUP($A612,'Spring 2023 PVI'!$B$3:$AF$219,28,FALSE)),0,(VLOOKUP($A612,'Spring 2023 PVI'!$B$3:$AF$219,28,FALSE)))</f>
        <v>0</v>
      </c>
      <c r="AC612" s="231">
        <f>IF(ISNA(VLOOKUP($A612,'Spring 2023 PVI'!$B$3:$AF$219,28,FALSE)),0,(VLOOKUP($A612,'Spring 2023 PVI'!$B$3:$AF$219,28,FALSE)))</f>
        <v>0</v>
      </c>
      <c r="AD612" s="384">
        <f t="shared" si="236"/>
        <v>0</v>
      </c>
      <c r="AE612" s="403">
        <v>0</v>
      </c>
      <c r="AF612" s="403">
        <v>0</v>
      </c>
      <c r="AG612" s="403">
        <v>0</v>
      </c>
      <c r="AH612" s="384">
        <f t="shared" si="243"/>
        <v>0</v>
      </c>
      <c r="AI612" s="384">
        <f t="shared" si="244"/>
        <v>0</v>
      </c>
      <c r="AJ612" s="384">
        <f t="shared" si="245"/>
        <v>0</v>
      </c>
      <c r="AK612" s="384">
        <f t="shared" si="237"/>
        <v>0</v>
      </c>
      <c r="AL612" s="403">
        <f>IF(ISNA(VLOOKUP($A612,'Spring 2023 PVI'!$B620:$AD620,29,FALSE)),0,(VLOOKUP($A612,'Spring 2023 PVI'!$B620:$AD620,29,FALSE)))</f>
        <v>0</v>
      </c>
      <c r="AM612" s="403">
        <f>IF(ISNA(VLOOKUP($A612,'Spring 2023 PVI'!$B620:$AZ620,30,FALSE)),0,(VLOOKUP($A612,'Spring 2023 PVI'!$B620:$AZ620,30,FALSE)))</f>
        <v>0</v>
      </c>
      <c r="AN612" s="402">
        <f t="shared" si="238"/>
        <v>0</v>
      </c>
      <c r="AO612" s="404">
        <f t="shared" si="239"/>
        <v>0</v>
      </c>
      <c r="AP612" s="384">
        <f t="shared" si="240"/>
        <v>0</v>
      </c>
      <c r="AQ612" s="403"/>
      <c r="AR612" s="403" t="e">
        <f>VLOOKUP($A612,'Data EYFSS Indica'!$C:$AQ,27,0)</f>
        <v>#N/A</v>
      </c>
      <c r="AS612" s="403" t="e">
        <f>VLOOKUP($A612,'Data EYFSS Indica'!$C:$AQ,28,0)</f>
        <v>#N/A</v>
      </c>
      <c r="AT612" s="409" t="e">
        <f t="shared" si="241"/>
        <v>#N/A</v>
      </c>
      <c r="AU612" s="409" t="e">
        <f>(VLOOKUP($A612,'Data EYFSS Indica'!$C:$AQ,24,0))/3.2*AU$3</f>
        <v>#N/A</v>
      </c>
      <c r="AV612" s="413" t="e">
        <f t="shared" si="242"/>
        <v>#N/A</v>
      </c>
      <c r="AW612" s="410" t="e">
        <f t="shared" si="232"/>
        <v>#N/A</v>
      </c>
      <c r="AX612" s="410" t="e">
        <f t="shared" si="233"/>
        <v>#N/A</v>
      </c>
      <c r="AY612" s="410" t="e">
        <f t="shared" si="234"/>
        <v>#N/A</v>
      </c>
      <c r="AZ612" s="642">
        <f>(SUMIF('Spring 2023 School'!B:B,Budget!A612,'Spring 2023 School'!AG:AG)+SUMIF('Summer 2023 School'!B:B,Budget!A612,'Summer 2023 School'!AG:AG)+SUMIF('Autumn 2023 School'!B:B,Budget!A612,'Autumn 2023 School'!AG:AG))</f>
        <v>0</v>
      </c>
      <c r="BA612" s="410">
        <f t="shared" si="235"/>
        <v>0</v>
      </c>
      <c r="BI612">
        <f t="shared" si="246"/>
        <v>0</v>
      </c>
      <c r="BJ612">
        <f t="shared" si="247"/>
        <v>0</v>
      </c>
      <c r="BK612">
        <f t="shared" si="248"/>
        <v>0</v>
      </c>
    </row>
    <row r="613" spans="1:63" x14ac:dyDescent="0.35">
      <c r="A613" s="231">
        <v>51735</v>
      </c>
      <c r="B613" t="s">
        <v>1286</v>
      </c>
      <c r="C613" s="231">
        <f>IF(ISNA(VLOOKUP($A613,'Spring 2023 PVI'!$B$3:$AF$220,6,FALSE)),0,(VLOOKUP($A613,'Spring 2023 PVI'!$B$3:$AF$220,6,FALSE)))</f>
        <v>0</v>
      </c>
      <c r="D613" s="231">
        <f>IF(ISNA(VLOOKUP($A613,'Summer 2023 PVI'!$B$2:$AF$217,6,FALSE)),0,(VLOOKUP($A613,'Summer 2023 PVI'!$B$2:$AF$217,6,FALSE)))</f>
        <v>0</v>
      </c>
      <c r="E613" s="231">
        <f>IF(ISNA(VLOOKUP($A613,'Autumn 2023 PVI'!$B$2:$AH$214,6,FALSE)),0,(VLOOKUP($A613,'Autumn 2023 PVI'!$B$2:$AH$214,6,FALSE)))</f>
        <v>0</v>
      </c>
      <c r="F613" s="231">
        <f>IF(ISNA(VLOOKUP($A613,'Spring 2023 PVI'!$B$3:$AF$219,9,FALSE)),0,(VLOOKUP($A613,'Spring 2023 PVI'!$B$3:$AF$219,8,FALSE)))</f>
        <v>0</v>
      </c>
      <c r="G613" s="231">
        <f>IF(ISNA(VLOOKUP($A613,'Summer 2023 PVI'!$B$2:$AF$216,9,FALSE)),0,(VLOOKUP($A613,'Summer 2023 PVI'!$B$2:$AF$216,8,FALSE)))</f>
        <v>0</v>
      </c>
      <c r="H613" s="231">
        <f>IF(ISNA(VLOOKUP($A613,'Autumn 2023 PVI'!$B$2:$AH$214,9,FALSE)),0,(VLOOKUP($A613,'Autumn 2023 PVI'!$B$2:$AH$214,9,FALSE)))</f>
        <v>0</v>
      </c>
      <c r="I613" s="231">
        <f>IF(ISNA(VLOOKUP($A613,'Spring 2023 PVI'!$B$3:$AF$219,13,FALSE)),0,(VLOOKUP($A613,'Spring 2023 PVI'!$B$3:$AF$219,13,FALSE)))</f>
        <v>0</v>
      </c>
      <c r="J613" s="231">
        <f>IF(ISNA(VLOOKUP($A613,'Summer 2023 PVI'!$B$2:$AF$216,13,FALSE)),0,(VLOOKUP($A613,'Summer 2023 PVI'!$B$2:$AF$216,13,FALSE)))</f>
        <v>0</v>
      </c>
      <c r="K613" s="231">
        <f>IF(ISNA(VLOOKUP($A613,'Autumn 2023 PVI'!$B$2:$AH$214,13,FALSE)),0,(VLOOKUP($A613,'Autumn 2023 PVI'!$B$2:$AH$214,13,FALSE)))</f>
        <v>0</v>
      </c>
      <c r="L613" s="231">
        <f>IF(ISNA(VLOOKUP($A613,'Spring 2023 PVI'!$B$3:$AF$219,16,FALSE)),0,(VLOOKUP($A613,'Spring 2023 PVI'!$B$3:$AF$219,16,FALSE)))</f>
        <v>0</v>
      </c>
      <c r="M613" s="231">
        <f>IF(ISNA(VLOOKUP($A613,'Summer 2023 PVI'!$B$2:$AF$216,16,FALSE)),0,(VLOOKUP($A613,'Summer 2023 PVI'!$B$2:$AF$216,16,FALSE)))</f>
        <v>0</v>
      </c>
      <c r="N613" s="231">
        <f>IF(ISNA(VLOOKUP($A613,'Autumn 2023 PVI'!$B$2:$AH$214,16,FALSE)),0,(VLOOKUP($A613,'Autumn 2023 PVI'!$B$2:$AH$214,16,FALSE)))</f>
        <v>0</v>
      </c>
      <c r="O613" s="231">
        <f>IF(ISNA(VLOOKUP($A613,'Spring 2023 PVI'!$B$3:$AF$219,3,FALSE)),0,(VLOOKUP($A613,'Spring 2023 PVI'!$B$3:$AF$219,3,FALSE)))</f>
        <v>0</v>
      </c>
      <c r="P613" s="231">
        <f>IF(ISNA(VLOOKUP($A613,'Summer 2023 PVI'!$B$3:$AF$216,3,FALSE)),0,(VLOOKUP($A613,'Summer 2023 PVI'!$B$2:$AF$216,3,FALSE)))</f>
        <v>0</v>
      </c>
      <c r="Q613" s="231">
        <f>IF(ISNA(VLOOKUP($A613,'Autumn 2023 PVI'!$B$2:$AF$214,3,FALSE)),0,(VLOOKUP($A613,'Autumn 2023 PVI'!$B$2:$AF$214,3,FALSE)))</f>
        <v>0</v>
      </c>
      <c r="R613" s="231">
        <f>IF(ISNA(VLOOKUP($A613,'Spring 2023 PVI'!$B$3:$AF$219,10,FALSE)),0,(VLOOKUP($A613,'Spring 2023 PVI'!$B$3:$AF$219,10,FALSE)))</f>
        <v>0</v>
      </c>
      <c r="S613" s="231">
        <f>IF(ISNA(VLOOKUP($A613,'Summer 2023 PVI'!$B$2:$AF$216,10,FALSE)),0,(VLOOKUP($A613,'Summer 2023 PVI'!$B$2:$AF$216,10,FALSE)))</f>
        <v>0</v>
      </c>
      <c r="T613" s="231">
        <f>IF(ISNA(VLOOKUP($A613,'Autumn 2023 PVI'!$B$2:$AH$214,10,FALSE)),0,(VLOOKUP($A613,'Autumn 2023 PVI'!$B$2:$AH$214,10,FALSE)))</f>
        <v>0</v>
      </c>
      <c r="U613" s="231">
        <f>IF(ISNA(VLOOKUP($A613,'Spring 2023 PVI'!$B$3:$AF$219,26,FALSE)),0,(VLOOKUP($A613,'Spring 2023 PVI'!$B$3:$AF$219,26,FALSE)))</f>
        <v>0</v>
      </c>
      <c r="V613" s="231">
        <f>IF(ISNA(VLOOKUP($A613,'Spring 2023 PVI'!$B$3:$AF$219,26,FALSE)),0,(VLOOKUP($A613,'Spring 2023 PVI'!$B$3:$AF$219,26,FALSE)))</f>
        <v>0</v>
      </c>
      <c r="W613" s="231">
        <f>IF(ISNA(VLOOKUP($A613,'Spring 2023 PVI'!$B$3:$AF$219,26,FALSE)),0,(VLOOKUP($A613,'Spring 2023 PVI'!$B$3:$AF$219,26,FALSE)))</f>
        <v>0</v>
      </c>
      <c r="X613" s="231">
        <f>IF(ISNA(VLOOKUP($A613,'Spring 2023 PVI'!$B$3:$AF$219,27,FALSE)),0,(VLOOKUP($A613,'Spring 2023 PVI'!$B$3:$AF$219,27,FALSE)))</f>
        <v>0</v>
      </c>
      <c r="Y613" s="231">
        <f>IF(ISNA(VLOOKUP($A613,'Spring 2023 PVI'!$B$3:$AF$219,27,FALSE)),0,(VLOOKUP($A613,'Spring 2023 PVI'!$B$3:$AF$219,27,FALSE)))</f>
        <v>0</v>
      </c>
      <c r="Z613" s="231">
        <f>IF(ISNA(VLOOKUP($A613,'Spring 2023 PVI'!$B$3:$AF$219,27,FALSE)),0,(VLOOKUP($A613,'Spring 2023 PVI'!$B$3:$AF$219,27,FALSE)))</f>
        <v>0</v>
      </c>
      <c r="AA613" s="231">
        <f>IF(ISNA(VLOOKUP($A613,'Spring 2023 PVI'!$B$3:$AF$219,28,FALSE)),0,(VLOOKUP($A613,'Spring 2023 PVI'!$B$3:$AF$219,28,FALSE)))</f>
        <v>0</v>
      </c>
      <c r="AB613" s="231">
        <f>IF(ISNA(VLOOKUP($A613,'Spring 2023 PVI'!$B$3:$AF$219,28,FALSE)),0,(VLOOKUP($A613,'Spring 2023 PVI'!$B$3:$AF$219,28,FALSE)))</f>
        <v>0</v>
      </c>
      <c r="AC613" s="231">
        <f>IF(ISNA(VLOOKUP($A613,'Spring 2023 PVI'!$B$3:$AF$219,28,FALSE)),0,(VLOOKUP($A613,'Spring 2023 PVI'!$B$3:$AF$219,28,FALSE)))</f>
        <v>0</v>
      </c>
      <c r="AD613" s="384">
        <f t="shared" si="236"/>
        <v>0</v>
      </c>
      <c r="AE613" s="403">
        <v>15</v>
      </c>
      <c r="AF613" s="403">
        <v>0</v>
      </c>
      <c r="AG613" s="403">
        <v>0</v>
      </c>
      <c r="AH613" s="384">
        <f t="shared" si="243"/>
        <v>347.7</v>
      </c>
      <c r="AI613" s="384">
        <f t="shared" si="244"/>
        <v>0</v>
      </c>
      <c r="AJ613" s="384">
        <f t="shared" si="245"/>
        <v>0</v>
      </c>
      <c r="AK613" s="384">
        <f t="shared" si="237"/>
        <v>347.7</v>
      </c>
      <c r="AL613" s="403">
        <f>IF(ISNA(VLOOKUP($A613,'Spring 2023 PVI'!$B621:$AD621,29,FALSE)),0,(VLOOKUP($A613,'Spring 2023 PVI'!$B621:$AD621,29,FALSE)))</f>
        <v>0</v>
      </c>
      <c r="AM613" s="403">
        <f>IF(ISNA(VLOOKUP($A613,'Spring 2023 PVI'!$B621:$AZ621,30,FALSE)),0,(VLOOKUP($A613,'Spring 2023 PVI'!$B621:$AZ621,30,FALSE)))</f>
        <v>0</v>
      </c>
      <c r="AN613" s="402">
        <f t="shared" si="238"/>
        <v>0</v>
      </c>
      <c r="AO613" s="404">
        <f t="shared" si="239"/>
        <v>0</v>
      </c>
      <c r="AP613" s="384">
        <f t="shared" si="240"/>
        <v>347.7</v>
      </c>
      <c r="AQ613" s="403"/>
      <c r="AR613" s="403" t="e">
        <f>VLOOKUP($A613,'Data EYFSS Indica'!$C:$AQ,27,0)</f>
        <v>#N/A</v>
      </c>
      <c r="AS613" s="403" t="e">
        <f>VLOOKUP($A613,'Data EYFSS Indica'!$C:$AQ,28,0)</f>
        <v>#N/A</v>
      </c>
      <c r="AT613" s="409" t="e">
        <f t="shared" si="241"/>
        <v>#N/A</v>
      </c>
      <c r="AU613" s="409" t="e">
        <f>(VLOOKUP($A613,'Data EYFSS Indica'!$C:$AQ,24,0))/3.2*AU$3</f>
        <v>#N/A</v>
      </c>
      <c r="AV613" s="413" t="e">
        <f t="shared" si="242"/>
        <v>#N/A</v>
      </c>
      <c r="AW613" s="410" t="e">
        <f t="shared" si="232"/>
        <v>#N/A</v>
      </c>
      <c r="AX613" s="410" t="e">
        <f t="shared" si="233"/>
        <v>#N/A</v>
      </c>
      <c r="AY613" s="410" t="e">
        <f t="shared" si="234"/>
        <v>#N/A</v>
      </c>
      <c r="AZ613" s="642">
        <f>(SUMIF('Spring 2023 School'!B:B,Budget!A613,'Spring 2023 School'!AG:AG)+SUMIF('Summer 2023 School'!B:B,Budget!A613,'Summer 2023 School'!AG:AG)+SUMIF('Autumn 2023 School'!B:B,Budget!A613,'Autumn 2023 School'!AG:AG))</f>
        <v>0</v>
      </c>
      <c r="BA613" s="410">
        <f t="shared" si="235"/>
        <v>0</v>
      </c>
      <c r="BI613">
        <f t="shared" si="246"/>
        <v>225</v>
      </c>
      <c r="BJ613">
        <f t="shared" si="247"/>
        <v>0</v>
      </c>
      <c r="BK613">
        <f t="shared" si="248"/>
        <v>0</v>
      </c>
    </row>
    <row r="614" spans="1:63" x14ac:dyDescent="0.35">
      <c r="A614" s="231">
        <v>51750</v>
      </c>
      <c r="B614" t="s">
        <v>722</v>
      </c>
      <c r="C614" s="231">
        <f>IF(ISNA(VLOOKUP($A614,'Spring 2023 PVI'!$B$3:$AF$220,6,FALSE)),0,(VLOOKUP($A614,'Spring 2023 PVI'!$B$3:$AF$220,6,FALSE)))</f>
        <v>0</v>
      </c>
      <c r="D614" s="231">
        <f>IF(ISNA(VLOOKUP($A614,'Summer 2023 PVI'!$B$2:$AF$217,6,FALSE)),0,(VLOOKUP($A614,'Summer 2023 PVI'!$B$2:$AF$217,6,FALSE)))</f>
        <v>0</v>
      </c>
      <c r="E614" s="231">
        <f>IF(ISNA(VLOOKUP($A614,'Autumn 2023 PVI'!$B$2:$AH$214,6,FALSE)),0,(VLOOKUP($A614,'Autumn 2023 PVI'!$B$2:$AH$214,6,FALSE)))</f>
        <v>0</v>
      </c>
      <c r="F614" s="231">
        <f>IF(ISNA(VLOOKUP($A614,'Spring 2023 PVI'!$B$3:$AF$219,9,FALSE)),0,(VLOOKUP($A614,'Spring 2023 PVI'!$B$3:$AF$219,8,FALSE)))</f>
        <v>0</v>
      </c>
      <c r="G614" s="231">
        <f>IF(ISNA(VLOOKUP($A614,'Summer 2023 PVI'!$B$2:$AF$216,9,FALSE)),0,(VLOOKUP($A614,'Summer 2023 PVI'!$B$2:$AF$216,8,FALSE)))</f>
        <v>0</v>
      </c>
      <c r="H614" s="231">
        <f>IF(ISNA(VLOOKUP($A614,'Autumn 2023 PVI'!$B$2:$AH$214,9,FALSE)),0,(VLOOKUP($A614,'Autumn 2023 PVI'!$B$2:$AH$214,9,FALSE)))</f>
        <v>0</v>
      </c>
      <c r="I614" s="231">
        <f>IF(ISNA(VLOOKUP($A614,'Spring 2023 PVI'!$B$3:$AF$219,13,FALSE)),0,(VLOOKUP($A614,'Spring 2023 PVI'!$B$3:$AF$219,13,FALSE)))</f>
        <v>0</v>
      </c>
      <c r="J614" s="231">
        <f>IF(ISNA(VLOOKUP($A614,'Summer 2023 PVI'!$B$2:$AF$216,13,FALSE)),0,(VLOOKUP($A614,'Summer 2023 PVI'!$B$2:$AF$216,13,FALSE)))</f>
        <v>0</v>
      </c>
      <c r="K614" s="231">
        <f>IF(ISNA(VLOOKUP($A614,'Autumn 2023 PVI'!$B$2:$AH$214,13,FALSE)),0,(VLOOKUP($A614,'Autumn 2023 PVI'!$B$2:$AH$214,13,FALSE)))</f>
        <v>0</v>
      </c>
      <c r="L614" s="231">
        <f>IF(ISNA(VLOOKUP($A614,'Spring 2023 PVI'!$B$3:$AF$219,16,FALSE)),0,(VLOOKUP($A614,'Spring 2023 PVI'!$B$3:$AF$219,16,FALSE)))</f>
        <v>0</v>
      </c>
      <c r="M614" s="231">
        <f>IF(ISNA(VLOOKUP($A614,'Summer 2023 PVI'!$B$2:$AF$216,16,FALSE)),0,(VLOOKUP($A614,'Summer 2023 PVI'!$B$2:$AF$216,16,FALSE)))</f>
        <v>0</v>
      </c>
      <c r="N614" s="231">
        <f>IF(ISNA(VLOOKUP($A614,'Autumn 2023 PVI'!$B$2:$AH$214,16,FALSE)),0,(VLOOKUP($A614,'Autumn 2023 PVI'!$B$2:$AH$214,16,FALSE)))</f>
        <v>0</v>
      </c>
      <c r="O614" s="231">
        <f>IF(ISNA(VLOOKUP($A614,'Spring 2023 PVI'!$B$3:$AF$219,3,FALSE)),0,(VLOOKUP($A614,'Spring 2023 PVI'!$B$3:$AF$219,3,FALSE)))</f>
        <v>0</v>
      </c>
      <c r="P614" s="231">
        <f>IF(ISNA(VLOOKUP($A614,'Summer 2023 PVI'!$B$3:$AF$216,3,FALSE)),0,(VLOOKUP($A614,'Summer 2023 PVI'!$B$2:$AF$216,3,FALSE)))</f>
        <v>0</v>
      </c>
      <c r="Q614" s="231">
        <f>IF(ISNA(VLOOKUP($A614,'Autumn 2023 PVI'!$B$2:$AF$214,3,FALSE)),0,(VLOOKUP($A614,'Autumn 2023 PVI'!$B$2:$AF$214,3,FALSE)))</f>
        <v>0</v>
      </c>
      <c r="R614" s="231">
        <f>IF(ISNA(VLOOKUP($A614,'Spring 2023 PVI'!$B$3:$AF$219,10,FALSE)),0,(VLOOKUP($A614,'Spring 2023 PVI'!$B$3:$AF$219,10,FALSE)))</f>
        <v>0</v>
      </c>
      <c r="S614" s="231">
        <f>IF(ISNA(VLOOKUP($A614,'Summer 2023 PVI'!$B$2:$AF$216,10,FALSE)),0,(VLOOKUP($A614,'Summer 2023 PVI'!$B$2:$AF$216,10,FALSE)))</f>
        <v>0</v>
      </c>
      <c r="T614" s="231">
        <f>IF(ISNA(VLOOKUP($A614,'Autumn 2023 PVI'!$B$2:$AH$214,10,FALSE)),0,(VLOOKUP($A614,'Autumn 2023 PVI'!$B$2:$AH$214,10,FALSE)))</f>
        <v>0</v>
      </c>
      <c r="U614" s="231">
        <f>IF(ISNA(VLOOKUP($A614,'Spring 2023 PVI'!$B$3:$AF$219,26,FALSE)),0,(VLOOKUP($A614,'Spring 2023 PVI'!$B$3:$AF$219,26,FALSE)))</f>
        <v>0</v>
      </c>
      <c r="V614" s="231">
        <f>IF(ISNA(VLOOKUP($A614,'Spring 2023 PVI'!$B$3:$AF$219,26,FALSE)),0,(VLOOKUP($A614,'Spring 2023 PVI'!$B$3:$AF$219,26,FALSE)))</f>
        <v>0</v>
      </c>
      <c r="W614" s="231">
        <f>IF(ISNA(VLOOKUP($A614,'Spring 2023 PVI'!$B$3:$AF$219,26,FALSE)),0,(VLOOKUP($A614,'Spring 2023 PVI'!$B$3:$AF$219,26,FALSE)))</f>
        <v>0</v>
      </c>
      <c r="X614" s="231">
        <f>IF(ISNA(VLOOKUP($A614,'Spring 2023 PVI'!$B$3:$AF$219,27,FALSE)),0,(VLOOKUP($A614,'Spring 2023 PVI'!$B$3:$AF$219,27,FALSE)))</f>
        <v>0</v>
      </c>
      <c r="Y614" s="231">
        <f>IF(ISNA(VLOOKUP($A614,'Spring 2023 PVI'!$B$3:$AF$219,27,FALSE)),0,(VLOOKUP($A614,'Spring 2023 PVI'!$B$3:$AF$219,27,FALSE)))</f>
        <v>0</v>
      </c>
      <c r="Z614" s="231">
        <f>IF(ISNA(VLOOKUP($A614,'Spring 2023 PVI'!$B$3:$AF$219,27,FALSE)),0,(VLOOKUP($A614,'Spring 2023 PVI'!$B$3:$AF$219,27,FALSE)))</f>
        <v>0</v>
      </c>
      <c r="AA614" s="231">
        <f>IF(ISNA(VLOOKUP($A614,'Spring 2023 PVI'!$B$3:$AF$219,28,FALSE)),0,(VLOOKUP($A614,'Spring 2023 PVI'!$B$3:$AF$219,28,FALSE)))</f>
        <v>0</v>
      </c>
      <c r="AB614" s="231">
        <f>IF(ISNA(VLOOKUP($A614,'Spring 2023 PVI'!$B$3:$AF$219,28,FALSE)),0,(VLOOKUP($A614,'Spring 2023 PVI'!$B$3:$AF$219,28,FALSE)))</f>
        <v>0</v>
      </c>
      <c r="AC614" s="231">
        <f>IF(ISNA(VLOOKUP($A614,'Spring 2023 PVI'!$B$3:$AF$219,28,FALSE)),0,(VLOOKUP($A614,'Spring 2023 PVI'!$B$3:$AF$219,28,FALSE)))</f>
        <v>0</v>
      </c>
      <c r="AD614" s="384">
        <f t="shared" si="236"/>
        <v>0</v>
      </c>
      <c r="AE614" s="403">
        <v>255</v>
      </c>
      <c r="AF614" s="403">
        <v>375</v>
      </c>
      <c r="AG614" s="403">
        <v>75</v>
      </c>
      <c r="AH614" s="384">
        <f t="shared" si="243"/>
        <v>5910.9</v>
      </c>
      <c r="AI614" s="384">
        <f t="shared" si="244"/>
        <v>4132.4999999999991</v>
      </c>
      <c r="AJ614" s="384">
        <f t="shared" si="245"/>
        <v>228</v>
      </c>
      <c r="AK614" s="384">
        <f t="shared" si="237"/>
        <v>10271.399999999998</v>
      </c>
      <c r="AL614" s="403">
        <f>IF(ISNA(VLOOKUP($A614,'Spring 2023 PVI'!$B622:$AD622,29,FALSE)),0,(VLOOKUP($A614,'Spring 2023 PVI'!$B622:$AD622,29,FALSE)))</f>
        <v>0</v>
      </c>
      <c r="AM614" s="403">
        <f>IF(ISNA(VLOOKUP($A614,'Spring 2023 PVI'!$B622:$AZ622,30,FALSE)),0,(VLOOKUP($A614,'Spring 2023 PVI'!$B622:$AZ622,30,FALSE)))</f>
        <v>0</v>
      </c>
      <c r="AN614" s="402">
        <f t="shared" si="238"/>
        <v>0</v>
      </c>
      <c r="AO614" s="404">
        <f t="shared" si="239"/>
        <v>0</v>
      </c>
      <c r="AP614" s="384">
        <f t="shared" si="240"/>
        <v>10271.399999999998</v>
      </c>
      <c r="AQ614" s="403"/>
      <c r="AR614" s="403" t="e">
        <f>VLOOKUP($A614,'Data EYFSS Indica'!$C:$AQ,27,0)</f>
        <v>#N/A</v>
      </c>
      <c r="AS614" s="403" t="e">
        <f>VLOOKUP($A614,'Data EYFSS Indica'!$C:$AQ,28,0)</f>
        <v>#N/A</v>
      </c>
      <c r="AT614" s="409" t="e">
        <f t="shared" si="241"/>
        <v>#N/A</v>
      </c>
      <c r="AU614" s="409" t="e">
        <f>(VLOOKUP($A614,'Data EYFSS Indica'!$C:$AQ,24,0))/3.2*AU$3</f>
        <v>#N/A</v>
      </c>
      <c r="AV614" s="413" t="e">
        <f t="shared" si="242"/>
        <v>#N/A</v>
      </c>
      <c r="AW614" s="410" t="e">
        <f t="shared" si="232"/>
        <v>#N/A</v>
      </c>
      <c r="AX614" s="410" t="e">
        <f t="shared" si="233"/>
        <v>#N/A</v>
      </c>
      <c r="AY614" s="410" t="e">
        <f t="shared" si="234"/>
        <v>#N/A</v>
      </c>
      <c r="AZ614" s="642">
        <f>(SUMIF('Spring 2023 School'!B:B,Budget!A614,'Spring 2023 School'!AG:AG)+SUMIF('Summer 2023 School'!B:B,Budget!A614,'Summer 2023 School'!AG:AG)+SUMIF('Autumn 2023 School'!B:B,Budget!A614,'Autumn 2023 School'!AG:AG))</f>
        <v>3</v>
      </c>
      <c r="BA614" s="410">
        <f t="shared" si="235"/>
        <v>2730</v>
      </c>
      <c r="BI614">
        <f t="shared" si="246"/>
        <v>3825</v>
      </c>
      <c r="BJ614">
        <f t="shared" si="247"/>
        <v>5625</v>
      </c>
      <c r="BK614">
        <f t="shared" si="248"/>
        <v>1125</v>
      </c>
    </row>
    <row r="615" spans="1:63" x14ac:dyDescent="0.35">
      <c r="A615" s="231">
        <v>51756</v>
      </c>
      <c r="B615" t="s">
        <v>723</v>
      </c>
      <c r="C615" s="231">
        <f>IF(ISNA(VLOOKUP($A615,'Spring 2023 PVI'!$B$3:$AF$220,6,FALSE)),0,(VLOOKUP($A615,'Spring 2023 PVI'!$B$3:$AF$220,6,FALSE)))</f>
        <v>0</v>
      </c>
      <c r="D615" s="231">
        <f>IF(ISNA(VLOOKUP($A615,'Summer 2023 PVI'!$B$2:$AF$217,6,FALSE)),0,(VLOOKUP($A615,'Summer 2023 PVI'!$B$2:$AF$217,6,FALSE)))</f>
        <v>0</v>
      </c>
      <c r="E615" s="231">
        <f>IF(ISNA(VLOOKUP($A615,'Autumn 2023 PVI'!$B$2:$AH$214,6,FALSE)),0,(VLOOKUP($A615,'Autumn 2023 PVI'!$B$2:$AH$214,6,FALSE)))</f>
        <v>0</v>
      </c>
      <c r="F615" s="231">
        <f>IF(ISNA(VLOOKUP($A615,'Spring 2023 PVI'!$B$3:$AF$219,9,FALSE)),0,(VLOOKUP($A615,'Spring 2023 PVI'!$B$3:$AF$219,8,FALSE)))</f>
        <v>0</v>
      </c>
      <c r="G615" s="231">
        <f>IF(ISNA(VLOOKUP($A615,'Summer 2023 PVI'!$B$2:$AF$216,9,FALSE)),0,(VLOOKUP($A615,'Summer 2023 PVI'!$B$2:$AF$216,8,FALSE)))</f>
        <v>0</v>
      </c>
      <c r="H615" s="231">
        <f>IF(ISNA(VLOOKUP($A615,'Autumn 2023 PVI'!$B$2:$AH$214,9,FALSE)),0,(VLOOKUP($A615,'Autumn 2023 PVI'!$B$2:$AH$214,9,FALSE)))</f>
        <v>0</v>
      </c>
      <c r="I615" s="231">
        <f>IF(ISNA(VLOOKUP($A615,'Spring 2023 PVI'!$B$3:$AF$219,13,FALSE)),0,(VLOOKUP($A615,'Spring 2023 PVI'!$B$3:$AF$219,13,FALSE)))</f>
        <v>0</v>
      </c>
      <c r="J615" s="231">
        <f>IF(ISNA(VLOOKUP($A615,'Summer 2023 PVI'!$B$2:$AF$216,13,FALSE)),0,(VLOOKUP($A615,'Summer 2023 PVI'!$B$2:$AF$216,13,FALSE)))</f>
        <v>0</v>
      </c>
      <c r="K615" s="231">
        <f>IF(ISNA(VLOOKUP($A615,'Autumn 2023 PVI'!$B$2:$AH$214,13,FALSE)),0,(VLOOKUP($A615,'Autumn 2023 PVI'!$B$2:$AH$214,13,FALSE)))</f>
        <v>0</v>
      </c>
      <c r="L615" s="231">
        <f>IF(ISNA(VLOOKUP($A615,'Spring 2023 PVI'!$B$3:$AF$219,16,FALSE)),0,(VLOOKUP($A615,'Spring 2023 PVI'!$B$3:$AF$219,16,FALSE)))</f>
        <v>0</v>
      </c>
      <c r="M615" s="231">
        <f>IF(ISNA(VLOOKUP($A615,'Summer 2023 PVI'!$B$2:$AF$216,16,FALSE)),0,(VLOOKUP($A615,'Summer 2023 PVI'!$B$2:$AF$216,16,FALSE)))</f>
        <v>0</v>
      </c>
      <c r="N615" s="231">
        <f>IF(ISNA(VLOOKUP($A615,'Autumn 2023 PVI'!$B$2:$AH$214,16,FALSE)),0,(VLOOKUP($A615,'Autumn 2023 PVI'!$B$2:$AH$214,16,FALSE)))</f>
        <v>0</v>
      </c>
      <c r="O615" s="231">
        <f>IF(ISNA(VLOOKUP($A615,'Spring 2023 PVI'!$B$3:$AF$219,3,FALSE)),0,(VLOOKUP($A615,'Spring 2023 PVI'!$B$3:$AF$219,3,FALSE)))</f>
        <v>0</v>
      </c>
      <c r="P615" s="231">
        <f>IF(ISNA(VLOOKUP($A615,'Summer 2023 PVI'!$B$3:$AF$216,3,FALSE)),0,(VLOOKUP($A615,'Summer 2023 PVI'!$B$2:$AF$216,3,FALSE)))</f>
        <v>0</v>
      </c>
      <c r="Q615" s="231">
        <f>IF(ISNA(VLOOKUP($A615,'Autumn 2023 PVI'!$B$2:$AF$214,3,FALSE)),0,(VLOOKUP($A615,'Autumn 2023 PVI'!$B$2:$AF$214,3,FALSE)))</f>
        <v>0</v>
      </c>
      <c r="R615" s="231">
        <f>IF(ISNA(VLOOKUP($A615,'Spring 2023 PVI'!$B$3:$AF$219,10,FALSE)),0,(VLOOKUP($A615,'Spring 2023 PVI'!$B$3:$AF$219,10,FALSE)))</f>
        <v>0</v>
      </c>
      <c r="S615" s="231">
        <f>IF(ISNA(VLOOKUP($A615,'Summer 2023 PVI'!$B$2:$AF$216,10,FALSE)),0,(VLOOKUP($A615,'Summer 2023 PVI'!$B$2:$AF$216,10,FALSE)))</f>
        <v>0</v>
      </c>
      <c r="T615" s="231">
        <f>IF(ISNA(VLOOKUP($A615,'Autumn 2023 PVI'!$B$2:$AH$214,10,FALSE)),0,(VLOOKUP($A615,'Autumn 2023 PVI'!$B$2:$AH$214,10,FALSE)))</f>
        <v>0</v>
      </c>
      <c r="U615" s="231">
        <f>IF(ISNA(VLOOKUP($A615,'Spring 2023 PVI'!$B$3:$AF$219,26,FALSE)),0,(VLOOKUP($A615,'Spring 2023 PVI'!$B$3:$AF$219,26,FALSE)))</f>
        <v>0</v>
      </c>
      <c r="V615" s="231">
        <f>IF(ISNA(VLOOKUP($A615,'Spring 2023 PVI'!$B$3:$AF$219,26,FALSE)),0,(VLOOKUP($A615,'Spring 2023 PVI'!$B$3:$AF$219,26,FALSE)))</f>
        <v>0</v>
      </c>
      <c r="W615" s="231">
        <f>IF(ISNA(VLOOKUP($A615,'Spring 2023 PVI'!$B$3:$AF$219,26,FALSE)),0,(VLOOKUP($A615,'Spring 2023 PVI'!$B$3:$AF$219,26,FALSE)))</f>
        <v>0</v>
      </c>
      <c r="X615" s="231">
        <f>IF(ISNA(VLOOKUP($A615,'Spring 2023 PVI'!$B$3:$AF$219,27,FALSE)),0,(VLOOKUP($A615,'Spring 2023 PVI'!$B$3:$AF$219,27,FALSE)))</f>
        <v>0</v>
      </c>
      <c r="Y615" s="231">
        <f>IF(ISNA(VLOOKUP($A615,'Spring 2023 PVI'!$B$3:$AF$219,27,FALSE)),0,(VLOOKUP($A615,'Spring 2023 PVI'!$B$3:$AF$219,27,FALSE)))</f>
        <v>0</v>
      </c>
      <c r="Z615" s="231">
        <f>IF(ISNA(VLOOKUP($A615,'Spring 2023 PVI'!$B$3:$AF$219,27,FALSE)),0,(VLOOKUP($A615,'Spring 2023 PVI'!$B$3:$AF$219,27,FALSE)))</f>
        <v>0</v>
      </c>
      <c r="AA615" s="231">
        <f>IF(ISNA(VLOOKUP($A615,'Spring 2023 PVI'!$B$3:$AF$219,28,FALSE)),0,(VLOOKUP($A615,'Spring 2023 PVI'!$B$3:$AF$219,28,FALSE)))</f>
        <v>0</v>
      </c>
      <c r="AB615" s="231">
        <f>IF(ISNA(VLOOKUP($A615,'Spring 2023 PVI'!$B$3:$AF$219,28,FALSE)),0,(VLOOKUP($A615,'Spring 2023 PVI'!$B$3:$AF$219,28,FALSE)))</f>
        <v>0</v>
      </c>
      <c r="AC615" s="231">
        <f>IF(ISNA(VLOOKUP($A615,'Spring 2023 PVI'!$B$3:$AF$219,28,FALSE)),0,(VLOOKUP($A615,'Spring 2023 PVI'!$B$3:$AF$219,28,FALSE)))</f>
        <v>0</v>
      </c>
      <c r="AD615" s="384">
        <f t="shared" si="236"/>
        <v>0</v>
      </c>
      <c r="AE615" s="403">
        <v>90</v>
      </c>
      <c r="AF615" s="403">
        <v>60</v>
      </c>
      <c r="AG615" s="403">
        <v>0</v>
      </c>
      <c r="AH615" s="384">
        <f t="shared" si="243"/>
        <v>2086.1999999999998</v>
      </c>
      <c r="AI615" s="384">
        <f t="shared" si="244"/>
        <v>661.19999999999993</v>
      </c>
      <c r="AJ615" s="384">
        <f t="shared" si="245"/>
        <v>0</v>
      </c>
      <c r="AK615" s="384">
        <f t="shared" si="237"/>
        <v>2747.3999999999996</v>
      </c>
      <c r="AL615" s="403">
        <f>IF(ISNA(VLOOKUP($A615,'Spring 2023 PVI'!$B623:$AD623,29,FALSE)),0,(VLOOKUP($A615,'Spring 2023 PVI'!$B623:$AD623,29,FALSE)))</f>
        <v>0</v>
      </c>
      <c r="AM615" s="403">
        <f>IF(ISNA(VLOOKUP($A615,'Spring 2023 PVI'!$B623:$AZ623,30,FALSE)),0,(VLOOKUP($A615,'Spring 2023 PVI'!$B623:$AZ623,30,FALSE)))</f>
        <v>0</v>
      </c>
      <c r="AN615" s="402">
        <f t="shared" si="238"/>
        <v>0</v>
      </c>
      <c r="AO615" s="404">
        <f t="shared" si="239"/>
        <v>0</v>
      </c>
      <c r="AP615" s="384">
        <f t="shared" si="240"/>
        <v>2747.3999999999996</v>
      </c>
      <c r="AQ615" s="403"/>
      <c r="AR615" s="403" t="e">
        <f>VLOOKUP($A615,'Data EYFSS Indica'!$C:$AQ,27,0)</f>
        <v>#N/A</v>
      </c>
      <c r="AS615" s="403" t="e">
        <f>VLOOKUP($A615,'Data EYFSS Indica'!$C:$AQ,28,0)</f>
        <v>#N/A</v>
      </c>
      <c r="AT615" s="409" t="e">
        <f t="shared" si="241"/>
        <v>#N/A</v>
      </c>
      <c r="AU615" s="409" t="e">
        <f>(VLOOKUP($A615,'Data EYFSS Indica'!$C:$AQ,24,0))/3.2*AU$3</f>
        <v>#N/A</v>
      </c>
      <c r="AV615" s="413" t="e">
        <f t="shared" si="242"/>
        <v>#N/A</v>
      </c>
      <c r="AW615" s="410" t="e">
        <f t="shared" si="232"/>
        <v>#N/A</v>
      </c>
      <c r="AX615" s="410" t="e">
        <f t="shared" si="233"/>
        <v>#N/A</v>
      </c>
      <c r="AY615" s="410" t="e">
        <f t="shared" si="234"/>
        <v>#N/A</v>
      </c>
      <c r="AZ615" s="642">
        <f>(SUMIF('Spring 2023 School'!B:B,Budget!A615,'Spring 2023 School'!AG:AG)+SUMIF('Summer 2023 School'!B:B,Budget!A615,'Summer 2023 School'!AG:AG)+SUMIF('Autumn 2023 School'!B:B,Budget!A615,'Autumn 2023 School'!AG:AG))</f>
        <v>0</v>
      </c>
      <c r="BA615" s="410">
        <f t="shared" si="235"/>
        <v>0</v>
      </c>
      <c r="BI615">
        <f t="shared" si="246"/>
        <v>1350</v>
      </c>
      <c r="BJ615">
        <f t="shared" si="247"/>
        <v>900</v>
      </c>
      <c r="BK615">
        <f t="shared" si="248"/>
        <v>0</v>
      </c>
    </row>
    <row r="616" spans="1:63" x14ac:dyDescent="0.35">
      <c r="A616" s="231">
        <v>51768</v>
      </c>
      <c r="B616" t="s">
        <v>724</v>
      </c>
      <c r="C616" s="231">
        <f>IF(ISNA(VLOOKUP($A616,'Spring 2023 PVI'!$B$3:$AF$220,6,FALSE)),0,(VLOOKUP($A616,'Spring 2023 PVI'!$B$3:$AF$220,6,FALSE)))</f>
        <v>0</v>
      </c>
      <c r="D616" s="231">
        <f>IF(ISNA(VLOOKUP($A616,'Summer 2023 PVI'!$B$2:$AF$217,6,FALSE)),0,(VLOOKUP($A616,'Summer 2023 PVI'!$B$2:$AF$217,6,FALSE)))</f>
        <v>0</v>
      </c>
      <c r="E616" s="231">
        <f>IF(ISNA(VLOOKUP($A616,'Autumn 2023 PVI'!$B$2:$AH$214,6,FALSE)),0,(VLOOKUP($A616,'Autumn 2023 PVI'!$B$2:$AH$214,6,FALSE)))</f>
        <v>0</v>
      </c>
      <c r="F616" s="231">
        <f>IF(ISNA(VLOOKUP($A616,'Spring 2023 PVI'!$B$3:$AF$219,9,FALSE)),0,(VLOOKUP($A616,'Spring 2023 PVI'!$B$3:$AF$219,8,FALSE)))</f>
        <v>0</v>
      </c>
      <c r="G616" s="231">
        <f>IF(ISNA(VLOOKUP($A616,'Summer 2023 PVI'!$B$2:$AF$216,9,FALSE)),0,(VLOOKUP($A616,'Summer 2023 PVI'!$B$2:$AF$216,8,FALSE)))</f>
        <v>0</v>
      </c>
      <c r="H616" s="231">
        <f>IF(ISNA(VLOOKUP($A616,'Autumn 2023 PVI'!$B$2:$AH$214,9,FALSE)),0,(VLOOKUP($A616,'Autumn 2023 PVI'!$B$2:$AH$214,9,FALSE)))</f>
        <v>0</v>
      </c>
      <c r="I616" s="231">
        <f>IF(ISNA(VLOOKUP($A616,'Spring 2023 PVI'!$B$3:$AF$219,13,FALSE)),0,(VLOOKUP($A616,'Spring 2023 PVI'!$B$3:$AF$219,13,FALSE)))</f>
        <v>0</v>
      </c>
      <c r="J616" s="231">
        <f>IF(ISNA(VLOOKUP($A616,'Summer 2023 PVI'!$B$2:$AF$216,13,FALSE)),0,(VLOOKUP($A616,'Summer 2023 PVI'!$B$2:$AF$216,13,FALSE)))</f>
        <v>0</v>
      </c>
      <c r="K616" s="231">
        <f>IF(ISNA(VLOOKUP($A616,'Autumn 2023 PVI'!$B$2:$AH$214,13,FALSE)),0,(VLOOKUP($A616,'Autumn 2023 PVI'!$B$2:$AH$214,13,FALSE)))</f>
        <v>0</v>
      </c>
      <c r="L616" s="231">
        <f>IF(ISNA(VLOOKUP($A616,'Spring 2023 PVI'!$B$3:$AF$219,16,FALSE)),0,(VLOOKUP($A616,'Spring 2023 PVI'!$B$3:$AF$219,16,FALSE)))</f>
        <v>0</v>
      </c>
      <c r="M616" s="231">
        <f>IF(ISNA(VLOOKUP($A616,'Summer 2023 PVI'!$B$2:$AF$216,16,FALSE)),0,(VLOOKUP($A616,'Summer 2023 PVI'!$B$2:$AF$216,16,FALSE)))</f>
        <v>0</v>
      </c>
      <c r="N616" s="231">
        <f>IF(ISNA(VLOOKUP($A616,'Autumn 2023 PVI'!$B$2:$AH$214,16,FALSE)),0,(VLOOKUP($A616,'Autumn 2023 PVI'!$B$2:$AH$214,16,FALSE)))</f>
        <v>0</v>
      </c>
      <c r="O616" s="231">
        <f>IF(ISNA(VLOOKUP($A616,'Spring 2023 PVI'!$B$3:$AF$219,3,FALSE)),0,(VLOOKUP($A616,'Spring 2023 PVI'!$B$3:$AF$219,3,FALSE)))</f>
        <v>0</v>
      </c>
      <c r="P616" s="231">
        <f>IF(ISNA(VLOOKUP($A616,'Summer 2023 PVI'!$B$3:$AF$216,3,FALSE)),0,(VLOOKUP($A616,'Summer 2023 PVI'!$B$2:$AF$216,3,FALSE)))</f>
        <v>0</v>
      </c>
      <c r="Q616" s="231">
        <f>IF(ISNA(VLOOKUP($A616,'Autumn 2023 PVI'!$B$2:$AF$214,3,FALSE)),0,(VLOOKUP($A616,'Autumn 2023 PVI'!$B$2:$AF$214,3,FALSE)))</f>
        <v>0</v>
      </c>
      <c r="R616" s="231">
        <f>IF(ISNA(VLOOKUP($A616,'Spring 2023 PVI'!$B$3:$AF$219,10,FALSE)),0,(VLOOKUP($A616,'Spring 2023 PVI'!$B$3:$AF$219,10,FALSE)))</f>
        <v>0</v>
      </c>
      <c r="S616" s="231">
        <f>IF(ISNA(VLOOKUP($A616,'Summer 2023 PVI'!$B$2:$AF$216,10,FALSE)),0,(VLOOKUP($A616,'Summer 2023 PVI'!$B$2:$AF$216,10,FALSE)))</f>
        <v>0</v>
      </c>
      <c r="T616" s="231">
        <f>IF(ISNA(VLOOKUP($A616,'Autumn 2023 PVI'!$B$2:$AH$214,10,FALSE)),0,(VLOOKUP($A616,'Autumn 2023 PVI'!$B$2:$AH$214,10,FALSE)))</f>
        <v>0</v>
      </c>
      <c r="U616" s="231">
        <f>IF(ISNA(VLOOKUP($A616,'Spring 2023 PVI'!$B$3:$AF$219,26,FALSE)),0,(VLOOKUP($A616,'Spring 2023 PVI'!$B$3:$AF$219,26,FALSE)))</f>
        <v>0</v>
      </c>
      <c r="V616" s="231">
        <f>IF(ISNA(VLOOKUP($A616,'Spring 2023 PVI'!$B$3:$AF$219,26,FALSE)),0,(VLOOKUP($A616,'Spring 2023 PVI'!$B$3:$AF$219,26,FALSE)))</f>
        <v>0</v>
      </c>
      <c r="W616" s="231">
        <f>IF(ISNA(VLOOKUP($A616,'Spring 2023 PVI'!$B$3:$AF$219,26,FALSE)),0,(VLOOKUP($A616,'Spring 2023 PVI'!$B$3:$AF$219,26,FALSE)))</f>
        <v>0</v>
      </c>
      <c r="X616" s="231">
        <f>IF(ISNA(VLOOKUP($A616,'Spring 2023 PVI'!$B$3:$AF$219,27,FALSE)),0,(VLOOKUP($A616,'Spring 2023 PVI'!$B$3:$AF$219,27,FALSE)))</f>
        <v>0</v>
      </c>
      <c r="Y616" s="231">
        <f>IF(ISNA(VLOOKUP($A616,'Spring 2023 PVI'!$B$3:$AF$219,27,FALSE)),0,(VLOOKUP($A616,'Spring 2023 PVI'!$B$3:$AF$219,27,FALSE)))</f>
        <v>0</v>
      </c>
      <c r="Z616" s="231">
        <f>IF(ISNA(VLOOKUP($A616,'Spring 2023 PVI'!$B$3:$AF$219,27,FALSE)),0,(VLOOKUP($A616,'Spring 2023 PVI'!$B$3:$AF$219,27,FALSE)))</f>
        <v>0</v>
      </c>
      <c r="AA616" s="231">
        <f>IF(ISNA(VLOOKUP($A616,'Spring 2023 PVI'!$B$3:$AF$219,28,FALSE)),0,(VLOOKUP($A616,'Spring 2023 PVI'!$B$3:$AF$219,28,FALSE)))</f>
        <v>0</v>
      </c>
      <c r="AB616" s="231">
        <f>IF(ISNA(VLOOKUP($A616,'Spring 2023 PVI'!$B$3:$AF$219,28,FALSE)),0,(VLOOKUP($A616,'Spring 2023 PVI'!$B$3:$AF$219,28,FALSE)))</f>
        <v>0</v>
      </c>
      <c r="AC616" s="231">
        <f>IF(ISNA(VLOOKUP($A616,'Spring 2023 PVI'!$B$3:$AF$219,28,FALSE)),0,(VLOOKUP($A616,'Spring 2023 PVI'!$B$3:$AF$219,28,FALSE)))</f>
        <v>0</v>
      </c>
      <c r="AD616" s="384">
        <f t="shared" si="236"/>
        <v>0</v>
      </c>
      <c r="AE616" s="403">
        <v>15</v>
      </c>
      <c r="AF616" s="403">
        <v>71.25</v>
      </c>
      <c r="AG616" s="403">
        <v>45</v>
      </c>
      <c r="AH616" s="384">
        <f t="shared" si="243"/>
        <v>347.7</v>
      </c>
      <c r="AI616" s="384">
        <f t="shared" si="244"/>
        <v>785.17499999999995</v>
      </c>
      <c r="AJ616" s="384">
        <f t="shared" si="245"/>
        <v>136.80000000000001</v>
      </c>
      <c r="AK616" s="384">
        <f t="shared" si="237"/>
        <v>1269.675</v>
      </c>
      <c r="AL616" s="403">
        <f>IF(ISNA(VLOOKUP($A616,'Spring 2023 PVI'!$B624:$AD624,29,FALSE)),0,(VLOOKUP($A616,'Spring 2023 PVI'!$B624:$AD624,29,FALSE)))</f>
        <v>0</v>
      </c>
      <c r="AM616" s="403">
        <f>IF(ISNA(VLOOKUP($A616,'Spring 2023 PVI'!$B624:$AZ624,30,FALSE)),0,(VLOOKUP($A616,'Spring 2023 PVI'!$B624:$AZ624,30,FALSE)))</f>
        <v>0</v>
      </c>
      <c r="AN616" s="402">
        <f t="shared" si="238"/>
        <v>0</v>
      </c>
      <c r="AO616" s="404">
        <f t="shared" si="239"/>
        <v>0</v>
      </c>
      <c r="AP616" s="384">
        <f t="shared" si="240"/>
        <v>1269.675</v>
      </c>
      <c r="AQ616" s="403"/>
      <c r="AR616" s="403" t="e">
        <f>VLOOKUP($A616,'Data EYFSS Indica'!$C:$AQ,27,0)</f>
        <v>#N/A</v>
      </c>
      <c r="AS616" s="403" t="e">
        <f>VLOOKUP($A616,'Data EYFSS Indica'!$C:$AQ,28,0)</f>
        <v>#N/A</v>
      </c>
      <c r="AT616" s="409" t="e">
        <f t="shared" si="241"/>
        <v>#N/A</v>
      </c>
      <c r="AU616" s="409" t="e">
        <f>(VLOOKUP($A616,'Data EYFSS Indica'!$C:$AQ,24,0))/3.2*AU$3</f>
        <v>#N/A</v>
      </c>
      <c r="AV616" s="413" t="e">
        <f t="shared" si="242"/>
        <v>#N/A</v>
      </c>
      <c r="AW616" s="410" t="e">
        <f t="shared" si="232"/>
        <v>#N/A</v>
      </c>
      <c r="AX616" s="410" t="e">
        <f t="shared" si="233"/>
        <v>#N/A</v>
      </c>
      <c r="AY616" s="410" t="e">
        <f t="shared" si="234"/>
        <v>#N/A</v>
      </c>
      <c r="AZ616" s="642">
        <f>(SUMIF('Spring 2023 School'!B:B,Budget!A616,'Spring 2023 School'!AG:AG)+SUMIF('Summer 2023 School'!B:B,Budget!A616,'Summer 2023 School'!AG:AG)+SUMIF('Autumn 2023 School'!B:B,Budget!A616,'Autumn 2023 School'!AG:AG))</f>
        <v>2</v>
      </c>
      <c r="BA616" s="410">
        <f t="shared" si="235"/>
        <v>1820</v>
      </c>
      <c r="BI616">
        <f t="shared" si="246"/>
        <v>225</v>
      </c>
      <c r="BJ616">
        <f t="shared" si="247"/>
        <v>1068.75</v>
      </c>
      <c r="BK616">
        <f t="shared" si="248"/>
        <v>675</v>
      </c>
    </row>
    <row r="617" spans="1:63" x14ac:dyDescent="0.35">
      <c r="A617" s="231">
        <v>51769</v>
      </c>
      <c r="B617" t="s">
        <v>725</v>
      </c>
      <c r="C617" s="231">
        <f>IF(ISNA(VLOOKUP($A617,'Spring 2023 PVI'!$B$3:$AF$220,6,FALSE)),0,(VLOOKUP($A617,'Spring 2023 PVI'!$B$3:$AF$220,6,FALSE)))</f>
        <v>0</v>
      </c>
      <c r="D617" s="231">
        <f>IF(ISNA(VLOOKUP($A617,'Summer 2023 PVI'!$B$2:$AF$217,6,FALSE)),0,(VLOOKUP($A617,'Summer 2023 PVI'!$B$2:$AF$217,6,FALSE)))</f>
        <v>0</v>
      </c>
      <c r="E617" s="231">
        <f>IF(ISNA(VLOOKUP($A617,'Autumn 2023 PVI'!$B$2:$AH$214,6,FALSE)),0,(VLOOKUP($A617,'Autumn 2023 PVI'!$B$2:$AH$214,6,FALSE)))</f>
        <v>0</v>
      </c>
      <c r="F617" s="231">
        <f>IF(ISNA(VLOOKUP($A617,'Spring 2023 PVI'!$B$3:$AF$219,9,FALSE)),0,(VLOOKUP($A617,'Spring 2023 PVI'!$B$3:$AF$219,8,FALSE)))</f>
        <v>0</v>
      </c>
      <c r="G617" s="231">
        <f>IF(ISNA(VLOOKUP($A617,'Summer 2023 PVI'!$B$2:$AF$216,9,FALSE)),0,(VLOOKUP($A617,'Summer 2023 PVI'!$B$2:$AF$216,8,FALSE)))</f>
        <v>0</v>
      </c>
      <c r="H617" s="231">
        <f>IF(ISNA(VLOOKUP($A617,'Autumn 2023 PVI'!$B$2:$AH$214,9,FALSE)),0,(VLOOKUP($A617,'Autumn 2023 PVI'!$B$2:$AH$214,9,FALSE)))</f>
        <v>0</v>
      </c>
      <c r="I617" s="231">
        <f>IF(ISNA(VLOOKUP($A617,'Spring 2023 PVI'!$B$3:$AF$219,13,FALSE)),0,(VLOOKUP($A617,'Spring 2023 PVI'!$B$3:$AF$219,13,FALSE)))</f>
        <v>0</v>
      </c>
      <c r="J617" s="231">
        <f>IF(ISNA(VLOOKUP($A617,'Summer 2023 PVI'!$B$2:$AF$216,13,FALSE)),0,(VLOOKUP($A617,'Summer 2023 PVI'!$B$2:$AF$216,13,FALSE)))</f>
        <v>0</v>
      </c>
      <c r="K617" s="231">
        <f>IF(ISNA(VLOOKUP($A617,'Autumn 2023 PVI'!$B$2:$AH$214,13,FALSE)),0,(VLOOKUP($A617,'Autumn 2023 PVI'!$B$2:$AH$214,13,FALSE)))</f>
        <v>0</v>
      </c>
      <c r="L617" s="231">
        <f>IF(ISNA(VLOOKUP($A617,'Spring 2023 PVI'!$B$3:$AF$219,16,FALSE)),0,(VLOOKUP($A617,'Spring 2023 PVI'!$B$3:$AF$219,16,FALSE)))</f>
        <v>0</v>
      </c>
      <c r="M617" s="231">
        <f>IF(ISNA(VLOOKUP($A617,'Summer 2023 PVI'!$B$2:$AF$216,16,FALSE)),0,(VLOOKUP($A617,'Summer 2023 PVI'!$B$2:$AF$216,16,FALSE)))</f>
        <v>0</v>
      </c>
      <c r="N617" s="231">
        <f>IF(ISNA(VLOOKUP($A617,'Autumn 2023 PVI'!$B$2:$AH$214,16,FALSE)),0,(VLOOKUP($A617,'Autumn 2023 PVI'!$B$2:$AH$214,16,FALSE)))</f>
        <v>0</v>
      </c>
      <c r="O617" s="231">
        <f>IF(ISNA(VLOOKUP($A617,'Spring 2023 PVI'!$B$3:$AF$219,3,FALSE)),0,(VLOOKUP($A617,'Spring 2023 PVI'!$B$3:$AF$219,3,FALSE)))</f>
        <v>0</v>
      </c>
      <c r="P617" s="231">
        <f>IF(ISNA(VLOOKUP($A617,'Summer 2023 PVI'!$B$3:$AF$216,3,FALSE)),0,(VLOOKUP($A617,'Summer 2023 PVI'!$B$2:$AF$216,3,FALSE)))</f>
        <v>0</v>
      </c>
      <c r="Q617" s="231">
        <f>IF(ISNA(VLOOKUP($A617,'Autumn 2023 PVI'!$B$2:$AF$214,3,FALSE)),0,(VLOOKUP($A617,'Autumn 2023 PVI'!$B$2:$AF$214,3,FALSE)))</f>
        <v>0</v>
      </c>
      <c r="R617" s="231">
        <f>IF(ISNA(VLOOKUP($A617,'Spring 2023 PVI'!$B$3:$AF$219,10,FALSE)),0,(VLOOKUP($A617,'Spring 2023 PVI'!$B$3:$AF$219,10,FALSE)))</f>
        <v>0</v>
      </c>
      <c r="S617" s="231">
        <f>IF(ISNA(VLOOKUP($A617,'Summer 2023 PVI'!$B$2:$AF$216,10,FALSE)),0,(VLOOKUP($A617,'Summer 2023 PVI'!$B$2:$AF$216,10,FALSE)))</f>
        <v>0</v>
      </c>
      <c r="T617" s="231">
        <f>IF(ISNA(VLOOKUP($A617,'Autumn 2023 PVI'!$B$2:$AH$214,10,FALSE)),0,(VLOOKUP($A617,'Autumn 2023 PVI'!$B$2:$AH$214,10,FALSE)))</f>
        <v>0</v>
      </c>
      <c r="U617" s="231">
        <f>IF(ISNA(VLOOKUP($A617,'Spring 2023 PVI'!$B$3:$AF$219,26,FALSE)),0,(VLOOKUP($A617,'Spring 2023 PVI'!$B$3:$AF$219,26,FALSE)))</f>
        <v>0</v>
      </c>
      <c r="V617" s="231">
        <f>IF(ISNA(VLOOKUP($A617,'Spring 2023 PVI'!$B$3:$AF$219,26,FALSE)),0,(VLOOKUP($A617,'Spring 2023 PVI'!$B$3:$AF$219,26,FALSE)))</f>
        <v>0</v>
      </c>
      <c r="W617" s="231">
        <f>IF(ISNA(VLOOKUP($A617,'Spring 2023 PVI'!$B$3:$AF$219,26,FALSE)),0,(VLOOKUP($A617,'Spring 2023 PVI'!$B$3:$AF$219,26,FALSE)))</f>
        <v>0</v>
      </c>
      <c r="X617" s="231">
        <f>IF(ISNA(VLOOKUP($A617,'Spring 2023 PVI'!$B$3:$AF$219,27,FALSE)),0,(VLOOKUP($A617,'Spring 2023 PVI'!$B$3:$AF$219,27,FALSE)))</f>
        <v>0</v>
      </c>
      <c r="Y617" s="231">
        <f>IF(ISNA(VLOOKUP($A617,'Spring 2023 PVI'!$B$3:$AF$219,27,FALSE)),0,(VLOOKUP($A617,'Spring 2023 PVI'!$B$3:$AF$219,27,FALSE)))</f>
        <v>0</v>
      </c>
      <c r="Z617" s="231">
        <f>IF(ISNA(VLOOKUP($A617,'Spring 2023 PVI'!$B$3:$AF$219,27,FALSE)),0,(VLOOKUP($A617,'Spring 2023 PVI'!$B$3:$AF$219,27,FALSE)))</f>
        <v>0</v>
      </c>
      <c r="AA617" s="231">
        <f>IF(ISNA(VLOOKUP($A617,'Spring 2023 PVI'!$B$3:$AF$219,28,FALSE)),0,(VLOOKUP($A617,'Spring 2023 PVI'!$B$3:$AF$219,28,FALSE)))</f>
        <v>0</v>
      </c>
      <c r="AB617" s="231">
        <f>IF(ISNA(VLOOKUP($A617,'Spring 2023 PVI'!$B$3:$AF$219,28,FALSE)),0,(VLOOKUP($A617,'Spring 2023 PVI'!$B$3:$AF$219,28,FALSE)))</f>
        <v>0</v>
      </c>
      <c r="AC617" s="231">
        <f>IF(ISNA(VLOOKUP($A617,'Spring 2023 PVI'!$B$3:$AF$219,28,FALSE)),0,(VLOOKUP($A617,'Spring 2023 PVI'!$B$3:$AF$219,28,FALSE)))</f>
        <v>0</v>
      </c>
      <c r="AD617" s="384">
        <f t="shared" si="236"/>
        <v>0</v>
      </c>
      <c r="AE617" s="403">
        <v>0</v>
      </c>
      <c r="AF617" s="403">
        <v>45</v>
      </c>
      <c r="AG617" s="403">
        <v>105</v>
      </c>
      <c r="AH617" s="384">
        <f t="shared" si="243"/>
        <v>0</v>
      </c>
      <c r="AI617" s="384">
        <f t="shared" si="244"/>
        <v>495.9</v>
      </c>
      <c r="AJ617" s="384">
        <f t="shared" si="245"/>
        <v>319.2</v>
      </c>
      <c r="AK617" s="384">
        <f t="shared" si="237"/>
        <v>815.09999999999991</v>
      </c>
      <c r="AL617" s="403">
        <f>IF(ISNA(VLOOKUP($A617,'Spring 2023 PVI'!$B625:$AD625,29,FALSE)),0,(VLOOKUP($A617,'Spring 2023 PVI'!$B625:$AD625,29,FALSE)))</f>
        <v>0</v>
      </c>
      <c r="AM617" s="403">
        <f>IF(ISNA(VLOOKUP($A617,'Spring 2023 PVI'!$B625:$AZ625,30,FALSE)),0,(VLOOKUP($A617,'Spring 2023 PVI'!$B625:$AZ625,30,FALSE)))</f>
        <v>0</v>
      </c>
      <c r="AN617" s="402">
        <f t="shared" si="238"/>
        <v>0</v>
      </c>
      <c r="AO617" s="404">
        <f t="shared" si="239"/>
        <v>0</v>
      </c>
      <c r="AP617" s="384">
        <f t="shared" si="240"/>
        <v>815.09999999999991</v>
      </c>
      <c r="AQ617" s="403"/>
      <c r="AR617" s="403" t="e">
        <f>VLOOKUP($A617,'Data EYFSS Indica'!$C:$AQ,27,0)</f>
        <v>#N/A</v>
      </c>
      <c r="AS617" s="403" t="e">
        <f>VLOOKUP($A617,'Data EYFSS Indica'!$C:$AQ,28,0)</f>
        <v>#N/A</v>
      </c>
      <c r="AT617" s="409" t="e">
        <f t="shared" si="241"/>
        <v>#N/A</v>
      </c>
      <c r="AU617" s="409" t="e">
        <f>(VLOOKUP($A617,'Data EYFSS Indica'!$C:$AQ,24,0))/3.2*AU$3</f>
        <v>#N/A</v>
      </c>
      <c r="AV617" s="413" t="e">
        <f t="shared" si="242"/>
        <v>#N/A</v>
      </c>
      <c r="AW617" s="410" t="e">
        <f t="shared" si="232"/>
        <v>#N/A</v>
      </c>
      <c r="AX617" s="410" t="e">
        <f t="shared" si="233"/>
        <v>#N/A</v>
      </c>
      <c r="AY617" s="410" t="e">
        <f t="shared" si="234"/>
        <v>#N/A</v>
      </c>
      <c r="AZ617" s="642">
        <f>(SUMIF('Spring 2023 School'!B:B,Budget!A617,'Spring 2023 School'!AG:AG)+SUMIF('Summer 2023 School'!B:B,Budget!A617,'Summer 2023 School'!AG:AG)+SUMIF('Autumn 2023 School'!B:B,Budget!A617,'Autumn 2023 School'!AG:AG))</f>
        <v>3</v>
      </c>
      <c r="BA617" s="410">
        <f t="shared" si="235"/>
        <v>2730</v>
      </c>
      <c r="BI617">
        <f t="shared" si="246"/>
        <v>0</v>
      </c>
      <c r="BJ617">
        <f t="shared" si="247"/>
        <v>675</v>
      </c>
      <c r="BK617">
        <f t="shared" si="248"/>
        <v>1575</v>
      </c>
    </row>
    <row r="618" spans="1:63" x14ac:dyDescent="0.35">
      <c r="A618" s="231">
        <v>51771</v>
      </c>
      <c r="B618" t="s">
        <v>726</v>
      </c>
      <c r="C618" s="231">
        <f>IF(ISNA(VLOOKUP($A618,'Spring 2023 PVI'!$B$3:$AF$220,6,FALSE)),0,(VLOOKUP($A618,'Spring 2023 PVI'!$B$3:$AF$220,6,FALSE)))</f>
        <v>0</v>
      </c>
      <c r="D618" s="231">
        <f>IF(ISNA(VLOOKUP($A618,'Summer 2023 PVI'!$B$2:$AF$217,6,FALSE)),0,(VLOOKUP($A618,'Summer 2023 PVI'!$B$2:$AF$217,6,FALSE)))</f>
        <v>0</v>
      </c>
      <c r="E618" s="231">
        <f>IF(ISNA(VLOOKUP($A618,'Autumn 2023 PVI'!$B$2:$AH$214,6,FALSE)),0,(VLOOKUP($A618,'Autumn 2023 PVI'!$B$2:$AH$214,6,FALSE)))</f>
        <v>0</v>
      </c>
      <c r="F618" s="231">
        <f>IF(ISNA(VLOOKUP($A618,'Spring 2023 PVI'!$B$3:$AF$219,9,FALSE)),0,(VLOOKUP($A618,'Spring 2023 PVI'!$B$3:$AF$219,8,FALSE)))</f>
        <v>0</v>
      </c>
      <c r="G618" s="231">
        <f>IF(ISNA(VLOOKUP($A618,'Summer 2023 PVI'!$B$2:$AF$216,9,FALSE)),0,(VLOOKUP($A618,'Summer 2023 PVI'!$B$2:$AF$216,8,FALSE)))</f>
        <v>0</v>
      </c>
      <c r="H618" s="231">
        <f>IF(ISNA(VLOOKUP($A618,'Autumn 2023 PVI'!$B$2:$AH$214,9,FALSE)),0,(VLOOKUP($A618,'Autumn 2023 PVI'!$B$2:$AH$214,9,FALSE)))</f>
        <v>0</v>
      </c>
      <c r="I618" s="231">
        <f>IF(ISNA(VLOOKUP($A618,'Spring 2023 PVI'!$B$3:$AF$219,13,FALSE)),0,(VLOOKUP($A618,'Spring 2023 PVI'!$B$3:$AF$219,13,FALSE)))</f>
        <v>0</v>
      </c>
      <c r="J618" s="231">
        <f>IF(ISNA(VLOOKUP($A618,'Summer 2023 PVI'!$B$2:$AF$216,13,FALSE)),0,(VLOOKUP($A618,'Summer 2023 PVI'!$B$2:$AF$216,13,FALSE)))</f>
        <v>0</v>
      </c>
      <c r="K618" s="231">
        <f>IF(ISNA(VLOOKUP($A618,'Autumn 2023 PVI'!$B$2:$AH$214,13,FALSE)),0,(VLOOKUP($A618,'Autumn 2023 PVI'!$B$2:$AH$214,13,FALSE)))</f>
        <v>0</v>
      </c>
      <c r="L618" s="231">
        <f>IF(ISNA(VLOOKUP($A618,'Spring 2023 PVI'!$B$3:$AF$219,16,FALSE)),0,(VLOOKUP($A618,'Spring 2023 PVI'!$B$3:$AF$219,16,FALSE)))</f>
        <v>0</v>
      </c>
      <c r="M618" s="231">
        <f>IF(ISNA(VLOOKUP($A618,'Summer 2023 PVI'!$B$2:$AF$216,16,FALSE)),0,(VLOOKUP($A618,'Summer 2023 PVI'!$B$2:$AF$216,16,FALSE)))</f>
        <v>0</v>
      </c>
      <c r="N618" s="231">
        <f>IF(ISNA(VLOOKUP($A618,'Autumn 2023 PVI'!$B$2:$AH$214,16,FALSE)),0,(VLOOKUP($A618,'Autumn 2023 PVI'!$B$2:$AH$214,16,FALSE)))</f>
        <v>0</v>
      </c>
      <c r="O618" s="231">
        <f>IF(ISNA(VLOOKUP($A618,'Spring 2023 PVI'!$B$3:$AF$219,3,FALSE)),0,(VLOOKUP($A618,'Spring 2023 PVI'!$B$3:$AF$219,3,FALSE)))</f>
        <v>0</v>
      </c>
      <c r="P618" s="231">
        <f>IF(ISNA(VLOOKUP($A618,'Summer 2023 PVI'!$B$3:$AF$216,3,FALSE)),0,(VLOOKUP($A618,'Summer 2023 PVI'!$B$2:$AF$216,3,FALSE)))</f>
        <v>0</v>
      </c>
      <c r="Q618" s="231">
        <f>IF(ISNA(VLOOKUP($A618,'Autumn 2023 PVI'!$B$2:$AF$214,3,FALSE)),0,(VLOOKUP($A618,'Autumn 2023 PVI'!$B$2:$AF$214,3,FALSE)))</f>
        <v>0</v>
      </c>
      <c r="R618" s="231">
        <f>IF(ISNA(VLOOKUP($A618,'Spring 2023 PVI'!$B$3:$AF$219,10,FALSE)),0,(VLOOKUP($A618,'Spring 2023 PVI'!$B$3:$AF$219,10,FALSE)))</f>
        <v>0</v>
      </c>
      <c r="S618" s="231">
        <f>IF(ISNA(VLOOKUP($A618,'Summer 2023 PVI'!$B$2:$AF$216,10,FALSE)),0,(VLOOKUP($A618,'Summer 2023 PVI'!$B$2:$AF$216,10,FALSE)))</f>
        <v>0</v>
      </c>
      <c r="T618" s="231">
        <f>IF(ISNA(VLOOKUP($A618,'Autumn 2023 PVI'!$B$2:$AH$214,10,FALSE)),0,(VLOOKUP($A618,'Autumn 2023 PVI'!$B$2:$AH$214,10,FALSE)))</f>
        <v>0</v>
      </c>
      <c r="U618" s="231">
        <f>IF(ISNA(VLOOKUP($A618,'Spring 2023 PVI'!$B$3:$AF$219,26,FALSE)),0,(VLOOKUP($A618,'Spring 2023 PVI'!$B$3:$AF$219,26,FALSE)))</f>
        <v>0</v>
      </c>
      <c r="V618" s="231">
        <f>IF(ISNA(VLOOKUP($A618,'Spring 2023 PVI'!$B$3:$AF$219,26,FALSE)),0,(VLOOKUP($A618,'Spring 2023 PVI'!$B$3:$AF$219,26,FALSE)))</f>
        <v>0</v>
      </c>
      <c r="W618" s="231">
        <f>IF(ISNA(VLOOKUP($A618,'Spring 2023 PVI'!$B$3:$AF$219,26,FALSE)),0,(VLOOKUP($A618,'Spring 2023 PVI'!$B$3:$AF$219,26,FALSE)))</f>
        <v>0</v>
      </c>
      <c r="X618" s="231">
        <f>IF(ISNA(VLOOKUP($A618,'Spring 2023 PVI'!$B$3:$AF$219,27,FALSE)),0,(VLOOKUP($A618,'Spring 2023 PVI'!$B$3:$AF$219,27,FALSE)))</f>
        <v>0</v>
      </c>
      <c r="Y618" s="231">
        <f>IF(ISNA(VLOOKUP($A618,'Spring 2023 PVI'!$B$3:$AF$219,27,FALSE)),0,(VLOOKUP($A618,'Spring 2023 PVI'!$B$3:$AF$219,27,FALSE)))</f>
        <v>0</v>
      </c>
      <c r="Z618" s="231">
        <f>IF(ISNA(VLOOKUP($A618,'Spring 2023 PVI'!$B$3:$AF$219,27,FALSE)),0,(VLOOKUP($A618,'Spring 2023 PVI'!$B$3:$AF$219,27,FALSE)))</f>
        <v>0</v>
      </c>
      <c r="AA618" s="231">
        <f>IF(ISNA(VLOOKUP($A618,'Spring 2023 PVI'!$B$3:$AF$219,28,FALSE)),0,(VLOOKUP($A618,'Spring 2023 PVI'!$B$3:$AF$219,28,FALSE)))</f>
        <v>0</v>
      </c>
      <c r="AB618" s="231">
        <f>IF(ISNA(VLOOKUP($A618,'Spring 2023 PVI'!$B$3:$AF$219,28,FALSE)),0,(VLOOKUP($A618,'Spring 2023 PVI'!$B$3:$AF$219,28,FALSE)))</f>
        <v>0</v>
      </c>
      <c r="AC618" s="231">
        <f>IF(ISNA(VLOOKUP($A618,'Spring 2023 PVI'!$B$3:$AF$219,28,FALSE)),0,(VLOOKUP($A618,'Spring 2023 PVI'!$B$3:$AF$219,28,FALSE)))</f>
        <v>0</v>
      </c>
      <c r="AD618" s="384">
        <f t="shared" si="236"/>
        <v>0</v>
      </c>
      <c r="AE618" s="403">
        <v>330</v>
      </c>
      <c r="AF618" s="403">
        <v>360</v>
      </c>
      <c r="AG618" s="403">
        <v>60</v>
      </c>
      <c r="AH618" s="384">
        <f t="shared" si="243"/>
        <v>7649.4</v>
      </c>
      <c r="AI618" s="384">
        <f t="shared" si="244"/>
        <v>3967.2</v>
      </c>
      <c r="AJ618" s="384">
        <f t="shared" si="245"/>
        <v>182.4</v>
      </c>
      <c r="AK618" s="384">
        <f t="shared" si="237"/>
        <v>11798.999999999998</v>
      </c>
      <c r="AL618" s="403">
        <f>IF(ISNA(VLOOKUP($A618,'Spring 2023 PVI'!$B626:$AD626,29,FALSE)),0,(VLOOKUP($A618,'Spring 2023 PVI'!$B626:$AD626,29,FALSE)))</f>
        <v>0</v>
      </c>
      <c r="AM618" s="403">
        <f>IF(ISNA(VLOOKUP($A618,'Spring 2023 PVI'!$B626:$AZ626,30,FALSE)),0,(VLOOKUP($A618,'Spring 2023 PVI'!$B626:$AZ626,30,FALSE)))</f>
        <v>0</v>
      </c>
      <c r="AN618" s="402">
        <f t="shared" si="238"/>
        <v>0</v>
      </c>
      <c r="AO618" s="404">
        <f t="shared" si="239"/>
        <v>0</v>
      </c>
      <c r="AP618" s="384">
        <f t="shared" si="240"/>
        <v>11798.999999999998</v>
      </c>
      <c r="AQ618" s="403"/>
      <c r="AR618" s="403" t="e">
        <f>VLOOKUP($A618,'Data EYFSS Indica'!$C:$AQ,27,0)</f>
        <v>#N/A</v>
      </c>
      <c r="AS618" s="403" t="e">
        <f>VLOOKUP($A618,'Data EYFSS Indica'!$C:$AQ,28,0)</f>
        <v>#N/A</v>
      </c>
      <c r="AT618" s="409" t="e">
        <f t="shared" si="241"/>
        <v>#N/A</v>
      </c>
      <c r="AU618" s="409" t="e">
        <f>(VLOOKUP($A618,'Data EYFSS Indica'!$C:$AQ,24,0))/3.2*AU$3</f>
        <v>#N/A</v>
      </c>
      <c r="AV618" s="413" t="e">
        <f t="shared" si="242"/>
        <v>#N/A</v>
      </c>
      <c r="AW618" s="410" t="e">
        <f t="shared" si="232"/>
        <v>#N/A</v>
      </c>
      <c r="AX618" s="410" t="e">
        <f t="shared" si="233"/>
        <v>#N/A</v>
      </c>
      <c r="AY618" s="410" t="e">
        <f t="shared" si="234"/>
        <v>#N/A</v>
      </c>
      <c r="AZ618" s="642">
        <f>(SUMIF('Spring 2023 School'!B:B,Budget!A618,'Spring 2023 School'!AG:AG)+SUMIF('Summer 2023 School'!B:B,Budget!A618,'Summer 2023 School'!AG:AG)+SUMIF('Autumn 2023 School'!B:B,Budget!A618,'Autumn 2023 School'!AG:AG))</f>
        <v>0</v>
      </c>
      <c r="BA618" s="410">
        <f t="shared" si="235"/>
        <v>0</v>
      </c>
      <c r="BI618">
        <f t="shared" si="246"/>
        <v>4950</v>
      </c>
      <c r="BJ618">
        <f t="shared" si="247"/>
        <v>5400</v>
      </c>
      <c r="BK618">
        <f t="shared" si="248"/>
        <v>900</v>
      </c>
    </row>
    <row r="619" spans="1:63" x14ac:dyDescent="0.35">
      <c r="A619" s="231">
        <v>51772</v>
      </c>
      <c r="B619" t="s">
        <v>727</v>
      </c>
      <c r="C619" s="231">
        <f>IF(ISNA(VLOOKUP($A619,'Spring 2023 PVI'!$B$3:$AF$220,6,FALSE)),0,(VLOOKUP($A619,'Spring 2023 PVI'!$B$3:$AF$220,6,FALSE)))</f>
        <v>0</v>
      </c>
      <c r="D619" s="231">
        <f>IF(ISNA(VLOOKUP($A619,'Summer 2023 PVI'!$B$2:$AF$217,6,FALSE)),0,(VLOOKUP($A619,'Summer 2023 PVI'!$B$2:$AF$217,6,FALSE)))</f>
        <v>0</v>
      </c>
      <c r="E619" s="231">
        <f>IF(ISNA(VLOOKUP($A619,'Autumn 2023 PVI'!$B$2:$AH$214,6,FALSE)),0,(VLOOKUP($A619,'Autumn 2023 PVI'!$B$2:$AH$214,6,FALSE)))</f>
        <v>0</v>
      </c>
      <c r="F619" s="231">
        <f>IF(ISNA(VLOOKUP($A619,'Spring 2023 PVI'!$B$3:$AF$219,9,FALSE)),0,(VLOOKUP($A619,'Spring 2023 PVI'!$B$3:$AF$219,8,FALSE)))</f>
        <v>0</v>
      </c>
      <c r="G619" s="231">
        <f>IF(ISNA(VLOOKUP($A619,'Summer 2023 PVI'!$B$2:$AF$216,9,FALSE)),0,(VLOOKUP($A619,'Summer 2023 PVI'!$B$2:$AF$216,8,FALSE)))</f>
        <v>0</v>
      </c>
      <c r="H619" s="231">
        <f>IF(ISNA(VLOOKUP($A619,'Autumn 2023 PVI'!$B$2:$AH$214,9,FALSE)),0,(VLOOKUP($A619,'Autumn 2023 PVI'!$B$2:$AH$214,9,FALSE)))</f>
        <v>0</v>
      </c>
      <c r="I619" s="231">
        <f>IF(ISNA(VLOOKUP($A619,'Spring 2023 PVI'!$B$3:$AF$219,13,FALSE)),0,(VLOOKUP($A619,'Spring 2023 PVI'!$B$3:$AF$219,13,FALSE)))</f>
        <v>0</v>
      </c>
      <c r="J619" s="231">
        <f>IF(ISNA(VLOOKUP($A619,'Summer 2023 PVI'!$B$2:$AF$216,13,FALSE)),0,(VLOOKUP($A619,'Summer 2023 PVI'!$B$2:$AF$216,13,FALSE)))</f>
        <v>0</v>
      </c>
      <c r="K619" s="231">
        <f>IF(ISNA(VLOOKUP($A619,'Autumn 2023 PVI'!$B$2:$AH$214,13,FALSE)),0,(VLOOKUP($A619,'Autumn 2023 PVI'!$B$2:$AH$214,13,FALSE)))</f>
        <v>0</v>
      </c>
      <c r="L619" s="231">
        <f>IF(ISNA(VLOOKUP($A619,'Spring 2023 PVI'!$B$3:$AF$219,16,FALSE)),0,(VLOOKUP($A619,'Spring 2023 PVI'!$B$3:$AF$219,16,FALSE)))</f>
        <v>0</v>
      </c>
      <c r="M619" s="231">
        <f>IF(ISNA(VLOOKUP($A619,'Summer 2023 PVI'!$B$2:$AF$216,16,FALSE)),0,(VLOOKUP($A619,'Summer 2023 PVI'!$B$2:$AF$216,16,FALSE)))</f>
        <v>0</v>
      </c>
      <c r="N619" s="231">
        <f>IF(ISNA(VLOOKUP($A619,'Autumn 2023 PVI'!$B$2:$AH$214,16,FALSE)),0,(VLOOKUP($A619,'Autumn 2023 PVI'!$B$2:$AH$214,16,FALSE)))</f>
        <v>0</v>
      </c>
      <c r="O619" s="231">
        <f>IF(ISNA(VLOOKUP($A619,'Spring 2023 PVI'!$B$3:$AF$219,3,FALSE)),0,(VLOOKUP($A619,'Spring 2023 PVI'!$B$3:$AF$219,3,FALSE)))</f>
        <v>0</v>
      </c>
      <c r="P619" s="231">
        <f>IF(ISNA(VLOOKUP($A619,'Summer 2023 PVI'!$B$3:$AF$216,3,FALSE)),0,(VLOOKUP($A619,'Summer 2023 PVI'!$B$2:$AF$216,3,FALSE)))</f>
        <v>0</v>
      </c>
      <c r="Q619" s="231">
        <f>IF(ISNA(VLOOKUP($A619,'Autumn 2023 PVI'!$B$2:$AF$214,3,FALSE)),0,(VLOOKUP($A619,'Autumn 2023 PVI'!$B$2:$AF$214,3,FALSE)))</f>
        <v>0</v>
      </c>
      <c r="R619" s="231">
        <f>IF(ISNA(VLOOKUP($A619,'Spring 2023 PVI'!$B$3:$AF$219,10,FALSE)),0,(VLOOKUP($A619,'Spring 2023 PVI'!$B$3:$AF$219,10,FALSE)))</f>
        <v>0</v>
      </c>
      <c r="S619" s="231">
        <f>IF(ISNA(VLOOKUP($A619,'Summer 2023 PVI'!$B$2:$AF$216,10,FALSE)),0,(VLOOKUP($A619,'Summer 2023 PVI'!$B$2:$AF$216,10,FALSE)))</f>
        <v>0</v>
      </c>
      <c r="T619" s="231">
        <f>IF(ISNA(VLOOKUP($A619,'Autumn 2023 PVI'!$B$2:$AH$214,10,FALSE)),0,(VLOOKUP($A619,'Autumn 2023 PVI'!$B$2:$AH$214,10,FALSE)))</f>
        <v>0</v>
      </c>
      <c r="U619" s="231">
        <f>IF(ISNA(VLOOKUP($A619,'Spring 2023 PVI'!$B$3:$AF$219,26,FALSE)),0,(VLOOKUP($A619,'Spring 2023 PVI'!$B$3:$AF$219,26,FALSE)))</f>
        <v>0</v>
      </c>
      <c r="V619" s="231">
        <f>IF(ISNA(VLOOKUP($A619,'Spring 2023 PVI'!$B$3:$AF$219,26,FALSE)),0,(VLOOKUP($A619,'Spring 2023 PVI'!$B$3:$AF$219,26,FALSE)))</f>
        <v>0</v>
      </c>
      <c r="W619" s="231">
        <f>IF(ISNA(VLOOKUP($A619,'Spring 2023 PVI'!$B$3:$AF$219,26,FALSE)),0,(VLOOKUP($A619,'Spring 2023 PVI'!$B$3:$AF$219,26,FALSE)))</f>
        <v>0</v>
      </c>
      <c r="X619" s="231">
        <f>IF(ISNA(VLOOKUP($A619,'Spring 2023 PVI'!$B$3:$AF$219,27,FALSE)),0,(VLOOKUP($A619,'Spring 2023 PVI'!$B$3:$AF$219,27,FALSE)))</f>
        <v>0</v>
      </c>
      <c r="Y619" s="231">
        <f>IF(ISNA(VLOOKUP($A619,'Spring 2023 PVI'!$B$3:$AF$219,27,FALSE)),0,(VLOOKUP($A619,'Spring 2023 PVI'!$B$3:$AF$219,27,FALSE)))</f>
        <v>0</v>
      </c>
      <c r="Z619" s="231">
        <f>IF(ISNA(VLOOKUP($A619,'Spring 2023 PVI'!$B$3:$AF$219,27,FALSE)),0,(VLOOKUP($A619,'Spring 2023 PVI'!$B$3:$AF$219,27,FALSE)))</f>
        <v>0</v>
      </c>
      <c r="AA619" s="231">
        <f>IF(ISNA(VLOOKUP($A619,'Spring 2023 PVI'!$B$3:$AF$219,28,FALSE)),0,(VLOOKUP($A619,'Spring 2023 PVI'!$B$3:$AF$219,28,FALSE)))</f>
        <v>0</v>
      </c>
      <c r="AB619" s="231">
        <f>IF(ISNA(VLOOKUP($A619,'Spring 2023 PVI'!$B$3:$AF$219,28,FALSE)),0,(VLOOKUP($A619,'Spring 2023 PVI'!$B$3:$AF$219,28,FALSE)))</f>
        <v>0</v>
      </c>
      <c r="AC619" s="231">
        <f>IF(ISNA(VLOOKUP($A619,'Spring 2023 PVI'!$B$3:$AF$219,28,FALSE)),0,(VLOOKUP($A619,'Spring 2023 PVI'!$B$3:$AF$219,28,FALSE)))</f>
        <v>0</v>
      </c>
      <c r="AD619" s="384">
        <f t="shared" si="236"/>
        <v>0</v>
      </c>
      <c r="AE619" s="403">
        <v>0</v>
      </c>
      <c r="AF619" s="403">
        <v>0</v>
      </c>
      <c r="AG619" s="403">
        <v>0</v>
      </c>
      <c r="AH619" s="384">
        <f t="shared" si="243"/>
        <v>0</v>
      </c>
      <c r="AI619" s="384">
        <f t="shared" si="244"/>
        <v>0</v>
      </c>
      <c r="AJ619" s="384">
        <f t="shared" si="245"/>
        <v>0</v>
      </c>
      <c r="AK619" s="384">
        <f t="shared" si="237"/>
        <v>0</v>
      </c>
      <c r="AL619" s="403">
        <f>IF(ISNA(VLOOKUP($A619,'Spring 2023 PVI'!$B627:$AD627,29,FALSE)),0,(VLOOKUP($A619,'Spring 2023 PVI'!$B627:$AD627,29,FALSE)))</f>
        <v>0</v>
      </c>
      <c r="AM619" s="403">
        <f>IF(ISNA(VLOOKUP($A619,'Spring 2023 PVI'!$B627:$AZ627,30,FALSE)),0,(VLOOKUP($A619,'Spring 2023 PVI'!$B627:$AZ627,30,FALSE)))</f>
        <v>0</v>
      </c>
      <c r="AN619" s="402">
        <f t="shared" si="238"/>
        <v>0</v>
      </c>
      <c r="AO619" s="404">
        <f t="shared" si="239"/>
        <v>0</v>
      </c>
      <c r="AP619" s="384">
        <f t="shared" si="240"/>
        <v>0</v>
      </c>
      <c r="AQ619" s="403"/>
      <c r="AR619" s="403" t="e">
        <f>VLOOKUP($A619,'Data EYFSS Indica'!$C:$AQ,27,0)</f>
        <v>#N/A</v>
      </c>
      <c r="AS619" s="403" t="e">
        <f>VLOOKUP($A619,'Data EYFSS Indica'!$C:$AQ,28,0)</f>
        <v>#N/A</v>
      </c>
      <c r="AT619" s="409" t="e">
        <f t="shared" si="241"/>
        <v>#N/A</v>
      </c>
      <c r="AU619" s="409" t="e">
        <f>(VLOOKUP($A619,'Data EYFSS Indica'!$C:$AQ,24,0))/3.2*AU$3</f>
        <v>#N/A</v>
      </c>
      <c r="AV619" s="413" t="e">
        <f t="shared" si="242"/>
        <v>#N/A</v>
      </c>
      <c r="AW619" s="410" t="e">
        <f t="shared" si="232"/>
        <v>#N/A</v>
      </c>
      <c r="AX619" s="410" t="e">
        <f t="shared" si="233"/>
        <v>#N/A</v>
      </c>
      <c r="AY619" s="410" t="e">
        <f t="shared" si="234"/>
        <v>#N/A</v>
      </c>
      <c r="AZ619" s="642">
        <f>(SUMIF('Spring 2023 School'!B:B,Budget!A619,'Spring 2023 School'!AG:AG)+SUMIF('Summer 2023 School'!B:B,Budget!A619,'Summer 2023 School'!AG:AG)+SUMIF('Autumn 2023 School'!B:B,Budget!A619,'Autumn 2023 School'!AG:AG))</f>
        <v>0</v>
      </c>
      <c r="BA619" s="410">
        <f t="shared" si="235"/>
        <v>0</v>
      </c>
      <c r="BI619">
        <f t="shared" si="246"/>
        <v>0</v>
      </c>
      <c r="BJ619">
        <f t="shared" si="247"/>
        <v>0</v>
      </c>
      <c r="BK619">
        <f t="shared" si="248"/>
        <v>0</v>
      </c>
    </row>
    <row r="620" spans="1:63" x14ac:dyDescent="0.35">
      <c r="A620" s="231">
        <v>51781</v>
      </c>
      <c r="B620" t="s">
        <v>728</v>
      </c>
      <c r="C620" s="231">
        <f>IF(ISNA(VLOOKUP($A620,'Spring 2023 PVI'!$B$3:$AF$220,6,FALSE)),0,(VLOOKUP($A620,'Spring 2023 PVI'!$B$3:$AF$220,6,FALSE)))</f>
        <v>0</v>
      </c>
      <c r="D620" s="231">
        <f>IF(ISNA(VLOOKUP($A620,'Summer 2023 PVI'!$B$2:$AF$217,6,FALSE)),0,(VLOOKUP($A620,'Summer 2023 PVI'!$B$2:$AF$217,6,FALSE)))</f>
        <v>0</v>
      </c>
      <c r="E620" s="231">
        <f>IF(ISNA(VLOOKUP($A620,'Autumn 2023 PVI'!$B$2:$AH$214,6,FALSE)),0,(VLOOKUP($A620,'Autumn 2023 PVI'!$B$2:$AH$214,6,FALSE)))</f>
        <v>0</v>
      </c>
      <c r="F620" s="231">
        <f>IF(ISNA(VLOOKUP($A620,'Spring 2023 PVI'!$B$3:$AF$219,9,FALSE)),0,(VLOOKUP($A620,'Spring 2023 PVI'!$B$3:$AF$219,8,FALSE)))</f>
        <v>0</v>
      </c>
      <c r="G620" s="231">
        <f>IF(ISNA(VLOOKUP($A620,'Summer 2023 PVI'!$B$2:$AF$216,9,FALSE)),0,(VLOOKUP($A620,'Summer 2023 PVI'!$B$2:$AF$216,8,FALSE)))</f>
        <v>0</v>
      </c>
      <c r="H620" s="231">
        <f>IF(ISNA(VLOOKUP($A620,'Autumn 2023 PVI'!$B$2:$AH$214,9,FALSE)),0,(VLOOKUP($A620,'Autumn 2023 PVI'!$B$2:$AH$214,9,FALSE)))</f>
        <v>0</v>
      </c>
      <c r="I620" s="231">
        <f>IF(ISNA(VLOOKUP($A620,'Spring 2023 PVI'!$B$3:$AF$219,13,FALSE)),0,(VLOOKUP($A620,'Spring 2023 PVI'!$B$3:$AF$219,13,FALSE)))</f>
        <v>0</v>
      </c>
      <c r="J620" s="231">
        <f>IF(ISNA(VLOOKUP($A620,'Summer 2023 PVI'!$B$2:$AF$216,13,FALSE)),0,(VLOOKUP($A620,'Summer 2023 PVI'!$B$2:$AF$216,13,FALSE)))</f>
        <v>0</v>
      </c>
      <c r="K620" s="231">
        <f>IF(ISNA(VLOOKUP($A620,'Autumn 2023 PVI'!$B$2:$AH$214,13,FALSE)),0,(VLOOKUP($A620,'Autumn 2023 PVI'!$B$2:$AH$214,13,FALSE)))</f>
        <v>0</v>
      </c>
      <c r="L620" s="231">
        <f>IF(ISNA(VLOOKUP($A620,'Spring 2023 PVI'!$B$3:$AF$219,16,FALSE)),0,(VLOOKUP($A620,'Spring 2023 PVI'!$B$3:$AF$219,16,FALSE)))</f>
        <v>0</v>
      </c>
      <c r="M620" s="231">
        <f>IF(ISNA(VLOOKUP($A620,'Summer 2023 PVI'!$B$2:$AF$216,16,FALSE)),0,(VLOOKUP($A620,'Summer 2023 PVI'!$B$2:$AF$216,16,FALSE)))</f>
        <v>0</v>
      </c>
      <c r="N620" s="231">
        <f>IF(ISNA(VLOOKUP($A620,'Autumn 2023 PVI'!$B$2:$AH$214,16,FALSE)),0,(VLOOKUP($A620,'Autumn 2023 PVI'!$B$2:$AH$214,16,FALSE)))</f>
        <v>0</v>
      </c>
      <c r="O620" s="231">
        <f>IF(ISNA(VLOOKUP($A620,'Spring 2023 PVI'!$B$3:$AF$219,3,FALSE)),0,(VLOOKUP($A620,'Spring 2023 PVI'!$B$3:$AF$219,3,FALSE)))</f>
        <v>0</v>
      </c>
      <c r="P620" s="231">
        <f>IF(ISNA(VLOOKUP($A620,'Summer 2023 PVI'!$B$3:$AF$216,3,FALSE)),0,(VLOOKUP($A620,'Summer 2023 PVI'!$B$2:$AF$216,3,FALSE)))</f>
        <v>0</v>
      </c>
      <c r="Q620" s="231">
        <f>IF(ISNA(VLOOKUP($A620,'Autumn 2023 PVI'!$B$2:$AF$214,3,FALSE)),0,(VLOOKUP($A620,'Autumn 2023 PVI'!$B$2:$AF$214,3,FALSE)))</f>
        <v>0</v>
      </c>
      <c r="R620" s="231">
        <f>IF(ISNA(VLOOKUP($A620,'Spring 2023 PVI'!$B$3:$AF$219,10,FALSE)),0,(VLOOKUP($A620,'Spring 2023 PVI'!$B$3:$AF$219,10,FALSE)))</f>
        <v>0</v>
      </c>
      <c r="S620" s="231">
        <f>IF(ISNA(VLOOKUP($A620,'Summer 2023 PVI'!$B$2:$AF$216,10,FALSE)),0,(VLOOKUP($A620,'Summer 2023 PVI'!$B$2:$AF$216,10,FALSE)))</f>
        <v>0</v>
      </c>
      <c r="T620" s="231">
        <f>IF(ISNA(VLOOKUP($A620,'Autumn 2023 PVI'!$B$2:$AH$214,10,FALSE)),0,(VLOOKUP($A620,'Autumn 2023 PVI'!$B$2:$AH$214,10,FALSE)))</f>
        <v>0</v>
      </c>
      <c r="U620" s="231">
        <f>IF(ISNA(VLOOKUP($A620,'Spring 2023 PVI'!$B$3:$AF$219,26,FALSE)),0,(VLOOKUP($A620,'Spring 2023 PVI'!$B$3:$AF$219,26,FALSE)))</f>
        <v>0</v>
      </c>
      <c r="V620" s="231">
        <f>IF(ISNA(VLOOKUP($A620,'Spring 2023 PVI'!$B$3:$AF$219,26,FALSE)),0,(VLOOKUP($A620,'Spring 2023 PVI'!$B$3:$AF$219,26,FALSE)))</f>
        <v>0</v>
      </c>
      <c r="W620" s="231">
        <f>IF(ISNA(VLOOKUP($A620,'Spring 2023 PVI'!$B$3:$AF$219,26,FALSE)),0,(VLOOKUP($A620,'Spring 2023 PVI'!$B$3:$AF$219,26,FALSE)))</f>
        <v>0</v>
      </c>
      <c r="X620" s="231">
        <f>IF(ISNA(VLOOKUP($A620,'Spring 2023 PVI'!$B$3:$AF$219,27,FALSE)),0,(VLOOKUP($A620,'Spring 2023 PVI'!$B$3:$AF$219,27,FALSE)))</f>
        <v>0</v>
      </c>
      <c r="Y620" s="231">
        <f>IF(ISNA(VLOOKUP($A620,'Spring 2023 PVI'!$B$3:$AF$219,27,FALSE)),0,(VLOOKUP($A620,'Spring 2023 PVI'!$B$3:$AF$219,27,FALSE)))</f>
        <v>0</v>
      </c>
      <c r="Z620" s="231">
        <f>IF(ISNA(VLOOKUP($A620,'Spring 2023 PVI'!$B$3:$AF$219,27,FALSE)),0,(VLOOKUP($A620,'Spring 2023 PVI'!$B$3:$AF$219,27,FALSE)))</f>
        <v>0</v>
      </c>
      <c r="AA620" s="231">
        <f>IF(ISNA(VLOOKUP($A620,'Spring 2023 PVI'!$B$3:$AF$219,28,FALSE)),0,(VLOOKUP($A620,'Spring 2023 PVI'!$B$3:$AF$219,28,FALSE)))</f>
        <v>0</v>
      </c>
      <c r="AB620" s="231">
        <f>IF(ISNA(VLOOKUP($A620,'Spring 2023 PVI'!$B$3:$AF$219,28,FALSE)),0,(VLOOKUP($A620,'Spring 2023 PVI'!$B$3:$AF$219,28,FALSE)))</f>
        <v>0</v>
      </c>
      <c r="AC620" s="231">
        <f>IF(ISNA(VLOOKUP($A620,'Spring 2023 PVI'!$B$3:$AF$219,28,FALSE)),0,(VLOOKUP($A620,'Spring 2023 PVI'!$B$3:$AF$219,28,FALSE)))</f>
        <v>0</v>
      </c>
      <c r="AD620" s="384">
        <f t="shared" si="236"/>
        <v>0</v>
      </c>
      <c r="AE620" s="403">
        <v>115</v>
      </c>
      <c r="AF620" s="403">
        <v>75</v>
      </c>
      <c r="AG620" s="403">
        <v>135</v>
      </c>
      <c r="AH620" s="384">
        <f t="shared" si="243"/>
        <v>2665.7</v>
      </c>
      <c r="AI620" s="384">
        <f t="shared" si="244"/>
        <v>826.5</v>
      </c>
      <c r="AJ620" s="384">
        <f t="shared" si="245"/>
        <v>410.40000000000003</v>
      </c>
      <c r="AK620" s="384">
        <f t="shared" si="237"/>
        <v>3902.6</v>
      </c>
      <c r="AL620" s="403">
        <f>IF(ISNA(VLOOKUP($A620,'Spring 2023 PVI'!$B628:$AD628,29,FALSE)),0,(VLOOKUP($A620,'Spring 2023 PVI'!$B628:$AD628,29,FALSE)))</f>
        <v>0</v>
      </c>
      <c r="AM620" s="403">
        <f>IF(ISNA(VLOOKUP($A620,'Spring 2023 PVI'!$B628:$AZ628,30,FALSE)),0,(VLOOKUP($A620,'Spring 2023 PVI'!$B628:$AZ628,30,FALSE)))</f>
        <v>0</v>
      </c>
      <c r="AN620" s="402">
        <f t="shared" si="238"/>
        <v>0</v>
      </c>
      <c r="AO620" s="404">
        <f t="shared" si="239"/>
        <v>0</v>
      </c>
      <c r="AP620" s="384">
        <f t="shared" si="240"/>
        <v>3902.6</v>
      </c>
      <c r="AQ620" s="403"/>
      <c r="AR620" s="403" t="e">
        <f>VLOOKUP($A620,'Data EYFSS Indica'!$C:$AQ,27,0)</f>
        <v>#N/A</v>
      </c>
      <c r="AS620" s="403" t="e">
        <f>VLOOKUP($A620,'Data EYFSS Indica'!$C:$AQ,28,0)</f>
        <v>#N/A</v>
      </c>
      <c r="AT620" s="409" t="e">
        <f t="shared" si="241"/>
        <v>#N/A</v>
      </c>
      <c r="AU620" s="409" t="e">
        <f>(VLOOKUP($A620,'Data EYFSS Indica'!$C:$AQ,24,0))/3.2*AU$3</f>
        <v>#N/A</v>
      </c>
      <c r="AV620" s="413" t="e">
        <f t="shared" si="242"/>
        <v>#N/A</v>
      </c>
      <c r="AW620" s="410" t="e">
        <f t="shared" si="232"/>
        <v>#N/A</v>
      </c>
      <c r="AX620" s="410" t="e">
        <f t="shared" si="233"/>
        <v>#N/A</v>
      </c>
      <c r="AY620" s="410" t="e">
        <f t="shared" si="234"/>
        <v>#N/A</v>
      </c>
      <c r="AZ620" s="642">
        <f>(SUMIF('Spring 2023 School'!B:B,Budget!A620,'Spring 2023 School'!AG:AG)+SUMIF('Summer 2023 School'!B:B,Budget!A620,'Summer 2023 School'!AG:AG)+SUMIF('Autumn 2023 School'!B:B,Budget!A620,'Autumn 2023 School'!AG:AG))</f>
        <v>0</v>
      </c>
      <c r="BA620" s="410">
        <f t="shared" si="235"/>
        <v>0</v>
      </c>
      <c r="BI620">
        <f t="shared" si="246"/>
        <v>1725</v>
      </c>
      <c r="BJ620">
        <f t="shared" si="247"/>
        <v>1125</v>
      </c>
      <c r="BK620">
        <f t="shared" si="248"/>
        <v>2025</v>
      </c>
    </row>
    <row r="621" spans="1:63" x14ac:dyDescent="0.35">
      <c r="A621" s="231">
        <v>51790</v>
      </c>
      <c r="B621" t="s">
        <v>729</v>
      </c>
      <c r="C621" s="231">
        <f>IF(ISNA(VLOOKUP($A621,'Spring 2023 PVI'!$B$3:$AF$220,6,FALSE)),0,(VLOOKUP($A621,'Spring 2023 PVI'!$B$3:$AF$220,6,FALSE)))</f>
        <v>0</v>
      </c>
      <c r="D621" s="231">
        <f>IF(ISNA(VLOOKUP($A621,'Summer 2023 PVI'!$B$2:$AF$217,6,FALSE)),0,(VLOOKUP($A621,'Summer 2023 PVI'!$B$2:$AF$217,6,FALSE)))</f>
        <v>0</v>
      </c>
      <c r="E621" s="231">
        <f>IF(ISNA(VLOOKUP($A621,'Autumn 2023 PVI'!$B$2:$AH$214,6,FALSE)),0,(VLOOKUP($A621,'Autumn 2023 PVI'!$B$2:$AH$214,6,FALSE)))</f>
        <v>0</v>
      </c>
      <c r="F621" s="231">
        <f>IF(ISNA(VLOOKUP($A621,'Spring 2023 PVI'!$B$3:$AF$219,9,FALSE)),0,(VLOOKUP($A621,'Spring 2023 PVI'!$B$3:$AF$219,8,FALSE)))</f>
        <v>0</v>
      </c>
      <c r="G621" s="231">
        <f>IF(ISNA(VLOOKUP($A621,'Summer 2023 PVI'!$B$2:$AF$216,9,FALSE)),0,(VLOOKUP($A621,'Summer 2023 PVI'!$B$2:$AF$216,8,FALSE)))</f>
        <v>0</v>
      </c>
      <c r="H621" s="231">
        <f>IF(ISNA(VLOOKUP($A621,'Autumn 2023 PVI'!$B$2:$AH$214,9,FALSE)),0,(VLOOKUP($A621,'Autumn 2023 PVI'!$B$2:$AH$214,9,FALSE)))</f>
        <v>0</v>
      </c>
      <c r="I621" s="231">
        <f>IF(ISNA(VLOOKUP($A621,'Spring 2023 PVI'!$B$3:$AF$219,13,FALSE)),0,(VLOOKUP($A621,'Spring 2023 PVI'!$B$3:$AF$219,13,FALSE)))</f>
        <v>0</v>
      </c>
      <c r="J621" s="231">
        <f>IF(ISNA(VLOOKUP($A621,'Summer 2023 PVI'!$B$2:$AF$216,13,FALSE)),0,(VLOOKUP($A621,'Summer 2023 PVI'!$B$2:$AF$216,13,FALSE)))</f>
        <v>0</v>
      </c>
      <c r="K621" s="231">
        <f>IF(ISNA(VLOOKUP($A621,'Autumn 2023 PVI'!$B$2:$AH$214,13,FALSE)),0,(VLOOKUP($A621,'Autumn 2023 PVI'!$B$2:$AH$214,13,FALSE)))</f>
        <v>0</v>
      </c>
      <c r="L621" s="231">
        <f>IF(ISNA(VLOOKUP($A621,'Spring 2023 PVI'!$B$3:$AF$219,16,FALSE)),0,(VLOOKUP($A621,'Spring 2023 PVI'!$B$3:$AF$219,16,FALSE)))</f>
        <v>0</v>
      </c>
      <c r="M621" s="231">
        <f>IF(ISNA(VLOOKUP($A621,'Summer 2023 PVI'!$B$2:$AF$216,16,FALSE)),0,(VLOOKUP($A621,'Summer 2023 PVI'!$B$2:$AF$216,16,FALSE)))</f>
        <v>0</v>
      </c>
      <c r="N621" s="231">
        <f>IF(ISNA(VLOOKUP($A621,'Autumn 2023 PVI'!$B$2:$AH$214,16,FALSE)),0,(VLOOKUP($A621,'Autumn 2023 PVI'!$B$2:$AH$214,16,FALSE)))</f>
        <v>0</v>
      </c>
      <c r="O621" s="231">
        <f>IF(ISNA(VLOOKUP($A621,'Spring 2023 PVI'!$B$3:$AF$219,3,FALSE)),0,(VLOOKUP($A621,'Spring 2023 PVI'!$B$3:$AF$219,3,FALSE)))</f>
        <v>0</v>
      </c>
      <c r="P621" s="231">
        <f>IF(ISNA(VLOOKUP($A621,'Summer 2023 PVI'!$B$3:$AF$216,3,FALSE)),0,(VLOOKUP($A621,'Summer 2023 PVI'!$B$2:$AF$216,3,FALSE)))</f>
        <v>0</v>
      </c>
      <c r="Q621" s="231">
        <f>IF(ISNA(VLOOKUP($A621,'Autumn 2023 PVI'!$B$2:$AF$214,3,FALSE)),0,(VLOOKUP($A621,'Autumn 2023 PVI'!$B$2:$AF$214,3,FALSE)))</f>
        <v>0</v>
      </c>
      <c r="R621" s="231">
        <f>IF(ISNA(VLOOKUP($A621,'Spring 2023 PVI'!$B$3:$AF$219,10,FALSE)),0,(VLOOKUP($A621,'Spring 2023 PVI'!$B$3:$AF$219,10,FALSE)))</f>
        <v>0</v>
      </c>
      <c r="S621" s="231">
        <f>IF(ISNA(VLOOKUP($A621,'Summer 2023 PVI'!$B$2:$AF$216,10,FALSE)),0,(VLOOKUP($A621,'Summer 2023 PVI'!$B$2:$AF$216,10,FALSE)))</f>
        <v>0</v>
      </c>
      <c r="T621" s="231">
        <f>IF(ISNA(VLOOKUP($A621,'Autumn 2023 PVI'!$B$2:$AH$214,10,FALSE)),0,(VLOOKUP($A621,'Autumn 2023 PVI'!$B$2:$AH$214,10,FALSE)))</f>
        <v>0</v>
      </c>
      <c r="U621" s="231">
        <f>IF(ISNA(VLOOKUP($A621,'Spring 2023 PVI'!$B$3:$AF$219,26,FALSE)),0,(VLOOKUP($A621,'Spring 2023 PVI'!$B$3:$AF$219,26,FALSE)))</f>
        <v>0</v>
      </c>
      <c r="V621" s="231">
        <f>IF(ISNA(VLOOKUP($A621,'Spring 2023 PVI'!$B$3:$AF$219,26,FALSE)),0,(VLOOKUP($A621,'Spring 2023 PVI'!$B$3:$AF$219,26,FALSE)))</f>
        <v>0</v>
      </c>
      <c r="W621" s="231">
        <f>IF(ISNA(VLOOKUP($A621,'Spring 2023 PVI'!$B$3:$AF$219,26,FALSE)),0,(VLOOKUP($A621,'Spring 2023 PVI'!$B$3:$AF$219,26,FALSE)))</f>
        <v>0</v>
      </c>
      <c r="X621" s="231">
        <f>IF(ISNA(VLOOKUP($A621,'Spring 2023 PVI'!$B$3:$AF$219,27,FALSE)),0,(VLOOKUP($A621,'Spring 2023 PVI'!$B$3:$AF$219,27,FALSE)))</f>
        <v>0</v>
      </c>
      <c r="Y621" s="231">
        <f>IF(ISNA(VLOOKUP($A621,'Spring 2023 PVI'!$B$3:$AF$219,27,FALSE)),0,(VLOOKUP($A621,'Spring 2023 PVI'!$B$3:$AF$219,27,FALSE)))</f>
        <v>0</v>
      </c>
      <c r="Z621" s="231">
        <f>IF(ISNA(VLOOKUP($A621,'Spring 2023 PVI'!$B$3:$AF$219,27,FALSE)),0,(VLOOKUP($A621,'Spring 2023 PVI'!$B$3:$AF$219,27,FALSE)))</f>
        <v>0</v>
      </c>
      <c r="AA621" s="231">
        <f>IF(ISNA(VLOOKUP($A621,'Spring 2023 PVI'!$B$3:$AF$219,28,FALSE)),0,(VLOOKUP($A621,'Spring 2023 PVI'!$B$3:$AF$219,28,FALSE)))</f>
        <v>0</v>
      </c>
      <c r="AB621" s="231">
        <f>IF(ISNA(VLOOKUP($A621,'Spring 2023 PVI'!$B$3:$AF$219,28,FALSE)),0,(VLOOKUP($A621,'Spring 2023 PVI'!$B$3:$AF$219,28,FALSE)))</f>
        <v>0</v>
      </c>
      <c r="AC621" s="231">
        <f>IF(ISNA(VLOOKUP($A621,'Spring 2023 PVI'!$B$3:$AF$219,28,FALSE)),0,(VLOOKUP($A621,'Spring 2023 PVI'!$B$3:$AF$219,28,FALSE)))</f>
        <v>0</v>
      </c>
      <c r="AD621" s="384">
        <f t="shared" si="236"/>
        <v>0</v>
      </c>
      <c r="AE621" s="403">
        <v>0</v>
      </c>
      <c r="AF621" s="403">
        <v>0</v>
      </c>
      <c r="AG621" s="403">
        <v>0</v>
      </c>
      <c r="AH621" s="384">
        <f t="shared" si="243"/>
        <v>0</v>
      </c>
      <c r="AI621" s="384">
        <f t="shared" si="244"/>
        <v>0</v>
      </c>
      <c r="AJ621" s="384">
        <f t="shared" si="245"/>
        <v>0</v>
      </c>
      <c r="AK621" s="384">
        <f t="shared" si="237"/>
        <v>0</v>
      </c>
      <c r="AL621" s="403">
        <f>IF(ISNA(VLOOKUP($A621,'Spring 2023 PVI'!$B629:$AD629,29,FALSE)),0,(VLOOKUP($A621,'Spring 2023 PVI'!$B629:$AD629,29,FALSE)))</f>
        <v>0</v>
      </c>
      <c r="AM621" s="403">
        <f>IF(ISNA(VLOOKUP($A621,'Spring 2023 PVI'!$B629:$AZ629,30,FALSE)),0,(VLOOKUP($A621,'Spring 2023 PVI'!$B629:$AZ629,30,FALSE)))</f>
        <v>0</v>
      </c>
      <c r="AN621" s="402">
        <f t="shared" si="238"/>
        <v>0</v>
      </c>
      <c r="AO621" s="404">
        <f t="shared" si="239"/>
        <v>0</v>
      </c>
      <c r="AP621" s="384">
        <f t="shared" si="240"/>
        <v>0</v>
      </c>
      <c r="AQ621" s="403"/>
      <c r="AR621" s="403" t="e">
        <f>VLOOKUP($A621,'Data EYFSS Indica'!$C:$AQ,27,0)</f>
        <v>#N/A</v>
      </c>
      <c r="AS621" s="403" t="e">
        <f>VLOOKUP($A621,'Data EYFSS Indica'!$C:$AQ,28,0)</f>
        <v>#N/A</v>
      </c>
      <c r="AT621" s="409" t="e">
        <f t="shared" si="241"/>
        <v>#N/A</v>
      </c>
      <c r="AU621" s="409" t="e">
        <f>(VLOOKUP($A621,'Data EYFSS Indica'!$C:$AQ,24,0))/3.2*AU$3</f>
        <v>#N/A</v>
      </c>
      <c r="AV621" s="413" t="e">
        <f t="shared" si="242"/>
        <v>#N/A</v>
      </c>
      <c r="AW621" s="410" t="e">
        <f t="shared" si="232"/>
        <v>#N/A</v>
      </c>
      <c r="AX621" s="410" t="e">
        <f t="shared" si="233"/>
        <v>#N/A</v>
      </c>
      <c r="AY621" s="410" t="e">
        <f t="shared" si="234"/>
        <v>#N/A</v>
      </c>
      <c r="AZ621" s="642">
        <f>(SUMIF('Spring 2023 School'!B:B,Budget!A621,'Spring 2023 School'!AG:AG)+SUMIF('Summer 2023 School'!B:B,Budget!A621,'Summer 2023 School'!AG:AG)+SUMIF('Autumn 2023 School'!B:B,Budget!A621,'Autumn 2023 School'!AG:AG))</f>
        <v>0</v>
      </c>
      <c r="BA621" s="410">
        <f t="shared" si="235"/>
        <v>0</v>
      </c>
      <c r="BI621">
        <f t="shared" si="246"/>
        <v>0</v>
      </c>
      <c r="BJ621">
        <f t="shared" si="247"/>
        <v>0</v>
      </c>
      <c r="BK621">
        <f t="shared" si="248"/>
        <v>0</v>
      </c>
    </row>
    <row r="622" spans="1:63" x14ac:dyDescent="0.35">
      <c r="A622" s="231">
        <v>51791</v>
      </c>
      <c r="B622" t="s">
        <v>730</v>
      </c>
      <c r="C622" s="231">
        <f>IF(ISNA(VLOOKUP($A622,'Spring 2023 PVI'!$B$3:$AF$220,6,FALSE)),0,(VLOOKUP($A622,'Spring 2023 PVI'!$B$3:$AF$220,6,FALSE)))</f>
        <v>0</v>
      </c>
      <c r="D622" s="231">
        <f>IF(ISNA(VLOOKUP($A622,'Summer 2023 PVI'!$B$2:$AF$217,6,FALSE)),0,(VLOOKUP($A622,'Summer 2023 PVI'!$B$2:$AF$217,6,FALSE)))</f>
        <v>0</v>
      </c>
      <c r="E622" s="231">
        <f>IF(ISNA(VLOOKUP($A622,'Autumn 2023 PVI'!$B$2:$AH$214,6,FALSE)),0,(VLOOKUP($A622,'Autumn 2023 PVI'!$B$2:$AH$214,6,FALSE)))</f>
        <v>0</v>
      </c>
      <c r="F622" s="231">
        <f>IF(ISNA(VLOOKUP($A622,'Spring 2023 PVI'!$B$3:$AF$219,9,FALSE)),0,(VLOOKUP($A622,'Spring 2023 PVI'!$B$3:$AF$219,8,FALSE)))</f>
        <v>0</v>
      </c>
      <c r="G622" s="231">
        <f>IF(ISNA(VLOOKUP($A622,'Summer 2023 PVI'!$B$2:$AF$216,9,FALSE)),0,(VLOOKUP($A622,'Summer 2023 PVI'!$B$2:$AF$216,8,FALSE)))</f>
        <v>0</v>
      </c>
      <c r="H622" s="231">
        <f>IF(ISNA(VLOOKUP($A622,'Autumn 2023 PVI'!$B$2:$AH$214,9,FALSE)),0,(VLOOKUP($A622,'Autumn 2023 PVI'!$B$2:$AH$214,9,FALSE)))</f>
        <v>0</v>
      </c>
      <c r="I622" s="231">
        <f>IF(ISNA(VLOOKUP($A622,'Spring 2023 PVI'!$B$3:$AF$219,13,FALSE)),0,(VLOOKUP($A622,'Spring 2023 PVI'!$B$3:$AF$219,13,FALSE)))</f>
        <v>0</v>
      </c>
      <c r="J622" s="231">
        <f>IF(ISNA(VLOOKUP($A622,'Summer 2023 PVI'!$B$2:$AF$216,13,FALSE)),0,(VLOOKUP($A622,'Summer 2023 PVI'!$B$2:$AF$216,13,FALSE)))</f>
        <v>0</v>
      </c>
      <c r="K622" s="231">
        <f>IF(ISNA(VLOOKUP($A622,'Autumn 2023 PVI'!$B$2:$AH$214,13,FALSE)),0,(VLOOKUP($A622,'Autumn 2023 PVI'!$B$2:$AH$214,13,FALSE)))</f>
        <v>0</v>
      </c>
      <c r="L622" s="231">
        <f>IF(ISNA(VLOOKUP($A622,'Spring 2023 PVI'!$B$3:$AF$219,16,FALSE)),0,(VLOOKUP($A622,'Spring 2023 PVI'!$B$3:$AF$219,16,FALSE)))</f>
        <v>0</v>
      </c>
      <c r="M622" s="231">
        <f>IF(ISNA(VLOOKUP($A622,'Summer 2023 PVI'!$B$2:$AF$216,16,FALSE)),0,(VLOOKUP($A622,'Summer 2023 PVI'!$B$2:$AF$216,16,FALSE)))</f>
        <v>0</v>
      </c>
      <c r="N622" s="231">
        <f>IF(ISNA(VLOOKUP($A622,'Autumn 2023 PVI'!$B$2:$AH$214,16,FALSE)),0,(VLOOKUP($A622,'Autumn 2023 PVI'!$B$2:$AH$214,16,FALSE)))</f>
        <v>0</v>
      </c>
      <c r="O622" s="231">
        <f>IF(ISNA(VLOOKUP($A622,'Spring 2023 PVI'!$B$3:$AF$219,3,FALSE)),0,(VLOOKUP($A622,'Spring 2023 PVI'!$B$3:$AF$219,3,FALSE)))</f>
        <v>0</v>
      </c>
      <c r="P622" s="231">
        <f>IF(ISNA(VLOOKUP($A622,'Summer 2023 PVI'!$B$3:$AF$216,3,FALSE)),0,(VLOOKUP($A622,'Summer 2023 PVI'!$B$2:$AF$216,3,FALSE)))</f>
        <v>0</v>
      </c>
      <c r="Q622" s="231">
        <f>IF(ISNA(VLOOKUP($A622,'Autumn 2023 PVI'!$B$2:$AF$214,3,FALSE)),0,(VLOOKUP($A622,'Autumn 2023 PVI'!$B$2:$AF$214,3,FALSE)))</f>
        <v>0</v>
      </c>
      <c r="R622" s="231">
        <f>IF(ISNA(VLOOKUP($A622,'Spring 2023 PVI'!$B$3:$AF$219,10,FALSE)),0,(VLOOKUP($A622,'Spring 2023 PVI'!$B$3:$AF$219,10,FALSE)))</f>
        <v>0</v>
      </c>
      <c r="S622" s="231">
        <f>IF(ISNA(VLOOKUP($A622,'Summer 2023 PVI'!$B$2:$AF$216,10,FALSE)),0,(VLOOKUP($A622,'Summer 2023 PVI'!$B$2:$AF$216,10,FALSE)))</f>
        <v>0</v>
      </c>
      <c r="T622" s="231">
        <f>IF(ISNA(VLOOKUP($A622,'Autumn 2023 PVI'!$B$2:$AH$214,10,FALSE)),0,(VLOOKUP($A622,'Autumn 2023 PVI'!$B$2:$AH$214,10,FALSE)))</f>
        <v>0</v>
      </c>
      <c r="U622" s="231">
        <f>IF(ISNA(VLOOKUP($A622,'Spring 2023 PVI'!$B$3:$AF$219,26,FALSE)),0,(VLOOKUP($A622,'Spring 2023 PVI'!$B$3:$AF$219,26,FALSE)))</f>
        <v>0</v>
      </c>
      <c r="V622" s="231">
        <f>IF(ISNA(VLOOKUP($A622,'Spring 2023 PVI'!$B$3:$AF$219,26,FALSE)),0,(VLOOKUP($A622,'Spring 2023 PVI'!$B$3:$AF$219,26,FALSE)))</f>
        <v>0</v>
      </c>
      <c r="W622" s="231">
        <f>IF(ISNA(VLOOKUP($A622,'Spring 2023 PVI'!$B$3:$AF$219,26,FALSE)),0,(VLOOKUP($A622,'Spring 2023 PVI'!$B$3:$AF$219,26,FALSE)))</f>
        <v>0</v>
      </c>
      <c r="X622" s="231">
        <f>IF(ISNA(VLOOKUP($A622,'Spring 2023 PVI'!$B$3:$AF$219,27,FALSE)),0,(VLOOKUP($A622,'Spring 2023 PVI'!$B$3:$AF$219,27,FALSE)))</f>
        <v>0</v>
      </c>
      <c r="Y622" s="231">
        <f>IF(ISNA(VLOOKUP($A622,'Spring 2023 PVI'!$B$3:$AF$219,27,FALSE)),0,(VLOOKUP($A622,'Spring 2023 PVI'!$B$3:$AF$219,27,FALSE)))</f>
        <v>0</v>
      </c>
      <c r="Z622" s="231">
        <f>IF(ISNA(VLOOKUP($A622,'Spring 2023 PVI'!$B$3:$AF$219,27,FALSE)),0,(VLOOKUP($A622,'Spring 2023 PVI'!$B$3:$AF$219,27,FALSE)))</f>
        <v>0</v>
      </c>
      <c r="AA622" s="231">
        <f>IF(ISNA(VLOOKUP($A622,'Spring 2023 PVI'!$B$3:$AF$219,28,FALSE)),0,(VLOOKUP($A622,'Spring 2023 PVI'!$B$3:$AF$219,28,FALSE)))</f>
        <v>0</v>
      </c>
      <c r="AB622" s="231">
        <f>IF(ISNA(VLOOKUP($A622,'Spring 2023 PVI'!$B$3:$AF$219,28,FALSE)),0,(VLOOKUP($A622,'Spring 2023 PVI'!$B$3:$AF$219,28,FALSE)))</f>
        <v>0</v>
      </c>
      <c r="AC622" s="231">
        <f>IF(ISNA(VLOOKUP($A622,'Spring 2023 PVI'!$B$3:$AF$219,28,FALSE)),0,(VLOOKUP($A622,'Spring 2023 PVI'!$B$3:$AF$219,28,FALSE)))</f>
        <v>0</v>
      </c>
      <c r="AD622" s="384">
        <f t="shared" si="236"/>
        <v>0</v>
      </c>
      <c r="AE622" s="403">
        <v>0</v>
      </c>
      <c r="AF622" s="403">
        <v>30</v>
      </c>
      <c r="AG622" s="403">
        <v>30</v>
      </c>
      <c r="AH622" s="384">
        <f t="shared" si="243"/>
        <v>0</v>
      </c>
      <c r="AI622" s="384">
        <f t="shared" si="244"/>
        <v>330.59999999999997</v>
      </c>
      <c r="AJ622" s="384">
        <f t="shared" si="245"/>
        <v>91.2</v>
      </c>
      <c r="AK622" s="384">
        <f t="shared" si="237"/>
        <v>421.79999999999995</v>
      </c>
      <c r="AL622" s="403">
        <f>IF(ISNA(VLOOKUP($A622,'Spring 2023 PVI'!$B630:$AD630,29,FALSE)),0,(VLOOKUP($A622,'Spring 2023 PVI'!$B630:$AD630,29,FALSE)))</f>
        <v>0</v>
      </c>
      <c r="AM622" s="403">
        <f>IF(ISNA(VLOOKUP($A622,'Spring 2023 PVI'!$B630:$AZ630,30,FALSE)),0,(VLOOKUP($A622,'Spring 2023 PVI'!$B630:$AZ630,30,FALSE)))</f>
        <v>0</v>
      </c>
      <c r="AN622" s="402">
        <f t="shared" si="238"/>
        <v>0</v>
      </c>
      <c r="AO622" s="404">
        <f t="shared" si="239"/>
        <v>0</v>
      </c>
      <c r="AP622" s="384">
        <f t="shared" si="240"/>
        <v>421.79999999999995</v>
      </c>
      <c r="AQ622" s="403"/>
      <c r="AR622" s="403" t="e">
        <f>VLOOKUP($A622,'Data EYFSS Indica'!$C:$AQ,27,0)</f>
        <v>#N/A</v>
      </c>
      <c r="AS622" s="403" t="e">
        <f>VLOOKUP($A622,'Data EYFSS Indica'!$C:$AQ,28,0)</f>
        <v>#N/A</v>
      </c>
      <c r="AT622" s="409" t="e">
        <f t="shared" si="241"/>
        <v>#N/A</v>
      </c>
      <c r="AU622" s="409" t="e">
        <f>(VLOOKUP($A622,'Data EYFSS Indica'!$C:$AQ,24,0))/3.2*AU$3</f>
        <v>#N/A</v>
      </c>
      <c r="AV622" s="413" t="e">
        <f t="shared" si="242"/>
        <v>#N/A</v>
      </c>
      <c r="AW622" s="410" t="e">
        <f t="shared" si="232"/>
        <v>#N/A</v>
      </c>
      <c r="AX622" s="410" t="e">
        <f t="shared" si="233"/>
        <v>#N/A</v>
      </c>
      <c r="AY622" s="410" t="e">
        <f t="shared" si="234"/>
        <v>#N/A</v>
      </c>
      <c r="AZ622" s="642">
        <f>(SUMIF('Spring 2023 School'!B:B,Budget!A622,'Spring 2023 School'!AG:AG)+SUMIF('Summer 2023 School'!B:B,Budget!A622,'Summer 2023 School'!AG:AG)+SUMIF('Autumn 2023 School'!B:B,Budget!A622,'Autumn 2023 School'!AG:AG))</f>
        <v>0</v>
      </c>
      <c r="BA622" s="410">
        <f t="shared" si="235"/>
        <v>0</v>
      </c>
      <c r="BI622">
        <f t="shared" si="246"/>
        <v>0</v>
      </c>
      <c r="BJ622">
        <f t="shared" si="247"/>
        <v>450</v>
      </c>
      <c r="BK622">
        <f t="shared" si="248"/>
        <v>450</v>
      </c>
    </row>
    <row r="623" spans="1:63" x14ac:dyDescent="0.35">
      <c r="A623" s="231">
        <v>51865</v>
      </c>
      <c r="B623" t="s">
        <v>731</v>
      </c>
      <c r="C623" s="231">
        <f>IF(ISNA(VLOOKUP($A623,'Spring 2023 PVI'!$B$3:$AF$220,6,FALSE)),0,(VLOOKUP($A623,'Spring 2023 PVI'!$B$3:$AF$220,6,FALSE)))</f>
        <v>0</v>
      </c>
      <c r="D623" s="231">
        <f>IF(ISNA(VLOOKUP($A623,'Summer 2023 PVI'!$B$2:$AF$217,6,FALSE)),0,(VLOOKUP($A623,'Summer 2023 PVI'!$B$2:$AF$217,6,FALSE)))</f>
        <v>0</v>
      </c>
      <c r="E623" s="231">
        <f>IF(ISNA(VLOOKUP($A623,'Autumn 2023 PVI'!$B$2:$AH$214,6,FALSE)),0,(VLOOKUP($A623,'Autumn 2023 PVI'!$B$2:$AH$214,6,FALSE)))</f>
        <v>0</v>
      </c>
      <c r="F623" s="231">
        <f>IF(ISNA(VLOOKUP($A623,'Spring 2023 PVI'!$B$3:$AF$219,9,FALSE)),0,(VLOOKUP($A623,'Spring 2023 PVI'!$B$3:$AF$219,8,FALSE)))</f>
        <v>0</v>
      </c>
      <c r="G623" s="231">
        <f>IF(ISNA(VLOOKUP($A623,'Summer 2023 PVI'!$B$2:$AF$216,9,FALSE)),0,(VLOOKUP($A623,'Summer 2023 PVI'!$B$2:$AF$216,8,FALSE)))</f>
        <v>0</v>
      </c>
      <c r="H623" s="231">
        <f>IF(ISNA(VLOOKUP($A623,'Autumn 2023 PVI'!$B$2:$AH$214,9,FALSE)),0,(VLOOKUP($A623,'Autumn 2023 PVI'!$B$2:$AH$214,9,FALSE)))</f>
        <v>0</v>
      </c>
      <c r="I623" s="231">
        <f>IF(ISNA(VLOOKUP($A623,'Spring 2023 PVI'!$B$3:$AF$219,13,FALSE)),0,(VLOOKUP($A623,'Spring 2023 PVI'!$B$3:$AF$219,13,FALSE)))</f>
        <v>0</v>
      </c>
      <c r="J623" s="231">
        <f>IF(ISNA(VLOOKUP($A623,'Summer 2023 PVI'!$B$2:$AF$216,13,FALSE)),0,(VLOOKUP($A623,'Summer 2023 PVI'!$B$2:$AF$216,13,FALSE)))</f>
        <v>0</v>
      </c>
      <c r="K623" s="231">
        <f>IF(ISNA(VLOOKUP($A623,'Autumn 2023 PVI'!$B$2:$AH$214,13,FALSE)),0,(VLOOKUP($A623,'Autumn 2023 PVI'!$B$2:$AH$214,13,FALSE)))</f>
        <v>0</v>
      </c>
      <c r="L623" s="231">
        <f>IF(ISNA(VLOOKUP($A623,'Spring 2023 PVI'!$B$3:$AF$219,16,FALSE)),0,(VLOOKUP($A623,'Spring 2023 PVI'!$B$3:$AF$219,16,FALSE)))</f>
        <v>0</v>
      </c>
      <c r="M623" s="231">
        <f>IF(ISNA(VLOOKUP($A623,'Summer 2023 PVI'!$B$2:$AF$216,16,FALSE)),0,(VLOOKUP($A623,'Summer 2023 PVI'!$B$2:$AF$216,16,FALSE)))</f>
        <v>0</v>
      </c>
      <c r="N623" s="231">
        <f>IF(ISNA(VLOOKUP($A623,'Autumn 2023 PVI'!$B$2:$AH$214,16,FALSE)),0,(VLOOKUP($A623,'Autumn 2023 PVI'!$B$2:$AH$214,16,FALSE)))</f>
        <v>0</v>
      </c>
      <c r="O623" s="231">
        <f>IF(ISNA(VLOOKUP($A623,'Spring 2023 PVI'!$B$3:$AF$219,3,FALSE)),0,(VLOOKUP($A623,'Spring 2023 PVI'!$B$3:$AF$219,3,FALSE)))</f>
        <v>0</v>
      </c>
      <c r="P623" s="231">
        <f>IF(ISNA(VLOOKUP($A623,'Summer 2023 PVI'!$B$3:$AF$216,3,FALSE)),0,(VLOOKUP($A623,'Summer 2023 PVI'!$B$2:$AF$216,3,FALSE)))</f>
        <v>0</v>
      </c>
      <c r="Q623" s="231">
        <f>IF(ISNA(VLOOKUP($A623,'Autumn 2023 PVI'!$B$2:$AF$214,3,FALSE)),0,(VLOOKUP($A623,'Autumn 2023 PVI'!$B$2:$AF$214,3,FALSE)))</f>
        <v>0</v>
      </c>
      <c r="R623" s="231">
        <f>IF(ISNA(VLOOKUP($A623,'Spring 2023 PVI'!$B$3:$AF$219,10,FALSE)),0,(VLOOKUP($A623,'Spring 2023 PVI'!$B$3:$AF$219,10,FALSE)))</f>
        <v>0</v>
      </c>
      <c r="S623" s="231">
        <f>IF(ISNA(VLOOKUP($A623,'Summer 2023 PVI'!$B$2:$AF$216,10,FALSE)),0,(VLOOKUP($A623,'Summer 2023 PVI'!$B$2:$AF$216,10,FALSE)))</f>
        <v>0</v>
      </c>
      <c r="T623" s="231">
        <f>IF(ISNA(VLOOKUP($A623,'Autumn 2023 PVI'!$B$2:$AH$214,10,FALSE)),0,(VLOOKUP($A623,'Autumn 2023 PVI'!$B$2:$AH$214,10,FALSE)))</f>
        <v>0</v>
      </c>
      <c r="U623" s="231">
        <f>IF(ISNA(VLOOKUP($A623,'Spring 2023 PVI'!$B$3:$AF$219,26,FALSE)),0,(VLOOKUP($A623,'Spring 2023 PVI'!$B$3:$AF$219,26,FALSE)))</f>
        <v>0</v>
      </c>
      <c r="V623" s="231">
        <f>IF(ISNA(VLOOKUP($A623,'Spring 2023 PVI'!$B$3:$AF$219,26,FALSE)),0,(VLOOKUP($A623,'Spring 2023 PVI'!$B$3:$AF$219,26,FALSE)))</f>
        <v>0</v>
      </c>
      <c r="W623" s="231">
        <f>IF(ISNA(VLOOKUP($A623,'Spring 2023 PVI'!$B$3:$AF$219,26,FALSE)),0,(VLOOKUP($A623,'Spring 2023 PVI'!$B$3:$AF$219,26,FALSE)))</f>
        <v>0</v>
      </c>
      <c r="X623" s="231">
        <f>IF(ISNA(VLOOKUP($A623,'Spring 2023 PVI'!$B$3:$AF$219,27,FALSE)),0,(VLOOKUP($A623,'Spring 2023 PVI'!$B$3:$AF$219,27,FALSE)))</f>
        <v>0</v>
      </c>
      <c r="Y623" s="231">
        <f>IF(ISNA(VLOOKUP($A623,'Spring 2023 PVI'!$B$3:$AF$219,27,FALSE)),0,(VLOOKUP($A623,'Spring 2023 PVI'!$B$3:$AF$219,27,FALSE)))</f>
        <v>0</v>
      </c>
      <c r="Z623" s="231">
        <f>IF(ISNA(VLOOKUP($A623,'Spring 2023 PVI'!$B$3:$AF$219,27,FALSE)),0,(VLOOKUP($A623,'Spring 2023 PVI'!$B$3:$AF$219,27,FALSE)))</f>
        <v>0</v>
      </c>
      <c r="AA623" s="231">
        <f>IF(ISNA(VLOOKUP($A623,'Spring 2023 PVI'!$B$3:$AF$219,28,FALSE)),0,(VLOOKUP($A623,'Spring 2023 PVI'!$B$3:$AF$219,28,FALSE)))</f>
        <v>0</v>
      </c>
      <c r="AB623" s="231">
        <f>IF(ISNA(VLOOKUP($A623,'Spring 2023 PVI'!$B$3:$AF$219,28,FALSE)),0,(VLOOKUP($A623,'Spring 2023 PVI'!$B$3:$AF$219,28,FALSE)))</f>
        <v>0</v>
      </c>
      <c r="AC623" s="231">
        <f>IF(ISNA(VLOOKUP($A623,'Spring 2023 PVI'!$B$3:$AF$219,28,FALSE)),0,(VLOOKUP($A623,'Spring 2023 PVI'!$B$3:$AF$219,28,FALSE)))</f>
        <v>0</v>
      </c>
      <c r="AD623" s="384">
        <f t="shared" si="236"/>
        <v>0</v>
      </c>
      <c r="AE623" s="403">
        <v>0</v>
      </c>
      <c r="AF623" s="403">
        <v>0</v>
      </c>
      <c r="AG623" s="403">
        <v>0</v>
      </c>
      <c r="AH623" s="384">
        <f t="shared" si="243"/>
        <v>0</v>
      </c>
      <c r="AI623" s="384">
        <f t="shared" si="244"/>
        <v>0</v>
      </c>
      <c r="AJ623" s="384">
        <f t="shared" si="245"/>
        <v>0</v>
      </c>
      <c r="AK623" s="384">
        <f t="shared" si="237"/>
        <v>0</v>
      </c>
      <c r="AL623" s="403">
        <f>IF(ISNA(VLOOKUP($A623,'Spring 2023 PVI'!$B631:$AD631,29,FALSE)),0,(VLOOKUP($A623,'Spring 2023 PVI'!$B631:$AD631,29,FALSE)))</f>
        <v>0</v>
      </c>
      <c r="AM623" s="403">
        <f>IF(ISNA(VLOOKUP($A623,'Spring 2023 PVI'!$B631:$AZ631,30,FALSE)),0,(VLOOKUP($A623,'Spring 2023 PVI'!$B631:$AZ631,30,FALSE)))</f>
        <v>0</v>
      </c>
      <c r="AN623" s="402">
        <f t="shared" si="238"/>
        <v>0</v>
      </c>
      <c r="AO623" s="404">
        <f t="shared" si="239"/>
        <v>0</v>
      </c>
      <c r="AP623" s="384">
        <f t="shared" si="240"/>
        <v>0</v>
      </c>
      <c r="AQ623" s="403"/>
      <c r="AR623" s="403" t="e">
        <f>VLOOKUP($A623,'Data EYFSS Indica'!$C:$AQ,27,0)</f>
        <v>#N/A</v>
      </c>
      <c r="AS623" s="403" t="e">
        <f>VLOOKUP($A623,'Data EYFSS Indica'!$C:$AQ,28,0)</f>
        <v>#N/A</v>
      </c>
      <c r="AT623" s="409" t="e">
        <f t="shared" si="241"/>
        <v>#N/A</v>
      </c>
      <c r="AU623" s="409" t="e">
        <f>(VLOOKUP($A623,'Data EYFSS Indica'!$C:$AQ,24,0))/3.2*AU$3</f>
        <v>#N/A</v>
      </c>
      <c r="AV623" s="413" t="e">
        <f t="shared" si="242"/>
        <v>#N/A</v>
      </c>
      <c r="AW623" s="410" t="e">
        <f t="shared" si="232"/>
        <v>#N/A</v>
      </c>
      <c r="AX623" s="410" t="e">
        <f t="shared" si="233"/>
        <v>#N/A</v>
      </c>
      <c r="AY623" s="410" t="e">
        <f t="shared" si="234"/>
        <v>#N/A</v>
      </c>
      <c r="AZ623" s="642">
        <f>(SUMIF('Spring 2023 School'!B:B,Budget!A623,'Spring 2023 School'!AG:AG)+SUMIF('Summer 2023 School'!B:B,Budget!A623,'Summer 2023 School'!AG:AG)+SUMIF('Autumn 2023 School'!B:B,Budget!A623,'Autumn 2023 School'!AG:AG))</f>
        <v>0</v>
      </c>
      <c r="BA623" s="410">
        <f t="shared" si="235"/>
        <v>0</v>
      </c>
      <c r="BI623">
        <f t="shared" si="246"/>
        <v>0</v>
      </c>
      <c r="BJ623">
        <f t="shared" si="247"/>
        <v>0</v>
      </c>
      <c r="BK623">
        <f t="shared" si="248"/>
        <v>0</v>
      </c>
    </row>
    <row r="624" spans="1:63" x14ac:dyDescent="0.35">
      <c r="A624" s="424">
        <v>51873</v>
      </c>
      <c r="B624" s="424" t="s">
        <v>732</v>
      </c>
      <c r="C624" s="231">
        <f>IF(ISNA(VLOOKUP($A624,'Spring 2023 PVI'!$B$3:$AF$220,6,FALSE)),0,(VLOOKUP($A624,'Spring 2023 PVI'!$B$3:$AF$220,6,FALSE)))</f>
        <v>0</v>
      </c>
      <c r="D624" s="231">
        <f>IF(ISNA(VLOOKUP($A624,'Summer 2023 PVI'!$B$2:$AF$217,6,FALSE)),0,(VLOOKUP($A624,'Summer 2023 PVI'!$B$2:$AF$217,6,FALSE)))</f>
        <v>0</v>
      </c>
      <c r="E624" s="231">
        <f>IF(ISNA(VLOOKUP($A624,'Autumn 2023 PVI'!$B$2:$AH$214,6,FALSE)),0,(VLOOKUP($A624,'Autumn 2023 PVI'!$B$2:$AH$214,6,FALSE)))</f>
        <v>0</v>
      </c>
      <c r="F624" s="231">
        <f>IF(ISNA(VLOOKUP($A624,'Spring 2023 PVI'!$B$3:$AF$219,9,FALSE)),0,(VLOOKUP($A624,'Spring 2023 PVI'!$B$3:$AF$219,8,FALSE)))</f>
        <v>0</v>
      </c>
      <c r="G624" s="231">
        <f>IF(ISNA(VLOOKUP($A624,'Summer 2023 PVI'!$B$2:$AF$216,9,FALSE)),0,(VLOOKUP($A624,'Summer 2023 PVI'!$B$2:$AF$216,8,FALSE)))</f>
        <v>0</v>
      </c>
      <c r="H624" s="231">
        <f>IF(ISNA(VLOOKUP($A624,'Autumn 2023 PVI'!$B$2:$AH$214,9,FALSE)),0,(VLOOKUP($A624,'Autumn 2023 PVI'!$B$2:$AH$214,9,FALSE)))</f>
        <v>0</v>
      </c>
      <c r="I624" s="231">
        <f>IF(ISNA(VLOOKUP($A624,'Spring 2023 PVI'!$B$3:$AF$219,13,FALSE)),0,(VLOOKUP($A624,'Spring 2023 PVI'!$B$3:$AF$219,13,FALSE)))</f>
        <v>0</v>
      </c>
      <c r="J624" s="231">
        <f>IF(ISNA(VLOOKUP($A624,'Summer 2023 PVI'!$B$2:$AF$216,13,FALSE)),0,(VLOOKUP($A624,'Summer 2023 PVI'!$B$2:$AF$216,13,FALSE)))</f>
        <v>0</v>
      </c>
      <c r="K624" s="231">
        <f>IF(ISNA(VLOOKUP($A624,'Autumn 2023 PVI'!$B$2:$AH$214,13,FALSE)),0,(VLOOKUP($A624,'Autumn 2023 PVI'!$B$2:$AH$214,13,FALSE)))</f>
        <v>0</v>
      </c>
      <c r="L624" s="231">
        <f>IF(ISNA(VLOOKUP($A624,'Spring 2023 PVI'!$B$3:$AF$219,16,FALSE)),0,(VLOOKUP($A624,'Spring 2023 PVI'!$B$3:$AF$219,16,FALSE)))</f>
        <v>0</v>
      </c>
      <c r="M624" s="231">
        <f>IF(ISNA(VLOOKUP($A624,'Summer 2023 PVI'!$B$2:$AF$216,16,FALSE)),0,(VLOOKUP($A624,'Summer 2023 PVI'!$B$2:$AF$216,16,FALSE)))</f>
        <v>0</v>
      </c>
      <c r="N624" s="231">
        <f>IF(ISNA(VLOOKUP($A624,'Autumn 2023 PVI'!$B$2:$AH$214,16,FALSE)),0,(VLOOKUP($A624,'Autumn 2023 PVI'!$B$2:$AH$214,16,FALSE)))</f>
        <v>0</v>
      </c>
      <c r="O624" s="231">
        <f>IF(ISNA(VLOOKUP($A624,'Spring 2023 PVI'!$B$3:$AF$219,3,FALSE)),0,(VLOOKUP($A624,'Spring 2023 PVI'!$B$3:$AF$219,3,FALSE)))</f>
        <v>0</v>
      </c>
      <c r="P624" s="231">
        <f>IF(ISNA(VLOOKUP($A624,'Summer 2023 PVI'!$B$3:$AF$216,3,FALSE)),0,(VLOOKUP($A624,'Summer 2023 PVI'!$B$2:$AF$216,3,FALSE)))</f>
        <v>0</v>
      </c>
      <c r="Q624" s="231">
        <f>IF(ISNA(VLOOKUP($A624,'Autumn 2023 PVI'!$B$2:$AF$214,3,FALSE)),0,(VLOOKUP($A624,'Autumn 2023 PVI'!$B$2:$AF$214,3,FALSE)))</f>
        <v>0</v>
      </c>
      <c r="R624" s="231">
        <f>IF(ISNA(VLOOKUP($A624,'Spring 2023 PVI'!$B$3:$AF$219,10,FALSE)),0,(VLOOKUP($A624,'Spring 2023 PVI'!$B$3:$AF$219,10,FALSE)))</f>
        <v>0</v>
      </c>
      <c r="S624" s="231">
        <f>IF(ISNA(VLOOKUP($A624,'Summer 2023 PVI'!$B$2:$AF$216,10,FALSE)),0,(VLOOKUP($A624,'Summer 2023 PVI'!$B$2:$AF$216,10,FALSE)))</f>
        <v>0</v>
      </c>
      <c r="T624" s="231">
        <f>IF(ISNA(VLOOKUP($A624,'Autumn 2023 PVI'!$B$2:$AH$214,10,FALSE)),0,(VLOOKUP($A624,'Autumn 2023 PVI'!$B$2:$AH$214,10,FALSE)))</f>
        <v>0</v>
      </c>
      <c r="U624" s="231">
        <f>IF(ISNA(VLOOKUP($A624,'Spring 2023 PVI'!$B$3:$AF$219,26,FALSE)),0,(VLOOKUP($A624,'Spring 2023 PVI'!$B$3:$AF$219,26,FALSE)))</f>
        <v>0</v>
      </c>
      <c r="V624" s="231">
        <f>IF(ISNA(VLOOKUP($A624,'Spring 2023 PVI'!$B$3:$AF$219,26,FALSE)),0,(VLOOKUP($A624,'Spring 2023 PVI'!$B$3:$AF$219,26,FALSE)))</f>
        <v>0</v>
      </c>
      <c r="W624" s="231">
        <f>IF(ISNA(VLOOKUP($A624,'Spring 2023 PVI'!$B$3:$AF$219,26,FALSE)),0,(VLOOKUP($A624,'Spring 2023 PVI'!$B$3:$AF$219,26,FALSE)))</f>
        <v>0</v>
      </c>
      <c r="X624" s="231">
        <f>IF(ISNA(VLOOKUP($A624,'Spring 2023 PVI'!$B$3:$AF$219,27,FALSE)),0,(VLOOKUP($A624,'Spring 2023 PVI'!$B$3:$AF$219,27,FALSE)))</f>
        <v>0</v>
      </c>
      <c r="Y624" s="231">
        <f>IF(ISNA(VLOOKUP($A624,'Spring 2023 PVI'!$B$3:$AF$219,27,FALSE)),0,(VLOOKUP($A624,'Spring 2023 PVI'!$B$3:$AF$219,27,FALSE)))</f>
        <v>0</v>
      </c>
      <c r="Z624" s="231">
        <f>IF(ISNA(VLOOKUP($A624,'Spring 2023 PVI'!$B$3:$AF$219,27,FALSE)),0,(VLOOKUP($A624,'Spring 2023 PVI'!$B$3:$AF$219,27,FALSE)))</f>
        <v>0</v>
      </c>
      <c r="AA624" s="231">
        <f>IF(ISNA(VLOOKUP($A624,'Spring 2023 PVI'!$B$3:$AF$219,28,FALSE)),0,(VLOOKUP($A624,'Spring 2023 PVI'!$B$3:$AF$219,28,FALSE)))</f>
        <v>0</v>
      </c>
      <c r="AB624" s="231">
        <f>IF(ISNA(VLOOKUP($A624,'Spring 2023 PVI'!$B$3:$AF$219,28,FALSE)),0,(VLOOKUP($A624,'Spring 2023 PVI'!$B$3:$AF$219,28,FALSE)))</f>
        <v>0</v>
      </c>
      <c r="AC624" s="231">
        <f>IF(ISNA(VLOOKUP($A624,'Spring 2023 PVI'!$B$3:$AF$219,28,FALSE)),0,(VLOOKUP($A624,'Spring 2023 PVI'!$B$3:$AF$219,28,FALSE)))</f>
        <v>0</v>
      </c>
      <c r="AD624" s="384">
        <f t="shared" si="236"/>
        <v>0</v>
      </c>
      <c r="AE624" s="403">
        <v>0</v>
      </c>
      <c r="AF624" s="403">
        <v>0</v>
      </c>
      <c r="AG624" s="403">
        <v>0</v>
      </c>
      <c r="AH624" s="384">
        <f t="shared" si="243"/>
        <v>0</v>
      </c>
      <c r="AI624" s="384">
        <f t="shared" si="244"/>
        <v>0</v>
      </c>
      <c r="AJ624" s="384">
        <f t="shared" si="245"/>
        <v>0</v>
      </c>
      <c r="AK624" s="384">
        <f t="shared" si="237"/>
        <v>0</v>
      </c>
      <c r="AL624" s="403">
        <f>IF(ISNA(VLOOKUP($A624,'Spring 2023 PVI'!$B634:$AD634,29,FALSE)),0,(VLOOKUP($A624,'Spring 2023 PVI'!$B634:$AD634,29,FALSE)))</f>
        <v>0</v>
      </c>
      <c r="AM624" s="403">
        <f>IF(ISNA(VLOOKUP($A624,'Spring 2023 PVI'!$B634:$AZ634,30,FALSE)),0,(VLOOKUP($A624,'Spring 2023 PVI'!$B634:$AZ634,30,FALSE)))</f>
        <v>0</v>
      </c>
      <c r="AN624" s="402">
        <f t="shared" si="238"/>
        <v>0</v>
      </c>
      <c r="AO624" s="404">
        <f t="shared" si="239"/>
        <v>0</v>
      </c>
      <c r="AP624" s="384">
        <f t="shared" si="240"/>
        <v>0</v>
      </c>
      <c r="AQ624" s="403"/>
      <c r="AR624" s="403" t="e">
        <f>VLOOKUP($A624,'Data EYFSS Indica'!$C:$AQ,27,0)</f>
        <v>#N/A</v>
      </c>
      <c r="AS624" s="403" t="e">
        <f>VLOOKUP($A624,'Data EYFSS Indica'!$C:$AQ,28,0)</f>
        <v>#N/A</v>
      </c>
      <c r="AT624" s="409" t="e">
        <f t="shared" si="241"/>
        <v>#N/A</v>
      </c>
      <c r="AU624" s="409" t="e">
        <f>(VLOOKUP($A624,'Data EYFSS Indica'!$C:$AQ,24,0))/3.2*AU$3</f>
        <v>#N/A</v>
      </c>
      <c r="AV624" s="413" t="e">
        <f t="shared" si="242"/>
        <v>#N/A</v>
      </c>
      <c r="AW624" s="410" t="e">
        <f t="shared" si="232"/>
        <v>#N/A</v>
      </c>
      <c r="AX624" s="410" t="e">
        <f t="shared" si="233"/>
        <v>#N/A</v>
      </c>
      <c r="AY624" s="410" t="e">
        <f t="shared" si="234"/>
        <v>#N/A</v>
      </c>
      <c r="AZ624" s="642">
        <f>(SUMIF('Spring 2023 School'!B:B,Budget!A624,'Spring 2023 School'!AG:AG)+SUMIF('Summer 2023 School'!B:B,Budget!A624,'Summer 2023 School'!AG:AG)+SUMIF('Autumn 2023 School'!B:B,Budget!A624,'Autumn 2023 School'!AG:AG))</f>
        <v>0</v>
      </c>
      <c r="BA624" s="410">
        <f t="shared" si="235"/>
        <v>0</v>
      </c>
      <c r="BI624">
        <f t="shared" si="246"/>
        <v>0</v>
      </c>
      <c r="BJ624">
        <f t="shared" si="247"/>
        <v>0</v>
      </c>
      <c r="BK624">
        <f t="shared" si="248"/>
        <v>0</v>
      </c>
    </row>
    <row r="625" spans="1:63" x14ac:dyDescent="0.35">
      <c r="A625" s="231">
        <v>51887</v>
      </c>
      <c r="B625" t="s">
        <v>733</v>
      </c>
      <c r="C625" s="231">
        <f>IF(ISNA(VLOOKUP($A625,'Spring 2023 PVI'!$B$3:$AF$220,6,FALSE)),0,(VLOOKUP($A625,'Spring 2023 PVI'!$B$3:$AF$220,6,FALSE)))</f>
        <v>0</v>
      </c>
      <c r="D625" s="231">
        <f>IF(ISNA(VLOOKUP($A625,'Summer 2023 PVI'!$B$2:$AF$217,6,FALSE)),0,(VLOOKUP($A625,'Summer 2023 PVI'!$B$2:$AF$217,6,FALSE)))</f>
        <v>0</v>
      </c>
      <c r="E625" s="231">
        <f>IF(ISNA(VLOOKUP($A625,'Autumn 2023 PVI'!$B$2:$AH$214,6,FALSE)),0,(VLOOKUP($A625,'Autumn 2023 PVI'!$B$2:$AH$214,6,FALSE)))</f>
        <v>0</v>
      </c>
      <c r="F625" s="231">
        <f>IF(ISNA(VLOOKUP($A625,'Spring 2023 PVI'!$B$3:$AF$219,9,FALSE)),0,(VLOOKUP($A625,'Spring 2023 PVI'!$B$3:$AF$219,8,FALSE)))</f>
        <v>0</v>
      </c>
      <c r="G625" s="231">
        <f>IF(ISNA(VLOOKUP($A625,'Summer 2023 PVI'!$B$2:$AF$216,9,FALSE)),0,(VLOOKUP($A625,'Summer 2023 PVI'!$B$2:$AF$216,8,FALSE)))</f>
        <v>0</v>
      </c>
      <c r="H625" s="231">
        <f>IF(ISNA(VLOOKUP($A625,'Autumn 2023 PVI'!$B$2:$AH$214,9,FALSE)),0,(VLOOKUP($A625,'Autumn 2023 PVI'!$B$2:$AH$214,9,FALSE)))</f>
        <v>0</v>
      </c>
      <c r="I625" s="231">
        <f>IF(ISNA(VLOOKUP($A625,'Spring 2023 PVI'!$B$3:$AF$219,13,FALSE)),0,(VLOOKUP($A625,'Spring 2023 PVI'!$B$3:$AF$219,13,FALSE)))</f>
        <v>0</v>
      </c>
      <c r="J625" s="231">
        <f>IF(ISNA(VLOOKUP($A625,'Summer 2023 PVI'!$B$2:$AF$216,13,FALSE)),0,(VLOOKUP($A625,'Summer 2023 PVI'!$B$2:$AF$216,13,FALSE)))</f>
        <v>0</v>
      </c>
      <c r="K625" s="231">
        <f>IF(ISNA(VLOOKUP($A625,'Autumn 2023 PVI'!$B$2:$AH$214,13,FALSE)),0,(VLOOKUP($A625,'Autumn 2023 PVI'!$B$2:$AH$214,13,FALSE)))</f>
        <v>0</v>
      </c>
      <c r="L625" s="231">
        <f>IF(ISNA(VLOOKUP($A625,'Spring 2023 PVI'!$B$3:$AF$219,16,FALSE)),0,(VLOOKUP($A625,'Spring 2023 PVI'!$B$3:$AF$219,16,FALSE)))</f>
        <v>0</v>
      </c>
      <c r="M625" s="231">
        <f>IF(ISNA(VLOOKUP($A625,'Summer 2023 PVI'!$B$2:$AF$216,16,FALSE)),0,(VLOOKUP($A625,'Summer 2023 PVI'!$B$2:$AF$216,16,FALSE)))</f>
        <v>0</v>
      </c>
      <c r="N625" s="231">
        <f>IF(ISNA(VLOOKUP($A625,'Autumn 2023 PVI'!$B$2:$AH$214,16,FALSE)),0,(VLOOKUP($A625,'Autumn 2023 PVI'!$B$2:$AH$214,16,FALSE)))</f>
        <v>0</v>
      </c>
      <c r="O625" s="231">
        <f>IF(ISNA(VLOOKUP($A625,'Spring 2023 PVI'!$B$3:$AF$219,3,FALSE)),0,(VLOOKUP($A625,'Spring 2023 PVI'!$B$3:$AF$219,3,FALSE)))</f>
        <v>0</v>
      </c>
      <c r="P625" s="231">
        <f>IF(ISNA(VLOOKUP($A625,'Summer 2023 PVI'!$B$3:$AF$216,3,FALSE)),0,(VLOOKUP($A625,'Summer 2023 PVI'!$B$2:$AF$216,3,FALSE)))</f>
        <v>0</v>
      </c>
      <c r="Q625" s="231">
        <f>IF(ISNA(VLOOKUP($A625,'Autumn 2023 PVI'!$B$2:$AF$214,3,FALSE)),0,(VLOOKUP($A625,'Autumn 2023 PVI'!$B$2:$AF$214,3,FALSE)))</f>
        <v>0</v>
      </c>
      <c r="R625" s="231">
        <f>IF(ISNA(VLOOKUP($A625,'Spring 2023 PVI'!$B$3:$AF$219,10,FALSE)),0,(VLOOKUP($A625,'Spring 2023 PVI'!$B$3:$AF$219,10,FALSE)))</f>
        <v>0</v>
      </c>
      <c r="S625" s="231">
        <f>IF(ISNA(VLOOKUP($A625,'Summer 2023 PVI'!$B$2:$AF$216,10,FALSE)),0,(VLOOKUP($A625,'Summer 2023 PVI'!$B$2:$AF$216,10,FALSE)))</f>
        <v>0</v>
      </c>
      <c r="T625" s="231">
        <f>IF(ISNA(VLOOKUP($A625,'Autumn 2023 PVI'!$B$2:$AH$214,10,FALSE)),0,(VLOOKUP($A625,'Autumn 2023 PVI'!$B$2:$AH$214,10,FALSE)))</f>
        <v>0</v>
      </c>
      <c r="U625" s="231">
        <f>IF(ISNA(VLOOKUP($A625,'Spring 2023 PVI'!$B$3:$AF$219,26,FALSE)),0,(VLOOKUP($A625,'Spring 2023 PVI'!$B$3:$AF$219,26,FALSE)))</f>
        <v>0</v>
      </c>
      <c r="V625" s="231">
        <f>IF(ISNA(VLOOKUP($A625,'Spring 2023 PVI'!$B$3:$AF$219,26,FALSE)),0,(VLOOKUP($A625,'Spring 2023 PVI'!$B$3:$AF$219,26,FALSE)))</f>
        <v>0</v>
      </c>
      <c r="W625" s="231">
        <f>IF(ISNA(VLOOKUP($A625,'Spring 2023 PVI'!$B$3:$AF$219,26,FALSE)),0,(VLOOKUP($A625,'Spring 2023 PVI'!$B$3:$AF$219,26,FALSE)))</f>
        <v>0</v>
      </c>
      <c r="X625" s="231">
        <f>IF(ISNA(VLOOKUP($A625,'Spring 2023 PVI'!$B$3:$AF$219,27,FALSE)),0,(VLOOKUP($A625,'Spring 2023 PVI'!$B$3:$AF$219,27,FALSE)))</f>
        <v>0</v>
      </c>
      <c r="Y625" s="231">
        <f>IF(ISNA(VLOOKUP($A625,'Spring 2023 PVI'!$B$3:$AF$219,27,FALSE)),0,(VLOOKUP($A625,'Spring 2023 PVI'!$B$3:$AF$219,27,FALSE)))</f>
        <v>0</v>
      </c>
      <c r="Z625" s="231">
        <f>IF(ISNA(VLOOKUP($A625,'Spring 2023 PVI'!$B$3:$AF$219,27,FALSE)),0,(VLOOKUP($A625,'Spring 2023 PVI'!$B$3:$AF$219,27,FALSE)))</f>
        <v>0</v>
      </c>
      <c r="AA625" s="231">
        <f>IF(ISNA(VLOOKUP($A625,'Spring 2023 PVI'!$B$3:$AF$219,28,FALSE)),0,(VLOOKUP($A625,'Spring 2023 PVI'!$B$3:$AF$219,28,FALSE)))</f>
        <v>0</v>
      </c>
      <c r="AB625" s="231">
        <f>IF(ISNA(VLOOKUP($A625,'Spring 2023 PVI'!$B$3:$AF$219,28,FALSE)),0,(VLOOKUP($A625,'Spring 2023 PVI'!$B$3:$AF$219,28,FALSE)))</f>
        <v>0</v>
      </c>
      <c r="AC625" s="231">
        <f>IF(ISNA(VLOOKUP($A625,'Spring 2023 PVI'!$B$3:$AF$219,28,FALSE)),0,(VLOOKUP($A625,'Spring 2023 PVI'!$B$3:$AF$219,28,FALSE)))</f>
        <v>0</v>
      </c>
      <c r="AD625" s="384">
        <f t="shared" si="236"/>
        <v>0</v>
      </c>
      <c r="AE625" s="403">
        <v>0</v>
      </c>
      <c r="AF625" s="403">
        <v>0</v>
      </c>
      <c r="AG625" s="403">
        <v>0</v>
      </c>
      <c r="AH625" s="384">
        <f t="shared" si="243"/>
        <v>0</v>
      </c>
      <c r="AI625" s="384">
        <f t="shared" si="244"/>
        <v>0</v>
      </c>
      <c r="AJ625" s="384">
        <f t="shared" si="245"/>
        <v>0</v>
      </c>
      <c r="AK625" s="384">
        <f t="shared" si="237"/>
        <v>0</v>
      </c>
      <c r="AL625" s="403">
        <f>IF(ISNA(VLOOKUP($A625,'Spring 2023 PVI'!$B635:$AD635,29,FALSE)),0,(VLOOKUP($A625,'Spring 2023 PVI'!$B635:$AD635,29,FALSE)))</f>
        <v>0</v>
      </c>
      <c r="AM625" s="403">
        <f>IF(ISNA(VLOOKUP($A625,'Spring 2023 PVI'!$B635:$AZ635,30,FALSE)),0,(VLOOKUP($A625,'Spring 2023 PVI'!$B635:$AZ635,30,FALSE)))</f>
        <v>0</v>
      </c>
      <c r="AN625" s="402">
        <f t="shared" si="238"/>
        <v>0</v>
      </c>
      <c r="AO625" s="404">
        <f t="shared" si="239"/>
        <v>0</v>
      </c>
      <c r="AP625" s="384">
        <f t="shared" si="240"/>
        <v>0</v>
      </c>
      <c r="AQ625" s="403"/>
      <c r="AR625" s="403" t="e">
        <f>VLOOKUP($A625,'Data EYFSS Indica'!$C:$AQ,27,0)</f>
        <v>#N/A</v>
      </c>
      <c r="AS625" s="403" t="e">
        <f>VLOOKUP($A625,'Data EYFSS Indica'!$C:$AQ,28,0)</f>
        <v>#N/A</v>
      </c>
      <c r="AT625" s="409" t="e">
        <f t="shared" si="241"/>
        <v>#N/A</v>
      </c>
      <c r="AU625" s="409" t="e">
        <f>(VLOOKUP($A625,'Data EYFSS Indica'!$C:$AQ,24,0))/3.2*AU$3</f>
        <v>#N/A</v>
      </c>
      <c r="AV625" s="413" t="e">
        <f t="shared" si="242"/>
        <v>#N/A</v>
      </c>
      <c r="AW625" s="410" t="e">
        <f t="shared" si="232"/>
        <v>#N/A</v>
      </c>
      <c r="AX625" s="410" t="e">
        <f t="shared" si="233"/>
        <v>#N/A</v>
      </c>
      <c r="AY625" s="410" t="e">
        <f t="shared" si="234"/>
        <v>#N/A</v>
      </c>
      <c r="AZ625" s="642">
        <f>(SUMIF('Spring 2023 School'!B:B,Budget!A625,'Spring 2023 School'!AG:AG)+SUMIF('Summer 2023 School'!B:B,Budget!A625,'Summer 2023 School'!AG:AG)+SUMIF('Autumn 2023 School'!B:B,Budget!A625,'Autumn 2023 School'!AG:AG))</f>
        <v>0</v>
      </c>
      <c r="BA625" s="410">
        <f t="shared" si="235"/>
        <v>0</v>
      </c>
      <c r="BI625">
        <f t="shared" si="246"/>
        <v>0</v>
      </c>
      <c r="BJ625">
        <f t="shared" si="247"/>
        <v>0</v>
      </c>
      <c r="BK625">
        <f t="shared" si="248"/>
        <v>0</v>
      </c>
    </row>
    <row r="626" spans="1:63" x14ac:dyDescent="0.35">
      <c r="A626" s="231">
        <v>51977</v>
      </c>
      <c r="B626" t="s">
        <v>734</v>
      </c>
      <c r="C626" s="231">
        <f>IF(ISNA(VLOOKUP($A626,'Spring 2023 PVI'!$B$3:$AF$220,6,FALSE)),0,(VLOOKUP($A626,'Spring 2023 PVI'!$B$3:$AF$220,6,FALSE)))</f>
        <v>0</v>
      </c>
      <c r="D626" s="231">
        <f>IF(ISNA(VLOOKUP($A626,'Summer 2023 PVI'!$B$2:$AF$217,6,FALSE)),0,(VLOOKUP($A626,'Summer 2023 PVI'!$B$2:$AF$217,6,FALSE)))</f>
        <v>0</v>
      </c>
      <c r="E626" s="231">
        <f>IF(ISNA(VLOOKUP($A626,'Autumn 2023 PVI'!$B$2:$AH$214,6,FALSE)),0,(VLOOKUP($A626,'Autumn 2023 PVI'!$B$2:$AH$214,6,FALSE)))</f>
        <v>0</v>
      </c>
      <c r="F626" s="231">
        <f>IF(ISNA(VLOOKUP($A626,'Spring 2023 PVI'!$B$3:$AF$219,9,FALSE)),0,(VLOOKUP($A626,'Spring 2023 PVI'!$B$3:$AF$219,8,FALSE)))</f>
        <v>0</v>
      </c>
      <c r="G626" s="231">
        <f>IF(ISNA(VLOOKUP($A626,'Summer 2023 PVI'!$B$2:$AF$216,9,FALSE)),0,(VLOOKUP($A626,'Summer 2023 PVI'!$B$2:$AF$216,8,FALSE)))</f>
        <v>0</v>
      </c>
      <c r="H626" s="231">
        <f>IF(ISNA(VLOOKUP($A626,'Autumn 2023 PVI'!$B$2:$AH$214,9,FALSE)),0,(VLOOKUP($A626,'Autumn 2023 PVI'!$B$2:$AH$214,9,FALSE)))</f>
        <v>0</v>
      </c>
      <c r="I626" s="231">
        <f>IF(ISNA(VLOOKUP($A626,'Spring 2023 PVI'!$B$3:$AF$219,13,FALSE)),0,(VLOOKUP($A626,'Spring 2023 PVI'!$B$3:$AF$219,13,FALSE)))</f>
        <v>0</v>
      </c>
      <c r="J626" s="231">
        <f>IF(ISNA(VLOOKUP($A626,'Summer 2023 PVI'!$B$2:$AF$216,13,FALSE)),0,(VLOOKUP($A626,'Summer 2023 PVI'!$B$2:$AF$216,13,FALSE)))</f>
        <v>0</v>
      </c>
      <c r="K626" s="231">
        <f>IF(ISNA(VLOOKUP($A626,'Autumn 2023 PVI'!$B$2:$AH$214,13,FALSE)),0,(VLOOKUP($A626,'Autumn 2023 PVI'!$B$2:$AH$214,13,FALSE)))</f>
        <v>0</v>
      </c>
      <c r="L626" s="231">
        <f>IF(ISNA(VLOOKUP($A626,'Spring 2023 PVI'!$B$3:$AF$219,16,FALSE)),0,(VLOOKUP($A626,'Spring 2023 PVI'!$B$3:$AF$219,16,FALSE)))</f>
        <v>0</v>
      </c>
      <c r="M626" s="231">
        <f>IF(ISNA(VLOOKUP($A626,'Summer 2023 PVI'!$B$2:$AF$216,16,FALSE)),0,(VLOOKUP($A626,'Summer 2023 PVI'!$B$2:$AF$216,16,FALSE)))</f>
        <v>0</v>
      </c>
      <c r="N626" s="231">
        <f>IF(ISNA(VLOOKUP($A626,'Autumn 2023 PVI'!$B$2:$AH$214,16,FALSE)),0,(VLOOKUP($A626,'Autumn 2023 PVI'!$B$2:$AH$214,16,FALSE)))</f>
        <v>0</v>
      </c>
      <c r="O626" s="231">
        <f>IF(ISNA(VLOOKUP($A626,'Spring 2023 PVI'!$B$3:$AF$219,3,FALSE)),0,(VLOOKUP($A626,'Spring 2023 PVI'!$B$3:$AF$219,3,FALSE)))</f>
        <v>0</v>
      </c>
      <c r="P626" s="231">
        <f>IF(ISNA(VLOOKUP($A626,'Summer 2023 PVI'!$B$3:$AF$216,3,FALSE)),0,(VLOOKUP($A626,'Summer 2023 PVI'!$B$2:$AF$216,3,FALSE)))</f>
        <v>0</v>
      </c>
      <c r="Q626" s="231">
        <f>IF(ISNA(VLOOKUP($A626,'Autumn 2023 PVI'!$B$2:$AF$214,3,FALSE)),0,(VLOOKUP($A626,'Autumn 2023 PVI'!$B$2:$AF$214,3,FALSE)))</f>
        <v>0</v>
      </c>
      <c r="R626" s="231">
        <f>IF(ISNA(VLOOKUP($A626,'Spring 2023 PVI'!$B$3:$AF$219,10,FALSE)),0,(VLOOKUP($A626,'Spring 2023 PVI'!$B$3:$AF$219,10,FALSE)))</f>
        <v>0</v>
      </c>
      <c r="S626" s="231">
        <f>IF(ISNA(VLOOKUP($A626,'Summer 2023 PVI'!$B$2:$AF$216,10,FALSE)),0,(VLOOKUP($A626,'Summer 2023 PVI'!$B$2:$AF$216,10,FALSE)))</f>
        <v>0</v>
      </c>
      <c r="T626" s="231">
        <f>IF(ISNA(VLOOKUP($A626,'Autumn 2023 PVI'!$B$2:$AH$214,10,FALSE)),0,(VLOOKUP($A626,'Autumn 2023 PVI'!$B$2:$AH$214,10,FALSE)))</f>
        <v>0</v>
      </c>
      <c r="U626" s="231">
        <f>IF(ISNA(VLOOKUP($A626,'Spring 2023 PVI'!$B$3:$AF$219,26,FALSE)),0,(VLOOKUP($A626,'Spring 2023 PVI'!$B$3:$AF$219,26,FALSE)))</f>
        <v>0</v>
      </c>
      <c r="V626" s="231">
        <f>IF(ISNA(VLOOKUP($A626,'Spring 2023 PVI'!$B$3:$AF$219,26,FALSE)),0,(VLOOKUP($A626,'Spring 2023 PVI'!$B$3:$AF$219,26,FALSE)))</f>
        <v>0</v>
      </c>
      <c r="W626" s="231">
        <f>IF(ISNA(VLOOKUP($A626,'Spring 2023 PVI'!$B$3:$AF$219,26,FALSE)),0,(VLOOKUP($A626,'Spring 2023 PVI'!$B$3:$AF$219,26,FALSE)))</f>
        <v>0</v>
      </c>
      <c r="X626" s="231">
        <f>IF(ISNA(VLOOKUP($A626,'Spring 2023 PVI'!$B$3:$AF$219,27,FALSE)),0,(VLOOKUP($A626,'Spring 2023 PVI'!$B$3:$AF$219,27,FALSE)))</f>
        <v>0</v>
      </c>
      <c r="Y626" s="231">
        <f>IF(ISNA(VLOOKUP($A626,'Spring 2023 PVI'!$B$3:$AF$219,27,FALSE)),0,(VLOOKUP($A626,'Spring 2023 PVI'!$B$3:$AF$219,27,FALSE)))</f>
        <v>0</v>
      </c>
      <c r="Z626" s="231">
        <f>IF(ISNA(VLOOKUP($A626,'Spring 2023 PVI'!$B$3:$AF$219,27,FALSE)),0,(VLOOKUP($A626,'Spring 2023 PVI'!$B$3:$AF$219,27,FALSE)))</f>
        <v>0</v>
      </c>
      <c r="AA626" s="231">
        <f>IF(ISNA(VLOOKUP($A626,'Spring 2023 PVI'!$B$3:$AF$219,28,FALSE)),0,(VLOOKUP($A626,'Spring 2023 PVI'!$B$3:$AF$219,28,FALSE)))</f>
        <v>0</v>
      </c>
      <c r="AB626" s="231">
        <f>IF(ISNA(VLOOKUP($A626,'Spring 2023 PVI'!$B$3:$AF$219,28,FALSE)),0,(VLOOKUP($A626,'Spring 2023 PVI'!$B$3:$AF$219,28,FALSE)))</f>
        <v>0</v>
      </c>
      <c r="AC626" s="231">
        <f>IF(ISNA(VLOOKUP($A626,'Spring 2023 PVI'!$B$3:$AF$219,28,FALSE)),0,(VLOOKUP($A626,'Spring 2023 PVI'!$B$3:$AF$219,28,FALSE)))</f>
        <v>0</v>
      </c>
      <c r="AD626" s="384">
        <f t="shared" si="236"/>
        <v>0</v>
      </c>
      <c r="AE626" s="403">
        <v>15</v>
      </c>
      <c r="AF626" s="403">
        <v>0</v>
      </c>
      <c r="AG626" s="403">
        <v>0</v>
      </c>
      <c r="AH626" s="384">
        <f t="shared" si="243"/>
        <v>347.7</v>
      </c>
      <c r="AI626" s="384">
        <f t="shared" si="244"/>
        <v>0</v>
      </c>
      <c r="AJ626" s="384">
        <f t="shared" si="245"/>
        <v>0</v>
      </c>
      <c r="AK626" s="384">
        <f t="shared" si="237"/>
        <v>347.7</v>
      </c>
      <c r="AL626" s="403">
        <f>IF(ISNA(VLOOKUP($A626,'Spring 2023 PVI'!$B636:$AD636,29,FALSE)),0,(VLOOKUP($A626,'Spring 2023 PVI'!$B636:$AD636,29,FALSE)))</f>
        <v>0</v>
      </c>
      <c r="AM626" s="403">
        <f>IF(ISNA(VLOOKUP($A626,'Spring 2023 PVI'!$B636:$AZ636,30,FALSE)),0,(VLOOKUP($A626,'Spring 2023 PVI'!$B636:$AZ636,30,FALSE)))</f>
        <v>0</v>
      </c>
      <c r="AN626" s="402">
        <f t="shared" si="238"/>
        <v>0</v>
      </c>
      <c r="AO626" s="404">
        <f t="shared" si="239"/>
        <v>0</v>
      </c>
      <c r="AP626" s="384">
        <f t="shared" si="240"/>
        <v>347.7</v>
      </c>
      <c r="AQ626" s="403"/>
      <c r="AR626" s="403" t="e">
        <f>VLOOKUP($A626,'Data EYFSS Indica'!$C:$AQ,27,0)</f>
        <v>#N/A</v>
      </c>
      <c r="AS626" s="403" t="e">
        <f>VLOOKUP($A626,'Data EYFSS Indica'!$C:$AQ,28,0)</f>
        <v>#N/A</v>
      </c>
      <c r="AT626" s="409" t="e">
        <f t="shared" si="241"/>
        <v>#N/A</v>
      </c>
      <c r="AU626" s="409" t="e">
        <f>(VLOOKUP($A626,'Data EYFSS Indica'!$C:$AQ,24,0))/3.2*AU$3</f>
        <v>#N/A</v>
      </c>
      <c r="AV626" s="413" t="e">
        <f t="shared" si="242"/>
        <v>#N/A</v>
      </c>
      <c r="AW626" s="410" t="e">
        <f t="shared" si="232"/>
        <v>#N/A</v>
      </c>
      <c r="AX626" s="410" t="e">
        <f t="shared" si="233"/>
        <v>#N/A</v>
      </c>
      <c r="AY626" s="410" t="e">
        <f t="shared" si="234"/>
        <v>#N/A</v>
      </c>
      <c r="AZ626" s="642">
        <f>(SUMIF('Spring 2023 School'!B:B,Budget!A626,'Spring 2023 School'!AG:AG)+SUMIF('Summer 2023 School'!B:B,Budget!A626,'Summer 2023 School'!AG:AG)+SUMIF('Autumn 2023 School'!B:B,Budget!A626,'Autumn 2023 School'!AG:AG))</f>
        <v>0</v>
      </c>
      <c r="BA626" s="410">
        <f t="shared" si="235"/>
        <v>0</v>
      </c>
      <c r="BI626">
        <f t="shared" si="246"/>
        <v>225</v>
      </c>
      <c r="BJ626">
        <f t="shared" si="247"/>
        <v>0</v>
      </c>
      <c r="BK626">
        <f t="shared" si="248"/>
        <v>0</v>
      </c>
    </row>
    <row r="627" spans="1:63" x14ac:dyDescent="0.35">
      <c r="A627" s="231">
        <v>51981</v>
      </c>
      <c r="B627" t="s">
        <v>735</v>
      </c>
      <c r="C627" s="231">
        <f>IF(ISNA(VLOOKUP($A627,'Spring 2023 PVI'!$B$3:$AF$220,6,FALSE)),0,(VLOOKUP($A627,'Spring 2023 PVI'!$B$3:$AF$220,6,FALSE)))</f>
        <v>0</v>
      </c>
      <c r="D627" s="231">
        <f>IF(ISNA(VLOOKUP($A627,'Summer 2023 PVI'!$B$2:$AF$217,6,FALSE)),0,(VLOOKUP($A627,'Summer 2023 PVI'!$B$2:$AF$217,6,FALSE)))</f>
        <v>0</v>
      </c>
      <c r="E627" s="231">
        <f>IF(ISNA(VLOOKUP($A627,'Autumn 2023 PVI'!$B$2:$AH$214,6,FALSE)),0,(VLOOKUP($A627,'Autumn 2023 PVI'!$B$2:$AH$214,6,FALSE)))</f>
        <v>0</v>
      </c>
      <c r="F627" s="231">
        <f>IF(ISNA(VLOOKUP($A627,'Spring 2023 PVI'!$B$3:$AF$219,9,FALSE)),0,(VLOOKUP($A627,'Spring 2023 PVI'!$B$3:$AF$219,8,FALSE)))</f>
        <v>0</v>
      </c>
      <c r="G627" s="231">
        <f>IF(ISNA(VLOOKUP($A627,'Summer 2023 PVI'!$B$2:$AF$216,9,FALSE)),0,(VLOOKUP($A627,'Summer 2023 PVI'!$B$2:$AF$216,8,FALSE)))</f>
        <v>0</v>
      </c>
      <c r="H627" s="231">
        <f>IF(ISNA(VLOOKUP($A627,'Autumn 2023 PVI'!$B$2:$AH$214,9,FALSE)),0,(VLOOKUP($A627,'Autumn 2023 PVI'!$B$2:$AH$214,9,FALSE)))</f>
        <v>0</v>
      </c>
      <c r="I627" s="231">
        <f>IF(ISNA(VLOOKUP($A627,'Spring 2023 PVI'!$B$3:$AF$219,13,FALSE)),0,(VLOOKUP($A627,'Spring 2023 PVI'!$B$3:$AF$219,13,FALSE)))</f>
        <v>0</v>
      </c>
      <c r="J627" s="231">
        <f>IF(ISNA(VLOOKUP($A627,'Summer 2023 PVI'!$B$2:$AF$216,13,FALSE)),0,(VLOOKUP($A627,'Summer 2023 PVI'!$B$2:$AF$216,13,FALSE)))</f>
        <v>0</v>
      </c>
      <c r="K627" s="231">
        <f>IF(ISNA(VLOOKUP($A627,'Autumn 2023 PVI'!$B$2:$AH$214,13,FALSE)),0,(VLOOKUP($A627,'Autumn 2023 PVI'!$B$2:$AH$214,13,FALSE)))</f>
        <v>0</v>
      </c>
      <c r="L627" s="231">
        <f>IF(ISNA(VLOOKUP($A627,'Spring 2023 PVI'!$B$3:$AF$219,16,FALSE)),0,(VLOOKUP($A627,'Spring 2023 PVI'!$B$3:$AF$219,16,FALSE)))</f>
        <v>0</v>
      </c>
      <c r="M627" s="231">
        <f>IF(ISNA(VLOOKUP($A627,'Summer 2023 PVI'!$B$2:$AF$216,16,FALSE)),0,(VLOOKUP($A627,'Summer 2023 PVI'!$B$2:$AF$216,16,FALSE)))</f>
        <v>0</v>
      </c>
      <c r="N627" s="231">
        <f>IF(ISNA(VLOOKUP($A627,'Autumn 2023 PVI'!$B$2:$AH$214,16,FALSE)),0,(VLOOKUP($A627,'Autumn 2023 PVI'!$B$2:$AH$214,16,FALSE)))</f>
        <v>0</v>
      </c>
      <c r="O627" s="231">
        <f>IF(ISNA(VLOOKUP($A627,'Spring 2023 PVI'!$B$3:$AF$219,3,FALSE)),0,(VLOOKUP($A627,'Spring 2023 PVI'!$B$3:$AF$219,3,FALSE)))</f>
        <v>0</v>
      </c>
      <c r="P627" s="231">
        <f>IF(ISNA(VLOOKUP($A627,'Summer 2023 PVI'!$B$3:$AF$216,3,FALSE)),0,(VLOOKUP($A627,'Summer 2023 PVI'!$B$2:$AF$216,3,FALSE)))</f>
        <v>0</v>
      </c>
      <c r="Q627" s="231">
        <f>IF(ISNA(VLOOKUP($A627,'Autumn 2023 PVI'!$B$2:$AF$214,3,FALSE)),0,(VLOOKUP($A627,'Autumn 2023 PVI'!$B$2:$AF$214,3,FALSE)))</f>
        <v>0</v>
      </c>
      <c r="R627" s="231">
        <f>IF(ISNA(VLOOKUP($A627,'Spring 2023 PVI'!$B$3:$AF$219,10,FALSE)),0,(VLOOKUP($A627,'Spring 2023 PVI'!$B$3:$AF$219,10,FALSE)))</f>
        <v>0</v>
      </c>
      <c r="S627" s="231">
        <f>IF(ISNA(VLOOKUP($A627,'Summer 2023 PVI'!$B$2:$AF$216,10,FALSE)),0,(VLOOKUP($A627,'Summer 2023 PVI'!$B$2:$AF$216,10,FALSE)))</f>
        <v>0</v>
      </c>
      <c r="T627" s="231">
        <f>IF(ISNA(VLOOKUP($A627,'Autumn 2023 PVI'!$B$2:$AH$214,10,FALSE)),0,(VLOOKUP($A627,'Autumn 2023 PVI'!$B$2:$AH$214,10,FALSE)))</f>
        <v>0</v>
      </c>
      <c r="U627" s="231">
        <f>IF(ISNA(VLOOKUP($A627,'Spring 2023 PVI'!$B$3:$AF$219,26,FALSE)),0,(VLOOKUP($A627,'Spring 2023 PVI'!$B$3:$AF$219,26,FALSE)))</f>
        <v>0</v>
      </c>
      <c r="V627" s="231">
        <f>IF(ISNA(VLOOKUP($A627,'Spring 2023 PVI'!$B$3:$AF$219,26,FALSE)),0,(VLOOKUP($A627,'Spring 2023 PVI'!$B$3:$AF$219,26,FALSE)))</f>
        <v>0</v>
      </c>
      <c r="W627" s="231">
        <f>IF(ISNA(VLOOKUP($A627,'Spring 2023 PVI'!$B$3:$AF$219,26,FALSE)),0,(VLOOKUP($A627,'Spring 2023 PVI'!$B$3:$AF$219,26,FALSE)))</f>
        <v>0</v>
      </c>
      <c r="X627" s="231">
        <f>IF(ISNA(VLOOKUP($A627,'Spring 2023 PVI'!$B$3:$AF$219,27,FALSE)),0,(VLOOKUP($A627,'Spring 2023 PVI'!$B$3:$AF$219,27,FALSE)))</f>
        <v>0</v>
      </c>
      <c r="Y627" s="231">
        <f>IF(ISNA(VLOOKUP($A627,'Spring 2023 PVI'!$B$3:$AF$219,27,FALSE)),0,(VLOOKUP($A627,'Spring 2023 PVI'!$B$3:$AF$219,27,FALSE)))</f>
        <v>0</v>
      </c>
      <c r="Z627" s="231">
        <f>IF(ISNA(VLOOKUP($A627,'Spring 2023 PVI'!$B$3:$AF$219,27,FALSE)),0,(VLOOKUP($A627,'Spring 2023 PVI'!$B$3:$AF$219,27,FALSE)))</f>
        <v>0</v>
      </c>
      <c r="AA627" s="231">
        <f>IF(ISNA(VLOOKUP($A627,'Spring 2023 PVI'!$B$3:$AF$219,28,FALSE)),0,(VLOOKUP($A627,'Spring 2023 PVI'!$B$3:$AF$219,28,FALSE)))</f>
        <v>0</v>
      </c>
      <c r="AB627" s="231">
        <f>IF(ISNA(VLOOKUP($A627,'Spring 2023 PVI'!$B$3:$AF$219,28,FALSE)),0,(VLOOKUP($A627,'Spring 2023 PVI'!$B$3:$AF$219,28,FALSE)))</f>
        <v>0</v>
      </c>
      <c r="AC627" s="231">
        <f>IF(ISNA(VLOOKUP($A627,'Spring 2023 PVI'!$B$3:$AF$219,28,FALSE)),0,(VLOOKUP($A627,'Spring 2023 PVI'!$B$3:$AF$219,28,FALSE)))</f>
        <v>0</v>
      </c>
      <c r="AD627" s="384">
        <f t="shared" si="236"/>
        <v>0</v>
      </c>
      <c r="AE627" s="403">
        <v>180</v>
      </c>
      <c r="AF627" s="403">
        <v>120</v>
      </c>
      <c r="AG627" s="403">
        <v>90</v>
      </c>
      <c r="AH627" s="384">
        <f t="shared" si="243"/>
        <v>4172.3999999999996</v>
      </c>
      <c r="AI627" s="384">
        <f t="shared" si="244"/>
        <v>1322.3999999999999</v>
      </c>
      <c r="AJ627" s="384">
        <f t="shared" si="245"/>
        <v>273.60000000000002</v>
      </c>
      <c r="AK627" s="384">
        <f t="shared" si="237"/>
        <v>5768.4</v>
      </c>
      <c r="AL627" s="403">
        <f>IF(ISNA(VLOOKUP($A627,'Spring 2023 PVI'!$B637:$AD637,29,FALSE)),0,(VLOOKUP($A627,'Spring 2023 PVI'!$B637:$AD637,29,FALSE)))</f>
        <v>0</v>
      </c>
      <c r="AM627" s="403">
        <f>IF(ISNA(VLOOKUP($A627,'Spring 2023 PVI'!$B637:$AZ637,30,FALSE)),0,(VLOOKUP($A627,'Spring 2023 PVI'!$B637:$AZ637,30,FALSE)))</f>
        <v>0</v>
      </c>
      <c r="AN627" s="402">
        <f t="shared" si="238"/>
        <v>0</v>
      </c>
      <c r="AO627" s="404">
        <f t="shared" si="239"/>
        <v>0</v>
      </c>
      <c r="AP627" s="384">
        <f t="shared" si="240"/>
        <v>5768.4</v>
      </c>
      <c r="AQ627" s="403"/>
      <c r="AR627" s="403" t="e">
        <f>VLOOKUP($A627,'Data EYFSS Indica'!$C:$AQ,27,0)</f>
        <v>#N/A</v>
      </c>
      <c r="AS627" s="403" t="e">
        <f>VLOOKUP($A627,'Data EYFSS Indica'!$C:$AQ,28,0)</f>
        <v>#N/A</v>
      </c>
      <c r="AT627" s="409" t="e">
        <f t="shared" si="241"/>
        <v>#N/A</v>
      </c>
      <c r="AU627" s="409" t="e">
        <f>(VLOOKUP($A627,'Data EYFSS Indica'!$C:$AQ,24,0))/3.2*AU$3</f>
        <v>#N/A</v>
      </c>
      <c r="AV627" s="413" t="e">
        <f t="shared" si="242"/>
        <v>#N/A</v>
      </c>
      <c r="AW627" s="410" t="e">
        <f t="shared" si="232"/>
        <v>#N/A</v>
      </c>
      <c r="AX627" s="410" t="e">
        <f t="shared" si="233"/>
        <v>#N/A</v>
      </c>
      <c r="AY627" s="410" t="e">
        <f t="shared" si="234"/>
        <v>#N/A</v>
      </c>
      <c r="AZ627" s="642">
        <f>(SUMIF('Spring 2023 School'!B:B,Budget!A627,'Spring 2023 School'!AG:AG)+SUMIF('Summer 2023 School'!B:B,Budget!A627,'Summer 2023 School'!AG:AG)+SUMIF('Autumn 2023 School'!B:B,Budget!A627,'Autumn 2023 School'!AG:AG))</f>
        <v>9</v>
      </c>
      <c r="BA627" s="410">
        <f t="shared" si="235"/>
        <v>8190</v>
      </c>
      <c r="BI627">
        <f t="shared" si="246"/>
        <v>2700</v>
      </c>
      <c r="BJ627">
        <f t="shared" si="247"/>
        <v>1800</v>
      </c>
      <c r="BK627">
        <f t="shared" si="248"/>
        <v>1350</v>
      </c>
    </row>
    <row r="628" spans="1:63" x14ac:dyDescent="0.35">
      <c r="A628" s="231">
        <v>51989</v>
      </c>
      <c r="B628" t="s">
        <v>736</v>
      </c>
      <c r="C628" s="231">
        <f>IF(ISNA(VLOOKUP($A628,'Spring 2023 PVI'!$B$3:$AF$220,6,FALSE)),0,(VLOOKUP($A628,'Spring 2023 PVI'!$B$3:$AF$220,6,FALSE)))</f>
        <v>0</v>
      </c>
      <c r="D628" s="231">
        <f>IF(ISNA(VLOOKUP($A628,'Summer 2023 PVI'!$B$2:$AF$217,6,FALSE)),0,(VLOOKUP($A628,'Summer 2023 PVI'!$B$2:$AF$217,6,FALSE)))</f>
        <v>0</v>
      </c>
      <c r="E628" s="231">
        <f>IF(ISNA(VLOOKUP($A628,'Autumn 2023 PVI'!$B$2:$AH$214,6,FALSE)),0,(VLOOKUP($A628,'Autumn 2023 PVI'!$B$2:$AH$214,6,FALSE)))</f>
        <v>0</v>
      </c>
      <c r="F628" s="231">
        <f>IF(ISNA(VLOOKUP($A628,'Spring 2023 PVI'!$B$3:$AF$219,9,FALSE)),0,(VLOOKUP($A628,'Spring 2023 PVI'!$B$3:$AF$219,8,FALSE)))</f>
        <v>0</v>
      </c>
      <c r="G628" s="231">
        <f>IF(ISNA(VLOOKUP($A628,'Summer 2023 PVI'!$B$2:$AF$216,9,FALSE)),0,(VLOOKUP($A628,'Summer 2023 PVI'!$B$2:$AF$216,8,FALSE)))</f>
        <v>0</v>
      </c>
      <c r="H628" s="231">
        <f>IF(ISNA(VLOOKUP($A628,'Autumn 2023 PVI'!$B$2:$AH$214,9,FALSE)),0,(VLOOKUP($A628,'Autumn 2023 PVI'!$B$2:$AH$214,9,FALSE)))</f>
        <v>0</v>
      </c>
      <c r="I628" s="231">
        <f>IF(ISNA(VLOOKUP($A628,'Spring 2023 PVI'!$B$3:$AF$219,13,FALSE)),0,(VLOOKUP($A628,'Spring 2023 PVI'!$B$3:$AF$219,13,FALSE)))</f>
        <v>0</v>
      </c>
      <c r="J628" s="231">
        <f>IF(ISNA(VLOOKUP($A628,'Summer 2023 PVI'!$B$2:$AF$216,13,FALSE)),0,(VLOOKUP($A628,'Summer 2023 PVI'!$B$2:$AF$216,13,FALSE)))</f>
        <v>0</v>
      </c>
      <c r="K628" s="231">
        <f>IF(ISNA(VLOOKUP($A628,'Autumn 2023 PVI'!$B$2:$AH$214,13,FALSE)),0,(VLOOKUP($A628,'Autumn 2023 PVI'!$B$2:$AH$214,13,FALSE)))</f>
        <v>0</v>
      </c>
      <c r="L628" s="231">
        <f>IF(ISNA(VLOOKUP($A628,'Spring 2023 PVI'!$B$3:$AF$219,16,FALSE)),0,(VLOOKUP($A628,'Spring 2023 PVI'!$B$3:$AF$219,16,FALSE)))</f>
        <v>0</v>
      </c>
      <c r="M628" s="231">
        <f>IF(ISNA(VLOOKUP($A628,'Summer 2023 PVI'!$B$2:$AF$216,16,FALSE)),0,(VLOOKUP($A628,'Summer 2023 PVI'!$B$2:$AF$216,16,FALSE)))</f>
        <v>0</v>
      </c>
      <c r="N628" s="231">
        <f>IF(ISNA(VLOOKUP($A628,'Autumn 2023 PVI'!$B$2:$AH$214,16,FALSE)),0,(VLOOKUP($A628,'Autumn 2023 PVI'!$B$2:$AH$214,16,FALSE)))</f>
        <v>0</v>
      </c>
      <c r="O628" s="231">
        <f>IF(ISNA(VLOOKUP($A628,'Spring 2023 PVI'!$B$3:$AF$219,3,FALSE)),0,(VLOOKUP($A628,'Spring 2023 PVI'!$B$3:$AF$219,3,FALSE)))</f>
        <v>0</v>
      </c>
      <c r="P628" s="231">
        <f>IF(ISNA(VLOOKUP($A628,'Summer 2023 PVI'!$B$3:$AF$216,3,FALSE)),0,(VLOOKUP($A628,'Summer 2023 PVI'!$B$2:$AF$216,3,FALSE)))</f>
        <v>0</v>
      </c>
      <c r="Q628" s="231">
        <f>IF(ISNA(VLOOKUP($A628,'Autumn 2023 PVI'!$B$2:$AF$214,3,FALSE)),0,(VLOOKUP($A628,'Autumn 2023 PVI'!$B$2:$AF$214,3,FALSE)))</f>
        <v>0</v>
      </c>
      <c r="R628" s="231">
        <f>IF(ISNA(VLOOKUP($A628,'Spring 2023 PVI'!$B$3:$AF$219,10,FALSE)),0,(VLOOKUP($A628,'Spring 2023 PVI'!$B$3:$AF$219,10,FALSE)))</f>
        <v>0</v>
      </c>
      <c r="S628" s="231">
        <f>IF(ISNA(VLOOKUP($A628,'Summer 2023 PVI'!$B$2:$AF$216,10,FALSE)),0,(VLOOKUP($A628,'Summer 2023 PVI'!$B$2:$AF$216,10,FALSE)))</f>
        <v>0</v>
      </c>
      <c r="T628" s="231">
        <f>IF(ISNA(VLOOKUP($A628,'Autumn 2023 PVI'!$B$2:$AH$214,10,FALSE)),0,(VLOOKUP($A628,'Autumn 2023 PVI'!$B$2:$AH$214,10,FALSE)))</f>
        <v>0</v>
      </c>
      <c r="U628" s="231">
        <f>IF(ISNA(VLOOKUP($A628,'Spring 2023 PVI'!$B$3:$AF$219,26,FALSE)),0,(VLOOKUP($A628,'Spring 2023 PVI'!$B$3:$AF$219,26,FALSE)))</f>
        <v>0</v>
      </c>
      <c r="V628" s="231">
        <f>IF(ISNA(VLOOKUP($A628,'Spring 2023 PVI'!$B$3:$AF$219,26,FALSE)),0,(VLOOKUP($A628,'Spring 2023 PVI'!$B$3:$AF$219,26,FALSE)))</f>
        <v>0</v>
      </c>
      <c r="W628" s="231">
        <f>IF(ISNA(VLOOKUP($A628,'Spring 2023 PVI'!$B$3:$AF$219,26,FALSE)),0,(VLOOKUP($A628,'Spring 2023 PVI'!$B$3:$AF$219,26,FALSE)))</f>
        <v>0</v>
      </c>
      <c r="X628" s="231">
        <f>IF(ISNA(VLOOKUP($A628,'Spring 2023 PVI'!$B$3:$AF$219,27,FALSE)),0,(VLOOKUP($A628,'Spring 2023 PVI'!$B$3:$AF$219,27,FALSE)))</f>
        <v>0</v>
      </c>
      <c r="Y628" s="231">
        <f>IF(ISNA(VLOOKUP($A628,'Spring 2023 PVI'!$B$3:$AF$219,27,FALSE)),0,(VLOOKUP($A628,'Spring 2023 PVI'!$B$3:$AF$219,27,FALSE)))</f>
        <v>0</v>
      </c>
      <c r="Z628" s="231">
        <f>IF(ISNA(VLOOKUP($A628,'Spring 2023 PVI'!$B$3:$AF$219,27,FALSE)),0,(VLOOKUP($A628,'Spring 2023 PVI'!$B$3:$AF$219,27,FALSE)))</f>
        <v>0</v>
      </c>
      <c r="AA628" s="231">
        <f>IF(ISNA(VLOOKUP($A628,'Spring 2023 PVI'!$B$3:$AF$219,28,FALSE)),0,(VLOOKUP($A628,'Spring 2023 PVI'!$B$3:$AF$219,28,FALSE)))</f>
        <v>0</v>
      </c>
      <c r="AB628" s="231">
        <f>IF(ISNA(VLOOKUP($A628,'Spring 2023 PVI'!$B$3:$AF$219,28,FALSE)),0,(VLOOKUP($A628,'Spring 2023 PVI'!$B$3:$AF$219,28,FALSE)))</f>
        <v>0</v>
      </c>
      <c r="AC628" s="231">
        <f>IF(ISNA(VLOOKUP($A628,'Spring 2023 PVI'!$B$3:$AF$219,28,FALSE)),0,(VLOOKUP($A628,'Spring 2023 PVI'!$B$3:$AF$219,28,FALSE)))</f>
        <v>0</v>
      </c>
      <c r="AD628" s="384">
        <f t="shared" si="236"/>
        <v>0</v>
      </c>
      <c r="AE628" s="403">
        <v>0</v>
      </c>
      <c r="AF628" s="403">
        <v>15</v>
      </c>
      <c r="AG628" s="403">
        <v>15</v>
      </c>
      <c r="AH628" s="384">
        <f t="shared" si="243"/>
        <v>0</v>
      </c>
      <c r="AI628" s="384">
        <f t="shared" si="244"/>
        <v>165.29999999999998</v>
      </c>
      <c r="AJ628" s="384">
        <f t="shared" si="245"/>
        <v>45.6</v>
      </c>
      <c r="AK628" s="384">
        <f t="shared" si="237"/>
        <v>210.89999999999998</v>
      </c>
      <c r="AL628" s="403">
        <f>IF(ISNA(VLOOKUP($A628,'Spring 2023 PVI'!$B638:$AD638,29,FALSE)),0,(VLOOKUP($A628,'Spring 2023 PVI'!$B638:$AD638,29,FALSE)))</f>
        <v>0</v>
      </c>
      <c r="AM628" s="403">
        <f>IF(ISNA(VLOOKUP($A628,'Spring 2023 PVI'!$B638:$AZ638,30,FALSE)),0,(VLOOKUP($A628,'Spring 2023 PVI'!$B638:$AZ638,30,FALSE)))</f>
        <v>0</v>
      </c>
      <c r="AN628" s="402">
        <f t="shared" si="238"/>
        <v>0</v>
      </c>
      <c r="AO628" s="404">
        <f t="shared" si="239"/>
        <v>0</v>
      </c>
      <c r="AP628" s="384">
        <f t="shared" si="240"/>
        <v>210.89999999999998</v>
      </c>
      <c r="AQ628" s="403"/>
      <c r="AR628" s="403" t="e">
        <f>VLOOKUP($A628,'Data EYFSS Indica'!$C:$AQ,27,0)</f>
        <v>#N/A</v>
      </c>
      <c r="AS628" s="403" t="e">
        <f>VLOOKUP($A628,'Data EYFSS Indica'!$C:$AQ,28,0)</f>
        <v>#N/A</v>
      </c>
      <c r="AT628" s="409" t="e">
        <f t="shared" si="241"/>
        <v>#N/A</v>
      </c>
      <c r="AU628" s="409" t="e">
        <f>(VLOOKUP($A628,'Data EYFSS Indica'!$C:$AQ,24,0))/3.2*AU$3</f>
        <v>#N/A</v>
      </c>
      <c r="AV628" s="413" t="e">
        <f t="shared" si="242"/>
        <v>#N/A</v>
      </c>
      <c r="AW628" s="410" t="e">
        <f t="shared" si="232"/>
        <v>#N/A</v>
      </c>
      <c r="AX628" s="410" t="e">
        <f t="shared" si="233"/>
        <v>#N/A</v>
      </c>
      <c r="AY628" s="410" t="e">
        <f t="shared" si="234"/>
        <v>#N/A</v>
      </c>
      <c r="AZ628" s="642">
        <f>(SUMIF('Spring 2023 School'!B:B,Budget!A628,'Spring 2023 School'!AG:AG)+SUMIF('Summer 2023 School'!B:B,Budget!A628,'Summer 2023 School'!AG:AG)+SUMIF('Autumn 2023 School'!B:B,Budget!A628,'Autumn 2023 School'!AG:AG))</f>
        <v>0</v>
      </c>
      <c r="BA628" s="410">
        <f t="shared" si="235"/>
        <v>0</v>
      </c>
      <c r="BI628">
        <f t="shared" si="246"/>
        <v>0</v>
      </c>
      <c r="BJ628">
        <f t="shared" si="247"/>
        <v>225</v>
      </c>
      <c r="BK628">
        <f t="shared" si="248"/>
        <v>225</v>
      </c>
    </row>
    <row r="629" spans="1:63" x14ac:dyDescent="0.35">
      <c r="A629" s="231">
        <v>51994</v>
      </c>
      <c r="B629" t="s">
        <v>822</v>
      </c>
      <c r="C629" s="231">
        <f>IF(ISNA(VLOOKUP($A629,'Spring 2023 PVI'!$B$3:$AF$220,6,FALSE)),0,(VLOOKUP($A629,'Spring 2023 PVI'!$B$3:$AF$220,6,FALSE)))</f>
        <v>0</v>
      </c>
      <c r="D629" s="231">
        <f>IF(ISNA(VLOOKUP($A629,'Summer 2023 PVI'!$B$2:$AF$217,6,FALSE)),0,(VLOOKUP($A629,'Summer 2023 PVI'!$B$2:$AF$217,6,FALSE)))</f>
        <v>0</v>
      </c>
      <c r="E629" s="231">
        <f>IF(ISNA(VLOOKUP($A629,'Autumn 2023 PVI'!$B$2:$AH$214,6,FALSE)),0,(VLOOKUP($A629,'Autumn 2023 PVI'!$B$2:$AH$214,6,FALSE)))</f>
        <v>0</v>
      </c>
      <c r="F629" s="231">
        <f>IF(ISNA(VLOOKUP($A629,'Spring 2023 PVI'!$B$3:$AF$219,9,FALSE)),0,(VLOOKUP($A629,'Spring 2023 PVI'!$B$3:$AF$219,8,FALSE)))</f>
        <v>0</v>
      </c>
      <c r="G629" s="231">
        <f>IF(ISNA(VLOOKUP($A629,'Summer 2023 PVI'!$B$2:$AF$216,9,FALSE)),0,(VLOOKUP($A629,'Summer 2023 PVI'!$B$2:$AF$216,8,FALSE)))</f>
        <v>0</v>
      </c>
      <c r="H629" s="231">
        <f>IF(ISNA(VLOOKUP($A629,'Autumn 2023 PVI'!$B$2:$AH$214,9,FALSE)),0,(VLOOKUP($A629,'Autumn 2023 PVI'!$B$2:$AH$214,9,FALSE)))</f>
        <v>0</v>
      </c>
      <c r="I629" s="231">
        <f>IF(ISNA(VLOOKUP($A629,'Spring 2023 PVI'!$B$3:$AF$219,13,FALSE)),0,(VLOOKUP($A629,'Spring 2023 PVI'!$B$3:$AF$219,13,FALSE)))</f>
        <v>0</v>
      </c>
      <c r="J629" s="231">
        <f>IF(ISNA(VLOOKUP($A629,'Summer 2023 PVI'!$B$2:$AF$216,13,FALSE)),0,(VLOOKUP($A629,'Summer 2023 PVI'!$B$2:$AF$216,13,FALSE)))</f>
        <v>0</v>
      </c>
      <c r="K629" s="231">
        <f>IF(ISNA(VLOOKUP($A629,'Autumn 2023 PVI'!$B$2:$AH$214,13,FALSE)),0,(VLOOKUP($A629,'Autumn 2023 PVI'!$B$2:$AH$214,13,FALSE)))</f>
        <v>0</v>
      </c>
      <c r="L629" s="231">
        <f>IF(ISNA(VLOOKUP($A629,'Spring 2023 PVI'!$B$3:$AF$219,16,FALSE)),0,(VLOOKUP($A629,'Spring 2023 PVI'!$B$3:$AF$219,16,FALSE)))</f>
        <v>0</v>
      </c>
      <c r="M629" s="231">
        <f>IF(ISNA(VLOOKUP($A629,'Summer 2023 PVI'!$B$2:$AF$216,16,FALSE)),0,(VLOOKUP($A629,'Summer 2023 PVI'!$B$2:$AF$216,16,FALSE)))</f>
        <v>0</v>
      </c>
      <c r="N629" s="231">
        <f>IF(ISNA(VLOOKUP($A629,'Autumn 2023 PVI'!$B$2:$AH$214,16,FALSE)),0,(VLOOKUP($A629,'Autumn 2023 PVI'!$B$2:$AH$214,16,FALSE)))</f>
        <v>0</v>
      </c>
      <c r="O629" s="231">
        <f>IF(ISNA(VLOOKUP($A629,'Spring 2023 PVI'!$B$3:$AF$219,3,FALSE)),0,(VLOOKUP($A629,'Spring 2023 PVI'!$B$3:$AF$219,3,FALSE)))</f>
        <v>0</v>
      </c>
      <c r="P629" s="231">
        <f>IF(ISNA(VLOOKUP($A629,'Summer 2023 PVI'!$B$3:$AF$216,3,FALSE)),0,(VLOOKUP($A629,'Summer 2023 PVI'!$B$2:$AF$216,3,FALSE)))</f>
        <v>0</v>
      </c>
      <c r="Q629" s="231">
        <f>IF(ISNA(VLOOKUP($A629,'Autumn 2023 PVI'!$B$2:$AF$214,3,FALSE)),0,(VLOOKUP($A629,'Autumn 2023 PVI'!$B$2:$AF$214,3,FALSE)))</f>
        <v>0</v>
      </c>
      <c r="R629" s="231">
        <f>IF(ISNA(VLOOKUP($A629,'Spring 2023 PVI'!$B$3:$AF$219,10,FALSE)),0,(VLOOKUP($A629,'Spring 2023 PVI'!$B$3:$AF$219,10,FALSE)))</f>
        <v>0</v>
      </c>
      <c r="S629" s="231">
        <f>IF(ISNA(VLOOKUP($A629,'Summer 2023 PVI'!$B$2:$AF$216,10,FALSE)),0,(VLOOKUP($A629,'Summer 2023 PVI'!$B$2:$AF$216,10,FALSE)))</f>
        <v>0</v>
      </c>
      <c r="T629" s="231">
        <f>IF(ISNA(VLOOKUP($A629,'Autumn 2023 PVI'!$B$2:$AH$214,10,FALSE)),0,(VLOOKUP($A629,'Autumn 2023 PVI'!$B$2:$AH$214,10,FALSE)))</f>
        <v>0</v>
      </c>
      <c r="U629" s="231">
        <f>IF(ISNA(VLOOKUP($A629,'Spring 2023 PVI'!$B$3:$AF$219,26,FALSE)),0,(VLOOKUP($A629,'Spring 2023 PVI'!$B$3:$AF$219,26,FALSE)))</f>
        <v>0</v>
      </c>
      <c r="V629" s="231">
        <f>IF(ISNA(VLOOKUP($A629,'Spring 2023 PVI'!$B$3:$AF$219,26,FALSE)),0,(VLOOKUP($A629,'Spring 2023 PVI'!$B$3:$AF$219,26,FALSE)))</f>
        <v>0</v>
      </c>
      <c r="W629" s="231">
        <f>IF(ISNA(VLOOKUP($A629,'Spring 2023 PVI'!$B$3:$AF$219,26,FALSE)),0,(VLOOKUP($A629,'Spring 2023 PVI'!$B$3:$AF$219,26,FALSE)))</f>
        <v>0</v>
      </c>
      <c r="X629" s="231">
        <f>IF(ISNA(VLOOKUP($A629,'Spring 2023 PVI'!$B$3:$AF$219,27,FALSE)),0,(VLOOKUP($A629,'Spring 2023 PVI'!$B$3:$AF$219,27,FALSE)))</f>
        <v>0</v>
      </c>
      <c r="Y629" s="231">
        <f>IF(ISNA(VLOOKUP($A629,'Spring 2023 PVI'!$B$3:$AF$219,27,FALSE)),0,(VLOOKUP($A629,'Spring 2023 PVI'!$B$3:$AF$219,27,FALSE)))</f>
        <v>0</v>
      </c>
      <c r="Z629" s="231">
        <f>IF(ISNA(VLOOKUP($A629,'Spring 2023 PVI'!$B$3:$AF$219,27,FALSE)),0,(VLOOKUP($A629,'Spring 2023 PVI'!$B$3:$AF$219,27,FALSE)))</f>
        <v>0</v>
      </c>
      <c r="AA629" s="231">
        <f>IF(ISNA(VLOOKUP($A629,'Spring 2023 PVI'!$B$3:$AF$219,28,FALSE)),0,(VLOOKUP($A629,'Spring 2023 PVI'!$B$3:$AF$219,28,FALSE)))</f>
        <v>0</v>
      </c>
      <c r="AB629" s="231">
        <f>IF(ISNA(VLOOKUP($A629,'Spring 2023 PVI'!$B$3:$AF$219,28,FALSE)),0,(VLOOKUP($A629,'Spring 2023 PVI'!$B$3:$AF$219,28,FALSE)))</f>
        <v>0</v>
      </c>
      <c r="AC629" s="231">
        <f>IF(ISNA(VLOOKUP($A629,'Spring 2023 PVI'!$B$3:$AF$219,28,FALSE)),0,(VLOOKUP($A629,'Spring 2023 PVI'!$B$3:$AF$219,28,FALSE)))</f>
        <v>0</v>
      </c>
      <c r="AD629" s="384">
        <f t="shared" si="236"/>
        <v>0</v>
      </c>
      <c r="AE629" s="403">
        <v>0</v>
      </c>
      <c r="AF629" s="403">
        <v>0</v>
      </c>
      <c r="AG629" s="403">
        <v>0</v>
      </c>
      <c r="AH629" s="384">
        <f t="shared" si="243"/>
        <v>0</v>
      </c>
      <c r="AI629" s="384">
        <f t="shared" si="244"/>
        <v>0</v>
      </c>
      <c r="AJ629" s="384">
        <f t="shared" si="245"/>
        <v>0</v>
      </c>
      <c r="AK629" s="384">
        <f t="shared" si="237"/>
        <v>0</v>
      </c>
      <c r="AL629" s="403">
        <f>IF(ISNA(VLOOKUP($A629,'Spring 2023 PVI'!$B639:$AD639,29,FALSE)),0,(VLOOKUP($A629,'Spring 2023 PVI'!$B639:$AD639,29,FALSE)))</f>
        <v>0</v>
      </c>
      <c r="AM629" s="403">
        <f>IF(ISNA(VLOOKUP($A629,'Spring 2023 PVI'!$B639:$AZ639,30,FALSE)),0,(VLOOKUP($A629,'Spring 2023 PVI'!$B639:$AZ639,30,FALSE)))</f>
        <v>0</v>
      </c>
      <c r="AN629" s="402">
        <f t="shared" si="238"/>
        <v>0</v>
      </c>
      <c r="AO629" s="404">
        <f t="shared" si="239"/>
        <v>0</v>
      </c>
      <c r="AP629" s="384">
        <f t="shared" si="240"/>
        <v>0</v>
      </c>
      <c r="AQ629" s="403"/>
      <c r="AR629" s="403" t="e">
        <f>VLOOKUP($A629,'Data EYFSS Indica'!$C:$AQ,27,0)</f>
        <v>#N/A</v>
      </c>
      <c r="AS629" s="403" t="e">
        <f>VLOOKUP($A629,'Data EYFSS Indica'!$C:$AQ,28,0)</f>
        <v>#N/A</v>
      </c>
      <c r="AT629" s="409" t="e">
        <f t="shared" si="241"/>
        <v>#N/A</v>
      </c>
      <c r="AU629" s="409" t="e">
        <f>(VLOOKUP($A629,'Data EYFSS Indica'!$C:$AQ,24,0))/3.2*AU$3</f>
        <v>#N/A</v>
      </c>
      <c r="AV629" s="413" t="e">
        <f t="shared" si="242"/>
        <v>#N/A</v>
      </c>
      <c r="AW629" s="410" t="e">
        <f t="shared" si="232"/>
        <v>#N/A</v>
      </c>
      <c r="AX629" s="410" t="e">
        <f t="shared" si="233"/>
        <v>#N/A</v>
      </c>
      <c r="AY629" s="410" t="e">
        <f t="shared" si="234"/>
        <v>#N/A</v>
      </c>
      <c r="AZ629" s="642">
        <f>(SUMIF('Spring 2023 School'!B:B,Budget!A629,'Spring 2023 School'!AG:AG)+SUMIF('Summer 2023 School'!B:B,Budget!A629,'Summer 2023 School'!AG:AG)+SUMIF('Autumn 2023 School'!B:B,Budget!A629,'Autumn 2023 School'!AG:AG))</f>
        <v>0</v>
      </c>
      <c r="BA629" s="410">
        <f t="shared" si="235"/>
        <v>0</v>
      </c>
      <c r="BI629">
        <f t="shared" si="246"/>
        <v>0</v>
      </c>
      <c r="BJ629">
        <f t="shared" si="247"/>
        <v>0</v>
      </c>
      <c r="BK629">
        <f t="shared" si="248"/>
        <v>0</v>
      </c>
    </row>
    <row r="630" spans="1:63" x14ac:dyDescent="0.35">
      <c r="A630" s="231">
        <v>51999</v>
      </c>
      <c r="B630" t="s">
        <v>737</v>
      </c>
      <c r="C630" s="231">
        <f>IF(ISNA(VLOOKUP($A630,'Spring 2023 PVI'!$B$3:$AF$220,6,FALSE)),0,(VLOOKUP($A630,'Spring 2023 PVI'!$B$3:$AF$220,6,FALSE)))</f>
        <v>0</v>
      </c>
      <c r="D630" s="231">
        <f>IF(ISNA(VLOOKUP($A630,'Summer 2023 PVI'!$B$2:$AF$217,6,FALSE)),0,(VLOOKUP($A630,'Summer 2023 PVI'!$B$2:$AF$217,6,FALSE)))</f>
        <v>0</v>
      </c>
      <c r="E630" s="231">
        <f>IF(ISNA(VLOOKUP($A630,'Autumn 2023 PVI'!$B$2:$AH$214,6,FALSE)),0,(VLOOKUP($A630,'Autumn 2023 PVI'!$B$2:$AH$214,6,FALSE)))</f>
        <v>0</v>
      </c>
      <c r="F630" s="231">
        <f>IF(ISNA(VLOOKUP($A630,'Spring 2023 PVI'!$B$3:$AF$219,9,FALSE)),0,(VLOOKUP($A630,'Spring 2023 PVI'!$B$3:$AF$219,8,FALSE)))</f>
        <v>0</v>
      </c>
      <c r="G630" s="231">
        <f>IF(ISNA(VLOOKUP($A630,'Summer 2023 PVI'!$B$2:$AF$216,9,FALSE)),0,(VLOOKUP($A630,'Summer 2023 PVI'!$B$2:$AF$216,8,FALSE)))</f>
        <v>0</v>
      </c>
      <c r="H630" s="231">
        <f>IF(ISNA(VLOOKUP($A630,'Autumn 2023 PVI'!$B$2:$AH$214,9,FALSE)),0,(VLOOKUP($A630,'Autumn 2023 PVI'!$B$2:$AH$214,9,FALSE)))</f>
        <v>0</v>
      </c>
      <c r="I630" s="231">
        <f>IF(ISNA(VLOOKUP($A630,'Spring 2023 PVI'!$B$3:$AF$219,13,FALSE)),0,(VLOOKUP($A630,'Spring 2023 PVI'!$B$3:$AF$219,13,FALSE)))</f>
        <v>0</v>
      </c>
      <c r="J630" s="231">
        <f>IF(ISNA(VLOOKUP($A630,'Summer 2023 PVI'!$B$2:$AF$216,13,FALSE)),0,(VLOOKUP($A630,'Summer 2023 PVI'!$B$2:$AF$216,13,FALSE)))</f>
        <v>0</v>
      </c>
      <c r="K630" s="231">
        <f>IF(ISNA(VLOOKUP($A630,'Autumn 2023 PVI'!$B$2:$AH$214,13,FALSE)),0,(VLOOKUP($A630,'Autumn 2023 PVI'!$B$2:$AH$214,13,FALSE)))</f>
        <v>0</v>
      </c>
      <c r="L630" s="231">
        <f>IF(ISNA(VLOOKUP($A630,'Spring 2023 PVI'!$B$3:$AF$219,16,FALSE)),0,(VLOOKUP($A630,'Spring 2023 PVI'!$B$3:$AF$219,16,FALSE)))</f>
        <v>0</v>
      </c>
      <c r="M630" s="231">
        <f>IF(ISNA(VLOOKUP($A630,'Summer 2023 PVI'!$B$2:$AF$216,16,FALSE)),0,(VLOOKUP($A630,'Summer 2023 PVI'!$B$2:$AF$216,16,FALSE)))</f>
        <v>0</v>
      </c>
      <c r="N630" s="231">
        <f>IF(ISNA(VLOOKUP($A630,'Autumn 2023 PVI'!$B$2:$AH$214,16,FALSE)),0,(VLOOKUP($A630,'Autumn 2023 PVI'!$B$2:$AH$214,16,FALSE)))</f>
        <v>0</v>
      </c>
      <c r="O630" s="231">
        <f>IF(ISNA(VLOOKUP($A630,'Spring 2023 PVI'!$B$3:$AF$219,3,FALSE)),0,(VLOOKUP($A630,'Spring 2023 PVI'!$B$3:$AF$219,3,FALSE)))</f>
        <v>0</v>
      </c>
      <c r="P630" s="231">
        <f>IF(ISNA(VLOOKUP($A630,'Summer 2023 PVI'!$B$3:$AF$216,3,FALSE)),0,(VLOOKUP($A630,'Summer 2023 PVI'!$B$2:$AF$216,3,FALSE)))</f>
        <v>0</v>
      </c>
      <c r="Q630" s="231">
        <f>IF(ISNA(VLOOKUP($A630,'Autumn 2023 PVI'!$B$2:$AF$214,3,FALSE)),0,(VLOOKUP($A630,'Autumn 2023 PVI'!$B$2:$AF$214,3,FALSE)))</f>
        <v>0</v>
      </c>
      <c r="R630" s="231">
        <f>IF(ISNA(VLOOKUP($A630,'Spring 2023 PVI'!$B$3:$AF$219,10,FALSE)),0,(VLOOKUP($A630,'Spring 2023 PVI'!$B$3:$AF$219,10,FALSE)))</f>
        <v>0</v>
      </c>
      <c r="S630" s="231">
        <f>IF(ISNA(VLOOKUP($A630,'Summer 2023 PVI'!$B$2:$AF$216,10,FALSE)),0,(VLOOKUP($A630,'Summer 2023 PVI'!$B$2:$AF$216,10,FALSE)))</f>
        <v>0</v>
      </c>
      <c r="T630" s="231">
        <f>IF(ISNA(VLOOKUP($A630,'Autumn 2023 PVI'!$B$2:$AH$214,10,FALSE)),0,(VLOOKUP($A630,'Autumn 2023 PVI'!$B$2:$AH$214,10,FALSE)))</f>
        <v>0</v>
      </c>
      <c r="U630" s="231">
        <f>IF(ISNA(VLOOKUP($A630,'Spring 2023 PVI'!$B$3:$AF$219,26,FALSE)),0,(VLOOKUP($A630,'Spring 2023 PVI'!$B$3:$AF$219,26,FALSE)))</f>
        <v>0</v>
      </c>
      <c r="V630" s="231">
        <f>IF(ISNA(VLOOKUP($A630,'Spring 2023 PVI'!$B$3:$AF$219,26,FALSE)),0,(VLOOKUP($A630,'Spring 2023 PVI'!$B$3:$AF$219,26,FALSE)))</f>
        <v>0</v>
      </c>
      <c r="W630" s="231">
        <f>IF(ISNA(VLOOKUP($A630,'Spring 2023 PVI'!$B$3:$AF$219,26,FALSE)),0,(VLOOKUP($A630,'Spring 2023 PVI'!$B$3:$AF$219,26,FALSE)))</f>
        <v>0</v>
      </c>
      <c r="X630" s="231">
        <f>IF(ISNA(VLOOKUP($A630,'Spring 2023 PVI'!$B$3:$AF$219,27,FALSE)),0,(VLOOKUP($A630,'Spring 2023 PVI'!$B$3:$AF$219,27,FALSE)))</f>
        <v>0</v>
      </c>
      <c r="Y630" s="231">
        <f>IF(ISNA(VLOOKUP($A630,'Spring 2023 PVI'!$B$3:$AF$219,27,FALSE)),0,(VLOOKUP($A630,'Spring 2023 PVI'!$B$3:$AF$219,27,FALSE)))</f>
        <v>0</v>
      </c>
      <c r="Z630" s="231">
        <f>IF(ISNA(VLOOKUP($A630,'Spring 2023 PVI'!$B$3:$AF$219,27,FALSE)),0,(VLOOKUP($A630,'Spring 2023 PVI'!$B$3:$AF$219,27,FALSE)))</f>
        <v>0</v>
      </c>
      <c r="AA630" s="231">
        <f>IF(ISNA(VLOOKUP($A630,'Spring 2023 PVI'!$B$3:$AF$219,28,FALSE)),0,(VLOOKUP($A630,'Spring 2023 PVI'!$B$3:$AF$219,28,FALSE)))</f>
        <v>0</v>
      </c>
      <c r="AB630" s="231">
        <f>IF(ISNA(VLOOKUP($A630,'Spring 2023 PVI'!$B$3:$AF$219,28,FALSE)),0,(VLOOKUP($A630,'Spring 2023 PVI'!$B$3:$AF$219,28,FALSE)))</f>
        <v>0</v>
      </c>
      <c r="AC630" s="231">
        <f>IF(ISNA(VLOOKUP($A630,'Spring 2023 PVI'!$B$3:$AF$219,28,FALSE)),0,(VLOOKUP($A630,'Spring 2023 PVI'!$B$3:$AF$219,28,FALSE)))</f>
        <v>0</v>
      </c>
      <c r="AD630" s="384">
        <f t="shared" si="236"/>
        <v>0</v>
      </c>
      <c r="AE630" s="403">
        <v>105</v>
      </c>
      <c r="AF630" s="403">
        <v>15</v>
      </c>
      <c r="AG630" s="403">
        <v>30</v>
      </c>
      <c r="AH630" s="384">
        <f t="shared" si="243"/>
        <v>2433.9</v>
      </c>
      <c r="AI630" s="384">
        <f t="shared" si="244"/>
        <v>165.29999999999998</v>
      </c>
      <c r="AJ630" s="384">
        <f t="shared" si="245"/>
        <v>91.2</v>
      </c>
      <c r="AK630" s="384">
        <f t="shared" si="237"/>
        <v>2690.4</v>
      </c>
      <c r="AL630" s="403">
        <f>IF(ISNA(VLOOKUP($A630,'Spring 2023 PVI'!$B640:$AD640,29,FALSE)),0,(VLOOKUP($A630,'Spring 2023 PVI'!$B640:$AD640,29,FALSE)))</f>
        <v>0</v>
      </c>
      <c r="AM630" s="403">
        <f>IF(ISNA(VLOOKUP($A630,'Spring 2023 PVI'!$B640:$AZ640,30,FALSE)),0,(VLOOKUP($A630,'Spring 2023 PVI'!$B640:$AZ640,30,FALSE)))</f>
        <v>0</v>
      </c>
      <c r="AN630" s="402">
        <f t="shared" si="238"/>
        <v>0</v>
      </c>
      <c r="AO630" s="404">
        <f t="shared" si="239"/>
        <v>0</v>
      </c>
      <c r="AP630" s="384">
        <f t="shared" si="240"/>
        <v>2690.4</v>
      </c>
      <c r="AQ630" s="403"/>
      <c r="AR630" s="403" t="e">
        <f>VLOOKUP($A630,'Data EYFSS Indica'!$C:$AQ,27,0)</f>
        <v>#N/A</v>
      </c>
      <c r="AS630" s="403" t="e">
        <f>VLOOKUP($A630,'Data EYFSS Indica'!$C:$AQ,28,0)</f>
        <v>#N/A</v>
      </c>
      <c r="AT630" s="409" t="e">
        <f t="shared" si="241"/>
        <v>#N/A</v>
      </c>
      <c r="AU630" s="409" t="e">
        <f>(VLOOKUP($A630,'Data EYFSS Indica'!$C:$AQ,24,0))/3.2*AU$3</f>
        <v>#N/A</v>
      </c>
      <c r="AV630" s="413" t="e">
        <f t="shared" si="242"/>
        <v>#N/A</v>
      </c>
      <c r="AW630" s="410" t="e">
        <f t="shared" si="232"/>
        <v>#N/A</v>
      </c>
      <c r="AX630" s="410" t="e">
        <f t="shared" si="233"/>
        <v>#N/A</v>
      </c>
      <c r="AY630" s="410" t="e">
        <f t="shared" si="234"/>
        <v>#N/A</v>
      </c>
      <c r="AZ630" s="642">
        <f>(SUMIF('Spring 2023 School'!B:B,Budget!A630,'Spring 2023 School'!AG:AG)+SUMIF('Summer 2023 School'!B:B,Budget!A630,'Summer 2023 School'!AG:AG)+SUMIF('Autumn 2023 School'!B:B,Budget!A630,'Autumn 2023 School'!AG:AG))</f>
        <v>0</v>
      </c>
      <c r="BA630" s="410">
        <f t="shared" si="235"/>
        <v>0</v>
      </c>
      <c r="BI630">
        <f t="shared" si="246"/>
        <v>1575</v>
      </c>
      <c r="BJ630">
        <f t="shared" si="247"/>
        <v>225</v>
      </c>
      <c r="BK630">
        <f t="shared" si="248"/>
        <v>450</v>
      </c>
    </row>
    <row r="631" spans="1:63" x14ac:dyDescent="0.35">
      <c r="A631" s="424">
        <v>52013</v>
      </c>
      <c r="B631" s="424" t="s">
        <v>1224</v>
      </c>
      <c r="C631" s="231">
        <f>IF(ISNA(VLOOKUP($A631,'Spring 2023 PVI'!$B$3:$AF$220,6,FALSE)),0,(VLOOKUP($A631,'Spring 2023 PVI'!$B$3:$AF$220,6,FALSE)))</f>
        <v>0</v>
      </c>
      <c r="D631" s="231">
        <f>IF(ISNA(VLOOKUP($A631,'Summer 2023 PVI'!$B$2:$AF$217,6,FALSE)),0,(VLOOKUP($A631,'Summer 2023 PVI'!$B$2:$AF$217,6,FALSE)))</f>
        <v>0</v>
      </c>
      <c r="E631" s="231">
        <f>IF(ISNA(VLOOKUP($A631,'Autumn 2023 PVI'!$B$2:$AH$214,6,FALSE)),0,(VLOOKUP($A631,'Autumn 2023 PVI'!$B$2:$AH$214,6,FALSE)))</f>
        <v>0</v>
      </c>
      <c r="F631" s="231">
        <f>IF(ISNA(VLOOKUP($A631,'Spring 2023 PVI'!$B$3:$AF$219,9,FALSE)),0,(VLOOKUP($A631,'Spring 2023 PVI'!$B$3:$AF$219,8,FALSE)))</f>
        <v>0</v>
      </c>
      <c r="G631" s="231">
        <f>IF(ISNA(VLOOKUP($A631,'Summer 2023 PVI'!$B$2:$AF$216,9,FALSE)),0,(VLOOKUP($A631,'Summer 2023 PVI'!$B$2:$AF$216,8,FALSE)))</f>
        <v>0</v>
      </c>
      <c r="H631" s="231">
        <f>IF(ISNA(VLOOKUP($A631,'Autumn 2023 PVI'!$B$2:$AH$214,9,FALSE)),0,(VLOOKUP($A631,'Autumn 2023 PVI'!$B$2:$AH$214,9,FALSE)))</f>
        <v>0</v>
      </c>
      <c r="I631" s="231">
        <f>IF(ISNA(VLOOKUP($A631,'Spring 2023 PVI'!$B$3:$AF$219,13,FALSE)),0,(VLOOKUP($A631,'Spring 2023 PVI'!$B$3:$AF$219,13,FALSE)))</f>
        <v>0</v>
      </c>
      <c r="J631" s="231">
        <f>IF(ISNA(VLOOKUP($A631,'Summer 2023 PVI'!$B$2:$AF$216,13,FALSE)),0,(VLOOKUP($A631,'Summer 2023 PVI'!$B$2:$AF$216,13,FALSE)))</f>
        <v>0</v>
      </c>
      <c r="K631" s="231">
        <f>IF(ISNA(VLOOKUP($A631,'Autumn 2023 PVI'!$B$2:$AH$214,13,FALSE)),0,(VLOOKUP($A631,'Autumn 2023 PVI'!$B$2:$AH$214,13,FALSE)))</f>
        <v>0</v>
      </c>
      <c r="L631" s="231">
        <f>IF(ISNA(VLOOKUP($A631,'Spring 2023 PVI'!$B$3:$AF$219,16,FALSE)),0,(VLOOKUP($A631,'Spring 2023 PVI'!$B$3:$AF$219,16,FALSE)))</f>
        <v>0</v>
      </c>
      <c r="M631" s="231">
        <f>IF(ISNA(VLOOKUP($A631,'Summer 2023 PVI'!$B$2:$AF$216,16,FALSE)),0,(VLOOKUP($A631,'Summer 2023 PVI'!$B$2:$AF$216,16,FALSE)))</f>
        <v>0</v>
      </c>
      <c r="N631" s="231">
        <f>IF(ISNA(VLOOKUP($A631,'Autumn 2023 PVI'!$B$2:$AH$214,16,FALSE)),0,(VLOOKUP($A631,'Autumn 2023 PVI'!$B$2:$AH$214,16,FALSE)))</f>
        <v>0</v>
      </c>
      <c r="O631" s="231">
        <f>IF(ISNA(VLOOKUP($A631,'Spring 2023 PVI'!$B$3:$AF$219,3,FALSE)),0,(VLOOKUP($A631,'Spring 2023 PVI'!$B$3:$AF$219,3,FALSE)))</f>
        <v>0</v>
      </c>
      <c r="P631" s="231">
        <f>IF(ISNA(VLOOKUP($A631,'Summer 2023 PVI'!$B$3:$AF$216,3,FALSE)),0,(VLOOKUP($A631,'Summer 2023 PVI'!$B$2:$AF$216,3,FALSE)))</f>
        <v>0</v>
      </c>
      <c r="Q631" s="231">
        <f>IF(ISNA(VLOOKUP($A631,'Autumn 2023 PVI'!$B$2:$AF$214,3,FALSE)),0,(VLOOKUP($A631,'Autumn 2023 PVI'!$B$2:$AF$214,3,FALSE)))</f>
        <v>0</v>
      </c>
      <c r="R631" s="231">
        <f>IF(ISNA(VLOOKUP($A631,'Spring 2023 PVI'!$B$3:$AF$219,10,FALSE)),0,(VLOOKUP($A631,'Spring 2023 PVI'!$B$3:$AF$219,10,FALSE)))</f>
        <v>0</v>
      </c>
      <c r="S631" s="231">
        <f>IF(ISNA(VLOOKUP($A631,'Summer 2023 PVI'!$B$2:$AF$216,10,FALSE)),0,(VLOOKUP($A631,'Summer 2023 PVI'!$B$2:$AF$216,10,FALSE)))</f>
        <v>0</v>
      </c>
      <c r="T631" s="231">
        <f>IF(ISNA(VLOOKUP($A631,'Autumn 2023 PVI'!$B$2:$AH$214,10,FALSE)),0,(VLOOKUP($A631,'Autumn 2023 PVI'!$B$2:$AH$214,10,FALSE)))</f>
        <v>0</v>
      </c>
      <c r="U631" s="231">
        <f>IF(ISNA(VLOOKUP($A631,'Spring 2023 PVI'!$B$3:$AF$219,26,FALSE)),0,(VLOOKUP($A631,'Spring 2023 PVI'!$B$3:$AF$219,26,FALSE)))</f>
        <v>0</v>
      </c>
      <c r="V631" s="231">
        <f>IF(ISNA(VLOOKUP($A631,'Spring 2023 PVI'!$B$3:$AF$219,26,FALSE)),0,(VLOOKUP($A631,'Spring 2023 PVI'!$B$3:$AF$219,26,FALSE)))</f>
        <v>0</v>
      </c>
      <c r="W631" s="231">
        <f>IF(ISNA(VLOOKUP($A631,'Spring 2023 PVI'!$B$3:$AF$219,26,FALSE)),0,(VLOOKUP($A631,'Spring 2023 PVI'!$B$3:$AF$219,26,FALSE)))</f>
        <v>0</v>
      </c>
      <c r="X631" s="231">
        <f>IF(ISNA(VLOOKUP($A631,'Spring 2023 PVI'!$B$3:$AF$219,27,FALSE)),0,(VLOOKUP($A631,'Spring 2023 PVI'!$B$3:$AF$219,27,FALSE)))</f>
        <v>0</v>
      </c>
      <c r="Y631" s="231">
        <f>IF(ISNA(VLOOKUP($A631,'Spring 2023 PVI'!$B$3:$AF$219,27,FALSE)),0,(VLOOKUP($A631,'Spring 2023 PVI'!$B$3:$AF$219,27,FALSE)))</f>
        <v>0</v>
      </c>
      <c r="Z631" s="231">
        <f>IF(ISNA(VLOOKUP($A631,'Spring 2023 PVI'!$B$3:$AF$219,27,FALSE)),0,(VLOOKUP($A631,'Spring 2023 PVI'!$B$3:$AF$219,27,FALSE)))</f>
        <v>0</v>
      </c>
      <c r="AA631" s="231">
        <f>IF(ISNA(VLOOKUP($A631,'Spring 2023 PVI'!$B$3:$AF$219,28,FALSE)),0,(VLOOKUP($A631,'Spring 2023 PVI'!$B$3:$AF$219,28,FALSE)))</f>
        <v>0</v>
      </c>
      <c r="AB631" s="231">
        <f>IF(ISNA(VLOOKUP($A631,'Spring 2023 PVI'!$B$3:$AF$219,28,FALSE)),0,(VLOOKUP($A631,'Spring 2023 PVI'!$B$3:$AF$219,28,FALSE)))</f>
        <v>0</v>
      </c>
      <c r="AC631" s="231">
        <f>IF(ISNA(VLOOKUP($A631,'Spring 2023 PVI'!$B$3:$AF$219,28,FALSE)),0,(VLOOKUP($A631,'Spring 2023 PVI'!$B$3:$AF$219,28,FALSE)))</f>
        <v>0</v>
      </c>
      <c r="AD631" s="384">
        <f t="shared" si="236"/>
        <v>0</v>
      </c>
      <c r="AE631" s="403">
        <v>0</v>
      </c>
      <c r="AF631" s="403">
        <v>0</v>
      </c>
      <c r="AG631" s="403">
        <v>0</v>
      </c>
      <c r="AH631" s="384">
        <f t="shared" si="243"/>
        <v>0</v>
      </c>
      <c r="AI631" s="384">
        <f t="shared" si="244"/>
        <v>0</v>
      </c>
      <c r="AJ631" s="384">
        <f t="shared" si="245"/>
        <v>0</v>
      </c>
      <c r="AK631" s="384">
        <f t="shared" si="237"/>
        <v>0</v>
      </c>
      <c r="AL631" s="403">
        <f>IF(ISNA(VLOOKUP($A631,'Spring 2023 PVI'!$B641:$AD641,29,FALSE)),0,(VLOOKUP($A631,'Spring 2023 PVI'!$B641:$AD641,29,FALSE)))</f>
        <v>0</v>
      </c>
      <c r="AM631" s="403">
        <f>IF(ISNA(VLOOKUP($A631,'Spring 2023 PVI'!$B641:$AZ641,30,FALSE)),0,(VLOOKUP($A631,'Spring 2023 PVI'!$B641:$AZ641,30,FALSE)))</f>
        <v>0</v>
      </c>
      <c r="AN631" s="402">
        <f t="shared" si="238"/>
        <v>0</v>
      </c>
      <c r="AO631" s="404">
        <f t="shared" si="239"/>
        <v>0</v>
      </c>
      <c r="AP631" s="384">
        <f t="shared" si="240"/>
        <v>0</v>
      </c>
      <c r="AQ631" s="403"/>
      <c r="AR631" s="403" t="e">
        <f>VLOOKUP($A631,'Data EYFSS Indica'!$C:$AQ,27,0)</f>
        <v>#N/A</v>
      </c>
      <c r="AS631" s="403" t="e">
        <f>VLOOKUP($A631,'Data EYFSS Indica'!$C:$AQ,28,0)</f>
        <v>#N/A</v>
      </c>
      <c r="AT631" s="409" t="e">
        <f t="shared" si="241"/>
        <v>#N/A</v>
      </c>
      <c r="AU631" s="409" t="e">
        <f>(VLOOKUP($A631,'Data EYFSS Indica'!$C:$AQ,24,0))/3.2*AU$3</f>
        <v>#N/A</v>
      </c>
      <c r="AV631" s="413" t="e">
        <f t="shared" si="242"/>
        <v>#N/A</v>
      </c>
      <c r="AW631" s="410" t="e">
        <f t="shared" si="232"/>
        <v>#N/A</v>
      </c>
      <c r="AX631" s="410" t="e">
        <f t="shared" si="233"/>
        <v>#N/A</v>
      </c>
      <c r="AY631" s="410" t="e">
        <f t="shared" si="234"/>
        <v>#N/A</v>
      </c>
      <c r="AZ631" s="642">
        <f>(SUMIF('Spring 2023 School'!B:B,Budget!A631,'Spring 2023 School'!AG:AG)+SUMIF('Summer 2023 School'!B:B,Budget!A631,'Summer 2023 School'!AG:AG)+SUMIF('Autumn 2023 School'!B:B,Budget!A631,'Autumn 2023 School'!AG:AG))</f>
        <v>0</v>
      </c>
      <c r="BA631" s="410">
        <f t="shared" si="235"/>
        <v>0</v>
      </c>
      <c r="BI631">
        <f t="shared" si="246"/>
        <v>0</v>
      </c>
      <c r="BJ631">
        <f t="shared" si="247"/>
        <v>0</v>
      </c>
      <c r="BK631">
        <f t="shared" si="248"/>
        <v>0</v>
      </c>
    </row>
    <row r="632" spans="1:63" x14ac:dyDescent="0.35">
      <c r="A632" s="231">
        <v>52016</v>
      </c>
      <c r="B632" t="s">
        <v>738</v>
      </c>
      <c r="C632" s="231">
        <f>IF(ISNA(VLOOKUP($A632,'Spring 2023 PVI'!$B$3:$AF$220,6,FALSE)),0,(VLOOKUP($A632,'Spring 2023 PVI'!$B$3:$AF$220,6,FALSE)))</f>
        <v>0</v>
      </c>
      <c r="D632" s="231">
        <f>IF(ISNA(VLOOKUP($A632,'Summer 2023 PVI'!$B$2:$AF$217,6,FALSE)),0,(VLOOKUP($A632,'Summer 2023 PVI'!$B$2:$AF$217,6,FALSE)))</f>
        <v>0</v>
      </c>
      <c r="E632" s="231">
        <f>IF(ISNA(VLOOKUP($A632,'Autumn 2023 PVI'!$B$2:$AH$214,6,FALSE)),0,(VLOOKUP($A632,'Autumn 2023 PVI'!$B$2:$AH$214,6,FALSE)))</f>
        <v>0</v>
      </c>
      <c r="F632" s="231">
        <f>IF(ISNA(VLOOKUP($A632,'Spring 2023 PVI'!$B$3:$AF$219,9,FALSE)),0,(VLOOKUP($A632,'Spring 2023 PVI'!$B$3:$AF$219,8,FALSE)))</f>
        <v>0</v>
      </c>
      <c r="G632" s="231">
        <f>IF(ISNA(VLOOKUP($A632,'Summer 2023 PVI'!$B$2:$AF$216,9,FALSE)),0,(VLOOKUP($A632,'Summer 2023 PVI'!$B$2:$AF$216,8,FALSE)))</f>
        <v>0</v>
      </c>
      <c r="H632" s="231">
        <f>IF(ISNA(VLOOKUP($A632,'Autumn 2023 PVI'!$B$2:$AH$214,9,FALSE)),0,(VLOOKUP($A632,'Autumn 2023 PVI'!$B$2:$AH$214,9,FALSE)))</f>
        <v>0</v>
      </c>
      <c r="I632" s="231">
        <f>IF(ISNA(VLOOKUP($A632,'Spring 2023 PVI'!$B$3:$AF$219,13,FALSE)),0,(VLOOKUP($A632,'Spring 2023 PVI'!$B$3:$AF$219,13,FALSE)))</f>
        <v>0</v>
      </c>
      <c r="J632" s="231">
        <f>IF(ISNA(VLOOKUP($A632,'Summer 2023 PVI'!$B$2:$AF$216,13,FALSE)),0,(VLOOKUP($A632,'Summer 2023 PVI'!$B$2:$AF$216,13,FALSE)))</f>
        <v>0</v>
      </c>
      <c r="K632" s="231">
        <f>IF(ISNA(VLOOKUP($A632,'Autumn 2023 PVI'!$B$2:$AH$214,13,FALSE)),0,(VLOOKUP($A632,'Autumn 2023 PVI'!$B$2:$AH$214,13,FALSE)))</f>
        <v>0</v>
      </c>
      <c r="L632" s="231">
        <f>IF(ISNA(VLOOKUP($A632,'Spring 2023 PVI'!$B$3:$AF$219,16,FALSE)),0,(VLOOKUP($A632,'Spring 2023 PVI'!$B$3:$AF$219,16,FALSE)))</f>
        <v>0</v>
      </c>
      <c r="M632" s="231">
        <f>IF(ISNA(VLOOKUP($A632,'Summer 2023 PVI'!$B$2:$AF$216,16,FALSE)),0,(VLOOKUP($A632,'Summer 2023 PVI'!$B$2:$AF$216,16,FALSE)))</f>
        <v>0</v>
      </c>
      <c r="N632" s="231">
        <f>IF(ISNA(VLOOKUP($A632,'Autumn 2023 PVI'!$B$2:$AH$214,16,FALSE)),0,(VLOOKUP($A632,'Autumn 2023 PVI'!$B$2:$AH$214,16,FALSE)))</f>
        <v>0</v>
      </c>
      <c r="O632" s="231">
        <f>IF(ISNA(VLOOKUP($A632,'Spring 2023 PVI'!$B$3:$AF$219,3,FALSE)),0,(VLOOKUP($A632,'Spring 2023 PVI'!$B$3:$AF$219,3,FALSE)))</f>
        <v>0</v>
      </c>
      <c r="P632" s="231">
        <f>IF(ISNA(VLOOKUP($A632,'Summer 2023 PVI'!$B$3:$AF$216,3,FALSE)),0,(VLOOKUP($A632,'Summer 2023 PVI'!$B$2:$AF$216,3,FALSE)))</f>
        <v>0</v>
      </c>
      <c r="Q632" s="231">
        <f>IF(ISNA(VLOOKUP($A632,'Autumn 2023 PVI'!$B$2:$AF$214,3,FALSE)),0,(VLOOKUP($A632,'Autumn 2023 PVI'!$B$2:$AF$214,3,FALSE)))</f>
        <v>0</v>
      </c>
      <c r="R632" s="231">
        <f>IF(ISNA(VLOOKUP($A632,'Spring 2023 PVI'!$B$3:$AF$219,10,FALSE)),0,(VLOOKUP($A632,'Spring 2023 PVI'!$B$3:$AF$219,10,FALSE)))</f>
        <v>0</v>
      </c>
      <c r="S632" s="231">
        <f>IF(ISNA(VLOOKUP($A632,'Summer 2023 PVI'!$B$2:$AF$216,10,FALSE)),0,(VLOOKUP($A632,'Summer 2023 PVI'!$B$2:$AF$216,10,FALSE)))</f>
        <v>0</v>
      </c>
      <c r="T632" s="231">
        <f>IF(ISNA(VLOOKUP($A632,'Autumn 2023 PVI'!$B$2:$AH$214,10,FALSE)),0,(VLOOKUP($A632,'Autumn 2023 PVI'!$B$2:$AH$214,10,FALSE)))</f>
        <v>0</v>
      </c>
      <c r="U632" s="231">
        <f>IF(ISNA(VLOOKUP($A632,'Spring 2023 PVI'!$B$3:$AF$219,26,FALSE)),0,(VLOOKUP($A632,'Spring 2023 PVI'!$B$3:$AF$219,26,FALSE)))</f>
        <v>0</v>
      </c>
      <c r="V632" s="231">
        <f>IF(ISNA(VLOOKUP($A632,'Spring 2023 PVI'!$B$3:$AF$219,26,FALSE)),0,(VLOOKUP($A632,'Spring 2023 PVI'!$B$3:$AF$219,26,FALSE)))</f>
        <v>0</v>
      </c>
      <c r="W632" s="231">
        <f>IF(ISNA(VLOOKUP($A632,'Spring 2023 PVI'!$B$3:$AF$219,26,FALSE)),0,(VLOOKUP($A632,'Spring 2023 PVI'!$B$3:$AF$219,26,FALSE)))</f>
        <v>0</v>
      </c>
      <c r="X632" s="231">
        <f>IF(ISNA(VLOOKUP($A632,'Spring 2023 PVI'!$B$3:$AF$219,27,FALSE)),0,(VLOOKUP($A632,'Spring 2023 PVI'!$B$3:$AF$219,27,FALSE)))</f>
        <v>0</v>
      </c>
      <c r="Y632" s="231">
        <f>IF(ISNA(VLOOKUP($A632,'Spring 2023 PVI'!$B$3:$AF$219,27,FALSE)),0,(VLOOKUP($A632,'Spring 2023 PVI'!$B$3:$AF$219,27,FALSE)))</f>
        <v>0</v>
      </c>
      <c r="Z632" s="231">
        <f>IF(ISNA(VLOOKUP($A632,'Spring 2023 PVI'!$B$3:$AF$219,27,FALSE)),0,(VLOOKUP($A632,'Spring 2023 PVI'!$B$3:$AF$219,27,FALSE)))</f>
        <v>0</v>
      </c>
      <c r="AA632" s="231">
        <f>IF(ISNA(VLOOKUP($A632,'Spring 2023 PVI'!$B$3:$AF$219,28,FALSE)),0,(VLOOKUP($A632,'Spring 2023 PVI'!$B$3:$AF$219,28,FALSE)))</f>
        <v>0</v>
      </c>
      <c r="AB632" s="231">
        <f>IF(ISNA(VLOOKUP($A632,'Spring 2023 PVI'!$B$3:$AF$219,28,FALSE)),0,(VLOOKUP($A632,'Spring 2023 PVI'!$B$3:$AF$219,28,FALSE)))</f>
        <v>0</v>
      </c>
      <c r="AC632" s="231">
        <f>IF(ISNA(VLOOKUP($A632,'Spring 2023 PVI'!$B$3:$AF$219,28,FALSE)),0,(VLOOKUP($A632,'Spring 2023 PVI'!$B$3:$AF$219,28,FALSE)))</f>
        <v>0</v>
      </c>
      <c r="AD632" s="384">
        <f t="shared" si="236"/>
        <v>0</v>
      </c>
      <c r="AE632" s="403">
        <v>315</v>
      </c>
      <c r="AF632" s="403">
        <v>90</v>
      </c>
      <c r="AG632" s="403">
        <v>90</v>
      </c>
      <c r="AH632" s="384">
        <f t="shared" si="243"/>
        <v>7301.7</v>
      </c>
      <c r="AI632" s="384">
        <f t="shared" si="244"/>
        <v>991.8</v>
      </c>
      <c r="AJ632" s="384">
        <f t="shared" si="245"/>
        <v>273.60000000000002</v>
      </c>
      <c r="AK632" s="384">
        <f t="shared" si="237"/>
        <v>8567.1</v>
      </c>
      <c r="AL632" s="403">
        <f>IF(ISNA(VLOOKUP($A632,'Spring 2023 PVI'!$B642:$AD642,29,FALSE)),0,(VLOOKUP($A632,'Spring 2023 PVI'!$B642:$AD642,29,FALSE)))</f>
        <v>0</v>
      </c>
      <c r="AM632" s="403">
        <f>IF(ISNA(VLOOKUP($A632,'Spring 2023 PVI'!$B642:$AZ642,30,FALSE)),0,(VLOOKUP($A632,'Spring 2023 PVI'!$B642:$AZ642,30,FALSE)))</f>
        <v>0</v>
      </c>
      <c r="AN632" s="402">
        <f t="shared" si="238"/>
        <v>0</v>
      </c>
      <c r="AO632" s="404">
        <f t="shared" si="239"/>
        <v>0</v>
      </c>
      <c r="AP632" s="384">
        <f t="shared" si="240"/>
        <v>8567.1</v>
      </c>
      <c r="AQ632" s="403"/>
      <c r="AR632" s="403" t="e">
        <f>VLOOKUP($A632,'Data EYFSS Indica'!$C:$AQ,27,0)</f>
        <v>#N/A</v>
      </c>
      <c r="AS632" s="403" t="e">
        <f>VLOOKUP($A632,'Data EYFSS Indica'!$C:$AQ,28,0)</f>
        <v>#N/A</v>
      </c>
      <c r="AT632" s="409" t="e">
        <f t="shared" si="241"/>
        <v>#N/A</v>
      </c>
      <c r="AU632" s="409" t="e">
        <f>(VLOOKUP($A632,'Data EYFSS Indica'!$C:$AQ,24,0))/3.2*AU$3</f>
        <v>#N/A</v>
      </c>
      <c r="AV632" s="413" t="e">
        <f t="shared" si="242"/>
        <v>#N/A</v>
      </c>
      <c r="AW632" s="410" t="e">
        <f t="shared" si="232"/>
        <v>#N/A</v>
      </c>
      <c r="AX632" s="410" t="e">
        <f t="shared" si="233"/>
        <v>#N/A</v>
      </c>
      <c r="AY632" s="410" t="e">
        <f t="shared" si="234"/>
        <v>#N/A</v>
      </c>
      <c r="AZ632" s="642">
        <f>(SUMIF('Spring 2023 School'!B:B,Budget!A632,'Spring 2023 School'!AG:AG)+SUMIF('Summer 2023 School'!B:B,Budget!A632,'Summer 2023 School'!AG:AG)+SUMIF('Autumn 2023 School'!B:B,Budget!A632,'Autumn 2023 School'!AG:AG))</f>
        <v>0</v>
      </c>
      <c r="BA632" s="410">
        <f t="shared" si="235"/>
        <v>0</v>
      </c>
      <c r="BI632">
        <f t="shared" si="246"/>
        <v>4725</v>
      </c>
      <c r="BJ632">
        <f t="shared" si="247"/>
        <v>1350</v>
      </c>
      <c r="BK632">
        <f t="shared" si="248"/>
        <v>1350</v>
      </c>
    </row>
    <row r="633" spans="1:63" x14ac:dyDescent="0.35">
      <c r="A633" s="231">
        <v>52071</v>
      </c>
      <c r="B633" t="s">
        <v>739</v>
      </c>
      <c r="C633" s="231">
        <f>IF(ISNA(VLOOKUP($A633,'Spring 2023 PVI'!$B$3:$AF$220,6,FALSE)),0,(VLOOKUP($A633,'Spring 2023 PVI'!$B$3:$AF$220,6,FALSE)))</f>
        <v>0</v>
      </c>
      <c r="D633" s="231">
        <f>IF(ISNA(VLOOKUP($A633,'Summer 2023 PVI'!$B$2:$AF$217,6,FALSE)),0,(VLOOKUP($A633,'Summer 2023 PVI'!$B$2:$AF$217,6,FALSE)))</f>
        <v>0</v>
      </c>
      <c r="E633" s="231">
        <f>IF(ISNA(VLOOKUP($A633,'Autumn 2023 PVI'!$B$2:$AH$214,6,FALSE)),0,(VLOOKUP($A633,'Autumn 2023 PVI'!$B$2:$AH$214,6,FALSE)))</f>
        <v>0</v>
      </c>
      <c r="F633" s="231">
        <f>IF(ISNA(VLOOKUP($A633,'Spring 2023 PVI'!$B$3:$AF$219,9,FALSE)),0,(VLOOKUP($A633,'Spring 2023 PVI'!$B$3:$AF$219,8,FALSE)))</f>
        <v>0</v>
      </c>
      <c r="G633" s="231">
        <f>IF(ISNA(VLOOKUP($A633,'Summer 2023 PVI'!$B$2:$AF$216,9,FALSE)),0,(VLOOKUP($A633,'Summer 2023 PVI'!$B$2:$AF$216,8,FALSE)))</f>
        <v>0</v>
      </c>
      <c r="H633" s="231">
        <f>IF(ISNA(VLOOKUP($A633,'Autumn 2023 PVI'!$B$2:$AH$214,9,FALSE)),0,(VLOOKUP($A633,'Autumn 2023 PVI'!$B$2:$AH$214,9,FALSE)))</f>
        <v>0</v>
      </c>
      <c r="I633" s="231">
        <f>IF(ISNA(VLOOKUP($A633,'Spring 2023 PVI'!$B$3:$AF$219,13,FALSE)),0,(VLOOKUP($A633,'Spring 2023 PVI'!$B$3:$AF$219,13,FALSE)))</f>
        <v>0</v>
      </c>
      <c r="J633" s="231">
        <f>IF(ISNA(VLOOKUP($A633,'Summer 2023 PVI'!$B$2:$AF$216,13,FALSE)),0,(VLOOKUP($A633,'Summer 2023 PVI'!$B$2:$AF$216,13,FALSE)))</f>
        <v>0</v>
      </c>
      <c r="K633" s="231">
        <f>IF(ISNA(VLOOKUP($A633,'Autumn 2023 PVI'!$B$2:$AH$214,13,FALSE)),0,(VLOOKUP($A633,'Autumn 2023 PVI'!$B$2:$AH$214,13,FALSE)))</f>
        <v>0</v>
      </c>
      <c r="L633" s="231">
        <f>IF(ISNA(VLOOKUP($A633,'Spring 2023 PVI'!$B$3:$AF$219,16,FALSE)),0,(VLOOKUP($A633,'Spring 2023 PVI'!$B$3:$AF$219,16,FALSE)))</f>
        <v>0</v>
      </c>
      <c r="M633" s="231">
        <f>IF(ISNA(VLOOKUP($A633,'Summer 2023 PVI'!$B$2:$AF$216,16,FALSE)),0,(VLOOKUP($A633,'Summer 2023 PVI'!$B$2:$AF$216,16,FALSE)))</f>
        <v>0</v>
      </c>
      <c r="N633" s="231">
        <f>IF(ISNA(VLOOKUP($A633,'Autumn 2023 PVI'!$B$2:$AH$214,16,FALSE)),0,(VLOOKUP($A633,'Autumn 2023 PVI'!$B$2:$AH$214,16,FALSE)))</f>
        <v>0</v>
      </c>
      <c r="O633" s="231">
        <f>IF(ISNA(VLOOKUP($A633,'Spring 2023 PVI'!$B$3:$AF$219,3,FALSE)),0,(VLOOKUP($A633,'Spring 2023 PVI'!$B$3:$AF$219,3,FALSE)))</f>
        <v>0</v>
      </c>
      <c r="P633" s="231">
        <f>IF(ISNA(VLOOKUP($A633,'Summer 2023 PVI'!$B$3:$AF$216,3,FALSE)),0,(VLOOKUP($A633,'Summer 2023 PVI'!$B$2:$AF$216,3,FALSE)))</f>
        <v>0</v>
      </c>
      <c r="Q633" s="231">
        <f>IF(ISNA(VLOOKUP($A633,'Autumn 2023 PVI'!$B$2:$AF$214,3,FALSE)),0,(VLOOKUP($A633,'Autumn 2023 PVI'!$B$2:$AF$214,3,FALSE)))</f>
        <v>0</v>
      </c>
      <c r="R633" s="231">
        <f>IF(ISNA(VLOOKUP($A633,'Spring 2023 PVI'!$B$3:$AF$219,10,FALSE)),0,(VLOOKUP($A633,'Spring 2023 PVI'!$B$3:$AF$219,10,FALSE)))</f>
        <v>0</v>
      </c>
      <c r="S633" s="231">
        <f>IF(ISNA(VLOOKUP($A633,'Summer 2023 PVI'!$B$2:$AF$216,10,FALSE)),0,(VLOOKUP($A633,'Summer 2023 PVI'!$B$2:$AF$216,10,FALSE)))</f>
        <v>0</v>
      </c>
      <c r="T633" s="231">
        <f>IF(ISNA(VLOOKUP($A633,'Autumn 2023 PVI'!$B$2:$AH$214,10,FALSE)),0,(VLOOKUP($A633,'Autumn 2023 PVI'!$B$2:$AH$214,10,FALSE)))</f>
        <v>0</v>
      </c>
      <c r="U633" s="231">
        <f>IF(ISNA(VLOOKUP($A633,'Spring 2023 PVI'!$B$3:$AF$219,26,FALSE)),0,(VLOOKUP($A633,'Spring 2023 PVI'!$B$3:$AF$219,26,FALSE)))</f>
        <v>0</v>
      </c>
      <c r="V633" s="231">
        <f>IF(ISNA(VLOOKUP($A633,'Spring 2023 PVI'!$B$3:$AF$219,26,FALSE)),0,(VLOOKUP($A633,'Spring 2023 PVI'!$B$3:$AF$219,26,FALSE)))</f>
        <v>0</v>
      </c>
      <c r="W633" s="231">
        <f>IF(ISNA(VLOOKUP($A633,'Spring 2023 PVI'!$B$3:$AF$219,26,FALSE)),0,(VLOOKUP($A633,'Spring 2023 PVI'!$B$3:$AF$219,26,FALSE)))</f>
        <v>0</v>
      </c>
      <c r="X633" s="231">
        <f>IF(ISNA(VLOOKUP($A633,'Spring 2023 PVI'!$B$3:$AF$219,27,FALSE)),0,(VLOOKUP($A633,'Spring 2023 PVI'!$B$3:$AF$219,27,FALSE)))</f>
        <v>0</v>
      </c>
      <c r="Y633" s="231">
        <f>IF(ISNA(VLOOKUP($A633,'Spring 2023 PVI'!$B$3:$AF$219,27,FALSE)),0,(VLOOKUP($A633,'Spring 2023 PVI'!$B$3:$AF$219,27,FALSE)))</f>
        <v>0</v>
      </c>
      <c r="Z633" s="231">
        <f>IF(ISNA(VLOOKUP($A633,'Spring 2023 PVI'!$B$3:$AF$219,27,FALSE)),0,(VLOOKUP($A633,'Spring 2023 PVI'!$B$3:$AF$219,27,FALSE)))</f>
        <v>0</v>
      </c>
      <c r="AA633" s="231">
        <f>IF(ISNA(VLOOKUP($A633,'Spring 2023 PVI'!$B$3:$AF$219,28,FALSE)),0,(VLOOKUP($A633,'Spring 2023 PVI'!$B$3:$AF$219,28,FALSE)))</f>
        <v>0</v>
      </c>
      <c r="AB633" s="231">
        <f>IF(ISNA(VLOOKUP($A633,'Spring 2023 PVI'!$B$3:$AF$219,28,FALSE)),0,(VLOOKUP($A633,'Spring 2023 PVI'!$B$3:$AF$219,28,FALSE)))</f>
        <v>0</v>
      </c>
      <c r="AC633" s="231">
        <f>IF(ISNA(VLOOKUP($A633,'Spring 2023 PVI'!$B$3:$AF$219,28,FALSE)),0,(VLOOKUP($A633,'Spring 2023 PVI'!$B$3:$AF$219,28,FALSE)))</f>
        <v>0</v>
      </c>
      <c r="AD633" s="384">
        <f t="shared" si="236"/>
        <v>0</v>
      </c>
      <c r="AE633" s="403">
        <v>45</v>
      </c>
      <c r="AF633" s="403">
        <v>15</v>
      </c>
      <c r="AG633" s="403">
        <v>30</v>
      </c>
      <c r="AH633" s="384">
        <f t="shared" si="243"/>
        <v>1043.0999999999999</v>
      </c>
      <c r="AI633" s="384">
        <f t="shared" si="244"/>
        <v>165.29999999999998</v>
      </c>
      <c r="AJ633" s="384">
        <f t="shared" si="245"/>
        <v>91.2</v>
      </c>
      <c r="AK633" s="384">
        <f t="shared" si="237"/>
        <v>1299.5999999999999</v>
      </c>
      <c r="AL633" s="403">
        <f>IF(ISNA(VLOOKUP($A633,'Spring 2023 PVI'!$B643:$AD643,29,FALSE)),0,(VLOOKUP($A633,'Spring 2023 PVI'!$B643:$AD643,29,FALSE)))</f>
        <v>0</v>
      </c>
      <c r="AM633" s="403">
        <f>IF(ISNA(VLOOKUP($A633,'Spring 2023 PVI'!$B643:$AZ643,30,FALSE)),0,(VLOOKUP($A633,'Spring 2023 PVI'!$B643:$AZ643,30,FALSE)))</f>
        <v>0</v>
      </c>
      <c r="AN633" s="402">
        <f t="shared" si="238"/>
        <v>0</v>
      </c>
      <c r="AO633" s="404">
        <f t="shared" si="239"/>
        <v>0</v>
      </c>
      <c r="AP633" s="384">
        <f t="shared" si="240"/>
        <v>1299.5999999999999</v>
      </c>
      <c r="AQ633" s="403"/>
      <c r="AR633" s="403" t="e">
        <f>VLOOKUP($A633,'Data EYFSS Indica'!$C:$AQ,27,0)</f>
        <v>#N/A</v>
      </c>
      <c r="AS633" s="403" t="e">
        <f>VLOOKUP($A633,'Data EYFSS Indica'!$C:$AQ,28,0)</f>
        <v>#N/A</v>
      </c>
      <c r="AT633" s="409" t="e">
        <f t="shared" si="241"/>
        <v>#N/A</v>
      </c>
      <c r="AU633" s="409" t="e">
        <f>(VLOOKUP($A633,'Data EYFSS Indica'!$C:$AQ,24,0))/3.2*AU$3</f>
        <v>#N/A</v>
      </c>
      <c r="AV633" s="413" t="e">
        <f t="shared" si="242"/>
        <v>#N/A</v>
      </c>
      <c r="AW633" s="410" t="e">
        <f t="shared" si="232"/>
        <v>#N/A</v>
      </c>
      <c r="AX633" s="410" t="e">
        <f t="shared" si="233"/>
        <v>#N/A</v>
      </c>
      <c r="AY633" s="410" t="e">
        <f t="shared" si="234"/>
        <v>#N/A</v>
      </c>
      <c r="AZ633" s="642">
        <f>(SUMIF('Spring 2023 School'!B:B,Budget!A633,'Spring 2023 School'!AG:AG)+SUMIF('Summer 2023 School'!B:B,Budget!A633,'Summer 2023 School'!AG:AG)+SUMIF('Autumn 2023 School'!B:B,Budget!A633,'Autumn 2023 School'!AG:AG))</f>
        <v>0</v>
      </c>
      <c r="BA633" s="410">
        <f t="shared" si="235"/>
        <v>0</v>
      </c>
      <c r="BI633">
        <f t="shared" si="246"/>
        <v>675</v>
      </c>
      <c r="BJ633">
        <f t="shared" si="247"/>
        <v>225</v>
      </c>
      <c r="BK633">
        <f t="shared" si="248"/>
        <v>450</v>
      </c>
    </row>
    <row r="634" spans="1:63" x14ac:dyDescent="0.35">
      <c r="A634" s="231">
        <v>52089</v>
      </c>
      <c r="B634" t="s">
        <v>740</v>
      </c>
      <c r="C634" s="231">
        <f>IF(ISNA(VLOOKUP($A634,'Spring 2023 PVI'!$B$3:$AF$220,6,FALSE)),0,(VLOOKUP($A634,'Spring 2023 PVI'!$B$3:$AF$220,6,FALSE)))</f>
        <v>0</v>
      </c>
      <c r="D634" s="231">
        <f>IF(ISNA(VLOOKUP($A634,'Summer 2023 PVI'!$B$2:$AF$217,6,FALSE)),0,(VLOOKUP($A634,'Summer 2023 PVI'!$B$2:$AF$217,6,FALSE)))</f>
        <v>0</v>
      </c>
      <c r="E634" s="231">
        <f>IF(ISNA(VLOOKUP($A634,'Autumn 2023 PVI'!$B$2:$AH$214,6,FALSE)),0,(VLOOKUP($A634,'Autumn 2023 PVI'!$B$2:$AH$214,6,FALSE)))</f>
        <v>0</v>
      </c>
      <c r="F634" s="231">
        <f>IF(ISNA(VLOOKUP($A634,'Spring 2023 PVI'!$B$3:$AF$219,9,FALSE)),0,(VLOOKUP($A634,'Spring 2023 PVI'!$B$3:$AF$219,8,FALSE)))</f>
        <v>0</v>
      </c>
      <c r="G634" s="231">
        <f>IF(ISNA(VLOOKUP($A634,'Summer 2023 PVI'!$B$2:$AF$216,9,FALSE)),0,(VLOOKUP($A634,'Summer 2023 PVI'!$B$2:$AF$216,8,FALSE)))</f>
        <v>0</v>
      </c>
      <c r="H634" s="231">
        <f>IF(ISNA(VLOOKUP($A634,'Autumn 2023 PVI'!$B$2:$AH$214,9,FALSE)),0,(VLOOKUP($A634,'Autumn 2023 PVI'!$B$2:$AH$214,9,FALSE)))</f>
        <v>0</v>
      </c>
      <c r="I634" s="231">
        <f>IF(ISNA(VLOOKUP($A634,'Spring 2023 PVI'!$B$3:$AF$219,13,FALSE)),0,(VLOOKUP($A634,'Spring 2023 PVI'!$B$3:$AF$219,13,FALSE)))</f>
        <v>0</v>
      </c>
      <c r="J634" s="231">
        <f>IF(ISNA(VLOOKUP($A634,'Summer 2023 PVI'!$B$2:$AF$216,13,FALSE)),0,(VLOOKUP($A634,'Summer 2023 PVI'!$B$2:$AF$216,13,FALSE)))</f>
        <v>0</v>
      </c>
      <c r="K634" s="231">
        <f>IF(ISNA(VLOOKUP($A634,'Autumn 2023 PVI'!$B$2:$AH$214,13,FALSE)),0,(VLOOKUP($A634,'Autumn 2023 PVI'!$B$2:$AH$214,13,FALSE)))</f>
        <v>0</v>
      </c>
      <c r="L634" s="231">
        <f>IF(ISNA(VLOOKUP($A634,'Spring 2023 PVI'!$B$3:$AF$219,16,FALSE)),0,(VLOOKUP($A634,'Spring 2023 PVI'!$B$3:$AF$219,16,FALSE)))</f>
        <v>0</v>
      </c>
      <c r="M634" s="231">
        <f>IF(ISNA(VLOOKUP($A634,'Summer 2023 PVI'!$B$2:$AF$216,16,FALSE)),0,(VLOOKUP($A634,'Summer 2023 PVI'!$B$2:$AF$216,16,FALSE)))</f>
        <v>0</v>
      </c>
      <c r="N634" s="231">
        <f>IF(ISNA(VLOOKUP($A634,'Autumn 2023 PVI'!$B$2:$AH$214,16,FALSE)),0,(VLOOKUP($A634,'Autumn 2023 PVI'!$B$2:$AH$214,16,FALSE)))</f>
        <v>0</v>
      </c>
      <c r="O634" s="231">
        <f>IF(ISNA(VLOOKUP($A634,'Spring 2023 PVI'!$B$3:$AF$219,3,FALSE)),0,(VLOOKUP($A634,'Spring 2023 PVI'!$B$3:$AF$219,3,FALSE)))</f>
        <v>0</v>
      </c>
      <c r="P634" s="231">
        <f>IF(ISNA(VLOOKUP($A634,'Summer 2023 PVI'!$B$3:$AF$216,3,FALSE)),0,(VLOOKUP($A634,'Summer 2023 PVI'!$B$2:$AF$216,3,FALSE)))</f>
        <v>0</v>
      </c>
      <c r="Q634" s="231">
        <f>IF(ISNA(VLOOKUP($A634,'Autumn 2023 PVI'!$B$2:$AF$214,3,FALSE)),0,(VLOOKUP($A634,'Autumn 2023 PVI'!$B$2:$AF$214,3,FALSE)))</f>
        <v>0</v>
      </c>
      <c r="R634" s="231">
        <f>IF(ISNA(VLOOKUP($A634,'Spring 2023 PVI'!$B$3:$AF$219,10,FALSE)),0,(VLOOKUP($A634,'Spring 2023 PVI'!$B$3:$AF$219,10,FALSE)))</f>
        <v>0</v>
      </c>
      <c r="S634" s="231">
        <f>IF(ISNA(VLOOKUP($A634,'Summer 2023 PVI'!$B$2:$AF$216,10,FALSE)),0,(VLOOKUP($A634,'Summer 2023 PVI'!$B$2:$AF$216,10,FALSE)))</f>
        <v>0</v>
      </c>
      <c r="T634" s="231">
        <f>IF(ISNA(VLOOKUP($A634,'Autumn 2023 PVI'!$B$2:$AH$214,10,FALSE)),0,(VLOOKUP($A634,'Autumn 2023 PVI'!$B$2:$AH$214,10,FALSE)))</f>
        <v>0</v>
      </c>
      <c r="U634" s="231">
        <f>IF(ISNA(VLOOKUP($A634,'Spring 2023 PVI'!$B$3:$AF$219,26,FALSE)),0,(VLOOKUP($A634,'Spring 2023 PVI'!$B$3:$AF$219,26,FALSE)))</f>
        <v>0</v>
      </c>
      <c r="V634" s="231">
        <f>IF(ISNA(VLOOKUP($A634,'Spring 2023 PVI'!$B$3:$AF$219,26,FALSE)),0,(VLOOKUP($A634,'Spring 2023 PVI'!$B$3:$AF$219,26,FALSE)))</f>
        <v>0</v>
      </c>
      <c r="W634" s="231">
        <f>IF(ISNA(VLOOKUP($A634,'Spring 2023 PVI'!$B$3:$AF$219,26,FALSE)),0,(VLOOKUP($A634,'Spring 2023 PVI'!$B$3:$AF$219,26,FALSE)))</f>
        <v>0</v>
      </c>
      <c r="X634" s="231">
        <f>IF(ISNA(VLOOKUP($A634,'Spring 2023 PVI'!$B$3:$AF$219,27,FALSE)),0,(VLOOKUP($A634,'Spring 2023 PVI'!$B$3:$AF$219,27,FALSE)))</f>
        <v>0</v>
      </c>
      <c r="Y634" s="231">
        <f>IF(ISNA(VLOOKUP($A634,'Spring 2023 PVI'!$B$3:$AF$219,27,FALSE)),0,(VLOOKUP($A634,'Spring 2023 PVI'!$B$3:$AF$219,27,FALSE)))</f>
        <v>0</v>
      </c>
      <c r="Z634" s="231">
        <f>IF(ISNA(VLOOKUP($A634,'Spring 2023 PVI'!$B$3:$AF$219,27,FALSE)),0,(VLOOKUP($A634,'Spring 2023 PVI'!$B$3:$AF$219,27,FALSE)))</f>
        <v>0</v>
      </c>
      <c r="AA634" s="231">
        <f>IF(ISNA(VLOOKUP($A634,'Spring 2023 PVI'!$B$3:$AF$219,28,FALSE)),0,(VLOOKUP($A634,'Spring 2023 PVI'!$B$3:$AF$219,28,FALSE)))</f>
        <v>0</v>
      </c>
      <c r="AB634" s="231">
        <f>IF(ISNA(VLOOKUP($A634,'Spring 2023 PVI'!$B$3:$AF$219,28,FALSE)),0,(VLOOKUP($A634,'Spring 2023 PVI'!$B$3:$AF$219,28,FALSE)))</f>
        <v>0</v>
      </c>
      <c r="AC634" s="231">
        <f>IF(ISNA(VLOOKUP($A634,'Spring 2023 PVI'!$B$3:$AF$219,28,FALSE)),0,(VLOOKUP($A634,'Spring 2023 PVI'!$B$3:$AF$219,28,FALSE)))</f>
        <v>0</v>
      </c>
      <c r="AD634" s="384">
        <f t="shared" si="236"/>
        <v>0</v>
      </c>
      <c r="AE634" s="403">
        <v>60</v>
      </c>
      <c r="AF634" s="403">
        <v>60</v>
      </c>
      <c r="AG634" s="403">
        <v>255</v>
      </c>
      <c r="AH634" s="384">
        <f t="shared" si="243"/>
        <v>1390.8</v>
      </c>
      <c r="AI634" s="384">
        <f t="shared" si="244"/>
        <v>661.19999999999993</v>
      </c>
      <c r="AJ634" s="384">
        <f t="shared" si="245"/>
        <v>775.2</v>
      </c>
      <c r="AK634" s="384">
        <f t="shared" si="237"/>
        <v>2827.2</v>
      </c>
      <c r="AL634" s="403">
        <f>IF(ISNA(VLOOKUP($A634,'Spring 2023 PVI'!$B644:$AD644,29,FALSE)),0,(VLOOKUP($A634,'Spring 2023 PVI'!$B644:$AD644,29,FALSE)))</f>
        <v>0</v>
      </c>
      <c r="AM634" s="403">
        <f>IF(ISNA(VLOOKUP($A634,'Spring 2023 PVI'!$B644:$AZ644,30,FALSE)),0,(VLOOKUP($A634,'Spring 2023 PVI'!$B644:$AZ644,30,FALSE)))</f>
        <v>0</v>
      </c>
      <c r="AN634" s="402">
        <f t="shared" si="238"/>
        <v>0</v>
      </c>
      <c r="AO634" s="404">
        <f t="shared" si="239"/>
        <v>0</v>
      </c>
      <c r="AP634" s="384">
        <f t="shared" si="240"/>
        <v>2827.2</v>
      </c>
      <c r="AQ634" s="403"/>
      <c r="AR634" s="403" t="e">
        <f>VLOOKUP($A634,'Data EYFSS Indica'!$C:$AQ,27,0)</f>
        <v>#N/A</v>
      </c>
      <c r="AS634" s="403" t="e">
        <f>VLOOKUP($A634,'Data EYFSS Indica'!$C:$AQ,28,0)</f>
        <v>#N/A</v>
      </c>
      <c r="AT634" s="409" t="e">
        <f t="shared" si="241"/>
        <v>#N/A</v>
      </c>
      <c r="AU634" s="409" t="e">
        <f>(VLOOKUP($A634,'Data EYFSS Indica'!$C:$AQ,24,0))/3.2*AU$3</f>
        <v>#N/A</v>
      </c>
      <c r="AV634" s="413" t="e">
        <f t="shared" si="242"/>
        <v>#N/A</v>
      </c>
      <c r="AW634" s="410" t="e">
        <f t="shared" si="232"/>
        <v>#N/A</v>
      </c>
      <c r="AX634" s="410" t="e">
        <f t="shared" si="233"/>
        <v>#N/A</v>
      </c>
      <c r="AY634" s="410" t="e">
        <f t="shared" si="234"/>
        <v>#N/A</v>
      </c>
      <c r="AZ634" s="642">
        <f>(SUMIF('Spring 2023 School'!B:B,Budget!A634,'Spring 2023 School'!AG:AG)+SUMIF('Summer 2023 School'!B:B,Budget!A634,'Summer 2023 School'!AG:AG)+SUMIF('Autumn 2023 School'!B:B,Budget!A634,'Autumn 2023 School'!AG:AG))</f>
        <v>0</v>
      </c>
      <c r="BA634" s="410">
        <f t="shared" si="235"/>
        <v>0</v>
      </c>
      <c r="BI634">
        <f t="shared" si="246"/>
        <v>900</v>
      </c>
      <c r="BJ634">
        <f t="shared" si="247"/>
        <v>900</v>
      </c>
      <c r="BK634">
        <f t="shared" si="248"/>
        <v>3825</v>
      </c>
    </row>
    <row r="635" spans="1:63" x14ac:dyDescent="0.35">
      <c r="A635" s="231">
        <v>52092</v>
      </c>
      <c r="B635" t="s">
        <v>741</v>
      </c>
      <c r="C635" s="231">
        <f>IF(ISNA(VLOOKUP($A635,'Spring 2023 PVI'!$B$3:$AF$220,6,FALSE)),0,(VLOOKUP($A635,'Spring 2023 PVI'!$B$3:$AF$220,6,FALSE)))</f>
        <v>0</v>
      </c>
      <c r="D635" s="231">
        <f>IF(ISNA(VLOOKUP($A635,'Summer 2023 PVI'!$B$2:$AF$217,6,FALSE)),0,(VLOOKUP($A635,'Summer 2023 PVI'!$B$2:$AF$217,6,FALSE)))</f>
        <v>0</v>
      </c>
      <c r="E635" s="231">
        <f>IF(ISNA(VLOOKUP($A635,'Autumn 2023 PVI'!$B$2:$AH$214,6,FALSE)),0,(VLOOKUP($A635,'Autumn 2023 PVI'!$B$2:$AH$214,6,FALSE)))</f>
        <v>0</v>
      </c>
      <c r="F635" s="231">
        <f>IF(ISNA(VLOOKUP($A635,'Spring 2023 PVI'!$B$3:$AF$219,9,FALSE)),0,(VLOOKUP($A635,'Spring 2023 PVI'!$B$3:$AF$219,8,FALSE)))</f>
        <v>0</v>
      </c>
      <c r="G635" s="231">
        <f>IF(ISNA(VLOOKUP($A635,'Summer 2023 PVI'!$B$2:$AF$216,9,FALSE)),0,(VLOOKUP($A635,'Summer 2023 PVI'!$B$2:$AF$216,8,FALSE)))</f>
        <v>0</v>
      </c>
      <c r="H635" s="231">
        <f>IF(ISNA(VLOOKUP($A635,'Autumn 2023 PVI'!$B$2:$AH$214,9,FALSE)),0,(VLOOKUP($A635,'Autumn 2023 PVI'!$B$2:$AH$214,9,FALSE)))</f>
        <v>0</v>
      </c>
      <c r="I635" s="231">
        <f>IF(ISNA(VLOOKUP($A635,'Spring 2023 PVI'!$B$3:$AF$219,13,FALSE)),0,(VLOOKUP($A635,'Spring 2023 PVI'!$B$3:$AF$219,13,FALSE)))</f>
        <v>0</v>
      </c>
      <c r="J635" s="231">
        <f>IF(ISNA(VLOOKUP($A635,'Summer 2023 PVI'!$B$2:$AF$216,13,FALSE)),0,(VLOOKUP($A635,'Summer 2023 PVI'!$B$2:$AF$216,13,FALSE)))</f>
        <v>0</v>
      </c>
      <c r="K635" s="231">
        <f>IF(ISNA(VLOOKUP($A635,'Autumn 2023 PVI'!$B$2:$AH$214,13,FALSE)),0,(VLOOKUP($A635,'Autumn 2023 PVI'!$B$2:$AH$214,13,FALSE)))</f>
        <v>0</v>
      </c>
      <c r="L635" s="231">
        <f>IF(ISNA(VLOOKUP($A635,'Spring 2023 PVI'!$B$3:$AF$219,16,FALSE)),0,(VLOOKUP($A635,'Spring 2023 PVI'!$B$3:$AF$219,16,FALSE)))</f>
        <v>0</v>
      </c>
      <c r="M635" s="231">
        <f>IF(ISNA(VLOOKUP($A635,'Summer 2023 PVI'!$B$2:$AF$216,16,FALSE)),0,(VLOOKUP($A635,'Summer 2023 PVI'!$B$2:$AF$216,16,FALSE)))</f>
        <v>0</v>
      </c>
      <c r="N635" s="231">
        <f>IF(ISNA(VLOOKUP($A635,'Autumn 2023 PVI'!$B$2:$AH$214,16,FALSE)),0,(VLOOKUP($A635,'Autumn 2023 PVI'!$B$2:$AH$214,16,FALSE)))</f>
        <v>0</v>
      </c>
      <c r="O635" s="231">
        <f>IF(ISNA(VLOOKUP($A635,'Spring 2023 PVI'!$B$3:$AF$219,3,FALSE)),0,(VLOOKUP($A635,'Spring 2023 PVI'!$B$3:$AF$219,3,FALSE)))</f>
        <v>0</v>
      </c>
      <c r="P635" s="231">
        <f>IF(ISNA(VLOOKUP($A635,'Summer 2023 PVI'!$B$3:$AF$216,3,FALSE)),0,(VLOOKUP($A635,'Summer 2023 PVI'!$B$2:$AF$216,3,FALSE)))</f>
        <v>0</v>
      </c>
      <c r="Q635" s="231">
        <f>IF(ISNA(VLOOKUP($A635,'Autumn 2023 PVI'!$B$2:$AF$214,3,FALSE)),0,(VLOOKUP($A635,'Autumn 2023 PVI'!$B$2:$AF$214,3,FALSE)))</f>
        <v>0</v>
      </c>
      <c r="R635" s="231">
        <f>IF(ISNA(VLOOKUP($A635,'Spring 2023 PVI'!$B$3:$AF$219,10,FALSE)),0,(VLOOKUP($A635,'Spring 2023 PVI'!$B$3:$AF$219,10,FALSE)))</f>
        <v>0</v>
      </c>
      <c r="S635" s="231">
        <f>IF(ISNA(VLOOKUP($A635,'Summer 2023 PVI'!$B$2:$AF$216,10,FALSE)),0,(VLOOKUP($A635,'Summer 2023 PVI'!$B$2:$AF$216,10,FALSE)))</f>
        <v>0</v>
      </c>
      <c r="T635" s="231">
        <f>IF(ISNA(VLOOKUP($A635,'Autumn 2023 PVI'!$B$2:$AH$214,10,FALSE)),0,(VLOOKUP($A635,'Autumn 2023 PVI'!$B$2:$AH$214,10,FALSE)))</f>
        <v>0</v>
      </c>
      <c r="U635" s="231">
        <f>IF(ISNA(VLOOKUP($A635,'Spring 2023 PVI'!$B$3:$AF$219,26,FALSE)),0,(VLOOKUP($A635,'Spring 2023 PVI'!$B$3:$AF$219,26,FALSE)))</f>
        <v>0</v>
      </c>
      <c r="V635" s="231">
        <f>IF(ISNA(VLOOKUP($A635,'Spring 2023 PVI'!$B$3:$AF$219,26,FALSE)),0,(VLOOKUP($A635,'Spring 2023 PVI'!$B$3:$AF$219,26,FALSE)))</f>
        <v>0</v>
      </c>
      <c r="W635" s="231">
        <f>IF(ISNA(VLOOKUP($A635,'Spring 2023 PVI'!$B$3:$AF$219,26,FALSE)),0,(VLOOKUP($A635,'Spring 2023 PVI'!$B$3:$AF$219,26,FALSE)))</f>
        <v>0</v>
      </c>
      <c r="X635" s="231">
        <f>IF(ISNA(VLOOKUP($A635,'Spring 2023 PVI'!$B$3:$AF$219,27,FALSE)),0,(VLOOKUP($A635,'Spring 2023 PVI'!$B$3:$AF$219,27,FALSE)))</f>
        <v>0</v>
      </c>
      <c r="Y635" s="231">
        <f>IF(ISNA(VLOOKUP($A635,'Spring 2023 PVI'!$B$3:$AF$219,27,FALSE)),0,(VLOOKUP($A635,'Spring 2023 PVI'!$B$3:$AF$219,27,FALSE)))</f>
        <v>0</v>
      </c>
      <c r="Z635" s="231">
        <f>IF(ISNA(VLOOKUP($A635,'Spring 2023 PVI'!$B$3:$AF$219,27,FALSE)),0,(VLOOKUP($A635,'Spring 2023 PVI'!$B$3:$AF$219,27,FALSE)))</f>
        <v>0</v>
      </c>
      <c r="AA635" s="231">
        <f>IF(ISNA(VLOOKUP($A635,'Spring 2023 PVI'!$B$3:$AF$219,28,FALSE)),0,(VLOOKUP($A635,'Spring 2023 PVI'!$B$3:$AF$219,28,FALSE)))</f>
        <v>0</v>
      </c>
      <c r="AB635" s="231">
        <f>IF(ISNA(VLOOKUP($A635,'Spring 2023 PVI'!$B$3:$AF$219,28,FALSE)),0,(VLOOKUP($A635,'Spring 2023 PVI'!$B$3:$AF$219,28,FALSE)))</f>
        <v>0</v>
      </c>
      <c r="AC635" s="231">
        <f>IF(ISNA(VLOOKUP($A635,'Spring 2023 PVI'!$B$3:$AF$219,28,FALSE)),0,(VLOOKUP($A635,'Spring 2023 PVI'!$B$3:$AF$219,28,FALSE)))</f>
        <v>0</v>
      </c>
      <c r="AD635" s="384">
        <f t="shared" si="236"/>
        <v>0</v>
      </c>
      <c r="AE635" s="403">
        <v>45</v>
      </c>
      <c r="AF635" s="403">
        <v>60</v>
      </c>
      <c r="AG635" s="403">
        <v>15</v>
      </c>
      <c r="AH635" s="384">
        <f t="shared" si="243"/>
        <v>1043.0999999999999</v>
      </c>
      <c r="AI635" s="384">
        <f t="shared" si="244"/>
        <v>661.19999999999993</v>
      </c>
      <c r="AJ635" s="384">
        <f t="shared" si="245"/>
        <v>45.6</v>
      </c>
      <c r="AK635" s="384">
        <f t="shared" si="237"/>
        <v>1749.8999999999996</v>
      </c>
      <c r="AL635" s="403">
        <f>IF(ISNA(VLOOKUP($A635,'Spring 2023 PVI'!$B645:$AD645,29,FALSE)),0,(VLOOKUP($A635,'Spring 2023 PVI'!$B645:$AD645,29,FALSE)))</f>
        <v>0</v>
      </c>
      <c r="AM635" s="403">
        <f>IF(ISNA(VLOOKUP($A635,'Spring 2023 PVI'!$B645:$AZ645,30,FALSE)),0,(VLOOKUP($A635,'Spring 2023 PVI'!$B645:$AZ645,30,FALSE)))</f>
        <v>0</v>
      </c>
      <c r="AN635" s="402">
        <f t="shared" si="238"/>
        <v>0</v>
      </c>
      <c r="AO635" s="404">
        <f t="shared" si="239"/>
        <v>0</v>
      </c>
      <c r="AP635" s="384">
        <f t="shared" si="240"/>
        <v>1749.8999999999996</v>
      </c>
      <c r="AQ635" s="403"/>
      <c r="AR635" s="403" t="e">
        <f>VLOOKUP($A635,'Data EYFSS Indica'!$C:$AQ,27,0)</f>
        <v>#N/A</v>
      </c>
      <c r="AS635" s="403" t="e">
        <f>VLOOKUP($A635,'Data EYFSS Indica'!$C:$AQ,28,0)</f>
        <v>#N/A</v>
      </c>
      <c r="AT635" s="409" t="e">
        <f t="shared" si="241"/>
        <v>#N/A</v>
      </c>
      <c r="AU635" s="409" t="e">
        <f>(VLOOKUP($A635,'Data EYFSS Indica'!$C:$AQ,24,0))/3.2*AU$3</f>
        <v>#N/A</v>
      </c>
      <c r="AV635" s="413" t="e">
        <f t="shared" si="242"/>
        <v>#N/A</v>
      </c>
      <c r="AW635" s="410" t="e">
        <f t="shared" si="232"/>
        <v>#N/A</v>
      </c>
      <c r="AX635" s="410" t="e">
        <f t="shared" si="233"/>
        <v>#N/A</v>
      </c>
      <c r="AY635" s="410" t="e">
        <f t="shared" si="234"/>
        <v>#N/A</v>
      </c>
      <c r="AZ635" s="642">
        <f>(SUMIF('Spring 2023 School'!B:B,Budget!A635,'Spring 2023 School'!AG:AG)+SUMIF('Summer 2023 School'!B:B,Budget!A635,'Summer 2023 School'!AG:AG)+SUMIF('Autumn 2023 School'!B:B,Budget!A635,'Autumn 2023 School'!AG:AG))</f>
        <v>2</v>
      </c>
      <c r="BA635" s="410">
        <f t="shared" si="235"/>
        <v>1820</v>
      </c>
      <c r="BI635">
        <f t="shared" si="246"/>
        <v>675</v>
      </c>
      <c r="BJ635">
        <f t="shared" si="247"/>
        <v>900</v>
      </c>
      <c r="BK635">
        <f t="shared" si="248"/>
        <v>225</v>
      </c>
    </row>
    <row r="636" spans="1:63" x14ac:dyDescent="0.35">
      <c r="A636" s="231">
        <v>52095</v>
      </c>
      <c r="B636" t="s">
        <v>1274</v>
      </c>
      <c r="C636" s="231">
        <f>IF(ISNA(VLOOKUP($A636,'Spring 2023 PVI'!$B$3:$AF$220,6,FALSE)),0,(VLOOKUP($A636,'Spring 2023 PVI'!$B$3:$AF$220,6,FALSE)))</f>
        <v>0</v>
      </c>
      <c r="D636" s="231">
        <f>IF(ISNA(VLOOKUP($A636,'Summer 2023 PVI'!$B$2:$AF$217,6,FALSE)),0,(VLOOKUP($A636,'Summer 2023 PVI'!$B$2:$AF$217,6,FALSE)))</f>
        <v>0</v>
      </c>
      <c r="E636" s="231">
        <f>IF(ISNA(VLOOKUP($A636,'Autumn 2023 PVI'!$B$2:$AH$214,6,FALSE)),0,(VLOOKUP($A636,'Autumn 2023 PVI'!$B$2:$AH$214,6,FALSE)))</f>
        <v>0</v>
      </c>
      <c r="F636" s="231">
        <f>IF(ISNA(VLOOKUP($A636,'Spring 2023 PVI'!$B$3:$AF$219,9,FALSE)),0,(VLOOKUP($A636,'Spring 2023 PVI'!$B$3:$AF$219,8,FALSE)))</f>
        <v>0</v>
      </c>
      <c r="G636" s="231">
        <f>IF(ISNA(VLOOKUP($A636,'Summer 2023 PVI'!$B$2:$AF$216,9,FALSE)),0,(VLOOKUP($A636,'Summer 2023 PVI'!$B$2:$AF$216,8,FALSE)))</f>
        <v>0</v>
      </c>
      <c r="H636" s="231">
        <f>IF(ISNA(VLOOKUP($A636,'Autumn 2023 PVI'!$B$2:$AH$214,9,FALSE)),0,(VLOOKUP($A636,'Autumn 2023 PVI'!$B$2:$AH$214,9,FALSE)))</f>
        <v>0</v>
      </c>
      <c r="I636" s="231">
        <f>IF(ISNA(VLOOKUP($A636,'Spring 2023 PVI'!$B$3:$AF$219,13,FALSE)),0,(VLOOKUP($A636,'Spring 2023 PVI'!$B$3:$AF$219,13,FALSE)))</f>
        <v>0</v>
      </c>
      <c r="J636" s="231">
        <f>IF(ISNA(VLOOKUP($A636,'Summer 2023 PVI'!$B$2:$AF$216,13,FALSE)),0,(VLOOKUP($A636,'Summer 2023 PVI'!$B$2:$AF$216,13,FALSE)))</f>
        <v>0</v>
      </c>
      <c r="K636" s="231">
        <f>IF(ISNA(VLOOKUP($A636,'Autumn 2023 PVI'!$B$2:$AH$214,13,FALSE)),0,(VLOOKUP($A636,'Autumn 2023 PVI'!$B$2:$AH$214,13,FALSE)))</f>
        <v>0</v>
      </c>
      <c r="L636" s="231">
        <f>IF(ISNA(VLOOKUP($A636,'Spring 2023 PVI'!$B$3:$AF$219,16,FALSE)),0,(VLOOKUP($A636,'Spring 2023 PVI'!$B$3:$AF$219,16,FALSE)))</f>
        <v>0</v>
      </c>
      <c r="M636" s="231">
        <f>IF(ISNA(VLOOKUP($A636,'Summer 2023 PVI'!$B$2:$AF$216,16,FALSE)),0,(VLOOKUP($A636,'Summer 2023 PVI'!$B$2:$AF$216,16,FALSE)))</f>
        <v>0</v>
      </c>
      <c r="N636" s="231">
        <f>IF(ISNA(VLOOKUP($A636,'Autumn 2023 PVI'!$B$2:$AH$214,16,FALSE)),0,(VLOOKUP($A636,'Autumn 2023 PVI'!$B$2:$AH$214,16,FALSE)))</f>
        <v>0</v>
      </c>
      <c r="O636" s="231">
        <f>IF(ISNA(VLOOKUP($A636,'Spring 2023 PVI'!$B$3:$AF$219,3,FALSE)),0,(VLOOKUP($A636,'Spring 2023 PVI'!$B$3:$AF$219,3,FALSE)))</f>
        <v>0</v>
      </c>
      <c r="P636" s="231">
        <f>IF(ISNA(VLOOKUP($A636,'Summer 2023 PVI'!$B$3:$AF$216,3,FALSE)),0,(VLOOKUP($A636,'Summer 2023 PVI'!$B$2:$AF$216,3,FALSE)))</f>
        <v>0</v>
      </c>
      <c r="Q636" s="231">
        <f>IF(ISNA(VLOOKUP($A636,'Autumn 2023 PVI'!$B$2:$AF$214,3,FALSE)),0,(VLOOKUP($A636,'Autumn 2023 PVI'!$B$2:$AF$214,3,FALSE)))</f>
        <v>0</v>
      </c>
      <c r="R636" s="231">
        <f>IF(ISNA(VLOOKUP($A636,'Spring 2023 PVI'!$B$3:$AF$219,10,FALSE)),0,(VLOOKUP($A636,'Spring 2023 PVI'!$B$3:$AF$219,10,FALSE)))</f>
        <v>0</v>
      </c>
      <c r="S636" s="231">
        <f>IF(ISNA(VLOOKUP($A636,'Summer 2023 PVI'!$B$2:$AF$216,10,FALSE)),0,(VLOOKUP($A636,'Summer 2023 PVI'!$B$2:$AF$216,10,FALSE)))</f>
        <v>0</v>
      </c>
      <c r="T636" s="231">
        <f>IF(ISNA(VLOOKUP($A636,'Autumn 2023 PVI'!$B$2:$AH$214,10,FALSE)),0,(VLOOKUP($A636,'Autumn 2023 PVI'!$B$2:$AH$214,10,FALSE)))</f>
        <v>0</v>
      </c>
      <c r="U636" s="231">
        <f>IF(ISNA(VLOOKUP($A636,'Spring 2023 PVI'!$B$3:$AF$219,26,FALSE)),0,(VLOOKUP($A636,'Spring 2023 PVI'!$B$3:$AF$219,26,FALSE)))</f>
        <v>0</v>
      </c>
      <c r="V636" s="231">
        <f>IF(ISNA(VLOOKUP($A636,'Spring 2023 PVI'!$B$3:$AF$219,26,FALSE)),0,(VLOOKUP($A636,'Spring 2023 PVI'!$B$3:$AF$219,26,FALSE)))</f>
        <v>0</v>
      </c>
      <c r="W636" s="231">
        <f>IF(ISNA(VLOOKUP($A636,'Spring 2023 PVI'!$B$3:$AF$219,26,FALSE)),0,(VLOOKUP($A636,'Spring 2023 PVI'!$B$3:$AF$219,26,FALSE)))</f>
        <v>0</v>
      </c>
      <c r="X636" s="231">
        <f>IF(ISNA(VLOOKUP($A636,'Spring 2023 PVI'!$B$3:$AF$219,27,FALSE)),0,(VLOOKUP($A636,'Spring 2023 PVI'!$B$3:$AF$219,27,FALSE)))</f>
        <v>0</v>
      </c>
      <c r="Y636" s="231">
        <f>IF(ISNA(VLOOKUP($A636,'Spring 2023 PVI'!$B$3:$AF$219,27,FALSE)),0,(VLOOKUP($A636,'Spring 2023 PVI'!$B$3:$AF$219,27,FALSE)))</f>
        <v>0</v>
      </c>
      <c r="Z636" s="231">
        <f>IF(ISNA(VLOOKUP($A636,'Spring 2023 PVI'!$B$3:$AF$219,27,FALSE)),0,(VLOOKUP($A636,'Spring 2023 PVI'!$B$3:$AF$219,27,FALSE)))</f>
        <v>0</v>
      </c>
      <c r="AA636" s="231">
        <f>IF(ISNA(VLOOKUP($A636,'Spring 2023 PVI'!$B$3:$AF$219,28,FALSE)),0,(VLOOKUP($A636,'Spring 2023 PVI'!$B$3:$AF$219,28,FALSE)))</f>
        <v>0</v>
      </c>
      <c r="AB636" s="231">
        <f>IF(ISNA(VLOOKUP($A636,'Spring 2023 PVI'!$B$3:$AF$219,28,FALSE)),0,(VLOOKUP($A636,'Spring 2023 PVI'!$B$3:$AF$219,28,FALSE)))</f>
        <v>0</v>
      </c>
      <c r="AC636" s="231">
        <f>IF(ISNA(VLOOKUP($A636,'Spring 2023 PVI'!$B$3:$AF$219,28,FALSE)),0,(VLOOKUP($A636,'Spring 2023 PVI'!$B$3:$AF$219,28,FALSE)))</f>
        <v>0</v>
      </c>
      <c r="AD636" s="384">
        <f t="shared" si="236"/>
        <v>0</v>
      </c>
      <c r="AE636" s="403">
        <v>15</v>
      </c>
      <c r="AF636" s="403">
        <v>0</v>
      </c>
      <c r="AG636" s="403">
        <v>30</v>
      </c>
      <c r="AH636" s="384">
        <f t="shared" si="243"/>
        <v>347.7</v>
      </c>
      <c r="AI636" s="384">
        <f t="shared" si="244"/>
        <v>0</v>
      </c>
      <c r="AJ636" s="384">
        <f t="shared" si="245"/>
        <v>91.2</v>
      </c>
      <c r="AK636" s="384">
        <f t="shared" si="237"/>
        <v>438.9</v>
      </c>
      <c r="AL636" s="403">
        <f>IF(ISNA(VLOOKUP($A636,'Spring 2023 PVI'!$B646:$AD646,29,FALSE)),0,(VLOOKUP($A636,'Spring 2023 PVI'!$B646:$AD646,29,FALSE)))</f>
        <v>0</v>
      </c>
      <c r="AM636" s="403">
        <f>IF(ISNA(VLOOKUP($A636,'Spring 2023 PVI'!$B646:$AZ646,30,FALSE)),0,(VLOOKUP($A636,'Spring 2023 PVI'!$B646:$AZ646,30,FALSE)))</f>
        <v>0</v>
      </c>
      <c r="AN636" s="402">
        <f t="shared" si="238"/>
        <v>0</v>
      </c>
      <c r="AO636" s="404">
        <f t="shared" si="239"/>
        <v>0</v>
      </c>
      <c r="AP636" s="384">
        <f t="shared" si="240"/>
        <v>438.9</v>
      </c>
      <c r="AQ636" s="403"/>
      <c r="AR636" s="403" t="e">
        <f>VLOOKUP($A636,'Data EYFSS Indica'!$C:$AQ,27,0)</f>
        <v>#N/A</v>
      </c>
      <c r="AS636" s="403" t="e">
        <f>VLOOKUP($A636,'Data EYFSS Indica'!$C:$AQ,28,0)</f>
        <v>#N/A</v>
      </c>
      <c r="AT636" s="409" t="e">
        <f t="shared" si="241"/>
        <v>#N/A</v>
      </c>
      <c r="AU636" s="409" t="e">
        <f>(VLOOKUP($A636,'Data EYFSS Indica'!$C:$AQ,24,0))/3.2*AU$3</f>
        <v>#N/A</v>
      </c>
      <c r="AV636" s="413" t="e">
        <f t="shared" si="242"/>
        <v>#N/A</v>
      </c>
      <c r="AW636" s="410" t="e">
        <f t="shared" si="232"/>
        <v>#N/A</v>
      </c>
      <c r="AX636" s="410" t="e">
        <f t="shared" si="233"/>
        <v>#N/A</v>
      </c>
      <c r="AY636" s="410" t="e">
        <f t="shared" si="234"/>
        <v>#N/A</v>
      </c>
      <c r="AZ636" s="642">
        <f>(SUMIF('Spring 2023 School'!B:B,Budget!A636,'Spring 2023 School'!AG:AG)+SUMIF('Summer 2023 School'!B:B,Budget!A636,'Summer 2023 School'!AG:AG)+SUMIF('Autumn 2023 School'!B:B,Budget!A636,'Autumn 2023 School'!AG:AG))</f>
        <v>0</v>
      </c>
      <c r="BA636" s="410">
        <f t="shared" si="235"/>
        <v>0</v>
      </c>
      <c r="BI636">
        <f t="shared" si="246"/>
        <v>225</v>
      </c>
      <c r="BJ636">
        <f t="shared" si="247"/>
        <v>0</v>
      </c>
      <c r="BK636">
        <f t="shared" si="248"/>
        <v>450</v>
      </c>
    </row>
    <row r="637" spans="1:63" x14ac:dyDescent="0.35">
      <c r="A637" s="231">
        <v>52096</v>
      </c>
      <c r="B637" t="s">
        <v>742</v>
      </c>
      <c r="C637" s="231">
        <f>IF(ISNA(VLOOKUP($A637,'Spring 2023 PVI'!$B$3:$AF$220,6,FALSE)),0,(VLOOKUP($A637,'Spring 2023 PVI'!$B$3:$AF$220,6,FALSE)))</f>
        <v>0</v>
      </c>
      <c r="D637" s="231">
        <f>IF(ISNA(VLOOKUP($A637,'Summer 2023 PVI'!$B$2:$AF$217,6,FALSE)),0,(VLOOKUP($A637,'Summer 2023 PVI'!$B$2:$AF$217,6,FALSE)))</f>
        <v>0</v>
      </c>
      <c r="E637" s="231">
        <f>IF(ISNA(VLOOKUP($A637,'Autumn 2023 PVI'!$B$2:$AH$214,6,FALSE)),0,(VLOOKUP($A637,'Autumn 2023 PVI'!$B$2:$AH$214,6,FALSE)))</f>
        <v>0</v>
      </c>
      <c r="F637" s="231">
        <f>IF(ISNA(VLOOKUP($A637,'Spring 2023 PVI'!$B$3:$AF$219,9,FALSE)),0,(VLOOKUP($A637,'Spring 2023 PVI'!$B$3:$AF$219,8,FALSE)))</f>
        <v>0</v>
      </c>
      <c r="G637" s="231">
        <f>IF(ISNA(VLOOKUP($A637,'Summer 2023 PVI'!$B$2:$AF$216,9,FALSE)),0,(VLOOKUP($A637,'Summer 2023 PVI'!$B$2:$AF$216,8,FALSE)))</f>
        <v>0</v>
      </c>
      <c r="H637" s="231">
        <f>IF(ISNA(VLOOKUP($A637,'Autumn 2023 PVI'!$B$2:$AH$214,9,FALSE)),0,(VLOOKUP($A637,'Autumn 2023 PVI'!$B$2:$AH$214,9,FALSE)))</f>
        <v>0</v>
      </c>
      <c r="I637" s="231">
        <f>IF(ISNA(VLOOKUP($A637,'Spring 2023 PVI'!$B$3:$AF$219,13,FALSE)),0,(VLOOKUP($A637,'Spring 2023 PVI'!$B$3:$AF$219,13,FALSE)))</f>
        <v>0</v>
      </c>
      <c r="J637" s="231">
        <f>IF(ISNA(VLOOKUP($A637,'Summer 2023 PVI'!$B$2:$AF$216,13,FALSE)),0,(VLOOKUP($A637,'Summer 2023 PVI'!$B$2:$AF$216,13,FALSE)))</f>
        <v>0</v>
      </c>
      <c r="K637" s="231">
        <f>IF(ISNA(VLOOKUP($A637,'Autumn 2023 PVI'!$B$2:$AH$214,13,FALSE)),0,(VLOOKUP($A637,'Autumn 2023 PVI'!$B$2:$AH$214,13,FALSE)))</f>
        <v>0</v>
      </c>
      <c r="L637" s="231">
        <f>IF(ISNA(VLOOKUP($A637,'Spring 2023 PVI'!$B$3:$AF$219,16,FALSE)),0,(VLOOKUP($A637,'Spring 2023 PVI'!$B$3:$AF$219,16,FALSE)))</f>
        <v>0</v>
      </c>
      <c r="M637" s="231">
        <f>IF(ISNA(VLOOKUP($A637,'Summer 2023 PVI'!$B$2:$AF$216,16,FALSE)),0,(VLOOKUP($A637,'Summer 2023 PVI'!$B$2:$AF$216,16,FALSE)))</f>
        <v>0</v>
      </c>
      <c r="N637" s="231">
        <f>IF(ISNA(VLOOKUP($A637,'Autumn 2023 PVI'!$B$2:$AH$214,16,FALSE)),0,(VLOOKUP($A637,'Autumn 2023 PVI'!$B$2:$AH$214,16,FALSE)))</f>
        <v>0</v>
      </c>
      <c r="O637" s="231">
        <f>IF(ISNA(VLOOKUP($A637,'Spring 2023 PVI'!$B$3:$AF$219,3,FALSE)),0,(VLOOKUP($A637,'Spring 2023 PVI'!$B$3:$AF$219,3,FALSE)))</f>
        <v>0</v>
      </c>
      <c r="P637" s="231">
        <f>IF(ISNA(VLOOKUP($A637,'Summer 2023 PVI'!$B$3:$AF$216,3,FALSE)),0,(VLOOKUP($A637,'Summer 2023 PVI'!$B$2:$AF$216,3,FALSE)))</f>
        <v>0</v>
      </c>
      <c r="Q637" s="231">
        <f>IF(ISNA(VLOOKUP($A637,'Autumn 2023 PVI'!$B$2:$AF$214,3,FALSE)),0,(VLOOKUP($A637,'Autumn 2023 PVI'!$B$2:$AF$214,3,FALSE)))</f>
        <v>0</v>
      </c>
      <c r="R637" s="231">
        <f>IF(ISNA(VLOOKUP($A637,'Spring 2023 PVI'!$B$3:$AF$219,10,FALSE)),0,(VLOOKUP($A637,'Spring 2023 PVI'!$B$3:$AF$219,10,FALSE)))</f>
        <v>0</v>
      </c>
      <c r="S637" s="231">
        <f>IF(ISNA(VLOOKUP($A637,'Summer 2023 PVI'!$B$2:$AF$216,10,FALSE)),0,(VLOOKUP($A637,'Summer 2023 PVI'!$B$2:$AF$216,10,FALSE)))</f>
        <v>0</v>
      </c>
      <c r="T637" s="231">
        <f>IF(ISNA(VLOOKUP($A637,'Autumn 2023 PVI'!$B$2:$AH$214,10,FALSE)),0,(VLOOKUP($A637,'Autumn 2023 PVI'!$B$2:$AH$214,10,FALSE)))</f>
        <v>0</v>
      </c>
      <c r="U637" s="231">
        <f>IF(ISNA(VLOOKUP($A637,'Spring 2023 PVI'!$B$3:$AF$219,26,FALSE)),0,(VLOOKUP($A637,'Spring 2023 PVI'!$B$3:$AF$219,26,FALSE)))</f>
        <v>0</v>
      </c>
      <c r="V637" s="231">
        <f>IF(ISNA(VLOOKUP($A637,'Spring 2023 PVI'!$B$3:$AF$219,26,FALSE)),0,(VLOOKUP($A637,'Spring 2023 PVI'!$B$3:$AF$219,26,FALSE)))</f>
        <v>0</v>
      </c>
      <c r="W637" s="231">
        <f>IF(ISNA(VLOOKUP($A637,'Spring 2023 PVI'!$B$3:$AF$219,26,FALSE)),0,(VLOOKUP($A637,'Spring 2023 PVI'!$B$3:$AF$219,26,FALSE)))</f>
        <v>0</v>
      </c>
      <c r="X637" s="231">
        <f>IF(ISNA(VLOOKUP($A637,'Spring 2023 PVI'!$B$3:$AF$219,27,FALSE)),0,(VLOOKUP($A637,'Spring 2023 PVI'!$B$3:$AF$219,27,FALSE)))</f>
        <v>0</v>
      </c>
      <c r="Y637" s="231">
        <f>IF(ISNA(VLOOKUP($A637,'Spring 2023 PVI'!$B$3:$AF$219,27,FALSE)),0,(VLOOKUP($A637,'Spring 2023 PVI'!$B$3:$AF$219,27,FALSE)))</f>
        <v>0</v>
      </c>
      <c r="Z637" s="231">
        <f>IF(ISNA(VLOOKUP($A637,'Spring 2023 PVI'!$B$3:$AF$219,27,FALSE)),0,(VLOOKUP($A637,'Spring 2023 PVI'!$B$3:$AF$219,27,FALSE)))</f>
        <v>0</v>
      </c>
      <c r="AA637" s="231">
        <f>IF(ISNA(VLOOKUP($A637,'Spring 2023 PVI'!$B$3:$AF$219,28,FALSE)),0,(VLOOKUP($A637,'Spring 2023 PVI'!$B$3:$AF$219,28,FALSE)))</f>
        <v>0</v>
      </c>
      <c r="AB637" s="231">
        <f>IF(ISNA(VLOOKUP($A637,'Spring 2023 PVI'!$B$3:$AF$219,28,FALSE)),0,(VLOOKUP($A637,'Spring 2023 PVI'!$B$3:$AF$219,28,FALSE)))</f>
        <v>0</v>
      </c>
      <c r="AC637" s="231">
        <f>IF(ISNA(VLOOKUP($A637,'Spring 2023 PVI'!$B$3:$AF$219,28,FALSE)),0,(VLOOKUP($A637,'Spring 2023 PVI'!$B$3:$AF$219,28,FALSE)))</f>
        <v>0</v>
      </c>
      <c r="AD637" s="384">
        <f t="shared" si="236"/>
        <v>0</v>
      </c>
      <c r="AE637" s="403">
        <v>15</v>
      </c>
      <c r="AF637" s="403">
        <v>45</v>
      </c>
      <c r="AG637" s="403">
        <v>45</v>
      </c>
      <c r="AH637" s="384">
        <f t="shared" si="243"/>
        <v>347.7</v>
      </c>
      <c r="AI637" s="384">
        <f t="shared" si="244"/>
        <v>495.9</v>
      </c>
      <c r="AJ637" s="384">
        <f t="shared" si="245"/>
        <v>136.80000000000001</v>
      </c>
      <c r="AK637" s="384">
        <f t="shared" si="237"/>
        <v>980.39999999999986</v>
      </c>
      <c r="AL637" s="403">
        <f>IF(ISNA(VLOOKUP($A637,'Spring 2023 PVI'!$B647:$AD647,29,FALSE)),0,(VLOOKUP($A637,'Spring 2023 PVI'!$B647:$AD647,29,FALSE)))</f>
        <v>0</v>
      </c>
      <c r="AM637" s="403">
        <f>IF(ISNA(VLOOKUP($A637,'Spring 2023 PVI'!$B647:$AZ647,30,FALSE)),0,(VLOOKUP($A637,'Spring 2023 PVI'!$B647:$AZ647,30,FALSE)))</f>
        <v>0</v>
      </c>
      <c r="AN637" s="402">
        <f t="shared" si="238"/>
        <v>0</v>
      </c>
      <c r="AO637" s="404">
        <f t="shared" si="239"/>
        <v>0</v>
      </c>
      <c r="AP637" s="384">
        <f t="shared" si="240"/>
        <v>980.39999999999986</v>
      </c>
      <c r="AQ637" s="403"/>
      <c r="AR637" s="403" t="e">
        <f>VLOOKUP($A637,'Data EYFSS Indica'!$C:$AQ,27,0)</f>
        <v>#N/A</v>
      </c>
      <c r="AS637" s="403" t="e">
        <f>VLOOKUP($A637,'Data EYFSS Indica'!$C:$AQ,28,0)</f>
        <v>#N/A</v>
      </c>
      <c r="AT637" s="409" t="e">
        <f t="shared" si="241"/>
        <v>#N/A</v>
      </c>
      <c r="AU637" s="409" t="e">
        <f>(VLOOKUP($A637,'Data EYFSS Indica'!$C:$AQ,24,0))/3.2*AU$3</f>
        <v>#N/A</v>
      </c>
      <c r="AV637" s="413" t="e">
        <f t="shared" si="242"/>
        <v>#N/A</v>
      </c>
      <c r="AW637" s="410" t="e">
        <f t="shared" ref="AW637:AW699" si="249">$AV637/12*5</f>
        <v>#N/A</v>
      </c>
      <c r="AX637" s="410" t="e">
        <f t="shared" ref="AX637:AX699" si="250">$AV637/12*4</f>
        <v>#N/A</v>
      </c>
      <c r="AY637" s="410" t="e">
        <f t="shared" ref="AY637:AY699" si="251">$AV637/12*3</f>
        <v>#N/A</v>
      </c>
      <c r="AZ637" s="642">
        <f>(SUMIF('Spring 2023 School'!B:B,Budget!A637,'Spring 2023 School'!AG:AG)+SUMIF('Summer 2023 School'!B:B,Budget!A637,'Summer 2023 School'!AG:AG)+SUMIF('Autumn 2023 School'!B:B,Budget!A637,'Autumn 2023 School'!AG:AG))</f>
        <v>3</v>
      </c>
      <c r="BA637" s="410">
        <f t="shared" ref="BA637:BA699" si="252">AZ637*$BA$3</f>
        <v>2730</v>
      </c>
      <c r="BI637">
        <f t="shared" si="246"/>
        <v>225</v>
      </c>
      <c r="BJ637">
        <f t="shared" si="247"/>
        <v>675</v>
      </c>
      <c r="BK637">
        <f t="shared" si="248"/>
        <v>675</v>
      </c>
    </row>
    <row r="638" spans="1:63" x14ac:dyDescent="0.35">
      <c r="A638" s="231">
        <v>52107</v>
      </c>
      <c r="B638" t="s">
        <v>743</v>
      </c>
      <c r="C638" s="231">
        <f>IF(ISNA(VLOOKUP($A638,'Spring 2023 PVI'!$B$3:$AF$220,6,FALSE)),0,(VLOOKUP($A638,'Spring 2023 PVI'!$B$3:$AF$220,6,FALSE)))</f>
        <v>0</v>
      </c>
      <c r="D638" s="231">
        <f>IF(ISNA(VLOOKUP($A638,'Summer 2023 PVI'!$B$2:$AF$217,6,FALSE)),0,(VLOOKUP($A638,'Summer 2023 PVI'!$B$2:$AF$217,6,FALSE)))</f>
        <v>0</v>
      </c>
      <c r="E638" s="231">
        <f>IF(ISNA(VLOOKUP($A638,'Autumn 2023 PVI'!$B$2:$AH$214,6,FALSE)),0,(VLOOKUP($A638,'Autumn 2023 PVI'!$B$2:$AH$214,6,FALSE)))</f>
        <v>0</v>
      </c>
      <c r="F638" s="231">
        <f>IF(ISNA(VLOOKUP($A638,'Spring 2023 PVI'!$B$3:$AF$219,9,FALSE)),0,(VLOOKUP($A638,'Spring 2023 PVI'!$B$3:$AF$219,8,FALSE)))</f>
        <v>0</v>
      </c>
      <c r="G638" s="231">
        <f>IF(ISNA(VLOOKUP($A638,'Summer 2023 PVI'!$B$2:$AF$216,9,FALSE)),0,(VLOOKUP($A638,'Summer 2023 PVI'!$B$2:$AF$216,8,FALSE)))</f>
        <v>0</v>
      </c>
      <c r="H638" s="231">
        <f>IF(ISNA(VLOOKUP($A638,'Autumn 2023 PVI'!$B$2:$AH$214,9,FALSE)),0,(VLOOKUP($A638,'Autumn 2023 PVI'!$B$2:$AH$214,9,FALSE)))</f>
        <v>0</v>
      </c>
      <c r="I638" s="231">
        <f>IF(ISNA(VLOOKUP($A638,'Spring 2023 PVI'!$B$3:$AF$219,13,FALSE)),0,(VLOOKUP($A638,'Spring 2023 PVI'!$B$3:$AF$219,13,FALSE)))</f>
        <v>0</v>
      </c>
      <c r="J638" s="231">
        <f>IF(ISNA(VLOOKUP($A638,'Summer 2023 PVI'!$B$2:$AF$216,13,FALSE)),0,(VLOOKUP($A638,'Summer 2023 PVI'!$B$2:$AF$216,13,FALSE)))</f>
        <v>0</v>
      </c>
      <c r="K638" s="231">
        <f>IF(ISNA(VLOOKUP($A638,'Autumn 2023 PVI'!$B$2:$AH$214,13,FALSE)),0,(VLOOKUP($A638,'Autumn 2023 PVI'!$B$2:$AH$214,13,FALSE)))</f>
        <v>0</v>
      </c>
      <c r="L638" s="231">
        <f>IF(ISNA(VLOOKUP($A638,'Spring 2023 PVI'!$B$3:$AF$219,16,FALSE)),0,(VLOOKUP($A638,'Spring 2023 PVI'!$B$3:$AF$219,16,FALSE)))</f>
        <v>0</v>
      </c>
      <c r="M638" s="231">
        <f>IF(ISNA(VLOOKUP($A638,'Summer 2023 PVI'!$B$2:$AF$216,16,FALSE)),0,(VLOOKUP($A638,'Summer 2023 PVI'!$B$2:$AF$216,16,FALSE)))</f>
        <v>0</v>
      </c>
      <c r="N638" s="231">
        <f>IF(ISNA(VLOOKUP($A638,'Autumn 2023 PVI'!$B$2:$AH$214,16,FALSE)),0,(VLOOKUP($A638,'Autumn 2023 PVI'!$B$2:$AH$214,16,FALSE)))</f>
        <v>0</v>
      </c>
      <c r="O638" s="231">
        <f>IF(ISNA(VLOOKUP($A638,'Spring 2023 PVI'!$B$3:$AF$219,3,FALSE)),0,(VLOOKUP($A638,'Spring 2023 PVI'!$B$3:$AF$219,3,FALSE)))</f>
        <v>0</v>
      </c>
      <c r="P638" s="231">
        <f>IF(ISNA(VLOOKUP($A638,'Summer 2023 PVI'!$B$3:$AF$216,3,FALSE)),0,(VLOOKUP($A638,'Summer 2023 PVI'!$B$2:$AF$216,3,FALSE)))</f>
        <v>0</v>
      </c>
      <c r="Q638" s="231">
        <f>IF(ISNA(VLOOKUP($A638,'Autumn 2023 PVI'!$B$2:$AF$214,3,FALSE)),0,(VLOOKUP($A638,'Autumn 2023 PVI'!$B$2:$AF$214,3,FALSE)))</f>
        <v>0</v>
      </c>
      <c r="R638" s="231">
        <f>IF(ISNA(VLOOKUP($A638,'Spring 2023 PVI'!$B$3:$AF$219,10,FALSE)),0,(VLOOKUP($A638,'Spring 2023 PVI'!$B$3:$AF$219,10,FALSE)))</f>
        <v>0</v>
      </c>
      <c r="S638" s="231">
        <f>IF(ISNA(VLOOKUP($A638,'Summer 2023 PVI'!$B$2:$AF$216,10,FALSE)),0,(VLOOKUP($A638,'Summer 2023 PVI'!$B$2:$AF$216,10,FALSE)))</f>
        <v>0</v>
      </c>
      <c r="T638" s="231">
        <f>IF(ISNA(VLOOKUP($A638,'Autumn 2023 PVI'!$B$2:$AH$214,10,FALSE)),0,(VLOOKUP($A638,'Autumn 2023 PVI'!$B$2:$AH$214,10,FALSE)))</f>
        <v>0</v>
      </c>
      <c r="U638" s="231">
        <f>IF(ISNA(VLOOKUP($A638,'Spring 2023 PVI'!$B$3:$AF$219,26,FALSE)),0,(VLOOKUP($A638,'Spring 2023 PVI'!$B$3:$AF$219,26,FALSE)))</f>
        <v>0</v>
      </c>
      <c r="V638" s="231">
        <f>IF(ISNA(VLOOKUP($A638,'Spring 2023 PVI'!$B$3:$AF$219,26,FALSE)),0,(VLOOKUP($A638,'Spring 2023 PVI'!$B$3:$AF$219,26,FALSE)))</f>
        <v>0</v>
      </c>
      <c r="W638" s="231">
        <f>IF(ISNA(VLOOKUP($A638,'Spring 2023 PVI'!$B$3:$AF$219,26,FALSE)),0,(VLOOKUP($A638,'Spring 2023 PVI'!$B$3:$AF$219,26,FALSE)))</f>
        <v>0</v>
      </c>
      <c r="X638" s="231">
        <f>IF(ISNA(VLOOKUP($A638,'Spring 2023 PVI'!$B$3:$AF$219,27,FALSE)),0,(VLOOKUP($A638,'Spring 2023 PVI'!$B$3:$AF$219,27,FALSE)))</f>
        <v>0</v>
      </c>
      <c r="Y638" s="231">
        <f>IF(ISNA(VLOOKUP($A638,'Spring 2023 PVI'!$B$3:$AF$219,27,FALSE)),0,(VLOOKUP($A638,'Spring 2023 PVI'!$B$3:$AF$219,27,FALSE)))</f>
        <v>0</v>
      </c>
      <c r="Z638" s="231">
        <f>IF(ISNA(VLOOKUP($A638,'Spring 2023 PVI'!$B$3:$AF$219,27,FALSE)),0,(VLOOKUP($A638,'Spring 2023 PVI'!$B$3:$AF$219,27,FALSE)))</f>
        <v>0</v>
      </c>
      <c r="AA638" s="231">
        <f>IF(ISNA(VLOOKUP($A638,'Spring 2023 PVI'!$B$3:$AF$219,28,FALSE)),0,(VLOOKUP($A638,'Spring 2023 PVI'!$B$3:$AF$219,28,FALSE)))</f>
        <v>0</v>
      </c>
      <c r="AB638" s="231">
        <f>IF(ISNA(VLOOKUP($A638,'Spring 2023 PVI'!$B$3:$AF$219,28,FALSE)),0,(VLOOKUP($A638,'Spring 2023 PVI'!$B$3:$AF$219,28,FALSE)))</f>
        <v>0</v>
      </c>
      <c r="AC638" s="231">
        <f>IF(ISNA(VLOOKUP($A638,'Spring 2023 PVI'!$B$3:$AF$219,28,FALSE)),0,(VLOOKUP($A638,'Spring 2023 PVI'!$B$3:$AF$219,28,FALSE)))</f>
        <v>0</v>
      </c>
      <c r="AD638" s="384">
        <f t="shared" si="236"/>
        <v>0</v>
      </c>
      <c r="AE638" s="403">
        <v>0</v>
      </c>
      <c r="AF638" s="403">
        <v>135</v>
      </c>
      <c r="AG638" s="403">
        <v>240</v>
      </c>
      <c r="AH638" s="384">
        <f t="shared" si="243"/>
        <v>0</v>
      </c>
      <c r="AI638" s="384">
        <f t="shared" si="244"/>
        <v>1487.7</v>
      </c>
      <c r="AJ638" s="384">
        <f t="shared" si="245"/>
        <v>729.6</v>
      </c>
      <c r="AK638" s="384">
        <f t="shared" si="237"/>
        <v>2217.3000000000002</v>
      </c>
      <c r="AL638" s="403">
        <f>IF(ISNA(VLOOKUP($A638,'Spring 2023 PVI'!$B648:$AD648,29,FALSE)),0,(VLOOKUP($A638,'Spring 2023 PVI'!$B648:$AD648,29,FALSE)))</f>
        <v>0</v>
      </c>
      <c r="AM638" s="403">
        <f>IF(ISNA(VLOOKUP($A638,'Spring 2023 PVI'!$B648:$AZ648,30,FALSE)),0,(VLOOKUP($A638,'Spring 2023 PVI'!$B648:$AZ648,30,FALSE)))</f>
        <v>0</v>
      </c>
      <c r="AN638" s="402">
        <f t="shared" si="238"/>
        <v>0</v>
      </c>
      <c r="AO638" s="404">
        <f t="shared" si="239"/>
        <v>0</v>
      </c>
      <c r="AP638" s="384">
        <f t="shared" si="240"/>
        <v>2217.3000000000002</v>
      </c>
      <c r="AQ638" s="403"/>
      <c r="AR638" s="403" t="e">
        <f>VLOOKUP($A638,'Data EYFSS Indica'!$C:$AQ,27,0)</f>
        <v>#N/A</v>
      </c>
      <c r="AS638" s="403" t="e">
        <f>VLOOKUP($A638,'Data EYFSS Indica'!$C:$AQ,28,0)</f>
        <v>#N/A</v>
      </c>
      <c r="AT638" s="409" t="e">
        <f t="shared" si="241"/>
        <v>#N/A</v>
      </c>
      <c r="AU638" s="409" t="e">
        <f>(VLOOKUP($A638,'Data EYFSS Indica'!$C:$AQ,24,0))/3.2*AU$3</f>
        <v>#N/A</v>
      </c>
      <c r="AV638" s="413" t="e">
        <f t="shared" si="242"/>
        <v>#N/A</v>
      </c>
      <c r="AW638" s="410" t="e">
        <f t="shared" si="249"/>
        <v>#N/A</v>
      </c>
      <c r="AX638" s="410" t="e">
        <f t="shared" si="250"/>
        <v>#N/A</v>
      </c>
      <c r="AY638" s="410" t="e">
        <f t="shared" si="251"/>
        <v>#N/A</v>
      </c>
      <c r="AZ638" s="642">
        <f>(SUMIF('Spring 2023 School'!B:B,Budget!A638,'Spring 2023 School'!AG:AG)+SUMIF('Summer 2023 School'!B:B,Budget!A638,'Summer 2023 School'!AG:AG)+SUMIF('Autumn 2023 School'!B:B,Budget!A638,'Autumn 2023 School'!AG:AG))</f>
        <v>1</v>
      </c>
      <c r="BA638" s="410">
        <f t="shared" si="252"/>
        <v>910</v>
      </c>
      <c r="BI638">
        <f t="shared" si="246"/>
        <v>0</v>
      </c>
      <c r="BJ638">
        <f t="shared" si="247"/>
        <v>2025</v>
      </c>
      <c r="BK638">
        <f t="shared" si="248"/>
        <v>3600</v>
      </c>
    </row>
    <row r="639" spans="1:63" x14ac:dyDescent="0.35">
      <c r="A639" s="231">
        <v>52108</v>
      </c>
      <c r="B639" t="s">
        <v>744</v>
      </c>
      <c r="C639" s="231">
        <f>IF(ISNA(VLOOKUP($A639,'Spring 2023 PVI'!$B$3:$AF$220,6,FALSE)),0,(VLOOKUP($A639,'Spring 2023 PVI'!$B$3:$AF$220,6,FALSE)))</f>
        <v>0</v>
      </c>
      <c r="D639" s="231">
        <f>IF(ISNA(VLOOKUP($A639,'Summer 2023 PVI'!$B$2:$AF$217,6,FALSE)),0,(VLOOKUP($A639,'Summer 2023 PVI'!$B$2:$AF$217,6,FALSE)))</f>
        <v>0</v>
      </c>
      <c r="E639" s="231">
        <f>IF(ISNA(VLOOKUP($A639,'Autumn 2023 PVI'!$B$2:$AH$214,6,FALSE)),0,(VLOOKUP($A639,'Autumn 2023 PVI'!$B$2:$AH$214,6,FALSE)))</f>
        <v>0</v>
      </c>
      <c r="F639" s="231">
        <f>IF(ISNA(VLOOKUP($A639,'Spring 2023 PVI'!$B$3:$AF$219,9,FALSE)),0,(VLOOKUP($A639,'Spring 2023 PVI'!$B$3:$AF$219,8,FALSE)))</f>
        <v>0</v>
      </c>
      <c r="G639" s="231">
        <f>IF(ISNA(VLOOKUP($A639,'Summer 2023 PVI'!$B$2:$AF$216,9,FALSE)),0,(VLOOKUP($A639,'Summer 2023 PVI'!$B$2:$AF$216,8,FALSE)))</f>
        <v>0</v>
      </c>
      <c r="H639" s="231">
        <f>IF(ISNA(VLOOKUP($A639,'Autumn 2023 PVI'!$B$2:$AH$214,9,FALSE)),0,(VLOOKUP($A639,'Autumn 2023 PVI'!$B$2:$AH$214,9,FALSE)))</f>
        <v>0</v>
      </c>
      <c r="I639" s="231">
        <f>IF(ISNA(VLOOKUP($A639,'Spring 2023 PVI'!$B$3:$AF$219,13,FALSE)),0,(VLOOKUP($A639,'Spring 2023 PVI'!$B$3:$AF$219,13,FALSE)))</f>
        <v>0</v>
      </c>
      <c r="J639" s="231">
        <f>IF(ISNA(VLOOKUP($A639,'Summer 2023 PVI'!$B$2:$AF$216,13,FALSE)),0,(VLOOKUP($A639,'Summer 2023 PVI'!$B$2:$AF$216,13,FALSE)))</f>
        <v>0</v>
      </c>
      <c r="K639" s="231">
        <f>IF(ISNA(VLOOKUP($A639,'Autumn 2023 PVI'!$B$2:$AH$214,13,FALSE)),0,(VLOOKUP($A639,'Autumn 2023 PVI'!$B$2:$AH$214,13,FALSE)))</f>
        <v>0</v>
      </c>
      <c r="L639" s="231">
        <f>IF(ISNA(VLOOKUP($A639,'Spring 2023 PVI'!$B$3:$AF$219,16,FALSE)),0,(VLOOKUP($A639,'Spring 2023 PVI'!$B$3:$AF$219,16,FALSE)))</f>
        <v>0</v>
      </c>
      <c r="M639" s="231">
        <f>IF(ISNA(VLOOKUP($A639,'Summer 2023 PVI'!$B$2:$AF$216,16,FALSE)),0,(VLOOKUP($A639,'Summer 2023 PVI'!$B$2:$AF$216,16,FALSE)))</f>
        <v>0</v>
      </c>
      <c r="N639" s="231">
        <f>IF(ISNA(VLOOKUP($A639,'Autumn 2023 PVI'!$B$2:$AH$214,16,FALSE)),0,(VLOOKUP($A639,'Autumn 2023 PVI'!$B$2:$AH$214,16,FALSE)))</f>
        <v>0</v>
      </c>
      <c r="O639" s="231">
        <f>IF(ISNA(VLOOKUP($A639,'Spring 2023 PVI'!$B$3:$AF$219,3,FALSE)),0,(VLOOKUP($A639,'Spring 2023 PVI'!$B$3:$AF$219,3,FALSE)))</f>
        <v>0</v>
      </c>
      <c r="P639" s="231">
        <f>IF(ISNA(VLOOKUP($A639,'Summer 2023 PVI'!$B$3:$AF$216,3,FALSE)),0,(VLOOKUP($A639,'Summer 2023 PVI'!$B$2:$AF$216,3,FALSE)))</f>
        <v>0</v>
      </c>
      <c r="Q639" s="231">
        <f>IF(ISNA(VLOOKUP($A639,'Autumn 2023 PVI'!$B$2:$AF$214,3,FALSE)),0,(VLOOKUP($A639,'Autumn 2023 PVI'!$B$2:$AF$214,3,FALSE)))</f>
        <v>0</v>
      </c>
      <c r="R639" s="231">
        <f>IF(ISNA(VLOOKUP($A639,'Spring 2023 PVI'!$B$3:$AF$219,10,FALSE)),0,(VLOOKUP($A639,'Spring 2023 PVI'!$B$3:$AF$219,10,FALSE)))</f>
        <v>0</v>
      </c>
      <c r="S639" s="231">
        <f>IF(ISNA(VLOOKUP($A639,'Summer 2023 PVI'!$B$2:$AF$216,10,FALSE)),0,(VLOOKUP($A639,'Summer 2023 PVI'!$B$2:$AF$216,10,FALSE)))</f>
        <v>0</v>
      </c>
      <c r="T639" s="231">
        <f>IF(ISNA(VLOOKUP($A639,'Autumn 2023 PVI'!$B$2:$AH$214,10,FALSE)),0,(VLOOKUP($A639,'Autumn 2023 PVI'!$B$2:$AH$214,10,FALSE)))</f>
        <v>0</v>
      </c>
      <c r="U639" s="231">
        <f>IF(ISNA(VLOOKUP($A639,'Spring 2023 PVI'!$B$3:$AF$219,26,FALSE)),0,(VLOOKUP($A639,'Spring 2023 PVI'!$B$3:$AF$219,26,FALSE)))</f>
        <v>0</v>
      </c>
      <c r="V639" s="231">
        <f>IF(ISNA(VLOOKUP($A639,'Spring 2023 PVI'!$B$3:$AF$219,26,FALSE)),0,(VLOOKUP($A639,'Spring 2023 PVI'!$B$3:$AF$219,26,FALSE)))</f>
        <v>0</v>
      </c>
      <c r="W639" s="231">
        <f>IF(ISNA(VLOOKUP($A639,'Spring 2023 PVI'!$B$3:$AF$219,26,FALSE)),0,(VLOOKUP($A639,'Spring 2023 PVI'!$B$3:$AF$219,26,FALSE)))</f>
        <v>0</v>
      </c>
      <c r="X639" s="231">
        <f>IF(ISNA(VLOOKUP($A639,'Spring 2023 PVI'!$B$3:$AF$219,27,FALSE)),0,(VLOOKUP($A639,'Spring 2023 PVI'!$B$3:$AF$219,27,FALSE)))</f>
        <v>0</v>
      </c>
      <c r="Y639" s="231">
        <f>IF(ISNA(VLOOKUP($A639,'Spring 2023 PVI'!$B$3:$AF$219,27,FALSE)),0,(VLOOKUP($A639,'Spring 2023 PVI'!$B$3:$AF$219,27,FALSE)))</f>
        <v>0</v>
      </c>
      <c r="Z639" s="231">
        <f>IF(ISNA(VLOOKUP($A639,'Spring 2023 PVI'!$B$3:$AF$219,27,FALSE)),0,(VLOOKUP($A639,'Spring 2023 PVI'!$B$3:$AF$219,27,FALSE)))</f>
        <v>0</v>
      </c>
      <c r="AA639" s="231">
        <f>IF(ISNA(VLOOKUP($A639,'Spring 2023 PVI'!$B$3:$AF$219,28,FALSE)),0,(VLOOKUP($A639,'Spring 2023 PVI'!$B$3:$AF$219,28,FALSE)))</f>
        <v>0</v>
      </c>
      <c r="AB639" s="231">
        <f>IF(ISNA(VLOOKUP($A639,'Spring 2023 PVI'!$B$3:$AF$219,28,FALSE)),0,(VLOOKUP($A639,'Spring 2023 PVI'!$B$3:$AF$219,28,FALSE)))</f>
        <v>0</v>
      </c>
      <c r="AC639" s="231">
        <f>IF(ISNA(VLOOKUP($A639,'Spring 2023 PVI'!$B$3:$AF$219,28,FALSE)),0,(VLOOKUP($A639,'Spring 2023 PVI'!$B$3:$AF$219,28,FALSE)))</f>
        <v>0</v>
      </c>
      <c r="AD639" s="384">
        <f t="shared" si="236"/>
        <v>0</v>
      </c>
      <c r="AE639" s="403">
        <v>60</v>
      </c>
      <c r="AF639" s="403">
        <v>30</v>
      </c>
      <c r="AG639" s="403">
        <v>0</v>
      </c>
      <c r="AH639" s="384">
        <f t="shared" si="243"/>
        <v>1390.8</v>
      </c>
      <c r="AI639" s="384">
        <f t="shared" si="244"/>
        <v>330.59999999999997</v>
      </c>
      <c r="AJ639" s="384">
        <f t="shared" si="245"/>
        <v>0</v>
      </c>
      <c r="AK639" s="384">
        <f t="shared" si="237"/>
        <v>1721.3999999999999</v>
      </c>
      <c r="AL639" s="403">
        <f>IF(ISNA(VLOOKUP($A639,'Spring 2023 PVI'!$B649:$AD649,29,FALSE)),0,(VLOOKUP($A639,'Spring 2023 PVI'!$B649:$AD649,29,FALSE)))</f>
        <v>0</v>
      </c>
      <c r="AM639" s="403">
        <f>IF(ISNA(VLOOKUP($A639,'Spring 2023 PVI'!$B649:$AZ649,30,FALSE)),0,(VLOOKUP($A639,'Spring 2023 PVI'!$B649:$AZ649,30,FALSE)))</f>
        <v>0</v>
      </c>
      <c r="AN639" s="402">
        <f t="shared" si="238"/>
        <v>0</v>
      </c>
      <c r="AO639" s="404">
        <f t="shared" si="239"/>
        <v>0</v>
      </c>
      <c r="AP639" s="384">
        <f t="shared" si="240"/>
        <v>1721.3999999999999</v>
      </c>
      <c r="AQ639" s="403"/>
      <c r="AR639" s="403" t="e">
        <f>VLOOKUP($A639,'Data EYFSS Indica'!$C:$AQ,27,0)</f>
        <v>#N/A</v>
      </c>
      <c r="AS639" s="403" t="e">
        <f>VLOOKUP($A639,'Data EYFSS Indica'!$C:$AQ,28,0)</f>
        <v>#N/A</v>
      </c>
      <c r="AT639" s="409" t="e">
        <f t="shared" si="241"/>
        <v>#N/A</v>
      </c>
      <c r="AU639" s="409" t="e">
        <f>(VLOOKUP($A639,'Data EYFSS Indica'!$C:$AQ,24,0))/3.2*AU$3</f>
        <v>#N/A</v>
      </c>
      <c r="AV639" s="413" t="e">
        <f t="shared" si="242"/>
        <v>#N/A</v>
      </c>
      <c r="AW639" s="410" t="e">
        <f t="shared" si="249"/>
        <v>#N/A</v>
      </c>
      <c r="AX639" s="410" t="e">
        <f t="shared" si="250"/>
        <v>#N/A</v>
      </c>
      <c r="AY639" s="410" t="e">
        <f t="shared" si="251"/>
        <v>#N/A</v>
      </c>
      <c r="AZ639" s="642">
        <f>(SUMIF('Spring 2023 School'!B:B,Budget!A639,'Spring 2023 School'!AG:AG)+SUMIF('Summer 2023 School'!B:B,Budget!A639,'Summer 2023 School'!AG:AG)+SUMIF('Autumn 2023 School'!B:B,Budget!A639,'Autumn 2023 School'!AG:AG))</f>
        <v>2</v>
      </c>
      <c r="BA639" s="410">
        <f t="shared" si="252"/>
        <v>1820</v>
      </c>
      <c r="BI639">
        <f t="shared" si="246"/>
        <v>900</v>
      </c>
      <c r="BJ639">
        <f t="shared" si="247"/>
        <v>450</v>
      </c>
      <c r="BK639">
        <f t="shared" si="248"/>
        <v>0</v>
      </c>
    </row>
    <row r="640" spans="1:63" x14ac:dyDescent="0.35">
      <c r="A640" s="231">
        <v>52109</v>
      </c>
      <c r="B640" t="s">
        <v>744</v>
      </c>
      <c r="C640" s="231">
        <f>IF(ISNA(VLOOKUP($A640,'Spring 2023 PVI'!$B$3:$AF$220,6,FALSE)),0,(VLOOKUP($A640,'Spring 2023 PVI'!$B$3:$AF$220,6,FALSE)))</f>
        <v>0</v>
      </c>
      <c r="D640" s="231">
        <f>IF(ISNA(VLOOKUP($A640,'Summer 2023 PVI'!$B$2:$AF$217,6,FALSE)),0,(VLOOKUP($A640,'Summer 2023 PVI'!$B$2:$AF$217,6,FALSE)))</f>
        <v>0</v>
      </c>
      <c r="E640" s="231">
        <f>IF(ISNA(VLOOKUP($A640,'Autumn 2023 PVI'!$B$2:$AH$214,6,FALSE)),0,(VLOOKUP($A640,'Autumn 2023 PVI'!$B$2:$AH$214,6,FALSE)))</f>
        <v>0</v>
      </c>
      <c r="F640" s="231">
        <f>IF(ISNA(VLOOKUP($A640,'Spring 2023 PVI'!$B$3:$AF$219,9,FALSE)),0,(VLOOKUP($A640,'Spring 2023 PVI'!$B$3:$AF$219,8,FALSE)))</f>
        <v>0</v>
      </c>
      <c r="G640" s="231">
        <f>IF(ISNA(VLOOKUP($A640,'Summer 2023 PVI'!$B$2:$AF$216,9,FALSE)),0,(VLOOKUP($A640,'Summer 2023 PVI'!$B$2:$AF$216,8,FALSE)))</f>
        <v>0</v>
      </c>
      <c r="H640" s="231">
        <f>IF(ISNA(VLOOKUP($A640,'Autumn 2023 PVI'!$B$2:$AH$214,9,FALSE)),0,(VLOOKUP($A640,'Autumn 2023 PVI'!$B$2:$AH$214,9,FALSE)))</f>
        <v>0</v>
      </c>
      <c r="I640" s="231">
        <f>IF(ISNA(VLOOKUP($A640,'Spring 2023 PVI'!$B$3:$AF$219,13,FALSE)),0,(VLOOKUP($A640,'Spring 2023 PVI'!$B$3:$AF$219,13,FALSE)))</f>
        <v>0</v>
      </c>
      <c r="J640" s="231">
        <f>IF(ISNA(VLOOKUP($A640,'Summer 2023 PVI'!$B$2:$AF$216,13,FALSE)),0,(VLOOKUP($A640,'Summer 2023 PVI'!$B$2:$AF$216,13,FALSE)))</f>
        <v>0</v>
      </c>
      <c r="K640" s="231">
        <f>IF(ISNA(VLOOKUP($A640,'Autumn 2023 PVI'!$B$2:$AH$214,13,FALSE)),0,(VLOOKUP($A640,'Autumn 2023 PVI'!$B$2:$AH$214,13,FALSE)))</f>
        <v>0</v>
      </c>
      <c r="L640" s="231">
        <f>IF(ISNA(VLOOKUP($A640,'Spring 2023 PVI'!$B$3:$AF$219,16,FALSE)),0,(VLOOKUP($A640,'Spring 2023 PVI'!$B$3:$AF$219,16,FALSE)))</f>
        <v>0</v>
      </c>
      <c r="M640" s="231">
        <f>IF(ISNA(VLOOKUP($A640,'Summer 2023 PVI'!$B$2:$AF$216,16,FALSE)),0,(VLOOKUP($A640,'Summer 2023 PVI'!$B$2:$AF$216,16,FALSE)))</f>
        <v>0</v>
      </c>
      <c r="N640" s="231">
        <f>IF(ISNA(VLOOKUP($A640,'Autumn 2023 PVI'!$B$2:$AH$214,16,FALSE)),0,(VLOOKUP($A640,'Autumn 2023 PVI'!$B$2:$AH$214,16,FALSE)))</f>
        <v>0</v>
      </c>
      <c r="O640" s="231">
        <f>IF(ISNA(VLOOKUP($A640,'Spring 2023 PVI'!$B$3:$AF$219,3,FALSE)),0,(VLOOKUP($A640,'Spring 2023 PVI'!$B$3:$AF$219,3,FALSE)))</f>
        <v>0</v>
      </c>
      <c r="P640" s="231">
        <f>IF(ISNA(VLOOKUP($A640,'Summer 2023 PVI'!$B$3:$AF$216,3,FALSE)),0,(VLOOKUP($A640,'Summer 2023 PVI'!$B$2:$AF$216,3,FALSE)))</f>
        <v>0</v>
      </c>
      <c r="Q640" s="231">
        <f>IF(ISNA(VLOOKUP($A640,'Autumn 2023 PVI'!$B$2:$AF$214,3,FALSE)),0,(VLOOKUP($A640,'Autumn 2023 PVI'!$B$2:$AF$214,3,FALSE)))</f>
        <v>0</v>
      </c>
      <c r="R640" s="231">
        <f>IF(ISNA(VLOOKUP($A640,'Spring 2023 PVI'!$B$3:$AF$219,10,FALSE)),0,(VLOOKUP($A640,'Spring 2023 PVI'!$B$3:$AF$219,10,FALSE)))</f>
        <v>0</v>
      </c>
      <c r="S640" s="231">
        <f>IF(ISNA(VLOOKUP($A640,'Summer 2023 PVI'!$B$2:$AF$216,10,FALSE)),0,(VLOOKUP($A640,'Summer 2023 PVI'!$B$2:$AF$216,10,FALSE)))</f>
        <v>0</v>
      </c>
      <c r="T640" s="231">
        <f>IF(ISNA(VLOOKUP($A640,'Autumn 2023 PVI'!$B$2:$AH$214,10,FALSE)),0,(VLOOKUP($A640,'Autumn 2023 PVI'!$B$2:$AH$214,10,FALSE)))</f>
        <v>0</v>
      </c>
      <c r="U640" s="231">
        <f>IF(ISNA(VLOOKUP($A640,'Spring 2023 PVI'!$B$3:$AF$219,26,FALSE)),0,(VLOOKUP($A640,'Spring 2023 PVI'!$B$3:$AF$219,26,FALSE)))</f>
        <v>0</v>
      </c>
      <c r="V640" s="231">
        <f>IF(ISNA(VLOOKUP($A640,'Spring 2023 PVI'!$B$3:$AF$219,26,FALSE)),0,(VLOOKUP($A640,'Spring 2023 PVI'!$B$3:$AF$219,26,FALSE)))</f>
        <v>0</v>
      </c>
      <c r="W640" s="231">
        <f>IF(ISNA(VLOOKUP($A640,'Spring 2023 PVI'!$B$3:$AF$219,26,FALSE)),0,(VLOOKUP($A640,'Spring 2023 PVI'!$B$3:$AF$219,26,FALSE)))</f>
        <v>0</v>
      </c>
      <c r="X640" s="231">
        <f>IF(ISNA(VLOOKUP($A640,'Spring 2023 PVI'!$B$3:$AF$219,27,FALSE)),0,(VLOOKUP($A640,'Spring 2023 PVI'!$B$3:$AF$219,27,FALSE)))</f>
        <v>0</v>
      </c>
      <c r="Y640" s="231">
        <f>IF(ISNA(VLOOKUP($A640,'Spring 2023 PVI'!$B$3:$AF$219,27,FALSE)),0,(VLOOKUP($A640,'Spring 2023 PVI'!$B$3:$AF$219,27,FALSE)))</f>
        <v>0</v>
      </c>
      <c r="Z640" s="231">
        <f>IF(ISNA(VLOOKUP($A640,'Spring 2023 PVI'!$B$3:$AF$219,27,FALSE)),0,(VLOOKUP($A640,'Spring 2023 PVI'!$B$3:$AF$219,27,FALSE)))</f>
        <v>0</v>
      </c>
      <c r="AA640" s="231">
        <f>IF(ISNA(VLOOKUP($A640,'Spring 2023 PVI'!$B$3:$AF$219,28,FALSE)),0,(VLOOKUP($A640,'Spring 2023 PVI'!$B$3:$AF$219,28,FALSE)))</f>
        <v>0</v>
      </c>
      <c r="AB640" s="231">
        <f>IF(ISNA(VLOOKUP($A640,'Spring 2023 PVI'!$B$3:$AF$219,28,FALSE)),0,(VLOOKUP($A640,'Spring 2023 PVI'!$B$3:$AF$219,28,FALSE)))</f>
        <v>0</v>
      </c>
      <c r="AC640" s="231">
        <f>IF(ISNA(VLOOKUP($A640,'Spring 2023 PVI'!$B$3:$AF$219,28,FALSE)),0,(VLOOKUP($A640,'Spring 2023 PVI'!$B$3:$AF$219,28,FALSE)))</f>
        <v>0</v>
      </c>
      <c r="AD640" s="384">
        <f t="shared" si="236"/>
        <v>0</v>
      </c>
      <c r="AE640" s="403">
        <v>15</v>
      </c>
      <c r="AF640" s="403">
        <v>30</v>
      </c>
      <c r="AG640" s="403">
        <v>210</v>
      </c>
      <c r="AH640" s="384">
        <f t="shared" si="243"/>
        <v>347.7</v>
      </c>
      <c r="AI640" s="384">
        <f t="shared" si="244"/>
        <v>330.59999999999997</v>
      </c>
      <c r="AJ640" s="384">
        <f t="shared" si="245"/>
        <v>638.4</v>
      </c>
      <c r="AK640" s="384">
        <f t="shared" si="237"/>
        <v>1316.6999999999998</v>
      </c>
      <c r="AL640" s="403">
        <f>IF(ISNA(VLOOKUP($A640,'Spring 2023 PVI'!$B650:$AD650,29,FALSE)),0,(VLOOKUP($A640,'Spring 2023 PVI'!$B650:$AD650,29,FALSE)))</f>
        <v>0</v>
      </c>
      <c r="AM640" s="403">
        <f>IF(ISNA(VLOOKUP($A640,'Spring 2023 PVI'!$B650:$AZ650,30,FALSE)),0,(VLOOKUP($A640,'Spring 2023 PVI'!$B650:$AZ650,30,FALSE)))</f>
        <v>0</v>
      </c>
      <c r="AN640" s="402">
        <f t="shared" si="238"/>
        <v>0</v>
      </c>
      <c r="AO640" s="404">
        <f t="shared" si="239"/>
        <v>0</v>
      </c>
      <c r="AP640" s="384">
        <f t="shared" si="240"/>
        <v>1316.6999999999998</v>
      </c>
      <c r="AQ640" s="403"/>
      <c r="AR640" s="403" t="e">
        <f>VLOOKUP($A640,'Data EYFSS Indica'!$C:$AQ,27,0)</f>
        <v>#N/A</v>
      </c>
      <c r="AS640" s="403" t="e">
        <f>VLOOKUP($A640,'Data EYFSS Indica'!$C:$AQ,28,0)</f>
        <v>#N/A</v>
      </c>
      <c r="AT640" s="409" t="e">
        <f t="shared" si="241"/>
        <v>#N/A</v>
      </c>
      <c r="AU640" s="409" t="e">
        <f>(VLOOKUP($A640,'Data EYFSS Indica'!$C:$AQ,24,0))/3.2*AU$3</f>
        <v>#N/A</v>
      </c>
      <c r="AV640" s="413" t="e">
        <f t="shared" si="242"/>
        <v>#N/A</v>
      </c>
      <c r="AW640" s="410" t="e">
        <f t="shared" si="249"/>
        <v>#N/A</v>
      </c>
      <c r="AX640" s="410" t="e">
        <f t="shared" si="250"/>
        <v>#N/A</v>
      </c>
      <c r="AY640" s="410" t="e">
        <f t="shared" si="251"/>
        <v>#N/A</v>
      </c>
      <c r="AZ640" s="642">
        <f>(SUMIF('Spring 2023 School'!B:B,Budget!A640,'Spring 2023 School'!AG:AG)+SUMIF('Summer 2023 School'!B:B,Budget!A640,'Summer 2023 School'!AG:AG)+SUMIF('Autumn 2023 School'!B:B,Budget!A640,'Autumn 2023 School'!AG:AG))</f>
        <v>6</v>
      </c>
      <c r="BA640" s="410">
        <f t="shared" si="252"/>
        <v>5460</v>
      </c>
      <c r="BI640">
        <f t="shared" si="246"/>
        <v>225</v>
      </c>
      <c r="BJ640">
        <f t="shared" si="247"/>
        <v>450</v>
      </c>
      <c r="BK640">
        <f t="shared" si="248"/>
        <v>3150</v>
      </c>
    </row>
    <row r="641" spans="1:63" x14ac:dyDescent="0.35">
      <c r="A641" s="231">
        <v>52110</v>
      </c>
      <c r="B641" t="s">
        <v>744</v>
      </c>
      <c r="C641" s="231">
        <f>IF(ISNA(VLOOKUP($A641,'Spring 2023 PVI'!$B$3:$AF$220,6,FALSE)),0,(VLOOKUP($A641,'Spring 2023 PVI'!$B$3:$AF$220,6,FALSE)))</f>
        <v>0</v>
      </c>
      <c r="D641" s="231">
        <f>IF(ISNA(VLOOKUP($A641,'Summer 2023 PVI'!$B$2:$AF$217,6,FALSE)),0,(VLOOKUP($A641,'Summer 2023 PVI'!$B$2:$AF$217,6,FALSE)))</f>
        <v>0</v>
      </c>
      <c r="E641" s="231">
        <f>IF(ISNA(VLOOKUP($A641,'Autumn 2023 PVI'!$B$2:$AH$214,6,FALSE)),0,(VLOOKUP($A641,'Autumn 2023 PVI'!$B$2:$AH$214,6,FALSE)))</f>
        <v>0</v>
      </c>
      <c r="F641" s="231">
        <f>IF(ISNA(VLOOKUP($A641,'Spring 2023 PVI'!$B$3:$AF$219,9,FALSE)),0,(VLOOKUP($A641,'Spring 2023 PVI'!$B$3:$AF$219,8,FALSE)))</f>
        <v>0</v>
      </c>
      <c r="G641" s="231">
        <f>IF(ISNA(VLOOKUP($A641,'Summer 2023 PVI'!$B$2:$AF$216,9,FALSE)),0,(VLOOKUP($A641,'Summer 2023 PVI'!$B$2:$AF$216,8,FALSE)))</f>
        <v>0</v>
      </c>
      <c r="H641" s="231">
        <f>IF(ISNA(VLOOKUP($A641,'Autumn 2023 PVI'!$B$2:$AH$214,9,FALSE)),0,(VLOOKUP($A641,'Autumn 2023 PVI'!$B$2:$AH$214,9,FALSE)))</f>
        <v>0</v>
      </c>
      <c r="I641" s="231">
        <f>IF(ISNA(VLOOKUP($A641,'Spring 2023 PVI'!$B$3:$AF$219,13,FALSE)),0,(VLOOKUP($A641,'Spring 2023 PVI'!$B$3:$AF$219,13,FALSE)))</f>
        <v>0</v>
      </c>
      <c r="J641" s="231">
        <f>IF(ISNA(VLOOKUP($A641,'Summer 2023 PVI'!$B$2:$AF$216,13,FALSE)),0,(VLOOKUP($A641,'Summer 2023 PVI'!$B$2:$AF$216,13,FALSE)))</f>
        <v>0</v>
      </c>
      <c r="K641" s="231">
        <f>IF(ISNA(VLOOKUP($A641,'Autumn 2023 PVI'!$B$2:$AH$214,13,FALSE)),0,(VLOOKUP($A641,'Autumn 2023 PVI'!$B$2:$AH$214,13,FALSE)))</f>
        <v>0</v>
      </c>
      <c r="L641" s="231">
        <f>IF(ISNA(VLOOKUP($A641,'Spring 2023 PVI'!$B$3:$AF$219,16,FALSE)),0,(VLOOKUP($A641,'Spring 2023 PVI'!$B$3:$AF$219,16,FALSE)))</f>
        <v>0</v>
      </c>
      <c r="M641" s="231">
        <f>IF(ISNA(VLOOKUP($A641,'Summer 2023 PVI'!$B$2:$AF$216,16,FALSE)),0,(VLOOKUP($A641,'Summer 2023 PVI'!$B$2:$AF$216,16,FALSE)))</f>
        <v>0</v>
      </c>
      <c r="N641" s="231">
        <f>IF(ISNA(VLOOKUP($A641,'Autumn 2023 PVI'!$B$2:$AH$214,16,FALSE)),0,(VLOOKUP($A641,'Autumn 2023 PVI'!$B$2:$AH$214,16,FALSE)))</f>
        <v>0</v>
      </c>
      <c r="O641" s="231">
        <f>IF(ISNA(VLOOKUP($A641,'Spring 2023 PVI'!$B$3:$AF$219,3,FALSE)),0,(VLOOKUP($A641,'Spring 2023 PVI'!$B$3:$AF$219,3,FALSE)))</f>
        <v>0</v>
      </c>
      <c r="P641" s="231">
        <f>IF(ISNA(VLOOKUP($A641,'Summer 2023 PVI'!$B$3:$AF$216,3,FALSE)),0,(VLOOKUP($A641,'Summer 2023 PVI'!$B$2:$AF$216,3,FALSE)))</f>
        <v>0</v>
      </c>
      <c r="Q641" s="231">
        <f>IF(ISNA(VLOOKUP($A641,'Autumn 2023 PVI'!$B$2:$AF$214,3,FALSE)),0,(VLOOKUP($A641,'Autumn 2023 PVI'!$B$2:$AF$214,3,FALSE)))</f>
        <v>0</v>
      </c>
      <c r="R641" s="231">
        <f>IF(ISNA(VLOOKUP($A641,'Spring 2023 PVI'!$B$3:$AF$219,10,FALSE)),0,(VLOOKUP($A641,'Spring 2023 PVI'!$B$3:$AF$219,10,FALSE)))</f>
        <v>0</v>
      </c>
      <c r="S641" s="231">
        <f>IF(ISNA(VLOOKUP($A641,'Summer 2023 PVI'!$B$2:$AF$216,10,FALSE)),0,(VLOOKUP($A641,'Summer 2023 PVI'!$B$2:$AF$216,10,FALSE)))</f>
        <v>0</v>
      </c>
      <c r="T641" s="231">
        <f>IF(ISNA(VLOOKUP($A641,'Autumn 2023 PVI'!$B$2:$AH$214,10,FALSE)),0,(VLOOKUP($A641,'Autumn 2023 PVI'!$B$2:$AH$214,10,FALSE)))</f>
        <v>0</v>
      </c>
      <c r="U641" s="231">
        <f>IF(ISNA(VLOOKUP($A641,'Spring 2023 PVI'!$B$3:$AF$219,26,FALSE)),0,(VLOOKUP($A641,'Spring 2023 PVI'!$B$3:$AF$219,26,FALSE)))</f>
        <v>0</v>
      </c>
      <c r="V641" s="231">
        <f>IF(ISNA(VLOOKUP($A641,'Spring 2023 PVI'!$B$3:$AF$219,26,FALSE)),0,(VLOOKUP($A641,'Spring 2023 PVI'!$B$3:$AF$219,26,FALSE)))</f>
        <v>0</v>
      </c>
      <c r="W641" s="231">
        <f>IF(ISNA(VLOOKUP($A641,'Spring 2023 PVI'!$B$3:$AF$219,26,FALSE)),0,(VLOOKUP($A641,'Spring 2023 PVI'!$B$3:$AF$219,26,FALSE)))</f>
        <v>0</v>
      </c>
      <c r="X641" s="231">
        <f>IF(ISNA(VLOOKUP($A641,'Spring 2023 PVI'!$B$3:$AF$219,27,FALSE)),0,(VLOOKUP($A641,'Spring 2023 PVI'!$B$3:$AF$219,27,FALSE)))</f>
        <v>0</v>
      </c>
      <c r="Y641" s="231">
        <f>IF(ISNA(VLOOKUP($A641,'Spring 2023 PVI'!$B$3:$AF$219,27,FALSE)),0,(VLOOKUP($A641,'Spring 2023 PVI'!$B$3:$AF$219,27,FALSE)))</f>
        <v>0</v>
      </c>
      <c r="Z641" s="231">
        <f>IF(ISNA(VLOOKUP($A641,'Spring 2023 PVI'!$B$3:$AF$219,27,FALSE)),0,(VLOOKUP($A641,'Spring 2023 PVI'!$B$3:$AF$219,27,FALSE)))</f>
        <v>0</v>
      </c>
      <c r="AA641" s="231">
        <f>IF(ISNA(VLOOKUP($A641,'Spring 2023 PVI'!$B$3:$AF$219,28,FALSE)),0,(VLOOKUP($A641,'Spring 2023 PVI'!$B$3:$AF$219,28,FALSE)))</f>
        <v>0</v>
      </c>
      <c r="AB641" s="231">
        <f>IF(ISNA(VLOOKUP($A641,'Spring 2023 PVI'!$B$3:$AF$219,28,FALSE)),0,(VLOOKUP($A641,'Spring 2023 PVI'!$B$3:$AF$219,28,FALSE)))</f>
        <v>0</v>
      </c>
      <c r="AC641" s="231">
        <f>IF(ISNA(VLOOKUP($A641,'Spring 2023 PVI'!$B$3:$AF$219,28,FALSE)),0,(VLOOKUP($A641,'Spring 2023 PVI'!$B$3:$AF$219,28,FALSE)))</f>
        <v>0</v>
      </c>
      <c r="AD641" s="384">
        <f t="shared" si="236"/>
        <v>0</v>
      </c>
      <c r="AE641" s="403">
        <v>15</v>
      </c>
      <c r="AF641" s="403">
        <v>15</v>
      </c>
      <c r="AG641" s="403">
        <v>90</v>
      </c>
      <c r="AH641" s="384">
        <f t="shared" si="243"/>
        <v>347.7</v>
      </c>
      <c r="AI641" s="384">
        <f t="shared" si="244"/>
        <v>165.29999999999998</v>
      </c>
      <c r="AJ641" s="384">
        <f t="shared" si="245"/>
        <v>273.60000000000002</v>
      </c>
      <c r="AK641" s="384">
        <f t="shared" si="237"/>
        <v>786.6</v>
      </c>
      <c r="AL641" s="403">
        <f>IF(ISNA(VLOOKUP($A641,'Spring 2023 PVI'!$B651:$AD651,29,FALSE)),0,(VLOOKUP($A641,'Spring 2023 PVI'!$B651:$AD651,29,FALSE)))</f>
        <v>0</v>
      </c>
      <c r="AM641" s="403">
        <f>IF(ISNA(VLOOKUP($A641,'Spring 2023 PVI'!$B651:$AZ651,30,FALSE)),0,(VLOOKUP($A641,'Spring 2023 PVI'!$B651:$AZ651,30,FALSE)))</f>
        <v>0</v>
      </c>
      <c r="AN641" s="402">
        <f t="shared" si="238"/>
        <v>0</v>
      </c>
      <c r="AO641" s="404">
        <f t="shared" si="239"/>
        <v>0</v>
      </c>
      <c r="AP641" s="384">
        <f t="shared" si="240"/>
        <v>786.6</v>
      </c>
      <c r="AQ641" s="403"/>
      <c r="AR641" s="403" t="e">
        <f>VLOOKUP($A641,'Data EYFSS Indica'!$C:$AQ,27,0)</f>
        <v>#N/A</v>
      </c>
      <c r="AS641" s="403" t="e">
        <f>VLOOKUP($A641,'Data EYFSS Indica'!$C:$AQ,28,0)</f>
        <v>#N/A</v>
      </c>
      <c r="AT641" s="409" t="e">
        <f t="shared" si="241"/>
        <v>#N/A</v>
      </c>
      <c r="AU641" s="409" t="e">
        <f>(VLOOKUP($A641,'Data EYFSS Indica'!$C:$AQ,24,0))/3.2*AU$3</f>
        <v>#N/A</v>
      </c>
      <c r="AV641" s="413" t="e">
        <f t="shared" si="242"/>
        <v>#N/A</v>
      </c>
      <c r="AW641" s="410" t="e">
        <f t="shared" si="249"/>
        <v>#N/A</v>
      </c>
      <c r="AX641" s="410" t="e">
        <f t="shared" si="250"/>
        <v>#N/A</v>
      </c>
      <c r="AY641" s="410" t="e">
        <f t="shared" si="251"/>
        <v>#N/A</v>
      </c>
      <c r="AZ641" s="642">
        <f>(SUMIF('Spring 2023 School'!B:B,Budget!A641,'Spring 2023 School'!AG:AG)+SUMIF('Summer 2023 School'!B:B,Budget!A641,'Summer 2023 School'!AG:AG)+SUMIF('Autumn 2023 School'!B:B,Budget!A641,'Autumn 2023 School'!AG:AG))</f>
        <v>0</v>
      </c>
      <c r="BA641" s="410">
        <f t="shared" si="252"/>
        <v>0</v>
      </c>
      <c r="BI641">
        <f t="shared" si="246"/>
        <v>225</v>
      </c>
      <c r="BJ641">
        <f t="shared" si="247"/>
        <v>225</v>
      </c>
      <c r="BK641">
        <f t="shared" si="248"/>
        <v>1350</v>
      </c>
    </row>
    <row r="642" spans="1:63" x14ac:dyDescent="0.35">
      <c r="A642" s="231">
        <v>52124</v>
      </c>
      <c r="B642" t="s">
        <v>745</v>
      </c>
      <c r="C642" s="231">
        <f>IF(ISNA(VLOOKUP($A642,'Spring 2023 PVI'!$B$3:$AF$220,6,FALSE)),0,(VLOOKUP($A642,'Spring 2023 PVI'!$B$3:$AF$220,6,FALSE)))</f>
        <v>0</v>
      </c>
      <c r="D642" s="231">
        <f>IF(ISNA(VLOOKUP($A642,'Summer 2023 PVI'!$B$2:$AF$217,6,FALSE)),0,(VLOOKUP($A642,'Summer 2023 PVI'!$B$2:$AF$217,6,FALSE)))</f>
        <v>0</v>
      </c>
      <c r="E642" s="231">
        <f>IF(ISNA(VLOOKUP($A642,'Autumn 2023 PVI'!$B$2:$AH$214,6,FALSE)),0,(VLOOKUP($A642,'Autumn 2023 PVI'!$B$2:$AH$214,6,FALSE)))</f>
        <v>0</v>
      </c>
      <c r="F642" s="231">
        <f>IF(ISNA(VLOOKUP($A642,'Spring 2023 PVI'!$B$3:$AF$219,9,FALSE)),0,(VLOOKUP($A642,'Spring 2023 PVI'!$B$3:$AF$219,8,FALSE)))</f>
        <v>0</v>
      </c>
      <c r="G642" s="231">
        <f>IF(ISNA(VLOOKUP($A642,'Summer 2023 PVI'!$B$2:$AF$216,9,FALSE)),0,(VLOOKUP($A642,'Summer 2023 PVI'!$B$2:$AF$216,8,FALSE)))</f>
        <v>0</v>
      </c>
      <c r="H642" s="231">
        <f>IF(ISNA(VLOOKUP($A642,'Autumn 2023 PVI'!$B$2:$AH$214,9,FALSE)),0,(VLOOKUP($A642,'Autumn 2023 PVI'!$B$2:$AH$214,9,FALSE)))</f>
        <v>0</v>
      </c>
      <c r="I642" s="231">
        <f>IF(ISNA(VLOOKUP($A642,'Spring 2023 PVI'!$B$3:$AF$219,13,FALSE)),0,(VLOOKUP($A642,'Spring 2023 PVI'!$B$3:$AF$219,13,FALSE)))</f>
        <v>0</v>
      </c>
      <c r="J642" s="231">
        <f>IF(ISNA(VLOOKUP($A642,'Summer 2023 PVI'!$B$2:$AF$216,13,FALSE)),0,(VLOOKUP($A642,'Summer 2023 PVI'!$B$2:$AF$216,13,FALSE)))</f>
        <v>0</v>
      </c>
      <c r="K642" s="231">
        <f>IF(ISNA(VLOOKUP($A642,'Autumn 2023 PVI'!$B$2:$AH$214,13,FALSE)),0,(VLOOKUP($A642,'Autumn 2023 PVI'!$B$2:$AH$214,13,FALSE)))</f>
        <v>0</v>
      </c>
      <c r="L642" s="231">
        <f>IF(ISNA(VLOOKUP($A642,'Spring 2023 PVI'!$B$3:$AF$219,16,FALSE)),0,(VLOOKUP($A642,'Spring 2023 PVI'!$B$3:$AF$219,16,FALSE)))</f>
        <v>0</v>
      </c>
      <c r="M642" s="231">
        <f>IF(ISNA(VLOOKUP($A642,'Summer 2023 PVI'!$B$2:$AF$216,16,FALSE)),0,(VLOOKUP($A642,'Summer 2023 PVI'!$B$2:$AF$216,16,FALSE)))</f>
        <v>0</v>
      </c>
      <c r="N642" s="231">
        <f>IF(ISNA(VLOOKUP($A642,'Autumn 2023 PVI'!$B$2:$AH$214,16,FALSE)),0,(VLOOKUP($A642,'Autumn 2023 PVI'!$B$2:$AH$214,16,FALSE)))</f>
        <v>0</v>
      </c>
      <c r="O642" s="231">
        <f>IF(ISNA(VLOOKUP($A642,'Spring 2023 PVI'!$B$3:$AF$219,3,FALSE)),0,(VLOOKUP($A642,'Spring 2023 PVI'!$B$3:$AF$219,3,FALSE)))</f>
        <v>0</v>
      </c>
      <c r="P642" s="231">
        <f>IF(ISNA(VLOOKUP($A642,'Summer 2023 PVI'!$B$3:$AF$216,3,FALSE)),0,(VLOOKUP($A642,'Summer 2023 PVI'!$B$2:$AF$216,3,FALSE)))</f>
        <v>0</v>
      </c>
      <c r="Q642" s="231">
        <f>IF(ISNA(VLOOKUP($A642,'Autumn 2023 PVI'!$B$2:$AF$214,3,FALSE)),0,(VLOOKUP($A642,'Autumn 2023 PVI'!$B$2:$AF$214,3,FALSE)))</f>
        <v>0</v>
      </c>
      <c r="R642" s="231">
        <f>IF(ISNA(VLOOKUP($A642,'Spring 2023 PVI'!$B$3:$AF$219,10,FALSE)),0,(VLOOKUP($A642,'Spring 2023 PVI'!$B$3:$AF$219,10,FALSE)))</f>
        <v>0</v>
      </c>
      <c r="S642" s="231">
        <f>IF(ISNA(VLOOKUP($A642,'Summer 2023 PVI'!$B$2:$AF$216,10,FALSE)),0,(VLOOKUP($A642,'Summer 2023 PVI'!$B$2:$AF$216,10,FALSE)))</f>
        <v>0</v>
      </c>
      <c r="T642" s="231">
        <f>IF(ISNA(VLOOKUP($A642,'Autumn 2023 PVI'!$B$2:$AH$214,10,FALSE)),0,(VLOOKUP($A642,'Autumn 2023 PVI'!$B$2:$AH$214,10,FALSE)))</f>
        <v>0</v>
      </c>
      <c r="U642" s="231">
        <f>IF(ISNA(VLOOKUP($A642,'Spring 2023 PVI'!$B$3:$AF$219,26,FALSE)),0,(VLOOKUP($A642,'Spring 2023 PVI'!$B$3:$AF$219,26,FALSE)))</f>
        <v>0</v>
      </c>
      <c r="V642" s="231">
        <f>IF(ISNA(VLOOKUP($A642,'Spring 2023 PVI'!$B$3:$AF$219,26,FALSE)),0,(VLOOKUP($A642,'Spring 2023 PVI'!$B$3:$AF$219,26,FALSE)))</f>
        <v>0</v>
      </c>
      <c r="W642" s="231">
        <f>IF(ISNA(VLOOKUP($A642,'Spring 2023 PVI'!$B$3:$AF$219,26,FALSE)),0,(VLOOKUP($A642,'Spring 2023 PVI'!$B$3:$AF$219,26,FALSE)))</f>
        <v>0</v>
      </c>
      <c r="X642" s="231">
        <f>IF(ISNA(VLOOKUP($A642,'Spring 2023 PVI'!$B$3:$AF$219,27,FALSE)),0,(VLOOKUP($A642,'Spring 2023 PVI'!$B$3:$AF$219,27,FALSE)))</f>
        <v>0</v>
      </c>
      <c r="Y642" s="231">
        <f>IF(ISNA(VLOOKUP($A642,'Spring 2023 PVI'!$B$3:$AF$219,27,FALSE)),0,(VLOOKUP($A642,'Spring 2023 PVI'!$B$3:$AF$219,27,FALSE)))</f>
        <v>0</v>
      </c>
      <c r="Z642" s="231">
        <f>IF(ISNA(VLOOKUP($A642,'Spring 2023 PVI'!$B$3:$AF$219,27,FALSE)),0,(VLOOKUP($A642,'Spring 2023 PVI'!$B$3:$AF$219,27,FALSE)))</f>
        <v>0</v>
      </c>
      <c r="AA642" s="231">
        <f>IF(ISNA(VLOOKUP($A642,'Spring 2023 PVI'!$B$3:$AF$219,28,FALSE)),0,(VLOOKUP($A642,'Spring 2023 PVI'!$B$3:$AF$219,28,FALSE)))</f>
        <v>0</v>
      </c>
      <c r="AB642" s="231">
        <f>IF(ISNA(VLOOKUP($A642,'Spring 2023 PVI'!$B$3:$AF$219,28,FALSE)),0,(VLOOKUP($A642,'Spring 2023 PVI'!$B$3:$AF$219,28,FALSE)))</f>
        <v>0</v>
      </c>
      <c r="AC642" s="231">
        <f>IF(ISNA(VLOOKUP($A642,'Spring 2023 PVI'!$B$3:$AF$219,28,FALSE)),0,(VLOOKUP($A642,'Spring 2023 PVI'!$B$3:$AF$219,28,FALSE)))</f>
        <v>0</v>
      </c>
      <c r="AD642" s="384">
        <f t="shared" si="236"/>
        <v>0</v>
      </c>
      <c r="AE642" s="403">
        <v>15</v>
      </c>
      <c r="AF642" s="403">
        <v>30</v>
      </c>
      <c r="AG642" s="403">
        <v>720</v>
      </c>
      <c r="AH642" s="384">
        <f t="shared" si="243"/>
        <v>347.7</v>
      </c>
      <c r="AI642" s="384">
        <f t="shared" si="244"/>
        <v>330.59999999999997</v>
      </c>
      <c r="AJ642" s="384">
        <f t="shared" si="245"/>
        <v>2188.8000000000002</v>
      </c>
      <c r="AK642" s="384">
        <f t="shared" si="237"/>
        <v>2867.1000000000004</v>
      </c>
      <c r="AL642" s="403">
        <f>IF(ISNA(VLOOKUP($A642,'Spring 2023 PVI'!$B652:$AD652,29,FALSE)),0,(VLOOKUP($A642,'Spring 2023 PVI'!$B652:$AD652,29,FALSE)))</f>
        <v>0</v>
      </c>
      <c r="AM642" s="403">
        <f>IF(ISNA(VLOOKUP($A642,'Spring 2023 PVI'!$B652:$AZ652,30,FALSE)),0,(VLOOKUP($A642,'Spring 2023 PVI'!$B652:$AZ652,30,FALSE)))</f>
        <v>0</v>
      </c>
      <c r="AN642" s="402">
        <f t="shared" si="238"/>
        <v>0</v>
      </c>
      <c r="AO642" s="404">
        <f t="shared" si="239"/>
        <v>0</v>
      </c>
      <c r="AP642" s="384">
        <f t="shared" si="240"/>
        <v>2867.1000000000004</v>
      </c>
      <c r="AQ642" s="403"/>
      <c r="AR642" s="403" t="e">
        <f>VLOOKUP($A642,'Data EYFSS Indica'!$C:$AQ,27,0)</f>
        <v>#N/A</v>
      </c>
      <c r="AS642" s="403" t="e">
        <f>VLOOKUP($A642,'Data EYFSS Indica'!$C:$AQ,28,0)</f>
        <v>#N/A</v>
      </c>
      <c r="AT642" s="409" t="e">
        <f t="shared" si="241"/>
        <v>#N/A</v>
      </c>
      <c r="AU642" s="409" t="e">
        <f>(VLOOKUP($A642,'Data EYFSS Indica'!$C:$AQ,24,0))/3.2*AU$3</f>
        <v>#N/A</v>
      </c>
      <c r="AV642" s="413" t="e">
        <f t="shared" si="242"/>
        <v>#N/A</v>
      </c>
      <c r="AW642" s="410" t="e">
        <f t="shared" si="249"/>
        <v>#N/A</v>
      </c>
      <c r="AX642" s="410" t="e">
        <f t="shared" si="250"/>
        <v>#N/A</v>
      </c>
      <c r="AY642" s="410" t="e">
        <f t="shared" si="251"/>
        <v>#N/A</v>
      </c>
      <c r="AZ642" s="642">
        <f>(SUMIF('Spring 2023 School'!B:B,Budget!A642,'Spring 2023 School'!AG:AG)+SUMIF('Summer 2023 School'!B:B,Budget!A642,'Summer 2023 School'!AG:AG)+SUMIF('Autumn 2023 School'!B:B,Budget!A642,'Autumn 2023 School'!AG:AG))</f>
        <v>4</v>
      </c>
      <c r="BA642" s="410">
        <f t="shared" si="252"/>
        <v>3640</v>
      </c>
      <c r="BI642">
        <f t="shared" si="246"/>
        <v>225</v>
      </c>
      <c r="BJ642">
        <f t="shared" si="247"/>
        <v>450</v>
      </c>
      <c r="BK642">
        <f t="shared" si="248"/>
        <v>10800</v>
      </c>
    </row>
    <row r="643" spans="1:63" x14ac:dyDescent="0.35">
      <c r="A643" s="231">
        <v>52127</v>
      </c>
      <c r="B643" t="s">
        <v>746</v>
      </c>
      <c r="C643" s="231">
        <f>IF(ISNA(VLOOKUP($A643,'Spring 2023 PVI'!$B$3:$AF$220,6,FALSE)),0,(VLOOKUP($A643,'Spring 2023 PVI'!$B$3:$AF$220,6,FALSE)))</f>
        <v>0</v>
      </c>
      <c r="D643" s="231">
        <f>IF(ISNA(VLOOKUP($A643,'Summer 2023 PVI'!$B$2:$AF$217,6,FALSE)),0,(VLOOKUP($A643,'Summer 2023 PVI'!$B$2:$AF$217,6,FALSE)))</f>
        <v>0</v>
      </c>
      <c r="E643" s="231">
        <f>IF(ISNA(VLOOKUP($A643,'Autumn 2023 PVI'!$B$2:$AH$214,6,FALSE)),0,(VLOOKUP($A643,'Autumn 2023 PVI'!$B$2:$AH$214,6,FALSE)))</f>
        <v>0</v>
      </c>
      <c r="F643" s="231">
        <f>IF(ISNA(VLOOKUP($A643,'Spring 2023 PVI'!$B$3:$AF$219,9,FALSE)),0,(VLOOKUP($A643,'Spring 2023 PVI'!$B$3:$AF$219,8,FALSE)))</f>
        <v>0</v>
      </c>
      <c r="G643" s="231">
        <f>IF(ISNA(VLOOKUP($A643,'Summer 2023 PVI'!$B$2:$AF$216,9,FALSE)),0,(VLOOKUP($A643,'Summer 2023 PVI'!$B$2:$AF$216,8,FALSE)))</f>
        <v>0</v>
      </c>
      <c r="H643" s="231">
        <f>IF(ISNA(VLOOKUP($A643,'Autumn 2023 PVI'!$B$2:$AH$214,9,FALSE)),0,(VLOOKUP($A643,'Autumn 2023 PVI'!$B$2:$AH$214,9,FALSE)))</f>
        <v>0</v>
      </c>
      <c r="I643" s="231">
        <f>IF(ISNA(VLOOKUP($A643,'Spring 2023 PVI'!$B$3:$AF$219,13,FALSE)),0,(VLOOKUP($A643,'Spring 2023 PVI'!$B$3:$AF$219,13,FALSE)))</f>
        <v>0</v>
      </c>
      <c r="J643" s="231">
        <f>IF(ISNA(VLOOKUP($A643,'Summer 2023 PVI'!$B$2:$AF$216,13,FALSE)),0,(VLOOKUP($A643,'Summer 2023 PVI'!$B$2:$AF$216,13,FALSE)))</f>
        <v>0</v>
      </c>
      <c r="K643" s="231">
        <f>IF(ISNA(VLOOKUP($A643,'Autumn 2023 PVI'!$B$2:$AH$214,13,FALSE)),0,(VLOOKUP($A643,'Autumn 2023 PVI'!$B$2:$AH$214,13,FALSE)))</f>
        <v>0</v>
      </c>
      <c r="L643" s="231">
        <f>IF(ISNA(VLOOKUP($A643,'Spring 2023 PVI'!$B$3:$AF$219,16,FALSE)),0,(VLOOKUP($A643,'Spring 2023 PVI'!$B$3:$AF$219,16,FALSE)))</f>
        <v>0</v>
      </c>
      <c r="M643" s="231">
        <f>IF(ISNA(VLOOKUP($A643,'Summer 2023 PVI'!$B$2:$AF$216,16,FALSE)),0,(VLOOKUP($A643,'Summer 2023 PVI'!$B$2:$AF$216,16,FALSE)))</f>
        <v>0</v>
      </c>
      <c r="N643" s="231">
        <f>IF(ISNA(VLOOKUP($A643,'Autumn 2023 PVI'!$B$2:$AH$214,16,FALSE)),0,(VLOOKUP($A643,'Autumn 2023 PVI'!$B$2:$AH$214,16,FALSE)))</f>
        <v>0</v>
      </c>
      <c r="O643" s="231">
        <f>IF(ISNA(VLOOKUP($A643,'Spring 2023 PVI'!$B$3:$AF$219,3,FALSE)),0,(VLOOKUP($A643,'Spring 2023 PVI'!$B$3:$AF$219,3,FALSE)))</f>
        <v>0</v>
      </c>
      <c r="P643" s="231">
        <f>IF(ISNA(VLOOKUP($A643,'Summer 2023 PVI'!$B$3:$AF$216,3,FALSE)),0,(VLOOKUP($A643,'Summer 2023 PVI'!$B$2:$AF$216,3,FALSE)))</f>
        <v>0</v>
      </c>
      <c r="Q643" s="231">
        <f>IF(ISNA(VLOOKUP($A643,'Autumn 2023 PVI'!$B$2:$AF$214,3,FALSE)),0,(VLOOKUP($A643,'Autumn 2023 PVI'!$B$2:$AF$214,3,FALSE)))</f>
        <v>0</v>
      </c>
      <c r="R643" s="231">
        <f>IF(ISNA(VLOOKUP($A643,'Spring 2023 PVI'!$B$3:$AF$219,10,FALSE)),0,(VLOOKUP($A643,'Spring 2023 PVI'!$B$3:$AF$219,10,FALSE)))</f>
        <v>0</v>
      </c>
      <c r="S643" s="231">
        <f>IF(ISNA(VLOOKUP($A643,'Summer 2023 PVI'!$B$2:$AF$216,10,FALSE)),0,(VLOOKUP($A643,'Summer 2023 PVI'!$B$2:$AF$216,10,FALSE)))</f>
        <v>0</v>
      </c>
      <c r="T643" s="231">
        <f>IF(ISNA(VLOOKUP($A643,'Autumn 2023 PVI'!$B$2:$AH$214,10,FALSE)),0,(VLOOKUP($A643,'Autumn 2023 PVI'!$B$2:$AH$214,10,FALSE)))</f>
        <v>0</v>
      </c>
      <c r="U643" s="231">
        <f>IF(ISNA(VLOOKUP($A643,'Spring 2023 PVI'!$B$3:$AF$219,26,FALSE)),0,(VLOOKUP($A643,'Spring 2023 PVI'!$B$3:$AF$219,26,FALSE)))</f>
        <v>0</v>
      </c>
      <c r="V643" s="231">
        <f>IF(ISNA(VLOOKUP($A643,'Spring 2023 PVI'!$B$3:$AF$219,26,FALSE)),0,(VLOOKUP($A643,'Spring 2023 PVI'!$B$3:$AF$219,26,FALSE)))</f>
        <v>0</v>
      </c>
      <c r="W643" s="231">
        <f>IF(ISNA(VLOOKUP($A643,'Spring 2023 PVI'!$B$3:$AF$219,26,FALSE)),0,(VLOOKUP($A643,'Spring 2023 PVI'!$B$3:$AF$219,26,FALSE)))</f>
        <v>0</v>
      </c>
      <c r="X643" s="231">
        <f>IF(ISNA(VLOOKUP($A643,'Spring 2023 PVI'!$B$3:$AF$219,27,FALSE)),0,(VLOOKUP($A643,'Spring 2023 PVI'!$B$3:$AF$219,27,FALSE)))</f>
        <v>0</v>
      </c>
      <c r="Y643" s="231">
        <f>IF(ISNA(VLOOKUP($A643,'Spring 2023 PVI'!$B$3:$AF$219,27,FALSE)),0,(VLOOKUP($A643,'Spring 2023 PVI'!$B$3:$AF$219,27,FALSE)))</f>
        <v>0</v>
      </c>
      <c r="Z643" s="231">
        <f>IF(ISNA(VLOOKUP($A643,'Spring 2023 PVI'!$B$3:$AF$219,27,FALSE)),0,(VLOOKUP($A643,'Spring 2023 PVI'!$B$3:$AF$219,27,FALSE)))</f>
        <v>0</v>
      </c>
      <c r="AA643" s="231">
        <f>IF(ISNA(VLOOKUP($A643,'Spring 2023 PVI'!$B$3:$AF$219,28,FALSE)),0,(VLOOKUP($A643,'Spring 2023 PVI'!$B$3:$AF$219,28,FALSE)))</f>
        <v>0</v>
      </c>
      <c r="AB643" s="231">
        <f>IF(ISNA(VLOOKUP($A643,'Spring 2023 PVI'!$B$3:$AF$219,28,FALSE)),0,(VLOOKUP($A643,'Spring 2023 PVI'!$B$3:$AF$219,28,FALSE)))</f>
        <v>0</v>
      </c>
      <c r="AC643" s="231">
        <f>IF(ISNA(VLOOKUP($A643,'Spring 2023 PVI'!$B$3:$AF$219,28,FALSE)),0,(VLOOKUP($A643,'Spring 2023 PVI'!$B$3:$AF$219,28,FALSE)))</f>
        <v>0</v>
      </c>
      <c r="AD643" s="384">
        <f t="shared" ref="AD643:AD689" si="253">(I643*13*AD$3)+(J643*13*AD$3)+(K643*12*AD$3)+(L643*13*AD$3)+(M643*13*AD$3)+(N643*12*AD$3)</f>
        <v>0</v>
      </c>
      <c r="AE643" s="403">
        <v>360</v>
      </c>
      <c r="AF643" s="403">
        <v>30</v>
      </c>
      <c r="AG643" s="403">
        <v>30</v>
      </c>
      <c r="AH643" s="384">
        <f t="shared" si="243"/>
        <v>8344.7999999999993</v>
      </c>
      <c r="AI643" s="384">
        <f t="shared" si="244"/>
        <v>330.59999999999997</v>
      </c>
      <c r="AJ643" s="384">
        <f t="shared" si="245"/>
        <v>91.2</v>
      </c>
      <c r="AK643" s="384">
        <f t="shared" ref="AK643:AK689" si="254">SUM(AH643:AJ643)</f>
        <v>8766.6</v>
      </c>
      <c r="AL643" s="403">
        <f>IF(ISNA(VLOOKUP($A643,'Spring 2023 PVI'!$B653:$AD653,29,FALSE)),0,(VLOOKUP($A643,'Spring 2023 PVI'!$B653:$AD653,29,FALSE)))</f>
        <v>0</v>
      </c>
      <c r="AM643" s="403">
        <f>IF(ISNA(VLOOKUP($A643,'Spring 2023 PVI'!$B653:$AZ653,30,FALSE)),0,(VLOOKUP($A643,'Spring 2023 PVI'!$B653:$AZ653,30,FALSE)))</f>
        <v>0</v>
      </c>
      <c r="AN643" s="402">
        <f t="shared" ref="AN643:AN689" si="255">AL643*AN$3</f>
        <v>0</v>
      </c>
      <c r="AO643" s="404">
        <f t="shared" ref="AO643:AO689" si="256">(R643*13*AO$3)+(S643*13*AO$3)+(T643*12*AO$3)</f>
        <v>0</v>
      </c>
      <c r="AP643" s="384">
        <f t="shared" ref="AP643:AP689" si="257">AD643+AK643+AN643+AO643</f>
        <v>8766.6</v>
      </c>
      <c r="AQ643" s="403"/>
      <c r="AR643" s="403" t="e">
        <f>VLOOKUP($A643,'Data EYFSS Indica'!$C:$AQ,27,0)</f>
        <v>#N/A</v>
      </c>
      <c r="AS643" s="403" t="e">
        <f>VLOOKUP($A643,'Data EYFSS Indica'!$C:$AQ,28,0)</f>
        <v>#N/A</v>
      </c>
      <c r="AT643" s="409" t="e">
        <f t="shared" ref="AT643:AT689" si="258">(AQ643*13*15*AT$3)+(AR643*13*15*AT$3)+(AS643*12*15*AT$3)</f>
        <v>#N/A</v>
      </c>
      <c r="AU643" s="409" t="e">
        <f>(VLOOKUP($A643,'Data EYFSS Indica'!$C:$AQ,24,0))/3.2*AU$3</f>
        <v>#N/A</v>
      </c>
      <c r="AV643" s="413" t="e">
        <f t="shared" ref="AV643:AV689" si="259">AP643+AT643+AU643</f>
        <v>#N/A</v>
      </c>
      <c r="AW643" s="410" t="e">
        <f t="shared" si="249"/>
        <v>#N/A</v>
      </c>
      <c r="AX643" s="410" t="e">
        <f t="shared" si="250"/>
        <v>#N/A</v>
      </c>
      <c r="AY643" s="410" t="e">
        <f t="shared" si="251"/>
        <v>#N/A</v>
      </c>
      <c r="AZ643" s="642">
        <f>(SUMIF('Spring 2023 School'!B:B,Budget!A643,'Spring 2023 School'!AG:AG)+SUMIF('Summer 2023 School'!B:B,Budget!A643,'Summer 2023 School'!AG:AG)+SUMIF('Autumn 2023 School'!B:B,Budget!A643,'Autumn 2023 School'!AG:AG))</f>
        <v>0</v>
      </c>
      <c r="BA643" s="410">
        <f t="shared" si="252"/>
        <v>0</v>
      </c>
      <c r="BI643">
        <f t="shared" si="246"/>
        <v>5400</v>
      </c>
      <c r="BJ643">
        <f t="shared" si="247"/>
        <v>450</v>
      </c>
      <c r="BK643">
        <f t="shared" si="248"/>
        <v>450</v>
      </c>
    </row>
    <row r="644" spans="1:63" x14ac:dyDescent="0.35">
      <c r="A644" s="231">
        <v>52128</v>
      </c>
      <c r="B644" t="s">
        <v>747</v>
      </c>
      <c r="C644" s="231">
        <f>IF(ISNA(VLOOKUP($A644,'Spring 2023 PVI'!$B$3:$AF$220,6,FALSE)),0,(VLOOKUP($A644,'Spring 2023 PVI'!$B$3:$AF$220,6,FALSE)))</f>
        <v>0</v>
      </c>
      <c r="D644" s="231">
        <f>IF(ISNA(VLOOKUP($A644,'Summer 2023 PVI'!$B$2:$AF$217,6,FALSE)),0,(VLOOKUP($A644,'Summer 2023 PVI'!$B$2:$AF$217,6,FALSE)))</f>
        <v>0</v>
      </c>
      <c r="E644" s="231">
        <f>IF(ISNA(VLOOKUP($A644,'Autumn 2023 PVI'!$B$2:$AH$214,6,FALSE)),0,(VLOOKUP($A644,'Autumn 2023 PVI'!$B$2:$AH$214,6,FALSE)))</f>
        <v>0</v>
      </c>
      <c r="F644" s="231">
        <f>IF(ISNA(VLOOKUP($A644,'Spring 2023 PVI'!$B$3:$AF$219,9,FALSE)),0,(VLOOKUP($A644,'Spring 2023 PVI'!$B$3:$AF$219,8,FALSE)))</f>
        <v>0</v>
      </c>
      <c r="G644" s="231">
        <f>IF(ISNA(VLOOKUP($A644,'Summer 2023 PVI'!$B$2:$AF$216,9,FALSE)),0,(VLOOKUP($A644,'Summer 2023 PVI'!$B$2:$AF$216,8,FALSE)))</f>
        <v>0</v>
      </c>
      <c r="H644" s="231">
        <f>IF(ISNA(VLOOKUP($A644,'Autumn 2023 PVI'!$B$2:$AH$214,9,FALSE)),0,(VLOOKUP($A644,'Autumn 2023 PVI'!$B$2:$AH$214,9,FALSE)))</f>
        <v>0</v>
      </c>
      <c r="I644" s="231">
        <f>IF(ISNA(VLOOKUP($A644,'Spring 2023 PVI'!$B$3:$AF$219,13,FALSE)),0,(VLOOKUP($A644,'Spring 2023 PVI'!$B$3:$AF$219,13,FALSE)))</f>
        <v>0</v>
      </c>
      <c r="J644" s="231">
        <f>IF(ISNA(VLOOKUP($A644,'Summer 2023 PVI'!$B$2:$AF$216,13,FALSE)),0,(VLOOKUP($A644,'Summer 2023 PVI'!$B$2:$AF$216,13,FALSE)))</f>
        <v>0</v>
      </c>
      <c r="K644" s="231">
        <f>IF(ISNA(VLOOKUP($A644,'Autumn 2023 PVI'!$B$2:$AH$214,13,FALSE)),0,(VLOOKUP($A644,'Autumn 2023 PVI'!$B$2:$AH$214,13,FALSE)))</f>
        <v>0</v>
      </c>
      <c r="L644" s="231">
        <f>IF(ISNA(VLOOKUP($A644,'Spring 2023 PVI'!$B$3:$AF$219,16,FALSE)),0,(VLOOKUP($A644,'Spring 2023 PVI'!$B$3:$AF$219,16,FALSE)))</f>
        <v>0</v>
      </c>
      <c r="M644" s="231">
        <f>IF(ISNA(VLOOKUP($A644,'Summer 2023 PVI'!$B$2:$AF$216,16,FALSE)),0,(VLOOKUP($A644,'Summer 2023 PVI'!$B$2:$AF$216,16,FALSE)))</f>
        <v>0</v>
      </c>
      <c r="N644" s="231">
        <f>IF(ISNA(VLOOKUP($A644,'Autumn 2023 PVI'!$B$2:$AH$214,16,FALSE)),0,(VLOOKUP($A644,'Autumn 2023 PVI'!$B$2:$AH$214,16,FALSE)))</f>
        <v>0</v>
      </c>
      <c r="O644" s="231">
        <f>IF(ISNA(VLOOKUP($A644,'Spring 2023 PVI'!$B$3:$AF$219,3,FALSE)),0,(VLOOKUP($A644,'Spring 2023 PVI'!$B$3:$AF$219,3,FALSE)))</f>
        <v>0</v>
      </c>
      <c r="P644" s="231">
        <f>IF(ISNA(VLOOKUP($A644,'Summer 2023 PVI'!$B$3:$AF$216,3,FALSE)),0,(VLOOKUP($A644,'Summer 2023 PVI'!$B$2:$AF$216,3,FALSE)))</f>
        <v>0</v>
      </c>
      <c r="Q644" s="231">
        <f>IF(ISNA(VLOOKUP($A644,'Autumn 2023 PVI'!$B$2:$AF$214,3,FALSE)),0,(VLOOKUP($A644,'Autumn 2023 PVI'!$B$2:$AF$214,3,FALSE)))</f>
        <v>0</v>
      </c>
      <c r="R644" s="231">
        <f>IF(ISNA(VLOOKUP($A644,'Spring 2023 PVI'!$B$3:$AF$219,10,FALSE)),0,(VLOOKUP($A644,'Spring 2023 PVI'!$B$3:$AF$219,10,FALSE)))</f>
        <v>0</v>
      </c>
      <c r="S644" s="231">
        <f>IF(ISNA(VLOOKUP($A644,'Summer 2023 PVI'!$B$2:$AF$216,10,FALSE)),0,(VLOOKUP($A644,'Summer 2023 PVI'!$B$2:$AF$216,10,FALSE)))</f>
        <v>0</v>
      </c>
      <c r="T644" s="231">
        <f>IF(ISNA(VLOOKUP($A644,'Autumn 2023 PVI'!$B$2:$AH$214,10,FALSE)),0,(VLOOKUP($A644,'Autumn 2023 PVI'!$B$2:$AH$214,10,FALSE)))</f>
        <v>0</v>
      </c>
      <c r="U644" s="231">
        <f>IF(ISNA(VLOOKUP($A644,'Spring 2023 PVI'!$B$3:$AF$219,26,FALSE)),0,(VLOOKUP($A644,'Spring 2023 PVI'!$B$3:$AF$219,26,FALSE)))</f>
        <v>0</v>
      </c>
      <c r="V644" s="231">
        <f>IF(ISNA(VLOOKUP($A644,'Spring 2023 PVI'!$B$3:$AF$219,26,FALSE)),0,(VLOOKUP($A644,'Spring 2023 PVI'!$B$3:$AF$219,26,FALSE)))</f>
        <v>0</v>
      </c>
      <c r="W644" s="231">
        <f>IF(ISNA(VLOOKUP($A644,'Spring 2023 PVI'!$B$3:$AF$219,26,FALSE)),0,(VLOOKUP($A644,'Spring 2023 PVI'!$B$3:$AF$219,26,FALSE)))</f>
        <v>0</v>
      </c>
      <c r="X644" s="231">
        <f>IF(ISNA(VLOOKUP($A644,'Spring 2023 PVI'!$B$3:$AF$219,27,FALSE)),0,(VLOOKUP($A644,'Spring 2023 PVI'!$B$3:$AF$219,27,FALSE)))</f>
        <v>0</v>
      </c>
      <c r="Y644" s="231">
        <f>IF(ISNA(VLOOKUP($A644,'Spring 2023 PVI'!$B$3:$AF$219,27,FALSE)),0,(VLOOKUP($A644,'Spring 2023 PVI'!$B$3:$AF$219,27,FALSE)))</f>
        <v>0</v>
      </c>
      <c r="Z644" s="231">
        <f>IF(ISNA(VLOOKUP($A644,'Spring 2023 PVI'!$B$3:$AF$219,27,FALSE)),0,(VLOOKUP($A644,'Spring 2023 PVI'!$B$3:$AF$219,27,FALSE)))</f>
        <v>0</v>
      </c>
      <c r="AA644" s="231">
        <f>IF(ISNA(VLOOKUP($A644,'Spring 2023 PVI'!$B$3:$AF$219,28,FALSE)),0,(VLOOKUP($A644,'Spring 2023 PVI'!$B$3:$AF$219,28,FALSE)))</f>
        <v>0</v>
      </c>
      <c r="AB644" s="231">
        <f>IF(ISNA(VLOOKUP($A644,'Spring 2023 PVI'!$B$3:$AF$219,28,FALSE)),0,(VLOOKUP($A644,'Spring 2023 PVI'!$B$3:$AF$219,28,FALSE)))</f>
        <v>0</v>
      </c>
      <c r="AC644" s="231">
        <f>IF(ISNA(VLOOKUP($A644,'Spring 2023 PVI'!$B$3:$AF$219,28,FALSE)),0,(VLOOKUP($A644,'Spring 2023 PVI'!$B$3:$AF$219,28,FALSE)))</f>
        <v>0</v>
      </c>
      <c r="AD644" s="384">
        <f t="shared" si="253"/>
        <v>0</v>
      </c>
      <c r="AE644" s="403">
        <v>15</v>
      </c>
      <c r="AF644" s="403">
        <v>0</v>
      </c>
      <c r="AG644" s="403">
        <v>60</v>
      </c>
      <c r="AH644" s="384">
        <f t="shared" si="243"/>
        <v>347.7</v>
      </c>
      <c r="AI644" s="384">
        <f t="shared" si="244"/>
        <v>0</v>
      </c>
      <c r="AJ644" s="384">
        <f t="shared" si="245"/>
        <v>182.4</v>
      </c>
      <c r="AK644" s="384">
        <f t="shared" si="254"/>
        <v>530.1</v>
      </c>
      <c r="AL644" s="403">
        <f>IF(ISNA(VLOOKUP($A644,'Spring 2023 PVI'!$B654:$AD654,29,FALSE)),0,(VLOOKUP($A644,'Spring 2023 PVI'!$B654:$AD654,29,FALSE)))</f>
        <v>0</v>
      </c>
      <c r="AM644" s="403">
        <f>IF(ISNA(VLOOKUP($A644,'Spring 2023 PVI'!$B654:$AZ654,30,FALSE)),0,(VLOOKUP($A644,'Spring 2023 PVI'!$B654:$AZ654,30,FALSE)))</f>
        <v>0</v>
      </c>
      <c r="AN644" s="402">
        <f t="shared" si="255"/>
        <v>0</v>
      </c>
      <c r="AO644" s="404">
        <f t="shared" si="256"/>
        <v>0</v>
      </c>
      <c r="AP644" s="384">
        <f t="shared" si="257"/>
        <v>530.1</v>
      </c>
      <c r="AQ644" s="403"/>
      <c r="AR644" s="403" t="e">
        <f>VLOOKUP($A644,'Data EYFSS Indica'!$C:$AQ,27,0)</f>
        <v>#N/A</v>
      </c>
      <c r="AS644" s="403" t="e">
        <f>VLOOKUP($A644,'Data EYFSS Indica'!$C:$AQ,28,0)</f>
        <v>#N/A</v>
      </c>
      <c r="AT644" s="409" t="e">
        <f t="shared" si="258"/>
        <v>#N/A</v>
      </c>
      <c r="AU644" s="409" t="e">
        <f>(VLOOKUP($A644,'Data EYFSS Indica'!$C:$AQ,24,0))/3.2*AU$3</f>
        <v>#N/A</v>
      </c>
      <c r="AV644" s="413" t="e">
        <f t="shared" si="259"/>
        <v>#N/A</v>
      </c>
      <c r="AW644" s="410" t="e">
        <f t="shared" si="249"/>
        <v>#N/A</v>
      </c>
      <c r="AX644" s="410" t="e">
        <f t="shared" si="250"/>
        <v>#N/A</v>
      </c>
      <c r="AY644" s="410" t="e">
        <f t="shared" si="251"/>
        <v>#N/A</v>
      </c>
      <c r="AZ644" s="642">
        <f>(SUMIF('Spring 2023 School'!B:B,Budget!A644,'Spring 2023 School'!AG:AG)+SUMIF('Summer 2023 School'!B:B,Budget!A644,'Summer 2023 School'!AG:AG)+SUMIF('Autumn 2023 School'!B:B,Budget!A644,'Autumn 2023 School'!AG:AG))</f>
        <v>0</v>
      </c>
      <c r="BA644" s="410">
        <f t="shared" si="252"/>
        <v>0</v>
      </c>
      <c r="BI644">
        <f t="shared" si="246"/>
        <v>225</v>
      </c>
      <c r="BJ644">
        <f t="shared" si="247"/>
        <v>0</v>
      </c>
      <c r="BK644">
        <f t="shared" si="248"/>
        <v>900</v>
      </c>
    </row>
    <row r="645" spans="1:63" x14ac:dyDescent="0.35">
      <c r="A645" s="231">
        <v>52133</v>
      </c>
      <c r="B645" t="s">
        <v>748</v>
      </c>
      <c r="C645" s="231">
        <f>IF(ISNA(VLOOKUP($A645,'Spring 2023 PVI'!$B$3:$AF$220,6,FALSE)),0,(VLOOKUP($A645,'Spring 2023 PVI'!$B$3:$AF$220,6,FALSE)))</f>
        <v>0</v>
      </c>
      <c r="D645" s="231">
        <f>IF(ISNA(VLOOKUP($A645,'Summer 2023 PVI'!$B$2:$AF$217,6,FALSE)),0,(VLOOKUP($A645,'Summer 2023 PVI'!$B$2:$AF$217,6,FALSE)))</f>
        <v>0</v>
      </c>
      <c r="E645" s="231">
        <f>IF(ISNA(VLOOKUP($A645,'Autumn 2023 PVI'!$B$2:$AH$214,6,FALSE)),0,(VLOOKUP($A645,'Autumn 2023 PVI'!$B$2:$AH$214,6,FALSE)))</f>
        <v>0</v>
      </c>
      <c r="F645" s="231">
        <f>IF(ISNA(VLOOKUP($A645,'Spring 2023 PVI'!$B$3:$AF$219,9,FALSE)),0,(VLOOKUP($A645,'Spring 2023 PVI'!$B$3:$AF$219,8,FALSE)))</f>
        <v>0</v>
      </c>
      <c r="G645" s="231">
        <f>IF(ISNA(VLOOKUP($A645,'Summer 2023 PVI'!$B$2:$AF$216,9,FALSE)),0,(VLOOKUP($A645,'Summer 2023 PVI'!$B$2:$AF$216,8,FALSE)))</f>
        <v>0</v>
      </c>
      <c r="H645" s="231">
        <f>IF(ISNA(VLOOKUP($A645,'Autumn 2023 PVI'!$B$2:$AH$214,9,FALSE)),0,(VLOOKUP($A645,'Autumn 2023 PVI'!$B$2:$AH$214,9,FALSE)))</f>
        <v>0</v>
      </c>
      <c r="I645" s="231">
        <f>IF(ISNA(VLOOKUP($A645,'Spring 2023 PVI'!$B$3:$AF$219,13,FALSE)),0,(VLOOKUP($A645,'Spring 2023 PVI'!$B$3:$AF$219,13,FALSE)))</f>
        <v>0</v>
      </c>
      <c r="J645" s="231">
        <f>IF(ISNA(VLOOKUP($A645,'Summer 2023 PVI'!$B$2:$AF$216,13,FALSE)),0,(VLOOKUP($A645,'Summer 2023 PVI'!$B$2:$AF$216,13,FALSE)))</f>
        <v>0</v>
      </c>
      <c r="K645" s="231">
        <f>IF(ISNA(VLOOKUP($A645,'Autumn 2023 PVI'!$B$2:$AH$214,13,FALSE)),0,(VLOOKUP($A645,'Autumn 2023 PVI'!$B$2:$AH$214,13,FALSE)))</f>
        <v>0</v>
      </c>
      <c r="L645" s="231">
        <f>IF(ISNA(VLOOKUP($A645,'Spring 2023 PVI'!$B$3:$AF$219,16,FALSE)),0,(VLOOKUP($A645,'Spring 2023 PVI'!$B$3:$AF$219,16,FALSE)))</f>
        <v>0</v>
      </c>
      <c r="M645" s="231">
        <f>IF(ISNA(VLOOKUP($A645,'Summer 2023 PVI'!$B$2:$AF$216,16,FALSE)),0,(VLOOKUP($A645,'Summer 2023 PVI'!$B$2:$AF$216,16,FALSE)))</f>
        <v>0</v>
      </c>
      <c r="N645" s="231">
        <f>IF(ISNA(VLOOKUP($A645,'Autumn 2023 PVI'!$B$2:$AH$214,16,FALSE)),0,(VLOOKUP($A645,'Autumn 2023 PVI'!$B$2:$AH$214,16,FALSE)))</f>
        <v>0</v>
      </c>
      <c r="O645" s="231">
        <f>IF(ISNA(VLOOKUP($A645,'Spring 2023 PVI'!$B$3:$AF$219,3,FALSE)),0,(VLOOKUP($A645,'Spring 2023 PVI'!$B$3:$AF$219,3,FALSE)))</f>
        <v>0</v>
      </c>
      <c r="P645" s="231">
        <f>IF(ISNA(VLOOKUP($A645,'Summer 2023 PVI'!$B$3:$AF$216,3,FALSE)),0,(VLOOKUP($A645,'Summer 2023 PVI'!$B$2:$AF$216,3,FALSE)))</f>
        <v>0</v>
      </c>
      <c r="Q645" s="231">
        <f>IF(ISNA(VLOOKUP($A645,'Autumn 2023 PVI'!$B$2:$AF$214,3,FALSE)),0,(VLOOKUP($A645,'Autumn 2023 PVI'!$B$2:$AF$214,3,FALSE)))</f>
        <v>0</v>
      </c>
      <c r="R645" s="231">
        <f>IF(ISNA(VLOOKUP($A645,'Spring 2023 PVI'!$B$3:$AF$219,10,FALSE)),0,(VLOOKUP($A645,'Spring 2023 PVI'!$B$3:$AF$219,10,FALSE)))</f>
        <v>0</v>
      </c>
      <c r="S645" s="231">
        <f>IF(ISNA(VLOOKUP($A645,'Summer 2023 PVI'!$B$2:$AF$216,10,FALSE)),0,(VLOOKUP($A645,'Summer 2023 PVI'!$B$2:$AF$216,10,FALSE)))</f>
        <v>0</v>
      </c>
      <c r="T645" s="231">
        <f>IF(ISNA(VLOOKUP($A645,'Autumn 2023 PVI'!$B$2:$AH$214,10,FALSE)),0,(VLOOKUP($A645,'Autumn 2023 PVI'!$B$2:$AH$214,10,FALSE)))</f>
        <v>0</v>
      </c>
      <c r="U645" s="231">
        <f>IF(ISNA(VLOOKUP($A645,'Spring 2023 PVI'!$B$3:$AF$219,26,FALSE)),0,(VLOOKUP($A645,'Spring 2023 PVI'!$B$3:$AF$219,26,FALSE)))</f>
        <v>0</v>
      </c>
      <c r="V645" s="231">
        <f>IF(ISNA(VLOOKUP($A645,'Spring 2023 PVI'!$B$3:$AF$219,26,FALSE)),0,(VLOOKUP($A645,'Spring 2023 PVI'!$B$3:$AF$219,26,FALSE)))</f>
        <v>0</v>
      </c>
      <c r="W645" s="231">
        <f>IF(ISNA(VLOOKUP($A645,'Spring 2023 PVI'!$B$3:$AF$219,26,FALSE)),0,(VLOOKUP($A645,'Spring 2023 PVI'!$B$3:$AF$219,26,FALSE)))</f>
        <v>0</v>
      </c>
      <c r="X645" s="231">
        <f>IF(ISNA(VLOOKUP($A645,'Spring 2023 PVI'!$B$3:$AF$219,27,FALSE)),0,(VLOOKUP($A645,'Spring 2023 PVI'!$B$3:$AF$219,27,FALSE)))</f>
        <v>0</v>
      </c>
      <c r="Y645" s="231">
        <f>IF(ISNA(VLOOKUP($A645,'Spring 2023 PVI'!$B$3:$AF$219,27,FALSE)),0,(VLOOKUP($A645,'Spring 2023 PVI'!$B$3:$AF$219,27,FALSE)))</f>
        <v>0</v>
      </c>
      <c r="Z645" s="231">
        <f>IF(ISNA(VLOOKUP($A645,'Spring 2023 PVI'!$B$3:$AF$219,27,FALSE)),0,(VLOOKUP($A645,'Spring 2023 PVI'!$B$3:$AF$219,27,FALSE)))</f>
        <v>0</v>
      </c>
      <c r="AA645" s="231">
        <f>IF(ISNA(VLOOKUP($A645,'Spring 2023 PVI'!$B$3:$AF$219,28,FALSE)),0,(VLOOKUP($A645,'Spring 2023 PVI'!$B$3:$AF$219,28,FALSE)))</f>
        <v>0</v>
      </c>
      <c r="AB645" s="231">
        <f>IF(ISNA(VLOOKUP($A645,'Spring 2023 PVI'!$B$3:$AF$219,28,FALSE)),0,(VLOOKUP($A645,'Spring 2023 PVI'!$B$3:$AF$219,28,FALSE)))</f>
        <v>0</v>
      </c>
      <c r="AC645" s="231">
        <f>IF(ISNA(VLOOKUP($A645,'Spring 2023 PVI'!$B$3:$AF$219,28,FALSE)),0,(VLOOKUP($A645,'Spring 2023 PVI'!$B$3:$AF$219,28,FALSE)))</f>
        <v>0</v>
      </c>
      <c r="AD645" s="384">
        <f t="shared" si="253"/>
        <v>0</v>
      </c>
      <c r="AE645" s="403">
        <v>0</v>
      </c>
      <c r="AF645" s="403">
        <v>0</v>
      </c>
      <c r="AG645" s="403">
        <v>0</v>
      </c>
      <c r="AH645" s="384">
        <f t="shared" si="243"/>
        <v>0</v>
      </c>
      <c r="AI645" s="384">
        <f t="shared" si="244"/>
        <v>0</v>
      </c>
      <c r="AJ645" s="384">
        <f t="shared" si="245"/>
        <v>0</v>
      </c>
      <c r="AK645" s="384">
        <f t="shared" si="254"/>
        <v>0</v>
      </c>
      <c r="AL645" s="403">
        <f>IF(ISNA(VLOOKUP($A645,'Spring 2023 PVI'!$B655:$AD655,29,FALSE)),0,(VLOOKUP($A645,'Spring 2023 PVI'!$B655:$AD655,29,FALSE)))</f>
        <v>0</v>
      </c>
      <c r="AM645" s="403">
        <f>IF(ISNA(VLOOKUP($A645,'Spring 2023 PVI'!$B655:$AZ655,30,FALSE)),0,(VLOOKUP($A645,'Spring 2023 PVI'!$B655:$AZ655,30,FALSE)))</f>
        <v>0</v>
      </c>
      <c r="AN645" s="402">
        <f t="shared" si="255"/>
        <v>0</v>
      </c>
      <c r="AO645" s="404">
        <f t="shared" si="256"/>
        <v>0</v>
      </c>
      <c r="AP645" s="384">
        <f t="shared" si="257"/>
        <v>0</v>
      </c>
      <c r="AQ645" s="403"/>
      <c r="AR645" s="403" t="e">
        <f>VLOOKUP($A645,'Data EYFSS Indica'!$C:$AQ,27,0)</f>
        <v>#N/A</v>
      </c>
      <c r="AS645" s="403" t="e">
        <f>VLOOKUP($A645,'Data EYFSS Indica'!$C:$AQ,28,0)</f>
        <v>#N/A</v>
      </c>
      <c r="AT645" s="409" t="e">
        <f t="shared" si="258"/>
        <v>#N/A</v>
      </c>
      <c r="AU645" s="409" t="e">
        <f>(VLOOKUP($A645,'Data EYFSS Indica'!$C:$AQ,24,0))/3.2*AU$3</f>
        <v>#N/A</v>
      </c>
      <c r="AV645" s="413" t="e">
        <f t="shared" si="259"/>
        <v>#N/A</v>
      </c>
      <c r="AW645" s="410" t="e">
        <f t="shared" si="249"/>
        <v>#N/A</v>
      </c>
      <c r="AX645" s="410" t="e">
        <f t="shared" si="250"/>
        <v>#N/A</v>
      </c>
      <c r="AY645" s="410" t="e">
        <f t="shared" si="251"/>
        <v>#N/A</v>
      </c>
      <c r="AZ645" s="642">
        <f>(SUMIF('Spring 2023 School'!B:B,Budget!A645,'Spring 2023 School'!AG:AG)+SUMIF('Summer 2023 School'!B:B,Budget!A645,'Summer 2023 School'!AG:AG)+SUMIF('Autumn 2023 School'!B:B,Budget!A645,'Autumn 2023 School'!AG:AG))</f>
        <v>0</v>
      </c>
      <c r="BA645" s="410">
        <f t="shared" si="252"/>
        <v>0</v>
      </c>
      <c r="BI645">
        <f t="shared" si="246"/>
        <v>0</v>
      </c>
      <c r="BJ645">
        <f t="shared" si="247"/>
        <v>0</v>
      </c>
      <c r="BK645">
        <f t="shared" si="248"/>
        <v>0</v>
      </c>
    </row>
    <row r="646" spans="1:63" x14ac:dyDescent="0.35">
      <c r="A646" s="231">
        <v>52137</v>
      </c>
      <c r="B646" t="s">
        <v>749</v>
      </c>
      <c r="C646" s="231">
        <f>IF(ISNA(VLOOKUP($A646,'Spring 2023 PVI'!$B$3:$AF$220,6,FALSE)),0,(VLOOKUP($A646,'Spring 2023 PVI'!$B$3:$AF$220,6,FALSE)))</f>
        <v>0</v>
      </c>
      <c r="D646" s="231">
        <f>IF(ISNA(VLOOKUP($A646,'Summer 2023 PVI'!$B$2:$AF$217,6,FALSE)),0,(VLOOKUP($A646,'Summer 2023 PVI'!$B$2:$AF$217,6,FALSE)))</f>
        <v>0</v>
      </c>
      <c r="E646" s="231">
        <f>IF(ISNA(VLOOKUP($A646,'Autumn 2023 PVI'!$B$2:$AH$214,6,FALSE)),0,(VLOOKUP($A646,'Autumn 2023 PVI'!$B$2:$AH$214,6,FALSE)))</f>
        <v>0</v>
      </c>
      <c r="F646" s="231">
        <f>IF(ISNA(VLOOKUP($A646,'Spring 2023 PVI'!$B$3:$AF$219,9,FALSE)),0,(VLOOKUP($A646,'Spring 2023 PVI'!$B$3:$AF$219,8,FALSE)))</f>
        <v>0</v>
      </c>
      <c r="G646" s="231">
        <f>IF(ISNA(VLOOKUP($A646,'Summer 2023 PVI'!$B$2:$AF$216,9,FALSE)),0,(VLOOKUP($A646,'Summer 2023 PVI'!$B$2:$AF$216,8,FALSE)))</f>
        <v>0</v>
      </c>
      <c r="H646" s="231">
        <f>IF(ISNA(VLOOKUP($A646,'Autumn 2023 PVI'!$B$2:$AH$214,9,FALSE)),0,(VLOOKUP($A646,'Autumn 2023 PVI'!$B$2:$AH$214,9,FALSE)))</f>
        <v>0</v>
      </c>
      <c r="I646" s="231">
        <f>IF(ISNA(VLOOKUP($A646,'Spring 2023 PVI'!$B$3:$AF$219,13,FALSE)),0,(VLOOKUP($A646,'Spring 2023 PVI'!$B$3:$AF$219,13,FALSE)))</f>
        <v>0</v>
      </c>
      <c r="J646" s="231">
        <f>IF(ISNA(VLOOKUP($A646,'Summer 2023 PVI'!$B$2:$AF$216,13,FALSE)),0,(VLOOKUP($A646,'Summer 2023 PVI'!$B$2:$AF$216,13,FALSE)))</f>
        <v>0</v>
      </c>
      <c r="K646" s="231">
        <f>IF(ISNA(VLOOKUP($A646,'Autumn 2023 PVI'!$B$2:$AH$214,13,FALSE)),0,(VLOOKUP($A646,'Autumn 2023 PVI'!$B$2:$AH$214,13,FALSE)))</f>
        <v>0</v>
      </c>
      <c r="L646" s="231">
        <f>IF(ISNA(VLOOKUP($A646,'Spring 2023 PVI'!$B$3:$AF$219,16,FALSE)),0,(VLOOKUP($A646,'Spring 2023 PVI'!$B$3:$AF$219,16,FALSE)))</f>
        <v>0</v>
      </c>
      <c r="M646" s="231">
        <f>IF(ISNA(VLOOKUP($A646,'Summer 2023 PVI'!$B$2:$AF$216,16,FALSE)),0,(VLOOKUP($A646,'Summer 2023 PVI'!$B$2:$AF$216,16,FALSE)))</f>
        <v>0</v>
      </c>
      <c r="N646" s="231">
        <f>IF(ISNA(VLOOKUP($A646,'Autumn 2023 PVI'!$B$2:$AH$214,16,FALSE)),0,(VLOOKUP($A646,'Autumn 2023 PVI'!$B$2:$AH$214,16,FALSE)))</f>
        <v>0</v>
      </c>
      <c r="O646" s="231">
        <f>IF(ISNA(VLOOKUP($A646,'Spring 2023 PVI'!$B$3:$AF$219,3,FALSE)),0,(VLOOKUP($A646,'Spring 2023 PVI'!$B$3:$AF$219,3,FALSE)))</f>
        <v>0</v>
      </c>
      <c r="P646" s="231">
        <f>IF(ISNA(VLOOKUP($A646,'Summer 2023 PVI'!$B$3:$AF$216,3,FALSE)),0,(VLOOKUP($A646,'Summer 2023 PVI'!$B$2:$AF$216,3,FALSE)))</f>
        <v>0</v>
      </c>
      <c r="Q646" s="231">
        <f>IF(ISNA(VLOOKUP($A646,'Autumn 2023 PVI'!$B$2:$AF$214,3,FALSE)),0,(VLOOKUP($A646,'Autumn 2023 PVI'!$B$2:$AF$214,3,FALSE)))</f>
        <v>0</v>
      </c>
      <c r="R646" s="231">
        <f>IF(ISNA(VLOOKUP($A646,'Spring 2023 PVI'!$B$3:$AF$219,10,FALSE)),0,(VLOOKUP($A646,'Spring 2023 PVI'!$B$3:$AF$219,10,FALSE)))</f>
        <v>0</v>
      </c>
      <c r="S646" s="231">
        <f>IF(ISNA(VLOOKUP($A646,'Summer 2023 PVI'!$B$2:$AF$216,10,FALSE)),0,(VLOOKUP($A646,'Summer 2023 PVI'!$B$2:$AF$216,10,FALSE)))</f>
        <v>0</v>
      </c>
      <c r="T646" s="231">
        <f>IF(ISNA(VLOOKUP($A646,'Autumn 2023 PVI'!$B$2:$AH$214,10,FALSE)),0,(VLOOKUP($A646,'Autumn 2023 PVI'!$B$2:$AH$214,10,FALSE)))</f>
        <v>0</v>
      </c>
      <c r="U646" s="231">
        <f>IF(ISNA(VLOOKUP($A646,'Spring 2023 PVI'!$B$3:$AF$219,26,FALSE)),0,(VLOOKUP($A646,'Spring 2023 PVI'!$B$3:$AF$219,26,FALSE)))</f>
        <v>0</v>
      </c>
      <c r="V646" s="231">
        <f>IF(ISNA(VLOOKUP($A646,'Spring 2023 PVI'!$B$3:$AF$219,26,FALSE)),0,(VLOOKUP($A646,'Spring 2023 PVI'!$B$3:$AF$219,26,FALSE)))</f>
        <v>0</v>
      </c>
      <c r="W646" s="231">
        <f>IF(ISNA(VLOOKUP($A646,'Spring 2023 PVI'!$B$3:$AF$219,26,FALSE)),0,(VLOOKUP($A646,'Spring 2023 PVI'!$B$3:$AF$219,26,FALSE)))</f>
        <v>0</v>
      </c>
      <c r="X646" s="231">
        <f>IF(ISNA(VLOOKUP($A646,'Spring 2023 PVI'!$B$3:$AF$219,27,FALSE)),0,(VLOOKUP($A646,'Spring 2023 PVI'!$B$3:$AF$219,27,FALSE)))</f>
        <v>0</v>
      </c>
      <c r="Y646" s="231">
        <f>IF(ISNA(VLOOKUP($A646,'Spring 2023 PVI'!$B$3:$AF$219,27,FALSE)),0,(VLOOKUP($A646,'Spring 2023 PVI'!$B$3:$AF$219,27,FALSE)))</f>
        <v>0</v>
      </c>
      <c r="Z646" s="231">
        <f>IF(ISNA(VLOOKUP($A646,'Spring 2023 PVI'!$B$3:$AF$219,27,FALSE)),0,(VLOOKUP($A646,'Spring 2023 PVI'!$B$3:$AF$219,27,FALSE)))</f>
        <v>0</v>
      </c>
      <c r="AA646" s="231">
        <f>IF(ISNA(VLOOKUP($A646,'Spring 2023 PVI'!$B$3:$AF$219,28,FALSE)),0,(VLOOKUP($A646,'Spring 2023 PVI'!$B$3:$AF$219,28,FALSE)))</f>
        <v>0</v>
      </c>
      <c r="AB646" s="231">
        <f>IF(ISNA(VLOOKUP($A646,'Spring 2023 PVI'!$B$3:$AF$219,28,FALSE)),0,(VLOOKUP($A646,'Spring 2023 PVI'!$B$3:$AF$219,28,FALSE)))</f>
        <v>0</v>
      </c>
      <c r="AC646" s="231">
        <f>IF(ISNA(VLOOKUP($A646,'Spring 2023 PVI'!$B$3:$AF$219,28,FALSE)),0,(VLOOKUP($A646,'Spring 2023 PVI'!$B$3:$AF$219,28,FALSE)))</f>
        <v>0</v>
      </c>
      <c r="AD646" s="384">
        <f t="shared" si="253"/>
        <v>0</v>
      </c>
      <c r="AE646" s="403">
        <v>0</v>
      </c>
      <c r="AF646" s="403">
        <v>15</v>
      </c>
      <c r="AG646" s="403">
        <v>15</v>
      </c>
      <c r="AH646" s="384">
        <f t="shared" si="243"/>
        <v>0</v>
      </c>
      <c r="AI646" s="384">
        <f t="shared" si="244"/>
        <v>165.29999999999998</v>
      </c>
      <c r="AJ646" s="384">
        <f t="shared" si="245"/>
        <v>45.6</v>
      </c>
      <c r="AK646" s="384">
        <f t="shared" si="254"/>
        <v>210.89999999999998</v>
      </c>
      <c r="AL646" s="403">
        <f>IF(ISNA(VLOOKUP($A646,'Spring 2023 PVI'!$B656:$AD656,29,FALSE)),0,(VLOOKUP($A646,'Spring 2023 PVI'!$B656:$AD656,29,FALSE)))</f>
        <v>0</v>
      </c>
      <c r="AM646" s="403">
        <f>IF(ISNA(VLOOKUP($A646,'Spring 2023 PVI'!$B656:$AZ656,30,FALSE)),0,(VLOOKUP($A646,'Spring 2023 PVI'!$B656:$AZ656,30,FALSE)))</f>
        <v>0</v>
      </c>
      <c r="AN646" s="402">
        <f t="shared" si="255"/>
        <v>0</v>
      </c>
      <c r="AO646" s="404">
        <f t="shared" si="256"/>
        <v>0</v>
      </c>
      <c r="AP646" s="384">
        <f t="shared" si="257"/>
        <v>210.89999999999998</v>
      </c>
      <c r="AQ646" s="403"/>
      <c r="AR646" s="403" t="e">
        <f>VLOOKUP($A646,'Data EYFSS Indica'!$C:$AQ,27,0)</f>
        <v>#N/A</v>
      </c>
      <c r="AS646" s="403" t="e">
        <f>VLOOKUP($A646,'Data EYFSS Indica'!$C:$AQ,28,0)</f>
        <v>#N/A</v>
      </c>
      <c r="AT646" s="409" t="e">
        <f t="shared" si="258"/>
        <v>#N/A</v>
      </c>
      <c r="AU646" s="409" t="e">
        <f>(VLOOKUP($A646,'Data EYFSS Indica'!$C:$AQ,24,0))/3.2*AU$3</f>
        <v>#N/A</v>
      </c>
      <c r="AV646" s="413" t="e">
        <f t="shared" si="259"/>
        <v>#N/A</v>
      </c>
      <c r="AW646" s="410" t="e">
        <f t="shared" si="249"/>
        <v>#N/A</v>
      </c>
      <c r="AX646" s="410" t="e">
        <f t="shared" si="250"/>
        <v>#N/A</v>
      </c>
      <c r="AY646" s="410" t="e">
        <f t="shared" si="251"/>
        <v>#N/A</v>
      </c>
      <c r="AZ646" s="642">
        <f>(SUMIF('Spring 2023 School'!B:B,Budget!A646,'Spring 2023 School'!AG:AG)+SUMIF('Summer 2023 School'!B:B,Budget!A646,'Summer 2023 School'!AG:AG)+SUMIF('Autumn 2023 School'!B:B,Budget!A646,'Autumn 2023 School'!AG:AG))</f>
        <v>0</v>
      </c>
      <c r="BA646" s="410">
        <f t="shared" si="252"/>
        <v>0</v>
      </c>
      <c r="BI646">
        <f t="shared" si="246"/>
        <v>0</v>
      </c>
      <c r="BJ646">
        <f t="shared" si="247"/>
        <v>225</v>
      </c>
      <c r="BK646">
        <f t="shared" si="248"/>
        <v>225</v>
      </c>
    </row>
    <row r="647" spans="1:63" x14ac:dyDescent="0.35">
      <c r="A647" s="231">
        <v>52139</v>
      </c>
      <c r="B647" t="s">
        <v>750</v>
      </c>
      <c r="C647" s="231">
        <f>IF(ISNA(VLOOKUP($A647,'Spring 2023 PVI'!$B$3:$AF$220,6,FALSE)),0,(VLOOKUP($A647,'Spring 2023 PVI'!$B$3:$AF$220,6,FALSE)))</f>
        <v>0</v>
      </c>
      <c r="D647" s="231">
        <f>IF(ISNA(VLOOKUP($A647,'Summer 2023 PVI'!$B$2:$AF$217,6,FALSE)),0,(VLOOKUP($A647,'Summer 2023 PVI'!$B$2:$AF$217,6,FALSE)))</f>
        <v>0</v>
      </c>
      <c r="E647" s="231">
        <f>IF(ISNA(VLOOKUP($A647,'Autumn 2023 PVI'!$B$2:$AH$214,6,FALSE)),0,(VLOOKUP($A647,'Autumn 2023 PVI'!$B$2:$AH$214,6,FALSE)))</f>
        <v>0</v>
      </c>
      <c r="F647" s="231">
        <f>IF(ISNA(VLOOKUP($A647,'Spring 2023 PVI'!$B$3:$AF$219,9,FALSE)),0,(VLOOKUP($A647,'Spring 2023 PVI'!$B$3:$AF$219,8,FALSE)))</f>
        <v>0</v>
      </c>
      <c r="G647" s="231">
        <f>IF(ISNA(VLOOKUP($A647,'Summer 2023 PVI'!$B$2:$AF$216,9,FALSE)),0,(VLOOKUP($A647,'Summer 2023 PVI'!$B$2:$AF$216,8,FALSE)))</f>
        <v>0</v>
      </c>
      <c r="H647" s="231">
        <f>IF(ISNA(VLOOKUP($A647,'Autumn 2023 PVI'!$B$2:$AH$214,9,FALSE)),0,(VLOOKUP($A647,'Autumn 2023 PVI'!$B$2:$AH$214,9,FALSE)))</f>
        <v>0</v>
      </c>
      <c r="I647" s="231">
        <f>IF(ISNA(VLOOKUP($A647,'Spring 2023 PVI'!$B$3:$AF$219,13,FALSE)),0,(VLOOKUP($A647,'Spring 2023 PVI'!$B$3:$AF$219,13,FALSE)))</f>
        <v>0</v>
      </c>
      <c r="J647" s="231">
        <f>IF(ISNA(VLOOKUP($A647,'Summer 2023 PVI'!$B$2:$AF$216,13,FALSE)),0,(VLOOKUP($A647,'Summer 2023 PVI'!$B$2:$AF$216,13,FALSE)))</f>
        <v>0</v>
      </c>
      <c r="K647" s="231">
        <f>IF(ISNA(VLOOKUP($A647,'Autumn 2023 PVI'!$B$2:$AH$214,13,FALSE)),0,(VLOOKUP($A647,'Autumn 2023 PVI'!$B$2:$AH$214,13,FALSE)))</f>
        <v>0</v>
      </c>
      <c r="L647" s="231">
        <f>IF(ISNA(VLOOKUP($A647,'Spring 2023 PVI'!$B$3:$AF$219,16,FALSE)),0,(VLOOKUP($A647,'Spring 2023 PVI'!$B$3:$AF$219,16,FALSE)))</f>
        <v>0</v>
      </c>
      <c r="M647" s="231">
        <f>IF(ISNA(VLOOKUP($A647,'Summer 2023 PVI'!$B$2:$AF$216,16,FALSE)),0,(VLOOKUP($A647,'Summer 2023 PVI'!$B$2:$AF$216,16,FALSE)))</f>
        <v>0</v>
      </c>
      <c r="N647" s="231">
        <f>IF(ISNA(VLOOKUP($A647,'Autumn 2023 PVI'!$B$2:$AH$214,16,FALSE)),0,(VLOOKUP($A647,'Autumn 2023 PVI'!$B$2:$AH$214,16,FALSE)))</f>
        <v>0</v>
      </c>
      <c r="O647" s="231">
        <f>IF(ISNA(VLOOKUP($A647,'Spring 2023 PVI'!$B$3:$AF$219,3,FALSE)),0,(VLOOKUP($A647,'Spring 2023 PVI'!$B$3:$AF$219,3,FALSE)))</f>
        <v>0</v>
      </c>
      <c r="P647" s="231">
        <f>IF(ISNA(VLOOKUP($A647,'Summer 2023 PVI'!$B$3:$AF$216,3,FALSE)),0,(VLOOKUP($A647,'Summer 2023 PVI'!$B$2:$AF$216,3,FALSE)))</f>
        <v>0</v>
      </c>
      <c r="Q647" s="231">
        <f>IF(ISNA(VLOOKUP($A647,'Autumn 2023 PVI'!$B$2:$AF$214,3,FALSE)),0,(VLOOKUP($A647,'Autumn 2023 PVI'!$B$2:$AF$214,3,FALSE)))</f>
        <v>0</v>
      </c>
      <c r="R647" s="231">
        <f>IF(ISNA(VLOOKUP($A647,'Spring 2023 PVI'!$B$3:$AF$219,10,FALSE)),0,(VLOOKUP($A647,'Spring 2023 PVI'!$B$3:$AF$219,10,FALSE)))</f>
        <v>0</v>
      </c>
      <c r="S647" s="231">
        <f>IF(ISNA(VLOOKUP($A647,'Summer 2023 PVI'!$B$2:$AF$216,10,FALSE)),0,(VLOOKUP($A647,'Summer 2023 PVI'!$B$2:$AF$216,10,FALSE)))</f>
        <v>0</v>
      </c>
      <c r="T647" s="231">
        <f>IF(ISNA(VLOOKUP($A647,'Autumn 2023 PVI'!$B$2:$AH$214,10,FALSE)),0,(VLOOKUP($A647,'Autumn 2023 PVI'!$B$2:$AH$214,10,FALSE)))</f>
        <v>0</v>
      </c>
      <c r="U647" s="231">
        <f>IF(ISNA(VLOOKUP($A647,'Spring 2023 PVI'!$B$3:$AF$219,26,FALSE)),0,(VLOOKUP($A647,'Spring 2023 PVI'!$B$3:$AF$219,26,FALSE)))</f>
        <v>0</v>
      </c>
      <c r="V647" s="231">
        <f>IF(ISNA(VLOOKUP($A647,'Spring 2023 PVI'!$B$3:$AF$219,26,FALSE)),0,(VLOOKUP($A647,'Spring 2023 PVI'!$B$3:$AF$219,26,FALSE)))</f>
        <v>0</v>
      </c>
      <c r="W647" s="231">
        <f>IF(ISNA(VLOOKUP($A647,'Spring 2023 PVI'!$B$3:$AF$219,26,FALSE)),0,(VLOOKUP($A647,'Spring 2023 PVI'!$B$3:$AF$219,26,FALSE)))</f>
        <v>0</v>
      </c>
      <c r="X647" s="231">
        <f>IF(ISNA(VLOOKUP($A647,'Spring 2023 PVI'!$B$3:$AF$219,27,FALSE)),0,(VLOOKUP($A647,'Spring 2023 PVI'!$B$3:$AF$219,27,FALSE)))</f>
        <v>0</v>
      </c>
      <c r="Y647" s="231">
        <f>IF(ISNA(VLOOKUP($A647,'Spring 2023 PVI'!$B$3:$AF$219,27,FALSE)),0,(VLOOKUP($A647,'Spring 2023 PVI'!$B$3:$AF$219,27,FALSE)))</f>
        <v>0</v>
      </c>
      <c r="Z647" s="231">
        <f>IF(ISNA(VLOOKUP($A647,'Spring 2023 PVI'!$B$3:$AF$219,27,FALSE)),0,(VLOOKUP($A647,'Spring 2023 PVI'!$B$3:$AF$219,27,FALSE)))</f>
        <v>0</v>
      </c>
      <c r="AA647" s="231">
        <f>IF(ISNA(VLOOKUP($A647,'Spring 2023 PVI'!$B$3:$AF$219,28,FALSE)),0,(VLOOKUP($A647,'Spring 2023 PVI'!$B$3:$AF$219,28,FALSE)))</f>
        <v>0</v>
      </c>
      <c r="AB647" s="231">
        <f>IF(ISNA(VLOOKUP($A647,'Spring 2023 PVI'!$B$3:$AF$219,28,FALSE)),0,(VLOOKUP($A647,'Spring 2023 PVI'!$B$3:$AF$219,28,FALSE)))</f>
        <v>0</v>
      </c>
      <c r="AC647" s="231">
        <f>IF(ISNA(VLOOKUP($A647,'Spring 2023 PVI'!$B$3:$AF$219,28,FALSE)),0,(VLOOKUP($A647,'Spring 2023 PVI'!$B$3:$AF$219,28,FALSE)))</f>
        <v>0</v>
      </c>
      <c r="AD647" s="384">
        <f t="shared" si="253"/>
        <v>0</v>
      </c>
      <c r="AE647" s="403">
        <v>0</v>
      </c>
      <c r="AF647" s="403">
        <v>0</v>
      </c>
      <c r="AG647" s="403">
        <v>15</v>
      </c>
      <c r="AH647" s="384">
        <f t="shared" si="243"/>
        <v>0</v>
      </c>
      <c r="AI647" s="384">
        <f t="shared" si="244"/>
        <v>0</v>
      </c>
      <c r="AJ647" s="384">
        <f t="shared" si="245"/>
        <v>45.6</v>
      </c>
      <c r="AK647" s="384">
        <f t="shared" si="254"/>
        <v>45.6</v>
      </c>
      <c r="AL647" s="403">
        <f>IF(ISNA(VLOOKUP($A647,'Spring 2023 PVI'!$B657:$AD657,29,FALSE)),0,(VLOOKUP($A647,'Spring 2023 PVI'!$B657:$AD657,29,FALSE)))</f>
        <v>0</v>
      </c>
      <c r="AM647" s="403">
        <f>IF(ISNA(VLOOKUP($A647,'Spring 2023 PVI'!$B657:$AZ657,30,FALSE)),0,(VLOOKUP($A647,'Spring 2023 PVI'!$B657:$AZ657,30,FALSE)))</f>
        <v>0</v>
      </c>
      <c r="AN647" s="402">
        <f t="shared" si="255"/>
        <v>0</v>
      </c>
      <c r="AO647" s="404">
        <f t="shared" si="256"/>
        <v>0</v>
      </c>
      <c r="AP647" s="384">
        <f t="shared" si="257"/>
        <v>45.6</v>
      </c>
      <c r="AQ647" s="403"/>
      <c r="AR647" s="403" t="e">
        <f>VLOOKUP($A647,'Data EYFSS Indica'!$C:$AQ,27,0)</f>
        <v>#N/A</v>
      </c>
      <c r="AS647" s="403" t="e">
        <f>VLOOKUP($A647,'Data EYFSS Indica'!$C:$AQ,28,0)</f>
        <v>#N/A</v>
      </c>
      <c r="AT647" s="409" t="e">
        <f t="shared" si="258"/>
        <v>#N/A</v>
      </c>
      <c r="AU647" s="409" t="e">
        <f>(VLOOKUP($A647,'Data EYFSS Indica'!$C:$AQ,24,0))/3.2*AU$3</f>
        <v>#N/A</v>
      </c>
      <c r="AV647" s="413" t="e">
        <f t="shared" si="259"/>
        <v>#N/A</v>
      </c>
      <c r="AW647" s="410" t="e">
        <f t="shared" si="249"/>
        <v>#N/A</v>
      </c>
      <c r="AX647" s="410" t="e">
        <f t="shared" si="250"/>
        <v>#N/A</v>
      </c>
      <c r="AY647" s="410" t="e">
        <f t="shared" si="251"/>
        <v>#N/A</v>
      </c>
      <c r="AZ647" s="642">
        <f>(SUMIF('Spring 2023 School'!B:B,Budget!A647,'Spring 2023 School'!AG:AG)+SUMIF('Summer 2023 School'!B:B,Budget!A647,'Summer 2023 School'!AG:AG)+SUMIF('Autumn 2023 School'!B:B,Budget!A647,'Autumn 2023 School'!AG:AG))</f>
        <v>0</v>
      </c>
      <c r="BA647" s="410">
        <f t="shared" si="252"/>
        <v>0</v>
      </c>
      <c r="BI647">
        <f t="shared" si="246"/>
        <v>0</v>
      </c>
      <c r="BJ647">
        <f t="shared" si="247"/>
        <v>0</v>
      </c>
      <c r="BK647">
        <f t="shared" si="248"/>
        <v>225</v>
      </c>
    </row>
    <row r="648" spans="1:63" x14ac:dyDescent="0.35">
      <c r="A648" s="231">
        <v>52149</v>
      </c>
      <c r="B648" t="s">
        <v>431</v>
      </c>
      <c r="C648" s="231">
        <f>IF(ISNA(VLOOKUP($A648,'Spring 2023 PVI'!$B$3:$AF$220,6,FALSE)),0,(VLOOKUP($A648,'Spring 2023 PVI'!$B$3:$AF$220,6,FALSE)))</f>
        <v>0</v>
      </c>
      <c r="D648" s="231">
        <f>IF(ISNA(VLOOKUP($A648,'Summer 2023 PVI'!$B$2:$AF$217,6,FALSE)),0,(VLOOKUP($A648,'Summer 2023 PVI'!$B$2:$AF$217,6,FALSE)))</f>
        <v>0</v>
      </c>
      <c r="E648" s="231">
        <f>IF(ISNA(VLOOKUP($A648,'Autumn 2023 PVI'!$B$2:$AH$214,6,FALSE)),0,(VLOOKUP($A648,'Autumn 2023 PVI'!$B$2:$AH$214,6,FALSE)))</f>
        <v>0</v>
      </c>
      <c r="F648" s="231">
        <f>IF(ISNA(VLOOKUP($A648,'Spring 2023 PVI'!$B$3:$AF$219,9,FALSE)),0,(VLOOKUP($A648,'Spring 2023 PVI'!$B$3:$AF$219,8,FALSE)))</f>
        <v>0</v>
      </c>
      <c r="G648" s="231">
        <f>IF(ISNA(VLOOKUP($A648,'Summer 2023 PVI'!$B$2:$AF$216,9,FALSE)),0,(VLOOKUP($A648,'Summer 2023 PVI'!$B$2:$AF$216,8,FALSE)))</f>
        <v>0</v>
      </c>
      <c r="H648" s="231">
        <f>IF(ISNA(VLOOKUP($A648,'Autumn 2023 PVI'!$B$2:$AH$214,9,FALSE)),0,(VLOOKUP($A648,'Autumn 2023 PVI'!$B$2:$AH$214,9,FALSE)))</f>
        <v>0</v>
      </c>
      <c r="I648" s="231">
        <f>IF(ISNA(VLOOKUP($A648,'Spring 2023 PVI'!$B$3:$AF$219,13,FALSE)),0,(VLOOKUP($A648,'Spring 2023 PVI'!$B$3:$AF$219,13,FALSE)))</f>
        <v>0</v>
      </c>
      <c r="J648" s="231">
        <f>IF(ISNA(VLOOKUP($A648,'Summer 2023 PVI'!$B$2:$AF$216,13,FALSE)),0,(VLOOKUP($A648,'Summer 2023 PVI'!$B$2:$AF$216,13,FALSE)))</f>
        <v>0</v>
      </c>
      <c r="K648" s="231">
        <f>IF(ISNA(VLOOKUP($A648,'Autumn 2023 PVI'!$B$2:$AH$214,13,FALSE)),0,(VLOOKUP($A648,'Autumn 2023 PVI'!$B$2:$AH$214,13,FALSE)))</f>
        <v>0</v>
      </c>
      <c r="L648" s="231">
        <f>IF(ISNA(VLOOKUP($A648,'Spring 2023 PVI'!$B$3:$AF$219,16,FALSE)),0,(VLOOKUP($A648,'Spring 2023 PVI'!$B$3:$AF$219,16,FALSE)))</f>
        <v>0</v>
      </c>
      <c r="M648" s="231">
        <f>IF(ISNA(VLOOKUP($A648,'Summer 2023 PVI'!$B$2:$AF$216,16,FALSE)),0,(VLOOKUP($A648,'Summer 2023 PVI'!$B$2:$AF$216,16,FALSE)))</f>
        <v>0</v>
      </c>
      <c r="N648" s="231">
        <f>IF(ISNA(VLOOKUP($A648,'Autumn 2023 PVI'!$B$2:$AH$214,16,FALSE)),0,(VLOOKUP($A648,'Autumn 2023 PVI'!$B$2:$AH$214,16,FALSE)))</f>
        <v>0</v>
      </c>
      <c r="O648" s="231">
        <f>IF(ISNA(VLOOKUP($A648,'Spring 2023 PVI'!$B$3:$AF$219,3,FALSE)),0,(VLOOKUP($A648,'Spring 2023 PVI'!$B$3:$AF$219,3,FALSE)))</f>
        <v>0</v>
      </c>
      <c r="P648" s="231">
        <f>IF(ISNA(VLOOKUP($A648,'Summer 2023 PVI'!$B$3:$AF$216,3,FALSE)),0,(VLOOKUP($A648,'Summer 2023 PVI'!$B$2:$AF$216,3,FALSE)))</f>
        <v>0</v>
      </c>
      <c r="Q648" s="231">
        <f>IF(ISNA(VLOOKUP($A648,'Autumn 2023 PVI'!$B$2:$AF$214,3,FALSE)),0,(VLOOKUP($A648,'Autumn 2023 PVI'!$B$2:$AF$214,3,FALSE)))</f>
        <v>0</v>
      </c>
      <c r="R648" s="231">
        <f>IF(ISNA(VLOOKUP($A648,'Spring 2023 PVI'!$B$3:$AF$219,10,FALSE)),0,(VLOOKUP($A648,'Spring 2023 PVI'!$B$3:$AF$219,10,FALSE)))</f>
        <v>0</v>
      </c>
      <c r="S648" s="231">
        <f>IF(ISNA(VLOOKUP($A648,'Summer 2023 PVI'!$B$2:$AF$216,10,FALSE)),0,(VLOOKUP($A648,'Summer 2023 PVI'!$B$2:$AF$216,10,FALSE)))</f>
        <v>0</v>
      </c>
      <c r="T648" s="231">
        <f>IF(ISNA(VLOOKUP($A648,'Autumn 2023 PVI'!$B$2:$AH$214,10,FALSE)),0,(VLOOKUP($A648,'Autumn 2023 PVI'!$B$2:$AH$214,10,FALSE)))</f>
        <v>0</v>
      </c>
      <c r="U648" s="231">
        <f>IF(ISNA(VLOOKUP($A648,'Spring 2023 PVI'!$B$3:$AF$219,26,FALSE)),0,(VLOOKUP($A648,'Spring 2023 PVI'!$B$3:$AF$219,26,FALSE)))</f>
        <v>0</v>
      </c>
      <c r="V648" s="231">
        <f>IF(ISNA(VLOOKUP($A648,'Spring 2023 PVI'!$B$3:$AF$219,26,FALSE)),0,(VLOOKUP($A648,'Spring 2023 PVI'!$B$3:$AF$219,26,FALSE)))</f>
        <v>0</v>
      </c>
      <c r="W648" s="231">
        <f>IF(ISNA(VLOOKUP($A648,'Spring 2023 PVI'!$B$3:$AF$219,26,FALSE)),0,(VLOOKUP($A648,'Spring 2023 PVI'!$B$3:$AF$219,26,FALSE)))</f>
        <v>0</v>
      </c>
      <c r="X648" s="231">
        <f>IF(ISNA(VLOOKUP($A648,'Spring 2023 PVI'!$B$3:$AF$219,27,FALSE)),0,(VLOOKUP($A648,'Spring 2023 PVI'!$B$3:$AF$219,27,FALSE)))</f>
        <v>0</v>
      </c>
      <c r="Y648" s="231">
        <f>IF(ISNA(VLOOKUP($A648,'Spring 2023 PVI'!$B$3:$AF$219,27,FALSE)),0,(VLOOKUP($A648,'Spring 2023 PVI'!$B$3:$AF$219,27,FALSE)))</f>
        <v>0</v>
      </c>
      <c r="Z648" s="231">
        <f>IF(ISNA(VLOOKUP($A648,'Spring 2023 PVI'!$B$3:$AF$219,27,FALSE)),0,(VLOOKUP($A648,'Spring 2023 PVI'!$B$3:$AF$219,27,FALSE)))</f>
        <v>0</v>
      </c>
      <c r="AA648" s="231">
        <f>IF(ISNA(VLOOKUP($A648,'Spring 2023 PVI'!$B$3:$AF$219,28,FALSE)),0,(VLOOKUP($A648,'Spring 2023 PVI'!$B$3:$AF$219,28,FALSE)))</f>
        <v>0</v>
      </c>
      <c r="AB648" s="231">
        <f>IF(ISNA(VLOOKUP($A648,'Spring 2023 PVI'!$B$3:$AF$219,28,FALSE)),0,(VLOOKUP($A648,'Spring 2023 PVI'!$B$3:$AF$219,28,FALSE)))</f>
        <v>0</v>
      </c>
      <c r="AC648" s="231">
        <f>IF(ISNA(VLOOKUP($A648,'Spring 2023 PVI'!$B$3:$AF$219,28,FALSE)),0,(VLOOKUP($A648,'Spring 2023 PVI'!$B$3:$AF$219,28,FALSE)))</f>
        <v>0</v>
      </c>
      <c r="AD648" s="384">
        <f t="shared" si="253"/>
        <v>0</v>
      </c>
      <c r="AE648" s="403">
        <v>60</v>
      </c>
      <c r="AF648" s="403">
        <v>0</v>
      </c>
      <c r="AG648" s="403">
        <v>30</v>
      </c>
      <c r="AH648" s="384">
        <f t="shared" si="243"/>
        <v>1390.8</v>
      </c>
      <c r="AI648" s="384">
        <f t="shared" si="244"/>
        <v>0</v>
      </c>
      <c r="AJ648" s="384">
        <f t="shared" si="245"/>
        <v>91.2</v>
      </c>
      <c r="AK648" s="384">
        <f t="shared" si="254"/>
        <v>1482</v>
      </c>
      <c r="AL648" s="403">
        <f>IF(ISNA(VLOOKUP($A648,'Spring 2023 PVI'!$B658:$AD658,29,FALSE)),0,(VLOOKUP($A648,'Spring 2023 PVI'!$B658:$AD658,29,FALSE)))</f>
        <v>0</v>
      </c>
      <c r="AM648" s="403">
        <f>IF(ISNA(VLOOKUP($A648,'Spring 2023 PVI'!$B658:$AZ658,30,FALSE)),0,(VLOOKUP($A648,'Spring 2023 PVI'!$B658:$AZ658,30,FALSE)))</f>
        <v>0</v>
      </c>
      <c r="AN648" s="402">
        <f t="shared" si="255"/>
        <v>0</v>
      </c>
      <c r="AO648" s="404">
        <f t="shared" si="256"/>
        <v>0</v>
      </c>
      <c r="AP648" s="384">
        <f t="shared" si="257"/>
        <v>1482</v>
      </c>
      <c r="AQ648" s="403"/>
      <c r="AR648" s="403" t="e">
        <f>VLOOKUP($A648,'Data EYFSS Indica'!$C:$AQ,27,0)</f>
        <v>#N/A</v>
      </c>
      <c r="AS648" s="403" t="e">
        <f>VLOOKUP($A648,'Data EYFSS Indica'!$C:$AQ,28,0)</f>
        <v>#N/A</v>
      </c>
      <c r="AT648" s="409" t="e">
        <f t="shared" si="258"/>
        <v>#N/A</v>
      </c>
      <c r="AU648" s="409" t="e">
        <f>(VLOOKUP($A648,'Data EYFSS Indica'!$C:$AQ,24,0))/3.2*AU$3</f>
        <v>#N/A</v>
      </c>
      <c r="AV648" s="413" t="e">
        <f t="shared" si="259"/>
        <v>#N/A</v>
      </c>
      <c r="AW648" s="410" t="e">
        <f t="shared" si="249"/>
        <v>#N/A</v>
      </c>
      <c r="AX648" s="410" t="e">
        <f t="shared" si="250"/>
        <v>#N/A</v>
      </c>
      <c r="AY648" s="410" t="e">
        <f t="shared" si="251"/>
        <v>#N/A</v>
      </c>
      <c r="AZ648" s="642">
        <f>(SUMIF('Spring 2023 School'!B:B,Budget!A648,'Spring 2023 School'!AG:AG)+SUMIF('Summer 2023 School'!B:B,Budget!A648,'Summer 2023 School'!AG:AG)+SUMIF('Autumn 2023 School'!B:B,Budget!A648,'Autumn 2023 School'!AG:AG))</f>
        <v>1</v>
      </c>
      <c r="BA648" s="410">
        <f t="shared" si="252"/>
        <v>910</v>
      </c>
      <c r="BI648">
        <f t="shared" si="246"/>
        <v>900</v>
      </c>
      <c r="BJ648">
        <f t="shared" si="247"/>
        <v>0</v>
      </c>
      <c r="BK648">
        <f t="shared" si="248"/>
        <v>450</v>
      </c>
    </row>
    <row r="649" spans="1:63" x14ac:dyDescent="0.35">
      <c r="A649" s="231">
        <v>52151</v>
      </c>
      <c r="B649" t="s">
        <v>751</v>
      </c>
      <c r="C649" s="231">
        <f>IF(ISNA(VLOOKUP($A649,'Spring 2023 PVI'!$B$3:$AF$220,6,FALSE)),0,(VLOOKUP($A649,'Spring 2023 PVI'!$B$3:$AF$220,6,FALSE)))</f>
        <v>0</v>
      </c>
      <c r="D649" s="231">
        <f>IF(ISNA(VLOOKUP($A649,'Summer 2023 PVI'!$B$2:$AF$217,6,FALSE)),0,(VLOOKUP($A649,'Summer 2023 PVI'!$B$2:$AF$217,6,FALSE)))</f>
        <v>0</v>
      </c>
      <c r="E649" s="231">
        <f>IF(ISNA(VLOOKUP($A649,'Autumn 2023 PVI'!$B$2:$AH$214,6,FALSE)),0,(VLOOKUP($A649,'Autumn 2023 PVI'!$B$2:$AH$214,6,FALSE)))</f>
        <v>0</v>
      </c>
      <c r="F649" s="231">
        <f>IF(ISNA(VLOOKUP($A649,'Spring 2023 PVI'!$B$3:$AF$219,9,FALSE)),0,(VLOOKUP($A649,'Spring 2023 PVI'!$B$3:$AF$219,8,FALSE)))</f>
        <v>0</v>
      </c>
      <c r="G649" s="231">
        <f>IF(ISNA(VLOOKUP($A649,'Summer 2023 PVI'!$B$2:$AF$216,9,FALSE)),0,(VLOOKUP($A649,'Summer 2023 PVI'!$B$2:$AF$216,8,FALSE)))</f>
        <v>0</v>
      </c>
      <c r="H649" s="231">
        <f>IF(ISNA(VLOOKUP($A649,'Autumn 2023 PVI'!$B$2:$AH$214,9,FALSE)),0,(VLOOKUP($A649,'Autumn 2023 PVI'!$B$2:$AH$214,9,FALSE)))</f>
        <v>0</v>
      </c>
      <c r="I649" s="231">
        <f>IF(ISNA(VLOOKUP($A649,'Spring 2023 PVI'!$B$3:$AF$219,13,FALSE)),0,(VLOOKUP($A649,'Spring 2023 PVI'!$B$3:$AF$219,13,FALSE)))</f>
        <v>0</v>
      </c>
      <c r="J649" s="231">
        <f>IF(ISNA(VLOOKUP($A649,'Summer 2023 PVI'!$B$2:$AF$216,13,FALSE)),0,(VLOOKUP($A649,'Summer 2023 PVI'!$B$2:$AF$216,13,FALSE)))</f>
        <v>0</v>
      </c>
      <c r="K649" s="231">
        <f>IF(ISNA(VLOOKUP($A649,'Autumn 2023 PVI'!$B$2:$AH$214,13,FALSE)),0,(VLOOKUP($A649,'Autumn 2023 PVI'!$B$2:$AH$214,13,FALSE)))</f>
        <v>0</v>
      </c>
      <c r="L649" s="231">
        <f>IF(ISNA(VLOOKUP($A649,'Spring 2023 PVI'!$B$3:$AF$219,16,FALSE)),0,(VLOOKUP($A649,'Spring 2023 PVI'!$B$3:$AF$219,16,FALSE)))</f>
        <v>0</v>
      </c>
      <c r="M649" s="231">
        <f>IF(ISNA(VLOOKUP($A649,'Summer 2023 PVI'!$B$2:$AF$216,16,FALSE)),0,(VLOOKUP($A649,'Summer 2023 PVI'!$B$2:$AF$216,16,FALSE)))</f>
        <v>0</v>
      </c>
      <c r="N649" s="231">
        <f>IF(ISNA(VLOOKUP($A649,'Autumn 2023 PVI'!$B$2:$AH$214,16,FALSE)),0,(VLOOKUP($A649,'Autumn 2023 PVI'!$B$2:$AH$214,16,FALSE)))</f>
        <v>0</v>
      </c>
      <c r="O649" s="231">
        <f>IF(ISNA(VLOOKUP($A649,'Spring 2023 PVI'!$B$3:$AF$219,3,FALSE)),0,(VLOOKUP($A649,'Spring 2023 PVI'!$B$3:$AF$219,3,FALSE)))</f>
        <v>0</v>
      </c>
      <c r="P649" s="231">
        <f>IF(ISNA(VLOOKUP($A649,'Summer 2023 PVI'!$B$3:$AF$216,3,FALSE)),0,(VLOOKUP($A649,'Summer 2023 PVI'!$B$2:$AF$216,3,FALSE)))</f>
        <v>0</v>
      </c>
      <c r="Q649" s="231">
        <f>IF(ISNA(VLOOKUP($A649,'Autumn 2023 PVI'!$B$2:$AF$214,3,FALSE)),0,(VLOOKUP($A649,'Autumn 2023 PVI'!$B$2:$AF$214,3,FALSE)))</f>
        <v>0</v>
      </c>
      <c r="R649" s="231">
        <f>IF(ISNA(VLOOKUP($A649,'Spring 2023 PVI'!$B$3:$AF$219,10,FALSE)),0,(VLOOKUP($A649,'Spring 2023 PVI'!$B$3:$AF$219,10,FALSE)))</f>
        <v>0</v>
      </c>
      <c r="S649" s="231">
        <f>IF(ISNA(VLOOKUP($A649,'Summer 2023 PVI'!$B$2:$AF$216,10,FALSE)),0,(VLOOKUP($A649,'Summer 2023 PVI'!$B$2:$AF$216,10,FALSE)))</f>
        <v>0</v>
      </c>
      <c r="T649" s="231">
        <f>IF(ISNA(VLOOKUP($A649,'Autumn 2023 PVI'!$B$2:$AH$214,10,FALSE)),0,(VLOOKUP($A649,'Autumn 2023 PVI'!$B$2:$AH$214,10,FALSE)))</f>
        <v>0</v>
      </c>
      <c r="U649" s="231">
        <f>IF(ISNA(VLOOKUP($A649,'Spring 2023 PVI'!$B$3:$AF$219,26,FALSE)),0,(VLOOKUP($A649,'Spring 2023 PVI'!$B$3:$AF$219,26,FALSE)))</f>
        <v>0</v>
      </c>
      <c r="V649" s="231">
        <f>IF(ISNA(VLOOKUP($A649,'Spring 2023 PVI'!$B$3:$AF$219,26,FALSE)),0,(VLOOKUP($A649,'Spring 2023 PVI'!$B$3:$AF$219,26,FALSE)))</f>
        <v>0</v>
      </c>
      <c r="W649" s="231">
        <f>IF(ISNA(VLOOKUP($A649,'Spring 2023 PVI'!$B$3:$AF$219,26,FALSE)),0,(VLOOKUP($A649,'Spring 2023 PVI'!$B$3:$AF$219,26,FALSE)))</f>
        <v>0</v>
      </c>
      <c r="X649" s="231">
        <f>IF(ISNA(VLOOKUP($A649,'Spring 2023 PVI'!$B$3:$AF$219,27,FALSE)),0,(VLOOKUP($A649,'Spring 2023 PVI'!$B$3:$AF$219,27,FALSE)))</f>
        <v>0</v>
      </c>
      <c r="Y649" s="231">
        <f>IF(ISNA(VLOOKUP($A649,'Spring 2023 PVI'!$B$3:$AF$219,27,FALSE)),0,(VLOOKUP($A649,'Spring 2023 PVI'!$B$3:$AF$219,27,FALSE)))</f>
        <v>0</v>
      </c>
      <c r="Z649" s="231">
        <f>IF(ISNA(VLOOKUP($A649,'Spring 2023 PVI'!$B$3:$AF$219,27,FALSE)),0,(VLOOKUP($A649,'Spring 2023 PVI'!$B$3:$AF$219,27,FALSE)))</f>
        <v>0</v>
      </c>
      <c r="AA649" s="231">
        <f>IF(ISNA(VLOOKUP($A649,'Spring 2023 PVI'!$B$3:$AF$219,28,FALSE)),0,(VLOOKUP($A649,'Spring 2023 PVI'!$B$3:$AF$219,28,FALSE)))</f>
        <v>0</v>
      </c>
      <c r="AB649" s="231">
        <f>IF(ISNA(VLOOKUP($A649,'Spring 2023 PVI'!$B$3:$AF$219,28,FALSE)),0,(VLOOKUP($A649,'Spring 2023 PVI'!$B$3:$AF$219,28,FALSE)))</f>
        <v>0</v>
      </c>
      <c r="AC649" s="231">
        <f>IF(ISNA(VLOOKUP($A649,'Spring 2023 PVI'!$B$3:$AF$219,28,FALSE)),0,(VLOOKUP($A649,'Spring 2023 PVI'!$B$3:$AF$219,28,FALSE)))</f>
        <v>0</v>
      </c>
      <c r="AD649" s="384">
        <f t="shared" si="253"/>
        <v>0</v>
      </c>
      <c r="AE649" s="403">
        <v>30</v>
      </c>
      <c r="AF649" s="403">
        <v>45</v>
      </c>
      <c r="AG649" s="403">
        <v>375</v>
      </c>
      <c r="AH649" s="384">
        <f t="shared" si="243"/>
        <v>695.4</v>
      </c>
      <c r="AI649" s="384">
        <f t="shared" si="244"/>
        <v>495.9</v>
      </c>
      <c r="AJ649" s="384">
        <f t="shared" si="245"/>
        <v>1140</v>
      </c>
      <c r="AK649" s="384">
        <f t="shared" si="254"/>
        <v>2331.3000000000002</v>
      </c>
      <c r="AL649" s="403">
        <f>IF(ISNA(VLOOKUP($A649,'Spring 2023 PVI'!$B659:$AD659,29,FALSE)),0,(VLOOKUP($A649,'Spring 2023 PVI'!$B659:$AD659,29,FALSE)))</f>
        <v>0</v>
      </c>
      <c r="AM649" s="403">
        <f>IF(ISNA(VLOOKUP($A649,'Spring 2023 PVI'!$B659:$AZ659,30,FALSE)),0,(VLOOKUP($A649,'Spring 2023 PVI'!$B659:$AZ659,30,FALSE)))</f>
        <v>0</v>
      </c>
      <c r="AN649" s="402">
        <f t="shared" si="255"/>
        <v>0</v>
      </c>
      <c r="AO649" s="404">
        <f t="shared" si="256"/>
        <v>0</v>
      </c>
      <c r="AP649" s="384">
        <f t="shared" si="257"/>
        <v>2331.3000000000002</v>
      </c>
      <c r="AQ649" s="403"/>
      <c r="AR649" s="403" t="e">
        <f>VLOOKUP($A649,'Data EYFSS Indica'!$C:$AQ,27,0)</f>
        <v>#N/A</v>
      </c>
      <c r="AS649" s="403" t="e">
        <f>VLOOKUP($A649,'Data EYFSS Indica'!$C:$AQ,28,0)</f>
        <v>#N/A</v>
      </c>
      <c r="AT649" s="409" t="e">
        <f t="shared" si="258"/>
        <v>#N/A</v>
      </c>
      <c r="AU649" s="409" t="e">
        <f>(VLOOKUP($A649,'Data EYFSS Indica'!$C:$AQ,24,0))/3.2*AU$3</f>
        <v>#N/A</v>
      </c>
      <c r="AV649" s="413" t="e">
        <f t="shared" si="259"/>
        <v>#N/A</v>
      </c>
      <c r="AW649" s="410" t="e">
        <f t="shared" si="249"/>
        <v>#N/A</v>
      </c>
      <c r="AX649" s="410" t="e">
        <f t="shared" si="250"/>
        <v>#N/A</v>
      </c>
      <c r="AY649" s="410" t="e">
        <f t="shared" si="251"/>
        <v>#N/A</v>
      </c>
      <c r="AZ649" s="642">
        <f>(SUMIF('Spring 2023 School'!B:B,Budget!A649,'Spring 2023 School'!AG:AG)+SUMIF('Summer 2023 School'!B:B,Budget!A649,'Summer 2023 School'!AG:AG)+SUMIF('Autumn 2023 School'!B:B,Budget!A649,'Autumn 2023 School'!AG:AG))</f>
        <v>0</v>
      </c>
      <c r="BA649" s="410">
        <f t="shared" si="252"/>
        <v>0</v>
      </c>
      <c r="BI649">
        <f t="shared" si="246"/>
        <v>450</v>
      </c>
      <c r="BJ649">
        <f t="shared" si="247"/>
        <v>675</v>
      </c>
      <c r="BK649">
        <f t="shared" si="248"/>
        <v>5625</v>
      </c>
    </row>
    <row r="650" spans="1:63" x14ac:dyDescent="0.35">
      <c r="A650" s="231">
        <v>52164</v>
      </c>
      <c r="B650" t="s">
        <v>752</v>
      </c>
      <c r="C650" s="231">
        <f>IF(ISNA(VLOOKUP($A650,'Spring 2023 PVI'!$B$3:$AF$220,6,FALSE)),0,(VLOOKUP($A650,'Spring 2023 PVI'!$B$3:$AF$220,6,FALSE)))</f>
        <v>0</v>
      </c>
      <c r="D650" s="231">
        <f>IF(ISNA(VLOOKUP($A650,'Summer 2023 PVI'!$B$2:$AF$217,6,FALSE)),0,(VLOOKUP($A650,'Summer 2023 PVI'!$B$2:$AF$217,6,FALSE)))</f>
        <v>0</v>
      </c>
      <c r="E650" s="231">
        <f>IF(ISNA(VLOOKUP($A650,'Autumn 2023 PVI'!$B$2:$AH$214,6,FALSE)),0,(VLOOKUP($A650,'Autumn 2023 PVI'!$B$2:$AH$214,6,FALSE)))</f>
        <v>0</v>
      </c>
      <c r="F650" s="231">
        <f>IF(ISNA(VLOOKUP($A650,'Spring 2023 PVI'!$B$3:$AF$219,9,FALSE)),0,(VLOOKUP($A650,'Spring 2023 PVI'!$B$3:$AF$219,8,FALSE)))</f>
        <v>0</v>
      </c>
      <c r="G650" s="231">
        <f>IF(ISNA(VLOOKUP($A650,'Summer 2023 PVI'!$B$2:$AF$216,9,FALSE)),0,(VLOOKUP($A650,'Summer 2023 PVI'!$B$2:$AF$216,8,FALSE)))</f>
        <v>0</v>
      </c>
      <c r="H650" s="231">
        <f>IF(ISNA(VLOOKUP($A650,'Autumn 2023 PVI'!$B$2:$AH$214,9,FALSE)),0,(VLOOKUP($A650,'Autumn 2023 PVI'!$B$2:$AH$214,9,FALSE)))</f>
        <v>0</v>
      </c>
      <c r="I650" s="231">
        <f>IF(ISNA(VLOOKUP($A650,'Spring 2023 PVI'!$B$3:$AF$219,13,FALSE)),0,(VLOOKUP($A650,'Spring 2023 PVI'!$B$3:$AF$219,13,FALSE)))</f>
        <v>0</v>
      </c>
      <c r="J650" s="231">
        <f>IF(ISNA(VLOOKUP($A650,'Summer 2023 PVI'!$B$2:$AF$216,13,FALSE)),0,(VLOOKUP($A650,'Summer 2023 PVI'!$B$2:$AF$216,13,FALSE)))</f>
        <v>0</v>
      </c>
      <c r="K650" s="231">
        <f>IF(ISNA(VLOOKUP($A650,'Autumn 2023 PVI'!$B$2:$AH$214,13,FALSE)),0,(VLOOKUP($A650,'Autumn 2023 PVI'!$B$2:$AH$214,13,FALSE)))</f>
        <v>0</v>
      </c>
      <c r="L650" s="231">
        <f>IF(ISNA(VLOOKUP($A650,'Spring 2023 PVI'!$B$3:$AF$219,16,FALSE)),0,(VLOOKUP($A650,'Spring 2023 PVI'!$B$3:$AF$219,16,FALSE)))</f>
        <v>0</v>
      </c>
      <c r="M650" s="231">
        <f>IF(ISNA(VLOOKUP($A650,'Summer 2023 PVI'!$B$2:$AF$216,16,FALSE)),0,(VLOOKUP($A650,'Summer 2023 PVI'!$B$2:$AF$216,16,FALSE)))</f>
        <v>0</v>
      </c>
      <c r="N650" s="231">
        <f>IF(ISNA(VLOOKUP($A650,'Autumn 2023 PVI'!$B$2:$AH$214,16,FALSE)),0,(VLOOKUP($A650,'Autumn 2023 PVI'!$B$2:$AH$214,16,FALSE)))</f>
        <v>0</v>
      </c>
      <c r="O650" s="231">
        <f>IF(ISNA(VLOOKUP($A650,'Spring 2023 PVI'!$B$3:$AF$219,3,FALSE)),0,(VLOOKUP($A650,'Spring 2023 PVI'!$B$3:$AF$219,3,FALSE)))</f>
        <v>0</v>
      </c>
      <c r="P650" s="231">
        <f>IF(ISNA(VLOOKUP($A650,'Summer 2023 PVI'!$B$3:$AF$216,3,FALSE)),0,(VLOOKUP($A650,'Summer 2023 PVI'!$B$2:$AF$216,3,FALSE)))</f>
        <v>0</v>
      </c>
      <c r="Q650" s="231">
        <f>IF(ISNA(VLOOKUP($A650,'Autumn 2023 PVI'!$B$2:$AF$214,3,FALSE)),0,(VLOOKUP($A650,'Autumn 2023 PVI'!$B$2:$AF$214,3,FALSE)))</f>
        <v>0</v>
      </c>
      <c r="R650" s="231">
        <f>IF(ISNA(VLOOKUP($A650,'Spring 2023 PVI'!$B$3:$AF$219,10,FALSE)),0,(VLOOKUP($A650,'Spring 2023 PVI'!$B$3:$AF$219,10,FALSE)))</f>
        <v>0</v>
      </c>
      <c r="S650" s="231">
        <f>IF(ISNA(VLOOKUP($A650,'Summer 2023 PVI'!$B$2:$AF$216,10,FALSE)),0,(VLOOKUP($A650,'Summer 2023 PVI'!$B$2:$AF$216,10,FALSE)))</f>
        <v>0</v>
      </c>
      <c r="T650" s="231">
        <f>IF(ISNA(VLOOKUP($A650,'Autumn 2023 PVI'!$B$2:$AH$214,10,FALSE)),0,(VLOOKUP($A650,'Autumn 2023 PVI'!$B$2:$AH$214,10,FALSE)))</f>
        <v>0</v>
      </c>
      <c r="U650" s="231">
        <f>IF(ISNA(VLOOKUP($A650,'Spring 2023 PVI'!$B$3:$AF$219,26,FALSE)),0,(VLOOKUP($A650,'Spring 2023 PVI'!$B$3:$AF$219,26,FALSE)))</f>
        <v>0</v>
      </c>
      <c r="V650" s="231">
        <f>IF(ISNA(VLOOKUP($A650,'Spring 2023 PVI'!$B$3:$AF$219,26,FALSE)),0,(VLOOKUP($A650,'Spring 2023 PVI'!$B$3:$AF$219,26,FALSE)))</f>
        <v>0</v>
      </c>
      <c r="W650" s="231">
        <f>IF(ISNA(VLOOKUP($A650,'Spring 2023 PVI'!$B$3:$AF$219,26,FALSE)),0,(VLOOKUP($A650,'Spring 2023 PVI'!$B$3:$AF$219,26,FALSE)))</f>
        <v>0</v>
      </c>
      <c r="X650" s="231">
        <f>IF(ISNA(VLOOKUP($A650,'Spring 2023 PVI'!$B$3:$AF$219,27,FALSE)),0,(VLOOKUP($A650,'Spring 2023 PVI'!$B$3:$AF$219,27,FALSE)))</f>
        <v>0</v>
      </c>
      <c r="Y650" s="231">
        <f>IF(ISNA(VLOOKUP($A650,'Spring 2023 PVI'!$B$3:$AF$219,27,FALSE)),0,(VLOOKUP($A650,'Spring 2023 PVI'!$B$3:$AF$219,27,FALSE)))</f>
        <v>0</v>
      </c>
      <c r="Z650" s="231">
        <f>IF(ISNA(VLOOKUP($A650,'Spring 2023 PVI'!$B$3:$AF$219,27,FALSE)),0,(VLOOKUP($A650,'Spring 2023 PVI'!$B$3:$AF$219,27,FALSE)))</f>
        <v>0</v>
      </c>
      <c r="AA650" s="231">
        <f>IF(ISNA(VLOOKUP($A650,'Spring 2023 PVI'!$B$3:$AF$219,28,FALSE)),0,(VLOOKUP($A650,'Spring 2023 PVI'!$B$3:$AF$219,28,FALSE)))</f>
        <v>0</v>
      </c>
      <c r="AB650" s="231">
        <f>IF(ISNA(VLOOKUP($A650,'Spring 2023 PVI'!$B$3:$AF$219,28,FALSE)),0,(VLOOKUP($A650,'Spring 2023 PVI'!$B$3:$AF$219,28,FALSE)))</f>
        <v>0</v>
      </c>
      <c r="AC650" s="231">
        <f>IF(ISNA(VLOOKUP($A650,'Spring 2023 PVI'!$B$3:$AF$219,28,FALSE)),0,(VLOOKUP($A650,'Spring 2023 PVI'!$B$3:$AF$219,28,FALSE)))</f>
        <v>0</v>
      </c>
      <c r="AD650" s="384">
        <f t="shared" si="253"/>
        <v>0</v>
      </c>
      <c r="AE650" s="403">
        <v>0</v>
      </c>
      <c r="AF650" s="403">
        <v>0</v>
      </c>
      <c r="AG650" s="403">
        <v>0</v>
      </c>
      <c r="AH650" s="384">
        <f t="shared" si="243"/>
        <v>0</v>
      </c>
      <c r="AI650" s="384">
        <f t="shared" si="244"/>
        <v>0</v>
      </c>
      <c r="AJ650" s="384">
        <f t="shared" si="245"/>
        <v>0</v>
      </c>
      <c r="AK650" s="384">
        <f t="shared" si="254"/>
        <v>0</v>
      </c>
      <c r="AL650" s="403">
        <f>IF(ISNA(VLOOKUP($A650,'Spring 2023 PVI'!$B660:$AD660,29,FALSE)),0,(VLOOKUP($A650,'Spring 2023 PVI'!$B660:$AD660,29,FALSE)))</f>
        <v>0</v>
      </c>
      <c r="AM650" s="403">
        <f>IF(ISNA(VLOOKUP($A650,'Spring 2023 PVI'!$B660:$AZ660,30,FALSE)),0,(VLOOKUP($A650,'Spring 2023 PVI'!$B660:$AZ660,30,FALSE)))</f>
        <v>0</v>
      </c>
      <c r="AN650" s="402">
        <f t="shared" si="255"/>
        <v>0</v>
      </c>
      <c r="AO650" s="404">
        <f t="shared" si="256"/>
        <v>0</v>
      </c>
      <c r="AP650" s="384">
        <f t="shared" si="257"/>
        <v>0</v>
      </c>
      <c r="AQ650" s="403"/>
      <c r="AR650" s="403" t="e">
        <f>VLOOKUP($A650,'Data EYFSS Indica'!$C:$AQ,27,0)</f>
        <v>#N/A</v>
      </c>
      <c r="AS650" s="403" t="e">
        <f>VLOOKUP($A650,'Data EYFSS Indica'!$C:$AQ,28,0)</f>
        <v>#N/A</v>
      </c>
      <c r="AT650" s="409" t="e">
        <f t="shared" si="258"/>
        <v>#N/A</v>
      </c>
      <c r="AU650" s="409" t="e">
        <f>(VLOOKUP($A650,'Data EYFSS Indica'!$C:$AQ,24,0))/3.2*AU$3</f>
        <v>#N/A</v>
      </c>
      <c r="AV650" s="413" t="e">
        <f t="shared" si="259"/>
        <v>#N/A</v>
      </c>
      <c r="AW650" s="410" t="e">
        <f t="shared" si="249"/>
        <v>#N/A</v>
      </c>
      <c r="AX650" s="410" t="e">
        <f t="shared" si="250"/>
        <v>#N/A</v>
      </c>
      <c r="AY650" s="410" t="e">
        <f t="shared" si="251"/>
        <v>#N/A</v>
      </c>
      <c r="AZ650" s="642">
        <f>(SUMIF('Spring 2023 School'!B:B,Budget!A650,'Spring 2023 School'!AG:AG)+SUMIF('Summer 2023 School'!B:B,Budget!A650,'Summer 2023 School'!AG:AG)+SUMIF('Autumn 2023 School'!B:B,Budget!A650,'Autumn 2023 School'!AG:AG))</f>
        <v>0</v>
      </c>
      <c r="BA650" s="410">
        <f t="shared" si="252"/>
        <v>0</v>
      </c>
      <c r="BI650">
        <f t="shared" si="246"/>
        <v>0</v>
      </c>
      <c r="BJ650">
        <f t="shared" si="247"/>
        <v>0</v>
      </c>
      <c r="BK650">
        <f t="shared" si="248"/>
        <v>0</v>
      </c>
    </row>
    <row r="651" spans="1:63" x14ac:dyDescent="0.35">
      <c r="A651" s="231">
        <v>52203</v>
      </c>
      <c r="B651" t="s">
        <v>753</v>
      </c>
      <c r="C651" s="231">
        <f>IF(ISNA(VLOOKUP($A651,'Spring 2023 PVI'!$B$3:$AF$220,6,FALSE)),0,(VLOOKUP($A651,'Spring 2023 PVI'!$B$3:$AF$220,6,FALSE)))</f>
        <v>0</v>
      </c>
      <c r="D651" s="231">
        <f>IF(ISNA(VLOOKUP($A651,'Summer 2023 PVI'!$B$2:$AF$217,6,FALSE)),0,(VLOOKUP($A651,'Summer 2023 PVI'!$B$2:$AF$217,6,FALSE)))</f>
        <v>0</v>
      </c>
      <c r="E651" s="231">
        <f>IF(ISNA(VLOOKUP($A651,'Autumn 2023 PVI'!$B$2:$AH$214,6,FALSE)),0,(VLOOKUP($A651,'Autumn 2023 PVI'!$B$2:$AH$214,6,FALSE)))</f>
        <v>0</v>
      </c>
      <c r="F651" s="231">
        <f>IF(ISNA(VLOOKUP($A651,'Spring 2023 PVI'!$B$3:$AF$219,9,FALSE)),0,(VLOOKUP($A651,'Spring 2023 PVI'!$B$3:$AF$219,8,FALSE)))</f>
        <v>0</v>
      </c>
      <c r="G651" s="231">
        <f>IF(ISNA(VLOOKUP($A651,'Summer 2023 PVI'!$B$2:$AF$216,9,FALSE)),0,(VLOOKUP($A651,'Summer 2023 PVI'!$B$2:$AF$216,8,FALSE)))</f>
        <v>0</v>
      </c>
      <c r="H651" s="231">
        <f>IF(ISNA(VLOOKUP($A651,'Autumn 2023 PVI'!$B$2:$AH$214,9,FALSE)),0,(VLOOKUP($A651,'Autumn 2023 PVI'!$B$2:$AH$214,9,FALSE)))</f>
        <v>0</v>
      </c>
      <c r="I651" s="231">
        <f>IF(ISNA(VLOOKUP($A651,'Spring 2023 PVI'!$B$3:$AF$219,13,FALSE)),0,(VLOOKUP($A651,'Spring 2023 PVI'!$B$3:$AF$219,13,FALSE)))</f>
        <v>0</v>
      </c>
      <c r="J651" s="231">
        <f>IF(ISNA(VLOOKUP($A651,'Summer 2023 PVI'!$B$2:$AF$216,13,FALSE)),0,(VLOOKUP($A651,'Summer 2023 PVI'!$B$2:$AF$216,13,FALSE)))</f>
        <v>0</v>
      </c>
      <c r="K651" s="231">
        <f>IF(ISNA(VLOOKUP($A651,'Autumn 2023 PVI'!$B$2:$AH$214,13,FALSE)),0,(VLOOKUP($A651,'Autumn 2023 PVI'!$B$2:$AH$214,13,FALSE)))</f>
        <v>0</v>
      </c>
      <c r="L651" s="231">
        <f>IF(ISNA(VLOOKUP($A651,'Spring 2023 PVI'!$B$3:$AF$219,16,FALSE)),0,(VLOOKUP($A651,'Spring 2023 PVI'!$B$3:$AF$219,16,FALSE)))</f>
        <v>0</v>
      </c>
      <c r="M651" s="231">
        <f>IF(ISNA(VLOOKUP($A651,'Summer 2023 PVI'!$B$2:$AF$216,16,FALSE)),0,(VLOOKUP($A651,'Summer 2023 PVI'!$B$2:$AF$216,16,FALSE)))</f>
        <v>0</v>
      </c>
      <c r="N651" s="231">
        <f>IF(ISNA(VLOOKUP($A651,'Autumn 2023 PVI'!$B$2:$AH$214,16,FALSE)),0,(VLOOKUP($A651,'Autumn 2023 PVI'!$B$2:$AH$214,16,FALSE)))</f>
        <v>0</v>
      </c>
      <c r="O651" s="231">
        <f>IF(ISNA(VLOOKUP($A651,'Spring 2023 PVI'!$B$3:$AF$219,3,FALSE)),0,(VLOOKUP($A651,'Spring 2023 PVI'!$B$3:$AF$219,3,FALSE)))</f>
        <v>0</v>
      </c>
      <c r="P651" s="231">
        <f>IF(ISNA(VLOOKUP($A651,'Summer 2023 PVI'!$B$3:$AF$216,3,FALSE)),0,(VLOOKUP($A651,'Summer 2023 PVI'!$B$2:$AF$216,3,FALSE)))</f>
        <v>0</v>
      </c>
      <c r="Q651" s="231">
        <f>IF(ISNA(VLOOKUP($A651,'Autumn 2023 PVI'!$B$2:$AF$214,3,FALSE)),0,(VLOOKUP($A651,'Autumn 2023 PVI'!$B$2:$AF$214,3,FALSE)))</f>
        <v>0</v>
      </c>
      <c r="R651" s="231">
        <f>IF(ISNA(VLOOKUP($A651,'Spring 2023 PVI'!$B$3:$AF$219,10,FALSE)),0,(VLOOKUP($A651,'Spring 2023 PVI'!$B$3:$AF$219,10,FALSE)))</f>
        <v>0</v>
      </c>
      <c r="S651" s="231">
        <f>IF(ISNA(VLOOKUP($A651,'Summer 2023 PVI'!$B$2:$AF$216,10,FALSE)),0,(VLOOKUP($A651,'Summer 2023 PVI'!$B$2:$AF$216,10,FALSE)))</f>
        <v>0</v>
      </c>
      <c r="T651" s="231">
        <f>IF(ISNA(VLOOKUP($A651,'Autumn 2023 PVI'!$B$2:$AH$214,10,FALSE)),0,(VLOOKUP($A651,'Autumn 2023 PVI'!$B$2:$AH$214,10,FALSE)))</f>
        <v>0</v>
      </c>
      <c r="U651" s="231">
        <f>IF(ISNA(VLOOKUP($A651,'Spring 2023 PVI'!$B$3:$AF$219,26,FALSE)),0,(VLOOKUP($A651,'Spring 2023 PVI'!$B$3:$AF$219,26,FALSE)))</f>
        <v>0</v>
      </c>
      <c r="V651" s="231">
        <f>IF(ISNA(VLOOKUP($A651,'Spring 2023 PVI'!$B$3:$AF$219,26,FALSE)),0,(VLOOKUP($A651,'Spring 2023 PVI'!$B$3:$AF$219,26,FALSE)))</f>
        <v>0</v>
      </c>
      <c r="W651" s="231">
        <f>IF(ISNA(VLOOKUP($A651,'Spring 2023 PVI'!$B$3:$AF$219,26,FALSE)),0,(VLOOKUP($A651,'Spring 2023 PVI'!$B$3:$AF$219,26,FALSE)))</f>
        <v>0</v>
      </c>
      <c r="X651" s="231">
        <f>IF(ISNA(VLOOKUP($A651,'Spring 2023 PVI'!$B$3:$AF$219,27,FALSE)),0,(VLOOKUP($A651,'Spring 2023 PVI'!$B$3:$AF$219,27,FALSE)))</f>
        <v>0</v>
      </c>
      <c r="Y651" s="231">
        <f>IF(ISNA(VLOOKUP($A651,'Spring 2023 PVI'!$B$3:$AF$219,27,FALSE)),0,(VLOOKUP($A651,'Spring 2023 PVI'!$B$3:$AF$219,27,FALSE)))</f>
        <v>0</v>
      </c>
      <c r="Z651" s="231">
        <f>IF(ISNA(VLOOKUP($A651,'Spring 2023 PVI'!$B$3:$AF$219,27,FALSE)),0,(VLOOKUP($A651,'Spring 2023 PVI'!$B$3:$AF$219,27,FALSE)))</f>
        <v>0</v>
      </c>
      <c r="AA651" s="231">
        <f>IF(ISNA(VLOOKUP($A651,'Spring 2023 PVI'!$B$3:$AF$219,28,FALSE)),0,(VLOOKUP($A651,'Spring 2023 PVI'!$B$3:$AF$219,28,FALSE)))</f>
        <v>0</v>
      </c>
      <c r="AB651" s="231">
        <f>IF(ISNA(VLOOKUP($A651,'Spring 2023 PVI'!$B$3:$AF$219,28,FALSE)),0,(VLOOKUP($A651,'Spring 2023 PVI'!$B$3:$AF$219,28,FALSE)))</f>
        <v>0</v>
      </c>
      <c r="AC651" s="231">
        <f>IF(ISNA(VLOOKUP($A651,'Spring 2023 PVI'!$B$3:$AF$219,28,FALSE)),0,(VLOOKUP($A651,'Spring 2023 PVI'!$B$3:$AF$219,28,FALSE)))</f>
        <v>0</v>
      </c>
      <c r="AD651" s="384">
        <f t="shared" si="253"/>
        <v>0</v>
      </c>
      <c r="AE651" s="403">
        <v>1</v>
      </c>
      <c r="AF651" s="403">
        <v>0</v>
      </c>
      <c r="AG651" s="403">
        <v>0</v>
      </c>
      <c r="AH651" s="384">
        <f t="shared" ref="AH651:AH714" si="260">AE651*AH$3*38</f>
        <v>23.18</v>
      </c>
      <c r="AI651" s="384">
        <f t="shared" ref="AI651:AI714" si="261">AF651*AI$3*38</f>
        <v>0</v>
      </c>
      <c r="AJ651" s="384">
        <f t="shared" ref="AJ651:AJ714" si="262">AG651*AJ$3*38</f>
        <v>0</v>
      </c>
      <c r="AK651" s="384">
        <f t="shared" si="254"/>
        <v>23.18</v>
      </c>
      <c r="AL651" s="403">
        <f>IF(ISNA(VLOOKUP($A651,'Spring 2023 PVI'!$B661:$AD661,29,FALSE)),0,(VLOOKUP($A651,'Spring 2023 PVI'!$B661:$AD661,29,FALSE)))</f>
        <v>0</v>
      </c>
      <c r="AM651" s="403">
        <f>IF(ISNA(VLOOKUP($A651,'Spring 2023 PVI'!$B661:$AZ661,30,FALSE)),0,(VLOOKUP($A651,'Spring 2023 PVI'!$B661:$AZ661,30,FALSE)))</f>
        <v>0</v>
      </c>
      <c r="AN651" s="402">
        <f t="shared" si="255"/>
        <v>0</v>
      </c>
      <c r="AO651" s="404">
        <f t="shared" si="256"/>
        <v>0</v>
      </c>
      <c r="AP651" s="384">
        <f t="shared" si="257"/>
        <v>23.18</v>
      </c>
      <c r="AQ651" s="403"/>
      <c r="AR651" s="403" t="e">
        <f>VLOOKUP($A651,'Data EYFSS Indica'!$C:$AQ,27,0)</f>
        <v>#N/A</v>
      </c>
      <c r="AS651" s="403" t="e">
        <f>VLOOKUP($A651,'Data EYFSS Indica'!$C:$AQ,28,0)</f>
        <v>#N/A</v>
      </c>
      <c r="AT651" s="409" t="e">
        <f t="shared" si="258"/>
        <v>#N/A</v>
      </c>
      <c r="AU651" s="409" t="e">
        <f>(VLOOKUP($A651,'Data EYFSS Indica'!$C:$AQ,24,0))/3.2*AU$3</f>
        <v>#N/A</v>
      </c>
      <c r="AV651" s="413" t="e">
        <f t="shared" si="259"/>
        <v>#N/A</v>
      </c>
      <c r="AW651" s="410" t="e">
        <f t="shared" si="249"/>
        <v>#N/A</v>
      </c>
      <c r="AX651" s="410" t="e">
        <f t="shared" si="250"/>
        <v>#N/A</v>
      </c>
      <c r="AY651" s="410" t="e">
        <f t="shared" si="251"/>
        <v>#N/A</v>
      </c>
      <c r="AZ651" s="642">
        <f>(SUMIF('Spring 2023 School'!B:B,Budget!A651,'Spring 2023 School'!AG:AG)+SUMIF('Summer 2023 School'!B:B,Budget!A651,'Summer 2023 School'!AG:AG)+SUMIF('Autumn 2023 School'!B:B,Budget!A651,'Autumn 2023 School'!AG:AG))</f>
        <v>0</v>
      </c>
      <c r="BA651" s="410">
        <f t="shared" si="252"/>
        <v>0</v>
      </c>
      <c r="BI651">
        <f t="shared" si="246"/>
        <v>15</v>
      </c>
      <c r="BJ651">
        <f t="shared" si="247"/>
        <v>0</v>
      </c>
      <c r="BK651">
        <f t="shared" si="248"/>
        <v>0</v>
      </c>
    </row>
    <row r="652" spans="1:63" x14ac:dyDescent="0.35">
      <c r="A652" s="231">
        <v>52227</v>
      </c>
      <c r="B652" t="s">
        <v>685</v>
      </c>
      <c r="C652" s="231">
        <f>IF(ISNA(VLOOKUP($A652,'Spring 2023 PVI'!$B$3:$AF$220,6,FALSE)),0,(VLOOKUP($A652,'Spring 2023 PVI'!$B$3:$AF$220,6,FALSE)))</f>
        <v>0</v>
      </c>
      <c r="D652" s="231">
        <f>IF(ISNA(VLOOKUP($A652,'Summer 2023 PVI'!$B$2:$AF$217,6,FALSE)),0,(VLOOKUP($A652,'Summer 2023 PVI'!$B$2:$AF$217,6,FALSE)))</f>
        <v>0</v>
      </c>
      <c r="E652" s="231">
        <f>IF(ISNA(VLOOKUP($A652,'Autumn 2023 PVI'!$B$2:$AH$214,6,FALSE)),0,(VLOOKUP($A652,'Autumn 2023 PVI'!$B$2:$AH$214,6,FALSE)))</f>
        <v>0</v>
      </c>
      <c r="F652" s="231">
        <f>IF(ISNA(VLOOKUP($A652,'Spring 2023 PVI'!$B$3:$AF$219,9,FALSE)),0,(VLOOKUP($A652,'Spring 2023 PVI'!$B$3:$AF$219,8,FALSE)))</f>
        <v>0</v>
      </c>
      <c r="G652" s="231">
        <f>IF(ISNA(VLOOKUP($A652,'Summer 2023 PVI'!$B$2:$AF$216,9,FALSE)),0,(VLOOKUP($A652,'Summer 2023 PVI'!$B$2:$AF$216,8,FALSE)))</f>
        <v>0</v>
      </c>
      <c r="H652" s="231">
        <f>IF(ISNA(VLOOKUP($A652,'Autumn 2023 PVI'!$B$2:$AH$214,9,FALSE)),0,(VLOOKUP($A652,'Autumn 2023 PVI'!$B$2:$AH$214,9,FALSE)))</f>
        <v>0</v>
      </c>
      <c r="I652" s="231">
        <f>IF(ISNA(VLOOKUP($A652,'Spring 2023 PVI'!$B$3:$AF$219,13,FALSE)),0,(VLOOKUP($A652,'Spring 2023 PVI'!$B$3:$AF$219,13,FALSE)))</f>
        <v>0</v>
      </c>
      <c r="J652" s="231">
        <f>IF(ISNA(VLOOKUP($A652,'Summer 2023 PVI'!$B$2:$AF$216,13,FALSE)),0,(VLOOKUP($A652,'Summer 2023 PVI'!$B$2:$AF$216,13,FALSE)))</f>
        <v>0</v>
      </c>
      <c r="K652" s="231">
        <f>IF(ISNA(VLOOKUP($A652,'Autumn 2023 PVI'!$B$2:$AH$214,13,FALSE)),0,(VLOOKUP($A652,'Autumn 2023 PVI'!$B$2:$AH$214,13,FALSE)))</f>
        <v>0</v>
      </c>
      <c r="L652" s="231">
        <f>IF(ISNA(VLOOKUP($A652,'Spring 2023 PVI'!$B$3:$AF$219,16,FALSE)),0,(VLOOKUP($A652,'Spring 2023 PVI'!$B$3:$AF$219,16,FALSE)))</f>
        <v>0</v>
      </c>
      <c r="M652" s="231">
        <f>IF(ISNA(VLOOKUP($A652,'Summer 2023 PVI'!$B$2:$AF$216,16,FALSE)),0,(VLOOKUP($A652,'Summer 2023 PVI'!$B$2:$AF$216,16,FALSE)))</f>
        <v>0</v>
      </c>
      <c r="N652" s="231">
        <f>IF(ISNA(VLOOKUP($A652,'Autumn 2023 PVI'!$B$2:$AH$214,16,FALSE)),0,(VLOOKUP($A652,'Autumn 2023 PVI'!$B$2:$AH$214,16,FALSE)))</f>
        <v>0</v>
      </c>
      <c r="O652" s="231">
        <f>IF(ISNA(VLOOKUP($A652,'Spring 2023 PVI'!$B$3:$AF$219,3,FALSE)),0,(VLOOKUP($A652,'Spring 2023 PVI'!$B$3:$AF$219,3,FALSE)))</f>
        <v>0</v>
      </c>
      <c r="P652" s="231">
        <f>IF(ISNA(VLOOKUP($A652,'Summer 2023 PVI'!$B$3:$AF$216,3,FALSE)),0,(VLOOKUP($A652,'Summer 2023 PVI'!$B$2:$AF$216,3,FALSE)))</f>
        <v>0</v>
      </c>
      <c r="Q652" s="231">
        <f>IF(ISNA(VLOOKUP($A652,'Autumn 2023 PVI'!$B$2:$AF$214,3,FALSE)),0,(VLOOKUP($A652,'Autumn 2023 PVI'!$B$2:$AF$214,3,FALSE)))</f>
        <v>0</v>
      </c>
      <c r="R652" s="231">
        <f>IF(ISNA(VLOOKUP($A652,'Spring 2023 PVI'!$B$3:$AF$219,10,FALSE)),0,(VLOOKUP($A652,'Spring 2023 PVI'!$B$3:$AF$219,10,FALSE)))</f>
        <v>0</v>
      </c>
      <c r="S652" s="231">
        <f>IF(ISNA(VLOOKUP($A652,'Summer 2023 PVI'!$B$2:$AF$216,10,FALSE)),0,(VLOOKUP($A652,'Summer 2023 PVI'!$B$2:$AF$216,10,FALSE)))</f>
        <v>0</v>
      </c>
      <c r="T652" s="231">
        <f>IF(ISNA(VLOOKUP($A652,'Autumn 2023 PVI'!$B$2:$AH$214,10,FALSE)),0,(VLOOKUP($A652,'Autumn 2023 PVI'!$B$2:$AH$214,10,FALSE)))</f>
        <v>0</v>
      </c>
      <c r="U652" s="231">
        <f>IF(ISNA(VLOOKUP($A652,'Spring 2023 PVI'!$B$3:$AF$219,26,FALSE)),0,(VLOOKUP($A652,'Spring 2023 PVI'!$B$3:$AF$219,26,FALSE)))</f>
        <v>0</v>
      </c>
      <c r="V652" s="231">
        <f>IF(ISNA(VLOOKUP($A652,'Spring 2023 PVI'!$B$3:$AF$219,26,FALSE)),0,(VLOOKUP($A652,'Spring 2023 PVI'!$B$3:$AF$219,26,FALSE)))</f>
        <v>0</v>
      </c>
      <c r="W652" s="231">
        <f>IF(ISNA(VLOOKUP($A652,'Spring 2023 PVI'!$B$3:$AF$219,26,FALSE)),0,(VLOOKUP($A652,'Spring 2023 PVI'!$B$3:$AF$219,26,FALSE)))</f>
        <v>0</v>
      </c>
      <c r="X652" s="231">
        <f>IF(ISNA(VLOOKUP($A652,'Spring 2023 PVI'!$B$3:$AF$219,27,FALSE)),0,(VLOOKUP($A652,'Spring 2023 PVI'!$B$3:$AF$219,27,FALSE)))</f>
        <v>0</v>
      </c>
      <c r="Y652" s="231">
        <f>IF(ISNA(VLOOKUP($A652,'Spring 2023 PVI'!$B$3:$AF$219,27,FALSE)),0,(VLOOKUP($A652,'Spring 2023 PVI'!$B$3:$AF$219,27,FALSE)))</f>
        <v>0</v>
      </c>
      <c r="Z652" s="231">
        <f>IF(ISNA(VLOOKUP($A652,'Spring 2023 PVI'!$B$3:$AF$219,27,FALSE)),0,(VLOOKUP($A652,'Spring 2023 PVI'!$B$3:$AF$219,27,FALSE)))</f>
        <v>0</v>
      </c>
      <c r="AA652" s="231">
        <f>IF(ISNA(VLOOKUP($A652,'Spring 2023 PVI'!$B$3:$AF$219,28,FALSE)),0,(VLOOKUP($A652,'Spring 2023 PVI'!$B$3:$AF$219,28,FALSE)))</f>
        <v>0</v>
      </c>
      <c r="AB652" s="231">
        <f>IF(ISNA(VLOOKUP($A652,'Spring 2023 PVI'!$B$3:$AF$219,28,FALSE)),0,(VLOOKUP($A652,'Spring 2023 PVI'!$B$3:$AF$219,28,FALSE)))</f>
        <v>0</v>
      </c>
      <c r="AC652" s="231">
        <f>IF(ISNA(VLOOKUP($A652,'Spring 2023 PVI'!$B$3:$AF$219,28,FALSE)),0,(VLOOKUP($A652,'Spring 2023 PVI'!$B$3:$AF$219,28,FALSE)))</f>
        <v>0</v>
      </c>
      <c r="AD652" s="384">
        <f t="shared" si="253"/>
        <v>0</v>
      </c>
      <c r="AE652" s="403">
        <v>60</v>
      </c>
      <c r="AF652" s="403">
        <v>15</v>
      </c>
      <c r="AG652" s="403">
        <v>90</v>
      </c>
      <c r="AH652" s="384">
        <f t="shared" si="260"/>
        <v>1390.8</v>
      </c>
      <c r="AI652" s="384">
        <f t="shared" si="261"/>
        <v>165.29999999999998</v>
      </c>
      <c r="AJ652" s="384">
        <f t="shared" si="262"/>
        <v>273.60000000000002</v>
      </c>
      <c r="AK652" s="384">
        <f t="shared" si="254"/>
        <v>1829.6999999999998</v>
      </c>
      <c r="AL652" s="403">
        <f>IF(ISNA(VLOOKUP($A652,'Spring 2023 PVI'!$B662:$AD662,29,FALSE)),0,(VLOOKUP($A652,'Spring 2023 PVI'!$B662:$AD662,29,FALSE)))</f>
        <v>0</v>
      </c>
      <c r="AM652" s="403">
        <f>IF(ISNA(VLOOKUP($A652,'Spring 2023 PVI'!$B662:$AZ662,30,FALSE)),0,(VLOOKUP($A652,'Spring 2023 PVI'!$B662:$AZ662,30,FALSE)))</f>
        <v>0</v>
      </c>
      <c r="AN652" s="402">
        <f t="shared" si="255"/>
        <v>0</v>
      </c>
      <c r="AO652" s="404">
        <f t="shared" si="256"/>
        <v>0</v>
      </c>
      <c r="AP652" s="384">
        <f t="shared" si="257"/>
        <v>1829.6999999999998</v>
      </c>
      <c r="AQ652" s="403"/>
      <c r="AR652" s="403" t="e">
        <f>VLOOKUP($A652,'Data EYFSS Indica'!$C:$AQ,27,0)</f>
        <v>#N/A</v>
      </c>
      <c r="AS652" s="403" t="e">
        <f>VLOOKUP($A652,'Data EYFSS Indica'!$C:$AQ,28,0)</f>
        <v>#N/A</v>
      </c>
      <c r="AT652" s="409" t="e">
        <f t="shared" si="258"/>
        <v>#N/A</v>
      </c>
      <c r="AU652" s="409" t="e">
        <f>(VLOOKUP($A652,'Data EYFSS Indica'!$C:$AQ,24,0))/3.2*AU$3</f>
        <v>#N/A</v>
      </c>
      <c r="AV652" s="413" t="e">
        <f t="shared" si="259"/>
        <v>#N/A</v>
      </c>
      <c r="AW652" s="410" t="e">
        <f t="shared" si="249"/>
        <v>#N/A</v>
      </c>
      <c r="AX652" s="410" t="e">
        <f t="shared" si="250"/>
        <v>#N/A</v>
      </c>
      <c r="AY652" s="410" t="e">
        <f t="shared" si="251"/>
        <v>#N/A</v>
      </c>
      <c r="AZ652" s="642">
        <f>(SUMIF('Spring 2023 School'!B:B,Budget!A652,'Spring 2023 School'!AG:AG)+SUMIF('Summer 2023 School'!B:B,Budget!A652,'Summer 2023 School'!AG:AG)+SUMIF('Autumn 2023 School'!B:B,Budget!A652,'Autumn 2023 School'!AG:AG))</f>
        <v>1</v>
      </c>
      <c r="BA652" s="410">
        <f t="shared" si="252"/>
        <v>910</v>
      </c>
      <c r="BI652">
        <f t="shared" si="246"/>
        <v>900</v>
      </c>
      <c r="BJ652">
        <f t="shared" si="247"/>
        <v>225</v>
      </c>
      <c r="BK652">
        <f t="shared" si="248"/>
        <v>1350</v>
      </c>
    </row>
    <row r="653" spans="1:63" x14ac:dyDescent="0.35">
      <c r="A653" s="231">
        <v>52282</v>
      </c>
      <c r="B653" t="s">
        <v>754</v>
      </c>
      <c r="C653" s="231">
        <f>IF(ISNA(VLOOKUP($A653,'Spring 2023 PVI'!$B$3:$AF$220,6,FALSE)),0,(VLOOKUP($A653,'Spring 2023 PVI'!$B$3:$AF$220,6,FALSE)))</f>
        <v>0</v>
      </c>
      <c r="D653" s="231">
        <f>IF(ISNA(VLOOKUP($A653,'Summer 2023 PVI'!$B$2:$AF$217,6,FALSE)),0,(VLOOKUP($A653,'Summer 2023 PVI'!$B$2:$AF$217,6,FALSE)))</f>
        <v>0</v>
      </c>
      <c r="E653" s="231">
        <f>IF(ISNA(VLOOKUP($A653,'Autumn 2023 PVI'!$B$2:$AH$214,6,FALSE)),0,(VLOOKUP($A653,'Autumn 2023 PVI'!$B$2:$AH$214,6,FALSE)))</f>
        <v>0</v>
      </c>
      <c r="F653" s="231">
        <f>IF(ISNA(VLOOKUP($A653,'Spring 2023 PVI'!$B$3:$AF$219,9,FALSE)),0,(VLOOKUP($A653,'Spring 2023 PVI'!$B$3:$AF$219,8,FALSE)))</f>
        <v>0</v>
      </c>
      <c r="G653" s="231">
        <f>IF(ISNA(VLOOKUP($A653,'Summer 2023 PVI'!$B$2:$AF$216,9,FALSE)),0,(VLOOKUP($A653,'Summer 2023 PVI'!$B$2:$AF$216,8,FALSE)))</f>
        <v>0</v>
      </c>
      <c r="H653" s="231">
        <f>IF(ISNA(VLOOKUP($A653,'Autumn 2023 PVI'!$B$2:$AH$214,9,FALSE)),0,(VLOOKUP($A653,'Autumn 2023 PVI'!$B$2:$AH$214,9,FALSE)))</f>
        <v>0</v>
      </c>
      <c r="I653" s="231">
        <f>IF(ISNA(VLOOKUP($A653,'Spring 2023 PVI'!$B$3:$AF$219,13,FALSE)),0,(VLOOKUP($A653,'Spring 2023 PVI'!$B$3:$AF$219,13,FALSE)))</f>
        <v>0</v>
      </c>
      <c r="J653" s="231">
        <f>IF(ISNA(VLOOKUP($A653,'Summer 2023 PVI'!$B$2:$AF$216,13,FALSE)),0,(VLOOKUP($A653,'Summer 2023 PVI'!$B$2:$AF$216,13,FALSE)))</f>
        <v>0</v>
      </c>
      <c r="K653" s="231">
        <f>IF(ISNA(VLOOKUP($A653,'Autumn 2023 PVI'!$B$2:$AH$214,13,FALSE)),0,(VLOOKUP($A653,'Autumn 2023 PVI'!$B$2:$AH$214,13,FALSE)))</f>
        <v>0</v>
      </c>
      <c r="L653" s="231">
        <f>IF(ISNA(VLOOKUP($A653,'Spring 2023 PVI'!$B$3:$AF$219,16,FALSE)),0,(VLOOKUP($A653,'Spring 2023 PVI'!$B$3:$AF$219,16,FALSE)))</f>
        <v>0</v>
      </c>
      <c r="M653" s="231">
        <f>IF(ISNA(VLOOKUP($A653,'Summer 2023 PVI'!$B$2:$AF$216,16,FALSE)),0,(VLOOKUP($A653,'Summer 2023 PVI'!$B$2:$AF$216,16,FALSE)))</f>
        <v>0</v>
      </c>
      <c r="N653" s="231">
        <f>IF(ISNA(VLOOKUP($A653,'Autumn 2023 PVI'!$B$2:$AH$214,16,FALSE)),0,(VLOOKUP($A653,'Autumn 2023 PVI'!$B$2:$AH$214,16,FALSE)))</f>
        <v>0</v>
      </c>
      <c r="O653" s="231">
        <f>IF(ISNA(VLOOKUP($A653,'Spring 2023 PVI'!$B$3:$AF$219,3,FALSE)),0,(VLOOKUP($A653,'Spring 2023 PVI'!$B$3:$AF$219,3,FALSE)))</f>
        <v>0</v>
      </c>
      <c r="P653" s="231">
        <f>IF(ISNA(VLOOKUP($A653,'Summer 2023 PVI'!$B$3:$AF$216,3,FALSE)),0,(VLOOKUP($A653,'Summer 2023 PVI'!$B$2:$AF$216,3,FALSE)))</f>
        <v>0</v>
      </c>
      <c r="Q653" s="231">
        <f>IF(ISNA(VLOOKUP($A653,'Autumn 2023 PVI'!$B$2:$AF$214,3,FALSE)),0,(VLOOKUP($A653,'Autumn 2023 PVI'!$B$2:$AF$214,3,FALSE)))</f>
        <v>0</v>
      </c>
      <c r="R653" s="231">
        <f>IF(ISNA(VLOOKUP($A653,'Spring 2023 PVI'!$B$3:$AF$219,10,FALSE)),0,(VLOOKUP($A653,'Spring 2023 PVI'!$B$3:$AF$219,10,FALSE)))</f>
        <v>0</v>
      </c>
      <c r="S653" s="231">
        <f>IF(ISNA(VLOOKUP($A653,'Summer 2023 PVI'!$B$2:$AF$216,10,FALSE)),0,(VLOOKUP($A653,'Summer 2023 PVI'!$B$2:$AF$216,10,FALSE)))</f>
        <v>0</v>
      </c>
      <c r="T653" s="231">
        <f>IF(ISNA(VLOOKUP($A653,'Autumn 2023 PVI'!$B$2:$AH$214,10,FALSE)),0,(VLOOKUP($A653,'Autumn 2023 PVI'!$B$2:$AH$214,10,FALSE)))</f>
        <v>0</v>
      </c>
      <c r="U653" s="231">
        <f>IF(ISNA(VLOOKUP($A653,'Spring 2023 PVI'!$B$3:$AF$219,26,FALSE)),0,(VLOOKUP($A653,'Spring 2023 PVI'!$B$3:$AF$219,26,FALSE)))</f>
        <v>0</v>
      </c>
      <c r="V653" s="231">
        <f>IF(ISNA(VLOOKUP($A653,'Spring 2023 PVI'!$B$3:$AF$219,26,FALSE)),0,(VLOOKUP($A653,'Spring 2023 PVI'!$B$3:$AF$219,26,FALSE)))</f>
        <v>0</v>
      </c>
      <c r="W653" s="231">
        <f>IF(ISNA(VLOOKUP($A653,'Spring 2023 PVI'!$B$3:$AF$219,26,FALSE)),0,(VLOOKUP($A653,'Spring 2023 PVI'!$B$3:$AF$219,26,FALSE)))</f>
        <v>0</v>
      </c>
      <c r="X653" s="231">
        <f>IF(ISNA(VLOOKUP($A653,'Spring 2023 PVI'!$B$3:$AF$219,27,FALSE)),0,(VLOOKUP($A653,'Spring 2023 PVI'!$B$3:$AF$219,27,FALSE)))</f>
        <v>0</v>
      </c>
      <c r="Y653" s="231">
        <f>IF(ISNA(VLOOKUP($A653,'Spring 2023 PVI'!$B$3:$AF$219,27,FALSE)),0,(VLOOKUP($A653,'Spring 2023 PVI'!$B$3:$AF$219,27,FALSE)))</f>
        <v>0</v>
      </c>
      <c r="Z653" s="231">
        <f>IF(ISNA(VLOOKUP($A653,'Spring 2023 PVI'!$B$3:$AF$219,27,FALSE)),0,(VLOOKUP($A653,'Spring 2023 PVI'!$B$3:$AF$219,27,FALSE)))</f>
        <v>0</v>
      </c>
      <c r="AA653" s="231">
        <f>IF(ISNA(VLOOKUP($A653,'Spring 2023 PVI'!$B$3:$AF$219,28,FALSE)),0,(VLOOKUP($A653,'Spring 2023 PVI'!$B$3:$AF$219,28,FALSE)))</f>
        <v>0</v>
      </c>
      <c r="AB653" s="231">
        <f>IF(ISNA(VLOOKUP($A653,'Spring 2023 PVI'!$B$3:$AF$219,28,FALSE)),0,(VLOOKUP($A653,'Spring 2023 PVI'!$B$3:$AF$219,28,FALSE)))</f>
        <v>0</v>
      </c>
      <c r="AC653" s="231">
        <f>IF(ISNA(VLOOKUP($A653,'Spring 2023 PVI'!$B$3:$AF$219,28,FALSE)),0,(VLOOKUP($A653,'Spring 2023 PVI'!$B$3:$AF$219,28,FALSE)))</f>
        <v>0</v>
      </c>
      <c r="AD653" s="384">
        <f t="shared" si="253"/>
        <v>0</v>
      </c>
      <c r="AE653" s="403">
        <v>0</v>
      </c>
      <c r="AF653" s="403">
        <v>0</v>
      </c>
      <c r="AG653" s="403">
        <v>0</v>
      </c>
      <c r="AH653" s="384">
        <f t="shared" si="260"/>
        <v>0</v>
      </c>
      <c r="AI653" s="384">
        <f t="shared" si="261"/>
        <v>0</v>
      </c>
      <c r="AJ653" s="384">
        <f t="shared" si="262"/>
        <v>0</v>
      </c>
      <c r="AK653" s="384">
        <f t="shared" si="254"/>
        <v>0</v>
      </c>
      <c r="AL653" s="403">
        <f>IF(ISNA(VLOOKUP($A653,'Spring 2023 PVI'!$B663:$AD663,29,FALSE)),0,(VLOOKUP($A653,'Spring 2023 PVI'!$B663:$AD663,29,FALSE)))</f>
        <v>0</v>
      </c>
      <c r="AM653" s="403">
        <f>IF(ISNA(VLOOKUP($A653,'Spring 2023 PVI'!$B663:$AZ663,30,FALSE)),0,(VLOOKUP($A653,'Spring 2023 PVI'!$B663:$AZ663,30,FALSE)))</f>
        <v>0</v>
      </c>
      <c r="AN653" s="402">
        <f t="shared" si="255"/>
        <v>0</v>
      </c>
      <c r="AO653" s="404">
        <f t="shared" si="256"/>
        <v>0</v>
      </c>
      <c r="AP653" s="384">
        <f t="shared" si="257"/>
        <v>0</v>
      </c>
      <c r="AQ653" s="403"/>
      <c r="AR653" s="403" t="e">
        <f>VLOOKUP($A653,'Data EYFSS Indica'!$C:$AQ,27,0)</f>
        <v>#N/A</v>
      </c>
      <c r="AS653" s="403" t="e">
        <f>VLOOKUP($A653,'Data EYFSS Indica'!$C:$AQ,28,0)</f>
        <v>#N/A</v>
      </c>
      <c r="AT653" s="409" t="e">
        <f t="shared" si="258"/>
        <v>#N/A</v>
      </c>
      <c r="AU653" s="409" t="e">
        <f>(VLOOKUP($A653,'Data EYFSS Indica'!$C:$AQ,24,0))/3.2*AU$3</f>
        <v>#N/A</v>
      </c>
      <c r="AV653" s="413" t="e">
        <f t="shared" si="259"/>
        <v>#N/A</v>
      </c>
      <c r="AW653" s="410" t="e">
        <f t="shared" si="249"/>
        <v>#N/A</v>
      </c>
      <c r="AX653" s="410" t="e">
        <f t="shared" si="250"/>
        <v>#N/A</v>
      </c>
      <c r="AY653" s="410" t="e">
        <f t="shared" si="251"/>
        <v>#N/A</v>
      </c>
      <c r="AZ653" s="642">
        <f>(SUMIF('Spring 2023 School'!B:B,Budget!A653,'Spring 2023 School'!AG:AG)+SUMIF('Summer 2023 School'!B:B,Budget!A653,'Summer 2023 School'!AG:AG)+SUMIF('Autumn 2023 School'!B:B,Budget!A653,'Autumn 2023 School'!AG:AG))</f>
        <v>0</v>
      </c>
      <c r="BA653" s="410">
        <f t="shared" si="252"/>
        <v>0</v>
      </c>
      <c r="BI653">
        <f t="shared" si="246"/>
        <v>0</v>
      </c>
      <c r="BJ653">
        <f t="shared" si="247"/>
        <v>0</v>
      </c>
      <c r="BK653">
        <f t="shared" si="248"/>
        <v>0</v>
      </c>
    </row>
    <row r="654" spans="1:63" x14ac:dyDescent="0.35">
      <c r="A654" s="231">
        <v>52285</v>
      </c>
      <c r="B654" t="s">
        <v>755</v>
      </c>
      <c r="C654" s="231">
        <f>IF(ISNA(VLOOKUP($A654,'Spring 2023 PVI'!$B$3:$AF$220,6,FALSE)),0,(VLOOKUP($A654,'Spring 2023 PVI'!$B$3:$AF$220,6,FALSE)))</f>
        <v>0</v>
      </c>
      <c r="D654" s="231">
        <f>IF(ISNA(VLOOKUP($A654,'Summer 2023 PVI'!$B$2:$AF$217,6,FALSE)),0,(VLOOKUP($A654,'Summer 2023 PVI'!$B$2:$AF$217,6,FALSE)))</f>
        <v>0</v>
      </c>
      <c r="E654" s="231">
        <f>IF(ISNA(VLOOKUP($A654,'Autumn 2023 PVI'!$B$2:$AH$214,6,FALSE)),0,(VLOOKUP($A654,'Autumn 2023 PVI'!$B$2:$AH$214,6,FALSE)))</f>
        <v>0</v>
      </c>
      <c r="F654" s="231">
        <f>IF(ISNA(VLOOKUP($A654,'Spring 2023 PVI'!$B$3:$AF$219,9,FALSE)),0,(VLOOKUP($A654,'Spring 2023 PVI'!$B$3:$AF$219,8,FALSE)))</f>
        <v>0</v>
      </c>
      <c r="G654" s="231">
        <f>IF(ISNA(VLOOKUP($A654,'Summer 2023 PVI'!$B$2:$AF$216,9,FALSE)),0,(VLOOKUP($A654,'Summer 2023 PVI'!$B$2:$AF$216,8,FALSE)))</f>
        <v>0</v>
      </c>
      <c r="H654" s="231">
        <f>IF(ISNA(VLOOKUP($A654,'Autumn 2023 PVI'!$B$2:$AH$214,9,FALSE)),0,(VLOOKUP($A654,'Autumn 2023 PVI'!$B$2:$AH$214,9,FALSE)))</f>
        <v>0</v>
      </c>
      <c r="I654" s="231">
        <f>IF(ISNA(VLOOKUP($A654,'Spring 2023 PVI'!$B$3:$AF$219,13,FALSE)),0,(VLOOKUP($A654,'Spring 2023 PVI'!$B$3:$AF$219,13,FALSE)))</f>
        <v>0</v>
      </c>
      <c r="J654" s="231">
        <f>IF(ISNA(VLOOKUP($A654,'Summer 2023 PVI'!$B$2:$AF$216,13,FALSE)),0,(VLOOKUP($A654,'Summer 2023 PVI'!$B$2:$AF$216,13,FALSE)))</f>
        <v>0</v>
      </c>
      <c r="K654" s="231">
        <f>IF(ISNA(VLOOKUP($A654,'Autumn 2023 PVI'!$B$2:$AH$214,13,FALSE)),0,(VLOOKUP($A654,'Autumn 2023 PVI'!$B$2:$AH$214,13,FALSE)))</f>
        <v>0</v>
      </c>
      <c r="L654" s="231">
        <f>IF(ISNA(VLOOKUP($A654,'Spring 2023 PVI'!$B$3:$AF$219,16,FALSE)),0,(VLOOKUP($A654,'Spring 2023 PVI'!$B$3:$AF$219,16,FALSE)))</f>
        <v>0</v>
      </c>
      <c r="M654" s="231">
        <f>IF(ISNA(VLOOKUP($A654,'Summer 2023 PVI'!$B$2:$AF$216,16,FALSE)),0,(VLOOKUP($A654,'Summer 2023 PVI'!$B$2:$AF$216,16,FALSE)))</f>
        <v>0</v>
      </c>
      <c r="N654" s="231">
        <f>IF(ISNA(VLOOKUP($A654,'Autumn 2023 PVI'!$B$2:$AH$214,16,FALSE)),0,(VLOOKUP($A654,'Autumn 2023 PVI'!$B$2:$AH$214,16,FALSE)))</f>
        <v>0</v>
      </c>
      <c r="O654" s="231">
        <f>IF(ISNA(VLOOKUP($A654,'Spring 2023 PVI'!$B$3:$AF$219,3,FALSE)),0,(VLOOKUP($A654,'Spring 2023 PVI'!$B$3:$AF$219,3,FALSE)))</f>
        <v>0</v>
      </c>
      <c r="P654" s="231">
        <f>IF(ISNA(VLOOKUP($A654,'Summer 2023 PVI'!$B$3:$AF$216,3,FALSE)),0,(VLOOKUP($A654,'Summer 2023 PVI'!$B$2:$AF$216,3,FALSE)))</f>
        <v>0</v>
      </c>
      <c r="Q654" s="231">
        <f>IF(ISNA(VLOOKUP($A654,'Autumn 2023 PVI'!$B$2:$AF$214,3,FALSE)),0,(VLOOKUP($A654,'Autumn 2023 PVI'!$B$2:$AF$214,3,FALSE)))</f>
        <v>0</v>
      </c>
      <c r="R654" s="231">
        <f>IF(ISNA(VLOOKUP($A654,'Spring 2023 PVI'!$B$3:$AF$219,10,FALSE)),0,(VLOOKUP($A654,'Spring 2023 PVI'!$B$3:$AF$219,10,FALSE)))</f>
        <v>0</v>
      </c>
      <c r="S654" s="231">
        <f>IF(ISNA(VLOOKUP($A654,'Summer 2023 PVI'!$B$2:$AF$216,10,FALSE)),0,(VLOOKUP($A654,'Summer 2023 PVI'!$B$2:$AF$216,10,FALSE)))</f>
        <v>0</v>
      </c>
      <c r="T654" s="231">
        <f>IF(ISNA(VLOOKUP($A654,'Autumn 2023 PVI'!$B$2:$AH$214,10,FALSE)),0,(VLOOKUP($A654,'Autumn 2023 PVI'!$B$2:$AH$214,10,FALSE)))</f>
        <v>0</v>
      </c>
      <c r="U654" s="231">
        <f>IF(ISNA(VLOOKUP($A654,'Spring 2023 PVI'!$B$3:$AF$219,26,FALSE)),0,(VLOOKUP($A654,'Spring 2023 PVI'!$B$3:$AF$219,26,FALSE)))</f>
        <v>0</v>
      </c>
      <c r="V654" s="231">
        <f>IF(ISNA(VLOOKUP($A654,'Spring 2023 PVI'!$B$3:$AF$219,26,FALSE)),0,(VLOOKUP($A654,'Spring 2023 PVI'!$B$3:$AF$219,26,FALSE)))</f>
        <v>0</v>
      </c>
      <c r="W654" s="231">
        <f>IF(ISNA(VLOOKUP($A654,'Spring 2023 PVI'!$B$3:$AF$219,26,FALSE)),0,(VLOOKUP($A654,'Spring 2023 PVI'!$B$3:$AF$219,26,FALSE)))</f>
        <v>0</v>
      </c>
      <c r="X654" s="231">
        <f>IF(ISNA(VLOOKUP($A654,'Spring 2023 PVI'!$B$3:$AF$219,27,FALSE)),0,(VLOOKUP($A654,'Spring 2023 PVI'!$B$3:$AF$219,27,FALSE)))</f>
        <v>0</v>
      </c>
      <c r="Y654" s="231">
        <f>IF(ISNA(VLOOKUP($A654,'Spring 2023 PVI'!$B$3:$AF$219,27,FALSE)),0,(VLOOKUP($A654,'Spring 2023 PVI'!$B$3:$AF$219,27,FALSE)))</f>
        <v>0</v>
      </c>
      <c r="Z654" s="231">
        <f>IF(ISNA(VLOOKUP($A654,'Spring 2023 PVI'!$B$3:$AF$219,27,FALSE)),0,(VLOOKUP($A654,'Spring 2023 PVI'!$B$3:$AF$219,27,FALSE)))</f>
        <v>0</v>
      </c>
      <c r="AA654" s="231">
        <f>IF(ISNA(VLOOKUP($A654,'Spring 2023 PVI'!$B$3:$AF$219,28,FALSE)),0,(VLOOKUP($A654,'Spring 2023 PVI'!$B$3:$AF$219,28,FALSE)))</f>
        <v>0</v>
      </c>
      <c r="AB654" s="231">
        <f>IF(ISNA(VLOOKUP($A654,'Spring 2023 PVI'!$B$3:$AF$219,28,FALSE)),0,(VLOOKUP($A654,'Spring 2023 PVI'!$B$3:$AF$219,28,FALSE)))</f>
        <v>0</v>
      </c>
      <c r="AC654" s="231">
        <f>IF(ISNA(VLOOKUP($A654,'Spring 2023 PVI'!$B$3:$AF$219,28,FALSE)),0,(VLOOKUP($A654,'Spring 2023 PVI'!$B$3:$AF$219,28,FALSE)))</f>
        <v>0</v>
      </c>
      <c r="AD654" s="384">
        <f t="shared" si="253"/>
        <v>0</v>
      </c>
      <c r="AE654" s="403">
        <v>160</v>
      </c>
      <c r="AF654" s="403">
        <v>0</v>
      </c>
      <c r="AG654" s="403">
        <v>60</v>
      </c>
      <c r="AH654" s="384">
        <f t="shared" si="260"/>
        <v>3708.7999999999997</v>
      </c>
      <c r="AI654" s="384">
        <f t="shared" si="261"/>
        <v>0</v>
      </c>
      <c r="AJ654" s="384">
        <f t="shared" si="262"/>
        <v>182.4</v>
      </c>
      <c r="AK654" s="384">
        <f t="shared" si="254"/>
        <v>3891.2</v>
      </c>
      <c r="AL654" s="403">
        <f>IF(ISNA(VLOOKUP($A654,'Spring 2023 PVI'!$B664:$AD664,29,FALSE)),0,(VLOOKUP($A654,'Spring 2023 PVI'!$B664:$AD664,29,FALSE)))</f>
        <v>0</v>
      </c>
      <c r="AM654" s="403">
        <f>IF(ISNA(VLOOKUP($A654,'Spring 2023 PVI'!$B664:$AZ664,30,FALSE)),0,(VLOOKUP($A654,'Spring 2023 PVI'!$B664:$AZ664,30,FALSE)))</f>
        <v>0</v>
      </c>
      <c r="AN654" s="402">
        <f t="shared" si="255"/>
        <v>0</v>
      </c>
      <c r="AO654" s="404">
        <f t="shared" si="256"/>
        <v>0</v>
      </c>
      <c r="AP654" s="384">
        <f t="shared" si="257"/>
        <v>3891.2</v>
      </c>
      <c r="AQ654" s="403"/>
      <c r="AR654" s="403" t="e">
        <f>VLOOKUP($A654,'Data EYFSS Indica'!$C:$AQ,27,0)</f>
        <v>#N/A</v>
      </c>
      <c r="AS654" s="403" t="e">
        <f>VLOOKUP($A654,'Data EYFSS Indica'!$C:$AQ,28,0)</f>
        <v>#N/A</v>
      </c>
      <c r="AT654" s="409" t="e">
        <f t="shared" si="258"/>
        <v>#N/A</v>
      </c>
      <c r="AU654" s="409" t="e">
        <f>(VLOOKUP($A654,'Data EYFSS Indica'!$C:$AQ,24,0))/3.2*AU$3</f>
        <v>#N/A</v>
      </c>
      <c r="AV654" s="413" t="e">
        <f t="shared" si="259"/>
        <v>#N/A</v>
      </c>
      <c r="AW654" s="410" t="e">
        <f t="shared" si="249"/>
        <v>#N/A</v>
      </c>
      <c r="AX654" s="410" t="e">
        <f t="shared" si="250"/>
        <v>#N/A</v>
      </c>
      <c r="AY654" s="410" t="e">
        <f t="shared" si="251"/>
        <v>#N/A</v>
      </c>
      <c r="AZ654" s="642">
        <f>(SUMIF('Spring 2023 School'!B:B,Budget!A654,'Spring 2023 School'!AG:AG)+SUMIF('Summer 2023 School'!B:B,Budget!A654,'Summer 2023 School'!AG:AG)+SUMIF('Autumn 2023 School'!B:B,Budget!A654,'Autumn 2023 School'!AG:AG))</f>
        <v>0</v>
      </c>
      <c r="BA654" s="410">
        <f t="shared" si="252"/>
        <v>0</v>
      </c>
      <c r="BI654">
        <f t="shared" si="246"/>
        <v>2400</v>
      </c>
      <c r="BJ654">
        <f t="shared" si="247"/>
        <v>0</v>
      </c>
      <c r="BK654">
        <f t="shared" si="248"/>
        <v>900</v>
      </c>
    </row>
    <row r="655" spans="1:63" x14ac:dyDescent="0.35">
      <c r="A655" s="231">
        <v>52292</v>
      </c>
      <c r="B655" t="s">
        <v>1225</v>
      </c>
      <c r="C655" s="231">
        <f>IF(ISNA(VLOOKUP($A655,'Spring 2023 PVI'!$B$3:$AF$220,6,FALSE)),0,(VLOOKUP($A655,'Spring 2023 PVI'!$B$3:$AF$220,6,FALSE)))</f>
        <v>0</v>
      </c>
      <c r="D655" s="231">
        <f>IF(ISNA(VLOOKUP($A655,'Summer 2023 PVI'!$B$2:$AF$217,6,FALSE)),0,(VLOOKUP($A655,'Summer 2023 PVI'!$B$2:$AF$217,6,FALSE)))</f>
        <v>0</v>
      </c>
      <c r="E655" s="231">
        <f>IF(ISNA(VLOOKUP($A655,'Autumn 2023 PVI'!$B$2:$AH$214,6,FALSE)),0,(VLOOKUP($A655,'Autumn 2023 PVI'!$B$2:$AH$214,6,FALSE)))</f>
        <v>0</v>
      </c>
      <c r="F655" s="231">
        <f>IF(ISNA(VLOOKUP($A655,'Spring 2023 PVI'!$B$3:$AF$219,9,FALSE)),0,(VLOOKUP($A655,'Spring 2023 PVI'!$B$3:$AF$219,8,FALSE)))</f>
        <v>0</v>
      </c>
      <c r="G655" s="231">
        <f>IF(ISNA(VLOOKUP($A655,'Summer 2023 PVI'!$B$2:$AF$216,9,FALSE)),0,(VLOOKUP($A655,'Summer 2023 PVI'!$B$2:$AF$216,8,FALSE)))</f>
        <v>0</v>
      </c>
      <c r="H655" s="231">
        <f>IF(ISNA(VLOOKUP($A655,'Autumn 2023 PVI'!$B$2:$AH$214,9,FALSE)),0,(VLOOKUP($A655,'Autumn 2023 PVI'!$B$2:$AH$214,9,FALSE)))</f>
        <v>0</v>
      </c>
      <c r="I655" s="231">
        <f>IF(ISNA(VLOOKUP($A655,'Spring 2023 PVI'!$B$3:$AF$219,13,FALSE)),0,(VLOOKUP($A655,'Spring 2023 PVI'!$B$3:$AF$219,13,FALSE)))</f>
        <v>0</v>
      </c>
      <c r="J655" s="231">
        <f>IF(ISNA(VLOOKUP($A655,'Summer 2023 PVI'!$B$2:$AF$216,13,FALSE)),0,(VLOOKUP($A655,'Summer 2023 PVI'!$B$2:$AF$216,13,FALSE)))</f>
        <v>0</v>
      </c>
      <c r="K655" s="231">
        <f>IF(ISNA(VLOOKUP($A655,'Autumn 2023 PVI'!$B$2:$AH$214,13,FALSE)),0,(VLOOKUP($A655,'Autumn 2023 PVI'!$B$2:$AH$214,13,FALSE)))</f>
        <v>0</v>
      </c>
      <c r="L655" s="231">
        <f>IF(ISNA(VLOOKUP($A655,'Spring 2023 PVI'!$B$3:$AF$219,16,FALSE)),0,(VLOOKUP($A655,'Spring 2023 PVI'!$B$3:$AF$219,16,FALSE)))</f>
        <v>0</v>
      </c>
      <c r="M655" s="231">
        <f>IF(ISNA(VLOOKUP($A655,'Summer 2023 PVI'!$B$2:$AF$216,16,FALSE)),0,(VLOOKUP($A655,'Summer 2023 PVI'!$B$2:$AF$216,16,FALSE)))</f>
        <v>0</v>
      </c>
      <c r="N655" s="231">
        <f>IF(ISNA(VLOOKUP($A655,'Autumn 2023 PVI'!$B$2:$AH$214,16,FALSE)),0,(VLOOKUP($A655,'Autumn 2023 PVI'!$B$2:$AH$214,16,FALSE)))</f>
        <v>0</v>
      </c>
      <c r="O655" s="231">
        <f>IF(ISNA(VLOOKUP($A655,'Spring 2023 PVI'!$B$3:$AF$219,3,FALSE)),0,(VLOOKUP($A655,'Spring 2023 PVI'!$B$3:$AF$219,3,FALSE)))</f>
        <v>0</v>
      </c>
      <c r="P655" s="231">
        <f>IF(ISNA(VLOOKUP($A655,'Summer 2023 PVI'!$B$3:$AF$216,3,FALSE)),0,(VLOOKUP($A655,'Summer 2023 PVI'!$B$2:$AF$216,3,FALSE)))</f>
        <v>0</v>
      </c>
      <c r="Q655" s="231">
        <f>IF(ISNA(VLOOKUP($A655,'Autumn 2023 PVI'!$B$2:$AF$214,3,FALSE)),0,(VLOOKUP($A655,'Autumn 2023 PVI'!$B$2:$AF$214,3,FALSE)))</f>
        <v>0</v>
      </c>
      <c r="R655" s="231">
        <f>IF(ISNA(VLOOKUP($A655,'Spring 2023 PVI'!$B$3:$AF$219,10,FALSE)),0,(VLOOKUP($A655,'Spring 2023 PVI'!$B$3:$AF$219,10,FALSE)))</f>
        <v>0</v>
      </c>
      <c r="S655" s="231">
        <f>IF(ISNA(VLOOKUP($A655,'Summer 2023 PVI'!$B$2:$AF$216,10,FALSE)),0,(VLOOKUP($A655,'Summer 2023 PVI'!$B$2:$AF$216,10,FALSE)))</f>
        <v>0</v>
      </c>
      <c r="T655" s="231">
        <f>IF(ISNA(VLOOKUP($A655,'Autumn 2023 PVI'!$B$2:$AH$214,10,FALSE)),0,(VLOOKUP($A655,'Autumn 2023 PVI'!$B$2:$AH$214,10,FALSE)))</f>
        <v>0</v>
      </c>
      <c r="U655" s="231">
        <f>IF(ISNA(VLOOKUP($A655,'Spring 2023 PVI'!$B$3:$AF$219,26,FALSE)),0,(VLOOKUP($A655,'Spring 2023 PVI'!$B$3:$AF$219,26,FALSE)))</f>
        <v>0</v>
      </c>
      <c r="V655" s="231">
        <f>IF(ISNA(VLOOKUP($A655,'Spring 2023 PVI'!$B$3:$AF$219,26,FALSE)),0,(VLOOKUP($A655,'Spring 2023 PVI'!$B$3:$AF$219,26,FALSE)))</f>
        <v>0</v>
      </c>
      <c r="W655" s="231">
        <f>IF(ISNA(VLOOKUP($A655,'Spring 2023 PVI'!$B$3:$AF$219,26,FALSE)),0,(VLOOKUP($A655,'Spring 2023 PVI'!$B$3:$AF$219,26,FALSE)))</f>
        <v>0</v>
      </c>
      <c r="X655" s="231">
        <f>IF(ISNA(VLOOKUP($A655,'Spring 2023 PVI'!$B$3:$AF$219,27,FALSE)),0,(VLOOKUP($A655,'Spring 2023 PVI'!$B$3:$AF$219,27,FALSE)))</f>
        <v>0</v>
      </c>
      <c r="Y655" s="231">
        <f>IF(ISNA(VLOOKUP($A655,'Spring 2023 PVI'!$B$3:$AF$219,27,FALSE)),0,(VLOOKUP($A655,'Spring 2023 PVI'!$B$3:$AF$219,27,FALSE)))</f>
        <v>0</v>
      </c>
      <c r="Z655" s="231">
        <f>IF(ISNA(VLOOKUP($A655,'Spring 2023 PVI'!$B$3:$AF$219,27,FALSE)),0,(VLOOKUP($A655,'Spring 2023 PVI'!$B$3:$AF$219,27,FALSE)))</f>
        <v>0</v>
      </c>
      <c r="AA655" s="231">
        <f>IF(ISNA(VLOOKUP($A655,'Spring 2023 PVI'!$B$3:$AF$219,28,FALSE)),0,(VLOOKUP($A655,'Spring 2023 PVI'!$B$3:$AF$219,28,FALSE)))</f>
        <v>0</v>
      </c>
      <c r="AB655" s="231">
        <f>IF(ISNA(VLOOKUP($A655,'Spring 2023 PVI'!$B$3:$AF$219,28,FALSE)),0,(VLOOKUP($A655,'Spring 2023 PVI'!$B$3:$AF$219,28,FALSE)))</f>
        <v>0</v>
      </c>
      <c r="AC655" s="231">
        <f>IF(ISNA(VLOOKUP($A655,'Spring 2023 PVI'!$B$3:$AF$219,28,FALSE)),0,(VLOOKUP($A655,'Spring 2023 PVI'!$B$3:$AF$219,28,FALSE)))</f>
        <v>0</v>
      </c>
      <c r="AD655" s="384">
        <f t="shared" si="253"/>
        <v>0</v>
      </c>
      <c r="AE655" s="403">
        <v>0</v>
      </c>
      <c r="AF655" s="403">
        <v>15</v>
      </c>
      <c r="AG655" s="403">
        <v>0</v>
      </c>
      <c r="AH655" s="384">
        <f t="shared" si="260"/>
        <v>0</v>
      </c>
      <c r="AI655" s="384">
        <f t="shared" si="261"/>
        <v>165.29999999999998</v>
      </c>
      <c r="AJ655" s="384">
        <f t="shared" si="262"/>
        <v>0</v>
      </c>
      <c r="AK655" s="384">
        <f t="shared" si="254"/>
        <v>165.29999999999998</v>
      </c>
      <c r="AL655" s="403">
        <f>IF(ISNA(VLOOKUP($A655,'Spring 2023 PVI'!$B665:$AD665,29,FALSE)),0,(VLOOKUP($A655,'Spring 2023 PVI'!$B665:$AD665,29,FALSE)))</f>
        <v>0</v>
      </c>
      <c r="AM655" s="403">
        <f>IF(ISNA(VLOOKUP($A655,'Spring 2023 PVI'!$B665:$AZ665,30,FALSE)),0,(VLOOKUP($A655,'Spring 2023 PVI'!$B665:$AZ665,30,FALSE)))</f>
        <v>0</v>
      </c>
      <c r="AN655" s="402">
        <f t="shared" si="255"/>
        <v>0</v>
      </c>
      <c r="AO655" s="404">
        <f t="shared" si="256"/>
        <v>0</v>
      </c>
      <c r="AP655" s="384">
        <f t="shared" si="257"/>
        <v>165.29999999999998</v>
      </c>
      <c r="AQ655" s="403"/>
      <c r="AR655" s="403" t="e">
        <f>VLOOKUP($A655,'Data EYFSS Indica'!$C:$AQ,27,0)</f>
        <v>#N/A</v>
      </c>
      <c r="AS655" s="403" t="e">
        <f>VLOOKUP($A655,'Data EYFSS Indica'!$C:$AQ,28,0)</f>
        <v>#N/A</v>
      </c>
      <c r="AT655" s="409" t="e">
        <f t="shared" si="258"/>
        <v>#N/A</v>
      </c>
      <c r="AU655" s="409" t="e">
        <f>(VLOOKUP($A655,'Data EYFSS Indica'!$C:$AQ,24,0))/3.2*AU$3</f>
        <v>#N/A</v>
      </c>
      <c r="AV655" s="413" t="e">
        <f t="shared" si="259"/>
        <v>#N/A</v>
      </c>
      <c r="AW655" s="410" t="e">
        <f t="shared" si="249"/>
        <v>#N/A</v>
      </c>
      <c r="AX655" s="410" t="e">
        <f t="shared" si="250"/>
        <v>#N/A</v>
      </c>
      <c r="AY655" s="410" t="e">
        <f t="shared" si="251"/>
        <v>#N/A</v>
      </c>
      <c r="AZ655" s="642">
        <f>(SUMIF('Spring 2023 School'!B:B,Budget!A655,'Spring 2023 School'!AG:AG)+SUMIF('Summer 2023 School'!B:B,Budget!A655,'Summer 2023 School'!AG:AG)+SUMIF('Autumn 2023 School'!B:B,Budget!A655,'Autumn 2023 School'!AG:AG))</f>
        <v>0</v>
      </c>
      <c r="BA655" s="410">
        <f t="shared" si="252"/>
        <v>0</v>
      </c>
      <c r="BI655">
        <f t="shared" si="246"/>
        <v>0</v>
      </c>
      <c r="BJ655">
        <f t="shared" si="247"/>
        <v>225</v>
      </c>
      <c r="BK655">
        <f t="shared" si="248"/>
        <v>0</v>
      </c>
    </row>
    <row r="656" spans="1:63" x14ac:dyDescent="0.35">
      <c r="A656" s="231">
        <v>52303</v>
      </c>
      <c r="B656" t="s">
        <v>756</v>
      </c>
      <c r="C656" s="231">
        <f>IF(ISNA(VLOOKUP($A656,'Spring 2023 PVI'!$B$3:$AF$220,6,FALSE)),0,(VLOOKUP($A656,'Spring 2023 PVI'!$B$3:$AF$220,6,FALSE)))</f>
        <v>0</v>
      </c>
      <c r="D656" s="231">
        <f>IF(ISNA(VLOOKUP($A656,'Summer 2023 PVI'!$B$2:$AF$217,6,FALSE)),0,(VLOOKUP($A656,'Summer 2023 PVI'!$B$2:$AF$217,6,FALSE)))</f>
        <v>0</v>
      </c>
      <c r="E656" s="231">
        <f>IF(ISNA(VLOOKUP($A656,'Autumn 2023 PVI'!$B$2:$AH$214,6,FALSE)),0,(VLOOKUP($A656,'Autumn 2023 PVI'!$B$2:$AH$214,6,FALSE)))</f>
        <v>0</v>
      </c>
      <c r="F656" s="231">
        <f>IF(ISNA(VLOOKUP($A656,'Spring 2023 PVI'!$B$3:$AF$219,9,FALSE)),0,(VLOOKUP($A656,'Spring 2023 PVI'!$B$3:$AF$219,8,FALSE)))</f>
        <v>0</v>
      </c>
      <c r="G656" s="231">
        <f>IF(ISNA(VLOOKUP($A656,'Summer 2023 PVI'!$B$2:$AF$216,9,FALSE)),0,(VLOOKUP($A656,'Summer 2023 PVI'!$B$2:$AF$216,8,FALSE)))</f>
        <v>0</v>
      </c>
      <c r="H656" s="231">
        <f>IF(ISNA(VLOOKUP($A656,'Autumn 2023 PVI'!$B$2:$AH$214,9,FALSE)),0,(VLOOKUP($A656,'Autumn 2023 PVI'!$B$2:$AH$214,9,FALSE)))</f>
        <v>0</v>
      </c>
      <c r="I656" s="231">
        <f>IF(ISNA(VLOOKUP($A656,'Spring 2023 PVI'!$B$3:$AF$219,13,FALSE)),0,(VLOOKUP($A656,'Spring 2023 PVI'!$B$3:$AF$219,13,FALSE)))</f>
        <v>0</v>
      </c>
      <c r="J656" s="231">
        <f>IF(ISNA(VLOOKUP($A656,'Summer 2023 PVI'!$B$2:$AF$216,13,FALSE)),0,(VLOOKUP($A656,'Summer 2023 PVI'!$B$2:$AF$216,13,FALSE)))</f>
        <v>0</v>
      </c>
      <c r="K656" s="231">
        <f>IF(ISNA(VLOOKUP($A656,'Autumn 2023 PVI'!$B$2:$AH$214,13,FALSE)),0,(VLOOKUP($A656,'Autumn 2023 PVI'!$B$2:$AH$214,13,FALSE)))</f>
        <v>0</v>
      </c>
      <c r="L656" s="231">
        <f>IF(ISNA(VLOOKUP($A656,'Spring 2023 PVI'!$B$3:$AF$219,16,FALSE)),0,(VLOOKUP($A656,'Spring 2023 PVI'!$B$3:$AF$219,16,FALSE)))</f>
        <v>0</v>
      </c>
      <c r="M656" s="231">
        <f>IF(ISNA(VLOOKUP($A656,'Summer 2023 PVI'!$B$2:$AF$216,16,FALSE)),0,(VLOOKUP($A656,'Summer 2023 PVI'!$B$2:$AF$216,16,FALSE)))</f>
        <v>0</v>
      </c>
      <c r="N656" s="231">
        <f>IF(ISNA(VLOOKUP($A656,'Autumn 2023 PVI'!$B$2:$AH$214,16,FALSE)),0,(VLOOKUP($A656,'Autumn 2023 PVI'!$B$2:$AH$214,16,FALSE)))</f>
        <v>0</v>
      </c>
      <c r="O656" s="231">
        <f>IF(ISNA(VLOOKUP($A656,'Spring 2023 PVI'!$B$3:$AF$219,3,FALSE)),0,(VLOOKUP($A656,'Spring 2023 PVI'!$B$3:$AF$219,3,FALSE)))</f>
        <v>0</v>
      </c>
      <c r="P656" s="231">
        <f>IF(ISNA(VLOOKUP($A656,'Summer 2023 PVI'!$B$3:$AF$216,3,FALSE)),0,(VLOOKUP($A656,'Summer 2023 PVI'!$B$2:$AF$216,3,FALSE)))</f>
        <v>0</v>
      </c>
      <c r="Q656" s="231">
        <f>IF(ISNA(VLOOKUP($A656,'Autumn 2023 PVI'!$B$2:$AF$214,3,FALSE)),0,(VLOOKUP($A656,'Autumn 2023 PVI'!$B$2:$AF$214,3,FALSE)))</f>
        <v>0</v>
      </c>
      <c r="R656" s="231">
        <f>IF(ISNA(VLOOKUP($A656,'Spring 2023 PVI'!$B$3:$AF$219,10,FALSE)),0,(VLOOKUP($A656,'Spring 2023 PVI'!$B$3:$AF$219,10,FALSE)))</f>
        <v>0</v>
      </c>
      <c r="S656" s="231">
        <f>IF(ISNA(VLOOKUP($A656,'Summer 2023 PVI'!$B$2:$AF$216,10,FALSE)),0,(VLOOKUP($A656,'Summer 2023 PVI'!$B$2:$AF$216,10,FALSE)))</f>
        <v>0</v>
      </c>
      <c r="T656" s="231">
        <f>IF(ISNA(VLOOKUP($A656,'Autumn 2023 PVI'!$B$2:$AH$214,10,FALSE)),0,(VLOOKUP($A656,'Autumn 2023 PVI'!$B$2:$AH$214,10,FALSE)))</f>
        <v>0</v>
      </c>
      <c r="U656" s="231">
        <f>IF(ISNA(VLOOKUP($A656,'Spring 2023 PVI'!$B$3:$AF$219,26,FALSE)),0,(VLOOKUP($A656,'Spring 2023 PVI'!$B$3:$AF$219,26,FALSE)))</f>
        <v>0</v>
      </c>
      <c r="V656" s="231">
        <f>IF(ISNA(VLOOKUP($A656,'Spring 2023 PVI'!$B$3:$AF$219,26,FALSE)),0,(VLOOKUP($A656,'Spring 2023 PVI'!$B$3:$AF$219,26,FALSE)))</f>
        <v>0</v>
      </c>
      <c r="W656" s="231">
        <f>IF(ISNA(VLOOKUP($A656,'Spring 2023 PVI'!$B$3:$AF$219,26,FALSE)),0,(VLOOKUP($A656,'Spring 2023 PVI'!$B$3:$AF$219,26,FALSE)))</f>
        <v>0</v>
      </c>
      <c r="X656" s="231">
        <f>IF(ISNA(VLOOKUP($A656,'Spring 2023 PVI'!$B$3:$AF$219,27,FALSE)),0,(VLOOKUP($A656,'Spring 2023 PVI'!$B$3:$AF$219,27,FALSE)))</f>
        <v>0</v>
      </c>
      <c r="Y656" s="231">
        <f>IF(ISNA(VLOOKUP($A656,'Spring 2023 PVI'!$B$3:$AF$219,27,FALSE)),0,(VLOOKUP($A656,'Spring 2023 PVI'!$B$3:$AF$219,27,FALSE)))</f>
        <v>0</v>
      </c>
      <c r="Z656" s="231">
        <f>IF(ISNA(VLOOKUP($A656,'Spring 2023 PVI'!$B$3:$AF$219,27,FALSE)),0,(VLOOKUP($A656,'Spring 2023 PVI'!$B$3:$AF$219,27,FALSE)))</f>
        <v>0</v>
      </c>
      <c r="AA656" s="231">
        <f>IF(ISNA(VLOOKUP($A656,'Spring 2023 PVI'!$B$3:$AF$219,28,FALSE)),0,(VLOOKUP($A656,'Spring 2023 PVI'!$B$3:$AF$219,28,FALSE)))</f>
        <v>0</v>
      </c>
      <c r="AB656" s="231">
        <f>IF(ISNA(VLOOKUP($A656,'Spring 2023 PVI'!$B$3:$AF$219,28,FALSE)),0,(VLOOKUP($A656,'Spring 2023 PVI'!$B$3:$AF$219,28,FALSE)))</f>
        <v>0</v>
      </c>
      <c r="AC656" s="231">
        <f>IF(ISNA(VLOOKUP($A656,'Spring 2023 PVI'!$B$3:$AF$219,28,FALSE)),0,(VLOOKUP($A656,'Spring 2023 PVI'!$B$3:$AF$219,28,FALSE)))</f>
        <v>0</v>
      </c>
      <c r="AD656" s="384">
        <f t="shared" si="253"/>
        <v>0</v>
      </c>
      <c r="AE656" s="403">
        <v>15</v>
      </c>
      <c r="AF656" s="403">
        <v>135</v>
      </c>
      <c r="AG656" s="403">
        <v>150</v>
      </c>
      <c r="AH656" s="384">
        <f t="shared" si="260"/>
        <v>347.7</v>
      </c>
      <c r="AI656" s="384">
        <f t="shared" si="261"/>
        <v>1487.7</v>
      </c>
      <c r="AJ656" s="384">
        <f t="shared" si="262"/>
        <v>456</v>
      </c>
      <c r="AK656" s="384">
        <f t="shared" si="254"/>
        <v>2291.4</v>
      </c>
      <c r="AL656" s="403">
        <f>IF(ISNA(VLOOKUP($A656,'Spring 2023 PVI'!$B666:$AD666,29,FALSE)),0,(VLOOKUP($A656,'Spring 2023 PVI'!$B666:$AD666,29,FALSE)))</f>
        <v>0</v>
      </c>
      <c r="AM656" s="403">
        <f>IF(ISNA(VLOOKUP($A656,'Spring 2023 PVI'!$B666:$AZ666,30,FALSE)),0,(VLOOKUP($A656,'Spring 2023 PVI'!$B666:$AZ666,30,FALSE)))</f>
        <v>0</v>
      </c>
      <c r="AN656" s="402">
        <f t="shared" si="255"/>
        <v>0</v>
      </c>
      <c r="AO656" s="404">
        <f t="shared" si="256"/>
        <v>0</v>
      </c>
      <c r="AP656" s="384">
        <f t="shared" si="257"/>
        <v>2291.4</v>
      </c>
      <c r="AQ656" s="403"/>
      <c r="AR656" s="403" t="e">
        <f>VLOOKUP($A656,'Data EYFSS Indica'!$C:$AQ,27,0)</f>
        <v>#N/A</v>
      </c>
      <c r="AS656" s="403" t="e">
        <f>VLOOKUP($A656,'Data EYFSS Indica'!$C:$AQ,28,0)</f>
        <v>#N/A</v>
      </c>
      <c r="AT656" s="409" t="e">
        <f t="shared" si="258"/>
        <v>#N/A</v>
      </c>
      <c r="AU656" s="409" t="e">
        <f>(VLOOKUP($A656,'Data EYFSS Indica'!$C:$AQ,24,0))/3.2*AU$3</f>
        <v>#N/A</v>
      </c>
      <c r="AV656" s="413" t="e">
        <f t="shared" si="259"/>
        <v>#N/A</v>
      </c>
      <c r="AW656" s="410" t="e">
        <f t="shared" si="249"/>
        <v>#N/A</v>
      </c>
      <c r="AX656" s="410" t="e">
        <f t="shared" si="250"/>
        <v>#N/A</v>
      </c>
      <c r="AY656" s="410" t="e">
        <f t="shared" si="251"/>
        <v>#N/A</v>
      </c>
      <c r="AZ656" s="642">
        <f>(SUMIF('Spring 2023 School'!B:B,Budget!A656,'Spring 2023 School'!AG:AG)+SUMIF('Summer 2023 School'!B:B,Budget!A656,'Summer 2023 School'!AG:AG)+SUMIF('Autumn 2023 School'!B:B,Budget!A656,'Autumn 2023 School'!AG:AG))</f>
        <v>5</v>
      </c>
      <c r="BA656" s="410">
        <f t="shared" si="252"/>
        <v>4550</v>
      </c>
      <c r="BI656">
        <f t="shared" si="246"/>
        <v>225</v>
      </c>
      <c r="BJ656">
        <f t="shared" si="247"/>
        <v>2025</v>
      </c>
      <c r="BK656">
        <f t="shared" si="248"/>
        <v>2250</v>
      </c>
    </row>
    <row r="657" spans="1:63" x14ac:dyDescent="0.35">
      <c r="A657" s="231">
        <v>52324</v>
      </c>
      <c r="B657" t="s">
        <v>757</v>
      </c>
      <c r="C657" s="231">
        <f>IF(ISNA(VLOOKUP($A657,'Spring 2023 PVI'!$B$3:$AF$220,6,FALSE)),0,(VLOOKUP($A657,'Spring 2023 PVI'!$B$3:$AF$220,6,FALSE)))</f>
        <v>0</v>
      </c>
      <c r="D657" s="231">
        <f>IF(ISNA(VLOOKUP($A657,'Summer 2023 PVI'!$B$2:$AF$217,6,FALSE)),0,(VLOOKUP($A657,'Summer 2023 PVI'!$B$2:$AF$217,6,FALSE)))</f>
        <v>0</v>
      </c>
      <c r="E657" s="231">
        <f>IF(ISNA(VLOOKUP($A657,'Autumn 2023 PVI'!$B$2:$AH$214,6,FALSE)),0,(VLOOKUP($A657,'Autumn 2023 PVI'!$B$2:$AH$214,6,FALSE)))</f>
        <v>0</v>
      </c>
      <c r="F657" s="231">
        <f>IF(ISNA(VLOOKUP($A657,'Spring 2023 PVI'!$B$3:$AF$219,9,FALSE)),0,(VLOOKUP($A657,'Spring 2023 PVI'!$B$3:$AF$219,8,FALSE)))</f>
        <v>0</v>
      </c>
      <c r="G657" s="231">
        <f>IF(ISNA(VLOOKUP($A657,'Summer 2023 PVI'!$B$2:$AF$216,9,FALSE)),0,(VLOOKUP($A657,'Summer 2023 PVI'!$B$2:$AF$216,8,FALSE)))</f>
        <v>0</v>
      </c>
      <c r="H657" s="231">
        <f>IF(ISNA(VLOOKUP($A657,'Autumn 2023 PVI'!$B$2:$AH$214,9,FALSE)),0,(VLOOKUP($A657,'Autumn 2023 PVI'!$B$2:$AH$214,9,FALSE)))</f>
        <v>0</v>
      </c>
      <c r="I657" s="231">
        <f>IF(ISNA(VLOOKUP($A657,'Spring 2023 PVI'!$B$3:$AF$219,13,FALSE)),0,(VLOOKUP($A657,'Spring 2023 PVI'!$B$3:$AF$219,13,FALSE)))</f>
        <v>0</v>
      </c>
      <c r="J657" s="231">
        <f>IF(ISNA(VLOOKUP($A657,'Summer 2023 PVI'!$B$2:$AF$216,13,FALSE)),0,(VLOOKUP($A657,'Summer 2023 PVI'!$B$2:$AF$216,13,FALSE)))</f>
        <v>0</v>
      </c>
      <c r="K657" s="231">
        <f>IF(ISNA(VLOOKUP($A657,'Autumn 2023 PVI'!$B$2:$AH$214,13,FALSE)),0,(VLOOKUP($A657,'Autumn 2023 PVI'!$B$2:$AH$214,13,FALSE)))</f>
        <v>0</v>
      </c>
      <c r="L657" s="231">
        <f>IF(ISNA(VLOOKUP($A657,'Spring 2023 PVI'!$B$3:$AF$219,16,FALSE)),0,(VLOOKUP($A657,'Spring 2023 PVI'!$B$3:$AF$219,16,FALSE)))</f>
        <v>0</v>
      </c>
      <c r="M657" s="231">
        <f>IF(ISNA(VLOOKUP($A657,'Summer 2023 PVI'!$B$2:$AF$216,16,FALSE)),0,(VLOOKUP($A657,'Summer 2023 PVI'!$B$2:$AF$216,16,FALSE)))</f>
        <v>0</v>
      </c>
      <c r="N657" s="231">
        <f>IF(ISNA(VLOOKUP($A657,'Autumn 2023 PVI'!$B$2:$AH$214,16,FALSE)),0,(VLOOKUP($A657,'Autumn 2023 PVI'!$B$2:$AH$214,16,FALSE)))</f>
        <v>0</v>
      </c>
      <c r="O657" s="231">
        <f>IF(ISNA(VLOOKUP($A657,'Spring 2023 PVI'!$B$3:$AF$219,3,FALSE)),0,(VLOOKUP($A657,'Spring 2023 PVI'!$B$3:$AF$219,3,FALSE)))</f>
        <v>0</v>
      </c>
      <c r="P657" s="231">
        <f>IF(ISNA(VLOOKUP($A657,'Summer 2023 PVI'!$B$3:$AF$216,3,FALSE)),0,(VLOOKUP($A657,'Summer 2023 PVI'!$B$2:$AF$216,3,FALSE)))</f>
        <v>0</v>
      </c>
      <c r="Q657" s="231">
        <f>IF(ISNA(VLOOKUP($A657,'Autumn 2023 PVI'!$B$2:$AF$214,3,FALSE)),0,(VLOOKUP($A657,'Autumn 2023 PVI'!$B$2:$AF$214,3,FALSE)))</f>
        <v>0</v>
      </c>
      <c r="R657" s="231">
        <f>IF(ISNA(VLOOKUP($A657,'Spring 2023 PVI'!$B$3:$AF$219,10,FALSE)),0,(VLOOKUP($A657,'Spring 2023 PVI'!$B$3:$AF$219,10,FALSE)))</f>
        <v>0</v>
      </c>
      <c r="S657" s="231">
        <f>IF(ISNA(VLOOKUP($A657,'Summer 2023 PVI'!$B$2:$AF$216,10,FALSE)),0,(VLOOKUP($A657,'Summer 2023 PVI'!$B$2:$AF$216,10,FALSE)))</f>
        <v>0</v>
      </c>
      <c r="T657" s="231">
        <f>IF(ISNA(VLOOKUP($A657,'Autumn 2023 PVI'!$B$2:$AH$214,10,FALSE)),0,(VLOOKUP($A657,'Autumn 2023 PVI'!$B$2:$AH$214,10,FALSE)))</f>
        <v>0</v>
      </c>
      <c r="U657" s="231">
        <f>IF(ISNA(VLOOKUP($A657,'Spring 2023 PVI'!$B$3:$AF$219,26,FALSE)),0,(VLOOKUP($A657,'Spring 2023 PVI'!$B$3:$AF$219,26,FALSE)))</f>
        <v>0</v>
      </c>
      <c r="V657" s="231">
        <f>IF(ISNA(VLOOKUP($A657,'Spring 2023 PVI'!$B$3:$AF$219,26,FALSE)),0,(VLOOKUP($A657,'Spring 2023 PVI'!$B$3:$AF$219,26,FALSE)))</f>
        <v>0</v>
      </c>
      <c r="W657" s="231">
        <f>IF(ISNA(VLOOKUP($A657,'Spring 2023 PVI'!$B$3:$AF$219,26,FALSE)),0,(VLOOKUP($A657,'Spring 2023 PVI'!$B$3:$AF$219,26,FALSE)))</f>
        <v>0</v>
      </c>
      <c r="X657" s="231">
        <f>IF(ISNA(VLOOKUP($A657,'Spring 2023 PVI'!$B$3:$AF$219,27,FALSE)),0,(VLOOKUP($A657,'Spring 2023 PVI'!$B$3:$AF$219,27,FALSE)))</f>
        <v>0</v>
      </c>
      <c r="Y657" s="231">
        <f>IF(ISNA(VLOOKUP($A657,'Spring 2023 PVI'!$B$3:$AF$219,27,FALSE)),0,(VLOOKUP($A657,'Spring 2023 PVI'!$B$3:$AF$219,27,FALSE)))</f>
        <v>0</v>
      </c>
      <c r="Z657" s="231">
        <f>IF(ISNA(VLOOKUP($A657,'Spring 2023 PVI'!$B$3:$AF$219,27,FALSE)),0,(VLOOKUP($A657,'Spring 2023 PVI'!$B$3:$AF$219,27,FALSE)))</f>
        <v>0</v>
      </c>
      <c r="AA657" s="231">
        <f>IF(ISNA(VLOOKUP($A657,'Spring 2023 PVI'!$B$3:$AF$219,28,FALSE)),0,(VLOOKUP($A657,'Spring 2023 PVI'!$B$3:$AF$219,28,FALSE)))</f>
        <v>0</v>
      </c>
      <c r="AB657" s="231">
        <f>IF(ISNA(VLOOKUP($A657,'Spring 2023 PVI'!$B$3:$AF$219,28,FALSE)),0,(VLOOKUP($A657,'Spring 2023 PVI'!$B$3:$AF$219,28,FALSE)))</f>
        <v>0</v>
      </c>
      <c r="AC657" s="231">
        <f>IF(ISNA(VLOOKUP($A657,'Spring 2023 PVI'!$B$3:$AF$219,28,FALSE)),0,(VLOOKUP($A657,'Spring 2023 PVI'!$B$3:$AF$219,28,FALSE)))</f>
        <v>0</v>
      </c>
      <c r="AD657" s="384">
        <f t="shared" si="253"/>
        <v>0</v>
      </c>
      <c r="AE657" s="403">
        <v>15</v>
      </c>
      <c r="AF657" s="403">
        <v>0</v>
      </c>
      <c r="AG657" s="403">
        <v>420</v>
      </c>
      <c r="AH657" s="384">
        <f t="shared" si="260"/>
        <v>347.7</v>
      </c>
      <c r="AI657" s="384">
        <f t="shared" si="261"/>
        <v>0</v>
      </c>
      <c r="AJ657" s="384">
        <f t="shared" si="262"/>
        <v>1276.8</v>
      </c>
      <c r="AK657" s="384">
        <f t="shared" si="254"/>
        <v>1624.5</v>
      </c>
      <c r="AL657" s="403">
        <f>IF(ISNA(VLOOKUP($A657,'Spring 2023 PVI'!$B667:$AD667,29,FALSE)),0,(VLOOKUP($A657,'Spring 2023 PVI'!$B667:$AD667,29,FALSE)))</f>
        <v>0</v>
      </c>
      <c r="AM657" s="403">
        <f>IF(ISNA(VLOOKUP($A657,'Spring 2023 PVI'!$B667:$AZ667,30,FALSE)),0,(VLOOKUP($A657,'Spring 2023 PVI'!$B667:$AZ667,30,FALSE)))</f>
        <v>0</v>
      </c>
      <c r="AN657" s="402">
        <f t="shared" si="255"/>
        <v>0</v>
      </c>
      <c r="AO657" s="404">
        <f t="shared" si="256"/>
        <v>0</v>
      </c>
      <c r="AP657" s="384">
        <f t="shared" si="257"/>
        <v>1624.5</v>
      </c>
      <c r="AQ657" s="403"/>
      <c r="AR657" s="403" t="e">
        <f>VLOOKUP($A657,'Data EYFSS Indica'!$C:$AQ,27,0)</f>
        <v>#N/A</v>
      </c>
      <c r="AS657" s="403" t="e">
        <f>VLOOKUP($A657,'Data EYFSS Indica'!$C:$AQ,28,0)</f>
        <v>#N/A</v>
      </c>
      <c r="AT657" s="409" t="e">
        <f t="shared" si="258"/>
        <v>#N/A</v>
      </c>
      <c r="AU657" s="409" t="e">
        <f>(VLOOKUP($A657,'Data EYFSS Indica'!$C:$AQ,24,0))/3.2*AU$3</f>
        <v>#N/A</v>
      </c>
      <c r="AV657" s="413" t="e">
        <f t="shared" si="259"/>
        <v>#N/A</v>
      </c>
      <c r="AW657" s="410" t="e">
        <f t="shared" si="249"/>
        <v>#N/A</v>
      </c>
      <c r="AX657" s="410" t="e">
        <f t="shared" si="250"/>
        <v>#N/A</v>
      </c>
      <c r="AY657" s="410" t="e">
        <f t="shared" si="251"/>
        <v>#N/A</v>
      </c>
      <c r="AZ657" s="642">
        <f>(SUMIF('Spring 2023 School'!B:B,Budget!A657,'Spring 2023 School'!AG:AG)+SUMIF('Summer 2023 School'!B:B,Budget!A657,'Summer 2023 School'!AG:AG)+SUMIF('Autumn 2023 School'!B:B,Budget!A657,'Autumn 2023 School'!AG:AG))</f>
        <v>2</v>
      </c>
      <c r="BA657" s="410">
        <f t="shared" si="252"/>
        <v>1820</v>
      </c>
      <c r="BI657">
        <f t="shared" si="246"/>
        <v>225</v>
      </c>
      <c r="BJ657">
        <f t="shared" si="247"/>
        <v>0</v>
      </c>
      <c r="BK657">
        <f t="shared" si="248"/>
        <v>6300</v>
      </c>
    </row>
    <row r="658" spans="1:63" x14ac:dyDescent="0.35">
      <c r="A658" s="231">
        <v>52330</v>
      </c>
      <c r="B658" t="s">
        <v>758</v>
      </c>
      <c r="C658" s="231">
        <f>IF(ISNA(VLOOKUP($A658,'Spring 2023 PVI'!$B$3:$AF$220,6,FALSE)),0,(VLOOKUP($A658,'Spring 2023 PVI'!$B$3:$AF$220,6,FALSE)))</f>
        <v>0</v>
      </c>
      <c r="D658" s="231">
        <f>IF(ISNA(VLOOKUP($A658,'Summer 2023 PVI'!$B$2:$AF$217,6,FALSE)),0,(VLOOKUP($A658,'Summer 2023 PVI'!$B$2:$AF$217,6,FALSE)))</f>
        <v>0</v>
      </c>
      <c r="E658" s="231">
        <f>IF(ISNA(VLOOKUP($A658,'Autumn 2023 PVI'!$B$2:$AH$214,6,FALSE)),0,(VLOOKUP($A658,'Autumn 2023 PVI'!$B$2:$AH$214,6,FALSE)))</f>
        <v>0</v>
      </c>
      <c r="F658" s="231">
        <f>IF(ISNA(VLOOKUP($A658,'Spring 2023 PVI'!$B$3:$AF$219,9,FALSE)),0,(VLOOKUP($A658,'Spring 2023 PVI'!$B$3:$AF$219,8,FALSE)))</f>
        <v>0</v>
      </c>
      <c r="G658" s="231">
        <f>IF(ISNA(VLOOKUP($A658,'Summer 2023 PVI'!$B$2:$AF$216,9,FALSE)),0,(VLOOKUP($A658,'Summer 2023 PVI'!$B$2:$AF$216,8,FALSE)))</f>
        <v>0</v>
      </c>
      <c r="H658" s="231">
        <f>IF(ISNA(VLOOKUP($A658,'Autumn 2023 PVI'!$B$2:$AH$214,9,FALSE)),0,(VLOOKUP($A658,'Autumn 2023 PVI'!$B$2:$AH$214,9,FALSE)))</f>
        <v>0</v>
      </c>
      <c r="I658" s="231">
        <f>IF(ISNA(VLOOKUP($A658,'Spring 2023 PVI'!$B$3:$AF$219,13,FALSE)),0,(VLOOKUP($A658,'Spring 2023 PVI'!$B$3:$AF$219,13,FALSE)))</f>
        <v>0</v>
      </c>
      <c r="J658" s="231">
        <f>IF(ISNA(VLOOKUP($A658,'Summer 2023 PVI'!$B$2:$AF$216,13,FALSE)),0,(VLOOKUP($A658,'Summer 2023 PVI'!$B$2:$AF$216,13,FALSE)))</f>
        <v>0</v>
      </c>
      <c r="K658" s="231">
        <f>IF(ISNA(VLOOKUP($A658,'Autumn 2023 PVI'!$B$2:$AH$214,13,FALSE)),0,(VLOOKUP($A658,'Autumn 2023 PVI'!$B$2:$AH$214,13,FALSE)))</f>
        <v>0</v>
      </c>
      <c r="L658" s="231">
        <f>IF(ISNA(VLOOKUP($A658,'Spring 2023 PVI'!$B$3:$AF$219,16,FALSE)),0,(VLOOKUP($A658,'Spring 2023 PVI'!$B$3:$AF$219,16,FALSE)))</f>
        <v>0</v>
      </c>
      <c r="M658" s="231">
        <f>IF(ISNA(VLOOKUP($A658,'Summer 2023 PVI'!$B$2:$AF$216,16,FALSE)),0,(VLOOKUP($A658,'Summer 2023 PVI'!$B$2:$AF$216,16,FALSE)))</f>
        <v>0</v>
      </c>
      <c r="N658" s="231">
        <f>IF(ISNA(VLOOKUP($A658,'Autumn 2023 PVI'!$B$2:$AH$214,16,FALSE)),0,(VLOOKUP($A658,'Autumn 2023 PVI'!$B$2:$AH$214,16,FALSE)))</f>
        <v>0</v>
      </c>
      <c r="O658" s="231">
        <f>IF(ISNA(VLOOKUP($A658,'Spring 2023 PVI'!$B$3:$AF$219,3,FALSE)),0,(VLOOKUP($A658,'Spring 2023 PVI'!$B$3:$AF$219,3,FALSE)))</f>
        <v>0</v>
      </c>
      <c r="P658" s="231">
        <f>IF(ISNA(VLOOKUP($A658,'Summer 2023 PVI'!$B$3:$AF$216,3,FALSE)),0,(VLOOKUP($A658,'Summer 2023 PVI'!$B$2:$AF$216,3,FALSE)))</f>
        <v>0</v>
      </c>
      <c r="Q658" s="231">
        <f>IF(ISNA(VLOOKUP($A658,'Autumn 2023 PVI'!$B$2:$AF$214,3,FALSE)),0,(VLOOKUP($A658,'Autumn 2023 PVI'!$B$2:$AF$214,3,FALSE)))</f>
        <v>0</v>
      </c>
      <c r="R658" s="231">
        <f>IF(ISNA(VLOOKUP($A658,'Spring 2023 PVI'!$B$3:$AF$219,10,FALSE)),0,(VLOOKUP($A658,'Spring 2023 PVI'!$B$3:$AF$219,10,FALSE)))</f>
        <v>0</v>
      </c>
      <c r="S658" s="231">
        <f>IF(ISNA(VLOOKUP($A658,'Summer 2023 PVI'!$B$2:$AF$216,10,FALSE)),0,(VLOOKUP($A658,'Summer 2023 PVI'!$B$2:$AF$216,10,FALSE)))</f>
        <v>0</v>
      </c>
      <c r="T658" s="231">
        <f>IF(ISNA(VLOOKUP($A658,'Autumn 2023 PVI'!$B$2:$AH$214,10,FALSE)),0,(VLOOKUP($A658,'Autumn 2023 PVI'!$B$2:$AH$214,10,FALSE)))</f>
        <v>0</v>
      </c>
      <c r="U658" s="231">
        <f>IF(ISNA(VLOOKUP($A658,'Spring 2023 PVI'!$B$3:$AF$219,26,FALSE)),0,(VLOOKUP($A658,'Spring 2023 PVI'!$B$3:$AF$219,26,FALSE)))</f>
        <v>0</v>
      </c>
      <c r="V658" s="231">
        <f>IF(ISNA(VLOOKUP($A658,'Spring 2023 PVI'!$B$3:$AF$219,26,FALSE)),0,(VLOOKUP($A658,'Spring 2023 PVI'!$B$3:$AF$219,26,FALSE)))</f>
        <v>0</v>
      </c>
      <c r="W658" s="231">
        <f>IF(ISNA(VLOOKUP($A658,'Spring 2023 PVI'!$B$3:$AF$219,26,FALSE)),0,(VLOOKUP($A658,'Spring 2023 PVI'!$B$3:$AF$219,26,FALSE)))</f>
        <v>0</v>
      </c>
      <c r="X658" s="231">
        <f>IF(ISNA(VLOOKUP($A658,'Spring 2023 PVI'!$B$3:$AF$219,27,FALSE)),0,(VLOOKUP($A658,'Spring 2023 PVI'!$B$3:$AF$219,27,FALSE)))</f>
        <v>0</v>
      </c>
      <c r="Y658" s="231">
        <f>IF(ISNA(VLOOKUP($A658,'Spring 2023 PVI'!$B$3:$AF$219,27,FALSE)),0,(VLOOKUP($A658,'Spring 2023 PVI'!$B$3:$AF$219,27,FALSE)))</f>
        <v>0</v>
      </c>
      <c r="Z658" s="231">
        <f>IF(ISNA(VLOOKUP($A658,'Spring 2023 PVI'!$B$3:$AF$219,27,FALSE)),0,(VLOOKUP($A658,'Spring 2023 PVI'!$B$3:$AF$219,27,FALSE)))</f>
        <v>0</v>
      </c>
      <c r="AA658" s="231">
        <f>IF(ISNA(VLOOKUP($A658,'Spring 2023 PVI'!$B$3:$AF$219,28,FALSE)),0,(VLOOKUP($A658,'Spring 2023 PVI'!$B$3:$AF$219,28,FALSE)))</f>
        <v>0</v>
      </c>
      <c r="AB658" s="231">
        <f>IF(ISNA(VLOOKUP($A658,'Spring 2023 PVI'!$B$3:$AF$219,28,FALSE)),0,(VLOOKUP($A658,'Spring 2023 PVI'!$B$3:$AF$219,28,FALSE)))</f>
        <v>0</v>
      </c>
      <c r="AC658" s="231">
        <f>IF(ISNA(VLOOKUP($A658,'Spring 2023 PVI'!$B$3:$AF$219,28,FALSE)),0,(VLOOKUP($A658,'Spring 2023 PVI'!$B$3:$AF$219,28,FALSE)))</f>
        <v>0</v>
      </c>
      <c r="AD658" s="384">
        <f t="shared" si="253"/>
        <v>0</v>
      </c>
      <c r="AE658" s="403">
        <v>240</v>
      </c>
      <c r="AF658" s="403">
        <v>30</v>
      </c>
      <c r="AG658" s="403">
        <v>60</v>
      </c>
      <c r="AH658" s="384">
        <f t="shared" si="260"/>
        <v>5563.2</v>
      </c>
      <c r="AI658" s="384">
        <f t="shared" si="261"/>
        <v>330.59999999999997</v>
      </c>
      <c r="AJ658" s="384">
        <f t="shared" si="262"/>
        <v>182.4</v>
      </c>
      <c r="AK658" s="384">
        <f t="shared" si="254"/>
        <v>6076.2</v>
      </c>
      <c r="AL658" s="403">
        <f>IF(ISNA(VLOOKUP($A658,'Spring 2023 PVI'!$B668:$AD668,29,FALSE)),0,(VLOOKUP($A658,'Spring 2023 PVI'!$B668:$AD668,29,FALSE)))</f>
        <v>0</v>
      </c>
      <c r="AM658" s="403">
        <f>IF(ISNA(VLOOKUP($A658,'Spring 2023 PVI'!$B668:$AZ668,30,FALSE)),0,(VLOOKUP($A658,'Spring 2023 PVI'!$B668:$AZ668,30,FALSE)))</f>
        <v>0</v>
      </c>
      <c r="AN658" s="402">
        <f t="shared" si="255"/>
        <v>0</v>
      </c>
      <c r="AO658" s="404">
        <f t="shared" si="256"/>
        <v>0</v>
      </c>
      <c r="AP658" s="384">
        <f t="shared" si="257"/>
        <v>6076.2</v>
      </c>
      <c r="AQ658" s="403"/>
      <c r="AR658" s="403" t="e">
        <f>VLOOKUP($A658,'Data EYFSS Indica'!$C:$AQ,27,0)</f>
        <v>#N/A</v>
      </c>
      <c r="AS658" s="403" t="e">
        <f>VLOOKUP($A658,'Data EYFSS Indica'!$C:$AQ,28,0)</f>
        <v>#N/A</v>
      </c>
      <c r="AT658" s="409" t="e">
        <f t="shared" si="258"/>
        <v>#N/A</v>
      </c>
      <c r="AU658" s="409" t="e">
        <f>(VLOOKUP($A658,'Data EYFSS Indica'!$C:$AQ,24,0))/3.2*AU$3</f>
        <v>#N/A</v>
      </c>
      <c r="AV658" s="413" t="e">
        <f t="shared" si="259"/>
        <v>#N/A</v>
      </c>
      <c r="AW658" s="410" t="e">
        <f t="shared" si="249"/>
        <v>#N/A</v>
      </c>
      <c r="AX658" s="410" t="e">
        <f t="shared" si="250"/>
        <v>#N/A</v>
      </c>
      <c r="AY658" s="410" t="e">
        <f t="shared" si="251"/>
        <v>#N/A</v>
      </c>
      <c r="AZ658" s="642">
        <f>(SUMIF('Spring 2023 School'!B:B,Budget!A658,'Spring 2023 School'!AG:AG)+SUMIF('Summer 2023 School'!B:B,Budget!A658,'Summer 2023 School'!AG:AG)+SUMIF('Autumn 2023 School'!B:B,Budget!A658,'Autumn 2023 School'!AG:AG))</f>
        <v>3</v>
      </c>
      <c r="BA658" s="410">
        <f t="shared" si="252"/>
        <v>2730</v>
      </c>
      <c r="BI658">
        <f t="shared" si="246"/>
        <v>3600</v>
      </c>
      <c r="BJ658">
        <f t="shared" si="247"/>
        <v>450</v>
      </c>
      <c r="BK658">
        <f t="shared" si="248"/>
        <v>900</v>
      </c>
    </row>
    <row r="659" spans="1:63" x14ac:dyDescent="0.35">
      <c r="A659" s="231">
        <v>52334</v>
      </c>
      <c r="B659" t="s">
        <v>759</v>
      </c>
      <c r="C659" s="231">
        <f>IF(ISNA(VLOOKUP($A659,'Spring 2023 PVI'!$B$3:$AF$220,6,FALSE)),0,(VLOOKUP($A659,'Spring 2023 PVI'!$B$3:$AF$220,6,FALSE)))</f>
        <v>0</v>
      </c>
      <c r="D659" s="231">
        <f>IF(ISNA(VLOOKUP($A659,'Summer 2023 PVI'!$B$2:$AF$217,6,FALSE)),0,(VLOOKUP($A659,'Summer 2023 PVI'!$B$2:$AF$217,6,FALSE)))</f>
        <v>0</v>
      </c>
      <c r="E659" s="231">
        <f>IF(ISNA(VLOOKUP($A659,'Autumn 2023 PVI'!$B$2:$AH$214,6,FALSE)),0,(VLOOKUP($A659,'Autumn 2023 PVI'!$B$2:$AH$214,6,FALSE)))</f>
        <v>0</v>
      </c>
      <c r="F659" s="231">
        <f>IF(ISNA(VLOOKUP($A659,'Spring 2023 PVI'!$B$3:$AF$219,9,FALSE)),0,(VLOOKUP($A659,'Spring 2023 PVI'!$B$3:$AF$219,8,FALSE)))</f>
        <v>0</v>
      </c>
      <c r="G659" s="231">
        <f>IF(ISNA(VLOOKUP($A659,'Summer 2023 PVI'!$B$2:$AF$216,9,FALSE)),0,(VLOOKUP($A659,'Summer 2023 PVI'!$B$2:$AF$216,8,FALSE)))</f>
        <v>0</v>
      </c>
      <c r="H659" s="231">
        <f>IF(ISNA(VLOOKUP($A659,'Autumn 2023 PVI'!$B$2:$AH$214,9,FALSE)),0,(VLOOKUP($A659,'Autumn 2023 PVI'!$B$2:$AH$214,9,FALSE)))</f>
        <v>0</v>
      </c>
      <c r="I659" s="231">
        <f>IF(ISNA(VLOOKUP($A659,'Spring 2023 PVI'!$B$3:$AF$219,13,FALSE)),0,(VLOOKUP($A659,'Spring 2023 PVI'!$B$3:$AF$219,13,FALSE)))</f>
        <v>0</v>
      </c>
      <c r="J659" s="231">
        <f>IF(ISNA(VLOOKUP($A659,'Summer 2023 PVI'!$B$2:$AF$216,13,FALSE)),0,(VLOOKUP($A659,'Summer 2023 PVI'!$B$2:$AF$216,13,FALSE)))</f>
        <v>0</v>
      </c>
      <c r="K659" s="231">
        <f>IF(ISNA(VLOOKUP($A659,'Autumn 2023 PVI'!$B$2:$AH$214,13,FALSE)),0,(VLOOKUP($A659,'Autumn 2023 PVI'!$B$2:$AH$214,13,FALSE)))</f>
        <v>0</v>
      </c>
      <c r="L659" s="231">
        <f>IF(ISNA(VLOOKUP($A659,'Spring 2023 PVI'!$B$3:$AF$219,16,FALSE)),0,(VLOOKUP($A659,'Spring 2023 PVI'!$B$3:$AF$219,16,FALSE)))</f>
        <v>0</v>
      </c>
      <c r="M659" s="231">
        <f>IF(ISNA(VLOOKUP($A659,'Summer 2023 PVI'!$B$2:$AF$216,16,FALSE)),0,(VLOOKUP($A659,'Summer 2023 PVI'!$B$2:$AF$216,16,FALSE)))</f>
        <v>0</v>
      </c>
      <c r="N659" s="231">
        <f>IF(ISNA(VLOOKUP($A659,'Autumn 2023 PVI'!$B$2:$AH$214,16,FALSE)),0,(VLOOKUP($A659,'Autumn 2023 PVI'!$B$2:$AH$214,16,FALSE)))</f>
        <v>0</v>
      </c>
      <c r="O659" s="231">
        <f>IF(ISNA(VLOOKUP($A659,'Spring 2023 PVI'!$B$3:$AF$219,3,FALSE)),0,(VLOOKUP($A659,'Spring 2023 PVI'!$B$3:$AF$219,3,FALSE)))</f>
        <v>0</v>
      </c>
      <c r="P659" s="231">
        <f>IF(ISNA(VLOOKUP($A659,'Summer 2023 PVI'!$B$3:$AF$216,3,FALSE)),0,(VLOOKUP($A659,'Summer 2023 PVI'!$B$2:$AF$216,3,FALSE)))</f>
        <v>0</v>
      </c>
      <c r="Q659" s="231">
        <f>IF(ISNA(VLOOKUP($A659,'Autumn 2023 PVI'!$B$2:$AF$214,3,FALSE)),0,(VLOOKUP($A659,'Autumn 2023 PVI'!$B$2:$AF$214,3,FALSE)))</f>
        <v>0</v>
      </c>
      <c r="R659" s="231">
        <f>IF(ISNA(VLOOKUP($A659,'Spring 2023 PVI'!$B$3:$AF$219,10,FALSE)),0,(VLOOKUP($A659,'Spring 2023 PVI'!$B$3:$AF$219,10,FALSE)))</f>
        <v>0</v>
      </c>
      <c r="S659" s="231">
        <f>IF(ISNA(VLOOKUP($A659,'Summer 2023 PVI'!$B$2:$AF$216,10,FALSE)),0,(VLOOKUP($A659,'Summer 2023 PVI'!$B$2:$AF$216,10,FALSE)))</f>
        <v>0</v>
      </c>
      <c r="T659" s="231">
        <f>IF(ISNA(VLOOKUP($A659,'Autumn 2023 PVI'!$B$2:$AH$214,10,FALSE)),0,(VLOOKUP($A659,'Autumn 2023 PVI'!$B$2:$AH$214,10,FALSE)))</f>
        <v>0</v>
      </c>
      <c r="U659" s="231">
        <f>IF(ISNA(VLOOKUP($A659,'Spring 2023 PVI'!$B$3:$AF$219,26,FALSE)),0,(VLOOKUP($A659,'Spring 2023 PVI'!$B$3:$AF$219,26,FALSE)))</f>
        <v>0</v>
      </c>
      <c r="V659" s="231">
        <f>IF(ISNA(VLOOKUP($A659,'Spring 2023 PVI'!$B$3:$AF$219,26,FALSE)),0,(VLOOKUP($A659,'Spring 2023 PVI'!$B$3:$AF$219,26,FALSE)))</f>
        <v>0</v>
      </c>
      <c r="W659" s="231">
        <f>IF(ISNA(VLOOKUP($A659,'Spring 2023 PVI'!$B$3:$AF$219,26,FALSE)),0,(VLOOKUP($A659,'Spring 2023 PVI'!$B$3:$AF$219,26,FALSE)))</f>
        <v>0</v>
      </c>
      <c r="X659" s="231">
        <f>IF(ISNA(VLOOKUP($A659,'Spring 2023 PVI'!$B$3:$AF$219,27,FALSE)),0,(VLOOKUP($A659,'Spring 2023 PVI'!$B$3:$AF$219,27,FALSE)))</f>
        <v>0</v>
      </c>
      <c r="Y659" s="231">
        <f>IF(ISNA(VLOOKUP($A659,'Spring 2023 PVI'!$B$3:$AF$219,27,FALSE)),0,(VLOOKUP($A659,'Spring 2023 PVI'!$B$3:$AF$219,27,FALSE)))</f>
        <v>0</v>
      </c>
      <c r="Z659" s="231">
        <f>IF(ISNA(VLOOKUP($A659,'Spring 2023 PVI'!$B$3:$AF$219,27,FALSE)),0,(VLOOKUP($A659,'Spring 2023 PVI'!$B$3:$AF$219,27,FALSE)))</f>
        <v>0</v>
      </c>
      <c r="AA659" s="231">
        <f>IF(ISNA(VLOOKUP($A659,'Spring 2023 PVI'!$B$3:$AF$219,28,FALSE)),0,(VLOOKUP($A659,'Spring 2023 PVI'!$B$3:$AF$219,28,FALSE)))</f>
        <v>0</v>
      </c>
      <c r="AB659" s="231">
        <f>IF(ISNA(VLOOKUP($A659,'Spring 2023 PVI'!$B$3:$AF$219,28,FALSE)),0,(VLOOKUP($A659,'Spring 2023 PVI'!$B$3:$AF$219,28,FALSE)))</f>
        <v>0</v>
      </c>
      <c r="AC659" s="231">
        <f>IF(ISNA(VLOOKUP($A659,'Spring 2023 PVI'!$B$3:$AF$219,28,FALSE)),0,(VLOOKUP($A659,'Spring 2023 PVI'!$B$3:$AF$219,28,FALSE)))</f>
        <v>0</v>
      </c>
      <c r="AD659" s="384">
        <f t="shared" si="253"/>
        <v>0</v>
      </c>
      <c r="AE659" s="403">
        <v>30</v>
      </c>
      <c r="AF659" s="403">
        <v>180</v>
      </c>
      <c r="AG659" s="403">
        <v>60</v>
      </c>
      <c r="AH659" s="384">
        <f t="shared" si="260"/>
        <v>695.4</v>
      </c>
      <c r="AI659" s="384">
        <f t="shared" si="261"/>
        <v>1983.6</v>
      </c>
      <c r="AJ659" s="384">
        <f t="shared" si="262"/>
        <v>182.4</v>
      </c>
      <c r="AK659" s="384">
        <f t="shared" si="254"/>
        <v>2861.4</v>
      </c>
      <c r="AL659" s="403">
        <f>IF(ISNA(VLOOKUP($A659,'Spring 2023 PVI'!$B669:$AD669,29,FALSE)),0,(VLOOKUP($A659,'Spring 2023 PVI'!$B669:$AD669,29,FALSE)))</f>
        <v>0</v>
      </c>
      <c r="AM659" s="403">
        <f>IF(ISNA(VLOOKUP($A659,'Spring 2023 PVI'!$B669:$AZ669,30,FALSE)),0,(VLOOKUP($A659,'Spring 2023 PVI'!$B669:$AZ669,30,FALSE)))</f>
        <v>0</v>
      </c>
      <c r="AN659" s="402">
        <f t="shared" si="255"/>
        <v>0</v>
      </c>
      <c r="AO659" s="404">
        <f t="shared" si="256"/>
        <v>0</v>
      </c>
      <c r="AP659" s="384">
        <f t="shared" si="257"/>
        <v>2861.4</v>
      </c>
      <c r="AQ659" s="403"/>
      <c r="AR659" s="403" t="e">
        <f>VLOOKUP($A659,'Data EYFSS Indica'!$C:$AQ,27,0)</f>
        <v>#N/A</v>
      </c>
      <c r="AS659" s="403" t="e">
        <f>VLOOKUP($A659,'Data EYFSS Indica'!$C:$AQ,28,0)</f>
        <v>#N/A</v>
      </c>
      <c r="AT659" s="409" t="e">
        <f t="shared" si="258"/>
        <v>#N/A</v>
      </c>
      <c r="AU659" s="409" t="e">
        <f>(VLOOKUP($A659,'Data EYFSS Indica'!$C:$AQ,24,0))/3.2*AU$3</f>
        <v>#N/A</v>
      </c>
      <c r="AV659" s="413" t="e">
        <f t="shared" si="259"/>
        <v>#N/A</v>
      </c>
      <c r="AW659" s="410" t="e">
        <f t="shared" si="249"/>
        <v>#N/A</v>
      </c>
      <c r="AX659" s="410" t="e">
        <f t="shared" si="250"/>
        <v>#N/A</v>
      </c>
      <c r="AY659" s="410" t="e">
        <f t="shared" si="251"/>
        <v>#N/A</v>
      </c>
      <c r="AZ659" s="642">
        <f>(SUMIF('Spring 2023 School'!B:B,Budget!A659,'Spring 2023 School'!AG:AG)+SUMIF('Summer 2023 School'!B:B,Budget!A659,'Summer 2023 School'!AG:AG)+SUMIF('Autumn 2023 School'!B:B,Budget!A659,'Autumn 2023 School'!AG:AG))</f>
        <v>4</v>
      </c>
      <c r="BA659" s="410">
        <f t="shared" si="252"/>
        <v>3640</v>
      </c>
      <c r="BI659">
        <f t="shared" si="246"/>
        <v>450</v>
      </c>
      <c r="BJ659">
        <f t="shared" si="247"/>
        <v>2700</v>
      </c>
      <c r="BK659">
        <f t="shared" si="248"/>
        <v>900</v>
      </c>
    </row>
    <row r="660" spans="1:63" x14ac:dyDescent="0.35">
      <c r="A660" s="231">
        <v>52357</v>
      </c>
      <c r="B660" t="s">
        <v>801</v>
      </c>
      <c r="C660" s="231">
        <f>IF(ISNA(VLOOKUP($A660,'Spring 2023 PVI'!$B$3:$AF$220,6,FALSE)),0,(VLOOKUP($A660,'Spring 2023 PVI'!$B$3:$AF$220,6,FALSE)))</f>
        <v>0</v>
      </c>
      <c r="D660" s="231">
        <f>IF(ISNA(VLOOKUP($A660,'Summer 2023 PVI'!$B$2:$AF$217,6,FALSE)),0,(VLOOKUP($A660,'Summer 2023 PVI'!$B$2:$AF$217,6,FALSE)))</f>
        <v>0</v>
      </c>
      <c r="E660" s="231">
        <f>IF(ISNA(VLOOKUP($A660,'Autumn 2023 PVI'!$B$2:$AH$214,6,FALSE)),0,(VLOOKUP($A660,'Autumn 2023 PVI'!$B$2:$AH$214,6,FALSE)))</f>
        <v>0</v>
      </c>
      <c r="F660" s="231">
        <f>IF(ISNA(VLOOKUP($A660,'Spring 2023 PVI'!$B$3:$AF$219,9,FALSE)),0,(VLOOKUP($A660,'Spring 2023 PVI'!$B$3:$AF$219,8,FALSE)))</f>
        <v>0</v>
      </c>
      <c r="G660" s="231">
        <f>IF(ISNA(VLOOKUP($A660,'Summer 2023 PVI'!$B$2:$AF$216,9,FALSE)),0,(VLOOKUP($A660,'Summer 2023 PVI'!$B$2:$AF$216,8,FALSE)))</f>
        <v>0</v>
      </c>
      <c r="H660" s="231">
        <f>IF(ISNA(VLOOKUP($A660,'Autumn 2023 PVI'!$B$2:$AH$214,9,FALSE)),0,(VLOOKUP($A660,'Autumn 2023 PVI'!$B$2:$AH$214,9,FALSE)))</f>
        <v>0</v>
      </c>
      <c r="I660" s="231">
        <f>IF(ISNA(VLOOKUP($A660,'Spring 2023 PVI'!$B$3:$AF$219,13,FALSE)),0,(VLOOKUP($A660,'Spring 2023 PVI'!$B$3:$AF$219,13,FALSE)))</f>
        <v>0</v>
      </c>
      <c r="J660" s="231">
        <f>IF(ISNA(VLOOKUP($A660,'Summer 2023 PVI'!$B$2:$AF$216,13,FALSE)),0,(VLOOKUP($A660,'Summer 2023 PVI'!$B$2:$AF$216,13,FALSE)))</f>
        <v>0</v>
      </c>
      <c r="K660" s="231">
        <f>IF(ISNA(VLOOKUP($A660,'Autumn 2023 PVI'!$B$2:$AH$214,13,FALSE)),0,(VLOOKUP($A660,'Autumn 2023 PVI'!$B$2:$AH$214,13,FALSE)))</f>
        <v>0</v>
      </c>
      <c r="L660" s="231">
        <f>IF(ISNA(VLOOKUP($A660,'Spring 2023 PVI'!$B$3:$AF$219,16,FALSE)),0,(VLOOKUP($A660,'Spring 2023 PVI'!$B$3:$AF$219,16,FALSE)))</f>
        <v>0</v>
      </c>
      <c r="M660" s="231">
        <f>IF(ISNA(VLOOKUP($A660,'Summer 2023 PVI'!$B$2:$AF$216,16,FALSE)),0,(VLOOKUP($A660,'Summer 2023 PVI'!$B$2:$AF$216,16,FALSE)))</f>
        <v>0</v>
      </c>
      <c r="N660" s="231">
        <f>IF(ISNA(VLOOKUP($A660,'Autumn 2023 PVI'!$B$2:$AH$214,16,FALSE)),0,(VLOOKUP($A660,'Autumn 2023 PVI'!$B$2:$AH$214,16,FALSE)))</f>
        <v>0</v>
      </c>
      <c r="O660" s="231">
        <f>IF(ISNA(VLOOKUP($A660,'Spring 2023 PVI'!$B$3:$AF$219,3,FALSE)),0,(VLOOKUP($A660,'Spring 2023 PVI'!$B$3:$AF$219,3,FALSE)))</f>
        <v>0</v>
      </c>
      <c r="P660" s="231">
        <f>IF(ISNA(VLOOKUP($A660,'Summer 2023 PVI'!$B$3:$AF$216,3,FALSE)),0,(VLOOKUP($A660,'Summer 2023 PVI'!$B$2:$AF$216,3,FALSE)))</f>
        <v>0</v>
      </c>
      <c r="Q660" s="231">
        <f>IF(ISNA(VLOOKUP($A660,'Autumn 2023 PVI'!$B$2:$AF$214,3,FALSE)),0,(VLOOKUP($A660,'Autumn 2023 PVI'!$B$2:$AF$214,3,FALSE)))</f>
        <v>0</v>
      </c>
      <c r="R660" s="231">
        <f>IF(ISNA(VLOOKUP($A660,'Spring 2023 PVI'!$B$3:$AF$219,10,FALSE)),0,(VLOOKUP($A660,'Spring 2023 PVI'!$B$3:$AF$219,10,FALSE)))</f>
        <v>0</v>
      </c>
      <c r="S660" s="231">
        <f>IF(ISNA(VLOOKUP($A660,'Summer 2023 PVI'!$B$2:$AF$216,10,FALSE)),0,(VLOOKUP($A660,'Summer 2023 PVI'!$B$2:$AF$216,10,FALSE)))</f>
        <v>0</v>
      </c>
      <c r="T660" s="231">
        <f>IF(ISNA(VLOOKUP($A660,'Autumn 2023 PVI'!$B$2:$AH$214,10,FALSE)),0,(VLOOKUP($A660,'Autumn 2023 PVI'!$B$2:$AH$214,10,FALSE)))</f>
        <v>0</v>
      </c>
      <c r="U660" s="231">
        <f>IF(ISNA(VLOOKUP($A660,'Spring 2023 PVI'!$B$3:$AF$219,26,FALSE)),0,(VLOOKUP($A660,'Spring 2023 PVI'!$B$3:$AF$219,26,FALSE)))</f>
        <v>0</v>
      </c>
      <c r="V660" s="231">
        <f>IF(ISNA(VLOOKUP($A660,'Spring 2023 PVI'!$B$3:$AF$219,26,FALSE)),0,(VLOOKUP($A660,'Spring 2023 PVI'!$B$3:$AF$219,26,FALSE)))</f>
        <v>0</v>
      </c>
      <c r="W660" s="231">
        <f>IF(ISNA(VLOOKUP($A660,'Spring 2023 PVI'!$B$3:$AF$219,26,FALSE)),0,(VLOOKUP($A660,'Spring 2023 PVI'!$B$3:$AF$219,26,FALSE)))</f>
        <v>0</v>
      </c>
      <c r="X660" s="231">
        <f>IF(ISNA(VLOOKUP($A660,'Spring 2023 PVI'!$B$3:$AF$219,27,FALSE)),0,(VLOOKUP($A660,'Spring 2023 PVI'!$B$3:$AF$219,27,FALSE)))</f>
        <v>0</v>
      </c>
      <c r="Y660" s="231">
        <f>IF(ISNA(VLOOKUP($A660,'Spring 2023 PVI'!$B$3:$AF$219,27,FALSE)),0,(VLOOKUP($A660,'Spring 2023 PVI'!$B$3:$AF$219,27,FALSE)))</f>
        <v>0</v>
      </c>
      <c r="Z660" s="231">
        <f>IF(ISNA(VLOOKUP($A660,'Spring 2023 PVI'!$B$3:$AF$219,27,FALSE)),0,(VLOOKUP($A660,'Spring 2023 PVI'!$B$3:$AF$219,27,FALSE)))</f>
        <v>0</v>
      </c>
      <c r="AA660" s="231">
        <f>IF(ISNA(VLOOKUP($A660,'Spring 2023 PVI'!$B$3:$AF$219,28,FALSE)),0,(VLOOKUP($A660,'Spring 2023 PVI'!$B$3:$AF$219,28,FALSE)))</f>
        <v>0</v>
      </c>
      <c r="AB660" s="231">
        <f>IF(ISNA(VLOOKUP($A660,'Spring 2023 PVI'!$B$3:$AF$219,28,FALSE)),0,(VLOOKUP($A660,'Spring 2023 PVI'!$B$3:$AF$219,28,FALSE)))</f>
        <v>0</v>
      </c>
      <c r="AC660" s="231">
        <f>IF(ISNA(VLOOKUP($A660,'Spring 2023 PVI'!$B$3:$AF$219,28,FALSE)),0,(VLOOKUP($A660,'Spring 2023 PVI'!$B$3:$AF$219,28,FALSE)))</f>
        <v>0</v>
      </c>
      <c r="AD660" s="384">
        <f t="shared" si="253"/>
        <v>0</v>
      </c>
      <c r="AE660" s="403">
        <v>0</v>
      </c>
      <c r="AF660" s="403">
        <v>15</v>
      </c>
      <c r="AG660" s="403">
        <v>0</v>
      </c>
      <c r="AH660" s="384">
        <f t="shared" si="260"/>
        <v>0</v>
      </c>
      <c r="AI660" s="384">
        <f t="shared" si="261"/>
        <v>165.29999999999998</v>
      </c>
      <c r="AJ660" s="384">
        <f t="shared" si="262"/>
        <v>0</v>
      </c>
      <c r="AK660" s="384">
        <f t="shared" si="254"/>
        <v>165.29999999999998</v>
      </c>
      <c r="AL660" s="403">
        <f>IF(ISNA(VLOOKUP($A660,'Spring 2023 PVI'!$B670:$AD670,29,FALSE)),0,(VLOOKUP($A660,'Spring 2023 PVI'!$B670:$AD670,29,FALSE)))</f>
        <v>0</v>
      </c>
      <c r="AM660" s="403">
        <f>IF(ISNA(VLOOKUP($A660,'Spring 2023 PVI'!$B670:$AZ670,30,FALSE)),0,(VLOOKUP($A660,'Spring 2023 PVI'!$B670:$AZ670,30,FALSE)))</f>
        <v>0</v>
      </c>
      <c r="AN660" s="402">
        <f t="shared" si="255"/>
        <v>0</v>
      </c>
      <c r="AO660" s="404">
        <f t="shared" si="256"/>
        <v>0</v>
      </c>
      <c r="AP660" s="384">
        <f t="shared" si="257"/>
        <v>165.29999999999998</v>
      </c>
      <c r="AQ660" s="403"/>
      <c r="AR660" s="403" t="e">
        <f>VLOOKUP($A660,'Data EYFSS Indica'!$C:$AQ,27,0)</f>
        <v>#N/A</v>
      </c>
      <c r="AS660" s="403" t="e">
        <f>VLOOKUP($A660,'Data EYFSS Indica'!$C:$AQ,28,0)</f>
        <v>#N/A</v>
      </c>
      <c r="AT660" s="409" t="e">
        <f t="shared" si="258"/>
        <v>#N/A</v>
      </c>
      <c r="AU660" s="409" t="e">
        <f>(VLOOKUP($A660,'Data EYFSS Indica'!$C:$AQ,24,0))/3.2*AU$3</f>
        <v>#N/A</v>
      </c>
      <c r="AV660" s="413" t="e">
        <f t="shared" si="259"/>
        <v>#N/A</v>
      </c>
      <c r="AW660" s="410" t="e">
        <f t="shared" si="249"/>
        <v>#N/A</v>
      </c>
      <c r="AX660" s="410" t="e">
        <f t="shared" si="250"/>
        <v>#N/A</v>
      </c>
      <c r="AY660" s="410" t="e">
        <f t="shared" si="251"/>
        <v>#N/A</v>
      </c>
      <c r="AZ660" s="642">
        <f>(SUMIF('Spring 2023 School'!B:B,Budget!A660,'Spring 2023 School'!AG:AG)+SUMIF('Summer 2023 School'!B:B,Budget!A660,'Summer 2023 School'!AG:AG)+SUMIF('Autumn 2023 School'!B:B,Budget!A660,'Autumn 2023 School'!AG:AG))</f>
        <v>1</v>
      </c>
      <c r="BA660" s="410">
        <f t="shared" si="252"/>
        <v>910</v>
      </c>
      <c r="BI660">
        <f t="shared" ref="BI660:BI723" si="263">AE660*15</f>
        <v>0</v>
      </c>
      <c r="BJ660">
        <f t="shared" ref="BJ660:BJ723" si="264">AF660*15</f>
        <v>225</v>
      </c>
      <c r="BK660">
        <f t="shared" ref="BK660:BK723" si="265">AG660*15</f>
        <v>0</v>
      </c>
    </row>
    <row r="661" spans="1:63" x14ac:dyDescent="0.35">
      <c r="A661" s="231">
        <v>52365</v>
      </c>
      <c r="B661" t="s">
        <v>760</v>
      </c>
      <c r="C661" s="231">
        <f>IF(ISNA(VLOOKUP($A661,'Spring 2023 PVI'!$B$3:$AF$220,6,FALSE)),0,(VLOOKUP($A661,'Spring 2023 PVI'!$B$3:$AF$220,6,FALSE)))</f>
        <v>0</v>
      </c>
      <c r="D661" s="231">
        <f>IF(ISNA(VLOOKUP($A661,'Summer 2023 PVI'!$B$2:$AF$217,6,FALSE)),0,(VLOOKUP($A661,'Summer 2023 PVI'!$B$2:$AF$217,6,FALSE)))</f>
        <v>0</v>
      </c>
      <c r="E661" s="231">
        <f>IF(ISNA(VLOOKUP($A661,'Autumn 2023 PVI'!$B$2:$AH$214,6,FALSE)),0,(VLOOKUP($A661,'Autumn 2023 PVI'!$B$2:$AH$214,6,FALSE)))</f>
        <v>0</v>
      </c>
      <c r="F661" s="231">
        <f>IF(ISNA(VLOOKUP($A661,'Spring 2023 PVI'!$B$3:$AF$219,9,FALSE)),0,(VLOOKUP($A661,'Spring 2023 PVI'!$B$3:$AF$219,8,FALSE)))</f>
        <v>0</v>
      </c>
      <c r="G661" s="231">
        <f>IF(ISNA(VLOOKUP($A661,'Summer 2023 PVI'!$B$2:$AF$216,9,FALSE)),0,(VLOOKUP($A661,'Summer 2023 PVI'!$B$2:$AF$216,8,FALSE)))</f>
        <v>0</v>
      </c>
      <c r="H661" s="231">
        <f>IF(ISNA(VLOOKUP($A661,'Autumn 2023 PVI'!$B$2:$AH$214,9,FALSE)),0,(VLOOKUP($A661,'Autumn 2023 PVI'!$B$2:$AH$214,9,FALSE)))</f>
        <v>0</v>
      </c>
      <c r="I661" s="231">
        <f>IF(ISNA(VLOOKUP($A661,'Spring 2023 PVI'!$B$3:$AF$219,13,FALSE)),0,(VLOOKUP($A661,'Spring 2023 PVI'!$B$3:$AF$219,13,FALSE)))</f>
        <v>0</v>
      </c>
      <c r="J661" s="231">
        <f>IF(ISNA(VLOOKUP($A661,'Summer 2023 PVI'!$B$2:$AF$216,13,FALSE)),0,(VLOOKUP($A661,'Summer 2023 PVI'!$B$2:$AF$216,13,FALSE)))</f>
        <v>0</v>
      </c>
      <c r="K661" s="231">
        <f>IF(ISNA(VLOOKUP($A661,'Autumn 2023 PVI'!$B$2:$AH$214,13,FALSE)),0,(VLOOKUP($A661,'Autumn 2023 PVI'!$B$2:$AH$214,13,FALSE)))</f>
        <v>0</v>
      </c>
      <c r="L661" s="231">
        <f>IF(ISNA(VLOOKUP($A661,'Spring 2023 PVI'!$B$3:$AF$219,16,FALSE)),0,(VLOOKUP($A661,'Spring 2023 PVI'!$B$3:$AF$219,16,FALSE)))</f>
        <v>0</v>
      </c>
      <c r="M661" s="231">
        <f>IF(ISNA(VLOOKUP($A661,'Summer 2023 PVI'!$B$2:$AF$216,16,FALSE)),0,(VLOOKUP($A661,'Summer 2023 PVI'!$B$2:$AF$216,16,FALSE)))</f>
        <v>0</v>
      </c>
      <c r="N661" s="231">
        <f>IF(ISNA(VLOOKUP($A661,'Autumn 2023 PVI'!$B$2:$AH$214,16,FALSE)),0,(VLOOKUP($A661,'Autumn 2023 PVI'!$B$2:$AH$214,16,FALSE)))</f>
        <v>0</v>
      </c>
      <c r="O661" s="231">
        <f>IF(ISNA(VLOOKUP($A661,'Spring 2023 PVI'!$B$3:$AF$219,3,FALSE)),0,(VLOOKUP($A661,'Spring 2023 PVI'!$B$3:$AF$219,3,FALSE)))</f>
        <v>0</v>
      </c>
      <c r="P661" s="231">
        <f>IF(ISNA(VLOOKUP($A661,'Summer 2023 PVI'!$B$3:$AF$216,3,FALSE)),0,(VLOOKUP($A661,'Summer 2023 PVI'!$B$2:$AF$216,3,FALSE)))</f>
        <v>0</v>
      </c>
      <c r="Q661" s="231">
        <f>IF(ISNA(VLOOKUP($A661,'Autumn 2023 PVI'!$B$2:$AF$214,3,FALSE)),0,(VLOOKUP($A661,'Autumn 2023 PVI'!$B$2:$AF$214,3,FALSE)))</f>
        <v>0</v>
      </c>
      <c r="R661" s="231">
        <f>IF(ISNA(VLOOKUP($A661,'Spring 2023 PVI'!$B$3:$AF$219,10,FALSE)),0,(VLOOKUP($A661,'Spring 2023 PVI'!$B$3:$AF$219,10,FALSE)))</f>
        <v>0</v>
      </c>
      <c r="S661" s="231">
        <f>IF(ISNA(VLOOKUP($A661,'Summer 2023 PVI'!$B$2:$AF$216,10,FALSE)),0,(VLOOKUP($A661,'Summer 2023 PVI'!$B$2:$AF$216,10,FALSE)))</f>
        <v>0</v>
      </c>
      <c r="T661" s="231">
        <f>IF(ISNA(VLOOKUP($A661,'Autumn 2023 PVI'!$B$2:$AH$214,10,FALSE)),0,(VLOOKUP($A661,'Autumn 2023 PVI'!$B$2:$AH$214,10,FALSE)))</f>
        <v>0</v>
      </c>
      <c r="U661" s="231">
        <f>IF(ISNA(VLOOKUP($A661,'Spring 2023 PVI'!$B$3:$AF$219,26,FALSE)),0,(VLOOKUP($A661,'Spring 2023 PVI'!$B$3:$AF$219,26,FALSE)))</f>
        <v>0</v>
      </c>
      <c r="V661" s="231">
        <f>IF(ISNA(VLOOKUP($A661,'Spring 2023 PVI'!$B$3:$AF$219,26,FALSE)),0,(VLOOKUP($A661,'Spring 2023 PVI'!$B$3:$AF$219,26,FALSE)))</f>
        <v>0</v>
      </c>
      <c r="W661" s="231">
        <f>IF(ISNA(VLOOKUP($A661,'Spring 2023 PVI'!$B$3:$AF$219,26,FALSE)),0,(VLOOKUP($A661,'Spring 2023 PVI'!$B$3:$AF$219,26,FALSE)))</f>
        <v>0</v>
      </c>
      <c r="X661" s="231">
        <f>IF(ISNA(VLOOKUP($A661,'Spring 2023 PVI'!$B$3:$AF$219,27,FALSE)),0,(VLOOKUP($A661,'Spring 2023 PVI'!$B$3:$AF$219,27,FALSE)))</f>
        <v>0</v>
      </c>
      <c r="Y661" s="231">
        <f>IF(ISNA(VLOOKUP($A661,'Spring 2023 PVI'!$B$3:$AF$219,27,FALSE)),0,(VLOOKUP($A661,'Spring 2023 PVI'!$B$3:$AF$219,27,FALSE)))</f>
        <v>0</v>
      </c>
      <c r="Z661" s="231">
        <f>IF(ISNA(VLOOKUP($A661,'Spring 2023 PVI'!$B$3:$AF$219,27,FALSE)),0,(VLOOKUP($A661,'Spring 2023 PVI'!$B$3:$AF$219,27,FALSE)))</f>
        <v>0</v>
      </c>
      <c r="AA661" s="231">
        <f>IF(ISNA(VLOOKUP($A661,'Spring 2023 PVI'!$B$3:$AF$219,28,FALSE)),0,(VLOOKUP($A661,'Spring 2023 PVI'!$B$3:$AF$219,28,FALSE)))</f>
        <v>0</v>
      </c>
      <c r="AB661" s="231">
        <f>IF(ISNA(VLOOKUP($A661,'Spring 2023 PVI'!$B$3:$AF$219,28,FALSE)),0,(VLOOKUP($A661,'Spring 2023 PVI'!$B$3:$AF$219,28,FALSE)))</f>
        <v>0</v>
      </c>
      <c r="AC661" s="231">
        <f>IF(ISNA(VLOOKUP($A661,'Spring 2023 PVI'!$B$3:$AF$219,28,FALSE)),0,(VLOOKUP($A661,'Spring 2023 PVI'!$B$3:$AF$219,28,FALSE)))</f>
        <v>0</v>
      </c>
      <c r="AD661" s="384">
        <f t="shared" si="253"/>
        <v>0</v>
      </c>
      <c r="AE661" s="403">
        <v>120</v>
      </c>
      <c r="AF661" s="403">
        <v>105</v>
      </c>
      <c r="AG661" s="403">
        <v>195</v>
      </c>
      <c r="AH661" s="384">
        <f t="shared" si="260"/>
        <v>2781.6</v>
      </c>
      <c r="AI661" s="384">
        <f t="shared" si="261"/>
        <v>1157.0999999999999</v>
      </c>
      <c r="AJ661" s="384">
        <f t="shared" si="262"/>
        <v>592.79999999999995</v>
      </c>
      <c r="AK661" s="384">
        <f t="shared" si="254"/>
        <v>4531.5</v>
      </c>
      <c r="AL661" s="403">
        <f>IF(ISNA(VLOOKUP($A661,'Spring 2023 PVI'!$B671:$AD671,29,FALSE)),0,(VLOOKUP($A661,'Spring 2023 PVI'!$B671:$AD671,29,FALSE)))</f>
        <v>0</v>
      </c>
      <c r="AM661" s="403">
        <f>IF(ISNA(VLOOKUP($A661,'Spring 2023 PVI'!$B671:$AZ671,30,FALSE)),0,(VLOOKUP($A661,'Spring 2023 PVI'!$B671:$AZ671,30,FALSE)))</f>
        <v>0</v>
      </c>
      <c r="AN661" s="402">
        <f t="shared" si="255"/>
        <v>0</v>
      </c>
      <c r="AO661" s="404">
        <f t="shared" si="256"/>
        <v>0</v>
      </c>
      <c r="AP661" s="384">
        <f t="shared" si="257"/>
        <v>4531.5</v>
      </c>
      <c r="AQ661" s="403"/>
      <c r="AR661" s="403" t="e">
        <f>VLOOKUP($A661,'Data EYFSS Indica'!$C:$AQ,27,0)</f>
        <v>#N/A</v>
      </c>
      <c r="AS661" s="403" t="e">
        <f>VLOOKUP($A661,'Data EYFSS Indica'!$C:$AQ,28,0)</f>
        <v>#N/A</v>
      </c>
      <c r="AT661" s="409" t="e">
        <f t="shared" si="258"/>
        <v>#N/A</v>
      </c>
      <c r="AU661" s="409" t="e">
        <f>(VLOOKUP($A661,'Data EYFSS Indica'!$C:$AQ,24,0))/3.2*AU$3</f>
        <v>#N/A</v>
      </c>
      <c r="AV661" s="413" t="e">
        <f t="shared" si="259"/>
        <v>#N/A</v>
      </c>
      <c r="AW661" s="410" t="e">
        <f t="shared" si="249"/>
        <v>#N/A</v>
      </c>
      <c r="AX661" s="410" t="e">
        <f t="shared" si="250"/>
        <v>#N/A</v>
      </c>
      <c r="AY661" s="410" t="e">
        <f t="shared" si="251"/>
        <v>#N/A</v>
      </c>
      <c r="AZ661" s="642">
        <f>(SUMIF('Spring 2023 School'!B:B,Budget!A661,'Spring 2023 School'!AG:AG)+SUMIF('Summer 2023 School'!B:B,Budget!A661,'Summer 2023 School'!AG:AG)+SUMIF('Autumn 2023 School'!B:B,Budget!A661,'Autumn 2023 School'!AG:AG))</f>
        <v>0</v>
      </c>
      <c r="BA661" s="410">
        <f t="shared" si="252"/>
        <v>0</v>
      </c>
      <c r="BI661">
        <f t="shared" si="263"/>
        <v>1800</v>
      </c>
      <c r="BJ661">
        <f t="shared" si="264"/>
        <v>1575</v>
      </c>
      <c r="BK661">
        <f t="shared" si="265"/>
        <v>2925</v>
      </c>
    </row>
    <row r="662" spans="1:63" x14ac:dyDescent="0.35">
      <c r="A662" s="231">
        <v>52384</v>
      </c>
      <c r="B662" t="s">
        <v>621</v>
      </c>
      <c r="C662" s="231">
        <f>IF(ISNA(VLOOKUP($A662,'Spring 2023 PVI'!$B$3:$AF$220,6,FALSE)),0,(VLOOKUP($A662,'Spring 2023 PVI'!$B$3:$AF$220,6,FALSE)))</f>
        <v>0</v>
      </c>
      <c r="D662" s="231">
        <f>IF(ISNA(VLOOKUP($A662,'Summer 2023 PVI'!$B$2:$AF$217,6,FALSE)),0,(VLOOKUP($A662,'Summer 2023 PVI'!$B$2:$AF$217,6,FALSE)))</f>
        <v>0</v>
      </c>
      <c r="E662" s="231">
        <f>IF(ISNA(VLOOKUP($A662,'Autumn 2023 PVI'!$B$2:$AH$214,6,FALSE)),0,(VLOOKUP($A662,'Autumn 2023 PVI'!$B$2:$AH$214,6,FALSE)))</f>
        <v>0</v>
      </c>
      <c r="F662" s="231">
        <f>IF(ISNA(VLOOKUP($A662,'Spring 2023 PVI'!$B$3:$AF$219,9,FALSE)),0,(VLOOKUP($A662,'Spring 2023 PVI'!$B$3:$AF$219,8,FALSE)))</f>
        <v>0</v>
      </c>
      <c r="G662" s="231">
        <f>IF(ISNA(VLOOKUP($A662,'Summer 2023 PVI'!$B$2:$AF$216,9,FALSE)),0,(VLOOKUP($A662,'Summer 2023 PVI'!$B$2:$AF$216,8,FALSE)))</f>
        <v>0</v>
      </c>
      <c r="H662" s="231">
        <f>IF(ISNA(VLOOKUP($A662,'Autumn 2023 PVI'!$B$2:$AH$214,9,FALSE)),0,(VLOOKUP($A662,'Autumn 2023 PVI'!$B$2:$AH$214,9,FALSE)))</f>
        <v>0</v>
      </c>
      <c r="I662" s="231">
        <f>IF(ISNA(VLOOKUP($A662,'Spring 2023 PVI'!$B$3:$AF$219,13,FALSE)),0,(VLOOKUP($A662,'Spring 2023 PVI'!$B$3:$AF$219,13,FALSE)))</f>
        <v>0</v>
      </c>
      <c r="J662" s="231">
        <f>IF(ISNA(VLOOKUP($A662,'Summer 2023 PVI'!$B$2:$AF$216,13,FALSE)),0,(VLOOKUP($A662,'Summer 2023 PVI'!$B$2:$AF$216,13,FALSE)))</f>
        <v>0</v>
      </c>
      <c r="K662" s="231">
        <f>IF(ISNA(VLOOKUP($A662,'Autumn 2023 PVI'!$B$2:$AH$214,13,FALSE)),0,(VLOOKUP($A662,'Autumn 2023 PVI'!$B$2:$AH$214,13,FALSE)))</f>
        <v>0</v>
      </c>
      <c r="L662" s="231">
        <f>IF(ISNA(VLOOKUP($A662,'Spring 2023 PVI'!$B$3:$AF$219,16,FALSE)),0,(VLOOKUP($A662,'Spring 2023 PVI'!$B$3:$AF$219,16,FALSE)))</f>
        <v>0</v>
      </c>
      <c r="M662" s="231">
        <f>IF(ISNA(VLOOKUP($A662,'Summer 2023 PVI'!$B$2:$AF$216,16,FALSE)),0,(VLOOKUP($A662,'Summer 2023 PVI'!$B$2:$AF$216,16,FALSE)))</f>
        <v>0</v>
      </c>
      <c r="N662" s="231">
        <f>IF(ISNA(VLOOKUP($A662,'Autumn 2023 PVI'!$B$2:$AH$214,16,FALSE)),0,(VLOOKUP($A662,'Autumn 2023 PVI'!$B$2:$AH$214,16,FALSE)))</f>
        <v>0</v>
      </c>
      <c r="O662" s="231">
        <f>IF(ISNA(VLOOKUP($A662,'Spring 2023 PVI'!$B$3:$AF$219,3,FALSE)),0,(VLOOKUP($A662,'Spring 2023 PVI'!$B$3:$AF$219,3,FALSE)))</f>
        <v>0</v>
      </c>
      <c r="P662" s="231">
        <f>IF(ISNA(VLOOKUP($A662,'Summer 2023 PVI'!$B$3:$AF$216,3,FALSE)),0,(VLOOKUP($A662,'Summer 2023 PVI'!$B$2:$AF$216,3,FALSE)))</f>
        <v>0</v>
      </c>
      <c r="Q662" s="231">
        <f>IF(ISNA(VLOOKUP($A662,'Autumn 2023 PVI'!$B$2:$AF$214,3,FALSE)),0,(VLOOKUP($A662,'Autumn 2023 PVI'!$B$2:$AF$214,3,FALSE)))</f>
        <v>0</v>
      </c>
      <c r="R662" s="231">
        <f>IF(ISNA(VLOOKUP($A662,'Spring 2023 PVI'!$B$3:$AF$219,10,FALSE)),0,(VLOOKUP($A662,'Spring 2023 PVI'!$B$3:$AF$219,10,FALSE)))</f>
        <v>0</v>
      </c>
      <c r="S662" s="231">
        <f>IF(ISNA(VLOOKUP($A662,'Summer 2023 PVI'!$B$2:$AF$216,10,FALSE)),0,(VLOOKUP($A662,'Summer 2023 PVI'!$B$2:$AF$216,10,FALSE)))</f>
        <v>0</v>
      </c>
      <c r="T662" s="231">
        <f>IF(ISNA(VLOOKUP($A662,'Autumn 2023 PVI'!$B$2:$AH$214,10,FALSE)),0,(VLOOKUP($A662,'Autumn 2023 PVI'!$B$2:$AH$214,10,FALSE)))</f>
        <v>0</v>
      </c>
      <c r="U662" s="231">
        <f>IF(ISNA(VLOOKUP($A662,'Spring 2023 PVI'!$B$3:$AF$219,26,FALSE)),0,(VLOOKUP($A662,'Spring 2023 PVI'!$B$3:$AF$219,26,FALSE)))</f>
        <v>0</v>
      </c>
      <c r="V662" s="231">
        <f>IF(ISNA(VLOOKUP($A662,'Spring 2023 PVI'!$B$3:$AF$219,26,FALSE)),0,(VLOOKUP($A662,'Spring 2023 PVI'!$B$3:$AF$219,26,FALSE)))</f>
        <v>0</v>
      </c>
      <c r="W662" s="231">
        <f>IF(ISNA(VLOOKUP($A662,'Spring 2023 PVI'!$B$3:$AF$219,26,FALSE)),0,(VLOOKUP($A662,'Spring 2023 PVI'!$B$3:$AF$219,26,FALSE)))</f>
        <v>0</v>
      </c>
      <c r="X662" s="231">
        <f>IF(ISNA(VLOOKUP($A662,'Spring 2023 PVI'!$B$3:$AF$219,27,FALSE)),0,(VLOOKUP($A662,'Spring 2023 PVI'!$B$3:$AF$219,27,FALSE)))</f>
        <v>0</v>
      </c>
      <c r="Y662" s="231">
        <f>IF(ISNA(VLOOKUP($A662,'Spring 2023 PVI'!$B$3:$AF$219,27,FALSE)),0,(VLOOKUP($A662,'Spring 2023 PVI'!$B$3:$AF$219,27,FALSE)))</f>
        <v>0</v>
      </c>
      <c r="Z662" s="231">
        <f>IF(ISNA(VLOOKUP($A662,'Spring 2023 PVI'!$B$3:$AF$219,27,FALSE)),0,(VLOOKUP($A662,'Spring 2023 PVI'!$B$3:$AF$219,27,FALSE)))</f>
        <v>0</v>
      </c>
      <c r="AA662" s="231">
        <f>IF(ISNA(VLOOKUP($A662,'Spring 2023 PVI'!$B$3:$AF$219,28,FALSE)),0,(VLOOKUP($A662,'Spring 2023 PVI'!$B$3:$AF$219,28,FALSE)))</f>
        <v>0</v>
      </c>
      <c r="AB662" s="231">
        <f>IF(ISNA(VLOOKUP($A662,'Spring 2023 PVI'!$B$3:$AF$219,28,FALSE)),0,(VLOOKUP($A662,'Spring 2023 PVI'!$B$3:$AF$219,28,FALSE)))</f>
        <v>0</v>
      </c>
      <c r="AC662" s="231">
        <f>IF(ISNA(VLOOKUP($A662,'Spring 2023 PVI'!$B$3:$AF$219,28,FALSE)),0,(VLOOKUP($A662,'Spring 2023 PVI'!$B$3:$AF$219,28,FALSE)))</f>
        <v>0</v>
      </c>
      <c r="AD662" s="384">
        <f t="shared" si="253"/>
        <v>0</v>
      </c>
      <c r="AE662" s="403">
        <v>285</v>
      </c>
      <c r="AF662" s="403">
        <v>90</v>
      </c>
      <c r="AG662" s="403">
        <v>210</v>
      </c>
      <c r="AH662" s="384">
        <f t="shared" si="260"/>
        <v>6606.3</v>
      </c>
      <c r="AI662" s="384">
        <f t="shared" si="261"/>
        <v>991.8</v>
      </c>
      <c r="AJ662" s="384">
        <f t="shared" si="262"/>
        <v>638.4</v>
      </c>
      <c r="AK662" s="384">
        <f t="shared" si="254"/>
        <v>8236.5</v>
      </c>
      <c r="AL662" s="403">
        <f>IF(ISNA(VLOOKUP($A662,'Spring 2023 PVI'!$B672:$AD672,29,FALSE)),0,(VLOOKUP($A662,'Spring 2023 PVI'!$B672:$AD672,29,FALSE)))</f>
        <v>0</v>
      </c>
      <c r="AM662" s="403">
        <f>IF(ISNA(VLOOKUP($A662,'Spring 2023 PVI'!$B672:$AZ672,30,FALSE)),0,(VLOOKUP($A662,'Spring 2023 PVI'!$B672:$AZ672,30,FALSE)))</f>
        <v>0</v>
      </c>
      <c r="AN662" s="402">
        <f t="shared" si="255"/>
        <v>0</v>
      </c>
      <c r="AO662" s="404">
        <f t="shared" si="256"/>
        <v>0</v>
      </c>
      <c r="AP662" s="384">
        <f t="shared" si="257"/>
        <v>8236.5</v>
      </c>
      <c r="AQ662" s="403"/>
      <c r="AR662" s="403" t="e">
        <f>VLOOKUP($A662,'Data EYFSS Indica'!$C:$AQ,27,0)</f>
        <v>#N/A</v>
      </c>
      <c r="AS662" s="403" t="e">
        <f>VLOOKUP($A662,'Data EYFSS Indica'!$C:$AQ,28,0)</f>
        <v>#N/A</v>
      </c>
      <c r="AT662" s="409" t="e">
        <f t="shared" si="258"/>
        <v>#N/A</v>
      </c>
      <c r="AU662" s="409" t="e">
        <f>(VLOOKUP($A662,'Data EYFSS Indica'!$C:$AQ,24,0))/3.2*AU$3</f>
        <v>#N/A</v>
      </c>
      <c r="AV662" s="413" t="e">
        <f t="shared" si="259"/>
        <v>#N/A</v>
      </c>
      <c r="AW662" s="410" t="e">
        <f t="shared" si="249"/>
        <v>#N/A</v>
      </c>
      <c r="AX662" s="410" t="e">
        <f t="shared" si="250"/>
        <v>#N/A</v>
      </c>
      <c r="AY662" s="410" t="e">
        <f t="shared" si="251"/>
        <v>#N/A</v>
      </c>
      <c r="AZ662" s="642">
        <f>(SUMIF('Spring 2023 School'!B:B,Budget!A662,'Spring 2023 School'!AG:AG)+SUMIF('Summer 2023 School'!B:B,Budget!A662,'Summer 2023 School'!AG:AG)+SUMIF('Autumn 2023 School'!B:B,Budget!A662,'Autumn 2023 School'!AG:AG))</f>
        <v>0</v>
      </c>
      <c r="BA662" s="410">
        <f t="shared" si="252"/>
        <v>0</v>
      </c>
      <c r="BI662">
        <f t="shared" si="263"/>
        <v>4275</v>
      </c>
      <c r="BJ662">
        <f t="shared" si="264"/>
        <v>1350</v>
      </c>
      <c r="BK662">
        <f t="shared" si="265"/>
        <v>3150</v>
      </c>
    </row>
    <row r="663" spans="1:63" x14ac:dyDescent="0.35">
      <c r="A663" s="231">
        <v>52393</v>
      </c>
      <c r="B663" t="s">
        <v>761</v>
      </c>
      <c r="C663" s="231">
        <f>IF(ISNA(VLOOKUP($A663,'Spring 2023 PVI'!$B$3:$AF$220,6,FALSE)),0,(VLOOKUP($A663,'Spring 2023 PVI'!$B$3:$AF$220,6,FALSE)))</f>
        <v>0</v>
      </c>
      <c r="D663" s="231">
        <f>IF(ISNA(VLOOKUP($A663,'Summer 2023 PVI'!$B$2:$AF$217,6,FALSE)),0,(VLOOKUP($A663,'Summer 2023 PVI'!$B$2:$AF$217,6,FALSE)))</f>
        <v>0</v>
      </c>
      <c r="E663" s="231">
        <f>IF(ISNA(VLOOKUP($A663,'Autumn 2023 PVI'!$B$2:$AH$214,6,FALSE)),0,(VLOOKUP($A663,'Autumn 2023 PVI'!$B$2:$AH$214,6,FALSE)))</f>
        <v>0</v>
      </c>
      <c r="F663" s="231">
        <f>IF(ISNA(VLOOKUP($A663,'Spring 2023 PVI'!$B$3:$AF$219,9,FALSE)),0,(VLOOKUP($A663,'Spring 2023 PVI'!$B$3:$AF$219,8,FALSE)))</f>
        <v>0</v>
      </c>
      <c r="G663" s="231">
        <f>IF(ISNA(VLOOKUP($A663,'Summer 2023 PVI'!$B$2:$AF$216,9,FALSE)),0,(VLOOKUP($A663,'Summer 2023 PVI'!$B$2:$AF$216,8,FALSE)))</f>
        <v>0</v>
      </c>
      <c r="H663" s="231">
        <f>IF(ISNA(VLOOKUP($A663,'Autumn 2023 PVI'!$B$2:$AH$214,9,FALSE)),0,(VLOOKUP($A663,'Autumn 2023 PVI'!$B$2:$AH$214,9,FALSE)))</f>
        <v>0</v>
      </c>
      <c r="I663" s="231">
        <f>IF(ISNA(VLOOKUP($A663,'Spring 2023 PVI'!$B$3:$AF$219,13,FALSE)),0,(VLOOKUP($A663,'Spring 2023 PVI'!$B$3:$AF$219,13,FALSE)))</f>
        <v>0</v>
      </c>
      <c r="J663" s="231">
        <f>IF(ISNA(VLOOKUP($A663,'Summer 2023 PVI'!$B$2:$AF$216,13,FALSE)),0,(VLOOKUP($A663,'Summer 2023 PVI'!$B$2:$AF$216,13,FALSE)))</f>
        <v>0</v>
      </c>
      <c r="K663" s="231">
        <f>IF(ISNA(VLOOKUP($A663,'Autumn 2023 PVI'!$B$2:$AH$214,13,FALSE)),0,(VLOOKUP($A663,'Autumn 2023 PVI'!$B$2:$AH$214,13,FALSE)))</f>
        <v>0</v>
      </c>
      <c r="L663" s="231">
        <f>IF(ISNA(VLOOKUP($A663,'Spring 2023 PVI'!$B$3:$AF$219,16,FALSE)),0,(VLOOKUP($A663,'Spring 2023 PVI'!$B$3:$AF$219,16,FALSE)))</f>
        <v>0</v>
      </c>
      <c r="M663" s="231">
        <f>IF(ISNA(VLOOKUP($A663,'Summer 2023 PVI'!$B$2:$AF$216,16,FALSE)),0,(VLOOKUP($A663,'Summer 2023 PVI'!$B$2:$AF$216,16,FALSE)))</f>
        <v>0</v>
      </c>
      <c r="N663" s="231">
        <f>IF(ISNA(VLOOKUP($A663,'Autumn 2023 PVI'!$B$2:$AH$214,16,FALSE)),0,(VLOOKUP($A663,'Autumn 2023 PVI'!$B$2:$AH$214,16,FALSE)))</f>
        <v>0</v>
      </c>
      <c r="O663" s="231">
        <f>IF(ISNA(VLOOKUP($A663,'Spring 2023 PVI'!$B$3:$AF$219,3,FALSE)),0,(VLOOKUP($A663,'Spring 2023 PVI'!$B$3:$AF$219,3,FALSE)))</f>
        <v>0</v>
      </c>
      <c r="P663" s="231">
        <f>IF(ISNA(VLOOKUP($A663,'Summer 2023 PVI'!$B$3:$AF$216,3,FALSE)),0,(VLOOKUP($A663,'Summer 2023 PVI'!$B$2:$AF$216,3,FALSE)))</f>
        <v>0</v>
      </c>
      <c r="Q663" s="231">
        <f>IF(ISNA(VLOOKUP($A663,'Autumn 2023 PVI'!$B$2:$AF$214,3,FALSE)),0,(VLOOKUP($A663,'Autumn 2023 PVI'!$B$2:$AF$214,3,FALSE)))</f>
        <v>0</v>
      </c>
      <c r="R663" s="231">
        <f>IF(ISNA(VLOOKUP($A663,'Spring 2023 PVI'!$B$3:$AF$219,10,FALSE)),0,(VLOOKUP($A663,'Spring 2023 PVI'!$B$3:$AF$219,10,FALSE)))</f>
        <v>0</v>
      </c>
      <c r="S663" s="231">
        <f>IF(ISNA(VLOOKUP($A663,'Summer 2023 PVI'!$B$2:$AF$216,10,FALSE)),0,(VLOOKUP($A663,'Summer 2023 PVI'!$B$2:$AF$216,10,FALSE)))</f>
        <v>0</v>
      </c>
      <c r="T663" s="231">
        <f>IF(ISNA(VLOOKUP($A663,'Autumn 2023 PVI'!$B$2:$AH$214,10,FALSE)),0,(VLOOKUP($A663,'Autumn 2023 PVI'!$B$2:$AH$214,10,FALSE)))</f>
        <v>0</v>
      </c>
      <c r="U663" s="231">
        <f>IF(ISNA(VLOOKUP($A663,'Spring 2023 PVI'!$B$3:$AF$219,26,FALSE)),0,(VLOOKUP($A663,'Spring 2023 PVI'!$B$3:$AF$219,26,FALSE)))</f>
        <v>0</v>
      </c>
      <c r="V663" s="231">
        <f>IF(ISNA(VLOOKUP($A663,'Spring 2023 PVI'!$B$3:$AF$219,26,FALSE)),0,(VLOOKUP($A663,'Spring 2023 PVI'!$B$3:$AF$219,26,FALSE)))</f>
        <v>0</v>
      </c>
      <c r="W663" s="231">
        <f>IF(ISNA(VLOOKUP($A663,'Spring 2023 PVI'!$B$3:$AF$219,26,FALSE)),0,(VLOOKUP($A663,'Spring 2023 PVI'!$B$3:$AF$219,26,FALSE)))</f>
        <v>0</v>
      </c>
      <c r="X663" s="231">
        <f>IF(ISNA(VLOOKUP($A663,'Spring 2023 PVI'!$B$3:$AF$219,27,FALSE)),0,(VLOOKUP($A663,'Spring 2023 PVI'!$B$3:$AF$219,27,FALSE)))</f>
        <v>0</v>
      </c>
      <c r="Y663" s="231">
        <f>IF(ISNA(VLOOKUP($A663,'Spring 2023 PVI'!$B$3:$AF$219,27,FALSE)),0,(VLOOKUP($A663,'Spring 2023 PVI'!$B$3:$AF$219,27,FALSE)))</f>
        <v>0</v>
      </c>
      <c r="Z663" s="231">
        <f>IF(ISNA(VLOOKUP($A663,'Spring 2023 PVI'!$B$3:$AF$219,27,FALSE)),0,(VLOOKUP($A663,'Spring 2023 PVI'!$B$3:$AF$219,27,FALSE)))</f>
        <v>0</v>
      </c>
      <c r="AA663" s="231">
        <f>IF(ISNA(VLOOKUP($A663,'Spring 2023 PVI'!$B$3:$AF$219,28,FALSE)),0,(VLOOKUP($A663,'Spring 2023 PVI'!$B$3:$AF$219,28,FALSE)))</f>
        <v>0</v>
      </c>
      <c r="AB663" s="231">
        <f>IF(ISNA(VLOOKUP($A663,'Spring 2023 PVI'!$B$3:$AF$219,28,FALSE)),0,(VLOOKUP($A663,'Spring 2023 PVI'!$B$3:$AF$219,28,FALSE)))</f>
        <v>0</v>
      </c>
      <c r="AC663" s="231">
        <f>IF(ISNA(VLOOKUP($A663,'Spring 2023 PVI'!$B$3:$AF$219,28,FALSE)),0,(VLOOKUP($A663,'Spring 2023 PVI'!$B$3:$AF$219,28,FALSE)))</f>
        <v>0</v>
      </c>
      <c r="AD663" s="384">
        <f t="shared" si="253"/>
        <v>0</v>
      </c>
      <c r="AE663" s="403">
        <v>30</v>
      </c>
      <c r="AF663" s="403">
        <v>30</v>
      </c>
      <c r="AG663" s="403">
        <v>210</v>
      </c>
      <c r="AH663" s="384">
        <f t="shared" si="260"/>
        <v>695.4</v>
      </c>
      <c r="AI663" s="384">
        <f t="shared" si="261"/>
        <v>330.59999999999997</v>
      </c>
      <c r="AJ663" s="384">
        <f t="shared" si="262"/>
        <v>638.4</v>
      </c>
      <c r="AK663" s="384">
        <f t="shared" si="254"/>
        <v>1664.4</v>
      </c>
      <c r="AL663" s="403">
        <f>IF(ISNA(VLOOKUP($A663,'Spring 2023 PVI'!$B673:$AD673,29,FALSE)),0,(VLOOKUP($A663,'Spring 2023 PVI'!$B673:$AD673,29,FALSE)))</f>
        <v>0</v>
      </c>
      <c r="AM663" s="403">
        <f>IF(ISNA(VLOOKUP($A663,'Spring 2023 PVI'!$B673:$AZ673,30,FALSE)),0,(VLOOKUP($A663,'Spring 2023 PVI'!$B673:$AZ673,30,FALSE)))</f>
        <v>0</v>
      </c>
      <c r="AN663" s="402">
        <f t="shared" si="255"/>
        <v>0</v>
      </c>
      <c r="AO663" s="404">
        <f t="shared" si="256"/>
        <v>0</v>
      </c>
      <c r="AP663" s="384">
        <f t="shared" si="257"/>
        <v>1664.4</v>
      </c>
      <c r="AQ663" s="403"/>
      <c r="AR663" s="403" t="e">
        <f>VLOOKUP($A663,'Data EYFSS Indica'!$C:$AQ,27,0)</f>
        <v>#N/A</v>
      </c>
      <c r="AS663" s="403" t="e">
        <f>VLOOKUP($A663,'Data EYFSS Indica'!$C:$AQ,28,0)</f>
        <v>#N/A</v>
      </c>
      <c r="AT663" s="409" t="e">
        <f t="shared" si="258"/>
        <v>#N/A</v>
      </c>
      <c r="AU663" s="409" t="e">
        <f>(VLOOKUP($A663,'Data EYFSS Indica'!$C:$AQ,24,0))/3.2*AU$3</f>
        <v>#N/A</v>
      </c>
      <c r="AV663" s="413" t="e">
        <f t="shared" si="259"/>
        <v>#N/A</v>
      </c>
      <c r="AW663" s="410" t="e">
        <f t="shared" si="249"/>
        <v>#N/A</v>
      </c>
      <c r="AX663" s="410" t="e">
        <f t="shared" si="250"/>
        <v>#N/A</v>
      </c>
      <c r="AY663" s="410" t="e">
        <f t="shared" si="251"/>
        <v>#N/A</v>
      </c>
      <c r="AZ663" s="642">
        <f>(SUMIF('Spring 2023 School'!B:B,Budget!A663,'Spring 2023 School'!AG:AG)+SUMIF('Summer 2023 School'!B:B,Budget!A663,'Summer 2023 School'!AG:AG)+SUMIF('Autumn 2023 School'!B:B,Budget!A663,'Autumn 2023 School'!AG:AG))</f>
        <v>0</v>
      </c>
      <c r="BA663" s="410">
        <f t="shared" si="252"/>
        <v>0</v>
      </c>
      <c r="BI663">
        <f t="shared" si="263"/>
        <v>450</v>
      </c>
      <c r="BJ663">
        <f t="shared" si="264"/>
        <v>450</v>
      </c>
      <c r="BK663">
        <f t="shared" si="265"/>
        <v>3150</v>
      </c>
    </row>
    <row r="664" spans="1:63" x14ac:dyDescent="0.35">
      <c r="A664" s="231">
        <v>52394</v>
      </c>
      <c r="B664" t="s">
        <v>802</v>
      </c>
      <c r="C664" s="231">
        <f>IF(ISNA(VLOOKUP($A664,'Spring 2023 PVI'!$B$3:$AF$220,6,FALSE)),0,(VLOOKUP($A664,'Spring 2023 PVI'!$B$3:$AF$220,6,FALSE)))</f>
        <v>0</v>
      </c>
      <c r="D664" s="231">
        <f>IF(ISNA(VLOOKUP($A664,'Summer 2023 PVI'!$B$2:$AF$217,6,FALSE)),0,(VLOOKUP($A664,'Summer 2023 PVI'!$B$2:$AF$217,6,FALSE)))</f>
        <v>0</v>
      </c>
      <c r="E664" s="231">
        <f>IF(ISNA(VLOOKUP($A664,'Autumn 2023 PVI'!$B$2:$AH$214,6,FALSE)),0,(VLOOKUP($A664,'Autumn 2023 PVI'!$B$2:$AH$214,6,FALSE)))</f>
        <v>0</v>
      </c>
      <c r="F664" s="231">
        <f>IF(ISNA(VLOOKUP($A664,'Spring 2023 PVI'!$B$3:$AF$219,9,FALSE)),0,(VLOOKUP($A664,'Spring 2023 PVI'!$B$3:$AF$219,8,FALSE)))</f>
        <v>0</v>
      </c>
      <c r="G664" s="231">
        <f>IF(ISNA(VLOOKUP($A664,'Summer 2023 PVI'!$B$2:$AF$216,9,FALSE)),0,(VLOOKUP($A664,'Summer 2023 PVI'!$B$2:$AF$216,8,FALSE)))</f>
        <v>0</v>
      </c>
      <c r="H664" s="231">
        <f>IF(ISNA(VLOOKUP($A664,'Autumn 2023 PVI'!$B$2:$AH$214,9,FALSE)),0,(VLOOKUP($A664,'Autumn 2023 PVI'!$B$2:$AH$214,9,FALSE)))</f>
        <v>0</v>
      </c>
      <c r="I664" s="231">
        <f>IF(ISNA(VLOOKUP($A664,'Spring 2023 PVI'!$B$3:$AF$219,13,FALSE)),0,(VLOOKUP($A664,'Spring 2023 PVI'!$B$3:$AF$219,13,FALSE)))</f>
        <v>0</v>
      </c>
      <c r="J664" s="231">
        <f>IF(ISNA(VLOOKUP($A664,'Summer 2023 PVI'!$B$2:$AF$216,13,FALSE)),0,(VLOOKUP($A664,'Summer 2023 PVI'!$B$2:$AF$216,13,FALSE)))</f>
        <v>0</v>
      </c>
      <c r="K664" s="231">
        <f>IF(ISNA(VLOOKUP($A664,'Autumn 2023 PVI'!$B$2:$AH$214,13,FALSE)),0,(VLOOKUP($A664,'Autumn 2023 PVI'!$B$2:$AH$214,13,FALSE)))</f>
        <v>0</v>
      </c>
      <c r="L664" s="231">
        <f>IF(ISNA(VLOOKUP($A664,'Spring 2023 PVI'!$B$3:$AF$219,16,FALSE)),0,(VLOOKUP($A664,'Spring 2023 PVI'!$B$3:$AF$219,16,FALSE)))</f>
        <v>0</v>
      </c>
      <c r="M664" s="231">
        <f>IF(ISNA(VLOOKUP($A664,'Summer 2023 PVI'!$B$2:$AF$216,16,FALSE)),0,(VLOOKUP($A664,'Summer 2023 PVI'!$B$2:$AF$216,16,FALSE)))</f>
        <v>0</v>
      </c>
      <c r="N664" s="231">
        <f>IF(ISNA(VLOOKUP($A664,'Autumn 2023 PVI'!$B$2:$AH$214,16,FALSE)),0,(VLOOKUP($A664,'Autumn 2023 PVI'!$B$2:$AH$214,16,FALSE)))</f>
        <v>0</v>
      </c>
      <c r="O664" s="231">
        <f>IF(ISNA(VLOOKUP($A664,'Spring 2023 PVI'!$B$3:$AF$219,3,FALSE)),0,(VLOOKUP($A664,'Spring 2023 PVI'!$B$3:$AF$219,3,FALSE)))</f>
        <v>0</v>
      </c>
      <c r="P664" s="231">
        <f>IF(ISNA(VLOOKUP($A664,'Summer 2023 PVI'!$B$3:$AF$216,3,FALSE)),0,(VLOOKUP($A664,'Summer 2023 PVI'!$B$2:$AF$216,3,FALSE)))</f>
        <v>0</v>
      </c>
      <c r="Q664" s="231">
        <f>IF(ISNA(VLOOKUP($A664,'Autumn 2023 PVI'!$B$2:$AF$214,3,FALSE)),0,(VLOOKUP($A664,'Autumn 2023 PVI'!$B$2:$AF$214,3,FALSE)))</f>
        <v>0</v>
      </c>
      <c r="R664" s="231">
        <f>IF(ISNA(VLOOKUP($A664,'Spring 2023 PVI'!$B$3:$AF$219,10,FALSE)),0,(VLOOKUP($A664,'Spring 2023 PVI'!$B$3:$AF$219,10,FALSE)))</f>
        <v>0</v>
      </c>
      <c r="S664" s="231">
        <f>IF(ISNA(VLOOKUP($A664,'Summer 2023 PVI'!$B$2:$AF$216,10,FALSE)),0,(VLOOKUP($A664,'Summer 2023 PVI'!$B$2:$AF$216,10,FALSE)))</f>
        <v>0</v>
      </c>
      <c r="T664" s="231">
        <f>IF(ISNA(VLOOKUP($A664,'Autumn 2023 PVI'!$B$2:$AH$214,10,FALSE)),0,(VLOOKUP($A664,'Autumn 2023 PVI'!$B$2:$AH$214,10,FALSE)))</f>
        <v>0</v>
      </c>
      <c r="U664" s="231">
        <f>IF(ISNA(VLOOKUP($A664,'Spring 2023 PVI'!$B$3:$AF$219,26,FALSE)),0,(VLOOKUP($A664,'Spring 2023 PVI'!$B$3:$AF$219,26,FALSE)))</f>
        <v>0</v>
      </c>
      <c r="V664" s="231">
        <f>IF(ISNA(VLOOKUP($A664,'Spring 2023 PVI'!$B$3:$AF$219,26,FALSE)),0,(VLOOKUP($A664,'Spring 2023 PVI'!$B$3:$AF$219,26,FALSE)))</f>
        <v>0</v>
      </c>
      <c r="W664" s="231">
        <f>IF(ISNA(VLOOKUP($A664,'Spring 2023 PVI'!$B$3:$AF$219,26,FALSE)),0,(VLOOKUP($A664,'Spring 2023 PVI'!$B$3:$AF$219,26,FALSE)))</f>
        <v>0</v>
      </c>
      <c r="X664" s="231">
        <f>IF(ISNA(VLOOKUP($A664,'Spring 2023 PVI'!$B$3:$AF$219,27,FALSE)),0,(VLOOKUP($A664,'Spring 2023 PVI'!$B$3:$AF$219,27,FALSE)))</f>
        <v>0</v>
      </c>
      <c r="Y664" s="231">
        <f>IF(ISNA(VLOOKUP($A664,'Spring 2023 PVI'!$B$3:$AF$219,27,FALSE)),0,(VLOOKUP($A664,'Spring 2023 PVI'!$B$3:$AF$219,27,FALSE)))</f>
        <v>0</v>
      </c>
      <c r="Z664" s="231">
        <f>IF(ISNA(VLOOKUP($A664,'Spring 2023 PVI'!$B$3:$AF$219,27,FALSE)),0,(VLOOKUP($A664,'Spring 2023 PVI'!$B$3:$AF$219,27,FALSE)))</f>
        <v>0</v>
      </c>
      <c r="AA664" s="231">
        <f>IF(ISNA(VLOOKUP($A664,'Spring 2023 PVI'!$B$3:$AF$219,28,FALSE)),0,(VLOOKUP($A664,'Spring 2023 PVI'!$B$3:$AF$219,28,FALSE)))</f>
        <v>0</v>
      </c>
      <c r="AB664" s="231">
        <f>IF(ISNA(VLOOKUP($A664,'Spring 2023 PVI'!$B$3:$AF$219,28,FALSE)),0,(VLOOKUP($A664,'Spring 2023 PVI'!$B$3:$AF$219,28,FALSE)))</f>
        <v>0</v>
      </c>
      <c r="AC664" s="231">
        <f>IF(ISNA(VLOOKUP($A664,'Spring 2023 PVI'!$B$3:$AF$219,28,FALSE)),0,(VLOOKUP($A664,'Spring 2023 PVI'!$B$3:$AF$219,28,FALSE)))</f>
        <v>0</v>
      </c>
      <c r="AD664" s="384">
        <f t="shared" si="253"/>
        <v>0</v>
      </c>
      <c r="AE664" s="403">
        <v>0</v>
      </c>
      <c r="AF664" s="403">
        <v>0</v>
      </c>
      <c r="AG664" s="403">
        <v>0</v>
      </c>
      <c r="AH664" s="384">
        <f t="shared" si="260"/>
        <v>0</v>
      </c>
      <c r="AI664" s="384">
        <f t="shared" si="261"/>
        <v>0</v>
      </c>
      <c r="AJ664" s="384">
        <f t="shared" si="262"/>
        <v>0</v>
      </c>
      <c r="AK664" s="384">
        <f t="shared" si="254"/>
        <v>0</v>
      </c>
      <c r="AL664" s="403">
        <f>IF(ISNA(VLOOKUP($A664,'Spring 2023 PVI'!$B674:$AD674,29,FALSE)),0,(VLOOKUP($A664,'Spring 2023 PVI'!$B674:$AD674,29,FALSE)))</f>
        <v>0</v>
      </c>
      <c r="AM664" s="403">
        <f>IF(ISNA(VLOOKUP($A664,'Spring 2023 PVI'!$B674:$AZ674,30,FALSE)),0,(VLOOKUP($A664,'Spring 2023 PVI'!$B674:$AZ674,30,FALSE)))</f>
        <v>0</v>
      </c>
      <c r="AN664" s="402">
        <f t="shared" si="255"/>
        <v>0</v>
      </c>
      <c r="AO664" s="404">
        <f t="shared" si="256"/>
        <v>0</v>
      </c>
      <c r="AP664" s="384">
        <f t="shared" si="257"/>
        <v>0</v>
      </c>
      <c r="AQ664" s="403"/>
      <c r="AR664" s="403" t="e">
        <f>VLOOKUP($A664,'Data EYFSS Indica'!$C:$AQ,27,0)</f>
        <v>#N/A</v>
      </c>
      <c r="AS664" s="403" t="e">
        <f>VLOOKUP($A664,'Data EYFSS Indica'!$C:$AQ,28,0)</f>
        <v>#N/A</v>
      </c>
      <c r="AT664" s="409" t="e">
        <f t="shared" si="258"/>
        <v>#N/A</v>
      </c>
      <c r="AU664" s="409" t="e">
        <f>(VLOOKUP($A664,'Data EYFSS Indica'!$C:$AQ,24,0))/3.2*AU$3</f>
        <v>#N/A</v>
      </c>
      <c r="AV664" s="413" t="e">
        <f t="shared" si="259"/>
        <v>#N/A</v>
      </c>
      <c r="AW664" s="410" t="e">
        <f t="shared" si="249"/>
        <v>#N/A</v>
      </c>
      <c r="AX664" s="410" t="e">
        <f t="shared" si="250"/>
        <v>#N/A</v>
      </c>
      <c r="AY664" s="410" t="e">
        <f t="shared" si="251"/>
        <v>#N/A</v>
      </c>
      <c r="AZ664" s="642">
        <f>(SUMIF('Spring 2023 School'!B:B,Budget!A664,'Spring 2023 School'!AG:AG)+SUMIF('Summer 2023 School'!B:B,Budget!A664,'Summer 2023 School'!AG:AG)+SUMIF('Autumn 2023 School'!B:B,Budget!A664,'Autumn 2023 School'!AG:AG))</f>
        <v>0</v>
      </c>
      <c r="BA664" s="410">
        <f t="shared" si="252"/>
        <v>0</v>
      </c>
      <c r="BI664">
        <f t="shared" si="263"/>
        <v>0</v>
      </c>
      <c r="BJ664">
        <f t="shared" si="264"/>
        <v>0</v>
      </c>
      <c r="BK664">
        <f t="shared" si="265"/>
        <v>0</v>
      </c>
    </row>
    <row r="665" spans="1:63" x14ac:dyDescent="0.35">
      <c r="A665" s="231">
        <v>52401</v>
      </c>
      <c r="B665" t="s">
        <v>762</v>
      </c>
      <c r="C665" s="231">
        <f>IF(ISNA(VLOOKUP($A665,'Spring 2023 PVI'!$B$3:$AF$220,6,FALSE)),0,(VLOOKUP($A665,'Spring 2023 PVI'!$B$3:$AF$220,6,FALSE)))</f>
        <v>0</v>
      </c>
      <c r="D665" s="231">
        <f>IF(ISNA(VLOOKUP($A665,'Summer 2023 PVI'!$B$2:$AF$217,6,FALSE)),0,(VLOOKUP($A665,'Summer 2023 PVI'!$B$2:$AF$217,6,FALSE)))</f>
        <v>0</v>
      </c>
      <c r="E665" s="231">
        <f>IF(ISNA(VLOOKUP($A665,'Autumn 2023 PVI'!$B$2:$AH$214,6,FALSE)),0,(VLOOKUP($A665,'Autumn 2023 PVI'!$B$2:$AH$214,6,FALSE)))</f>
        <v>0</v>
      </c>
      <c r="F665" s="231">
        <f>IF(ISNA(VLOOKUP($A665,'Spring 2023 PVI'!$B$3:$AF$219,9,FALSE)),0,(VLOOKUP($A665,'Spring 2023 PVI'!$B$3:$AF$219,8,FALSE)))</f>
        <v>0</v>
      </c>
      <c r="G665" s="231">
        <f>IF(ISNA(VLOOKUP($A665,'Summer 2023 PVI'!$B$2:$AF$216,9,FALSE)),0,(VLOOKUP($A665,'Summer 2023 PVI'!$B$2:$AF$216,8,FALSE)))</f>
        <v>0</v>
      </c>
      <c r="H665" s="231">
        <f>IF(ISNA(VLOOKUP($A665,'Autumn 2023 PVI'!$B$2:$AH$214,9,FALSE)),0,(VLOOKUP($A665,'Autumn 2023 PVI'!$B$2:$AH$214,9,FALSE)))</f>
        <v>0</v>
      </c>
      <c r="I665" s="231">
        <f>IF(ISNA(VLOOKUP($A665,'Spring 2023 PVI'!$B$3:$AF$219,13,FALSE)),0,(VLOOKUP($A665,'Spring 2023 PVI'!$B$3:$AF$219,13,FALSE)))</f>
        <v>0</v>
      </c>
      <c r="J665" s="231">
        <f>IF(ISNA(VLOOKUP($A665,'Summer 2023 PVI'!$B$2:$AF$216,13,FALSE)),0,(VLOOKUP($A665,'Summer 2023 PVI'!$B$2:$AF$216,13,FALSE)))</f>
        <v>0</v>
      </c>
      <c r="K665" s="231">
        <f>IF(ISNA(VLOOKUP($A665,'Autumn 2023 PVI'!$B$2:$AH$214,13,FALSE)),0,(VLOOKUP($A665,'Autumn 2023 PVI'!$B$2:$AH$214,13,FALSE)))</f>
        <v>0</v>
      </c>
      <c r="L665" s="231">
        <f>IF(ISNA(VLOOKUP($A665,'Spring 2023 PVI'!$B$3:$AF$219,16,FALSE)),0,(VLOOKUP($A665,'Spring 2023 PVI'!$B$3:$AF$219,16,FALSE)))</f>
        <v>0</v>
      </c>
      <c r="M665" s="231">
        <f>IF(ISNA(VLOOKUP($A665,'Summer 2023 PVI'!$B$2:$AF$216,16,FALSE)),0,(VLOOKUP($A665,'Summer 2023 PVI'!$B$2:$AF$216,16,FALSE)))</f>
        <v>0</v>
      </c>
      <c r="N665" s="231">
        <f>IF(ISNA(VLOOKUP($A665,'Autumn 2023 PVI'!$B$2:$AH$214,16,FALSE)),0,(VLOOKUP($A665,'Autumn 2023 PVI'!$B$2:$AH$214,16,FALSE)))</f>
        <v>0</v>
      </c>
      <c r="O665" s="231">
        <f>IF(ISNA(VLOOKUP($A665,'Spring 2023 PVI'!$B$3:$AF$219,3,FALSE)),0,(VLOOKUP($A665,'Spring 2023 PVI'!$B$3:$AF$219,3,FALSE)))</f>
        <v>0</v>
      </c>
      <c r="P665" s="231">
        <f>IF(ISNA(VLOOKUP($A665,'Summer 2023 PVI'!$B$3:$AF$216,3,FALSE)),0,(VLOOKUP($A665,'Summer 2023 PVI'!$B$2:$AF$216,3,FALSE)))</f>
        <v>0</v>
      </c>
      <c r="Q665" s="231">
        <f>IF(ISNA(VLOOKUP($A665,'Autumn 2023 PVI'!$B$2:$AF$214,3,FALSE)),0,(VLOOKUP($A665,'Autumn 2023 PVI'!$B$2:$AF$214,3,FALSE)))</f>
        <v>0</v>
      </c>
      <c r="R665" s="231">
        <f>IF(ISNA(VLOOKUP($A665,'Spring 2023 PVI'!$B$3:$AF$219,10,FALSE)),0,(VLOOKUP($A665,'Spring 2023 PVI'!$B$3:$AF$219,10,FALSE)))</f>
        <v>0</v>
      </c>
      <c r="S665" s="231">
        <f>IF(ISNA(VLOOKUP($A665,'Summer 2023 PVI'!$B$2:$AF$216,10,FALSE)),0,(VLOOKUP($A665,'Summer 2023 PVI'!$B$2:$AF$216,10,FALSE)))</f>
        <v>0</v>
      </c>
      <c r="T665" s="231">
        <f>IF(ISNA(VLOOKUP($A665,'Autumn 2023 PVI'!$B$2:$AH$214,10,FALSE)),0,(VLOOKUP($A665,'Autumn 2023 PVI'!$B$2:$AH$214,10,FALSE)))</f>
        <v>0</v>
      </c>
      <c r="U665" s="231">
        <f>IF(ISNA(VLOOKUP($A665,'Spring 2023 PVI'!$B$3:$AF$219,26,FALSE)),0,(VLOOKUP($A665,'Spring 2023 PVI'!$B$3:$AF$219,26,FALSE)))</f>
        <v>0</v>
      </c>
      <c r="V665" s="231">
        <f>IF(ISNA(VLOOKUP($A665,'Spring 2023 PVI'!$B$3:$AF$219,26,FALSE)),0,(VLOOKUP($A665,'Spring 2023 PVI'!$B$3:$AF$219,26,FALSE)))</f>
        <v>0</v>
      </c>
      <c r="W665" s="231">
        <f>IF(ISNA(VLOOKUP($A665,'Spring 2023 PVI'!$B$3:$AF$219,26,FALSE)),0,(VLOOKUP($A665,'Spring 2023 PVI'!$B$3:$AF$219,26,FALSE)))</f>
        <v>0</v>
      </c>
      <c r="X665" s="231">
        <f>IF(ISNA(VLOOKUP($A665,'Spring 2023 PVI'!$B$3:$AF$219,27,FALSE)),0,(VLOOKUP($A665,'Spring 2023 PVI'!$B$3:$AF$219,27,FALSE)))</f>
        <v>0</v>
      </c>
      <c r="Y665" s="231">
        <f>IF(ISNA(VLOOKUP($A665,'Spring 2023 PVI'!$B$3:$AF$219,27,FALSE)),0,(VLOOKUP($A665,'Spring 2023 PVI'!$B$3:$AF$219,27,FALSE)))</f>
        <v>0</v>
      </c>
      <c r="Z665" s="231">
        <f>IF(ISNA(VLOOKUP($A665,'Spring 2023 PVI'!$B$3:$AF$219,27,FALSE)),0,(VLOOKUP($A665,'Spring 2023 PVI'!$B$3:$AF$219,27,FALSE)))</f>
        <v>0</v>
      </c>
      <c r="AA665" s="231">
        <f>IF(ISNA(VLOOKUP($A665,'Spring 2023 PVI'!$B$3:$AF$219,28,FALSE)),0,(VLOOKUP($A665,'Spring 2023 PVI'!$B$3:$AF$219,28,FALSE)))</f>
        <v>0</v>
      </c>
      <c r="AB665" s="231">
        <f>IF(ISNA(VLOOKUP($A665,'Spring 2023 PVI'!$B$3:$AF$219,28,FALSE)),0,(VLOOKUP($A665,'Spring 2023 PVI'!$B$3:$AF$219,28,FALSE)))</f>
        <v>0</v>
      </c>
      <c r="AC665" s="231">
        <f>IF(ISNA(VLOOKUP($A665,'Spring 2023 PVI'!$B$3:$AF$219,28,FALSE)),0,(VLOOKUP($A665,'Spring 2023 PVI'!$B$3:$AF$219,28,FALSE)))</f>
        <v>0</v>
      </c>
      <c r="AD665" s="384">
        <f t="shared" si="253"/>
        <v>0</v>
      </c>
      <c r="AE665" s="403">
        <v>0</v>
      </c>
      <c r="AF665" s="403">
        <v>0</v>
      </c>
      <c r="AG665" s="403">
        <v>15</v>
      </c>
      <c r="AH665" s="384">
        <f t="shared" si="260"/>
        <v>0</v>
      </c>
      <c r="AI665" s="384">
        <f t="shared" si="261"/>
        <v>0</v>
      </c>
      <c r="AJ665" s="384">
        <f t="shared" si="262"/>
        <v>45.6</v>
      </c>
      <c r="AK665" s="384">
        <f t="shared" si="254"/>
        <v>45.6</v>
      </c>
      <c r="AL665" s="403">
        <f>IF(ISNA(VLOOKUP($A665,'Spring 2023 PVI'!$B675:$AD675,29,FALSE)),0,(VLOOKUP($A665,'Spring 2023 PVI'!$B675:$AD675,29,FALSE)))</f>
        <v>0</v>
      </c>
      <c r="AM665" s="403">
        <f>IF(ISNA(VLOOKUP($A665,'Spring 2023 PVI'!$B675:$AZ675,30,FALSE)),0,(VLOOKUP($A665,'Spring 2023 PVI'!$B675:$AZ675,30,FALSE)))</f>
        <v>0</v>
      </c>
      <c r="AN665" s="402">
        <f t="shared" si="255"/>
        <v>0</v>
      </c>
      <c r="AO665" s="404">
        <f t="shared" si="256"/>
        <v>0</v>
      </c>
      <c r="AP665" s="384">
        <f t="shared" si="257"/>
        <v>45.6</v>
      </c>
      <c r="AQ665" s="403"/>
      <c r="AR665" s="403" t="e">
        <f>VLOOKUP($A665,'Data EYFSS Indica'!$C:$AQ,27,0)</f>
        <v>#N/A</v>
      </c>
      <c r="AS665" s="403" t="e">
        <f>VLOOKUP($A665,'Data EYFSS Indica'!$C:$AQ,28,0)</f>
        <v>#N/A</v>
      </c>
      <c r="AT665" s="409" t="e">
        <f t="shared" si="258"/>
        <v>#N/A</v>
      </c>
      <c r="AU665" s="409" t="e">
        <f>(VLOOKUP($A665,'Data EYFSS Indica'!$C:$AQ,24,0))/3.2*AU$3</f>
        <v>#N/A</v>
      </c>
      <c r="AV665" s="413" t="e">
        <f t="shared" si="259"/>
        <v>#N/A</v>
      </c>
      <c r="AW665" s="410" t="e">
        <f t="shared" si="249"/>
        <v>#N/A</v>
      </c>
      <c r="AX665" s="410" t="e">
        <f t="shared" si="250"/>
        <v>#N/A</v>
      </c>
      <c r="AY665" s="410" t="e">
        <f t="shared" si="251"/>
        <v>#N/A</v>
      </c>
      <c r="AZ665" s="642">
        <f>(SUMIF('Spring 2023 School'!B:B,Budget!A665,'Spring 2023 School'!AG:AG)+SUMIF('Summer 2023 School'!B:B,Budget!A665,'Summer 2023 School'!AG:AG)+SUMIF('Autumn 2023 School'!B:B,Budget!A665,'Autumn 2023 School'!AG:AG))</f>
        <v>0</v>
      </c>
      <c r="BA665" s="410">
        <f t="shared" si="252"/>
        <v>0</v>
      </c>
      <c r="BI665">
        <f t="shared" si="263"/>
        <v>0</v>
      </c>
      <c r="BJ665">
        <f t="shared" si="264"/>
        <v>0</v>
      </c>
      <c r="BK665">
        <f t="shared" si="265"/>
        <v>225</v>
      </c>
    </row>
    <row r="666" spans="1:63" x14ac:dyDescent="0.35">
      <c r="A666" s="231">
        <v>52409</v>
      </c>
      <c r="B666" t="s">
        <v>763</v>
      </c>
      <c r="C666" s="231">
        <f>IF(ISNA(VLOOKUP($A666,'Spring 2023 PVI'!$B$3:$AF$220,6,FALSE)),0,(VLOOKUP($A666,'Spring 2023 PVI'!$B$3:$AF$220,6,FALSE)))</f>
        <v>0</v>
      </c>
      <c r="D666" s="231">
        <f>IF(ISNA(VLOOKUP($A666,'Summer 2023 PVI'!$B$2:$AF$217,6,FALSE)),0,(VLOOKUP($A666,'Summer 2023 PVI'!$B$2:$AF$217,6,FALSE)))</f>
        <v>0</v>
      </c>
      <c r="E666" s="231">
        <f>IF(ISNA(VLOOKUP($A666,'Autumn 2023 PVI'!$B$2:$AH$214,6,FALSE)),0,(VLOOKUP($A666,'Autumn 2023 PVI'!$B$2:$AH$214,6,FALSE)))</f>
        <v>0</v>
      </c>
      <c r="F666" s="231">
        <f>IF(ISNA(VLOOKUP($A666,'Spring 2023 PVI'!$B$3:$AF$219,9,FALSE)),0,(VLOOKUP($A666,'Spring 2023 PVI'!$B$3:$AF$219,8,FALSE)))</f>
        <v>0</v>
      </c>
      <c r="G666" s="231">
        <f>IF(ISNA(VLOOKUP($A666,'Summer 2023 PVI'!$B$2:$AF$216,9,FALSE)),0,(VLOOKUP($A666,'Summer 2023 PVI'!$B$2:$AF$216,8,FALSE)))</f>
        <v>0</v>
      </c>
      <c r="H666" s="231">
        <f>IF(ISNA(VLOOKUP($A666,'Autumn 2023 PVI'!$B$2:$AH$214,9,FALSE)),0,(VLOOKUP($A666,'Autumn 2023 PVI'!$B$2:$AH$214,9,FALSE)))</f>
        <v>0</v>
      </c>
      <c r="I666" s="231">
        <f>IF(ISNA(VLOOKUP($A666,'Spring 2023 PVI'!$B$3:$AF$219,13,FALSE)),0,(VLOOKUP($A666,'Spring 2023 PVI'!$B$3:$AF$219,13,FALSE)))</f>
        <v>0</v>
      </c>
      <c r="J666" s="231">
        <f>IF(ISNA(VLOOKUP($A666,'Summer 2023 PVI'!$B$2:$AF$216,13,FALSE)),0,(VLOOKUP($A666,'Summer 2023 PVI'!$B$2:$AF$216,13,FALSE)))</f>
        <v>0</v>
      </c>
      <c r="K666" s="231">
        <f>IF(ISNA(VLOOKUP($A666,'Autumn 2023 PVI'!$B$2:$AH$214,13,FALSE)),0,(VLOOKUP($A666,'Autumn 2023 PVI'!$B$2:$AH$214,13,FALSE)))</f>
        <v>0</v>
      </c>
      <c r="L666" s="231">
        <f>IF(ISNA(VLOOKUP($A666,'Spring 2023 PVI'!$B$3:$AF$219,16,FALSE)),0,(VLOOKUP($A666,'Spring 2023 PVI'!$B$3:$AF$219,16,FALSE)))</f>
        <v>0</v>
      </c>
      <c r="M666" s="231">
        <f>IF(ISNA(VLOOKUP($A666,'Summer 2023 PVI'!$B$2:$AF$216,16,FALSE)),0,(VLOOKUP($A666,'Summer 2023 PVI'!$B$2:$AF$216,16,FALSE)))</f>
        <v>0</v>
      </c>
      <c r="N666" s="231">
        <f>IF(ISNA(VLOOKUP($A666,'Autumn 2023 PVI'!$B$2:$AH$214,16,FALSE)),0,(VLOOKUP($A666,'Autumn 2023 PVI'!$B$2:$AH$214,16,FALSE)))</f>
        <v>0</v>
      </c>
      <c r="O666" s="231">
        <f>IF(ISNA(VLOOKUP($A666,'Spring 2023 PVI'!$B$3:$AF$219,3,FALSE)),0,(VLOOKUP($A666,'Spring 2023 PVI'!$B$3:$AF$219,3,FALSE)))</f>
        <v>0</v>
      </c>
      <c r="P666" s="231">
        <f>IF(ISNA(VLOOKUP($A666,'Summer 2023 PVI'!$B$3:$AF$216,3,FALSE)),0,(VLOOKUP($A666,'Summer 2023 PVI'!$B$2:$AF$216,3,FALSE)))</f>
        <v>0</v>
      </c>
      <c r="Q666" s="231">
        <f>IF(ISNA(VLOOKUP($A666,'Autumn 2023 PVI'!$B$2:$AF$214,3,FALSE)),0,(VLOOKUP($A666,'Autumn 2023 PVI'!$B$2:$AF$214,3,FALSE)))</f>
        <v>0</v>
      </c>
      <c r="R666" s="231">
        <f>IF(ISNA(VLOOKUP($A666,'Spring 2023 PVI'!$B$3:$AF$219,10,FALSE)),0,(VLOOKUP($A666,'Spring 2023 PVI'!$B$3:$AF$219,10,FALSE)))</f>
        <v>0</v>
      </c>
      <c r="S666" s="231">
        <f>IF(ISNA(VLOOKUP($A666,'Summer 2023 PVI'!$B$2:$AF$216,10,FALSE)),0,(VLOOKUP($A666,'Summer 2023 PVI'!$B$2:$AF$216,10,FALSE)))</f>
        <v>0</v>
      </c>
      <c r="T666" s="231">
        <f>IF(ISNA(VLOOKUP($A666,'Autumn 2023 PVI'!$B$2:$AH$214,10,FALSE)),0,(VLOOKUP($A666,'Autumn 2023 PVI'!$B$2:$AH$214,10,FALSE)))</f>
        <v>0</v>
      </c>
      <c r="U666" s="231">
        <f>IF(ISNA(VLOOKUP($A666,'Spring 2023 PVI'!$B$3:$AF$219,26,FALSE)),0,(VLOOKUP($A666,'Spring 2023 PVI'!$B$3:$AF$219,26,FALSE)))</f>
        <v>0</v>
      </c>
      <c r="V666" s="231">
        <f>IF(ISNA(VLOOKUP($A666,'Spring 2023 PVI'!$B$3:$AF$219,26,FALSE)),0,(VLOOKUP($A666,'Spring 2023 PVI'!$B$3:$AF$219,26,FALSE)))</f>
        <v>0</v>
      </c>
      <c r="W666" s="231">
        <f>IF(ISNA(VLOOKUP($A666,'Spring 2023 PVI'!$B$3:$AF$219,26,FALSE)),0,(VLOOKUP($A666,'Spring 2023 PVI'!$B$3:$AF$219,26,FALSE)))</f>
        <v>0</v>
      </c>
      <c r="X666" s="231">
        <f>IF(ISNA(VLOOKUP($A666,'Spring 2023 PVI'!$B$3:$AF$219,27,FALSE)),0,(VLOOKUP($A666,'Spring 2023 PVI'!$B$3:$AF$219,27,FALSE)))</f>
        <v>0</v>
      </c>
      <c r="Y666" s="231">
        <f>IF(ISNA(VLOOKUP($A666,'Spring 2023 PVI'!$B$3:$AF$219,27,FALSE)),0,(VLOOKUP($A666,'Spring 2023 PVI'!$B$3:$AF$219,27,FALSE)))</f>
        <v>0</v>
      </c>
      <c r="Z666" s="231">
        <f>IF(ISNA(VLOOKUP($A666,'Spring 2023 PVI'!$B$3:$AF$219,27,FALSE)),0,(VLOOKUP($A666,'Spring 2023 PVI'!$B$3:$AF$219,27,FALSE)))</f>
        <v>0</v>
      </c>
      <c r="AA666" s="231">
        <f>IF(ISNA(VLOOKUP($A666,'Spring 2023 PVI'!$B$3:$AF$219,28,FALSE)),0,(VLOOKUP($A666,'Spring 2023 PVI'!$B$3:$AF$219,28,FALSE)))</f>
        <v>0</v>
      </c>
      <c r="AB666" s="231">
        <f>IF(ISNA(VLOOKUP($A666,'Spring 2023 PVI'!$B$3:$AF$219,28,FALSE)),0,(VLOOKUP($A666,'Spring 2023 PVI'!$B$3:$AF$219,28,FALSE)))</f>
        <v>0</v>
      </c>
      <c r="AC666" s="231">
        <f>IF(ISNA(VLOOKUP($A666,'Spring 2023 PVI'!$B$3:$AF$219,28,FALSE)),0,(VLOOKUP($A666,'Spring 2023 PVI'!$B$3:$AF$219,28,FALSE)))</f>
        <v>0</v>
      </c>
      <c r="AD666" s="384">
        <f t="shared" si="253"/>
        <v>0</v>
      </c>
      <c r="AE666" s="403">
        <v>0</v>
      </c>
      <c r="AF666" s="403">
        <v>0</v>
      </c>
      <c r="AG666" s="403">
        <v>0</v>
      </c>
      <c r="AH666" s="384">
        <f t="shared" si="260"/>
        <v>0</v>
      </c>
      <c r="AI666" s="384">
        <f t="shared" si="261"/>
        <v>0</v>
      </c>
      <c r="AJ666" s="384">
        <f t="shared" si="262"/>
        <v>0</v>
      </c>
      <c r="AK666" s="384">
        <f t="shared" si="254"/>
        <v>0</v>
      </c>
      <c r="AL666" s="403">
        <f>IF(ISNA(VLOOKUP($A666,'Spring 2023 PVI'!$B676:$AD676,29,FALSE)),0,(VLOOKUP($A666,'Spring 2023 PVI'!$B676:$AD676,29,FALSE)))</f>
        <v>0</v>
      </c>
      <c r="AM666" s="403">
        <f>IF(ISNA(VLOOKUP($A666,'Spring 2023 PVI'!$B676:$AZ676,30,FALSE)),0,(VLOOKUP($A666,'Spring 2023 PVI'!$B676:$AZ676,30,FALSE)))</f>
        <v>0</v>
      </c>
      <c r="AN666" s="402">
        <f t="shared" si="255"/>
        <v>0</v>
      </c>
      <c r="AO666" s="404">
        <f t="shared" si="256"/>
        <v>0</v>
      </c>
      <c r="AP666" s="384">
        <f t="shared" si="257"/>
        <v>0</v>
      </c>
      <c r="AQ666" s="403"/>
      <c r="AR666" s="403" t="e">
        <f>VLOOKUP($A666,'Data EYFSS Indica'!$C:$AQ,27,0)</f>
        <v>#N/A</v>
      </c>
      <c r="AS666" s="403" t="e">
        <f>VLOOKUP($A666,'Data EYFSS Indica'!$C:$AQ,28,0)</f>
        <v>#N/A</v>
      </c>
      <c r="AT666" s="409" t="e">
        <f t="shared" si="258"/>
        <v>#N/A</v>
      </c>
      <c r="AU666" s="409" t="e">
        <f>(VLOOKUP($A666,'Data EYFSS Indica'!$C:$AQ,24,0))/3.2*AU$3</f>
        <v>#N/A</v>
      </c>
      <c r="AV666" s="413" t="e">
        <f t="shared" si="259"/>
        <v>#N/A</v>
      </c>
      <c r="AW666" s="410" t="e">
        <f t="shared" si="249"/>
        <v>#N/A</v>
      </c>
      <c r="AX666" s="410" t="e">
        <f t="shared" si="250"/>
        <v>#N/A</v>
      </c>
      <c r="AY666" s="410" t="e">
        <f t="shared" si="251"/>
        <v>#N/A</v>
      </c>
      <c r="AZ666" s="642">
        <f>(SUMIF('Spring 2023 School'!B:B,Budget!A666,'Spring 2023 School'!AG:AG)+SUMIF('Summer 2023 School'!B:B,Budget!A666,'Summer 2023 School'!AG:AG)+SUMIF('Autumn 2023 School'!B:B,Budget!A666,'Autumn 2023 School'!AG:AG))</f>
        <v>0</v>
      </c>
      <c r="BA666" s="410">
        <f t="shared" si="252"/>
        <v>0</v>
      </c>
      <c r="BI666">
        <f t="shared" si="263"/>
        <v>0</v>
      </c>
      <c r="BJ666">
        <f t="shared" si="264"/>
        <v>0</v>
      </c>
      <c r="BK666">
        <f t="shared" si="265"/>
        <v>0</v>
      </c>
    </row>
    <row r="667" spans="1:63" x14ac:dyDescent="0.35">
      <c r="A667" s="231">
        <v>52411</v>
      </c>
      <c r="B667" t="s">
        <v>764</v>
      </c>
      <c r="C667" s="231">
        <f>IF(ISNA(VLOOKUP($A667,'Spring 2023 PVI'!$B$3:$AF$220,6,FALSE)),0,(VLOOKUP($A667,'Spring 2023 PVI'!$B$3:$AF$220,6,FALSE)))</f>
        <v>0</v>
      </c>
      <c r="D667" s="231">
        <f>IF(ISNA(VLOOKUP($A667,'Summer 2023 PVI'!$B$2:$AF$217,6,FALSE)),0,(VLOOKUP($A667,'Summer 2023 PVI'!$B$2:$AF$217,6,FALSE)))</f>
        <v>0</v>
      </c>
      <c r="E667" s="231">
        <f>IF(ISNA(VLOOKUP($A667,'Autumn 2023 PVI'!$B$2:$AH$214,6,FALSE)),0,(VLOOKUP($A667,'Autumn 2023 PVI'!$B$2:$AH$214,6,FALSE)))</f>
        <v>0</v>
      </c>
      <c r="F667" s="231">
        <f>IF(ISNA(VLOOKUP($A667,'Spring 2023 PVI'!$B$3:$AF$219,9,FALSE)),0,(VLOOKUP($A667,'Spring 2023 PVI'!$B$3:$AF$219,8,FALSE)))</f>
        <v>0</v>
      </c>
      <c r="G667" s="231">
        <f>IF(ISNA(VLOOKUP($A667,'Summer 2023 PVI'!$B$2:$AF$216,9,FALSE)),0,(VLOOKUP($A667,'Summer 2023 PVI'!$B$2:$AF$216,8,FALSE)))</f>
        <v>0</v>
      </c>
      <c r="H667" s="231">
        <f>IF(ISNA(VLOOKUP($A667,'Autumn 2023 PVI'!$B$2:$AH$214,9,FALSE)),0,(VLOOKUP($A667,'Autumn 2023 PVI'!$B$2:$AH$214,9,FALSE)))</f>
        <v>0</v>
      </c>
      <c r="I667" s="231">
        <f>IF(ISNA(VLOOKUP($A667,'Spring 2023 PVI'!$B$3:$AF$219,13,FALSE)),0,(VLOOKUP($A667,'Spring 2023 PVI'!$B$3:$AF$219,13,FALSE)))</f>
        <v>0</v>
      </c>
      <c r="J667" s="231">
        <f>IF(ISNA(VLOOKUP($A667,'Summer 2023 PVI'!$B$2:$AF$216,13,FALSE)),0,(VLOOKUP($A667,'Summer 2023 PVI'!$B$2:$AF$216,13,FALSE)))</f>
        <v>0</v>
      </c>
      <c r="K667" s="231">
        <f>IF(ISNA(VLOOKUP($A667,'Autumn 2023 PVI'!$B$2:$AH$214,13,FALSE)),0,(VLOOKUP($A667,'Autumn 2023 PVI'!$B$2:$AH$214,13,FALSE)))</f>
        <v>0</v>
      </c>
      <c r="L667" s="231">
        <f>IF(ISNA(VLOOKUP($A667,'Spring 2023 PVI'!$B$3:$AF$219,16,FALSE)),0,(VLOOKUP($A667,'Spring 2023 PVI'!$B$3:$AF$219,16,FALSE)))</f>
        <v>0</v>
      </c>
      <c r="M667" s="231">
        <f>IF(ISNA(VLOOKUP($A667,'Summer 2023 PVI'!$B$2:$AF$216,16,FALSE)),0,(VLOOKUP($A667,'Summer 2023 PVI'!$B$2:$AF$216,16,FALSE)))</f>
        <v>0</v>
      </c>
      <c r="N667" s="231">
        <f>IF(ISNA(VLOOKUP($A667,'Autumn 2023 PVI'!$B$2:$AH$214,16,FALSE)),0,(VLOOKUP($A667,'Autumn 2023 PVI'!$B$2:$AH$214,16,FALSE)))</f>
        <v>0</v>
      </c>
      <c r="O667" s="231">
        <f>IF(ISNA(VLOOKUP($A667,'Spring 2023 PVI'!$B$3:$AF$219,3,FALSE)),0,(VLOOKUP($A667,'Spring 2023 PVI'!$B$3:$AF$219,3,FALSE)))</f>
        <v>0</v>
      </c>
      <c r="P667" s="231">
        <f>IF(ISNA(VLOOKUP($A667,'Summer 2023 PVI'!$B$3:$AF$216,3,FALSE)),0,(VLOOKUP($A667,'Summer 2023 PVI'!$B$2:$AF$216,3,FALSE)))</f>
        <v>0</v>
      </c>
      <c r="Q667" s="231">
        <f>IF(ISNA(VLOOKUP($A667,'Autumn 2023 PVI'!$B$2:$AF$214,3,FALSE)),0,(VLOOKUP($A667,'Autumn 2023 PVI'!$B$2:$AF$214,3,FALSE)))</f>
        <v>0</v>
      </c>
      <c r="R667" s="231">
        <f>IF(ISNA(VLOOKUP($A667,'Spring 2023 PVI'!$B$3:$AF$219,10,FALSE)),0,(VLOOKUP($A667,'Spring 2023 PVI'!$B$3:$AF$219,10,FALSE)))</f>
        <v>0</v>
      </c>
      <c r="S667" s="231">
        <f>IF(ISNA(VLOOKUP($A667,'Summer 2023 PVI'!$B$2:$AF$216,10,FALSE)),0,(VLOOKUP($A667,'Summer 2023 PVI'!$B$2:$AF$216,10,FALSE)))</f>
        <v>0</v>
      </c>
      <c r="T667" s="231">
        <f>IF(ISNA(VLOOKUP($A667,'Autumn 2023 PVI'!$B$2:$AH$214,10,FALSE)),0,(VLOOKUP($A667,'Autumn 2023 PVI'!$B$2:$AH$214,10,FALSE)))</f>
        <v>0</v>
      </c>
      <c r="U667" s="231">
        <f>IF(ISNA(VLOOKUP($A667,'Spring 2023 PVI'!$B$3:$AF$219,26,FALSE)),0,(VLOOKUP($A667,'Spring 2023 PVI'!$B$3:$AF$219,26,FALSE)))</f>
        <v>0</v>
      </c>
      <c r="V667" s="231">
        <f>IF(ISNA(VLOOKUP($A667,'Spring 2023 PVI'!$B$3:$AF$219,26,FALSE)),0,(VLOOKUP($A667,'Spring 2023 PVI'!$B$3:$AF$219,26,FALSE)))</f>
        <v>0</v>
      </c>
      <c r="W667" s="231">
        <f>IF(ISNA(VLOOKUP($A667,'Spring 2023 PVI'!$B$3:$AF$219,26,FALSE)),0,(VLOOKUP($A667,'Spring 2023 PVI'!$B$3:$AF$219,26,FALSE)))</f>
        <v>0</v>
      </c>
      <c r="X667" s="231">
        <f>IF(ISNA(VLOOKUP($A667,'Spring 2023 PVI'!$B$3:$AF$219,27,FALSE)),0,(VLOOKUP($A667,'Spring 2023 PVI'!$B$3:$AF$219,27,FALSE)))</f>
        <v>0</v>
      </c>
      <c r="Y667" s="231">
        <f>IF(ISNA(VLOOKUP($A667,'Spring 2023 PVI'!$B$3:$AF$219,27,FALSE)),0,(VLOOKUP($A667,'Spring 2023 PVI'!$B$3:$AF$219,27,FALSE)))</f>
        <v>0</v>
      </c>
      <c r="Z667" s="231">
        <f>IF(ISNA(VLOOKUP($A667,'Spring 2023 PVI'!$B$3:$AF$219,27,FALSE)),0,(VLOOKUP($A667,'Spring 2023 PVI'!$B$3:$AF$219,27,FALSE)))</f>
        <v>0</v>
      </c>
      <c r="AA667" s="231">
        <f>IF(ISNA(VLOOKUP($A667,'Spring 2023 PVI'!$B$3:$AF$219,28,FALSE)),0,(VLOOKUP($A667,'Spring 2023 PVI'!$B$3:$AF$219,28,FALSE)))</f>
        <v>0</v>
      </c>
      <c r="AB667" s="231">
        <f>IF(ISNA(VLOOKUP($A667,'Spring 2023 PVI'!$B$3:$AF$219,28,FALSE)),0,(VLOOKUP($A667,'Spring 2023 PVI'!$B$3:$AF$219,28,FALSE)))</f>
        <v>0</v>
      </c>
      <c r="AC667" s="231">
        <f>IF(ISNA(VLOOKUP($A667,'Spring 2023 PVI'!$B$3:$AF$219,28,FALSE)),0,(VLOOKUP($A667,'Spring 2023 PVI'!$B$3:$AF$219,28,FALSE)))</f>
        <v>0</v>
      </c>
      <c r="AD667" s="384">
        <f t="shared" si="253"/>
        <v>0</v>
      </c>
      <c r="AE667" s="403">
        <v>0</v>
      </c>
      <c r="AF667" s="403">
        <v>0</v>
      </c>
      <c r="AG667" s="403">
        <v>0</v>
      </c>
      <c r="AH667" s="384">
        <f t="shared" si="260"/>
        <v>0</v>
      </c>
      <c r="AI667" s="384">
        <f t="shared" si="261"/>
        <v>0</v>
      </c>
      <c r="AJ667" s="384">
        <f t="shared" si="262"/>
        <v>0</v>
      </c>
      <c r="AK667" s="384">
        <f t="shared" si="254"/>
        <v>0</v>
      </c>
      <c r="AL667" s="403">
        <f>IF(ISNA(VLOOKUP($A667,'Spring 2023 PVI'!$B677:$AD677,29,FALSE)),0,(VLOOKUP($A667,'Spring 2023 PVI'!$B677:$AD677,29,FALSE)))</f>
        <v>0</v>
      </c>
      <c r="AM667" s="403">
        <f>IF(ISNA(VLOOKUP($A667,'Spring 2023 PVI'!$B677:$AZ677,30,FALSE)),0,(VLOOKUP($A667,'Spring 2023 PVI'!$B677:$AZ677,30,FALSE)))</f>
        <v>0</v>
      </c>
      <c r="AN667" s="402">
        <f t="shared" si="255"/>
        <v>0</v>
      </c>
      <c r="AO667" s="404">
        <f t="shared" si="256"/>
        <v>0</v>
      </c>
      <c r="AP667" s="384">
        <f t="shared" si="257"/>
        <v>0</v>
      </c>
      <c r="AQ667" s="403"/>
      <c r="AR667" s="403" t="e">
        <f>VLOOKUP($A667,'Data EYFSS Indica'!$C:$AQ,27,0)</f>
        <v>#N/A</v>
      </c>
      <c r="AS667" s="403" t="e">
        <f>VLOOKUP($A667,'Data EYFSS Indica'!$C:$AQ,28,0)</f>
        <v>#N/A</v>
      </c>
      <c r="AT667" s="409" t="e">
        <f t="shared" si="258"/>
        <v>#N/A</v>
      </c>
      <c r="AU667" s="409" t="e">
        <f>(VLOOKUP($A667,'Data EYFSS Indica'!$C:$AQ,24,0))/3.2*AU$3</f>
        <v>#N/A</v>
      </c>
      <c r="AV667" s="413" t="e">
        <f t="shared" si="259"/>
        <v>#N/A</v>
      </c>
      <c r="AW667" s="410" t="e">
        <f t="shared" si="249"/>
        <v>#N/A</v>
      </c>
      <c r="AX667" s="410" t="e">
        <f t="shared" si="250"/>
        <v>#N/A</v>
      </c>
      <c r="AY667" s="410" t="e">
        <f t="shared" si="251"/>
        <v>#N/A</v>
      </c>
      <c r="AZ667" s="642">
        <f>(SUMIF('Spring 2023 School'!B:B,Budget!A667,'Spring 2023 School'!AG:AG)+SUMIF('Summer 2023 School'!B:B,Budget!A667,'Summer 2023 School'!AG:AG)+SUMIF('Autumn 2023 School'!B:B,Budget!A667,'Autumn 2023 School'!AG:AG))</f>
        <v>0</v>
      </c>
      <c r="BA667" s="410">
        <f t="shared" si="252"/>
        <v>0</v>
      </c>
      <c r="BI667">
        <f t="shared" si="263"/>
        <v>0</v>
      </c>
      <c r="BJ667">
        <f t="shared" si="264"/>
        <v>0</v>
      </c>
      <c r="BK667">
        <f t="shared" si="265"/>
        <v>0</v>
      </c>
    </row>
    <row r="668" spans="1:63" x14ac:dyDescent="0.35">
      <c r="A668" s="231">
        <v>52419</v>
      </c>
      <c r="B668" t="s">
        <v>765</v>
      </c>
      <c r="C668" s="231">
        <f>IF(ISNA(VLOOKUP($A668,'Spring 2023 PVI'!$B$3:$AF$220,6,FALSE)),0,(VLOOKUP($A668,'Spring 2023 PVI'!$B$3:$AF$220,6,FALSE)))</f>
        <v>0</v>
      </c>
      <c r="D668" s="231">
        <f>IF(ISNA(VLOOKUP($A668,'Summer 2023 PVI'!$B$2:$AF$217,6,FALSE)),0,(VLOOKUP($A668,'Summer 2023 PVI'!$B$2:$AF$217,6,FALSE)))</f>
        <v>0</v>
      </c>
      <c r="E668" s="231">
        <f>IF(ISNA(VLOOKUP($A668,'Autumn 2023 PVI'!$B$2:$AH$214,6,FALSE)),0,(VLOOKUP($A668,'Autumn 2023 PVI'!$B$2:$AH$214,6,FALSE)))</f>
        <v>0</v>
      </c>
      <c r="F668" s="231">
        <f>IF(ISNA(VLOOKUP($A668,'Spring 2023 PVI'!$B$3:$AF$219,9,FALSE)),0,(VLOOKUP($A668,'Spring 2023 PVI'!$B$3:$AF$219,8,FALSE)))</f>
        <v>0</v>
      </c>
      <c r="G668" s="231">
        <f>IF(ISNA(VLOOKUP($A668,'Summer 2023 PVI'!$B$2:$AF$216,9,FALSE)),0,(VLOOKUP($A668,'Summer 2023 PVI'!$B$2:$AF$216,8,FALSE)))</f>
        <v>0</v>
      </c>
      <c r="H668" s="231">
        <f>IF(ISNA(VLOOKUP($A668,'Autumn 2023 PVI'!$B$2:$AH$214,9,FALSE)),0,(VLOOKUP($A668,'Autumn 2023 PVI'!$B$2:$AH$214,9,FALSE)))</f>
        <v>0</v>
      </c>
      <c r="I668" s="231">
        <f>IF(ISNA(VLOOKUP($A668,'Spring 2023 PVI'!$B$3:$AF$219,13,FALSE)),0,(VLOOKUP($A668,'Spring 2023 PVI'!$B$3:$AF$219,13,FALSE)))</f>
        <v>0</v>
      </c>
      <c r="J668" s="231">
        <f>IF(ISNA(VLOOKUP($A668,'Summer 2023 PVI'!$B$2:$AF$216,13,FALSE)),0,(VLOOKUP($A668,'Summer 2023 PVI'!$B$2:$AF$216,13,FALSE)))</f>
        <v>0</v>
      </c>
      <c r="K668" s="231">
        <f>IF(ISNA(VLOOKUP($A668,'Autumn 2023 PVI'!$B$2:$AH$214,13,FALSE)),0,(VLOOKUP($A668,'Autumn 2023 PVI'!$B$2:$AH$214,13,FALSE)))</f>
        <v>0</v>
      </c>
      <c r="L668" s="231">
        <f>IF(ISNA(VLOOKUP($A668,'Spring 2023 PVI'!$B$3:$AF$219,16,FALSE)),0,(VLOOKUP($A668,'Spring 2023 PVI'!$B$3:$AF$219,16,FALSE)))</f>
        <v>0</v>
      </c>
      <c r="M668" s="231">
        <f>IF(ISNA(VLOOKUP($A668,'Summer 2023 PVI'!$B$2:$AF$216,16,FALSE)),0,(VLOOKUP($A668,'Summer 2023 PVI'!$B$2:$AF$216,16,FALSE)))</f>
        <v>0</v>
      </c>
      <c r="N668" s="231">
        <f>IF(ISNA(VLOOKUP($A668,'Autumn 2023 PVI'!$B$2:$AH$214,16,FALSE)),0,(VLOOKUP($A668,'Autumn 2023 PVI'!$B$2:$AH$214,16,FALSE)))</f>
        <v>0</v>
      </c>
      <c r="O668" s="231">
        <f>IF(ISNA(VLOOKUP($A668,'Spring 2023 PVI'!$B$3:$AF$219,3,FALSE)),0,(VLOOKUP($A668,'Spring 2023 PVI'!$B$3:$AF$219,3,FALSE)))</f>
        <v>0</v>
      </c>
      <c r="P668" s="231">
        <f>IF(ISNA(VLOOKUP($A668,'Summer 2023 PVI'!$B$3:$AF$216,3,FALSE)),0,(VLOOKUP($A668,'Summer 2023 PVI'!$B$2:$AF$216,3,FALSE)))</f>
        <v>0</v>
      </c>
      <c r="Q668" s="231">
        <f>IF(ISNA(VLOOKUP($A668,'Autumn 2023 PVI'!$B$2:$AF$214,3,FALSE)),0,(VLOOKUP($A668,'Autumn 2023 PVI'!$B$2:$AF$214,3,FALSE)))</f>
        <v>0</v>
      </c>
      <c r="R668" s="231">
        <f>IF(ISNA(VLOOKUP($A668,'Spring 2023 PVI'!$B$3:$AF$219,10,FALSE)),0,(VLOOKUP($A668,'Spring 2023 PVI'!$B$3:$AF$219,10,FALSE)))</f>
        <v>0</v>
      </c>
      <c r="S668" s="231">
        <f>IF(ISNA(VLOOKUP($A668,'Summer 2023 PVI'!$B$2:$AF$216,10,FALSE)),0,(VLOOKUP($A668,'Summer 2023 PVI'!$B$2:$AF$216,10,FALSE)))</f>
        <v>0</v>
      </c>
      <c r="T668" s="231">
        <f>IF(ISNA(VLOOKUP($A668,'Autumn 2023 PVI'!$B$2:$AH$214,10,FALSE)),0,(VLOOKUP($A668,'Autumn 2023 PVI'!$B$2:$AH$214,10,FALSE)))</f>
        <v>0</v>
      </c>
      <c r="U668" s="231">
        <f>IF(ISNA(VLOOKUP($A668,'Spring 2023 PVI'!$B$3:$AF$219,26,FALSE)),0,(VLOOKUP($A668,'Spring 2023 PVI'!$B$3:$AF$219,26,FALSE)))</f>
        <v>0</v>
      </c>
      <c r="V668" s="231">
        <f>IF(ISNA(VLOOKUP($A668,'Spring 2023 PVI'!$B$3:$AF$219,26,FALSE)),0,(VLOOKUP($A668,'Spring 2023 PVI'!$B$3:$AF$219,26,FALSE)))</f>
        <v>0</v>
      </c>
      <c r="W668" s="231">
        <f>IF(ISNA(VLOOKUP($A668,'Spring 2023 PVI'!$B$3:$AF$219,26,FALSE)),0,(VLOOKUP($A668,'Spring 2023 PVI'!$B$3:$AF$219,26,FALSE)))</f>
        <v>0</v>
      </c>
      <c r="X668" s="231">
        <f>IF(ISNA(VLOOKUP($A668,'Spring 2023 PVI'!$B$3:$AF$219,27,FALSE)),0,(VLOOKUP($A668,'Spring 2023 PVI'!$B$3:$AF$219,27,FALSE)))</f>
        <v>0</v>
      </c>
      <c r="Y668" s="231">
        <f>IF(ISNA(VLOOKUP($A668,'Spring 2023 PVI'!$B$3:$AF$219,27,FALSE)),0,(VLOOKUP($A668,'Spring 2023 PVI'!$B$3:$AF$219,27,FALSE)))</f>
        <v>0</v>
      </c>
      <c r="Z668" s="231">
        <f>IF(ISNA(VLOOKUP($A668,'Spring 2023 PVI'!$B$3:$AF$219,27,FALSE)),0,(VLOOKUP($A668,'Spring 2023 PVI'!$B$3:$AF$219,27,FALSE)))</f>
        <v>0</v>
      </c>
      <c r="AA668" s="231">
        <f>IF(ISNA(VLOOKUP($A668,'Spring 2023 PVI'!$B$3:$AF$219,28,FALSE)),0,(VLOOKUP($A668,'Spring 2023 PVI'!$B$3:$AF$219,28,FALSE)))</f>
        <v>0</v>
      </c>
      <c r="AB668" s="231">
        <f>IF(ISNA(VLOOKUP($A668,'Spring 2023 PVI'!$B$3:$AF$219,28,FALSE)),0,(VLOOKUP($A668,'Spring 2023 PVI'!$B$3:$AF$219,28,FALSE)))</f>
        <v>0</v>
      </c>
      <c r="AC668" s="231">
        <f>IF(ISNA(VLOOKUP($A668,'Spring 2023 PVI'!$B$3:$AF$219,28,FALSE)),0,(VLOOKUP($A668,'Spring 2023 PVI'!$B$3:$AF$219,28,FALSE)))</f>
        <v>0</v>
      </c>
      <c r="AD668" s="384">
        <f t="shared" si="253"/>
        <v>0</v>
      </c>
      <c r="AE668" s="403">
        <v>105</v>
      </c>
      <c r="AF668" s="403">
        <v>90</v>
      </c>
      <c r="AG668" s="403">
        <v>150</v>
      </c>
      <c r="AH668" s="384">
        <f t="shared" si="260"/>
        <v>2433.9</v>
      </c>
      <c r="AI668" s="384">
        <f t="shared" si="261"/>
        <v>991.8</v>
      </c>
      <c r="AJ668" s="384">
        <f t="shared" si="262"/>
        <v>456</v>
      </c>
      <c r="AK668" s="384">
        <f t="shared" si="254"/>
        <v>3881.7</v>
      </c>
      <c r="AL668" s="403">
        <f>IF(ISNA(VLOOKUP($A668,'Spring 2023 PVI'!$B678:$AD678,29,FALSE)),0,(VLOOKUP($A668,'Spring 2023 PVI'!$B678:$AD678,29,FALSE)))</f>
        <v>0</v>
      </c>
      <c r="AM668" s="403">
        <f>IF(ISNA(VLOOKUP($A668,'Spring 2023 PVI'!$B678:$AZ678,30,FALSE)),0,(VLOOKUP($A668,'Spring 2023 PVI'!$B678:$AZ678,30,FALSE)))</f>
        <v>0</v>
      </c>
      <c r="AN668" s="402">
        <f t="shared" si="255"/>
        <v>0</v>
      </c>
      <c r="AO668" s="404">
        <f t="shared" si="256"/>
        <v>0</v>
      </c>
      <c r="AP668" s="384">
        <f t="shared" si="257"/>
        <v>3881.7</v>
      </c>
      <c r="AQ668" s="403"/>
      <c r="AR668" s="403" t="e">
        <f>VLOOKUP($A668,'Data EYFSS Indica'!$C:$AQ,27,0)</f>
        <v>#N/A</v>
      </c>
      <c r="AS668" s="403" t="e">
        <f>VLOOKUP($A668,'Data EYFSS Indica'!$C:$AQ,28,0)</f>
        <v>#N/A</v>
      </c>
      <c r="AT668" s="409" t="e">
        <f t="shared" si="258"/>
        <v>#N/A</v>
      </c>
      <c r="AU668" s="409" t="e">
        <f>(VLOOKUP($A668,'Data EYFSS Indica'!$C:$AQ,24,0))/3.2*AU$3</f>
        <v>#N/A</v>
      </c>
      <c r="AV668" s="413" t="e">
        <f t="shared" si="259"/>
        <v>#N/A</v>
      </c>
      <c r="AW668" s="410" t="e">
        <f t="shared" si="249"/>
        <v>#N/A</v>
      </c>
      <c r="AX668" s="410" t="e">
        <f t="shared" si="250"/>
        <v>#N/A</v>
      </c>
      <c r="AY668" s="410" t="e">
        <f t="shared" si="251"/>
        <v>#N/A</v>
      </c>
      <c r="AZ668" s="642">
        <f>(SUMIF('Spring 2023 School'!B:B,Budget!A668,'Spring 2023 School'!AG:AG)+SUMIF('Summer 2023 School'!B:B,Budget!A668,'Summer 2023 School'!AG:AG)+SUMIF('Autumn 2023 School'!B:B,Budget!A668,'Autumn 2023 School'!AG:AG))</f>
        <v>4</v>
      </c>
      <c r="BA668" s="410">
        <f t="shared" si="252"/>
        <v>3640</v>
      </c>
      <c r="BI668">
        <f t="shared" si="263"/>
        <v>1575</v>
      </c>
      <c r="BJ668">
        <f t="shared" si="264"/>
        <v>1350</v>
      </c>
      <c r="BK668">
        <f t="shared" si="265"/>
        <v>2250</v>
      </c>
    </row>
    <row r="669" spans="1:63" x14ac:dyDescent="0.35">
      <c r="A669" s="231">
        <v>52428</v>
      </c>
      <c r="B669" t="s">
        <v>766</v>
      </c>
      <c r="C669" s="231">
        <f>IF(ISNA(VLOOKUP($A669,'Spring 2023 PVI'!$B$3:$AF$220,6,FALSE)),0,(VLOOKUP($A669,'Spring 2023 PVI'!$B$3:$AF$220,6,FALSE)))</f>
        <v>0</v>
      </c>
      <c r="D669" s="231">
        <f>IF(ISNA(VLOOKUP($A669,'Summer 2023 PVI'!$B$2:$AF$217,6,FALSE)),0,(VLOOKUP($A669,'Summer 2023 PVI'!$B$2:$AF$217,6,FALSE)))</f>
        <v>0</v>
      </c>
      <c r="E669" s="231">
        <f>IF(ISNA(VLOOKUP($A669,'Autumn 2023 PVI'!$B$2:$AH$214,6,FALSE)),0,(VLOOKUP($A669,'Autumn 2023 PVI'!$B$2:$AH$214,6,FALSE)))</f>
        <v>0</v>
      </c>
      <c r="F669" s="231">
        <f>IF(ISNA(VLOOKUP($A669,'Spring 2023 PVI'!$B$3:$AF$219,9,FALSE)),0,(VLOOKUP($A669,'Spring 2023 PVI'!$B$3:$AF$219,8,FALSE)))</f>
        <v>0</v>
      </c>
      <c r="G669" s="231">
        <f>IF(ISNA(VLOOKUP($A669,'Summer 2023 PVI'!$B$2:$AF$216,9,FALSE)),0,(VLOOKUP($A669,'Summer 2023 PVI'!$B$2:$AF$216,8,FALSE)))</f>
        <v>0</v>
      </c>
      <c r="H669" s="231">
        <f>IF(ISNA(VLOOKUP($A669,'Autumn 2023 PVI'!$B$2:$AH$214,9,FALSE)),0,(VLOOKUP($A669,'Autumn 2023 PVI'!$B$2:$AH$214,9,FALSE)))</f>
        <v>0</v>
      </c>
      <c r="I669" s="231">
        <f>IF(ISNA(VLOOKUP($A669,'Spring 2023 PVI'!$B$3:$AF$219,13,FALSE)),0,(VLOOKUP($A669,'Spring 2023 PVI'!$B$3:$AF$219,13,FALSE)))</f>
        <v>0</v>
      </c>
      <c r="J669" s="231">
        <f>IF(ISNA(VLOOKUP($A669,'Summer 2023 PVI'!$B$2:$AF$216,13,FALSE)),0,(VLOOKUP($A669,'Summer 2023 PVI'!$B$2:$AF$216,13,FALSE)))</f>
        <v>0</v>
      </c>
      <c r="K669" s="231">
        <f>IF(ISNA(VLOOKUP($A669,'Autumn 2023 PVI'!$B$2:$AH$214,13,FALSE)),0,(VLOOKUP($A669,'Autumn 2023 PVI'!$B$2:$AH$214,13,FALSE)))</f>
        <v>0</v>
      </c>
      <c r="L669" s="231">
        <f>IF(ISNA(VLOOKUP($A669,'Spring 2023 PVI'!$B$3:$AF$219,16,FALSE)),0,(VLOOKUP($A669,'Spring 2023 PVI'!$B$3:$AF$219,16,FALSE)))</f>
        <v>0</v>
      </c>
      <c r="M669" s="231">
        <f>IF(ISNA(VLOOKUP($A669,'Summer 2023 PVI'!$B$2:$AF$216,16,FALSE)),0,(VLOOKUP($A669,'Summer 2023 PVI'!$B$2:$AF$216,16,FALSE)))</f>
        <v>0</v>
      </c>
      <c r="N669" s="231">
        <f>IF(ISNA(VLOOKUP($A669,'Autumn 2023 PVI'!$B$2:$AH$214,16,FALSE)),0,(VLOOKUP($A669,'Autumn 2023 PVI'!$B$2:$AH$214,16,FALSE)))</f>
        <v>0</v>
      </c>
      <c r="O669" s="231">
        <f>IF(ISNA(VLOOKUP($A669,'Spring 2023 PVI'!$B$3:$AF$219,3,FALSE)),0,(VLOOKUP($A669,'Spring 2023 PVI'!$B$3:$AF$219,3,FALSE)))</f>
        <v>0</v>
      </c>
      <c r="P669" s="231">
        <f>IF(ISNA(VLOOKUP($A669,'Summer 2023 PVI'!$B$3:$AF$216,3,FALSE)),0,(VLOOKUP($A669,'Summer 2023 PVI'!$B$2:$AF$216,3,FALSE)))</f>
        <v>0</v>
      </c>
      <c r="Q669" s="231">
        <f>IF(ISNA(VLOOKUP($A669,'Autumn 2023 PVI'!$B$2:$AF$214,3,FALSE)),0,(VLOOKUP($A669,'Autumn 2023 PVI'!$B$2:$AF$214,3,FALSE)))</f>
        <v>0</v>
      </c>
      <c r="R669" s="231">
        <f>IF(ISNA(VLOOKUP($A669,'Spring 2023 PVI'!$B$3:$AF$219,10,FALSE)),0,(VLOOKUP($A669,'Spring 2023 PVI'!$B$3:$AF$219,10,FALSE)))</f>
        <v>0</v>
      </c>
      <c r="S669" s="231">
        <f>IF(ISNA(VLOOKUP($A669,'Summer 2023 PVI'!$B$2:$AF$216,10,FALSE)),0,(VLOOKUP($A669,'Summer 2023 PVI'!$B$2:$AF$216,10,FALSE)))</f>
        <v>0</v>
      </c>
      <c r="T669" s="231">
        <f>IF(ISNA(VLOOKUP($A669,'Autumn 2023 PVI'!$B$2:$AH$214,10,FALSE)),0,(VLOOKUP($A669,'Autumn 2023 PVI'!$B$2:$AH$214,10,FALSE)))</f>
        <v>0</v>
      </c>
      <c r="U669" s="231">
        <f>IF(ISNA(VLOOKUP($A669,'Spring 2023 PVI'!$B$3:$AF$219,26,FALSE)),0,(VLOOKUP($A669,'Spring 2023 PVI'!$B$3:$AF$219,26,FALSE)))</f>
        <v>0</v>
      </c>
      <c r="V669" s="231">
        <f>IF(ISNA(VLOOKUP($A669,'Spring 2023 PVI'!$B$3:$AF$219,26,FALSE)),0,(VLOOKUP($A669,'Spring 2023 PVI'!$B$3:$AF$219,26,FALSE)))</f>
        <v>0</v>
      </c>
      <c r="W669" s="231">
        <f>IF(ISNA(VLOOKUP($A669,'Spring 2023 PVI'!$B$3:$AF$219,26,FALSE)),0,(VLOOKUP($A669,'Spring 2023 PVI'!$B$3:$AF$219,26,FALSE)))</f>
        <v>0</v>
      </c>
      <c r="X669" s="231">
        <f>IF(ISNA(VLOOKUP($A669,'Spring 2023 PVI'!$B$3:$AF$219,27,FALSE)),0,(VLOOKUP($A669,'Spring 2023 PVI'!$B$3:$AF$219,27,FALSE)))</f>
        <v>0</v>
      </c>
      <c r="Y669" s="231">
        <f>IF(ISNA(VLOOKUP($A669,'Spring 2023 PVI'!$B$3:$AF$219,27,FALSE)),0,(VLOOKUP($A669,'Spring 2023 PVI'!$B$3:$AF$219,27,FALSE)))</f>
        <v>0</v>
      </c>
      <c r="Z669" s="231">
        <f>IF(ISNA(VLOOKUP($A669,'Spring 2023 PVI'!$B$3:$AF$219,27,FALSE)),0,(VLOOKUP($A669,'Spring 2023 PVI'!$B$3:$AF$219,27,FALSE)))</f>
        <v>0</v>
      </c>
      <c r="AA669" s="231">
        <f>IF(ISNA(VLOOKUP($A669,'Spring 2023 PVI'!$B$3:$AF$219,28,FALSE)),0,(VLOOKUP($A669,'Spring 2023 PVI'!$B$3:$AF$219,28,FALSE)))</f>
        <v>0</v>
      </c>
      <c r="AB669" s="231">
        <f>IF(ISNA(VLOOKUP($A669,'Spring 2023 PVI'!$B$3:$AF$219,28,FALSE)),0,(VLOOKUP($A669,'Spring 2023 PVI'!$B$3:$AF$219,28,FALSE)))</f>
        <v>0</v>
      </c>
      <c r="AC669" s="231">
        <f>IF(ISNA(VLOOKUP($A669,'Spring 2023 PVI'!$B$3:$AF$219,28,FALSE)),0,(VLOOKUP($A669,'Spring 2023 PVI'!$B$3:$AF$219,28,FALSE)))</f>
        <v>0</v>
      </c>
      <c r="AD669" s="384">
        <f t="shared" si="253"/>
        <v>0</v>
      </c>
      <c r="AE669" s="403">
        <v>0</v>
      </c>
      <c r="AF669" s="403">
        <v>0</v>
      </c>
      <c r="AG669" s="403">
        <v>0</v>
      </c>
      <c r="AH669" s="384">
        <f t="shared" si="260"/>
        <v>0</v>
      </c>
      <c r="AI669" s="384">
        <f t="shared" si="261"/>
        <v>0</v>
      </c>
      <c r="AJ669" s="384">
        <f t="shared" si="262"/>
        <v>0</v>
      </c>
      <c r="AK669" s="384">
        <f t="shared" si="254"/>
        <v>0</v>
      </c>
      <c r="AL669" s="403">
        <f>IF(ISNA(VLOOKUP($A669,'Spring 2023 PVI'!$B679:$AD679,29,FALSE)),0,(VLOOKUP($A669,'Spring 2023 PVI'!$B679:$AD679,29,FALSE)))</f>
        <v>0</v>
      </c>
      <c r="AM669" s="403">
        <f>IF(ISNA(VLOOKUP($A669,'Spring 2023 PVI'!$B679:$AZ679,30,FALSE)),0,(VLOOKUP($A669,'Spring 2023 PVI'!$B679:$AZ679,30,FALSE)))</f>
        <v>0</v>
      </c>
      <c r="AN669" s="402">
        <f t="shared" si="255"/>
        <v>0</v>
      </c>
      <c r="AO669" s="404">
        <f t="shared" si="256"/>
        <v>0</v>
      </c>
      <c r="AP669" s="384">
        <f t="shared" si="257"/>
        <v>0</v>
      </c>
      <c r="AQ669" s="403"/>
      <c r="AR669" s="403" t="e">
        <f>VLOOKUP($A669,'Data EYFSS Indica'!$C:$AQ,27,0)</f>
        <v>#N/A</v>
      </c>
      <c r="AS669" s="403" t="e">
        <f>VLOOKUP($A669,'Data EYFSS Indica'!$C:$AQ,28,0)</f>
        <v>#N/A</v>
      </c>
      <c r="AT669" s="409" t="e">
        <f t="shared" si="258"/>
        <v>#N/A</v>
      </c>
      <c r="AU669" s="409" t="e">
        <f>(VLOOKUP($A669,'Data EYFSS Indica'!$C:$AQ,24,0))/3.2*AU$3</f>
        <v>#N/A</v>
      </c>
      <c r="AV669" s="413" t="e">
        <f t="shared" si="259"/>
        <v>#N/A</v>
      </c>
      <c r="AW669" s="410" t="e">
        <f t="shared" si="249"/>
        <v>#N/A</v>
      </c>
      <c r="AX669" s="410" t="e">
        <f t="shared" si="250"/>
        <v>#N/A</v>
      </c>
      <c r="AY669" s="410" t="e">
        <f t="shared" si="251"/>
        <v>#N/A</v>
      </c>
      <c r="AZ669" s="642">
        <f>(SUMIF('Spring 2023 School'!B:B,Budget!A669,'Spring 2023 School'!AG:AG)+SUMIF('Summer 2023 School'!B:B,Budget!A669,'Summer 2023 School'!AG:AG)+SUMIF('Autumn 2023 School'!B:B,Budget!A669,'Autumn 2023 School'!AG:AG))</f>
        <v>0</v>
      </c>
      <c r="BA669" s="410">
        <f t="shared" si="252"/>
        <v>0</v>
      </c>
      <c r="BI669">
        <f t="shared" si="263"/>
        <v>0</v>
      </c>
      <c r="BJ669">
        <f t="shared" si="264"/>
        <v>0</v>
      </c>
      <c r="BK669">
        <f t="shared" si="265"/>
        <v>0</v>
      </c>
    </row>
    <row r="670" spans="1:63" x14ac:dyDescent="0.35">
      <c r="A670" s="231">
        <v>52429</v>
      </c>
      <c r="B670" t="s">
        <v>767</v>
      </c>
      <c r="C670" s="231">
        <f>IF(ISNA(VLOOKUP($A670,'Spring 2023 PVI'!$B$3:$AF$220,6,FALSE)),0,(VLOOKUP($A670,'Spring 2023 PVI'!$B$3:$AF$220,6,FALSE)))</f>
        <v>0</v>
      </c>
      <c r="D670" s="231">
        <f>IF(ISNA(VLOOKUP($A670,'Summer 2023 PVI'!$B$2:$AF$217,6,FALSE)),0,(VLOOKUP($A670,'Summer 2023 PVI'!$B$2:$AF$217,6,FALSE)))</f>
        <v>0</v>
      </c>
      <c r="E670" s="231">
        <f>IF(ISNA(VLOOKUP($A670,'Autumn 2023 PVI'!$B$2:$AH$214,6,FALSE)),0,(VLOOKUP($A670,'Autumn 2023 PVI'!$B$2:$AH$214,6,FALSE)))</f>
        <v>0</v>
      </c>
      <c r="F670" s="231">
        <f>IF(ISNA(VLOOKUP($A670,'Spring 2023 PVI'!$B$3:$AF$219,9,FALSE)),0,(VLOOKUP($A670,'Spring 2023 PVI'!$B$3:$AF$219,8,FALSE)))</f>
        <v>0</v>
      </c>
      <c r="G670" s="231">
        <f>IF(ISNA(VLOOKUP($A670,'Summer 2023 PVI'!$B$2:$AF$216,9,FALSE)),0,(VLOOKUP($A670,'Summer 2023 PVI'!$B$2:$AF$216,8,FALSE)))</f>
        <v>0</v>
      </c>
      <c r="H670" s="231">
        <f>IF(ISNA(VLOOKUP($A670,'Autumn 2023 PVI'!$B$2:$AH$214,9,FALSE)),0,(VLOOKUP($A670,'Autumn 2023 PVI'!$B$2:$AH$214,9,FALSE)))</f>
        <v>0</v>
      </c>
      <c r="I670" s="231">
        <f>IF(ISNA(VLOOKUP($A670,'Spring 2023 PVI'!$B$3:$AF$219,13,FALSE)),0,(VLOOKUP($A670,'Spring 2023 PVI'!$B$3:$AF$219,13,FALSE)))</f>
        <v>0</v>
      </c>
      <c r="J670" s="231">
        <f>IF(ISNA(VLOOKUP($A670,'Summer 2023 PVI'!$B$2:$AF$216,13,FALSE)),0,(VLOOKUP($A670,'Summer 2023 PVI'!$B$2:$AF$216,13,FALSE)))</f>
        <v>0</v>
      </c>
      <c r="K670" s="231">
        <f>IF(ISNA(VLOOKUP($A670,'Autumn 2023 PVI'!$B$2:$AH$214,13,FALSE)),0,(VLOOKUP($A670,'Autumn 2023 PVI'!$B$2:$AH$214,13,FALSE)))</f>
        <v>0</v>
      </c>
      <c r="L670" s="231">
        <f>IF(ISNA(VLOOKUP($A670,'Spring 2023 PVI'!$B$3:$AF$219,16,FALSE)),0,(VLOOKUP($A670,'Spring 2023 PVI'!$B$3:$AF$219,16,FALSE)))</f>
        <v>0</v>
      </c>
      <c r="M670" s="231">
        <f>IF(ISNA(VLOOKUP($A670,'Summer 2023 PVI'!$B$2:$AF$216,16,FALSE)),0,(VLOOKUP($A670,'Summer 2023 PVI'!$B$2:$AF$216,16,FALSE)))</f>
        <v>0</v>
      </c>
      <c r="N670" s="231">
        <f>IF(ISNA(VLOOKUP($A670,'Autumn 2023 PVI'!$B$2:$AH$214,16,FALSE)),0,(VLOOKUP($A670,'Autumn 2023 PVI'!$B$2:$AH$214,16,FALSE)))</f>
        <v>0</v>
      </c>
      <c r="O670" s="231">
        <f>IF(ISNA(VLOOKUP($A670,'Spring 2023 PVI'!$B$3:$AF$219,3,FALSE)),0,(VLOOKUP($A670,'Spring 2023 PVI'!$B$3:$AF$219,3,FALSE)))</f>
        <v>0</v>
      </c>
      <c r="P670" s="231">
        <f>IF(ISNA(VLOOKUP($A670,'Summer 2023 PVI'!$B$3:$AF$216,3,FALSE)),0,(VLOOKUP($A670,'Summer 2023 PVI'!$B$2:$AF$216,3,FALSE)))</f>
        <v>0</v>
      </c>
      <c r="Q670" s="231">
        <f>IF(ISNA(VLOOKUP($A670,'Autumn 2023 PVI'!$B$2:$AF$214,3,FALSE)),0,(VLOOKUP($A670,'Autumn 2023 PVI'!$B$2:$AF$214,3,FALSE)))</f>
        <v>0</v>
      </c>
      <c r="R670" s="231">
        <f>IF(ISNA(VLOOKUP($A670,'Spring 2023 PVI'!$B$3:$AF$219,10,FALSE)),0,(VLOOKUP($A670,'Spring 2023 PVI'!$B$3:$AF$219,10,FALSE)))</f>
        <v>0</v>
      </c>
      <c r="S670" s="231">
        <f>IF(ISNA(VLOOKUP($A670,'Summer 2023 PVI'!$B$2:$AF$216,10,FALSE)),0,(VLOOKUP($A670,'Summer 2023 PVI'!$B$2:$AF$216,10,FALSE)))</f>
        <v>0</v>
      </c>
      <c r="T670" s="231">
        <f>IF(ISNA(VLOOKUP($A670,'Autumn 2023 PVI'!$B$2:$AH$214,10,FALSE)),0,(VLOOKUP($A670,'Autumn 2023 PVI'!$B$2:$AH$214,10,FALSE)))</f>
        <v>0</v>
      </c>
      <c r="U670" s="231">
        <f>IF(ISNA(VLOOKUP($A670,'Spring 2023 PVI'!$B$3:$AF$219,26,FALSE)),0,(VLOOKUP($A670,'Spring 2023 PVI'!$B$3:$AF$219,26,FALSE)))</f>
        <v>0</v>
      </c>
      <c r="V670" s="231">
        <f>IF(ISNA(VLOOKUP($A670,'Spring 2023 PVI'!$B$3:$AF$219,26,FALSE)),0,(VLOOKUP($A670,'Spring 2023 PVI'!$B$3:$AF$219,26,FALSE)))</f>
        <v>0</v>
      </c>
      <c r="W670" s="231">
        <f>IF(ISNA(VLOOKUP($A670,'Spring 2023 PVI'!$B$3:$AF$219,26,FALSE)),0,(VLOOKUP($A670,'Spring 2023 PVI'!$B$3:$AF$219,26,FALSE)))</f>
        <v>0</v>
      </c>
      <c r="X670" s="231">
        <f>IF(ISNA(VLOOKUP($A670,'Spring 2023 PVI'!$B$3:$AF$219,27,FALSE)),0,(VLOOKUP($A670,'Spring 2023 PVI'!$B$3:$AF$219,27,FALSE)))</f>
        <v>0</v>
      </c>
      <c r="Y670" s="231">
        <f>IF(ISNA(VLOOKUP($A670,'Spring 2023 PVI'!$B$3:$AF$219,27,FALSE)),0,(VLOOKUP($A670,'Spring 2023 PVI'!$B$3:$AF$219,27,FALSE)))</f>
        <v>0</v>
      </c>
      <c r="Z670" s="231">
        <f>IF(ISNA(VLOOKUP($A670,'Spring 2023 PVI'!$B$3:$AF$219,27,FALSE)),0,(VLOOKUP($A670,'Spring 2023 PVI'!$B$3:$AF$219,27,FALSE)))</f>
        <v>0</v>
      </c>
      <c r="AA670" s="231">
        <f>IF(ISNA(VLOOKUP($A670,'Spring 2023 PVI'!$B$3:$AF$219,28,FALSE)),0,(VLOOKUP($A670,'Spring 2023 PVI'!$B$3:$AF$219,28,FALSE)))</f>
        <v>0</v>
      </c>
      <c r="AB670" s="231">
        <f>IF(ISNA(VLOOKUP($A670,'Spring 2023 PVI'!$B$3:$AF$219,28,FALSE)),0,(VLOOKUP($A670,'Spring 2023 PVI'!$B$3:$AF$219,28,FALSE)))</f>
        <v>0</v>
      </c>
      <c r="AC670" s="231">
        <f>IF(ISNA(VLOOKUP($A670,'Spring 2023 PVI'!$B$3:$AF$219,28,FALSE)),0,(VLOOKUP($A670,'Spring 2023 PVI'!$B$3:$AF$219,28,FALSE)))</f>
        <v>0</v>
      </c>
      <c r="AD670" s="384">
        <f t="shared" si="253"/>
        <v>0</v>
      </c>
      <c r="AE670" s="403">
        <v>15</v>
      </c>
      <c r="AF670" s="403">
        <v>0</v>
      </c>
      <c r="AG670" s="403">
        <v>0</v>
      </c>
      <c r="AH670" s="384">
        <f t="shared" si="260"/>
        <v>347.7</v>
      </c>
      <c r="AI670" s="384">
        <f t="shared" si="261"/>
        <v>0</v>
      </c>
      <c r="AJ670" s="384">
        <f t="shared" si="262"/>
        <v>0</v>
      </c>
      <c r="AK670" s="384">
        <f t="shared" si="254"/>
        <v>347.7</v>
      </c>
      <c r="AL670" s="403">
        <f>IF(ISNA(VLOOKUP($A670,'Spring 2023 PVI'!$B680:$AD680,29,FALSE)),0,(VLOOKUP($A670,'Spring 2023 PVI'!$B680:$AD680,29,FALSE)))</f>
        <v>0</v>
      </c>
      <c r="AM670" s="403">
        <f>IF(ISNA(VLOOKUP($A670,'Spring 2023 PVI'!$B680:$AZ680,30,FALSE)),0,(VLOOKUP($A670,'Spring 2023 PVI'!$B680:$AZ680,30,FALSE)))</f>
        <v>0</v>
      </c>
      <c r="AN670" s="402">
        <f t="shared" si="255"/>
        <v>0</v>
      </c>
      <c r="AO670" s="404">
        <f t="shared" si="256"/>
        <v>0</v>
      </c>
      <c r="AP670" s="384">
        <f t="shared" si="257"/>
        <v>347.7</v>
      </c>
      <c r="AQ670" s="403"/>
      <c r="AR670" s="403" t="e">
        <f>VLOOKUP($A670,'Data EYFSS Indica'!$C:$AQ,27,0)</f>
        <v>#N/A</v>
      </c>
      <c r="AS670" s="403" t="e">
        <f>VLOOKUP($A670,'Data EYFSS Indica'!$C:$AQ,28,0)</f>
        <v>#N/A</v>
      </c>
      <c r="AT670" s="409" t="e">
        <f t="shared" si="258"/>
        <v>#N/A</v>
      </c>
      <c r="AU670" s="409" t="e">
        <f>(VLOOKUP($A670,'Data EYFSS Indica'!$C:$AQ,24,0))/3.2*AU$3</f>
        <v>#N/A</v>
      </c>
      <c r="AV670" s="413" t="e">
        <f t="shared" si="259"/>
        <v>#N/A</v>
      </c>
      <c r="AW670" s="410" t="e">
        <f t="shared" si="249"/>
        <v>#N/A</v>
      </c>
      <c r="AX670" s="410" t="e">
        <f t="shared" si="250"/>
        <v>#N/A</v>
      </c>
      <c r="AY670" s="410" t="e">
        <f t="shared" si="251"/>
        <v>#N/A</v>
      </c>
      <c r="AZ670" s="642">
        <f>(SUMIF('Spring 2023 School'!B:B,Budget!A670,'Spring 2023 School'!AG:AG)+SUMIF('Summer 2023 School'!B:B,Budget!A670,'Summer 2023 School'!AG:AG)+SUMIF('Autumn 2023 School'!B:B,Budget!A670,'Autumn 2023 School'!AG:AG))</f>
        <v>0</v>
      </c>
      <c r="BA670" s="410">
        <f t="shared" si="252"/>
        <v>0</v>
      </c>
      <c r="BI670">
        <f t="shared" si="263"/>
        <v>225</v>
      </c>
      <c r="BJ670">
        <f t="shared" si="264"/>
        <v>0</v>
      </c>
      <c r="BK670">
        <f t="shared" si="265"/>
        <v>0</v>
      </c>
    </row>
    <row r="671" spans="1:63" x14ac:dyDescent="0.35">
      <c r="A671" s="231">
        <v>52444</v>
      </c>
      <c r="B671" t="s">
        <v>768</v>
      </c>
      <c r="C671" s="231">
        <f>IF(ISNA(VLOOKUP($A671,'Spring 2023 PVI'!$B$3:$AF$220,6,FALSE)),0,(VLOOKUP($A671,'Spring 2023 PVI'!$B$3:$AF$220,6,FALSE)))</f>
        <v>0</v>
      </c>
      <c r="D671" s="231">
        <f>IF(ISNA(VLOOKUP($A671,'Summer 2023 PVI'!$B$2:$AF$217,6,FALSE)),0,(VLOOKUP($A671,'Summer 2023 PVI'!$B$2:$AF$217,6,FALSE)))</f>
        <v>0</v>
      </c>
      <c r="E671" s="231">
        <f>IF(ISNA(VLOOKUP($A671,'Autumn 2023 PVI'!$B$2:$AH$214,6,FALSE)),0,(VLOOKUP($A671,'Autumn 2023 PVI'!$B$2:$AH$214,6,FALSE)))</f>
        <v>0</v>
      </c>
      <c r="F671" s="231">
        <f>IF(ISNA(VLOOKUP($A671,'Spring 2023 PVI'!$B$3:$AF$219,9,FALSE)),0,(VLOOKUP($A671,'Spring 2023 PVI'!$B$3:$AF$219,8,FALSE)))</f>
        <v>0</v>
      </c>
      <c r="G671" s="231">
        <f>IF(ISNA(VLOOKUP($A671,'Summer 2023 PVI'!$B$2:$AF$216,9,FALSE)),0,(VLOOKUP($A671,'Summer 2023 PVI'!$B$2:$AF$216,8,FALSE)))</f>
        <v>0</v>
      </c>
      <c r="H671" s="231">
        <f>IF(ISNA(VLOOKUP($A671,'Autumn 2023 PVI'!$B$2:$AH$214,9,FALSE)),0,(VLOOKUP($A671,'Autumn 2023 PVI'!$B$2:$AH$214,9,FALSE)))</f>
        <v>0</v>
      </c>
      <c r="I671" s="231">
        <f>IF(ISNA(VLOOKUP($A671,'Spring 2023 PVI'!$B$3:$AF$219,13,FALSE)),0,(VLOOKUP($A671,'Spring 2023 PVI'!$B$3:$AF$219,13,FALSE)))</f>
        <v>0</v>
      </c>
      <c r="J671" s="231">
        <f>IF(ISNA(VLOOKUP($A671,'Summer 2023 PVI'!$B$2:$AF$216,13,FALSE)),0,(VLOOKUP($A671,'Summer 2023 PVI'!$B$2:$AF$216,13,FALSE)))</f>
        <v>0</v>
      </c>
      <c r="K671" s="231">
        <f>IF(ISNA(VLOOKUP($A671,'Autumn 2023 PVI'!$B$2:$AH$214,13,FALSE)),0,(VLOOKUP($A671,'Autumn 2023 PVI'!$B$2:$AH$214,13,FALSE)))</f>
        <v>0</v>
      </c>
      <c r="L671" s="231">
        <f>IF(ISNA(VLOOKUP($A671,'Spring 2023 PVI'!$B$3:$AF$219,16,FALSE)),0,(VLOOKUP($A671,'Spring 2023 PVI'!$B$3:$AF$219,16,FALSE)))</f>
        <v>0</v>
      </c>
      <c r="M671" s="231">
        <f>IF(ISNA(VLOOKUP($A671,'Summer 2023 PVI'!$B$2:$AF$216,16,FALSE)),0,(VLOOKUP($A671,'Summer 2023 PVI'!$B$2:$AF$216,16,FALSE)))</f>
        <v>0</v>
      </c>
      <c r="N671" s="231">
        <f>IF(ISNA(VLOOKUP($A671,'Autumn 2023 PVI'!$B$2:$AH$214,16,FALSE)),0,(VLOOKUP($A671,'Autumn 2023 PVI'!$B$2:$AH$214,16,FALSE)))</f>
        <v>0</v>
      </c>
      <c r="O671" s="231">
        <f>IF(ISNA(VLOOKUP($A671,'Spring 2023 PVI'!$B$3:$AF$219,3,FALSE)),0,(VLOOKUP($A671,'Spring 2023 PVI'!$B$3:$AF$219,3,FALSE)))</f>
        <v>0</v>
      </c>
      <c r="P671" s="231">
        <f>IF(ISNA(VLOOKUP($A671,'Summer 2023 PVI'!$B$3:$AF$216,3,FALSE)),0,(VLOOKUP($A671,'Summer 2023 PVI'!$B$2:$AF$216,3,FALSE)))</f>
        <v>0</v>
      </c>
      <c r="Q671" s="231">
        <f>IF(ISNA(VLOOKUP($A671,'Autumn 2023 PVI'!$B$2:$AF$214,3,FALSE)),0,(VLOOKUP($A671,'Autumn 2023 PVI'!$B$2:$AF$214,3,FALSE)))</f>
        <v>0</v>
      </c>
      <c r="R671" s="231">
        <f>IF(ISNA(VLOOKUP($A671,'Spring 2023 PVI'!$B$3:$AF$219,10,FALSE)),0,(VLOOKUP($A671,'Spring 2023 PVI'!$B$3:$AF$219,10,FALSE)))</f>
        <v>0</v>
      </c>
      <c r="S671" s="231">
        <f>IF(ISNA(VLOOKUP($A671,'Summer 2023 PVI'!$B$2:$AF$216,10,FALSE)),0,(VLOOKUP($A671,'Summer 2023 PVI'!$B$2:$AF$216,10,FALSE)))</f>
        <v>0</v>
      </c>
      <c r="T671" s="231">
        <f>IF(ISNA(VLOOKUP($A671,'Autumn 2023 PVI'!$B$2:$AH$214,10,FALSE)),0,(VLOOKUP($A671,'Autumn 2023 PVI'!$B$2:$AH$214,10,FALSE)))</f>
        <v>0</v>
      </c>
      <c r="U671" s="231">
        <f>IF(ISNA(VLOOKUP($A671,'Spring 2023 PVI'!$B$3:$AF$219,26,FALSE)),0,(VLOOKUP($A671,'Spring 2023 PVI'!$B$3:$AF$219,26,FALSE)))</f>
        <v>0</v>
      </c>
      <c r="V671" s="231">
        <f>IF(ISNA(VLOOKUP($A671,'Spring 2023 PVI'!$B$3:$AF$219,26,FALSE)),0,(VLOOKUP($A671,'Spring 2023 PVI'!$B$3:$AF$219,26,FALSE)))</f>
        <v>0</v>
      </c>
      <c r="W671" s="231">
        <f>IF(ISNA(VLOOKUP($A671,'Spring 2023 PVI'!$B$3:$AF$219,26,FALSE)),0,(VLOOKUP($A671,'Spring 2023 PVI'!$B$3:$AF$219,26,FALSE)))</f>
        <v>0</v>
      </c>
      <c r="X671" s="231">
        <f>IF(ISNA(VLOOKUP($A671,'Spring 2023 PVI'!$B$3:$AF$219,27,FALSE)),0,(VLOOKUP($A671,'Spring 2023 PVI'!$B$3:$AF$219,27,FALSE)))</f>
        <v>0</v>
      </c>
      <c r="Y671" s="231">
        <f>IF(ISNA(VLOOKUP($A671,'Spring 2023 PVI'!$B$3:$AF$219,27,FALSE)),0,(VLOOKUP($A671,'Spring 2023 PVI'!$B$3:$AF$219,27,FALSE)))</f>
        <v>0</v>
      </c>
      <c r="Z671" s="231">
        <f>IF(ISNA(VLOOKUP($A671,'Spring 2023 PVI'!$B$3:$AF$219,27,FALSE)),0,(VLOOKUP($A671,'Spring 2023 PVI'!$B$3:$AF$219,27,FALSE)))</f>
        <v>0</v>
      </c>
      <c r="AA671" s="231">
        <f>IF(ISNA(VLOOKUP($A671,'Spring 2023 PVI'!$B$3:$AF$219,28,FALSE)),0,(VLOOKUP($A671,'Spring 2023 PVI'!$B$3:$AF$219,28,FALSE)))</f>
        <v>0</v>
      </c>
      <c r="AB671" s="231">
        <f>IF(ISNA(VLOOKUP($A671,'Spring 2023 PVI'!$B$3:$AF$219,28,FALSE)),0,(VLOOKUP($A671,'Spring 2023 PVI'!$B$3:$AF$219,28,FALSE)))</f>
        <v>0</v>
      </c>
      <c r="AC671" s="231">
        <f>IF(ISNA(VLOOKUP($A671,'Spring 2023 PVI'!$B$3:$AF$219,28,FALSE)),0,(VLOOKUP($A671,'Spring 2023 PVI'!$B$3:$AF$219,28,FALSE)))</f>
        <v>0</v>
      </c>
      <c r="AD671" s="384">
        <f t="shared" si="253"/>
        <v>0</v>
      </c>
      <c r="AE671" s="403">
        <v>225</v>
      </c>
      <c r="AF671" s="403">
        <v>75</v>
      </c>
      <c r="AG671" s="403">
        <v>90</v>
      </c>
      <c r="AH671" s="384">
        <f t="shared" si="260"/>
        <v>5215.5</v>
      </c>
      <c r="AI671" s="384">
        <f t="shared" si="261"/>
        <v>826.5</v>
      </c>
      <c r="AJ671" s="384">
        <f t="shared" si="262"/>
        <v>273.60000000000002</v>
      </c>
      <c r="AK671" s="384">
        <f t="shared" si="254"/>
        <v>6315.6</v>
      </c>
      <c r="AL671" s="403">
        <f>IF(ISNA(VLOOKUP($A671,'Spring 2023 PVI'!$B681:$AD681,29,FALSE)),0,(VLOOKUP($A671,'Spring 2023 PVI'!$B681:$AD681,29,FALSE)))</f>
        <v>0</v>
      </c>
      <c r="AM671" s="403">
        <f>IF(ISNA(VLOOKUP($A671,'Spring 2023 PVI'!$B681:$AZ681,30,FALSE)),0,(VLOOKUP($A671,'Spring 2023 PVI'!$B681:$AZ681,30,FALSE)))</f>
        <v>0</v>
      </c>
      <c r="AN671" s="402">
        <f t="shared" si="255"/>
        <v>0</v>
      </c>
      <c r="AO671" s="404">
        <f t="shared" si="256"/>
        <v>0</v>
      </c>
      <c r="AP671" s="384">
        <f t="shared" si="257"/>
        <v>6315.6</v>
      </c>
      <c r="AQ671" s="403"/>
      <c r="AR671" s="403" t="e">
        <f>VLOOKUP($A671,'Data EYFSS Indica'!$C:$AQ,27,0)</f>
        <v>#N/A</v>
      </c>
      <c r="AS671" s="403" t="e">
        <f>VLOOKUP($A671,'Data EYFSS Indica'!$C:$AQ,28,0)</f>
        <v>#N/A</v>
      </c>
      <c r="AT671" s="409" t="e">
        <f t="shared" si="258"/>
        <v>#N/A</v>
      </c>
      <c r="AU671" s="409" t="e">
        <f>(VLOOKUP($A671,'Data EYFSS Indica'!$C:$AQ,24,0))/3.2*AU$3</f>
        <v>#N/A</v>
      </c>
      <c r="AV671" s="413" t="e">
        <f t="shared" si="259"/>
        <v>#N/A</v>
      </c>
      <c r="AW671" s="410" t="e">
        <f t="shared" si="249"/>
        <v>#N/A</v>
      </c>
      <c r="AX671" s="410" t="e">
        <f t="shared" si="250"/>
        <v>#N/A</v>
      </c>
      <c r="AY671" s="410" t="e">
        <f t="shared" si="251"/>
        <v>#N/A</v>
      </c>
      <c r="AZ671" s="642">
        <f>(SUMIF('Spring 2023 School'!B:B,Budget!A671,'Spring 2023 School'!AG:AG)+SUMIF('Summer 2023 School'!B:B,Budget!A671,'Summer 2023 School'!AG:AG)+SUMIF('Autumn 2023 School'!B:B,Budget!A671,'Autumn 2023 School'!AG:AG))</f>
        <v>2</v>
      </c>
      <c r="BA671" s="410">
        <f t="shared" si="252"/>
        <v>1820</v>
      </c>
      <c r="BI671">
        <f t="shared" si="263"/>
        <v>3375</v>
      </c>
      <c r="BJ671">
        <f t="shared" si="264"/>
        <v>1125</v>
      </c>
      <c r="BK671">
        <f t="shared" si="265"/>
        <v>1350</v>
      </c>
    </row>
    <row r="672" spans="1:63" x14ac:dyDescent="0.35">
      <c r="A672" s="231">
        <v>52446</v>
      </c>
      <c r="B672" t="s">
        <v>1288</v>
      </c>
      <c r="C672" s="231">
        <f>IF(ISNA(VLOOKUP($A672,'Spring 2023 PVI'!$B$3:$AF$220,6,FALSE)),0,(VLOOKUP($A672,'Spring 2023 PVI'!$B$3:$AF$220,6,FALSE)))</f>
        <v>0</v>
      </c>
      <c r="D672" s="231">
        <f>IF(ISNA(VLOOKUP($A672,'Summer 2023 PVI'!$B$2:$AF$217,6,FALSE)),0,(VLOOKUP($A672,'Summer 2023 PVI'!$B$2:$AF$217,6,FALSE)))</f>
        <v>0</v>
      </c>
      <c r="E672" s="231">
        <f>IF(ISNA(VLOOKUP($A672,'Autumn 2023 PVI'!$B$2:$AH$214,6,FALSE)),0,(VLOOKUP($A672,'Autumn 2023 PVI'!$B$2:$AH$214,6,FALSE)))</f>
        <v>0</v>
      </c>
      <c r="F672" s="231">
        <f>IF(ISNA(VLOOKUP($A672,'Spring 2023 PVI'!$B$3:$AF$219,9,FALSE)),0,(VLOOKUP($A672,'Spring 2023 PVI'!$B$3:$AF$219,8,FALSE)))</f>
        <v>0</v>
      </c>
      <c r="G672" s="231">
        <f>IF(ISNA(VLOOKUP($A672,'Summer 2023 PVI'!$B$2:$AF$216,9,FALSE)),0,(VLOOKUP($A672,'Summer 2023 PVI'!$B$2:$AF$216,8,FALSE)))</f>
        <v>0</v>
      </c>
      <c r="H672" s="231">
        <f>IF(ISNA(VLOOKUP($A672,'Autumn 2023 PVI'!$B$2:$AH$214,9,FALSE)),0,(VLOOKUP($A672,'Autumn 2023 PVI'!$B$2:$AH$214,9,FALSE)))</f>
        <v>0</v>
      </c>
      <c r="I672" s="231">
        <f>IF(ISNA(VLOOKUP($A672,'Spring 2023 PVI'!$B$3:$AF$219,13,FALSE)),0,(VLOOKUP($A672,'Spring 2023 PVI'!$B$3:$AF$219,13,FALSE)))</f>
        <v>0</v>
      </c>
      <c r="J672" s="231">
        <f>IF(ISNA(VLOOKUP($A672,'Summer 2023 PVI'!$B$2:$AF$216,13,FALSE)),0,(VLOOKUP($A672,'Summer 2023 PVI'!$B$2:$AF$216,13,FALSE)))</f>
        <v>0</v>
      </c>
      <c r="K672" s="231">
        <f>IF(ISNA(VLOOKUP($A672,'Autumn 2023 PVI'!$B$2:$AH$214,13,FALSE)),0,(VLOOKUP($A672,'Autumn 2023 PVI'!$B$2:$AH$214,13,FALSE)))</f>
        <v>0</v>
      </c>
      <c r="L672" s="231">
        <f>IF(ISNA(VLOOKUP($A672,'Spring 2023 PVI'!$B$3:$AF$219,16,FALSE)),0,(VLOOKUP($A672,'Spring 2023 PVI'!$B$3:$AF$219,16,FALSE)))</f>
        <v>0</v>
      </c>
      <c r="M672" s="231">
        <f>IF(ISNA(VLOOKUP($A672,'Summer 2023 PVI'!$B$2:$AF$216,16,FALSE)),0,(VLOOKUP($A672,'Summer 2023 PVI'!$B$2:$AF$216,16,FALSE)))</f>
        <v>0</v>
      </c>
      <c r="N672" s="231">
        <f>IF(ISNA(VLOOKUP($A672,'Autumn 2023 PVI'!$B$2:$AH$214,16,FALSE)),0,(VLOOKUP($A672,'Autumn 2023 PVI'!$B$2:$AH$214,16,FALSE)))</f>
        <v>0</v>
      </c>
      <c r="O672" s="231">
        <f>IF(ISNA(VLOOKUP($A672,'Spring 2023 PVI'!$B$3:$AF$219,3,FALSE)),0,(VLOOKUP($A672,'Spring 2023 PVI'!$B$3:$AF$219,3,FALSE)))</f>
        <v>0</v>
      </c>
      <c r="P672" s="231">
        <f>IF(ISNA(VLOOKUP($A672,'Summer 2023 PVI'!$B$3:$AF$216,3,FALSE)),0,(VLOOKUP($A672,'Summer 2023 PVI'!$B$2:$AF$216,3,FALSE)))</f>
        <v>0</v>
      </c>
      <c r="Q672" s="231">
        <f>IF(ISNA(VLOOKUP($A672,'Autumn 2023 PVI'!$B$2:$AF$214,3,FALSE)),0,(VLOOKUP($A672,'Autumn 2023 PVI'!$B$2:$AF$214,3,FALSE)))</f>
        <v>0</v>
      </c>
      <c r="R672" s="231">
        <f>IF(ISNA(VLOOKUP($A672,'Spring 2023 PVI'!$B$3:$AF$219,10,FALSE)),0,(VLOOKUP($A672,'Spring 2023 PVI'!$B$3:$AF$219,10,FALSE)))</f>
        <v>0</v>
      </c>
      <c r="S672" s="231">
        <f>IF(ISNA(VLOOKUP($A672,'Summer 2023 PVI'!$B$2:$AF$216,10,FALSE)),0,(VLOOKUP($A672,'Summer 2023 PVI'!$B$2:$AF$216,10,FALSE)))</f>
        <v>0</v>
      </c>
      <c r="T672" s="231">
        <f>IF(ISNA(VLOOKUP($A672,'Autumn 2023 PVI'!$B$2:$AH$214,10,FALSE)),0,(VLOOKUP($A672,'Autumn 2023 PVI'!$B$2:$AH$214,10,FALSE)))</f>
        <v>0</v>
      </c>
      <c r="U672" s="231">
        <f>IF(ISNA(VLOOKUP($A672,'Spring 2023 PVI'!$B$3:$AF$219,26,FALSE)),0,(VLOOKUP($A672,'Spring 2023 PVI'!$B$3:$AF$219,26,FALSE)))</f>
        <v>0</v>
      </c>
      <c r="V672" s="231">
        <f>IF(ISNA(VLOOKUP($A672,'Spring 2023 PVI'!$B$3:$AF$219,26,FALSE)),0,(VLOOKUP($A672,'Spring 2023 PVI'!$B$3:$AF$219,26,FALSE)))</f>
        <v>0</v>
      </c>
      <c r="W672" s="231">
        <f>IF(ISNA(VLOOKUP($A672,'Spring 2023 PVI'!$B$3:$AF$219,26,FALSE)),0,(VLOOKUP($A672,'Spring 2023 PVI'!$B$3:$AF$219,26,FALSE)))</f>
        <v>0</v>
      </c>
      <c r="X672" s="231">
        <f>IF(ISNA(VLOOKUP($A672,'Spring 2023 PVI'!$B$3:$AF$219,27,FALSE)),0,(VLOOKUP($A672,'Spring 2023 PVI'!$B$3:$AF$219,27,FALSE)))</f>
        <v>0</v>
      </c>
      <c r="Y672" s="231">
        <f>IF(ISNA(VLOOKUP($A672,'Spring 2023 PVI'!$B$3:$AF$219,27,FALSE)),0,(VLOOKUP($A672,'Spring 2023 PVI'!$B$3:$AF$219,27,FALSE)))</f>
        <v>0</v>
      </c>
      <c r="Z672" s="231">
        <f>IF(ISNA(VLOOKUP($A672,'Spring 2023 PVI'!$B$3:$AF$219,27,FALSE)),0,(VLOOKUP($A672,'Spring 2023 PVI'!$B$3:$AF$219,27,FALSE)))</f>
        <v>0</v>
      </c>
      <c r="AA672" s="231">
        <f>IF(ISNA(VLOOKUP($A672,'Spring 2023 PVI'!$B$3:$AF$219,28,FALSE)),0,(VLOOKUP($A672,'Spring 2023 PVI'!$B$3:$AF$219,28,FALSE)))</f>
        <v>0</v>
      </c>
      <c r="AB672" s="231">
        <f>IF(ISNA(VLOOKUP($A672,'Spring 2023 PVI'!$B$3:$AF$219,28,FALSE)),0,(VLOOKUP($A672,'Spring 2023 PVI'!$B$3:$AF$219,28,FALSE)))</f>
        <v>0</v>
      </c>
      <c r="AC672" s="231">
        <f>IF(ISNA(VLOOKUP($A672,'Spring 2023 PVI'!$B$3:$AF$219,28,FALSE)),0,(VLOOKUP($A672,'Spring 2023 PVI'!$B$3:$AF$219,28,FALSE)))</f>
        <v>0</v>
      </c>
      <c r="AD672" s="384">
        <f t="shared" si="253"/>
        <v>0</v>
      </c>
      <c r="AE672" s="403">
        <v>0</v>
      </c>
      <c r="AF672" s="403">
        <v>0</v>
      </c>
      <c r="AG672" s="403">
        <v>0</v>
      </c>
      <c r="AH672" s="384">
        <f t="shared" si="260"/>
        <v>0</v>
      </c>
      <c r="AI672" s="384">
        <f t="shared" si="261"/>
        <v>0</v>
      </c>
      <c r="AJ672" s="384">
        <f t="shared" si="262"/>
        <v>0</v>
      </c>
      <c r="AK672" s="384">
        <f t="shared" si="254"/>
        <v>0</v>
      </c>
      <c r="AL672" s="403">
        <f>IF(ISNA(VLOOKUP($A672,'Spring 2023 PVI'!$B682:$AD682,29,FALSE)),0,(VLOOKUP($A672,'Spring 2023 PVI'!$B682:$AD682,29,FALSE)))</f>
        <v>0</v>
      </c>
      <c r="AM672" s="403">
        <f>IF(ISNA(VLOOKUP($A672,'Spring 2023 PVI'!$B682:$AZ682,30,FALSE)),0,(VLOOKUP($A672,'Spring 2023 PVI'!$B682:$AZ682,30,FALSE)))</f>
        <v>0</v>
      </c>
      <c r="AN672" s="402">
        <f t="shared" si="255"/>
        <v>0</v>
      </c>
      <c r="AO672" s="404">
        <f t="shared" si="256"/>
        <v>0</v>
      </c>
      <c r="AP672" s="384">
        <f t="shared" si="257"/>
        <v>0</v>
      </c>
      <c r="AQ672" s="403"/>
      <c r="AR672" s="403" t="e">
        <f>VLOOKUP($A672,'Data EYFSS Indica'!$C:$AQ,27,0)</f>
        <v>#N/A</v>
      </c>
      <c r="AS672" s="403" t="e">
        <f>VLOOKUP($A672,'Data EYFSS Indica'!$C:$AQ,28,0)</f>
        <v>#N/A</v>
      </c>
      <c r="AT672" s="409" t="e">
        <f t="shared" si="258"/>
        <v>#N/A</v>
      </c>
      <c r="AU672" s="409" t="e">
        <f>(VLOOKUP($A672,'Data EYFSS Indica'!$C:$AQ,24,0))/3.2*AU$3</f>
        <v>#N/A</v>
      </c>
      <c r="AV672" s="413" t="e">
        <f t="shared" si="259"/>
        <v>#N/A</v>
      </c>
      <c r="AW672" s="410" t="e">
        <f t="shared" si="249"/>
        <v>#N/A</v>
      </c>
      <c r="AX672" s="410" t="e">
        <f t="shared" si="250"/>
        <v>#N/A</v>
      </c>
      <c r="AY672" s="410" t="e">
        <f t="shared" si="251"/>
        <v>#N/A</v>
      </c>
      <c r="AZ672" s="642">
        <f>(SUMIF('Spring 2023 School'!B:B,Budget!A672,'Spring 2023 School'!AG:AG)+SUMIF('Summer 2023 School'!B:B,Budget!A672,'Summer 2023 School'!AG:AG)+SUMIF('Autumn 2023 School'!B:B,Budget!A672,'Autumn 2023 School'!AG:AG))</f>
        <v>0</v>
      </c>
      <c r="BA672" s="410">
        <f t="shared" si="252"/>
        <v>0</v>
      </c>
      <c r="BI672">
        <f t="shared" si="263"/>
        <v>0</v>
      </c>
      <c r="BJ672">
        <f t="shared" si="264"/>
        <v>0</v>
      </c>
      <c r="BK672">
        <f t="shared" si="265"/>
        <v>0</v>
      </c>
    </row>
    <row r="673" spans="1:63" x14ac:dyDescent="0.35">
      <c r="A673" s="424">
        <v>52448</v>
      </c>
      <c r="B673" s="424" t="s">
        <v>803</v>
      </c>
      <c r="C673" s="231">
        <f>IF(ISNA(VLOOKUP($A673,'Spring 2023 PVI'!$B$3:$AF$220,6,FALSE)),0,(VLOOKUP($A673,'Spring 2023 PVI'!$B$3:$AF$220,6,FALSE)))</f>
        <v>0</v>
      </c>
      <c r="D673" s="231">
        <f>IF(ISNA(VLOOKUP($A673,'Summer 2023 PVI'!$B$2:$AF$217,6,FALSE)),0,(VLOOKUP($A673,'Summer 2023 PVI'!$B$2:$AF$217,6,FALSE)))</f>
        <v>0</v>
      </c>
      <c r="E673" s="231">
        <f>IF(ISNA(VLOOKUP($A673,'Autumn 2023 PVI'!$B$2:$AH$214,6,FALSE)),0,(VLOOKUP($A673,'Autumn 2023 PVI'!$B$2:$AH$214,6,FALSE)))</f>
        <v>0</v>
      </c>
      <c r="F673" s="231">
        <f>IF(ISNA(VLOOKUP($A673,'Spring 2023 PVI'!$B$3:$AF$219,9,FALSE)),0,(VLOOKUP($A673,'Spring 2023 PVI'!$B$3:$AF$219,8,FALSE)))</f>
        <v>0</v>
      </c>
      <c r="G673" s="231">
        <f>IF(ISNA(VLOOKUP($A673,'Summer 2023 PVI'!$B$2:$AF$216,9,FALSE)),0,(VLOOKUP($A673,'Summer 2023 PVI'!$B$2:$AF$216,8,FALSE)))</f>
        <v>0</v>
      </c>
      <c r="H673" s="231">
        <f>IF(ISNA(VLOOKUP($A673,'Autumn 2023 PVI'!$B$2:$AH$214,9,FALSE)),0,(VLOOKUP($A673,'Autumn 2023 PVI'!$B$2:$AH$214,9,FALSE)))</f>
        <v>0</v>
      </c>
      <c r="I673" s="231">
        <f>IF(ISNA(VLOOKUP($A673,'Spring 2023 PVI'!$B$3:$AF$219,13,FALSE)),0,(VLOOKUP($A673,'Spring 2023 PVI'!$B$3:$AF$219,13,FALSE)))</f>
        <v>0</v>
      </c>
      <c r="J673" s="231">
        <f>IF(ISNA(VLOOKUP($A673,'Summer 2023 PVI'!$B$2:$AF$216,13,FALSE)),0,(VLOOKUP($A673,'Summer 2023 PVI'!$B$2:$AF$216,13,FALSE)))</f>
        <v>0</v>
      </c>
      <c r="K673" s="231">
        <f>IF(ISNA(VLOOKUP($A673,'Autumn 2023 PVI'!$B$2:$AH$214,13,FALSE)),0,(VLOOKUP($A673,'Autumn 2023 PVI'!$B$2:$AH$214,13,FALSE)))</f>
        <v>0</v>
      </c>
      <c r="L673" s="231">
        <f>IF(ISNA(VLOOKUP($A673,'Spring 2023 PVI'!$B$3:$AF$219,16,FALSE)),0,(VLOOKUP($A673,'Spring 2023 PVI'!$B$3:$AF$219,16,FALSE)))</f>
        <v>0</v>
      </c>
      <c r="M673" s="231">
        <f>IF(ISNA(VLOOKUP($A673,'Summer 2023 PVI'!$B$2:$AF$216,16,FALSE)),0,(VLOOKUP($A673,'Summer 2023 PVI'!$B$2:$AF$216,16,FALSE)))</f>
        <v>0</v>
      </c>
      <c r="N673" s="231">
        <f>IF(ISNA(VLOOKUP($A673,'Autumn 2023 PVI'!$B$2:$AH$214,16,FALSE)),0,(VLOOKUP($A673,'Autumn 2023 PVI'!$B$2:$AH$214,16,FALSE)))</f>
        <v>0</v>
      </c>
      <c r="O673" s="231">
        <f>IF(ISNA(VLOOKUP($A673,'Spring 2023 PVI'!$B$3:$AF$219,3,FALSE)),0,(VLOOKUP($A673,'Spring 2023 PVI'!$B$3:$AF$219,3,FALSE)))</f>
        <v>0</v>
      </c>
      <c r="P673" s="231">
        <f>IF(ISNA(VLOOKUP($A673,'Summer 2023 PVI'!$B$3:$AF$216,3,FALSE)),0,(VLOOKUP($A673,'Summer 2023 PVI'!$B$2:$AF$216,3,FALSE)))</f>
        <v>0</v>
      </c>
      <c r="Q673" s="231">
        <f>IF(ISNA(VLOOKUP($A673,'Autumn 2023 PVI'!$B$2:$AF$214,3,FALSE)),0,(VLOOKUP($A673,'Autumn 2023 PVI'!$B$2:$AF$214,3,FALSE)))</f>
        <v>0</v>
      </c>
      <c r="R673" s="231">
        <f>IF(ISNA(VLOOKUP($A673,'Spring 2023 PVI'!$B$3:$AF$219,10,FALSE)),0,(VLOOKUP($A673,'Spring 2023 PVI'!$B$3:$AF$219,10,FALSE)))</f>
        <v>0</v>
      </c>
      <c r="S673" s="231">
        <f>IF(ISNA(VLOOKUP($A673,'Summer 2023 PVI'!$B$2:$AF$216,10,FALSE)),0,(VLOOKUP($A673,'Summer 2023 PVI'!$B$2:$AF$216,10,FALSE)))</f>
        <v>0</v>
      </c>
      <c r="T673" s="231">
        <f>IF(ISNA(VLOOKUP($A673,'Autumn 2023 PVI'!$B$2:$AH$214,10,FALSE)),0,(VLOOKUP($A673,'Autumn 2023 PVI'!$B$2:$AH$214,10,FALSE)))</f>
        <v>0</v>
      </c>
      <c r="U673" s="231">
        <f>IF(ISNA(VLOOKUP($A673,'Spring 2023 PVI'!$B$3:$AF$219,26,FALSE)),0,(VLOOKUP($A673,'Spring 2023 PVI'!$B$3:$AF$219,26,FALSE)))</f>
        <v>0</v>
      </c>
      <c r="V673" s="231">
        <f>IF(ISNA(VLOOKUP($A673,'Spring 2023 PVI'!$B$3:$AF$219,26,FALSE)),0,(VLOOKUP($A673,'Spring 2023 PVI'!$B$3:$AF$219,26,FALSE)))</f>
        <v>0</v>
      </c>
      <c r="W673" s="231">
        <f>IF(ISNA(VLOOKUP($A673,'Spring 2023 PVI'!$B$3:$AF$219,26,FALSE)),0,(VLOOKUP($A673,'Spring 2023 PVI'!$B$3:$AF$219,26,FALSE)))</f>
        <v>0</v>
      </c>
      <c r="X673" s="231">
        <f>IF(ISNA(VLOOKUP($A673,'Spring 2023 PVI'!$B$3:$AF$219,27,FALSE)),0,(VLOOKUP($A673,'Spring 2023 PVI'!$B$3:$AF$219,27,FALSE)))</f>
        <v>0</v>
      </c>
      <c r="Y673" s="231">
        <f>IF(ISNA(VLOOKUP($A673,'Spring 2023 PVI'!$B$3:$AF$219,27,FALSE)),0,(VLOOKUP($A673,'Spring 2023 PVI'!$B$3:$AF$219,27,FALSE)))</f>
        <v>0</v>
      </c>
      <c r="Z673" s="231">
        <f>IF(ISNA(VLOOKUP($A673,'Spring 2023 PVI'!$B$3:$AF$219,27,FALSE)),0,(VLOOKUP($A673,'Spring 2023 PVI'!$B$3:$AF$219,27,FALSE)))</f>
        <v>0</v>
      </c>
      <c r="AA673" s="231">
        <f>IF(ISNA(VLOOKUP($A673,'Spring 2023 PVI'!$B$3:$AF$219,28,FALSE)),0,(VLOOKUP($A673,'Spring 2023 PVI'!$B$3:$AF$219,28,FALSE)))</f>
        <v>0</v>
      </c>
      <c r="AB673" s="231">
        <f>IF(ISNA(VLOOKUP($A673,'Spring 2023 PVI'!$B$3:$AF$219,28,FALSE)),0,(VLOOKUP($A673,'Spring 2023 PVI'!$B$3:$AF$219,28,FALSE)))</f>
        <v>0</v>
      </c>
      <c r="AC673" s="231">
        <f>IF(ISNA(VLOOKUP($A673,'Spring 2023 PVI'!$B$3:$AF$219,28,FALSE)),0,(VLOOKUP($A673,'Spring 2023 PVI'!$B$3:$AF$219,28,FALSE)))</f>
        <v>0</v>
      </c>
      <c r="AD673" s="384">
        <f t="shared" si="253"/>
        <v>0</v>
      </c>
      <c r="AE673" s="403">
        <v>0</v>
      </c>
      <c r="AF673" s="403">
        <v>0</v>
      </c>
      <c r="AG673" s="403">
        <v>0</v>
      </c>
      <c r="AH673" s="384">
        <f t="shared" si="260"/>
        <v>0</v>
      </c>
      <c r="AI673" s="384">
        <f t="shared" si="261"/>
        <v>0</v>
      </c>
      <c r="AJ673" s="384">
        <f t="shared" si="262"/>
        <v>0</v>
      </c>
      <c r="AK673" s="384">
        <f t="shared" si="254"/>
        <v>0</v>
      </c>
      <c r="AL673" s="403">
        <f>IF(ISNA(VLOOKUP($A673,'Spring 2023 PVI'!$B683:$AD683,29,FALSE)),0,(VLOOKUP($A673,'Spring 2023 PVI'!$B683:$AD683,29,FALSE)))</f>
        <v>0</v>
      </c>
      <c r="AM673" s="403">
        <f>IF(ISNA(VLOOKUP($A673,'Spring 2023 PVI'!$B683:$AZ683,30,FALSE)),0,(VLOOKUP($A673,'Spring 2023 PVI'!$B683:$AZ683,30,FALSE)))</f>
        <v>0</v>
      </c>
      <c r="AN673" s="402">
        <f t="shared" si="255"/>
        <v>0</v>
      </c>
      <c r="AO673" s="404">
        <f t="shared" si="256"/>
        <v>0</v>
      </c>
      <c r="AP673" s="384">
        <f t="shared" si="257"/>
        <v>0</v>
      </c>
      <c r="AQ673" s="403"/>
      <c r="AR673" s="403" t="e">
        <f>VLOOKUP($A673,'Data EYFSS Indica'!$C:$AQ,27,0)</f>
        <v>#N/A</v>
      </c>
      <c r="AS673" s="403" t="e">
        <f>VLOOKUP($A673,'Data EYFSS Indica'!$C:$AQ,28,0)</f>
        <v>#N/A</v>
      </c>
      <c r="AT673" s="409" t="e">
        <f t="shared" si="258"/>
        <v>#N/A</v>
      </c>
      <c r="AU673" s="409" t="e">
        <f>(VLOOKUP($A673,'Data EYFSS Indica'!$C:$AQ,24,0))/3.2*AU$3</f>
        <v>#N/A</v>
      </c>
      <c r="AV673" s="413" t="e">
        <f t="shared" si="259"/>
        <v>#N/A</v>
      </c>
      <c r="AW673" s="410" t="e">
        <f t="shared" si="249"/>
        <v>#N/A</v>
      </c>
      <c r="AX673" s="410" t="e">
        <f t="shared" si="250"/>
        <v>#N/A</v>
      </c>
      <c r="AY673" s="410" t="e">
        <f t="shared" si="251"/>
        <v>#N/A</v>
      </c>
      <c r="AZ673" s="642">
        <f>(SUMIF('Spring 2023 School'!B:B,Budget!A673,'Spring 2023 School'!AG:AG)+SUMIF('Summer 2023 School'!B:B,Budget!A673,'Summer 2023 School'!AG:AG)+SUMIF('Autumn 2023 School'!B:B,Budget!A673,'Autumn 2023 School'!AG:AG))</f>
        <v>0</v>
      </c>
      <c r="BA673" s="410">
        <f t="shared" si="252"/>
        <v>0</v>
      </c>
      <c r="BI673">
        <f t="shared" si="263"/>
        <v>0</v>
      </c>
      <c r="BJ673">
        <f t="shared" si="264"/>
        <v>0</v>
      </c>
      <c r="BK673">
        <f t="shared" si="265"/>
        <v>0</v>
      </c>
    </row>
    <row r="674" spans="1:63" x14ac:dyDescent="0.35">
      <c r="A674" s="231">
        <v>52469</v>
      </c>
      <c r="B674" t="s">
        <v>769</v>
      </c>
      <c r="C674" s="231">
        <f>IF(ISNA(VLOOKUP($A674,'Spring 2023 PVI'!$B$3:$AF$220,6,FALSE)),0,(VLOOKUP($A674,'Spring 2023 PVI'!$B$3:$AF$220,6,FALSE)))</f>
        <v>0</v>
      </c>
      <c r="D674" s="231">
        <f>IF(ISNA(VLOOKUP($A674,'Summer 2023 PVI'!$B$2:$AF$217,6,FALSE)),0,(VLOOKUP($A674,'Summer 2023 PVI'!$B$2:$AF$217,6,FALSE)))</f>
        <v>0</v>
      </c>
      <c r="E674" s="231">
        <f>IF(ISNA(VLOOKUP($A674,'Autumn 2023 PVI'!$B$2:$AH$214,6,FALSE)),0,(VLOOKUP($A674,'Autumn 2023 PVI'!$B$2:$AH$214,6,FALSE)))</f>
        <v>0</v>
      </c>
      <c r="F674" s="231">
        <f>IF(ISNA(VLOOKUP($A674,'Spring 2023 PVI'!$B$3:$AF$219,9,FALSE)),0,(VLOOKUP($A674,'Spring 2023 PVI'!$B$3:$AF$219,8,FALSE)))</f>
        <v>0</v>
      </c>
      <c r="G674" s="231">
        <f>IF(ISNA(VLOOKUP($A674,'Summer 2023 PVI'!$B$2:$AF$216,9,FALSE)),0,(VLOOKUP($A674,'Summer 2023 PVI'!$B$2:$AF$216,8,FALSE)))</f>
        <v>0</v>
      </c>
      <c r="H674" s="231">
        <f>IF(ISNA(VLOOKUP($A674,'Autumn 2023 PVI'!$B$2:$AH$214,9,FALSE)),0,(VLOOKUP($A674,'Autumn 2023 PVI'!$B$2:$AH$214,9,FALSE)))</f>
        <v>0</v>
      </c>
      <c r="I674" s="231">
        <f>IF(ISNA(VLOOKUP($A674,'Spring 2023 PVI'!$B$3:$AF$219,13,FALSE)),0,(VLOOKUP($A674,'Spring 2023 PVI'!$B$3:$AF$219,13,FALSE)))</f>
        <v>0</v>
      </c>
      <c r="J674" s="231">
        <f>IF(ISNA(VLOOKUP($A674,'Summer 2023 PVI'!$B$2:$AF$216,13,FALSE)),0,(VLOOKUP($A674,'Summer 2023 PVI'!$B$2:$AF$216,13,FALSE)))</f>
        <v>0</v>
      </c>
      <c r="K674" s="231">
        <f>IF(ISNA(VLOOKUP($A674,'Autumn 2023 PVI'!$B$2:$AH$214,13,FALSE)),0,(VLOOKUP($A674,'Autumn 2023 PVI'!$B$2:$AH$214,13,FALSE)))</f>
        <v>0</v>
      </c>
      <c r="L674" s="231">
        <f>IF(ISNA(VLOOKUP($A674,'Spring 2023 PVI'!$B$3:$AF$219,16,FALSE)),0,(VLOOKUP($A674,'Spring 2023 PVI'!$B$3:$AF$219,16,FALSE)))</f>
        <v>0</v>
      </c>
      <c r="M674" s="231">
        <f>IF(ISNA(VLOOKUP($A674,'Summer 2023 PVI'!$B$2:$AF$216,16,FALSE)),0,(VLOOKUP($A674,'Summer 2023 PVI'!$B$2:$AF$216,16,FALSE)))</f>
        <v>0</v>
      </c>
      <c r="N674" s="231">
        <f>IF(ISNA(VLOOKUP($A674,'Autumn 2023 PVI'!$B$2:$AH$214,16,FALSE)),0,(VLOOKUP($A674,'Autumn 2023 PVI'!$B$2:$AH$214,16,FALSE)))</f>
        <v>0</v>
      </c>
      <c r="O674" s="231">
        <f>IF(ISNA(VLOOKUP($A674,'Spring 2023 PVI'!$B$3:$AF$219,3,FALSE)),0,(VLOOKUP($A674,'Spring 2023 PVI'!$B$3:$AF$219,3,FALSE)))</f>
        <v>0</v>
      </c>
      <c r="P674" s="231">
        <f>IF(ISNA(VLOOKUP($A674,'Summer 2023 PVI'!$B$3:$AF$216,3,FALSE)),0,(VLOOKUP($A674,'Summer 2023 PVI'!$B$2:$AF$216,3,FALSE)))</f>
        <v>0</v>
      </c>
      <c r="Q674" s="231">
        <f>IF(ISNA(VLOOKUP($A674,'Autumn 2023 PVI'!$B$2:$AF$214,3,FALSE)),0,(VLOOKUP($A674,'Autumn 2023 PVI'!$B$2:$AF$214,3,FALSE)))</f>
        <v>0</v>
      </c>
      <c r="R674" s="231">
        <f>IF(ISNA(VLOOKUP($A674,'Spring 2023 PVI'!$B$3:$AF$219,10,FALSE)),0,(VLOOKUP($A674,'Spring 2023 PVI'!$B$3:$AF$219,10,FALSE)))</f>
        <v>0</v>
      </c>
      <c r="S674" s="231">
        <f>IF(ISNA(VLOOKUP($A674,'Summer 2023 PVI'!$B$2:$AF$216,10,FALSE)),0,(VLOOKUP($A674,'Summer 2023 PVI'!$B$2:$AF$216,10,FALSE)))</f>
        <v>0</v>
      </c>
      <c r="T674" s="231">
        <f>IF(ISNA(VLOOKUP($A674,'Autumn 2023 PVI'!$B$2:$AH$214,10,FALSE)),0,(VLOOKUP($A674,'Autumn 2023 PVI'!$B$2:$AH$214,10,FALSE)))</f>
        <v>0</v>
      </c>
      <c r="U674" s="231">
        <f>IF(ISNA(VLOOKUP($A674,'Spring 2023 PVI'!$B$3:$AF$219,26,FALSE)),0,(VLOOKUP($A674,'Spring 2023 PVI'!$B$3:$AF$219,26,FALSE)))</f>
        <v>0</v>
      </c>
      <c r="V674" s="231">
        <f>IF(ISNA(VLOOKUP($A674,'Spring 2023 PVI'!$B$3:$AF$219,26,FALSE)),0,(VLOOKUP($A674,'Spring 2023 PVI'!$B$3:$AF$219,26,FALSE)))</f>
        <v>0</v>
      </c>
      <c r="W674" s="231">
        <f>IF(ISNA(VLOOKUP($A674,'Spring 2023 PVI'!$B$3:$AF$219,26,FALSE)),0,(VLOOKUP($A674,'Spring 2023 PVI'!$B$3:$AF$219,26,FALSE)))</f>
        <v>0</v>
      </c>
      <c r="X674" s="231">
        <f>IF(ISNA(VLOOKUP($A674,'Spring 2023 PVI'!$B$3:$AF$219,27,FALSE)),0,(VLOOKUP($A674,'Spring 2023 PVI'!$B$3:$AF$219,27,FALSE)))</f>
        <v>0</v>
      </c>
      <c r="Y674" s="231">
        <f>IF(ISNA(VLOOKUP($A674,'Spring 2023 PVI'!$B$3:$AF$219,27,FALSE)),0,(VLOOKUP($A674,'Spring 2023 PVI'!$B$3:$AF$219,27,FALSE)))</f>
        <v>0</v>
      </c>
      <c r="Z674" s="231">
        <f>IF(ISNA(VLOOKUP($A674,'Spring 2023 PVI'!$B$3:$AF$219,27,FALSE)),0,(VLOOKUP($A674,'Spring 2023 PVI'!$B$3:$AF$219,27,FALSE)))</f>
        <v>0</v>
      </c>
      <c r="AA674" s="231">
        <f>IF(ISNA(VLOOKUP($A674,'Spring 2023 PVI'!$B$3:$AF$219,28,FALSE)),0,(VLOOKUP($A674,'Spring 2023 PVI'!$B$3:$AF$219,28,FALSE)))</f>
        <v>0</v>
      </c>
      <c r="AB674" s="231">
        <f>IF(ISNA(VLOOKUP($A674,'Spring 2023 PVI'!$B$3:$AF$219,28,FALSE)),0,(VLOOKUP($A674,'Spring 2023 PVI'!$B$3:$AF$219,28,FALSE)))</f>
        <v>0</v>
      </c>
      <c r="AC674" s="231">
        <f>IF(ISNA(VLOOKUP($A674,'Spring 2023 PVI'!$B$3:$AF$219,28,FALSE)),0,(VLOOKUP($A674,'Spring 2023 PVI'!$B$3:$AF$219,28,FALSE)))</f>
        <v>0</v>
      </c>
      <c r="AD674" s="384">
        <f t="shared" si="253"/>
        <v>0</v>
      </c>
      <c r="AE674" s="403">
        <v>0</v>
      </c>
      <c r="AF674" s="403">
        <v>75</v>
      </c>
      <c r="AG674" s="403">
        <v>75</v>
      </c>
      <c r="AH674" s="384">
        <f t="shared" si="260"/>
        <v>0</v>
      </c>
      <c r="AI674" s="384">
        <f t="shared" si="261"/>
        <v>826.5</v>
      </c>
      <c r="AJ674" s="384">
        <f t="shared" si="262"/>
        <v>228</v>
      </c>
      <c r="AK674" s="384">
        <f t="shared" si="254"/>
        <v>1054.5</v>
      </c>
      <c r="AL674" s="403">
        <f>IF(ISNA(VLOOKUP($A674,'Spring 2023 PVI'!$B684:$AD684,29,FALSE)),0,(VLOOKUP($A674,'Spring 2023 PVI'!$B684:$AD684,29,FALSE)))</f>
        <v>0</v>
      </c>
      <c r="AM674" s="403">
        <f>IF(ISNA(VLOOKUP($A674,'Spring 2023 PVI'!$B684:$AZ684,30,FALSE)),0,(VLOOKUP($A674,'Spring 2023 PVI'!$B684:$AZ684,30,FALSE)))</f>
        <v>0</v>
      </c>
      <c r="AN674" s="402">
        <f t="shared" si="255"/>
        <v>0</v>
      </c>
      <c r="AO674" s="404">
        <f t="shared" si="256"/>
        <v>0</v>
      </c>
      <c r="AP674" s="384">
        <f t="shared" si="257"/>
        <v>1054.5</v>
      </c>
      <c r="AQ674" s="403"/>
      <c r="AR674" s="403" t="e">
        <f>VLOOKUP($A674,'Data EYFSS Indica'!$C:$AQ,27,0)</f>
        <v>#N/A</v>
      </c>
      <c r="AS674" s="403" t="e">
        <f>VLOOKUP($A674,'Data EYFSS Indica'!$C:$AQ,28,0)</f>
        <v>#N/A</v>
      </c>
      <c r="AT674" s="409" t="e">
        <f t="shared" si="258"/>
        <v>#N/A</v>
      </c>
      <c r="AU674" s="409" t="e">
        <f>(VLOOKUP($A674,'Data EYFSS Indica'!$C:$AQ,24,0))/3.2*AU$3</f>
        <v>#N/A</v>
      </c>
      <c r="AV674" s="413" t="e">
        <f t="shared" si="259"/>
        <v>#N/A</v>
      </c>
      <c r="AW674" s="410" t="e">
        <f t="shared" si="249"/>
        <v>#N/A</v>
      </c>
      <c r="AX674" s="410" t="e">
        <f t="shared" si="250"/>
        <v>#N/A</v>
      </c>
      <c r="AY674" s="410" t="e">
        <f t="shared" si="251"/>
        <v>#N/A</v>
      </c>
      <c r="AZ674" s="642">
        <f>(SUMIF('Spring 2023 School'!B:B,Budget!A674,'Spring 2023 School'!AG:AG)+SUMIF('Summer 2023 School'!B:B,Budget!A674,'Summer 2023 School'!AG:AG)+SUMIF('Autumn 2023 School'!B:B,Budget!A674,'Autumn 2023 School'!AG:AG))</f>
        <v>2</v>
      </c>
      <c r="BA674" s="410">
        <f t="shared" si="252"/>
        <v>1820</v>
      </c>
      <c r="BI674">
        <f t="shared" si="263"/>
        <v>0</v>
      </c>
      <c r="BJ674">
        <f t="shared" si="264"/>
        <v>1125</v>
      </c>
      <c r="BK674">
        <f t="shared" si="265"/>
        <v>1125</v>
      </c>
    </row>
    <row r="675" spans="1:63" x14ac:dyDescent="0.35">
      <c r="A675" s="231">
        <v>52472</v>
      </c>
      <c r="B675" t="s">
        <v>770</v>
      </c>
      <c r="C675" s="231">
        <f>IF(ISNA(VLOOKUP($A675,'Spring 2023 PVI'!$B$3:$AF$220,6,FALSE)),0,(VLOOKUP($A675,'Spring 2023 PVI'!$B$3:$AF$220,6,FALSE)))</f>
        <v>0</v>
      </c>
      <c r="D675" s="231">
        <f>IF(ISNA(VLOOKUP($A675,'Summer 2023 PVI'!$B$2:$AF$217,6,FALSE)),0,(VLOOKUP($A675,'Summer 2023 PVI'!$B$2:$AF$217,6,FALSE)))</f>
        <v>0</v>
      </c>
      <c r="E675" s="231">
        <f>IF(ISNA(VLOOKUP($A675,'Autumn 2023 PVI'!$B$2:$AH$214,6,FALSE)),0,(VLOOKUP($A675,'Autumn 2023 PVI'!$B$2:$AH$214,6,FALSE)))</f>
        <v>0</v>
      </c>
      <c r="F675" s="231">
        <f>IF(ISNA(VLOOKUP($A675,'Spring 2023 PVI'!$B$3:$AF$219,9,FALSE)),0,(VLOOKUP($A675,'Spring 2023 PVI'!$B$3:$AF$219,8,FALSE)))</f>
        <v>0</v>
      </c>
      <c r="G675" s="231">
        <f>IF(ISNA(VLOOKUP($A675,'Summer 2023 PVI'!$B$2:$AF$216,9,FALSE)),0,(VLOOKUP($A675,'Summer 2023 PVI'!$B$2:$AF$216,8,FALSE)))</f>
        <v>0</v>
      </c>
      <c r="H675" s="231">
        <f>IF(ISNA(VLOOKUP($A675,'Autumn 2023 PVI'!$B$2:$AH$214,9,FALSE)),0,(VLOOKUP($A675,'Autumn 2023 PVI'!$B$2:$AH$214,9,FALSE)))</f>
        <v>0</v>
      </c>
      <c r="I675" s="231">
        <f>IF(ISNA(VLOOKUP($A675,'Spring 2023 PVI'!$B$3:$AF$219,13,FALSE)),0,(VLOOKUP($A675,'Spring 2023 PVI'!$B$3:$AF$219,13,FALSE)))</f>
        <v>0</v>
      </c>
      <c r="J675" s="231">
        <f>IF(ISNA(VLOOKUP($A675,'Summer 2023 PVI'!$B$2:$AF$216,13,FALSE)),0,(VLOOKUP($A675,'Summer 2023 PVI'!$B$2:$AF$216,13,FALSE)))</f>
        <v>0</v>
      </c>
      <c r="K675" s="231">
        <f>IF(ISNA(VLOOKUP($A675,'Autumn 2023 PVI'!$B$2:$AH$214,13,FALSE)),0,(VLOOKUP($A675,'Autumn 2023 PVI'!$B$2:$AH$214,13,FALSE)))</f>
        <v>0</v>
      </c>
      <c r="L675" s="231">
        <f>IF(ISNA(VLOOKUP($A675,'Spring 2023 PVI'!$B$3:$AF$219,16,FALSE)),0,(VLOOKUP($A675,'Spring 2023 PVI'!$B$3:$AF$219,16,FALSE)))</f>
        <v>0</v>
      </c>
      <c r="M675" s="231">
        <f>IF(ISNA(VLOOKUP($A675,'Summer 2023 PVI'!$B$2:$AF$216,16,FALSE)),0,(VLOOKUP($A675,'Summer 2023 PVI'!$B$2:$AF$216,16,FALSE)))</f>
        <v>0</v>
      </c>
      <c r="N675" s="231">
        <f>IF(ISNA(VLOOKUP($A675,'Autumn 2023 PVI'!$B$2:$AH$214,16,FALSE)),0,(VLOOKUP($A675,'Autumn 2023 PVI'!$B$2:$AH$214,16,FALSE)))</f>
        <v>0</v>
      </c>
      <c r="O675" s="231">
        <f>IF(ISNA(VLOOKUP($A675,'Spring 2023 PVI'!$B$3:$AF$219,3,FALSE)),0,(VLOOKUP($A675,'Spring 2023 PVI'!$B$3:$AF$219,3,FALSE)))</f>
        <v>0</v>
      </c>
      <c r="P675" s="231">
        <f>IF(ISNA(VLOOKUP($A675,'Summer 2023 PVI'!$B$3:$AF$216,3,FALSE)),0,(VLOOKUP($A675,'Summer 2023 PVI'!$B$2:$AF$216,3,FALSE)))</f>
        <v>0</v>
      </c>
      <c r="Q675" s="231">
        <f>IF(ISNA(VLOOKUP($A675,'Autumn 2023 PVI'!$B$2:$AF$214,3,FALSE)),0,(VLOOKUP($A675,'Autumn 2023 PVI'!$B$2:$AF$214,3,FALSE)))</f>
        <v>0</v>
      </c>
      <c r="R675" s="231">
        <f>IF(ISNA(VLOOKUP($A675,'Spring 2023 PVI'!$B$3:$AF$219,10,FALSE)),0,(VLOOKUP($A675,'Spring 2023 PVI'!$B$3:$AF$219,10,FALSE)))</f>
        <v>0</v>
      </c>
      <c r="S675" s="231">
        <f>IF(ISNA(VLOOKUP($A675,'Summer 2023 PVI'!$B$2:$AF$216,10,FALSE)),0,(VLOOKUP($A675,'Summer 2023 PVI'!$B$2:$AF$216,10,FALSE)))</f>
        <v>0</v>
      </c>
      <c r="T675" s="231">
        <f>IF(ISNA(VLOOKUP($A675,'Autumn 2023 PVI'!$B$2:$AH$214,10,FALSE)),0,(VLOOKUP($A675,'Autumn 2023 PVI'!$B$2:$AH$214,10,FALSE)))</f>
        <v>0</v>
      </c>
      <c r="U675" s="231">
        <f>IF(ISNA(VLOOKUP($A675,'Spring 2023 PVI'!$B$3:$AF$219,26,FALSE)),0,(VLOOKUP($A675,'Spring 2023 PVI'!$B$3:$AF$219,26,FALSE)))</f>
        <v>0</v>
      </c>
      <c r="V675" s="231">
        <f>IF(ISNA(VLOOKUP($A675,'Spring 2023 PVI'!$B$3:$AF$219,26,FALSE)),0,(VLOOKUP($A675,'Spring 2023 PVI'!$B$3:$AF$219,26,FALSE)))</f>
        <v>0</v>
      </c>
      <c r="W675" s="231">
        <f>IF(ISNA(VLOOKUP($A675,'Spring 2023 PVI'!$B$3:$AF$219,26,FALSE)),0,(VLOOKUP($A675,'Spring 2023 PVI'!$B$3:$AF$219,26,FALSE)))</f>
        <v>0</v>
      </c>
      <c r="X675" s="231">
        <f>IF(ISNA(VLOOKUP($A675,'Spring 2023 PVI'!$B$3:$AF$219,27,FALSE)),0,(VLOOKUP($A675,'Spring 2023 PVI'!$B$3:$AF$219,27,FALSE)))</f>
        <v>0</v>
      </c>
      <c r="Y675" s="231">
        <f>IF(ISNA(VLOOKUP($A675,'Spring 2023 PVI'!$B$3:$AF$219,27,FALSE)),0,(VLOOKUP($A675,'Spring 2023 PVI'!$B$3:$AF$219,27,FALSE)))</f>
        <v>0</v>
      </c>
      <c r="Z675" s="231">
        <f>IF(ISNA(VLOOKUP($A675,'Spring 2023 PVI'!$B$3:$AF$219,27,FALSE)),0,(VLOOKUP($A675,'Spring 2023 PVI'!$B$3:$AF$219,27,FALSE)))</f>
        <v>0</v>
      </c>
      <c r="AA675" s="231">
        <f>IF(ISNA(VLOOKUP($A675,'Spring 2023 PVI'!$B$3:$AF$219,28,FALSE)),0,(VLOOKUP($A675,'Spring 2023 PVI'!$B$3:$AF$219,28,FALSE)))</f>
        <v>0</v>
      </c>
      <c r="AB675" s="231">
        <f>IF(ISNA(VLOOKUP($A675,'Spring 2023 PVI'!$B$3:$AF$219,28,FALSE)),0,(VLOOKUP($A675,'Spring 2023 PVI'!$B$3:$AF$219,28,FALSE)))</f>
        <v>0</v>
      </c>
      <c r="AC675" s="231">
        <f>IF(ISNA(VLOOKUP($A675,'Spring 2023 PVI'!$B$3:$AF$219,28,FALSE)),0,(VLOOKUP($A675,'Spring 2023 PVI'!$B$3:$AF$219,28,FALSE)))</f>
        <v>0</v>
      </c>
      <c r="AD675" s="384">
        <f t="shared" si="253"/>
        <v>0</v>
      </c>
      <c r="AE675" s="403">
        <v>0</v>
      </c>
      <c r="AF675" s="403">
        <v>30</v>
      </c>
      <c r="AG675" s="403">
        <v>0</v>
      </c>
      <c r="AH675" s="384">
        <f t="shared" si="260"/>
        <v>0</v>
      </c>
      <c r="AI675" s="384">
        <f t="shared" si="261"/>
        <v>330.59999999999997</v>
      </c>
      <c r="AJ675" s="384">
        <f t="shared" si="262"/>
        <v>0</v>
      </c>
      <c r="AK675" s="384">
        <f t="shared" si="254"/>
        <v>330.59999999999997</v>
      </c>
      <c r="AL675" s="403">
        <f>IF(ISNA(VLOOKUP($A675,'Spring 2023 PVI'!$B685:$AD685,29,FALSE)),0,(VLOOKUP($A675,'Spring 2023 PVI'!$B685:$AD685,29,FALSE)))</f>
        <v>0</v>
      </c>
      <c r="AM675" s="403">
        <f>IF(ISNA(VLOOKUP($A675,'Spring 2023 PVI'!$B685:$AZ685,30,FALSE)),0,(VLOOKUP($A675,'Spring 2023 PVI'!$B685:$AZ685,30,FALSE)))</f>
        <v>0</v>
      </c>
      <c r="AN675" s="402">
        <f t="shared" si="255"/>
        <v>0</v>
      </c>
      <c r="AO675" s="404">
        <f t="shared" si="256"/>
        <v>0</v>
      </c>
      <c r="AP675" s="384">
        <f t="shared" si="257"/>
        <v>330.59999999999997</v>
      </c>
      <c r="AQ675" s="403"/>
      <c r="AR675" s="403" t="e">
        <f>VLOOKUP($A675,'Data EYFSS Indica'!$C:$AQ,27,0)</f>
        <v>#N/A</v>
      </c>
      <c r="AS675" s="403" t="e">
        <f>VLOOKUP($A675,'Data EYFSS Indica'!$C:$AQ,28,0)</f>
        <v>#N/A</v>
      </c>
      <c r="AT675" s="409" t="e">
        <f t="shared" si="258"/>
        <v>#N/A</v>
      </c>
      <c r="AU675" s="409" t="e">
        <f>(VLOOKUP($A675,'Data EYFSS Indica'!$C:$AQ,24,0))/3.2*AU$3</f>
        <v>#N/A</v>
      </c>
      <c r="AV675" s="413" t="e">
        <f t="shared" si="259"/>
        <v>#N/A</v>
      </c>
      <c r="AW675" s="410" t="e">
        <f t="shared" si="249"/>
        <v>#N/A</v>
      </c>
      <c r="AX675" s="410" t="e">
        <f t="shared" si="250"/>
        <v>#N/A</v>
      </c>
      <c r="AY675" s="410" t="e">
        <f t="shared" si="251"/>
        <v>#N/A</v>
      </c>
      <c r="AZ675" s="642">
        <f>(SUMIF('Spring 2023 School'!B:B,Budget!A675,'Spring 2023 School'!AG:AG)+SUMIF('Summer 2023 School'!B:B,Budget!A675,'Summer 2023 School'!AG:AG)+SUMIF('Autumn 2023 School'!B:B,Budget!A675,'Autumn 2023 School'!AG:AG))</f>
        <v>0</v>
      </c>
      <c r="BA675" s="410">
        <f t="shared" si="252"/>
        <v>0</v>
      </c>
      <c r="BI675">
        <f t="shared" si="263"/>
        <v>0</v>
      </c>
      <c r="BJ675">
        <f t="shared" si="264"/>
        <v>450</v>
      </c>
      <c r="BK675">
        <f t="shared" si="265"/>
        <v>0</v>
      </c>
    </row>
    <row r="676" spans="1:63" x14ac:dyDescent="0.35">
      <c r="A676" s="231">
        <v>52483</v>
      </c>
      <c r="B676" t="s">
        <v>771</v>
      </c>
      <c r="C676" s="231">
        <f>IF(ISNA(VLOOKUP($A676,'Spring 2023 PVI'!$B$3:$AF$220,6,FALSE)),0,(VLOOKUP($A676,'Spring 2023 PVI'!$B$3:$AF$220,6,FALSE)))</f>
        <v>0</v>
      </c>
      <c r="D676" s="231">
        <f>IF(ISNA(VLOOKUP($A676,'Summer 2023 PVI'!$B$2:$AF$217,6,FALSE)),0,(VLOOKUP($A676,'Summer 2023 PVI'!$B$2:$AF$217,6,FALSE)))</f>
        <v>0</v>
      </c>
      <c r="E676" s="231">
        <f>IF(ISNA(VLOOKUP($A676,'Autumn 2023 PVI'!$B$2:$AH$214,6,FALSE)),0,(VLOOKUP($A676,'Autumn 2023 PVI'!$B$2:$AH$214,6,FALSE)))</f>
        <v>0</v>
      </c>
      <c r="F676" s="231">
        <f>IF(ISNA(VLOOKUP($A676,'Spring 2023 PVI'!$B$3:$AF$219,9,FALSE)),0,(VLOOKUP($A676,'Spring 2023 PVI'!$B$3:$AF$219,8,FALSE)))</f>
        <v>0</v>
      </c>
      <c r="G676" s="231">
        <f>IF(ISNA(VLOOKUP($A676,'Summer 2023 PVI'!$B$2:$AF$216,9,FALSE)),0,(VLOOKUP($A676,'Summer 2023 PVI'!$B$2:$AF$216,8,FALSE)))</f>
        <v>0</v>
      </c>
      <c r="H676" s="231">
        <f>IF(ISNA(VLOOKUP($A676,'Autumn 2023 PVI'!$B$2:$AH$214,9,FALSE)),0,(VLOOKUP($A676,'Autumn 2023 PVI'!$B$2:$AH$214,9,FALSE)))</f>
        <v>0</v>
      </c>
      <c r="I676" s="231">
        <f>IF(ISNA(VLOOKUP($A676,'Spring 2023 PVI'!$B$3:$AF$219,13,FALSE)),0,(VLOOKUP($A676,'Spring 2023 PVI'!$B$3:$AF$219,13,FALSE)))</f>
        <v>0</v>
      </c>
      <c r="J676" s="231">
        <f>IF(ISNA(VLOOKUP($A676,'Summer 2023 PVI'!$B$2:$AF$216,13,FALSE)),0,(VLOOKUP($A676,'Summer 2023 PVI'!$B$2:$AF$216,13,FALSE)))</f>
        <v>0</v>
      </c>
      <c r="K676" s="231">
        <f>IF(ISNA(VLOOKUP($A676,'Autumn 2023 PVI'!$B$2:$AH$214,13,FALSE)),0,(VLOOKUP($A676,'Autumn 2023 PVI'!$B$2:$AH$214,13,FALSE)))</f>
        <v>0</v>
      </c>
      <c r="L676" s="231">
        <f>IF(ISNA(VLOOKUP($A676,'Spring 2023 PVI'!$B$3:$AF$219,16,FALSE)),0,(VLOOKUP($A676,'Spring 2023 PVI'!$B$3:$AF$219,16,FALSE)))</f>
        <v>0</v>
      </c>
      <c r="M676" s="231">
        <f>IF(ISNA(VLOOKUP($A676,'Summer 2023 PVI'!$B$2:$AF$216,16,FALSE)),0,(VLOOKUP($A676,'Summer 2023 PVI'!$B$2:$AF$216,16,FALSE)))</f>
        <v>0</v>
      </c>
      <c r="N676" s="231">
        <f>IF(ISNA(VLOOKUP($A676,'Autumn 2023 PVI'!$B$2:$AH$214,16,FALSE)),0,(VLOOKUP($A676,'Autumn 2023 PVI'!$B$2:$AH$214,16,FALSE)))</f>
        <v>0</v>
      </c>
      <c r="O676" s="231">
        <f>IF(ISNA(VLOOKUP($A676,'Spring 2023 PVI'!$B$3:$AF$219,3,FALSE)),0,(VLOOKUP($A676,'Spring 2023 PVI'!$B$3:$AF$219,3,FALSE)))</f>
        <v>0</v>
      </c>
      <c r="P676" s="231">
        <f>IF(ISNA(VLOOKUP($A676,'Summer 2023 PVI'!$B$3:$AF$216,3,FALSE)),0,(VLOOKUP($A676,'Summer 2023 PVI'!$B$2:$AF$216,3,FALSE)))</f>
        <v>0</v>
      </c>
      <c r="Q676" s="231">
        <f>IF(ISNA(VLOOKUP($A676,'Autumn 2023 PVI'!$B$2:$AF$214,3,FALSE)),0,(VLOOKUP($A676,'Autumn 2023 PVI'!$B$2:$AF$214,3,FALSE)))</f>
        <v>0</v>
      </c>
      <c r="R676" s="231">
        <f>IF(ISNA(VLOOKUP($A676,'Spring 2023 PVI'!$B$3:$AF$219,10,FALSE)),0,(VLOOKUP($A676,'Spring 2023 PVI'!$B$3:$AF$219,10,FALSE)))</f>
        <v>0</v>
      </c>
      <c r="S676" s="231">
        <f>IF(ISNA(VLOOKUP($A676,'Summer 2023 PVI'!$B$2:$AF$216,10,FALSE)),0,(VLOOKUP($A676,'Summer 2023 PVI'!$B$2:$AF$216,10,FALSE)))</f>
        <v>0</v>
      </c>
      <c r="T676" s="231">
        <f>IF(ISNA(VLOOKUP($A676,'Autumn 2023 PVI'!$B$2:$AH$214,10,FALSE)),0,(VLOOKUP($A676,'Autumn 2023 PVI'!$B$2:$AH$214,10,FALSE)))</f>
        <v>0</v>
      </c>
      <c r="U676" s="231">
        <f>IF(ISNA(VLOOKUP($A676,'Spring 2023 PVI'!$B$3:$AF$219,26,FALSE)),0,(VLOOKUP($A676,'Spring 2023 PVI'!$B$3:$AF$219,26,FALSE)))</f>
        <v>0</v>
      </c>
      <c r="V676" s="231">
        <f>IF(ISNA(VLOOKUP($A676,'Spring 2023 PVI'!$B$3:$AF$219,26,FALSE)),0,(VLOOKUP($A676,'Spring 2023 PVI'!$B$3:$AF$219,26,FALSE)))</f>
        <v>0</v>
      </c>
      <c r="W676" s="231">
        <f>IF(ISNA(VLOOKUP($A676,'Spring 2023 PVI'!$B$3:$AF$219,26,FALSE)),0,(VLOOKUP($A676,'Spring 2023 PVI'!$B$3:$AF$219,26,FALSE)))</f>
        <v>0</v>
      </c>
      <c r="X676" s="231">
        <f>IF(ISNA(VLOOKUP($A676,'Spring 2023 PVI'!$B$3:$AF$219,27,FALSE)),0,(VLOOKUP($A676,'Spring 2023 PVI'!$B$3:$AF$219,27,FALSE)))</f>
        <v>0</v>
      </c>
      <c r="Y676" s="231">
        <f>IF(ISNA(VLOOKUP($A676,'Spring 2023 PVI'!$B$3:$AF$219,27,FALSE)),0,(VLOOKUP($A676,'Spring 2023 PVI'!$B$3:$AF$219,27,FALSE)))</f>
        <v>0</v>
      </c>
      <c r="Z676" s="231">
        <f>IF(ISNA(VLOOKUP($A676,'Spring 2023 PVI'!$B$3:$AF$219,27,FALSE)),0,(VLOOKUP($A676,'Spring 2023 PVI'!$B$3:$AF$219,27,FALSE)))</f>
        <v>0</v>
      </c>
      <c r="AA676" s="231">
        <f>IF(ISNA(VLOOKUP($A676,'Spring 2023 PVI'!$B$3:$AF$219,28,FALSE)),0,(VLOOKUP($A676,'Spring 2023 PVI'!$B$3:$AF$219,28,FALSE)))</f>
        <v>0</v>
      </c>
      <c r="AB676" s="231">
        <f>IF(ISNA(VLOOKUP($A676,'Spring 2023 PVI'!$B$3:$AF$219,28,FALSE)),0,(VLOOKUP($A676,'Spring 2023 PVI'!$B$3:$AF$219,28,FALSE)))</f>
        <v>0</v>
      </c>
      <c r="AC676" s="231">
        <f>IF(ISNA(VLOOKUP($A676,'Spring 2023 PVI'!$B$3:$AF$219,28,FALSE)),0,(VLOOKUP($A676,'Spring 2023 PVI'!$B$3:$AF$219,28,FALSE)))</f>
        <v>0</v>
      </c>
      <c r="AD676" s="384">
        <f t="shared" si="253"/>
        <v>0</v>
      </c>
      <c r="AE676" s="403">
        <v>30</v>
      </c>
      <c r="AF676" s="403">
        <v>75</v>
      </c>
      <c r="AG676" s="403">
        <v>0</v>
      </c>
      <c r="AH676" s="384">
        <f t="shared" si="260"/>
        <v>695.4</v>
      </c>
      <c r="AI676" s="384">
        <f t="shared" si="261"/>
        <v>826.5</v>
      </c>
      <c r="AJ676" s="384">
        <f t="shared" si="262"/>
        <v>0</v>
      </c>
      <c r="AK676" s="384">
        <f t="shared" si="254"/>
        <v>1521.9</v>
      </c>
      <c r="AL676" s="403">
        <f>IF(ISNA(VLOOKUP($A676,'Spring 2023 PVI'!$B686:$AD686,29,FALSE)),0,(VLOOKUP($A676,'Spring 2023 PVI'!$B686:$AD686,29,FALSE)))</f>
        <v>0</v>
      </c>
      <c r="AM676" s="403">
        <f>IF(ISNA(VLOOKUP($A676,'Spring 2023 PVI'!$B686:$AZ686,30,FALSE)),0,(VLOOKUP($A676,'Spring 2023 PVI'!$B686:$AZ686,30,FALSE)))</f>
        <v>0</v>
      </c>
      <c r="AN676" s="402">
        <f t="shared" si="255"/>
        <v>0</v>
      </c>
      <c r="AO676" s="404">
        <f t="shared" si="256"/>
        <v>0</v>
      </c>
      <c r="AP676" s="384">
        <f t="shared" si="257"/>
        <v>1521.9</v>
      </c>
      <c r="AQ676" s="403"/>
      <c r="AR676" s="403" t="e">
        <f>VLOOKUP($A676,'Data EYFSS Indica'!$C:$AQ,27,0)</f>
        <v>#N/A</v>
      </c>
      <c r="AS676" s="403" t="e">
        <f>VLOOKUP($A676,'Data EYFSS Indica'!$C:$AQ,28,0)</f>
        <v>#N/A</v>
      </c>
      <c r="AT676" s="409" t="e">
        <f t="shared" si="258"/>
        <v>#N/A</v>
      </c>
      <c r="AU676" s="409" t="e">
        <f>(VLOOKUP($A676,'Data EYFSS Indica'!$C:$AQ,24,0))/3.2*AU$3</f>
        <v>#N/A</v>
      </c>
      <c r="AV676" s="413" t="e">
        <f t="shared" si="259"/>
        <v>#N/A</v>
      </c>
      <c r="AW676" s="410" t="e">
        <f t="shared" si="249"/>
        <v>#N/A</v>
      </c>
      <c r="AX676" s="410" t="e">
        <f t="shared" si="250"/>
        <v>#N/A</v>
      </c>
      <c r="AY676" s="410" t="e">
        <f t="shared" si="251"/>
        <v>#N/A</v>
      </c>
      <c r="AZ676" s="642">
        <f>(SUMIF('Spring 2023 School'!B:B,Budget!A676,'Spring 2023 School'!AG:AG)+SUMIF('Summer 2023 School'!B:B,Budget!A676,'Summer 2023 School'!AG:AG)+SUMIF('Autumn 2023 School'!B:B,Budget!A676,'Autumn 2023 School'!AG:AG))</f>
        <v>0</v>
      </c>
      <c r="BA676" s="410">
        <f t="shared" si="252"/>
        <v>0</v>
      </c>
      <c r="BI676">
        <f t="shared" si="263"/>
        <v>450</v>
      </c>
      <c r="BJ676">
        <f t="shared" si="264"/>
        <v>1125</v>
      </c>
      <c r="BK676">
        <f t="shared" si="265"/>
        <v>0</v>
      </c>
    </row>
    <row r="677" spans="1:63" x14ac:dyDescent="0.35">
      <c r="A677" s="231">
        <v>52485</v>
      </c>
      <c r="B677" t="s">
        <v>772</v>
      </c>
      <c r="C677" s="231">
        <f>IF(ISNA(VLOOKUP($A677,'Spring 2023 PVI'!$B$3:$AF$220,6,FALSE)),0,(VLOOKUP($A677,'Spring 2023 PVI'!$B$3:$AF$220,6,FALSE)))</f>
        <v>0</v>
      </c>
      <c r="D677" s="231">
        <f>IF(ISNA(VLOOKUP($A677,'Summer 2023 PVI'!$B$2:$AF$217,6,FALSE)),0,(VLOOKUP($A677,'Summer 2023 PVI'!$B$2:$AF$217,6,FALSE)))</f>
        <v>0</v>
      </c>
      <c r="E677" s="231">
        <f>IF(ISNA(VLOOKUP($A677,'Autumn 2023 PVI'!$B$2:$AH$214,6,FALSE)),0,(VLOOKUP($A677,'Autumn 2023 PVI'!$B$2:$AH$214,6,FALSE)))</f>
        <v>0</v>
      </c>
      <c r="F677" s="231">
        <f>IF(ISNA(VLOOKUP($A677,'Spring 2023 PVI'!$B$3:$AF$219,9,FALSE)),0,(VLOOKUP($A677,'Spring 2023 PVI'!$B$3:$AF$219,8,FALSE)))</f>
        <v>0</v>
      </c>
      <c r="G677" s="231">
        <f>IF(ISNA(VLOOKUP($A677,'Summer 2023 PVI'!$B$2:$AF$216,9,FALSE)),0,(VLOOKUP($A677,'Summer 2023 PVI'!$B$2:$AF$216,8,FALSE)))</f>
        <v>0</v>
      </c>
      <c r="H677" s="231">
        <f>IF(ISNA(VLOOKUP($A677,'Autumn 2023 PVI'!$B$2:$AH$214,9,FALSE)),0,(VLOOKUP($A677,'Autumn 2023 PVI'!$B$2:$AH$214,9,FALSE)))</f>
        <v>0</v>
      </c>
      <c r="I677" s="231">
        <f>IF(ISNA(VLOOKUP($A677,'Spring 2023 PVI'!$B$3:$AF$219,13,FALSE)),0,(VLOOKUP($A677,'Spring 2023 PVI'!$B$3:$AF$219,13,FALSE)))</f>
        <v>0</v>
      </c>
      <c r="J677" s="231">
        <f>IF(ISNA(VLOOKUP($A677,'Summer 2023 PVI'!$B$2:$AF$216,13,FALSE)),0,(VLOOKUP($A677,'Summer 2023 PVI'!$B$2:$AF$216,13,FALSE)))</f>
        <v>0</v>
      </c>
      <c r="K677" s="231">
        <f>IF(ISNA(VLOOKUP($A677,'Autumn 2023 PVI'!$B$2:$AH$214,13,FALSE)),0,(VLOOKUP($A677,'Autumn 2023 PVI'!$B$2:$AH$214,13,FALSE)))</f>
        <v>0</v>
      </c>
      <c r="L677" s="231">
        <f>IF(ISNA(VLOOKUP($A677,'Spring 2023 PVI'!$B$3:$AF$219,16,FALSE)),0,(VLOOKUP($A677,'Spring 2023 PVI'!$B$3:$AF$219,16,FALSE)))</f>
        <v>0</v>
      </c>
      <c r="M677" s="231">
        <f>IF(ISNA(VLOOKUP($A677,'Summer 2023 PVI'!$B$2:$AF$216,16,FALSE)),0,(VLOOKUP($A677,'Summer 2023 PVI'!$B$2:$AF$216,16,FALSE)))</f>
        <v>0</v>
      </c>
      <c r="N677" s="231">
        <f>IF(ISNA(VLOOKUP($A677,'Autumn 2023 PVI'!$B$2:$AH$214,16,FALSE)),0,(VLOOKUP($A677,'Autumn 2023 PVI'!$B$2:$AH$214,16,FALSE)))</f>
        <v>0</v>
      </c>
      <c r="O677" s="231">
        <f>IF(ISNA(VLOOKUP($A677,'Spring 2023 PVI'!$B$3:$AF$219,3,FALSE)),0,(VLOOKUP($A677,'Spring 2023 PVI'!$B$3:$AF$219,3,FALSE)))</f>
        <v>0</v>
      </c>
      <c r="P677" s="231">
        <f>IF(ISNA(VLOOKUP($A677,'Summer 2023 PVI'!$B$3:$AF$216,3,FALSE)),0,(VLOOKUP($A677,'Summer 2023 PVI'!$B$2:$AF$216,3,FALSE)))</f>
        <v>0</v>
      </c>
      <c r="Q677" s="231">
        <f>IF(ISNA(VLOOKUP($A677,'Autumn 2023 PVI'!$B$2:$AF$214,3,FALSE)),0,(VLOOKUP($A677,'Autumn 2023 PVI'!$B$2:$AF$214,3,FALSE)))</f>
        <v>0</v>
      </c>
      <c r="R677" s="231">
        <f>IF(ISNA(VLOOKUP($A677,'Spring 2023 PVI'!$B$3:$AF$219,10,FALSE)),0,(VLOOKUP($A677,'Spring 2023 PVI'!$B$3:$AF$219,10,FALSE)))</f>
        <v>0</v>
      </c>
      <c r="S677" s="231">
        <f>IF(ISNA(VLOOKUP($A677,'Summer 2023 PVI'!$B$2:$AF$216,10,FALSE)),0,(VLOOKUP($A677,'Summer 2023 PVI'!$B$2:$AF$216,10,FALSE)))</f>
        <v>0</v>
      </c>
      <c r="T677" s="231">
        <f>IF(ISNA(VLOOKUP($A677,'Autumn 2023 PVI'!$B$2:$AH$214,10,FALSE)),0,(VLOOKUP($A677,'Autumn 2023 PVI'!$B$2:$AH$214,10,FALSE)))</f>
        <v>0</v>
      </c>
      <c r="U677" s="231">
        <f>IF(ISNA(VLOOKUP($A677,'Spring 2023 PVI'!$B$3:$AF$219,26,FALSE)),0,(VLOOKUP($A677,'Spring 2023 PVI'!$B$3:$AF$219,26,FALSE)))</f>
        <v>0</v>
      </c>
      <c r="V677" s="231">
        <f>IF(ISNA(VLOOKUP($A677,'Spring 2023 PVI'!$B$3:$AF$219,26,FALSE)),0,(VLOOKUP($A677,'Spring 2023 PVI'!$B$3:$AF$219,26,FALSE)))</f>
        <v>0</v>
      </c>
      <c r="W677" s="231">
        <f>IF(ISNA(VLOOKUP($A677,'Spring 2023 PVI'!$B$3:$AF$219,26,FALSE)),0,(VLOOKUP($A677,'Spring 2023 PVI'!$B$3:$AF$219,26,FALSE)))</f>
        <v>0</v>
      </c>
      <c r="X677" s="231">
        <f>IF(ISNA(VLOOKUP($A677,'Spring 2023 PVI'!$B$3:$AF$219,27,FALSE)),0,(VLOOKUP($A677,'Spring 2023 PVI'!$B$3:$AF$219,27,FALSE)))</f>
        <v>0</v>
      </c>
      <c r="Y677" s="231">
        <f>IF(ISNA(VLOOKUP($A677,'Spring 2023 PVI'!$B$3:$AF$219,27,FALSE)),0,(VLOOKUP($A677,'Spring 2023 PVI'!$B$3:$AF$219,27,FALSE)))</f>
        <v>0</v>
      </c>
      <c r="Z677" s="231">
        <f>IF(ISNA(VLOOKUP($A677,'Spring 2023 PVI'!$B$3:$AF$219,27,FALSE)),0,(VLOOKUP($A677,'Spring 2023 PVI'!$B$3:$AF$219,27,FALSE)))</f>
        <v>0</v>
      </c>
      <c r="AA677" s="231">
        <f>IF(ISNA(VLOOKUP($A677,'Spring 2023 PVI'!$B$3:$AF$219,28,FALSE)),0,(VLOOKUP($A677,'Spring 2023 PVI'!$B$3:$AF$219,28,FALSE)))</f>
        <v>0</v>
      </c>
      <c r="AB677" s="231">
        <f>IF(ISNA(VLOOKUP($A677,'Spring 2023 PVI'!$B$3:$AF$219,28,FALSE)),0,(VLOOKUP($A677,'Spring 2023 PVI'!$B$3:$AF$219,28,FALSE)))</f>
        <v>0</v>
      </c>
      <c r="AC677" s="231">
        <f>IF(ISNA(VLOOKUP($A677,'Spring 2023 PVI'!$B$3:$AF$219,28,FALSE)),0,(VLOOKUP($A677,'Spring 2023 PVI'!$B$3:$AF$219,28,FALSE)))</f>
        <v>0</v>
      </c>
      <c r="AD677" s="384">
        <f t="shared" si="253"/>
        <v>0</v>
      </c>
      <c r="AE677" s="403">
        <v>60</v>
      </c>
      <c r="AF677" s="403">
        <v>90</v>
      </c>
      <c r="AG677" s="403">
        <v>30</v>
      </c>
      <c r="AH677" s="384">
        <f t="shared" si="260"/>
        <v>1390.8</v>
      </c>
      <c r="AI677" s="384">
        <f t="shared" si="261"/>
        <v>991.8</v>
      </c>
      <c r="AJ677" s="384">
        <f t="shared" si="262"/>
        <v>91.2</v>
      </c>
      <c r="AK677" s="384">
        <f t="shared" si="254"/>
        <v>2473.7999999999997</v>
      </c>
      <c r="AL677" s="403">
        <f>IF(ISNA(VLOOKUP($A677,'Spring 2023 PVI'!$B687:$AD687,29,FALSE)),0,(VLOOKUP($A677,'Spring 2023 PVI'!$B687:$AD687,29,FALSE)))</f>
        <v>0</v>
      </c>
      <c r="AM677" s="403">
        <f>IF(ISNA(VLOOKUP($A677,'Spring 2023 PVI'!$B687:$AZ687,30,FALSE)),0,(VLOOKUP($A677,'Spring 2023 PVI'!$B687:$AZ687,30,FALSE)))</f>
        <v>0</v>
      </c>
      <c r="AN677" s="402">
        <f t="shared" si="255"/>
        <v>0</v>
      </c>
      <c r="AO677" s="404">
        <f t="shared" si="256"/>
        <v>0</v>
      </c>
      <c r="AP677" s="384">
        <f t="shared" si="257"/>
        <v>2473.7999999999997</v>
      </c>
      <c r="AQ677" s="403"/>
      <c r="AR677" s="403" t="e">
        <f>VLOOKUP($A677,'Data EYFSS Indica'!$C:$AQ,27,0)</f>
        <v>#N/A</v>
      </c>
      <c r="AS677" s="403" t="e">
        <f>VLOOKUP($A677,'Data EYFSS Indica'!$C:$AQ,28,0)</f>
        <v>#N/A</v>
      </c>
      <c r="AT677" s="409" t="e">
        <f t="shared" si="258"/>
        <v>#N/A</v>
      </c>
      <c r="AU677" s="409" t="e">
        <f>(VLOOKUP($A677,'Data EYFSS Indica'!$C:$AQ,24,0))/3.2*AU$3</f>
        <v>#N/A</v>
      </c>
      <c r="AV677" s="413" t="e">
        <f t="shared" si="259"/>
        <v>#N/A</v>
      </c>
      <c r="AW677" s="410" t="e">
        <f t="shared" si="249"/>
        <v>#N/A</v>
      </c>
      <c r="AX677" s="410" t="e">
        <f t="shared" si="250"/>
        <v>#N/A</v>
      </c>
      <c r="AY677" s="410" t="e">
        <f t="shared" si="251"/>
        <v>#N/A</v>
      </c>
      <c r="AZ677" s="642">
        <f>(SUMIF('Spring 2023 School'!B:B,Budget!A677,'Spring 2023 School'!AG:AG)+SUMIF('Summer 2023 School'!B:B,Budget!A677,'Summer 2023 School'!AG:AG)+SUMIF('Autumn 2023 School'!B:B,Budget!A677,'Autumn 2023 School'!AG:AG))</f>
        <v>0</v>
      </c>
      <c r="BA677" s="410">
        <f t="shared" si="252"/>
        <v>0</v>
      </c>
      <c r="BI677">
        <f t="shared" si="263"/>
        <v>900</v>
      </c>
      <c r="BJ677">
        <f t="shared" si="264"/>
        <v>1350</v>
      </c>
      <c r="BK677">
        <f t="shared" si="265"/>
        <v>450</v>
      </c>
    </row>
    <row r="678" spans="1:63" x14ac:dyDescent="0.35">
      <c r="A678" s="231">
        <v>52489</v>
      </c>
      <c r="B678" t="s">
        <v>773</v>
      </c>
      <c r="C678" s="231">
        <f>IF(ISNA(VLOOKUP($A678,'Spring 2023 PVI'!$B$3:$AF$220,6,FALSE)),0,(VLOOKUP($A678,'Spring 2023 PVI'!$B$3:$AF$220,6,FALSE)))</f>
        <v>0</v>
      </c>
      <c r="D678" s="231">
        <f>IF(ISNA(VLOOKUP($A678,'Summer 2023 PVI'!$B$2:$AF$217,6,FALSE)),0,(VLOOKUP($A678,'Summer 2023 PVI'!$B$2:$AF$217,6,FALSE)))</f>
        <v>0</v>
      </c>
      <c r="E678" s="231">
        <f>IF(ISNA(VLOOKUP($A678,'Autumn 2023 PVI'!$B$2:$AH$214,6,FALSE)),0,(VLOOKUP($A678,'Autumn 2023 PVI'!$B$2:$AH$214,6,FALSE)))</f>
        <v>0</v>
      </c>
      <c r="F678" s="231">
        <f>IF(ISNA(VLOOKUP($A678,'Spring 2023 PVI'!$B$3:$AF$219,9,FALSE)),0,(VLOOKUP($A678,'Spring 2023 PVI'!$B$3:$AF$219,8,FALSE)))</f>
        <v>0</v>
      </c>
      <c r="G678" s="231">
        <f>IF(ISNA(VLOOKUP($A678,'Summer 2023 PVI'!$B$2:$AF$216,9,FALSE)),0,(VLOOKUP($A678,'Summer 2023 PVI'!$B$2:$AF$216,8,FALSE)))</f>
        <v>0</v>
      </c>
      <c r="H678" s="231">
        <f>IF(ISNA(VLOOKUP($A678,'Autumn 2023 PVI'!$B$2:$AH$214,9,FALSE)),0,(VLOOKUP($A678,'Autumn 2023 PVI'!$B$2:$AH$214,9,FALSE)))</f>
        <v>0</v>
      </c>
      <c r="I678" s="231">
        <f>IF(ISNA(VLOOKUP($A678,'Spring 2023 PVI'!$B$3:$AF$219,13,FALSE)),0,(VLOOKUP($A678,'Spring 2023 PVI'!$B$3:$AF$219,13,FALSE)))</f>
        <v>0</v>
      </c>
      <c r="J678" s="231">
        <f>IF(ISNA(VLOOKUP($A678,'Summer 2023 PVI'!$B$2:$AF$216,13,FALSE)),0,(VLOOKUP($A678,'Summer 2023 PVI'!$B$2:$AF$216,13,FALSE)))</f>
        <v>0</v>
      </c>
      <c r="K678" s="231">
        <f>IF(ISNA(VLOOKUP($A678,'Autumn 2023 PVI'!$B$2:$AH$214,13,FALSE)),0,(VLOOKUP($A678,'Autumn 2023 PVI'!$B$2:$AH$214,13,FALSE)))</f>
        <v>0</v>
      </c>
      <c r="L678" s="231">
        <f>IF(ISNA(VLOOKUP($A678,'Spring 2023 PVI'!$B$3:$AF$219,16,FALSE)),0,(VLOOKUP($A678,'Spring 2023 PVI'!$B$3:$AF$219,16,FALSE)))</f>
        <v>0</v>
      </c>
      <c r="M678" s="231">
        <f>IF(ISNA(VLOOKUP($A678,'Summer 2023 PVI'!$B$2:$AF$216,16,FALSE)),0,(VLOOKUP($A678,'Summer 2023 PVI'!$B$2:$AF$216,16,FALSE)))</f>
        <v>0</v>
      </c>
      <c r="N678" s="231">
        <f>IF(ISNA(VLOOKUP($A678,'Autumn 2023 PVI'!$B$2:$AH$214,16,FALSE)),0,(VLOOKUP($A678,'Autumn 2023 PVI'!$B$2:$AH$214,16,FALSE)))</f>
        <v>0</v>
      </c>
      <c r="O678" s="231">
        <f>IF(ISNA(VLOOKUP($A678,'Spring 2023 PVI'!$B$3:$AF$219,3,FALSE)),0,(VLOOKUP($A678,'Spring 2023 PVI'!$B$3:$AF$219,3,FALSE)))</f>
        <v>0</v>
      </c>
      <c r="P678" s="231">
        <f>IF(ISNA(VLOOKUP($A678,'Summer 2023 PVI'!$B$3:$AF$216,3,FALSE)),0,(VLOOKUP($A678,'Summer 2023 PVI'!$B$2:$AF$216,3,FALSE)))</f>
        <v>0</v>
      </c>
      <c r="Q678" s="231">
        <f>IF(ISNA(VLOOKUP($A678,'Autumn 2023 PVI'!$B$2:$AF$214,3,FALSE)),0,(VLOOKUP($A678,'Autumn 2023 PVI'!$B$2:$AF$214,3,FALSE)))</f>
        <v>0</v>
      </c>
      <c r="R678" s="231">
        <f>IF(ISNA(VLOOKUP($A678,'Spring 2023 PVI'!$B$3:$AF$219,10,FALSE)),0,(VLOOKUP($A678,'Spring 2023 PVI'!$B$3:$AF$219,10,FALSE)))</f>
        <v>0</v>
      </c>
      <c r="S678" s="231">
        <f>IF(ISNA(VLOOKUP($A678,'Summer 2023 PVI'!$B$2:$AF$216,10,FALSE)),0,(VLOOKUP($A678,'Summer 2023 PVI'!$B$2:$AF$216,10,FALSE)))</f>
        <v>0</v>
      </c>
      <c r="T678" s="231">
        <f>IF(ISNA(VLOOKUP($A678,'Autumn 2023 PVI'!$B$2:$AH$214,10,FALSE)),0,(VLOOKUP($A678,'Autumn 2023 PVI'!$B$2:$AH$214,10,FALSE)))</f>
        <v>0</v>
      </c>
      <c r="U678" s="231">
        <f>IF(ISNA(VLOOKUP($A678,'Spring 2023 PVI'!$B$3:$AF$219,26,FALSE)),0,(VLOOKUP($A678,'Spring 2023 PVI'!$B$3:$AF$219,26,FALSE)))</f>
        <v>0</v>
      </c>
      <c r="V678" s="231">
        <f>IF(ISNA(VLOOKUP($A678,'Spring 2023 PVI'!$B$3:$AF$219,26,FALSE)),0,(VLOOKUP($A678,'Spring 2023 PVI'!$B$3:$AF$219,26,FALSE)))</f>
        <v>0</v>
      </c>
      <c r="W678" s="231">
        <f>IF(ISNA(VLOOKUP($A678,'Spring 2023 PVI'!$B$3:$AF$219,26,FALSE)),0,(VLOOKUP($A678,'Spring 2023 PVI'!$B$3:$AF$219,26,FALSE)))</f>
        <v>0</v>
      </c>
      <c r="X678" s="231">
        <f>IF(ISNA(VLOOKUP($A678,'Spring 2023 PVI'!$B$3:$AF$219,27,FALSE)),0,(VLOOKUP($A678,'Spring 2023 PVI'!$B$3:$AF$219,27,FALSE)))</f>
        <v>0</v>
      </c>
      <c r="Y678" s="231">
        <f>IF(ISNA(VLOOKUP($A678,'Spring 2023 PVI'!$B$3:$AF$219,27,FALSE)),0,(VLOOKUP($A678,'Spring 2023 PVI'!$B$3:$AF$219,27,FALSE)))</f>
        <v>0</v>
      </c>
      <c r="Z678" s="231">
        <f>IF(ISNA(VLOOKUP($A678,'Spring 2023 PVI'!$B$3:$AF$219,27,FALSE)),0,(VLOOKUP($A678,'Spring 2023 PVI'!$B$3:$AF$219,27,FALSE)))</f>
        <v>0</v>
      </c>
      <c r="AA678" s="231">
        <f>IF(ISNA(VLOOKUP($A678,'Spring 2023 PVI'!$B$3:$AF$219,28,FALSE)),0,(VLOOKUP($A678,'Spring 2023 PVI'!$B$3:$AF$219,28,FALSE)))</f>
        <v>0</v>
      </c>
      <c r="AB678" s="231">
        <f>IF(ISNA(VLOOKUP($A678,'Spring 2023 PVI'!$B$3:$AF$219,28,FALSE)),0,(VLOOKUP($A678,'Spring 2023 PVI'!$B$3:$AF$219,28,FALSE)))</f>
        <v>0</v>
      </c>
      <c r="AC678" s="231">
        <f>IF(ISNA(VLOOKUP($A678,'Spring 2023 PVI'!$B$3:$AF$219,28,FALSE)),0,(VLOOKUP($A678,'Spring 2023 PVI'!$B$3:$AF$219,28,FALSE)))</f>
        <v>0</v>
      </c>
      <c r="AD678" s="384">
        <f t="shared" si="253"/>
        <v>0</v>
      </c>
      <c r="AE678" s="403">
        <v>225</v>
      </c>
      <c r="AF678" s="403">
        <v>30</v>
      </c>
      <c r="AG678" s="403">
        <v>30</v>
      </c>
      <c r="AH678" s="384">
        <f t="shared" si="260"/>
        <v>5215.5</v>
      </c>
      <c r="AI678" s="384">
        <f t="shared" si="261"/>
        <v>330.59999999999997</v>
      </c>
      <c r="AJ678" s="384">
        <f t="shared" si="262"/>
        <v>91.2</v>
      </c>
      <c r="AK678" s="384">
        <f t="shared" si="254"/>
        <v>5637.3</v>
      </c>
      <c r="AL678" s="403">
        <f>IF(ISNA(VLOOKUP($A678,'Spring 2023 PVI'!$B689:$AD689,29,FALSE)),0,(VLOOKUP($A678,'Spring 2023 PVI'!$B689:$AD689,29,FALSE)))</f>
        <v>0</v>
      </c>
      <c r="AM678" s="403">
        <f>IF(ISNA(VLOOKUP($A678,'Spring 2023 PVI'!$B689:$AZ689,30,FALSE)),0,(VLOOKUP($A678,'Spring 2023 PVI'!$B689:$AZ689,30,FALSE)))</f>
        <v>0</v>
      </c>
      <c r="AN678" s="402">
        <f t="shared" si="255"/>
        <v>0</v>
      </c>
      <c r="AO678" s="404">
        <f t="shared" si="256"/>
        <v>0</v>
      </c>
      <c r="AP678" s="384">
        <f t="shared" si="257"/>
        <v>5637.3</v>
      </c>
      <c r="AQ678" s="403"/>
      <c r="AR678" s="403" t="e">
        <f>VLOOKUP($A678,'Data EYFSS Indica'!$C:$AQ,27,0)</f>
        <v>#N/A</v>
      </c>
      <c r="AS678" s="403" t="e">
        <f>VLOOKUP($A678,'Data EYFSS Indica'!$C:$AQ,28,0)</f>
        <v>#N/A</v>
      </c>
      <c r="AT678" s="409" t="e">
        <f t="shared" si="258"/>
        <v>#N/A</v>
      </c>
      <c r="AU678" s="409" t="e">
        <f>(VLOOKUP($A678,'Data EYFSS Indica'!$C:$AQ,24,0))/3.2*AU$3</f>
        <v>#N/A</v>
      </c>
      <c r="AV678" s="413" t="e">
        <f t="shared" si="259"/>
        <v>#N/A</v>
      </c>
      <c r="AW678" s="410" t="e">
        <f t="shared" si="249"/>
        <v>#N/A</v>
      </c>
      <c r="AX678" s="410" t="e">
        <f t="shared" si="250"/>
        <v>#N/A</v>
      </c>
      <c r="AY678" s="410" t="e">
        <f t="shared" si="251"/>
        <v>#N/A</v>
      </c>
      <c r="AZ678" s="642">
        <f>(SUMIF('Spring 2023 School'!B:B,Budget!A678,'Spring 2023 School'!AG:AG)+SUMIF('Summer 2023 School'!B:B,Budget!A678,'Summer 2023 School'!AG:AG)+SUMIF('Autumn 2023 School'!B:B,Budget!A678,'Autumn 2023 School'!AG:AG))</f>
        <v>0</v>
      </c>
      <c r="BA678" s="410">
        <f t="shared" si="252"/>
        <v>0</v>
      </c>
      <c r="BI678">
        <f t="shared" si="263"/>
        <v>3375</v>
      </c>
      <c r="BJ678">
        <f t="shared" si="264"/>
        <v>450</v>
      </c>
      <c r="BK678">
        <f t="shared" si="265"/>
        <v>450</v>
      </c>
    </row>
    <row r="679" spans="1:63" x14ac:dyDescent="0.35">
      <c r="A679" s="231">
        <v>52494</v>
      </c>
      <c r="B679" t="s">
        <v>774</v>
      </c>
      <c r="C679" s="231">
        <f>IF(ISNA(VLOOKUP($A679,'Spring 2023 PVI'!$B$3:$AF$220,6,FALSE)),0,(VLOOKUP($A679,'Spring 2023 PVI'!$B$3:$AF$220,6,FALSE)))</f>
        <v>0</v>
      </c>
      <c r="D679" s="231">
        <f>IF(ISNA(VLOOKUP($A679,'Summer 2023 PVI'!$B$2:$AF$217,6,FALSE)),0,(VLOOKUP($A679,'Summer 2023 PVI'!$B$2:$AF$217,6,FALSE)))</f>
        <v>0</v>
      </c>
      <c r="E679" s="231">
        <f>IF(ISNA(VLOOKUP($A679,'Autumn 2023 PVI'!$B$2:$AH$214,6,FALSE)),0,(VLOOKUP($A679,'Autumn 2023 PVI'!$B$2:$AH$214,6,FALSE)))</f>
        <v>0</v>
      </c>
      <c r="F679" s="231">
        <f>IF(ISNA(VLOOKUP($A679,'Spring 2023 PVI'!$B$3:$AF$219,9,FALSE)),0,(VLOOKUP($A679,'Spring 2023 PVI'!$B$3:$AF$219,8,FALSE)))</f>
        <v>0</v>
      </c>
      <c r="G679" s="231">
        <f>IF(ISNA(VLOOKUP($A679,'Summer 2023 PVI'!$B$2:$AF$216,9,FALSE)),0,(VLOOKUP($A679,'Summer 2023 PVI'!$B$2:$AF$216,8,FALSE)))</f>
        <v>0</v>
      </c>
      <c r="H679" s="231">
        <f>IF(ISNA(VLOOKUP($A679,'Autumn 2023 PVI'!$B$2:$AH$214,9,FALSE)),0,(VLOOKUP($A679,'Autumn 2023 PVI'!$B$2:$AH$214,9,FALSE)))</f>
        <v>0</v>
      </c>
      <c r="I679" s="231">
        <f>IF(ISNA(VLOOKUP($A679,'Spring 2023 PVI'!$B$3:$AF$219,13,FALSE)),0,(VLOOKUP($A679,'Spring 2023 PVI'!$B$3:$AF$219,13,FALSE)))</f>
        <v>0</v>
      </c>
      <c r="J679" s="231">
        <f>IF(ISNA(VLOOKUP($A679,'Summer 2023 PVI'!$B$2:$AF$216,13,FALSE)),0,(VLOOKUP($A679,'Summer 2023 PVI'!$B$2:$AF$216,13,FALSE)))</f>
        <v>0</v>
      </c>
      <c r="K679" s="231">
        <f>IF(ISNA(VLOOKUP($A679,'Autumn 2023 PVI'!$B$2:$AH$214,13,FALSE)),0,(VLOOKUP($A679,'Autumn 2023 PVI'!$B$2:$AH$214,13,FALSE)))</f>
        <v>0</v>
      </c>
      <c r="L679" s="231">
        <f>IF(ISNA(VLOOKUP($A679,'Spring 2023 PVI'!$B$3:$AF$219,16,FALSE)),0,(VLOOKUP($A679,'Spring 2023 PVI'!$B$3:$AF$219,16,FALSE)))</f>
        <v>0</v>
      </c>
      <c r="M679" s="231">
        <f>IF(ISNA(VLOOKUP($A679,'Summer 2023 PVI'!$B$2:$AF$216,16,FALSE)),0,(VLOOKUP($A679,'Summer 2023 PVI'!$B$2:$AF$216,16,FALSE)))</f>
        <v>0</v>
      </c>
      <c r="N679" s="231">
        <f>IF(ISNA(VLOOKUP($A679,'Autumn 2023 PVI'!$B$2:$AH$214,16,FALSE)),0,(VLOOKUP($A679,'Autumn 2023 PVI'!$B$2:$AH$214,16,FALSE)))</f>
        <v>0</v>
      </c>
      <c r="O679" s="231">
        <f>IF(ISNA(VLOOKUP($A679,'Spring 2023 PVI'!$B$3:$AF$219,3,FALSE)),0,(VLOOKUP($A679,'Spring 2023 PVI'!$B$3:$AF$219,3,FALSE)))</f>
        <v>0</v>
      </c>
      <c r="P679" s="231">
        <f>IF(ISNA(VLOOKUP($A679,'Summer 2023 PVI'!$B$3:$AF$216,3,FALSE)),0,(VLOOKUP($A679,'Summer 2023 PVI'!$B$2:$AF$216,3,FALSE)))</f>
        <v>0</v>
      </c>
      <c r="Q679" s="231">
        <f>IF(ISNA(VLOOKUP($A679,'Autumn 2023 PVI'!$B$2:$AF$214,3,FALSE)),0,(VLOOKUP($A679,'Autumn 2023 PVI'!$B$2:$AF$214,3,FALSE)))</f>
        <v>0</v>
      </c>
      <c r="R679" s="231">
        <f>IF(ISNA(VLOOKUP($A679,'Spring 2023 PVI'!$B$3:$AF$219,10,FALSE)),0,(VLOOKUP($A679,'Spring 2023 PVI'!$B$3:$AF$219,10,FALSE)))</f>
        <v>0</v>
      </c>
      <c r="S679" s="231">
        <f>IF(ISNA(VLOOKUP($A679,'Summer 2023 PVI'!$B$2:$AF$216,10,FALSE)),0,(VLOOKUP($A679,'Summer 2023 PVI'!$B$2:$AF$216,10,FALSE)))</f>
        <v>0</v>
      </c>
      <c r="T679" s="231">
        <f>IF(ISNA(VLOOKUP($A679,'Autumn 2023 PVI'!$B$2:$AH$214,10,FALSE)),0,(VLOOKUP($A679,'Autumn 2023 PVI'!$B$2:$AH$214,10,FALSE)))</f>
        <v>0</v>
      </c>
      <c r="U679" s="231">
        <f>IF(ISNA(VLOOKUP($A679,'Spring 2023 PVI'!$B$3:$AF$219,26,FALSE)),0,(VLOOKUP($A679,'Spring 2023 PVI'!$B$3:$AF$219,26,FALSE)))</f>
        <v>0</v>
      </c>
      <c r="V679" s="231">
        <f>IF(ISNA(VLOOKUP($A679,'Spring 2023 PVI'!$B$3:$AF$219,26,FALSE)),0,(VLOOKUP($A679,'Spring 2023 PVI'!$B$3:$AF$219,26,FALSE)))</f>
        <v>0</v>
      </c>
      <c r="W679" s="231">
        <f>IF(ISNA(VLOOKUP($A679,'Spring 2023 PVI'!$B$3:$AF$219,26,FALSE)),0,(VLOOKUP($A679,'Spring 2023 PVI'!$B$3:$AF$219,26,FALSE)))</f>
        <v>0</v>
      </c>
      <c r="X679" s="231">
        <f>IF(ISNA(VLOOKUP($A679,'Spring 2023 PVI'!$B$3:$AF$219,27,FALSE)),0,(VLOOKUP($A679,'Spring 2023 PVI'!$B$3:$AF$219,27,FALSE)))</f>
        <v>0</v>
      </c>
      <c r="Y679" s="231">
        <f>IF(ISNA(VLOOKUP($A679,'Spring 2023 PVI'!$B$3:$AF$219,27,FALSE)),0,(VLOOKUP($A679,'Spring 2023 PVI'!$B$3:$AF$219,27,FALSE)))</f>
        <v>0</v>
      </c>
      <c r="Z679" s="231">
        <f>IF(ISNA(VLOOKUP($A679,'Spring 2023 PVI'!$B$3:$AF$219,27,FALSE)),0,(VLOOKUP($A679,'Spring 2023 PVI'!$B$3:$AF$219,27,FALSE)))</f>
        <v>0</v>
      </c>
      <c r="AA679" s="231">
        <f>IF(ISNA(VLOOKUP($A679,'Spring 2023 PVI'!$B$3:$AF$219,28,FALSE)),0,(VLOOKUP($A679,'Spring 2023 PVI'!$B$3:$AF$219,28,FALSE)))</f>
        <v>0</v>
      </c>
      <c r="AB679" s="231">
        <f>IF(ISNA(VLOOKUP($A679,'Spring 2023 PVI'!$B$3:$AF$219,28,FALSE)),0,(VLOOKUP($A679,'Spring 2023 PVI'!$B$3:$AF$219,28,FALSE)))</f>
        <v>0</v>
      </c>
      <c r="AC679" s="231">
        <f>IF(ISNA(VLOOKUP($A679,'Spring 2023 PVI'!$B$3:$AF$219,28,FALSE)),0,(VLOOKUP($A679,'Spring 2023 PVI'!$B$3:$AF$219,28,FALSE)))</f>
        <v>0</v>
      </c>
      <c r="AD679" s="384">
        <f t="shared" si="253"/>
        <v>0</v>
      </c>
      <c r="AE679" s="403">
        <v>0</v>
      </c>
      <c r="AF679" s="403">
        <v>0</v>
      </c>
      <c r="AG679" s="403">
        <v>0</v>
      </c>
      <c r="AH679" s="384">
        <f t="shared" si="260"/>
        <v>0</v>
      </c>
      <c r="AI679" s="384">
        <f t="shared" si="261"/>
        <v>0</v>
      </c>
      <c r="AJ679" s="384">
        <f t="shared" si="262"/>
        <v>0</v>
      </c>
      <c r="AK679" s="384">
        <f t="shared" si="254"/>
        <v>0</v>
      </c>
      <c r="AL679" s="403">
        <f>IF(ISNA(VLOOKUP($A679,'Spring 2023 PVI'!$B690:$AD690,29,FALSE)),0,(VLOOKUP($A679,'Spring 2023 PVI'!$B690:$AD690,29,FALSE)))</f>
        <v>0</v>
      </c>
      <c r="AM679" s="403">
        <f>IF(ISNA(VLOOKUP($A679,'Spring 2023 PVI'!$B690:$AZ690,30,FALSE)),0,(VLOOKUP($A679,'Spring 2023 PVI'!$B690:$AZ690,30,FALSE)))</f>
        <v>0</v>
      </c>
      <c r="AN679" s="402">
        <f t="shared" si="255"/>
        <v>0</v>
      </c>
      <c r="AO679" s="404">
        <f t="shared" si="256"/>
        <v>0</v>
      </c>
      <c r="AP679" s="384">
        <f t="shared" si="257"/>
        <v>0</v>
      </c>
      <c r="AQ679" s="403"/>
      <c r="AR679" s="403" t="e">
        <f>VLOOKUP($A679,'Data EYFSS Indica'!$C:$AQ,27,0)</f>
        <v>#N/A</v>
      </c>
      <c r="AS679" s="403" t="e">
        <f>VLOOKUP($A679,'Data EYFSS Indica'!$C:$AQ,28,0)</f>
        <v>#N/A</v>
      </c>
      <c r="AT679" s="409" t="e">
        <f t="shared" si="258"/>
        <v>#N/A</v>
      </c>
      <c r="AU679" s="409" t="e">
        <f>(VLOOKUP($A679,'Data EYFSS Indica'!$C:$AQ,24,0))/3.2*AU$3</f>
        <v>#N/A</v>
      </c>
      <c r="AV679" s="413" t="e">
        <f t="shared" si="259"/>
        <v>#N/A</v>
      </c>
      <c r="AW679" s="410" t="e">
        <f t="shared" si="249"/>
        <v>#N/A</v>
      </c>
      <c r="AX679" s="410" t="e">
        <f t="shared" si="250"/>
        <v>#N/A</v>
      </c>
      <c r="AY679" s="410" t="e">
        <f t="shared" si="251"/>
        <v>#N/A</v>
      </c>
      <c r="AZ679" s="642">
        <f>(SUMIF('Spring 2023 School'!B:B,Budget!A679,'Spring 2023 School'!AG:AG)+SUMIF('Summer 2023 School'!B:B,Budget!A679,'Summer 2023 School'!AG:AG)+SUMIF('Autumn 2023 School'!B:B,Budget!A679,'Autumn 2023 School'!AG:AG))</f>
        <v>0</v>
      </c>
      <c r="BA679" s="410">
        <f t="shared" si="252"/>
        <v>0</v>
      </c>
      <c r="BI679">
        <f t="shared" si="263"/>
        <v>0</v>
      </c>
      <c r="BJ679">
        <f t="shared" si="264"/>
        <v>0</v>
      </c>
      <c r="BK679">
        <f t="shared" si="265"/>
        <v>0</v>
      </c>
    </row>
    <row r="680" spans="1:63" x14ac:dyDescent="0.35">
      <c r="A680" s="231">
        <v>52507</v>
      </c>
      <c r="B680" t="s">
        <v>775</v>
      </c>
      <c r="C680" s="231">
        <f>IF(ISNA(VLOOKUP($A680,'Spring 2023 PVI'!$B$3:$AF$220,6,FALSE)),0,(VLOOKUP($A680,'Spring 2023 PVI'!$B$3:$AF$220,6,FALSE)))</f>
        <v>0</v>
      </c>
      <c r="D680" s="231">
        <f>IF(ISNA(VLOOKUP($A680,'Summer 2023 PVI'!$B$2:$AF$217,6,FALSE)),0,(VLOOKUP($A680,'Summer 2023 PVI'!$B$2:$AF$217,6,FALSE)))</f>
        <v>0</v>
      </c>
      <c r="E680" s="231">
        <f>IF(ISNA(VLOOKUP($A680,'Autumn 2023 PVI'!$B$2:$AH$214,6,FALSE)),0,(VLOOKUP($A680,'Autumn 2023 PVI'!$B$2:$AH$214,6,FALSE)))</f>
        <v>0</v>
      </c>
      <c r="F680" s="231">
        <f>IF(ISNA(VLOOKUP($A680,'Spring 2023 PVI'!$B$3:$AF$219,9,FALSE)),0,(VLOOKUP($A680,'Spring 2023 PVI'!$B$3:$AF$219,8,FALSE)))</f>
        <v>0</v>
      </c>
      <c r="G680" s="231">
        <f>IF(ISNA(VLOOKUP($A680,'Summer 2023 PVI'!$B$2:$AF$216,9,FALSE)),0,(VLOOKUP($A680,'Summer 2023 PVI'!$B$2:$AF$216,8,FALSE)))</f>
        <v>0</v>
      </c>
      <c r="H680" s="231">
        <f>IF(ISNA(VLOOKUP($A680,'Autumn 2023 PVI'!$B$2:$AH$214,9,FALSE)),0,(VLOOKUP($A680,'Autumn 2023 PVI'!$B$2:$AH$214,9,FALSE)))</f>
        <v>0</v>
      </c>
      <c r="I680" s="231">
        <f>IF(ISNA(VLOOKUP($A680,'Spring 2023 PVI'!$B$3:$AF$219,13,FALSE)),0,(VLOOKUP($A680,'Spring 2023 PVI'!$B$3:$AF$219,13,FALSE)))</f>
        <v>0</v>
      </c>
      <c r="J680" s="231">
        <f>IF(ISNA(VLOOKUP($A680,'Summer 2023 PVI'!$B$2:$AF$216,13,FALSE)),0,(VLOOKUP($A680,'Summer 2023 PVI'!$B$2:$AF$216,13,FALSE)))</f>
        <v>0</v>
      </c>
      <c r="K680" s="231">
        <f>IF(ISNA(VLOOKUP($A680,'Autumn 2023 PVI'!$B$2:$AH$214,13,FALSE)),0,(VLOOKUP($A680,'Autumn 2023 PVI'!$B$2:$AH$214,13,FALSE)))</f>
        <v>0</v>
      </c>
      <c r="L680" s="231">
        <f>IF(ISNA(VLOOKUP($A680,'Spring 2023 PVI'!$B$3:$AF$219,16,FALSE)),0,(VLOOKUP($A680,'Spring 2023 PVI'!$B$3:$AF$219,16,FALSE)))</f>
        <v>0</v>
      </c>
      <c r="M680" s="231">
        <f>IF(ISNA(VLOOKUP($A680,'Summer 2023 PVI'!$B$2:$AF$216,16,FALSE)),0,(VLOOKUP($A680,'Summer 2023 PVI'!$B$2:$AF$216,16,FALSE)))</f>
        <v>0</v>
      </c>
      <c r="N680" s="231">
        <f>IF(ISNA(VLOOKUP($A680,'Autumn 2023 PVI'!$B$2:$AH$214,16,FALSE)),0,(VLOOKUP($A680,'Autumn 2023 PVI'!$B$2:$AH$214,16,FALSE)))</f>
        <v>0</v>
      </c>
      <c r="O680" s="231">
        <f>IF(ISNA(VLOOKUP($A680,'Spring 2023 PVI'!$B$3:$AF$219,3,FALSE)),0,(VLOOKUP($A680,'Spring 2023 PVI'!$B$3:$AF$219,3,FALSE)))</f>
        <v>0</v>
      </c>
      <c r="P680" s="231">
        <f>IF(ISNA(VLOOKUP($A680,'Summer 2023 PVI'!$B$3:$AF$216,3,FALSE)),0,(VLOOKUP($A680,'Summer 2023 PVI'!$B$2:$AF$216,3,FALSE)))</f>
        <v>0</v>
      </c>
      <c r="Q680" s="231">
        <f>IF(ISNA(VLOOKUP($A680,'Autumn 2023 PVI'!$B$2:$AF$214,3,FALSE)),0,(VLOOKUP($A680,'Autumn 2023 PVI'!$B$2:$AF$214,3,FALSE)))</f>
        <v>0</v>
      </c>
      <c r="R680" s="231">
        <f>IF(ISNA(VLOOKUP($A680,'Spring 2023 PVI'!$B$3:$AF$219,10,FALSE)),0,(VLOOKUP($A680,'Spring 2023 PVI'!$B$3:$AF$219,10,FALSE)))</f>
        <v>0</v>
      </c>
      <c r="S680" s="231">
        <f>IF(ISNA(VLOOKUP($A680,'Summer 2023 PVI'!$B$2:$AF$216,10,FALSE)),0,(VLOOKUP($A680,'Summer 2023 PVI'!$B$2:$AF$216,10,FALSE)))</f>
        <v>0</v>
      </c>
      <c r="T680" s="231">
        <f>IF(ISNA(VLOOKUP($A680,'Autumn 2023 PVI'!$B$2:$AH$214,10,FALSE)),0,(VLOOKUP($A680,'Autumn 2023 PVI'!$B$2:$AH$214,10,FALSE)))</f>
        <v>0</v>
      </c>
      <c r="U680" s="231">
        <f>IF(ISNA(VLOOKUP($A680,'Spring 2023 PVI'!$B$3:$AF$219,26,FALSE)),0,(VLOOKUP($A680,'Spring 2023 PVI'!$B$3:$AF$219,26,FALSE)))</f>
        <v>0</v>
      </c>
      <c r="V680" s="231">
        <f>IF(ISNA(VLOOKUP($A680,'Spring 2023 PVI'!$B$3:$AF$219,26,FALSE)),0,(VLOOKUP($A680,'Spring 2023 PVI'!$B$3:$AF$219,26,FALSE)))</f>
        <v>0</v>
      </c>
      <c r="W680" s="231">
        <f>IF(ISNA(VLOOKUP($A680,'Spring 2023 PVI'!$B$3:$AF$219,26,FALSE)),0,(VLOOKUP($A680,'Spring 2023 PVI'!$B$3:$AF$219,26,FALSE)))</f>
        <v>0</v>
      </c>
      <c r="X680" s="231">
        <f>IF(ISNA(VLOOKUP($A680,'Spring 2023 PVI'!$B$3:$AF$219,27,FALSE)),0,(VLOOKUP($A680,'Spring 2023 PVI'!$B$3:$AF$219,27,FALSE)))</f>
        <v>0</v>
      </c>
      <c r="Y680" s="231">
        <f>IF(ISNA(VLOOKUP($A680,'Spring 2023 PVI'!$B$3:$AF$219,27,FALSE)),0,(VLOOKUP($A680,'Spring 2023 PVI'!$B$3:$AF$219,27,FALSE)))</f>
        <v>0</v>
      </c>
      <c r="Z680" s="231">
        <f>IF(ISNA(VLOOKUP($A680,'Spring 2023 PVI'!$B$3:$AF$219,27,FALSE)),0,(VLOOKUP($A680,'Spring 2023 PVI'!$B$3:$AF$219,27,FALSE)))</f>
        <v>0</v>
      </c>
      <c r="AA680" s="231">
        <f>IF(ISNA(VLOOKUP($A680,'Spring 2023 PVI'!$B$3:$AF$219,28,FALSE)),0,(VLOOKUP($A680,'Spring 2023 PVI'!$B$3:$AF$219,28,FALSE)))</f>
        <v>0</v>
      </c>
      <c r="AB680" s="231">
        <f>IF(ISNA(VLOOKUP($A680,'Spring 2023 PVI'!$B$3:$AF$219,28,FALSE)),0,(VLOOKUP($A680,'Spring 2023 PVI'!$B$3:$AF$219,28,FALSE)))</f>
        <v>0</v>
      </c>
      <c r="AC680" s="231">
        <f>IF(ISNA(VLOOKUP($A680,'Spring 2023 PVI'!$B$3:$AF$219,28,FALSE)),0,(VLOOKUP($A680,'Spring 2023 PVI'!$B$3:$AF$219,28,FALSE)))</f>
        <v>0</v>
      </c>
      <c r="AD680" s="384">
        <f t="shared" si="253"/>
        <v>0</v>
      </c>
      <c r="AE680" s="403">
        <v>15</v>
      </c>
      <c r="AF680" s="403">
        <v>15</v>
      </c>
      <c r="AG680" s="403">
        <v>60</v>
      </c>
      <c r="AH680" s="384">
        <f t="shared" si="260"/>
        <v>347.7</v>
      </c>
      <c r="AI680" s="384">
        <f t="shared" si="261"/>
        <v>165.29999999999998</v>
      </c>
      <c r="AJ680" s="384">
        <f t="shared" si="262"/>
        <v>182.4</v>
      </c>
      <c r="AK680" s="384">
        <f t="shared" si="254"/>
        <v>695.4</v>
      </c>
      <c r="AL680" s="403">
        <f>IF(ISNA(VLOOKUP($A680,'Spring 2023 PVI'!$B692:$AD692,29,FALSE)),0,(VLOOKUP($A680,'Spring 2023 PVI'!$B692:$AD692,29,FALSE)))</f>
        <v>0</v>
      </c>
      <c r="AM680" s="403">
        <f>IF(ISNA(VLOOKUP($A680,'Spring 2023 PVI'!$B692:$AZ692,30,FALSE)),0,(VLOOKUP($A680,'Spring 2023 PVI'!$B692:$AZ692,30,FALSE)))</f>
        <v>0</v>
      </c>
      <c r="AN680" s="402">
        <f t="shared" si="255"/>
        <v>0</v>
      </c>
      <c r="AO680" s="404">
        <f t="shared" si="256"/>
        <v>0</v>
      </c>
      <c r="AP680" s="384">
        <f t="shared" si="257"/>
        <v>695.4</v>
      </c>
      <c r="AQ680" s="403"/>
      <c r="AR680" s="403" t="e">
        <f>VLOOKUP($A680,'Data EYFSS Indica'!$C:$AQ,27,0)</f>
        <v>#N/A</v>
      </c>
      <c r="AS680" s="403" t="e">
        <f>VLOOKUP($A680,'Data EYFSS Indica'!$C:$AQ,28,0)</f>
        <v>#N/A</v>
      </c>
      <c r="AT680" s="409" t="e">
        <f t="shared" si="258"/>
        <v>#N/A</v>
      </c>
      <c r="AU680" s="409" t="e">
        <f>(VLOOKUP($A680,'Data EYFSS Indica'!$C:$AQ,24,0))/3.2*AU$3</f>
        <v>#N/A</v>
      </c>
      <c r="AV680" s="413" t="e">
        <f t="shared" si="259"/>
        <v>#N/A</v>
      </c>
      <c r="AW680" s="410" t="e">
        <f t="shared" si="249"/>
        <v>#N/A</v>
      </c>
      <c r="AX680" s="410" t="e">
        <f t="shared" si="250"/>
        <v>#N/A</v>
      </c>
      <c r="AY680" s="410" t="e">
        <f t="shared" si="251"/>
        <v>#N/A</v>
      </c>
      <c r="AZ680" s="642">
        <f>(SUMIF('Spring 2023 School'!B:B,Budget!A680,'Spring 2023 School'!AG:AG)+SUMIF('Summer 2023 School'!B:B,Budget!A680,'Summer 2023 School'!AG:AG)+SUMIF('Autumn 2023 School'!B:B,Budget!A680,'Autumn 2023 School'!AG:AG))</f>
        <v>3</v>
      </c>
      <c r="BA680" s="410">
        <f t="shared" si="252"/>
        <v>2730</v>
      </c>
      <c r="BI680">
        <f t="shared" si="263"/>
        <v>225</v>
      </c>
      <c r="BJ680">
        <f t="shared" si="264"/>
        <v>225</v>
      </c>
      <c r="BK680">
        <f t="shared" si="265"/>
        <v>900</v>
      </c>
    </row>
    <row r="681" spans="1:63" x14ac:dyDescent="0.35">
      <c r="A681" s="231">
        <v>52508</v>
      </c>
      <c r="B681" t="s">
        <v>776</v>
      </c>
      <c r="C681" s="231">
        <f>IF(ISNA(VLOOKUP($A681,'Spring 2023 PVI'!$B$3:$AF$220,6,FALSE)),0,(VLOOKUP($A681,'Spring 2023 PVI'!$B$3:$AF$220,6,FALSE)))</f>
        <v>0</v>
      </c>
      <c r="D681" s="231">
        <f>IF(ISNA(VLOOKUP($A681,'Summer 2023 PVI'!$B$2:$AF$217,6,FALSE)),0,(VLOOKUP($A681,'Summer 2023 PVI'!$B$2:$AF$217,6,FALSE)))</f>
        <v>0</v>
      </c>
      <c r="E681" s="231">
        <f>IF(ISNA(VLOOKUP($A681,'Autumn 2023 PVI'!$B$2:$AH$214,6,FALSE)),0,(VLOOKUP($A681,'Autumn 2023 PVI'!$B$2:$AH$214,6,FALSE)))</f>
        <v>0</v>
      </c>
      <c r="F681" s="231">
        <f>IF(ISNA(VLOOKUP($A681,'Spring 2023 PVI'!$B$3:$AF$219,9,FALSE)),0,(VLOOKUP($A681,'Spring 2023 PVI'!$B$3:$AF$219,8,FALSE)))</f>
        <v>0</v>
      </c>
      <c r="G681" s="231">
        <f>IF(ISNA(VLOOKUP($A681,'Summer 2023 PVI'!$B$2:$AF$216,9,FALSE)),0,(VLOOKUP($A681,'Summer 2023 PVI'!$B$2:$AF$216,8,FALSE)))</f>
        <v>0</v>
      </c>
      <c r="H681" s="231">
        <f>IF(ISNA(VLOOKUP($A681,'Autumn 2023 PVI'!$B$2:$AH$214,9,FALSE)),0,(VLOOKUP($A681,'Autumn 2023 PVI'!$B$2:$AH$214,9,FALSE)))</f>
        <v>0</v>
      </c>
      <c r="I681" s="231">
        <f>IF(ISNA(VLOOKUP($A681,'Spring 2023 PVI'!$B$3:$AF$219,13,FALSE)),0,(VLOOKUP($A681,'Spring 2023 PVI'!$B$3:$AF$219,13,FALSE)))</f>
        <v>0</v>
      </c>
      <c r="J681" s="231">
        <f>IF(ISNA(VLOOKUP($A681,'Summer 2023 PVI'!$B$2:$AF$216,13,FALSE)),0,(VLOOKUP($A681,'Summer 2023 PVI'!$B$2:$AF$216,13,FALSE)))</f>
        <v>0</v>
      </c>
      <c r="K681" s="231">
        <f>IF(ISNA(VLOOKUP($A681,'Autumn 2023 PVI'!$B$2:$AH$214,13,FALSE)),0,(VLOOKUP($A681,'Autumn 2023 PVI'!$B$2:$AH$214,13,FALSE)))</f>
        <v>0</v>
      </c>
      <c r="L681" s="231">
        <f>IF(ISNA(VLOOKUP($A681,'Spring 2023 PVI'!$B$3:$AF$219,16,FALSE)),0,(VLOOKUP($A681,'Spring 2023 PVI'!$B$3:$AF$219,16,FALSE)))</f>
        <v>0</v>
      </c>
      <c r="M681" s="231">
        <f>IF(ISNA(VLOOKUP($A681,'Summer 2023 PVI'!$B$2:$AF$216,16,FALSE)),0,(VLOOKUP($A681,'Summer 2023 PVI'!$B$2:$AF$216,16,FALSE)))</f>
        <v>0</v>
      </c>
      <c r="N681" s="231">
        <f>IF(ISNA(VLOOKUP($A681,'Autumn 2023 PVI'!$B$2:$AH$214,16,FALSE)),0,(VLOOKUP($A681,'Autumn 2023 PVI'!$B$2:$AH$214,16,FALSE)))</f>
        <v>0</v>
      </c>
      <c r="O681" s="231">
        <f>IF(ISNA(VLOOKUP($A681,'Spring 2023 PVI'!$B$3:$AF$219,3,FALSE)),0,(VLOOKUP($A681,'Spring 2023 PVI'!$B$3:$AF$219,3,FALSE)))</f>
        <v>0</v>
      </c>
      <c r="P681" s="231">
        <f>IF(ISNA(VLOOKUP($A681,'Summer 2023 PVI'!$B$3:$AF$216,3,FALSE)),0,(VLOOKUP($A681,'Summer 2023 PVI'!$B$2:$AF$216,3,FALSE)))</f>
        <v>0</v>
      </c>
      <c r="Q681" s="231">
        <f>IF(ISNA(VLOOKUP($A681,'Autumn 2023 PVI'!$B$2:$AF$214,3,FALSE)),0,(VLOOKUP($A681,'Autumn 2023 PVI'!$B$2:$AF$214,3,FALSE)))</f>
        <v>0</v>
      </c>
      <c r="R681" s="231">
        <f>IF(ISNA(VLOOKUP($A681,'Spring 2023 PVI'!$B$3:$AF$219,10,FALSE)),0,(VLOOKUP($A681,'Spring 2023 PVI'!$B$3:$AF$219,10,FALSE)))</f>
        <v>0</v>
      </c>
      <c r="S681" s="231">
        <f>IF(ISNA(VLOOKUP($A681,'Summer 2023 PVI'!$B$2:$AF$216,10,FALSE)),0,(VLOOKUP($A681,'Summer 2023 PVI'!$B$2:$AF$216,10,FALSE)))</f>
        <v>0</v>
      </c>
      <c r="T681" s="231">
        <f>IF(ISNA(VLOOKUP($A681,'Autumn 2023 PVI'!$B$2:$AH$214,10,FALSE)),0,(VLOOKUP($A681,'Autumn 2023 PVI'!$B$2:$AH$214,10,FALSE)))</f>
        <v>0</v>
      </c>
      <c r="U681" s="231">
        <f>IF(ISNA(VLOOKUP($A681,'Spring 2023 PVI'!$B$3:$AF$219,26,FALSE)),0,(VLOOKUP($A681,'Spring 2023 PVI'!$B$3:$AF$219,26,FALSE)))</f>
        <v>0</v>
      </c>
      <c r="V681" s="231">
        <f>IF(ISNA(VLOOKUP($A681,'Spring 2023 PVI'!$B$3:$AF$219,26,FALSE)),0,(VLOOKUP($A681,'Spring 2023 PVI'!$B$3:$AF$219,26,FALSE)))</f>
        <v>0</v>
      </c>
      <c r="W681" s="231">
        <f>IF(ISNA(VLOOKUP($A681,'Spring 2023 PVI'!$B$3:$AF$219,26,FALSE)),0,(VLOOKUP($A681,'Spring 2023 PVI'!$B$3:$AF$219,26,FALSE)))</f>
        <v>0</v>
      </c>
      <c r="X681" s="231">
        <f>IF(ISNA(VLOOKUP($A681,'Spring 2023 PVI'!$B$3:$AF$219,27,FALSE)),0,(VLOOKUP($A681,'Spring 2023 PVI'!$B$3:$AF$219,27,FALSE)))</f>
        <v>0</v>
      </c>
      <c r="Y681" s="231">
        <f>IF(ISNA(VLOOKUP($A681,'Spring 2023 PVI'!$B$3:$AF$219,27,FALSE)),0,(VLOOKUP($A681,'Spring 2023 PVI'!$B$3:$AF$219,27,FALSE)))</f>
        <v>0</v>
      </c>
      <c r="Z681" s="231">
        <f>IF(ISNA(VLOOKUP($A681,'Spring 2023 PVI'!$B$3:$AF$219,27,FALSE)),0,(VLOOKUP($A681,'Spring 2023 PVI'!$B$3:$AF$219,27,FALSE)))</f>
        <v>0</v>
      </c>
      <c r="AA681" s="231">
        <f>IF(ISNA(VLOOKUP($A681,'Spring 2023 PVI'!$B$3:$AF$219,28,FALSE)),0,(VLOOKUP($A681,'Spring 2023 PVI'!$B$3:$AF$219,28,FALSE)))</f>
        <v>0</v>
      </c>
      <c r="AB681" s="231">
        <f>IF(ISNA(VLOOKUP($A681,'Spring 2023 PVI'!$B$3:$AF$219,28,FALSE)),0,(VLOOKUP($A681,'Spring 2023 PVI'!$B$3:$AF$219,28,FALSE)))</f>
        <v>0</v>
      </c>
      <c r="AC681" s="231">
        <f>IF(ISNA(VLOOKUP($A681,'Spring 2023 PVI'!$B$3:$AF$219,28,FALSE)),0,(VLOOKUP($A681,'Spring 2023 PVI'!$B$3:$AF$219,28,FALSE)))</f>
        <v>0</v>
      </c>
      <c r="AD681" s="384">
        <f t="shared" si="253"/>
        <v>0</v>
      </c>
      <c r="AE681" s="403">
        <v>0</v>
      </c>
      <c r="AF681" s="403">
        <v>0</v>
      </c>
      <c r="AG681" s="403">
        <v>0</v>
      </c>
      <c r="AH681" s="384">
        <f t="shared" si="260"/>
        <v>0</v>
      </c>
      <c r="AI681" s="384">
        <f t="shared" si="261"/>
        <v>0</v>
      </c>
      <c r="AJ681" s="384">
        <f t="shared" si="262"/>
        <v>0</v>
      </c>
      <c r="AK681" s="384">
        <f t="shared" si="254"/>
        <v>0</v>
      </c>
      <c r="AL681" s="403">
        <f>IF(ISNA(VLOOKUP($A681,'Spring 2023 PVI'!$B693:$AD693,29,FALSE)),0,(VLOOKUP($A681,'Spring 2023 PVI'!$B693:$AD693,29,FALSE)))</f>
        <v>0</v>
      </c>
      <c r="AM681" s="403">
        <f>IF(ISNA(VLOOKUP($A681,'Spring 2023 PVI'!$B693:$AZ693,30,FALSE)),0,(VLOOKUP($A681,'Spring 2023 PVI'!$B693:$AZ693,30,FALSE)))</f>
        <v>0</v>
      </c>
      <c r="AN681" s="402">
        <f t="shared" si="255"/>
        <v>0</v>
      </c>
      <c r="AO681" s="404">
        <f t="shared" si="256"/>
        <v>0</v>
      </c>
      <c r="AP681" s="384">
        <f t="shared" si="257"/>
        <v>0</v>
      </c>
      <c r="AQ681" s="403"/>
      <c r="AR681" s="403" t="e">
        <f>VLOOKUP($A681,'Data EYFSS Indica'!$C:$AQ,27,0)</f>
        <v>#N/A</v>
      </c>
      <c r="AS681" s="403" t="e">
        <f>VLOOKUP($A681,'Data EYFSS Indica'!$C:$AQ,28,0)</f>
        <v>#N/A</v>
      </c>
      <c r="AT681" s="409" t="e">
        <f t="shared" si="258"/>
        <v>#N/A</v>
      </c>
      <c r="AU681" s="409" t="e">
        <f>(VLOOKUP($A681,'Data EYFSS Indica'!$C:$AQ,24,0))/3.2*AU$3</f>
        <v>#N/A</v>
      </c>
      <c r="AV681" s="413" t="e">
        <f t="shared" si="259"/>
        <v>#N/A</v>
      </c>
      <c r="AW681" s="410" t="e">
        <f t="shared" si="249"/>
        <v>#N/A</v>
      </c>
      <c r="AX681" s="410" t="e">
        <f t="shared" si="250"/>
        <v>#N/A</v>
      </c>
      <c r="AY681" s="410" t="e">
        <f t="shared" si="251"/>
        <v>#N/A</v>
      </c>
      <c r="AZ681" s="642">
        <f>(SUMIF('Spring 2023 School'!B:B,Budget!A681,'Spring 2023 School'!AG:AG)+SUMIF('Summer 2023 School'!B:B,Budget!A681,'Summer 2023 School'!AG:AG)+SUMIF('Autumn 2023 School'!B:B,Budget!A681,'Autumn 2023 School'!AG:AG))</f>
        <v>0</v>
      </c>
      <c r="BA681" s="410">
        <f t="shared" si="252"/>
        <v>0</v>
      </c>
      <c r="BI681">
        <f t="shared" si="263"/>
        <v>0</v>
      </c>
      <c r="BJ681">
        <f t="shared" si="264"/>
        <v>0</v>
      </c>
      <c r="BK681">
        <f t="shared" si="265"/>
        <v>0</v>
      </c>
    </row>
    <row r="682" spans="1:63" x14ac:dyDescent="0.35">
      <c r="A682" s="231">
        <v>52516</v>
      </c>
      <c r="B682" t="s">
        <v>777</v>
      </c>
      <c r="C682" s="231">
        <f>IF(ISNA(VLOOKUP($A682,'Spring 2023 PVI'!$B$3:$AF$220,6,FALSE)),0,(VLOOKUP($A682,'Spring 2023 PVI'!$B$3:$AF$220,6,FALSE)))</f>
        <v>0</v>
      </c>
      <c r="D682" s="231">
        <f>IF(ISNA(VLOOKUP($A682,'Summer 2023 PVI'!$B$2:$AF$217,6,FALSE)),0,(VLOOKUP($A682,'Summer 2023 PVI'!$B$2:$AF$217,6,FALSE)))</f>
        <v>0</v>
      </c>
      <c r="E682" s="231">
        <f>IF(ISNA(VLOOKUP($A682,'Autumn 2023 PVI'!$B$2:$AH$214,6,FALSE)),0,(VLOOKUP($A682,'Autumn 2023 PVI'!$B$2:$AH$214,6,FALSE)))</f>
        <v>0</v>
      </c>
      <c r="F682" s="231">
        <f>IF(ISNA(VLOOKUP($A682,'Spring 2023 PVI'!$B$3:$AF$219,9,FALSE)),0,(VLOOKUP($A682,'Spring 2023 PVI'!$B$3:$AF$219,8,FALSE)))</f>
        <v>0</v>
      </c>
      <c r="G682" s="231">
        <f>IF(ISNA(VLOOKUP($A682,'Summer 2023 PVI'!$B$2:$AF$216,9,FALSE)),0,(VLOOKUP($A682,'Summer 2023 PVI'!$B$2:$AF$216,8,FALSE)))</f>
        <v>0</v>
      </c>
      <c r="H682" s="231">
        <f>IF(ISNA(VLOOKUP($A682,'Autumn 2023 PVI'!$B$2:$AH$214,9,FALSE)),0,(VLOOKUP($A682,'Autumn 2023 PVI'!$B$2:$AH$214,9,FALSE)))</f>
        <v>0</v>
      </c>
      <c r="I682" s="231">
        <f>IF(ISNA(VLOOKUP($A682,'Spring 2023 PVI'!$B$3:$AF$219,13,FALSE)),0,(VLOOKUP($A682,'Spring 2023 PVI'!$B$3:$AF$219,13,FALSE)))</f>
        <v>0</v>
      </c>
      <c r="J682" s="231">
        <f>IF(ISNA(VLOOKUP($A682,'Summer 2023 PVI'!$B$2:$AF$216,13,FALSE)),0,(VLOOKUP($A682,'Summer 2023 PVI'!$B$2:$AF$216,13,FALSE)))</f>
        <v>0</v>
      </c>
      <c r="K682" s="231">
        <f>IF(ISNA(VLOOKUP($A682,'Autumn 2023 PVI'!$B$2:$AH$214,13,FALSE)),0,(VLOOKUP($A682,'Autumn 2023 PVI'!$B$2:$AH$214,13,FALSE)))</f>
        <v>0</v>
      </c>
      <c r="L682" s="231">
        <f>IF(ISNA(VLOOKUP($A682,'Spring 2023 PVI'!$B$3:$AF$219,16,FALSE)),0,(VLOOKUP($A682,'Spring 2023 PVI'!$B$3:$AF$219,16,FALSE)))</f>
        <v>0</v>
      </c>
      <c r="M682" s="231">
        <f>IF(ISNA(VLOOKUP($A682,'Summer 2023 PVI'!$B$2:$AF$216,16,FALSE)),0,(VLOOKUP($A682,'Summer 2023 PVI'!$B$2:$AF$216,16,FALSE)))</f>
        <v>0</v>
      </c>
      <c r="N682" s="231">
        <f>IF(ISNA(VLOOKUP($A682,'Autumn 2023 PVI'!$B$2:$AH$214,16,FALSE)),0,(VLOOKUP($A682,'Autumn 2023 PVI'!$B$2:$AH$214,16,FALSE)))</f>
        <v>0</v>
      </c>
      <c r="O682" s="231">
        <f>IF(ISNA(VLOOKUP($A682,'Spring 2023 PVI'!$B$3:$AF$219,3,FALSE)),0,(VLOOKUP($A682,'Spring 2023 PVI'!$B$3:$AF$219,3,FALSE)))</f>
        <v>0</v>
      </c>
      <c r="P682" s="231">
        <f>IF(ISNA(VLOOKUP($A682,'Summer 2023 PVI'!$B$3:$AF$216,3,FALSE)),0,(VLOOKUP($A682,'Summer 2023 PVI'!$B$2:$AF$216,3,FALSE)))</f>
        <v>0</v>
      </c>
      <c r="Q682" s="231">
        <f>IF(ISNA(VLOOKUP($A682,'Autumn 2023 PVI'!$B$2:$AF$214,3,FALSE)),0,(VLOOKUP($A682,'Autumn 2023 PVI'!$B$2:$AF$214,3,FALSE)))</f>
        <v>0</v>
      </c>
      <c r="R682" s="231">
        <f>IF(ISNA(VLOOKUP($A682,'Spring 2023 PVI'!$B$3:$AF$219,10,FALSE)),0,(VLOOKUP($A682,'Spring 2023 PVI'!$B$3:$AF$219,10,FALSE)))</f>
        <v>0</v>
      </c>
      <c r="S682" s="231">
        <f>IF(ISNA(VLOOKUP($A682,'Summer 2023 PVI'!$B$2:$AF$216,10,FALSE)),0,(VLOOKUP($A682,'Summer 2023 PVI'!$B$2:$AF$216,10,FALSE)))</f>
        <v>0</v>
      </c>
      <c r="T682" s="231">
        <f>IF(ISNA(VLOOKUP($A682,'Autumn 2023 PVI'!$B$2:$AH$214,10,FALSE)),0,(VLOOKUP($A682,'Autumn 2023 PVI'!$B$2:$AH$214,10,FALSE)))</f>
        <v>0</v>
      </c>
      <c r="U682" s="231">
        <f>IF(ISNA(VLOOKUP($A682,'Spring 2023 PVI'!$B$3:$AF$219,26,FALSE)),0,(VLOOKUP($A682,'Spring 2023 PVI'!$B$3:$AF$219,26,FALSE)))</f>
        <v>0</v>
      </c>
      <c r="V682" s="231">
        <f>IF(ISNA(VLOOKUP($A682,'Spring 2023 PVI'!$B$3:$AF$219,26,FALSE)),0,(VLOOKUP($A682,'Spring 2023 PVI'!$B$3:$AF$219,26,FALSE)))</f>
        <v>0</v>
      </c>
      <c r="W682" s="231">
        <f>IF(ISNA(VLOOKUP($A682,'Spring 2023 PVI'!$B$3:$AF$219,26,FALSE)),0,(VLOOKUP($A682,'Spring 2023 PVI'!$B$3:$AF$219,26,FALSE)))</f>
        <v>0</v>
      </c>
      <c r="X682" s="231">
        <f>IF(ISNA(VLOOKUP($A682,'Spring 2023 PVI'!$B$3:$AF$219,27,FALSE)),0,(VLOOKUP($A682,'Spring 2023 PVI'!$B$3:$AF$219,27,FALSE)))</f>
        <v>0</v>
      </c>
      <c r="Y682" s="231">
        <f>IF(ISNA(VLOOKUP($A682,'Spring 2023 PVI'!$B$3:$AF$219,27,FALSE)),0,(VLOOKUP($A682,'Spring 2023 PVI'!$B$3:$AF$219,27,FALSE)))</f>
        <v>0</v>
      </c>
      <c r="Z682" s="231">
        <f>IF(ISNA(VLOOKUP($A682,'Spring 2023 PVI'!$B$3:$AF$219,27,FALSE)),0,(VLOOKUP($A682,'Spring 2023 PVI'!$B$3:$AF$219,27,FALSE)))</f>
        <v>0</v>
      </c>
      <c r="AA682" s="231">
        <f>IF(ISNA(VLOOKUP($A682,'Spring 2023 PVI'!$B$3:$AF$219,28,FALSE)),0,(VLOOKUP($A682,'Spring 2023 PVI'!$B$3:$AF$219,28,FALSE)))</f>
        <v>0</v>
      </c>
      <c r="AB682" s="231">
        <f>IF(ISNA(VLOOKUP($A682,'Spring 2023 PVI'!$B$3:$AF$219,28,FALSE)),0,(VLOOKUP($A682,'Spring 2023 PVI'!$B$3:$AF$219,28,FALSE)))</f>
        <v>0</v>
      </c>
      <c r="AC682" s="231">
        <f>IF(ISNA(VLOOKUP($A682,'Spring 2023 PVI'!$B$3:$AF$219,28,FALSE)),0,(VLOOKUP($A682,'Spring 2023 PVI'!$B$3:$AF$219,28,FALSE)))</f>
        <v>0</v>
      </c>
      <c r="AD682" s="384">
        <f t="shared" si="253"/>
        <v>0</v>
      </c>
      <c r="AE682" s="403">
        <v>90</v>
      </c>
      <c r="AF682" s="403">
        <v>60</v>
      </c>
      <c r="AG682" s="403">
        <v>90</v>
      </c>
      <c r="AH682" s="384">
        <f t="shared" si="260"/>
        <v>2086.1999999999998</v>
      </c>
      <c r="AI682" s="384">
        <f t="shared" si="261"/>
        <v>661.19999999999993</v>
      </c>
      <c r="AJ682" s="384">
        <f t="shared" si="262"/>
        <v>273.60000000000002</v>
      </c>
      <c r="AK682" s="384">
        <f t="shared" si="254"/>
        <v>3020.9999999999995</v>
      </c>
      <c r="AL682" s="403">
        <f>IF(ISNA(VLOOKUP($A682,'Spring 2023 PVI'!$B694:$AD694,29,FALSE)),0,(VLOOKUP($A682,'Spring 2023 PVI'!$B694:$AD694,29,FALSE)))</f>
        <v>0</v>
      </c>
      <c r="AM682" s="403">
        <f>IF(ISNA(VLOOKUP($A682,'Spring 2023 PVI'!$B694:$AZ694,30,FALSE)),0,(VLOOKUP($A682,'Spring 2023 PVI'!$B694:$AZ694,30,FALSE)))</f>
        <v>0</v>
      </c>
      <c r="AN682" s="402">
        <f t="shared" si="255"/>
        <v>0</v>
      </c>
      <c r="AO682" s="404">
        <f t="shared" si="256"/>
        <v>0</v>
      </c>
      <c r="AP682" s="384">
        <f t="shared" si="257"/>
        <v>3020.9999999999995</v>
      </c>
      <c r="AQ682" s="403"/>
      <c r="AR682" s="403" t="e">
        <f>VLOOKUP($A682,'Data EYFSS Indica'!$C:$AQ,27,0)</f>
        <v>#N/A</v>
      </c>
      <c r="AS682" s="403" t="e">
        <f>VLOOKUP($A682,'Data EYFSS Indica'!$C:$AQ,28,0)</f>
        <v>#N/A</v>
      </c>
      <c r="AT682" s="409" t="e">
        <f t="shared" si="258"/>
        <v>#N/A</v>
      </c>
      <c r="AU682" s="409" t="e">
        <f>(VLOOKUP($A682,'Data EYFSS Indica'!$C:$AQ,24,0))/3.2*AU$3</f>
        <v>#N/A</v>
      </c>
      <c r="AV682" s="413" t="e">
        <f t="shared" si="259"/>
        <v>#N/A</v>
      </c>
      <c r="AW682" s="410" t="e">
        <f t="shared" si="249"/>
        <v>#N/A</v>
      </c>
      <c r="AX682" s="410" t="e">
        <f t="shared" si="250"/>
        <v>#N/A</v>
      </c>
      <c r="AY682" s="410" t="e">
        <f t="shared" si="251"/>
        <v>#N/A</v>
      </c>
      <c r="AZ682" s="642">
        <f>(SUMIF('Spring 2023 School'!B:B,Budget!A682,'Spring 2023 School'!AG:AG)+SUMIF('Summer 2023 School'!B:B,Budget!A682,'Summer 2023 School'!AG:AG)+SUMIF('Autumn 2023 School'!B:B,Budget!A682,'Autumn 2023 School'!AG:AG))</f>
        <v>3</v>
      </c>
      <c r="BA682" s="410">
        <f t="shared" si="252"/>
        <v>2730</v>
      </c>
      <c r="BI682">
        <f t="shared" si="263"/>
        <v>1350</v>
      </c>
      <c r="BJ682">
        <f t="shared" si="264"/>
        <v>900</v>
      </c>
      <c r="BK682">
        <f t="shared" si="265"/>
        <v>1350</v>
      </c>
    </row>
    <row r="683" spans="1:63" x14ac:dyDescent="0.35">
      <c r="A683" s="231">
        <v>52518</v>
      </c>
      <c r="B683" t="s">
        <v>778</v>
      </c>
      <c r="C683" s="231">
        <f>IF(ISNA(VLOOKUP($A683,'Spring 2023 PVI'!$B$3:$AF$220,6,FALSE)),0,(VLOOKUP($A683,'Spring 2023 PVI'!$B$3:$AF$220,6,FALSE)))</f>
        <v>0</v>
      </c>
      <c r="D683" s="231">
        <f>IF(ISNA(VLOOKUP($A683,'Summer 2023 PVI'!$B$2:$AF$217,6,FALSE)),0,(VLOOKUP($A683,'Summer 2023 PVI'!$B$2:$AF$217,6,FALSE)))</f>
        <v>0</v>
      </c>
      <c r="E683" s="231">
        <f>IF(ISNA(VLOOKUP($A683,'Autumn 2023 PVI'!$B$2:$AH$214,6,FALSE)),0,(VLOOKUP($A683,'Autumn 2023 PVI'!$B$2:$AH$214,6,FALSE)))</f>
        <v>0</v>
      </c>
      <c r="F683" s="231">
        <f>IF(ISNA(VLOOKUP($A683,'Spring 2023 PVI'!$B$3:$AF$219,9,FALSE)),0,(VLOOKUP($A683,'Spring 2023 PVI'!$B$3:$AF$219,8,FALSE)))</f>
        <v>0</v>
      </c>
      <c r="G683" s="231">
        <f>IF(ISNA(VLOOKUP($A683,'Summer 2023 PVI'!$B$2:$AF$216,9,FALSE)),0,(VLOOKUP($A683,'Summer 2023 PVI'!$B$2:$AF$216,8,FALSE)))</f>
        <v>0</v>
      </c>
      <c r="H683" s="231">
        <f>IF(ISNA(VLOOKUP($A683,'Autumn 2023 PVI'!$B$2:$AH$214,9,FALSE)),0,(VLOOKUP($A683,'Autumn 2023 PVI'!$B$2:$AH$214,9,FALSE)))</f>
        <v>0</v>
      </c>
      <c r="I683" s="231">
        <f>IF(ISNA(VLOOKUP($A683,'Spring 2023 PVI'!$B$3:$AF$219,13,FALSE)),0,(VLOOKUP($A683,'Spring 2023 PVI'!$B$3:$AF$219,13,FALSE)))</f>
        <v>0</v>
      </c>
      <c r="J683" s="231">
        <f>IF(ISNA(VLOOKUP($A683,'Summer 2023 PVI'!$B$2:$AF$216,13,FALSE)),0,(VLOOKUP($A683,'Summer 2023 PVI'!$B$2:$AF$216,13,FALSE)))</f>
        <v>0</v>
      </c>
      <c r="K683" s="231">
        <f>IF(ISNA(VLOOKUP($A683,'Autumn 2023 PVI'!$B$2:$AH$214,13,FALSE)),0,(VLOOKUP($A683,'Autumn 2023 PVI'!$B$2:$AH$214,13,FALSE)))</f>
        <v>0</v>
      </c>
      <c r="L683" s="231">
        <f>IF(ISNA(VLOOKUP($A683,'Spring 2023 PVI'!$B$3:$AF$219,16,FALSE)),0,(VLOOKUP($A683,'Spring 2023 PVI'!$B$3:$AF$219,16,FALSE)))</f>
        <v>0</v>
      </c>
      <c r="M683" s="231">
        <f>IF(ISNA(VLOOKUP($A683,'Summer 2023 PVI'!$B$2:$AF$216,16,FALSE)),0,(VLOOKUP($A683,'Summer 2023 PVI'!$B$2:$AF$216,16,FALSE)))</f>
        <v>0</v>
      </c>
      <c r="N683" s="231">
        <f>IF(ISNA(VLOOKUP($A683,'Autumn 2023 PVI'!$B$2:$AH$214,16,FALSE)),0,(VLOOKUP($A683,'Autumn 2023 PVI'!$B$2:$AH$214,16,FALSE)))</f>
        <v>0</v>
      </c>
      <c r="O683" s="231">
        <f>IF(ISNA(VLOOKUP($A683,'Spring 2023 PVI'!$B$3:$AF$219,3,FALSE)),0,(VLOOKUP($A683,'Spring 2023 PVI'!$B$3:$AF$219,3,FALSE)))</f>
        <v>0</v>
      </c>
      <c r="P683" s="231">
        <f>IF(ISNA(VLOOKUP($A683,'Summer 2023 PVI'!$B$3:$AF$216,3,FALSE)),0,(VLOOKUP($A683,'Summer 2023 PVI'!$B$2:$AF$216,3,FALSE)))</f>
        <v>0</v>
      </c>
      <c r="Q683" s="231">
        <f>IF(ISNA(VLOOKUP($A683,'Autumn 2023 PVI'!$B$2:$AF$214,3,FALSE)),0,(VLOOKUP($A683,'Autumn 2023 PVI'!$B$2:$AF$214,3,FALSE)))</f>
        <v>0</v>
      </c>
      <c r="R683" s="231">
        <f>IF(ISNA(VLOOKUP($A683,'Spring 2023 PVI'!$B$3:$AF$219,10,FALSE)),0,(VLOOKUP($A683,'Spring 2023 PVI'!$B$3:$AF$219,10,FALSE)))</f>
        <v>0</v>
      </c>
      <c r="S683" s="231">
        <f>IF(ISNA(VLOOKUP($A683,'Summer 2023 PVI'!$B$2:$AF$216,10,FALSE)),0,(VLOOKUP($A683,'Summer 2023 PVI'!$B$2:$AF$216,10,FALSE)))</f>
        <v>0</v>
      </c>
      <c r="T683" s="231">
        <f>IF(ISNA(VLOOKUP($A683,'Autumn 2023 PVI'!$B$2:$AH$214,10,FALSE)),0,(VLOOKUP($A683,'Autumn 2023 PVI'!$B$2:$AH$214,10,FALSE)))</f>
        <v>0</v>
      </c>
      <c r="U683" s="231">
        <f>IF(ISNA(VLOOKUP($A683,'Spring 2023 PVI'!$B$3:$AF$219,26,FALSE)),0,(VLOOKUP($A683,'Spring 2023 PVI'!$B$3:$AF$219,26,FALSE)))</f>
        <v>0</v>
      </c>
      <c r="V683" s="231">
        <f>IF(ISNA(VLOOKUP($A683,'Spring 2023 PVI'!$B$3:$AF$219,26,FALSE)),0,(VLOOKUP($A683,'Spring 2023 PVI'!$B$3:$AF$219,26,FALSE)))</f>
        <v>0</v>
      </c>
      <c r="W683" s="231">
        <f>IF(ISNA(VLOOKUP($A683,'Spring 2023 PVI'!$B$3:$AF$219,26,FALSE)),0,(VLOOKUP($A683,'Spring 2023 PVI'!$B$3:$AF$219,26,FALSE)))</f>
        <v>0</v>
      </c>
      <c r="X683" s="231">
        <f>IF(ISNA(VLOOKUP($A683,'Spring 2023 PVI'!$B$3:$AF$219,27,FALSE)),0,(VLOOKUP($A683,'Spring 2023 PVI'!$B$3:$AF$219,27,FALSE)))</f>
        <v>0</v>
      </c>
      <c r="Y683" s="231">
        <f>IF(ISNA(VLOOKUP($A683,'Spring 2023 PVI'!$B$3:$AF$219,27,FALSE)),0,(VLOOKUP($A683,'Spring 2023 PVI'!$B$3:$AF$219,27,FALSE)))</f>
        <v>0</v>
      </c>
      <c r="Z683" s="231">
        <f>IF(ISNA(VLOOKUP($A683,'Spring 2023 PVI'!$B$3:$AF$219,27,FALSE)),0,(VLOOKUP($A683,'Spring 2023 PVI'!$B$3:$AF$219,27,FALSE)))</f>
        <v>0</v>
      </c>
      <c r="AA683" s="231">
        <f>IF(ISNA(VLOOKUP($A683,'Spring 2023 PVI'!$B$3:$AF$219,28,FALSE)),0,(VLOOKUP($A683,'Spring 2023 PVI'!$B$3:$AF$219,28,FALSE)))</f>
        <v>0</v>
      </c>
      <c r="AB683" s="231">
        <f>IF(ISNA(VLOOKUP($A683,'Spring 2023 PVI'!$B$3:$AF$219,28,FALSE)),0,(VLOOKUP($A683,'Spring 2023 PVI'!$B$3:$AF$219,28,FALSE)))</f>
        <v>0</v>
      </c>
      <c r="AC683" s="231">
        <f>IF(ISNA(VLOOKUP($A683,'Spring 2023 PVI'!$B$3:$AF$219,28,FALSE)),0,(VLOOKUP($A683,'Spring 2023 PVI'!$B$3:$AF$219,28,FALSE)))</f>
        <v>0</v>
      </c>
      <c r="AD683" s="384">
        <f t="shared" si="253"/>
        <v>0</v>
      </c>
      <c r="AE683" s="403">
        <v>15</v>
      </c>
      <c r="AF683" s="403">
        <v>0</v>
      </c>
      <c r="AG683" s="403">
        <v>30</v>
      </c>
      <c r="AH683" s="384">
        <f t="shared" si="260"/>
        <v>347.7</v>
      </c>
      <c r="AI683" s="384">
        <f t="shared" si="261"/>
        <v>0</v>
      </c>
      <c r="AJ683" s="384">
        <f t="shared" si="262"/>
        <v>91.2</v>
      </c>
      <c r="AK683" s="384">
        <f t="shared" si="254"/>
        <v>438.9</v>
      </c>
      <c r="AL683" s="403">
        <f>IF(ISNA(VLOOKUP($A683,'Spring 2023 PVI'!$B695:$AD695,29,FALSE)),0,(VLOOKUP($A683,'Spring 2023 PVI'!$B695:$AD695,29,FALSE)))</f>
        <v>0</v>
      </c>
      <c r="AM683" s="403">
        <f>IF(ISNA(VLOOKUP($A683,'Spring 2023 PVI'!$B695:$AZ695,30,FALSE)),0,(VLOOKUP($A683,'Spring 2023 PVI'!$B695:$AZ695,30,FALSE)))</f>
        <v>0</v>
      </c>
      <c r="AN683" s="402">
        <f t="shared" si="255"/>
        <v>0</v>
      </c>
      <c r="AO683" s="404">
        <f t="shared" si="256"/>
        <v>0</v>
      </c>
      <c r="AP683" s="384">
        <f t="shared" si="257"/>
        <v>438.9</v>
      </c>
      <c r="AQ683" s="403"/>
      <c r="AR683" s="403" t="e">
        <f>VLOOKUP($A683,'Data EYFSS Indica'!$C:$AQ,27,0)</f>
        <v>#N/A</v>
      </c>
      <c r="AS683" s="403" t="e">
        <f>VLOOKUP($A683,'Data EYFSS Indica'!$C:$AQ,28,0)</f>
        <v>#N/A</v>
      </c>
      <c r="AT683" s="409" t="e">
        <f t="shared" si="258"/>
        <v>#N/A</v>
      </c>
      <c r="AU683" s="409" t="e">
        <f>(VLOOKUP($A683,'Data EYFSS Indica'!$C:$AQ,24,0))/3.2*AU$3</f>
        <v>#N/A</v>
      </c>
      <c r="AV683" s="413" t="e">
        <f t="shared" si="259"/>
        <v>#N/A</v>
      </c>
      <c r="AW683" s="410" t="e">
        <f t="shared" si="249"/>
        <v>#N/A</v>
      </c>
      <c r="AX683" s="410" t="e">
        <f t="shared" si="250"/>
        <v>#N/A</v>
      </c>
      <c r="AY683" s="410" t="e">
        <f t="shared" si="251"/>
        <v>#N/A</v>
      </c>
      <c r="AZ683" s="642">
        <f>(SUMIF('Spring 2023 School'!B:B,Budget!A683,'Spring 2023 School'!AG:AG)+SUMIF('Summer 2023 School'!B:B,Budget!A683,'Summer 2023 School'!AG:AG)+SUMIF('Autumn 2023 School'!B:B,Budget!A683,'Autumn 2023 School'!AG:AG))</f>
        <v>0</v>
      </c>
      <c r="BA683" s="410">
        <f t="shared" si="252"/>
        <v>0</v>
      </c>
      <c r="BI683">
        <f t="shared" si="263"/>
        <v>225</v>
      </c>
      <c r="BJ683">
        <f t="shared" si="264"/>
        <v>0</v>
      </c>
      <c r="BK683">
        <f t="shared" si="265"/>
        <v>450</v>
      </c>
    </row>
    <row r="684" spans="1:63" x14ac:dyDescent="0.35">
      <c r="A684" s="231">
        <v>52520</v>
      </c>
      <c r="B684" t="s">
        <v>779</v>
      </c>
      <c r="C684" s="231">
        <f>IF(ISNA(VLOOKUP($A684,'Spring 2023 PVI'!$B$3:$AF$220,6,FALSE)),0,(VLOOKUP($A684,'Spring 2023 PVI'!$B$3:$AF$220,6,FALSE)))</f>
        <v>0</v>
      </c>
      <c r="D684" s="231">
        <f>IF(ISNA(VLOOKUP($A684,'Summer 2023 PVI'!$B$2:$AF$217,6,FALSE)),0,(VLOOKUP($A684,'Summer 2023 PVI'!$B$2:$AF$217,6,FALSE)))</f>
        <v>0</v>
      </c>
      <c r="E684" s="231">
        <f>IF(ISNA(VLOOKUP($A684,'Autumn 2023 PVI'!$B$2:$AH$214,6,FALSE)),0,(VLOOKUP($A684,'Autumn 2023 PVI'!$B$2:$AH$214,6,FALSE)))</f>
        <v>0</v>
      </c>
      <c r="F684" s="231">
        <f>IF(ISNA(VLOOKUP($A684,'Spring 2023 PVI'!$B$3:$AF$219,9,FALSE)),0,(VLOOKUP($A684,'Spring 2023 PVI'!$B$3:$AF$219,8,FALSE)))</f>
        <v>0</v>
      </c>
      <c r="G684" s="231">
        <f>IF(ISNA(VLOOKUP($A684,'Summer 2023 PVI'!$B$2:$AF$216,9,FALSE)),0,(VLOOKUP($A684,'Summer 2023 PVI'!$B$2:$AF$216,8,FALSE)))</f>
        <v>0</v>
      </c>
      <c r="H684" s="231">
        <f>IF(ISNA(VLOOKUP($A684,'Autumn 2023 PVI'!$B$2:$AH$214,9,FALSE)),0,(VLOOKUP($A684,'Autumn 2023 PVI'!$B$2:$AH$214,9,FALSE)))</f>
        <v>0</v>
      </c>
      <c r="I684" s="231">
        <f>IF(ISNA(VLOOKUP($A684,'Spring 2023 PVI'!$B$3:$AF$219,13,FALSE)),0,(VLOOKUP($A684,'Spring 2023 PVI'!$B$3:$AF$219,13,FALSE)))</f>
        <v>0</v>
      </c>
      <c r="J684" s="231">
        <f>IF(ISNA(VLOOKUP($A684,'Summer 2023 PVI'!$B$2:$AF$216,13,FALSE)),0,(VLOOKUP($A684,'Summer 2023 PVI'!$B$2:$AF$216,13,FALSE)))</f>
        <v>0</v>
      </c>
      <c r="K684" s="231">
        <f>IF(ISNA(VLOOKUP($A684,'Autumn 2023 PVI'!$B$2:$AH$214,13,FALSE)),0,(VLOOKUP($A684,'Autumn 2023 PVI'!$B$2:$AH$214,13,FALSE)))</f>
        <v>0</v>
      </c>
      <c r="L684" s="231">
        <f>IF(ISNA(VLOOKUP($A684,'Spring 2023 PVI'!$B$3:$AF$219,16,FALSE)),0,(VLOOKUP($A684,'Spring 2023 PVI'!$B$3:$AF$219,16,FALSE)))</f>
        <v>0</v>
      </c>
      <c r="M684" s="231">
        <f>IF(ISNA(VLOOKUP($A684,'Summer 2023 PVI'!$B$2:$AF$216,16,FALSE)),0,(VLOOKUP($A684,'Summer 2023 PVI'!$B$2:$AF$216,16,FALSE)))</f>
        <v>0</v>
      </c>
      <c r="N684" s="231">
        <f>IF(ISNA(VLOOKUP($A684,'Autumn 2023 PVI'!$B$2:$AH$214,16,FALSE)),0,(VLOOKUP($A684,'Autumn 2023 PVI'!$B$2:$AH$214,16,FALSE)))</f>
        <v>0</v>
      </c>
      <c r="O684" s="231">
        <f>IF(ISNA(VLOOKUP($A684,'Spring 2023 PVI'!$B$3:$AF$219,3,FALSE)),0,(VLOOKUP($A684,'Spring 2023 PVI'!$B$3:$AF$219,3,FALSE)))</f>
        <v>0</v>
      </c>
      <c r="P684" s="231">
        <f>IF(ISNA(VLOOKUP($A684,'Summer 2023 PVI'!$B$3:$AF$216,3,FALSE)),0,(VLOOKUP($A684,'Summer 2023 PVI'!$B$2:$AF$216,3,FALSE)))</f>
        <v>0</v>
      </c>
      <c r="Q684" s="231">
        <f>IF(ISNA(VLOOKUP($A684,'Autumn 2023 PVI'!$B$2:$AF$214,3,FALSE)),0,(VLOOKUP($A684,'Autumn 2023 PVI'!$B$2:$AF$214,3,FALSE)))</f>
        <v>0</v>
      </c>
      <c r="R684" s="231">
        <f>IF(ISNA(VLOOKUP($A684,'Spring 2023 PVI'!$B$3:$AF$219,10,FALSE)),0,(VLOOKUP($A684,'Spring 2023 PVI'!$B$3:$AF$219,10,FALSE)))</f>
        <v>0</v>
      </c>
      <c r="S684" s="231">
        <f>IF(ISNA(VLOOKUP($A684,'Summer 2023 PVI'!$B$2:$AF$216,10,FALSE)),0,(VLOOKUP($A684,'Summer 2023 PVI'!$B$2:$AF$216,10,FALSE)))</f>
        <v>0</v>
      </c>
      <c r="T684" s="231">
        <f>IF(ISNA(VLOOKUP($A684,'Autumn 2023 PVI'!$B$2:$AH$214,10,FALSE)),0,(VLOOKUP($A684,'Autumn 2023 PVI'!$B$2:$AH$214,10,FALSE)))</f>
        <v>0</v>
      </c>
      <c r="U684" s="231">
        <f>IF(ISNA(VLOOKUP($A684,'Spring 2023 PVI'!$B$3:$AF$219,26,FALSE)),0,(VLOOKUP($A684,'Spring 2023 PVI'!$B$3:$AF$219,26,FALSE)))</f>
        <v>0</v>
      </c>
      <c r="V684" s="231">
        <f>IF(ISNA(VLOOKUP($A684,'Spring 2023 PVI'!$B$3:$AF$219,26,FALSE)),0,(VLOOKUP($A684,'Spring 2023 PVI'!$B$3:$AF$219,26,FALSE)))</f>
        <v>0</v>
      </c>
      <c r="W684" s="231">
        <f>IF(ISNA(VLOOKUP($A684,'Spring 2023 PVI'!$B$3:$AF$219,26,FALSE)),0,(VLOOKUP($A684,'Spring 2023 PVI'!$B$3:$AF$219,26,FALSE)))</f>
        <v>0</v>
      </c>
      <c r="X684" s="231">
        <f>IF(ISNA(VLOOKUP($A684,'Spring 2023 PVI'!$B$3:$AF$219,27,FALSE)),0,(VLOOKUP($A684,'Spring 2023 PVI'!$B$3:$AF$219,27,FALSE)))</f>
        <v>0</v>
      </c>
      <c r="Y684" s="231">
        <f>IF(ISNA(VLOOKUP($A684,'Spring 2023 PVI'!$B$3:$AF$219,27,FALSE)),0,(VLOOKUP($A684,'Spring 2023 PVI'!$B$3:$AF$219,27,FALSE)))</f>
        <v>0</v>
      </c>
      <c r="Z684" s="231">
        <f>IF(ISNA(VLOOKUP($A684,'Spring 2023 PVI'!$B$3:$AF$219,27,FALSE)),0,(VLOOKUP($A684,'Spring 2023 PVI'!$B$3:$AF$219,27,FALSE)))</f>
        <v>0</v>
      </c>
      <c r="AA684" s="231">
        <f>IF(ISNA(VLOOKUP($A684,'Spring 2023 PVI'!$B$3:$AF$219,28,FALSE)),0,(VLOOKUP($A684,'Spring 2023 PVI'!$B$3:$AF$219,28,FALSE)))</f>
        <v>0</v>
      </c>
      <c r="AB684" s="231">
        <f>IF(ISNA(VLOOKUP($A684,'Spring 2023 PVI'!$B$3:$AF$219,28,FALSE)),0,(VLOOKUP($A684,'Spring 2023 PVI'!$B$3:$AF$219,28,FALSE)))</f>
        <v>0</v>
      </c>
      <c r="AC684" s="231">
        <f>IF(ISNA(VLOOKUP($A684,'Spring 2023 PVI'!$B$3:$AF$219,28,FALSE)),0,(VLOOKUP($A684,'Spring 2023 PVI'!$B$3:$AF$219,28,FALSE)))</f>
        <v>0</v>
      </c>
      <c r="AD684" s="384">
        <f t="shared" si="253"/>
        <v>0</v>
      </c>
      <c r="AE684" s="403">
        <v>0</v>
      </c>
      <c r="AF684" s="403">
        <v>0</v>
      </c>
      <c r="AG684" s="403">
        <v>15</v>
      </c>
      <c r="AH684" s="384">
        <f t="shared" si="260"/>
        <v>0</v>
      </c>
      <c r="AI684" s="384">
        <f t="shared" si="261"/>
        <v>0</v>
      </c>
      <c r="AJ684" s="384">
        <f t="shared" si="262"/>
        <v>45.6</v>
      </c>
      <c r="AK684" s="384">
        <f t="shared" si="254"/>
        <v>45.6</v>
      </c>
      <c r="AL684" s="403">
        <f>IF(ISNA(VLOOKUP($A684,'Spring 2023 PVI'!$B696:$AD696,29,FALSE)),0,(VLOOKUP($A684,'Spring 2023 PVI'!$B696:$AD696,29,FALSE)))</f>
        <v>0</v>
      </c>
      <c r="AM684" s="403">
        <f>IF(ISNA(VLOOKUP($A684,'Spring 2023 PVI'!$B696:$AZ696,30,FALSE)),0,(VLOOKUP($A684,'Spring 2023 PVI'!$B696:$AZ696,30,FALSE)))</f>
        <v>0</v>
      </c>
      <c r="AN684" s="402">
        <f t="shared" si="255"/>
        <v>0</v>
      </c>
      <c r="AO684" s="404">
        <f t="shared" si="256"/>
        <v>0</v>
      </c>
      <c r="AP684" s="384">
        <f t="shared" si="257"/>
        <v>45.6</v>
      </c>
      <c r="AQ684" s="403"/>
      <c r="AR684" s="403" t="e">
        <f>VLOOKUP($A684,'Data EYFSS Indica'!$C:$AQ,27,0)</f>
        <v>#N/A</v>
      </c>
      <c r="AS684" s="403" t="e">
        <f>VLOOKUP($A684,'Data EYFSS Indica'!$C:$AQ,28,0)</f>
        <v>#N/A</v>
      </c>
      <c r="AT684" s="409" t="e">
        <f t="shared" si="258"/>
        <v>#N/A</v>
      </c>
      <c r="AU684" s="409" t="e">
        <f>(VLOOKUP($A684,'Data EYFSS Indica'!$C:$AQ,24,0))/3.2*AU$3</f>
        <v>#N/A</v>
      </c>
      <c r="AV684" s="413" t="e">
        <f t="shared" si="259"/>
        <v>#N/A</v>
      </c>
      <c r="AW684" s="410" t="e">
        <f t="shared" si="249"/>
        <v>#N/A</v>
      </c>
      <c r="AX684" s="410" t="e">
        <f t="shared" si="250"/>
        <v>#N/A</v>
      </c>
      <c r="AY684" s="410" t="e">
        <f t="shared" si="251"/>
        <v>#N/A</v>
      </c>
      <c r="AZ684" s="642">
        <f>(SUMIF('Spring 2023 School'!B:B,Budget!A684,'Spring 2023 School'!AG:AG)+SUMIF('Summer 2023 School'!B:B,Budget!A684,'Summer 2023 School'!AG:AG)+SUMIF('Autumn 2023 School'!B:B,Budget!A684,'Autumn 2023 School'!AG:AG))</f>
        <v>0</v>
      </c>
      <c r="BA684" s="410">
        <f t="shared" si="252"/>
        <v>0</v>
      </c>
      <c r="BI684">
        <f t="shared" si="263"/>
        <v>0</v>
      </c>
      <c r="BJ684">
        <f t="shared" si="264"/>
        <v>0</v>
      </c>
      <c r="BK684">
        <f t="shared" si="265"/>
        <v>225</v>
      </c>
    </row>
    <row r="685" spans="1:63" x14ac:dyDescent="0.35">
      <c r="A685" s="231">
        <v>52530</v>
      </c>
      <c r="B685" t="s">
        <v>780</v>
      </c>
      <c r="C685" s="231">
        <f>IF(ISNA(VLOOKUP($A685,'Spring 2023 PVI'!$B$3:$AF$220,6,FALSE)),0,(VLOOKUP($A685,'Spring 2023 PVI'!$B$3:$AF$220,6,FALSE)))</f>
        <v>0</v>
      </c>
      <c r="D685" s="231">
        <f>IF(ISNA(VLOOKUP($A685,'Summer 2023 PVI'!$B$2:$AF$217,6,FALSE)),0,(VLOOKUP($A685,'Summer 2023 PVI'!$B$2:$AF$217,6,FALSE)))</f>
        <v>0</v>
      </c>
      <c r="E685" s="231">
        <f>IF(ISNA(VLOOKUP($A685,'Autumn 2023 PVI'!$B$2:$AH$214,6,FALSE)),0,(VLOOKUP($A685,'Autumn 2023 PVI'!$B$2:$AH$214,6,FALSE)))</f>
        <v>0</v>
      </c>
      <c r="F685" s="231">
        <f>IF(ISNA(VLOOKUP($A685,'Spring 2023 PVI'!$B$3:$AF$219,9,FALSE)),0,(VLOOKUP($A685,'Spring 2023 PVI'!$B$3:$AF$219,8,FALSE)))</f>
        <v>0</v>
      </c>
      <c r="G685" s="231">
        <f>IF(ISNA(VLOOKUP($A685,'Summer 2023 PVI'!$B$2:$AF$216,9,FALSE)),0,(VLOOKUP($A685,'Summer 2023 PVI'!$B$2:$AF$216,8,FALSE)))</f>
        <v>0</v>
      </c>
      <c r="H685" s="231">
        <f>IF(ISNA(VLOOKUP($A685,'Autumn 2023 PVI'!$B$2:$AH$214,9,FALSE)),0,(VLOOKUP($A685,'Autumn 2023 PVI'!$B$2:$AH$214,9,FALSE)))</f>
        <v>0</v>
      </c>
      <c r="I685" s="231">
        <f>IF(ISNA(VLOOKUP($A685,'Spring 2023 PVI'!$B$3:$AF$219,13,FALSE)),0,(VLOOKUP($A685,'Spring 2023 PVI'!$B$3:$AF$219,13,FALSE)))</f>
        <v>0</v>
      </c>
      <c r="J685" s="231">
        <f>IF(ISNA(VLOOKUP($A685,'Summer 2023 PVI'!$B$2:$AF$216,13,FALSE)),0,(VLOOKUP($A685,'Summer 2023 PVI'!$B$2:$AF$216,13,FALSE)))</f>
        <v>0</v>
      </c>
      <c r="K685" s="231">
        <f>IF(ISNA(VLOOKUP($A685,'Autumn 2023 PVI'!$B$2:$AH$214,13,FALSE)),0,(VLOOKUP($A685,'Autumn 2023 PVI'!$B$2:$AH$214,13,FALSE)))</f>
        <v>0</v>
      </c>
      <c r="L685" s="231">
        <f>IF(ISNA(VLOOKUP($A685,'Spring 2023 PVI'!$B$3:$AF$219,16,FALSE)),0,(VLOOKUP($A685,'Spring 2023 PVI'!$B$3:$AF$219,16,FALSE)))</f>
        <v>0</v>
      </c>
      <c r="M685" s="231">
        <f>IF(ISNA(VLOOKUP($A685,'Summer 2023 PVI'!$B$2:$AF$216,16,FALSE)),0,(VLOOKUP($A685,'Summer 2023 PVI'!$B$2:$AF$216,16,FALSE)))</f>
        <v>0</v>
      </c>
      <c r="N685" s="231">
        <f>IF(ISNA(VLOOKUP($A685,'Autumn 2023 PVI'!$B$2:$AH$214,16,FALSE)),0,(VLOOKUP($A685,'Autumn 2023 PVI'!$B$2:$AH$214,16,FALSE)))</f>
        <v>0</v>
      </c>
      <c r="O685" s="231">
        <f>IF(ISNA(VLOOKUP($A685,'Spring 2023 PVI'!$B$3:$AF$219,3,FALSE)),0,(VLOOKUP($A685,'Spring 2023 PVI'!$B$3:$AF$219,3,FALSE)))</f>
        <v>0</v>
      </c>
      <c r="P685" s="231">
        <f>IF(ISNA(VLOOKUP($A685,'Summer 2023 PVI'!$B$3:$AF$216,3,FALSE)),0,(VLOOKUP($A685,'Summer 2023 PVI'!$B$2:$AF$216,3,FALSE)))</f>
        <v>0</v>
      </c>
      <c r="Q685" s="231">
        <f>IF(ISNA(VLOOKUP($A685,'Autumn 2023 PVI'!$B$2:$AF$214,3,FALSE)),0,(VLOOKUP($A685,'Autumn 2023 PVI'!$B$2:$AF$214,3,FALSE)))</f>
        <v>0</v>
      </c>
      <c r="R685" s="231">
        <f>IF(ISNA(VLOOKUP($A685,'Spring 2023 PVI'!$B$3:$AF$219,10,FALSE)),0,(VLOOKUP($A685,'Spring 2023 PVI'!$B$3:$AF$219,10,FALSE)))</f>
        <v>0</v>
      </c>
      <c r="S685" s="231">
        <f>IF(ISNA(VLOOKUP($A685,'Summer 2023 PVI'!$B$2:$AF$216,10,FALSE)),0,(VLOOKUP($A685,'Summer 2023 PVI'!$B$2:$AF$216,10,FALSE)))</f>
        <v>0</v>
      </c>
      <c r="T685" s="231">
        <f>IF(ISNA(VLOOKUP($A685,'Autumn 2023 PVI'!$B$2:$AH$214,10,FALSE)),0,(VLOOKUP($A685,'Autumn 2023 PVI'!$B$2:$AH$214,10,FALSE)))</f>
        <v>0</v>
      </c>
      <c r="U685" s="231">
        <f>IF(ISNA(VLOOKUP($A685,'Spring 2023 PVI'!$B$3:$AF$219,26,FALSE)),0,(VLOOKUP($A685,'Spring 2023 PVI'!$B$3:$AF$219,26,FALSE)))</f>
        <v>0</v>
      </c>
      <c r="V685" s="231">
        <f>IF(ISNA(VLOOKUP($A685,'Spring 2023 PVI'!$B$3:$AF$219,26,FALSE)),0,(VLOOKUP($A685,'Spring 2023 PVI'!$B$3:$AF$219,26,FALSE)))</f>
        <v>0</v>
      </c>
      <c r="W685" s="231">
        <f>IF(ISNA(VLOOKUP($A685,'Spring 2023 PVI'!$B$3:$AF$219,26,FALSE)),0,(VLOOKUP($A685,'Spring 2023 PVI'!$B$3:$AF$219,26,FALSE)))</f>
        <v>0</v>
      </c>
      <c r="X685" s="231">
        <f>IF(ISNA(VLOOKUP($A685,'Spring 2023 PVI'!$B$3:$AF$219,27,FALSE)),0,(VLOOKUP($A685,'Spring 2023 PVI'!$B$3:$AF$219,27,FALSE)))</f>
        <v>0</v>
      </c>
      <c r="Y685" s="231">
        <f>IF(ISNA(VLOOKUP($A685,'Spring 2023 PVI'!$B$3:$AF$219,27,FALSE)),0,(VLOOKUP($A685,'Spring 2023 PVI'!$B$3:$AF$219,27,FALSE)))</f>
        <v>0</v>
      </c>
      <c r="Z685" s="231">
        <f>IF(ISNA(VLOOKUP($A685,'Spring 2023 PVI'!$B$3:$AF$219,27,FALSE)),0,(VLOOKUP($A685,'Spring 2023 PVI'!$B$3:$AF$219,27,FALSE)))</f>
        <v>0</v>
      </c>
      <c r="AA685" s="231">
        <f>IF(ISNA(VLOOKUP($A685,'Spring 2023 PVI'!$B$3:$AF$219,28,FALSE)),0,(VLOOKUP($A685,'Spring 2023 PVI'!$B$3:$AF$219,28,FALSE)))</f>
        <v>0</v>
      </c>
      <c r="AB685" s="231">
        <f>IF(ISNA(VLOOKUP($A685,'Spring 2023 PVI'!$B$3:$AF$219,28,FALSE)),0,(VLOOKUP($A685,'Spring 2023 PVI'!$B$3:$AF$219,28,FALSE)))</f>
        <v>0</v>
      </c>
      <c r="AC685" s="231">
        <f>IF(ISNA(VLOOKUP($A685,'Spring 2023 PVI'!$B$3:$AF$219,28,FALSE)),0,(VLOOKUP($A685,'Spring 2023 PVI'!$B$3:$AF$219,28,FALSE)))</f>
        <v>0</v>
      </c>
      <c r="AD685" s="384">
        <f t="shared" si="253"/>
        <v>0</v>
      </c>
      <c r="AE685" s="403">
        <v>75</v>
      </c>
      <c r="AF685" s="403">
        <v>30</v>
      </c>
      <c r="AG685" s="403">
        <v>15</v>
      </c>
      <c r="AH685" s="384">
        <f t="shared" si="260"/>
        <v>1738.5</v>
      </c>
      <c r="AI685" s="384">
        <f t="shared" si="261"/>
        <v>330.59999999999997</v>
      </c>
      <c r="AJ685" s="384">
        <f t="shared" si="262"/>
        <v>45.6</v>
      </c>
      <c r="AK685" s="384">
        <f t="shared" si="254"/>
        <v>2114.6999999999998</v>
      </c>
      <c r="AL685" s="403">
        <f>IF(ISNA(VLOOKUP($A685,'Spring 2023 PVI'!$B697:$AD697,29,FALSE)),0,(VLOOKUP($A685,'Spring 2023 PVI'!$B697:$AD697,29,FALSE)))</f>
        <v>0</v>
      </c>
      <c r="AM685" s="403">
        <f>IF(ISNA(VLOOKUP($A685,'Spring 2023 PVI'!$B697:$AZ697,30,FALSE)),0,(VLOOKUP($A685,'Spring 2023 PVI'!$B697:$AZ697,30,FALSE)))</f>
        <v>0</v>
      </c>
      <c r="AN685" s="402">
        <f t="shared" si="255"/>
        <v>0</v>
      </c>
      <c r="AO685" s="404">
        <f t="shared" si="256"/>
        <v>0</v>
      </c>
      <c r="AP685" s="384">
        <f t="shared" si="257"/>
        <v>2114.6999999999998</v>
      </c>
      <c r="AQ685" s="403"/>
      <c r="AR685" s="403" t="e">
        <f>VLOOKUP($A685,'Data EYFSS Indica'!$C:$AQ,27,0)</f>
        <v>#N/A</v>
      </c>
      <c r="AS685" s="403" t="e">
        <f>VLOOKUP($A685,'Data EYFSS Indica'!$C:$AQ,28,0)</f>
        <v>#N/A</v>
      </c>
      <c r="AT685" s="409" t="e">
        <f t="shared" si="258"/>
        <v>#N/A</v>
      </c>
      <c r="AU685" s="409" t="e">
        <f>(VLOOKUP($A685,'Data EYFSS Indica'!$C:$AQ,24,0))/3.2*AU$3</f>
        <v>#N/A</v>
      </c>
      <c r="AV685" s="413" t="e">
        <f t="shared" si="259"/>
        <v>#N/A</v>
      </c>
      <c r="AW685" s="410" t="e">
        <f t="shared" si="249"/>
        <v>#N/A</v>
      </c>
      <c r="AX685" s="410" t="e">
        <f t="shared" si="250"/>
        <v>#N/A</v>
      </c>
      <c r="AY685" s="410" t="e">
        <f t="shared" si="251"/>
        <v>#N/A</v>
      </c>
      <c r="AZ685" s="642">
        <f>(SUMIF('Spring 2023 School'!B:B,Budget!A685,'Spring 2023 School'!AG:AG)+SUMIF('Summer 2023 School'!B:B,Budget!A685,'Summer 2023 School'!AG:AG)+SUMIF('Autumn 2023 School'!B:B,Budget!A685,'Autumn 2023 School'!AG:AG))</f>
        <v>0</v>
      </c>
      <c r="BA685" s="410">
        <f t="shared" si="252"/>
        <v>0</v>
      </c>
      <c r="BI685">
        <f t="shared" si="263"/>
        <v>1125</v>
      </c>
      <c r="BJ685">
        <f t="shared" si="264"/>
        <v>450</v>
      </c>
      <c r="BK685">
        <f t="shared" si="265"/>
        <v>225</v>
      </c>
    </row>
    <row r="686" spans="1:63" x14ac:dyDescent="0.35">
      <c r="A686" s="231">
        <v>52547</v>
      </c>
      <c r="B686" t="s">
        <v>781</v>
      </c>
      <c r="C686" s="231">
        <f>IF(ISNA(VLOOKUP($A686,'Spring 2023 PVI'!$B$3:$AF$220,6,FALSE)),0,(VLOOKUP($A686,'Spring 2023 PVI'!$B$3:$AF$220,6,FALSE)))</f>
        <v>0</v>
      </c>
      <c r="D686" s="231">
        <f>IF(ISNA(VLOOKUP($A686,'Summer 2023 PVI'!$B$2:$AF$217,6,FALSE)),0,(VLOOKUP($A686,'Summer 2023 PVI'!$B$2:$AF$217,6,FALSE)))</f>
        <v>0</v>
      </c>
      <c r="E686" s="231">
        <f>IF(ISNA(VLOOKUP($A686,'Autumn 2023 PVI'!$B$2:$AH$214,6,FALSE)),0,(VLOOKUP($A686,'Autumn 2023 PVI'!$B$2:$AH$214,6,FALSE)))</f>
        <v>0</v>
      </c>
      <c r="F686" s="231">
        <f>IF(ISNA(VLOOKUP($A686,'Spring 2023 PVI'!$B$3:$AF$219,9,FALSE)),0,(VLOOKUP($A686,'Spring 2023 PVI'!$B$3:$AF$219,8,FALSE)))</f>
        <v>0</v>
      </c>
      <c r="G686" s="231">
        <f>IF(ISNA(VLOOKUP($A686,'Summer 2023 PVI'!$B$2:$AF$216,9,FALSE)),0,(VLOOKUP($A686,'Summer 2023 PVI'!$B$2:$AF$216,8,FALSE)))</f>
        <v>0</v>
      </c>
      <c r="H686" s="231">
        <f>IF(ISNA(VLOOKUP($A686,'Autumn 2023 PVI'!$B$2:$AH$214,9,FALSE)),0,(VLOOKUP($A686,'Autumn 2023 PVI'!$B$2:$AH$214,9,FALSE)))</f>
        <v>0</v>
      </c>
      <c r="I686" s="231">
        <f>IF(ISNA(VLOOKUP($A686,'Spring 2023 PVI'!$B$3:$AF$219,13,FALSE)),0,(VLOOKUP($A686,'Spring 2023 PVI'!$B$3:$AF$219,13,FALSE)))</f>
        <v>0</v>
      </c>
      <c r="J686" s="231">
        <f>IF(ISNA(VLOOKUP($A686,'Summer 2023 PVI'!$B$2:$AF$216,13,FALSE)),0,(VLOOKUP($A686,'Summer 2023 PVI'!$B$2:$AF$216,13,FALSE)))</f>
        <v>0</v>
      </c>
      <c r="K686" s="231">
        <f>IF(ISNA(VLOOKUP($A686,'Autumn 2023 PVI'!$B$2:$AH$214,13,FALSE)),0,(VLOOKUP($A686,'Autumn 2023 PVI'!$B$2:$AH$214,13,FALSE)))</f>
        <v>0</v>
      </c>
      <c r="L686" s="231">
        <f>IF(ISNA(VLOOKUP($A686,'Spring 2023 PVI'!$B$3:$AF$219,16,FALSE)),0,(VLOOKUP($A686,'Spring 2023 PVI'!$B$3:$AF$219,16,FALSE)))</f>
        <v>0</v>
      </c>
      <c r="M686" s="231">
        <f>IF(ISNA(VLOOKUP($A686,'Summer 2023 PVI'!$B$2:$AF$216,16,FALSE)),0,(VLOOKUP($A686,'Summer 2023 PVI'!$B$2:$AF$216,16,FALSE)))</f>
        <v>0</v>
      </c>
      <c r="N686" s="231">
        <f>IF(ISNA(VLOOKUP($A686,'Autumn 2023 PVI'!$B$2:$AH$214,16,FALSE)),0,(VLOOKUP($A686,'Autumn 2023 PVI'!$B$2:$AH$214,16,FALSE)))</f>
        <v>0</v>
      </c>
      <c r="O686" s="231">
        <f>IF(ISNA(VLOOKUP($A686,'Spring 2023 PVI'!$B$3:$AF$219,3,FALSE)),0,(VLOOKUP($A686,'Spring 2023 PVI'!$B$3:$AF$219,3,FALSE)))</f>
        <v>0</v>
      </c>
      <c r="P686" s="231">
        <f>IF(ISNA(VLOOKUP($A686,'Summer 2023 PVI'!$B$3:$AF$216,3,FALSE)),0,(VLOOKUP($A686,'Summer 2023 PVI'!$B$2:$AF$216,3,FALSE)))</f>
        <v>0</v>
      </c>
      <c r="Q686" s="231">
        <f>IF(ISNA(VLOOKUP($A686,'Autumn 2023 PVI'!$B$2:$AF$214,3,FALSE)),0,(VLOOKUP($A686,'Autumn 2023 PVI'!$B$2:$AF$214,3,FALSE)))</f>
        <v>0</v>
      </c>
      <c r="R686" s="231">
        <f>IF(ISNA(VLOOKUP($A686,'Spring 2023 PVI'!$B$3:$AF$219,10,FALSE)),0,(VLOOKUP($A686,'Spring 2023 PVI'!$B$3:$AF$219,10,FALSE)))</f>
        <v>0</v>
      </c>
      <c r="S686" s="231">
        <f>IF(ISNA(VLOOKUP($A686,'Summer 2023 PVI'!$B$2:$AF$216,10,FALSE)),0,(VLOOKUP($A686,'Summer 2023 PVI'!$B$2:$AF$216,10,FALSE)))</f>
        <v>0</v>
      </c>
      <c r="T686" s="231">
        <f>IF(ISNA(VLOOKUP($A686,'Autumn 2023 PVI'!$B$2:$AH$214,10,FALSE)),0,(VLOOKUP($A686,'Autumn 2023 PVI'!$B$2:$AH$214,10,FALSE)))</f>
        <v>0</v>
      </c>
      <c r="U686" s="231">
        <f>IF(ISNA(VLOOKUP($A686,'Spring 2023 PVI'!$B$3:$AF$219,26,FALSE)),0,(VLOOKUP($A686,'Spring 2023 PVI'!$B$3:$AF$219,26,FALSE)))</f>
        <v>0</v>
      </c>
      <c r="V686" s="231">
        <f>IF(ISNA(VLOOKUP($A686,'Spring 2023 PVI'!$B$3:$AF$219,26,FALSE)),0,(VLOOKUP($A686,'Spring 2023 PVI'!$B$3:$AF$219,26,FALSE)))</f>
        <v>0</v>
      </c>
      <c r="W686" s="231">
        <f>IF(ISNA(VLOOKUP($A686,'Spring 2023 PVI'!$B$3:$AF$219,26,FALSE)),0,(VLOOKUP($A686,'Spring 2023 PVI'!$B$3:$AF$219,26,FALSE)))</f>
        <v>0</v>
      </c>
      <c r="X686" s="231">
        <f>IF(ISNA(VLOOKUP($A686,'Spring 2023 PVI'!$B$3:$AF$219,27,FALSE)),0,(VLOOKUP($A686,'Spring 2023 PVI'!$B$3:$AF$219,27,FALSE)))</f>
        <v>0</v>
      </c>
      <c r="Y686" s="231">
        <f>IF(ISNA(VLOOKUP($A686,'Spring 2023 PVI'!$B$3:$AF$219,27,FALSE)),0,(VLOOKUP($A686,'Spring 2023 PVI'!$B$3:$AF$219,27,FALSE)))</f>
        <v>0</v>
      </c>
      <c r="Z686" s="231">
        <f>IF(ISNA(VLOOKUP($A686,'Spring 2023 PVI'!$B$3:$AF$219,27,FALSE)),0,(VLOOKUP($A686,'Spring 2023 PVI'!$B$3:$AF$219,27,FALSE)))</f>
        <v>0</v>
      </c>
      <c r="AA686" s="231">
        <f>IF(ISNA(VLOOKUP($A686,'Spring 2023 PVI'!$B$3:$AF$219,28,FALSE)),0,(VLOOKUP($A686,'Spring 2023 PVI'!$B$3:$AF$219,28,FALSE)))</f>
        <v>0</v>
      </c>
      <c r="AB686" s="231">
        <f>IF(ISNA(VLOOKUP($A686,'Spring 2023 PVI'!$B$3:$AF$219,28,FALSE)),0,(VLOOKUP($A686,'Spring 2023 PVI'!$B$3:$AF$219,28,FALSE)))</f>
        <v>0</v>
      </c>
      <c r="AC686" s="231">
        <f>IF(ISNA(VLOOKUP($A686,'Spring 2023 PVI'!$B$3:$AF$219,28,FALSE)),0,(VLOOKUP($A686,'Spring 2023 PVI'!$B$3:$AF$219,28,FALSE)))</f>
        <v>0</v>
      </c>
      <c r="AD686" s="384">
        <f t="shared" si="253"/>
        <v>0</v>
      </c>
      <c r="AE686" s="403">
        <v>30</v>
      </c>
      <c r="AF686" s="403">
        <v>0</v>
      </c>
      <c r="AG686" s="403">
        <v>67</v>
      </c>
      <c r="AH686" s="384">
        <f t="shared" si="260"/>
        <v>695.4</v>
      </c>
      <c r="AI686" s="384">
        <f t="shared" si="261"/>
        <v>0</v>
      </c>
      <c r="AJ686" s="384">
        <f t="shared" si="262"/>
        <v>203.68</v>
      </c>
      <c r="AK686" s="384">
        <f t="shared" si="254"/>
        <v>899.07999999999993</v>
      </c>
      <c r="AL686" s="403">
        <f>IF(ISNA(VLOOKUP($A686,'Spring 2023 PVI'!$B698:$AD698,29,FALSE)),0,(VLOOKUP($A686,'Spring 2023 PVI'!$B698:$AD698,29,FALSE)))</f>
        <v>0</v>
      </c>
      <c r="AM686" s="403">
        <f>IF(ISNA(VLOOKUP($A686,'Spring 2023 PVI'!$B698:$AZ698,30,FALSE)),0,(VLOOKUP($A686,'Spring 2023 PVI'!$B698:$AZ698,30,FALSE)))</f>
        <v>0</v>
      </c>
      <c r="AN686" s="402">
        <f t="shared" si="255"/>
        <v>0</v>
      </c>
      <c r="AO686" s="404">
        <f t="shared" si="256"/>
        <v>0</v>
      </c>
      <c r="AP686" s="384">
        <f t="shared" si="257"/>
        <v>899.07999999999993</v>
      </c>
      <c r="AQ686" s="403"/>
      <c r="AR686" s="403" t="e">
        <f>VLOOKUP($A686,'Data EYFSS Indica'!$C:$AQ,27,0)</f>
        <v>#N/A</v>
      </c>
      <c r="AS686" s="403" t="e">
        <f>VLOOKUP($A686,'Data EYFSS Indica'!$C:$AQ,28,0)</f>
        <v>#N/A</v>
      </c>
      <c r="AT686" s="409" t="e">
        <f t="shared" si="258"/>
        <v>#N/A</v>
      </c>
      <c r="AU686" s="409" t="e">
        <f>(VLOOKUP($A686,'Data EYFSS Indica'!$C:$AQ,24,0))/3.2*AU$3</f>
        <v>#N/A</v>
      </c>
      <c r="AV686" s="413" t="e">
        <f t="shared" si="259"/>
        <v>#N/A</v>
      </c>
      <c r="AW686" s="410" t="e">
        <f t="shared" si="249"/>
        <v>#N/A</v>
      </c>
      <c r="AX686" s="410" t="e">
        <f t="shared" si="250"/>
        <v>#N/A</v>
      </c>
      <c r="AY686" s="410" t="e">
        <f t="shared" si="251"/>
        <v>#N/A</v>
      </c>
      <c r="AZ686" s="642">
        <f>(SUMIF('Spring 2023 School'!B:B,Budget!A686,'Spring 2023 School'!AG:AG)+SUMIF('Summer 2023 School'!B:B,Budget!A686,'Summer 2023 School'!AG:AG)+SUMIF('Autumn 2023 School'!B:B,Budget!A686,'Autumn 2023 School'!AG:AG))</f>
        <v>0</v>
      </c>
      <c r="BA686" s="410">
        <f t="shared" si="252"/>
        <v>0</v>
      </c>
      <c r="BI686">
        <f t="shared" si="263"/>
        <v>450</v>
      </c>
      <c r="BJ686">
        <f t="shared" si="264"/>
        <v>0</v>
      </c>
      <c r="BK686">
        <f t="shared" si="265"/>
        <v>1005</v>
      </c>
    </row>
    <row r="687" spans="1:63" x14ac:dyDescent="0.35">
      <c r="A687" s="231">
        <v>52551</v>
      </c>
      <c r="B687" t="s">
        <v>782</v>
      </c>
      <c r="C687" s="231">
        <f>IF(ISNA(VLOOKUP($A687,'Spring 2023 PVI'!$B$3:$AF$220,6,FALSE)),0,(VLOOKUP($A687,'Spring 2023 PVI'!$B$3:$AF$220,6,FALSE)))</f>
        <v>0</v>
      </c>
      <c r="D687" s="231">
        <f>IF(ISNA(VLOOKUP($A687,'Summer 2023 PVI'!$B$2:$AF$217,6,FALSE)),0,(VLOOKUP($A687,'Summer 2023 PVI'!$B$2:$AF$217,6,FALSE)))</f>
        <v>0</v>
      </c>
      <c r="E687" s="231">
        <f>IF(ISNA(VLOOKUP($A687,'Autumn 2023 PVI'!$B$2:$AH$214,6,FALSE)),0,(VLOOKUP($A687,'Autumn 2023 PVI'!$B$2:$AH$214,6,FALSE)))</f>
        <v>0</v>
      </c>
      <c r="F687" s="231">
        <f>IF(ISNA(VLOOKUP($A687,'Spring 2023 PVI'!$B$3:$AF$219,9,FALSE)),0,(VLOOKUP($A687,'Spring 2023 PVI'!$B$3:$AF$219,8,FALSE)))</f>
        <v>0</v>
      </c>
      <c r="G687" s="231">
        <f>IF(ISNA(VLOOKUP($A687,'Summer 2023 PVI'!$B$2:$AF$216,9,FALSE)),0,(VLOOKUP($A687,'Summer 2023 PVI'!$B$2:$AF$216,8,FALSE)))</f>
        <v>0</v>
      </c>
      <c r="H687" s="231">
        <f>IF(ISNA(VLOOKUP($A687,'Autumn 2023 PVI'!$B$2:$AH$214,9,FALSE)),0,(VLOOKUP($A687,'Autumn 2023 PVI'!$B$2:$AH$214,9,FALSE)))</f>
        <v>0</v>
      </c>
      <c r="I687" s="231">
        <f>IF(ISNA(VLOOKUP($A687,'Spring 2023 PVI'!$B$3:$AF$219,13,FALSE)),0,(VLOOKUP($A687,'Spring 2023 PVI'!$B$3:$AF$219,13,FALSE)))</f>
        <v>0</v>
      </c>
      <c r="J687" s="231">
        <f>IF(ISNA(VLOOKUP($A687,'Summer 2023 PVI'!$B$2:$AF$216,13,FALSE)),0,(VLOOKUP($A687,'Summer 2023 PVI'!$B$2:$AF$216,13,FALSE)))</f>
        <v>0</v>
      </c>
      <c r="K687" s="231">
        <f>IF(ISNA(VLOOKUP($A687,'Autumn 2023 PVI'!$B$2:$AH$214,13,FALSE)),0,(VLOOKUP($A687,'Autumn 2023 PVI'!$B$2:$AH$214,13,FALSE)))</f>
        <v>0</v>
      </c>
      <c r="L687" s="231">
        <f>IF(ISNA(VLOOKUP($A687,'Spring 2023 PVI'!$B$3:$AF$219,16,FALSE)),0,(VLOOKUP($A687,'Spring 2023 PVI'!$B$3:$AF$219,16,FALSE)))</f>
        <v>0</v>
      </c>
      <c r="M687" s="231">
        <f>IF(ISNA(VLOOKUP($A687,'Summer 2023 PVI'!$B$2:$AF$216,16,FALSE)),0,(VLOOKUP($A687,'Summer 2023 PVI'!$B$2:$AF$216,16,FALSE)))</f>
        <v>0</v>
      </c>
      <c r="N687" s="231">
        <f>IF(ISNA(VLOOKUP($A687,'Autumn 2023 PVI'!$B$2:$AH$214,16,FALSE)),0,(VLOOKUP($A687,'Autumn 2023 PVI'!$B$2:$AH$214,16,FALSE)))</f>
        <v>0</v>
      </c>
      <c r="O687" s="231">
        <f>IF(ISNA(VLOOKUP($A687,'Spring 2023 PVI'!$B$3:$AF$219,3,FALSE)),0,(VLOOKUP($A687,'Spring 2023 PVI'!$B$3:$AF$219,3,FALSE)))</f>
        <v>0</v>
      </c>
      <c r="P687" s="231">
        <f>IF(ISNA(VLOOKUP($A687,'Summer 2023 PVI'!$B$3:$AF$216,3,FALSE)),0,(VLOOKUP($A687,'Summer 2023 PVI'!$B$2:$AF$216,3,FALSE)))</f>
        <v>0</v>
      </c>
      <c r="Q687" s="231">
        <f>IF(ISNA(VLOOKUP($A687,'Autumn 2023 PVI'!$B$2:$AF$214,3,FALSE)),0,(VLOOKUP($A687,'Autumn 2023 PVI'!$B$2:$AF$214,3,FALSE)))</f>
        <v>0</v>
      </c>
      <c r="R687" s="231">
        <f>IF(ISNA(VLOOKUP($A687,'Spring 2023 PVI'!$B$3:$AF$219,10,FALSE)),0,(VLOOKUP($A687,'Spring 2023 PVI'!$B$3:$AF$219,10,FALSE)))</f>
        <v>0</v>
      </c>
      <c r="S687" s="231">
        <f>IF(ISNA(VLOOKUP($A687,'Summer 2023 PVI'!$B$2:$AF$216,10,FALSE)),0,(VLOOKUP($A687,'Summer 2023 PVI'!$B$2:$AF$216,10,FALSE)))</f>
        <v>0</v>
      </c>
      <c r="T687" s="231">
        <f>IF(ISNA(VLOOKUP($A687,'Autumn 2023 PVI'!$B$2:$AH$214,10,FALSE)),0,(VLOOKUP($A687,'Autumn 2023 PVI'!$B$2:$AH$214,10,FALSE)))</f>
        <v>0</v>
      </c>
      <c r="U687" s="231">
        <f>IF(ISNA(VLOOKUP($A687,'Spring 2023 PVI'!$B$3:$AF$219,26,FALSE)),0,(VLOOKUP($A687,'Spring 2023 PVI'!$B$3:$AF$219,26,FALSE)))</f>
        <v>0</v>
      </c>
      <c r="V687" s="231">
        <f>IF(ISNA(VLOOKUP($A687,'Spring 2023 PVI'!$B$3:$AF$219,26,FALSE)),0,(VLOOKUP($A687,'Spring 2023 PVI'!$B$3:$AF$219,26,FALSE)))</f>
        <v>0</v>
      </c>
      <c r="W687" s="231">
        <f>IF(ISNA(VLOOKUP($A687,'Spring 2023 PVI'!$B$3:$AF$219,26,FALSE)),0,(VLOOKUP($A687,'Spring 2023 PVI'!$B$3:$AF$219,26,FALSE)))</f>
        <v>0</v>
      </c>
      <c r="X687" s="231">
        <f>IF(ISNA(VLOOKUP($A687,'Spring 2023 PVI'!$B$3:$AF$219,27,FALSE)),0,(VLOOKUP($A687,'Spring 2023 PVI'!$B$3:$AF$219,27,FALSE)))</f>
        <v>0</v>
      </c>
      <c r="Y687" s="231">
        <f>IF(ISNA(VLOOKUP($A687,'Spring 2023 PVI'!$B$3:$AF$219,27,FALSE)),0,(VLOOKUP($A687,'Spring 2023 PVI'!$B$3:$AF$219,27,FALSE)))</f>
        <v>0</v>
      </c>
      <c r="Z687" s="231">
        <f>IF(ISNA(VLOOKUP($A687,'Spring 2023 PVI'!$B$3:$AF$219,27,FALSE)),0,(VLOOKUP($A687,'Spring 2023 PVI'!$B$3:$AF$219,27,FALSE)))</f>
        <v>0</v>
      </c>
      <c r="AA687" s="231">
        <f>IF(ISNA(VLOOKUP($A687,'Spring 2023 PVI'!$B$3:$AF$219,28,FALSE)),0,(VLOOKUP($A687,'Spring 2023 PVI'!$B$3:$AF$219,28,FALSE)))</f>
        <v>0</v>
      </c>
      <c r="AB687" s="231">
        <f>IF(ISNA(VLOOKUP($A687,'Spring 2023 PVI'!$B$3:$AF$219,28,FALSE)),0,(VLOOKUP($A687,'Spring 2023 PVI'!$B$3:$AF$219,28,FALSE)))</f>
        <v>0</v>
      </c>
      <c r="AC687" s="231">
        <f>IF(ISNA(VLOOKUP($A687,'Spring 2023 PVI'!$B$3:$AF$219,28,FALSE)),0,(VLOOKUP($A687,'Spring 2023 PVI'!$B$3:$AF$219,28,FALSE)))</f>
        <v>0</v>
      </c>
      <c r="AD687" s="384">
        <f t="shared" si="253"/>
        <v>0</v>
      </c>
      <c r="AE687" s="403">
        <v>0</v>
      </c>
      <c r="AF687" s="403">
        <v>0</v>
      </c>
      <c r="AG687" s="403">
        <v>15</v>
      </c>
      <c r="AH687" s="384">
        <f t="shared" si="260"/>
        <v>0</v>
      </c>
      <c r="AI687" s="384">
        <f t="shared" si="261"/>
        <v>0</v>
      </c>
      <c r="AJ687" s="384">
        <f t="shared" si="262"/>
        <v>45.6</v>
      </c>
      <c r="AK687" s="384">
        <f t="shared" si="254"/>
        <v>45.6</v>
      </c>
      <c r="AL687" s="403">
        <f>IF(ISNA(VLOOKUP($A687,'Spring 2023 PVI'!$B699:$AD699,29,FALSE)),0,(VLOOKUP($A687,'Spring 2023 PVI'!$B699:$AD699,29,FALSE)))</f>
        <v>0</v>
      </c>
      <c r="AM687" s="403">
        <f>IF(ISNA(VLOOKUP($A687,'Spring 2023 PVI'!$B699:$AZ699,30,FALSE)),0,(VLOOKUP($A687,'Spring 2023 PVI'!$B699:$AZ699,30,FALSE)))</f>
        <v>0</v>
      </c>
      <c r="AN687" s="402">
        <f t="shared" si="255"/>
        <v>0</v>
      </c>
      <c r="AO687" s="404">
        <f t="shared" si="256"/>
        <v>0</v>
      </c>
      <c r="AP687" s="384">
        <f t="shared" si="257"/>
        <v>45.6</v>
      </c>
      <c r="AQ687" s="403"/>
      <c r="AR687" s="403" t="e">
        <f>VLOOKUP($A687,'Data EYFSS Indica'!$C:$AQ,27,0)</f>
        <v>#N/A</v>
      </c>
      <c r="AS687" s="403" t="e">
        <f>VLOOKUP($A687,'Data EYFSS Indica'!$C:$AQ,28,0)</f>
        <v>#N/A</v>
      </c>
      <c r="AT687" s="409" t="e">
        <f t="shared" si="258"/>
        <v>#N/A</v>
      </c>
      <c r="AU687" s="409" t="e">
        <f>(VLOOKUP($A687,'Data EYFSS Indica'!$C:$AQ,24,0))/3.2*AU$3</f>
        <v>#N/A</v>
      </c>
      <c r="AV687" s="413" t="e">
        <f t="shared" si="259"/>
        <v>#N/A</v>
      </c>
      <c r="AW687" s="410" t="e">
        <f t="shared" si="249"/>
        <v>#N/A</v>
      </c>
      <c r="AX687" s="410" t="e">
        <f t="shared" si="250"/>
        <v>#N/A</v>
      </c>
      <c r="AY687" s="410" t="e">
        <f t="shared" si="251"/>
        <v>#N/A</v>
      </c>
      <c r="AZ687" s="642">
        <f>(SUMIF('Spring 2023 School'!B:B,Budget!A687,'Spring 2023 School'!AG:AG)+SUMIF('Summer 2023 School'!B:B,Budget!A687,'Summer 2023 School'!AG:AG)+SUMIF('Autumn 2023 School'!B:B,Budget!A687,'Autumn 2023 School'!AG:AG))</f>
        <v>0</v>
      </c>
      <c r="BA687" s="410">
        <f t="shared" si="252"/>
        <v>0</v>
      </c>
      <c r="BI687">
        <f t="shared" si="263"/>
        <v>0</v>
      </c>
      <c r="BJ687">
        <f t="shared" si="264"/>
        <v>0</v>
      </c>
      <c r="BK687">
        <f t="shared" si="265"/>
        <v>225</v>
      </c>
    </row>
    <row r="688" spans="1:63" x14ac:dyDescent="0.35">
      <c r="A688" s="231">
        <v>52553</v>
      </c>
      <c r="B688" t="s">
        <v>462</v>
      </c>
      <c r="C688" s="231">
        <f>IF(ISNA(VLOOKUP($A688,'Spring 2023 PVI'!$B$3:$AF$220,6,FALSE)),0,(VLOOKUP($A688,'Spring 2023 PVI'!$B$3:$AF$220,6,FALSE)))</f>
        <v>0</v>
      </c>
      <c r="D688" s="231">
        <f>IF(ISNA(VLOOKUP($A688,'Summer 2023 PVI'!$B$2:$AF$217,6,FALSE)),0,(VLOOKUP($A688,'Summer 2023 PVI'!$B$2:$AF$217,6,FALSE)))</f>
        <v>0</v>
      </c>
      <c r="E688" s="231">
        <f>IF(ISNA(VLOOKUP($A688,'Autumn 2023 PVI'!$B$2:$AH$214,6,FALSE)),0,(VLOOKUP($A688,'Autumn 2023 PVI'!$B$2:$AH$214,6,FALSE)))</f>
        <v>0</v>
      </c>
      <c r="F688" s="231">
        <f>IF(ISNA(VLOOKUP($A688,'Spring 2023 PVI'!$B$3:$AF$219,9,FALSE)),0,(VLOOKUP($A688,'Spring 2023 PVI'!$B$3:$AF$219,8,FALSE)))</f>
        <v>0</v>
      </c>
      <c r="G688" s="231">
        <f>IF(ISNA(VLOOKUP($A688,'Summer 2023 PVI'!$B$2:$AF$216,9,FALSE)),0,(VLOOKUP($A688,'Summer 2023 PVI'!$B$2:$AF$216,8,FALSE)))</f>
        <v>0</v>
      </c>
      <c r="H688" s="231">
        <f>IF(ISNA(VLOOKUP($A688,'Autumn 2023 PVI'!$B$2:$AH$214,9,FALSE)),0,(VLOOKUP($A688,'Autumn 2023 PVI'!$B$2:$AH$214,9,FALSE)))</f>
        <v>0</v>
      </c>
      <c r="I688" s="231">
        <f>IF(ISNA(VLOOKUP($A688,'Spring 2023 PVI'!$B$3:$AF$219,13,FALSE)),0,(VLOOKUP($A688,'Spring 2023 PVI'!$B$3:$AF$219,13,FALSE)))</f>
        <v>0</v>
      </c>
      <c r="J688" s="231">
        <f>IF(ISNA(VLOOKUP($A688,'Summer 2023 PVI'!$B$2:$AF$216,13,FALSE)),0,(VLOOKUP($A688,'Summer 2023 PVI'!$B$2:$AF$216,13,FALSE)))</f>
        <v>0</v>
      </c>
      <c r="K688" s="231">
        <f>IF(ISNA(VLOOKUP($A688,'Autumn 2023 PVI'!$B$2:$AH$214,13,FALSE)),0,(VLOOKUP($A688,'Autumn 2023 PVI'!$B$2:$AH$214,13,FALSE)))</f>
        <v>0</v>
      </c>
      <c r="L688" s="231">
        <f>IF(ISNA(VLOOKUP($A688,'Spring 2023 PVI'!$B$3:$AF$219,16,FALSE)),0,(VLOOKUP($A688,'Spring 2023 PVI'!$B$3:$AF$219,16,FALSE)))</f>
        <v>0</v>
      </c>
      <c r="M688" s="231">
        <f>IF(ISNA(VLOOKUP($A688,'Summer 2023 PVI'!$B$2:$AF$216,16,FALSE)),0,(VLOOKUP($A688,'Summer 2023 PVI'!$B$2:$AF$216,16,FALSE)))</f>
        <v>0</v>
      </c>
      <c r="N688" s="231">
        <f>IF(ISNA(VLOOKUP($A688,'Autumn 2023 PVI'!$B$2:$AH$214,16,FALSE)),0,(VLOOKUP($A688,'Autumn 2023 PVI'!$B$2:$AH$214,16,FALSE)))</f>
        <v>0</v>
      </c>
      <c r="O688" s="231">
        <f>IF(ISNA(VLOOKUP($A688,'Spring 2023 PVI'!$B$3:$AF$219,3,FALSE)),0,(VLOOKUP($A688,'Spring 2023 PVI'!$B$3:$AF$219,3,FALSE)))</f>
        <v>0</v>
      </c>
      <c r="P688" s="231">
        <f>IF(ISNA(VLOOKUP($A688,'Summer 2023 PVI'!$B$3:$AF$216,3,FALSE)),0,(VLOOKUP($A688,'Summer 2023 PVI'!$B$2:$AF$216,3,FALSE)))</f>
        <v>0</v>
      </c>
      <c r="Q688" s="231">
        <f>IF(ISNA(VLOOKUP($A688,'Autumn 2023 PVI'!$B$2:$AF$214,3,FALSE)),0,(VLOOKUP($A688,'Autumn 2023 PVI'!$B$2:$AF$214,3,FALSE)))</f>
        <v>0</v>
      </c>
      <c r="R688" s="231">
        <f>IF(ISNA(VLOOKUP($A688,'Spring 2023 PVI'!$B$3:$AF$219,10,FALSE)),0,(VLOOKUP($A688,'Spring 2023 PVI'!$B$3:$AF$219,10,FALSE)))</f>
        <v>0</v>
      </c>
      <c r="S688" s="231">
        <f>IF(ISNA(VLOOKUP($A688,'Summer 2023 PVI'!$B$2:$AF$216,10,FALSE)),0,(VLOOKUP($A688,'Summer 2023 PVI'!$B$2:$AF$216,10,FALSE)))</f>
        <v>0</v>
      </c>
      <c r="T688" s="231">
        <f>IF(ISNA(VLOOKUP($A688,'Autumn 2023 PVI'!$B$2:$AH$214,10,FALSE)),0,(VLOOKUP($A688,'Autumn 2023 PVI'!$B$2:$AH$214,10,FALSE)))</f>
        <v>0</v>
      </c>
      <c r="U688" s="231">
        <f>IF(ISNA(VLOOKUP($A688,'Spring 2023 PVI'!$B$3:$AF$219,26,FALSE)),0,(VLOOKUP($A688,'Spring 2023 PVI'!$B$3:$AF$219,26,FALSE)))</f>
        <v>0</v>
      </c>
      <c r="V688" s="231">
        <f>IF(ISNA(VLOOKUP($A688,'Spring 2023 PVI'!$B$3:$AF$219,26,FALSE)),0,(VLOOKUP($A688,'Spring 2023 PVI'!$B$3:$AF$219,26,FALSE)))</f>
        <v>0</v>
      </c>
      <c r="W688" s="231">
        <f>IF(ISNA(VLOOKUP($A688,'Spring 2023 PVI'!$B$3:$AF$219,26,FALSE)),0,(VLOOKUP($A688,'Spring 2023 PVI'!$B$3:$AF$219,26,FALSE)))</f>
        <v>0</v>
      </c>
      <c r="X688" s="231">
        <f>IF(ISNA(VLOOKUP($A688,'Spring 2023 PVI'!$B$3:$AF$219,27,FALSE)),0,(VLOOKUP($A688,'Spring 2023 PVI'!$B$3:$AF$219,27,FALSE)))</f>
        <v>0</v>
      </c>
      <c r="Y688" s="231">
        <f>IF(ISNA(VLOOKUP($A688,'Spring 2023 PVI'!$B$3:$AF$219,27,FALSE)),0,(VLOOKUP($A688,'Spring 2023 PVI'!$B$3:$AF$219,27,FALSE)))</f>
        <v>0</v>
      </c>
      <c r="Z688" s="231">
        <f>IF(ISNA(VLOOKUP($A688,'Spring 2023 PVI'!$B$3:$AF$219,27,FALSE)),0,(VLOOKUP($A688,'Spring 2023 PVI'!$B$3:$AF$219,27,FALSE)))</f>
        <v>0</v>
      </c>
      <c r="AA688" s="231">
        <f>IF(ISNA(VLOOKUP($A688,'Spring 2023 PVI'!$B$3:$AF$219,28,FALSE)),0,(VLOOKUP($A688,'Spring 2023 PVI'!$B$3:$AF$219,28,FALSE)))</f>
        <v>0</v>
      </c>
      <c r="AB688" s="231">
        <f>IF(ISNA(VLOOKUP($A688,'Spring 2023 PVI'!$B$3:$AF$219,28,FALSE)),0,(VLOOKUP($A688,'Spring 2023 PVI'!$B$3:$AF$219,28,FALSE)))</f>
        <v>0</v>
      </c>
      <c r="AC688" s="231">
        <f>IF(ISNA(VLOOKUP($A688,'Spring 2023 PVI'!$B$3:$AF$219,28,FALSE)),0,(VLOOKUP($A688,'Spring 2023 PVI'!$B$3:$AF$219,28,FALSE)))</f>
        <v>0</v>
      </c>
      <c r="AD688" s="384">
        <f t="shared" si="253"/>
        <v>0</v>
      </c>
      <c r="AE688" s="403">
        <v>0</v>
      </c>
      <c r="AF688" s="403">
        <v>0</v>
      </c>
      <c r="AG688" s="403">
        <v>45</v>
      </c>
      <c r="AH688" s="384">
        <f t="shared" si="260"/>
        <v>0</v>
      </c>
      <c r="AI688" s="384">
        <f t="shared" si="261"/>
        <v>0</v>
      </c>
      <c r="AJ688" s="384">
        <f t="shared" si="262"/>
        <v>136.80000000000001</v>
      </c>
      <c r="AK688" s="384">
        <f t="shared" si="254"/>
        <v>136.80000000000001</v>
      </c>
      <c r="AL688" s="403">
        <f>IF(ISNA(VLOOKUP($A688,'Spring 2023 PVI'!$B700:$AD700,29,FALSE)),0,(VLOOKUP($A688,'Spring 2023 PVI'!$B700:$AD700,29,FALSE)))</f>
        <v>0</v>
      </c>
      <c r="AM688" s="403">
        <f>IF(ISNA(VLOOKUP($A688,'Spring 2023 PVI'!$B700:$AZ700,30,FALSE)),0,(VLOOKUP($A688,'Spring 2023 PVI'!$B700:$AZ700,30,FALSE)))</f>
        <v>0</v>
      </c>
      <c r="AN688" s="402">
        <f t="shared" si="255"/>
        <v>0</v>
      </c>
      <c r="AO688" s="404">
        <f t="shared" si="256"/>
        <v>0</v>
      </c>
      <c r="AP688" s="384">
        <f t="shared" si="257"/>
        <v>136.80000000000001</v>
      </c>
      <c r="AQ688" s="403"/>
      <c r="AR688" s="403" t="e">
        <f>VLOOKUP($A688,'Data EYFSS Indica'!$C:$AQ,27,0)</f>
        <v>#N/A</v>
      </c>
      <c r="AS688" s="403" t="e">
        <f>VLOOKUP($A688,'Data EYFSS Indica'!$C:$AQ,28,0)</f>
        <v>#N/A</v>
      </c>
      <c r="AT688" s="409" t="e">
        <f t="shared" si="258"/>
        <v>#N/A</v>
      </c>
      <c r="AU688" s="409" t="e">
        <f>(VLOOKUP($A688,'Data EYFSS Indica'!$C:$AQ,24,0))/3.2*AU$3</f>
        <v>#N/A</v>
      </c>
      <c r="AV688" s="413" t="e">
        <f t="shared" si="259"/>
        <v>#N/A</v>
      </c>
      <c r="AW688" s="410" t="e">
        <f t="shared" si="249"/>
        <v>#N/A</v>
      </c>
      <c r="AX688" s="410" t="e">
        <f t="shared" si="250"/>
        <v>#N/A</v>
      </c>
      <c r="AY688" s="410" t="e">
        <f t="shared" si="251"/>
        <v>#N/A</v>
      </c>
      <c r="AZ688" s="642">
        <f>(SUMIF('Spring 2023 School'!B:B,Budget!A688,'Spring 2023 School'!AG:AG)+SUMIF('Summer 2023 School'!B:B,Budget!A688,'Summer 2023 School'!AG:AG)+SUMIF('Autumn 2023 School'!B:B,Budget!A688,'Autumn 2023 School'!AG:AG))</f>
        <v>2</v>
      </c>
      <c r="BA688" s="410">
        <f t="shared" si="252"/>
        <v>1820</v>
      </c>
      <c r="BI688">
        <f t="shared" si="263"/>
        <v>0</v>
      </c>
      <c r="BJ688">
        <f t="shared" si="264"/>
        <v>0</v>
      </c>
      <c r="BK688">
        <f t="shared" si="265"/>
        <v>675</v>
      </c>
    </row>
    <row r="689" spans="1:63" x14ac:dyDescent="0.35">
      <c r="A689" s="231">
        <v>52558</v>
      </c>
      <c r="B689" t="s">
        <v>783</v>
      </c>
      <c r="C689" s="231">
        <f>IF(ISNA(VLOOKUP($A689,'Spring 2023 PVI'!$B$3:$AF$220,6,FALSE)),0,(VLOOKUP($A689,'Spring 2023 PVI'!$B$3:$AF$220,6,FALSE)))</f>
        <v>0</v>
      </c>
      <c r="D689" s="231">
        <f>IF(ISNA(VLOOKUP($A689,'Summer 2023 PVI'!$B$2:$AF$217,6,FALSE)),0,(VLOOKUP($A689,'Summer 2023 PVI'!$B$2:$AF$217,6,FALSE)))</f>
        <v>0</v>
      </c>
      <c r="E689" s="231">
        <f>IF(ISNA(VLOOKUP($A689,'Autumn 2023 PVI'!$B$2:$AH$214,6,FALSE)),0,(VLOOKUP($A689,'Autumn 2023 PVI'!$B$2:$AH$214,6,FALSE)))</f>
        <v>0</v>
      </c>
      <c r="F689" s="231">
        <f>IF(ISNA(VLOOKUP($A689,'Spring 2023 PVI'!$B$3:$AF$219,9,FALSE)),0,(VLOOKUP($A689,'Spring 2023 PVI'!$B$3:$AF$219,8,FALSE)))</f>
        <v>0</v>
      </c>
      <c r="G689" s="231">
        <f>IF(ISNA(VLOOKUP($A689,'Summer 2023 PVI'!$B$2:$AF$216,9,FALSE)),0,(VLOOKUP($A689,'Summer 2023 PVI'!$B$2:$AF$216,8,FALSE)))</f>
        <v>0</v>
      </c>
      <c r="H689" s="231">
        <f>IF(ISNA(VLOOKUP($A689,'Autumn 2023 PVI'!$B$2:$AH$214,9,FALSE)),0,(VLOOKUP($A689,'Autumn 2023 PVI'!$B$2:$AH$214,9,FALSE)))</f>
        <v>0</v>
      </c>
      <c r="I689" s="231">
        <f>IF(ISNA(VLOOKUP($A689,'Spring 2023 PVI'!$B$3:$AF$219,13,FALSE)),0,(VLOOKUP($A689,'Spring 2023 PVI'!$B$3:$AF$219,13,FALSE)))</f>
        <v>0</v>
      </c>
      <c r="J689" s="231">
        <f>IF(ISNA(VLOOKUP($A689,'Summer 2023 PVI'!$B$2:$AF$216,13,FALSE)),0,(VLOOKUP($A689,'Summer 2023 PVI'!$B$2:$AF$216,13,FALSE)))</f>
        <v>0</v>
      </c>
      <c r="K689" s="231">
        <f>IF(ISNA(VLOOKUP($A689,'Autumn 2023 PVI'!$B$2:$AH$214,13,FALSE)),0,(VLOOKUP($A689,'Autumn 2023 PVI'!$B$2:$AH$214,13,FALSE)))</f>
        <v>0</v>
      </c>
      <c r="L689" s="231">
        <f>IF(ISNA(VLOOKUP($A689,'Spring 2023 PVI'!$B$3:$AF$219,16,FALSE)),0,(VLOOKUP($A689,'Spring 2023 PVI'!$B$3:$AF$219,16,FALSE)))</f>
        <v>0</v>
      </c>
      <c r="M689" s="231">
        <f>IF(ISNA(VLOOKUP($A689,'Summer 2023 PVI'!$B$2:$AF$216,16,FALSE)),0,(VLOOKUP($A689,'Summer 2023 PVI'!$B$2:$AF$216,16,FALSE)))</f>
        <v>0</v>
      </c>
      <c r="N689" s="231">
        <f>IF(ISNA(VLOOKUP($A689,'Autumn 2023 PVI'!$B$2:$AH$214,16,FALSE)),0,(VLOOKUP($A689,'Autumn 2023 PVI'!$B$2:$AH$214,16,FALSE)))</f>
        <v>0</v>
      </c>
      <c r="O689" s="231">
        <f>IF(ISNA(VLOOKUP($A689,'Spring 2023 PVI'!$B$3:$AF$219,3,FALSE)),0,(VLOOKUP($A689,'Spring 2023 PVI'!$B$3:$AF$219,3,FALSE)))</f>
        <v>0</v>
      </c>
      <c r="P689" s="231">
        <f>IF(ISNA(VLOOKUP($A689,'Summer 2023 PVI'!$B$3:$AF$216,3,FALSE)),0,(VLOOKUP($A689,'Summer 2023 PVI'!$B$2:$AF$216,3,FALSE)))</f>
        <v>0</v>
      </c>
      <c r="Q689" s="231">
        <f>IF(ISNA(VLOOKUP($A689,'Autumn 2023 PVI'!$B$2:$AF$214,3,FALSE)),0,(VLOOKUP($A689,'Autumn 2023 PVI'!$B$2:$AF$214,3,FALSE)))</f>
        <v>0</v>
      </c>
      <c r="R689" s="231">
        <f>IF(ISNA(VLOOKUP($A689,'Spring 2023 PVI'!$B$3:$AF$219,10,FALSE)),0,(VLOOKUP($A689,'Spring 2023 PVI'!$B$3:$AF$219,10,FALSE)))</f>
        <v>0</v>
      </c>
      <c r="S689" s="231">
        <f>IF(ISNA(VLOOKUP($A689,'Summer 2023 PVI'!$B$2:$AF$216,10,FALSE)),0,(VLOOKUP($A689,'Summer 2023 PVI'!$B$2:$AF$216,10,FALSE)))</f>
        <v>0</v>
      </c>
      <c r="T689" s="231">
        <f>IF(ISNA(VLOOKUP($A689,'Autumn 2023 PVI'!$B$2:$AH$214,10,FALSE)),0,(VLOOKUP($A689,'Autumn 2023 PVI'!$B$2:$AH$214,10,FALSE)))</f>
        <v>0</v>
      </c>
      <c r="U689" s="231">
        <f>IF(ISNA(VLOOKUP($A689,'Spring 2023 PVI'!$B$3:$AF$219,26,FALSE)),0,(VLOOKUP($A689,'Spring 2023 PVI'!$B$3:$AF$219,26,FALSE)))</f>
        <v>0</v>
      </c>
      <c r="V689" s="231">
        <f>IF(ISNA(VLOOKUP($A689,'Spring 2023 PVI'!$B$3:$AF$219,26,FALSE)),0,(VLOOKUP($A689,'Spring 2023 PVI'!$B$3:$AF$219,26,FALSE)))</f>
        <v>0</v>
      </c>
      <c r="W689" s="231">
        <f>IF(ISNA(VLOOKUP($A689,'Spring 2023 PVI'!$B$3:$AF$219,26,FALSE)),0,(VLOOKUP($A689,'Spring 2023 PVI'!$B$3:$AF$219,26,FALSE)))</f>
        <v>0</v>
      </c>
      <c r="X689" s="231">
        <f>IF(ISNA(VLOOKUP($A689,'Spring 2023 PVI'!$B$3:$AF$219,27,FALSE)),0,(VLOOKUP($A689,'Spring 2023 PVI'!$B$3:$AF$219,27,FALSE)))</f>
        <v>0</v>
      </c>
      <c r="Y689" s="231">
        <f>IF(ISNA(VLOOKUP($A689,'Spring 2023 PVI'!$B$3:$AF$219,27,FALSE)),0,(VLOOKUP($A689,'Spring 2023 PVI'!$B$3:$AF$219,27,FALSE)))</f>
        <v>0</v>
      </c>
      <c r="Z689" s="231">
        <f>IF(ISNA(VLOOKUP($A689,'Spring 2023 PVI'!$B$3:$AF$219,27,FALSE)),0,(VLOOKUP($A689,'Spring 2023 PVI'!$B$3:$AF$219,27,FALSE)))</f>
        <v>0</v>
      </c>
      <c r="AA689" s="231">
        <f>IF(ISNA(VLOOKUP($A689,'Spring 2023 PVI'!$B$3:$AF$219,28,FALSE)),0,(VLOOKUP($A689,'Spring 2023 PVI'!$B$3:$AF$219,28,FALSE)))</f>
        <v>0</v>
      </c>
      <c r="AB689" s="231">
        <f>IF(ISNA(VLOOKUP($A689,'Spring 2023 PVI'!$B$3:$AF$219,28,FALSE)),0,(VLOOKUP($A689,'Spring 2023 PVI'!$B$3:$AF$219,28,FALSE)))</f>
        <v>0</v>
      </c>
      <c r="AC689" s="231">
        <f>IF(ISNA(VLOOKUP($A689,'Spring 2023 PVI'!$B$3:$AF$219,28,FALSE)),0,(VLOOKUP($A689,'Spring 2023 PVI'!$B$3:$AF$219,28,FALSE)))</f>
        <v>0</v>
      </c>
      <c r="AD689" s="384">
        <f t="shared" si="253"/>
        <v>0</v>
      </c>
      <c r="AE689" s="403">
        <v>0</v>
      </c>
      <c r="AF689" s="403">
        <v>0</v>
      </c>
      <c r="AG689" s="403">
        <v>15</v>
      </c>
      <c r="AH689" s="384">
        <f t="shared" si="260"/>
        <v>0</v>
      </c>
      <c r="AI689" s="384">
        <f t="shared" si="261"/>
        <v>0</v>
      </c>
      <c r="AJ689" s="384">
        <f t="shared" si="262"/>
        <v>45.6</v>
      </c>
      <c r="AK689" s="384">
        <f t="shared" si="254"/>
        <v>45.6</v>
      </c>
      <c r="AL689" s="403">
        <f>IF(ISNA(VLOOKUP($A689,'Spring 2023 PVI'!$B701:$AD701,29,FALSE)),0,(VLOOKUP($A689,'Spring 2023 PVI'!$B701:$AD701,29,FALSE)))</f>
        <v>0</v>
      </c>
      <c r="AM689" s="403">
        <f>IF(ISNA(VLOOKUP($A689,'Spring 2023 PVI'!$B701:$AZ701,30,FALSE)),0,(VLOOKUP($A689,'Spring 2023 PVI'!$B701:$AZ701,30,FALSE)))</f>
        <v>0</v>
      </c>
      <c r="AN689" s="402">
        <f t="shared" si="255"/>
        <v>0</v>
      </c>
      <c r="AO689" s="404">
        <f t="shared" si="256"/>
        <v>0</v>
      </c>
      <c r="AP689" s="384">
        <f t="shared" si="257"/>
        <v>45.6</v>
      </c>
      <c r="AQ689" s="403"/>
      <c r="AR689" s="403" t="e">
        <f>VLOOKUP($A689,'Data EYFSS Indica'!$C:$AQ,27,0)</f>
        <v>#N/A</v>
      </c>
      <c r="AS689" s="403" t="e">
        <f>VLOOKUP($A689,'Data EYFSS Indica'!$C:$AQ,28,0)</f>
        <v>#N/A</v>
      </c>
      <c r="AT689" s="409" t="e">
        <f t="shared" si="258"/>
        <v>#N/A</v>
      </c>
      <c r="AU689" s="409" t="e">
        <f>(VLOOKUP($A689,'Data EYFSS Indica'!$C:$AQ,24,0))/3.2*AU$3</f>
        <v>#N/A</v>
      </c>
      <c r="AV689" s="413" t="e">
        <f t="shared" si="259"/>
        <v>#N/A</v>
      </c>
      <c r="AW689" s="410" t="e">
        <f t="shared" si="249"/>
        <v>#N/A</v>
      </c>
      <c r="AX689" s="410" t="e">
        <f t="shared" si="250"/>
        <v>#N/A</v>
      </c>
      <c r="AY689" s="410" t="e">
        <f t="shared" si="251"/>
        <v>#N/A</v>
      </c>
      <c r="AZ689" s="642">
        <f>(SUMIF('Spring 2023 School'!B:B,Budget!A689,'Spring 2023 School'!AG:AG)+SUMIF('Summer 2023 School'!B:B,Budget!A689,'Summer 2023 School'!AG:AG)+SUMIF('Autumn 2023 School'!B:B,Budget!A689,'Autumn 2023 School'!AG:AG))</f>
        <v>0</v>
      </c>
      <c r="BA689" s="410">
        <f t="shared" si="252"/>
        <v>0</v>
      </c>
      <c r="BI689">
        <f t="shared" si="263"/>
        <v>0</v>
      </c>
      <c r="BJ689">
        <f t="shared" si="264"/>
        <v>0</v>
      </c>
      <c r="BK689">
        <f t="shared" si="265"/>
        <v>225</v>
      </c>
    </row>
    <row r="690" spans="1:63" x14ac:dyDescent="0.35">
      <c r="A690" s="231">
        <v>52562</v>
      </c>
      <c r="B690" t="s">
        <v>784</v>
      </c>
      <c r="C690" s="231">
        <f>IF(ISNA(VLOOKUP($A690,'Spring 2023 PVI'!$B$3:$AF$220,6,FALSE)),0,(VLOOKUP($A690,'Spring 2023 PVI'!$B$3:$AF$220,6,FALSE)))</f>
        <v>0</v>
      </c>
      <c r="D690" s="231">
        <f>IF(ISNA(VLOOKUP($A690,'Summer 2023 PVI'!$B$2:$AF$217,6,FALSE)),0,(VLOOKUP($A690,'Summer 2023 PVI'!$B$2:$AF$217,6,FALSE)))</f>
        <v>0</v>
      </c>
      <c r="E690" s="231">
        <f>IF(ISNA(VLOOKUP($A690,'Autumn 2023 PVI'!$B$2:$AH$214,6,FALSE)),0,(VLOOKUP($A690,'Autumn 2023 PVI'!$B$2:$AH$214,6,FALSE)))</f>
        <v>0</v>
      </c>
      <c r="F690" s="231">
        <f>IF(ISNA(VLOOKUP($A690,'Spring 2023 PVI'!$B$3:$AF$219,9,FALSE)),0,(VLOOKUP($A690,'Spring 2023 PVI'!$B$3:$AF$219,8,FALSE)))</f>
        <v>0</v>
      </c>
      <c r="G690" s="231">
        <f>IF(ISNA(VLOOKUP($A690,'Summer 2023 PVI'!$B$2:$AF$216,9,FALSE)),0,(VLOOKUP($A690,'Summer 2023 PVI'!$B$2:$AF$216,8,FALSE)))</f>
        <v>0</v>
      </c>
      <c r="H690" s="231">
        <f>IF(ISNA(VLOOKUP($A690,'Autumn 2023 PVI'!$B$2:$AH$214,9,FALSE)),0,(VLOOKUP($A690,'Autumn 2023 PVI'!$B$2:$AH$214,9,FALSE)))</f>
        <v>0</v>
      </c>
      <c r="I690" s="231">
        <f>IF(ISNA(VLOOKUP($A690,'Spring 2023 PVI'!$B$3:$AF$219,13,FALSE)),0,(VLOOKUP($A690,'Spring 2023 PVI'!$B$3:$AF$219,13,FALSE)))</f>
        <v>0</v>
      </c>
      <c r="J690" s="231">
        <f>IF(ISNA(VLOOKUP($A690,'Summer 2023 PVI'!$B$2:$AF$216,13,FALSE)),0,(VLOOKUP($A690,'Summer 2023 PVI'!$B$2:$AF$216,13,FALSE)))</f>
        <v>0</v>
      </c>
      <c r="K690" s="231">
        <f>IF(ISNA(VLOOKUP($A690,'Autumn 2023 PVI'!$B$2:$AH$214,13,FALSE)),0,(VLOOKUP($A690,'Autumn 2023 PVI'!$B$2:$AH$214,13,FALSE)))</f>
        <v>0</v>
      </c>
      <c r="L690" s="231">
        <f>IF(ISNA(VLOOKUP($A690,'Spring 2023 PVI'!$B$3:$AF$219,16,FALSE)),0,(VLOOKUP($A690,'Spring 2023 PVI'!$B$3:$AF$219,16,FALSE)))</f>
        <v>0</v>
      </c>
      <c r="M690" s="231">
        <f>IF(ISNA(VLOOKUP($A690,'Summer 2023 PVI'!$B$2:$AF$216,16,FALSE)),0,(VLOOKUP($A690,'Summer 2023 PVI'!$B$2:$AF$216,16,FALSE)))</f>
        <v>0</v>
      </c>
      <c r="N690" s="231">
        <f>IF(ISNA(VLOOKUP($A690,'Autumn 2023 PVI'!$B$2:$AH$214,16,FALSE)),0,(VLOOKUP($A690,'Autumn 2023 PVI'!$B$2:$AH$214,16,FALSE)))</f>
        <v>0</v>
      </c>
      <c r="O690" s="231">
        <f>IF(ISNA(VLOOKUP($A690,'Spring 2023 PVI'!$B$3:$AF$219,3,FALSE)),0,(VLOOKUP($A690,'Spring 2023 PVI'!$B$3:$AF$219,3,FALSE)))</f>
        <v>0</v>
      </c>
      <c r="P690" s="231">
        <f>IF(ISNA(VLOOKUP($A690,'Summer 2023 PVI'!$B$3:$AF$216,3,FALSE)),0,(VLOOKUP($A690,'Summer 2023 PVI'!$B$2:$AF$216,3,FALSE)))</f>
        <v>0</v>
      </c>
      <c r="Q690" s="231">
        <f>IF(ISNA(VLOOKUP($A690,'Autumn 2023 PVI'!$B$2:$AF$214,3,FALSE)),0,(VLOOKUP($A690,'Autumn 2023 PVI'!$B$2:$AF$214,3,FALSE)))</f>
        <v>0</v>
      </c>
      <c r="R690" s="231">
        <f>IF(ISNA(VLOOKUP($A690,'Spring 2023 PVI'!$B$3:$AF$219,10,FALSE)),0,(VLOOKUP($A690,'Spring 2023 PVI'!$B$3:$AF$219,10,FALSE)))</f>
        <v>0</v>
      </c>
      <c r="S690" s="231">
        <f>IF(ISNA(VLOOKUP($A690,'Summer 2023 PVI'!$B$2:$AF$216,10,FALSE)),0,(VLOOKUP($A690,'Summer 2023 PVI'!$B$2:$AF$216,10,FALSE)))</f>
        <v>0</v>
      </c>
      <c r="T690" s="231">
        <f>IF(ISNA(VLOOKUP($A690,'Autumn 2023 PVI'!$B$2:$AH$214,10,FALSE)),0,(VLOOKUP($A690,'Autumn 2023 PVI'!$B$2:$AH$214,10,FALSE)))</f>
        <v>0</v>
      </c>
      <c r="U690" s="231">
        <f>IF(ISNA(VLOOKUP($A690,'Spring 2023 PVI'!$B$3:$AF$219,26,FALSE)),0,(VLOOKUP($A690,'Spring 2023 PVI'!$B$3:$AF$219,26,FALSE)))</f>
        <v>0</v>
      </c>
      <c r="V690" s="231">
        <f>IF(ISNA(VLOOKUP($A690,'Spring 2023 PVI'!$B$3:$AF$219,26,FALSE)),0,(VLOOKUP($A690,'Spring 2023 PVI'!$B$3:$AF$219,26,FALSE)))</f>
        <v>0</v>
      </c>
      <c r="W690" s="231">
        <f>IF(ISNA(VLOOKUP($A690,'Spring 2023 PVI'!$B$3:$AF$219,26,FALSE)),0,(VLOOKUP($A690,'Spring 2023 PVI'!$B$3:$AF$219,26,FALSE)))</f>
        <v>0</v>
      </c>
      <c r="X690" s="231">
        <f>IF(ISNA(VLOOKUP($A690,'Spring 2023 PVI'!$B$3:$AF$219,27,FALSE)),0,(VLOOKUP($A690,'Spring 2023 PVI'!$B$3:$AF$219,27,FALSE)))</f>
        <v>0</v>
      </c>
      <c r="Y690" s="231">
        <f>IF(ISNA(VLOOKUP($A690,'Spring 2023 PVI'!$B$3:$AF$219,27,FALSE)),0,(VLOOKUP($A690,'Spring 2023 PVI'!$B$3:$AF$219,27,FALSE)))</f>
        <v>0</v>
      </c>
      <c r="Z690" s="231">
        <f>IF(ISNA(VLOOKUP($A690,'Spring 2023 PVI'!$B$3:$AF$219,27,FALSE)),0,(VLOOKUP($A690,'Spring 2023 PVI'!$B$3:$AF$219,27,FALSE)))</f>
        <v>0</v>
      </c>
      <c r="AA690" s="231">
        <f>IF(ISNA(VLOOKUP($A690,'Spring 2023 PVI'!$B$3:$AF$219,28,FALSE)),0,(VLOOKUP($A690,'Spring 2023 PVI'!$B$3:$AF$219,28,FALSE)))</f>
        <v>0</v>
      </c>
      <c r="AB690" s="231">
        <f>IF(ISNA(VLOOKUP($A690,'Spring 2023 PVI'!$B$3:$AF$219,28,FALSE)),0,(VLOOKUP($A690,'Spring 2023 PVI'!$B$3:$AF$219,28,FALSE)))</f>
        <v>0</v>
      </c>
      <c r="AC690" s="231">
        <f>IF(ISNA(VLOOKUP($A690,'Spring 2023 PVI'!$B$3:$AF$219,28,FALSE)),0,(VLOOKUP($A690,'Spring 2023 PVI'!$B$3:$AF$219,28,FALSE)))</f>
        <v>0</v>
      </c>
      <c r="AD690" s="384">
        <f t="shared" ref="AD690:AD725" si="266">(I690*13*AD$3)+(J690*13*AD$3)+(K690*12*AD$3)+(L690*13*AD$3)+(M690*13*AD$3)+(N690*12*AD$3)</f>
        <v>0</v>
      </c>
      <c r="AE690" s="403">
        <v>15</v>
      </c>
      <c r="AF690" s="403">
        <v>0</v>
      </c>
      <c r="AG690" s="403">
        <v>45</v>
      </c>
      <c r="AH690" s="384">
        <f t="shared" si="260"/>
        <v>347.7</v>
      </c>
      <c r="AI690" s="384">
        <f t="shared" si="261"/>
        <v>0</v>
      </c>
      <c r="AJ690" s="384">
        <f t="shared" si="262"/>
        <v>136.80000000000001</v>
      </c>
      <c r="AK690" s="384">
        <f t="shared" ref="AK690:AK725" si="267">SUM(AH690:AJ690)</f>
        <v>484.5</v>
      </c>
      <c r="AL690" s="403">
        <f>IF(ISNA(VLOOKUP($A690,'Spring 2023 PVI'!$B702:$AD702,29,FALSE)),0,(VLOOKUP($A690,'Spring 2023 PVI'!$B702:$AD702,29,FALSE)))</f>
        <v>0</v>
      </c>
      <c r="AM690" s="403">
        <f>IF(ISNA(VLOOKUP($A690,'Spring 2023 PVI'!$B702:$AZ702,30,FALSE)),0,(VLOOKUP($A690,'Spring 2023 PVI'!$B702:$AZ702,30,FALSE)))</f>
        <v>0</v>
      </c>
      <c r="AN690" s="402">
        <f t="shared" ref="AN690:AN725" si="268">AL690*AN$3</f>
        <v>0</v>
      </c>
      <c r="AO690" s="404">
        <f t="shared" ref="AO690:AO725" si="269">(R690*13*AO$3)+(S690*13*AO$3)+(T690*12*AO$3)</f>
        <v>0</v>
      </c>
      <c r="AP690" s="384">
        <f t="shared" ref="AP690:AP725" si="270">AD690+AK690+AN690+AO690</f>
        <v>484.5</v>
      </c>
      <c r="AQ690" s="403"/>
      <c r="AR690" s="403" t="e">
        <f>VLOOKUP($A690,'Data EYFSS Indica'!$C:$AQ,27,0)</f>
        <v>#N/A</v>
      </c>
      <c r="AS690" s="403" t="e">
        <f>VLOOKUP($A690,'Data EYFSS Indica'!$C:$AQ,28,0)</f>
        <v>#N/A</v>
      </c>
      <c r="AT690" s="409" t="e">
        <f t="shared" ref="AT690:AT725" si="271">(AQ690*13*15*AT$3)+(AR690*13*15*AT$3)+(AS690*12*15*AT$3)</f>
        <v>#N/A</v>
      </c>
      <c r="AU690" s="409" t="e">
        <f>(VLOOKUP($A690,'Data EYFSS Indica'!$C:$AQ,24,0))/3.2*AU$3</f>
        <v>#N/A</v>
      </c>
      <c r="AV690" s="413" t="e">
        <f t="shared" ref="AV690:AV725" si="272">AP690+AT690+AU690</f>
        <v>#N/A</v>
      </c>
      <c r="AW690" s="410" t="e">
        <f t="shared" si="249"/>
        <v>#N/A</v>
      </c>
      <c r="AX690" s="410" t="e">
        <f t="shared" si="250"/>
        <v>#N/A</v>
      </c>
      <c r="AY690" s="410" t="e">
        <f t="shared" si="251"/>
        <v>#N/A</v>
      </c>
      <c r="AZ690" s="642">
        <f>(SUMIF('Spring 2023 School'!B:B,Budget!A690,'Spring 2023 School'!AG:AG)+SUMIF('Summer 2023 School'!B:B,Budget!A690,'Summer 2023 School'!AG:AG)+SUMIF('Autumn 2023 School'!B:B,Budget!A690,'Autumn 2023 School'!AG:AG))</f>
        <v>0</v>
      </c>
      <c r="BA690" s="410">
        <f t="shared" si="252"/>
        <v>0</v>
      </c>
      <c r="BI690">
        <f t="shared" si="263"/>
        <v>225</v>
      </c>
      <c r="BJ690">
        <f t="shared" si="264"/>
        <v>0</v>
      </c>
      <c r="BK690">
        <f t="shared" si="265"/>
        <v>675</v>
      </c>
    </row>
    <row r="691" spans="1:63" x14ac:dyDescent="0.35">
      <c r="A691" s="231">
        <v>52564</v>
      </c>
      <c r="B691" t="s">
        <v>1226</v>
      </c>
      <c r="C691" s="231">
        <f>IF(ISNA(VLOOKUP($A691,'Spring 2023 PVI'!$B$3:$AF$220,6,FALSE)),0,(VLOOKUP($A691,'Spring 2023 PVI'!$B$3:$AF$220,6,FALSE)))</f>
        <v>0</v>
      </c>
      <c r="D691" s="231">
        <f>IF(ISNA(VLOOKUP($A691,'Summer 2023 PVI'!$B$2:$AF$217,6,FALSE)),0,(VLOOKUP($A691,'Summer 2023 PVI'!$B$2:$AF$217,6,FALSE)))</f>
        <v>0</v>
      </c>
      <c r="E691" s="231">
        <f>IF(ISNA(VLOOKUP($A691,'Autumn 2023 PVI'!$B$2:$AH$214,6,FALSE)),0,(VLOOKUP($A691,'Autumn 2023 PVI'!$B$2:$AH$214,6,FALSE)))</f>
        <v>0</v>
      </c>
      <c r="F691" s="231">
        <f>IF(ISNA(VLOOKUP($A691,'Spring 2023 PVI'!$B$3:$AF$219,9,FALSE)),0,(VLOOKUP($A691,'Spring 2023 PVI'!$B$3:$AF$219,8,FALSE)))</f>
        <v>0</v>
      </c>
      <c r="G691" s="231">
        <f>IF(ISNA(VLOOKUP($A691,'Summer 2023 PVI'!$B$2:$AF$216,9,FALSE)),0,(VLOOKUP($A691,'Summer 2023 PVI'!$B$2:$AF$216,8,FALSE)))</f>
        <v>0</v>
      </c>
      <c r="H691" s="231">
        <f>IF(ISNA(VLOOKUP($A691,'Autumn 2023 PVI'!$B$2:$AH$214,9,FALSE)),0,(VLOOKUP($A691,'Autumn 2023 PVI'!$B$2:$AH$214,9,FALSE)))</f>
        <v>0</v>
      </c>
      <c r="I691" s="231">
        <f>IF(ISNA(VLOOKUP($A691,'Spring 2023 PVI'!$B$3:$AF$219,13,FALSE)),0,(VLOOKUP($A691,'Spring 2023 PVI'!$B$3:$AF$219,13,FALSE)))</f>
        <v>0</v>
      </c>
      <c r="J691" s="231">
        <f>IF(ISNA(VLOOKUP($A691,'Summer 2023 PVI'!$B$2:$AF$216,13,FALSE)),0,(VLOOKUP($A691,'Summer 2023 PVI'!$B$2:$AF$216,13,FALSE)))</f>
        <v>0</v>
      </c>
      <c r="K691" s="231">
        <f>IF(ISNA(VLOOKUP($A691,'Autumn 2023 PVI'!$B$2:$AH$214,13,FALSE)),0,(VLOOKUP($A691,'Autumn 2023 PVI'!$B$2:$AH$214,13,FALSE)))</f>
        <v>0</v>
      </c>
      <c r="L691" s="231">
        <f>IF(ISNA(VLOOKUP($A691,'Spring 2023 PVI'!$B$3:$AF$219,16,FALSE)),0,(VLOOKUP($A691,'Spring 2023 PVI'!$B$3:$AF$219,16,FALSE)))</f>
        <v>0</v>
      </c>
      <c r="M691" s="231">
        <f>IF(ISNA(VLOOKUP($A691,'Summer 2023 PVI'!$B$2:$AF$216,16,FALSE)),0,(VLOOKUP($A691,'Summer 2023 PVI'!$B$2:$AF$216,16,FALSE)))</f>
        <v>0</v>
      </c>
      <c r="N691" s="231">
        <f>IF(ISNA(VLOOKUP($A691,'Autumn 2023 PVI'!$B$2:$AH$214,16,FALSE)),0,(VLOOKUP($A691,'Autumn 2023 PVI'!$B$2:$AH$214,16,FALSE)))</f>
        <v>0</v>
      </c>
      <c r="O691" s="231">
        <f>IF(ISNA(VLOOKUP($A691,'Spring 2023 PVI'!$B$3:$AF$219,3,FALSE)),0,(VLOOKUP($A691,'Spring 2023 PVI'!$B$3:$AF$219,3,FALSE)))</f>
        <v>0</v>
      </c>
      <c r="P691" s="231">
        <f>IF(ISNA(VLOOKUP($A691,'Summer 2023 PVI'!$B$3:$AF$216,3,FALSE)),0,(VLOOKUP($A691,'Summer 2023 PVI'!$B$2:$AF$216,3,FALSE)))</f>
        <v>0</v>
      </c>
      <c r="Q691" s="231">
        <f>IF(ISNA(VLOOKUP($A691,'Autumn 2023 PVI'!$B$2:$AF$214,3,FALSE)),0,(VLOOKUP($A691,'Autumn 2023 PVI'!$B$2:$AF$214,3,FALSE)))</f>
        <v>0</v>
      </c>
      <c r="R691" s="231">
        <f>IF(ISNA(VLOOKUP($A691,'Spring 2023 PVI'!$B$3:$AF$219,10,FALSE)),0,(VLOOKUP($A691,'Spring 2023 PVI'!$B$3:$AF$219,10,FALSE)))</f>
        <v>0</v>
      </c>
      <c r="S691" s="231">
        <f>IF(ISNA(VLOOKUP($A691,'Summer 2023 PVI'!$B$2:$AF$216,10,FALSE)),0,(VLOOKUP($A691,'Summer 2023 PVI'!$B$2:$AF$216,10,FALSE)))</f>
        <v>0</v>
      </c>
      <c r="T691" s="231">
        <f>IF(ISNA(VLOOKUP($A691,'Autumn 2023 PVI'!$B$2:$AH$214,10,FALSE)),0,(VLOOKUP($A691,'Autumn 2023 PVI'!$B$2:$AH$214,10,FALSE)))</f>
        <v>0</v>
      </c>
      <c r="U691" s="231">
        <f>IF(ISNA(VLOOKUP($A691,'Spring 2023 PVI'!$B$3:$AF$219,26,FALSE)),0,(VLOOKUP($A691,'Spring 2023 PVI'!$B$3:$AF$219,26,FALSE)))</f>
        <v>0</v>
      </c>
      <c r="V691" s="231">
        <f>IF(ISNA(VLOOKUP($A691,'Spring 2023 PVI'!$B$3:$AF$219,26,FALSE)),0,(VLOOKUP($A691,'Spring 2023 PVI'!$B$3:$AF$219,26,FALSE)))</f>
        <v>0</v>
      </c>
      <c r="W691" s="231">
        <f>IF(ISNA(VLOOKUP($A691,'Spring 2023 PVI'!$B$3:$AF$219,26,FALSE)),0,(VLOOKUP($A691,'Spring 2023 PVI'!$B$3:$AF$219,26,FALSE)))</f>
        <v>0</v>
      </c>
      <c r="X691" s="231">
        <f>IF(ISNA(VLOOKUP($A691,'Spring 2023 PVI'!$B$3:$AF$219,27,FALSE)),0,(VLOOKUP($A691,'Spring 2023 PVI'!$B$3:$AF$219,27,FALSE)))</f>
        <v>0</v>
      </c>
      <c r="Y691" s="231">
        <f>IF(ISNA(VLOOKUP($A691,'Spring 2023 PVI'!$B$3:$AF$219,27,FALSE)),0,(VLOOKUP($A691,'Spring 2023 PVI'!$B$3:$AF$219,27,FALSE)))</f>
        <v>0</v>
      </c>
      <c r="Z691" s="231">
        <f>IF(ISNA(VLOOKUP($A691,'Spring 2023 PVI'!$B$3:$AF$219,27,FALSE)),0,(VLOOKUP($A691,'Spring 2023 PVI'!$B$3:$AF$219,27,FALSE)))</f>
        <v>0</v>
      </c>
      <c r="AA691" s="231">
        <f>IF(ISNA(VLOOKUP($A691,'Spring 2023 PVI'!$B$3:$AF$219,28,FALSE)),0,(VLOOKUP($A691,'Spring 2023 PVI'!$B$3:$AF$219,28,FALSE)))</f>
        <v>0</v>
      </c>
      <c r="AB691" s="231">
        <f>IF(ISNA(VLOOKUP($A691,'Spring 2023 PVI'!$B$3:$AF$219,28,FALSE)),0,(VLOOKUP($A691,'Spring 2023 PVI'!$B$3:$AF$219,28,FALSE)))</f>
        <v>0</v>
      </c>
      <c r="AC691" s="231">
        <f>IF(ISNA(VLOOKUP($A691,'Spring 2023 PVI'!$B$3:$AF$219,28,FALSE)),0,(VLOOKUP($A691,'Spring 2023 PVI'!$B$3:$AF$219,28,FALSE)))</f>
        <v>0</v>
      </c>
      <c r="AD691" s="384">
        <f t="shared" si="266"/>
        <v>0</v>
      </c>
      <c r="AE691" s="403">
        <v>0</v>
      </c>
      <c r="AF691" s="403">
        <v>15</v>
      </c>
      <c r="AG691" s="403">
        <v>0</v>
      </c>
      <c r="AH691" s="384">
        <f t="shared" si="260"/>
        <v>0</v>
      </c>
      <c r="AI691" s="384">
        <f t="shared" si="261"/>
        <v>165.29999999999998</v>
      </c>
      <c r="AJ691" s="384">
        <f t="shared" si="262"/>
        <v>0</v>
      </c>
      <c r="AK691" s="384">
        <f t="shared" si="267"/>
        <v>165.29999999999998</v>
      </c>
      <c r="AL691" s="403">
        <f>IF(ISNA(VLOOKUP($A691,'Spring 2023 PVI'!$B703:$AD703,29,FALSE)),0,(VLOOKUP($A691,'Spring 2023 PVI'!$B703:$AD703,29,FALSE)))</f>
        <v>0</v>
      </c>
      <c r="AM691" s="403">
        <f>IF(ISNA(VLOOKUP($A691,'Spring 2023 PVI'!$B703:$AZ703,30,FALSE)),0,(VLOOKUP($A691,'Spring 2023 PVI'!$B703:$AZ703,30,FALSE)))</f>
        <v>0</v>
      </c>
      <c r="AN691" s="402">
        <f t="shared" si="268"/>
        <v>0</v>
      </c>
      <c r="AO691" s="404">
        <f t="shared" si="269"/>
        <v>0</v>
      </c>
      <c r="AP691" s="384">
        <f t="shared" si="270"/>
        <v>165.29999999999998</v>
      </c>
      <c r="AQ691" s="403"/>
      <c r="AR691" s="403" t="e">
        <f>VLOOKUP($A691,'Data EYFSS Indica'!$C:$AQ,27,0)</f>
        <v>#N/A</v>
      </c>
      <c r="AS691" s="403" t="e">
        <f>VLOOKUP($A691,'Data EYFSS Indica'!$C:$AQ,28,0)</f>
        <v>#N/A</v>
      </c>
      <c r="AT691" s="409" t="e">
        <f t="shared" si="271"/>
        <v>#N/A</v>
      </c>
      <c r="AU691" s="409" t="e">
        <f>(VLOOKUP($A691,'Data EYFSS Indica'!$C:$AQ,24,0))/3.2*AU$3</f>
        <v>#N/A</v>
      </c>
      <c r="AV691" s="413" t="e">
        <f t="shared" si="272"/>
        <v>#N/A</v>
      </c>
      <c r="AW691" s="410" t="e">
        <f t="shared" si="249"/>
        <v>#N/A</v>
      </c>
      <c r="AX691" s="410" t="e">
        <f t="shared" si="250"/>
        <v>#N/A</v>
      </c>
      <c r="AY691" s="410" t="e">
        <f t="shared" si="251"/>
        <v>#N/A</v>
      </c>
      <c r="AZ691" s="642">
        <f>(SUMIF('Spring 2023 School'!B:B,Budget!A691,'Spring 2023 School'!AG:AG)+SUMIF('Summer 2023 School'!B:B,Budget!A691,'Summer 2023 School'!AG:AG)+SUMIF('Autumn 2023 School'!B:B,Budget!A691,'Autumn 2023 School'!AG:AG))</f>
        <v>0</v>
      </c>
      <c r="BA691" s="410">
        <f t="shared" si="252"/>
        <v>0</v>
      </c>
      <c r="BI691">
        <f t="shared" si="263"/>
        <v>0</v>
      </c>
      <c r="BJ691">
        <f t="shared" si="264"/>
        <v>225</v>
      </c>
      <c r="BK691">
        <f t="shared" si="265"/>
        <v>0</v>
      </c>
    </row>
    <row r="692" spans="1:63" x14ac:dyDescent="0.35">
      <c r="A692" s="231">
        <v>52574</v>
      </c>
      <c r="B692" t="s">
        <v>785</v>
      </c>
      <c r="C692" s="231">
        <f>IF(ISNA(VLOOKUP($A692,'Spring 2023 PVI'!$B$3:$AF$220,6,FALSE)),0,(VLOOKUP($A692,'Spring 2023 PVI'!$B$3:$AF$220,6,FALSE)))</f>
        <v>0</v>
      </c>
      <c r="D692" s="231">
        <f>IF(ISNA(VLOOKUP($A692,'Summer 2023 PVI'!$B$2:$AF$217,6,FALSE)),0,(VLOOKUP($A692,'Summer 2023 PVI'!$B$2:$AF$217,6,FALSE)))</f>
        <v>0</v>
      </c>
      <c r="E692" s="231">
        <f>IF(ISNA(VLOOKUP($A692,'Autumn 2023 PVI'!$B$2:$AH$214,6,FALSE)),0,(VLOOKUP($A692,'Autumn 2023 PVI'!$B$2:$AH$214,6,FALSE)))</f>
        <v>0</v>
      </c>
      <c r="F692" s="231">
        <f>IF(ISNA(VLOOKUP($A692,'Spring 2023 PVI'!$B$3:$AF$219,9,FALSE)),0,(VLOOKUP($A692,'Spring 2023 PVI'!$B$3:$AF$219,8,FALSE)))</f>
        <v>0</v>
      </c>
      <c r="G692" s="231">
        <f>IF(ISNA(VLOOKUP($A692,'Summer 2023 PVI'!$B$2:$AF$216,9,FALSE)),0,(VLOOKUP($A692,'Summer 2023 PVI'!$B$2:$AF$216,8,FALSE)))</f>
        <v>0</v>
      </c>
      <c r="H692" s="231">
        <f>IF(ISNA(VLOOKUP($A692,'Autumn 2023 PVI'!$B$2:$AH$214,9,FALSE)),0,(VLOOKUP($A692,'Autumn 2023 PVI'!$B$2:$AH$214,9,FALSE)))</f>
        <v>0</v>
      </c>
      <c r="I692" s="231">
        <f>IF(ISNA(VLOOKUP($A692,'Spring 2023 PVI'!$B$3:$AF$219,13,FALSE)),0,(VLOOKUP($A692,'Spring 2023 PVI'!$B$3:$AF$219,13,FALSE)))</f>
        <v>0</v>
      </c>
      <c r="J692" s="231">
        <f>IF(ISNA(VLOOKUP($A692,'Summer 2023 PVI'!$B$2:$AF$216,13,FALSE)),0,(VLOOKUP($A692,'Summer 2023 PVI'!$B$2:$AF$216,13,FALSE)))</f>
        <v>0</v>
      </c>
      <c r="K692" s="231">
        <f>IF(ISNA(VLOOKUP($A692,'Autumn 2023 PVI'!$B$2:$AH$214,13,FALSE)),0,(VLOOKUP($A692,'Autumn 2023 PVI'!$B$2:$AH$214,13,FALSE)))</f>
        <v>0</v>
      </c>
      <c r="L692" s="231">
        <f>IF(ISNA(VLOOKUP($A692,'Spring 2023 PVI'!$B$3:$AF$219,16,FALSE)),0,(VLOOKUP($A692,'Spring 2023 PVI'!$B$3:$AF$219,16,FALSE)))</f>
        <v>0</v>
      </c>
      <c r="M692" s="231">
        <f>IF(ISNA(VLOOKUP($A692,'Summer 2023 PVI'!$B$2:$AF$216,16,FALSE)),0,(VLOOKUP($A692,'Summer 2023 PVI'!$B$2:$AF$216,16,FALSE)))</f>
        <v>0</v>
      </c>
      <c r="N692" s="231">
        <f>IF(ISNA(VLOOKUP($A692,'Autumn 2023 PVI'!$B$2:$AH$214,16,FALSE)),0,(VLOOKUP($A692,'Autumn 2023 PVI'!$B$2:$AH$214,16,FALSE)))</f>
        <v>0</v>
      </c>
      <c r="O692" s="231">
        <f>IF(ISNA(VLOOKUP($A692,'Spring 2023 PVI'!$B$3:$AF$219,3,FALSE)),0,(VLOOKUP($A692,'Spring 2023 PVI'!$B$3:$AF$219,3,FALSE)))</f>
        <v>0</v>
      </c>
      <c r="P692" s="231">
        <f>IF(ISNA(VLOOKUP($A692,'Summer 2023 PVI'!$B$3:$AF$216,3,FALSE)),0,(VLOOKUP($A692,'Summer 2023 PVI'!$B$2:$AF$216,3,FALSE)))</f>
        <v>0</v>
      </c>
      <c r="Q692" s="231">
        <f>IF(ISNA(VLOOKUP($A692,'Autumn 2023 PVI'!$B$2:$AF$214,3,FALSE)),0,(VLOOKUP($A692,'Autumn 2023 PVI'!$B$2:$AF$214,3,FALSE)))</f>
        <v>0</v>
      </c>
      <c r="R692" s="231">
        <f>IF(ISNA(VLOOKUP($A692,'Spring 2023 PVI'!$B$3:$AF$219,10,FALSE)),0,(VLOOKUP($A692,'Spring 2023 PVI'!$B$3:$AF$219,10,FALSE)))</f>
        <v>0</v>
      </c>
      <c r="S692" s="231">
        <f>IF(ISNA(VLOOKUP($A692,'Summer 2023 PVI'!$B$2:$AF$216,10,FALSE)),0,(VLOOKUP($A692,'Summer 2023 PVI'!$B$2:$AF$216,10,FALSE)))</f>
        <v>0</v>
      </c>
      <c r="T692" s="231">
        <f>IF(ISNA(VLOOKUP($A692,'Autumn 2023 PVI'!$B$2:$AH$214,10,FALSE)),0,(VLOOKUP($A692,'Autumn 2023 PVI'!$B$2:$AH$214,10,FALSE)))</f>
        <v>0</v>
      </c>
      <c r="U692" s="231">
        <f>IF(ISNA(VLOOKUP($A692,'Spring 2023 PVI'!$B$3:$AF$219,26,FALSE)),0,(VLOOKUP($A692,'Spring 2023 PVI'!$B$3:$AF$219,26,FALSE)))</f>
        <v>0</v>
      </c>
      <c r="V692" s="231">
        <f>IF(ISNA(VLOOKUP($A692,'Spring 2023 PVI'!$B$3:$AF$219,26,FALSE)),0,(VLOOKUP($A692,'Spring 2023 PVI'!$B$3:$AF$219,26,FALSE)))</f>
        <v>0</v>
      </c>
      <c r="W692" s="231">
        <f>IF(ISNA(VLOOKUP($A692,'Spring 2023 PVI'!$B$3:$AF$219,26,FALSE)),0,(VLOOKUP($A692,'Spring 2023 PVI'!$B$3:$AF$219,26,FALSE)))</f>
        <v>0</v>
      </c>
      <c r="X692" s="231">
        <f>IF(ISNA(VLOOKUP($A692,'Spring 2023 PVI'!$B$3:$AF$219,27,FALSE)),0,(VLOOKUP($A692,'Spring 2023 PVI'!$B$3:$AF$219,27,FALSE)))</f>
        <v>0</v>
      </c>
      <c r="Y692" s="231">
        <f>IF(ISNA(VLOOKUP($A692,'Spring 2023 PVI'!$B$3:$AF$219,27,FALSE)),0,(VLOOKUP($A692,'Spring 2023 PVI'!$B$3:$AF$219,27,FALSE)))</f>
        <v>0</v>
      </c>
      <c r="Z692" s="231">
        <f>IF(ISNA(VLOOKUP($A692,'Spring 2023 PVI'!$B$3:$AF$219,27,FALSE)),0,(VLOOKUP($A692,'Spring 2023 PVI'!$B$3:$AF$219,27,FALSE)))</f>
        <v>0</v>
      </c>
      <c r="AA692" s="231">
        <f>IF(ISNA(VLOOKUP($A692,'Spring 2023 PVI'!$B$3:$AF$219,28,FALSE)),0,(VLOOKUP($A692,'Spring 2023 PVI'!$B$3:$AF$219,28,FALSE)))</f>
        <v>0</v>
      </c>
      <c r="AB692" s="231">
        <f>IF(ISNA(VLOOKUP($A692,'Spring 2023 PVI'!$B$3:$AF$219,28,FALSE)),0,(VLOOKUP($A692,'Spring 2023 PVI'!$B$3:$AF$219,28,FALSE)))</f>
        <v>0</v>
      </c>
      <c r="AC692" s="231">
        <f>IF(ISNA(VLOOKUP($A692,'Spring 2023 PVI'!$B$3:$AF$219,28,FALSE)),0,(VLOOKUP($A692,'Spring 2023 PVI'!$B$3:$AF$219,28,FALSE)))</f>
        <v>0</v>
      </c>
      <c r="AD692" s="384">
        <f t="shared" si="266"/>
        <v>0</v>
      </c>
      <c r="AE692" s="403">
        <v>15</v>
      </c>
      <c r="AF692" s="403">
        <v>45</v>
      </c>
      <c r="AG692" s="403">
        <v>75</v>
      </c>
      <c r="AH692" s="384">
        <f t="shared" si="260"/>
        <v>347.7</v>
      </c>
      <c r="AI692" s="384">
        <f t="shared" si="261"/>
        <v>495.9</v>
      </c>
      <c r="AJ692" s="384">
        <f t="shared" si="262"/>
        <v>228</v>
      </c>
      <c r="AK692" s="384">
        <f t="shared" si="267"/>
        <v>1071.5999999999999</v>
      </c>
      <c r="AL692" s="403">
        <f>IF(ISNA(VLOOKUP($A692,'Spring 2023 PVI'!$B704:$AD704,29,FALSE)),0,(VLOOKUP($A692,'Spring 2023 PVI'!$B704:$AD704,29,FALSE)))</f>
        <v>0</v>
      </c>
      <c r="AM692" s="403">
        <f>IF(ISNA(VLOOKUP($A692,'Spring 2023 PVI'!$B704:$AZ704,30,FALSE)),0,(VLOOKUP($A692,'Spring 2023 PVI'!$B704:$AZ704,30,FALSE)))</f>
        <v>0</v>
      </c>
      <c r="AN692" s="402">
        <f t="shared" si="268"/>
        <v>0</v>
      </c>
      <c r="AO692" s="404">
        <f t="shared" si="269"/>
        <v>0</v>
      </c>
      <c r="AP692" s="384">
        <f t="shared" si="270"/>
        <v>1071.5999999999999</v>
      </c>
      <c r="AQ692" s="403"/>
      <c r="AR692" s="403" t="e">
        <f>VLOOKUP($A692,'Data EYFSS Indica'!$C:$AQ,27,0)</f>
        <v>#N/A</v>
      </c>
      <c r="AS692" s="403" t="e">
        <f>VLOOKUP($A692,'Data EYFSS Indica'!$C:$AQ,28,0)</f>
        <v>#N/A</v>
      </c>
      <c r="AT692" s="409" t="e">
        <f t="shared" si="271"/>
        <v>#N/A</v>
      </c>
      <c r="AU692" s="409" t="e">
        <f>(VLOOKUP($A692,'Data EYFSS Indica'!$C:$AQ,24,0))/3.2*AU$3</f>
        <v>#N/A</v>
      </c>
      <c r="AV692" s="413" t="e">
        <f t="shared" si="272"/>
        <v>#N/A</v>
      </c>
      <c r="AW692" s="410" t="e">
        <f t="shared" si="249"/>
        <v>#N/A</v>
      </c>
      <c r="AX692" s="410" t="e">
        <f t="shared" si="250"/>
        <v>#N/A</v>
      </c>
      <c r="AY692" s="410" t="e">
        <f t="shared" si="251"/>
        <v>#N/A</v>
      </c>
      <c r="AZ692" s="642">
        <f>(SUMIF('Spring 2023 School'!B:B,Budget!A692,'Spring 2023 School'!AG:AG)+SUMIF('Summer 2023 School'!B:B,Budget!A692,'Summer 2023 School'!AG:AG)+SUMIF('Autumn 2023 School'!B:B,Budget!A692,'Autumn 2023 School'!AG:AG))</f>
        <v>1</v>
      </c>
      <c r="BA692" s="410">
        <f t="shared" si="252"/>
        <v>910</v>
      </c>
      <c r="BI692">
        <f t="shared" si="263"/>
        <v>225</v>
      </c>
      <c r="BJ692">
        <f t="shared" si="264"/>
        <v>675</v>
      </c>
      <c r="BK692">
        <f t="shared" si="265"/>
        <v>1125</v>
      </c>
    </row>
    <row r="693" spans="1:63" x14ac:dyDescent="0.35">
      <c r="A693" s="231">
        <v>52583</v>
      </c>
      <c r="B693" t="s">
        <v>786</v>
      </c>
      <c r="C693" s="231">
        <f>IF(ISNA(VLOOKUP($A693,'Spring 2023 PVI'!$B$3:$AF$220,6,FALSE)),0,(VLOOKUP($A693,'Spring 2023 PVI'!$B$3:$AF$220,6,FALSE)))</f>
        <v>0</v>
      </c>
      <c r="D693" s="231">
        <f>IF(ISNA(VLOOKUP($A693,'Summer 2023 PVI'!$B$2:$AF$217,6,FALSE)),0,(VLOOKUP($A693,'Summer 2023 PVI'!$B$2:$AF$217,6,FALSE)))</f>
        <v>0</v>
      </c>
      <c r="E693" s="231">
        <f>IF(ISNA(VLOOKUP($A693,'Autumn 2023 PVI'!$B$2:$AH$214,6,FALSE)),0,(VLOOKUP($A693,'Autumn 2023 PVI'!$B$2:$AH$214,6,FALSE)))</f>
        <v>0</v>
      </c>
      <c r="F693" s="231">
        <f>IF(ISNA(VLOOKUP($A693,'Spring 2023 PVI'!$B$3:$AF$219,9,FALSE)),0,(VLOOKUP($A693,'Spring 2023 PVI'!$B$3:$AF$219,8,FALSE)))</f>
        <v>0</v>
      </c>
      <c r="G693" s="231">
        <f>IF(ISNA(VLOOKUP($A693,'Summer 2023 PVI'!$B$2:$AF$216,9,FALSE)),0,(VLOOKUP($A693,'Summer 2023 PVI'!$B$2:$AF$216,8,FALSE)))</f>
        <v>0</v>
      </c>
      <c r="H693" s="231">
        <f>IF(ISNA(VLOOKUP($A693,'Autumn 2023 PVI'!$B$2:$AH$214,9,FALSE)),0,(VLOOKUP($A693,'Autumn 2023 PVI'!$B$2:$AH$214,9,FALSE)))</f>
        <v>0</v>
      </c>
      <c r="I693" s="231">
        <f>IF(ISNA(VLOOKUP($A693,'Spring 2023 PVI'!$B$3:$AF$219,13,FALSE)),0,(VLOOKUP($A693,'Spring 2023 PVI'!$B$3:$AF$219,13,FALSE)))</f>
        <v>0</v>
      </c>
      <c r="J693" s="231">
        <f>IF(ISNA(VLOOKUP($A693,'Summer 2023 PVI'!$B$2:$AF$216,13,FALSE)),0,(VLOOKUP($A693,'Summer 2023 PVI'!$B$2:$AF$216,13,FALSE)))</f>
        <v>0</v>
      </c>
      <c r="K693" s="231">
        <f>IF(ISNA(VLOOKUP($A693,'Autumn 2023 PVI'!$B$2:$AH$214,13,FALSE)),0,(VLOOKUP($A693,'Autumn 2023 PVI'!$B$2:$AH$214,13,FALSE)))</f>
        <v>0</v>
      </c>
      <c r="L693" s="231">
        <f>IF(ISNA(VLOOKUP($A693,'Spring 2023 PVI'!$B$3:$AF$219,16,FALSE)),0,(VLOOKUP($A693,'Spring 2023 PVI'!$B$3:$AF$219,16,FALSE)))</f>
        <v>0</v>
      </c>
      <c r="M693" s="231">
        <f>IF(ISNA(VLOOKUP($A693,'Summer 2023 PVI'!$B$2:$AF$216,16,FALSE)),0,(VLOOKUP($A693,'Summer 2023 PVI'!$B$2:$AF$216,16,FALSE)))</f>
        <v>0</v>
      </c>
      <c r="N693" s="231">
        <f>IF(ISNA(VLOOKUP($A693,'Autumn 2023 PVI'!$B$2:$AH$214,16,FALSE)),0,(VLOOKUP($A693,'Autumn 2023 PVI'!$B$2:$AH$214,16,FALSE)))</f>
        <v>0</v>
      </c>
      <c r="O693" s="231">
        <f>IF(ISNA(VLOOKUP($A693,'Spring 2023 PVI'!$B$3:$AF$219,3,FALSE)),0,(VLOOKUP($A693,'Spring 2023 PVI'!$B$3:$AF$219,3,FALSE)))</f>
        <v>0</v>
      </c>
      <c r="P693" s="231">
        <f>IF(ISNA(VLOOKUP($A693,'Summer 2023 PVI'!$B$3:$AF$216,3,FALSE)),0,(VLOOKUP($A693,'Summer 2023 PVI'!$B$2:$AF$216,3,FALSE)))</f>
        <v>0</v>
      </c>
      <c r="Q693" s="231">
        <f>IF(ISNA(VLOOKUP($A693,'Autumn 2023 PVI'!$B$2:$AF$214,3,FALSE)),0,(VLOOKUP($A693,'Autumn 2023 PVI'!$B$2:$AF$214,3,FALSE)))</f>
        <v>0</v>
      </c>
      <c r="R693" s="231">
        <f>IF(ISNA(VLOOKUP($A693,'Spring 2023 PVI'!$B$3:$AF$219,10,FALSE)),0,(VLOOKUP($A693,'Spring 2023 PVI'!$B$3:$AF$219,10,FALSE)))</f>
        <v>0</v>
      </c>
      <c r="S693" s="231">
        <f>IF(ISNA(VLOOKUP($A693,'Summer 2023 PVI'!$B$2:$AF$216,10,FALSE)),0,(VLOOKUP($A693,'Summer 2023 PVI'!$B$2:$AF$216,10,FALSE)))</f>
        <v>0</v>
      </c>
      <c r="T693" s="231">
        <f>IF(ISNA(VLOOKUP($A693,'Autumn 2023 PVI'!$B$2:$AH$214,10,FALSE)),0,(VLOOKUP($A693,'Autumn 2023 PVI'!$B$2:$AH$214,10,FALSE)))</f>
        <v>0</v>
      </c>
      <c r="U693" s="231">
        <f>IF(ISNA(VLOOKUP($A693,'Spring 2023 PVI'!$B$3:$AF$219,26,FALSE)),0,(VLOOKUP($A693,'Spring 2023 PVI'!$B$3:$AF$219,26,FALSE)))</f>
        <v>0</v>
      </c>
      <c r="V693" s="231">
        <f>IF(ISNA(VLOOKUP($A693,'Spring 2023 PVI'!$B$3:$AF$219,26,FALSE)),0,(VLOOKUP($A693,'Spring 2023 PVI'!$B$3:$AF$219,26,FALSE)))</f>
        <v>0</v>
      </c>
      <c r="W693" s="231">
        <f>IF(ISNA(VLOOKUP($A693,'Spring 2023 PVI'!$B$3:$AF$219,26,FALSE)),0,(VLOOKUP($A693,'Spring 2023 PVI'!$B$3:$AF$219,26,FALSE)))</f>
        <v>0</v>
      </c>
      <c r="X693" s="231">
        <f>IF(ISNA(VLOOKUP($A693,'Spring 2023 PVI'!$B$3:$AF$219,27,FALSE)),0,(VLOOKUP($A693,'Spring 2023 PVI'!$B$3:$AF$219,27,FALSE)))</f>
        <v>0</v>
      </c>
      <c r="Y693" s="231">
        <f>IF(ISNA(VLOOKUP($A693,'Spring 2023 PVI'!$B$3:$AF$219,27,FALSE)),0,(VLOOKUP($A693,'Spring 2023 PVI'!$B$3:$AF$219,27,FALSE)))</f>
        <v>0</v>
      </c>
      <c r="Z693" s="231">
        <f>IF(ISNA(VLOOKUP($A693,'Spring 2023 PVI'!$B$3:$AF$219,27,FALSE)),0,(VLOOKUP($A693,'Spring 2023 PVI'!$B$3:$AF$219,27,FALSE)))</f>
        <v>0</v>
      </c>
      <c r="AA693" s="231">
        <f>IF(ISNA(VLOOKUP($A693,'Spring 2023 PVI'!$B$3:$AF$219,28,FALSE)),0,(VLOOKUP($A693,'Spring 2023 PVI'!$B$3:$AF$219,28,FALSE)))</f>
        <v>0</v>
      </c>
      <c r="AB693" s="231">
        <f>IF(ISNA(VLOOKUP($A693,'Spring 2023 PVI'!$B$3:$AF$219,28,FALSE)),0,(VLOOKUP($A693,'Spring 2023 PVI'!$B$3:$AF$219,28,FALSE)))</f>
        <v>0</v>
      </c>
      <c r="AC693" s="231">
        <f>IF(ISNA(VLOOKUP($A693,'Spring 2023 PVI'!$B$3:$AF$219,28,FALSE)),0,(VLOOKUP($A693,'Spring 2023 PVI'!$B$3:$AF$219,28,FALSE)))</f>
        <v>0</v>
      </c>
      <c r="AD693" s="384">
        <f t="shared" si="266"/>
        <v>0</v>
      </c>
      <c r="AE693" s="403">
        <v>30</v>
      </c>
      <c r="AF693" s="403">
        <v>15</v>
      </c>
      <c r="AG693" s="403">
        <v>15</v>
      </c>
      <c r="AH693" s="384">
        <f t="shared" si="260"/>
        <v>695.4</v>
      </c>
      <c r="AI693" s="384">
        <f t="shared" si="261"/>
        <v>165.29999999999998</v>
      </c>
      <c r="AJ693" s="384">
        <f t="shared" si="262"/>
        <v>45.6</v>
      </c>
      <c r="AK693" s="384">
        <f t="shared" si="267"/>
        <v>906.3</v>
      </c>
      <c r="AL693" s="403">
        <f>IF(ISNA(VLOOKUP($A693,'Spring 2023 PVI'!$B706:$AD706,29,FALSE)),0,(VLOOKUP($A693,'Spring 2023 PVI'!$B706:$AD706,29,FALSE)))</f>
        <v>0</v>
      </c>
      <c r="AM693" s="403">
        <f>IF(ISNA(VLOOKUP($A693,'Spring 2023 PVI'!$B706:$AZ706,30,FALSE)),0,(VLOOKUP($A693,'Spring 2023 PVI'!$B706:$AZ706,30,FALSE)))</f>
        <v>0</v>
      </c>
      <c r="AN693" s="402">
        <f t="shared" si="268"/>
        <v>0</v>
      </c>
      <c r="AO693" s="404">
        <f t="shared" si="269"/>
        <v>0</v>
      </c>
      <c r="AP693" s="384">
        <f t="shared" si="270"/>
        <v>906.3</v>
      </c>
      <c r="AQ693" s="403"/>
      <c r="AR693" s="403" t="e">
        <f>VLOOKUP($A693,'Data EYFSS Indica'!$C:$AQ,27,0)</f>
        <v>#N/A</v>
      </c>
      <c r="AS693" s="403" t="e">
        <f>VLOOKUP($A693,'Data EYFSS Indica'!$C:$AQ,28,0)</f>
        <v>#N/A</v>
      </c>
      <c r="AT693" s="409" t="e">
        <f t="shared" si="271"/>
        <v>#N/A</v>
      </c>
      <c r="AU693" s="409" t="e">
        <f>(VLOOKUP($A693,'Data EYFSS Indica'!$C:$AQ,24,0))/3.2*AU$3</f>
        <v>#N/A</v>
      </c>
      <c r="AV693" s="413" t="e">
        <f t="shared" si="272"/>
        <v>#N/A</v>
      </c>
      <c r="AW693" s="410" t="e">
        <f t="shared" si="249"/>
        <v>#N/A</v>
      </c>
      <c r="AX693" s="410" t="e">
        <f t="shared" si="250"/>
        <v>#N/A</v>
      </c>
      <c r="AY693" s="410" t="e">
        <f t="shared" si="251"/>
        <v>#N/A</v>
      </c>
      <c r="AZ693" s="642">
        <f>(SUMIF('Spring 2023 School'!B:B,Budget!A693,'Spring 2023 School'!AG:AG)+SUMIF('Summer 2023 School'!B:B,Budget!A693,'Summer 2023 School'!AG:AG)+SUMIF('Autumn 2023 School'!B:B,Budget!A693,'Autumn 2023 School'!AG:AG))</f>
        <v>0</v>
      </c>
      <c r="BA693" s="410">
        <f t="shared" si="252"/>
        <v>0</v>
      </c>
      <c r="BI693">
        <f t="shared" si="263"/>
        <v>450</v>
      </c>
      <c r="BJ693">
        <f t="shared" si="264"/>
        <v>225</v>
      </c>
      <c r="BK693">
        <f t="shared" si="265"/>
        <v>225</v>
      </c>
    </row>
    <row r="694" spans="1:63" x14ac:dyDescent="0.35">
      <c r="A694" s="231">
        <v>52589</v>
      </c>
      <c r="B694" t="s">
        <v>787</v>
      </c>
      <c r="C694" s="231">
        <f>IF(ISNA(VLOOKUP($A694,'Spring 2023 PVI'!$B$3:$AF$220,6,FALSE)),0,(VLOOKUP($A694,'Spring 2023 PVI'!$B$3:$AF$220,6,FALSE)))</f>
        <v>0</v>
      </c>
      <c r="D694" s="231">
        <f>IF(ISNA(VLOOKUP($A694,'Summer 2023 PVI'!$B$2:$AF$217,6,FALSE)),0,(VLOOKUP($A694,'Summer 2023 PVI'!$B$2:$AF$217,6,FALSE)))</f>
        <v>0</v>
      </c>
      <c r="E694" s="231">
        <f>IF(ISNA(VLOOKUP($A694,'Autumn 2023 PVI'!$B$2:$AH$214,6,FALSE)),0,(VLOOKUP($A694,'Autumn 2023 PVI'!$B$2:$AH$214,6,FALSE)))</f>
        <v>0</v>
      </c>
      <c r="F694" s="231">
        <f>IF(ISNA(VLOOKUP($A694,'Spring 2023 PVI'!$B$3:$AF$219,9,FALSE)),0,(VLOOKUP($A694,'Spring 2023 PVI'!$B$3:$AF$219,8,FALSE)))</f>
        <v>0</v>
      </c>
      <c r="G694" s="231">
        <f>IF(ISNA(VLOOKUP($A694,'Summer 2023 PVI'!$B$2:$AF$216,9,FALSE)),0,(VLOOKUP($A694,'Summer 2023 PVI'!$B$2:$AF$216,8,FALSE)))</f>
        <v>0</v>
      </c>
      <c r="H694" s="231">
        <f>IF(ISNA(VLOOKUP($A694,'Autumn 2023 PVI'!$B$2:$AH$214,9,FALSE)),0,(VLOOKUP($A694,'Autumn 2023 PVI'!$B$2:$AH$214,9,FALSE)))</f>
        <v>0</v>
      </c>
      <c r="I694" s="231">
        <f>IF(ISNA(VLOOKUP($A694,'Spring 2023 PVI'!$B$3:$AF$219,13,FALSE)),0,(VLOOKUP($A694,'Spring 2023 PVI'!$B$3:$AF$219,13,FALSE)))</f>
        <v>0</v>
      </c>
      <c r="J694" s="231">
        <f>IF(ISNA(VLOOKUP($A694,'Summer 2023 PVI'!$B$2:$AF$216,13,FALSE)),0,(VLOOKUP($A694,'Summer 2023 PVI'!$B$2:$AF$216,13,FALSE)))</f>
        <v>0</v>
      </c>
      <c r="K694" s="231">
        <f>IF(ISNA(VLOOKUP($A694,'Autumn 2023 PVI'!$B$2:$AH$214,13,FALSE)),0,(VLOOKUP($A694,'Autumn 2023 PVI'!$B$2:$AH$214,13,FALSE)))</f>
        <v>0</v>
      </c>
      <c r="L694" s="231">
        <f>IF(ISNA(VLOOKUP($A694,'Spring 2023 PVI'!$B$3:$AF$219,16,FALSE)),0,(VLOOKUP($A694,'Spring 2023 PVI'!$B$3:$AF$219,16,FALSE)))</f>
        <v>0</v>
      </c>
      <c r="M694" s="231">
        <f>IF(ISNA(VLOOKUP($A694,'Summer 2023 PVI'!$B$2:$AF$216,16,FALSE)),0,(VLOOKUP($A694,'Summer 2023 PVI'!$B$2:$AF$216,16,FALSE)))</f>
        <v>0</v>
      </c>
      <c r="N694" s="231">
        <f>IF(ISNA(VLOOKUP($A694,'Autumn 2023 PVI'!$B$2:$AH$214,16,FALSE)),0,(VLOOKUP($A694,'Autumn 2023 PVI'!$B$2:$AH$214,16,FALSE)))</f>
        <v>0</v>
      </c>
      <c r="O694" s="231">
        <f>IF(ISNA(VLOOKUP($A694,'Spring 2023 PVI'!$B$3:$AF$219,3,FALSE)),0,(VLOOKUP($A694,'Spring 2023 PVI'!$B$3:$AF$219,3,FALSE)))</f>
        <v>0</v>
      </c>
      <c r="P694" s="231">
        <f>IF(ISNA(VLOOKUP($A694,'Summer 2023 PVI'!$B$3:$AF$216,3,FALSE)),0,(VLOOKUP($A694,'Summer 2023 PVI'!$B$2:$AF$216,3,FALSE)))</f>
        <v>0</v>
      </c>
      <c r="Q694" s="231">
        <f>IF(ISNA(VLOOKUP($A694,'Autumn 2023 PVI'!$B$2:$AF$214,3,FALSE)),0,(VLOOKUP($A694,'Autumn 2023 PVI'!$B$2:$AF$214,3,FALSE)))</f>
        <v>0</v>
      </c>
      <c r="R694" s="231">
        <f>IF(ISNA(VLOOKUP($A694,'Spring 2023 PVI'!$B$3:$AF$219,10,FALSE)),0,(VLOOKUP($A694,'Spring 2023 PVI'!$B$3:$AF$219,10,FALSE)))</f>
        <v>0</v>
      </c>
      <c r="S694" s="231">
        <f>IF(ISNA(VLOOKUP($A694,'Summer 2023 PVI'!$B$2:$AF$216,10,FALSE)),0,(VLOOKUP($A694,'Summer 2023 PVI'!$B$2:$AF$216,10,FALSE)))</f>
        <v>0</v>
      </c>
      <c r="T694" s="231">
        <f>IF(ISNA(VLOOKUP($A694,'Autumn 2023 PVI'!$B$2:$AH$214,10,FALSE)),0,(VLOOKUP($A694,'Autumn 2023 PVI'!$B$2:$AH$214,10,FALSE)))</f>
        <v>0</v>
      </c>
      <c r="U694" s="231">
        <f>IF(ISNA(VLOOKUP($A694,'Spring 2023 PVI'!$B$3:$AF$219,26,FALSE)),0,(VLOOKUP($A694,'Spring 2023 PVI'!$B$3:$AF$219,26,FALSE)))</f>
        <v>0</v>
      </c>
      <c r="V694" s="231">
        <f>IF(ISNA(VLOOKUP($A694,'Spring 2023 PVI'!$B$3:$AF$219,26,FALSE)),0,(VLOOKUP($A694,'Spring 2023 PVI'!$B$3:$AF$219,26,FALSE)))</f>
        <v>0</v>
      </c>
      <c r="W694" s="231">
        <f>IF(ISNA(VLOOKUP($A694,'Spring 2023 PVI'!$B$3:$AF$219,26,FALSE)),0,(VLOOKUP($A694,'Spring 2023 PVI'!$B$3:$AF$219,26,FALSE)))</f>
        <v>0</v>
      </c>
      <c r="X694" s="231">
        <f>IF(ISNA(VLOOKUP($A694,'Spring 2023 PVI'!$B$3:$AF$219,27,FALSE)),0,(VLOOKUP($A694,'Spring 2023 PVI'!$B$3:$AF$219,27,FALSE)))</f>
        <v>0</v>
      </c>
      <c r="Y694" s="231">
        <f>IF(ISNA(VLOOKUP($A694,'Spring 2023 PVI'!$B$3:$AF$219,27,FALSE)),0,(VLOOKUP($A694,'Spring 2023 PVI'!$B$3:$AF$219,27,FALSE)))</f>
        <v>0</v>
      </c>
      <c r="Z694" s="231">
        <f>IF(ISNA(VLOOKUP($A694,'Spring 2023 PVI'!$B$3:$AF$219,27,FALSE)),0,(VLOOKUP($A694,'Spring 2023 PVI'!$B$3:$AF$219,27,FALSE)))</f>
        <v>0</v>
      </c>
      <c r="AA694" s="231">
        <f>IF(ISNA(VLOOKUP($A694,'Spring 2023 PVI'!$B$3:$AF$219,28,FALSE)),0,(VLOOKUP($A694,'Spring 2023 PVI'!$B$3:$AF$219,28,FALSE)))</f>
        <v>0</v>
      </c>
      <c r="AB694" s="231">
        <f>IF(ISNA(VLOOKUP($A694,'Spring 2023 PVI'!$B$3:$AF$219,28,FALSE)),0,(VLOOKUP($A694,'Spring 2023 PVI'!$B$3:$AF$219,28,FALSE)))</f>
        <v>0</v>
      </c>
      <c r="AC694" s="231">
        <f>IF(ISNA(VLOOKUP($A694,'Spring 2023 PVI'!$B$3:$AF$219,28,FALSE)),0,(VLOOKUP($A694,'Spring 2023 PVI'!$B$3:$AF$219,28,FALSE)))</f>
        <v>0</v>
      </c>
      <c r="AD694" s="384">
        <f t="shared" si="266"/>
        <v>0</v>
      </c>
      <c r="AE694" s="403">
        <v>0</v>
      </c>
      <c r="AF694" s="403">
        <v>90</v>
      </c>
      <c r="AG694" s="403">
        <v>180</v>
      </c>
      <c r="AH694" s="384">
        <f t="shared" si="260"/>
        <v>0</v>
      </c>
      <c r="AI694" s="384">
        <f t="shared" si="261"/>
        <v>991.8</v>
      </c>
      <c r="AJ694" s="384">
        <f t="shared" si="262"/>
        <v>547.20000000000005</v>
      </c>
      <c r="AK694" s="384">
        <f t="shared" si="267"/>
        <v>1539</v>
      </c>
      <c r="AL694" s="403">
        <f>IF(ISNA(VLOOKUP($A694,'Spring 2023 PVI'!$B707:$AD707,29,FALSE)),0,(VLOOKUP($A694,'Spring 2023 PVI'!$B707:$AD707,29,FALSE)))</f>
        <v>0</v>
      </c>
      <c r="AM694" s="403">
        <f>IF(ISNA(VLOOKUP($A694,'Spring 2023 PVI'!$B707:$AZ707,30,FALSE)),0,(VLOOKUP($A694,'Spring 2023 PVI'!$B707:$AZ707,30,FALSE)))</f>
        <v>0</v>
      </c>
      <c r="AN694" s="402">
        <f t="shared" si="268"/>
        <v>0</v>
      </c>
      <c r="AO694" s="404">
        <f t="shared" si="269"/>
        <v>0</v>
      </c>
      <c r="AP694" s="384">
        <f t="shared" si="270"/>
        <v>1539</v>
      </c>
      <c r="AQ694" s="403"/>
      <c r="AR694" s="403" t="e">
        <f>VLOOKUP($A694,'Data EYFSS Indica'!$C:$AQ,27,0)</f>
        <v>#N/A</v>
      </c>
      <c r="AS694" s="403" t="e">
        <f>VLOOKUP($A694,'Data EYFSS Indica'!$C:$AQ,28,0)</f>
        <v>#N/A</v>
      </c>
      <c r="AT694" s="409" t="e">
        <f t="shared" si="271"/>
        <v>#N/A</v>
      </c>
      <c r="AU694" s="409" t="e">
        <f>(VLOOKUP($A694,'Data EYFSS Indica'!$C:$AQ,24,0))/3.2*AU$3</f>
        <v>#N/A</v>
      </c>
      <c r="AV694" s="413" t="e">
        <f t="shared" si="272"/>
        <v>#N/A</v>
      </c>
      <c r="AW694" s="410" t="e">
        <f t="shared" si="249"/>
        <v>#N/A</v>
      </c>
      <c r="AX694" s="410" t="e">
        <f t="shared" si="250"/>
        <v>#N/A</v>
      </c>
      <c r="AY694" s="410" t="e">
        <f t="shared" si="251"/>
        <v>#N/A</v>
      </c>
      <c r="AZ694" s="642">
        <f>(SUMIF('Spring 2023 School'!B:B,Budget!A694,'Spring 2023 School'!AG:AG)+SUMIF('Summer 2023 School'!B:B,Budget!A694,'Summer 2023 School'!AG:AG)+SUMIF('Autumn 2023 School'!B:B,Budget!A694,'Autumn 2023 School'!AG:AG))</f>
        <v>1</v>
      </c>
      <c r="BA694" s="410">
        <f t="shared" si="252"/>
        <v>910</v>
      </c>
      <c r="BI694">
        <f t="shared" si="263"/>
        <v>0</v>
      </c>
      <c r="BJ694">
        <f t="shared" si="264"/>
        <v>1350</v>
      </c>
      <c r="BK694">
        <f t="shared" si="265"/>
        <v>2700</v>
      </c>
    </row>
    <row r="695" spans="1:63" x14ac:dyDescent="0.35">
      <c r="A695" s="231">
        <v>52590</v>
      </c>
      <c r="B695" t="s">
        <v>804</v>
      </c>
      <c r="C695" s="231">
        <f>IF(ISNA(VLOOKUP($A695,'Spring 2023 PVI'!$B$3:$AF$220,6,FALSE)),0,(VLOOKUP($A695,'Spring 2023 PVI'!$B$3:$AF$220,6,FALSE)))</f>
        <v>0</v>
      </c>
      <c r="D695" s="231">
        <f>IF(ISNA(VLOOKUP($A695,'Summer 2023 PVI'!$B$2:$AF$217,6,FALSE)),0,(VLOOKUP($A695,'Summer 2023 PVI'!$B$2:$AF$217,6,FALSE)))</f>
        <v>0</v>
      </c>
      <c r="E695" s="231">
        <f>IF(ISNA(VLOOKUP($A695,'Autumn 2023 PVI'!$B$2:$AH$214,6,FALSE)),0,(VLOOKUP($A695,'Autumn 2023 PVI'!$B$2:$AH$214,6,FALSE)))</f>
        <v>0</v>
      </c>
      <c r="F695" s="231">
        <f>IF(ISNA(VLOOKUP($A695,'Spring 2023 PVI'!$B$3:$AF$219,9,FALSE)),0,(VLOOKUP($A695,'Spring 2023 PVI'!$B$3:$AF$219,8,FALSE)))</f>
        <v>0</v>
      </c>
      <c r="G695" s="231">
        <f>IF(ISNA(VLOOKUP($A695,'Summer 2023 PVI'!$B$2:$AF$216,9,FALSE)),0,(VLOOKUP($A695,'Summer 2023 PVI'!$B$2:$AF$216,8,FALSE)))</f>
        <v>0</v>
      </c>
      <c r="H695" s="231">
        <f>IF(ISNA(VLOOKUP($A695,'Autumn 2023 PVI'!$B$2:$AH$214,9,FALSE)),0,(VLOOKUP($A695,'Autumn 2023 PVI'!$B$2:$AH$214,9,FALSE)))</f>
        <v>0</v>
      </c>
      <c r="I695" s="231">
        <f>IF(ISNA(VLOOKUP($A695,'Spring 2023 PVI'!$B$3:$AF$219,13,FALSE)),0,(VLOOKUP($A695,'Spring 2023 PVI'!$B$3:$AF$219,13,FALSE)))</f>
        <v>0</v>
      </c>
      <c r="J695" s="231">
        <f>IF(ISNA(VLOOKUP($A695,'Summer 2023 PVI'!$B$2:$AF$216,13,FALSE)),0,(VLOOKUP($A695,'Summer 2023 PVI'!$B$2:$AF$216,13,FALSE)))</f>
        <v>0</v>
      </c>
      <c r="K695" s="231">
        <f>IF(ISNA(VLOOKUP($A695,'Autumn 2023 PVI'!$B$2:$AH$214,13,FALSE)),0,(VLOOKUP($A695,'Autumn 2023 PVI'!$B$2:$AH$214,13,FALSE)))</f>
        <v>0</v>
      </c>
      <c r="L695" s="231">
        <f>IF(ISNA(VLOOKUP($A695,'Spring 2023 PVI'!$B$3:$AF$219,16,FALSE)),0,(VLOOKUP($A695,'Spring 2023 PVI'!$B$3:$AF$219,16,FALSE)))</f>
        <v>0</v>
      </c>
      <c r="M695" s="231">
        <f>IF(ISNA(VLOOKUP($A695,'Summer 2023 PVI'!$B$2:$AF$216,16,FALSE)),0,(VLOOKUP($A695,'Summer 2023 PVI'!$B$2:$AF$216,16,FALSE)))</f>
        <v>0</v>
      </c>
      <c r="N695" s="231">
        <f>IF(ISNA(VLOOKUP($A695,'Autumn 2023 PVI'!$B$2:$AH$214,16,FALSE)),0,(VLOOKUP($A695,'Autumn 2023 PVI'!$B$2:$AH$214,16,FALSE)))</f>
        <v>0</v>
      </c>
      <c r="O695" s="231">
        <f>IF(ISNA(VLOOKUP($A695,'Spring 2023 PVI'!$B$3:$AF$219,3,FALSE)),0,(VLOOKUP($A695,'Spring 2023 PVI'!$B$3:$AF$219,3,FALSE)))</f>
        <v>0</v>
      </c>
      <c r="P695" s="231">
        <f>IF(ISNA(VLOOKUP($A695,'Summer 2023 PVI'!$B$3:$AF$216,3,FALSE)),0,(VLOOKUP($A695,'Summer 2023 PVI'!$B$2:$AF$216,3,FALSE)))</f>
        <v>0</v>
      </c>
      <c r="Q695" s="231">
        <f>IF(ISNA(VLOOKUP($A695,'Autumn 2023 PVI'!$B$2:$AF$214,3,FALSE)),0,(VLOOKUP($A695,'Autumn 2023 PVI'!$B$2:$AF$214,3,FALSE)))</f>
        <v>0</v>
      </c>
      <c r="R695" s="231">
        <f>IF(ISNA(VLOOKUP($A695,'Spring 2023 PVI'!$B$3:$AF$219,10,FALSE)),0,(VLOOKUP($A695,'Spring 2023 PVI'!$B$3:$AF$219,10,FALSE)))</f>
        <v>0</v>
      </c>
      <c r="S695" s="231">
        <f>IF(ISNA(VLOOKUP($A695,'Summer 2023 PVI'!$B$2:$AF$216,10,FALSE)),0,(VLOOKUP($A695,'Summer 2023 PVI'!$B$2:$AF$216,10,FALSE)))</f>
        <v>0</v>
      </c>
      <c r="T695" s="231">
        <f>IF(ISNA(VLOOKUP($A695,'Autumn 2023 PVI'!$B$2:$AH$214,10,FALSE)),0,(VLOOKUP($A695,'Autumn 2023 PVI'!$B$2:$AH$214,10,FALSE)))</f>
        <v>0</v>
      </c>
      <c r="U695" s="231">
        <f>IF(ISNA(VLOOKUP($A695,'Spring 2023 PVI'!$B$3:$AF$219,26,FALSE)),0,(VLOOKUP($A695,'Spring 2023 PVI'!$B$3:$AF$219,26,FALSE)))</f>
        <v>0</v>
      </c>
      <c r="V695" s="231">
        <f>IF(ISNA(VLOOKUP($A695,'Spring 2023 PVI'!$B$3:$AF$219,26,FALSE)),0,(VLOOKUP($A695,'Spring 2023 PVI'!$B$3:$AF$219,26,FALSE)))</f>
        <v>0</v>
      </c>
      <c r="W695" s="231">
        <f>IF(ISNA(VLOOKUP($A695,'Spring 2023 PVI'!$B$3:$AF$219,26,FALSE)),0,(VLOOKUP($A695,'Spring 2023 PVI'!$B$3:$AF$219,26,FALSE)))</f>
        <v>0</v>
      </c>
      <c r="X695" s="231">
        <f>IF(ISNA(VLOOKUP($A695,'Spring 2023 PVI'!$B$3:$AF$219,27,FALSE)),0,(VLOOKUP($A695,'Spring 2023 PVI'!$B$3:$AF$219,27,FALSE)))</f>
        <v>0</v>
      </c>
      <c r="Y695" s="231">
        <f>IF(ISNA(VLOOKUP($A695,'Spring 2023 PVI'!$B$3:$AF$219,27,FALSE)),0,(VLOOKUP($A695,'Spring 2023 PVI'!$B$3:$AF$219,27,FALSE)))</f>
        <v>0</v>
      </c>
      <c r="Z695" s="231">
        <f>IF(ISNA(VLOOKUP($A695,'Spring 2023 PVI'!$B$3:$AF$219,27,FALSE)),0,(VLOOKUP($A695,'Spring 2023 PVI'!$B$3:$AF$219,27,FALSE)))</f>
        <v>0</v>
      </c>
      <c r="AA695" s="231">
        <f>IF(ISNA(VLOOKUP($A695,'Spring 2023 PVI'!$B$3:$AF$219,28,FALSE)),0,(VLOOKUP($A695,'Spring 2023 PVI'!$B$3:$AF$219,28,FALSE)))</f>
        <v>0</v>
      </c>
      <c r="AB695" s="231">
        <f>IF(ISNA(VLOOKUP($A695,'Spring 2023 PVI'!$B$3:$AF$219,28,FALSE)),0,(VLOOKUP($A695,'Spring 2023 PVI'!$B$3:$AF$219,28,FALSE)))</f>
        <v>0</v>
      </c>
      <c r="AC695" s="231">
        <f>IF(ISNA(VLOOKUP($A695,'Spring 2023 PVI'!$B$3:$AF$219,28,FALSE)),0,(VLOOKUP($A695,'Spring 2023 PVI'!$B$3:$AF$219,28,FALSE)))</f>
        <v>0</v>
      </c>
      <c r="AD695" s="384">
        <f t="shared" si="266"/>
        <v>0</v>
      </c>
      <c r="AE695" s="403">
        <v>0</v>
      </c>
      <c r="AF695" s="403">
        <v>60</v>
      </c>
      <c r="AG695" s="403">
        <v>0</v>
      </c>
      <c r="AH695" s="384">
        <f t="shared" si="260"/>
        <v>0</v>
      </c>
      <c r="AI695" s="384">
        <f t="shared" si="261"/>
        <v>661.19999999999993</v>
      </c>
      <c r="AJ695" s="384">
        <f t="shared" si="262"/>
        <v>0</v>
      </c>
      <c r="AK695" s="384">
        <f t="shared" si="267"/>
        <v>661.19999999999993</v>
      </c>
      <c r="AL695" s="403">
        <f>IF(ISNA(VLOOKUP($A695,'Spring 2023 PVI'!$B708:$AD708,29,FALSE)),0,(VLOOKUP($A695,'Spring 2023 PVI'!$B708:$AD708,29,FALSE)))</f>
        <v>0</v>
      </c>
      <c r="AM695" s="403">
        <f>IF(ISNA(VLOOKUP($A695,'Spring 2023 PVI'!$B708:$AZ708,30,FALSE)),0,(VLOOKUP($A695,'Spring 2023 PVI'!$B708:$AZ708,30,FALSE)))</f>
        <v>0</v>
      </c>
      <c r="AN695" s="402">
        <f t="shared" si="268"/>
        <v>0</v>
      </c>
      <c r="AO695" s="404">
        <f t="shared" si="269"/>
        <v>0</v>
      </c>
      <c r="AP695" s="384">
        <f t="shared" si="270"/>
        <v>661.19999999999993</v>
      </c>
      <c r="AQ695" s="403"/>
      <c r="AR695" s="403" t="e">
        <f>VLOOKUP($A695,'Data EYFSS Indica'!$C:$AQ,27,0)</f>
        <v>#N/A</v>
      </c>
      <c r="AS695" s="403" t="e">
        <f>VLOOKUP($A695,'Data EYFSS Indica'!$C:$AQ,28,0)</f>
        <v>#N/A</v>
      </c>
      <c r="AT695" s="409" t="e">
        <f t="shared" si="271"/>
        <v>#N/A</v>
      </c>
      <c r="AU695" s="409" t="e">
        <f>(VLOOKUP($A695,'Data EYFSS Indica'!$C:$AQ,24,0))/3.2*AU$3</f>
        <v>#N/A</v>
      </c>
      <c r="AV695" s="413" t="e">
        <f t="shared" si="272"/>
        <v>#N/A</v>
      </c>
      <c r="AW695" s="410" t="e">
        <f t="shared" si="249"/>
        <v>#N/A</v>
      </c>
      <c r="AX695" s="410" t="e">
        <f t="shared" si="250"/>
        <v>#N/A</v>
      </c>
      <c r="AY695" s="410" t="e">
        <f t="shared" si="251"/>
        <v>#N/A</v>
      </c>
      <c r="AZ695" s="642">
        <f>(SUMIF('Spring 2023 School'!B:B,Budget!A695,'Spring 2023 School'!AG:AG)+SUMIF('Summer 2023 School'!B:B,Budget!A695,'Summer 2023 School'!AG:AG)+SUMIF('Autumn 2023 School'!B:B,Budget!A695,'Autumn 2023 School'!AG:AG))</f>
        <v>0</v>
      </c>
      <c r="BA695" s="410">
        <f t="shared" si="252"/>
        <v>0</v>
      </c>
      <c r="BI695">
        <f t="shared" si="263"/>
        <v>0</v>
      </c>
      <c r="BJ695">
        <f t="shared" si="264"/>
        <v>900</v>
      </c>
      <c r="BK695">
        <f t="shared" si="265"/>
        <v>0</v>
      </c>
    </row>
    <row r="696" spans="1:63" x14ac:dyDescent="0.35">
      <c r="A696" s="424">
        <v>52605</v>
      </c>
      <c r="B696" s="424" t="s">
        <v>1277</v>
      </c>
      <c r="C696" s="231">
        <f>IF(ISNA(VLOOKUP($A696,'Spring 2023 PVI'!$B$3:$AF$220,6,FALSE)),0,(VLOOKUP($A696,'Spring 2023 PVI'!$B$3:$AF$220,6,FALSE)))</f>
        <v>0</v>
      </c>
      <c r="D696" s="231">
        <f>IF(ISNA(VLOOKUP($A696,'Summer 2023 PVI'!$B$2:$AF$217,6,FALSE)),0,(VLOOKUP($A696,'Summer 2023 PVI'!$B$2:$AF$217,6,FALSE)))</f>
        <v>0</v>
      </c>
      <c r="E696" s="231">
        <f>IF(ISNA(VLOOKUP($A696,'Autumn 2023 PVI'!$B$2:$AH$214,6,FALSE)),0,(VLOOKUP($A696,'Autumn 2023 PVI'!$B$2:$AH$214,6,FALSE)))</f>
        <v>0</v>
      </c>
      <c r="F696" s="231">
        <f>IF(ISNA(VLOOKUP($A696,'Spring 2023 PVI'!$B$3:$AF$219,9,FALSE)),0,(VLOOKUP($A696,'Spring 2023 PVI'!$B$3:$AF$219,8,FALSE)))</f>
        <v>0</v>
      </c>
      <c r="G696" s="231">
        <f>IF(ISNA(VLOOKUP($A696,'Summer 2023 PVI'!$B$2:$AF$216,9,FALSE)),0,(VLOOKUP($A696,'Summer 2023 PVI'!$B$2:$AF$216,8,FALSE)))</f>
        <v>0</v>
      </c>
      <c r="H696" s="231">
        <f>IF(ISNA(VLOOKUP($A696,'Autumn 2023 PVI'!$B$2:$AH$214,9,FALSE)),0,(VLOOKUP($A696,'Autumn 2023 PVI'!$B$2:$AH$214,9,FALSE)))</f>
        <v>0</v>
      </c>
      <c r="I696" s="231">
        <f>IF(ISNA(VLOOKUP($A696,'Spring 2023 PVI'!$B$3:$AF$219,13,FALSE)),0,(VLOOKUP($A696,'Spring 2023 PVI'!$B$3:$AF$219,13,FALSE)))</f>
        <v>0</v>
      </c>
      <c r="J696" s="231">
        <f>IF(ISNA(VLOOKUP($A696,'Summer 2023 PVI'!$B$2:$AF$216,13,FALSE)),0,(VLOOKUP($A696,'Summer 2023 PVI'!$B$2:$AF$216,13,FALSE)))</f>
        <v>0</v>
      </c>
      <c r="K696" s="231">
        <f>IF(ISNA(VLOOKUP($A696,'Autumn 2023 PVI'!$B$2:$AH$214,13,FALSE)),0,(VLOOKUP($A696,'Autumn 2023 PVI'!$B$2:$AH$214,13,FALSE)))</f>
        <v>0</v>
      </c>
      <c r="L696" s="231">
        <f>IF(ISNA(VLOOKUP($A696,'Spring 2023 PVI'!$B$3:$AF$219,16,FALSE)),0,(VLOOKUP($A696,'Spring 2023 PVI'!$B$3:$AF$219,16,FALSE)))</f>
        <v>0</v>
      </c>
      <c r="M696" s="231">
        <f>IF(ISNA(VLOOKUP($A696,'Summer 2023 PVI'!$B$2:$AF$216,16,FALSE)),0,(VLOOKUP($A696,'Summer 2023 PVI'!$B$2:$AF$216,16,FALSE)))</f>
        <v>0</v>
      </c>
      <c r="N696" s="231">
        <f>IF(ISNA(VLOOKUP($A696,'Autumn 2023 PVI'!$B$2:$AH$214,16,FALSE)),0,(VLOOKUP($A696,'Autumn 2023 PVI'!$B$2:$AH$214,16,FALSE)))</f>
        <v>0</v>
      </c>
      <c r="O696" s="231">
        <f>IF(ISNA(VLOOKUP($A696,'Spring 2023 PVI'!$B$3:$AF$219,3,FALSE)),0,(VLOOKUP($A696,'Spring 2023 PVI'!$B$3:$AF$219,3,FALSE)))</f>
        <v>0</v>
      </c>
      <c r="P696" s="231">
        <f>IF(ISNA(VLOOKUP($A696,'Summer 2023 PVI'!$B$3:$AF$216,3,FALSE)),0,(VLOOKUP($A696,'Summer 2023 PVI'!$B$2:$AF$216,3,FALSE)))</f>
        <v>0</v>
      </c>
      <c r="Q696" s="231">
        <f>IF(ISNA(VLOOKUP($A696,'Autumn 2023 PVI'!$B$2:$AF$214,3,FALSE)),0,(VLOOKUP($A696,'Autumn 2023 PVI'!$B$2:$AF$214,3,FALSE)))</f>
        <v>0</v>
      </c>
      <c r="R696" s="231">
        <f>IF(ISNA(VLOOKUP($A696,'Spring 2023 PVI'!$B$3:$AF$219,10,FALSE)),0,(VLOOKUP($A696,'Spring 2023 PVI'!$B$3:$AF$219,10,FALSE)))</f>
        <v>0</v>
      </c>
      <c r="S696" s="231">
        <f>IF(ISNA(VLOOKUP($A696,'Summer 2023 PVI'!$B$2:$AF$216,10,FALSE)),0,(VLOOKUP($A696,'Summer 2023 PVI'!$B$2:$AF$216,10,FALSE)))</f>
        <v>0</v>
      </c>
      <c r="T696" s="231">
        <f>IF(ISNA(VLOOKUP($A696,'Autumn 2023 PVI'!$B$2:$AH$214,10,FALSE)),0,(VLOOKUP($A696,'Autumn 2023 PVI'!$B$2:$AH$214,10,FALSE)))</f>
        <v>0</v>
      </c>
      <c r="U696" s="231">
        <f>IF(ISNA(VLOOKUP($A696,'Spring 2023 PVI'!$B$3:$AF$219,26,FALSE)),0,(VLOOKUP($A696,'Spring 2023 PVI'!$B$3:$AF$219,26,FALSE)))</f>
        <v>0</v>
      </c>
      <c r="V696" s="231">
        <f>IF(ISNA(VLOOKUP($A696,'Spring 2023 PVI'!$B$3:$AF$219,26,FALSE)),0,(VLOOKUP($A696,'Spring 2023 PVI'!$B$3:$AF$219,26,FALSE)))</f>
        <v>0</v>
      </c>
      <c r="W696" s="231">
        <f>IF(ISNA(VLOOKUP($A696,'Spring 2023 PVI'!$B$3:$AF$219,26,FALSE)),0,(VLOOKUP($A696,'Spring 2023 PVI'!$B$3:$AF$219,26,FALSE)))</f>
        <v>0</v>
      </c>
      <c r="X696" s="231">
        <f>IF(ISNA(VLOOKUP($A696,'Spring 2023 PVI'!$B$3:$AF$219,27,FALSE)),0,(VLOOKUP($A696,'Spring 2023 PVI'!$B$3:$AF$219,27,FALSE)))</f>
        <v>0</v>
      </c>
      <c r="Y696" s="231">
        <f>IF(ISNA(VLOOKUP($A696,'Spring 2023 PVI'!$B$3:$AF$219,27,FALSE)),0,(VLOOKUP($A696,'Spring 2023 PVI'!$B$3:$AF$219,27,FALSE)))</f>
        <v>0</v>
      </c>
      <c r="Z696" s="231">
        <f>IF(ISNA(VLOOKUP($A696,'Spring 2023 PVI'!$B$3:$AF$219,27,FALSE)),0,(VLOOKUP($A696,'Spring 2023 PVI'!$B$3:$AF$219,27,FALSE)))</f>
        <v>0</v>
      </c>
      <c r="AA696" s="231">
        <f>IF(ISNA(VLOOKUP($A696,'Spring 2023 PVI'!$B$3:$AF$219,28,FALSE)),0,(VLOOKUP($A696,'Spring 2023 PVI'!$B$3:$AF$219,28,FALSE)))</f>
        <v>0</v>
      </c>
      <c r="AB696" s="231">
        <f>IF(ISNA(VLOOKUP($A696,'Spring 2023 PVI'!$B$3:$AF$219,28,FALSE)),0,(VLOOKUP($A696,'Spring 2023 PVI'!$B$3:$AF$219,28,FALSE)))</f>
        <v>0</v>
      </c>
      <c r="AC696" s="231">
        <f>IF(ISNA(VLOOKUP($A696,'Spring 2023 PVI'!$B$3:$AF$219,28,FALSE)),0,(VLOOKUP($A696,'Spring 2023 PVI'!$B$3:$AF$219,28,FALSE)))</f>
        <v>0</v>
      </c>
      <c r="AD696" s="384">
        <f t="shared" si="266"/>
        <v>0</v>
      </c>
      <c r="AE696" s="403">
        <v>0</v>
      </c>
      <c r="AF696" s="403">
        <v>0</v>
      </c>
      <c r="AG696" s="403">
        <v>0</v>
      </c>
      <c r="AH696" s="384">
        <f t="shared" si="260"/>
        <v>0</v>
      </c>
      <c r="AI696" s="384">
        <f t="shared" si="261"/>
        <v>0</v>
      </c>
      <c r="AJ696" s="384">
        <f t="shared" si="262"/>
        <v>0</v>
      </c>
      <c r="AK696" s="384">
        <f t="shared" si="267"/>
        <v>0</v>
      </c>
      <c r="AL696" s="403">
        <f>IF(ISNA(VLOOKUP($A696,'Spring 2023 PVI'!$B709:$AD709,29,FALSE)),0,(VLOOKUP($A696,'Spring 2023 PVI'!$B709:$AD709,29,FALSE)))</f>
        <v>0</v>
      </c>
      <c r="AM696" s="403">
        <f>IF(ISNA(VLOOKUP($A696,'Spring 2023 PVI'!$B709:$AZ709,30,FALSE)),0,(VLOOKUP($A696,'Spring 2023 PVI'!$B709:$AZ709,30,FALSE)))</f>
        <v>0</v>
      </c>
      <c r="AN696" s="402">
        <f t="shared" si="268"/>
        <v>0</v>
      </c>
      <c r="AO696" s="404">
        <f t="shared" si="269"/>
        <v>0</v>
      </c>
      <c r="AP696" s="384">
        <f t="shared" si="270"/>
        <v>0</v>
      </c>
      <c r="AQ696" s="403"/>
      <c r="AR696" s="403" t="e">
        <f>VLOOKUP($A696,'Data EYFSS Indica'!$C:$AQ,27,0)</f>
        <v>#N/A</v>
      </c>
      <c r="AS696" s="403" t="e">
        <f>VLOOKUP($A696,'Data EYFSS Indica'!$C:$AQ,28,0)</f>
        <v>#N/A</v>
      </c>
      <c r="AT696" s="409" t="e">
        <f t="shared" si="271"/>
        <v>#N/A</v>
      </c>
      <c r="AU696" s="409" t="e">
        <f>(VLOOKUP($A696,'Data EYFSS Indica'!$C:$AQ,24,0))/3.2*AU$3</f>
        <v>#N/A</v>
      </c>
      <c r="AV696" s="413" t="e">
        <f t="shared" si="272"/>
        <v>#N/A</v>
      </c>
      <c r="AW696" s="410" t="e">
        <f t="shared" si="249"/>
        <v>#N/A</v>
      </c>
      <c r="AX696" s="410" t="e">
        <f t="shared" si="250"/>
        <v>#N/A</v>
      </c>
      <c r="AY696" s="410" t="e">
        <f t="shared" si="251"/>
        <v>#N/A</v>
      </c>
      <c r="AZ696" s="642">
        <f>(SUMIF('Spring 2023 School'!B:B,Budget!A696,'Spring 2023 School'!AG:AG)+SUMIF('Summer 2023 School'!B:B,Budget!A696,'Summer 2023 School'!AG:AG)+SUMIF('Autumn 2023 School'!B:B,Budget!A696,'Autumn 2023 School'!AG:AG))</f>
        <v>0</v>
      </c>
      <c r="BA696" s="410">
        <f t="shared" si="252"/>
        <v>0</v>
      </c>
      <c r="BI696">
        <f t="shared" si="263"/>
        <v>0</v>
      </c>
      <c r="BJ696">
        <f t="shared" si="264"/>
        <v>0</v>
      </c>
      <c r="BK696">
        <f t="shared" si="265"/>
        <v>0</v>
      </c>
    </row>
    <row r="697" spans="1:63" x14ac:dyDescent="0.35">
      <c r="A697" s="231">
        <v>52607</v>
      </c>
      <c r="B697" t="s">
        <v>788</v>
      </c>
      <c r="C697" s="231">
        <f>IF(ISNA(VLOOKUP($A697,'Spring 2023 PVI'!$B$3:$AF$220,6,FALSE)),0,(VLOOKUP($A697,'Spring 2023 PVI'!$B$3:$AF$220,6,FALSE)))</f>
        <v>0</v>
      </c>
      <c r="D697" s="231">
        <f>IF(ISNA(VLOOKUP($A697,'Summer 2023 PVI'!$B$2:$AF$217,6,FALSE)),0,(VLOOKUP($A697,'Summer 2023 PVI'!$B$2:$AF$217,6,FALSE)))</f>
        <v>0</v>
      </c>
      <c r="E697" s="231">
        <f>IF(ISNA(VLOOKUP($A697,'Autumn 2023 PVI'!$B$2:$AH$214,6,FALSE)),0,(VLOOKUP($A697,'Autumn 2023 PVI'!$B$2:$AH$214,6,FALSE)))</f>
        <v>0</v>
      </c>
      <c r="F697" s="231">
        <f>IF(ISNA(VLOOKUP($A697,'Spring 2023 PVI'!$B$3:$AF$219,9,FALSE)),0,(VLOOKUP($A697,'Spring 2023 PVI'!$B$3:$AF$219,8,FALSE)))</f>
        <v>0</v>
      </c>
      <c r="G697" s="231">
        <f>IF(ISNA(VLOOKUP($A697,'Summer 2023 PVI'!$B$2:$AF$216,9,FALSE)),0,(VLOOKUP($A697,'Summer 2023 PVI'!$B$2:$AF$216,8,FALSE)))</f>
        <v>0</v>
      </c>
      <c r="H697" s="231">
        <f>IF(ISNA(VLOOKUP($A697,'Autumn 2023 PVI'!$B$2:$AH$214,9,FALSE)),0,(VLOOKUP($A697,'Autumn 2023 PVI'!$B$2:$AH$214,9,FALSE)))</f>
        <v>0</v>
      </c>
      <c r="I697" s="231">
        <f>IF(ISNA(VLOOKUP($A697,'Spring 2023 PVI'!$B$3:$AF$219,13,FALSE)),0,(VLOOKUP($A697,'Spring 2023 PVI'!$B$3:$AF$219,13,FALSE)))</f>
        <v>0</v>
      </c>
      <c r="J697" s="231">
        <f>IF(ISNA(VLOOKUP($A697,'Summer 2023 PVI'!$B$2:$AF$216,13,FALSE)),0,(VLOOKUP($A697,'Summer 2023 PVI'!$B$2:$AF$216,13,FALSE)))</f>
        <v>0</v>
      </c>
      <c r="K697" s="231">
        <f>IF(ISNA(VLOOKUP($A697,'Autumn 2023 PVI'!$B$2:$AH$214,13,FALSE)),0,(VLOOKUP($A697,'Autumn 2023 PVI'!$B$2:$AH$214,13,FALSE)))</f>
        <v>0</v>
      </c>
      <c r="L697" s="231">
        <f>IF(ISNA(VLOOKUP($A697,'Spring 2023 PVI'!$B$3:$AF$219,16,FALSE)),0,(VLOOKUP($A697,'Spring 2023 PVI'!$B$3:$AF$219,16,FALSE)))</f>
        <v>0</v>
      </c>
      <c r="M697" s="231">
        <f>IF(ISNA(VLOOKUP($A697,'Summer 2023 PVI'!$B$2:$AF$216,16,FALSE)),0,(VLOOKUP($A697,'Summer 2023 PVI'!$B$2:$AF$216,16,FALSE)))</f>
        <v>0</v>
      </c>
      <c r="N697" s="231">
        <f>IF(ISNA(VLOOKUP($A697,'Autumn 2023 PVI'!$B$2:$AH$214,16,FALSE)),0,(VLOOKUP($A697,'Autumn 2023 PVI'!$B$2:$AH$214,16,FALSE)))</f>
        <v>0</v>
      </c>
      <c r="O697" s="231">
        <f>IF(ISNA(VLOOKUP($A697,'Spring 2023 PVI'!$B$3:$AF$219,3,FALSE)),0,(VLOOKUP($A697,'Spring 2023 PVI'!$B$3:$AF$219,3,FALSE)))</f>
        <v>0</v>
      </c>
      <c r="P697" s="231">
        <f>IF(ISNA(VLOOKUP($A697,'Summer 2023 PVI'!$B$3:$AF$216,3,FALSE)),0,(VLOOKUP($A697,'Summer 2023 PVI'!$B$2:$AF$216,3,FALSE)))</f>
        <v>0</v>
      </c>
      <c r="Q697" s="231">
        <f>IF(ISNA(VLOOKUP($A697,'Autumn 2023 PVI'!$B$2:$AF$214,3,FALSE)),0,(VLOOKUP($A697,'Autumn 2023 PVI'!$B$2:$AF$214,3,FALSE)))</f>
        <v>0</v>
      </c>
      <c r="R697" s="231">
        <f>IF(ISNA(VLOOKUP($A697,'Spring 2023 PVI'!$B$3:$AF$219,10,FALSE)),0,(VLOOKUP($A697,'Spring 2023 PVI'!$B$3:$AF$219,10,FALSE)))</f>
        <v>0</v>
      </c>
      <c r="S697" s="231">
        <f>IF(ISNA(VLOOKUP($A697,'Summer 2023 PVI'!$B$2:$AF$216,10,FALSE)),0,(VLOOKUP($A697,'Summer 2023 PVI'!$B$2:$AF$216,10,FALSE)))</f>
        <v>0</v>
      </c>
      <c r="T697" s="231">
        <f>IF(ISNA(VLOOKUP($A697,'Autumn 2023 PVI'!$B$2:$AH$214,10,FALSE)),0,(VLOOKUP($A697,'Autumn 2023 PVI'!$B$2:$AH$214,10,FALSE)))</f>
        <v>0</v>
      </c>
      <c r="U697" s="231">
        <f>IF(ISNA(VLOOKUP($A697,'Spring 2023 PVI'!$B$3:$AF$219,26,FALSE)),0,(VLOOKUP($A697,'Spring 2023 PVI'!$B$3:$AF$219,26,FALSE)))</f>
        <v>0</v>
      </c>
      <c r="V697" s="231">
        <f>IF(ISNA(VLOOKUP($A697,'Spring 2023 PVI'!$B$3:$AF$219,26,FALSE)),0,(VLOOKUP($A697,'Spring 2023 PVI'!$B$3:$AF$219,26,FALSE)))</f>
        <v>0</v>
      </c>
      <c r="W697" s="231">
        <f>IF(ISNA(VLOOKUP($A697,'Spring 2023 PVI'!$B$3:$AF$219,26,FALSE)),0,(VLOOKUP($A697,'Spring 2023 PVI'!$B$3:$AF$219,26,FALSE)))</f>
        <v>0</v>
      </c>
      <c r="X697" s="231">
        <f>IF(ISNA(VLOOKUP($A697,'Spring 2023 PVI'!$B$3:$AF$219,27,FALSE)),0,(VLOOKUP($A697,'Spring 2023 PVI'!$B$3:$AF$219,27,FALSE)))</f>
        <v>0</v>
      </c>
      <c r="Y697" s="231">
        <f>IF(ISNA(VLOOKUP($A697,'Spring 2023 PVI'!$B$3:$AF$219,27,FALSE)),0,(VLOOKUP($A697,'Spring 2023 PVI'!$B$3:$AF$219,27,FALSE)))</f>
        <v>0</v>
      </c>
      <c r="Z697" s="231">
        <f>IF(ISNA(VLOOKUP($A697,'Spring 2023 PVI'!$B$3:$AF$219,27,FALSE)),0,(VLOOKUP($A697,'Spring 2023 PVI'!$B$3:$AF$219,27,FALSE)))</f>
        <v>0</v>
      </c>
      <c r="AA697" s="231">
        <f>IF(ISNA(VLOOKUP($A697,'Spring 2023 PVI'!$B$3:$AF$219,28,FALSE)),0,(VLOOKUP($A697,'Spring 2023 PVI'!$B$3:$AF$219,28,FALSE)))</f>
        <v>0</v>
      </c>
      <c r="AB697" s="231">
        <f>IF(ISNA(VLOOKUP($A697,'Spring 2023 PVI'!$B$3:$AF$219,28,FALSE)),0,(VLOOKUP($A697,'Spring 2023 PVI'!$B$3:$AF$219,28,FALSE)))</f>
        <v>0</v>
      </c>
      <c r="AC697" s="231">
        <f>IF(ISNA(VLOOKUP($A697,'Spring 2023 PVI'!$B$3:$AF$219,28,FALSE)),0,(VLOOKUP($A697,'Spring 2023 PVI'!$B$3:$AF$219,28,FALSE)))</f>
        <v>0</v>
      </c>
      <c r="AD697" s="384">
        <f t="shared" si="266"/>
        <v>0</v>
      </c>
      <c r="AE697" s="403">
        <v>0</v>
      </c>
      <c r="AF697" s="403">
        <v>0</v>
      </c>
      <c r="AG697" s="403">
        <v>0</v>
      </c>
      <c r="AH697" s="384">
        <f t="shared" si="260"/>
        <v>0</v>
      </c>
      <c r="AI697" s="384">
        <f t="shared" si="261"/>
        <v>0</v>
      </c>
      <c r="AJ697" s="384">
        <f t="shared" si="262"/>
        <v>0</v>
      </c>
      <c r="AK697" s="384">
        <f t="shared" si="267"/>
        <v>0</v>
      </c>
      <c r="AL697" s="403">
        <f>IF(ISNA(VLOOKUP($A697,'Spring 2023 PVI'!$B710:$AD710,29,FALSE)),0,(VLOOKUP($A697,'Spring 2023 PVI'!$B710:$AD710,29,FALSE)))</f>
        <v>0</v>
      </c>
      <c r="AM697" s="403">
        <f>IF(ISNA(VLOOKUP($A697,'Spring 2023 PVI'!$B710:$AZ710,30,FALSE)),0,(VLOOKUP($A697,'Spring 2023 PVI'!$B710:$AZ710,30,FALSE)))</f>
        <v>0</v>
      </c>
      <c r="AN697" s="402">
        <f t="shared" si="268"/>
        <v>0</v>
      </c>
      <c r="AO697" s="404">
        <f t="shared" si="269"/>
        <v>0</v>
      </c>
      <c r="AP697" s="384">
        <f t="shared" si="270"/>
        <v>0</v>
      </c>
      <c r="AQ697" s="403"/>
      <c r="AR697" s="403" t="e">
        <f>VLOOKUP($A697,'Data EYFSS Indica'!$C:$AQ,27,0)</f>
        <v>#N/A</v>
      </c>
      <c r="AS697" s="403" t="e">
        <f>VLOOKUP($A697,'Data EYFSS Indica'!$C:$AQ,28,0)</f>
        <v>#N/A</v>
      </c>
      <c r="AT697" s="409" t="e">
        <f t="shared" si="271"/>
        <v>#N/A</v>
      </c>
      <c r="AU697" s="409" t="e">
        <f>(VLOOKUP($A697,'Data EYFSS Indica'!$C:$AQ,24,0))/3.2*AU$3</f>
        <v>#N/A</v>
      </c>
      <c r="AV697" s="413" t="e">
        <f t="shared" si="272"/>
        <v>#N/A</v>
      </c>
      <c r="AW697" s="410" t="e">
        <f t="shared" si="249"/>
        <v>#N/A</v>
      </c>
      <c r="AX697" s="410" t="e">
        <f t="shared" si="250"/>
        <v>#N/A</v>
      </c>
      <c r="AY697" s="410" t="e">
        <f t="shared" si="251"/>
        <v>#N/A</v>
      </c>
      <c r="AZ697" s="642">
        <f>(SUMIF('Spring 2023 School'!B:B,Budget!A697,'Spring 2023 School'!AG:AG)+SUMIF('Summer 2023 School'!B:B,Budget!A697,'Summer 2023 School'!AG:AG)+SUMIF('Autumn 2023 School'!B:B,Budget!A697,'Autumn 2023 School'!AG:AG))</f>
        <v>0</v>
      </c>
      <c r="BA697" s="410">
        <f t="shared" si="252"/>
        <v>0</v>
      </c>
      <c r="BI697">
        <f t="shared" si="263"/>
        <v>0</v>
      </c>
      <c r="BJ697">
        <f t="shared" si="264"/>
        <v>0</v>
      </c>
      <c r="BK697">
        <f t="shared" si="265"/>
        <v>0</v>
      </c>
    </row>
    <row r="698" spans="1:63" x14ac:dyDescent="0.35">
      <c r="A698" s="231">
        <v>52609</v>
      </c>
      <c r="B698" t="s">
        <v>789</v>
      </c>
      <c r="C698" s="231">
        <f>IF(ISNA(VLOOKUP($A698,'Spring 2023 PVI'!$B$3:$AF$220,6,FALSE)),0,(VLOOKUP($A698,'Spring 2023 PVI'!$B$3:$AF$220,6,FALSE)))</f>
        <v>0</v>
      </c>
      <c r="D698" s="231">
        <f>IF(ISNA(VLOOKUP($A698,'Summer 2023 PVI'!$B$2:$AF$217,6,FALSE)),0,(VLOOKUP($A698,'Summer 2023 PVI'!$B$2:$AF$217,6,FALSE)))</f>
        <v>0</v>
      </c>
      <c r="E698" s="231">
        <f>IF(ISNA(VLOOKUP($A698,'Autumn 2023 PVI'!$B$2:$AH$214,6,FALSE)),0,(VLOOKUP($A698,'Autumn 2023 PVI'!$B$2:$AH$214,6,FALSE)))</f>
        <v>0</v>
      </c>
      <c r="F698" s="231">
        <f>IF(ISNA(VLOOKUP($A698,'Spring 2023 PVI'!$B$3:$AF$219,9,FALSE)),0,(VLOOKUP($A698,'Spring 2023 PVI'!$B$3:$AF$219,8,FALSE)))</f>
        <v>0</v>
      </c>
      <c r="G698" s="231">
        <f>IF(ISNA(VLOOKUP($A698,'Summer 2023 PVI'!$B$2:$AF$216,9,FALSE)),0,(VLOOKUP($A698,'Summer 2023 PVI'!$B$2:$AF$216,8,FALSE)))</f>
        <v>0</v>
      </c>
      <c r="H698" s="231">
        <f>IF(ISNA(VLOOKUP($A698,'Autumn 2023 PVI'!$B$2:$AH$214,9,FALSE)),0,(VLOOKUP($A698,'Autumn 2023 PVI'!$B$2:$AH$214,9,FALSE)))</f>
        <v>0</v>
      </c>
      <c r="I698" s="231">
        <f>IF(ISNA(VLOOKUP($A698,'Spring 2023 PVI'!$B$3:$AF$219,13,FALSE)),0,(VLOOKUP($A698,'Spring 2023 PVI'!$B$3:$AF$219,13,FALSE)))</f>
        <v>0</v>
      </c>
      <c r="J698" s="231">
        <f>IF(ISNA(VLOOKUP($A698,'Summer 2023 PVI'!$B$2:$AF$216,13,FALSE)),0,(VLOOKUP($A698,'Summer 2023 PVI'!$B$2:$AF$216,13,FALSE)))</f>
        <v>0</v>
      </c>
      <c r="K698" s="231">
        <f>IF(ISNA(VLOOKUP($A698,'Autumn 2023 PVI'!$B$2:$AH$214,13,FALSE)),0,(VLOOKUP($A698,'Autumn 2023 PVI'!$B$2:$AH$214,13,FALSE)))</f>
        <v>0</v>
      </c>
      <c r="L698" s="231">
        <f>IF(ISNA(VLOOKUP($A698,'Spring 2023 PVI'!$B$3:$AF$219,16,FALSE)),0,(VLOOKUP($A698,'Spring 2023 PVI'!$B$3:$AF$219,16,FALSE)))</f>
        <v>0</v>
      </c>
      <c r="M698" s="231">
        <f>IF(ISNA(VLOOKUP($A698,'Summer 2023 PVI'!$B$2:$AF$216,16,FALSE)),0,(VLOOKUP($A698,'Summer 2023 PVI'!$B$2:$AF$216,16,FALSE)))</f>
        <v>0</v>
      </c>
      <c r="N698" s="231">
        <f>IF(ISNA(VLOOKUP($A698,'Autumn 2023 PVI'!$B$2:$AH$214,16,FALSE)),0,(VLOOKUP($A698,'Autumn 2023 PVI'!$B$2:$AH$214,16,FALSE)))</f>
        <v>0</v>
      </c>
      <c r="O698" s="231">
        <f>IF(ISNA(VLOOKUP($A698,'Spring 2023 PVI'!$B$3:$AF$219,3,FALSE)),0,(VLOOKUP($A698,'Spring 2023 PVI'!$B$3:$AF$219,3,FALSE)))</f>
        <v>0</v>
      </c>
      <c r="P698" s="231">
        <f>IF(ISNA(VLOOKUP($A698,'Summer 2023 PVI'!$B$3:$AF$216,3,FALSE)),0,(VLOOKUP($A698,'Summer 2023 PVI'!$B$2:$AF$216,3,FALSE)))</f>
        <v>0</v>
      </c>
      <c r="Q698" s="231">
        <f>IF(ISNA(VLOOKUP($A698,'Autumn 2023 PVI'!$B$2:$AF$214,3,FALSE)),0,(VLOOKUP($A698,'Autumn 2023 PVI'!$B$2:$AF$214,3,FALSE)))</f>
        <v>0</v>
      </c>
      <c r="R698" s="231">
        <f>IF(ISNA(VLOOKUP($A698,'Spring 2023 PVI'!$B$3:$AF$219,10,FALSE)),0,(VLOOKUP($A698,'Spring 2023 PVI'!$B$3:$AF$219,10,FALSE)))</f>
        <v>0</v>
      </c>
      <c r="S698" s="231">
        <f>IF(ISNA(VLOOKUP($A698,'Summer 2023 PVI'!$B$2:$AF$216,10,FALSE)),0,(VLOOKUP($A698,'Summer 2023 PVI'!$B$2:$AF$216,10,FALSE)))</f>
        <v>0</v>
      </c>
      <c r="T698" s="231">
        <f>IF(ISNA(VLOOKUP($A698,'Autumn 2023 PVI'!$B$2:$AH$214,10,FALSE)),0,(VLOOKUP($A698,'Autumn 2023 PVI'!$B$2:$AH$214,10,FALSE)))</f>
        <v>0</v>
      </c>
      <c r="U698" s="231">
        <f>IF(ISNA(VLOOKUP($A698,'Spring 2023 PVI'!$B$3:$AF$219,26,FALSE)),0,(VLOOKUP($A698,'Spring 2023 PVI'!$B$3:$AF$219,26,FALSE)))</f>
        <v>0</v>
      </c>
      <c r="V698" s="231">
        <f>IF(ISNA(VLOOKUP($A698,'Spring 2023 PVI'!$B$3:$AF$219,26,FALSE)),0,(VLOOKUP($A698,'Spring 2023 PVI'!$B$3:$AF$219,26,FALSE)))</f>
        <v>0</v>
      </c>
      <c r="W698" s="231">
        <f>IF(ISNA(VLOOKUP($A698,'Spring 2023 PVI'!$B$3:$AF$219,26,FALSE)),0,(VLOOKUP($A698,'Spring 2023 PVI'!$B$3:$AF$219,26,FALSE)))</f>
        <v>0</v>
      </c>
      <c r="X698" s="231">
        <f>IF(ISNA(VLOOKUP($A698,'Spring 2023 PVI'!$B$3:$AF$219,27,FALSE)),0,(VLOOKUP($A698,'Spring 2023 PVI'!$B$3:$AF$219,27,FALSE)))</f>
        <v>0</v>
      </c>
      <c r="Y698" s="231">
        <f>IF(ISNA(VLOOKUP($A698,'Spring 2023 PVI'!$B$3:$AF$219,27,FALSE)),0,(VLOOKUP($A698,'Spring 2023 PVI'!$B$3:$AF$219,27,FALSE)))</f>
        <v>0</v>
      </c>
      <c r="Z698" s="231">
        <f>IF(ISNA(VLOOKUP($A698,'Spring 2023 PVI'!$B$3:$AF$219,27,FALSE)),0,(VLOOKUP($A698,'Spring 2023 PVI'!$B$3:$AF$219,27,FALSE)))</f>
        <v>0</v>
      </c>
      <c r="AA698" s="231">
        <f>IF(ISNA(VLOOKUP($A698,'Spring 2023 PVI'!$B$3:$AF$219,28,FALSE)),0,(VLOOKUP($A698,'Spring 2023 PVI'!$B$3:$AF$219,28,FALSE)))</f>
        <v>0</v>
      </c>
      <c r="AB698" s="231">
        <f>IF(ISNA(VLOOKUP($A698,'Spring 2023 PVI'!$B$3:$AF$219,28,FALSE)),0,(VLOOKUP($A698,'Spring 2023 PVI'!$B$3:$AF$219,28,FALSE)))</f>
        <v>0</v>
      </c>
      <c r="AC698" s="231">
        <f>IF(ISNA(VLOOKUP($A698,'Spring 2023 PVI'!$B$3:$AF$219,28,FALSE)),0,(VLOOKUP($A698,'Spring 2023 PVI'!$B$3:$AF$219,28,FALSE)))</f>
        <v>0</v>
      </c>
      <c r="AD698" s="384">
        <f t="shared" si="266"/>
        <v>0</v>
      </c>
      <c r="AE698" s="403">
        <v>0</v>
      </c>
      <c r="AF698" s="403">
        <v>30</v>
      </c>
      <c r="AG698" s="403">
        <v>15</v>
      </c>
      <c r="AH698" s="384">
        <f t="shared" si="260"/>
        <v>0</v>
      </c>
      <c r="AI698" s="384">
        <f t="shared" si="261"/>
        <v>330.59999999999997</v>
      </c>
      <c r="AJ698" s="384">
        <f t="shared" si="262"/>
        <v>45.6</v>
      </c>
      <c r="AK698" s="384">
        <f t="shared" si="267"/>
        <v>376.2</v>
      </c>
      <c r="AL698" s="403">
        <f>IF(ISNA(VLOOKUP($A698,'Spring 2023 PVI'!$B711:$AD711,29,FALSE)),0,(VLOOKUP($A698,'Spring 2023 PVI'!$B711:$AD711,29,FALSE)))</f>
        <v>0</v>
      </c>
      <c r="AM698" s="403">
        <f>IF(ISNA(VLOOKUP($A698,'Spring 2023 PVI'!$B711:$AZ711,30,FALSE)),0,(VLOOKUP($A698,'Spring 2023 PVI'!$B711:$AZ711,30,FALSE)))</f>
        <v>0</v>
      </c>
      <c r="AN698" s="402">
        <f t="shared" si="268"/>
        <v>0</v>
      </c>
      <c r="AO698" s="404">
        <f t="shared" si="269"/>
        <v>0</v>
      </c>
      <c r="AP698" s="384">
        <f t="shared" si="270"/>
        <v>376.2</v>
      </c>
      <c r="AQ698" s="403"/>
      <c r="AR698" s="403" t="e">
        <f>VLOOKUP($A698,'Data EYFSS Indica'!$C:$AQ,27,0)</f>
        <v>#N/A</v>
      </c>
      <c r="AS698" s="403" t="e">
        <f>VLOOKUP($A698,'Data EYFSS Indica'!$C:$AQ,28,0)</f>
        <v>#N/A</v>
      </c>
      <c r="AT698" s="409" t="e">
        <f t="shared" si="271"/>
        <v>#N/A</v>
      </c>
      <c r="AU698" s="409" t="e">
        <f>(VLOOKUP($A698,'Data EYFSS Indica'!$C:$AQ,24,0))/3.2*AU$3</f>
        <v>#N/A</v>
      </c>
      <c r="AV698" s="413" t="e">
        <f t="shared" si="272"/>
        <v>#N/A</v>
      </c>
      <c r="AW698" s="410" t="e">
        <f t="shared" si="249"/>
        <v>#N/A</v>
      </c>
      <c r="AX698" s="410" t="e">
        <f t="shared" si="250"/>
        <v>#N/A</v>
      </c>
      <c r="AY698" s="410" t="e">
        <f t="shared" si="251"/>
        <v>#N/A</v>
      </c>
      <c r="AZ698" s="642">
        <f>(SUMIF('Spring 2023 School'!B:B,Budget!A698,'Spring 2023 School'!AG:AG)+SUMIF('Summer 2023 School'!B:B,Budget!A698,'Summer 2023 School'!AG:AG)+SUMIF('Autumn 2023 School'!B:B,Budget!A698,'Autumn 2023 School'!AG:AG))</f>
        <v>0</v>
      </c>
      <c r="BA698" s="410">
        <f t="shared" si="252"/>
        <v>0</v>
      </c>
      <c r="BI698">
        <f t="shared" si="263"/>
        <v>0</v>
      </c>
      <c r="BJ698">
        <f t="shared" si="264"/>
        <v>450</v>
      </c>
      <c r="BK698">
        <f t="shared" si="265"/>
        <v>225</v>
      </c>
    </row>
    <row r="699" spans="1:63" x14ac:dyDescent="0.35">
      <c r="A699" s="231">
        <v>52611</v>
      </c>
      <c r="B699" t="s">
        <v>790</v>
      </c>
      <c r="C699" s="231">
        <f>IF(ISNA(VLOOKUP($A699,'Spring 2023 PVI'!$B$3:$AF$220,6,FALSE)),0,(VLOOKUP($A699,'Spring 2023 PVI'!$B$3:$AF$220,6,FALSE)))</f>
        <v>0</v>
      </c>
      <c r="D699" s="231">
        <f>IF(ISNA(VLOOKUP($A699,'Summer 2023 PVI'!$B$2:$AF$217,6,FALSE)),0,(VLOOKUP($A699,'Summer 2023 PVI'!$B$2:$AF$217,6,FALSE)))</f>
        <v>0</v>
      </c>
      <c r="E699" s="231">
        <f>IF(ISNA(VLOOKUP($A699,'Autumn 2023 PVI'!$B$2:$AH$214,6,FALSE)),0,(VLOOKUP($A699,'Autumn 2023 PVI'!$B$2:$AH$214,6,FALSE)))</f>
        <v>0</v>
      </c>
      <c r="F699" s="231">
        <f>IF(ISNA(VLOOKUP($A699,'Spring 2023 PVI'!$B$3:$AF$219,9,FALSE)),0,(VLOOKUP($A699,'Spring 2023 PVI'!$B$3:$AF$219,8,FALSE)))</f>
        <v>0</v>
      </c>
      <c r="G699" s="231">
        <f>IF(ISNA(VLOOKUP($A699,'Summer 2023 PVI'!$B$2:$AF$216,9,FALSE)),0,(VLOOKUP($A699,'Summer 2023 PVI'!$B$2:$AF$216,8,FALSE)))</f>
        <v>0</v>
      </c>
      <c r="H699" s="231">
        <f>IF(ISNA(VLOOKUP($A699,'Autumn 2023 PVI'!$B$2:$AH$214,9,FALSE)),0,(VLOOKUP($A699,'Autumn 2023 PVI'!$B$2:$AH$214,9,FALSE)))</f>
        <v>0</v>
      </c>
      <c r="I699" s="231">
        <f>IF(ISNA(VLOOKUP($A699,'Spring 2023 PVI'!$B$3:$AF$219,13,FALSE)),0,(VLOOKUP($A699,'Spring 2023 PVI'!$B$3:$AF$219,13,FALSE)))</f>
        <v>0</v>
      </c>
      <c r="J699" s="231">
        <f>IF(ISNA(VLOOKUP($A699,'Summer 2023 PVI'!$B$2:$AF$216,13,FALSE)),0,(VLOOKUP($A699,'Summer 2023 PVI'!$B$2:$AF$216,13,FALSE)))</f>
        <v>0</v>
      </c>
      <c r="K699" s="231">
        <f>IF(ISNA(VLOOKUP($A699,'Autumn 2023 PVI'!$B$2:$AH$214,13,FALSE)),0,(VLOOKUP($A699,'Autumn 2023 PVI'!$B$2:$AH$214,13,FALSE)))</f>
        <v>0</v>
      </c>
      <c r="L699" s="231">
        <f>IF(ISNA(VLOOKUP($A699,'Spring 2023 PVI'!$B$3:$AF$219,16,FALSE)),0,(VLOOKUP($A699,'Spring 2023 PVI'!$B$3:$AF$219,16,FALSE)))</f>
        <v>0</v>
      </c>
      <c r="M699" s="231">
        <f>IF(ISNA(VLOOKUP($A699,'Summer 2023 PVI'!$B$2:$AF$216,16,FALSE)),0,(VLOOKUP($A699,'Summer 2023 PVI'!$B$2:$AF$216,16,FALSE)))</f>
        <v>0</v>
      </c>
      <c r="N699" s="231">
        <f>IF(ISNA(VLOOKUP($A699,'Autumn 2023 PVI'!$B$2:$AH$214,16,FALSE)),0,(VLOOKUP($A699,'Autumn 2023 PVI'!$B$2:$AH$214,16,FALSE)))</f>
        <v>0</v>
      </c>
      <c r="O699" s="231">
        <f>IF(ISNA(VLOOKUP($A699,'Spring 2023 PVI'!$B$3:$AF$219,3,FALSE)),0,(VLOOKUP($A699,'Spring 2023 PVI'!$B$3:$AF$219,3,FALSE)))</f>
        <v>0</v>
      </c>
      <c r="P699" s="231">
        <f>IF(ISNA(VLOOKUP($A699,'Summer 2023 PVI'!$B$3:$AF$216,3,FALSE)),0,(VLOOKUP($A699,'Summer 2023 PVI'!$B$2:$AF$216,3,FALSE)))</f>
        <v>0</v>
      </c>
      <c r="Q699" s="231">
        <f>IF(ISNA(VLOOKUP($A699,'Autumn 2023 PVI'!$B$2:$AF$214,3,FALSE)),0,(VLOOKUP($A699,'Autumn 2023 PVI'!$B$2:$AF$214,3,FALSE)))</f>
        <v>0</v>
      </c>
      <c r="R699" s="231">
        <f>IF(ISNA(VLOOKUP($A699,'Spring 2023 PVI'!$B$3:$AF$219,10,FALSE)),0,(VLOOKUP($A699,'Spring 2023 PVI'!$B$3:$AF$219,10,FALSE)))</f>
        <v>0</v>
      </c>
      <c r="S699" s="231">
        <f>IF(ISNA(VLOOKUP($A699,'Summer 2023 PVI'!$B$2:$AF$216,10,FALSE)),0,(VLOOKUP($A699,'Summer 2023 PVI'!$B$2:$AF$216,10,FALSE)))</f>
        <v>0</v>
      </c>
      <c r="T699" s="231">
        <f>IF(ISNA(VLOOKUP($A699,'Autumn 2023 PVI'!$B$2:$AH$214,10,FALSE)),0,(VLOOKUP($A699,'Autumn 2023 PVI'!$B$2:$AH$214,10,FALSE)))</f>
        <v>0</v>
      </c>
      <c r="U699" s="231">
        <f>IF(ISNA(VLOOKUP($A699,'Spring 2023 PVI'!$B$3:$AF$219,26,FALSE)),0,(VLOOKUP($A699,'Spring 2023 PVI'!$B$3:$AF$219,26,FALSE)))</f>
        <v>0</v>
      </c>
      <c r="V699" s="231">
        <f>IF(ISNA(VLOOKUP($A699,'Spring 2023 PVI'!$B$3:$AF$219,26,FALSE)),0,(VLOOKUP($A699,'Spring 2023 PVI'!$B$3:$AF$219,26,FALSE)))</f>
        <v>0</v>
      </c>
      <c r="W699" s="231">
        <f>IF(ISNA(VLOOKUP($A699,'Spring 2023 PVI'!$B$3:$AF$219,26,FALSE)),0,(VLOOKUP($A699,'Spring 2023 PVI'!$B$3:$AF$219,26,FALSE)))</f>
        <v>0</v>
      </c>
      <c r="X699" s="231">
        <f>IF(ISNA(VLOOKUP($A699,'Spring 2023 PVI'!$B$3:$AF$219,27,FALSE)),0,(VLOOKUP($A699,'Spring 2023 PVI'!$B$3:$AF$219,27,FALSE)))</f>
        <v>0</v>
      </c>
      <c r="Y699" s="231">
        <f>IF(ISNA(VLOOKUP($A699,'Spring 2023 PVI'!$B$3:$AF$219,27,FALSE)),0,(VLOOKUP($A699,'Spring 2023 PVI'!$B$3:$AF$219,27,FALSE)))</f>
        <v>0</v>
      </c>
      <c r="Z699" s="231">
        <f>IF(ISNA(VLOOKUP($A699,'Spring 2023 PVI'!$B$3:$AF$219,27,FALSE)),0,(VLOOKUP($A699,'Spring 2023 PVI'!$B$3:$AF$219,27,FALSE)))</f>
        <v>0</v>
      </c>
      <c r="AA699" s="231">
        <f>IF(ISNA(VLOOKUP($A699,'Spring 2023 PVI'!$B$3:$AF$219,28,FALSE)),0,(VLOOKUP($A699,'Spring 2023 PVI'!$B$3:$AF$219,28,FALSE)))</f>
        <v>0</v>
      </c>
      <c r="AB699" s="231">
        <f>IF(ISNA(VLOOKUP($A699,'Spring 2023 PVI'!$B$3:$AF$219,28,FALSE)),0,(VLOOKUP($A699,'Spring 2023 PVI'!$B$3:$AF$219,28,FALSE)))</f>
        <v>0</v>
      </c>
      <c r="AC699" s="231">
        <f>IF(ISNA(VLOOKUP($A699,'Spring 2023 PVI'!$B$3:$AF$219,28,FALSE)),0,(VLOOKUP($A699,'Spring 2023 PVI'!$B$3:$AF$219,28,FALSE)))</f>
        <v>0</v>
      </c>
      <c r="AD699" s="384">
        <f t="shared" si="266"/>
        <v>0</v>
      </c>
      <c r="AE699" s="403">
        <v>30</v>
      </c>
      <c r="AF699" s="403">
        <v>15</v>
      </c>
      <c r="AG699" s="403">
        <v>45</v>
      </c>
      <c r="AH699" s="384">
        <f t="shared" si="260"/>
        <v>695.4</v>
      </c>
      <c r="AI699" s="384">
        <f t="shared" si="261"/>
        <v>165.29999999999998</v>
      </c>
      <c r="AJ699" s="384">
        <f t="shared" si="262"/>
        <v>136.80000000000001</v>
      </c>
      <c r="AK699" s="384">
        <f t="shared" si="267"/>
        <v>997.5</v>
      </c>
      <c r="AL699" s="403">
        <f>IF(ISNA(VLOOKUP($A699,'Spring 2023 PVI'!$B712:$AD712,29,FALSE)),0,(VLOOKUP($A699,'Spring 2023 PVI'!$B712:$AD712,29,FALSE)))</f>
        <v>0</v>
      </c>
      <c r="AM699" s="403">
        <f>IF(ISNA(VLOOKUP($A699,'Spring 2023 PVI'!$B712:$AZ712,30,FALSE)),0,(VLOOKUP($A699,'Spring 2023 PVI'!$B712:$AZ712,30,FALSE)))</f>
        <v>0</v>
      </c>
      <c r="AN699" s="402">
        <f t="shared" si="268"/>
        <v>0</v>
      </c>
      <c r="AO699" s="404">
        <f t="shared" si="269"/>
        <v>0</v>
      </c>
      <c r="AP699" s="384">
        <f t="shared" si="270"/>
        <v>997.5</v>
      </c>
      <c r="AQ699" s="403"/>
      <c r="AR699" s="403" t="e">
        <f>VLOOKUP($A699,'Data EYFSS Indica'!$C:$AQ,27,0)</f>
        <v>#N/A</v>
      </c>
      <c r="AS699" s="403" t="e">
        <f>VLOOKUP($A699,'Data EYFSS Indica'!$C:$AQ,28,0)</f>
        <v>#N/A</v>
      </c>
      <c r="AT699" s="409" t="e">
        <f t="shared" si="271"/>
        <v>#N/A</v>
      </c>
      <c r="AU699" s="409" t="e">
        <f>(VLOOKUP($A699,'Data EYFSS Indica'!$C:$AQ,24,0))/3.2*AU$3</f>
        <v>#N/A</v>
      </c>
      <c r="AV699" s="413" t="e">
        <f t="shared" si="272"/>
        <v>#N/A</v>
      </c>
      <c r="AW699" s="410" t="e">
        <f t="shared" si="249"/>
        <v>#N/A</v>
      </c>
      <c r="AX699" s="410" t="e">
        <f t="shared" si="250"/>
        <v>#N/A</v>
      </c>
      <c r="AY699" s="410" t="e">
        <f t="shared" si="251"/>
        <v>#N/A</v>
      </c>
      <c r="AZ699" s="642">
        <f>(SUMIF('Spring 2023 School'!B:B,Budget!A699,'Spring 2023 School'!AG:AG)+SUMIF('Summer 2023 School'!B:B,Budget!A699,'Summer 2023 School'!AG:AG)+SUMIF('Autumn 2023 School'!B:B,Budget!A699,'Autumn 2023 School'!AG:AG))</f>
        <v>1</v>
      </c>
      <c r="BA699" s="410">
        <f t="shared" si="252"/>
        <v>910</v>
      </c>
      <c r="BI699">
        <f t="shared" si="263"/>
        <v>450</v>
      </c>
      <c r="BJ699">
        <f t="shared" si="264"/>
        <v>225</v>
      </c>
      <c r="BK699">
        <f t="shared" si="265"/>
        <v>675</v>
      </c>
    </row>
    <row r="700" spans="1:63" x14ac:dyDescent="0.35">
      <c r="A700" s="231">
        <v>52613</v>
      </c>
      <c r="B700" t="s">
        <v>791</v>
      </c>
      <c r="C700" s="231">
        <f>IF(ISNA(VLOOKUP($A700,'Spring 2023 PVI'!$B$3:$AF$220,6,FALSE)),0,(VLOOKUP($A700,'Spring 2023 PVI'!$B$3:$AF$220,6,FALSE)))</f>
        <v>0</v>
      </c>
      <c r="D700" s="231">
        <f>IF(ISNA(VLOOKUP($A700,'Summer 2023 PVI'!$B$2:$AF$217,6,FALSE)),0,(VLOOKUP($A700,'Summer 2023 PVI'!$B$2:$AF$217,6,FALSE)))</f>
        <v>0</v>
      </c>
      <c r="E700" s="231">
        <f>IF(ISNA(VLOOKUP($A700,'Autumn 2023 PVI'!$B$2:$AH$214,6,FALSE)),0,(VLOOKUP($A700,'Autumn 2023 PVI'!$B$2:$AH$214,6,FALSE)))</f>
        <v>0</v>
      </c>
      <c r="F700" s="231">
        <f>IF(ISNA(VLOOKUP($A700,'Spring 2023 PVI'!$B$3:$AF$219,9,FALSE)),0,(VLOOKUP($A700,'Spring 2023 PVI'!$B$3:$AF$219,8,FALSE)))</f>
        <v>0</v>
      </c>
      <c r="G700" s="231">
        <f>IF(ISNA(VLOOKUP($A700,'Summer 2023 PVI'!$B$2:$AF$216,9,FALSE)),0,(VLOOKUP($A700,'Summer 2023 PVI'!$B$2:$AF$216,8,FALSE)))</f>
        <v>0</v>
      </c>
      <c r="H700" s="231">
        <f>IF(ISNA(VLOOKUP($A700,'Autumn 2023 PVI'!$B$2:$AH$214,9,FALSE)),0,(VLOOKUP($A700,'Autumn 2023 PVI'!$B$2:$AH$214,9,FALSE)))</f>
        <v>0</v>
      </c>
      <c r="I700" s="231">
        <f>IF(ISNA(VLOOKUP($A700,'Spring 2023 PVI'!$B$3:$AF$219,13,FALSE)),0,(VLOOKUP($A700,'Spring 2023 PVI'!$B$3:$AF$219,13,FALSE)))</f>
        <v>0</v>
      </c>
      <c r="J700" s="231">
        <f>IF(ISNA(VLOOKUP($A700,'Summer 2023 PVI'!$B$2:$AF$216,13,FALSE)),0,(VLOOKUP($A700,'Summer 2023 PVI'!$B$2:$AF$216,13,FALSE)))</f>
        <v>0</v>
      </c>
      <c r="K700" s="231">
        <f>IF(ISNA(VLOOKUP($A700,'Autumn 2023 PVI'!$B$2:$AH$214,13,FALSE)),0,(VLOOKUP($A700,'Autumn 2023 PVI'!$B$2:$AH$214,13,FALSE)))</f>
        <v>0</v>
      </c>
      <c r="L700" s="231">
        <f>IF(ISNA(VLOOKUP($A700,'Spring 2023 PVI'!$B$3:$AF$219,16,FALSE)),0,(VLOOKUP($A700,'Spring 2023 PVI'!$B$3:$AF$219,16,FALSE)))</f>
        <v>0</v>
      </c>
      <c r="M700" s="231">
        <f>IF(ISNA(VLOOKUP($A700,'Summer 2023 PVI'!$B$2:$AF$216,16,FALSE)),0,(VLOOKUP($A700,'Summer 2023 PVI'!$B$2:$AF$216,16,FALSE)))</f>
        <v>0</v>
      </c>
      <c r="N700" s="231">
        <f>IF(ISNA(VLOOKUP($A700,'Autumn 2023 PVI'!$B$2:$AH$214,16,FALSE)),0,(VLOOKUP($A700,'Autumn 2023 PVI'!$B$2:$AH$214,16,FALSE)))</f>
        <v>0</v>
      </c>
      <c r="O700" s="231">
        <f>IF(ISNA(VLOOKUP($A700,'Spring 2023 PVI'!$B$3:$AF$219,3,FALSE)),0,(VLOOKUP($A700,'Spring 2023 PVI'!$B$3:$AF$219,3,FALSE)))</f>
        <v>0</v>
      </c>
      <c r="P700" s="231">
        <f>IF(ISNA(VLOOKUP($A700,'Summer 2023 PVI'!$B$3:$AF$216,3,FALSE)),0,(VLOOKUP($A700,'Summer 2023 PVI'!$B$2:$AF$216,3,FALSE)))</f>
        <v>0</v>
      </c>
      <c r="Q700" s="231">
        <f>IF(ISNA(VLOOKUP($A700,'Autumn 2023 PVI'!$B$2:$AF$214,3,FALSE)),0,(VLOOKUP($A700,'Autumn 2023 PVI'!$B$2:$AF$214,3,FALSE)))</f>
        <v>0</v>
      </c>
      <c r="R700" s="231">
        <f>IF(ISNA(VLOOKUP($A700,'Spring 2023 PVI'!$B$3:$AF$219,10,FALSE)),0,(VLOOKUP($A700,'Spring 2023 PVI'!$B$3:$AF$219,10,FALSE)))</f>
        <v>0</v>
      </c>
      <c r="S700" s="231">
        <f>IF(ISNA(VLOOKUP($A700,'Summer 2023 PVI'!$B$2:$AF$216,10,FALSE)),0,(VLOOKUP($A700,'Summer 2023 PVI'!$B$2:$AF$216,10,FALSE)))</f>
        <v>0</v>
      </c>
      <c r="T700" s="231">
        <f>IF(ISNA(VLOOKUP($A700,'Autumn 2023 PVI'!$B$2:$AH$214,10,FALSE)),0,(VLOOKUP($A700,'Autumn 2023 PVI'!$B$2:$AH$214,10,FALSE)))</f>
        <v>0</v>
      </c>
      <c r="U700" s="231">
        <f>IF(ISNA(VLOOKUP($A700,'Spring 2023 PVI'!$B$3:$AF$219,26,FALSE)),0,(VLOOKUP($A700,'Spring 2023 PVI'!$B$3:$AF$219,26,FALSE)))</f>
        <v>0</v>
      </c>
      <c r="V700" s="231">
        <f>IF(ISNA(VLOOKUP($A700,'Spring 2023 PVI'!$B$3:$AF$219,26,FALSE)),0,(VLOOKUP($A700,'Spring 2023 PVI'!$B$3:$AF$219,26,FALSE)))</f>
        <v>0</v>
      </c>
      <c r="W700" s="231">
        <f>IF(ISNA(VLOOKUP($A700,'Spring 2023 PVI'!$B$3:$AF$219,26,FALSE)),0,(VLOOKUP($A700,'Spring 2023 PVI'!$B$3:$AF$219,26,FALSE)))</f>
        <v>0</v>
      </c>
      <c r="X700" s="231">
        <f>IF(ISNA(VLOOKUP($A700,'Spring 2023 PVI'!$B$3:$AF$219,27,FALSE)),0,(VLOOKUP($A700,'Spring 2023 PVI'!$B$3:$AF$219,27,FALSE)))</f>
        <v>0</v>
      </c>
      <c r="Y700" s="231">
        <f>IF(ISNA(VLOOKUP($A700,'Spring 2023 PVI'!$B$3:$AF$219,27,FALSE)),0,(VLOOKUP($A700,'Spring 2023 PVI'!$B$3:$AF$219,27,FALSE)))</f>
        <v>0</v>
      </c>
      <c r="Z700" s="231">
        <f>IF(ISNA(VLOOKUP($A700,'Spring 2023 PVI'!$B$3:$AF$219,27,FALSE)),0,(VLOOKUP($A700,'Spring 2023 PVI'!$B$3:$AF$219,27,FALSE)))</f>
        <v>0</v>
      </c>
      <c r="AA700" s="231">
        <f>IF(ISNA(VLOOKUP($A700,'Spring 2023 PVI'!$B$3:$AF$219,28,FALSE)),0,(VLOOKUP($A700,'Spring 2023 PVI'!$B$3:$AF$219,28,FALSE)))</f>
        <v>0</v>
      </c>
      <c r="AB700" s="231">
        <f>IF(ISNA(VLOOKUP($A700,'Spring 2023 PVI'!$B$3:$AF$219,28,FALSE)),0,(VLOOKUP($A700,'Spring 2023 PVI'!$B$3:$AF$219,28,FALSE)))</f>
        <v>0</v>
      </c>
      <c r="AC700" s="231">
        <f>IF(ISNA(VLOOKUP($A700,'Spring 2023 PVI'!$B$3:$AF$219,28,FALSE)),0,(VLOOKUP($A700,'Spring 2023 PVI'!$B$3:$AF$219,28,FALSE)))</f>
        <v>0</v>
      </c>
      <c r="AD700" s="384">
        <f t="shared" si="266"/>
        <v>0</v>
      </c>
      <c r="AE700" s="403">
        <v>90</v>
      </c>
      <c r="AF700" s="403">
        <v>30</v>
      </c>
      <c r="AG700" s="403">
        <v>15</v>
      </c>
      <c r="AH700" s="384">
        <f t="shared" si="260"/>
        <v>2086.1999999999998</v>
      </c>
      <c r="AI700" s="384">
        <f t="shared" si="261"/>
        <v>330.59999999999997</v>
      </c>
      <c r="AJ700" s="384">
        <f t="shared" si="262"/>
        <v>45.6</v>
      </c>
      <c r="AK700" s="384">
        <f t="shared" si="267"/>
        <v>2462.3999999999996</v>
      </c>
      <c r="AL700" s="403">
        <f>IF(ISNA(VLOOKUP($A700,'Spring 2023 PVI'!$B713:$AD713,29,FALSE)),0,(VLOOKUP($A700,'Spring 2023 PVI'!$B713:$AD713,29,FALSE)))</f>
        <v>0</v>
      </c>
      <c r="AM700" s="403">
        <f>IF(ISNA(VLOOKUP($A700,'Spring 2023 PVI'!$B713:$AZ713,30,FALSE)),0,(VLOOKUP($A700,'Spring 2023 PVI'!$B713:$AZ713,30,FALSE)))</f>
        <v>0</v>
      </c>
      <c r="AN700" s="402">
        <f t="shared" si="268"/>
        <v>0</v>
      </c>
      <c r="AO700" s="404">
        <f t="shared" si="269"/>
        <v>0</v>
      </c>
      <c r="AP700" s="384">
        <f t="shared" si="270"/>
        <v>2462.3999999999996</v>
      </c>
      <c r="AQ700" s="403"/>
      <c r="AR700" s="403" t="e">
        <f>VLOOKUP($A700,'Data EYFSS Indica'!$C:$AQ,27,0)</f>
        <v>#N/A</v>
      </c>
      <c r="AS700" s="403" t="e">
        <f>VLOOKUP($A700,'Data EYFSS Indica'!$C:$AQ,28,0)</f>
        <v>#N/A</v>
      </c>
      <c r="AT700" s="409" t="e">
        <f t="shared" si="271"/>
        <v>#N/A</v>
      </c>
      <c r="AU700" s="409" t="e">
        <f>(VLOOKUP($A700,'Data EYFSS Indica'!$C:$AQ,24,0))/3.2*AU$3</f>
        <v>#N/A</v>
      </c>
      <c r="AV700" s="413" t="e">
        <f t="shared" si="272"/>
        <v>#N/A</v>
      </c>
      <c r="AW700" s="410" t="e">
        <f t="shared" ref="AW700:AW753" si="273">$AV700/12*5</f>
        <v>#N/A</v>
      </c>
      <c r="AX700" s="410" t="e">
        <f t="shared" ref="AX700:AX753" si="274">$AV700/12*4</f>
        <v>#N/A</v>
      </c>
      <c r="AY700" s="410" t="e">
        <f t="shared" ref="AY700:AY753" si="275">$AV700/12*3</f>
        <v>#N/A</v>
      </c>
      <c r="AZ700" s="642">
        <f>(SUMIF('Spring 2023 School'!B:B,Budget!A700,'Spring 2023 School'!AG:AG)+SUMIF('Summer 2023 School'!B:B,Budget!A700,'Summer 2023 School'!AG:AG)+SUMIF('Autumn 2023 School'!B:B,Budget!A700,'Autumn 2023 School'!AG:AG))</f>
        <v>4</v>
      </c>
      <c r="BA700" s="410">
        <f t="shared" ref="BA700:BA725" si="276">AZ700*$BA$3</f>
        <v>3640</v>
      </c>
      <c r="BI700">
        <f t="shared" si="263"/>
        <v>1350</v>
      </c>
      <c r="BJ700">
        <f t="shared" si="264"/>
        <v>450</v>
      </c>
      <c r="BK700">
        <f t="shared" si="265"/>
        <v>225</v>
      </c>
    </row>
    <row r="701" spans="1:63" x14ac:dyDescent="0.35">
      <c r="A701" s="231">
        <v>52619</v>
      </c>
      <c r="B701" t="s">
        <v>1289</v>
      </c>
      <c r="C701" s="231">
        <f>IF(ISNA(VLOOKUP($A701,'Spring 2023 PVI'!$B$3:$AF$220,6,FALSE)),0,(VLOOKUP($A701,'Spring 2023 PVI'!$B$3:$AF$220,6,FALSE)))</f>
        <v>0</v>
      </c>
      <c r="D701" s="231">
        <f>IF(ISNA(VLOOKUP($A701,'Summer 2023 PVI'!$B$2:$AF$217,6,FALSE)),0,(VLOOKUP($A701,'Summer 2023 PVI'!$B$2:$AF$217,6,FALSE)))</f>
        <v>0</v>
      </c>
      <c r="E701" s="231">
        <f>IF(ISNA(VLOOKUP($A701,'Autumn 2023 PVI'!$B$2:$AH$214,6,FALSE)),0,(VLOOKUP($A701,'Autumn 2023 PVI'!$B$2:$AH$214,6,FALSE)))</f>
        <v>0</v>
      </c>
      <c r="F701" s="231">
        <f>IF(ISNA(VLOOKUP($A701,'Spring 2023 PVI'!$B$3:$AF$219,9,FALSE)),0,(VLOOKUP($A701,'Spring 2023 PVI'!$B$3:$AF$219,8,FALSE)))</f>
        <v>0</v>
      </c>
      <c r="G701" s="231">
        <f>IF(ISNA(VLOOKUP($A701,'Summer 2023 PVI'!$B$2:$AF$216,9,FALSE)),0,(VLOOKUP($A701,'Summer 2023 PVI'!$B$2:$AF$216,8,FALSE)))</f>
        <v>0</v>
      </c>
      <c r="H701" s="231">
        <f>IF(ISNA(VLOOKUP($A701,'Autumn 2023 PVI'!$B$2:$AH$214,9,FALSE)),0,(VLOOKUP($A701,'Autumn 2023 PVI'!$B$2:$AH$214,9,FALSE)))</f>
        <v>0</v>
      </c>
      <c r="I701" s="231">
        <f>IF(ISNA(VLOOKUP($A701,'Spring 2023 PVI'!$B$3:$AF$219,13,FALSE)),0,(VLOOKUP($A701,'Spring 2023 PVI'!$B$3:$AF$219,13,FALSE)))</f>
        <v>0</v>
      </c>
      <c r="J701" s="231">
        <f>IF(ISNA(VLOOKUP($A701,'Summer 2023 PVI'!$B$2:$AF$216,13,FALSE)),0,(VLOOKUP($A701,'Summer 2023 PVI'!$B$2:$AF$216,13,FALSE)))</f>
        <v>0</v>
      </c>
      <c r="K701" s="231">
        <f>IF(ISNA(VLOOKUP($A701,'Autumn 2023 PVI'!$B$2:$AH$214,13,FALSE)),0,(VLOOKUP($A701,'Autumn 2023 PVI'!$B$2:$AH$214,13,FALSE)))</f>
        <v>0</v>
      </c>
      <c r="L701" s="231">
        <f>IF(ISNA(VLOOKUP($A701,'Spring 2023 PVI'!$B$3:$AF$219,16,FALSE)),0,(VLOOKUP($A701,'Spring 2023 PVI'!$B$3:$AF$219,16,FALSE)))</f>
        <v>0</v>
      </c>
      <c r="M701" s="231">
        <f>IF(ISNA(VLOOKUP($A701,'Summer 2023 PVI'!$B$2:$AF$216,16,FALSE)),0,(VLOOKUP($A701,'Summer 2023 PVI'!$B$2:$AF$216,16,FALSE)))</f>
        <v>0</v>
      </c>
      <c r="N701" s="231">
        <f>IF(ISNA(VLOOKUP($A701,'Autumn 2023 PVI'!$B$2:$AH$214,16,FALSE)),0,(VLOOKUP($A701,'Autumn 2023 PVI'!$B$2:$AH$214,16,FALSE)))</f>
        <v>0</v>
      </c>
      <c r="O701" s="231">
        <f>IF(ISNA(VLOOKUP($A701,'Spring 2023 PVI'!$B$3:$AF$219,3,FALSE)),0,(VLOOKUP($A701,'Spring 2023 PVI'!$B$3:$AF$219,3,FALSE)))</f>
        <v>0</v>
      </c>
      <c r="P701" s="231">
        <f>IF(ISNA(VLOOKUP($A701,'Summer 2023 PVI'!$B$3:$AF$216,3,FALSE)),0,(VLOOKUP($A701,'Summer 2023 PVI'!$B$2:$AF$216,3,FALSE)))</f>
        <v>0</v>
      </c>
      <c r="Q701" s="231">
        <f>IF(ISNA(VLOOKUP($A701,'Autumn 2023 PVI'!$B$2:$AF$214,3,FALSE)),0,(VLOOKUP($A701,'Autumn 2023 PVI'!$B$2:$AF$214,3,FALSE)))</f>
        <v>0</v>
      </c>
      <c r="R701" s="231">
        <f>IF(ISNA(VLOOKUP($A701,'Spring 2023 PVI'!$B$3:$AF$219,10,FALSE)),0,(VLOOKUP($A701,'Spring 2023 PVI'!$B$3:$AF$219,10,FALSE)))</f>
        <v>0</v>
      </c>
      <c r="S701" s="231">
        <f>IF(ISNA(VLOOKUP($A701,'Summer 2023 PVI'!$B$2:$AF$216,10,FALSE)),0,(VLOOKUP($A701,'Summer 2023 PVI'!$B$2:$AF$216,10,FALSE)))</f>
        <v>0</v>
      </c>
      <c r="T701" s="231">
        <f>IF(ISNA(VLOOKUP($A701,'Autumn 2023 PVI'!$B$2:$AH$214,10,FALSE)),0,(VLOOKUP($A701,'Autumn 2023 PVI'!$B$2:$AH$214,10,FALSE)))</f>
        <v>0</v>
      </c>
      <c r="U701" s="231">
        <f>IF(ISNA(VLOOKUP($A701,'Spring 2023 PVI'!$B$3:$AF$219,26,FALSE)),0,(VLOOKUP($A701,'Spring 2023 PVI'!$B$3:$AF$219,26,FALSE)))</f>
        <v>0</v>
      </c>
      <c r="V701" s="231">
        <f>IF(ISNA(VLOOKUP($A701,'Spring 2023 PVI'!$B$3:$AF$219,26,FALSE)),0,(VLOOKUP($A701,'Spring 2023 PVI'!$B$3:$AF$219,26,FALSE)))</f>
        <v>0</v>
      </c>
      <c r="W701" s="231">
        <f>IF(ISNA(VLOOKUP($A701,'Spring 2023 PVI'!$B$3:$AF$219,26,FALSE)),0,(VLOOKUP($A701,'Spring 2023 PVI'!$B$3:$AF$219,26,FALSE)))</f>
        <v>0</v>
      </c>
      <c r="X701" s="231">
        <f>IF(ISNA(VLOOKUP($A701,'Spring 2023 PVI'!$B$3:$AF$219,27,FALSE)),0,(VLOOKUP($A701,'Spring 2023 PVI'!$B$3:$AF$219,27,FALSE)))</f>
        <v>0</v>
      </c>
      <c r="Y701" s="231">
        <f>IF(ISNA(VLOOKUP($A701,'Spring 2023 PVI'!$B$3:$AF$219,27,FALSE)),0,(VLOOKUP($A701,'Spring 2023 PVI'!$B$3:$AF$219,27,FALSE)))</f>
        <v>0</v>
      </c>
      <c r="Z701" s="231">
        <f>IF(ISNA(VLOOKUP($A701,'Spring 2023 PVI'!$B$3:$AF$219,27,FALSE)),0,(VLOOKUP($A701,'Spring 2023 PVI'!$B$3:$AF$219,27,FALSE)))</f>
        <v>0</v>
      </c>
      <c r="AA701" s="231">
        <f>IF(ISNA(VLOOKUP($A701,'Spring 2023 PVI'!$B$3:$AF$219,28,FALSE)),0,(VLOOKUP($A701,'Spring 2023 PVI'!$B$3:$AF$219,28,FALSE)))</f>
        <v>0</v>
      </c>
      <c r="AB701" s="231">
        <f>IF(ISNA(VLOOKUP($A701,'Spring 2023 PVI'!$B$3:$AF$219,28,FALSE)),0,(VLOOKUP($A701,'Spring 2023 PVI'!$B$3:$AF$219,28,FALSE)))</f>
        <v>0</v>
      </c>
      <c r="AC701" s="231">
        <f>IF(ISNA(VLOOKUP($A701,'Spring 2023 PVI'!$B$3:$AF$219,28,FALSE)),0,(VLOOKUP($A701,'Spring 2023 PVI'!$B$3:$AF$219,28,FALSE)))</f>
        <v>0</v>
      </c>
      <c r="AD701" s="384">
        <f t="shared" si="266"/>
        <v>0</v>
      </c>
      <c r="AE701" s="403">
        <v>0</v>
      </c>
      <c r="AF701" s="403">
        <v>0</v>
      </c>
      <c r="AG701" s="403">
        <v>0</v>
      </c>
      <c r="AH701" s="384">
        <f t="shared" si="260"/>
        <v>0</v>
      </c>
      <c r="AI701" s="384">
        <f t="shared" si="261"/>
        <v>0</v>
      </c>
      <c r="AJ701" s="384">
        <f t="shared" si="262"/>
        <v>0</v>
      </c>
      <c r="AK701" s="384">
        <f t="shared" si="267"/>
        <v>0</v>
      </c>
      <c r="AL701" s="403">
        <f>IF(ISNA(VLOOKUP($A701,'Spring 2023 PVI'!$B714:$AD714,29,FALSE)),0,(VLOOKUP($A701,'Spring 2023 PVI'!$B714:$AD714,29,FALSE)))</f>
        <v>0</v>
      </c>
      <c r="AM701" s="403">
        <f>IF(ISNA(VLOOKUP($A701,'Spring 2023 PVI'!$B714:$AZ714,30,FALSE)),0,(VLOOKUP($A701,'Spring 2023 PVI'!$B714:$AZ714,30,FALSE)))</f>
        <v>0</v>
      </c>
      <c r="AN701" s="402">
        <f t="shared" si="268"/>
        <v>0</v>
      </c>
      <c r="AO701" s="404">
        <f t="shared" si="269"/>
        <v>0</v>
      </c>
      <c r="AP701" s="384">
        <f t="shared" si="270"/>
        <v>0</v>
      </c>
      <c r="AQ701" s="403"/>
      <c r="AR701" s="403" t="e">
        <f>VLOOKUP($A701,'Data EYFSS Indica'!$C:$AQ,27,0)</f>
        <v>#N/A</v>
      </c>
      <c r="AS701" s="403" t="e">
        <f>VLOOKUP($A701,'Data EYFSS Indica'!$C:$AQ,28,0)</f>
        <v>#N/A</v>
      </c>
      <c r="AT701" s="409" t="e">
        <f t="shared" si="271"/>
        <v>#N/A</v>
      </c>
      <c r="AU701" s="409" t="e">
        <f>(VLOOKUP($A701,'Data EYFSS Indica'!$C:$AQ,24,0))/3.2*AU$3</f>
        <v>#N/A</v>
      </c>
      <c r="AV701" s="413" t="e">
        <f t="shared" si="272"/>
        <v>#N/A</v>
      </c>
      <c r="AW701" s="410" t="e">
        <f t="shared" si="273"/>
        <v>#N/A</v>
      </c>
      <c r="AX701" s="410" t="e">
        <f t="shared" si="274"/>
        <v>#N/A</v>
      </c>
      <c r="AY701" s="410" t="e">
        <f t="shared" si="275"/>
        <v>#N/A</v>
      </c>
      <c r="AZ701" s="642">
        <f>(SUMIF('Spring 2023 School'!B:B,Budget!A701,'Spring 2023 School'!AG:AG)+SUMIF('Summer 2023 School'!B:B,Budget!A701,'Summer 2023 School'!AG:AG)+SUMIF('Autumn 2023 School'!B:B,Budget!A701,'Autumn 2023 School'!AG:AG))</f>
        <v>0</v>
      </c>
      <c r="BA701" s="410">
        <f t="shared" si="276"/>
        <v>0</v>
      </c>
      <c r="BI701">
        <f t="shared" si="263"/>
        <v>0</v>
      </c>
      <c r="BJ701">
        <f t="shared" si="264"/>
        <v>0</v>
      </c>
      <c r="BK701">
        <f t="shared" si="265"/>
        <v>0</v>
      </c>
    </row>
    <row r="702" spans="1:63" x14ac:dyDescent="0.35">
      <c r="A702" s="231">
        <v>52625</v>
      </c>
      <c r="B702" t="s">
        <v>792</v>
      </c>
      <c r="C702" s="231">
        <f>IF(ISNA(VLOOKUP($A702,'Spring 2023 PVI'!$B$3:$AF$220,6,FALSE)),0,(VLOOKUP($A702,'Spring 2023 PVI'!$B$3:$AF$220,6,FALSE)))</f>
        <v>0</v>
      </c>
      <c r="D702" s="231">
        <f>IF(ISNA(VLOOKUP($A702,'Summer 2023 PVI'!$B$2:$AF$217,6,FALSE)),0,(VLOOKUP($A702,'Summer 2023 PVI'!$B$2:$AF$217,6,FALSE)))</f>
        <v>0</v>
      </c>
      <c r="E702" s="231">
        <f>IF(ISNA(VLOOKUP($A702,'Autumn 2023 PVI'!$B$2:$AH$214,6,FALSE)),0,(VLOOKUP($A702,'Autumn 2023 PVI'!$B$2:$AH$214,6,FALSE)))</f>
        <v>0</v>
      </c>
      <c r="F702" s="231">
        <f>IF(ISNA(VLOOKUP($A702,'Spring 2023 PVI'!$B$3:$AF$219,9,FALSE)),0,(VLOOKUP($A702,'Spring 2023 PVI'!$B$3:$AF$219,8,FALSE)))</f>
        <v>0</v>
      </c>
      <c r="G702" s="231">
        <f>IF(ISNA(VLOOKUP($A702,'Summer 2023 PVI'!$B$2:$AF$216,9,FALSE)),0,(VLOOKUP($A702,'Summer 2023 PVI'!$B$2:$AF$216,8,FALSE)))</f>
        <v>0</v>
      </c>
      <c r="H702" s="231">
        <f>IF(ISNA(VLOOKUP($A702,'Autumn 2023 PVI'!$B$2:$AH$214,9,FALSE)),0,(VLOOKUP($A702,'Autumn 2023 PVI'!$B$2:$AH$214,9,FALSE)))</f>
        <v>0</v>
      </c>
      <c r="I702" s="231">
        <f>IF(ISNA(VLOOKUP($A702,'Spring 2023 PVI'!$B$3:$AF$219,13,FALSE)),0,(VLOOKUP($A702,'Spring 2023 PVI'!$B$3:$AF$219,13,FALSE)))</f>
        <v>0</v>
      </c>
      <c r="J702" s="231">
        <f>IF(ISNA(VLOOKUP($A702,'Summer 2023 PVI'!$B$2:$AF$216,13,FALSE)),0,(VLOOKUP($A702,'Summer 2023 PVI'!$B$2:$AF$216,13,FALSE)))</f>
        <v>0</v>
      </c>
      <c r="K702" s="231">
        <f>IF(ISNA(VLOOKUP($A702,'Autumn 2023 PVI'!$B$2:$AH$214,13,FALSE)),0,(VLOOKUP($A702,'Autumn 2023 PVI'!$B$2:$AH$214,13,FALSE)))</f>
        <v>0</v>
      </c>
      <c r="L702" s="231">
        <f>IF(ISNA(VLOOKUP($A702,'Spring 2023 PVI'!$B$3:$AF$219,16,FALSE)),0,(VLOOKUP($A702,'Spring 2023 PVI'!$B$3:$AF$219,16,FALSE)))</f>
        <v>0</v>
      </c>
      <c r="M702" s="231">
        <f>IF(ISNA(VLOOKUP($A702,'Summer 2023 PVI'!$B$2:$AF$216,16,FALSE)),0,(VLOOKUP($A702,'Summer 2023 PVI'!$B$2:$AF$216,16,FALSE)))</f>
        <v>0</v>
      </c>
      <c r="N702" s="231">
        <f>IF(ISNA(VLOOKUP($A702,'Autumn 2023 PVI'!$B$2:$AH$214,16,FALSE)),0,(VLOOKUP($A702,'Autumn 2023 PVI'!$B$2:$AH$214,16,FALSE)))</f>
        <v>0</v>
      </c>
      <c r="O702" s="231">
        <f>IF(ISNA(VLOOKUP($A702,'Spring 2023 PVI'!$B$3:$AF$219,3,FALSE)),0,(VLOOKUP($A702,'Spring 2023 PVI'!$B$3:$AF$219,3,FALSE)))</f>
        <v>0</v>
      </c>
      <c r="P702" s="231">
        <f>IF(ISNA(VLOOKUP($A702,'Summer 2023 PVI'!$B$3:$AF$216,3,FALSE)),0,(VLOOKUP($A702,'Summer 2023 PVI'!$B$2:$AF$216,3,FALSE)))</f>
        <v>0</v>
      </c>
      <c r="Q702" s="231">
        <f>IF(ISNA(VLOOKUP($A702,'Autumn 2023 PVI'!$B$2:$AF$214,3,FALSE)),0,(VLOOKUP($A702,'Autumn 2023 PVI'!$B$2:$AF$214,3,FALSE)))</f>
        <v>0</v>
      </c>
      <c r="R702" s="231">
        <f>IF(ISNA(VLOOKUP($A702,'Spring 2023 PVI'!$B$3:$AF$219,10,FALSE)),0,(VLOOKUP($A702,'Spring 2023 PVI'!$B$3:$AF$219,10,FALSE)))</f>
        <v>0</v>
      </c>
      <c r="S702" s="231">
        <f>IF(ISNA(VLOOKUP($A702,'Summer 2023 PVI'!$B$2:$AF$216,10,FALSE)),0,(VLOOKUP($A702,'Summer 2023 PVI'!$B$2:$AF$216,10,FALSE)))</f>
        <v>0</v>
      </c>
      <c r="T702" s="231">
        <f>IF(ISNA(VLOOKUP($A702,'Autumn 2023 PVI'!$B$2:$AH$214,10,FALSE)),0,(VLOOKUP($A702,'Autumn 2023 PVI'!$B$2:$AH$214,10,FALSE)))</f>
        <v>0</v>
      </c>
      <c r="U702" s="231">
        <f>IF(ISNA(VLOOKUP($A702,'Spring 2023 PVI'!$B$3:$AF$219,26,FALSE)),0,(VLOOKUP($A702,'Spring 2023 PVI'!$B$3:$AF$219,26,FALSE)))</f>
        <v>0</v>
      </c>
      <c r="V702" s="231">
        <f>IF(ISNA(VLOOKUP($A702,'Spring 2023 PVI'!$B$3:$AF$219,26,FALSE)),0,(VLOOKUP($A702,'Spring 2023 PVI'!$B$3:$AF$219,26,FALSE)))</f>
        <v>0</v>
      </c>
      <c r="W702" s="231">
        <f>IF(ISNA(VLOOKUP($A702,'Spring 2023 PVI'!$B$3:$AF$219,26,FALSE)),0,(VLOOKUP($A702,'Spring 2023 PVI'!$B$3:$AF$219,26,FALSE)))</f>
        <v>0</v>
      </c>
      <c r="X702" s="231">
        <f>IF(ISNA(VLOOKUP($A702,'Spring 2023 PVI'!$B$3:$AF$219,27,FALSE)),0,(VLOOKUP($A702,'Spring 2023 PVI'!$B$3:$AF$219,27,FALSE)))</f>
        <v>0</v>
      </c>
      <c r="Y702" s="231">
        <f>IF(ISNA(VLOOKUP($A702,'Spring 2023 PVI'!$B$3:$AF$219,27,FALSE)),0,(VLOOKUP($A702,'Spring 2023 PVI'!$B$3:$AF$219,27,FALSE)))</f>
        <v>0</v>
      </c>
      <c r="Z702" s="231">
        <f>IF(ISNA(VLOOKUP($A702,'Spring 2023 PVI'!$B$3:$AF$219,27,FALSE)),0,(VLOOKUP($A702,'Spring 2023 PVI'!$B$3:$AF$219,27,FALSE)))</f>
        <v>0</v>
      </c>
      <c r="AA702" s="231">
        <f>IF(ISNA(VLOOKUP($A702,'Spring 2023 PVI'!$B$3:$AF$219,28,FALSE)),0,(VLOOKUP($A702,'Spring 2023 PVI'!$B$3:$AF$219,28,FALSE)))</f>
        <v>0</v>
      </c>
      <c r="AB702" s="231">
        <f>IF(ISNA(VLOOKUP($A702,'Spring 2023 PVI'!$B$3:$AF$219,28,FALSE)),0,(VLOOKUP($A702,'Spring 2023 PVI'!$B$3:$AF$219,28,FALSE)))</f>
        <v>0</v>
      </c>
      <c r="AC702" s="231">
        <f>IF(ISNA(VLOOKUP($A702,'Spring 2023 PVI'!$B$3:$AF$219,28,FALSE)),0,(VLOOKUP($A702,'Spring 2023 PVI'!$B$3:$AF$219,28,FALSE)))</f>
        <v>0</v>
      </c>
      <c r="AD702" s="384">
        <f t="shared" si="266"/>
        <v>0</v>
      </c>
      <c r="AE702" s="403">
        <v>0</v>
      </c>
      <c r="AF702" s="403">
        <v>0</v>
      </c>
      <c r="AG702" s="403">
        <v>0</v>
      </c>
      <c r="AH702" s="384">
        <f t="shared" si="260"/>
        <v>0</v>
      </c>
      <c r="AI702" s="384">
        <f t="shared" si="261"/>
        <v>0</v>
      </c>
      <c r="AJ702" s="384">
        <f t="shared" si="262"/>
        <v>0</v>
      </c>
      <c r="AK702" s="384">
        <f t="shared" si="267"/>
        <v>0</v>
      </c>
      <c r="AL702" s="403">
        <f>IF(ISNA(VLOOKUP($A702,'Spring 2023 PVI'!$B715:$AD715,29,FALSE)),0,(VLOOKUP($A702,'Spring 2023 PVI'!$B715:$AD715,29,FALSE)))</f>
        <v>0</v>
      </c>
      <c r="AM702" s="403">
        <f>IF(ISNA(VLOOKUP($A702,'Spring 2023 PVI'!$B715:$AZ715,30,FALSE)),0,(VLOOKUP($A702,'Spring 2023 PVI'!$B715:$AZ715,30,FALSE)))</f>
        <v>0</v>
      </c>
      <c r="AN702" s="402">
        <f t="shared" si="268"/>
        <v>0</v>
      </c>
      <c r="AO702" s="404">
        <f t="shared" si="269"/>
        <v>0</v>
      </c>
      <c r="AP702" s="384">
        <f t="shared" si="270"/>
        <v>0</v>
      </c>
      <c r="AQ702" s="403"/>
      <c r="AR702" s="403" t="e">
        <f>VLOOKUP($A702,'Data EYFSS Indica'!$C:$AQ,27,0)</f>
        <v>#N/A</v>
      </c>
      <c r="AS702" s="403" t="e">
        <f>VLOOKUP($A702,'Data EYFSS Indica'!$C:$AQ,28,0)</f>
        <v>#N/A</v>
      </c>
      <c r="AT702" s="409" t="e">
        <f t="shared" si="271"/>
        <v>#N/A</v>
      </c>
      <c r="AU702" s="409" t="e">
        <f>(VLOOKUP($A702,'Data EYFSS Indica'!$C:$AQ,24,0))/3.2*AU$3</f>
        <v>#N/A</v>
      </c>
      <c r="AV702" s="413" t="e">
        <f t="shared" si="272"/>
        <v>#N/A</v>
      </c>
      <c r="AW702" s="410" t="e">
        <f t="shared" si="273"/>
        <v>#N/A</v>
      </c>
      <c r="AX702" s="410" t="e">
        <f t="shared" si="274"/>
        <v>#N/A</v>
      </c>
      <c r="AY702" s="410" t="e">
        <f t="shared" si="275"/>
        <v>#N/A</v>
      </c>
      <c r="AZ702" s="642">
        <f>(SUMIF('Spring 2023 School'!B:B,Budget!A702,'Spring 2023 School'!AG:AG)+SUMIF('Summer 2023 School'!B:B,Budget!A702,'Summer 2023 School'!AG:AG)+SUMIF('Autumn 2023 School'!B:B,Budget!A702,'Autumn 2023 School'!AG:AG))</f>
        <v>0</v>
      </c>
      <c r="BA702" s="410">
        <f t="shared" si="276"/>
        <v>0</v>
      </c>
      <c r="BI702">
        <f t="shared" si="263"/>
        <v>0</v>
      </c>
      <c r="BJ702">
        <f t="shared" si="264"/>
        <v>0</v>
      </c>
      <c r="BK702">
        <f t="shared" si="265"/>
        <v>0</v>
      </c>
    </row>
    <row r="703" spans="1:63" x14ac:dyDescent="0.35">
      <c r="A703" s="231">
        <v>52626</v>
      </c>
      <c r="B703" t="s">
        <v>805</v>
      </c>
      <c r="C703" s="231">
        <f>IF(ISNA(VLOOKUP($A703,'Spring 2023 PVI'!$B$3:$AF$220,6,FALSE)),0,(VLOOKUP($A703,'Spring 2023 PVI'!$B$3:$AF$220,6,FALSE)))</f>
        <v>0</v>
      </c>
      <c r="D703" s="231">
        <f>IF(ISNA(VLOOKUP($A703,'Summer 2023 PVI'!$B$2:$AF$217,6,FALSE)),0,(VLOOKUP($A703,'Summer 2023 PVI'!$B$2:$AF$217,6,FALSE)))</f>
        <v>0</v>
      </c>
      <c r="E703" s="231">
        <f>IF(ISNA(VLOOKUP($A703,'Autumn 2023 PVI'!$B$2:$AH$214,6,FALSE)),0,(VLOOKUP($A703,'Autumn 2023 PVI'!$B$2:$AH$214,6,FALSE)))</f>
        <v>0</v>
      </c>
      <c r="F703" s="231">
        <f>IF(ISNA(VLOOKUP($A703,'Spring 2023 PVI'!$B$3:$AF$219,9,FALSE)),0,(VLOOKUP($A703,'Spring 2023 PVI'!$B$3:$AF$219,8,FALSE)))</f>
        <v>0</v>
      </c>
      <c r="G703" s="231">
        <f>IF(ISNA(VLOOKUP($A703,'Summer 2023 PVI'!$B$2:$AF$216,9,FALSE)),0,(VLOOKUP($A703,'Summer 2023 PVI'!$B$2:$AF$216,8,FALSE)))</f>
        <v>0</v>
      </c>
      <c r="H703" s="231">
        <f>IF(ISNA(VLOOKUP($A703,'Autumn 2023 PVI'!$B$2:$AH$214,9,FALSE)),0,(VLOOKUP($A703,'Autumn 2023 PVI'!$B$2:$AH$214,9,FALSE)))</f>
        <v>0</v>
      </c>
      <c r="I703" s="231">
        <f>IF(ISNA(VLOOKUP($A703,'Spring 2023 PVI'!$B$3:$AF$219,13,FALSE)),0,(VLOOKUP($A703,'Spring 2023 PVI'!$B$3:$AF$219,13,FALSE)))</f>
        <v>0</v>
      </c>
      <c r="J703" s="231">
        <f>IF(ISNA(VLOOKUP($A703,'Summer 2023 PVI'!$B$2:$AF$216,13,FALSE)),0,(VLOOKUP($A703,'Summer 2023 PVI'!$B$2:$AF$216,13,FALSE)))</f>
        <v>0</v>
      </c>
      <c r="K703" s="231">
        <f>IF(ISNA(VLOOKUP($A703,'Autumn 2023 PVI'!$B$2:$AH$214,13,FALSE)),0,(VLOOKUP($A703,'Autumn 2023 PVI'!$B$2:$AH$214,13,FALSE)))</f>
        <v>0</v>
      </c>
      <c r="L703" s="231">
        <f>IF(ISNA(VLOOKUP($A703,'Spring 2023 PVI'!$B$3:$AF$219,16,FALSE)),0,(VLOOKUP($A703,'Spring 2023 PVI'!$B$3:$AF$219,16,FALSE)))</f>
        <v>0</v>
      </c>
      <c r="M703" s="231">
        <f>IF(ISNA(VLOOKUP($A703,'Summer 2023 PVI'!$B$2:$AF$216,16,FALSE)),0,(VLOOKUP($A703,'Summer 2023 PVI'!$B$2:$AF$216,16,FALSE)))</f>
        <v>0</v>
      </c>
      <c r="N703" s="231">
        <f>IF(ISNA(VLOOKUP($A703,'Autumn 2023 PVI'!$B$2:$AH$214,16,FALSE)),0,(VLOOKUP($A703,'Autumn 2023 PVI'!$B$2:$AH$214,16,FALSE)))</f>
        <v>0</v>
      </c>
      <c r="O703" s="231">
        <f>IF(ISNA(VLOOKUP($A703,'Spring 2023 PVI'!$B$3:$AF$219,3,FALSE)),0,(VLOOKUP($A703,'Spring 2023 PVI'!$B$3:$AF$219,3,FALSE)))</f>
        <v>0</v>
      </c>
      <c r="P703" s="231">
        <f>IF(ISNA(VLOOKUP($A703,'Summer 2023 PVI'!$B$3:$AF$216,3,FALSE)),0,(VLOOKUP($A703,'Summer 2023 PVI'!$B$2:$AF$216,3,FALSE)))</f>
        <v>0</v>
      </c>
      <c r="Q703" s="231">
        <f>IF(ISNA(VLOOKUP($A703,'Autumn 2023 PVI'!$B$2:$AF$214,3,FALSE)),0,(VLOOKUP($A703,'Autumn 2023 PVI'!$B$2:$AF$214,3,FALSE)))</f>
        <v>0</v>
      </c>
      <c r="R703" s="231">
        <f>IF(ISNA(VLOOKUP($A703,'Spring 2023 PVI'!$B$3:$AF$219,10,FALSE)),0,(VLOOKUP($A703,'Spring 2023 PVI'!$B$3:$AF$219,10,FALSE)))</f>
        <v>0</v>
      </c>
      <c r="S703" s="231">
        <f>IF(ISNA(VLOOKUP($A703,'Summer 2023 PVI'!$B$2:$AF$216,10,FALSE)),0,(VLOOKUP($A703,'Summer 2023 PVI'!$B$2:$AF$216,10,FALSE)))</f>
        <v>0</v>
      </c>
      <c r="T703" s="231">
        <f>IF(ISNA(VLOOKUP($A703,'Autumn 2023 PVI'!$B$2:$AH$214,10,FALSE)),0,(VLOOKUP($A703,'Autumn 2023 PVI'!$B$2:$AH$214,10,FALSE)))</f>
        <v>0</v>
      </c>
      <c r="U703" s="231">
        <f>IF(ISNA(VLOOKUP($A703,'Spring 2023 PVI'!$B$3:$AF$219,26,FALSE)),0,(VLOOKUP($A703,'Spring 2023 PVI'!$B$3:$AF$219,26,FALSE)))</f>
        <v>0</v>
      </c>
      <c r="V703" s="231">
        <f>IF(ISNA(VLOOKUP($A703,'Spring 2023 PVI'!$B$3:$AF$219,26,FALSE)),0,(VLOOKUP($A703,'Spring 2023 PVI'!$B$3:$AF$219,26,FALSE)))</f>
        <v>0</v>
      </c>
      <c r="W703" s="231">
        <f>IF(ISNA(VLOOKUP($A703,'Spring 2023 PVI'!$B$3:$AF$219,26,FALSE)),0,(VLOOKUP($A703,'Spring 2023 PVI'!$B$3:$AF$219,26,FALSE)))</f>
        <v>0</v>
      </c>
      <c r="X703" s="231">
        <f>IF(ISNA(VLOOKUP($A703,'Spring 2023 PVI'!$B$3:$AF$219,27,FALSE)),0,(VLOOKUP($A703,'Spring 2023 PVI'!$B$3:$AF$219,27,FALSE)))</f>
        <v>0</v>
      </c>
      <c r="Y703" s="231">
        <f>IF(ISNA(VLOOKUP($A703,'Spring 2023 PVI'!$B$3:$AF$219,27,FALSE)),0,(VLOOKUP($A703,'Spring 2023 PVI'!$B$3:$AF$219,27,FALSE)))</f>
        <v>0</v>
      </c>
      <c r="Z703" s="231">
        <f>IF(ISNA(VLOOKUP($A703,'Spring 2023 PVI'!$B$3:$AF$219,27,FALSE)),0,(VLOOKUP($A703,'Spring 2023 PVI'!$B$3:$AF$219,27,FALSE)))</f>
        <v>0</v>
      </c>
      <c r="AA703" s="231">
        <f>IF(ISNA(VLOOKUP($A703,'Spring 2023 PVI'!$B$3:$AF$219,28,FALSE)),0,(VLOOKUP($A703,'Spring 2023 PVI'!$B$3:$AF$219,28,FALSE)))</f>
        <v>0</v>
      </c>
      <c r="AB703" s="231">
        <f>IF(ISNA(VLOOKUP($A703,'Spring 2023 PVI'!$B$3:$AF$219,28,FALSE)),0,(VLOOKUP($A703,'Spring 2023 PVI'!$B$3:$AF$219,28,FALSE)))</f>
        <v>0</v>
      </c>
      <c r="AC703" s="231">
        <f>IF(ISNA(VLOOKUP($A703,'Spring 2023 PVI'!$B$3:$AF$219,28,FALSE)),0,(VLOOKUP($A703,'Spring 2023 PVI'!$B$3:$AF$219,28,FALSE)))</f>
        <v>0</v>
      </c>
      <c r="AD703" s="384">
        <f t="shared" si="266"/>
        <v>0</v>
      </c>
      <c r="AE703" s="403">
        <v>0</v>
      </c>
      <c r="AF703" s="403">
        <v>0</v>
      </c>
      <c r="AG703" s="403">
        <v>0</v>
      </c>
      <c r="AH703" s="384">
        <f t="shared" si="260"/>
        <v>0</v>
      </c>
      <c r="AI703" s="384">
        <f t="shared" si="261"/>
        <v>0</v>
      </c>
      <c r="AJ703" s="384">
        <f t="shared" si="262"/>
        <v>0</v>
      </c>
      <c r="AK703" s="384">
        <f t="shared" si="267"/>
        <v>0</v>
      </c>
      <c r="AL703" s="403">
        <f>IF(ISNA(VLOOKUP($A703,'Spring 2023 PVI'!$B716:$AD716,29,FALSE)),0,(VLOOKUP($A703,'Spring 2023 PVI'!$B716:$AD716,29,FALSE)))</f>
        <v>0</v>
      </c>
      <c r="AM703" s="403">
        <f>IF(ISNA(VLOOKUP($A703,'Spring 2023 PVI'!$B716:$AZ716,30,FALSE)),0,(VLOOKUP($A703,'Spring 2023 PVI'!$B716:$AZ716,30,FALSE)))</f>
        <v>0</v>
      </c>
      <c r="AN703" s="402">
        <f t="shared" si="268"/>
        <v>0</v>
      </c>
      <c r="AO703" s="404">
        <f t="shared" si="269"/>
        <v>0</v>
      </c>
      <c r="AP703" s="384">
        <f t="shared" si="270"/>
        <v>0</v>
      </c>
      <c r="AQ703" s="403"/>
      <c r="AR703" s="403" t="e">
        <f>VLOOKUP($A703,'Data EYFSS Indica'!$C:$AQ,27,0)</f>
        <v>#N/A</v>
      </c>
      <c r="AS703" s="403" t="e">
        <f>VLOOKUP($A703,'Data EYFSS Indica'!$C:$AQ,28,0)</f>
        <v>#N/A</v>
      </c>
      <c r="AT703" s="409" t="e">
        <f t="shared" si="271"/>
        <v>#N/A</v>
      </c>
      <c r="AU703" s="409" t="e">
        <f>(VLOOKUP($A703,'Data EYFSS Indica'!$C:$AQ,24,0))/3.2*AU$3</f>
        <v>#N/A</v>
      </c>
      <c r="AV703" s="413" t="e">
        <f t="shared" si="272"/>
        <v>#N/A</v>
      </c>
      <c r="AW703" s="410" t="e">
        <f t="shared" si="273"/>
        <v>#N/A</v>
      </c>
      <c r="AX703" s="410" t="e">
        <f t="shared" si="274"/>
        <v>#N/A</v>
      </c>
      <c r="AY703" s="410" t="e">
        <f t="shared" si="275"/>
        <v>#N/A</v>
      </c>
      <c r="AZ703" s="642">
        <f>(SUMIF('Spring 2023 School'!B:B,Budget!A703,'Spring 2023 School'!AG:AG)+SUMIF('Summer 2023 School'!B:B,Budget!A703,'Summer 2023 School'!AG:AG)+SUMIF('Autumn 2023 School'!B:B,Budget!A703,'Autumn 2023 School'!AG:AG))</f>
        <v>0</v>
      </c>
      <c r="BA703" s="410">
        <f t="shared" si="276"/>
        <v>0</v>
      </c>
      <c r="BI703">
        <f t="shared" si="263"/>
        <v>0</v>
      </c>
      <c r="BJ703">
        <f t="shared" si="264"/>
        <v>0</v>
      </c>
      <c r="BK703">
        <f t="shared" si="265"/>
        <v>0</v>
      </c>
    </row>
    <row r="704" spans="1:63" x14ac:dyDescent="0.35">
      <c r="A704" s="231">
        <v>52627</v>
      </c>
      <c r="B704" t="s">
        <v>582</v>
      </c>
      <c r="C704" s="231">
        <f>IF(ISNA(VLOOKUP($A704,'Spring 2023 PVI'!$B$3:$AF$220,6,FALSE)),0,(VLOOKUP($A704,'Spring 2023 PVI'!$B$3:$AF$220,6,FALSE)))</f>
        <v>0</v>
      </c>
      <c r="D704" s="231">
        <f>IF(ISNA(VLOOKUP($A704,'Summer 2023 PVI'!$B$2:$AF$217,6,FALSE)),0,(VLOOKUP($A704,'Summer 2023 PVI'!$B$2:$AF$217,6,FALSE)))</f>
        <v>0</v>
      </c>
      <c r="E704" s="231">
        <f>IF(ISNA(VLOOKUP($A704,'Autumn 2023 PVI'!$B$2:$AH$214,6,FALSE)),0,(VLOOKUP($A704,'Autumn 2023 PVI'!$B$2:$AH$214,6,FALSE)))</f>
        <v>0</v>
      </c>
      <c r="F704" s="231">
        <f>IF(ISNA(VLOOKUP($A704,'Spring 2023 PVI'!$B$3:$AF$219,9,FALSE)),0,(VLOOKUP($A704,'Spring 2023 PVI'!$B$3:$AF$219,8,FALSE)))</f>
        <v>0</v>
      </c>
      <c r="G704" s="231">
        <f>IF(ISNA(VLOOKUP($A704,'Summer 2023 PVI'!$B$2:$AF$216,9,FALSE)),0,(VLOOKUP($A704,'Summer 2023 PVI'!$B$2:$AF$216,8,FALSE)))</f>
        <v>0</v>
      </c>
      <c r="H704" s="231">
        <f>IF(ISNA(VLOOKUP($A704,'Autumn 2023 PVI'!$B$2:$AH$214,9,FALSE)),0,(VLOOKUP($A704,'Autumn 2023 PVI'!$B$2:$AH$214,9,FALSE)))</f>
        <v>0</v>
      </c>
      <c r="I704" s="231">
        <f>IF(ISNA(VLOOKUP($A704,'Spring 2023 PVI'!$B$3:$AF$219,13,FALSE)),0,(VLOOKUP($A704,'Spring 2023 PVI'!$B$3:$AF$219,13,FALSE)))</f>
        <v>0</v>
      </c>
      <c r="J704" s="231">
        <f>IF(ISNA(VLOOKUP($A704,'Summer 2023 PVI'!$B$2:$AF$216,13,FALSE)),0,(VLOOKUP($A704,'Summer 2023 PVI'!$B$2:$AF$216,13,FALSE)))</f>
        <v>0</v>
      </c>
      <c r="K704" s="231">
        <f>IF(ISNA(VLOOKUP($A704,'Autumn 2023 PVI'!$B$2:$AH$214,13,FALSE)),0,(VLOOKUP($A704,'Autumn 2023 PVI'!$B$2:$AH$214,13,FALSE)))</f>
        <v>0</v>
      </c>
      <c r="L704" s="231">
        <f>IF(ISNA(VLOOKUP($A704,'Spring 2023 PVI'!$B$3:$AF$219,16,FALSE)),0,(VLOOKUP($A704,'Spring 2023 PVI'!$B$3:$AF$219,16,FALSE)))</f>
        <v>0</v>
      </c>
      <c r="M704" s="231">
        <f>IF(ISNA(VLOOKUP($A704,'Summer 2023 PVI'!$B$2:$AF$216,16,FALSE)),0,(VLOOKUP($A704,'Summer 2023 PVI'!$B$2:$AF$216,16,FALSE)))</f>
        <v>0</v>
      </c>
      <c r="N704" s="231">
        <f>IF(ISNA(VLOOKUP($A704,'Autumn 2023 PVI'!$B$2:$AH$214,16,FALSE)),0,(VLOOKUP($A704,'Autumn 2023 PVI'!$B$2:$AH$214,16,FALSE)))</f>
        <v>0</v>
      </c>
      <c r="O704" s="231">
        <f>IF(ISNA(VLOOKUP($A704,'Spring 2023 PVI'!$B$3:$AF$219,3,FALSE)),0,(VLOOKUP($A704,'Spring 2023 PVI'!$B$3:$AF$219,3,FALSE)))</f>
        <v>0</v>
      </c>
      <c r="P704" s="231">
        <f>IF(ISNA(VLOOKUP($A704,'Summer 2023 PVI'!$B$3:$AF$216,3,FALSE)),0,(VLOOKUP($A704,'Summer 2023 PVI'!$B$2:$AF$216,3,FALSE)))</f>
        <v>0</v>
      </c>
      <c r="Q704" s="231">
        <f>IF(ISNA(VLOOKUP($A704,'Autumn 2023 PVI'!$B$2:$AF$214,3,FALSE)),0,(VLOOKUP($A704,'Autumn 2023 PVI'!$B$2:$AF$214,3,FALSE)))</f>
        <v>0</v>
      </c>
      <c r="R704" s="231">
        <f>IF(ISNA(VLOOKUP($A704,'Spring 2023 PVI'!$B$3:$AF$219,10,FALSE)),0,(VLOOKUP($A704,'Spring 2023 PVI'!$B$3:$AF$219,10,FALSE)))</f>
        <v>0</v>
      </c>
      <c r="S704" s="231">
        <f>IF(ISNA(VLOOKUP($A704,'Summer 2023 PVI'!$B$2:$AF$216,10,FALSE)),0,(VLOOKUP($A704,'Summer 2023 PVI'!$B$2:$AF$216,10,FALSE)))</f>
        <v>0</v>
      </c>
      <c r="T704" s="231">
        <f>IF(ISNA(VLOOKUP($A704,'Autumn 2023 PVI'!$B$2:$AH$214,10,FALSE)),0,(VLOOKUP($A704,'Autumn 2023 PVI'!$B$2:$AH$214,10,FALSE)))</f>
        <v>0</v>
      </c>
      <c r="U704" s="231">
        <f>IF(ISNA(VLOOKUP($A704,'Spring 2023 PVI'!$B$3:$AF$219,26,FALSE)),0,(VLOOKUP($A704,'Spring 2023 PVI'!$B$3:$AF$219,26,FALSE)))</f>
        <v>0</v>
      </c>
      <c r="V704" s="231">
        <f>IF(ISNA(VLOOKUP($A704,'Spring 2023 PVI'!$B$3:$AF$219,26,FALSE)),0,(VLOOKUP($A704,'Spring 2023 PVI'!$B$3:$AF$219,26,FALSE)))</f>
        <v>0</v>
      </c>
      <c r="W704" s="231">
        <f>IF(ISNA(VLOOKUP($A704,'Spring 2023 PVI'!$B$3:$AF$219,26,FALSE)),0,(VLOOKUP($A704,'Spring 2023 PVI'!$B$3:$AF$219,26,FALSE)))</f>
        <v>0</v>
      </c>
      <c r="X704" s="231">
        <f>IF(ISNA(VLOOKUP($A704,'Spring 2023 PVI'!$B$3:$AF$219,27,FALSE)),0,(VLOOKUP($A704,'Spring 2023 PVI'!$B$3:$AF$219,27,FALSE)))</f>
        <v>0</v>
      </c>
      <c r="Y704" s="231">
        <f>IF(ISNA(VLOOKUP($A704,'Spring 2023 PVI'!$B$3:$AF$219,27,FALSE)),0,(VLOOKUP($A704,'Spring 2023 PVI'!$B$3:$AF$219,27,FALSE)))</f>
        <v>0</v>
      </c>
      <c r="Z704" s="231">
        <f>IF(ISNA(VLOOKUP($A704,'Spring 2023 PVI'!$B$3:$AF$219,27,FALSE)),0,(VLOOKUP($A704,'Spring 2023 PVI'!$B$3:$AF$219,27,FALSE)))</f>
        <v>0</v>
      </c>
      <c r="AA704" s="231">
        <f>IF(ISNA(VLOOKUP($A704,'Spring 2023 PVI'!$B$3:$AF$219,28,FALSE)),0,(VLOOKUP($A704,'Spring 2023 PVI'!$B$3:$AF$219,28,FALSE)))</f>
        <v>0</v>
      </c>
      <c r="AB704" s="231">
        <f>IF(ISNA(VLOOKUP($A704,'Spring 2023 PVI'!$B$3:$AF$219,28,FALSE)),0,(VLOOKUP($A704,'Spring 2023 PVI'!$B$3:$AF$219,28,FALSE)))</f>
        <v>0</v>
      </c>
      <c r="AC704" s="231">
        <f>IF(ISNA(VLOOKUP($A704,'Spring 2023 PVI'!$B$3:$AF$219,28,FALSE)),0,(VLOOKUP($A704,'Spring 2023 PVI'!$B$3:$AF$219,28,FALSE)))</f>
        <v>0</v>
      </c>
      <c r="AD704" s="384">
        <f t="shared" si="266"/>
        <v>0</v>
      </c>
      <c r="AE704" s="403">
        <v>15</v>
      </c>
      <c r="AF704" s="403">
        <v>225</v>
      </c>
      <c r="AG704" s="403">
        <v>75</v>
      </c>
      <c r="AH704" s="384">
        <f t="shared" si="260"/>
        <v>347.7</v>
      </c>
      <c r="AI704" s="384">
        <f t="shared" si="261"/>
        <v>2479.5</v>
      </c>
      <c r="AJ704" s="384">
        <f t="shared" si="262"/>
        <v>228</v>
      </c>
      <c r="AK704" s="384">
        <f t="shared" si="267"/>
        <v>3055.2</v>
      </c>
      <c r="AL704" s="403">
        <f>IF(ISNA(VLOOKUP($A704,'Spring 2023 PVI'!$B717:$AD717,29,FALSE)),0,(VLOOKUP($A704,'Spring 2023 PVI'!$B717:$AD717,29,FALSE)))</f>
        <v>0</v>
      </c>
      <c r="AM704" s="403">
        <f>IF(ISNA(VLOOKUP($A704,'Spring 2023 PVI'!$B717:$AZ717,30,FALSE)),0,(VLOOKUP($A704,'Spring 2023 PVI'!$B717:$AZ717,30,FALSE)))</f>
        <v>0</v>
      </c>
      <c r="AN704" s="402">
        <f t="shared" si="268"/>
        <v>0</v>
      </c>
      <c r="AO704" s="404">
        <f t="shared" si="269"/>
        <v>0</v>
      </c>
      <c r="AP704" s="384">
        <f t="shared" si="270"/>
        <v>3055.2</v>
      </c>
      <c r="AQ704" s="403"/>
      <c r="AR704" s="403" t="e">
        <f>VLOOKUP($A704,'Data EYFSS Indica'!$C:$AQ,27,0)</f>
        <v>#N/A</v>
      </c>
      <c r="AS704" s="403" t="e">
        <f>VLOOKUP($A704,'Data EYFSS Indica'!$C:$AQ,28,0)</f>
        <v>#N/A</v>
      </c>
      <c r="AT704" s="409" t="e">
        <f t="shared" si="271"/>
        <v>#N/A</v>
      </c>
      <c r="AU704" s="409" t="e">
        <f>(VLOOKUP($A704,'Data EYFSS Indica'!$C:$AQ,24,0))/3.2*AU$3</f>
        <v>#N/A</v>
      </c>
      <c r="AV704" s="413" t="e">
        <f t="shared" si="272"/>
        <v>#N/A</v>
      </c>
      <c r="AW704" s="410" t="e">
        <f t="shared" si="273"/>
        <v>#N/A</v>
      </c>
      <c r="AX704" s="410" t="e">
        <f t="shared" si="274"/>
        <v>#N/A</v>
      </c>
      <c r="AY704" s="410" t="e">
        <f t="shared" si="275"/>
        <v>#N/A</v>
      </c>
      <c r="AZ704" s="642">
        <f>(SUMIF('Spring 2023 School'!B:B,Budget!A704,'Spring 2023 School'!AG:AG)+SUMIF('Summer 2023 School'!B:B,Budget!A704,'Summer 2023 School'!AG:AG)+SUMIF('Autumn 2023 School'!B:B,Budget!A704,'Autumn 2023 School'!AG:AG))</f>
        <v>0</v>
      </c>
      <c r="BA704" s="410">
        <f t="shared" si="276"/>
        <v>0</v>
      </c>
      <c r="BI704">
        <f t="shared" si="263"/>
        <v>225</v>
      </c>
      <c r="BJ704">
        <f t="shared" si="264"/>
        <v>3375</v>
      </c>
      <c r="BK704">
        <f t="shared" si="265"/>
        <v>1125</v>
      </c>
    </row>
    <row r="705" spans="1:63" x14ac:dyDescent="0.35">
      <c r="A705" s="231">
        <v>52639</v>
      </c>
      <c r="B705" t="s">
        <v>1228</v>
      </c>
      <c r="C705" s="231">
        <f>IF(ISNA(VLOOKUP($A705,'Spring 2023 PVI'!$B$3:$AF$220,6,FALSE)),0,(VLOOKUP($A705,'Spring 2023 PVI'!$B$3:$AF$220,6,FALSE)))</f>
        <v>0</v>
      </c>
      <c r="D705" s="231">
        <f>IF(ISNA(VLOOKUP($A705,'Summer 2023 PVI'!$B$2:$AF$217,6,FALSE)),0,(VLOOKUP($A705,'Summer 2023 PVI'!$B$2:$AF$217,6,FALSE)))</f>
        <v>0</v>
      </c>
      <c r="E705" s="231">
        <f>IF(ISNA(VLOOKUP($A705,'Autumn 2023 PVI'!$B$2:$AH$214,6,FALSE)),0,(VLOOKUP($A705,'Autumn 2023 PVI'!$B$2:$AH$214,6,FALSE)))</f>
        <v>0</v>
      </c>
      <c r="F705" s="231">
        <f>IF(ISNA(VLOOKUP($A705,'Spring 2023 PVI'!$B$3:$AF$219,9,FALSE)),0,(VLOOKUP($A705,'Spring 2023 PVI'!$B$3:$AF$219,8,FALSE)))</f>
        <v>0</v>
      </c>
      <c r="G705" s="231">
        <f>IF(ISNA(VLOOKUP($A705,'Summer 2023 PVI'!$B$2:$AF$216,9,FALSE)),0,(VLOOKUP($A705,'Summer 2023 PVI'!$B$2:$AF$216,8,FALSE)))</f>
        <v>0</v>
      </c>
      <c r="H705" s="231">
        <f>IF(ISNA(VLOOKUP($A705,'Autumn 2023 PVI'!$B$2:$AH$214,9,FALSE)),0,(VLOOKUP($A705,'Autumn 2023 PVI'!$B$2:$AH$214,9,FALSE)))</f>
        <v>0</v>
      </c>
      <c r="I705" s="231">
        <f>IF(ISNA(VLOOKUP($A705,'Spring 2023 PVI'!$B$3:$AF$219,13,FALSE)),0,(VLOOKUP($A705,'Spring 2023 PVI'!$B$3:$AF$219,13,FALSE)))</f>
        <v>0</v>
      </c>
      <c r="J705" s="231">
        <f>IF(ISNA(VLOOKUP($A705,'Summer 2023 PVI'!$B$2:$AF$216,13,FALSE)),0,(VLOOKUP($A705,'Summer 2023 PVI'!$B$2:$AF$216,13,FALSE)))</f>
        <v>0</v>
      </c>
      <c r="K705" s="231">
        <f>IF(ISNA(VLOOKUP($A705,'Autumn 2023 PVI'!$B$2:$AH$214,13,FALSE)),0,(VLOOKUP($A705,'Autumn 2023 PVI'!$B$2:$AH$214,13,FALSE)))</f>
        <v>0</v>
      </c>
      <c r="L705" s="231">
        <f>IF(ISNA(VLOOKUP($A705,'Spring 2023 PVI'!$B$3:$AF$219,16,FALSE)),0,(VLOOKUP($A705,'Spring 2023 PVI'!$B$3:$AF$219,16,FALSE)))</f>
        <v>0</v>
      </c>
      <c r="M705" s="231">
        <f>IF(ISNA(VLOOKUP($A705,'Summer 2023 PVI'!$B$2:$AF$216,16,FALSE)),0,(VLOOKUP($A705,'Summer 2023 PVI'!$B$2:$AF$216,16,FALSE)))</f>
        <v>0</v>
      </c>
      <c r="N705" s="231">
        <f>IF(ISNA(VLOOKUP($A705,'Autumn 2023 PVI'!$B$2:$AH$214,16,FALSE)),0,(VLOOKUP($A705,'Autumn 2023 PVI'!$B$2:$AH$214,16,FALSE)))</f>
        <v>0</v>
      </c>
      <c r="O705" s="231">
        <f>IF(ISNA(VLOOKUP($A705,'Spring 2023 PVI'!$B$3:$AF$219,3,FALSE)),0,(VLOOKUP($A705,'Spring 2023 PVI'!$B$3:$AF$219,3,FALSE)))</f>
        <v>0</v>
      </c>
      <c r="P705" s="231">
        <f>IF(ISNA(VLOOKUP($A705,'Summer 2023 PVI'!$B$3:$AF$216,3,FALSE)),0,(VLOOKUP($A705,'Summer 2023 PVI'!$B$2:$AF$216,3,FALSE)))</f>
        <v>0</v>
      </c>
      <c r="Q705" s="231">
        <f>IF(ISNA(VLOOKUP($A705,'Autumn 2023 PVI'!$B$2:$AF$214,3,FALSE)),0,(VLOOKUP($A705,'Autumn 2023 PVI'!$B$2:$AF$214,3,FALSE)))</f>
        <v>0</v>
      </c>
      <c r="R705" s="231">
        <f>IF(ISNA(VLOOKUP($A705,'Spring 2023 PVI'!$B$3:$AF$219,10,FALSE)),0,(VLOOKUP($A705,'Spring 2023 PVI'!$B$3:$AF$219,10,FALSE)))</f>
        <v>0</v>
      </c>
      <c r="S705" s="231">
        <f>IF(ISNA(VLOOKUP($A705,'Summer 2023 PVI'!$B$2:$AF$216,10,FALSE)),0,(VLOOKUP($A705,'Summer 2023 PVI'!$B$2:$AF$216,10,FALSE)))</f>
        <v>0</v>
      </c>
      <c r="T705" s="231">
        <f>IF(ISNA(VLOOKUP($A705,'Autumn 2023 PVI'!$B$2:$AH$214,10,FALSE)),0,(VLOOKUP($A705,'Autumn 2023 PVI'!$B$2:$AH$214,10,FALSE)))</f>
        <v>0</v>
      </c>
      <c r="U705" s="231">
        <f>IF(ISNA(VLOOKUP($A705,'Spring 2023 PVI'!$B$3:$AF$219,26,FALSE)),0,(VLOOKUP($A705,'Spring 2023 PVI'!$B$3:$AF$219,26,FALSE)))</f>
        <v>0</v>
      </c>
      <c r="V705" s="231">
        <f>IF(ISNA(VLOOKUP($A705,'Spring 2023 PVI'!$B$3:$AF$219,26,FALSE)),0,(VLOOKUP($A705,'Spring 2023 PVI'!$B$3:$AF$219,26,FALSE)))</f>
        <v>0</v>
      </c>
      <c r="W705" s="231">
        <f>IF(ISNA(VLOOKUP($A705,'Spring 2023 PVI'!$B$3:$AF$219,26,FALSE)),0,(VLOOKUP($A705,'Spring 2023 PVI'!$B$3:$AF$219,26,FALSE)))</f>
        <v>0</v>
      </c>
      <c r="X705" s="231">
        <f>IF(ISNA(VLOOKUP($A705,'Spring 2023 PVI'!$B$3:$AF$219,27,FALSE)),0,(VLOOKUP($A705,'Spring 2023 PVI'!$B$3:$AF$219,27,FALSE)))</f>
        <v>0</v>
      </c>
      <c r="Y705" s="231">
        <f>IF(ISNA(VLOOKUP($A705,'Spring 2023 PVI'!$B$3:$AF$219,27,FALSE)),0,(VLOOKUP($A705,'Spring 2023 PVI'!$B$3:$AF$219,27,FALSE)))</f>
        <v>0</v>
      </c>
      <c r="Z705" s="231">
        <f>IF(ISNA(VLOOKUP($A705,'Spring 2023 PVI'!$B$3:$AF$219,27,FALSE)),0,(VLOOKUP($A705,'Spring 2023 PVI'!$B$3:$AF$219,27,FALSE)))</f>
        <v>0</v>
      </c>
      <c r="AA705" s="231">
        <f>IF(ISNA(VLOOKUP($A705,'Spring 2023 PVI'!$B$3:$AF$219,28,FALSE)),0,(VLOOKUP($A705,'Spring 2023 PVI'!$B$3:$AF$219,28,FALSE)))</f>
        <v>0</v>
      </c>
      <c r="AB705" s="231">
        <f>IF(ISNA(VLOOKUP($A705,'Spring 2023 PVI'!$B$3:$AF$219,28,FALSE)),0,(VLOOKUP($A705,'Spring 2023 PVI'!$B$3:$AF$219,28,FALSE)))</f>
        <v>0</v>
      </c>
      <c r="AC705" s="231">
        <f>IF(ISNA(VLOOKUP($A705,'Spring 2023 PVI'!$B$3:$AF$219,28,FALSE)),0,(VLOOKUP($A705,'Spring 2023 PVI'!$B$3:$AF$219,28,FALSE)))</f>
        <v>0</v>
      </c>
      <c r="AD705" s="384">
        <f t="shared" si="266"/>
        <v>0</v>
      </c>
      <c r="AE705" s="403">
        <v>0</v>
      </c>
      <c r="AF705" s="403">
        <v>0</v>
      </c>
      <c r="AG705" s="403">
        <v>30</v>
      </c>
      <c r="AH705" s="384">
        <f t="shared" si="260"/>
        <v>0</v>
      </c>
      <c r="AI705" s="384">
        <f t="shared" si="261"/>
        <v>0</v>
      </c>
      <c r="AJ705" s="384">
        <f t="shared" si="262"/>
        <v>91.2</v>
      </c>
      <c r="AK705" s="384">
        <f t="shared" si="267"/>
        <v>91.2</v>
      </c>
      <c r="AL705" s="403">
        <f>IF(ISNA(VLOOKUP($A705,'Spring 2023 PVI'!$B718:$AD718,29,FALSE)),0,(VLOOKUP($A705,'Spring 2023 PVI'!$B718:$AD718,29,FALSE)))</f>
        <v>0</v>
      </c>
      <c r="AM705" s="403">
        <f>IF(ISNA(VLOOKUP($A705,'Spring 2023 PVI'!$B718:$AZ718,30,FALSE)),0,(VLOOKUP($A705,'Spring 2023 PVI'!$B718:$AZ718,30,FALSE)))</f>
        <v>0</v>
      </c>
      <c r="AN705" s="402">
        <f t="shared" si="268"/>
        <v>0</v>
      </c>
      <c r="AO705" s="404">
        <f t="shared" si="269"/>
        <v>0</v>
      </c>
      <c r="AP705" s="384">
        <f t="shared" si="270"/>
        <v>91.2</v>
      </c>
      <c r="AQ705" s="403"/>
      <c r="AR705" s="403" t="e">
        <f>VLOOKUP($A705,'Data EYFSS Indica'!$C:$AQ,27,0)</f>
        <v>#N/A</v>
      </c>
      <c r="AS705" s="403" t="e">
        <f>VLOOKUP($A705,'Data EYFSS Indica'!$C:$AQ,28,0)</f>
        <v>#N/A</v>
      </c>
      <c r="AT705" s="409" t="e">
        <f t="shared" si="271"/>
        <v>#N/A</v>
      </c>
      <c r="AU705" s="409" t="e">
        <f>(VLOOKUP($A705,'Data EYFSS Indica'!$C:$AQ,24,0))/3.2*AU$3</f>
        <v>#N/A</v>
      </c>
      <c r="AV705" s="413" t="e">
        <f t="shared" si="272"/>
        <v>#N/A</v>
      </c>
      <c r="AW705" s="410" t="e">
        <f t="shared" si="273"/>
        <v>#N/A</v>
      </c>
      <c r="AX705" s="410" t="e">
        <f t="shared" si="274"/>
        <v>#N/A</v>
      </c>
      <c r="AY705" s="410" t="e">
        <f t="shared" si="275"/>
        <v>#N/A</v>
      </c>
      <c r="AZ705" s="642">
        <f>(SUMIF('Spring 2023 School'!B:B,Budget!A705,'Spring 2023 School'!AG:AG)+SUMIF('Summer 2023 School'!B:B,Budget!A705,'Summer 2023 School'!AG:AG)+SUMIF('Autumn 2023 School'!B:B,Budget!A705,'Autumn 2023 School'!AG:AG))</f>
        <v>0</v>
      </c>
      <c r="BA705" s="410">
        <f t="shared" si="276"/>
        <v>0</v>
      </c>
      <c r="BI705">
        <f t="shared" si="263"/>
        <v>0</v>
      </c>
      <c r="BJ705">
        <f t="shared" si="264"/>
        <v>0</v>
      </c>
      <c r="BK705">
        <f t="shared" si="265"/>
        <v>450</v>
      </c>
    </row>
    <row r="706" spans="1:63" x14ac:dyDescent="0.35">
      <c r="A706" s="231">
        <v>52641</v>
      </c>
      <c r="B706" t="s">
        <v>1228</v>
      </c>
      <c r="C706" s="231">
        <f>IF(ISNA(VLOOKUP($A706,'Spring 2023 PVI'!$B$3:$AF$220,6,FALSE)),0,(VLOOKUP($A706,'Spring 2023 PVI'!$B$3:$AF$220,6,FALSE)))</f>
        <v>0</v>
      </c>
      <c r="D706" s="231">
        <f>IF(ISNA(VLOOKUP($A706,'Summer 2023 PVI'!$B$2:$AF$217,6,FALSE)),0,(VLOOKUP($A706,'Summer 2023 PVI'!$B$2:$AF$217,6,FALSE)))</f>
        <v>0</v>
      </c>
      <c r="E706" s="231">
        <f>IF(ISNA(VLOOKUP($A706,'Autumn 2023 PVI'!$B$2:$AH$214,6,FALSE)),0,(VLOOKUP($A706,'Autumn 2023 PVI'!$B$2:$AH$214,6,FALSE)))</f>
        <v>0</v>
      </c>
      <c r="F706" s="231">
        <f>IF(ISNA(VLOOKUP($A706,'Spring 2023 PVI'!$B$3:$AF$219,9,FALSE)),0,(VLOOKUP($A706,'Spring 2023 PVI'!$B$3:$AF$219,8,FALSE)))</f>
        <v>0</v>
      </c>
      <c r="G706" s="231">
        <f>IF(ISNA(VLOOKUP($A706,'Summer 2023 PVI'!$B$2:$AF$216,9,FALSE)),0,(VLOOKUP($A706,'Summer 2023 PVI'!$B$2:$AF$216,8,FALSE)))</f>
        <v>0</v>
      </c>
      <c r="H706" s="231">
        <f>IF(ISNA(VLOOKUP($A706,'Autumn 2023 PVI'!$B$2:$AH$214,9,FALSE)),0,(VLOOKUP($A706,'Autumn 2023 PVI'!$B$2:$AH$214,9,FALSE)))</f>
        <v>0</v>
      </c>
      <c r="I706" s="231">
        <f>IF(ISNA(VLOOKUP($A706,'Spring 2023 PVI'!$B$3:$AF$219,13,FALSE)),0,(VLOOKUP($A706,'Spring 2023 PVI'!$B$3:$AF$219,13,FALSE)))</f>
        <v>0</v>
      </c>
      <c r="J706" s="231">
        <f>IF(ISNA(VLOOKUP($A706,'Summer 2023 PVI'!$B$2:$AF$216,13,FALSE)),0,(VLOOKUP($A706,'Summer 2023 PVI'!$B$2:$AF$216,13,FALSE)))</f>
        <v>0</v>
      </c>
      <c r="K706" s="231">
        <f>IF(ISNA(VLOOKUP($A706,'Autumn 2023 PVI'!$B$2:$AH$214,13,FALSE)),0,(VLOOKUP($A706,'Autumn 2023 PVI'!$B$2:$AH$214,13,FALSE)))</f>
        <v>0</v>
      </c>
      <c r="L706" s="231">
        <f>IF(ISNA(VLOOKUP($A706,'Spring 2023 PVI'!$B$3:$AF$219,16,FALSE)),0,(VLOOKUP($A706,'Spring 2023 PVI'!$B$3:$AF$219,16,FALSE)))</f>
        <v>0</v>
      </c>
      <c r="M706" s="231">
        <f>IF(ISNA(VLOOKUP($A706,'Summer 2023 PVI'!$B$2:$AF$216,16,FALSE)),0,(VLOOKUP($A706,'Summer 2023 PVI'!$B$2:$AF$216,16,FALSE)))</f>
        <v>0</v>
      </c>
      <c r="N706" s="231">
        <f>IF(ISNA(VLOOKUP($A706,'Autumn 2023 PVI'!$B$2:$AH$214,16,FALSE)),0,(VLOOKUP($A706,'Autumn 2023 PVI'!$B$2:$AH$214,16,FALSE)))</f>
        <v>0</v>
      </c>
      <c r="O706" s="231">
        <f>IF(ISNA(VLOOKUP($A706,'Spring 2023 PVI'!$B$3:$AF$219,3,FALSE)),0,(VLOOKUP($A706,'Spring 2023 PVI'!$B$3:$AF$219,3,FALSE)))</f>
        <v>0</v>
      </c>
      <c r="P706" s="231">
        <f>IF(ISNA(VLOOKUP($A706,'Summer 2023 PVI'!$B$3:$AF$216,3,FALSE)),0,(VLOOKUP($A706,'Summer 2023 PVI'!$B$2:$AF$216,3,FALSE)))</f>
        <v>0</v>
      </c>
      <c r="Q706" s="231">
        <f>IF(ISNA(VLOOKUP($A706,'Autumn 2023 PVI'!$B$2:$AF$214,3,FALSE)),0,(VLOOKUP($A706,'Autumn 2023 PVI'!$B$2:$AF$214,3,FALSE)))</f>
        <v>0</v>
      </c>
      <c r="R706" s="231">
        <f>IF(ISNA(VLOOKUP($A706,'Spring 2023 PVI'!$B$3:$AF$219,10,FALSE)),0,(VLOOKUP($A706,'Spring 2023 PVI'!$B$3:$AF$219,10,FALSE)))</f>
        <v>0</v>
      </c>
      <c r="S706" s="231">
        <f>IF(ISNA(VLOOKUP($A706,'Summer 2023 PVI'!$B$2:$AF$216,10,FALSE)),0,(VLOOKUP($A706,'Summer 2023 PVI'!$B$2:$AF$216,10,FALSE)))</f>
        <v>0</v>
      </c>
      <c r="T706" s="231">
        <f>IF(ISNA(VLOOKUP($A706,'Autumn 2023 PVI'!$B$2:$AH$214,10,FALSE)),0,(VLOOKUP($A706,'Autumn 2023 PVI'!$B$2:$AH$214,10,FALSE)))</f>
        <v>0</v>
      </c>
      <c r="U706" s="231">
        <f>IF(ISNA(VLOOKUP($A706,'Spring 2023 PVI'!$B$3:$AF$219,26,FALSE)),0,(VLOOKUP($A706,'Spring 2023 PVI'!$B$3:$AF$219,26,FALSE)))</f>
        <v>0</v>
      </c>
      <c r="V706" s="231">
        <f>IF(ISNA(VLOOKUP($A706,'Spring 2023 PVI'!$B$3:$AF$219,26,FALSE)),0,(VLOOKUP($A706,'Spring 2023 PVI'!$B$3:$AF$219,26,FALSE)))</f>
        <v>0</v>
      </c>
      <c r="W706" s="231">
        <f>IF(ISNA(VLOOKUP($A706,'Spring 2023 PVI'!$B$3:$AF$219,26,FALSE)),0,(VLOOKUP($A706,'Spring 2023 PVI'!$B$3:$AF$219,26,FALSE)))</f>
        <v>0</v>
      </c>
      <c r="X706" s="231">
        <f>IF(ISNA(VLOOKUP($A706,'Spring 2023 PVI'!$B$3:$AF$219,27,FALSE)),0,(VLOOKUP($A706,'Spring 2023 PVI'!$B$3:$AF$219,27,FALSE)))</f>
        <v>0</v>
      </c>
      <c r="Y706" s="231">
        <f>IF(ISNA(VLOOKUP($A706,'Spring 2023 PVI'!$B$3:$AF$219,27,FALSE)),0,(VLOOKUP($A706,'Spring 2023 PVI'!$B$3:$AF$219,27,FALSE)))</f>
        <v>0</v>
      </c>
      <c r="Z706" s="231">
        <f>IF(ISNA(VLOOKUP($A706,'Spring 2023 PVI'!$B$3:$AF$219,27,FALSE)),0,(VLOOKUP($A706,'Spring 2023 PVI'!$B$3:$AF$219,27,FALSE)))</f>
        <v>0</v>
      </c>
      <c r="AA706" s="231">
        <f>IF(ISNA(VLOOKUP($A706,'Spring 2023 PVI'!$B$3:$AF$219,28,FALSE)),0,(VLOOKUP($A706,'Spring 2023 PVI'!$B$3:$AF$219,28,FALSE)))</f>
        <v>0</v>
      </c>
      <c r="AB706" s="231">
        <f>IF(ISNA(VLOOKUP($A706,'Spring 2023 PVI'!$B$3:$AF$219,28,FALSE)),0,(VLOOKUP($A706,'Spring 2023 PVI'!$B$3:$AF$219,28,FALSE)))</f>
        <v>0</v>
      </c>
      <c r="AC706" s="231">
        <f>IF(ISNA(VLOOKUP($A706,'Spring 2023 PVI'!$B$3:$AF$219,28,FALSE)),0,(VLOOKUP($A706,'Spring 2023 PVI'!$B$3:$AF$219,28,FALSE)))</f>
        <v>0</v>
      </c>
      <c r="AD706" s="384">
        <f t="shared" si="266"/>
        <v>0</v>
      </c>
      <c r="AE706" s="403">
        <v>75</v>
      </c>
      <c r="AF706" s="403">
        <v>90</v>
      </c>
      <c r="AG706" s="403">
        <v>90</v>
      </c>
      <c r="AH706" s="384">
        <f t="shared" si="260"/>
        <v>1738.5</v>
      </c>
      <c r="AI706" s="384">
        <f t="shared" si="261"/>
        <v>991.8</v>
      </c>
      <c r="AJ706" s="384">
        <f t="shared" si="262"/>
        <v>273.60000000000002</v>
      </c>
      <c r="AK706" s="384">
        <f t="shared" si="267"/>
        <v>3003.9</v>
      </c>
      <c r="AL706" s="403">
        <f>IF(ISNA(VLOOKUP($A706,'Spring 2023 PVI'!$B719:$AD719,29,FALSE)),0,(VLOOKUP($A706,'Spring 2023 PVI'!$B719:$AD719,29,FALSE)))</f>
        <v>0</v>
      </c>
      <c r="AM706" s="403">
        <f>IF(ISNA(VLOOKUP($A706,'Spring 2023 PVI'!$B719:$AZ719,30,FALSE)),0,(VLOOKUP($A706,'Spring 2023 PVI'!$B719:$AZ719,30,FALSE)))</f>
        <v>0</v>
      </c>
      <c r="AN706" s="402">
        <f t="shared" si="268"/>
        <v>0</v>
      </c>
      <c r="AO706" s="404">
        <f t="shared" si="269"/>
        <v>0</v>
      </c>
      <c r="AP706" s="384">
        <f t="shared" si="270"/>
        <v>3003.9</v>
      </c>
      <c r="AQ706" s="403"/>
      <c r="AR706" s="403" t="e">
        <f>VLOOKUP($A706,'Data EYFSS Indica'!$C:$AQ,27,0)</f>
        <v>#N/A</v>
      </c>
      <c r="AS706" s="403" t="e">
        <f>VLOOKUP($A706,'Data EYFSS Indica'!$C:$AQ,28,0)</f>
        <v>#N/A</v>
      </c>
      <c r="AT706" s="409" t="e">
        <f t="shared" si="271"/>
        <v>#N/A</v>
      </c>
      <c r="AU706" s="409" t="e">
        <f>(VLOOKUP($A706,'Data EYFSS Indica'!$C:$AQ,24,0))/3.2*AU$3</f>
        <v>#N/A</v>
      </c>
      <c r="AV706" s="413" t="e">
        <f t="shared" si="272"/>
        <v>#N/A</v>
      </c>
      <c r="AW706" s="410" t="e">
        <f t="shared" si="273"/>
        <v>#N/A</v>
      </c>
      <c r="AX706" s="410" t="e">
        <f t="shared" si="274"/>
        <v>#N/A</v>
      </c>
      <c r="AY706" s="410" t="e">
        <f t="shared" si="275"/>
        <v>#N/A</v>
      </c>
      <c r="AZ706" s="642">
        <f>(SUMIF('Spring 2023 School'!B:B,Budget!A706,'Spring 2023 School'!AG:AG)+SUMIF('Summer 2023 School'!B:B,Budget!A706,'Summer 2023 School'!AG:AG)+SUMIF('Autumn 2023 School'!B:B,Budget!A706,'Autumn 2023 School'!AG:AG))</f>
        <v>0</v>
      </c>
      <c r="BA706" s="410">
        <f t="shared" si="276"/>
        <v>0</v>
      </c>
      <c r="BI706">
        <f t="shared" si="263"/>
        <v>1125</v>
      </c>
      <c r="BJ706">
        <f t="shared" si="264"/>
        <v>1350</v>
      </c>
      <c r="BK706">
        <f t="shared" si="265"/>
        <v>1350</v>
      </c>
    </row>
    <row r="707" spans="1:63" x14ac:dyDescent="0.35">
      <c r="A707" s="231">
        <v>52642</v>
      </c>
      <c r="B707" t="s">
        <v>1228</v>
      </c>
      <c r="C707" s="231">
        <f>IF(ISNA(VLOOKUP($A707,'Spring 2023 PVI'!$B$3:$AF$220,6,FALSE)),0,(VLOOKUP($A707,'Spring 2023 PVI'!$B$3:$AF$220,6,FALSE)))</f>
        <v>0</v>
      </c>
      <c r="D707" s="231">
        <f>IF(ISNA(VLOOKUP($A707,'Summer 2023 PVI'!$B$2:$AF$217,6,FALSE)),0,(VLOOKUP($A707,'Summer 2023 PVI'!$B$2:$AF$217,6,FALSE)))</f>
        <v>0</v>
      </c>
      <c r="E707" s="231">
        <f>IF(ISNA(VLOOKUP($A707,'Autumn 2023 PVI'!$B$2:$AH$214,6,FALSE)),0,(VLOOKUP($A707,'Autumn 2023 PVI'!$B$2:$AH$214,6,FALSE)))</f>
        <v>0</v>
      </c>
      <c r="F707" s="231">
        <f>IF(ISNA(VLOOKUP($A707,'Spring 2023 PVI'!$B$3:$AF$219,9,FALSE)),0,(VLOOKUP($A707,'Spring 2023 PVI'!$B$3:$AF$219,8,FALSE)))</f>
        <v>0</v>
      </c>
      <c r="G707" s="231">
        <f>IF(ISNA(VLOOKUP($A707,'Summer 2023 PVI'!$B$2:$AF$216,9,FALSE)),0,(VLOOKUP($A707,'Summer 2023 PVI'!$B$2:$AF$216,8,FALSE)))</f>
        <v>0</v>
      </c>
      <c r="H707" s="231">
        <f>IF(ISNA(VLOOKUP($A707,'Autumn 2023 PVI'!$B$2:$AH$214,9,FALSE)),0,(VLOOKUP($A707,'Autumn 2023 PVI'!$B$2:$AH$214,9,FALSE)))</f>
        <v>0</v>
      </c>
      <c r="I707" s="231">
        <f>IF(ISNA(VLOOKUP($A707,'Spring 2023 PVI'!$B$3:$AF$219,13,FALSE)),0,(VLOOKUP($A707,'Spring 2023 PVI'!$B$3:$AF$219,13,FALSE)))</f>
        <v>0</v>
      </c>
      <c r="J707" s="231">
        <f>IF(ISNA(VLOOKUP($A707,'Summer 2023 PVI'!$B$2:$AF$216,13,FALSE)),0,(VLOOKUP($A707,'Summer 2023 PVI'!$B$2:$AF$216,13,FALSE)))</f>
        <v>0</v>
      </c>
      <c r="K707" s="231">
        <f>IF(ISNA(VLOOKUP($A707,'Autumn 2023 PVI'!$B$2:$AH$214,13,FALSE)),0,(VLOOKUP($A707,'Autumn 2023 PVI'!$B$2:$AH$214,13,FALSE)))</f>
        <v>0</v>
      </c>
      <c r="L707" s="231">
        <f>IF(ISNA(VLOOKUP($A707,'Spring 2023 PVI'!$B$3:$AF$219,16,FALSE)),0,(VLOOKUP($A707,'Spring 2023 PVI'!$B$3:$AF$219,16,FALSE)))</f>
        <v>0</v>
      </c>
      <c r="M707" s="231">
        <f>IF(ISNA(VLOOKUP($A707,'Summer 2023 PVI'!$B$2:$AF$216,16,FALSE)),0,(VLOOKUP($A707,'Summer 2023 PVI'!$B$2:$AF$216,16,FALSE)))</f>
        <v>0</v>
      </c>
      <c r="N707" s="231">
        <f>IF(ISNA(VLOOKUP($A707,'Autumn 2023 PVI'!$B$2:$AH$214,16,FALSE)),0,(VLOOKUP($A707,'Autumn 2023 PVI'!$B$2:$AH$214,16,FALSE)))</f>
        <v>0</v>
      </c>
      <c r="O707" s="231">
        <f>IF(ISNA(VLOOKUP($A707,'Spring 2023 PVI'!$B$3:$AF$219,3,FALSE)),0,(VLOOKUP($A707,'Spring 2023 PVI'!$B$3:$AF$219,3,FALSE)))</f>
        <v>0</v>
      </c>
      <c r="P707" s="231">
        <f>IF(ISNA(VLOOKUP($A707,'Summer 2023 PVI'!$B$3:$AF$216,3,FALSE)),0,(VLOOKUP($A707,'Summer 2023 PVI'!$B$2:$AF$216,3,FALSE)))</f>
        <v>0</v>
      </c>
      <c r="Q707" s="231">
        <f>IF(ISNA(VLOOKUP($A707,'Autumn 2023 PVI'!$B$2:$AF$214,3,FALSE)),0,(VLOOKUP($A707,'Autumn 2023 PVI'!$B$2:$AF$214,3,FALSE)))</f>
        <v>0</v>
      </c>
      <c r="R707" s="231">
        <f>IF(ISNA(VLOOKUP($A707,'Spring 2023 PVI'!$B$3:$AF$219,10,FALSE)),0,(VLOOKUP($A707,'Spring 2023 PVI'!$B$3:$AF$219,10,FALSE)))</f>
        <v>0</v>
      </c>
      <c r="S707" s="231">
        <f>IF(ISNA(VLOOKUP($A707,'Summer 2023 PVI'!$B$2:$AF$216,10,FALSE)),0,(VLOOKUP($A707,'Summer 2023 PVI'!$B$2:$AF$216,10,FALSE)))</f>
        <v>0</v>
      </c>
      <c r="T707" s="231">
        <f>IF(ISNA(VLOOKUP($A707,'Autumn 2023 PVI'!$B$2:$AH$214,10,FALSE)),0,(VLOOKUP($A707,'Autumn 2023 PVI'!$B$2:$AH$214,10,FALSE)))</f>
        <v>0</v>
      </c>
      <c r="U707" s="231">
        <f>IF(ISNA(VLOOKUP($A707,'Spring 2023 PVI'!$B$3:$AF$219,26,FALSE)),0,(VLOOKUP($A707,'Spring 2023 PVI'!$B$3:$AF$219,26,FALSE)))</f>
        <v>0</v>
      </c>
      <c r="V707" s="231">
        <f>IF(ISNA(VLOOKUP($A707,'Spring 2023 PVI'!$B$3:$AF$219,26,FALSE)),0,(VLOOKUP($A707,'Spring 2023 PVI'!$B$3:$AF$219,26,FALSE)))</f>
        <v>0</v>
      </c>
      <c r="W707" s="231">
        <f>IF(ISNA(VLOOKUP($A707,'Spring 2023 PVI'!$B$3:$AF$219,26,FALSE)),0,(VLOOKUP($A707,'Spring 2023 PVI'!$B$3:$AF$219,26,FALSE)))</f>
        <v>0</v>
      </c>
      <c r="X707" s="231">
        <f>IF(ISNA(VLOOKUP($A707,'Spring 2023 PVI'!$B$3:$AF$219,27,FALSE)),0,(VLOOKUP($A707,'Spring 2023 PVI'!$B$3:$AF$219,27,FALSE)))</f>
        <v>0</v>
      </c>
      <c r="Y707" s="231">
        <f>IF(ISNA(VLOOKUP($A707,'Spring 2023 PVI'!$B$3:$AF$219,27,FALSE)),0,(VLOOKUP($A707,'Spring 2023 PVI'!$B$3:$AF$219,27,FALSE)))</f>
        <v>0</v>
      </c>
      <c r="Z707" s="231">
        <f>IF(ISNA(VLOOKUP($A707,'Spring 2023 PVI'!$B$3:$AF$219,27,FALSE)),0,(VLOOKUP($A707,'Spring 2023 PVI'!$B$3:$AF$219,27,FALSE)))</f>
        <v>0</v>
      </c>
      <c r="AA707" s="231">
        <f>IF(ISNA(VLOOKUP($A707,'Spring 2023 PVI'!$B$3:$AF$219,28,FALSE)),0,(VLOOKUP($A707,'Spring 2023 PVI'!$B$3:$AF$219,28,FALSE)))</f>
        <v>0</v>
      </c>
      <c r="AB707" s="231">
        <f>IF(ISNA(VLOOKUP($A707,'Spring 2023 PVI'!$B$3:$AF$219,28,FALSE)),0,(VLOOKUP($A707,'Spring 2023 PVI'!$B$3:$AF$219,28,FALSE)))</f>
        <v>0</v>
      </c>
      <c r="AC707" s="231">
        <f>IF(ISNA(VLOOKUP($A707,'Spring 2023 PVI'!$B$3:$AF$219,28,FALSE)),0,(VLOOKUP($A707,'Spring 2023 PVI'!$B$3:$AF$219,28,FALSE)))</f>
        <v>0</v>
      </c>
      <c r="AD707" s="384">
        <f t="shared" si="266"/>
        <v>0</v>
      </c>
      <c r="AE707" s="403">
        <v>15</v>
      </c>
      <c r="AF707" s="403">
        <v>30</v>
      </c>
      <c r="AG707" s="403">
        <v>45</v>
      </c>
      <c r="AH707" s="384">
        <f t="shared" si="260"/>
        <v>347.7</v>
      </c>
      <c r="AI707" s="384">
        <f t="shared" si="261"/>
        <v>330.59999999999997</v>
      </c>
      <c r="AJ707" s="384">
        <f t="shared" si="262"/>
        <v>136.80000000000001</v>
      </c>
      <c r="AK707" s="384">
        <f t="shared" si="267"/>
        <v>815.09999999999991</v>
      </c>
      <c r="AL707" s="403">
        <f>IF(ISNA(VLOOKUP($A707,'Spring 2023 PVI'!$B720:$AD720,29,FALSE)),0,(VLOOKUP($A707,'Spring 2023 PVI'!$B720:$AD720,29,FALSE)))</f>
        <v>0</v>
      </c>
      <c r="AM707" s="403">
        <f>IF(ISNA(VLOOKUP($A707,'Spring 2023 PVI'!$B720:$AZ720,30,FALSE)),0,(VLOOKUP($A707,'Spring 2023 PVI'!$B720:$AZ720,30,FALSE)))</f>
        <v>0</v>
      </c>
      <c r="AN707" s="402">
        <f t="shared" si="268"/>
        <v>0</v>
      </c>
      <c r="AO707" s="404">
        <f t="shared" si="269"/>
        <v>0</v>
      </c>
      <c r="AP707" s="384">
        <f t="shared" si="270"/>
        <v>815.09999999999991</v>
      </c>
      <c r="AQ707" s="403"/>
      <c r="AR707" s="403" t="e">
        <f>VLOOKUP($A707,'Data EYFSS Indica'!$C:$AQ,27,0)</f>
        <v>#N/A</v>
      </c>
      <c r="AS707" s="403" t="e">
        <f>VLOOKUP($A707,'Data EYFSS Indica'!$C:$AQ,28,0)</f>
        <v>#N/A</v>
      </c>
      <c r="AT707" s="409" t="e">
        <f t="shared" si="271"/>
        <v>#N/A</v>
      </c>
      <c r="AU707" s="409" t="e">
        <f>(VLOOKUP($A707,'Data EYFSS Indica'!$C:$AQ,24,0))/3.2*AU$3</f>
        <v>#N/A</v>
      </c>
      <c r="AV707" s="413" t="e">
        <f t="shared" si="272"/>
        <v>#N/A</v>
      </c>
      <c r="AW707" s="410" t="e">
        <f t="shared" si="273"/>
        <v>#N/A</v>
      </c>
      <c r="AX707" s="410" t="e">
        <f t="shared" si="274"/>
        <v>#N/A</v>
      </c>
      <c r="AY707" s="410" t="e">
        <f t="shared" si="275"/>
        <v>#N/A</v>
      </c>
      <c r="AZ707" s="642">
        <f>(SUMIF('Spring 2023 School'!B:B,Budget!A707,'Spring 2023 School'!AG:AG)+SUMIF('Summer 2023 School'!B:B,Budget!A707,'Summer 2023 School'!AG:AG)+SUMIF('Autumn 2023 School'!B:B,Budget!A707,'Autumn 2023 School'!AG:AG))</f>
        <v>0</v>
      </c>
      <c r="BA707" s="410">
        <f t="shared" si="276"/>
        <v>0</v>
      </c>
      <c r="BI707">
        <f t="shared" si="263"/>
        <v>225</v>
      </c>
      <c r="BJ707">
        <f t="shared" si="264"/>
        <v>450</v>
      </c>
      <c r="BK707">
        <f t="shared" si="265"/>
        <v>675</v>
      </c>
    </row>
    <row r="708" spans="1:63" x14ac:dyDescent="0.35">
      <c r="A708" s="231">
        <v>52657</v>
      </c>
      <c r="B708" t="s">
        <v>806</v>
      </c>
      <c r="C708" s="231">
        <f>IF(ISNA(VLOOKUP($A708,'Spring 2023 PVI'!$B$3:$AF$220,6,FALSE)),0,(VLOOKUP($A708,'Spring 2023 PVI'!$B$3:$AF$220,6,FALSE)))</f>
        <v>0</v>
      </c>
      <c r="D708" s="231">
        <f>IF(ISNA(VLOOKUP($A708,'Summer 2023 PVI'!$B$2:$AF$217,6,FALSE)),0,(VLOOKUP($A708,'Summer 2023 PVI'!$B$2:$AF$217,6,FALSE)))</f>
        <v>0</v>
      </c>
      <c r="E708" s="231">
        <f>IF(ISNA(VLOOKUP($A708,'Autumn 2023 PVI'!$B$2:$AH$214,6,FALSE)),0,(VLOOKUP($A708,'Autumn 2023 PVI'!$B$2:$AH$214,6,FALSE)))</f>
        <v>0</v>
      </c>
      <c r="F708" s="231">
        <f>IF(ISNA(VLOOKUP($A708,'Spring 2023 PVI'!$B$3:$AF$219,9,FALSE)),0,(VLOOKUP($A708,'Spring 2023 PVI'!$B$3:$AF$219,8,FALSE)))</f>
        <v>0</v>
      </c>
      <c r="G708" s="231">
        <f>IF(ISNA(VLOOKUP($A708,'Summer 2023 PVI'!$B$2:$AF$216,9,FALSE)),0,(VLOOKUP($A708,'Summer 2023 PVI'!$B$2:$AF$216,8,FALSE)))</f>
        <v>0</v>
      </c>
      <c r="H708" s="231">
        <f>IF(ISNA(VLOOKUP($A708,'Autumn 2023 PVI'!$B$2:$AH$214,9,FALSE)),0,(VLOOKUP($A708,'Autumn 2023 PVI'!$B$2:$AH$214,9,FALSE)))</f>
        <v>0</v>
      </c>
      <c r="I708" s="231">
        <f>IF(ISNA(VLOOKUP($A708,'Spring 2023 PVI'!$B$3:$AF$219,13,FALSE)),0,(VLOOKUP($A708,'Spring 2023 PVI'!$B$3:$AF$219,13,FALSE)))</f>
        <v>0</v>
      </c>
      <c r="J708" s="231">
        <f>IF(ISNA(VLOOKUP($A708,'Summer 2023 PVI'!$B$2:$AF$216,13,FALSE)),0,(VLOOKUP($A708,'Summer 2023 PVI'!$B$2:$AF$216,13,FALSE)))</f>
        <v>0</v>
      </c>
      <c r="K708" s="231">
        <f>IF(ISNA(VLOOKUP($A708,'Autumn 2023 PVI'!$B$2:$AH$214,13,FALSE)),0,(VLOOKUP($A708,'Autumn 2023 PVI'!$B$2:$AH$214,13,FALSE)))</f>
        <v>0</v>
      </c>
      <c r="L708" s="231">
        <f>IF(ISNA(VLOOKUP($A708,'Spring 2023 PVI'!$B$3:$AF$219,16,FALSE)),0,(VLOOKUP($A708,'Spring 2023 PVI'!$B$3:$AF$219,16,FALSE)))</f>
        <v>0</v>
      </c>
      <c r="M708" s="231">
        <f>IF(ISNA(VLOOKUP($A708,'Summer 2023 PVI'!$B$2:$AF$216,16,FALSE)),0,(VLOOKUP($A708,'Summer 2023 PVI'!$B$2:$AF$216,16,FALSE)))</f>
        <v>0</v>
      </c>
      <c r="N708" s="231">
        <f>IF(ISNA(VLOOKUP($A708,'Autumn 2023 PVI'!$B$2:$AH$214,16,FALSE)),0,(VLOOKUP($A708,'Autumn 2023 PVI'!$B$2:$AH$214,16,FALSE)))</f>
        <v>0</v>
      </c>
      <c r="O708" s="231">
        <f>IF(ISNA(VLOOKUP($A708,'Spring 2023 PVI'!$B$3:$AF$219,3,FALSE)),0,(VLOOKUP($A708,'Spring 2023 PVI'!$B$3:$AF$219,3,FALSE)))</f>
        <v>0</v>
      </c>
      <c r="P708" s="231">
        <f>IF(ISNA(VLOOKUP($A708,'Summer 2023 PVI'!$B$3:$AF$216,3,FALSE)),0,(VLOOKUP($A708,'Summer 2023 PVI'!$B$2:$AF$216,3,FALSE)))</f>
        <v>0</v>
      </c>
      <c r="Q708" s="231">
        <f>IF(ISNA(VLOOKUP($A708,'Autumn 2023 PVI'!$B$2:$AF$214,3,FALSE)),0,(VLOOKUP($A708,'Autumn 2023 PVI'!$B$2:$AF$214,3,FALSE)))</f>
        <v>0</v>
      </c>
      <c r="R708" s="231">
        <f>IF(ISNA(VLOOKUP($A708,'Spring 2023 PVI'!$B$3:$AF$219,10,FALSE)),0,(VLOOKUP($A708,'Spring 2023 PVI'!$B$3:$AF$219,10,FALSE)))</f>
        <v>0</v>
      </c>
      <c r="S708" s="231">
        <f>IF(ISNA(VLOOKUP($A708,'Summer 2023 PVI'!$B$2:$AF$216,10,FALSE)),0,(VLOOKUP($A708,'Summer 2023 PVI'!$B$2:$AF$216,10,FALSE)))</f>
        <v>0</v>
      </c>
      <c r="T708" s="231">
        <f>IF(ISNA(VLOOKUP($A708,'Autumn 2023 PVI'!$B$2:$AH$214,10,FALSE)),0,(VLOOKUP($A708,'Autumn 2023 PVI'!$B$2:$AH$214,10,FALSE)))</f>
        <v>0</v>
      </c>
      <c r="U708" s="231">
        <f>IF(ISNA(VLOOKUP($A708,'Spring 2023 PVI'!$B$3:$AF$219,26,FALSE)),0,(VLOOKUP($A708,'Spring 2023 PVI'!$B$3:$AF$219,26,FALSE)))</f>
        <v>0</v>
      </c>
      <c r="V708" s="231">
        <f>IF(ISNA(VLOOKUP($A708,'Spring 2023 PVI'!$B$3:$AF$219,26,FALSE)),0,(VLOOKUP($A708,'Spring 2023 PVI'!$B$3:$AF$219,26,FALSE)))</f>
        <v>0</v>
      </c>
      <c r="W708" s="231">
        <f>IF(ISNA(VLOOKUP($A708,'Spring 2023 PVI'!$B$3:$AF$219,26,FALSE)),0,(VLOOKUP($A708,'Spring 2023 PVI'!$B$3:$AF$219,26,FALSE)))</f>
        <v>0</v>
      </c>
      <c r="X708" s="231">
        <f>IF(ISNA(VLOOKUP($A708,'Spring 2023 PVI'!$B$3:$AF$219,27,FALSE)),0,(VLOOKUP($A708,'Spring 2023 PVI'!$B$3:$AF$219,27,FALSE)))</f>
        <v>0</v>
      </c>
      <c r="Y708" s="231">
        <f>IF(ISNA(VLOOKUP($A708,'Spring 2023 PVI'!$B$3:$AF$219,27,FALSE)),0,(VLOOKUP($A708,'Spring 2023 PVI'!$B$3:$AF$219,27,FALSE)))</f>
        <v>0</v>
      </c>
      <c r="Z708" s="231">
        <f>IF(ISNA(VLOOKUP($A708,'Spring 2023 PVI'!$B$3:$AF$219,27,FALSE)),0,(VLOOKUP($A708,'Spring 2023 PVI'!$B$3:$AF$219,27,FALSE)))</f>
        <v>0</v>
      </c>
      <c r="AA708" s="231">
        <f>IF(ISNA(VLOOKUP($A708,'Spring 2023 PVI'!$B$3:$AF$219,28,FALSE)),0,(VLOOKUP($A708,'Spring 2023 PVI'!$B$3:$AF$219,28,FALSE)))</f>
        <v>0</v>
      </c>
      <c r="AB708" s="231">
        <f>IF(ISNA(VLOOKUP($A708,'Spring 2023 PVI'!$B$3:$AF$219,28,FALSE)),0,(VLOOKUP($A708,'Spring 2023 PVI'!$B$3:$AF$219,28,FALSE)))</f>
        <v>0</v>
      </c>
      <c r="AC708" s="231">
        <f>IF(ISNA(VLOOKUP($A708,'Spring 2023 PVI'!$B$3:$AF$219,28,FALSE)),0,(VLOOKUP($A708,'Spring 2023 PVI'!$B$3:$AF$219,28,FALSE)))</f>
        <v>0</v>
      </c>
      <c r="AD708" s="384">
        <f t="shared" si="266"/>
        <v>0</v>
      </c>
      <c r="AE708" s="403">
        <v>75</v>
      </c>
      <c r="AF708" s="403">
        <v>0</v>
      </c>
      <c r="AG708" s="403">
        <v>45</v>
      </c>
      <c r="AH708" s="384">
        <f t="shared" si="260"/>
        <v>1738.5</v>
      </c>
      <c r="AI708" s="384">
        <f t="shared" si="261"/>
        <v>0</v>
      </c>
      <c r="AJ708" s="384">
        <f t="shared" si="262"/>
        <v>136.80000000000001</v>
      </c>
      <c r="AK708" s="384">
        <f t="shared" si="267"/>
        <v>1875.3</v>
      </c>
      <c r="AL708" s="403">
        <f>IF(ISNA(VLOOKUP($A708,'Spring 2023 PVI'!$B721:$AD721,29,FALSE)),0,(VLOOKUP($A708,'Spring 2023 PVI'!$B721:$AD721,29,FALSE)))</f>
        <v>0</v>
      </c>
      <c r="AM708" s="403">
        <f>IF(ISNA(VLOOKUP($A708,'Spring 2023 PVI'!$B721:$AZ721,30,FALSE)),0,(VLOOKUP($A708,'Spring 2023 PVI'!$B721:$AZ721,30,FALSE)))</f>
        <v>0</v>
      </c>
      <c r="AN708" s="402">
        <f t="shared" si="268"/>
        <v>0</v>
      </c>
      <c r="AO708" s="404">
        <f t="shared" si="269"/>
        <v>0</v>
      </c>
      <c r="AP708" s="384">
        <f t="shared" si="270"/>
        <v>1875.3</v>
      </c>
      <c r="AQ708" s="403"/>
      <c r="AR708" s="403" t="e">
        <f>VLOOKUP($A708,'Data EYFSS Indica'!$C:$AQ,27,0)</f>
        <v>#N/A</v>
      </c>
      <c r="AS708" s="403" t="e">
        <f>VLOOKUP($A708,'Data EYFSS Indica'!$C:$AQ,28,0)</f>
        <v>#N/A</v>
      </c>
      <c r="AT708" s="409" t="e">
        <f t="shared" si="271"/>
        <v>#N/A</v>
      </c>
      <c r="AU708" s="409" t="e">
        <f>(VLOOKUP($A708,'Data EYFSS Indica'!$C:$AQ,24,0))/3.2*AU$3</f>
        <v>#N/A</v>
      </c>
      <c r="AV708" s="413" t="e">
        <f t="shared" si="272"/>
        <v>#N/A</v>
      </c>
      <c r="AW708" s="410" t="e">
        <f t="shared" si="273"/>
        <v>#N/A</v>
      </c>
      <c r="AX708" s="410" t="e">
        <f t="shared" si="274"/>
        <v>#N/A</v>
      </c>
      <c r="AY708" s="410" t="e">
        <f t="shared" si="275"/>
        <v>#N/A</v>
      </c>
      <c r="AZ708" s="642">
        <f>(SUMIF('Spring 2023 School'!B:B,Budget!A708,'Spring 2023 School'!AG:AG)+SUMIF('Summer 2023 School'!B:B,Budget!A708,'Summer 2023 School'!AG:AG)+SUMIF('Autumn 2023 School'!B:B,Budget!A708,'Autumn 2023 School'!AG:AG))</f>
        <v>4</v>
      </c>
      <c r="BA708" s="410">
        <f t="shared" si="276"/>
        <v>3640</v>
      </c>
      <c r="BI708">
        <f t="shared" si="263"/>
        <v>1125</v>
      </c>
      <c r="BJ708">
        <f t="shared" si="264"/>
        <v>0</v>
      </c>
      <c r="BK708">
        <f t="shared" si="265"/>
        <v>675</v>
      </c>
    </row>
    <row r="709" spans="1:63" x14ac:dyDescent="0.35">
      <c r="A709" s="231">
        <v>52659</v>
      </c>
      <c r="B709" t="s">
        <v>431</v>
      </c>
      <c r="C709" s="231">
        <f>IF(ISNA(VLOOKUP($A709,'Spring 2023 PVI'!$B$3:$AF$220,6,FALSE)),0,(VLOOKUP($A709,'Spring 2023 PVI'!$B$3:$AF$220,6,FALSE)))</f>
        <v>0</v>
      </c>
      <c r="D709" s="231">
        <f>IF(ISNA(VLOOKUP($A709,'Summer 2023 PVI'!$B$2:$AF$217,6,FALSE)),0,(VLOOKUP($A709,'Summer 2023 PVI'!$B$2:$AF$217,6,FALSE)))</f>
        <v>0</v>
      </c>
      <c r="E709" s="231">
        <f>IF(ISNA(VLOOKUP($A709,'Autumn 2023 PVI'!$B$2:$AH$214,6,FALSE)),0,(VLOOKUP($A709,'Autumn 2023 PVI'!$B$2:$AH$214,6,FALSE)))</f>
        <v>0</v>
      </c>
      <c r="F709" s="231">
        <f>IF(ISNA(VLOOKUP($A709,'Spring 2023 PVI'!$B$3:$AF$219,9,FALSE)),0,(VLOOKUP($A709,'Spring 2023 PVI'!$B$3:$AF$219,8,FALSE)))</f>
        <v>0</v>
      </c>
      <c r="G709" s="231">
        <f>IF(ISNA(VLOOKUP($A709,'Summer 2023 PVI'!$B$2:$AF$216,9,FALSE)),0,(VLOOKUP($A709,'Summer 2023 PVI'!$B$2:$AF$216,8,FALSE)))</f>
        <v>0</v>
      </c>
      <c r="H709" s="231">
        <f>IF(ISNA(VLOOKUP($A709,'Autumn 2023 PVI'!$B$2:$AH$214,9,FALSE)),0,(VLOOKUP($A709,'Autumn 2023 PVI'!$B$2:$AH$214,9,FALSE)))</f>
        <v>0</v>
      </c>
      <c r="I709" s="231">
        <f>IF(ISNA(VLOOKUP($A709,'Spring 2023 PVI'!$B$3:$AF$219,13,FALSE)),0,(VLOOKUP($A709,'Spring 2023 PVI'!$B$3:$AF$219,13,FALSE)))</f>
        <v>0</v>
      </c>
      <c r="J709" s="231">
        <f>IF(ISNA(VLOOKUP($A709,'Summer 2023 PVI'!$B$2:$AF$216,13,FALSE)),0,(VLOOKUP($A709,'Summer 2023 PVI'!$B$2:$AF$216,13,FALSE)))</f>
        <v>0</v>
      </c>
      <c r="K709" s="231">
        <f>IF(ISNA(VLOOKUP($A709,'Autumn 2023 PVI'!$B$2:$AH$214,13,FALSE)),0,(VLOOKUP($A709,'Autumn 2023 PVI'!$B$2:$AH$214,13,FALSE)))</f>
        <v>0</v>
      </c>
      <c r="L709" s="231">
        <f>IF(ISNA(VLOOKUP($A709,'Spring 2023 PVI'!$B$3:$AF$219,16,FALSE)),0,(VLOOKUP($A709,'Spring 2023 PVI'!$B$3:$AF$219,16,FALSE)))</f>
        <v>0</v>
      </c>
      <c r="M709" s="231">
        <f>IF(ISNA(VLOOKUP($A709,'Summer 2023 PVI'!$B$2:$AF$216,16,FALSE)),0,(VLOOKUP($A709,'Summer 2023 PVI'!$B$2:$AF$216,16,FALSE)))</f>
        <v>0</v>
      </c>
      <c r="N709" s="231">
        <f>IF(ISNA(VLOOKUP($A709,'Autumn 2023 PVI'!$B$2:$AH$214,16,FALSE)),0,(VLOOKUP($A709,'Autumn 2023 PVI'!$B$2:$AH$214,16,FALSE)))</f>
        <v>0</v>
      </c>
      <c r="O709" s="231">
        <f>IF(ISNA(VLOOKUP($A709,'Spring 2023 PVI'!$B$3:$AF$219,3,FALSE)),0,(VLOOKUP($A709,'Spring 2023 PVI'!$B$3:$AF$219,3,FALSE)))</f>
        <v>0</v>
      </c>
      <c r="P709" s="231">
        <f>IF(ISNA(VLOOKUP($A709,'Summer 2023 PVI'!$B$3:$AF$216,3,FALSE)),0,(VLOOKUP($A709,'Summer 2023 PVI'!$B$2:$AF$216,3,FALSE)))</f>
        <v>0</v>
      </c>
      <c r="Q709" s="231">
        <f>IF(ISNA(VLOOKUP($A709,'Autumn 2023 PVI'!$B$2:$AF$214,3,FALSE)),0,(VLOOKUP($A709,'Autumn 2023 PVI'!$B$2:$AF$214,3,FALSE)))</f>
        <v>0</v>
      </c>
      <c r="R709" s="231">
        <f>IF(ISNA(VLOOKUP($A709,'Spring 2023 PVI'!$B$3:$AF$219,10,FALSE)),0,(VLOOKUP($A709,'Spring 2023 PVI'!$B$3:$AF$219,10,FALSE)))</f>
        <v>0</v>
      </c>
      <c r="S709" s="231">
        <f>IF(ISNA(VLOOKUP($A709,'Summer 2023 PVI'!$B$2:$AF$216,10,FALSE)),0,(VLOOKUP($A709,'Summer 2023 PVI'!$B$2:$AF$216,10,FALSE)))</f>
        <v>0</v>
      </c>
      <c r="T709" s="231">
        <f>IF(ISNA(VLOOKUP($A709,'Autumn 2023 PVI'!$B$2:$AH$214,10,FALSE)),0,(VLOOKUP($A709,'Autumn 2023 PVI'!$B$2:$AH$214,10,FALSE)))</f>
        <v>0</v>
      </c>
      <c r="U709" s="231">
        <f>IF(ISNA(VLOOKUP($A709,'Spring 2023 PVI'!$B$3:$AF$219,26,FALSE)),0,(VLOOKUP($A709,'Spring 2023 PVI'!$B$3:$AF$219,26,FALSE)))</f>
        <v>0</v>
      </c>
      <c r="V709" s="231">
        <f>IF(ISNA(VLOOKUP($A709,'Spring 2023 PVI'!$B$3:$AF$219,26,FALSE)),0,(VLOOKUP($A709,'Spring 2023 PVI'!$B$3:$AF$219,26,FALSE)))</f>
        <v>0</v>
      </c>
      <c r="W709" s="231">
        <f>IF(ISNA(VLOOKUP($A709,'Spring 2023 PVI'!$B$3:$AF$219,26,FALSE)),0,(VLOOKUP($A709,'Spring 2023 PVI'!$B$3:$AF$219,26,FALSE)))</f>
        <v>0</v>
      </c>
      <c r="X709" s="231">
        <f>IF(ISNA(VLOOKUP($A709,'Spring 2023 PVI'!$B$3:$AF$219,27,FALSE)),0,(VLOOKUP($A709,'Spring 2023 PVI'!$B$3:$AF$219,27,FALSE)))</f>
        <v>0</v>
      </c>
      <c r="Y709" s="231">
        <f>IF(ISNA(VLOOKUP($A709,'Spring 2023 PVI'!$B$3:$AF$219,27,FALSE)),0,(VLOOKUP($A709,'Spring 2023 PVI'!$B$3:$AF$219,27,FALSE)))</f>
        <v>0</v>
      </c>
      <c r="Z709" s="231">
        <f>IF(ISNA(VLOOKUP($A709,'Spring 2023 PVI'!$B$3:$AF$219,27,FALSE)),0,(VLOOKUP($A709,'Spring 2023 PVI'!$B$3:$AF$219,27,FALSE)))</f>
        <v>0</v>
      </c>
      <c r="AA709" s="231">
        <f>IF(ISNA(VLOOKUP($A709,'Spring 2023 PVI'!$B$3:$AF$219,28,FALSE)),0,(VLOOKUP($A709,'Spring 2023 PVI'!$B$3:$AF$219,28,FALSE)))</f>
        <v>0</v>
      </c>
      <c r="AB709" s="231">
        <f>IF(ISNA(VLOOKUP($A709,'Spring 2023 PVI'!$B$3:$AF$219,28,FALSE)),0,(VLOOKUP($A709,'Spring 2023 PVI'!$B$3:$AF$219,28,FALSE)))</f>
        <v>0</v>
      </c>
      <c r="AC709" s="231">
        <f>IF(ISNA(VLOOKUP($A709,'Spring 2023 PVI'!$B$3:$AF$219,28,FALSE)),0,(VLOOKUP($A709,'Spring 2023 PVI'!$B$3:$AF$219,28,FALSE)))</f>
        <v>0</v>
      </c>
      <c r="AD709" s="384">
        <f t="shared" si="266"/>
        <v>0</v>
      </c>
      <c r="AE709" s="403">
        <v>15</v>
      </c>
      <c r="AF709" s="403">
        <v>15</v>
      </c>
      <c r="AG709" s="403">
        <v>0</v>
      </c>
      <c r="AH709" s="384">
        <f t="shared" si="260"/>
        <v>347.7</v>
      </c>
      <c r="AI709" s="384">
        <f t="shared" si="261"/>
        <v>165.29999999999998</v>
      </c>
      <c r="AJ709" s="384">
        <f t="shared" si="262"/>
        <v>0</v>
      </c>
      <c r="AK709" s="384">
        <f t="shared" si="267"/>
        <v>513</v>
      </c>
      <c r="AL709" s="403">
        <f>IF(ISNA(VLOOKUP($A709,'Spring 2023 PVI'!$B722:$AD722,29,FALSE)),0,(VLOOKUP($A709,'Spring 2023 PVI'!$B722:$AD722,29,FALSE)))</f>
        <v>0</v>
      </c>
      <c r="AM709" s="403">
        <f>IF(ISNA(VLOOKUP($A709,'Spring 2023 PVI'!$B722:$AZ722,30,FALSE)),0,(VLOOKUP($A709,'Spring 2023 PVI'!$B722:$AZ722,30,FALSE)))</f>
        <v>0</v>
      </c>
      <c r="AN709" s="402">
        <f t="shared" si="268"/>
        <v>0</v>
      </c>
      <c r="AO709" s="404">
        <f t="shared" si="269"/>
        <v>0</v>
      </c>
      <c r="AP709" s="384">
        <f t="shared" si="270"/>
        <v>513</v>
      </c>
      <c r="AQ709" s="403"/>
      <c r="AR709" s="403" t="e">
        <f>VLOOKUP($A709,'Data EYFSS Indica'!$C:$AQ,27,0)</f>
        <v>#N/A</v>
      </c>
      <c r="AS709" s="403" t="e">
        <f>VLOOKUP($A709,'Data EYFSS Indica'!$C:$AQ,28,0)</f>
        <v>#N/A</v>
      </c>
      <c r="AT709" s="409" t="e">
        <f t="shared" si="271"/>
        <v>#N/A</v>
      </c>
      <c r="AU709" s="409" t="e">
        <f>(VLOOKUP($A709,'Data EYFSS Indica'!$C:$AQ,24,0))/3.2*AU$3</f>
        <v>#N/A</v>
      </c>
      <c r="AV709" s="413" t="e">
        <f t="shared" si="272"/>
        <v>#N/A</v>
      </c>
      <c r="AW709" s="410" t="e">
        <f t="shared" si="273"/>
        <v>#N/A</v>
      </c>
      <c r="AX709" s="410" t="e">
        <f t="shared" si="274"/>
        <v>#N/A</v>
      </c>
      <c r="AY709" s="410" t="e">
        <f t="shared" si="275"/>
        <v>#N/A</v>
      </c>
      <c r="AZ709" s="642">
        <f>(SUMIF('Spring 2023 School'!B:B,Budget!A709,'Spring 2023 School'!AG:AG)+SUMIF('Summer 2023 School'!B:B,Budget!A709,'Summer 2023 School'!AG:AG)+SUMIF('Autumn 2023 School'!B:B,Budget!A709,'Autumn 2023 School'!AG:AG))</f>
        <v>0</v>
      </c>
      <c r="BA709" s="410">
        <f t="shared" si="276"/>
        <v>0</v>
      </c>
      <c r="BI709">
        <f t="shared" si="263"/>
        <v>225</v>
      </c>
      <c r="BJ709">
        <f t="shared" si="264"/>
        <v>225</v>
      </c>
      <c r="BK709">
        <f t="shared" si="265"/>
        <v>0</v>
      </c>
    </row>
    <row r="710" spans="1:63" x14ac:dyDescent="0.35">
      <c r="A710" s="231">
        <v>52661</v>
      </c>
      <c r="B710" t="s">
        <v>823</v>
      </c>
      <c r="C710" s="231">
        <f>IF(ISNA(VLOOKUP($A710,'Spring 2023 PVI'!$B$3:$AF$220,6,FALSE)),0,(VLOOKUP($A710,'Spring 2023 PVI'!$B$3:$AF$220,6,FALSE)))</f>
        <v>0</v>
      </c>
      <c r="D710" s="231">
        <f>IF(ISNA(VLOOKUP($A710,'Summer 2023 PVI'!$B$2:$AF$217,6,FALSE)),0,(VLOOKUP($A710,'Summer 2023 PVI'!$B$2:$AF$217,6,FALSE)))</f>
        <v>0</v>
      </c>
      <c r="E710" s="231">
        <f>IF(ISNA(VLOOKUP($A710,'Autumn 2023 PVI'!$B$2:$AH$214,6,FALSE)),0,(VLOOKUP($A710,'Autumn 2023 PVI'!$B$2:$AH$214,6,FALSE)))</f>
        <v>0</v>
      </c>
      <c r="F710" s="231">
        <f>IF(ISNA(VLOOKUP($A710,'Spring 2023 PVI'!$B$3:$AF$219,9,FALSE)),0,(VLOOKUP($A710,'Spring 2023 PVI'!$B$3:$AF$219,8,FALSE)))</f>
        <v>0</v>
      </c>
      <c r="G710" s="231">
        <f>IF(ISNA(VLOOKUP($A710,'Summer 2023 PVI'!$B$2:$AF$216,9,FALSE)),0,(VLOOKUP($A710,'Summer 2023 PVI'!$B$2:$AF$216,8,FALSE)))</f>
        <v>0</v>
      </c>
      <c r="H710" s="231">
        <f>IF(ISNA(VLOOKUP($A710,'Autumn 2023 PVI'!$B$2:$AH$214,9,FALSE)),0,(VLOOKUP($A710,'Autumn 2023 PVI'!$B$2:$AH$214,9,FALSE)))</f>
        <v>0</v>
      </c>
      <c r="I710" s="231">
        <f>IF(ISNA(VLOOKUP($A710,'Spring 2023 PVI'!$B$3:$AF$219,13,FALSE)),0,(VLOOKUP($A710,'Spring 2023 PVI'!$B$3:$AF$219,13,FALSE)))</f>
        <v>0</v>
      </c>
      <c r="J710" s="231">
        <f>IF(ISNA(VLOOKUP($A710,'Summer 2023 PVI'!$B$2:$AF$216,13,FALSE)),0,(VLOOKUP($A710,'Summer 2023 PVI'!$B$2:$AF$216,13,FALSE)))</f>
        <v>0</v>
      </c>
      <c r="K710" s="231">
        <f>IF(ISNA(VLOOKUP($A710,'Autumn 2023 PVI'!$B$2:$AH$214,13,FALSE)),0,(VLOOKUP($A710,'Autumn 2023 PVI'!$B$2:$AH$214,13,FALSE)))</f>
        <v>0</v>
      </c>
      <c r="L710" s="231">
        <f>IF(ISNA(VLOOKUP($A710,'Spring 2023 PVI'!$B$3:$AF$219,16,FALSE)),0,(VLOOKUP($A710,'Spring 2023 PVI'!$B$3:$AF$219,16,FALSE)))</f>
        <v>0</v>
      </c>
      <c r="M710" s="231">
        <f>IF(ISNA(VLOOKUP($A710,'Summer 2023 PVI'!$B$2:$AF$216,16,FALSE)),0,(VLOOKUP($A710,'Summer 2023 PVI'!$B$2:$AF$216,16,FALSE)))</f>
        <v>0</v>
      </c>
      <c r="N710" s="231">
        <f>IF(ISNA(VLOOKUP($A710,'Autumn 2023 PVI'!$B$2:$AH$214,16,FALSE)),0,(VLOOKUP($A710,'Autumn 2023 PVI'!$B$2:$AH$214,16,FALSE)))</f>
        <v>0</v>
      </c>
      <c r="O710" s="231">
        <f>IF(ISNA(VLOOKUP($A710,'Spring 2023 PVI'!$B$3:$AF$219,3,FALSE)),0,(VLOOKUP($A710,'Spring 2023 PVI'!$B$3:$AF$219,3,FALSE)))</f>
        <v>0</v>
      </c>
      <c r="P710" s="231">
        <f>IF(ISNA(VLOOKUP($A710,'Summer 2023 PVI'!$B$3:$AF$216,3,FALSE)),0,(VLOOKUP($A710,'Summer 2023 PVI'!$B$2:$AF$216,3,FALSE)))</f>
        <v>0</v>
      </c>
      <c r="Q710" s="231">
        <f>IF(ISNA(VLOOKUP($A710,'Autumn 2023 PVI'!$B$2:$AF$214,3,FALSE)),0,(VLOOKUP($A710,'Autumn 2023 PVI'!$B$2:$AF$214,3,FALSE)))</f>
        <v>0</v>
      </c>
      <c r="R710" s="231">
        <f>IF(ISNA(VLOOKUP($A710,'Spring 2023 PVI'!$B$3:$AF$219,10,FALSE)),0,(VLOOKUP($A710,'Spring 2023 PVI'!$B$3:$AF$219,10,FALSE)))</f>
        <v>0</v>
      </c>
      <c r="S710" s="231">
        <f>IF(ISNA(VLOOKUP($A710,'Summer 2023 PVI'!$B$2:$AF$216,10,FALSE)),0,(VLOOKUP($A710,'Summer 2023 PVI'!$B$2:$AF$216,10,FALSE)))</f>
        <v>0</v>
      </c>
      <c r="T710" s="231">
        <f>IF(ISNA(VLOOKUP($A710,'Autumn 2023 PVI'!$B$2:$AH$214,10,FALSE)),0,(VLOOKUP($A710,'Autumn 2023 PVI'!$B$2:$AH$214,10,FALSE)))</f>
        <v>0</v>
      </c>
      <c r="U710" s="231">
        <f>IF(ISNA(VLOOKUP($A710,'Spring 2023 PVI'!$B$3:$AF$219,26,FALSE)),0,(VLOOKUP($A710,'Spring 2023 PVI'!$B$3:$AF$219,26,FALSE)))</f>
        <v>0</v>
      </c>
      <c r="V710" s="231">
        <f>IF(ISNA(VLOOKUP($A710,'Spring 2023 PVI'!$B$3:$AF$219,26,FALSE)),0,(VLOOKUP($A710,'Spring 2023 PVI'!$B$3:$AF$219,26,FALSE)))</f>
        <v>0</v>
      </c>
      <c r="W710" s="231">
        <f>IF(ISNA(VLOOKUP($A710,'Spring 2023 PVI'!$B$3:$AF$219,26,FALSE)),0,(VLOOKUP($A710,'Spring 2023 PVI'!$B$3:$AF$219,26,FALSE)))</f>
        <v>0</v>
      </c>
      <c r="X710" s="231">
        <f>IF(ISNA(VLOOKUP($A710,'Spring 2023 PVI'!$B$3:$AF$219,27,FALSE)),0,(VLOOKUP($A710,'Spring 2023 PVI'!$B$3:$AF$219,27,FALSE)))</f>
        <v>0</v>
      </c>
      <c r="Y710" s="231">
        <f>IF(ISNA(VLOOKUP($A710,'Spring 2023 PVI'!$B$3:$AF$219,27,FALSE)),0,(VLOOKUP($A710,'Spring 2023 PVI'!$B$3:$AF$219,27,FALSE)))</f>
        <v>0</v>
      </c>
      <c r="Z710" s="231">
        <f>IF(ISNA(VLOOKUP($A710,'Spring 2023 PVI'!$B$3:$AF$219,27,FALSE)),0,(VLOOKUP($A710,'Spring 2023 PVI'!$B$3:$AF$219,27,FALSE)))</f>
        <v>0</v>
      </c>
      <c r="AA710" s="231">
        <f>IF(ISNA(VLOOKUP($A710,'Spring 2023 PVI'!$B$3:$AF$219,28,FALSE)),0,(VLOOKUP($A710,'Spring 2023 PVI'!$B$3:$AF$219,28,FALSE)))</f>
        <v>0</v>
      </c>
      <c r="AB710" s="231">
        <f>IF(ISNA(VLOOKUP($A710,'Spring 2023 PVI'!$B$3:$AF$219,28,FALSE)),0,(VLOOKUP($A710,'Spring 2023 PVI'!$B$3:$AF$219,28,FALSE)))</f>
        <v>0</v>
      </c>
      <c r="AC710" s="231">
        <f>IF(ISNA(VLOOKUP($A710,'Spring 2023 PVI'!$B$3:$AF$219,28,FALSE)),0,(VLOOKUP($A710,'Spring 2023 PVI'!$B$3:$AF$219,28,FALSE)))</f>
        <v>0</v>
      </c>
      <c r="AD710" s="384">
        <f t="shared" si="266"/>
        <v>0</v>
      </c>
      <c r="AE710" s="403">
        <v>0</v>
      </c>
      <c r="AF710" s="403">
        <v>0</v>
      </c>
      <c r="AG710" s="403">
        <v>0</v>
      </c>
      <c r="AH710" s="384">
        <f t="shared" si="260"/>
        <v>0</v>
      </c>
      <c r="AI710" s="384">
        <f t="shared" si="261"/>
        <v>0</v>
      </c>
      <c r="AJ710" s="384">
        <f t="shared" si="262"/>
        <v>0</v>
      </c>
      <c r="AK710" s="384">
        <f t="shared" si="267"/>
        <v>0</v>
      </c>
      <c r="AL710" s="403">
        <f>IF(ISNA(VLOOKUP($A710,'Spring 2023 PVI'!$B723:$AD723,29,FALSE)),0,(VLOOKUP($A710,'Spring 2023 PVI'!$B723:$AD723,29,FALSE)))</f>
        <v>0</v>
      </c>
      <c r="AM710" s="403">
        <f>IF(ISNA(VLOOKUP($A710,'Spring 2023 PVI'!$B723:$AZ723,30,FALSE)),0,(VLOOKUP($A710,'Spring 2023 PVI'!$B723:$AZ723,30,FALSE)))</f>
        <v>0</v>
      </c>
      <c r="AN710" s="402">
        <f t="shared" si="268"/>
        <v>0</v>
      </c>
      <c r="AO710" s="404">
        <f t="shared" si="269"/>
        <v>0</v>
      </c>
      <c r="AP710" s="384">
        <f t="shared" si="270"/>
        <v>0</v>
      </c>
      <c r="AQ710" s="403"/>
      <c r="AR710" s="403" t="e">
        <f>VLOOKUP($A710,'Data EYFSS Indica'!$C:$AQ,27,0)</f>
        <v>#N/A</v>
      </c>
      <c r="AS710" s="403" t="e">
        <f>VLOOKUP($A710,'Data EYFSS Indica'!$C:$AQ,28,0)</f>
        <v>#N/A</v>
      </c>
      <c r="AT710" s="409" t="e">
        <f t="shared" si="271"/>
        <v>#N/A</v>
      </c>
      <c r="AU710" s="409" t="e">
        <f>(VLOOKUP($A710,'Data EYFSS Indica'!$C:$AQ,24,0))/3.2*AU$3</f>
        <v>#N/A</v>
      </c>
      <c r="AV710" s="413" t="e">
        <f t="shared" si="272"/>
        <v>#N/A</v>
      </c>
      <c r="AW710" s="410" t="e">
        <f t="shared" si="273"/>
        <v>#N/A</v>
      </c>
      <c r="AX710" s="410" t="e">
        <f t="shared" si="274"/>
        <v>#N/A</v>
      </c>
      <c r="AY710" s="410" t="e">
        <f t="shared" si="275"/>
        <v>#N/A</v>
      </c>
      <c r="AZ710" s="642">
        <f>(SUMIF('Spring 2023 School'!B:B,Budget!A710,'Spring 2023 School'!AG:AG)+SUMIF('Summer 2023 School'!B:B,Budget!A710,'Summer 2023 School'!AG:AG)+SUMIF('Autumn 2023 School'!B:B,Budget!A710,'Autumn 2023 School'!AG:AG))</f>
        <v>0</v>
      </c>
      <c r="BA710" s="410">
        <f t="shared" si="276"/>
        <v>0</v>
      </c>
      <c r="BI710">
        <f t="shared" si="263"/>
        <v>0</v>
      </c>
      <c r="BJ710">
        <f t="shared" si="264"/>
        <v>0</v>
      </c>
      <c r="BK710">
        <f t="shared" si="265"/>
        <v>0</v>
      </c>
    </row>
    <row r="711" spans="1:63" x14ac:dyDescent="0.35">
      <c r="A711" s="231">
        <v>52680</v>
      </c>
      <c r="B711" t="s">
        <v>1229</v>
      </c>
      <c r="C711" s="231">
        <f>IF(ISNA(VLOOKUP($A711,'Spring 2023 PVI'!$B$3:$AF$220,6,FALSE)),0,(VLOOKUP($A711,'Spring 2023 PVI'!$B$3:$AF$220,6,FALSE)))</f>
        <v>0</v>
      </c>
      <c r="D711" s="231">
        <f>IF(ISNA(VLOOKUP($A711,'Summer 2023 PVI'!$B$2:$AF$217,6,FALSE)),0,(VLOOKUP($A711,'Summer 2023 PVI'!$B$2:$AF$217,6,FALSE)))</f>
        <v>0</v>
      </c>
      <c r="E711" s="231">
        <f>IF(ISNA(VLOOKUP($A711,'Autumn 2023 PVI'!$B$2:$AH$214,6,FALSE)),0,(VLOOKUP($A711,'Autumn 2023 PVI'!$B$2:$AH$214,6,FALSE)))</f>
        <v>0</v>
      </c>
      <c r="F711" s="231">
        <f>IF(ISNA(VLOOKUP($A711,'Spring 2023 PVI'!$B$3:$AF$219,9,FALSE)),0,(VLOOKUP($A711,'Spring 2023 PVI'!$B$3:$AF$219,8,FALSE)))</f>
        <v>0</v>
      </c>
      <c r="G711" s="231">
        <f>IF(ISNA(VLOOKUP($A711,'Summer 2023 PVI'!$B$2:$AF$216,9,FALSE)),0,(VLOOKUP($A711,'Summer 2023 PVI'!$B$2:$AF$216,8,FALSE)))</f>
        <v>0</v>
      </c>
      <c r="H711" s="231">
        <f>IF(ISNA(VLOOKUP($A711,'Autumn 2023 PVI'!$B$2:$AH$214,9,FALSE)),0,(VLOOKUP($A711,'Autumn 2023 PVI'!$B$2:$AH$214,9,FALSE)))</f>
        <v>0</v>
      </c>
      <c r="I711" s="231">
        <f>IF(ISNA(VLOOKUP($A711,'Spring 2023 PVI'!$B$3:$AF$219,13,FALSE)),0,(VLOOKUP($A711,'Spring 2023 PVI'!$B$3:$AF$219,13,FALSE)))</f>
        <v>0</v>
      </c>
      <c r="J711" s="231">
        <f>IF(ISNA(VLOOKUP($A711,'Summer 2023 PVI'!$B$2:$AF$216,13,FALSE)),0,(VLOOKUP($A711,'Summer 2023 PVI'!$B$2:$AF$216,13,FALSE)))</f>
        <v>0</v>
      </c>
      <c r="K711" s="231">
        <f>IF(ISNA(VLOOKUP($A711,'Autumn 2023 PVI'!$B$2:$AH$214,13,FALSE)),0,(VLOOKUP($A711,'Autumn 2023 PVI'!$B$2:$AH$214,13,FALSE)))</f>
        <v>0</v>
      </c>
      <c r="L711" s="231">
        <f>IF(ISNA(VLOOKUP($A711,'Spring 2023 PVI'!$B$3:$AF$219,16,FALSE)),0,(VLOOKUP($A711,'Spring 2023 PVI'!$B$3:$AF$219,16,FALSE)))</f>
        <v>0</v>
      </c>
      <c r="M711" s="231">
        <f>IF(ISNA(VLOOKUP($A711,'Summer 2023 PVI'!$B$2:$AF$216,16,FALSE)),0,(VLOOKUP($A711,'Summer 2023 PVI'!$B$2:$AF$216,16,FALSE)))</f>
        <v>0</v>
      </c>
      <c r="N711" s="231">
        <f>IF(ISNA(VLOOKUP($A711,'Autumn 2023 PVI'!$B$2:$AH$214,16,FALSE)),0,(VLOOKUP($A711,'Autumn 2023 PVI'!$B$2:$AH$214,16,FALSE)))</f>
        <v>0</v>
      </c>
      <c r="O711" s="231">
        <f>IF(ISNA(VLOOKUP($A711,'Spring 2023 PVI'!$B$3:$AF$219,3,FALSE)),0,(VLOOKUP($A711,'Spring 2023 PVI'!$B$3:$AF$219,3,FALSE)))</f>
        <v>0</v>
      </c>
      <c r="P711" s="231">
        <f>IF(ISNA(VLOOKUP($A711,'Summer 2023 PVI'!$B$3:$AF$216,3,FALSE)),0,(VLOOKUP($A711,'Summer 2023 PVI'!$B$2:$AF$216,3,FALSE)))</f>
        <v>0</v>
      </c>
      <c r="Q711" s="231">
        <f>IF(ISNA(VLOOKUP($A711,'Autumn 2023 PVI'!$B$2:$AF$214,3,FALSE)),0,(VLOOKUP($A711,'Autumn 2023 PVI'!$B$2:$AF$214,3,FALSE)))</f>
        <v>0</v>
      </c>
      <c r="R711" s="231">
        <f>IF(ISNA(VLOOKUP($A711,'Spring 2023 PVI'!$B$3:$AF$219,10,FALSE)),0,(VLOOKUP($A711,'Spring 2023 PVI'!$B$3:$AF$219,10,FALSE)))</f>
        <v>0</v>
      </c>
      <c r="S711" s="231">
        <f>IF(ISNA(VLOOKUP($A711,'Summer 2023 PVI'!$B$2:$AF$216,10,FALSE)),0,(VLOOKUP($A711,'Summer 2023 PVI'!$B$2:$AF$216,10,FALSE)))</f>
        <v>0</v>
      </c>
      <c r="T711" s="231">
        <f>IF(ISNA(VLOOKUP($A711,'Autumn 2023 PVI'!$B$2:$AH$214,10,FALSE)),0,(VLOOKUP($A711,'Autumn 2023 PVI'!$B$2:$AH$214,10,FALSE)))</f>
        <v>0</v>
      </c>
      <c r="U711" s="231">
        <f>IF(ISNA(VLOOKUP($A711,'Spring 2023 PVI'!$B$3:$AF$219,26,FALSE)),0,(VLOOKUP($A711,'Spring 2023 PVI'!$B$3:$AF$219,26,FALSE)))</f>
        <v>0</v>
      </c>
      <c r="V711" s="231">
        <f>IF(ISNA(VLOOKUP($A711,'Spring 2023 PVI'!$B$3:$AF$219,26,FALSE)),0,(VLOOKUP($A711,'Spring 2023 PVI'!$B$3:$AF$219,26,FALSE)))</f>
        <v>0</v>
      </c>
      <c r="W711" s="231">
        <f>IF(ISNA(VLOOKUP($A711,'Spring 2023 PVI'!$B$3:$AF$219,26,FALSE)),0,(VLOOKUP($A711,'Spring 2023 PVI'!$B$3:$AF$219,26,FALSE)))</f>
        <v>0</v>
      </c>
      <c r="X711" s="231">
        <f>IF(ISNA(VLOOKUP($A711,'Spring 2023 PVI'!$B$3:$AF$219,27,FALSE)),0,(VLOOKUP($A711,'Spring 2023 PVI'!$B$3:$AF$219,27,FALSE)))</f>
        <v>0</v>
      </c>
      <c r="Y711" s="231">
        <f>IF(ISNA(VLOOKUP($A711,'Spring 2023 PVI'!$B$3:$AF$219,27,FALSE)),0,(VLOOKUP($A711,'Spring 2023 PVI'!$B$3:$AF$219,27,FALSE)))</f>
        <v>0</v>
      </c>
      <c r="Z711" s="231">
        <f>IF(ISNA(VLOOKUP($A711,'Spring 2023 PVI'!$B$3:$AF$219,27,FALSE)),0,(VLOOKUP($A711,'Spring 2023 PVI'!$B$3:$AF$219,27,FALSE)))</f>
        <v>0</v>
      </c>
      <c r="AA711" s="231">
        <f>IF(ISNA(VLOOKUP($A711,'Spring 2023 PVI'!$B$3:$AF$219,28,FALSE)),0,(VLOOKUP($A711,'Spring 2023 PVI'!$B$3:$AF$219,28,FALSE)))</f>
        <v>0</v>
      </c>
      <c r="AB711" s="231">
        <f>IF(ISNA(VLOOKUP($A711,'Spring 2023 PVI'!$B$3:$AF$219,28,FALSE)),0,(VLOOKUP($A711,'Spring 2023 PVI'!$B$3:$AF$219,28,FALSE)))</f>
        <v>0</v>
      </c>
      <c r="AC711" s="231">
        <f>IF(ISNA(VLOOKUP($A711,'Spring 2023 PVI'!$B$3:$AF$219,28,FALSE)),0,(VLOOKUP($A711,'Spring 2023 PVI'!$B$3:$AF$219,28,FALSE)))</f>
        <v>0</v>
      </c>
      <c r="AD711" s="384">
        <f t="shared" si="266"/>
        <v>0</v>
      </c>
      <c r="AE711" s="403">
        <v>0</v>
      </c>
      <c r="AF711" s="403">
        <v>0</v>
      </c>
      <c r="AG711" s="403">
        <v>0</v>
      </c>
      <c r="AH711" s="384">
        <f t="shared" si="260"/>
        <v>0</v>
      </c>
      <c r="AI711" s="384">
        <f t="shared" si="261"/>
        <v>0</v>
      </c>
      <c r="AJ711" s="384">
        <f t="shared" si="262"/>
        <v>0</v>
      </c>
      <c r="AK711" s="384">
        <f t="shared" si="267"/>
        <v>0</v>
      </c>
      <c r="AL711" s="403">
        <f>IF(ISNA(VLOOKUP($A711,'Spring 2023 PVI'!$B724:$AD724,29,FALSE)),0,(VLOOKUP($A711,'Spring 2023 PVI'!$B724:$AD724,29,FALSE)))</f>
        <v>0</v>
      </c>
      <c r="AM711" s="403">
        <f>IF(ISNA(VLOOKUP($A711,'Spring 2023 PVI'!$B724:$AZ724,30,FALSE)),0,(VLOOKUP($A711,'Spring 2023 PVI'!$B724:$AZ724,30,FALSE)))</f>
        <v>0</v>
      </c>
      <c r="AN711" s="402">
        <f t="shared" si="268"/>
        <v>0</v>
      </c>
      <c r="AO711" s="404">
        <f t="shared" si="269"/>
        <v>0</v>
      </c>
      <c r="AP711" s="384">
        <f t="shared" si="270"/>
        <v>0</v>
      </c>
      <c r="AQ711" s="403"/>
      <c r="AR711" s="403" t="e">
        <f>VLOOKUP($A711,'Data EYFSS Indica'!$C:$AQ,27,0)</f>
        <v>#N/A</v>
      </c>
      <c r="AS711" s="403" t="e">
        <f>VLOOKUP($A711,'Data EYFSS Indica'!$C:$AQ,28,0)</f>
        <v>#N/A</v>
      </c>
      <c r="AT711" s="409" t="e">
        <f t="shared" si="271"/>
        <v>#N/A</v>
      </c>
      <c r="AU711" s="409" t="e">
        <f>(VLOOKUP($A711,'Data EYFSS Indica'!$C:$AQ,24,0))/3.2*AU$3</f>
        <v>#N/A</v>
      </c>
      <c r="AV711" s="413" t="e">
        <f t="shared" si="272"/>
        <v>#N/A</v>
      </c>
      <c r="AW711" s="410" t="e">
        <f t="shared" si="273"/>
        <v>#N/A</v>
      </c>
      <c r="AX711" s="410" t="e">
        <f t="shared" si="274"/>
        <v>#N/A</v>
      </c>
      <c r="AY711" s="410" t="e">
        <f t="shared" si="275"/>
        <v>#N/A</v>
      </c>
      <c r="AZ711" s="642">
        <f>(SUMIF('Spring 2023 School'!B:B,Budget!A711,'Spring 2023 School'!AG:AG)+SUMIF('Summer 2023 School'!B:B,Budget!A711,'Summer 2023 School'!AG:AG)+SUMIF('Autumn 2023 School'!B:B,Budget!A711,'Autumn 2023 School'!AG:AG))</f>
        <v>0</v>
      </c>
      <c r="BA711" s="410">
        <f t="shared" si="276"/>
        <v>0</v>
      </c>
      <c r="BI711">
        <f t="shared" si="263"/>
        <v>0</v>
      </c>
      <c r="BJ711">
        <f t="shared" si="264"/>
        <v>0</v>
      </c>
      <c r="BK711">
        <f t="shared" si="265"/>
        <v>0</v>
      </c>
    </row>
    <row r="712" spans="1:63" x14ac:dyDescent="0.35">
      <c r="A712" s="231">
        <v>52681</v>
      </c>
      <c r="B712" t="s">
        <v>824</v>
      </c>
      <c r="C712" s="231">
        <f>IF(ISNA(VLOOKUP($A712,'Spring 2023 PVI'!$B$3:$AF$220,6,FALSE)),0,(VLOOKUP($A712,'Spring 2023 PVI'!$B$3:$AF$220,6,FALSE)))</f>
        <v>0</v>
      </c>
      <c r="D712" s="231">
        <f>IF(ISNA(VLOOKUP($A712,'Summer 2023 PVI'!$B$2:$AF$217,6,FALSE)),0,(VLOOKUP($A712,'Summer 2023 PVI'!$B$2:$AF$217,6,FALSE)))</f>
        <v>0</v>
      </c>
      <c r="E712" s="231">
        <f>IF(ISNA(VLOOKUP($A712,'Autumn 2023 PVI'!$B$2:$AH$214,6,FALSE)),0,(VLOOKUP($A712,'Autumn 2023 PVI'!$B$2:$AH$214,6,FALSE)))</f>
        <v>0</v>
      </c>
      <c r="F712" s="231">
        <f>IF(ISNA(VLOOKUP($A712,'Spring 2023 PVI'!$B$3:$AF$219,9,FALSE)),0,(VLOOKUP($A712,'Spring 2023 PVI'!$B$3:$AF$219,8,FALSE)))</f>
        <v>0</v>
      </c>
      <c r="G712" s="231">
        <f>IF(ISNA(VLOOKUP($A712,'Summer 2023 PVI'!$B$2:$AF$216,9,FALSE)),0,(VLOOKUP($A712,'Summer 2023 PVI'!$B$2:$AF$216,8,FALSE)))</f>
        <v>0</v>
      </c>
      <c r="H712" s="231">
        <f>IF(ISNA(VLOOKUP($A712,'Autumn 2023 PVI'!$B$2:$AH$214,9,FALSE)),0,(VLOOKUP($A712,'Autumn 2023 PVI'!$B$2:$AH$214,9,FALSE)))</f>
        <v>0</v>
      </c>
      <c r="I712" s="231">
        <f>IF(ISNA(VLOOKUP($A712,'Spring 2023 PVI'!$B$3:$AF$219,13,FALSE)),0,(VLOOKUP($A712,'Spring 2023 PVI'!$B$3:$AF$219,13,FALSE)))</f>
        <v>0</v>
      </c>
      <c r="J712" s="231">
        <f>IF(ISNA(VLOOKUP($A712,'Summer 2023 PVI'!$B$2:$AF$216,13,FALSE)),0,(VLOOKUP($A712,'Summer 2023 PVI'!$B$2:$AF$216,13,FALSE)))</f>
        <v>0</v>
      </c>
      <c r="K712" s="231">
        <f>IF(ISNA(VLOOKUP($A712,'Autumn 2023 PVI'!$B$2:$AH$214,13,FALSE)),0,(VLOOKUP($A712,'Autumn 2023 PVI'!$B$2:$AH$214,13,FALSE)))</f>
        <v>0</v>
      </c>
      <c r="L712" s="231">
        <f>IF(ISNA(VLOOKUP($A712,'Spring 2023 PVI'!$B$3:$AF$219,16,FALSE)),0,(VLOOKUP($A712,'Spring 2023 PVI'!$B$3:$AF$219,16,FALSE)))</f>
        <v>0</v>
      </c>
      <c r="M712" s="231">
        <f>IF(ISNA(VLOOKUP($A712,'Summer 2023 PVI'!$B$2:$AF$216,16,FALSE)),0,(VLOOKUP($A712,'Summer 2023 PVI'!$B$2:$AF$216,16,FALSE)))</f>
        <v>0</v>
      </c>
      <c r="N712" s="231">
        <f>IF(ISNA(VLOOKUP($A712,'Autumn 2023 PVI'!$B$2:$AH$214,16,FALSE)),0,(VLOOKUP($A712,'Autumn 2023 PVI'!$B$2:$AH$214,16,FALSE)))</f>
        <v>0</v>
      </c>
      <c r="O712" s="231">
        <f>IF(ISNA(VLOOKUP($A712,'Spring 2023 PVI'!$B$3:$AF$219,3,FALSE)),0,(VLOOKUP($A712,'Spring 2023 PVI'!$B$3:$AF$219,3,FALSE)))</f>
        <v>0</v>
      </c>
      <c r="P712" s="231">
        <f>IF(ISNA(VLOOKUP($A712,'Summer 2023 PVI'!$B$3:$AF$216,3,FALSE)),0,(VLOOKUP($A712,'Summer 2023 PVI'!$B$2:$AF$216,3,FALSE)))</f>
        <v>0</v>
      </c>
      <c r="Q712" s="231">
        <f>IF(ISNA(VLOOKUP($A712,'Autumn 2023 PVI'!$B$2:$AF$214,3,FALSE)),0,(VLOOKUP($A712,'Autumn 2023 PVI'!$B$2:$AF$214,3,FALSE)))</f>
        <v>0</v>
      </c>
      <c r="R712" s="231">
        <f>IF(ISNA(VLOOKUP($A712,'Spring 2023 PVI'!$B$3:$AF$219,10,FALSE)),0,(VLOOKUP($A712,'Spring 2023 PVI'!$B$3:$AF$219,10,FALSE)))</f>
        <v>0</v>
      </c>
      <c r="S712" s="231">
        <f>IF(ISNA(VLOOKUP($A712,'Summer 2023 PVI'!$B$2:$AF$216,10,FALSE)),0,(VLOOKUP($A712,'Summer 2023 PVI'!$B$2:$AF$216,10,FALSE)))</f>
        <v>0</v>
      </c>
      <c r="T712" s="231">
        <f>IF(ISNA(VLOOKUP($A712,'Autumn 2023 PVI'!$B$2:$AH$214,10,FALSE)),0,(VLOOKUP($A712,'Autumn 2023 PVI'!$B$2:$AH$214,10,FALSE)))</f>
        <v>0</v>
      </c>
      <c r="U712" s="231">
        <f>IF(ISNA(VLOOKUP($A712,'Spring 2023 PVI'!$B$3:$AF$219,26,FALSE)),0,(VLOOKUP($A712,'Spring 2023 PVI'!$B$3:$AF$219,26,FALSE)))</f>
        <v>0</v>
      </c>
      <c r="V712" s="231">
        <f>IF(ISNA(VLOOKUP($A712,'Spring 2023 PVI'!$B$3:$AF$219,26,FALSE)),0,(VLOOKUP($A712,'Spring 2023 PVI'!$B$3:$AF$219,26,FALSE)))</f>
        <v>0</v>
      </c>
      <c r="W712" s="231">
        <f>IF(ISNA(VLOOKUP($A712,'Spring 2023 PVI'!$B$3:$AF$219,26,FALSE)),0,(VLOOKUP($A712,'Spring 2023 PVI'!$B$3:$AF$219,26,FALSE)))</f>
        <v>0</v>
      </c>
      <c r="X712" s="231">
        <f>IF(ISNA(VLOOKUP($A712,'Spring 2023 PVI'!$B$3:$AF$219,27,FALSE)),0,(VLOOKUP($A712,'Spring 2023 PVI'!$B$3:$AF$219,27,FALSE)))</f>
        <v>0</v>
      </c>
      <c r="Y712" s="231">
        <f>IF(ISNA(VLOOKUP($A712,'Spring 2023 PVI'!$B$3:$AF$219,27,FALSE)),0,(VLOOKUP($A712,'Spring 2023 PVI'!$B$3:$AF$219,27,FALSE)))</f>
        <v>0</v>
      </c>
      <c r="Z712" s="231">
        <f>IF(ISNA(VLOOKUP($A712,'Spring 2023 PVI'!$B$3:$AF$219,27,FALSE)),0,(VLOOKUP($A712,'Spring 2023 PVI'!$B$3:$AF$219,27,FALSE)))</f>
        <v>0</v>
      </c>
      <c r="AA712" s="231">
        <f>IF(ISNA(VLOOKUP($A712,'Spring 2023 PVI'!$B$3:$AF$219,28,FALSE)),0,(VLOOKUP($A712,'Spring 2023 PVI'!$B$3:$AF$219,28,FALSE)))</f>
        <v>0</v>
      </c>
      <c r="AB712" s="231">
        <f>IF(ISNA(VLOOKUP($A712,'Spring 2023 PVI'!$B$3:$AF$219,28,FALSE)),0,(VLOOKUP($A712,'Spring 2023 PVI'!$B$3:$AF$219,28,FALSE)))</f>
        <v>0</v>
      </c>
      <c r="AC712" s="231">
        <f>IF(ISNA(VLOOKUP($A712,'Spring 2023 PVI'!$B$3:$AF$219,28,FALSE)),0,(VLOOKUP($A712,'Spring 2023 PVI'!$B$3:$AF$219,28,FALSE)))</f>
        <v>0</v>
      </c>
      <c r="AD712" s="384">
        <f t="shared" si="266"/>
        <v>0</v>
      </c>
      <c r="AE712" s="403">
        <v>0</v>
      </c>
      <c r="AF712" s="403">
        <v>0</v>
      </c>
      <c r="AG712" s="403">
        <v>0</v>
      </c>
      <c r="AH712" s="384">
        <f t="shared" si="260"/>
        <v>0</v>
      </c>
      <c r="AI712" s="384">
        <f t="shared" si="261"/>
        <v>0</v>
      </c>
      <c r="AJ712" s="384">
        <f t="shared" si="262"/>
        <v>0</v>
      </c>
      <c r="AK712" s="384">
        <f t="shared" si="267"/>
        <v>0</v>
      </c>
      <c r="AL712" s="403">
        <f>IF(ISNA(VLOOKUP($A712,'Spring 2023 PVI'!$B725:$AD725,29,FALSE)),0,(VLOOKUP($A712,'Spring 2023 PVI'!$B725:$AD725,29,FALSE)))</f>
        <v>0</v>
      </c>
      <c r="AM712" s="403">
        <f>IF(ISNA(VLOOKUP($A712,'Spring 2023 PVI'!$B725:$AZ725,30,FALSE)),0,(VLOOKUP($A712,'Spring 2023 PVI'!$B725:$AZ725,30,FALSE)))</f>
        <v>0</v>
      </c>
      <c r="AN712" s="402">
        <f t="shared" si="268"/>
        <v>0</v>
      </c>
      <c r="AO712" s="404">
        <f t="shared" si="269"/>
        <v>0</v>
      </c>
      <c r="AP712" s="384">
        <f t="shared" si="270"/>
        <v>0</v>
      </c>
      <c r="AQ712" s="403"/>
      <c r="AR712" s="403" t="e">
        <f>VLOOKUP($A712,'Data EYFSS Indica'!$C:$AQ,27,0)</f>
        <v>#N/A</v>
      </c>
      <c r="AS712" s="403" t="e">
        <f>VLOOKUP($A712,'Data EYFSS Indica'!$C:$AQ,28,0)</f>
        <v>#N/A</v>
      </c>
      <c r="AT712" s="409" t="e">
        <f t="shared" si="271"/>
        <v>#N/A</v>
      </c>
      <c r="AU712" s="409" t="e">
        <f>(VLOOKUP($A712,'Data EYFSS Indica'!$C:$AQ,24,0))/3.2*AU$3</f>
        <v>#N/A</v>
      </c>
      <c r="AV712" s="413" t="e">
        <f t="shared" si="272"/>
        <v>#N/A</v>
      </c>
      <c r="AW712" s="410" t="e">
        <f t="shared" si="273"/>
        <v>#N/A</v>
      </c>
      <c r="AX712" s="410" t="e">
        <f t="shared" si="274"/>
        <v>#N/A</v>
      </c>
      <c r="AY712" s="410" t="e">
        <f t="shared" si="275"/>
        <v>#N/A</v>
      </c>
      <c r="AZ712" s="642">
        <f>(SUMIF('Spring 2023 School'!B:B,Budget!A712,'Spring 2023 School'!AG:AG)+SUMIF('Summer 2023 School'!B:B,Budget!A712,'Summer 2023 School'!AG:AG)+SUMIF('Autumn 2023 School'!B:B,Budget!A712,'Autumn 2023 School'!AG:AG))</f>
        <v>0</v>
      </c>
      <c r="BA712" s="410">
        <f t="shared" si="276"/>
        <v>0</v>
      </c>
      <c r="BI712">
        <f t="shared" si="263"/>
        <v>0</v>
      </c>
      <c r="BJ712">
        <f t="shared" si="264"/>
        <v>0</v>
      </c>
      <c r="BK712">
        <f t="shared" si="265"/>
        <v>0</v>
      </c>
    </row>
    <row r="713" spans="1:63" x14ac:dyDescent="0.35">
      <c r="A713" s="231">
        <v>52682</v>
      </c>
      <c r="B713" t="s">
        <v>807</v>
      </c>
      <c r="C713" s="231">
        <f>IF(ISNA(VLOOKUP($A713,'Spring 2023 PVI'!$B$3:$AF$220,6,FALSE)),0,(VLOOKUP($A713,'Spring 2023 PVI'!$B$3:$AF$220,6,FALSE)))</f>
        <v>0</v>
      </c>
      <c r="D713" s="231">
        <f>IF(ISNA(VLOOKUP($A713,'Summer 2023 PVI'!$B$2:$AF$217,6,FALSE)),0,(VLOOKUP($A713,'Summer 2023 PVI'!$B$2:$AF$217,6,FALSE)))</f>
        <v>0</v>
      </c>
      <c r="E713" s="231">
        <f>IF(ISNA(VLOOKUP($A713,'Autumn 2023 PVI'!$B$2:$AH$214,6,FALSE)),0,(VLOOKUP($A713,'Autumn 2023 PVI'!$B$2:$AH$214,6,FALSE)))</f>
        <v>0</v>
      </c>
      <c r="F713" s="231">
        <f>IF(ISNA(VLOOKUP($A713,'Spring 2023 PVI'!$B$3:$AF$219,9,FALSE)),0,(VLOOKUP($A713,'Spring 2023 PVI'!$B$3:$AF$219,8,FALSE)))</f>
        <v>0</v>
      </c>
      <c r="G713" s="231">
        <f>IF(ISNA(VLOOKUP($A713,'Summer 2023 PVI'!$B$2:$AF$216,9,FALSE)),0,(VLOOKUP($A713,'Summer 2023 PVI'!$B$2:$AF$216,8,FALSE)))</f>
        <v>0</v>
      </c>
      <c r="H713" s="231">
        <f>IF(ISNA(VLOOKUP($A713,'Autumn 2023 PVI'!$B$2:$AH$214,9,FALSE)),0,(VLOOKUP($A713,'Autumn 2023 PVI'!$B$2:$AH$214,9,FALSE)))</f>
        <v>0</v>
      </c>
      <c r="I713" s="231">
        <f>IF(ISNA(VLOOKUP($A713,'Spring 2023 PVI'!$B$3:$AF$219,13,FALSE)),0,(VLOOKUP($A713,'Spring 2023 PVI'!$B$3:$AF$219,13,FALSE)))</f>
        <v>0</v>
      </c>
      <c r="J713" s="231">
        <f>IF(ISNA(VLOOKUP($A713,'Summer 2023 PVI'!$B$2:$AF$216,13,FALSE)),0,(VLOOKUP($A713,'Summer 2023 PVI'!$B$2:$AF$216,13,FALSE)))</f>
        <v>0</v>
      </c>
      <c r="K713" s="231">
        <f>IF(ISNA(VLOOKUP($A713,'Autumn 2023 PVI'!$B$2:$AH$214,13,FALSE)),0,(VLOOKUP($A713,'Autumn 2023 PVI'!$B$2:$AH$214,13,FALSE)))</f>
        <v>0</v>
      </c>
      <c r="L713" s="231">
        <f>IF(ISNA(VLOOKUP($A713,'Spring 2023 PVI'!$B$3:$AF$219,16,FALSE)),0,(VLOOKUP($A713,'Spring 2023 PVI'!$B$3:$AF$219,16,FALSE)))</f>
        <v>0</v>
      </c>
      <c r="M713" s="231">
        <f>IF(ISNA(VLOOKUP($A713,'Summer 2023 PVI'!$B$2:$AF$216,16,FALSE)),0,(VLOOKUP($A713,'Summer 2023 PVI'!$B$2:$AF$216,16,FALSE)))</f>
        <v>0</v>
      </c>
      <c r="N713" s="231">
        <f>IF(ISNA(VLOOKUP($A713,'Autumn 2023 PVI'!$B$2:$AH$214,16,FALSE)),0,(VLOOKUP($A713,'Autumn 2023 PVI'!$B$2:$AH$214,16,FALSE)))</f>
        <v>0</v>
      </c>
      <c r="O713" s="231">
        <f>IF(ISNA(VLOOKUP($A713,'Spring 2023 PVI'!$B$3:$AF$219,3,FALSE)),0,(VLOOKUP($A713,'Spring 2023 PVI'!$B$3:$AF$219,3,FALSE)))</f>
        <v>0</v>
      </c>
      <c r="P713" s="231">
        <f>IF(ISNA(VLOOKUP($A713,'Summer 2023 PVI'!$B$3:$AF$216,3,FALSE)),0,(VLOOKUP($A713,'Summer 2023 PVI'!$B$2:$AF$216,3,FALSE)))</f>
        <v>0</v>
      </c>
      <c r="Q713" s="231">
        <f>IF(ISNA(VLOOKUP($A713,'Autumn 2023 PVI'!$B$2:$AF$214,3,FALSE)),0,(VLOOKUP($A713,'Autumn 2023 PVI'!$B$2:$AF$214,3,FALSE)))</f>
        <v>0</v>
      </c>
      <c r="R713" s="231">
        <f>IF(ISNA(VLOOKUP($A713,'Spring 2023 PVI'!$B$3:$AF$219,10,FALSE)),0,(VLOOKUP($A713,'Spring 2023 PVI'!$B$3:$AF$219,10,FALSE)))</f>
        <v>0</v>
      </c>
      <c r="S713" s="231">
        <f>IF(ISNA(VLOOKUP($A713,'Summer 2023 PVI'!$B$2:$AF$216,10,FALSE)),0,(VLOOKUP($A713,'Summer 2023 PVI'!$B$2:$AF$216,10,FALSE)))</f>
        <v>0</v>
      </c>
      <c r="T713" s="231">
        <f>IF(ISNA(VLOOKUP($A713,'Autumn 2023 PVI'!$B$2:$AH$214,10,FALSE)),0,(VLOOKUP($A713,'Autumn 2023 PVI'!$B$2:$AH$214,10,FALSE)))</f>
        <v>0</v>
      </c>
      <c r="U713" s="231">
        <f>IF(ISNA(VLOOKUP($A713,'Spring 2023 PVI'!$B$3:$AF$219,26,FALSE)),0,(VLOOKUP($A713,'Spring 2023 PVI'!$B$3:$AF$219,26,FALSE)))</f>
        <v>0</v>
      </c>
      <c r="V713" s="231">
        <f>IF(ISNA(VLOOKUP($A713,'Spring 2023 PVI'!$B$3:$AF$219,26,FALSE)),0,(VLOOKUP($A713,'Spring 2023 PVI'!$B$3:$AF$219,26,FALSE)))</f>
        <v>0</v>
      </c>
      <c r="W713" s="231">
        <f>IF(ISNA(VLOOKUP($A713,'Spring 2023 PVI'!$B$3:$AF$219,26,FALSE)),0,(VLOOKUP($A713,'Spring 2023 PVI'!$B$3:$AF$219,26,FALSE)))</f>
        <v>0</v>
      </c>
      <c r="X713" s="231">
        <f>IF(ISNA(VLOOKUP($A713,'Spring 2023 PVI'!$B$3:$AF$219,27,FALSE)),0,(VLOOKUP($A713,'Spring 2023 PVI'!$B$3:$AF$219,27,FALSE)))</f>
        <v>0</v>
      </c>
      <c r="Y713" s="231">
        <f>IF(ISNA(VLOOKUP($A713,'Spring 2023 PVI'!$B$3:$AF$219,27,FALSE)),0,(VLOOKUP($A713,'Spring 2023 PVI'!$B$3:$AF$219,27,FALSE)))</f>
        <v>0</v>
      </c>
      <c r="Z713" s="231">
        <f>IF(ISNA(VLOOKUP($A713,'Spring 2023 PVI'!$B$3:$AF$219,27,FALSE)),0,(VLOOKUP($A713,'Spring 2023 PVI'!$B$3:$AF$219,27,FALSE)))</f>
        <v>0</v>
      </c>
      <c r="AA713" s="231">
        <f>IF(ISNA(VLOOKUP($A713,'Spring 2023 PVI'!$B$3:$AF$219,28,FALSE)),0,(VLOOKUP($A713,'Spring 2023 PVI'!$B$3:$AF$219,28,FALSE)))</f>
        <v>0</v>
      </c>
      <c r="AB713" s="231">
        <f>IF(ISNA(VLOOKUP($A713,'Spring 2023 PVI'!$B$3:$AF$219,28,FALSE)),0,(VLOOKUP($A713,'Spring 2023 PVI'!$B$3:$AF$219,28,FALSE)))</f>
        <v>0</v>
      </c>
      <c r="AC713" s="231">
        <f>IF(ISNA(VLOOKUP($A713,'Spring 2023 PVI'!$B$3:$AF$219,28,FALSE)),0,(VLOOKUP($A713,'Spring 2023 PVI'!$B$3:$AF$219,28,FALSE)))</f>
        <v>0</v>
      </c>
      <c r="AD713" s="384">
        <f t="shared" si="266"/>
        <v>0</v>
      </c>
      <c r="AE713" s="403">
        <v>15</v>
      </c>
      <c r="AF713" s="403">
        <v>45</v>
      </c>
      <c r="AG713" s="403">
        <v>135</v>
      </c>
      <c r="AH713" s="384">
        <f t="shared" si="260"/>
        <v>347.7</v>
      </c>
      <c r="AI713" s="384">
        <f t="shared" si="261"/>
        <v>495.9</v>
      </c>
      <c r="AJ713" s="384">
        <f t="shared" si="262"/>
        <v>410.40000000000003</v>
      </c>
      <c r="AK713" s="384">
        <f t="shared" si="267"/>
        <v>1254</v>
      </c>
      <c r="AL713" s="403">
        <f>IF(ISNA(VLOOKUP($A713,'Spring 2023 PVI'!$B726:$AD726,29,FALSE)),0,(VLOOKUP($A713,'Spring 2023 PVI'!$B726:$AD726,29,FALSE)))</f>
        <v>0</v>
      </c>
      <c r="AM713" s="403">
        <f>IF(ISNA(VLOOKUP($A713,'Spring 2023 PVI'!$B726:$AZ726,30,FALSE)),0,(VLOOKUP($A713,'Spring 2023 PVI'!$B726:$AZ726,30,FALSE)))</f>
        <v>0</v>
      </c>
      <c r="AN713" s="402">
        <f t="shared" si="268"/>
        <v>0</v>
      </c>
      <c r="AO713" s="404">
        <f t="shared" si="269"/>
        <v>0</v>
      </c>
      <c r="AP713" s="384">
        <f t="shared" si="270"/>
        <v>1254</v>
      </c>
      <c r="AQ713" s="403"/>
      <c r="AR713" s="403" t="e">
        <f>VLOOKUP($A713,'Data EYFSS Indica'!$C:$AQ,27,0)</f>
        <v>#N/A</v>
      </c>
      <c r="AS713" s="403" t="e">
        <f>VLOOKUP($A713,'Data EYFSS Indica'!$C:$AQ,28,0)</f>
        <v>#N/A</v>
      </c>
      <c r="AT713" s="409" t="e">
        <f t="shared" si="271"/>
        <v>#N/A</v>
      </c>
      <c r="AU713" s="409" t="e">
        <f>(VLOOKUP($A713,'Data EYFSS Indica'!$C:$AQ,24,0))/3.2*AU$3</f>
        <v>#N/A</v>
      </c>
      <c r="AV713" s="413" t="e">
        <f t="shared" si="272"/>
        <v>#N/A</v>
      </c>
      <c r="AW713" s="410" t="e">
        <f t="shared" si="273"/>
        <v>#N/A</v>
      </c>
      <c r="AX713" s="410" t="e">
        <f t="shared" si="274"/>
        <v>#N/A</v>
      </c>
      <c r="AY713" s="410" t="e">
        <f t="shared" si="275"/>
        <v>#N/A</v>
      </c>
      <c r="AZ713" s="642">
        <f>(SUMIF('Spring 2023 School'!B:B,Budget!A713,'Spring 2023 School'!AG:AG)+SUMIF('Summer 2023 School'!B:B,Budget!A713,'Summer 2023 School'!AG:AG)+SUMIF('Autumn 2023 School'!B:B,Budget!A713,'Autumn 2023 School'!AG:AG))</f>
        <v>1</v>
      </c>
      <c r="BA713" s="410">
        <f t="shared" si="276"/>
        <v>910</v>
      </c>
      <c r="BI713">
        <f t="shared" si="263"/>
        <v>225</v>
      </c>
      <c r="BJ713">
        <f t="shared" si="264"/>
        <v>675</v>
      </c>
      <c r="BK713">
        <f t="shared" si="265"/>
        <v>2025</v>
      </c>
    </row>
    <row r="714" spans="1:63" x14ac:dyDescent="0.35">
      <c r="A714" s="231">
        <v>52688</v>
      </c>
      <c r="B714" t="s">
        <v>808</v>
      </c>
      <c r="C714" s="231">
        <f>IF(ISNA(VLOOKUP($A714,'Spring 2023 PVI'!$B$3:$AF$220,6,FALSE)),0,(VLOOKUP($A714,'Spring 2023 PVI'!$B$3:$AF$220,6,FALSE)))</f>
        <v>0</v>
      </c>
      <c r="D714" s="231">
        <f>IF(ISNA(VLOOKUP($A714,'Summer 2023 PVI'!$B$2:$AF$217,6,FALSE)),0,(VLOOKUP($A714,'Summer 2023 PVI'!$B$2:$AF$217,6,FALSE)))</f>
        <v>0</v>
      </c>
      <c r="E714" s="231">
        <f>IF(ISNA(VLOOKUP($A714,'Autumn 2023 PVI'!$B$2:$AH$214,6,FALSE)),0,(VLOOKUP($A714,'Autumn 2023 PVI'!$B$2:$AH$214,6,FALSE)))</f>
        <v>0</v>
      </c>
      <c r="F714" s="231">
        <f>IF(ISNA(VLOOKUP($A714,'Spring 2023 PVI'!$B$3:$AF$219,9,FALSE)),0,(VLOOKUP($A714,'Spring 2023 PVI'!$B$3:$AF$219,8,FALSE)))</f>
        <v>0</v>
      </c>
      <c r="G714" s="231">
        <f>IF(ISNA(VLOOKUP($A714,'Summer 2023 PVI'!$B$2:$AF$216,9,FALSE)),0,(VLOOKUP($A714,'Summer 2023 PVI'!$B$2:$AF$216,8,FALSE)))</f>
        <v>0</v>
      </c>
      <c r="H714" s="231">
        <f>IF(ISNA(VLOOKUP($A714,'Autumn 2023 PVI'!$B$2:$AH$214,9,FALSE)),0,(VLOOKUP($A714,'Autumn 2023 PVI'!$B$2:$AH$214,9,FALSE)))</f>
        <v>0</v>
      </c>
      <c r="I714" s="231">
        <f>IF(ISNA(VLOOKUP($A714,'Spring 2023 PVI'!$B$3:$AF$219,13,FALSE)),0,(VLOOKUP($A714,'Spring 2023 PVI'!$B$3:$AF$219,13,FALSE)))</f>
        <v>0</v>
      </c>
      <c r="J714" s="231">
        <f>IF(ISNA(VLOOKUP($A714,'Summer 2023 PVI'!$B$2:$AF$216,13,FALSE)),0,(VLOOKUP($A714,'Summer 2023 PVI'!$B$2:$AF$216,13,FALSE)))</f>
        <v>0</v>
      </c>
      <c r="K714" s="231">
        <f>IF(ISNA(VLOOKUP($A714,'Autumn 2023 PVI'!$B$2:$AH$214,13,FALSE)),0,(VLOOKUP($A714,'Autumn 2023 PVI'!$B$2:$AH$214,13,FALSE)))</f>
        <v>0</v>
      </c>
      <c r="L714" s="231">
        <f>IF(ISNA(VLOOKUP($A714,'Spring 2023 PVI'!$B$3:$AF$219,16,FALSE)),0,(VLOOKUP($A714,'Spring 2023 PVI'!$B$3:$AF$219,16,FALSE)))</f>
        <v>0</v>
      </c>
      <c r="M714" s="231">
        <f>IF(ISNA(VLOOKUP($A714,'Summer 2023 PVI'!$B$2:$AF$216,16,FALSE)),0,(VLOOKUP($A714,'Summer 2023 PVI'!$B$2:$AF$216,16,FALSE)))</f>
        <v>0</v>
      </c>
      <c r="N714" s="231">
        <f>IF(ISNA(VLOOKUP($A714,'Autumn 2023 PVI'!$B$2:$AH$214,16,FALSE)),0,(VLOOKUP($A714,'Autumn 2023 PVI'!$B$2:$AH$214,16,FALSE)))</f>
        <v>0</v>
      </c>
      <c r="O714" s="231">
        <f>IF(ISNA(VLOOKUP($A714,'Spring 2023 PVI'!$B$3:$AF$219,3,FALSE)),0,(VLOOKUP($A714,'Spring 2023 PVI'!$B$3:$AF$219,3,FALSE)))</f>
        <v>0</v>
      </c>
      <c r="P714" s="231">
        <f>IF(ISNA(VLOOKUP($A714,'Summer 2023 PVI'!$B$3:$AF$216,3,FALSE)),0,(VLOOKUP($A714,'Summer 2023 PVI'!$B$2:$AF$216,3,FALSE)))</f>
        <v>0</v>
      </c>
      <c r="Q714" s="231">
        <f>IF(ISNA(VLOOKUP($A714,'Autumn 2023 PVI'!$B$2:$AF$214,3,FALSE)),0,(VLOOKUP($A714,'Autumn 2023 PVI'!$B$2:$AF$214,3,FALSE)))</f>
        <v>0</v>
      </c>
      <c r="R714" s="231">
        <f>IF(ISNA(VLOOKUP($A714,'Spring 2023 PVI'!$B$3:$AF$219,10,FALSE)),0,(VLOOKUP($A714,'Spring 2023 PVI'!$B$3:$AF$219,10,FALSE)))</f>
        <v>0</v>
      </c>
      <c r="S714" s="231">
        <f>IF(ISNA(VLOOKUP($A714,'Summer 2023 PVI'!$B$2:$AF$216,10,FALSE)),0,(VLOOKUP($A714,'Summer 2023 PVI'!$B$2:$AF$216,10,FALSE)))</f>
        <v>0</v>
      </c>
      <c r="T714" s="231">
        <f>IF(ISNA(VLOOKUP($A714,'Autumn 2023 PVI'!$B$2:$AH$214,10,FALSE)),0,(VLOOKUP($A714,'Autumn 2023 PVI'!$B$2:$AH$214,10,FALSE)))</f>
        <v>0</v>
      </c>
      <c r="U714" s="231">
        <f>IF(ISNA(VLOOKUP($A714,'Spring 2023 PVI'!$B$3:$AF$219,26,FALSE)),0,(VLOOKUP($A714,'Spring 2023 PVI'!$B$3:$AF$219,26,FALSE)))</f>
        <v>0</v>
      </c>
      <c r="V714" s="231">
        <f>IF(ISNA(VLOOKUP($A714,'Spring 2023 PVI'!$B$3:$AF$219,26,FALSE)),0,(VLOOKUP($A714,'Spring 2023 PVI'!$B$3:$AF$219,26,FALSE)))</f>
        <v>0</v>
      </c>
      <c r="W714" s="231">
        <f>IF(ISNA(VLOOKUP($A714,'Spring 2023 PVI'!$B$3:$AF$219,26,FALSE)),0,(VLOOKUP($A714,'Spring 2023 PVI'!$B$3:$AF$219,26,FALSE)))</f>
        <v>0</v>
      </c>
      <c r="X714" s="231">
        <f>IF(ISNA(VLOOKUP($A714,'Spring 2023 PVI'!$B$3:$AF$219,27,FALSE)),0,(VLOOKUP($A714,'Spring 2023 PVI'!$B$3:$AF$219,27,FALSE)))</f>
        <v>0</v>
      </c>
      <c r="Y714" s="231">
        <f>IF(ISNA(VLOOKUP($A714,'Spring 2023 PVI'!$B$3:$AF$219,27,FALSE)),0,(VLOOKUP($A714,'Spring 2023 PVI'!$B$3:$AF$219,27,FALSE)))</f>
        <v>0</v>
      </c>
      <c r="Z714" s="231">
        <f>IF(ISNA(VLOOKUP($A714,'Spring 2023 PVI'!$B$3:$AF$219,27,FALSE)),0,(VLOOKUP($A714,'Spring 2023 PVI'!$B$3:$AF$219,27,FALSE)))</f>
        <v>0</v>
      </c>
      <c r="AA714" s="231">
        <f>IF(ISNA(VLOOKUP($A714,'Spring 2023 PVI'!$B$3:$AF$219,28,FALSE)),0,(VLOOKUP($A714,'Spring 2023 PVI'!$B$3:$AF$219,28,FALSE)))</f>
        <v>0</v>
      </c>
      <c r="AB714" s="231">
        <f>IF(ISNA(VLOOKUP($A714,'Spring 2023 PVI'!$B$3:$AF$219,28,FALSE)),0,(VLOOKUP($A714,'Spring 2023 PVI'!$B$3:$AF$219,28,FALSE)))</f>
        <v>0</v>
      </c>
      <c r="AC714" s="231">
        <f>IF(ISNA(VLOOKUP($A714,'Spring 2023 PVI'!$B$3:$AF$219,28,FALSE)),0,(VLOOKUP($A714,'Spring 2023 PVI'!$B$3:$AF$219,28,FALSE)))</f>
        <v>0</v>
      </c>
      <c r="AD714" s="384">
        <f t="shared" si="266"/>
        <v>0</v>
      </c>
      <c r="AE714" s="403">
        <v>0</v>
      </c>
      <c r="AF714" s="403">
        <v>15</v>
      </c>
      <c r="AG714" s="403">
        <v>30</v>
      </c>
      <c r="AH714" s="384">
        <f t="shared" si="260"/>
        <v>0</v>
      </c>
      <c r="AI714" s="384">
        <f t="shared" si="261"/>
        <v>165.29999999999998</v>
      </c>
      <c r="AJ714" s="384">
        <f t="shared" si="262"/>
        <v>91.2</v>
      </c>
      <c r="AK714" s="384">
        <f t="shared" si="267"/>
        <v>256.5</v>
      </c>
      <c r="AL714" s="403">
        <f>IF(ISNA(VLOOKUP($A714,'Spring 2023 PVI'!$B727:$AD727,29,FALSE)),0,(VLOOKUP($A714,'Spring 2023 PVI'!$B727:$AD727,29,FALSE)))</f>
        <v>0</v>
      </c>
      <c r="AM714" s="403">
        <f>IF(ISNA(VLOOKUP($A714,'Spring 2023 PVI'!$B727:$AZ727,30,FALSE)),0,(VLOOKUP($A714,'Spring 2023 PVI'!$B727:$AZ727,30,FALSE)))</f>
        <v>0</v>
      </c>
      <c r="AN714" s="402">
        <f t="shared" si="268"/>
        <v>0</v>
      </c>
      <c r="AO714" s="404">
        <f t="shared" si="269"/>
        <v>0</v>
      </c>
      <c r="AP714" s="384">
        <f t="shared" si="270"/>
        <v>256.5</v>
      </c>
      <c r="AQ714" s="403"/>
      <c r="AR714" s="403" t="e">
        <f>VLOOKUP($A714,'Data EYFSS Indica'!$C:$AQ,27,0)</f>
        <v>#N/A</v>
      </c>
      <c r="AS714" s="403" t="e">
        <f>VLOOKUP($A714,'Data EYFSS Indica'!$C:$AQ,28,0)</f>
        <v>#N/A</v>
      </c>
      <c r="AT714" s="409" t="e">
        <f t="shared" si="271"/>
        <v>#N/A</v>
      </c>
      <c r="AU714" s="409" t="e">
        <f>(VLOOKUP($A714,'Data EYFSS Indica'!$C:$AQ,24,0))/3.2*AU$3</f>
        <v>#N/A</v>
      </c>
      <c r="AV714" s="413" t="e">
        <f t="shared" si="272"/>
        <v>#N/A</v>
      </c>
      <c r="AW714" s="410" t="e">
        <f t="shared" si="273"/>
        <v>#N/A</v>
      </c>
      <c r="AX714" s="410" t="e">
        <f t="shared" si="274"/>
        <v>#N/A</v>
      </c>
      <c r="AY714" s="410" t="e">
        <f t="shared" si="275"/>
        <v>#N/A</v>
      </c>
      <c r="AZ714" s="642">
        <f>(SUMIF('Spring 2023 School'!B:B,Budget!A714,'Spring 2023 School'!AG:AG)+SUMIF('Summer 2023 School'!B:B,Budget!A714,'Summer 2023 School'!AG:AG)+SUMIF('Autumn 2023 School'!B:B,Budget!A714,'Autumn 2023 School'!AG:AG))</f>
        <v>1</v>
      </c>
      <c r="BA714" s="410">
        <f t="shared" si="276"/>
        <v>910</v>
      </c>
      <c r="BI714">
        <f t="shared" si="263"/>
        <v>0</v>
      </c>
      <c r="BJ714">
        <f t="shared" si="264"/>
        <v>225</v>
      </c>
      <c r="BK714">
        <f t="shared" si="265"/>
        <v>450</v>
      </c>
    </row>
    <row r="715" spans="1:63" x14ac:dyDescent="0.35">
      <c r="A715" s="231">
        <v>52699</v>
      </c>
      <c r="B715" t="s">
        <v>1230</v>
      </c>
      <c r="C715" s="231">
        <f>IF(ISNA(VLOOKUP($A715,'Spring 2023 PVI'!$B$3:$AF$220,6,FALSE)),0,(VLOOKUP($A715,'Spring 2023 PVI'!$B$3:$AF$220,6,FALSE)))</f>
        <v>0</v>
      </c>
      <c r="D715" s="231">
        <f>IF(ISNA(VLOOKUP($A715,'Summer 2023 PVI'!$B$2:$AF$217,6,FALSE)),0,(VLOOKUP($A715,'Summer 2023 PVI'!$B$2:$AF$217,6,FALSE)))</f>
        <v>0</v>
      </c>
      <c r="E715" s="231">
        <f>IF(ISNA(VLOOKUP($A715,'Autumn 2023 PVI'!$B$2:$AH$214,6,FALSE)),0,(VLOOKUP($A715,'Autumn 2023 PVI'!$B$2:$AH$214,6,FALSE)))</f>
        <v>0</v>
      </c>
      <c r="F715" s="231">
        <f>IF(ISNA(VLOOKUP($A715,'Spring 2023 PVI'!$B$3:$AF$219,9,FALSE)),0,(VLOOKUP($A715,'Spring 2023 PVI'!$B$3:$AF$219,8,FALSE)))</f>
        <v>0</v>
      </c>
      <c r="G715" s="231">
        <f>IF(ISNA(VLOOKUP($A715,'Summer 2023 PVI'!$B$2:$AF$216,9,FALSE)),0,(VLOOKUP($A715,'Summer 2023 PVI'!$B$2:$AF$216,8,FALSE)))</f>
        <v>0</v>
      </c>
      <c r="H715" s="231">
        <f>IF(ISNA(VLOOKUP($A715,'Autumn 2023 PVI'!$B$2:$AH$214,9,FALSE)),0,(VLOOKUP($A715,'Autumn 2023 PVI'!$B$2:$AH$214,9,FALSE)))</f>
        <v>0</v>
      </c>
      <c r="I715" s="231">
        <f>IF(ISNA(VLOOKUP($A715,'Spring 2023 PVI'!$B$3:$AF$219,13,FALSE)),0,(VLOOKUP($A715,'Spring 2023 PVI'!$B$3:$AF$219,13,FALSE)))</f>
        <v>0</v>
      </c>
      <c r="J715" s="231">
        <f>IF(ISNA(VLOOKUP($A715,'Summer 2023 PVI'!$B$2:$AF$216,13,FALSE)),0,(VLOOKUP($A715,'Summer 2023 PVI'!$B$2:$AF$216,13,FALSE)))</f>
        <v>0</v>
      </c>
      <c r="K715" s="231">
        <f>IF(ISNA(VLOOKUP($A715,'Autumn 2023 PVI'!$B$2:$AH$214,13,FALSE)),0,(VLOOKUP($A715,'Autumn 2023 PVI'!$B$2:$AH$214,13,FALSE)))</f>
        <v>0</v>
      </c>
      <c r="L715" s="231">
        <f>IF(ISNA(VLOOKUP($A715,'Spring 2023 PVI'!$B$3:$AF$219,16,FALSE)),0,(VLOOKUP($A715,'Spring 2023 PVI'!$B$3:$AF$219,16,FALSE)))</f>
        <v>0</v>
      </c>
      <c r="M715" s="231">
        <f>IF(ISNA(VLOOKUP($A715,'Summer 2023 PVI'!$B$2:$AF$216,16,FALSE)),0,(VLOOKUP($A715,'Summer 2023 PVI'!$B$2:$AF$216,16,FALSE)))</f>
        <v>0</v>
      </c>
      <c r="N715" s="231">
        <f>IF(ISNA(VLOOKUP($A715,'Autumn 2023 PVI'!$B$2:$AH$214,16,FALSE)),0,(VLOOKUP($A715,'Autumn 2023 PVI'!$B$2:$AH$214,16,FALSE)))</f>
        <v>0</v>
      </c>
      <c r="O715" s="231">
        <f>IF(ISNA(VLOOKUP($A715,'Spring 2023 PVI'!$B$3:$AF$219,3,FALSE)),0,(VLOOKUP($A715,'Spring 2023 PVI'!$B$3:$AF$219,3,FALSE)))</f>
        <v>0</v>
      </c>
      <c r="P715" s="231">
        <f>IF(ISNA(VLOOKUP($A715,'Summer 2023 PVI'!$B$3:$AF$216,3,FALSE)),0,(VLOOKUP($A715,'Summer 2023 PVI'!$B$2:$AF$216,3,FALSE)))</f>
        <v>0</v>
      </c>
      <c r="Q715" s="231">
        <f>IF(ISNA(VLOOKUP($A715,'Autumn 2023 PVI'!$B$2:$AF$214,3,FALSE)),0,(VLOOKUP($A715,'Autumn 2023 PVI'!$B$2:$AF$214,3,FALSE)))</f>
        <v>0</v>
      </c>
      <c r="R715" s="231">
        <f>IF(ISNA(VLOOKUP($A715,'Spring 2023 PVI'!$B$3:$AF$219,10,FALSE)),0,(VLOOKUP($A715,'Spring 2023 PVI'!$B$3:$AF$219,10,FALSE)))</f>
        <v>0</v>
      </c>
      <c r="S715" s="231">
        <f>IF(ISNA(VLOOKUP($A715,'Summer 2023 PVI'!$B$2:$AF$216,10,FALSE)),0,(VLOOKUP($A715,'Summer 2023 PVI'!$B$2:$AF$216,10,FALSE)))</f>
        <v>0</v>
      </c>
      <c r="T715" s="231">
        <f>IF(ISNA(VLOOKUP($A715,'Autumn 2023 PVI'!$B$2:$AH$214,10,FALSE)),0,(VLOOKUP($A715,'Autumn 2023 PVI'!$B$2:$AH$214,10,FALSE)))</f>
        <v>0</v>
      </c>
      <c r="U715" s="231">
        <f>IF(ISNA(VLOOKUP($A715,'Spring 2023 PVI'!$B$3:$AF$219,26,FALSE)),0,(VLOOKUP($A715,'Spring 2023 PVI'!$B$3:$AF$219,26,FALSE)))</f>
        <v>0</v>
      </c>
      <c r="V715" s="231">
        <f>IF(ISNA(VLOOKUP($A715,'Spring 2023 PVI'!$B$3:$AF$219,26,FALSE)),0,(VLOOKUP($A715,'Spring 2023 PVI'!$B$3:$AF$219,26,FALSE)))</f>
        <v>0</v>
      </c>
      <c r="W715" s="231">
        <f>IF(ISNA(VLOOKUP($A715,'Spring 2023 PVI'!$B$3:$AF$219,26,FALSE)),0,(VLOOKUP($A715,'Spring 2023 PVI'!$B$3:$AF$219,26,FALSE)))</f>
        <v>0</v>
      </c>
      <c r="X715" s="231">
        <f>IF(ISNA(VLOOKUP($A715,'Spring 2023 PVI'!$B$3:$AF$219,27,FALSE)),0,(VLOOKUP($A715,'Spring 2023 PVI'!$B$3:$AF$219,27,FALSE)))</f>
        <v>0</v>
      </c>
      <c r="Y715" s="231">
        <f>IF(ISNA(VLOOKUP($A715,'Spring 2023 PVI'!$B$3:$AF$219,27,FALSE)),0,(VLOOKUP($A715,'Spring 2023 PVI'!$B$3:$AF$219,27,FALSE)))</f>
        <v>0</v>
      </c>
      <c r="Z715" s="231">
        <f>IF(ISNA(VLOOKUP($A715,'Spring 2023 PVI'!$B$3:$AF$219,27,FALSE)),0,(VLOOKUP($A715,'Spring 2023 PVI'!$B$3:$AF$219,27,FALSE)))</f>
        <v>0</v>
      </c>
      <c r="AA715" s="231">
        <f>IF(ISNA(VLOOKUP($A715,'Spring 2023 PVI'!$B$3:$AF$219,28,FALSE)),0,(VLOOKUP($A715,'Spring 2023 PVI'!$B$3:$AF$219,28,FALSE)))</f>
        <v>0</v>
      </c>
      <c r="AB715" s="231">
        <f>IF(ISNA(VLOOKUP($A715,'Spring 2023 PVI'!$B$3:$AF$219,28,FALSE)),0,(VLOOKUP($A715,'Spring 2023 PVI'!$B$3:$AF$219,28,FALSE)))</f>
        <v>0</v>
      </c>
      <c r="AC715" s="231">
        <f>IF(ISNA(VLOOKUP($A715,'Spring 2023 PVI'!$B$3:$AF$219,28,FALSE)),0,(VLOOKUP($A715,'Spring 2023 PVI'!$B$3:$AF$219,28,FALSE)))</f>
        <v>0</v>
      </c>
      <c r="AD715" s="384">
        <f t="shared" si="266"/>
        <v>0</v>
      </c>
      <c r="AE715" s="403">
        <v>0</v>
      </c>
      <c r="AF715" s="403">
        <v>15</v>
      </c>
      <c r="AG715" s="403">
        <v>15</v>
      </c>
      <c r="AH715" s="384">
        <f t="shared" ref="AH715:AH753" si="277">AE715*AH$3*38</f>
        <v>0</v>
      </c>
      <c r="AI715" s="384">
        <f t="shared" ref="AI715:AI753" si="278">AF715*AI$3*38</f>
        <v>165.29999999999998</v>
      </c>
      <c r="AJ715" s="384">
        <f t="shared" ref="AJ715:AJ753" si="279">AG715*AJ$3*38</f>
        <v>45.6</v>
      </c>
      <c r="AK715" s="384">
        <f t="shared" si="267"/>
        <v>210.89999999999998</v>
      </c>
      <c r="AL715" s="403">
        <f>IF(ISNA(VLOOKUP($A715,'Spring 2023 PVI'!$B728:$AD728,29,FALSE)),0,(VLOOKUP($A715,'Spring 2023 PVI'!$B728:$AD728,29,FALSE)))</f>
        <v>0</v>
      </c>
      <c r="AM715" s="403">
        <f>IF(ISNA(VLOOKUP($A715,'Spring 2023 PVI'!$B728:$AZ728,30,FALSE)),0,(VLOOKUP($A715,'Spring 2023 PVI'!$B728:$AZ728,30,FALSE)))</f>
        <v>0</v>
      </c>
      <c r="AN715" s="402">
        <f t="shared" si="268"/>
        <v>0</v>
      </c>
      <c r="AO715" s="404">
        <f t="shared" si="269"/>
        <v>0</v>
      </c>
      <c r="AP715" s="384">
        <f t="shared" si="270"/>
        <v>210.89999999999998</v>
      </c>
      <c r="AQ715" s="403"/>
      <c r="AR715" s="403" t="e">
        <f>VLOOKUP($A715,'Data EYFSS Indica'!$C:$AQ,27,0)</f>
        <v>#N/A</v>
      </c>
      <c r="AS715" s="403" t="e">
        <f>VLOOKUP($A715,'Data EYFSS Indica'!$C:$AQ,28,0)</f>
        <v>#N/A</v>
      </c>
      <c r="AT715" s="409" t="e">
        <f t="shared" si="271"/>
        <v>#N/A</v>
      </c>
      <c r="AU715" s="409" t="e">
        <f>(VLOOKUP($A715,'Data EYFSS Indica'!$C:$AQ,24,0))/3.2*AU$3</f>
        <v>#N/A</v>
      </c>
      <c r="AV715" s="413" t="e">
        <f t="shared" si="272"/>
        <v>#N/A</v>
      </c>
      <c r="AW715" s="410" t="e">
        <f t="shared" si="273"/>
        <v>#N/A</v>
      </c>
      <c r="AX715" s="410" t="e">
        <f t="shared" si="274"/>
        <v>#N/A</v>
      </c>
      <c r="AY715" s="410" t="e">
        <f t="shared" si="275"/>
        <v>#N/A</v>
      </c>
      <c r="AZ715" s="642">
        <f>(SUMIF('Spring 2023 School'!B:B,Budget!A715,'Spring 2023 School'!AG:AG)+SUMIF('Summer 2023 School'!B:B,Budget!A715,'Summer 2023 School'!AG:AG)+SUMIF('Autumn 2023 School'!B:B,Budget!A715,'Autumn 2023 School'!AG:AG))</f>
        <v>0</v>
      </c>
      <c r="BA715" s="410">
        <f t="shared" si="276"/>
        <v>0</v>
      </c>
      <c r="BI715">
        <f t="shared" si="263"/>
        <v>0</v>
      </c>
      <c r="BJ715">
        <f t="shared" si="264"/>
        <v>225</v>
      </c>
      <c r="BK715">
        <f t="shared" si="265"/>
        <v>225</v>
      </c>
    </row>
    <row r="716" spans="1:63" x14ac:dyDescent="0.35">
      <c r="A716" s="231">
        <v>52705</v>
      </c>
      <c r="B716" t="s">
        <v>825</v>
      </c>
      <c r="C716" s="231">
        <f>IF(ISNA(VLOOKUP($A716,'Spring 2023 PVI'!$B$3:$AF$220,6,FALSE)),0,(VLOOKUP($A716,'Spring 2023 PVI'!$B$3:$AF$220,6,FALSE)))</f>
        <v>0</v>
      </c>
      <c r="D716" s="231">
        <f>IF(ISNA(VLOOKUP($A716,'Summer 2023 PVI'!$B$2:$AF$217,6,FALSE)),0,(VLOOKUP($A716,'Summer 2023 PVI'!$B$2:$AF$217,6,FALSE)))</f>
        <v>0</v>
      </c>
      <c r="E716" s="231">
        <f>IF(ISNA(VLOOKUP($A716,'Autumn 2023 PVI'!$B$2:$AH$214,6,FALSE)),0,(VLOOKUP($A716,'Autumn 2023 PVI'!$B$2:$AH$214,6,FALSE)))</f>
        <v>0</v>
      </c>
      <c r="F716" s="231">
        <f>IF(ISNA(VLOOKUP($A716,'Spring 2023 PVI'!$B$3:$AF$219,9,FALSE)),0,(VLOOKUP($A716,'Spring 2023 PVI'!$B$3:$AF$219,8,FALSE)))</f>
        <v>0</v>
      </c>
      <c r="G716" s="231">
        <f>IF(ISNA(VLOOKUP($A716,'Summer 2023 PVI'!$B$2:$AF$216,9,FALSE)),0,(VLOOKUP($A716,'Summer 2023 PVI'!$B$2:$AF$216,8,FALSE)))</f>
        <v>0</v>
      </c>
      <c r="H716" s="231">
        <f>IF(ISNA(VLOOKUP($A716,'Autumn 2023 PVI'!$B$2:$AH$214,9,FALSE)),0,(VLOOKUP($A716,'Autumn 2023 PVI'!$B$2:$AH$214,9,FALSE)))</f>
        <v>0</v>
      </c>
      <c r="I716" s="231">
        <f>IF(ISNA(VLOOKUP($A716,'Spring 2023 PVI'!$B$3:$AF$219,13,FALSE)),0,(VLOOKUP($A716,'Spring 2023 PVI'!$B$3:$AF$219,13,FALSE)))</f>
        <v>0</v>
      </c>
      <c r="J716" s="231">
        <f>IF(ISNA(VLOOKUP($A716,'Summer 2023 PVI'!$B$2:$AF$216,13,FALSE)),0,(VLOOKUP($A716,'Summer 2023 PVI'!$B$2:$AF$216,13,FALSE)))</f>
        <v>0</v>
      </c>
      <c r="K716" s="231">
        <f>IF(ISNA(VLOOKUP($A716,'Autumn 2023 PVI'!$B$2:$AH$214,13,FALSE)),0,(VLOOKUP($A716,'Autumn 2023 PVI'!$B$2:$AH$214,13,FALSE)))</f>
        <v>0</v>
      </c>
      <c r="L716" s="231">
        <f>IF(ISNA(VLOOKUP($A716,'Spring 2023 PVI'!$B$3:$AF$219,16,FALSE)),0,(VLOOKUP($A716,'Spring 2023 PVI'!$B$3:$AF$219,16,FALSE)))</f>
        <v>0</v>
      </c>
      <c r="M716" s="231">
        <f>IF(ISNA(VLOOKUP($A716,'Summer 2023 PVI'!$B$2:$AF$216,16,FALSE)),0,(VLOOKUP($A716,'Summer 2023 PVI'!$B$2:$AF$216,16,FALSE)))</f>
        <v>0</v>
      </c>
      <c r="N716" s="231">
        <f>IF(ISNA(VLOOKUP($A716,'Autumn 2023 PVI'!$B$2:$AH$214,16,FALSE)),0,(VLOOKUP($A716,'Autumn 2023 PVI'!$B$2:$AH$214,16,FALSE)))</f>
        <v>0</v>
      </c>
      <c r="O716" s="231">
        <f>IF(ISNA(VLOOKUP($A716,'Spring 2023 PVI'!$B$3:$AF$219,3,FALSE)),0,(VLOOKUP($A716,'Spring 2023 PVI'!$B$3:$AF$219,3,FALSE)))</f>
        <v>0</v>
      </c>
      <c r="P716" s="231">
        <f>IF(ISNA(VLOOKUP($A716,'Summer 2023 PVI'!$B$3:$AF$216,3,FALSE)),0,(VLOOKUP($A716,'Summer 2023 PVI'!$B$2:$AF$216,3,FALSE)))</f>
        <v>0</v>
      </c>
      <c r="Q716" s="231">
        <f>IF(ISNA(VLOOKUP($A716,'Autumn 2023 PVI'!$B$2:$AF$214,3,FALSE)),0,(VLOOKUP($A716,'Autumn 2023 PVI'!$B$2:$AF$214,3,FALSE)))</f>
        <v>0</v>
      </c>
      <c r="R716" s="231">
        <f>IF(ISNA(VLOOKUP($A716,'Spring 2023 PVI'!$B$3:$AF$219,10,FALSE)),0,(VLOOKUP($A716,'Spring 2023 PVI'!$B$3:$AF$219,10,FALSE)))</f>
        <v>0</v>
      </c>
      <c r="S716" s="231">
        <f>IF(ISNA(VLOOKUP($A716,'Summer 2023 PVI'!$B$2:$AF$216,10,FALSE)),0,(VLOOKUP($A716,'Summer 2023 PVI'!$B$2:$AF$216,10,FALSE)))</f>
        <v>0</v>
      </c>
      <c r="T716" s="231">
        <f>IF(ISNA(VLOOKUP($A716,'Autumn 2023 PVI'!$B$2:$AH$214,10,FALSE)),0,(VLOOKUP($A716,'Autumn 2023 PVI'!$B$2:$AH$214,10,FALSE)))</f>
        <v>0</v>
      </c>
      <c r="U716" s="231">
        <f>IF(ISNA(VLOOKUP($A716,'Spring 2023 PVI'!$B$3:$AF$219,26,FALSE)),0,(VLOOKUP($A716,'Spring 2023 PVI'!$B$3:$AF$219,26,FALSE)))</f>
        <v>0</v>
      </c>
      <c r="V716" s="231">
        <f>IF(ISNA(VLOOKUP($A716,'Spring 2023 PVI'!$B$3:$AF$219,26,FALSE)),0,(VLOOKUP($A716,'Spring 2023 PVI'!$B$3:$AF$219,26,FALSE)))</f>
        <v>0</v>
      </c>
      <c r="W716" s="231">
        <f>IF(ISNA(VLOOKUP($A716,'Spring 2023 PVI'!$B$3:$AF$219,26,FALSE)),0,(VLOOKUP($A716,'Spring 2023 PVI'!$B$3:$AF$219,26,FALSE)))</f>
        <v>0</v>
      </c>
      <c r="X716" s="231">
        <f>IF(ISNA(VLOOKUP($A716,'Spring 2023 PVI'!$B$3:$AF$219,27,FALSE)),0,(VLOOKUP($A716,'Spring 2023 PVI'!$B$3:$AF$219,27,FALSE)))</f>
        <v>0</v>
      </c>
      <c r="Y716" s="231">
        <f>IF(ISNA(VLOOKUP($A716,'Spring 2023 PVI'!$B$3:$AF$219,27,FALSE)),0,(VLOOKUP($A716,'Spring 2023 PVI'!$B$3:$AF$219,27,FALSE)))</f>
        <v>0</v>
      </c>
      <c r="Z716" s="231">
        <f>IF(ISNA(VLOOKUP($A716,'Spring 2023 PVI'!$B$3:$AF$219,27,FALSE)),0,(VLOOKUP($A716,'Spring 2023 PVI'!$B$3:$AF$219,27,FALSE)))</f>
        <v>0</v>
      </c>
      <c r="AA716" s="231">
        <f>IF(ISNA(VLOOKUP($A716,'Spring 2023 PVI'!$B$3:$AF$219,28,FALSE)),0,(VLOOKUP($A716,'Spring 2023 PVI'!$B$3:$AF$219,28,FALSE)))</f>
        <v>0</v>
      </c>
      <c r="AB716" s="231">
        <f>IF(ISNA(VLOOKUP($A716,'Spring 2023 PVI'!$B$3:$AF$219,28,FALSE)),0,(VLOOKUP($A716,'Spring 2023 PVI'!$B$3:$AF$219,28,FALSE)))</f>
        <v>0</v>
      </c>
      <c r="AC716" s="231">
        <f>IF(ISNA(VLOOKUP($A716,'Spring 2023 PVI'!$B$3:$AF$219,28,FALSE)),0,(VLOOKUP($A716,'Spring 2023 PVI'!$B$3:$AF$219,28,FALSE)))</f>
        <v>0</v>
      </c>
      <c r="AD716" s="384">
        <f t="shared" si="266"/>
        <v>0</v>
      </c>
      <c r="AE716" s="403">
        <v>90</v>
      </c>
      <c r="AF716" s="403">
        <v>75</v>
      </c>
      <c r="AG716" s="403">
        <v>15</v>
      </c>
      <c r="AH716" s="384">
        <f t="shared" si="277"/>
        <v>2086.1999999999998</v>
      </c>
      <c r="AI716" s="384">
        <f t="shared" si="278"/>
        <v>826.5</v>
      </c>
      <c r="AJ716" s="384">
        <f t="shared" si="279"/>
        <v>45.6</v>
      </c>
      <c r="AK716" s="384">
        <f t="shared" si="267"/>
        <v>2958.2999999999997</v>
      </c>
      <c r="AL716" s="403">
        <f>IF(ISNA(VLOOKUP($A716,'Spring 2023 PVI'!$B729:$AD729,29,FALSE)),0,(VLOOKUP($A716,'Spring 2023 PVI'!$B729:$AD729,29,FALSE)))</f>
        <v>0</v>
      </c>
      <c r="AM716" s="403">
        <f>IF(ISNA(VLOOKUP($A716,'Spring 2023 PVI'!$B729:$AZ729,30,FALSE)),0,(VLOOKUP($A716,'Spring 2023 PVI'!$B729:$AZ729,30,FALSE)))</f>
        <v>0</v>
      </c>
      <c r="AN716" s="402">
        <f t="shared" si="268"/>
        <v>0</v>
      </c>
      <c r="AO716" s="404">
        <f t="shared" si="269"/>
        <v>0</v>
      </c>
      <c r="AP716" s="384">
        <f t="shared" si="270"/>
        <v>2958.2999999999997</v>
      </c>
      <c r="AQ716" s="403"/>
      <c r="AR716" s="403" t="e">
        <f>VLOOKUP($A716,'Data EYFSS Indica'!$C:$AQ,27,0)</f>
        <v>#N/A</v>
      </c>
      <c r="AS716" s="403" t="e">
        <f>VLOOKUP($A716,'Data EYFSS Indica'!$C:$AQ,28,0)</f>
        <v>#N/A</v>
      </c>
      <c r="AT716" s="409" t="e">
        <f t="shared" si="271"/>
        <v>#N/A</v>
      </c>
      <c r="AU716" s="409" t="e">
        <f>(VLOOKUP($A716,'Data EYFSS Indica'!$C:$AQ,24,0))/3.2*AU$3</f>
        <v>#N/A</v>
      </c>
      <c r="AV716" s="413" t="e">
        <f t="shared" si="272"/>
        <v>#N/A</v>
      </c>
      <c r="AW716" s="410" t="e">
        <f t="shared" si="273"/>
        <v>#N/A</v>
      </c>
      <c r="AX716" s="410" t="e">
        <f t="shared" si="274"/>
        <v>#N/A</v>
      </c>
      <c r="AY716" s="410" t="e">
        <f t="shared" si="275"/>
        <v>#N/A</v>
      </c>
      <c r="AZ716" s="642">
        <f>(SUMIF('Spring 2023 School'!B:B,Budget!A716,'Spring 2023 School'!AG:AG)+SUMIF('Summer 2023 School'!B:B,Budget!A716,'Summer 2023 School'!AG:AG)+SUMIF('Autumn 2023 School'!B:B,Budget!A716,'Autumn 2023 School'!AG:AG))</f>
        <v>1</v>
      </c>
      <c r="BA716" s="410">
        <f t="shared" si="276"/>
        <v>910</v>
      </c>
      <c r="BI716">
        <f t="shared" si="263"/>
        <v>1350</v>
      </c>
      <c r="BJ716">
        <f t="shared" si="264"/>
        <v>1125</v>
      </c>
      <c r="BK716">
        <f t="shared" si="265"/>
        <v>225</v>
      </c>
    </row>
    <row r="717" spans="1:63" x14ac:dyDescent="0.35">
      <c r="A717" s="231">
        <v>52709</v>
      </c>
      <c r="B717" t="s">
        <v>826</v>
      </c>
      <c r="C717" s="231">
        <f>IF(ISNA(VLOOKUP($A717,'Spring 2023 PVI'!$B$3:$AF$220,6,FALSE)),0,(VLOOKUP($A717,'Spring 2023 PVI'!$B$3:$AF$220,6,FALSE)))</f>
        <v>0</v>
      </c>
      <c r="D717" s="231">
        <f>IF(ISNA(VLOOKUP($A717,'Summer 2023 PVI'!$B$2:$AF$217,6,FALSE)),0,(VLOOKUP($A717,'Summer 2023 PVI'!$B$2:$AF$217,6,FALSE)))</f>
        <v>0</v>
      </c>
      <c r="E717" s="231">
        <f>IF(ISNA(VLOOKUP($A717,'Autumn 2023 PVI'!$B$2:$AH$214,6,FALSE)),0,(VLOOKUP($A717,'Autumn 2023 PVI'!$B$2:$AH$214,6,FALSE)))</f>
        <v>0</v>
      </c>
      <c r="F717" s="231">
        <f>IF(ISNA(VLOOKUP($A717,'Spring 2023 PVI'!$B$3:$AF$219,9,FALSE)),0,(VLOOKUP($A717,'Spring 2023 PVI'!$B$3:$AF$219,8,FALSE)))</f>
        <v>0</v>
      </c>
      <c r="G717" s="231">
        <f>IF(ISNA(VLOOKUP($A717,'Summer 2023 PVI'!$B$2:$AF$216,9,FALSE)),0,(VLOOKUP($A717,'Summer 2023 PVI'!$B$2:$AF$216,8,FALSE)))</f>
        <v>0</v>
      </c>
      <c r="H717" s="231">
        <f>IF(ISNA(VLOOKUP($A717,'Autumn 2023 PVI'!$B$2:$AH$214,9,FALSE)),0,(VLOOKUP($A717,'Autumn 2023 PVI'!$B$2:$AH$214,9,FALSE)))</f>
        <v>0</v>
      </c>
      <c r="I717" s="231">
        <f>IF(ISNA(VLOOKUP($A717,'Spring 2023 PVI'!$B$3:$AF$219,13,FALSE)),0,(VLOOKUP($A717,'Spring 2023 PVI'!$B$3:$AF$219,13,FALSE)))</f>
        <v>0</v>
      </c>
      <c r="J717" s="231">
        <f>IF(ISNA(VLOOKUP($A717,'Summer 2023 PVI'!$B$2:$AF$216,13,FALSE)),0,(VLOOKUP($A717,'Summer 2023 PVI'!$B$2:$AF$216,13,FALSE)))</f>
        <v>0</v>
      </c>
      <c r="K717" s="231">
        <f>IF(ISNA(VLOOKUP($A717,'Autumn 2023 PVI'!$B$2:$AH$214,13,FALSE)),0,(VLOOKUP($A717,'Autumn 2023 PVI'!$B$2:$AH$214,13,FALSE)))</f>
        <v>0</v>
      </c>
      <c r="L717" s="231">
        <f>IF(ISNA(VLOOKUP($A717,'Spring 2023 PVI'!$B$3:$AF$219,16,FALSE)),0,(VLOOKUP($A717,'Spring 2023 PVI'!$B$3:$AF$219,16,FALSE)))</f>
        <v>0</v>
      </c>
      <c r="M717" s="231">
        <f>IF(ISNA(VLOOKUP($A717,'Summer 2023 PVI'!$B$2:$AF$216,16,FALSE)),0,(VLOOKUP($A717,'Summer 2023 PVI'!$B$2:$AF$216,16,FALSE)))</f>
        <v>0</v>
      </c>
      <c r="N717" s="231">
        <f>IF(ISNA(VLOOKUP($A717,'Autumn 2023 PVI'!$B$2:$AH$214,16,FALSE)),0,(VLOOKUP($A717,'Autumn 2023 PVI'!$B$2:$AH$214,16,FALSE)))</f>
        <v>0</v>
      </c>
      <c r="O717" s="231">
        <f>IF(ISNA(VLOOKUP($A717,'Spring 2023 PVI'!$B$3:$AF$219,3,FALSE)),0,(VLOOKUP($A717,'Spring 2023 PVI'!$B$3:$AF$219,3,FALSE)))</f>
        <v>0</v>
      </c>
      <c r="P717" s="231">
        <f>IF(ISNA(VLOOKUP($A717,'Summer 2023 PVI'!$B$3:$AF$216,3,FALSE)),0,(VLOOKUP($A717,'Summer 2023 PVI'!$B$2:$AF$216,3,FALSE)))</f>
        <v>0</v>
      </c>
      <c r="Q717" s="231">
        <f>IF(ISNA(VLOOKUP($A717,'Autumn 2023 PVI'!$B$2:$AF$214,3,FALSE)),0,(VLOOKUP($A717,'Autumn 2023 PVI'!$B$2:$AF$214,3,FALSE)))</f>
        <v>0</v>
      </c>
      <c r="R717" s="231">
        <f>IF(ISNA(VLOOKUP($A717,'Spring 2023 PVI'!$B$3:$AF$219,10,FALSE)),0,(VLOOKUP($A717,'Spring 2023 PVI'!$B$3:$AF$219,10,FALSE)))</f>
        <v>0</v>
      </c>
      <c r="S717" s="231">
        <f>IF(ISNA(VLOOKUP($A717,'Summer 2023 PVI'!$B$2:$AF$216,10,FALSE)),0,(VLOOKUP($A717,'Summer 2023 PVI'!$B$2:$AF$216,10,FALSE)))</f>
        <v>0</v>
      </c>
      <c r="T717" s="231">
        <f>IF(ISNA(VLOOKUP($A717,'Autumn 2023 PVI'!$B$2:$AH$214,10,FALSE)),0,(VLOOKUP($A717,'Autumn 2023 PVI'!$B$2:$AH$214,10,FALSE)))</f>
        <v>0</v>
      </c>
      <c r="U717" s="231">
        <f>IF(ISNA(VLOOKUP($A717,'Spring 2023 PVI'!$B$3:$AF$219,26,FALSE)),0,(VLOOKUP($A717,'Spring 2023 PVI'!$B$3:$AF$219,26,FALSE)))</f>
        <v>0</v>
      </c>
      <c r="V717" s="231">
        <f>IF(ISNA(VLOOKUP($A717,'Spring 2023 PVI'!$B$3:$AF$219,26,FALSE)),0,(VLOOKUP($A717,'Spring 2023 PVI'!$B$3:$AF$219,26,FALSE)))</f>
        <v>0</v>
      </c>
      <c r="W717" s="231">
        <f>IF(ISNA(VLOOKUP($A717,'Spring 2023 PVI'!$B$3:$AF$219,26,FALSE)),0,(VLOOKUP($A717,'Spring 2023 PVI'!$B$3:$AF$219,26,FALSE)))</f>
        <v>0</v>
      </c>
      <c r="X717" s="231">
        <f>IF(ISNA(VLOOKUP($A717,'Spring 2023 PVI'!$B$3:$AF$219,27,FALSE)),0,(VLOOKUP($A717,'Spring 2023 PVI'!$B$3:$AF$219,27,FALSE)))</f>
        <v>0</v>
      </c>
      <c r="Y717" s="231">
        <f>IF(ISNA(VLOOKUP($A717,'Spring 2023 PVI'!$B$3:$AF$219,27,FALSE)),0,(VLOOKUP($A717,'Spring 2023 PVI'!$B$3:$AF$219,27,FALSE)))</f>
        <v>0</v>
      </c>
      <c r="Z717" s="231">
        <f>IF(ISNA(VLOOKUP($A717,'Spring 2023 PVI'!$B$3:$AF$219,27,FALSE)),0,(VLOOKUP($A717,'Spring 2023 PVI'!$B$3:$AF$219,27,FALSE)))</f>
        <v>0</v>
      </c>
      <c r="AA717" s="231">
        <f>IF(ISNA(VLOOKUP($A717,'Spring 2023 PVI'!$B$3:$AF$219,28,FALSE)),0,(VLOOKUP($A717,'Spring 2023 PVI'!$B$3:$AF$219,28,FALSE)))</f>
        <v>0</v>
      </c>
      <c r="AB717" s="231">
        <f>IF(ISNA(VLOOKUP($A717,'Spring 2023 PVI'!$B$3:$AF$219,28,FALSE)),0,(VLOOKUP($A717,'Spring 2023 PVI'!$B$3:$AF$219,28,FALSE)))</f>
        <v>0</v>
      </c>
      <c r="AC717" s="231">
        <f>IF(ISNA(VLOOKUP($A717,'Spring 2023 PVI'!$B$3:$AF$219,28,FALSE)),0,(VLOOKUP($A717,'Spring 2023 PVI'!$B$3:$AF$219,28,FALSE)))</f>
        <v>0</v>
      </c>
      <c r="AD717" s="384">
        <f t="shared" si="266"/>
        <v>0</v>
      </c>
      <c r="AE717" s="403">
        <v>120</v>
      </c>
      <c r="AF717" s="403">
        <v>0</v>
      </c>
      <c r="AG717" s="403">
        <v>75</v>
      </c>
      <c r="AH717" s="384">
        <f t="shared" si="277"/>
        <v>2781.6</v>
      </c>
      <c r="AI717" s="384">
        <f t="shared" si="278"/>
        <v>0</v>
      </c>
      <c r="AJ717" s="384">
        <f t="shared" si="279"/>
        <v>228</v>
      </c>
      <c r="AK717" s="384">
        <f t="shared" si="267"/>
        <v>3009.6</v>
      </c>
      <c r="AL717" s="403">
        <f>IF(ISNA(VLOOKUP($A717,'Spring 2023 PVI'!$B731:$AD731,29,FALSE)),0,(VLOOKUP($A717,'Spring 2023 PVI'!$B731:$AD731,29,FALSE)))</f>
        <v>0</v>
      </c>
      <c r="AM717" s="403">
        <f>IF(ISNA(VLOOKUP($A717,'Spring 2023 PVI'!$B731:$AZ731,30,FALSE)),0,(VLOOKUP($A717,'Spring 2023 PVI'!$B731:$AZ731,30,FALSE)))</f>
        <v>0</v>
      </c>
      <c r="AN717" s="402">
        <f t="shared" si="268"/>
        <v>0</v>
      </c>
      <c r="AO717" s="404">
        <f t="shared" si="269"/>
        <v>0</v>
      </c>
      <c r="AP717" s="384">
        <f t="shared" si="270"/>
        <v>3009.6</v>
      </c>
      <c r="AQ717" s="403"/>
      <c r="AR717" s="403" t="e">
        <f>VLOOKUP($A717,'Data EYFSS Indica'!$C:$AQ,27,0)</f>
        <v>#N/A</v>
      </c>
      <c r="AS717" s="403" t="e">
        <f>VLOOKUP($A717,'Data EYFSS Indica'!$C:$AQ,28,0)</f>
        <v>#N/A</v>
      </c>
      <c r="AT717" s="409" t="e">
        <f t="shared" si="271"/>
        <v>#N/A</v>
      </c>
      <c r="AU717" s="409" t="e">
        <f>(VLOOKUP($A717,'Data EYFSS Indica'!$C:$AQ,24,0))/3.2*AU$3</f>
        <v>#N/A</v>
      </c>
      <c r="AV717" s="413" t="e">
        <f t="shared" si="272"/>
        <v>#N/A</v>
      </c>
      <c r="AW717" s="410" t="e">
        <f t="shared" si="273"/>
        <v>#N/A</v>
      </c>
      <c r="AX717" s="410" t="e">
        <f t="shared" si="274"/>
        <v>#N/A</v>
      </c>
      <c r="AY717" s="410" t="e">
        <f t="shared" si="275"/>
        <v>#N/A</v>
      </c>
      <c r="AZ717" s="642">
        <f>(SUMIF('Spring 2023 School'!B:B,Budget!A717,'Spring 2023 School'!AG:AG)+SUMIF('Summer 2023 School'!B:B,Budget!A717,'Summer 2023 School'!AG:AG)+SUMIF('Autumn 2023 School'!B:B,Budget!A717,'Autumn 2023 School'!AG:AG))</f>
        <v>3</v>
      </c>
      <c r="BA717" s="410">
        <f t="shared" si="276"/>
        <v>2730</v>
      </c>
      <c r="BI717">
        <f t="shared" si="263"/>
        <v>1800</v>
      </c>
      <c r="BJ717">
        <f t="shared" si="264"/>
        <v>0</v>
      </c>
      <c r="BK717">
        <f t="shared" si="265"/>
        <v>1125</v>
      </c>
    </row>
    <row r="718" spans="1:63" x14ac:dyDescent="0.35">
      <c r="A718" s="231">
        <v>52713</v>
      </c>
      <c r="B718" t="s">
        <v>827</v>
      </c>
      <c r="C718" s="231">
        <f>IF(ISNA(VLOOKUP($A718,'Spring 2023 PVI'!$B$3:$AF$220,6,FALSE)),0,(VLOOKUP($A718,'Spring 2023 PVI'!$B$3:$AF$220,6,FALSE)))</f>
        <v>0</v>
      </c>
      <c r="D718" s="231">
        <f>IF(ISNA(VLOOKUP($A718,'Summer 2023 PVI'!$B$2:$AF$217,6,FALSE)),0,(VLOOKUP($A718,'Summer 2023 PVI'!$B$2:$AF$217,6,FALSE)))</f>
        <v>0</v>
      </c>
      <c r="E718" s="231">
        <f>IF(ISNA(VLOOKUP($A718,'Autumn 2023 PVI'!$B$2:$AH$214,6,FALSE)),0,(VLOOKUP($A718,'Autumn 2023 PVI'!$B$2:$AH$214,6,FALSE)))</f>
        <v>0</v>
      </c>
      <c r="F718" s="231">
        <f>IF(ISNA(VLOOKUP($A718,'Spring 2023 PVI'!$B$3:$AF$219,9,FALSE)),0,(VLOOKUP($A718,'Spring 2023 PVI'!$B$3:$AF$219,8,FALSE)))</f>
        <v>0</v>
      </c>
      <c r="G718" s="231">
        <f>IF(ISNA(VLOOKUP($A718,'Summer 2023 PVI'!$B$2:$AF$216,9,FALSE)),0,(VLOOKUP($A718,'Summer 2023 PVI'!$B$2:$AF$216,8,FALSE)))</f>
        <v>0</v>
      </c>
      <c r="H718" s="231">
        <f>IF(ISNA(VLOOKUP($A718,'Autumn 2023 PVI'!$B$2:$AH$214,9,FALSE)),0,(VLOOKUP($A718,'Autumn 2023 PVI'!$B$2:$AH$214,9,FALSE)))</f>
        <v>0</v>
      </c>
      <c r="I718" s="231">
        <f>IF(ISNA(VLOOKUP($A718,'Spring 2023 PVI'!$B$3:$AF$219,13,FALSE)),0,(VLOOKUP($A718,'Spring 2023 PVI'!$B$3:$AF$219,13,FALSE)))</f>
        <v>0</v>
      </c>
      <c r="J718" s="231">
        <f>IF(ISNA(VLOOKUP($A718,'Summer 2023 PVI'!$B$2:$AF$216,13,FALSE)),0,(VLOOKUP($A718,'Summer 2023 PVI'!$B$2:$AF$216,13,FALSE)))</f>
        <v>0</v>
      </c>
      <c r="K718" s="231">
        <f>IF(ISNA(VLOOKUP($A718,'Autumn 2023 PVI'!$B$2:$AH$214,13,FALSE)),0,(VLOOKUP($A718,'Autumn 2023 PVI'!$B$2:$AH$214,13,FALSE)))</f>
        <v>0</v>
      </c>
      <c r="L718" s="231">
        <f>IF(ISNA(VLOOKUP($A718,'Spring 2023 PVI'!$B$3:$AF$219,16,FALSE)),0,(VLOOKUP($A718,'Spring 2023 PVI'!$B$3:$AF$219,16,FALSE)))</f>
        <v>0</v>
      </c>
      <c r="M718" s="231">
        <f>IF(ISNA(VLOOKUP($A718,'Summer 2023 PVI'!$B$2:$AF$216,16,FALSE)),0,(VLOOKUP($A718,'Summer 2023 PVI'!$B$2:$AF$216,16,FALSE)))</f>
        <v>0</v>
      </c>
      <c r="N718" s="231">
        <f>IF(ISNA(VLOOKUP($A718,'Autumn 2023 PVI'!$B$2:$AH$214,16,FALSE)),0,(VLOOKUP($A718,'Autumn 2023 PVI'!$B$2:$AH$214,16,FALSE)))</f>
        <v>0</v>
      </c>
      <c r="O718" s="231">
        <f>IF(ISNA(VLOOKUP($A718,'Spring 2023 PVI'!$B$3:$AF$219,3,FALSE)),0,(VLOOKUP($A718,'Spring 2023 PVI'!$B$3:$AF$219,3,FALSE)))</f>
        <v>0</v>
      </c>
      <c r="P718" s="231">
        <f>IF(ISNA(VLOOKUP($A718,'Summer 2023 PVI'!$B$3:$AF$216,3,FALSE)),0,(VLOOKUP($A718,'Summer 2023 PVI'!$B$2:$AF$216,3,FALSE)))</f>
        <v>0</v>
      </c>
      <c r="Q718" s="231">
        <f>IF(ISNA(VLOOKUP($A718,'Autumn 2023 PVI'!$B$2:$AF$214,3,FALSE)),0,(VLOOKUP($A718,'Autumn 2023 PVI'!$B$2:$AF$214,3,FALSE)))</f>
        <v>0</v>
      </c>
      <c r="R718" s="231">
        <f>IF(ISNA(VLOOKUP($A718,'Spring 2023 PVI'!$B$3:$AF$219,10,FALSE)),0,(VLOOKUP($A718,'Spring 2023 PVI'!$B$3:$AF$219,10,FALSE)))</f>
        <v>0</v>
      </c>
      <c r="S718" s="231">
        <f>IF(ISNA(VLOOKUP($A718,'Summer 2023 PVI'!$B$2:$AF$216,10,FALSE)),0,(VLOOKUP($A718,'Summer 2023 PVI'!$B$2:$AF$216,10,FALSE)))</f>
        <v>0</v>
      </c>
      <c r="T718" s="231">
        <f>IF(ISNA(VLOOKUP($A718,'Autumn 2023 PVI'!$B$2:$AH$214,10,FALSE)),0,(VLOOKUP($A718,'Autumn 2023 PVI'!$B$2:$AH$214,10,FALSE)))</f>
        <v>0</v>
      </c>
      <c r="U718" s="231">
        <f>IF(ISNA(VLOOKUP($A718,'Spring 2023 PVI'!$B$3:$AF$219,26,FALSE)),0,(VLOOKUP($A718,'Spring 2023 PVI'!$B$3:$AF$219,26,FALSE)))</f>
        <v>0</v>
      </c>
      <c r="V718" s="231">
        <f>IF(ISNA(VLOOKUP($A718,'Spring 2023 PVI'!$B$3:$AF$219,26,FALSE)),0,(VLOOKUP($A718,'Spring 2023 PVI'!$B$3:$AF$219,26,FALSE)))</f>
        <v>0</v>
      </c>
      <c r="W718" s="231">
        <f>IF(ISNA(VLOOKUP($A718,'Spring 2023 PVI'!$B$3:$AF$219,26,FALSE)),0,(VLOOKUP($A718,'Spring 2023 PVI'!$B$3:$AF$219,26,FALSE)))</f>
        <v>0</v>
      </c>
      <c r="X718" s="231">
        <f>IF(ISNA(VLOOKUP($A718,'Spring 2023 PVI'!$B$3:$AF$219,27,FALSE)),0,(VLOOKUP($A718,'Spring 2023 PVI'!$B$3:$AF$219,27,FALSE)))</f>
        <v>0</v>
      </c>
      <c r="Y718" s="231">
        <f>IF(ISNA(VLOOKUP($A718,'Spring 2023 PVI'!$B$3:$AF$219,27,FALSE)),0,(VLOOKUP($A718,'Spring 2023 PVI'!$B$3:$AF$219,27,FALSE)))</f>
        <v>0</v>
      </c>
      <c r="Z718" s="231">
        <f>IF(ISNA(VLOOKUP($A718,'Spring 2023 PVI'!$B$3:$AF$219,27,FALSE)),0,(VLOOKUP($A718,'Spring 2023 PVI'!$B$3:$AF$219,27,FALSE)))</f>
        <v>0</v>
      </c>
      <c r="AA718" s="231">
        <f>IF(ISNA(VLOOKUP($A718,'Spring 2023 PVI'!$B$3:$AF$219,28,FALSE)),0,(VLOOKUP($A718,'Spring 2023 PVI'!$B$3:$AF$219,28,FALSE)))</f>
        <v>0</v>
      </c>
      <c r="AB718" s="231">
        <f>IF(ISNA(VLOOKUP($A718,'Spring 2023 PVI'!$B$3:$AF$219,28,FALSE)),0,(VLOOKUP($A718,'Spring 2023 PVI'!$B$3:$AF$219,28,FALSE)))</f>
        <v>0</v>
      </c>
      <c r="AC718" s="231">
        <f>IF(ISNA(VLOOKUP($A718,'Spring 2023 PVI'!$B$3:$AF$219,28,FALSE)),0,(VLOOKUP($A718,'Spring 2023 PVI'!$B$3:$AF$219,28,FALSE)))</f>
        <v>0</v>
      </c>
      <c r="AD718" s="384">
        <f t="shared" si="266"/>
        <v>0</v>
      </c>
      <c r="AE718" s="403">
        <v>10</v>
      </c>
      <c r="AF718" s="403">
        <v>0</v>
      </c>
      <c r="AG718" s="403">
        <v>15</v>
      </c>
      <c r="AH718" s="384">
        <f t="shared" si="277"/>
        <v>231.79999999999998</v>
      </c>
      <c r="AI718" s="384">
        <f t="shared" si="278"/>
        <v>0</v>
      </c>
      <c r="AJ718" s="384">
        <f t="shared" si="279"/>
        <v>45.6</v>
      </c>
      <c r="AK718" s="384">
        <f t="shared" si="267"/>
        <v>277.39999999999998</v>
      </c>
      <c r="AL718" s="403">
        <f>IF(ISNA(VLOOKUP($A718,'Spring 2023 PVI'!$B732:$AD732,29,FALSE)),0,(VLOOKUP($A718,'Spring 2023 PVI'!$B732:$AD732,29,FALSE)))</f>
        <v>0</v>
      </c>
      <c r="AM718" s="403">
        <f>IF(ISNA(VLOOKUP($A718,'Spring 2023 PVI'!$B732:$AZ732,30,FALSE)),0,(VLOOKUP($A718,'Spring 2023 PVI'!$B732:$AZ732,30,FALSE)))</f>
        <v>0</v>
      </c>
      <c r="AN718" s="402">
        <f t="shared" si="268"/>
        <v>0</v>
      </c>
      <c r="AO718" s="404">
        <f t="shared" si="269"/>
        <v>0</v>
      </c>
      <c r="AP718" s="384">
        <f t="shared" si="270"/>
        <v>277.39999999999998</v>
      </c>
      <c r="AQ718" s="403"/>
      <c r="AR718" s="403" t="e">
        <f>VLOOKUP($A718,'Data EYFSS Indica'!$C:$AQ,27,0)</f>
        <v>#N/A</v>
      </c>
      <c r="AS718" s="403" t="e">
        <f>VLOOKUP($A718,'Data EYFSS Indica'!$C:$AQ,28,0)</f>
        <v>#N/A</v>
      </c>
      <c r="AT718" s="409" t="e">
        <f t="shared" si="271"/>
        <v>#N/A</v>
      </c>
      <c r="AU718" s="409" t="e">
        <f>(VLOOKUP($A718,'Data EYFSS Indica'!$C:$AQ,24,0))/3.2*AU$3</f>
        <v>#N/A</v>
      </c>
      <c r="AV718" s="413" t="e">
        <f t="shared" si="272"/>
        <v>#N/A</v>
      </c>
      <c r="AW718" s="410" t="e">
        <f t="shared" si="273"/>
        <v>#N/A</v>
      </c>
      <c r="AX718" s="410" t="e">
        <f t="shared" si="274"/>
        <v>#N/A</v>
      </c>
      <c r="AY718" s="410" t="e">
        <f t="shared" si="275"/>
        <v>#N/A</v>
      </c>
      <c r="AZ718" s="642">
        <f>(SUMIF('Spring 2023 School'!B:B,Budget!A718,'Spring 2023 School'!AG:AG)+SUMIF('Summer 2023 School'!B:B,Budget!A718,'Summer 2023 School'!AG:AG)+SUMIF('Autumn 2023 School'!B:B,Budget!A718,'Autumn 2023 School'!AG:AG))</f>
        <v>2</v>
      </c>
      <c r="BA718" s="410">
        <f t="shared" si="276"/>
        <v>1820</v>
      </c>
      <c r="BI718">
        <f t="shared" si="263"/>
        <v>150</v>
      </c>
      <c r="BJ718">
        <f t="shared" si="264"/>
        <v>0</v>
      </c>
      <c r="BK718">
        <f t="shared" si="265"/>
        <v>225</v>
      </c>
    </row>
    <row r="719" spans="1:63" x14ac:dyDescent="0.35">
      <c r="A719" s="231">
        <v>52716</v>
      </c>
      <c r="B719" t="s">
        <v>828</v>
      </c>
      <c r="C719" s="231">
        <f>IF(ISNA(VLOOKUP($A719,'Spring 2023 PVI'!$B$3:$AF$220,6,FALSE)),0,(VLOOKUP($A719,'Spring 2023 PVI'!$B$3:$AF$220,6,FALSE)))</f>
        <v>0</v>
      </c>
      <c r="D719" s="231">
        <f>IF(ISNA(VLOOKUP($A719,'Summer 2023 PVI'!$B$2:$AF$217,6,FALSE)),0,(VLOOKUP($A719,'Summer 2023 PVI'!$B$2:$AF$217,6,FALSE)))</f>
        <v>0</v>
      </c>
      <c r="E719" s="231">
        <f>IF(ISNA(VLOOKUP($A719,'Autumn 2023 PVI'!$B$2:$AH$214,6,FALSE)),0,(VLOOKUP($A719,'Autumn 2023 PVI'!$B$2:$AH$214,6,FALSE)))</f>
        <v>0</v>
      </c>
      <c r="F719" s="231">
        <f>IF(ISNA(VLOOKUP($A719,'Spring 2023 PVI'!$B$3:$AF$219,9,FALSE)),0,(VLOOKUP($A719,'Spring 2023 PVI'!$B$3:$AF$219,8,FALSE)))</f>
        <v>0</v>
      </c>
      <c r="G719" s="231">
        <f>IF(ISNA(VLOOKUP($A719,'Summer 2023 PVI'!$B$2:$AF$216,9,FALSE)),0,(VLOOKUP($A719,'Summer 2023 PVI'!$B$2:$AF$216,8,FALSE)))</f>
        <v>0</v>
      </c>
      <c r="H719" s="231">
        <f>IF(ISNA(VLOOKUP($A719,'Autumn 2023 PVI'!$B$2:$AH$214,9,FALSE)),0,(VLOOKUP($A719,'Autumn 2023 PVI'!$B$2:$AH$214,9,FALSE)))</f>
        <v>0</v>
      </c>
      <c r="I719" s="231">
        <f>IF(ISNA(VLOOKUP($A719,'Spring 2023 PVI'!$B$3:$AF$219,13,FALSE)),0,(VLOOKUP($A719,'Spring 2023 PVI'!$B$3:$AF$219,13,FALSE)))</f>
        <v>0</v>
      </c>
      <c r="J719" s="231">
        <f>IF(ISNA(VLOOKUP($A719,'Summer 2023 PVI'!$B$2:$AF$216,13,FALSE)),0,(VLOOKUP($A719,'Summer 2023 PVI'!$B$2:$AF$216,13,FALSE)))</f>
        <v>0</v>
      </c>
      <c r="K719" s="231">
        <f>IF(ISNA(VLOOKUP($A719,'Autumn 2023 PVI'!$B$2:$AH$214,13,FALSE)),0,(VLOOKUP($A719,'Autumn 2023 PVI'!$B$2:$AH$214,13,FALSE)))</f>
        <v>0</v>
      </c>
      <c r="L719" s="231">
        <f>IF(ISNA(VLOOKUP($A719,'Spring 2023 PVI'!$B$3:$AF$219,16,FALSE)),0,(VLOOKUP($A719,'Spring 2023 PVI'!$B$3:$AF$219,16,FALSE)))</f>
        <v>0</v>
      </c>
      <c r="M719" s="231">
        <f>IF(ISNA(VLOOKUP($A719,'Summer 2023 PVI'!$B$2:$AF$216,16,FALSE)),0,(VLOOKUP($A719,'Summer 2023 PVI'!$B$2:$AF$216,16,FALSE)))</f>
        <v>0</v>
      </c>
      <c r="N719" s="231">
        <f>IF(ISNA(VLOOKUP($A719,'Autumn 2023 PVI'!$B$2:$AH$214,16,FALSE)),0,(VLOOKUP($A719,'Autumn 2023 PVI'!$B$2:$AH$214,16,FALSE)))</f>
        <v>0</v>
      </c>
      <c r="O719" s="231">
        <f>IF(ISNA(VLOOKUP($A719,'Spring 2023 PVI'!$B$3:$AF$219,3,FALSE)),0,(VLOOKUP($A719,'Spring 2023 PVI'!$B$3:$AF$219,3,FALSE)))</f>
        <v>0</v>
      </c>
      <c r="P719" s="231">
        <f>IF(ISNA(VLOOKUP($A719,'Summer 2023 PVI'!$B$3:$AF$216,3,FALSE)),0,(VLOOKUP($A719,'Summer 2023 PVI'!$B$2:$AF$216,3,FALSE)))</f>
        <v>0</v>
      </c>
      <c r="Q719" s="231">
        <f>IF(ISNA(VLOOKUP($A719,'Autumn 2023 PVI'!$B$2:$AF$214,3,FALSE)),0,(VLOOKUP($A719,'Autumn 2023 PVI'!$B$2:$AF$214,3,FALSE)))</f>
        <v>0</v>
      </c>
      <c r="R719" s="231">
        <f>IF(ISNA(VLOOKUP($A719,'Spring 2023 PVI'!$B$3:$AF$219,10,FALSE)),0,(VLOOKUP($A719,'Spring 2023 PVI'!$B$3:$AF$219,10,FALSE)))</f>
        <v>0</v>
      </c>
      <c r="S719" s="231">
        <f>IF(ISNA(VLOOKUP($A719,'Summer 2023 PVI'!$B$2:$AF$216,10,FALSE)),0,(VLOOKUP($A719,'Summer 2023 PVI'!$B$2:$AF$216,10,FALSE)))</f>
        <v>0</v>
      </c>
      <c r="T719" s="231">
        <f>IF(ISNA(VLOOKUP($A719,'Autumn 2023 PVI'!$B$2:$AH$214,10,FALSE)),0,(VLOOKUP($A719,'Autumn 2023 PVI'!$B$2:$AH$214,10,FALSE)))</f>
        <v>0</v>
      </c>
      <c r="U719" s="231">
        <f>IF(ISNA(VLOOKUP($A719,'Spring 2023 PVI'!$B$3:$AF$219,26,FALSE)),0,(VLOOKUP($A719,'Spring 2023 PVI'!$B$3:$AF$219,26,FALSE)))</f>
        <v>0</v>
      </c>
      <c r="V719" s="231">
        <f>IF(ISNA(VLOOKUP($A719,'Spring 2023 PVI'!$B$3:$AF$219,26,FALSE)),0,(VLOOKUP($A719,'Spring 2023 PVI'!$B$3:$AF$219,26,FALSE)))</f>
        <v>0</v>
      </c>
      <c r="W719" s="231">
        <f>IF(ISNA(VLOOKUP($A719,'Spring 2023 PVI'!$B$3:$AF$219,26,FALSE)),0,(VLOOKUP($A719,'Spring 2023 PVI'!$B$3:$AF$219,26,FALSE)))</f>
        <v>0</v>
      </c>
      <c r="X719" s="231">
        <f>IF(ISNA(VLOOKUP($A719,'Spring 2023 PVI'!$B$3:$AF$219,27,FALSE)),0,(VLOOKUP($A719,'Spring 2023 PVI'!$B$3:$AF$219,27,FALSE)))</f>
        <v>0</v>
      </c>
      <c r="Y719" s="231">
        <f>IF(ISNA(VLOOKUP($A719,'Spring 2023 PVI'!$B$3:$AF$219,27,FALSE)),0,(VLOOKUP($A719,'Spring 2023 PVI'!$B$3:$AF$219,27,FALSE)))</f>
        <v>0</v>
      </c>
      <c r="Z719" s="231">
        <f>IF(ISNA(VLOOKUP($A719,'Spring 2023 PVI'!$B$3:$AF$219,27,FALSE)),0,(VLOOKUP($A719,'Spring 2023 PVI'!$B$3:$AF$219,27,FALSE)))</f>
        <v>0</v>
      </c>
      <c r="AA719" s="231">
        <f>IF(ISNA(VLOOKUP($A719,'Spring 2023 PVI'!$B$3:$AF$219,28,FALSE)),0,(VLOOKUP($A719,'Spring 2023 PVI'!$B$3:$AF$219,28,FALSE)))</f>
        <v>0</v>
      </c>
      <c r="AB719" s="231">
        <f>IF(ISNA(VLOOKUP($A719,'Spring 2023 PVI'!$B$3:$AF$219,28,FALSE)),0,(VLOOKUP($A719,'Spring 2023 PVI'!$B$3:$AF$219,28,FALSE)))</f>
        <v>0</v>
      </c>
      <c r="AC719" s="231">
        <f>IF(ISNA(VLOOKUP($A719,'Spring 2023 PVI'!$B$3:$AF$219,28,FALSE)),0,(VLOOKUP($A719,'Spring 2023 PVI'!$B$3:$AF$219,28,FALSE)))</f>
        <v>0</v>
      </c>
      <c r="AD719" s="384">
        <f t="shared" si="266"/>
        <v>0</v>
      </c>
      <c r="AE719" s="403">
        <v>15</v>
      </c>
      <c r="AF719" s="403">
        <v>0</v>
      </c>
      <c r="AG719" s="403">
        <v>0</v>
      </c>
      <c r="AH719" s="384">
        <f t="shared" si="277"/>
        <v>347.7</v>
      </c>
      <c r="AI719" s="384">
        <f t="shared" si="278"/>
        <v>0</v>
      </c>
      <c r="AJ719" s="384">
        <f t="shared" si="279"/>
        <v>0</v>
      </c>
      <c r="AK719" s="384">
        <f t="shared" si="267"/>
        <v>347.7</v>
      </c>
      <c r="AL719" s="403">
        <f>IF(ISNA(VLOOKUP($A719,'Spring 2023 PVI'!$B733:$AD733,29,FALSE)),0,(VLOOKUP($A719,'Spring 2023 PVI'!$B733:$AD733,29,FALSE)))</f>
        <v>0</v>
      </c>
      <c r="AM719" s="403">
        <f>IF(ISNA(VLOOKUP($A719,'Spring 2023 PVI'!$B733:$AZ733,30,FALSE)),0,(VLOOKUP($A719,'Spring 2023 PVI'!$B733:$AZ733,30,FALSE)))</f>
        <v>0</v>
      </c>
      <c r="AN719" s="402">
        <f t="shared" si="268"/>
        <v>0</v>
      </c>
      <c r="AO719" s="404">
        <f t="shared" si="269"/>
        <v>0</v>
      </c>
      <c r="AP719" s="384">
        <f t="shared" si="270"/>
        <v>347.7</v>
      </c>
      <c r="AQ719" s="403"/>
      <c r="AR719" s="403" t="e">
        <f>VLOOKUP($A719,'Data EYFSS Indica'!$C:$AQ,27,0)</f>
        <v>#N/A</v>
      </c>
      <c r="AS719" s="403" t="e">
        <f>VLOOKUP($A719,'Data EYFSS Indica'!$C:$AQ,28,0)</f>
        <v>#N/A</v>
      </c>
      <c r="AT719" s="409" t="e">
        <f t="shared" si="271"/>
        <v>#N/A</v>
      </c>
      <c r="AU719" s="409" t="e">
        <f>(VLOOKUP($A719,'Data EYFSS Indica'!$C:$AQ,24,0))/3.2*AU$3</f>
        <v>#N/A</v>
      </c>
      <c r="AV719" s="413" t="e">
        <f t="shared" si="272"/>
        <v>#N/A</v>
      </c>
      <c r="AW719" s="410" t="e">
        <f t="shared" si="273"/>
        <v>#N/A</v>
      </c>
      <c r="AX719" s="410" t="e">
        <f t="shared" si="274"/>
        <v>#N/A</v>
      </c>
      <c r="AY719" s="410" t="e">
        <f t="shared" si="275"/>
        <v>#N/A</v>
      </c>
      <c r="AZ719" s="642">
        <f>(SUMIF('Spring 2023 School'!B:B,Budget!A719,'Spring 2023 School'!AG:AG)+SUMIF('Summer 2023 School'!B:B,Budget!A719,'Summer 2023 School'!AG:AG)+SUMIF('Autumn 2023 School'!B:B,Budget!A719,'Autumn 2023 School'!AG:AG))</f>
        <v>0</v>
      </c>
      <c r="BA719" s="410">
        <f t="shared" si="276"/>
        <v>0</v>
      </c>
      <c r="BI719">
        <f t="shared" si="263"/>
        <v>225</v>
      </c>
      <c r="BJ719">
        <f t="shared" si="264"/>
        <v>0</v>
      </c>
      <c r="BK719">
        <f t="shared" si="265"/>
        <v>0</v>
      </c>
    </row>
    <row r="720" spans="1:63" x14ac:dyDescent="0.35">
      <c r="A720" s="231">
        <v>52723</v>
      </c>
      <c r="B720" t="s">
        <v>1232</v>
      </c>
      <c r="C720" s="231">
        <f>IF(ISNA(VLOOKUP($A720,'Spring 2023 PVI'!$B$3:$AF$220,6,FALSE)),0,(VLOOKUP($A720,'Spring 2023 PVI'!$B$3:$AF$220,6,FALSE)))</f>
        <v>0</v>
      </c>
      <c r="D720" s="231">
        <f>IF(ISNA(VLOOKUP($A720,'Summer 2023 PVI'!$B$2:$AF$217,6,FALSE)),0,(VLOOKUP($A720,'Summer 2023 PVI'!$B$2:$AF$217,6,FALSE)))</f>
        <v>0</v>
      </c>
      <c r="E720" s="231">
        <f>IF(ISNA(VLOOKUP($A720,'Autumn 2023 PVI'!$B$2:$AH$214,6,FALSE)),0,(VLOOKUP($A720,'Autumn 2023 PVI'!$B$2:$AH$214,6,FALSE)))</f>
        <v>0</v>
      </c>
      <c r="F720" s="231">
        <f>IF(ISNA(VLOOKUP($A720,'Spring 2023 PVI'!$B$3:$AF$219,9,FALSE)),0,(VLOOKUP($A720,'Spring 2023 PVI'!$B$3:$AF$219,8,FALSE)))</f>
        <v>0</v>
      </c>
      <c r="G720" s="231">
        <f>IF(ISNA(VLOOKUP($A720,'Summer 2023 PVI'!$B$2:$AF$216,9,FALSE)),0,(VLOOKUP($A720,'Summer 2023 PVI'!$B$2:$AF$216,8,FALSE)))</f>
        <v>0</v>
      </c>
      <c r="H720" s="231">
        <f>IF(ISNA(VLOOKUP($A720,'Autumn 2023 PVI'!$B$2:$AH$214,9,FALSE)),0,(VLOOKUP($A720,'Autumn 2023 PVI'!$B$2:$AH$214,9,FALSE)))</f>
        <v>0</v>
      </c>
      <c r="I720" s="231">
        <f>IF(ISNA(VLOOKUP($A720,'Spring 2023 PVI'!$B$3:$AF$219,13,FALSE)),0,(VLOOKUP($A720,'Spring 2023 PVI'!$B$3:$AF$219,13,FALSE)))</f>
        <v>0</v>
      </c>
      <c r="J720" s="231">
        <f>IF(ISNA(VLOOKUP($A720,'Summer 2023 PVI'!$B$2:$AF$216,13,FALSE)),0,(VLOOKUP($A720,'Summer 2023 PVI'!$B$2:$AF$216,13,FALSE)))</f>
        <v>0</v>
      </c>
      <c r="K720" s="231">
        <f>IF(ISNA(VLOOKUP($A720,'Autumn 2023 PVI'!$B$2:$AH$214,13,FALSE)),0,(VLOOKUP($A720,'Autumn 2023 PVI'!$B$2:$AH$214,13,FALSE)))</f>
        <v>0</v>
      </c>
      <c r="L720" s="231">
        <f>IF(ISNA(VLOOKUP($A720,'Spring 2023 PVI'!$B$3:$AF$219,16,FALSE)),0,(VLOOKUP($A720,'Spring 2023 PVI'!$B$3:$AF$219,16,FALSE)))</f>
        <v>0</v>
      </c>
      <c r="M720" s="231">
        <f>IF(ISNA(VLOOKUP($A720,'Summer 2023 PVI'!$B$2:$AF$216,16,FALSE)),0,(VLOOKUP($A720,'Summer 2023 PVI'!$B$2:$AF$216,16,FALSE)))</f>
        <v>0</v>
      </c>
      <c r="N720" s="231">
        <f>IF(ISNA(VLOOKUP($A720,'Autumn 2023 PVI'!$B$2:$AH$214,16,FALSE)),0,(VLOOKUP($A720,'Autumn 2023 PVI'!$B$2:$AH$214,16,FALSE)))</f>
        <v>0</v>
      </c>
      <c r="O720" s="231">
        <f>IF(ISNA(VLOOKUP($A720,'Spring 2023 PVI'!$B$3:$AF$219,3,FALSE)),0,(VLOOKUP($A720,'Spring 2023 PVI'!$B$3:$AF$219,3,FALSE)))</f>
        <v>0</v>
      </c>
      <c r="P720" s="231">
        <f>IF(ISNA(VLOOKUP($A720,'Summer 2023 PVI'!$B$3:$AF$216,3,FALSE)),0,(VLOOKUP($A720,'Summer 2023 PVI'!$B$2:$AF$216,3,FALSE)))</f>
        <v>0</v>
      </c>
      <c r="Q720" s="231">
        <f>IF(ISNA(VLOOKUP($A720,'Autumn 2023 PVI'!$B$2:$AF$214,3,FALSE)),0,(VLOOKUP($A720,'Autumn 2023 PVI'!$B$2:$AF$214,3,FALSE)))</f>
        <v>0</v>
      </c>
      <c r="R720" s="231">
        <f>IF(ISNA(VLOOKUP($A720,'Spring 2023 PVI'!$B$3:$AF$219,10,FALSE)),0,(VLOOKUP($A720,'Spring 2023 PVI'!$B$3:$AF$219,10,FALSE)))</f>
        <v>0</v>
      </c>
      <c r="S720" s="231">
        <f>IF(ISNA(VLOOKUP($A720,'Summer 2023 PVI'!$B$2:$AF$216,10,FALSE)),0,(VLOOKUP($A720,'Summer 2023 PVI'!$B$2:$AF$216,10,FALSE)))</f>
        <v>0</v>
      </c>
      <c r="T720" s="231">
        <f>IF(ISNA(VLOOKUP($A720,'Autumn 2023 PVI'!$B$2:$AH$214,10,FALSE)),0,(VLOOKUP($A720,'Autumn 2023 PVI'!$B$2:$AH$214,10,FALSE)))</f>
        <v>0</v>
      </c>
      <c r="U720" s="231">
        <f>IF(ISNA(VLOOKUP($A720,'Spring 2023 PVI'!$B$3:$AF$219,26,FALSE)),0,(VLOOKUP($A720,'Spring 2023 PVI'!$B$3:$AF$219,26,FALSE)))</f>
        <v>0</v>
      </c>
      <c r="V720" s="231">
        <f>IF(ISNA(VLOOKUP($A720,'Spring 2023 PVI'!$B$3:$AF$219,26,FALSE)),0,(VLOOKUP($A720,'Spring 2023 PVI'!$B$3:$AF$219,26,FALSE)))</f>
        <v>0</v>
      </c>
      <c r="W720" s="231">
        <f>IF(ISNA(VLOOKUP($A720,'Spring 2023 PVI'!$B$3:$AF$219,26,FALSE)),0,(VLOOKUP($A720,'Spring 2023 PVI'!$B$3:$AF$219,26,FALSE)))</f>
        <v>0</v>
      </c>
      <c r="X720" s="231">
        <f>IF(ISNA(VLOOKUP($A720,'Spring 2023 PVI'!$B$3:$AF$219,27,FALSE)),0,(VLOOKUP($A720,'Spring 2023 PVI'!$B$3:$AF$219,27,FALSE)))</f>
        <v>0</v>
      </c>
      <c r="Y720" s="231">
        <f>IF(ISNA(VLOOKUP($A720,'Spring 2023 PVI'!$B$3:$AF$219,27,FALSE)),0,(VLOOKUP($A720,'Spring 2023 PVI'!$B$3:$AF$219,27,FALSE)))</f>
        <v>0</v>
      </c>
      <c r="Z720" s="231">
        <f>IF(ISNA(VLOOKUP($A720,'Spring 2023 PVI'!$B$3:$AF$219,27,FALSE)),0,(VLOOKUP($A720,'Spring 2023 PVI'!$B$3:$AF$219,27,FALSE)))</f>
        <v>0</v>
      </c>
      <c r="AA720" s="231">
        <f>IF(ISNA(VLOOKUP($A720,'Spring 2023 PVI'!$B$3:$AF$219,28,FALSE)),0,(VLOOKUP($A720,'Spring 2023 PVI'!$B$3:$AF$219,28,FALSE)))</f>
        <v>0</v>
      </c>
      <c r="AB720" s="231">
        <f>IF(ISNA(VLOOKUP($A720,'Spring 2023 PVI'!$B$3:$AF$219,28,FALSE)),0,(VLOOKUP($A720,'Spring 2023 PVI'!$B$3:$AF$219,28,FALSE)))</f>
        <v>0</v>
      </c>
      <c r="AC720" s="231">
        <f>IF(ISNA(VLOOKUP($A720,'Spring 2023 PVI'!$B$3:$AF$219,28,FALSE)),0,(VLOOKUP($A720,'Spring 2023 PVI'!$B$3:$AF$219,28,FALSE)))</f>
        <v>0</v>
      </c>
      <c r="AD720" s="384">
        <f t="shared" si="266"/>
        <v>0</v>
      </c>
      <c r="AE720" s="403">
        <v>0</v>
      </c>
      <c r="AF720" s="403">
        <v>0</v>
      </c>
      <c r="AG720" s="403">
        <v>0</v>
      </c>
      <c r="AH720" s="384">
        <f t="shared" si="277"/>
        <v>0</v>
      </c>
      <c r="AI720" s="384">
        <f t="shared" si="278"/>
        <v>0</v>
      </c>
      <c r="AJ720" s="384">
        <f t="shared" si="279"/>
        <v>0</v>
      </c>
      <c r="AK720" s="384">
        <f t="shared" si="267"/>
        <v>0</v>
      </c>
      <c r="AL720" s="403">
        <f>IF(ISNA(VLOOKUP($A720,'Spring 2023 PVI'!$B734:$AD734,29,FALSE)),0,(VLOOKUP($A720,'Spring 2023 PVI'!$B734:$AD734,29,FALSE)))</f>
        <v>0</v>
      </c>
      <c r="AM720" s="403">
        <f>IF(ISNA(VLOOKUP($A720,'Spring 2023 PVI'!$B734:$AZ734,30,FALSE)),0,(VLOOKUP($A720,'Spring 2023 PVI'!$B734:$AZ734,30,FALSE)))</f>
        <v>0</v>
      </c>
      <c r="AN720" s="402">
        <f t="shared" si="268"/>
        <v>0</v>
      </c>
      <c r="AO720" s="404">
        <f t="shared" si="269"/>
        <v>0</v>
      </c>
      <c r="AP720" s="384">
        <f t="shared" si="270"/>
        <v>0</v>
      </c>
      <c r="AQ720" s="403"/>
      <c r="AR720" s="403" t="e">
        <f>VLOOKUP($A720,'Data EYFSS Indica'!$C:$AQ,27,0)</f>
        <v>#N/A</v>
      </c>
      <c r="AS720" s="403" t="e">
        <f>VLOOKUP($A720,'Data EYFSS Indica'!$C:$AQ,28,0)</f>
        <v>#N/A</v>
      </c>
      <c r="AT720" s="409" t="e">
        <f t="shared" si="271"/>
        <v>#N/A</v>
      </c>
      <c r="AU720" s="409" t="e">
        <f>(VLOOKUP($A720,'Data EYFSS Indica'!$C:$AQ,24,0))/3.2*AU$3</f>
        <v>#N/A</v>
      </c>
      <c r="AV720" s="413" t="e">
        <f t="shared" si="272"/>
        <v>#N/A</v>
      </c>
      <c r="AW720" s="410" t="e">
        <f t="shared" si="273"/>
        <v>#N/A</v>
      </c>
      <c r="AX720" s="410" t="e">
        <f t="shared" si="274"/>
        <v>#N/A</v>
      </c>
      <c r="AY720" s="410" t="e">
        <f t="shared" si="275"/>
        <v>#N/A</v>
      </c>
      <c r="AZ720" s="642">
        <f>(SUMIF('Spring 2023 School'!B:B,Budget!A720,'Spring 2023 School'!AG:AG)+SUMIF('Summer 2023 School'!B:B,Budget!A720,'Summer 2023 School'!AG:AG)+SUMIF('Autumn 2023 School'!B:B,Budget!A720,'Autumn 2023 School'!AG:AG))</f>
        <v>0</v>
      </c>
      <c r="BA720" s="410">
        <f t="shared" si="276"/>
        <v>0</v>
      </c>
      <c r="BI720">
        <f t="shared" si="263"/>
        <v>0</v>
      </c>
      <c r="BJ720">
        <f t="shared" si="264"/>
        <v>0</v>
      </c>
      <c r="BK720">
        <f t="shared" si="265"/>
        <v>0</v>
      </c>
    </row>
    <row r="721" spans="1:63" x14ac:dyDescent="0.35">
      <c r="A721" s="231">
        <v>52732</v>
      </c>
      <c r="B721" t="s">
        <v>1290</v>
      </c>
      <c r="C721" s="231">
        <f>IF(ISNA(VLOOKUP($A721,'Spring 2023 PVI'!$B$3:$AF$220,6,FALSE)),0,(VLOOKUP($A721,'Spring 2023 PVI'!$B$3:$AF$220,6,FALSE)))</f>
        <v>0</v>
      </c>
      <c r="D721" s="231">
        <f>IF(ISNA(VLOOKUP($A721,'Summer 2023 PVI'!$B$2:$AF$217,6,FALSE)),0,(VLOOKUP($A721,'Summer 2023 PVI'!$B$2:$AF$217,6,FALSE)))</f>
        <v>0</v>
      </c>
      <c r="E721" s="231">
        <f>IF(ISNA(VLOOKUP($A721,'Autumn 2023 PVI'!$B$2:$AH$214,6,FALSE)),0,(VLOOKUP($A721,'Autumn 2023 PVI'!$B$2:$AH$214,6,FALSE)))</f>
        <v>0</v>
      </c>
      <c r="F721" s="231">
        <f>IF(ISNA(VLOOKUP($A721,'Spring 2023 PVI'!$B$3:$AF$219,9,FALSE)),0,(VLOOKUP($A721,'Spring 2023 PVI'!$B$3:$AF$219,8,FALSE)))</f>
        <v>0</v>
      </c>
      <c r="G721" s="231">
        <f>IF(ISNA(VLOOKUP($A721,'Summer 2023 PVI'!$B$2:$AF$216,9,FALSE)),0,(VLOOKUP($A721,'Summer 2023 PVI'!$B$2:$AF$216,8,FALSE)))</f>
        <v>0</v>
      </c>
      <c r="H721" s="231">
        <f>IF(ISNA(VLOOKUP($A721,'Autumn 2023 PVI'!$B$2:$AH$214,9,FALSE)),0,(VLOOKUP($A721,'Autumn 2023 PVI'!$B$2:$AH$214,9,FALSE)))</f>
        <v>0</v>
      </c>
      <c r="I721" s="231">
        <f>IF(ISNA(VLOOKUP($A721,'Spring 2023 PVI'!$B$3:$AF$219,13,FALSE)),0,(VLOOKUP($A721,'Spring 2023 PVI'!$B$3:$AF$219,13,FALSE)))</f>
        <v>0</v>
      </c>
      <c r="J721" s="231">
        <f>IF(ISNA(VLOOKUP($A721,'Summer 2023 PVI'!$B$2:$AF$216,13,FALSE)),0,(VLOOKUP($A721,'Summer 2023 PVI'!$B$2:$AF$216,13,FALSE)))</f>
        <v>0</v>
      </c>
      <c r="K721" s="231">
        <f>IF(ISNA(VLOOKUP($A721,'Autumn 2023 PVI'!$B$2:$AH$214,13,FALSE)),0,(VLOOKUP($A721,'Autumn 2023 PVI'!$B$2:$AH$214,13,FALSE)))</f>
        <v>0</v>
      </c>
      <c r="L721" s="231">
        <f>IF(ISNA(VLOOKUP($A721,'Spring 2023 PVI'!$B$3:$AF$219,16,FALSE)),0,(VLOOKUP($A721,'Spring 2023 PVI'!$B$3:$AF$219,16,FALSE)))</f>
        <v>0</v>
      </c>
      <c r="M721" s="231">
        <f>IF(ISNA(VLOOKUP($A721,'Summer 2023 PVI'!$B$2:$AF$216,16,FALSE)),0,(VLOOKUP($A721,'Summer 2023 PVI'!$B$2:$AF$216,16,FALSE)))</f>
        <v>0</v>
      </c>
      <c r="N721" s="231">
        <f>IF(ISNA(VLOOKUP($A721,'Autumn 2023 PVI'!$B$2:$AH$214,16,FALSE)),0,(VLOOKUP($A721,'Autumn 2023 PVI'!$B$2:$AH$214,16,FALSE)))</f>
        <v>0</v>
      </c>
      <c r="O721" s="231">
        <f>IF(ISNA(VLOOKUP($A721,'Spring 2023 PVI'!$B$3:$AF$219,3,FALSE)),0,(VLOOKUP($A721,'Spring 2023 PVI'!$B$3:$AF$219,3,FALSE)))</f>
        <v>0</v>
      </c>
      <c r="P721" s="231">
        <f>IF(ISNA(VLOOKUP($A721,'Summer 2023 PVI'!$B$3:$AF$216,3,FALSE)),0,(VLOOKUP($A721,'Summer 2023 PVI'!$B$2:$AF$216,3,FALSE)))</f>
        <v>0</v>
      </c>
      <c r="Q721" s="231">
        <f>IF(ISNA(VLOOKUP($A721,'Autumn 2023 PVI'!$B$2:$AF$214,3,FALSE)),0,(VLOOKUP($A721,'Autumn 2023 PVI'!$B$2:$AF$214,3,FALSE)))</f>
        <v>0</v>
      </c>
      <c r="R721" s="231">
        <f>IF(ISNA(VLOOKUP($A721,'Spring 2023 PVI'!$B$3:$AF$219,10,FALSE)),0,(VLOOKUP($A721,'Spring 2023 PVI'!$B$3:$AF$219,10,FALSE)))</f>
        <v>0</v>
      </c>
      <c r="S721" s="231">
        <f>IF(ISNA(VLOOKUP($A721,'Summer 2023 PVI'!$B$2:$AF$216,10,FALSE)),0,(VLOOKUP($A721,'Summer 2023 PVI'!$B$2:$AF$216,10,FALSE)))</f>
        <v>0</v>
      </c>
      <c r="T721" s="231">
        <f>IF(ISNA(VLOOKUP($A721,'Autumn 2023 PVI'!$B$2:$AH$214,10,FALSE)),0,(VLOOKUP($A721,'Autumn 2023 PVI'!$B$2:$AH$214,10,FALSE)))</f>
        <v>0</v>
      </c>
      <c r="U721" s="231">
        <f>IF(ISNA(VLOOKUP($A721,'Spring 2023 PVI'!$B$3:$AF$219,26,FALSE)),0,(VLOOKUP($A721,'Spring 2023 PVI'!$B$3:$AF$219,26,FALSE)))</f>
        <v>0</v>
      </c>
      <c r="V721" s="231">
        <f>IF(ISNA(VLOOKUP($A721,'Spring 2023 PVI'!$B$3:$AF$219,26,FALSE)),0,(VLOOKUP($A721,'Spring 2023 PVI'!$B$3:$AF$219,26,FALSE)))</f>
        <v>0</v>
      </c>
      <c r="W721" s="231">
        <f>IF(ISNA(VLOOKUP($A721,'Spring 2023 PVI'!$B$3:$AF$219,26,FALSE)),0,(VLOOKUP($A721,'Spring 2023 PVI'!$B$3:$AF$219,26,FALSE)))</f>
        <v>0</v>
      </c>
      <c r="X721" s="231">
        <f>IF(ISNA(VLOOKUP($A721,'Spring 2023 PVI'!$B$3:$AF$219,27,FALSE)),0,(VLOOKUP($A721,'Spring 2023 PVI'!$B$3:$AF$219,27,FALSE)))</f>
        <v>0</v>
      </c>
      <c r="Y721" s="231">
        <f>IF(ISNA(VLOOKUP($A721,'Spring 2023 PVI'!$B$3:$AF$219,27,FALSE)),0,(VLOOKUP($A721,'Spring 2023 PVI'!$B$3:$AF$219,27,FALSE)))</f>
        <v>0</v>
      </c>
      <c r="Z721" s="231">
        <f>IF(ISNA(VLOOKUP($A721,'Spring 2023 PVI'!$B$3:$AF$219,27,FALSE)),0,(VLOOKUP($A721,'Spring 2023 PVI'!$B$3:$AF$219,27,FALSE)))</f>
        <v>0</v>
      </c>
      <c r="AA721" s="231">
        <f>IF(ISNA(VLOOKUP($A721,'Spring 2023 PVI'!$B$3:$AF$219,28,FALSE)),0,(VLOOKUP($A721,'Spring 2023 PVI'!$B$3:$AF$219,28,FALSE)))</f>
        <v>0</v>
      </c>
      <c r="AB721" s="231">
        <f>IF(ISNA(VLOOKUP($A721,'Spring 2023 PVI'!$B$3:$AF$219,28,FALSE)),0,(VLOOKUP($A721,'Spring 2023 PVI'!$B$3:$AF$219,28,FALSE)))</f>
        <v>0</v>
      </c>
      <c r="AC721" s="231">
        <f>IF(ISNA(VLOOKUP($A721,'Spring 2023 PVI'!$B$3:$AF$219,28,FALSE)),0,(VLOOKUP($A721,'Spring 2023 PVI'!$B$3:$AF$219,28,FALSE)))</f>
        <v>0</v>
      </c>
      <c r="AD721" s="384">
        <f t="shared" si="266"/>
        <v>0</v>
      </c>
      <c r="AE721" s="403">
        <v>0</v>
      </c>
      <c r="AF721" s="403">
        <v>0</v>
      </c>
      <c r="AG721" s="403">
        <v>0</v>
      </c>
      <c r="AH721" s="384">
        <f t="shared" si="277"/>
        <v>0</v>
      </c>
      <c r="AI721" s="384">
        <f t="shared" si="278"/>
        <v>0</v>
      </c>
      <c r="AJ721" s="384">
        <f t="shared" si="279"/>
        <v>0</v>
      </c>
      <c r="AK721" s="384">
        <f t="shared" si="267"/>
        <v>0</v>
      </c>
      <c r="AL721" s="403">
        <f>IF(ISNA(VLOOKUP($A721,'Spring 2023 PVI'!$B735:$AD735,29,FALSE)),0,(VLOOKUP($A721,'Spring 2023 PVI'!$B735:$AD735,29,FALSE)))</f>
        <v>0</v>
      </c>
      <c r="AM721" s="403">
        <f>IF(ISNA(VLOOKUP($A721,'Spring 2023 PVI'!$B735:$AZ735,30,FALSE)),0,(VLOOKUP($A721,'Spring 2023 PVI'!$B735:$AZ735,30,FALSE)))</f>
        <v>0</v>
      </c>
      <c r="AN721" s="402">
        <f t="shared" si="268"/>
        <v>0</v>
      </c>
      <c r="AO721" s="404">
        <f t="shared" si="269"/>
        <v>0</v>
      </c>
      <c r="AP721" s="384">
        <f t="shared" si="270"/>
        <v>0</v>
      </c>
      <c r="AQ721" s="403"/>
      <c r="AR721" s="403" t="e">
        <f>VLOOKUP($A721,'Data EYFSS Indica'!$C:$AQ,27,0)</f>
        <v>#N/A</v>
      </c>
      <c r="AS721" s="403" t="e">
        <f>VLOOKUP($A721,'Data EYFSS Indica'!$C:$AQ,28,0)</f>
        <v>#N/A</v>
      </c>
      <c r="AT721" s="409" t="e">
        <f t="shared" si="271"/>
        <v>#N/A</v>
      </c>
      <c r="AU721" s="409" t="e">
        <f>(VLOOKUP($A721,'Data EYFSS Indica'!$C:$AQ,24,0))/3.2*AU$3</f>
        <v>#N/A</v>
      </c>
      <c r="AV721" s="413" t="e">
        <f t="shared" si="272"/>
        <v>#N/A</v>
      </c>
      <c r="AW721" s="410" t="e">
        <f t="shared" si="273"/>
        <v>#N/A</v>
      </c>
      <c r="AX721" s="410" t="e">
        <f t="shared" si="274"/>
        <v>#N/A</v>
      </c>
      <c r="AY721" s="410" t="e">
        <f t="shared" si="275"/>
        <v>#N/A</v>
      </c>
      <c r="AZ721" s="642">
        <f>(SUMIF('Spring 2023 School'!B:B,Budget!A721,'Spring 2023 School'!AG:AG)+SUMIF('Summer 2023 School'!B:B,Budget!A721,'Summer 2023 School'!AG:AG)+SUMIF('Autumn 2023 School'!B:B,Budget!A721,'Autumn 2023 School'!AG:AG))</f>
        <v>0</v>
      </c>
      <c r="BA721" s="410">
        <f t="shared" si="276"/>
        <v>0</v>
      </c>
      <c r="BI721">
        <f t="shared" si="263"/>
        <v>0</v>
      </c>
      <c r="BJ721">
        <f t="shared" si="264"/>
        <v>0</v>
      </c>
      <c r="BK721">
        <f t="shared" si="265"/>
        <v>0</v>
      </c>
    </row>
    <row r="722" spans="1:63" x14ac:dyDescent="0.35">
      <c r="A722" s="231">
        <v>52738</v>
      </c>
      <c r="B722" t="s">
        <v>829</v>
      </c>
      <c r="C722" s="231">
        <f>IF(ISNA(VLOOKUP($A722,'Spring 2023 PVI'!$B$3:$AF$220,6,FALSE)),0,(VLOOKUP($A722,'Spring 2023 PVI'!$B$3:$AF$220,6,FALSE)))</f>
        <v>0</v>
      </c>
      <c r="D722" s="231">
        <f>IF(ISNA(VLOOKUP($A722,'Summer 2023 PVI'!$B$2:$AF$217,6,FALSE)),0,(VLOOKUP($A722,'Summer 2023 PVI'!$B$2:$AF$217,6,FALSE)))</f>
        <v>0</v>
      </c>
      <c r="E722" s="231">
        <f>IF(ISNA(VLOOKUP($A722,'Autumn 2023 PVI'!$B$2:$AH$214,6,FALSE)),0,(VLOOKUP($A722,'Autumn 2023 PVI'!$B$2:$AH$214,6,FALSE)))</f>
        <v>0</v>
      </c>
      <c r="F722" s="231">
        <f>IF(ISNA(VLOOKUP($A722,'Spring 2023 PVI'!$B$3:$AF$219,9,FALSE)),0,(VLOOKUP($A722,'Spring 2023 PVI'!$B$3:$AF$219,8,FALSE)))</f>
        <v>0</v>
      </c>
      <c r="G722" s="231">
        <f>IF(ISNA(VLOOKUP($A722,'Summer 2023 PVI'!$B$2:$AF$216,9,FALSE)),0,(VLOOKUP($A722,'Summer 2023 PVI'!$B$2:$AF$216,8,FALSE)))</f>
        <v>0</v>
      </c>
      <c r="H722" s="231">
        <f>IF(ISNA(VLOOKUP($A722,'Autumn 2023 PVI'!$B$2:$AH$214,9,FALSE)),0,(VLOOKUP($A722,'Autumn 2023 PVI'!$B$2:$AH$214,9,FALSE)))</f>
        <v>0</v>
      </c>
      <c r="I722" s="231">
        <f>IF(ISNA(VLOOKUP($A722,'Spring 2023 PVI'!$B$3:$AF$219,13,FALSE)),0,(VLOOKUP($A722,'Spring 2023 PVI'!$B$3:$AF$219,13,FALSE)))</f>
        <v>0</v>
      </c>
      <c r="J722" s="231">
        <f>IF(ISNA(VLOOKUP($A722,'Summer 2023 PVI'!$B$2:$AF$216,13,FALSE)),0,(VLOOKUP($A722,'Summer 2023 PVI'!$B$2:$AF$216,13,FALSE)))</f>
        <v>0</v>
      </c>
      <c r="K722" s="231">
        <f>IF(ISNA(VLOOKUP($A722,'Autumn 2023 PVI'!$B$2:$AH$214,13,FALSE)),0,(VLOOKUP($A722,'Autumn 2023 PVI'!$B$2:$AH$214,13,FALSE)))</f>
        <v>0</v>
      </c>
      <c r="L722" s="231">
        <f>IF(ISNA(VLOOKUP($A722,'Spring 2023 PVI'!$B$3:$AF$219,16,FALSE)),0,(VLOOKUP($A722,'Spring 2023 PVI'!$B$3:$AF$219,16,FALSE)))</f>
        <v>0</v>
      </c>
      <c r="M722" s="231">
        <f>IF(ISNA(VLOOKUP($A722,'Summer 2023 PVI'!$B$2:$AF$216,16,FALSE)),0,(VLOOKUP($A722,'Summer 2023 PVI'!$B$2:$AF$216,16,FALSE)))</f>
        <v>0</v>
      </c>
      <c r="N722" s="231">
        <f>IF(ISNA(VLOOKUP($A722,'Autumn 2023 PVI'!$B$2:$AH$214,16,FALSE)),0,(VLOOKUP($A722,'Autumn 2023 PVI'!$B$2:$AH$214,16,FALSE)))</f>
        <v>0</v>
      </c>
      <c r="O722" s="231">
        <f>IF(ISNA(VLOOKUP($A722,'Spring 2023 PVI'!$B$3:$AF$219,3,FALSE)),0,(VLOOKUP($A722,'Spring 2023 PVI'!$B$3:$AF$219,3,FALSE)))</f>
        <v>0</v>
      </c>
      <c r="P722" s="231">
        <f>IF(ISNA(VLOOKUP($A722,'Summer 2023 PVI'!$B$3:$AF$216,3,FALSE)),0,(VLOOKUP($A722,'Summer 2023 PVI'!$B$2:$AF$216,3,FALSE)))</f>
        <v>0</v>
      </c>
      <c r="Q722" s="231">
        <f>IF(ISNA(VLOOKUP($A722,'Autumn 2023 PVI'!$B$2:$AF$214,3,FALSE)),0,(VLOOKUP($A722,'Autumn 2023 PVI'!$B$2:$AF$214,3,FALSE)))</f>
        <v>0</v>
      </c>
      <c r="R722" s="231">
        <f>IF(ISNA(VLOOKUP($A722,'Spring 2023 PVI'!$B$3:$AF$219,10,FALSE)),0,(VLOOKUP($A722,'Spring 2023 PVI'!$B$3:$AF$219,10,FALSE)))</f>
        <v>0</v>
      </c>
      <c r="S722" s="231">
        <f>IF(ISNA(VLOOKUP($A722,'Summer 2023 PVI'!$B$2:$AF$216,10,FALSE)),0,(VLOOKUP($A722,'Summer 2023 PVI'!$B$2:$AF$216,10,FALSE)))</f>
        <v>0</v>
      </c>
      <c r="T722" s="231">
        <f>IF(ISNA(VLOOKUP($A722,'Autumn 2023 PVI'!$B$2:$AH$214,10,FALSE)),0,(VLOOKUP($A722,'Autumn 2023 PVI'!$B$2:$AH$214,10,FALSE)))</f>
        <v>0</v>
      </c>
      <c r="U722" s="231">
        <f>IF(ISNA(VLOOKUP($A722,'Spring 2023 PVI'!$B$3:$AF$219,26,FALSE)),0,(VLOOKUP($A722,'Spring 2023 PVI'!$B$3:$AF$219,26,FALSE)))</f>
        <v>0</v>
      </c>
      <c r="V722" s="231">
        <f>IF(ISNA(VLOOKUP($A722,'Spring 2023 PVI'!$B$3:$AF$219,26,FALSE)),0,(VLOOKUP($A722,'Spring 2023 PVI'!$B$3:$AF$219,26,FALSE)))</f>
        <v>0</v>
      </c>
      <c r="W722" s="231">
        <f>IF(ISNA(VLOOKUP($A722,'Spring 2023 PVI'!$B$3:$AF$219,26,FALSE)),0,(VLOOKUP($A722,'Spring 2023 PVI'!$B$3:$AF$219,26,FALSE)))</f>
        <v>0</v>
      </c>
      <c r="X722" s="231">
        <f>IF(ISNA(VLOOKUP($A722,'Spring 2023 PVI'!$B$3:$AF$219,27,FALSE)),0,(VLOOKUP($A722,'Spring 2023 PVI'!$B$3:$AF$219,27,FALSE)))</f>
        <v>0</v>
      </c>
      <c r="Y722" s="231">
        <f>IF(ISNA(VLOOKUP($A722,'Spring 2023 PVI'!$B$3:$AF$219,27,FALSE)),0,(VLOOKUP($A722,'Spring 2023 PVI'!$B$3:$AF$219,27,FALSE)))</f>
        <v>0</v>
      </c>
      <c r="Z722" s="231">
        <f>IF(ISNA(VLOOKUP($A722,'Spring 2023 PVI'!$B$3:$AF$219,27,FALSE)),0,(VLOOKUP($A722,'Spring 2023 PVI'!$B$3:$AF$219,27,FALSE)))</f>
        <v>0</v>
      </c>
      <c r="AA722" s="231">
        <f>IF(ISNA(VLOOKUP($A722,'Spring 2023 PVI'!$B$3:$AF$219,28,FALSE)),0,(VLOOKUP($A722,'Spring 2023 PVI'!$B$3:$AF$219,28,FALSE)))</f>
        <v>0</v>
      </c>
      <c r="AB722" s="231">
        <f>IF(ISNA(VLOOKUP($A722,'Spring 2023 PVI'!$B$3:$AF$219,28,FALSE)),0,(VLOOKUP($A722,'Spring 2023 PVI'!$B$3:$AF$219,28,FALSE)))</f>
        <v>0</v>
      </c>
      <c r="AC722" s="231">
        <f>IF(ISNA(VLOOKUP($A722,'Spring 2023 PVI'!$B$3:$AF$219,28,FALSE)),0,(VLOOKUP($A722,'Spring 2023 PVI'!$B$3:$AF$219,28,FALSE)))</f>
        <v>0</v>
      </c>
      <c r="AD722" s="384">
        <f t="shared" si="266"/>
        <v>0</v>
      </c>
      <c r="AE722" s="403">
        <v>0</v>
      </c>
      <c r="AF722" s="403">
        <v>0</v>
      </c>
      <c r="AG722" s="403">
        <v>0</v>
      </c>
      <c r="AH722" s="384">
        <f t="shared" si="277"/>
        <v>0</v>
      </c>
      <c r="AI722" s="384">
        <f t="shared" si="278"/>
        <v>0</v>
      </c>
      <c r="AJ722" s="384">
        <f t="shared" si="279"/>
        <v>0</v>
      </c>
      <c r="AK722" s="384">
        <f t="shared" si="267"/>
        <v>0</v>
      </c>
      <c r="AL722" s="403">
        <f>IF(ISNA(VLOOKUP($A722,'Spring 2023 PVI'!$B736:$AD736,29,FALSE)),0,(VLOOKUP($A722,'Spring 2023 PVI'!$B736:$AD736,29,FALSE)))</f>
        <v>0</v>
      </c>
      <c r="AM722" s="403">
        <f>IF(ISNA(VLOOKUP($A722,'Spring 2023 PVI'!$B736:$AZ736,30,FALSE)),0,(VLOOKUP($A722,'Spring 2023 PVI'!$B736:$AZ736,30,FALSE)))</f>
        <v>0</v>
      </c>
      <c r="AN722" s="402">
        <f t="shared" si="268"/>
        <v>0</v>
      </c>
      <c r="AO722" s="404">
        <f t="shared" si="269"/>
        <v>0</v>
      </c>
      <c r="AP722" s="384">
        <f t="shared" si="270"/>
        <v>0</v>
      </c>
      <c r="AQ722" s="403"/>
      <c r="AR722" s="403" t="e">
        <f>VLOOKUP($A722,'Data EYFSS Indica'!$C:$AQ,27,0)</f>
        <v>#N/A</v>
      </c>
      <c r="AS722" s="403" t="e">
        <f>VLOOKUP($A722,'Data EYFSS Indica'!$C:$AQ,28,0)</f>
        <v>#N/A</v>
      </c>
      <c r="AT722" s="409" t="e">
        <f t="shared" si="271"/>
        <v>#N/A</v>
      </c>
      <c r="AU722" s="409" t="e">
        <f>(VLOOKUP($A722,'Data EYFSS Indica'!$C:$AQ,24,0))/3.2*AU$3</f>
        <v>#N/A</v>
      </c>
      <c r="AV722" s="413" t="e">
        <f t="shared" si="272"/>
        <v>#N/A</v>
      </c>
      <c r="AW722" s="410" t="e">
        <f t="shared" si="273"/>
        <v>#N/A</v>
      </c>
      <c r="AX722" s="410" t="e">
        <f t="shared" si="274"/>
        <v>#N/A</v>
      </c>
      <c r="AY722" s="410" t="e">
        <f t="shared" si="275"/>
        <v>#N/A</v>
      </c>
      <c r="AZ722" s="642">
        <f>(SUMIF('Spring 2023 School'!B:B,Budget!A722,'Spring 2023 School'!AG:AG)+SUMIF('Summer 2023 School'!B:B,Budget!A722,'Summer 2023 School'!AG:AG)+SUMIF('Autumn 2023 School'!B:B,Budget!A722,'Autumn 2023 School'!AG:AG))</f>
        <v>0</v>
      </c>
      <c r="BA722" s="410">
        <f t="shared" si="276"/>
        <v>0</v>
      </c>
      <c r="BI722">
        <f t="shared" si="263"/>
        <v>0</v>
      </c>
      <c r="BJ722">
        <f t="shared" si="264"/>
        <v>0</v>
      </c>
      <c r="BK722">
        <f t="shared" si="265"/>
        <v>0</v>
      </c>
    </row>
    <row r="723" spans="1:63" x14ac:dyDescent="0.35">
      <c r="A723" s="231">
        <v>52742</v>
      </c>
      <c r="B723" t="s">
        <v>1233</v>
      </c>
      <c r="C723" s="231">
        <f>IF(ISNA(VLOOKUP($A723,'Spring 2023 PVI'!$B$3:$AF$220,6,FALSE)),0,(VLOOKUP($A723,'Spring 2023 PVI'!$B$3:$AF$220,6,FALSE)))</f>
        <v>0</v>
      </c>
      <c r="D723" s="231">
        <f>IF(ISNA(VLOOKUP($A723,'Summer 2023 PVI'!$B$2:$AF$217,6,FALSE)),0,(VLOOKUP($A723,'Summer 2023 PVI'!$B$2:$AF$217,6,FALSE)))</f>
        <v>0</v>
      </c>
      <c r="E723" s="231">
        <f>IF(ISNA(VLOOKUP($A723,'Autumn 2023 PVI'!$B$2:$AH$214,6,FALSE)),0,(VLOOKUP($A723,'Autumn 2023 PVI'!$B$2:$AH$214,6,FALSE)))</f>
        <v>0</v>
      </c>
      <c r="F723" s="231">
        <f>IF(ISNA(VLOOKUP($A723,'Spring 2023 PVI'!$B$3:$AF$219,9,FALSE)),0,(VLOOKUP($A723,'Spring 2023 PVI'!$B$3:$AF$219,8,FALSE)))</f>
        <v>0</v>
      </c>
      <c r="G723" s="231">
        <f>IF(ISNA(VLOOKUP($A723,'Summer 2023 PVI'!$B$2:$AF$216,9,FALSE)),0,(VLOOKUP($A723,'Summer 2023 PVI'!$B$2:$AF$216,8,FALSE)))</f>
        <v>0</v>
      </c>
      <c r="H723" s="231">
        <f>IF(ISNA(VLOOKUP($A723,'Autumn 2023 PVI'!$B$2:$AH$214,9,FALSE)),0,(VLOOKUP($A723,'Autumn 2023 PVI'!$B$2:$AH$214,9,FALSE)))</f>
        <v>0</v>
      </c>
      <c r="I723" s="231">
        <f>IF(ISNA(VLOOKUP($A723,'Spring 2023 PVI'!$B$3:$AF$219,13,FALSE)),0,(VLOOKUP($A723,'Spring 2023 PVI'!$B$3:$AF$219,13,FALSE)))</f>
        <v>0</v>
      </c>
      <c r="J723" s="231">
        <f>IF(ISNA(VLOOKUP($A723,'Summer 2023 PVI'!$B$2:$AF$216,13,FALSE)),0,(VLOOKUP($A723,'Summer 2023 PVI'!$B$2:$AF$216,13,FALSE)))</f>
        <v>0</v>
      </c>
      <c r="K723" s="231">
        <f>IF(ISNA(VLOOKUP($A723,'Autumn 2023 PVI'!$B$2:$AH$214,13,FALSE)),0,(VLOOKUP($A723,'Autumn 2023 PVI'!$B$2:$AH$214,13,FALSE)))</f>
        <v>0</v>
      </c>
      <c r="L723" s="231">
        <f>IF(ISNA(VLOOKUP($A723,'Spring 2023 PVI'!$B$3:$AF$219,16,FALSE)),0,(VLOOKUP($A723,'Spring 2023 PVI'!$B$3:$AF$219,16,FALSE)))</f>
        <v>0</v>
      </c>
      <c r="M723" s="231">
        <f>IF(ISNA(VLOOKUP($A723,'Summer 2023 PVI'!$B$2:$AF$216,16,FALSE)),0,(VLOOKUP($A723,'Summer 2023 PVI'!$B$2:$AF$216,16,FALSE)))</f>
        <v>0</v>
      </c>
      <c r="N723" s="231">
        <f>IF(ISNA(VLOOKUP($A723,'Autumn 2023 PVI'!$B$2:$AH$214,16,FALSE)),0,(VLOOKUP($A723,'Autumn 2023 PVI'!$B$2:$AH$214,16,FALSE)))</f>
        <v>0</v>
      </c>
      <c r="O723" s="231">
        <f>IF(ISNA(VLOOKUP($A723,'Spring 2023 PVI'!$B$3:$AF$219,3,FALSE)),0,(VLOOKUP($A723,'Spring 2023 PVI'!$B$3:$AF$219,3,FALSE)))</f>
        <v>0</v>
      </c>
      <c r="P723" s="231">
        <f>IF(ISNA(VLOOKUP($A723,'Summer 2023 PVI'!$B$3:$AF$216,3,FALSE)),0,(VLOOKUP($A723,'Summer 2023 PVI'!$B$2:$AF$216,3,FALSE)))</f>
        <v>0</v>
      </c>
      <c r="Q723" s="231">
        <f>IF(ISNA(VLOOKUP($A723,'Autumn 2023 PVI'!$B$2:$AF$214,3,FALSE)),0,(VLOOKUP($A723,'Autumn 2023 PVI'!$B$2:$AF$214,3,FALSE)))</f>
        <v>0</v>
      </c>
      <c r="R723" s="231">
        <f>IF(ISNA(VLOOKUP($A723,'Spring 2023 PVI'!$B$3:$AF$219,10,FALSE)),0,(VLOOKUP($A723,'Spring 2023 PVI'!$B$3:$AF$219,10,FALSE)))</f>
        <v>0</v>
      </c>
      <c r="S723" s="231">
        <f>IF(ISNA(VLOOKUP($A723,'Summer 2023 PVI'!$B$2:$AF$216,10,FALSE)),0,(VLOOKUP($A723,'Summer 2023 PVI'!$B$2:$AF$216,10,FALSE)))</f>
        <v>0</v>
      </c>
      <c r="T723" s="231">
        <f>IF(ISNA(VLOOKUP($A723,'Autumn 2023 PVI'!$B$2:$AH$214,10,FALSE)),0,(VLOOKUP($A723,'Autumn 2023 PVI'!$B$2:$AH$214,10,FALSE)))</f>
        <v>0</v>
      </c>
      <c r="U723" s="231">
        <f>IF(ISNA(VLOOKUP($A723,'Spring 2023 PVI'!$B$3:$AF$219,26,FALSE)),0,(VLOOKUP($A723,'Spring 2023 PVI'!$B$3:$AF$219,26,FALSE)))</f>
        <v>0</v>
      </c>
      <c r="V723" s="231">
        <f>IF(ISNA(VLOOKUP($A723,'Spring 2023 PVI'!$B$3:$AF$219,26,FALSE)),0,(VLOOKUP($A723,'Spring 2023 PVI'!$B$3:$AF$219,26,FALSE)))</f>
        <v>0</v>
      </c>
      <c r="W723" s="231">
        <f>IF(ISNA(VLOOKUP($A723,'Spring 2023 PVI'!$B$3:$AF$219,26,FALSE)),0,(VLOOKUP($A723,'Spring 2023 PVI'!$B$3:$AF$219,26,FALSE)))</f>
        <v>0</v>
      </c>
      <c r="X723" s="231">
        <f>IF(ISNA(VLOOKUP($A723,'Spring 2023 PVI'!$B$3:$AF$219,27,FALSE)),0,(VLOOKUP($A723,'Spring 2023 PVI'!$B$3:$AF$219,27,FALSE)))</f>
        <v>0</v>
      </c>
      <c r="Y723" s="231">
        <f>IF(ISNA(VLOOKUP($A723,'Spring 2023 PVI'!$B$3:$AF$219,27,FALSE)),0,(VLOOKUP($A723,'Spring 2023 PVI'!$B$3:$AF$219,27,FALSE)))</f>
        <v>0</v>
      </c>
      <c r="Z723" s="231">
        <f>IF(ISNA(VLOOKUP($A723,'Spring 2023 PVI'!$B$3:$AF$219,27,FALSE)),0,(VLOOKUP($A723,'Spring 2023 PVI'!$B$3:$AF$219,27,FALSE)))</f>
        <v>0</v>
      </c>
      <c r="AA723" s="231">
        <f>IF(ISNA(VLOOKUP($A723,'Spring 2023 PVI'!$B$3:$AF$219,28,FALSE)),0,(VLOOKUP($A723,'Spring 2023 PVI'!$B$3:$AF$219,28,FALSE)))</f>
        <v>0</v>
      </c>
      <c r="AB723" s="231">
        <f>IF(ISNA(VLOOKUP($A723,'Spring 2023 PVI'!$B$3:$AF$219,28,FALSE)),0,(VLOOKUP($A723,'Spring 2023 PVI'!$B$3:$AF$219,28,FALSE)))</f>
        <v>0</v>
      </c>
      <c r="AC723" s="231">
        <f>IF(ISNA(VLOOKUP($A723,'Spring 2023 PVI'!$B$3:$AF$219,28,FALSE)),0,(VLOOKUP($A723,'Spring 2023 PVI'!$B$3:$AF$219,28,FALSE)))</f>
        <v>0</v>
      </c>
      <c r="AD723" s="384">
        <f t="shared" si="266"/>
        <v>0</v>
      </c>
      <c r="AE723" s="403">
        <v>0</v>
      </c>
      <c r="AF723" s="403">
        <v>45</v>
      </c>
      <c r="AG723" s="403">
        <v>30</v>
      </c>
      <c r="AH723" s="384">
        <f t="shared" si="277"/>
        <v>0</v>
      </c>
      <c r="AI723" s="384">
        <f t="shared" si="278"/>
        <v>495.9</v>
      </c>
      <c r="AJ723" s="384">
        <f t="shared" si="279"/>
        <v>91.2</v>
      </c>
      <c r="AK723" s="384">
        <f t="shared" si="267"/>
        <v>587.1</v>
      </c>
      <c r="AL723" s="403">
        <f>IF(ISNA(VLOOKUP($A723,'Spring 2023 PVI'!$B737:$AD737,29,FALSE)),0,(VLOOKUP($A723,'Spring 2023 PVI'!$B737:$AD737,29,FALSE)))</f>
        <v>0</v>
      </c>
      <c r="AM723" s="403">
        <f>IF(ISNA(VLOOKUP($A723,'Spring 2023 PVI'!$B737:$AZ737,30,FALSE)),0,(VLOOKUP($A723,'Spring 2023 PVI'!$B737:$AZ737,30,FALSE)))</f>
        <v>0</v>
      </c>
      <c r="AN723" s="402">
        <f t="shared" si="268"/>
        <v>0</v>
      </c>
      <c r="AO723" s="404">
        <f t="shared" si="269"/>
        <v>0</v>
      </c>
      <c r="AP723" s="384">
        <f t="shared" si="270"/>
        <v>587.1</v>
      </c>
      <c r="AQ723" s="403"/>
      <c r="AR723" s="403" t="e">
        <f>VLOOKUP($A723,'Data EYFSS Indica'!$C:$AQ,27,0)</f>
        <v>#N/A</v>
      </c>
      <c r="AS723" s="403" t="e">
        <f>VLOOKUP($A723,'Data EYFSS Indica'!$C:$AQ,28,0)</f>
        <v>#N/A</v>
      </c>
      <c r="AT723" s="409" t="e">
        <f t="shared" si="271"/>
        <v>#N/A</v>
      </c>
      <c r="AU723" s="409" t="e">
        <f>(VLOOKUP($A723,'Data EYFSS Indica'!$C:$AQ,24,0))/3.2*AU$3</f>
        <v>#N/A</v>
      </c>
      <c r="AV723" s="413" t="e">
        <f t="shared" si="272"/>
        <v>#N/A</v>
      </c>
      <c r="AW723" s="410" t="e">
        <f t="shared" si="273"/>
        <v>#N/A</v>
      </c>
      <c r="AX723" s="410" t="e">
        <f t="shared" si="274"/>
        <v>#N/A</v>
      </c>
      <c r="AY723" s="410" t="e">
        <f t="shared" si="275"/>
        <v>#N/A</v>
      </c>
      <c r="AZ723" s="642">
        <f>(SUMIF('Spring 2023 School'!B:B,Budget!A723,'Spring 2023 School'!AG:AG)+SUMIF('Summer 2023 School'!B:B,Budget!A723,'Summer 2023 School'!AG:AG)+SUMIF('Autumn 2023 School'!B:B,Budget!A723,'Autumn 2023 School'!AG:AG))</f>
        <v>0</v>
      </c>
      <c r="BA723" s="410">
        <f t="shared" si="276"/>
        <v>0</v>
      </c>
      <c r="BI723">
        <f t="shared" si="263"/>
        <v>0</v>
      </c>
      <c r="BJ723">
        <f t="shared" si="264"/>
        <v>675</v>
      </c>
      <c r="BK723">
        <f t="shared" si="265"/>
        <v>450</v>
      </c>
    </row>
    <row r="724" spans="1:63" x14ac:dyDescent="0.35">
      <c r="A724" s="231">
        <v>52745</v>
      </c>
      <c r="B724" t="s">
        <v>830</v>
      </c>
      <c r="C724" s="231">
        <f>IF(ISNA(VLOOKUP($A724,'Spring 2023 PVI'!$B$3:$AF$220,6,FALSE)),0,(VLOOKUP($A724,'Spring 2023 PVI'!$B$3:$AF$220,6,FALSE)))</f>
        <v>0</v>
      </c>
      <c r="D724" s="231">
        <f>IF(ISNA(VLOOKUP($A724,'Summer 2023 PVI'!$B$2:$AF$217,6,FALSE)),0,(VLOOKUP($A724,'Summer 2023 PVI'!$B$2:$AF$217,6,FALSE)))</f>
        <v>0</v>
      </c>
      <c r="E724" s="231">
        <f>IF(ISNA(VLOOKUP($A724,'Autumn 2023 PVI'!$B$2:$AH$214,6,FALSE)),0,(VLOOKUP($A724,'Autumn 2023 PVI'!$B$2:$AH$214,6,FALSE)))</f>
        <v>0</v>
      </c>
      <c r="F724" s="231">
        <f>IF(ISNA(VLOOKUP($A724,'Spring 2023 PVI'!$B$3:$AF$219,9,FALSE)),0,(VLOOKUP($A724,'Spring 2023 PVI'!$B$3:$AF$219,8,FALSE)))</f>
        <v>0</v>
      </c>
      <c r="G724" s="231">
        <f>IF(ISNA(VLOOKUP($A724,'Summer 2023 PVI'!$B$2:$AF$216,9,FALSE)),0,(VLOOKUP($A724,'Summer 2023 PVI'!$B$2:$AF$216,8,FALSE)))</f>
        <v>0</v>
      </c>
      <c r="H724" s="231">
        <f>IF(ISNA(VLOOKUP($A724,'Autumn 2023 PVI'!$B$2:$AH$214,9,FALSE)),0,(VLOOKUP($A724,'Autumn 2023 PVI'!$B$2:$AH$214,9,FALSE)))</f>
        <v>0</v>
      </c>
      <c r="I724" s="231">
        <f>IF(ISNA(VLOOKUP($A724,'Spring 2023 PVI'!$B$3:$AF$219,13,FALSE)),0,(VLOOKUP($A724,'Spring 2023 PVI'!$B$3:$AF$219,13,FALSE)))</f>
        <v>0</v>
      </c>
      <c r="J724" s="231">
        <f>IF(ISNA(VLOOKUP($A724,'Summer 2023 PVI'!$B$2:$AF$216,13,FALSE)),0,(VLOOKUP($A724,'Summer 2023 PVI'!$B$2:$AF$216,13,FALSE)))</f>
        <v>0</v>
      </c>
      <c r="K724" s="231">
        <f>IF(ISNA(VLOOKUP($A724,'Autumn 2023 PVI'!$B$2:$AH$214,13,FALSE)),0,(VLOOKUP($A724,'Autumn 2023 PVI'!$B$2:$AH$214,13,FALSE)))</f>
        <v>0</v>
      </c>
      <c r="L724" s="231">
        <f>IF(ISNA(VLOOKUP($A724,'Spring 2023 PVI'!$B$3:$AF$219,16,FALSE)),0,(VLOOKUP($A724,'Spring 2023 PVI'!$B$3:$AF$219,16,FALSE)))</f>
        <v>0</v>
      </c>
      <c r="M724" s="231">
        <f>IF(ISNA(VLOOKUP($A724,'Summer 2023 PVI'!$B$2:$AF$216,16,FALSE)),0,(VLOOKUP($A724,'Summer 2023 PVI'!$B$2:$AF$216,16,FALSE)))</f>
        <v>0</v>
      </c>
      <c r="N724" s="231">
        <f>IF(ISNA(VLOOKUP($A724,'Autumn 2023 PVI'!$B$2:$AH$214,16,FALSE)),0,(VLOOKUP($A724,'Autumn 2023 PVI'!$B$2:$AH$214,16,FALSE)))</f>
        <v>0</v>
      </c>
      <c r="O724" s="231">
        <f>IF(ISNA(VLOOKUP($A724,'Spring 2023 PVI'!$B$3:$AF$219,3,FALSE)),0,(VLOOKUP($A724,'Spring 2023 PVI'!$B$3:$AF$219,3,FALSE)))</f>
        <v>0</v>
      </c>
      <c r="P724" s="231">
        <f>IF(ISNA(VLOOKUP($A724,'Summer 2023 PVI'!$B$3:$AF$216,3,FALSE)),0,(VLOOKUP($A724,'Summer 2023 PVI'!$B$2:$AF$216,3,FALSE)))</f>
        <v>0</v>
      </c>
      <c r="Q724" s="231">
        <f>IF(ISNA(VLOOKUP($A724,'Autumn 2023 PVI'!$B$2:$AF$214,3,FALSE)),0,(VLOOKUP($A724,'Autumn 2023 PVI'!$B$2:$AF$214,3,FALSE)))</f>
        <v>0</v>
      </c>
      <c r="R724" s="231">
        <f>IF(ISNA(VLOOKUP($A724,'Spring 2023 PVI'!$B$3:$AF$219,10,FALSE)),0,(VLOOKUP($A724,'Spring 2023 PVI'!$B$3:$AF$219,10,FALSE)))</f>
        <v>0</v>
      </c>
      <c r="S724" s="231">
        <f>IF(ISNA(VLOOKUP($A724,'Summer 2023 PVI'!$B$2:$AF$216,10,FALSE)),0,(VLOOKUP($A724,'Summer 2023 PVI'!$B$2:$AF$216,10,FALSE)))</f>
        <v>0</v>
      </c>
      <c r="T724" s="231">
        <f>IF(ISNA(VLOOKUP($A724,'Autumn 2023 PVI'!$B$2:$AH$214,10,FALSE)),0,(VLOOKUP($A724,'Autumn 2023 PVI'!$B$2:$AH$214,10,FALSE)))</f>
        <v>0</v>
      </c>
      <c r="U724" s="231">
        <f>IF(ISNA(VLOOKUP($A724,'Spring 2023 PVI'!$B$3:$AF$219,26,FALSE)),0,(VLOOKUP($A724,'Spring 2023 PVI'!$B$3:$AF$219,26,FALSE)))</f>
        <v>0</v>
      </c>
      <c r="V724" s="231">
        <f>IF(ISNA(VLOOKUP($A724,'Spring 2023 PVI'!$B$3:$AF$219,26,FALSE)),0,(VLOOKUP($A724,'Spring 2023 PVI'!$B$3:$AF$219,26,FALSE)))</f>
        <v>0</v>
      </c>
      <c r="W724" s="231">
        <f>IF(ISNA(VLOOKUP($A724,'Spring 2023 PVI'!$B$3:$AF$219,26,FALSE)),0,(VLOOKUP($A724,'Spring 2023 PVI'!$B$3:$AF$219,26,FALSE)))</f>
        <v>0</v>
      </c>
      <c r="X724" s="231">
        <f>IF(ISNA(VLOOKUP($A724,'Spring 2023 PVI'!$B$3:$AF$219,27,FALSE)),0,(VLOOKUP($A724,'Spring 2023 PVI'!$B$3:$AF$219,27,FALSE)))</f>
        <v>0</v>
      </c>
      <c r="Y724" s="231">
        <f>IF(ISNA(VLOOKUP($A724,'Spring 2023 PVI'!$B$3:$AF$219,27,FALSE)),0,(VLOOKUP($A724,'Spring 2023 PVI'!$B$3:$AF$219,27,FALSE)))</f>
        <v>0</v>
      </c>
      <c r="Z724" s="231">
        <f>IF(ISNA(VLOOKUP($A724,'Spring 2023 PVI'!$B$3:$AF$219,27,FALSE)),0,(VLOOKUP($A724,'Spring 2023 PVI'!$B$3:$AF$219,27,FALSE)))</f>
        <v>0</v>
      </c>
      <c r="AA724" s="231">
        <f>IF(ISNA(VLOOKUP($A724,'Spring 2023 PVI'!$B$3:$AF$219,28,FALSE)),0,(VLOOKUP($A724,'Spring 2023 PVI'!$B$3:$AF$219,28,FALSE)))</f>
        <v>0</v>
      </c>
      <c r="AB724" s="231">
        <f>IF(ISNA(VLOOKUP($A724,'Spring 2023 PVI'!$B$3:$AF$219,28,FALSE)),0,(VLOOKUP($A724,'Spring 2023 PVI'!$B$3:$AF$219,28,FALSE)))</f>
        <v>0</v>
      </c>
      <c r="AC724" s="231">
        <f>IF(ISNA(VLOOKUP($A724,'Spring 2023 PVI'!$B$3:$AF$219,28,FALSE)),0,(VLOOKUP($A724,'Spring 2023 PVI'!$B$3:$AF$219,28,FALSE)))</f>
        <v>0</v>
      </c>
      <c r="AD724" s="384">
        <f t="shared" si="266"/>
        <v>0</v>
      </c>
      <c r="AE724" s="403">
        <v>30</v>
      </c>
      <c r="AF724" s="403">
        <v>90</v>
      </c>
      <c r="AG724" s="403">
        <v>390</v>
      </c>
      <c r="AH724" s="384">
        <f t="shared" si="277"/>
        <v>695.4</v>
      </c>
      <c r="AI724" s="384">
        <f t="shared" si="278"/>
        <v>991.8</v>
      </c>
      <c r="AJ724" s="384">
        <f t="shared" si="279"/>
        <v>1185.5999999999999</v>
      </c>
      <c r="AK724" s="384">
        <f t="shared" si="267"/>
        <v>2872.7999999999997</v>
      </c>
      <c r="AL724" s="403">
        <f>IF(ISNA(VLOOKUP($A724,'Spring 2023 PVI'!$B738:$AD738,29,FALSE)),0,(VLOOKUP($A724,'Spring 2023 PVI'!$B738:$AD738,29,FALSE)))</f>
        <v>0</v>
      </c>
      <c r="AM724" s="403">
        <f>IF(ISNA(VLOOKUP($A724,'Spring 2023 PVI'!$B738:$AZ738,30,FALSE)),0,(VLOOKUP($A724,'Spring 2023 PVI'!$B738:$AZ738,30,FALSE)))</f>
        <v>0</v>
      </c>
      <c r="AN724" s="402">
        <f t="shared" si="268"/>
        <v>0</v>
      </c>
      <c r="AO724" s="404">
        <f t="shared" si="269"/>
        <v>0</v>
      </c>
      <c r="AP724" s="384">
        <f t="shared" si="270"/>
        <v>2872.7999999999997</v>
      </c>
      <c r="AQ724" s="403"/>
      <c r="AR724" s="403" t="e">
        <f>VLOOKUP($A724,'Data EYFSS Indica'!$C:$AQ,27,0)</f>
        <v>#N/A</v>
      </c>
      <c r="AS724" s="403" t="e">
        <f>VLOOKUP($A724,'Data EYFSS Indica'!$C:$AQ,28,0)</f>
        <v>#N/A</v>
      </c>
      <c r="AT724" s="409" t="e">
        <f t="shared" si="271"/>
        <v>#N/A</v>
      </c>
      <c r="AU724" s="409" t="e">
        <f>(VLOOKUP($A724,'Data EYFSS Indica'!$C:$AQ,24,0))/3.2*AU$3</f>
        <v>#N/A</v>
      </c>
      <c r="AV724" s="413" t="e">
        <f t="shared" si="272"/>
        <v>#N/A</v>
      </c>
      <c r="AW724" s="410" t="e">
        <f t="shared" si="273"/>
        <v>#N/A</v>
      </c>
      <c r="AX724" s="410" t="e">
        <f t="shared" si="274"/>
        <v>#N/A</v>
      </c>
      <c r="AY724" s="410" t="e">
        <f t="shared" si="275"/>
        <v>#N/A</v>
      </c>
      <c r="AZ724" s="642">
        <f>(SUMIF('Spring 2023 School'!B:B,Budget!A724,'Spring 2023 School'!AG:AG)+SUMIF('Summer 2023 School'!B:B,Budget!A724,'Summer 2023 School'!AG:AG)+SUMIF('Autumn 2023 School'!B:B,Budget!A724,'Autumn 2023 School'!AG:AG))</f>
        <v>2</v>
      </c>
      <c r="BA724" s="410">
        <f t="shared" si="276"/>
        <v>1820</v>
      </c>
      <c r="BI724">
        <f t="shared" ref="BI724:BI753" si="280">AE724*15</f>
        <v>450</v>
      </c>
      <c r="BJ724">
        <f t="shared" ref="BJ724:BJ753" si="281">AF724*15</f>
        <v>1350</v>
      </c>
      <c r="BK724">
        <f t="shared" ref="BK724:BK753" si="282">AG724*15</f>
        <v>5850</v>
      </c>
    </row>
    <row r="725" spans="1:63" x14ac:dyDescent="0.35">
      <c r="A725" s="231">
        <v>52747</v>
      </c>
      <c r="B725" t="s">
        <v>543</v>
      </c>
      <c r="C725" s="231">
        <f>IF(ISNA(VLOOKUP($A725,'Spring 2023 PVI'!$B$3:$AF$220,6,FALSE)),0,(VLOOKUP($A725,'Spring 2023 PVI'!$B$3:$AF$220,6,FALSE)))</f>
        <v>0</v>
      </c>
      <c r="D725" s="231">
        <f>IF(ISNA(VLOOKUP($A725,'Summer 2023 PVI'!$B$2:$AF$217,6,FALSE)),0,(VLOOKUP($A725,'Summer 2023 PVI'!$B$2:$AF$217,6,FALSE)))</f>
        <v>0</v>
      </c>
      <c r="E725" s="231">
        <f>IF(ISNA(VLOOKUP($A725,'Autumn 2023 PVI'!$B$2:$AH$214,6,FALSE)),0,(VLOOKUP($A725,'Autumn 2023 PVI'!$B$2:$AH$214,6,FALSE)))</f>
        <v>0</v>
      </c>
      <c r="F725" s="231">
        <f>IF(ISNA(VLOOKUP($A725,'Spring 2023 PVI'!$B$3:$AF$219,9,FALSE)),0,(VLOOKUP($A725,'Spring 2023 PVI'!$B$3:$AF$219,8,FALSE)))</f>
        <v>0</v>
      </c>
      <c r="G725" s="231">
        <f>IF(ISNA(VLOOKUP($A725,'Summer 2023 PVI'!$B$2:$AF$216,9,FALSE)),0,(VLOOKUP($A725,'Summer 2023 PVI'!$B$2:$AF$216,8,FALSE)))</f>
        <v>0</v>
      </c>
      <c r="H725" s="231">
        <f>IF(ISNA(VLOOKUP($A725,'Autumn 2023 PVI'!$B$2:$AH$214,9,FALSE)),0,(VLOOKUP($A725,'Autumn 2023 PVI'!$B$2:$AH$214,9,FALSE)))</f>
        <v>0</v>
      </c>
      <c r="I725" s="231">
        <f>IF(ISNA(VLOOKUP($A725,'Spring 2023 PVI'!$B$3:$AF$219,13,FALSE)),0,(VLOOKUP($A725,'Spring 2023 PVI'!$B$3:$AF$219,13,FALSE)))</f>
        <v>0</v>
      </c>
      <c r="J725" s="231">
        <f>IF(ISNA(VLOOKUP($A725,'Summer 2023 PVI'!$B$2:$AF$216,13,FALSE)),0,(VLOOKUP($A725,'Summer 2023 PVI'!$B$2:$AF$216,13,FALSE)))</f>
        <v>0</v>
      </c>
      <c r="K725" s="231">
        <f>IF(ISNA(VLOOKUP($A725,'Autumn 2023 PVI'!$B$2:$AH$214,13,FALSE)),0,(VLOOKUP($A725,'Autumn 2023 PVI'!$B$2:$AH$214,13,FALSE)))</f>
        <v>0</v>
      </c>
      <c r="L725" s="231">
        <f>IF(ISNA(VLOOKUP($A725,'Spring 2023 PVI'!$B$3:$AF$219,16,FALSE)),0,(VLOOKUP($A725,'Spring 2023 PVI'!$B$3:$AF$219,16,FALSE)))</f>
        <v>0</v>
      </c>
      <c r="M725" s="231">
        <f>IF(ISNA(VLOOKUP($A725,'Summer 2023 PVI'!$B$2:$AF$216,16,FALSE)),0,(VLOOKUP($A725,'Summer 2023 PVI'!$B$2:$AF$216,16,FALSE)))</f>
        <v>0</v>
      </c>
      <c r="N725" s="231">
        <f>IF(ISNA(VLOOKUP($A725,'Autumn 2023 PVI'!$B$2:$AH$214,16,FALSE)),0,(VLOOKUP($A725,'Autumn 2023 PVI'!$B$2:$AH$214,16,FALSE)))</f>
        <v>0</v>
      </c>
      <c r="O725" s="231">
        <f>IF(ISNA(VLOOKUP($A725,'Spring 2023 PVI'!$B$3:$AF$219,3,FALSE)),0,(VLOOKUP($A725,'Spring 2023 PVI'!$B$3:$AF$219,3,FALSE)))</f>
        <v>0</v>
      </c>
      <c r="P725" s="231">
        <f>IF(ISNA(VLOOKUP($A725,'Summer 2023 PVI'!$B$3:$AF$216,3,FALSE)),0,(VLOOKUP($A725,'Summer 2023 PVI'!$B$2:$AF$216,3,FALSE)))</f>
        <v>0</v>
      </c>
      <c r="Q725" s="231">
        <f>IF(ISNA(VLOOKUP($A725,'Autumn 2023 PVI'!$B$2:$AF$214,3,FALSE)),0,(VLOOKUP($A725,'Autumn 2023 PVI'!$B$2:$AF$214,3,FALSE)))</f>
        <v>0</v>
      </c>
      <c r="R725" s="231">
        <f>IF(ISNA(VLOOKUP($A725,'Spring 2023 PVI'!$B$3:$AF$219,10,FALSE)),0,(VLOOKUP($A725,'Spring 2023 PVI'!$B$3:$AF$219,10,FALSE)))</f>
        <v>0</v>
      </c>
      <c r="S725" s="231">
        <f>IF(ISNA(VLOOKUP($A725,'Summer 2023 PVI'!$B$2:$AF$216,10,FALSE)),0,(VLOOKUP($A725,'Summer 2023 PVI'!$B$2:$AF$216,10,FALSE)))</f>
        <v>0</v>
      </c>
      <c r="T725" s="231">
        <f>IF(ISNA(VLOOKUP($A725,'Autumn 2023 PVI'!$B$2:$AH$214,10,FALSE)),0,(VLOOKUP($A725,'Autumn 2023 PVI'!$B$2:$AH$214,10,FALSE)))</f>
        <v>0</v>
      </c>
      <c r="U725" s="231">
        <f>IF(ISNA(VLOOKUP($A725,'Spring 2023 PVI'!$B$3:$AF$219,26,FALSE)),0,(VLOOKUP($A725,'Spring 2023 PVI'!$B$3:$AF$219,26,FALSE)))</f>
        <v>0</v>
      </c>
      <c r="V725" s="231">
        <f>IF(ISNA(VLOOKUP($A725,'Spring 2023 PVI'!$B$3:$AF$219,26,FALSE)),0,(VLOOKUP($A725,'Spring 2023 PVI'!$B$3:$AF$219,26,FALSE)))</f>
        <v>0</v>
      </c>
      <c r="W725" s="231">
        <f>IF(ISNA(VLOOKUP($A725,'Spring 2023 PVI'!$B$3:$AF$219,26,FALSE)),0,(VLOOKUP($A725,'Spring 2023 PVI'!$B$3:$AF$219,26,FALSE)))</f>
        <v>0</v>
      </c>
      <c r="X725" s="231">
        <f>IF(ISNA(VLOOKUP($A725,'Spring 2023 PVI'!$B$3:$AF$219,27,FALSE)),0,(VLOOKUP($A725,'Spring 2023 PVI'!$B$3:$AF$219,27,FALSE)))</f>
        <v>0</v>
      </c>
      <c r="Y725" s="231">
        <f>IF(ISNA(VLOOKUP($A725,'Spring 2023 PVI'!$B$3:$AF$219,27,FALSE)),0,(VLOOKUP($A725,'Spring 2023 PVI'!$B$3:$AF$219,27,FALSE)))</f>
        <v>0</v>
      </c>
      <c r="Z725" s="231">
        <f>IF(ISNA(VLOOKUP($A725,'Spring 2023 PVI'!$B$3:$AF$219,27,FALSE)),0,(VLOOKUP($A725,'Spring 2023 PVI'!$B$3:$AF$219,27,FALSE)))</f>
        <v>0</v>
      </c>
      <c r="AA725" s="231">
        <f>IF(ISNA(VLOOKUP($A725,'Spring 2023 PVI'!$B$3:$AF$219,28,FALSE)),0,(VLOOKUP($A725,'Spring 2023 PVI'!$B$3:$AF$219,28,FALSE)))</f>
        <v>0</v>
      </c>
      <c r="AB725" s="231">
        <f>IF(ISNA(VLOOKUP($A725,'Spring 2023 PVI'!$B$3:$AF$219,28,FALSE)),0,(VLOOKUP($A725,'Spring 2023 PVI'!$B$3:$AF$219,28,FALSE)))</f>
        <v>0</v>
      </c>
      <c r="AC725" s="231">
        <f>IF(ISNA(VLOOKUP($A725,'Spring 2023 PVI'!$B$3:$AF$219,28,FALSE)),0,(VLOOKUP($A725,'Spring 2023 PVI'!$B$3:$AF$219,28,FALSE)))</f>
        <v>0</v>
      </c>
      <c r="AD725" s="384">
        <f t="shared" si="266"/>
        <v>0</v>
      </c>
      <c r="AE725" s="403">
        <v>75</v>
      </c>
      <c r="AF725" s="403">
        <v>105</v>
      </c>
      <c r="AG725" s="403">
        <v>105</v>
      </c>
      <c r="AH725" s="384">
        <f t="shared" si="277"/>
        <v>1738.5</v>
      </c>
      <c r="AI725" s="384">
        <f t="shared" si="278"/>
        <v>1157.0999999999999</v>
      </c>
      <c r="AJ725" s="384">
        <f t="shared" si="279"/>
        <v>319.2</v>
      </c>
      <c r="AK725" s="384">
        <f t="shared" si="267"/>
        <v>3214.7999999999997</v>
      </c>
      <c r="AL725" s="403">
        <f>IF(ISNA(VLOOKUP($A725,'Spring 2023 PVI'!$B739:$AD739,29,FALSE)),0,(VLOOKUP($A725,'Spring 2023 PVI'!$B739:$AD739,29,FALSE)))</f>
        <v>0</v>
      </c>
      <c r="AM725" s="403">
        <f>IF(ISNA(VLOOKUP($A725,'Spring 2023 PVI'!$B739:$AZ739,30,FALSE)),0,(VLOOKUP($A725,'Spring 2023 PVI'!$B739:$AZ739,30,FALSE)))</f>
        <v>0</v>
      </c>
      <c r="AN725" s="402">
        <f t="shared" si="268"/>
        <v>0</v>
      </c>
      <c r="AO725" s="404">
        <f t="shared" si="269"/>
        <v>0</v>
      </c>
      <c r="AP725" s="384">
        <f t="shared" si="270"/>
        <v>3214.7999999999997</v>
      </c>
      <c r="AQ725" s="403"/>
      <c r="AR725" s="403" t="e">
        <f>VLOOKUP($A725,'Data EYFSS Indica'!$C:$AQ,27,0)</f>
        <v>#N/A</v>
      </c>
      <c r="AS725" s="403" t="e">
        <f>VLOOKUP($A725,'Data EYFSS Indica'!$C:$AQ,28,0)</f>
        <v>#N/A</v>
      </c>
      <c r="AT725" s="409" t="e">
        <f t="shared" si="271"/>
        <v>#N/A</v>
      </c>
      <c r="AU725" s="409" t="e">
        <f>(VLOOKUP($A725,'Data EYFSS Indica'!$C:$AQ,24,0))/3.2*AU$3</f>
        <v>#N/A</v>
      </c>
      <c r="AV725" s="413" t="e">
        <f t="shared" si="272"/>
        <v>#N/A</v>
      </c>
      <c r="AW725" s="410" t="e">
        <f t="shared" si="273"/>
        <v>#N/A</v>
      </c>
      <c r="AX725" s="410" t="e">
        <f t="shared" si="274"/>
        <v>#N/A</v>
      </c>
      <c r="AY725" s="410" t="e">
        <f t="shared" si="275"/>
        <v>#N/A</v>
      </c>
      <c r="AZ725" s="642">
        <f>(SUMIF('Spring 2023 School'!B:B,Budget!A725,'Spring 2023 School'!AG:AG)+SUMIF('Summer 2023 School'!B:B,Budget!A725,'Summer 2023 School'!AG:AG)+SUMIF('Autumn 2023 School'!B:B,Budget!A725,'Autumn 2023 School'!AG:AG))</f>
        <v>0</v>
      </c>
      <c r="BA725" s="410">
        <f t="shared" si="276"/>
        <v>0</v>
      </c>
      <c r="BI725">
        <f t="shared" si="280"/>
        <v>1125</v>
      </c>
      <c r="BJ725">
        <f t="shared" si="281"/>
        <v>1575</v>
      </c>
      <c r="BK725">
        <f t="shared" si="282"/>
        <v>1575</v>
      </c>
    </row>
    <row r="726" spans="1:63" x14ac:dyDescent="0.35">
      <c r="A726" s="231">
        <v>52751</v>
      </c>
      <c r="B726" t="s">
        <v>1234</v>
      </c>
      <c r="C726" s="231">
        <f>IF(ISNA(VLOOKUP($A726,'Spring 2023 PVI'!$B$3:$AF$220,6,FALSE)),0,(VLOOKUP($A726,'Spring 2023 PVI'!$B$3:$AF$220,6,FALSE)))</f>
        <v>0</v>
      </c>
      <c r="D726" s="231">
        <f>IF(ISNA(VLOOKUP($A726,'Summer 2023 PVI'!$B$2:$AF$217,6,FALSE)),0,(VLOOKUP($A726,'Summer 2023 PVI'!$B$2:$AF$217,6,FALSE)))</f>
        <v>0</v>
      </c>
      <c r="E726" s="231">
        <f>IF(ISNA(VLOOKUP($A726,'Autumn 2023 PVI'!$B$2:$AH$214,6,FALSE)),0,(VLOOKUP($A726,'Autumn 2023 PVI'!$B$2:$AH$214,6,FALSE)))</f>
        <v>0</v>
      </c>
      <c r="F726" s="231">
        <f>IF(ISNA(VLOOKUP($A726,'Spring 2023 PVI'!$B$3:$AF$219,9,FALSE)),0,(VLOOKUP($A726,'Spring 2023 PVI'!$B$3:$AF$219,8,FALSE)))</f>
        <v>0</v>
      </c>
      <c r="G726" s="231">
        <f>IF(ISNA(VLOOKUP($A726,'Summer 2023 PVI'!$B$2:$AF$216,9,FALSE)),0,(VLOOKUP($A726,'Summer 2023 PVI'!$B$2:$AF$216,8,FALSE)))</f>
        <v>0</v>
      </c>
      <c r="H726" s="231">
        <f>IF(ISNA(VLOOKUP($A726,'Autumn 2023 PVI'!$B$2:$AH$214,9,FALSE)),0,(VLOOKUP($A726,'Autumn 2023 PVI'!$B$2:$AH$214,9,FALSE)))</f>
        <v>0</v>
      </c>
      <c r="I726" s="231">
        <f>IF(ISNA(VLOOKUP($A726,'Spring 2023 PVI'!$B$3:$AF$219,13,FALSE)),0,(VLOOKUP($A726,'Spring 2023 PVI'!$B$3:$AF$219,13,FALSE)))</f>
        <v>0</v>
      </c>
      <c r="J726" s="231">
        <f>IF(ISNA(VLOOKUP($A726,'Summer 2023 PVI'!$B$2:$AF$216,13,FALSE)),0,(VLOOKUP($A726,'Summer 2023 PVI'!$B$2:$AF$216,13,FALSE)))</f>
        <v>0</v>
      </c>
      <c r="K726" s="231">
        <f>IF(ISNA(VLOOKUP($A726,'Autumn 2023 PVI'!$B$2:$AH$214,13,FALSE)),0,(VLOOKUP($A726,'Autumn 2023 PVI'!$B$2:$AH$214,13,FALSE)))</f>
        <v>0</v>
      </c>
      <c r="L726" s="231">
        <f>IF(ISNA(VLOOKUP($A726,'Spring 2023 PVI'!$B$3:$AF$219,16,FALSE)),0,(VLOOKUP($A726,'Spring 2023 PVI'!$B$3:$AF$219,16,FALSE)))</f>
        <v>0</v>
      </c>
      <c r="M726" s="231">
        <f>IF(ISNA(VLOOKUP($A726,'Summer 2023 PVI'!$B$2:$AF$216,16,FALSE)),0,(VLOOKUP($A726,'Summer 2023 PVI'!$B$2:$AF$216,16,FALSE)))</f>
        <v>0</v>
      </c>
      <c r="N726" s="231">
        <f>IF(ISNA(VLOOKUP($A726,'Autumn 2023 PVI'!$B$2:$AH$214,16,FALSE)),0,(VLOOKUP($A726,'Autumn 2023 PVI'!$B$2:$AH$214,16,FALSE)))</f>
        <v>0</v>
      </c>
      <c r="O726" s="231">
        <f>IF(ISNA(VLOOKUP($A726,'Spring 2023 PVI'!$B$3:$AF$219,3,FALSE)),0,(VLOOKUP($A726,'Spring 2023 PVI'!$B$3:$AF$219,3,FALSE)))</f>
        <v>0</v>
      </c>
      <c r="P726" s="231">
        <f>IF(ISNA(VLOOKUP($A726,'Summer 2023 PVI'!$B$3:$AF$216,3,FALSE)),0,(VLOOKUP($A726,'Summer 2023 PVI'!$B$2:$AF$216,3,FALSE)))</f>
        <v>0</v>
      </c>
      <c r="Q726" s="231">
        <f>IF(ISNA(VLOOKUP($A726,'Autumn 2023 PVI'!$B$2:$AF$214,3,FALSE)),0,(VLOOKUP($A726,'Autumn 2023 PVI'!$B$2:$AF$214,3,FALSE)))</f>
        <v>0</v>
      </c>
      <c r="R726" s="231">
        <f>IF(ISNA(VLOOKUP($A726,'Spring 2023 PVI'!$B$3:$AF$219,10,FALSE)),0,(VLOOKUP($A726,'Spring 2023 PVI'!$B$3:$AF$219,10,FALSE)))</f>
        <v>0</v>
      </c>
      <c r="S726" s="231">
        <f>IF(ISNA(VLOOKUP($A726,'Summer 2023 PVI'!$B$2:$AF$216,10,FALSE)),0,(VLOOKUP($A726,'Summer 2023 PVI'!$B$2:$AF$216,10,FALSE)))</f>
        <v>0</v>
      </c>
      <c r="T726" s="231">
        <f>IF(ISNA(VLOOKUP($A726,'Autumn 2023 PVI'!$B$2:$AH$214,10,FALSE)),0,(VLOOKUP($A726,'Autumn 2023 PVI'!$B$2:$AH$214,10,FALSE)))</f>
        <v>0</v>
      </c>
      <c r="U726" s="231">
        <f>IF(ISNA(VLOOKUP($A726,'Spring 2023 PVI'!$B$3:$AF$219,26,FALSE)),0,(VLOOKUP($A726,'Spring 2023 PVI'!$B$3:$AF$219,26,FALSE)))</f>
        <v>0</v>
      </c>
      <c r="V726" s="231">
        <f>IF(ISNA(VLOOKUP($A726,'Spring 2023 PVI'!$B$3:$AF$219,26,FALSE)),0,(VLOOKUP($A726,'Spring 2023 PVI'!$B$3:$AF$219,26,FALSE)))</f>
        <v>0</v>
      </c>
      <c r="W726" s="231">
        <f>IF(ISNA(VLOOKUP($A726,'Spring 2023 PVI'!$B$3:$AF$219,26,FALSE)),0,(VLOOKUP($A726,'Spring 2023 PVI'!$B$3:$AF$219,26,FALSE)))</f>
        <v>0</v>
      </c>
      <c r="X726" s="231">
        <f>IF(ISNA(VLOOKUP($A726,'Spring 2023 PVI'!$B$3:$AF$219,27,FALSE)),0,(VLOOKUP($A726,'Spring 2023 PVI'!$B$3:$AF$219,27,FALSE)))</f>
        <v>0</v>
      </c>
      <c r="Y726" s="231">
        <f>IF(ISNA(VLOOKUP($A726,'Spring 2023 PVI'!$B$3:$AF$219,27,FALSE)),0,(VLOOKUP($A726,'Spring 2023 PVI'!$B$3:$AF$219,27,FALSE)))</f>
        <v>0</v>
      </c>
      <c r="Z726" s="231">
        <f>IF(ISNA(VLOOKUP($A726,'Spring 2023 PVI'!$B$3:$AF$219,27,FALSE)),0,(VLOOKUP($A726,'Spring 2023 PVI'!$B$3:$AF$219,27,FALSE)))</f>
        <v>0</v>
      </c>
      <c r="AA726" s="231">
        <f>IF(ISNA(VLOOKUP($A726,'Spring 2023 PVI'!$B$3:$AF$219,28,FALSE)),0,(VLOOKUP($A726,'Spring 2023 PVI'!$B$3:$AF$219,28,FALSE)))</f>
        <v>0</v>
      </c>
      <c r="AB726" s="231">
        <f>IF(ISNA(VLOOKUP($A726,'Spring 2023 PVI'!$B$3:$AF$219,28,FALSE)),0,(VLOOKUP($A726,'Spring 2023 PVI'!$B$3:$AF$219,28,FALSE)))</f>
        <v>0</v>
      </c>
      <c r="AC726" s="231">
        <f>IF(ISNA(VLOOKUP($A726,'Spring 2023 PVI'!$B$3:$AF$219,28,FALSE)),0,(VLOOKUP($A726,'Spring 2023 PVI'!$B$3:$AF$219,28,FALSE)))</f>
        <v>0</v>
      </c>
      <c r="AD726" s="384">
        <f t="shared" ref="AD726:AD753" si="283">(I726*13*AD$3)+(J726*13*AD$3)+(K726*12*AD$3)+(L726*13*AD$3)+(M726*13*AD$3)+(N726*12*AD$3)</f>
        <v>0</v>
      </c>
      <c r="AE726" s="403">
        <v>0</v>
      </c>
      <c r="AF726" s="403">
        <v>0</v>
      </c>
      <c r="AG726" s="403">
        <v>0</v>
      </c>
      <c r="AH726" s="384">
        <f t="shared" si="277"/>
        <v>0</v>
      </c>
      <c r="AI726" s="384">
        <f t="shared" si="278"/>
        <v>0</v>
      </c>
      <c r="AJ726" s="384">
        <f t="shared" si="279"/>
        <v>0</v>
      </c>
      <c r="AK726" s="384">
        <f t="shared" ref="AK726:AK753" si="284">SUM(AH726:AJ726)</f>
        <v>0</v>
      </c>
      <c r="AL726" s="403">
        <f>IF(ISNA(VLOOKUP($A726,'Spring 2023 PVI'!$B740:$AD740,29,FALSE)),0,(VLOOKUP($A726,'Spring 2023 PVI'!$B740:$AD740,29,FALSE)))</f>
        <v>0</v>
      </c>
      <c r="AM726" s="403">
        <f>IF(ISNA(VLOOKUP($A726,'Spring 2023 PVI'!$B740:$AZ740,30,FALSE)),0,(VLOOKUP($A726,'Spring 2023 PVI'!$B740:$AZ740,30,FALSE)))</f>
        <v>0</v>
      </c>
      <c r="AN726" s="402">
        <f t="shared" ref="AN726:AN753" si="285">AL726*AN$3</f>
        <v>0</v>
      </c>
      <c r="AO726" s="404">
        <f t="shared" ref="AO726:AO753" si="286">(R726*13*AO$3)+(S726*13*AO$3)+(T726*12*AO$3)</f>
        <v>0</v>
      </c>
      <c r="AP726" s="384">
        <f t="shared" ref="AP726:AP753" si="287">AD726+AK726+AN726+AO726</f>
        <v>0</v>
      </c>
      <c r="AQ726" s="403"/>
      <c r="AR726" s="403" t="e">
        <f>VLOOKUP($A726,'Data EYFSS Indica'!$C:$AQ,27,0)</f>
        <v>#N/A</v>
      </c>
      <c r="AS726" s="403" t="e">
        <f>VLOOKUP($A726,'Data EYFSS Indica'!$C:$AQ,28,0)</f>
        <v>#N/A</v>
      </c>
      <c r="AT726" s="409" t="e">
        <f t="shared" ref="AT726:AT753" si="288">(AQ726*13*15*AT$3)+(AR726*13*15*AT$3)+(AS726*12*15*AT$3)</f>
        <v>#N/A</v>
      </c>
      <c r="AU726" s="409" t="e">
        <f>(VLOOKUP($A726,'Data EYFSS Indica'!$C:$AQ,24,0))/3.2*AU$3</f>
        <v>#N/A</v>
      </c>
      <c r="AV726" s="413" t="e">
        <f t="shared" ref="AV726:AV753" si="289">AP726+AT726+AU726</f>
        <v>#N/A</v>
      </c>
      <c r="AW726" s="410" t="e">
        <f t="shared" si="273"/>
        <v>#N/A</v>
      </c>
      <c r="AX726" s="410" t="e">
        <f t="shared" si="274"/>
        <v>#N/A</v>
      </c>
      <c r="AY726" s="410" t="e">
        <f t="shared" si="275"/>
        <v>#N/A</v>
      </c>
      <c r="BI726">
        <f t="shared" si="280"/>
        <v>0</v>
      </c>
      <c r="BJ726">
        <f t="shared" si="281"/>
        <v>0</v>
      </c>
      <c r="BK726">
        <f t="shared" si="282"/>
        <v>0</v>
      </c>
    </row>
    <row r="727" spans="1:63" x14ac:dyDescent="0.35">
      <c r="A727" s="231">
        <v>52752</v>
      </c>
      <c r="B727" t="s">
        <v>1235</v>
      </c>
      <c r="C727" s="231">
        <f>IF(ISNA(VLOOKUP($A727,'Spring 2023 PVI'!$B$3:$AF$220,6,FALSE)),0,(VLOOKUP($A727,'Spring 2023 PVI'!$B$3:$AF$220,6,FALSE)))</f>
        <v>0</v>
      </c>
      <c r="D727" s="231">
        <f>IF(ISNA(VLOOKUP($A727,'Summer 2023 PVI'!$B$2:$AF$217,6,FALSE)),0,(VLOOKUP($A727,'Summer 2023 PVI'!$B$2:$AF$217,6,FALSE)))</f>
        <v>0</v>
      </c>
      <c r="E727" s="231">
        <f>IF(ISNA(VLOOKUP($A727,'Autumn 2023 PVI'!$B$2:$AH$214,6,FALSE)),0,(VLOOKUP($A727,'Autumn 2023 PVI'!$B$2:$AH$214,6,FALSE)))</f>
        <v>0</v>
      </c>
      <c r="F727" s="231">
        <f>IF(ISNA(VLOOKUP($A727,'Spring 2023 PVI'!$B$3:$AF$219,9,FALSE)),0,(VLOOKUP($A727,'Spring 2023 PVI'!$B$3:$AF$219,8,FALSE)))</f>
        <v>0</v>
      </c>
      <c r="G727" s="231">
        <f>IF(ISNA(VLOOKUP($A727,'Summer 2023 PVI'!$B$2:$AF$216,9,FALSE)),0,(VLOOKUP($A727,'Summer 2023 PVI'!$B$2:$AF$216,8,FALSE)))</f>
        <v>0</v>
      </c>
      <c r="H727" s="231">
        <f>IF(ISNA(VLOOKUP($A727,'Autumn 2023 PVI'!$B$2:$AH$214,9,FALSE)),0,(VLOOKUP($A727,'Autumn 2023 PVI'!$B$2:$AH$214,9,FALSE)))</f>
        <v>0</v>
      </c>
      <c r="I727" s="231">
        <f>IF(ISNA(VLOOKUP($A727,'Spring 2023 PVI'!$B$3:$AF$219,13,FALSE)),0,(VLOOKUP($A727,'Spring 2023 PVI'!$B$3:$AF$219,13,FALSE)))</f>
        <v>0</v>
      </c>
      <c r="J727" s="231">
        <f>IF(ISNA(VLOOKUP($A727,'Summer 2023 PVI'!$B$2:$AF$216,13,FALSE)),0,(VLOOKUP($A727,'Summer 2023 PVI'!$B$2:$AF$216,13,FALSE)))</f>
        <v>0</v>
      </c>
      <c r="K727" s="231">
        <f>IF(ISNA(VLOOKUP($A727,'Autumn 2023 PVI'!$B$2:$AH$214,13,FALSE)),0,(VLOOKUP($A727,'Autumn 2023 PVI'!$B$2:$AH$214,13,FALSE)))</f>
        <v>0</v>
      </c>
      <c r="L727" s="231">
        <f>IF(ISNA(VLOOKUP($A727,'Spring 2023 PVI'!$B$3:$AF$219,16,FALSE)),0,(VLOOKUP($A727,'Spring 2023 PVI'!$B$3:$AF$219,16,FALSE)))</f>
        <v>0</v>
      </c>
      <c r="M727" s="231">
        <f>IF(ISNA(VLOOKUP($A727,'Summer 2023 PVI'!$B$2:$AF$216,16,FALSE)),0,(VLOOKUP($A727,'Summer 2023 PVI'!$B$2:$AF$216,16,FALSE)))</f>
        <v>0</v>
      </c>
      <c r="N727" s="231">
        <f>IF(ISNA(VLOOKUP($A727,'Autumn 2023 PVI'!$B$2:$AH$214,16,FALSE)),0,(VLOOKUP($A727,'Autumn 2023 PVI'!$B$2:$AH$214,16,FALSE)))</f>
        <v>0</v>
      </c>
      <c r="O727" s="231">
        <f>IF(ISNA(VLOOKUP($A727,'Spring 2023 PVI'!$B$3:$AF$219,3,FALSE)),0,(VLOOKUP($A727,'Spring 2023 PVI'!$B$3:$AF$219,3,FALSE)))</f>
        <v>0</v>
      </c>
      <c r="P727" s="231">
        <f>IF(ISNA(VLOOKUP($A727,'Summer 2023 PVI'!$B$3:$AF$216,3,FALSE)),0,(VLOOKUP($A727,'Summer 2023 PVI'!$B$2:$AF$216,3,FALSE)))</f>
        <v>0</v>
      </c>
      <c r="Q727" s="231">
        <f>IF(ISNA(VLOOKUP($A727,'Autumn 2023 PVI'!$B$2:$AF$214,3,FALSE)),0,(VLOOKUP($A727,'Autumn 2023 PVI'!$B$2:$AF$214,3,FALSE)))</f>
        <v>0</v>
      </c>
      <c r="R727" s="231">
        <f>IF(ISNA(VLOOKUP($A727,'Spring 2023 PVI'!$B$3:$AF$219,10,FALSE)),0,(VLOOKUP($A727,'Spring 2023 PVI'!$B$3:$AF$219,10,FALSE)))</f>
        <v>0</v>
      </c>
      <c r="S727" s="231">
        <f>IF(ISNA(VLOOKUP($A727,'Summer 2023 PVI'!$B$2:$AF$216,10,FALSE)),0,(VLOOKUP($A727,'Summer 2023 PVI'!$B$2:$AF$216,10,FALSE)))</f>
        <v>0</v>
      </c>
      <c r="T727" s="231">
        <f>IF(ISNA(VLOOKUP($A727,'Autumn 2023 PVI'!$B$2:$AH$214,10,FALSE)),0,(VLOOKUP($A727,'Autumn 2023 PVI'!$B$2:$AH$214,10,FALSE)))</f>
        <v>0</v>
      </c>
      <c r="U727" s="231">
        <f>IF(ISNA(VLOOKUP($A727,'Spring 2023 PVI'!$B$3:$AF$219,26,FALSE)),0,(VLOOKUP($A727,'Spring 2023 PVI'!$B$3:$AF$219,26,FALSE)))</f>
        <v>0</v>
      </c>
      <c r="V727" s="231">
        <f>IF(ISNA(VLOOKUP($A727,'Spring 2023 PVI'!$B$3:$AF$219,26,FALSE)),0,(VLOOKUP($A727,'Spring 2023 PVI'!$B$3:$AF$219,26,FALSE)))</f>
        <v>0</v>
      </c>
      <c r="W727" s="231">
        <f>IF(ISNA(VLOOKUP($A727,'Spring 2023 PVI'!$B$3:$AF$219,26,FALSE)),0,(VLOOKUP($A727,'Spring 2023 PVI'!$B$3:$AF$219,26,FALSE)))</f>
        <v>0</v>
      </c>
      <c r="X727" s="231">
        <f>IF(ISNA(VLOOKUP($A727,'Spring 2023 PVI'!$B$3:$AF$219,27,FALSE)),0,(VLOOKUP($A727,'Spring 2023 PVI'!$B$3:$AF$219,27,FALSE)))</f>
        <v>0</v>
      </c>
      <c r="Y727" s="231">
        <f>IF(ISNA(VLOOKUP($A727,'Spring 2023 PVI'!$B$3:$AF$219,27,FALSE)),0,(VLOOKUP($A727,'Spring 2023 PVI'!$B$3:$AF$219,27,FALSE)))</f>
        <v>0</v>
      </c>
      <c r="Z727" s="231">
        <f>IF(ISNA(VLOOKUP($A727,'Spring 2023 PVI'!$B$3:$AF$219,27,FALSE)),0,(VLOOKUP($A727,'Spring 2023 PVI'!$B$3:$AF$219,27,FALSE)))</f>
        <v>0</v>
      </c>
      <c r="AA727" s="231">
        <f>IF(ISNA(VLOOKUP($A727,'Spring 2023 PVI'!$B$3:$AF$219,28,FALSE)),0,(VLOOKUP($A727,'Spring 2023 PVI'!$B$3:$AF$219,28,FALSE)))</f>
        <v>0</v>
      </c>
      <c r="AB727" s="231">
        <f>IF(ISNA(VLOOKUP($A727,'Spring 2023 PVI'!$B$3:$AF$219,28,FALSE)),0,(VLOOKUP($A727,'Spring 2023 PVI'!$B$3:$AF$219,28,FALSE)))</f>
        <v>0</v>
      </c>
      <c r="AC727" s="231">
        <f>IF(ISNA(VLOOKUP($A727,'Spring 2023 PVI'!$B$3:$AF$219,28,FALSE)),0,(VLOOKUP($A727,'Spring 2023 PVI'!$B$3:$AF$219,28,FALSE)))</f>
        <v>0</v>
      </c>
      <c r="AD727" s="384">
        <f t="shared" si="283"/>
        <v>0</v>
      </c>
      <c r="AE727" s="403">
        <v>0</v>
      </c>
      <c r="AF727" s="403">
        <v>0</v>
      </c>
      <c r="AG727" s="403">
        <v>0</v>
      </c>
      <c r="AH727" s="384">
        <f t="shared" si="277"/>
        <v>0</v>
      </c>
      <c r="AI727" s="384">
        <f t="shared" si="278"/>
        <v>0</v>
      </c>
      <c r="AJ727" s="384">
        <f t="shared" si="279"/>
        <v>0</v>
      </c>
      <c r="AK727" s="384">
        <f t="shared" si="284"/>
        <v>0</v>
      </c>
      <c r="AL727" s="403">
        <f>IF(ISNA(VLOOKUP($A727,'Spring 2023 PVI'!$B741:$AD741,29,FALSE)),0,(VLOOKUP($A727,'Spring 2023 PVI'!$B741:$AD741,29,FALSE)))</f>
        <v>0</v>
      </c>
      <c r="AM727" s="403">
        <f>IF(ISNA(VLOOKUP($A727,'Spring 2023 PVI'!$B741:$AZ741,30,FALSE)),0,(VLOOKUP($A727,'Spring 2023 PVI'!$B741:$AZ741,30,FALSE)))</f>
        <v>0</v>
      </c>
      <c r="AN727" s="402">
        <f t="shared" si="285"/>
        <v>0</v>
      </c>
      <c r="AO727" s="404">
        <f t="shared" si="286"/>
        <v>0</v>
      </c>
      <c r="AP727" s="384">
        <f t="shared" si="287"/>
        <v>0</v>
      </c>
      <c r="AQ727" s="403"/>
      <c r="AR727" s="403" t="e">
        <f>VLOOKUP($A727,'Data EYFSS Indica'!$C:$AQ,27,0)</f>
        <v>#N/A</v>
      </c>
      <c r="AS727" s="403" t="e">
        <f>VLOOKUP($A727,'Data EYFSS Indica'!$C:$AQ,28,0)</f>
        <v>#N/A</v>
      </c>
      <c r="AT727" s="409" t="e">
        <f t="shared" si="288"/>
        <v>#N/A</v>
      </c>
      <c r="AU727" s="409" t="e">
        <f>(VLOOKUP($A727,'Data EYFSS Indica'!$C:$AQ,24,0))/3.2*AU$3</f>
        <v>#N/A</v>
      </c>
      <c r="AV727" s="413" t="e">
        <f t="shared" si="289"/>
        <v>#N/A</v>
      </c>
      <c r="AW727" s="410" t="e">
        <f t="shared" si="273"/>
        <v>#N/A</v>
      </c>
      <c r="AX727" s="410" t="e">
        <f t="shared" si="274"/>
        <v>#N/A</v>
      </c>
      <c r="AY727" s="410" t="e">
        <f t="shared" si="275"/>
        <v>#N/A</v>
      </c>
      <c r="BI727">
        <f t="shared" si="280"/>
        <v>0</v>
      </c>
      <c r="BJ727">
        <f t="shared" si="281"/>
        <v>0</v>
      </c>
      <c r="BK727">
        <f t="shared" si="282"/>
        <v>0</v>
      </c>
    </row>
    <row r="728" spans="1:63" x14ac:dyDescent="0.35">
      <c r="A728" s="231">
        <v>52763</v>
      </c>
      <c r="B728" t="s">
        <v>1236</v>
      </c>
      <c r="C728" s="231">
        <f>IF(ISNA(VLOOKUP($A728,'Spring 2023 PVI'!$B$3:$AF$220,6,FALSE)),0,(VLOOKUP($A728,'Spring 2023 PVI'!$B$3:$AF$220,6,FALSE)))</f>
        <v>0</v>
      </c>
      <c r="D728" s="231">
        <f>IF(ISNA(VLOOKUP($A728,'Summer 2023 PVI'!$B$2:$AF$217,6,FALSE)),0,(VLOOKUP($A728,'Summer 2023 PVI'!$B$2:$AF$217,6,FALSE)))</f>
        <v>0</v>
      </c>
      <c r="E728" s="231">
        <f>IF(ISNA(VLOOKUP($A728,'Autumn 2023 PVI'!$B$2:$AH$214,6,FALSE)),0,(VLOOKUP($A728,'Autumn 2023 PVI'!$B$2:$AH$214,6,FALSE)))</f>
        <v>0</v>
      </c>
      <c r="F728" s="231">
        <f>IF(ISNA(VLOOKUP($A728,'Spring 2023 PVI'!$B$3:$AF$219,9,FALSE)),0,(VLOOKUP($A728,'Spring 2023 PVI'!$B$3:$AF$219,8,FALSE)))</f>
        <v>0</v>
      </c>
      <c r="G728" s="231">
        <f>IF(ISNA(VLOOKUP($A728,'Summer 2023 PVI'!$B$2:$AF$216,9,FALSE)),0,(VLOOKUP($A728,'Summer 2023 PVI'!$B$2:$AF$216,8,FALSE)))</f>
        <v>0</v>
      </c>
      <c r="H728" s="231">
        <f>IF(ISNA(VLOOKUP($A728,'Autumn 2023 PVI'!$B$2:$AH$214,9,FALSE)),0,(VLOOKUP($A728,'Autumn 2023 PVI'!$B$2:$AH$214,9,FALSE)))</f>
        <v>0</v>
      </c>
      <c r="I728" s="231">
        <f>IF(ISNA(VLOOKUP($A728,'Spring 2023 PVI'!$B$3:$AF$219,13,FALSE)),0,(VLOOKUP($A728,'Spring 2023 PVI'!$B$3:$AF$219,13,FALSE)))</f>
        <v>0</v>
      </c>
      <c r="J728" s="231">
        <f>IF(ISNA(VLOOKUP($A728,'Summer 2023 PVI'!$B$2:$AF$216,13,FALSE)),0,(VLOOKUP($A728,'Summer 2023 PVI'!$B$2:$AF$216,13,FALSE)))</f>
        <v>0</v>
      </c>
      <c r="K728" s="231">
        <f>IF(ISNA(VLOOKUP($A728,'Autumn 2023 PVI'!$B$2:$AH$214,13,FALSE)),0,(VLOOKUP($A728,'Autumn 2023 PVI'!$B$2:$AH$214,13,FALSE)))</f>
        <v>0</v>
      </c>
      <c r="L728" s="231">
        <f>IF(ISNA(VLOOKUP($A728,'Spring 2023 PVI'!$B$3:$AF$219,16,FALSE)),0,(VLOOKUP($A728,'Spring 2023 PVI'!$B$3:$AF$219,16,FALSE)))</f>
        <v>0</v>
      </c>
      <c r="M728" s="231">
        <f>IF(ISNA(VLOOKUP($A728,'Summer 2023 PVI'!$B$2:$AF$216,16,FALSE)),0,(VLOOKUP($A728,'Summer 2023 PVI'!$B$2:$AF$216,16,FALSE)))</f>
        <v>0</v>
      </c>
      <c r="N728" s="231">
        <f>IF(ISNA(VLOOKUP($A728,'Autumn 2023 PVI'!$B$2:$AH$214,16,FALSE)),0,(VLOOKUP($A728,'Autumn 2023 PVI'!$B$2:$AH$214,16,FALSE)))</f>
        <v>0</v>
      </c>
      <c r="O728" s="231">
        <f>IF(ISNA(VLOOKUP($A728,'Spring 2023 PVI'!$B$3:$AF$219,3,FALSE)),0,(VLOOKUP($A728,'Spring 2023 PVI'!$B$3:$AF$219,3,FALSE)))</f>
        <v>0</v>
      </c>
      <c r="P728" s="231">
        <f>IF(ISNA(VLOOKUP($A728,'Summer 2023 PVI'!$B$3:$AF$216,3,FALSE)),0,(VLOOKUP($A728,'Summer 2023 PVI'!$B$2:$AF$216,3,FALSE)))</f>
        <v>0</v>
      </c>
      <c r="Q728" s="231">
        <f>IF(ISNA(VLOOKUP($A728,'Autumn 2023 PVI'!$B$2:$AF$214,3,FALSE)),0,(VLOOKUP($A728,'Autumn 2023 PVI'!$B$2:$AF$214,3,FALSE)))</f>
        <v>0</v>
      </c>
      <c r="R728" s="231">
        <f>IF(ISNA(VLOOKUP($A728,'Spring 2023 PVI'!$B$3:$AF$219,10,FALSE)),0,(VLOOKUP($A728,'Spring 2023 PVI'!$B$3:$AF$219,10,FALSE)))</f>
        <v>0</v>
      </c>
      <c r="S728" s="231">
        <f>IF(ISNA(VLOOKUP($A728,'Summer 2023 PVI'!$B$2:$AF$216,10,FALSE)),0,(VLOOKUP($A728,'Summer 2023 PVI'!$B$2:$AF$216,10,FALSE)))</f>
        <v>0</v>
      </c>
      <c r="T728" s="231">
        <f>IF(ISNA(VLOOKUP($A728,'Autumn 2023 PVI'!$B$2:$AH$214,10,FALSE)),0,(VLOOKUP($A728,'Autumn 2023 PVI'!$B$2:$AH$214,10,FALSE)))</f>
        <v>0</v>
      </c>
      <c r="U728" s="231">
        <f>IF(ISNA(VLOOKUP($A728,'Spring 2023 PVI'!$B$3:$AF$219,26,FALSE)),0,(VLOOKUP($A728,'Spring 2023 PVI'!$B$3:$AF$219,26,FALSE)))</f>
        <v>0</v>
      </c>
      <c r="V728" s="231">
        <f>IF(ISNA(VLOOKUP($A728,'Spring 2023 PVI'!$B$3:$AF$219,26,FALSE)),0,(VLOOKUP($A728,'Spring 2023 PVI'!$B$3:$AF$219,26,FALSE)))</f>
        <v>0</v>
      </c>
      <c r="W728" s="231">
        <f>IF(ISNA(VLOOKUP($A728,'Spring 2023 PVI'!$B$3:$AF$219,26,FALSE)),0,(VLOOKUP($A728,'Spring 2023 PVI'!$B$3:$AF$219,26,FALSE)))</f>
        <v>0</v>
      </c>
      <c r="X728" s="231">
        <f>IF(ISNA(VLOOKUP($A728,'Spring 2023 PVI'!$B$3:$AF$219,27,FALSE)),0,(VLOOKUP($A728,'Spring 2023 PVI'!$B$3:$AF$219,27,FALSE)))</f>
        <v>0</v>
      </c>
      <c r="Y728" s="231">
        <f>IF(ISNA(VLOOKUP($A728,'Spring 2023 PVI'!$B$3:$AF$219,27,FALSE)),0,(VLOOKUP($A728,'Spring 2023 PVI'!$B$3:$AF$219,27,FALSE)))</f>
        <v>0</v>
      </c>
      <c r="Z728" s="231">
        <f>IF(ISNA(VLOOKUP($A728,'Spring 2023 PVI'!$B$3:$AF$219,27,FALSE)),0,(VLOOKUP($A728,'Spring 2023 PVI'!$B$3:$AF$219,27,FALSE)))</f>
        <v>0</v>
      </c>
      <c r="AA728" s="231">
        <f>IF(ISNA(VLOOKUP($A728,'Spring 2023 PVI'!$B$3:$AF$219,28,FALSE)),0,(VLOOKUP($A728,'Spring 2023 PVI'!$B$3:$AF$219,28,FALSE)))</f>
        <v>0</v>
      </c>
      <c r="AB728" s="231">
        <f>IF(ISNA(VLOOKUP($A728,'Spring 2023 PVI'!$B$3:$AF$219,28,FALSE)),0,(VLOOKUP($A728,'Spring 2023 PVI'!$B$3:$AF$219,28,FALSE)))</f>
        <v>0</v>
      </c>
      <c r="AC728" s="231">
        <f>IF(ISNA(VLOOKUP($A728,'Spring 2023 PVI'!$B$3:$AF$219,28,FALSE)),0,(VLOOKUP($A728,'Spring 2023 PVI'!$B$3:$AF$219,28,FALSE)))</f>
        <v>0</v>
      </c>
      <c r="AD728" s="384">
        <f t="shared" si="283"/>
        <v>0</v>
      </c>
      <c r="AE728" s="403">
        <v>15</v>
      </c>
      <c r="AF728" s="403">
        <v>0</v>
      </c>
      <c r="AG728" s="403">
        <v>0</v>
      </c>
      <c r="AH728" s="384">
        <f t="shared" si="277"/>
        <v>347.7</v>
      </c>
      <c r="AI728" s="384">
        <f t="shared" si="278"/>
        <v>0</v>
      </c>
      <c r="AJ728" s="384">
        <f t="shared" si="279"/>
        <v>0</v>
      </c>
      <c r="AK728" s="384">
        <f t="shared" si="284"/>
        <v>347.7</v>
      </c>
      <c r="AL728" s="403">
        <f>IF(ISNA(VLOOKUP($A728,'Spring 2023 PVI'!$B742:$AD742,29,FALSE)),0,(VLOOKUP($A728,'Spring 2023 PVI'!$B742:$AD742,29,FALSE)))</f>
        <v>0</v>
      </c>
      <c r="AM728" s="403">
        <f>IF(ISNA(VLOOKUP($A728,'Spring 2023 PVI'!$B742:$AZ742,30,FALSE)),0,(VLOOKUP($A728,'Spring 2023 PVI'!$B742:$AZ742,30,FALSE)))</f>
        <v>0</v>
      </c>
      <c r="AN728" s="402">
        <f t="shared" si="285"/>
        <v>0</v>
      </c>
      <c r="AO728" s="404">
        <f t="shared" si="286"/>
        <v>0</v>
      </c>
      <c r="AP728" s="384">
        <f t="shared" si="287"/>
        <v>347.7</v>
      </c>
      <c r="AQ728" s="403"/>
      <c r="AR728" s="403" t="e">
        <f>VLOOKUP($A728,'Data EYFSS Indica'!$C:$AQ,27,0)</f>
        <v>#N/A</v>
      </c>
      <c r="AS728" s="403" t="e">
        <f>VLOOKUP($A728,'Data EYFSS Indica'!$C:$AQ,28,0)</f>
        <v>#N/A</v>
      </c>
      <c r="AT728" s="409" t="e">
        <f t="shared" si="288"/>
        <v>#N/A</v>
      </c>
      <c r="AU728" s="409" t="e">
        <f>(VLOOKUP($A728,'Data EYFSS Indica'!$C:$AQ,24,0))/3.2*AU$3</f>
        <v>#N/A</v>
      </c>
      <c r="AV728" s="413" t="e">
        <f t="shared" si="289"/>
        <v>#N/A</v>
      </c>
      <c r="AW728" s="410" t="e">
        <f t="shared" si="273"/>
        <v>#N/A</v>
      </c>
      <c r="AX728" s="410" t="e">
        <f t="shared" si="274"/>
        <v>#N/A</v>
      </c>
      <c r="AY728" s="410" t="e">
        <f t="shared" si="275"/>
        <v>#N/A</v>
      </c>
      <c r="BI728">
        <f t="shared" si="280"/>
        <v>225</v>
      </c>
      <c r="BJ728">
        <f t="shared" si="281"/>
        <v>0</v>
      </c>
      <c r="BK728">
        <f t="shared" si="282"/>
        <v>0</v>
      </c>
    </row>
    <row r="729" spans="1:63" x14ac:dyDescent="0.35">
      <c r="A729" s="231">
        <v>52775</v>
      </c>
      <c r="B729" t="s">
        <v>1237</v>
      </c>
      <c r="C729" s="231">
        <f>IF(ISNA(VLOOKUP($A729,'Spring 2023 PVI'!$B$3:$AF$220,6,FALSE)),0,(VLOOKUP($A729,'Spring 2023 PVI'!$B$3:$AF$220,6,FALSE)))</f>
        <v>0</v>
      </c>
      <c r="D729" s="231">
        <f>IF(ISNA(VLOOKUP($A729,'Summer 2023 PVI'!$B$2:$AF$217,6,FALSE)),0,(VLOOKUP($A729,'Summer 2023 PVI'!$B$2:$AF$217,6,FALSE)))</f>
        <v>0</v>
      </c>
      <c r="E729" s="231">
        <f>IF(ISNA(VLOOKUP($A729,'Autumn 2023 PVI'!$B$2:$AH$214,6,FALSE)),0,(VLOOKUP($A729,'Autumn 2023 PVI'!$B$2:$AH$214,6,FALSE)))</f>
        <v>0</v>
      </c>
      <c r="F729" s="231">
        <f>IF(ISNA(VLOOKUP($A729,'Spring 2023 PVI'!$B$3:$AF$219,9,FALSE)),0,(VLOOKUP($A729,'Spring 2023 PVI'!$B$3:$AF$219,8,FALSE)))</f>
        <v>0</v>
      </c>
      <c r="G729" s="231">
        <f>IF(ISNA(VLOOKUP($A729,'Summer 2023 PVI'!$B$2:$AF$216,9,FALSE)),0,(VLOOKUP($A729,'Summer 2023 PVI'!$B$2:$AF$216,8,FALSE)))</f>
        <v>0</v>
      </c>
      <c r="H729" s="231">
        <f>IF(ISNA(VLOOKUP($A729,'Autumn 2023 PVI'!$B$2:$AH$214,9,FALSE)),0,(VLOOKUP($A729,'Autumn 2023 PVI'!$B$2:$AH$214,9,FALSE)))</f>
        <v>0</v>
      </c>
      <c r="I729" s="231">
        <f>IF(ISNA(VLOOKUP($A729,'Spring 2023 PVI'!$B$3:$AF$219,13,FALSE)),0,(VLOOKUP($A729,'Spring 2023 PVI'!$B$3:$AF$219,13,FALSE)))</f>
        <v>0</v>
      </c>
      <c r="J729" s="231">
        <f>IF(ISNA(VLOOKUP($A729,'Summer 2023 PVI'!$B$2:$AF$216,13,FALSE)),0,(VLOOKUP($A729,'Summer 2023 PVI'!$B$2:$AF$216,13,FALSE)))</f>
        <v>0</v>
      </c>
      <c r="K729" s="231">
        <f>IF(ISNA(VLOOKUP($A729,'Autumn 2023 PVI'!$B$2:$AH$214,13,FALSE)),0,(VLOOKUP($A729,'Autumn 2023 PVI'!$B$2:$AH$214,13,FALSE)))</f>
        <v>0</v>
      </c>
      <c r="L729" s="231">
        <f>IF(ISNA(VLOOKUP($A729,'Spring 2023 PVI'!$B$3:$AF$219,16,FALSE)),0,(VLOOKUP($A729,'Spring 2023 PVI'!$B$3:$AF$219,16,FALSE)))</f>
        <v>0</v>
      </c>
      <c r="M729" s="231">
        <f>IF(ISNA(VLOOKUP($A729,'Summer 2023 PVI'!$B$2:$AF$216,16,FALSE)),0,(VLOOKUP($A729,'Summer 2023 PVI'!$B$2:$AF$216,16,FALSE)))</f>
        <v>0</v>
      </c>
      <c r="N729" s="231">
        <f>IF(ISNA(VLOOKUP($A729,'Autumn 2023 PVI'!$B$2:$AH$214,16,FALSE)),0,(VLOOKUP($A729,'Autumn 2023 PVI'!$B$2:$AH$214,16,FALSE)))</f>
        <v>0</v>
      </c>
      <c r="O729" s="231">
        <f>IF(ISNA(VLOOKUP($A729,'Spring 2023 PVI'!$B$3:$AF$219,3,FALSE)),0,(VLOOKUP($A729,'Spring 2023 PVI'!$B$3:$AF$219,3,FALSE)))</f>
        <v>0</v>
      </c>
      <c r="P729" s="231">
        <f>IF(ISNA(VLOOKUP($A729,'Summer 2023 PVI'!$B$3:$AF$216,3,FALSE)),0,(VLOOKUP($A729,'Summer 2023 PVI'!$B$2:$AF$216,3,FALSE)))</f>
        <v>0</v>
      </c>
      <c r="Q729" s="231">
        <f>IF(ISNA(VLOOKUP($A729,'Autumn 2023 PVI'!$B$2:$AF$214,3,FALSE)),0,(VLOOKUP($A729,'Autumn 2023 PVI'!$B$2:$AF$214,3,FALSE)))</f>
        <v>0</v>
      </c>
      <c r="R729" s="231">
        <f>IF(ISNA(VLOOKUP($A729,'Spring 2023 PVI'!$B$3:$AF$219,10,FALSE)),0,(VLOOKUP($A729,'Spring 2023 PVI'!$B$3:$AF$219,10,FALSE)))</f>
        <v>0</v>
      </c>
      <c r="S729" s="231">
        <f>IF(ISNA(VLOOKUP($A729,'Summer 2023 PVI'!$B$2:$AF$216,10,FALSE)),0,(VLOOKUP($A729,'Summer 2023 PVI'!$B$2:$AF$216,10,FALSE)))</f>
        <v>0</v>
      </c>
      <c r="T729" s="231">
        <f>IF(ISNA(VLOOKUP($A729,'Autumn 2023 PVI'!$B$2:$AH$214,10,FALSE)),0,(VLOOKUP($A729,'Autumn 2023 PVI'!$B$2:$AH$214,10,FALSE)))</f>
        <v>0</v>
      </c>
      <c r="U729" s="231">
        <f>IF(ISNA(VLOOKUP($A729,'Spring 2023 PVI'!$B$3:$AF$219,26,FALSE)),0,(VLOOKUP($A729,'Spring 2023 PVI'!$B$3:$AF$219,26,FALSE)))</f>
        <v>0</v>
      </c>
      <c r="V729" s="231">
        <f>IF(ISNA(VLOOKUP($A729,'Spring 2023 PVI'!$B$3:$AF$219,26,FALSE)),0,(VLOOKUP($A729,'Spring 2023 PVI'!$B$3:$AF$219,26,FALSE)))</f>
        <v>0</v>
      </c>
      <c r="W729" s="231">
        <f>IF(ISNA(VLOOKUP($A729,'Spring 2023 PVI'!$B$3:$AF$219,26,FALSE)),0,(VLOOKUP($A729,'Spring 2023 PVI'!$B$3:$AF$219,26,FALSE)))</f>
        <v>0</v>
      </c>
      <c r="X729" s="231">
        <f>IF(ISNA(VLOOKUP($A729,'Spring 2023 PVI'!$B$3:$AF$219,27,FALSE)),0,(VLOOKUP($A729,'Spring 2023 PVI'!$B$3:$AF$219,27,FALSE)))</f>
        <v>0</v>
      </c>
      <c r="Y729" s="231">
        <f>IF(ISNA(VLOOKUP($A729,'Spring 2023 PVI'!$B$3:$AF$219,27,FALSE)),0,(VLOOKUP($A729,'Spring 2023 PVI'!$B$3:$AF$219,27,FALSE)))</f>
        <v>0</v>
      </c>
      <c r="Z729" s="231">
        <f>IF(ISNA(VLOOKUP($A729,'Spring 2023 PVI'!$B$3:$AF$219,27,FALSE)),0,(VLOOKUP($A729,'Spring 2023 PVI'!$B$3:$AF$219,27,FALSE)))</f>
        <v>0</v>
      </c>
      <c r="AA729" s="231">
        <f>IF(ISNA(VLOOKUP($A729,'Spring 2023 PVI'!$B$3:$AF$219,28,FALSE)),0,(VLOOKUP($A729,'Spring 2023 PVI'!$B$3:$AF$219,28,FALSE)))</f>
        <v>0</v>
      </c>
      <c r="AB729" s="231">
        <f>IF(ISNA(VLOOKUP($A729,'Spring 2023 PVI'!$B$3:$AF$219,28,FALSE)),0,(VLOOKUP($A729,'Spring 2023 PVI'!$B$3:$AF$219,28,FALSE)))</f>
        <v>0</v>
      </c>
      <c r="AC729" s="231">
        <f>IF(ISNA(VLOOKUP($A729,'Spring 2023 PVI'!$B$3:$AF$219,28,FALSE)),0,(VLOOKUP($A729,'Spring 2023 PVI'!$B$3:$AF$219,28,FALSE)))</f>
        <v>0</v>
      </c>
      <c r="AD729" s="384">
        <f t="shared" si="283"/>
        <v>0</v>
      </c>
      <c r="AE729" s="403">
        <v>15</v>
      </c>
      <c r="AF729" s="403">
        <v>30</v>
      </c>
      <c r="AG729" s="403">
        <v>105</v>
      </c>
      <c r="AH729" s="384">
        <f t="shared" si="277"/>
        <v>347.7</v>
      </c>
      <c r="AI729" s="384">
        <f t="shared" si="278"/>
        <v>330.59999999999997</v>
      </c>
      <c r="AJ729" s="384">
        <f t="shared" si="279"/>
        <v>319.2</v>
      </c>
      <c r="AK729" s="384">
        <f t="shared" si="284"/>
        <v>997.5</v>
      </c>
      <c r="AL729" s="403">
        <f>IF(ISNA(VLOOKUP($A729,'Spring 2023 PVI'!$B743:$AD743,29,FALSE)),0,(VLOOKUP($A729,'Spring 2023 PVI'!$B743:$AD743,29,FALSE)))</f>
        <v>0</v>
      </c>
      <c r="AM729" s="403">
        <f>IF(ISNA(VLOOKUP($A729,'Spring 2023 PVI'!$B743:$AZ743,30,FALSE)),0,(VLOOKUP($A729,'Spring 2023 PVI'!$B743:$AZ743,30,FALSE)))</f>
        <v>0</v>
      </c>
      <c r="AN729" s="402">
        <f t="shared" si="285"/>
        <v>0</v>
      </c>
      <c r="AO729" s="404">
        <f t="shared" si="286"/>
        <v>0</v>
      </c>
      <c r="AP729" s="384">
        <f t="shared" si="287"/>
        <v>997.5</v>
      </c>
      <c r="AQ729" s="403"/>
      <c r="AR729" s="403" t="e">
        <f>VLOOKUP($A729,'Data EYFSS Indica'!$C:$AQ,27,0)</f>
        <v>#N/A</v>
      </c>
      <c r="AS729" s="403" t="e">
        <f>VLOOKUP($A729,'Data EYFSS Indica'!$C:$AQ,28,0)</f>
        <v>#N/A</v>
      </c>
      <c r="AT729" s="409" t="e">
        <f t="shared" si="288"/>
        <v>#N/A</v>
      </c>
      <c r="AU729" s="409" t="e">
        <f>(VLOOKUP($A729,'Data EYFSS Indica'!$C:$AQ,24,0))/3.2*AU$3</f>
        <v>#N/A</v>
      </c>
      <c r="AV729" s="413" t="e">
        <f t="shared" si="289"/>
        <v>#N/A</v>
      </c>
      <c r="AW729" s="410" t="e">
        <f t="shared" si="273"/>
        <v>#N/A</v>
      </c>
      <c r="AX729" s="410" t="e">
        <f t="shared" si="274"/>
        <v>#N/A</v>
      </c>
      <c r="AY729" s="410" t="e">
        <f t="shared" si="275"/>
        <v>#N/A</v>
      </c>
      <c r="BI729">
        <f t="shared" si="280"/>
        <v>225</v>
      </c>
      <c r="BJ729">
        <f t="shared" si="281"/>
        <v>450</v>
      </c>
      <c r="BK729">
        <f t="shared" si="282"/>
        <v>1575</v>
      </c>
    </row>
    <row r="730" spans="1:63" x14ac:dyDescent="0.35">
      <c r="A730" s="231">
        <v>52777</v>
      </c>
      <c r="B730" t="s">
        <v>831</v>
      </c>
      <c r="C730" s="231">
        <f>IF(ISNA(VLOOKUP($A730,'Spring 2023 PVI'!$B$3:$AF$220,6,FALSE)),0,(VLOOKUP($A730,'Spring 2023 PVI'!$B$3:$AF$220,6,FALSE)))</f>
        <v>0</v>
      </c>
      <c r="D730" s="231">
        <f>IF(ISNA(VLOOKUP($A730,'Summer 2023 PVI'!$B$2:$AF$217,6,FALSE)),0,(VLOOKUP($A730,'Summer 2023 PVI'!$B$2:$AF$217,6,FALSE)))</f>
        <v>0</v>
      </c>
      <c r="E730" s="231">
        <f>IF(ISNA(VLOOKUP($A730,'Autumn 2023 PVI'!$B$2:$AH$214,6,FALSE)),0,(VLOOKUP($A730,'Autumn 2023 PVI'!$B$2:$AH$214,6,FALSE)))</f>
        <v>0</v>
      </c>
      <c r="F730" s="231">
        <f>IF(ISNA(VLOOKUP($A730,'Spring 2023 PVI'!$B$3:$AF$219,9,FALSE)),0,(VLOOKUP($A730,'Spring 2023 PVI'!$B$3:$AF$219,8,FALSE)))</f>
        <v>0</v>
      </c>
      <c r="G730" s="231">
        <f>IF(ISNA(VLOOKUP($A730,'Summer 2023 PVI'!$B$2:$AF$216,9,FALSE)),0,(VLOOKUP($A730,'Summer 2023 PVI'!$B$2:$AF$216,8,FALSE)))</f>
        <v>0</v>
      </c>
      <c r="H730" s="231">
        <f>IF(ISNA(VLOOKUP($A730,'Autumn 2023 PVI'!$B$2:$AH$214,9,FALSE)),0,(VLOOKUP($A730,'Autumn 2023 PVI'!$B$2:$AH$214,9,FALSE)))</f>
        <v>0</v>
      </c>
      <c r="I730" s="231">
        <f>IF(ISNA(VLOOKUP($A730,'Spring 2023 PVI'!$B$3:$AF$219,13,FALSE)),0,(VLOOKUP($A730,'Spring 2023 PVI'!$B$3:$AF$219,13,FALSE)))</f>
        <v>0</v>
      </c>
      <c r="J730" s="231">
        <f>IF(ISNA(VLOOKUP($A730,'Summer 2023 PVI'!$B$2:$AF$216,13,FALSE)),0,(VLOOKUP($A730,'Summer 2023 PVI'!$B$2:$AF$216,13,FALSE)))</f>
        <v>0</v>
      </c>
      <c r="K730" s="231">
        <f>IF(ISNA(VLOOKUP($A730,'Autumn 2023 PVI'!$B$2:$AH$214,13,FALSE)),0,(VLOOKUP($A730,'Autumn 2023 PVI'!$B$2:$AH$214,13,FALSE)))</f>
        <v>0</v>
      </c>
      <c r="L730" s="231">
        <f>IF(ISNA(VLOOKUP($A730,'Spring 2023 PVI'!$B$3:$AF$219,16,FALSE)),0,(VLOOKUP($A730,'Spring 2023 PVI'!$B$3:$AF$219,16,FALSE)))</f>
        <v>0</v>
      </c>
      <c r="M730" s="231">
        <f>IF(ISNA(VLOOKUP($A730,'Summer 2023 PVI'!$B$2:$AF$216,16,FALSE)),0,(VLOOKUP($A730,'Summer 2023 PVI'!$B$2:$AF$216,16,FALSE)))</f>
        <v>0</v>
      </c>
      <c r="N730" s="231">
        <f>IF(ISNA(VLOOKUP($A730,'Autumn 2023 PVI'!$B$2:$AH$214,16,FALSE)),0,(VLOOKUP($A730,'Autumn 2023 PVI'!$B$2:$AH$214,16,FALSE)))</f>
        <v>0</v>
      </c>
      <c r="O730" s="231">
        <f>IF(ISNA(VLOOKUP($A730,'Spring 2023 PVI'!$B$3:$AF$219,3,FALSE)),0,(VLOOKUP($A730,'Spring 2023 PVI'!$B$3:$AF$219,3,FALSE)))</f>
        <v>0</v>
      </c>
      <c r="P730" s="231">
        <f>IF(ISNA(VLOOKUP($A730,'Summer 2023 PVI'!$B$3:$AF$216,3,FALSE)),0,(VLOOKUP($A730,'Summer 2023 PVI'!$B$2:$AF$216,3,FALSE)))</f>
        <v>0</v>
      </c>
      <c r="Q730" s="231">
        <f>IF(ISNA(VLOOKUP($A730,'Autumn 2023 PVI'!$B$2:$AF$214,3,FALSE)),0,(VLOOKUP($A730,'Autumn 2023 PVI'!$B$2:$AF$214,3,FALSE)))</f>
        <v>0</v>
      </c>
      <c r="R730" s="231">
        <f>IF(ISNA(VLOOKUP($A730,'Spring 2023 PVI'!$B$3:$AF$219,10,FALSE)),0,(VLOOKUP($A730,'Spring 2023 PVI'!$B$3:$AF$219,10,FALSE)))</f>
        <v>0</v>
      </c>
      <c r="S730" s="231">
        <f>IF(ISNA(VLOOKUP($A730,'Summer 2023 PVI'!$B$2:$AF$216,10,FALSE)),0,(VLOOKUP($A730,'Summer 2023 PVI'!$B$2:$AF$216,10,FALSE)))</f>
        <v>0</v>
      </c>
      <c r="T730" s="231">
        <f>IF(ISNA(VLOOKUP($A730,'Autumn 2023 PVI'!$B$2:$AH$214,10,FALSE)),0,(VLOOKUP($A730,'Autumn 2023 PVI'!$B$2:$AH$214,10,FALSE)))</f>
        <v>0</v>
      </c>
      <c r="U730" s="231">
        <f>IF(ISNA(VLOOKUP($A730,'Spring 2023 PVI'!$B$3:$AF$219,26,FALSE)),0,(VLOOKUP($A730,'Spring 2023 PVI'!$B$3:$AF$219,26,FALSE)))</f>
        <v>0</v>
      </c>
      <c r="V730" s="231">
        <f>IF(ISNA(VLOOKUP($A730,'Spring 2023 PVI'!$B$3:$AF$219,26,FALSE)),0,(VLOOKUP($A730,'Spring 2023 PVI'!$B$3:$AF$219,26,FALSE)))</f>
        <v>0</v>
      </c>
      <c r="W730" s="231">
        <f>IF(ISNA(VLOOKUP($A730,'Spring 2023 PVI'!$B$3:$AF$219,26,FALSE)),0,(VLOOKUP($A730,'Spring 2023 PVI'!$B$3:$AF$219,26,FALSE)))</f>
        <v>0</v>
      </c>
      <c r="X730" s="231">
        <f>IF(ISNA(VLOOKUP($A730,'Spring 2023 PVI'!$B$3:$AF$219,27,FALSE)),0,(VLOOKUP($A730,'Spring 2023 PVI'!$B$3:$AF$219,27,FALSE)))</f>
        <v>0</v>
      </c>
      <c r="Y730" s="231">
        <f>IF(ISNA(VLOOKUP($A730,'Spring 2023 PVI'!$B$3:$AF$219,27,FALSE)),0,(VLOOKUP($A730,'Spring 2023 PVI'!$B$3:$AF$219,27,FALSE)))</f>
        <v>0</v>
      </c>
      <c r="Z730" s="231">
        <f>IF(ISNA(VLOOKUP($A730,'Spring 2023 PVI'!$B$3:$AF$219,27,FALSE)),0,(VLOOKUP($A730,'Spring 2023 PVI'!$B$3:$AF$219,27,FALSE)))</f>
        <v>0</v>
      </c>
      <c r="AA730" s="231">
        <f>IF(ISNA(VLOOKUP($A730,'Spring 2023 PVI'!$B$3:$AF$219,28,FALSE)),0,(VLOOKUP($A730,'Spring 2023 PVI'!$B$3:$AF$219,28,FALSE)))</f>
        <v>0</v>
      </c>
      <c r="AB730" s="231">
        <f>IF(ISNA(VLOOKUP($A730,'Spring 2023 PVI'!$B$3:$AF$219,28,FALSE)),0,(VLOOKUP($A730,'Spring 2023 PVI'!$B$3:$AF$219,28,FALSE)))</f>
        <v>0</v>
      </c>
      <c r="AC730" s="231">
        <f>IF(ISNA(VLOOKUP($A730,'Spring 2023 PVI'!$B$3:$AF$219,28,FALSE)),0,(VLOOKUP($A730,'Spring 2023 PVI'!$B$3:$AF$219,28,FALSE)))</f>
        <v>0</v>
      </c>
      <c r="AD730" s="384">
        <f t="shared" si="283"/>
        <v>0</v>
      </c>
      <c r="AE730" s="403">
        <v>0</v>
      </c>
      <c r="AF730" s="403">
        <v>45</v>
      </c>
      <c r="AG730" s="403">
        <v>0</v>
      </c>
      <c r="AH730" s="384">
        <f t="shared" si="277"/>
        <v>0</v>
      </c>
      <c r="AI730" s="384">
        <f t="shared" si="278"/>
        <v>495.9</v>
      </c>
      <c r="AJ730" s="384">
        <f t="shared" si="279"/>
        <v>0</v>
      </c>
      <c r="AK730" s="384">
        <f t="shared" si="284"/>
        <v>495.9</v>
      </c>
      <c r="AL730" s="403">
        <f>IF(ISNA(VLOOKUP($A730,'Spring 2023 PVI'!$B744:$AD744,29,FALSE)),0,(VLOOKUP($A730,'Spring 2023 PVI'!$B744:$AD744,29,FALSE)))</f>
        <v>0</v>
      </c>
      <c r="AM730" s="403">
        <f>IF(ISNA(VLOOKUP($A730,'Spring 2023 PVI'!$B744:$AZ744,30,FALSE)),0,(VLOOKUP($A730,'Spring 2023 PVI'!$B744:$AZ744,30,FALSE)))</f>
        <v>0</v>
      </c>
      <c r="AN730" s="402">
        <f t="shared" si="285"/>
        <v>0</v>
      </c>
      <c r="AO730" s="404">
        <f t="shared" si="286"/>
        <v>0</v>
      </c>
      <c r="AP730" s="384">
        <f t="shared" si="287"/>
        <v>495.9</v>
      </c>
      <c r="AQ730" s="403"/>
      <c r="AR730" s="403" t="e">
        <f>VLOOKUP($A730,'Data EYFSS Indica'!$C:$AQ,27,0)</f>
        <v>#N/A</v>
      </c>
      <c r="AS730" s="403" t="e">
        <f>VLOOKUP($A730,'Data EYFSS Indica'!$C:$AQ,28,0)</f>
        <v>#N/A</v>
      </c>
      <c r="AT730" s="409" t="e">
        <f t="shared" si="288"/>
        <v>#N/A</v>
      </c>
      <c r="AU730" s="409" t="e">
        <f>(VLOOKUP($A730,'Data EYFSS Indica'!$C:$AQ,24,0))/3.2*AU$3</f>
        <v>#N/A</v>
      </c>
      <c r="AV730" s="413" t="e">
        <f t="shared" si="289"/>
        <v>#N/A</v>
      </c>
      <c r="AW730" s="410" t="e">
        <f t="shared" si="273"/>
        <v>#N/A</v>
      </c>
      <c r="AX730" s="410" t="e">
        <f t="shared" si="274"/>
        <v>#N/A</v>
      </c>
      <c r="AY730" s="410" t="e">
        <f t="shared" si="275"/>
        <v>#N/A</v>
      </c>
      <c r="BI730">
        <f t="shared" si="280"/>
        <v>0</v>
      </c>
      <c r="BJ730">
        <f t="shared" si="281"/>
        <v>675</v>
      </c>
      <c r="BK730">
        <f t="shared" si="282"/>
        <v>0</v>
      </c>
    </row>
    <row r="731" spans="1:63" x14ac:dyDescent="0.35">
      <c r="A731" s="424">
        <v>52782</v>
      </c>
      <c r="B731" s="424" t="s">
        <v>1278</v>
      </c>
      <c r="C731" s="231">
        <f>IF(ISNA(VLOOKUP($A731,'Spring 2023 PVI'!$B$3:$AF$220,6,FALSE)),0,(VLOOKUP($A731,'Spring 2023 PVI'!$B$3:$AF$220,6,FALSE)))</f>
        <v>0</v>
      </c>
      <c r="D731" s="231">
        <f>IF(ISNA(VLOOKUP($A731,'Summer 2023 PVI'!$B$2:$AF$217,6,FALSE)),0,(VLOOKUP($A731,'Summer 2023 PVI'!$B$2:$AF$217,6,FALSE)))</f>
        <v>0</v>
      </c>
      <c r="E731" s="231">
        <f>IF(ISNA(VLOOKUP($A731,'Autumn 2023 PVI'!$B$2:$AH$214,6,FALSE)),0,(VLOOKUP($A731,'Autumn 2023 PVI'!$B$2:$AH$214,6,FALSE)))</f>
        <v>0</v>
      </c>
      <c r="F731" s="231">
        <f>IF(ISNA(VLOOKUP($A731,'Spring 2023 PVI'!$B$3:$AF$219,9,FALSE)),0,(VLOOKUP($A731,'Spring 2023 PVI'!$B$3:$AF$219,8,FALSE)))</f>
        <v>0</v>
      </c>
      <c r="G731" s="231">
        <f>IF(ISNA(VLOOKUP($A731,'Summer 2023 PVI'!$B$2:$AF$216,9,FALSE)),0,(VLOOKUP($A731,'Summer 2023 PVI'!$B$2:$AF$216,8,FALSE)))</f>
        <v>0</v>
      </c>
      <c r="H731" s="231">
        <f>IF(ISNA(VLOOKUP($A731,'Autumn 2023 PVI'!$B$2:$AH$214,9,FALSE)),0,(VLOOKUP($A731,'Autumn 2023 PVI'!$B$2:$AH$214,9,FALSE)))</f>
        <v>0</v>
      </c>
      <c r="I731" s="231">
        <f>IF(ISNA(VLOOKUP($A731,'Spring 2023 PVI'!$B$3:$AF$219,13,FALSE)),0,(VLOOKUP($A731,'Spring 2023 PVI'!$B$3:$AF$219,13,FALSE)))</f>
        <v>0</v>
      </c>
      <c r="J731" s="231">
        <f>IF(ISNA(VLOOKUP($A731,'Summer 2023 PVI'!$B$2:$AF$216,13,FALSE)),0,(VLOOKUP($A731,'Summer 2023 PVI'!$B$2:$AF$216,13,FALSE)))</f>
        <v>0</v>
      </c>
      <c r="K731" s="231">
        <f>IF(ISNA(VLOOKUP($A731,'Autumn 2023 PVI'!$B$2:$AH$214,13,FALSE)),0,(VLOOKUP($A731,'Autumn 2023 PVI'!$B$2:$AH$214,13,FALSE)))</f>
        <v>0</v>
      </c>
      <c r="L731" s="231">
        <f>IF(ISNA(VLOOKUP($A731,'Spring 2023 PVI'!$B$3:$AF$219,16,FALSE)),0,(VLOOKUP($A731,'Spring 2023 PVI'!$B$3:$AF$219,16,FALSE)))</f>
        <v>0</v>
      </c>
      <c r="M731" s="231">
        <f>IF(ISNA(VLOOKUP($A731,'Summer 2023 PVI'!$B$2:$AF$216,16,FALSE)),0,(VLOOKUP($A731,'Summer 2023 PVI'!$B$2:$AF$216,16,FALSE)))</f>
        <v>0</v>
      </c>
      <c r="N731" s="231">
        <f>IF(ISNA(VLOOKUP($A731,'Autumn 2023 PVI'!$B$2:$AH$214,16,FALSE)),0,(VLOOKUP($A731,'Autumn 2023 PVI'!$B$2:$AH$214,16,FALSE)))</f>
        <v>0</v>
      </c>
      <c r="O731" s="231">
        <f>IF(ISNA(VLOOKUP($A731,'Spring 2023 PVI'!$B$3:$AF$219,3,FALSE)),0,(VLOOKUP($A731,'Spring 2023 PVI'!$B$3:$AF$219,3,FALSE)))</f>
        <v>0</v>
      </c>
      <c r="P731" s="231">
        <f>IF(ISNA(VLOOKUP($A731,'Summer 2023 PVI'!$B$3:$AF$216,3,FALSE)),0,(VLOOKUP($A731,'Summer 2023 PVI'!$B$2:$AF$216,3,FALSE)))</f>
        <v>0</v>
      </c>
      <c r="Q731" s="231">
        <f>IF(ISNA(VLOOKUP($A731,'Autumn 2023 PVI'!$B$2:$AF$214,3,FALSE)),0,(VLOOKUP($A731,'Autumn 2023 PVI'!$B$2:$AF$214,3,FALSE)))</f>
        <v>0</v>
      </c>
      <c r="R731" s="231">
        <f>IF(ISNA(VLOOKUP($A731,'Spring 2023 PVI'!$B$3:$AF$219,10,FALSE)),0,(VLOOKUP($A731,'Spring 2023 PVI'!$B$3:$AF$219,10,FALSE)))</f>
        <v>0</v>
      </c>
      <c r="S731" s="231">
        <f>IF(ISNA(VLOOKUP($A731,'Summer 2023 PVI'!$B$2:$AF$216,10,FALSE)),0,(VLOOKUP($A731,'Summer 2023 PVI'!$B$2:$AF$216,10,FALSE)))</f>
        <v>0</v>
      </c>
      <c r="T731" s="231">
        <f>IF(ISNA(VLOOKUP($A731,'Autumn 2023 PVI'!$B$2:$AH$214,10,FALSE)),0,(VLOOKUP($A731,'Autumn 2023 PVI'!$B$2:$AH$214,10,FALSE)))</f>
        <v>0</v>
      </c>
      <c r="U731" s="231">
        <f>IF(ISNA(VLOOKUP($A731,'Spring 2023 PVI'!$B$3:$AF$219,26,FALSE)),0,(VLOOKUP($A731,'Spring 2023 PVI'!$B$3:$AF$219,26,FALSE)))</f>
        <v>0</v>
      </c>
      <c r="V731" s="231">
        <f>IF(ISNA(VLOOKUP($A731,'Spring 2023 PVI'!$B$3:$AF$219,26,FALSE)),0,(VLOOKUP($A731,'Spring 2023 PVI'!$B$3:$AF$219,26,FALSE)))</f>
        <v>0</v>
      </c>
      <c r="W731" s="231">
        <f>IF(ISNA(VLOOKUP($A731,'Spring 2023 PVI'!$B$3:$AF$219,26,FALSE)),0,(VLOOKUP($A731,'Spring 2023 PVI'!$B$3:$AF$219,26,FALSE)))</f>
        <v>0</v>
      </c>
      <c r="X731" s="231">
        <f>IF(ISNA(VLOOKUP($A731,'Spring 2023 PVI'!$B$3:$AF$219,27,FALSE)),0,(VLOOKUP($A731,'Spring 2023 PVI'!$B$3:$AF$219,27,FALSE)))</f>
        <v>0</v>
      </c>
      <c r="Y731" s="231">
        <f>IF(ISNA(VLOOKUP($A731,'Spring 2023 PVI'!$B$3:$AF$219,27,FALSE)),0,(VLOOKUP($A731,'Spring 2023 PVI'!$B$3:$AF$219,27,FALSE)))</f>
        <v>0</v>
      </c>
      <c r="Z731" s="231">
        <f>IF(ISNA(VLOOKUP($A731,'Spring 2023 PVI'!$B$3:$AF$219,27,FALSE)),0,(VLOOKUP($A731,'Spring 2023 PVI'!$B$3:$AF$219,27,FALSE)))</f>
        <v>0</v>
      </c>
      <c r="AA731" s="231">
        <f>IF(ISNA(VLOOKUP($A731,'Spring 2023 PVI'!$B$3:$AF$219,28,FALSE)),0,(VLOOKUP($A731,'Spring 2023 PVI'!$B$3:$AF$219,28,FALSE)))</f>
        <v>0</v>
      </c>
      <c r="AB731" s="231">
        <f>IF(ISNA(VLOOKUP($A731,'Spring 2023 PVI'!$B$3:$AF$219,28,FALSE)),0,(VLOOKUP($A731,'Spring 2023 PVI'!$B$3:$AF$219,28,FALSE)))</f>
        <v>0</v>
      </c>
      <c r="AC731" s="231">
        <f>IF(ISNA(VLOOKUP($A731,'Spring 2023 PVI'!$B$3:$AF$219,28,FALSE)),0,(VLOOKUP($A731,'Spring 2023 PVI'!$B$3:$AF$219,28,FALSE)))</f>
        <v>0</v>
      </c>
      <c r="AD731" s="384">
        <f t="shared" si="283"/>
        <v>0</v>
      </c>
      <c r="AE731" s="403">
        <v>0</v>
      </c>
      <c r="AF731" s="403">
        <v>0</v>
      </c>
      <c r="AG731" s="403">
        <v>0</v>
      </c>
      <c r="AH731" s="384">
        <f t="shared" si="277"/>
        <v>0</v>
      </c>
      <c r="AI731" s="384">
        <f t="shared" si="278"/>
        <v>0</v>
      </c>
      <c r="AJ731" s="384">
        <f t="shared" si="279"/>
        <v>0</v>
      </c>
      <c r="AK731" s="384">
        <f t="shared" si="284"/>
        <v>0</v>
      </c>
      <c r="AL731" s="403">
        <f>IF(ISNA(VLOOKUP($A731,'Spring 2023 PVI'!$B745:$AD745,29,FALSE)),0,(VLOOKUP($A731,'Spring 2023 PVI'!$B745:$AD745,29,FALSE)))</f>
        <v>0</v>
      </c>
      <c r="AM731" s="403">
        <f>IF(ISNA(VLOOKUP($A731,'Spring 2023 PVI'!$B745:$AZ745,30,FALSE)),0,(VLOOKUP($A731,'Spring 2023 PVI'!$B745:$AZ745,30,FALSE)))</f>
        <v>0</v>
      </c>
      <c r="AN731" s="402">
        <f t="shared" si="285"/>
        <v>0</v>
      </c>
      <c r="AO731" s="404">
        <f t="shared" si="286"/>
        <v>0</v>
      </c>
      <c r="AP731" s="384">
        <f t="shared" si="287"/>
        <v>0</v>
      </c>
      <c r="AQ731" s="403"/>
      <c r="AR731" s="403" t="e">
        <f>VLOOKUP($A731,'Data EYFSS Indica'!$C:$AQ,27,0)</f>
        <v>#N/A</v>
      </c>
      <c r="AS731" s="403" t="e">
        <f>VLOOKUP($A731,'Data EYFSS Indica'!$C:$AQ,28,0)</f>
        <v>#N/A</v>
      </c>
      <c r="AT731" s="409" t="e">
        <f t="shared" si="288"/>
        <v>#N/A</v>
      </c>
      <c r="AU731" s="409" t="e">
        <f>(VLOOKUP($A731,'Data EYFSS Indica'!$C:$AQ,24,0))/3.2*AU$3</f>
        <v>#N/A</v>
      </c>
      <c r="AV731" s="413" t="e">
        <f t="shared" si="289"/>
        <v>#N/A</v>
      </c>
      <c r="AW731" s="410" t="e">
        <f t="shared" si="273"/>
        <v>#N/A</v>
      </c>
      <c r="AX731" s="410" t="e">
        <f t="shared" si="274"/>
        <v>#N/A</v>
      </c>
      <c r="AY731" s="410" t="e">
        <f t="shared" si="275"/>
        <v>#N/A</v>
      </c>
      <c r="BI731">
        <f t="shared" si="280"/>
        <v>0</v>
      </c>
      <c r="BJ731">
        <f t="shared" si="281"/>
        <v>0</v>
      </c>
      <c r="BK731">
        <f t="shared" si="282"/>
        <v>0</v>
      </c>
    </row>
    <row r="732" spans="1:63" x14ac:dyDescent="0.35">
      <c r="A732" s="424">
        <v>52792</v>
      </c>
      <c r="B732" s="424" t="s">
        <v>1238</v>
      </c>
      <c r="C732" s="231">
        <f>IF(ISNA(VLOOKUP($A732,'Spring 2023 PVI'!$B$3:$AF$220,6,FALSE)),0,(VLOOKUP($A732,'Spring 2023 PVI'!$B$3:$AF$220,6,FALSE)))</f>
        <v>0</v>
      </c>
      <c r="D732" s="231">
        <f>IF(ISNA(VLOOKUP($A732,'Summer 2023 PVI'!$B$2:$AF$217,6,FALSE)),0,(VLOOKUP($A732,'Summer 2023 PVI'!$B$2:$AF$217,6,FALSE)))</f>
        <v>0</v>
      </c>
      <c r="E732" s="231">
        <f>IF(ISNA(VLOOKUP($A732,'Autumn 2023 PVI'!$B$2:$AH$214,6,FALSE)),0,(VLOOKUP($A732,'Autumn 2023 PVI'!$B$2:$AH$214,6,FALSE)))</f>
        <v>0</v>
      </c>
      <c r="F732" s="231">
        <f>IF(ISNA(VLOOKUP($A732,'Spring 2023 PVI'!$B$3:$AF$219,9,FALSE)),0,(VLOOKUP($A732,'Spring 2023 PVI'!$B$3:$AF$219,8,FALSE)))</f>
        <v>0</v>
      </c>
      <c r="G732" s="231">
        <f>IF(ISNA(VLOOKUP($A732,'Summer 2023 PVI'!$B$2:$AF$216,9,FALSE)),0,(VLOOKUP($A732,'Summer 2023 PVI'!$B$2:$AF$216,8,FALSE)))</f>
        <v>0</v>
      </c>
      <c r="H732" s="231">
        <f>IF(ISNA(VLOOKUP($A732,'Autumn 2023 PVI'!$B$2:$AH$214,9,FALSE)),0,(VLOOKUP($A732,'Autumn 2023 PVI'!$B$2:$AH$214,9,FALSE)))</f>
        <v>0</v>
      </c>
      <c r="I732" s="231">
        <f>IF(ISNA(VLOOKUP($A732,'Spring 2023 PVI'!$B$3:$AF$219,13,FALSE)),0,(VLOOKUP($A732,'Spring 2023 PVI'!$B$3:$AF$219,13,FALSE)))</f>
        <v>0</v>
      </c>
      <c r="J732" s="231">
        <f>IF(ISNA(VLOOKUP($A732,'Summer 2023 PVI'!$B$2:$AF$216,13,FALSE)),0,(VLOOKUP($A732,'Summer 2023 PVI'!$B$2:$AF$216,13,FALSE)))</f>
        <v>0</v>
      </c>
      <c r="K732" s="231">
        <f>IF(ISNA(VLOOKUP($A732,'Autumn 2023 PVI'!$B$2:$AH$214,13,FALSE)),0,(VLOOKUP($A732,'Autumn 2023 PVI'!$B$2:$AH$214,13,FALSE)))</f>
        <v>0</v>
      </c>
      <c r="L732" s="231">
        <f>IF(ISNA(VLOOKUP($A732,'Spring 2023 PVI'!$B$3:$AF$219,16,FALSE)),0,(VLOOKUP($A732,'Spring 2023 PVI'!$B$3:$AF$219,16,FALSE)))</f>
        <v>0</v>
      </c>
      <c r="M732" s="231">
        <f>IF(ISNA(VLOOKUP($A732,'Summer 2023 PVI'!$B$2:$AF$216,16,FALSE)),0,(VLOOKUP($A732,'Summer 2023 PVI'!$B$2:$AF$216,16,FALSE)))</f>
        <v>0</v>
      </c>
      <c r="N732" s="231">
        <f>IF(ISNA(VLOOKUP($A732,'Autumn 2023 PVI'!$B$2:$AH$214,16,FALSE)),0,(VLOOKUP($A732,'Autumn 2023 PVI'!$B$2:$AH$214,16,FALSE)))</f>
        <v>0</v>
      </c>
      <c r="O732" s="231">
        <f>IF(ISNA(VLOOKUP($A732,'Spring 2023 PVI'!$B$3:$AF$219,3,FALSE)),0,(VLOOKUP($A732,'Spring 2023 PVI'!$B$3:$AF$219,3,FALSE)))</f>
        <v>0</v>
      </c>
      <c r="P732" s="231">
        <f>IF(ISNA(VLOOKUP($A732,'Summer 2023 PVI'!$B$3:$AF$216,3,FALSE)),0,(VLOOKUP($A732,'Summer 2023 PVI'!$B$2:$AF$216,3,FALSE)))</f>
        <v>0</v>
      </c>
      <c r="Q732" s="231">
        <f>IF(ISNA(VLOOKUP($A732,'Autumn 2023 PVI'!$B$2:$AF$214,3,FALSE)),0,(VLOOKUP($A732,'Autumn 2023 PVI'!$B$2:$AF$214,3,FALSE)))</f>
        <v>0</v>
      </c>
      <c r="R732" s="231">
        <f>IF(ISNA(VLOOKUP($A732,'Spring 2023 PVI'!$B$3:$AF$219,10,FALSE)),0,(VLOOKUP($A732,'Spring 2023 PVI'!$B$3:$AF$219,10,FALSE)))</f>
        <v>0</v>
      </c>
      <c r="S732" s="231">
        <f>IF(ISNA(VLOOKUP($A732,'Summer 2023 PVI'!$B$2:$AF$216,10,FALSE)),0,(VLOOKUP($A732,'Summer 2023 PVI'!$B$2:$AF$216,10,FALSE)))</f>
        <v>0</v>
      </c>
      <c r="T732" s="231">
        <f>IF(ISNA(VLOOKUP($A732,'Autumn 2023 PVI'!$B$2:$AH$214,10,FALSE)),0,(VLOOKUP($A732,'Autumn 2023 PVI'!$B$2:$AH$214,10,FALSE)))</f>
        <v>0</v>
      </c>
      <c r="U732" s="231">
        <f>IF(ISNA(VLOOKUP($A732,'Spring 2023 PVI'!$B$3:$AF$219,26,FALSE)),0,(VLOOKUP($A732,'Spring 2023 PVI'!$B$3:$AF$219,26,FALSE)))</f>
        <v>0</v>
      </c>
      <c r="V732" s="231">
        <f>IF(ISNA(VLOOKUP($A732,'Spring 2023 PVI'!$B$3:$AF$219,26,FALSE)),0,(VLOOKUP($A732,'Spring 2023 PVI'!$B$3:$AF$219,26,FALSE)))</f>
        <v>0</v>
      </c>
      <c r="W732" s="231">
        <f>IF(ISNA(VLOOKUP($A732,'Spring 2023 PVI'!$B$3:$AF$219,26,FALSE)),0,(VLOOKUP($A732,'Spring 2023 PVI'!$B$3:$AF$219,26,FALSE)))</f>
        <v>0</v>
      </c>
      <c r="X732" s="231">
        <f>IF(ISNA(VLOOKUP($A732,'Spring 2023 PVI'!$B$3:$AF$219,27,FALSE)),0,(VLOOKUP($A732,'Spring 2023 PVI'!$B$3:$AF$219,27,FALSE)))</f>
        <v>0</v>
      </c>
      <c r="Y732" s="231">
        <f>IF(ISNA(VLOOKUP($A732,'Spring 2023 PVI'!$B$3:$AF$219,27,FALSE)),0,(VLOOKUP($A732,'Spring 2023 PVI'!$B$3:$AF$219,27,FALSE)))</f>
        <v>0</v>
      </c>
      <c r="Z732" s="231">
        <f>IF(ISNA(VLOOKUP($A732,'Spring 2023 PVI'!$B$3:$AF$219,27,FALSE)),0,(VLOOKUP($A732,'Spring 2023 PVI'!$B$3:$AF$219,27,FALSE)))</f>
        <v>0</v>
      </c>
      <c r="AA732" s="231">
        <f>IF(ISNA(VLOOKUP($A732,'Spring 2023 PVI'!$B$3:$AF$219,28,FALSE)),0,(VLOOKUP($A732,'Spring 2023 PVI'!$B$3:$AF$219,28,FALSE)))</f>
        <v>0</v>
      </c>
      <c r="AB732" s="231">
        <f>IF(ISNA(VLOOKUP($A732,'Spring 2023 PVI'!$B$3:$AF$219,28,FALSE)),0,(VLOOKUP($A732,'Spring 2023 PVI'!$B$3:$AF$219,28,FALSE)))</f>
        <v>0</v>
      </c>
      <c r="AC732" s="231">
        <f>IF(ISNA(VLOOKUP($A732,'Spring 2023 PVI'!$B$3:$AF$219,28,FALSE)),0,(VLOOKUP($A732,'Spring 2023 PVI'!$B$3:$AF$219,28,FALSE)))</f>
        <v>0</v>
      </c>
      <c r="AD732" s="384">
        <f t="shared" si="283"/>
        <v>0</v>
      </c>
      <c r="AE732" s="403">
        <v>0</v>
      </c>
      <c r="AF732" s="403">
        <v>0</v>
      </c>
      <c r="AG732" s="403">
        <v>0</v>
      </c>
      <c r="AH732" s="384">
        <f t="shared" si="277"/>
        <v>0</v>
      </c>
      <c r="AI732" s="384">
        <f t="shared" si="278"/>
        <v>0</v>
      </c>
      <c r="AJ732" s="384">
        <f t="shared" si="279"/>
        <v>0</v>
      </c>
      <c r="AK732" s="384">
        <f t="shared" si="284"/>
        <v>0</v>
      </c>
      <c r="AL732" s="403">
        <f>IF(ISNA(VLOOKUP($A732,'Spring 2023 PVI'!$B746:$AD746,29,FALSE)),0,(VLOOKUP($A732,'Spring 2023 PVI'!$B746:$AD746,29,FALSE)))</f>
        <v>0</v>
      </c>
      <c r="AM732" s="403">
        <f>IF(ISNA(VLOOKUP($A732,'Spring 2023 PVI'!$B746:$AZ746,30,FALSE)),0,(VLOOKUP($A732,'Spring 2023 PVI'!$B746:$AZ746,30,FALSE)))</f>
        <v>0</v>
      </c>
      <c r="AN732" s="402">
        <f t="shared" si="285"/>
        <v>0</v>
      </c>
      <c r="AO732" s="404">
        <f t="shared" si="286"/>
        <v>0</v>
      </c>
      <c r="AP732" s="384">
        <f t="shared" si="287"/>
        <v>0</v>
      </c>
      <c r="AQ732" s="403"/>
      <c r="AR732" s="403" t="e">
        <f>VLOOKUP($A732,'Data EYFSS Indica'!$C:$AQ,27,0)</f>
        <v>#N/A</v>
      </c>
      <c r="AS732" s="403" t="e">
        <f>VLOOKUP($A732,'Data EYFSS Indica'!$C:$AQ,28,0)</f>
        <v>#N/A</v>
      </c>
      <c r="AT732" s="409" t="e">
        <f t="shared" si="288"/>
        <v>#N/A</v>
      </c>
      <c r="AU732" s="409" t="e">
        <f>(VLOOKUP($A732,'Data EYFSS Indica'!$C:$AQ,24,0))/3.2*AU$3</f>
        <v>#N/A</v>
      </c>
      <c r="AV732" s="413" t="e">
        <f t="shared" si="289"/>
        <v>#N/A</v>
      </c>
      <c r="AW732" s="410" t="e">
        <f t="shared" si="273"/>
        <v>#N/A</v>
      </c>
      <c r="AX732" s="410" t="e">
        <f t="shared" si="274"/>
        <v>#N/A</v>
      </c>
      <c r="AY732" s="410" t="e">
        <f t="shared" si="275"/>
        <v>#N/A</v>
      </c>
      <c r="BI732">
        <f t="shared" si="280"/>
        <v>0</v>
      </c>
      <c r="BJ732">
        <f t="shared" si="281"/>
        <v>0</v>
      </c>
      <c r="BK732">
        <f t="shared" si="282"/>
        <v>0</v>
      </c>
    </row>
    <row r="733" spans="1:63" x14ac:dyDescent="0.35">
      <c r="A733" s="231">
        <v>52794</v>
      </c>
      <c r="B733" t="s">
        <v>1239</v>
      </c>
      <c r="C733" s="231">
        <f>IF(ISNA(VLOOKUP($A733,'Spring 2023 PVI'!$B$3:$AF$220,6,FALSE)),0,(VLOOKUP($A733,'Spring 2023 PVI'!$B$3:$AF$220,6,FALSE)))</f>
        <v>0</v>
      </c>
      <c r="D733" s="231">
        <f>IF(ISNA(VLOOKUP($A733,'Summer 2023 PVI'!$B$2:$AF$217,6,FALSE)),0,(VLOOKUP($A733,'Summer 2023 PVI'!$B$2:$AF$217,6,FALSE)))</f>
        <v>0</v>
      </c>
      <c r="E733" s="231">
        <f>IF(ISNA(VLOOKUP($A733,'Autumn 2023 PVI'!$B$2:$AH$214,6,FALSE)),0,(VLOOKUP($A733,'Autumn 2023 PVI'!$B$2:$AH$214,6,FALSE)))</f>
        <v>0</v>
      </c>
      <c r="F733" s="231">
        <f>IF(ISNA(VLOOKUP($A733,'Spring 2023 PVI'!$B$3:$AF$219,9,FALSE)),0,(VLOOKUP($A733,'Spring 2023 PVI'!$B$3:$AF$219,8,FALSE)))</f>
        <v>0</v>
      </c>
      <c r="G733" s="231">
        <f>IF(ISNA(VLOOKUP($A733,'Summer 2023 PVI'!$B$2:$AF$216,9,FALSE)),0,(VLOOKUP($A733,'Summer 2023 PVI'!$B$2:$AF$216,8,FALSE)))</f>
        <v>0</v>
      </c>
      <c r="H733" s="231">
        <f>IF(ISNA(VLOOKUP($A733,'Autumn 2023 PVI'!$B$2:$AH$214,9,FALSE)),0,(VLOOKUP($A733,'Autumn 2023 PVI'!$B$2:$AH$214,9,FALSE)))</f>
        <v>0</v>
      </c>
      <c r="I733" s="231">
        <f>IF(ISNA(VLOOKUP($A733,'Spring 2023 PVI'!$B$3:$AF$219,13,FALSE)),0,(VLOOKUP($A733,'Spring 2023 PVI'!$B$3:$AF$219,13,FALSE)))</f>
        <v>0</v>
      </c>
      <c r="J733" s="231">
        <f>IF(ISNA(VLOOKUP($A733,'Summer 2023 PVI'!$B$2:$AF$216,13,FALSE)),0,(VLOOKUP($A733,'Summer 2023 PVI'!$B$2:$AF$216,13,FALSE)))</f>
        <v>0</v>
      </c>
      <c r="K733" s="231">
        <f>IF(ISNA(VLOOKUP($A733,'Autumn 2023 PVI'!$B$2:$AH$214,13,FALSE)),0,(VLOOKUP($A733,'Autumn 2023 PVI'!$B$2:$AH$214,13,FALSE)))</f>
        <v>0</v>
      </c>
      <c r="L733" s="231">
        <f>IF(ISNA(VLOOKUP($A733,'Spring 2023 PVI'!$B$3:$AF$219,16,FALSE)),0,(VLOOKUP($A733,'Spring 2023 PVI'!$B$3:$AF$219,16,FALSE)))</f>
        <v>0</v>
      </c>
      <c r="M733" s="231">
        <f>IF(ISNA(VLOOKUP($A733,'Summer 2023 PVI'!$B$2:$AF$216,16,FALSE)),0,(VLOOKUP($A733,'Summer 2023 PVI'!$B$2:$AF$216,16,FALSE)))</f>
        <v>0</v>
      </c>
      <c r="N733" s="231">
        <f>IF(ISNA(VLOOKUP($A733,'Autumn 2023 PVI'!$B$2:$AH$214,16,FALSE)),0,(VLOOKUP($A733,'Autumn 2023 PVI'!$B$2:$AH$214,16,FALSE)))</f>
        <v>0</v>
      </c>
      <c r="O733" s="231">
        <f>IF(ISNA(VLOOKUP($A733,'Spring 2023 PVI'!$B$3:$AF$219,3,FALSE)),0,(VLOOKUP($A733,'Spring 2023 PVI'!$B$3:$AF$219,3,FALSE)))</f>
        <v>0</v>
      </c>
      <c r="P733" s="231">
        <f>IF(ISNA(VLOOKUP($A733,'Summer 2023 PVI'!$B$3:$AF$216,3,FALSE)),0,(VLOOKUP($A733,'Summer 2023 PVI'!$B$2:$AF$216,3,FALSE)))</f>
        <v>0</v>
      </c>
      <c r="Q733" s="231">
        <f>IF(ISNA(VLOOKUP($A733,'Autumn 2023 PVI'!$B$2:$AF$214,3,FALSE)),0,(VLOOKUP($A733,'Autumn 2023 PVI'!$B$2:$AF$214,3,FALSE)))</f>
        <v>0</v>
      </c>
      <c r="R733" s="231">
        <f>IF(ISNA(VLOOKUP($A733,'Spring 2023 PVI'!$B$3:$AF$219,10,FALSE)),0,(VLOOKUP($A733,'Spring 2023 PVI'!$B$3:$AF$219,10,FALSE)))</f>
        <v>0</v>
      </c>
      <c r="S733" s="231">
        <f>IF(ISNA(VLOOKUP($A733,'Summer 2023 PVI'!$B$2:$AF$216,10,FALSE)),0,(VLOOKUP($A733,'Summer 2023 PVI'!$B$2:$AF$216,10,FALSE)))</f>
        <v>0</v>
      </c>
      <c r="T733" s="231">
        <f>IF(ISNA(VLOOKUP($A733,'Autumn 2023 PVI'!$B$2:$AH$214,10,FALSE)),0,(VLOOKUP($A733,'Autumn 2023 PVI'!$B$2:$AH$214,10,FALSE)))</f>
        <v>0</v>
      </c>
      <c r="U733" s="231">
        <f>IF(ISNA(VLOOKUP($A733,'Spring 2023 PVI'!$B$3:$AF$219,26,FALSE)),0,(VLOOKUP($A733,'Spring 2023 PVI'!$B$3:$AF$219,26,FALSE)))</f>
        <v>0</v>
      </c>
      <c r="V733" s="231">
        <f>IF(ISNA(VLOOKUP($A733,'Spring 2023 PVI'!$B$3:$AF$219,26,FALSE)),0,(VLOOKUP($A733,'Spring 2023 PVI'!$B$3:$AF$219,26,FALSE)))</f>
        <v>0</v>
      </c>
      <c r="W733" s="231">
        <f>IF(ISNA(VLOOKUP($A733,'Spring 2023 PVI'!$B$3:$AF$219,26,FALSE)),0,(VLOOKUP($A733,'Spring 2023 PVI'!$B$3:$AF$219,26,FALSE)))</f>
        <v>0</v>
      </c>
      <c r="X733" s="231">
        <f>IF(ISNA(VLOOKUP($A733,'Spring 2023 PVI'!$B$3:$AF$219,27,FALSE)),0,(VLOOKUP($A733,'Spring 2023 PVI'!$B$3:$AF$219,27,FALSE)))</f>
        <v>0</v>
      </c>
      <c r="Y733" s="231">
        <f>IF(ISNA(VLOOKUP($A733,'Spring 2023 PVI'!$B$3:$AF$219,27,FALSE)),0,(VLOOKUP($A733,'Spring 2023 PVI'!$B$3:$AF$219,27,FALSE)))</f>
        <v>0</v>
      </c>
      <c r="Z733" s="231">
        <f>IF(ISNA(VLOOKUP($A733,'Spring 2023 PVI'!$B$3:$AF$219,27,FALSE)),0,(VLOOKUP($A733,'Spring 2023 PVI'!$B$3:$AF$219,27,FALSE)))</f>
        <v>0</v>
      </c>
      <c r="AA733" s="231">
        <f>IF(ISNA(VLOOKUP($A733,'Spring 2023 PVI'!$B$3:$AF$219,28,FALSE)),0,(VLOOKUP($A733,'Spring 2023 PVI'!$B$3:$AF$219,28,FALSE)))</f>
        <v>0</v>
      </c>
      <c r="AB733" s="231">
        <f>IF(ISNA(VLOOKUP($A733,'Spring 2023 PVI'!$B$3:$AF$219,28,FALSE)),0,(VLOOKUP($A733,'Spring 2023 PVI'!$B$3:$AF$219,28,FALSE)))</f>
        <v>0</v>
      </c>
      <c r="AC733" s="231">
        <f>IF(ISNA(VLOOKUP($A733,'Spring 2023 PVI'!$B$3:$AF$219,28,FALSE)),0,(VLOOKUP($A733,'Spring 2023 PVI'!$B$3:$AF$219,28,FALSE)))</f>
        <v>0</v>
      </c>
      <c r="AD733" s="384">
        <f t="shared" si="283"/>
        <v>0</v>
      </c>
      <c r="AE733" s="403">
        <v>0</v>
      </c>
      <c r="AF733" s="403">
        <v>75</v>
      </c>
      <c r="AG733" s="403">
        <v>30</v>
      </c>
      <c r="AH733" s="384">
        <f t="shared" si="277"/>
        <v>0</v>
      </c>
      <c r="AI733" s="384">
        <f t="shared" si="278"/>
        <v>826.5</v>
      </c>
      <c r="AJ733" s="384">
        <f t="shared" si="279"/>
        <v>91.2</v>
      </c>
      <c r="AK733" s="384">
        <f t="shared" si="284"/>
        <v>917.7</v>
      </c>
      <c r="AL733" s="403">
        <f>IF(ISNA(VLOOKUP($A733,'Spring 2023 PVI'!$B747:$AD747,29,FALSE)),0,(VLOOKUP($A733,'Spring 2023 PVI'!$B747:$AD747,29,FALSE)))</f>
        <v>0</v>
      </c>
      <c r="AM733" s="403">
        <f>IF(ISNA(VLOOKUP($A733,'Spring 2023 PVI'!$B747:$AZ747,30,FALSE)),0,(VLOOKUP($A733,'Spring 2023 PVI'!$B747:$AZ747,30,FALSE)))</f>
        <v>0</v>
      </c>
      <c r="AN733" s="402">
        <f t="shared" si="285"/>
        <v>0</v>
      </c>
      <c r="AO733" s="404">
        <f t="shared" si="286"/>
        <v>0</v>
      </c>
      <c r="AP733" s="384">
        <f t="shared" si="287"/>
        <v>917.7</v>
      </c>
      <c r="AQ733" s="403"/>
      <c r="AR733" s="403" t="e">
        <f>VLOOKUP($A733,'Data EYFSS Indica'!$C:$AQ,27,0)</f>
        <v>#N/A</v>
      </c>
      <c r="AS733" s="403" t="e">
        <f>VLOOKUP($A733,'Data EYFSS Indica'!$C:$AQ,28,0)</f>
        <v>#N/A</v>
      </c>
      <c r="AT733" s="409" t="e">
        <f t="shared" si="288"/>
        <v>#N/A</v>
      </c>
      <c r="AU733" s="409" t="e">
        <f>(VLOOKUP($A733,'Data EYFSS Indica'!$C:$AQ,24,0))/3.2*AU$3</f>
        <v>#N/A</v>
      </c>
      <c r="AV733" s="413" t="e">
        <f t="shared" si="289"/>
        <v>#N/A</v>
      </c>
      <c r="AW733" s="410" t="e">
        <f t="shared" si="273"/>
        <v>#N/A</v>
      </c>
      <c r="AX733" s="410" t="e">
        <f t="shared" si="274"/>
        <v>#N/A</v>
      </c>
      <c r="AY733" s="410" t="e">
        <f t="shared" si="275"/>
        <v>#N/A</v>
      </c>
      <c r="BI733">
        <f t="shared" si="280"/>
        <v>0</v>
      </c>
      <c r="BJ733">
        <f t="shared" si="281"/>
        <v>1125</v>
      </c>
      <c r="BK733">
        <f t="shared" si="282"/>
        <v>450</v>
      </c>
    </row>
    <row r="734" spans="1:63" x14ac:dyDescent="0.35">
      <c r="A734" s="231">
        <v>52795</v>
      </c>
      <c r="B734" t="s">
        <v>1240</v>
      </c>
      <c r="C734" s="231">
        <f>IF(ISNA(VLOOKUP($A734,'Spring 2023 PVI'!$B$3:$AF$220,6,FALSE)),0,(VLOOKUP($A734,'Spring 2023 PVI'!$B$3:$AF$220,6,FALSE)))</f>
        <v>0</v>
      </c>
      <c r="D734" s="231">
        <f>IF(ISNA(VLOOKUP($A734,'Summer 2023 PVI'!$B$2:$AF$217,6,FALSE)),0,(VLOOKUP($A734,'Summer 2023 PVI'!$B$2:$AF$217,6,FALSE)))</f>
        <v>0</v>
      </c>
      <c r="E734" s="231">
        <f>IF(ISNA(VLOOKUP($A734,'Autumn 2023 PVI'!$B$2:$AH$214,6,FALSE)),0,(VLOOKUP($A734,'Autumn 2023 PVI'!$B$2:$AH$214,6,FALSE)))</f>
        <v>0</v>
      </c>
      <c r="F734" s="231">
        <f>IF(ISNA(VLOOKUP($A734,'Spring 2023 PVI'!$B$3:$AF$219,9,FALSE)),0,(VLOOKUP($A734,'Spring 2023 PVI'!$B$3:$AF$219,8,FALSE)))</f>
        <v>0</v>
      </c>
      <c r="G734" s="231">
        <f>IF(ISNA(VLOOKUP($A734,'Summer 2023 PVI'!$B$2:$AF$216,9,FALSE)),0,(VLOOKUP($A734,'Summer 2023 PVI'!$B$2:$AF$216,8,FALSE)))</f>
        <v>0</v>
      </c>
      <c r="H734" s="231">
        <f>IF(ISNA(VLOOKUP($A734,'Autumn 2023 PVI'!$B$2:$AH$214,9,FALSE)),0,(VLOOKUP($A734,'Autumn 2023 PVI'!$B$2:$AH$214,9,FALSE)))</f>
        <v>0</v>
      </c>
      <c r="I734" s="231">
        <f>IF(ISNA(VLOOKUP($A734,'Spring 2023 PVI'!$B$3:$AF$219,13,FALSE)),0,(VLOOKUP($A734,'Spring 2023 PVI'!$B$3:$AF$219,13,FALSE)))</f>
        <v>0</v>
      </c>
      <c r="J734" s="231">
        <f>IF(ISNA(VLOOKUP($A734,'Summer 2023 PVI'!$B$2:$AF$216,13,FALSE)),0,(VLOOKUP($A734,'Summer 2023 PVI'!$B$2:$AF$216,13,FALSE)))</f>
        <v>0</v>
      </c>
      <c r="K734" s="231">
        <f>IF(ISNA(VLOOKUP($A734,'Autumn 2023 PVI'!$B$2:$AH$214,13,FALSE)),0,(VLOOKUP($A734,'Autumn 2023 PVI'!$B$2:$AH$214,13,FALSE)))</f>
        <v>0</v>
      </c>
      <c r="L734" s="231">
        <f>IF(ISNA(VLOOKUP($A734,'Spring 2023 PVI'!$B$3:$AF$219,16,FALSE)),0,(VLOOKUP($A734,'Spring 2023 PVI'!$B$3:$AF$219,16,FALSE)))</f>
        <v>0</v>
      </c>
      <c r="M734" s="231">
        <f>IF(ISNA(VLOOKUP($A734,'Summer 2023 PVI'!$B$2:$AF$216,16,FALSE)),0,(VLOOKUP($A734,'Summer 2023 PVI'!$B$2:$AF$216,16,FALSE)))</f>
        <v>0</v>
      </c>
      <c r="N734" s="231">
        <f>IF(ISNA(VLOOKUP($A734,'Autumn 2023 PVI'!$B$2:$AH$214,16,FALSE)),0,(VLOOKUP($A734,'Autumn 2023 PVI'!$B$2:$AH$214,16,FALSE)))</f>
        <v>0</v>
      </c>
      <c r="O734" s="231">
        <f>IF(ISNA(VLOOKUP($A734,'Spring 2023 PVI'!$B$3:$AF$219,3,FALSE)),0,(VLOOKUP($A734,'Spring 2023 PVI'!$B$3:$AF$219,3,FALSE)))</f>
        <v>0</v>
      </c>
      <c r="P734" s="231">
        <f>IF(ISNA(VLOOKUP($A734,'Summer 2023 PVI'!$B$3:$AF$216,3,FALSE)),0,(VLOOKUP($A734,'Summer 2023 PVI'!$B$2:$AF$216,3,FALSE)))</f>
        <v>0</v>
      </c>
      <c r="Q734" s="231">
        <f>IF(ISNA(VLOOKUP($A734,'Autumn 2023 PVI'!$B$2:$AF$214,3,FALSE)),0,(VLOOKUP($A734,'Autumn 2023 PVI'!$B$2:$AF$214,3,FALSE)))</f>
        <v>0</v>
      </c>
      <c r="R734" s="231">
        <f>IF(ISNA(VLOOKUP($A734,'Spring 2023 PVI'!$B$3:$AF$219,10,FALSE)),0,(VLOOKUP($A734,'Spring 2023 PVI'!$B$3:$AF$219,10,FALSE)))</f>
        <v>0</v>
      </c>
      <c r="S734" s="231">
        <f>IF(ISNA(VLOOKUP($A734,'Summer 2023 PVI'!$B$2:$AF$216,10,FALSE)),0,(VLOOKUP($A734,'Summer 2023 PVI'!$B$2:$AF$216,10,FALSE)))</f>
        <v>0</v>
      </c>
      <c r="T734" s="231">
        <f>IF(ISNA(VLOOKUP($A734,'Autumn 2023 PVI'!$B$2:$AH$214,10,FALSE)),0,(VLOOKUP($A734,'Autumn 2023 PVI'!$B$2:$AH$214,10,FALSE)))</f>
        <v>0</v>
      </c>
      <c r="U734" s="231">
        <f>IF(ISNA(VLOOKUP($A734,'Spring 2023 PVI'!$B$3:$AF$219,26,FALSE)),0,(VLOOKUP($A734,'Spring 2023 PVI'!$B$3:$AF$219,26,FALSE)))</f>
        <v>0</v>
      </c>
      <c r="V734" s="231">
        <f>IF(ISNA(VLOOKUP($A734,'Spring 2023 PVI'!$B$3:$AF$219,26,FALSE)),0,(VLOOKUP($A734,'Spring 2023 PVI'!$B$3:$AF$219,26,FALSE)))</f>
        <v>0</v>
      </c>
      <c r="W734" s="231">
        <f>IF(ISNA(VLOOKUP($A734,'Spring 2023 PVI'!$B$3:$AF$219,26,FALSE)),0,(VLOOKUP($A734,'Spring 2023 PVI'!$B$3:$AF$219,26,FALSE)))</f>
        <v>0</v>
      </c>
      <c r="X734" s="231">
        <f>IF(ISNA(VLOOKUP($A734,'Spring 2023 PVI'!$B$3:$AF$219,27,FALSE)),0,(VLOOKUP($A734,'Spring 2023 PVI'!$B$3:$AF$219,27,FALSE)))</f>
        <v>0</v>
      </c>
      <c r="Y734" s="231">
        <f>IF(ISNA(VLOOKUP($A734,'Spring 2023 PVI'!$B$3:$AF$219,27,FALSE)),0,(VLOOKUP($A734,'Spring 2023 PVI'!$B$3:$AF$219,27,FALSE)))</f>
        <v>0</v>
      </c>
      <c r="Z734" s="231">
        <f>IF(ISNA(VLOOKUP($A734,'Spring 2023 PVI'!$B$3:$AF$219,27,FALSE)),0,(VLOOKUP($A734,'Spring 2023 PVI'!$B$3:$AF$219,27,FALSE)))</f>
        <v>0</v>
      </c>
      <c r="AA734" s="231">
        <f>IF(ISNA(VLOOKUP($A734,'Spring 2023 PVI'!$B$3:$AF$219,28,FALSE)),0,(VLOOKUP($A734,'Spring 2023 PVI'!$B$3:$AF$219,28,FALSE)))</f>
        <v>0</v>
      </c>
      <c r="AB734" s="231">
        <f>IF(ISNA(VLOOKUP($A734,'Spring 2023 PVI'!$B$3:$AF$219,28,FALSE)),0,(VLOOKUP($A734,'Spring 2023 PVI'!$B$3:$AF$219,28,FALSE)))</f>
        <v>0</v>
      </c>
      <c r="AC734" s="231">
        <f>IF(ISNA(VLOOKUP($A734,'Spring 2023 PVI'!$B$3:$AF$219,28,FALSE)),0,(VLOOKUP($A734,'Spring 2023 PVI'!$B$3:$AF$219,28,FALSE)))</f>
        <v>0</v>
      </c>
      <c r="AD734" s="384">
        <f t="shared" si="283"/>
        <v>0</v>
      </c>
      <c r="AE734" s="403">
        <v>0</v>
      </c>
      <c r="AF734" s="403">
        <v>0</v>
      </c>
      <c r="AG734" s="403">
        <v>0</v>
      </c>
      <c r="AH734" s="384">
        <f t="shared" si="277"/>
        <v>0</v>
      </c>
      <c r="AI734" s="384">
        <f t="shared" si="278"/>
        <v>0</v>
      </c>
      <c r="AJ734" s="384">
        <f t="shared" si="279"/>
        <v>0</v>
      </c>
      <c r="AK734" s="384">
        <f t="shared" si="284"/>
        <v>0</v>
      </c>
      <c r="AL734" s="403">
        <f>IF(ISNA(VLOOKUP($A734,'Spring 2023 PVI'!$B748:$AD748,29,FALSE)),0,(VLOOKUP($A734,'Spring 2023 PVI'!$B748:$AD748,29,FALSE)))</f>
        <v>0</v>
      </c>
      <c r="AM734" s="403">
        <f>IF(ISNA(VLOOKUP($A734,'Spring 2023 PVI'!$B748:$AZ748,30,FALSE)),0,(VLOOKUP($A734,'Spring 2023 PVI'!$B748:$AZ748,30,FALSE)))</f>
        <v>0</v>
      </c>
      <c r="AN734" s="402">
        <f t="shared" si="285"/>
        <v>0</v>
      </c>
      <c r="AO734" s="404">
        <f t="shared" si="286"/>
        <v>0</v>
      </c>
      <c r="AP734" s="384">
        <f t="shared" si="287"/>
        <v>0</v>
      </c>
      <c r="AQ734" s="403"/>
      <c r="AR734" s="403" t="e">
        <f>VLOOKUP($A734,'Data EYFSS Indica'!$C:$AQ,27,0)</f>
        <v>#N/A</v>
      </c>
      <c r="AS734" s="403" t="e">
        <f>VLOOKUP($A734,'Data EYFSS Indica'!$C:$AQ,28,0)</f>
        <v>#N/A</v>
      </c>
      <c r="AT734" s="409" t="e">
        <f t="shared" si="288"/>
        <v>#N/A</v>
      </c>
      <c r="AU734" s="409" t="e">
        <f>(VLOOKUP($A734,'Data EYFSS Indica'!$C:$AQ,24,0))/3.2*AU$3</f>
        <v>#N/A</v>
      </c>
      <c r="AV734" s="413" t="e">
        <f t="shared" si="289"/>
        <v>#N/A</v>
      </c>
      <c r="AW734" s="410" t="e">
        <f t="shared" si="273"/>
        <v>#N/A</v>
      </c>
      <c r="AX734" s="410" t="e">
        <f t="shared" si="274"/>
        <v>#N/A</v>
      </c>
      <c r="AY734" s="410" t="e">
        <f t="shared" si="275"/>
        <v>#N/A</v>
      </c>
      <c r="BI734">
        <f t="shared" si="280"/>
        <v>0</v>
      </c>
      <c r="BJ734">
        <f t="shared" si="281"/>
        <v>0</v>
      </c>
      <c r="BK734">
        <f t="shared" si="282"/>
        <v>0</v>
      </c>
    </row>
    <row r="735" spans="1:63" x14ac:dyDescent="0.35">
      <c r="A735" s="231">
        <v>52802</v>
      </c>
      <c r="B735" t="s">
        <v>1241</v>
      </c>
      <c r="C735" s="231">
        <f>IF(ISNA(VLOOKUP($A735,'Spring 2023 PVI'!$B$3:$AF$220,6,FALSE)),0,(VLOOKUP($A735,'Spring 2023 PVI'!$B$3:$AF$220,6,FALSE)))</f>
        <v>0</v>
      </c>
      <c r="D735" s="231">
        <f>IF(ISNA(VLOOKUP($A735,'Summer 2023 PVI'!$B$2:$AF$217,6,FALSE)),0,(VLOOKUP($A735,'Summer 2023 PVI'!$B$2:$AF$217,6,FALSE)))</f>
        <v>0</v>
      </c>
      <c r="E735" s="231">
        <f>IF(ISNA(VLOOKUP($A735,'Autumn 2023 PVI'!$B$2:$AH$214,6,FALSE)),0,(VLOOKUP($A735,'Autumn 2023 PVI'!$B$2:$AH$214,6,FALSE)))</f>
        <v>0</v>
      </c>
      <c r="F735" s="231">
        <f>IF(ISNA(VLOOKUP($A735,'Spring 2023 PVI'!$B$3:$AF$219,9,FALSE)),0,(VLOOKUP($A735,'Spring 2023 PVI'!$B$3:$AF$219,8,FALSE)))</f>
        <v>0</v>
      </c>
      <c r="G735" s="231">
        <f>IF(ISNA(VLOOKUP($A735,'Summer 2023 PVI'!$B$2:$AF$216,9,FALSE)),0,(VLOOKUP($A735,'Summer 2023 PVI'!$B$2:$AF$216,8,FALSE)))</f>
        <v>0</v>
      </c>
      <c r="H735" s="231">
        <f>IF(ISNA(VLOOKUP($A735,'Autumn 2023 PVI'!$B$2:$AH$214,9,FALSE)),0,(VLOOKUP($A735,'Autumn 2023 PVI'!$B$2:$AH$214,9,FALSE)))</f>
        <v>0</v>
      </c>
      <c r="I735" s="231">
        <f>IF(ISNA(VLOOKUP($A735,'Spring 2023 PVI'!$B$3:$AF$219,13,FALSE)),0,(VLOOKUP($A735,'Spring 2023 PVI'!$B$3:$AF$219,13,FALSE)))</f>
        <v>0</v>
      </c>
      <c r="J735" s="231">
        <f>IF(ISNA(VLOOKUP($A735,'Summer 2023 PVI'!$B$2:$AF$216,13,FALSE)),0,(VLOOKUP($A735,'Summer 2023 PVI'!$B$2:$AF$216,13,FALSE)))</f>
        <v>0</v>
      </c>
      <c r="K735" s="231">
        <f>IF(ISNA(VLOOKUP($A735,'Autumn 2023 PVI'!$B$2:$AH$214,13,FALSE)),0,(VLOOKUP($A735,'Autumn 2023 PVI'!$B$2:$AH$214,13,FALSE)))</f>
        <v>0</v>
      </c>
      <c r="L735" s="231">
        <f>IF(ISNA(VLOOKUP($A735,'Spring 2023 PVI'!$B$3:$AF$219,16,FALSE)),0,(VLOOKUP($A735,'Spring 2023 PVI'!$B$3:$AF$219,16,FALSE)))</f>
        <v>0</v>
      </c>
      <c r="M735" s="231">
        <f>IF(ISNA(VLOOKUP($A735,'Summer 2023 PVI'!$B$2:$AF$216,16,FALSE)),0,(VLOOKUP($A735,'Summer 2023 PVI'!$B$2:$AF$216,16,FALSE)))</f>
        <v>0</v>
      </c>
      <c r="N735" s="231">
        <f>IF(ISNA(VLOOKUP($A735,'Autumn 2023 PVI'!$B$2:$AH$214,16,FALSE)),0,(VLOOKUP($A735,'Autumn 2023 PVI'!$B$2:$AH$214,16,FALSE)))</f>
        <v>0</v>
      </c>
      <c r="O735" s="231">
        <f>IF(ISNA(VLOOKUP($A735,'Spring 2023 PVI'!$B$3:$AF$219,3,FALSE)),0,(VLOOKUP($A735,'Spring 2023 PVI'!$B$3:$AF$219,3,FALSE)))</f>
        <v>0</v>
      </c>
      <c r="P735" s="231">
        <f>IF(ISNA(VLOOKUP($A735,'Summer 2023 PVI'!$B$3:$AF$216,3,FALSE)),0,(VLOOKUP($A735,'Summer 2023 PVI'!$B$2:$AF$216,3,FALSE)))</f>
        <v>0</v>
      </c>
      <c r="Q735" s="231">
        <f>IF(ISNA(VLOOKUP($A735,'Autumn 2023 PVI'!$B$2:$AF$214,3,FALSE)),0,(VLOOKUP($A735,'Autumn 2023 PVI'!$B$2:$AF$214,3,FALSE)))</f>
        <v>0</v>
      </c>
      <c r="R735" s="231">
        <f>IF(ISNA(VLOOKUP($A735,'Spring 2023 PVI'!$B$3:$AF$219,10,FALSE)),0,(VLOOKUP($A735,'Spring 2023 PVI'!$B$3:$AF$219,10,FALSE)))</f>
        <v>0</v>
      </c>
      <c r="S735" s="231">
        <f>IF(ISNA(VLOOKUP($A735,'Summer 2023 PVI'!$B$2:$AF$216,10,FALSE)),0,(VLOOKUP($A735,'Summer 2023 PVI'!$B$2:$AF$216,10,FALSE)))</f>
        <v>0</v>
      </c>
      <c r="T735" s="231">
        <f>IF(ISNA(VLOOKUP($A735,'Autumn 2023 PVI'!$B$2:$AH$214,10,FALSE)),0,(VLOOKUP($A735,'Autumn 2023 PVI'!$B$2:$AH$214,10,FALSE)))</f>
        <v>0</v>
      </c>
      <c r="U735" s="231">
        <f>IF(ISNA(VLOOKUP($A735,'Spring 2023 PVI'!$B$3:$AF$219,26,FALSE)),0,(VLOOKUP($A735,'Spring 2023 PVI'!$B$3:$AF$219,26,FALSE)))</f>
        <v>0</v>
      </c>
      <c r="V735" s="231">
        <f>IF(ISNA(VLOOKUP($A735,'Spring 2023 PVI'!$B$3:$AF$219,26,FALSE)),0,(VLOOKUP($A735,'Spring 2023 PVI'!$B$3:$AF$219,26,FALSE)))</f>
        <v>0</v>
      </c>
      <c r="W735" s="231">
        <f>IF(ISNA(VLOOKUP($A735,'Spring 2023 PVI'!$B$3:$AF$219,26,FALSE)),0,(VLOOKUP($A735,'Spring 2023 PVI'!$B$3:$AF$219,26,FALSE)))</f>
        <v>0</v>
      </c>
      <c r="X735" s="231">
        <f>IF(ISNA(VLOOKUP($A735,'Spring 2023 PVI'!$B$3:$AF$219,27,FALSE)),0,(VLOOKUP($A735,'Spring 2023 PVI'!$B$3:$AF$219,27,FALSE)))</f>
        <v>0</v>
      </c>
      <c r="Y735" s="231">
        <f>IF(ISNA(VLOOKUP($A735,'Spring 2023 PVI'!$B$3:$AF$219,27,FALSE)),0,(VLOOKUP($A735,'Spring 2023 PVI'!$B$3:$AF$219,27,FALSE)))</f>
        <v>0</v>
      </c>
      <c r="Z735" s="231">
        <f>IF(ISNA(VLOOKUP($A735,'Spring 2023 PVI'!$B$3:$AF$219,27,FALSE)),0,(VLOOKUP($A735,'Spring 2023 PVI'!$B$3:$AF$219,27,FALSE)))</f>
        <v>0</v>
      </c>
      <c r="AA735" s="231">
        <f>IF(ISNA(VLOOKUP($A735,'Spring 2023 PVI'!$B$3:$AF$219,28,FALSE)),0,(VLOOKUP($A735,'Spring 2023 PVI'!$B$3:$AF$219,28,FALSE)))</f>
        <v>0</v>
      </c>
      <c r="AB735" s="231">
        <f>IF(ISNA(VLOOKUP($A735,'Spring 2023 PVI'!$B$3:$AF$219,28,FALSE)),0,(VLOOKUP($A735,'Spring 2023 PVI'!$B$3:$AF$219,28,FALSE)))</f>
        <v>0</v>
      </c>
      <c r="AC735" s="231">
        <f>IF(ISNA(VLOOKUP($A735,'Spring 2023 PVI'!$B$3:$AF$219,28,FALSE)),0,(VLOOKUP($A735,'Spring 2023 PVI'!$B$3:$AF$219,28,FALSE)))</f>
        <v>0</v>
      </c>
      <c r="AD735" s="384">
        <f t="shared" si="283"/>
        <v>0</v>
      </c>
      <c r="AE735" s="403">
        <v>45</v>
      </c>
      <c r="AF735" s="403">
        <v>60</v>
      </c>
      <c r="AG735" s="403">
        <v>30</v>
      </c>
      <c r="AH735" s="384">
        <f t="shared" si="277"/>
        <v>1043.0999999999999</v>
      </c>
      <c r="AI735" s="384">
        <f t="shared" si="278"/>
        <v>661.19999999999993</v>
      </c>
      <c r="AJ735" s="384">
        <f t="shared" si="279"/>
        <v>91.2</v>
      </c>
      <c r="AK735" s="384">
        <f t="shared" si="284"/>
        <v>1795.4999999999998</v>
      </c>
      <c r="AL735" s="403">
        <f>IF(ISNA(VLOOKUP($A735,'Spring 2023 PVI'!$B749:$AD749,29,FALSE)),0,(VLOOKUP($A735,'Spring 2023 PVI'!$B749:$AD749,29,FALSE)))</f>
        <v>0</v>
      </c>
      <c r="AM735" s="403">
        <f>IF(ISNA(VLOOKUP($A735,'Spring 2023 PVI'!$B749:$AZ749,30,FALSE)),0,(VLOOKUP($A735,'Spring 2023 PVI'!$B749:$AZ749,30,FALSE)))</f>
        <v>0</v>
      </c>
      <c r="AN735" s="402">
        <f t="shared" si="285"/>
        <v>0</v>
      </c>
      <c r="AO735" s="404">
        <f t="shared" si="286"/>
        <v>0</v>
      </c>
      <c r="AP735" s="384">
        <f t="shared" si="287"/>
        <v>1795.4999999999998</v>
      </c>
      <c r="AQ735" s="403"/>
      <c r="AR735" s="403" t="e">
        <f>VLOOKUP($A735,'Data EYFSS Indica'!$C:$AQ,27,0)</f>
        <v>#N/A</v>
      </c>
      <c r="AS735" s="403" t="e">
        <f>VLOOKUP($A735,'Data EYFSS Indica'!$C:$AQ,28,0)</f>
        <v>#N/A</v>
      </c>
      <c r="AT735" s="409" t="e">
        <f t="shared" si="288"/>
        <v>#N/A</v>
      </c>
      <c r="AU735" s="409" t="e">
        <f>(VLOOKUP($A735,'Data EYFSS Indica'!$C:$AQ,24,0))/3.2*AU$3</f>
        <v>#N/A</v>
      </c>
      <c r="AV735" s="413" t="e">
        <f t="shared" si="289"/>
        <v>#N/A</v>
      </c>
      <c r="AW735" s="410" t="e">
        <f t="shared" si="273"/>
        <v>#N/A</v>
      </c>
      <c r="AX735" s="410" t="e">
        <f t="shared" si="274"/>
        <v>#N/A</v>
      </c>
      <c r="AY735" s="410" t="e">
        <f t="shared" si="275"/>
        <v>#N/A</v>
      </c>
      <c r="BI735">
        <f t="shared" si="280"/>
        <v>675</v>
      </c>
      <c r="BJ735">
        <f t="shared" si="281"/>
        <v>900</v>
      </c>
      <c r="BK735">
        <f t="shared" si="282"/>
        <v>450</v>
      </c>
    </row>
    <row r="736" spans="1:63" x14ac:dyDescent="0.35">
      <c r="A736" s="231">
        <v>52817</v>
      </c>
      <c r="B736" t="s">
        <v>1304</v>
      </c>
      <c r="C736" s="231">
        <f>IF(ISNA(VLOOKUP($A736,'Spring 2023 PVI'!$B$3:$AF$220,6,FALSE)),0,(VLOOKUP($A736,'Spring 2023 PVI'!$B$3:$AF$220,6,FALSE)))</f>
        <v>0</v>
      </c>
      <c r="D736" s="231">
        <f>IF(ISNA(VLOOKUP($A736,'Summer 2023 PVI'!$B$2:$AF$217,6,FALSE)),0,(VLOOKUP($A736,'Summer 2023 PVI'!$B$2:$AF$217,6,FALSE)))</f>
        <v>0</v>
      </c>
      <c r="E736" s="231">
        <f>IF(ISNA(VLOOKUP($A736,'Autumn 2023 PVI'!$B$2:$AH$214,6,FALSE)),0,(VLOOKUP($A736,'Autumn 2023 PVI'!$B$2:$AH$214,6,FALSE)))</f>
        <v>0</v>
      </c>
      <c r="F736" s="231">
        <f>IF(ISNA(VLOOKUP($A736,'Spring 2023 PVI'!$B$3:$AF$219,9,FALSE)),0,(VLOOKUP($A736,'Spring 2023 PVI'!$B$3:$AF$219,8,FALSE)))</f>
        <v>0</v>
      </c>
      <c r="G736" s="231">
        <f>IF(ISNA(VLOOKUP($A736,'Summer 2023 PVI'!$B$2:$AF$216,9,FALSE)),0,(VLOOKUP($A736,'Summer 2023 PVI'!$B$2:$AF$216,8,FALSE)))</f>
        <v>0</v>
      </c>
      <c r="H736" s="231">
        <f>IF(ISNA(VLOOKUP($A736,'Autumn 2023 PVI'!$B$2:$AH$214,9,FALSE)),0,(VLOOKUP($A736,'Autumn 2023 PVI'!$B$2:$AH$214,9,FALSE)))</f>
        <v>0</v>
      </c>
      <c r="I736" s="231">
        <f>IF(ISNA(VLOOKUP($A736,'Spring 2023 PVI'!$B$3:$AF$219,13,FALSE)),0,(VLOOKUP($A736,'Spring 2023 PVI'!$B$3:$AF$219,13,FALSE)))</f>
        <v>0</v>
      </c>
      <c r="J736" s="231">
        <f>IF(ISNA(VLOOKUP($A736,'Summer 2023 PVI'!$B$2:$AF$216,13,FALSE)),0,(VLOOKUP($A736,'Summer 2023 PVI'!$B$2:$AF$216,13,FALSE)))</f>
        <v>0</v>
      </c>
      <c r="K736" s="231">
        <f>IF(ISNA(VLOOKUP($A736,'Autumn 2023 PVI'!$B$2:$AH$214,13,FALSE)),0,(VLOOKUP($A736,'Autumn 2023 PVI'!$B$2:$AH$214,13,FALSE)))</f>
        <v>0</v>
      </c>
      <c r="L736" s="231">
        <f>IF(ISNA(VLOOKUP($A736,'Spring 2023 PVI'!$B$3:$AF$219,16,FALSE)),0,(VLOOKUP($A736,'Spring 2023 PVI'!$B$3:$AF$219,16,FALSE)))</f>
        <v>0</v>
      </c>
      <c r="M736" s="231">
        <f>IF(ISNA(VLOOKUP($A736,'Summer 2023 PVI'!$B$2:$AF$216,16,FALSE)),0,(VLOOKUP($A736,'Summer 2023 PVI'!$B$2:$AF$216,16,FALSE)))</f>
        <v>0</v>
      </c>
      <c r="N736" s="231">
        <f>IF(ISNA(VLOOKUP($A736,'Autumn 2023 PVI'!$B$2:$AH$214,16,FALSE)),0,(VLOOKUP($A736,'Autumn 2023 PVI'!$B$2:$AH$214,16,FALSE)))</f>
        <v>0</v>
      </c>
      <c r="O736" s="231">
        <f>IF(ISNA(VLOOKUP($A736,'Spring 2023 PVI'!$B$3:$AF$219,3,FALSE)),0,(VLOOKUP($A736,'Spring 2023 PVI'!$B$3:$AF$219,3,FALSE)))</f>
        <v>0</v>
      </c>
      <c r="P736" s="231">
        <f>IF(ISNA(VLOOKUP($A736,'Summer 2023 PVI'!$B$3:$AF$216,3,FALSE)),0,(VLOOKUP($A736,'Summer 2023 PVI'!$B$2:$AF$216,3,FALSE)))</f>
        <v>0</v>
      </c>
      <c r="Q736" s="231">
        <f>IF(ISNA(VLOOKUP($A736,'Autumn 2023 PVI'!$B$2:$AF$214,3,FALSE)),0,(VLOOKUP($A736,'Autumn 2023 PVI'!$B$2:$AF$214,3,FALSE)))</f>
        <v>0</v>
      </c>
      <c r="R736" s="231">
        <f>IF(ISNA(VLOOKUP($A736,'Spring 2023 PVI'!$B$3:$AF$219,10,FALSE)),0,(VLOOKUP($A736,'Spring 2023 PVI'!$B$3:$AF$219,10,FALSE)))</f>
        <v>0</v>
      </c>
      <c r="S736" s="231">
        <f>IF(ISNA(VLOOKUP($A736,'Summer 2023 PVI'!$B$2:$AF$216,10,FALSE)),0,(VLOOKUP($A736,'Summer 2023 PVI'!$B$2:$AF$216,10,FALSE)))</f>
        <v>0</v>
      </c>
      <c r="T736" s="231">
        <f>IF(ISNA(VLOOKUP($A736,'Autumn 2023 PVI'!$B$2:$AH$214,10,FALSE)),0,(VLOOKUP($A736,'Autumn 2023 PVI'!$B$2:$AH$214,10,FALSE)))</f>
        <v>0</v>
      </c>
      <c r="U736" s="231">
        <f>IF(ISNA(VLOOKUP($A736,'Spring 2023 PVI'!$B$3:$AF$219,26,FALSE)),0,(VLOOKUP($A736,'Spring 2023 PVI'!$B$3:$AF$219,26,FALSE)))</f>
        <v>0</v>
      </c>
      <c r="V736" s="231">
        <f>IF(ISNA(VLOOKUP($A736,'Spring 2023 PVI'!$B$3:$AF$219,26,FALSE)),0,(VLOOKUP($A736,'Spring 2023 PVI'!$B$3:$AF$219,26,FALSE)))</f>
        <v>0</v>
      </c>
      <c r="W736" s="231">
        <f>IF(ISNA(VLOOKUP($A736,'Spring 2023 PVI'!$B$3:$AF$219,26,FALSE)),0,(VLOOKUP($A736,'Spring 2023 PVI'!$B$3:$AF$219,26,FALSE)))</f>
        <v>0</v>
      </c>
      <c r="X736" s="231">
        <f>IF(ISNA(VLOOKUP($A736,'Spring 2023 PVI'!$B$3:$AF$219,27,FALSE)),0,(VLOOKUP($A736,'Spring 2023 PVI'!$B$3:$AF$219,27,FALSE)))</f>
        <v>0</v>
      </c>
      <c r="Y736" s="231">
        <f>IF(ISNA(VLOOKUP($A736,'Spring 2023 PVI'!$B$3:$AF$219,27,FALSE)),0,(VLOOKUP($A736,'Spring 2023 PVI'!$B$3:$AF$219,27,FALSE)))</f>
        <v>0</v>
      </c>
      <c r="Z736" s="231">
        <f>IF(ISNA(VLOOKUP($A736,'Spring 2023 PVI'!$B$3:$AF$219,27,FALSE)),0,(VLOOKUP($A736,'Spring 2023 PVI'!$B$3:$AF$219,27,FALSE)))</f>
        <v>0</v>
      </c>
      <c r="AA736" s="231">
        <f>IF(ISNA(VLOOKUP($A736,'Spring 2023 PVI'!$B$3:$AF$219,28,FALSE)),0,(VLOOKUP($A736,'Spring 2023 PVI'!$B$3:$AF$219,28,FALSE)))</f>
        <v>0</v>
      </c>
      <c r="AB736" s="231">
        <f>IF(ISNA(VLOOKUP($A736,'Spring 2023 PVI'!$B$3:$AF$219,28,FALSE)),0,(VLOOKUP($A736,'Spring 2023 PVI'!$B$3:$AF$219,28,FALSE)))</f>
        <v>0</v>
      </c>
      <c r="AC736" s="231">
        <f>IF(ISNA(VLOOKUP($A736,'Spring 2023 PVI'!$B$3:$AF$219,28,FALSE)),0,(VLOOKUP($A736,'Spring 2023 PVI'!$B$3:$AF$219,28,FALSE)))</f>
        <v>0</v>
      </c>
      <c r="AD736" s="384">
        <f t="shared" si="283"/>
        <v>0</v>
      </c>
      <c r="AE736" s="403">
        <v>0</v>
      </c>
      <c r="AF736" s="403">
        <v>0</v>
      </c>
      <c r="AG736" s="403">
        <v>0</v>
      </c>
      <c r="AH736" s="384">
        <f t="shared" si="277"/>
        <v>0</v>
      </c>
      <c r="AI736" s="384">
        <f t="shared" si="278"/>
        <v>0</v>
      </c>
      <c r="AJ736" s="384">
        <f t="shared" si="279"/>
        <v>0</v>
      </c>
      <c r="AK736" s="384">
        <f t="shared" si="284"/>
        <v>0</v>
      </c>
      <c r="AL736" s="403">
        <f>IF(ISNA(VLOOKUP($A736,'Spring 2023 PVI'!$B750:$AD750,29,FALSE)),0,(VLOOKUP($A736,'Spring 2023 PVI'!$B750:$AD750,29,FALSE)))</f>
        <v>0</v>
      </c>
      <c r="AM736" s="403">
        <f>IF(ISNA(VLOOKUP($A736,'Spring 2023 PVI'!$B750:$AZ750,30,FALSE)),0,(VLOOKUP($A736,'Spring 2023 PVI'!$B750:$AZ750,30,FALSE)))</f>
        <v>0</v>
      </c>
      <c r="AN736" s="402">
        <f t="shared" si="285"/>
        <v>0</v>
      </c>
      <c r="AO736" s="404">
        <f t="shared" si="286"/>
        <v>0</v>
      </c>
      <c r="AP736" s="384">
        <f t="shared" si="287"/>
        <v>0</v>
      </c>
      <c r="AQ736" s="403"/>
      <c r="AR736" s="403" t="e">
        <f>VLOOKUP($A736,'Data EYFSS Indica'!$C:$AQ,27,0)</f>
        <v>#N/A</v>
      </c>
      <c r="AS736" s="403" t="e">
        <f>VLOOKUP($A736,'Data EYFSS Indica'!$C:$AQ,28,0)</f>
        <v>#N/A</v>
      </c>
      <c r="AT736" s="409" t="e">
        <f t="shared" si="288"/>
        <v>#N/A</v>
      </c>
      <c r="AU736" s="409" t="e">
        <f>(VLOOKUP($A736,'Data EYFSS Indica'!$C:$AQ,24,0))/3.2*AU$3</f>
        <v>#N/A</v>
      </c>
      <c r="AV736" s="413" t="e">
        <f t="shared" si="289"/>
        <v>#N/A</v>
      </c>
      <c r="AW736" s="410" t="e">
        <f t="shared" si="273"/>
        <v>#N/A</v>
      </c>
      <c r="AX736" s="410" t="e">
        <f t="shared" si="274"/>
        <v>#N/A</v>
      </c>
      <c r="AY736" s="410" t="e">
        <f t="shared" si="275"/>
        <v>#N/A</v>
      </c>
      <c r="BI736">
        <f t="shared" si="280"/>
        <v>0</v>
      </c>
      <c r="BJ736">
        <f t="shared" si="281"/>
        <v>0</v>
      </c>
      <c r="BK736">
        <f t="shared" si="282"/>
        <v>0</v>
      </c>
    </row>
    <row r="737" spans="1:63" x14ac:dyDescent="0.35">
      <c r="A737" s="231">
        <v>52821</v>
      </c>
      <c r="B737" t="s">
        <v>1243</v>
      </c>
      <c r="C737" s="231">
        <f>IF(ISNA(VLOOKUP($A737,'Spring 2023 PVI'!$B$3:$AF$220,6,FALSE)),0,(VLOOKUP($A737,'Spring 2023 PVI'!$B$3:$AF$220,6,FALSE)))</f>
        <v>0</v>
      </c>
      <c r="D737" s="231">
        <f>IF(ISNA(VLOOKUP($A737,'Summer 2023 PVI'!$B$2:$AF$217,6,FALSE)),0,(VLOOKUP($A737,'Summer 2023 PVI'!$B$2:$AF$217,6,FALSE)))</f>
        <v>0</v>
      </c>
      <c r="E737" s="231">
        <f>IF(ISNA(VLOOKUP($A737,'Autumn 2023 PVI'!$B$2:$AH$214,6,FALSE)),0,(VLOOKUP($A737,'Autumn 2023 PVI'!$B$2:$AH$214,6,FALSE)))</f>
        <v>0</v>
      </c>
      <c r="F737" s="231">
        <f>IF(ISNA(VLOOKUP($A737,'Spring 2023 PVI'!$B$3:$AF$219,9,FALSE)),0,(VLOOKUP($A737,'Spring 2023 PVI'!$B$3:$AF$219,8,FALSE)))</f>
        <v>0</v>
      </c>
      <c r="G737" s="231">
        <f>IF(ISNA(VLOOKUP($A737,'Summer 2023 PVI'!$B$2:$AF$216,9,FALSE)),0,(VLOOKUP($A737,'Summer 2023 PVI'!$B$2:$AF$216,8,FALSE)))</f>
        <v>0</v>
      </c>
      <c r="H737" s="231">
        <f>IF(ISNA(VLOOKUP($A737,'Autumn 2023 PVI'!$B$2:$AH$214,9,FALSE)),0,(VLOOKUP($A737,'Autumn 2023 PVI'!$B$2:$AH$214,9,FALSE)))</f>
        <v>0</v>
      </c>
      <c r="I737" s="231">
        <f>IF(ISNA(VLOOKUP($A737,'Spring 2023 PVI'!$B$3:$AF$219,13,FALSE)),0,(VLOOKUP($A737,'Spring 2023 PVI'!$B$3:$AF$219,13,FALSE)))</f>
        <v>0</v>
      </c>
      <c r="J737" s="231">
        <f>IF(ISNA(VLOOKUP($A737,'Summer 2023 PVI'!$B$2:$AF$216,13,FALSE)),0,(VLOOKUP($A737,'Summer 2023 PVI'!$B$2:$AF$216,13,FALSE)))</f>
        <v>0</v>
      </c>
      <c r="K737" s="231">
        <f>IF(ISNA(VLOOKUP($A737,'Autumn 2023 PVI'!$B$2:$AH$214,13,FALSE)),0,(VLOOKUP($A737,'Autumn 2023 PVI'!$B$2:$AH$214,13,FALSE)))</f>
        <v>0</v>
      </c>
      <c r="L737" s="231">
        <f>IF(ISNA(VLOOKUP($A737,'Spring 2023 PVI'!$B$3:$AF$219,16,FALSE)),0,(VLOOKUP($A737,'Spring 2023 PVI'!$B$3:$AF$219,16,FALSE)))</f>
        <v>0</v>
      </c>
      <c r="M737" s="231">
        <f>IF(ISNA(VLOOKUP($A737,'Summer 2023 PVI'!$B$2:$AF$216,16,FALSE)),0,(VLOOKUP($A737,'Summer 2023 PVI'!$B$2:$AF$216,16,FALSE)))</f>
        <v>0</v>
      </c>
      <c r="N737" s="231">
        <f>IF(ISNA(VLOOKUP($A737,'Autumn 2023 PVI'!$B$2:$AH$214,16,FALSE)),0,(VLOOKUP($A737,'Autumn 2023 PVI'!$B$2:$AH$214,16,FALSE)))</f>
        <v>0</v>
      </c>
      <c r="O737" s="231">
        <f>IF(ISNA(VLOOKUP($A737,'Spring 2023 PVI'!$B$3:$AF$219,3,FALSE)),0,(VLOOKUP($A737,'Spring 2023 PVI'!$B$3:$AF$219,3,FALSE)))</f>
        <v>0</v>
      </c>
      <c r="P737" s="231">
        <f>IF(ISNA(VLOOKUP($A737,'Summer 2023 PVI'!$B$3:$AF$216,3,FALSE)),0,(VLOOKUP($A737,'Summer 2023 PVI'!$B$2:$AF$216,3,FALSE)))</f>
        <v>0</v>
      </c>
      <c r="Q737" s="231">
        <f>IF(ISNA(VLOOKUP($A737,'Autumn 2023 PVI'!$B$2:$AF$214,3,FALSE)),0,(VLOOKUP($A737,'Autumn 2023 PVI'!$B$2:$AF$214,3,FALSE)))</f>
        <v>0</v>
      </c>
      <c r="R737" s="231">
        <f>IF(ISNA(VLOOKUP($A737,'Spring 2023 PVI'!$B$3:$AF$219,10,FALSE)),0,(VLOOKUP($A737,'Spring 2023 PVI'!$B$3:$AF$219,10,FALSE)))</f>
        <v>0</v>
      </c>
      <c r="S737" s="231">
        <f>IF(ISNA(VLOOKUP($A737,'Summer 2023 PVI'!$B$2:$AF$216,10,FALSE)),0,(VLOOKUP($A737,'Summer 2023 PVI'!$B$2:$AF$216,10,FALSE)))</f>
        <v>0</v>
      </c>
      <c r="T737" s="231">
        <f>IF(ISNA(VLOOKUP($A737,'Autumn 2023 PVI'!$B$2:$AH$214,10,FALSE)),0,(VLOOKUP($A737,'Autumn 2023 PVI'!$B$2:$AH$214,10,FALSE)))</f>
        <v>0</v>
      </c>
      <c r="U737" s="231">
        <f>IF(ISNA(VLOOKUP($A737,'Spring 2023 PVI'!$B$3:$AF$219,26,FALSE)),0,(VLOOKUP($A737,'Spring 2023 PVI'!$B$3:$AF$219,26,FALSE)))</f>
        <v>0</v>
      </c>
      <c r="V737" s="231">
        <f>IF(ISNA(VLOOKUP($A737,'Spring 2023 PVI'!$B$3:$AF$219,26,FALSE)),0,(VLOOKUP($A737,'Spring 2023 PVI'!$B$3:$AF$219,26,FALSE)))</f>
        <v>0</v>
      </c>
      <c r="W737" s="231">
        <f>IF(ISNA(VLOOKUP($A737,'Spring 2023 PVI'!$B$3:$AF$219,26,FALSE)),0,(VLOOKUP($A737,'Spring 2023 PVI'!$B$3:$AF$219,26,FALSE)))</f>
        <v>0</v>
      </c>
      <c r="X737" s="231">
        <f>IF(ISNA(VLOOKUP($A737,'Spring 2023 PVI'!$B$3:$AF$219,27,FALSE)),0,(VLOOKUP($A737,'Spring 2023 PVI'!$B$3:$AF$219,27,FALSE)))</f>
        <v>0</v>
      </c>
      <c r="Y737" s="231">
        <f>IF(ISNA(VLOOKUP($A737,'Spring 2023 PVI'!$B$3:$AF$219,27,FALSE)),0,(VLOOKUP($A737,'Spring 2023 PVI'!$B$3:$AF$219,27,FALSE)))</f>
        <v>0</v>
      </c>
      <c r="Z737" s="231">
        <f>IF(ISNA(VLOOKUP($A737,'Spring 2023 PVI'!$B$3:$AF$219,27,FALSE)),0,(VLOOKUP($A737,'Spring 2023 PVI'!$B$3:$AF$219,27,FALSE)))</f>
        <v>0</v>
      </c>
      <c r="AA737" s="231">
        <f>IF(ISNA(VLOOKUP($A737,'Spring 2023 PVI'!$B$3:$AF$219,28,FALSE)),0,(VLOOKUP($A737,'Spring 2023 PVI'!$B$3:$AF$219,28,FALSE)))</f>
        <v>0</v>
      </c>
      <c r="AB737" s="231">
        <f>IF(ISNA(VLOOKUP($A737,'Spring 2023 PVI'!$B$3:$AF$219,28,FALSE)),0,(VLOOKUP($A737,'Spring 2023 PVI'!$B$3:$AF$219,28,FALSE)))</f>
        <v>0</v>
      </c>
      <c r="AC737" s="231">
        <f>IF(ISNA(VLOOKUP($A737,'Spring 2023 PVI'!$B$3:$AF$219,28,FALSE)),0,(VLOOKUP($A737,'Spring 2023 PVI'!$B$3:$AF$219,28,FALSE)))</f>
        <v>0</v>
      </c>
      <c r="AD737" s="384">
        <f t="shared" si="283"/>
        <v>0</v>
      </c>
      <c r="AE737" s="403">
        <v>30</v>
      </c>
      <c r="AF737" s="403">
        <v>0</v>
      </c>
      <c r="AG737" s="403">
        <v>0</v>
      </c>
      <c r="AH737" s="384">
        <f t="shared" si="277"/>
        <v>695.4</v>
      </c>
      <c r="AI737" s="384">
        <f t="shared" si="278"/>
        <v>0</v>
      </c>
      <c r="AJ737" s="384">
        <f t="shared" si="279"/>
        <v>0</v>
      </c>
      <c r="AK737" s="384">
        <f t="shared" si="284"/>
        <v>695.4</v>
      </c>
      <c r="AL737" s="403">
        <f>IF(ISNA(VLOOKUP($A737,'Spring 2023 PVI'!$B752:$AD752,29,FALSE)),0,(VLOOKUP($A737,'Spring 2023 PVI'!$B752:$AD752,29,FALSE)))</f>
        <v>0</v>
      </c>
      <c r="AM737" s="403">
        <f>IF(ISNA(VLOOKUP($A737,'Spring 2023 PVI'!$B752:$AZ752,30,FALSE)),0,(VLOOKUP($A737,'Spring 2023 PVI'!$B752:$AZ752,30,FALSE)))</f>
        <v>0</v>
      </c>
      <c r="AN737" s="402">
        <f t="shared" si="285"/>
        <v>0</v>
      </c>
      <c r="AO737" s="404">
        <f t="shared" si="286"/>
        <v>0</v>
      </c>
      <c r="AP737" s="384">
        <f t="shared" si="287"/>
        <v>695.4</v>
      </c>
      <c r="AQ737" s="403"/>
      <c r="AR737" s="403" t="e">
        <f>VLOOKUP($A737,'Data EYFSS Indica'!$C:$AQ,27,0)</f>
        <v>#N/A</v>
      </c>
      <c r="AS737" s="403" t="e">
        <f>VLOOKUP($A737,'Data EYFSS Indica'!$C:$AQ,28,0)</f>
        <v>#N/A</v>
      </c>
      <c r="AT737" s="409" t="e">
        <f t="shared" si="288"/>
        <v>#N/A</v>
      </c>
      <c r="AU737" s="409" t="e">
        <f>(VLOOKUP($A737,'Data EYFSS Indica'!$C:$AQ,24,0))/3.2*AU$3</f>
        <v>#N/A</v>
      </c>
      <c r="AV737" s="413" t="e">
        <f t="shared" si="289"/>
        <v>#N/A</v>
      </c>
      <c r="AW737" s="410" t="e">
        <f t="shared" si="273"/>
        <v>#N/A</v>
      </c>
      <c r="AX737" s="410" t="e">
        <f t="shared" si="274"/>
        <v>#N/A</v>
      </c>
      <c r="AY737" s="410" t="e">
        <f t="shared" si="275"/>
        <v>#N/A</v>
      </c>
      <c r="BI737">
        <f t="shared" si="280"/>
        <v>450</v>
      </c>
      <c r="BJ737">
        <f t="shared" si="281"/>
        <v>0</v>
      </c>
      <c r="BK737">
        <f t="shared" si="282"/>
        <v>0</v>
      </c>
    </row>
    <row r="738" spans="1:63" x14ac:dyDescent="0.35">
      <c r="A738" s="231">
        <v>52825</v>
      </c>
      <c r="B738" t="s">
        <v>1244</v>
      </c>
      <c r="C738" s="231">
        <f>IF(ISNA(VLOOKUP($A738,'Spring 2023 PVI'!$B$3:$AF$220,6,FALSE)),0,(VLOOKUP($A738,'Spring 2023 PVI'!$B$3:$AF$220,6,FALSE)))</f>
        <v>0</v>
      </c>
      <c r="D738" s="231">
        <f>IF(ISNA(VLOOKUP($A738,'Summer 2023 PVI'!$B$2:$AF$217,6,FALSE)),0,(VLOOKUP($A738,'Summer 2023 PVI'!$B$2:$AF$217,6,FALSE)))</f>
        <v>0</v>
      </c>
      <c r="E738" s="231">
        <f>IF(ISNA(VLOOKUP($A738,'Autumn 2023 PVI'!$B$2:$AH$214,6,FALSE)),0,(VLOOKUP($A738,'Autumn 2023 PVI'!$B$2:$AH$214,6,FALSE)))</f>
        <v>0</v>
      </c>
      <c r="F738" s="231">
        <f>IF(ISNA(VLOOKUP($A738,'Spring 2023 PVI'!$B$3:$AF$219,9,FALSE)),0,(VLOOKUP($A738,'Spring 2023 PVI'!$B$3:$AF$219,8,FALSE)))</f>
        <v>0</v>
      </c>
      <c r="G738" s="231">
        <f>IF(ISNA(VLOOKUP($A738,'Summer 2023 PVI'!$B$2:$AF$216,9,FALSE)),0,(VLOOKUP($A738,'Summer 2023 PVI'!$B$2:$AF$216,8,FALSE)))</f>
        <v>0</v>
      </c>
      <c r="H738" s="231">
        <f>IF(ISNA(VLOOKUP($A738,'Autumn 2023 PVI'!$B$2:$AH$214,9,FALSE)),0,(VLOOKUP($A738,'Autumn 2023 PVI'!$B$2:$AH$214,9,FALSE)))</f>
        <v>0</v>
      </c>
      <c r="I738" s="231">
        <f>IF(ISNA(VLOOKUP($A738,'Spring 2023 PVI'!$B$3:$AF$219,13,FALSE)),0,(VLOOKUP($A738,'Spring 2023 PVI'!$B$3:$AF$219,13,FALSE)))</f>
        <v>0</v>
      </c>
      <c r="J738" s="231">
        <f>IF(ISNA(VLOOKUP($A738,'Summer 2023 PVI'!$B$2:$AF$216,13,FALSE)),0,(VLOOKUP($A738,'Summer 2023 PVI'!$B$2:$AF$216,13,FALSE)))</f>
        <v>0</v>
      </c>
      <c r="K738" s="231">
        <f>IF(ISNA(VLOOKUP($A738,'Autumn 2023 PVI'!$B$2:$AH$214,13,FALSE)),0,(VLOOKUP($A738,'Autumn 2023 PVI'!$B$2:$AH$214,13,FALSE)))</f>
        <v>0</v>
      </c>
      <c r="L738" s="231">
        <f>IF(ISNA(VLOOKUP($A738,'Spring 2023 PVI'!$B$3:$AF$219,16,FALSE)),0,(VLOOKUP($A738,'Spring 2023 PVI'!$B$3:$AF$219,16,FALSE)))</f>
        <v>0</v>
      </c>
      <c r="M738" s="231">
        <f>IF(ISNA(VLOOKUP($A738,'Summer 2023 PVI'!$B$2:$AF$216,16,FALSE)),0,(VLOOKUP($A738,'Summer 2023 PVI'!$B$2:$AF$216,16,FALSE)))</f>
        <v>0</v>
      </c>
      <c r="N738" s="231">
        <f>IF(ISNA(VLOOKUP($A738,'Autumn 2023 PVI'!$B$2:$AH$214,16,FALSE)),0,(VLOOKUP($A738,'Autumn 2023 PVI'!$B$2:$AH$214,16,FALSE)))</f>
        <v>0</v>
      </c>
      <c r="O738" s="231">
        <f>IF(ISNA(VLOOKUP($A738,'Spring 2023 PVI'!$B$3:$AF$219,3,FALSE)),0,(VLOOKUP($A738,'Spring 2023 PVI'!$B$3:$AF$219,3,FALSE)))</f>
        <v>0</v>
      </c>
      <c r="P738" s="231">
        <f>IF(ISNA(VLOOKUP($A738,'Summer 2023 PVI'!$B$3:$AF$216,3,FALSE)),0,(VLOOKUP($A738,'Summer 2023 PVI'!$B$2:$AF$216,3,FALSE)))</f>
        <v>0</v>
      </c>
      <c r="Q738" s="231">
        <f>IF(ISNA(VLOOKUP($A738,'Autumn 2023 PVI'!$B$2:$AF$214,3,FALSE)),0,(VLOOKUP($A738,'Autumn 2023 PVI'!$B$2:$AF$214,3,FALSE)))</f>
        <v>0</v>
      </c>
      <c r="R738" s="231">
        <f>IF(ISNA(VLOOKUP($A738,'Spring 2023 PVI'!$B$3:$AF$219,10,FALSE)),0,(VLOOKUP($A738,'Spring 2023 PVI'!$B$3:$AF$219,10,FALSE)))</f>
        <v>0</v>
      </c>
      <c r="S738" s="231">
        <f>IF(ISNA(VLOOKUP($A738,'Summer 2023 PVI'!$B$2:$AF$216,10,FALSE)),0,(VLOOKUP($A738,'Summer 2023 PVI'!$B$2:$AF$216,10,FALSE)))</f>
        <v>0</v>
      </c>
      <c r="T738" s="231">
        <f>IF(ISNA(VLOOKUP($A738,'Autumn 2023 PVI'!$B$2:$AH$214,10,FALSE)),0,(VLOOKUP($A738,'Autumn 2023 PVI'!$B$2:$AH$214,10,FALSE)))</f>
        <v>0</v>
      </c>
      <c r="U738" s="231">
        <f>IF(ISNA(VLOOKUP($A738,'Spring 2023 PVI'!$B$3:$AF$219,26,FALSE)),0,(VLOOKUP($A738,'Spring 2023 PVI'!$B$3:$AF$219,26,FALSE)))</f>
        <v>0</v>
      </c>
      <c r="V738" s="231">
        <f>IF(ISNA(VLOOKUP($A738,'Spring 2023 PVI'!$B$3:$AF$219,26,FALSE)),0,(VLOOKUP($A738,'Spring 2023 PVI'!$B$3:$AF$219,26,FALSE)))</f>
        <v>0</v>
      </c>
      <c r="W738" s="231">
        <f>IF(ISNA(VLOOKUP($A738,'Spring 2023 PVI'!$B$3:$AF$219,26,FALSE)),0,(VLOOKUP($A738,'Spring 2023 PVI'!$B$3:$AF$219,26,FALSE)))</f>
        <v>0</v>
      </c>
      <c r="X738" s="231">
        <f>IF(ISNA(VLOOKUP($A738,'Spring 2023 PVI'!$B$3:$AF$219,27,FALSE)),0,(VLOOKUP($A738,'Spring 2023 PVI'!$B$3:$AF$219,27,FALSE)))</f>
        <v>0</v>
      </c>
      <c r="Y738" s="231">
        <f>IF(ISNA(VLOOKUP($A738,'Spring 2023 PVI'!$B$3:$AF$219,27,FALSE)),0,(VLOOKUP($A738,'Spring 2023 PVI'!$B$3:$AF$219,27,FALSE)))</f>
        <v>0</v>
      </c>
      <c r="Z738" s="231">
        <f>IF(ISNA(VLOOKUP($A738,'Spring 2023 PVI'!$B$3:$AF$219,27,FALSE)),0,(VLOOKUP($A738,'Spring 2023 PVI'!$B$3:$AF$219,27,FALSE)))</f>
        <v>0</v>
      </c>
      <c r="AA738" s="231">
        <f>IF(ISNA(VLOOKUP($A738,'Spring 2023 PVI'!$B$3:$AF$219,28,FALSE)),0,(VLOOKUP($A738,'Spring 2023 PVI'!$B$3:$AF$219,28,FALSE)))</f>
        <v>0</v>
      </c>
      <c r="AB738" s="231">
        <f>IF(ISNA(VLOOKUP($A738,'Spring 2023 PVI'!$B$3:$AF$219,28,FALSE)),0,(VLOOKUP($A738,'Spring 2023 PVI'!$B$3:$AF$219,28,FALSE)))</f>
        <v>0</v>
      </c>
      <c r="AC738" s="231">
        <f>IF(ISNA(VLOOKUP($A738,'Spring 2023 PVI'!$B$3:$AF$219,28,FALSE)),0,(VLOOKUP($A738,'Spring 2023 PVI'!$B$3:$AF$219,28,FALSE)))</f>
        <v>0</v>
      </c>
      <c r="AD738" s="384">
        <f t="shared" si="283"/>
        <v>0</v>
      </c>
      <c r="AE738" s="403">
        <v>0</v>
      </c>
      <c r="AF738" s="403">
        <v>0</v>
      </c>
      <c r="AG738" s="403">
        <v>0</v>
      </c>
      <c r="AH738" s="384">
        <f t="shared" si="277"/>
        <v>0</v>
      </c>
      <c r="AI738" s="384">
        <f t="shared" si="278"/>
        <v>0</v>
      </c>
      <c r="AJ738" s="384">
        <f t="shared" si="279"/>
        <v>0</v>
      </c>
      <c r="AK738" s="384">
        <f t="shared" si="284"/>
        <v>0</v>
      </c>
      <c r="AL738" s="403">
        <f>IF(ISNA(VLOOKUP($A738,'Spring 2023 PVI'!$B753:$AD753,29,FALSE)),0,(VLOOKUP($A738,'Spring 2023 PVI'!$B753:$AD753,29,FALSE)))</f>
        <v>0</v>
      </c>
      <c r="AM738" s="403">
        <f>IF(ISNA(VLOOKUP($A738,'Spring 2023 PVI'!$B753:$AZ753,30,FALSE)),0,(VLOOKUP($A738,'Spring 2023 PVI'!$B753:$AZ753,30,FALSE)))</f>
        <v>0</v>
      </c>
      <c r="AN738" s="402">
        <f t="shared" si="285"/>
        <v>0</v>
      </c>
      <c r="AO738" s="404">
        <f t="shared" si="286"/>
        <v>0</v>
      </c>
      <c r="AP738" s="384">
        <f t="shared" si="287"/>
        <v>0</v>
      </c>
      <c r="AQ738" s="403"/>
      <c r="AR738" s="403" t="e">
        <f>VLOOKUP($A738,'Data EYFSS Indica'!$C:$AQ,27,0)</f>
        <v>#N/A</v>
      </c>
      <c r="AS738" s="403" t="e">
        <f>VLOOKUP($A738,'Data EYFSS Indica'!$C:$AQ,28,0)</f>
        <v>#N/A</v>
      </c>
      <c r="AT738" s="409" t="e">
        <f t="shared" si="288"/>
        <v>#N/A</v>
      </c>
      <c r="AU738" s="409" t="e">
        <f>(VLOOKUP($A738,'Data EYFSS Indica'!$C:$AQ,24,0))/3.2*AU$3</f>
        <v>#N/A</v>
      </c>
      <c r="AV738" s="413" t="e">
        <f t="shared" si="289"/>
        <v>#N/A</v>
      </c>
      <c r="AW738" s="410" t="e">
        <f t="shared" si="273"/>
        <v>#N/A</v>
      </c>
      <c r="AX738" s="410" t="e">
        <f t="shared" si="274"/>
        <v>#N/A</v>
      </c>
      <c r="AY738" s="410" t="e">
        <f t="shared" si="275"/>
        <v>#N/A</v>
      </c>
      <c r="BI738">
        <f t="shared" si="280"/>
        <v>0</v>
      </c>
      <c r="BJ738">
        <f t="shared" si="281"/>
        <v>0</v>
      </c>
      <c r="BK738">
        <f t="shared" si="282"/>
        <v>0</v>
      </c>
    </row>
    <row r="739" spans="1:63" x14ac:dyDescent="0.35">
      <c r="A739" s="231">
        <v>52831</v>
      </c>
      <c r="B739" t="s">
        <v>442</v>
      </c>
      <c r="C739" s="231">
        <f>IF(ISNA(VLOOKUP($A739,'Spring 2023 PVI'!$B$3:$AF$220,6,FALSE)),0,(VLOOKUP($A739,'Spring 2023 PVI'!$B$3:$AF$220,6,FALSE)))</f>
        <v>0</v>
      </c>
      <c r="D739" s="231">
        <f>IF(ISNA(VLOOKUP($A739,'Summer 2023 PVI'!$B$2:$AF$217,6,FALSE)),0,(VLOOKUP($A739,'Summer 2023 PVI'!$B$2:$AF$217,6,FALSE)))</f>
        <v>0</v>
      </c>
      <c r="E739" s="231">
        <f>IF(ISNA(VLOOKUP($A739,'Autumn 2023 PVI'!$B$2:$AH$214,6,FALSE)),0,(VLOOKUP($A739,'Autumn 2023 PVI'!$B$2:$AH$214,6,FALSE)))</f>
        <v>0</v>
      </c>
      <c r="F739" s="231">
        <f>IF(ISNA(VLOOKUP($A739,'Spring 2023 PVI'!$B$3:$AF$219,9,FALSE)),0,(VLOOKUP($A739,'Spring 2023 PVI'!$B$3:$AF$219,8,FALSE)))</f>
        <v>0</v>
      </c>
      <c r="G739" s="231">
        <f>IF(ISNA(VLOOKUP($A739,'Summer 2023 PVI'!$B$2:$AF$216,9,FALSE)),0,(VLOOKUP($A739,'Summer 2023 PVI'!$B$2:$AF$216,8,FALSE)))</f>
        <v>0</v>
      </c>
      <c r="H739" s="231">
        <f>IF(ISNA(VLOOKUP($A739,'Autumn 2023 PVI'!$B$2:$AH$214,9,FALSE)),0,(VLOOKUP($A739,'Autumn 2023 PVI'!$B$2:$AH$214,9,FALSE)))</f>
        <v>0</v>
      </c>
      <c r="I739" s="231">
        <f>IF(ISNA(VLOOKUP($A739,'Spring 2023 PVI'!$B$3:$AF$219,13,FALSE)),0,(VLOOKUP($A739,'Spring 2023 PVI'!$B$3:$AF$219,13,FALSE)))</f>
        <v>0</v>
      </c>
      <c r="J739" s="231">
        <f>IF(ISNA(VLOOKUP($A739,'Summer 2023 PVI'!$B$2:$AF$216,13,FALSE)),0,(VLOOKUP($A739,'Summer 2023 PVI'!$B$2:$AF$216,13,FALSE)))</f>
        <v>0</v>
      </c>
      <c r="K739" s="231">
        <f>IF(ISNA(VLOOKUP($A739,'Autumn 2023 PVI'!$B$2:$AH$214,13,FALSE)),0,(VLOOKUP($A739,'Autumn 2023 PVI'!$B$2:$AH$214,13,FALSE)))</f>
        <v>0</v>
      </c>
      <c r="L739" s="231">
        <f>IF(ISNA(VLOOKUP($A739,'Spring 2023 PVI'!$B$3:$AF$219,16,FALSE)),0,(VLOOKUP($A739,'Spring 2023 PVI'!$B$3:$AF$219,16,FALSE)))</f>
        <v>0</v>
      </c>
      <c r="M739" s="231">
        <f>IF(ISNA(VLOOKUP($A739,'Summer 2023 PVI'!$B$2:$AF$216,16,FALSE)),0,(VLOOKUP($A739,'Summer 2023 PVI'!$B$2:$AF$216,16,FALSE)))</f>
        <v>0</v>
      </c>
      <c r="N739" s="231">
        <f>IF(ISNA(VLOOKUP($A739,'Autumn 2023 PVI'!$B$2:$AH$214,16,FALSE)),0,(VLOOKUP($A739,'Autumn 2023 PVI'!$B$2:$AH$214,16,FALSE)))</f>
        <v>0</v>
      </c>
      <c r="O739" s="231">
        <f>IF(ISNA(VLOOKUP($A739,'Spring 2023 PVI'!$B$3:$AF$219,3,FALSE)),0,(VLOOKUP($A739,'Spring 2023 PVI'!$B$3:$AF$219,3,FALSE)))</f>
        <v>0</v>
      </c>
      <c r="P739" s="231">
        <f>IF(ISNA(VLOOKUP($A739,'Summer 2023 PVI'!$B$3:$AF$216,3,FALSE)),0,(VLOOKUP($A739,'Summer 2023 PVI'!$B$2:$AF$216,3,FALSE)))</f>
        <v>0</v>
      </c>
      <c r="Q739" s="231">
        <f>IF(ISNA(VLOOKUP($A739,'Autumn 2023 PVI'!$B$2:$AF$214,3,FALSE)),0,(VLOOKUP($A739,'Autumn 2023 PVI'!$B$2:$AF$214,3,FALSE)))</f>
        <v>0</v>
      </c>
      <c r="R739" s="231">
        <f>IF(ISNA(VLOOKUP($A739,'Spring 2023 PVI'!$B$3:$AF$219,10,FALSE)),0,(VLOOKUP($A739,'Spring 2023 PVI'!$B$3:$AF$219,10,FALSE)))</f>
        <v>0</v>
      </c>
      <c r="S739" s="231">
        <f>IF(ISNA(VLOOKUP($A739,'Summer 2023 PVI'!$B$2:$AF$216,10,FALSE)),0,(VLOOKUP($A739,'Summer 2023 PVI'!$B$2:$AF$216,10,FALSE)))</f>
        <v>0</v>
      </c>
      <c r="T739" s="231">
        <f>IF(ISNA(VLOOKUP($A739,'Autumn 2023 PVI'!$B$2:$AH$214,10,FALSE)),0,(VLOOKUP($A739,'Autumn 2023 PVI'!$B$2:$AH$214,10,FALSE)))</f>
        <v>0</v>
      </c>
      <c r="U739" s="231">
        <f>IF(ISNA(VLOOKUP($A739,'Spring 2023 PVI'!$B$3:$AF$219,26,FALSE)),0,(VLOOKUP($A739,'Spring 2023 PVI'!$B$3:$AF$219,26,FALSE)))</f>
        <v>0</v>
      </c>
      <c r="V739" s="231">
        <f>IF(ISNA(VLOOKUP($A739,'Spring 2023 PVI'!$B$3:$AF$219,26,FALSE)),0,(VLOOKUP($A739,'Spring 2023 PVI'!$B$3:$AF$219,26,FALSE)))</f>
        <v>0</v>
      </c>
      <c r="W739" s="231">
        <f>IF(ISNA(VLOOKUP($A739,'Spring 2023 PVI'!$B$3:$AF$219,26,FALSE)),0,(VLOOKUP($A739,'Spring 2023 PVI'!$B$3:$AF$219,26,FALSE)))</f>
        <v>0</v>
      </c>
      <c r="X739" s="231">
        <f>IF(ISNA(VLOOKUP($A739,'Spring 2023 PVI'!$B$3:$AF$219,27,FALSE)),0,(VLOOKUP($A739,'Spring 2023 PVI'!$B$3:$AF$219,27,FALSE)))</f>
        <v>0</v>
      </c>
      <c r="Y739" s="231">
        <f>IF(ISNA(VLOOKUP($A739,'Spring 2023 PVI'!$B$3:$AF$219,27,FALSE)),0,(VLOOKUP($A739,'Spring 2023 PVI'!$B$3:$AF$219,27,FALSE)))</f>
        <v>0</v>
      </c>
      <c r="Z739" s="231">
        <f>IF(ISNA(VLOOKUP($A739,'Spring 2023 PVI'!$B$3:$AF$219,27,FALSE)),0,(VLOOKUP($A739,'Spring 2023 PVI'!$B$3:$AF$219,27,FALSE)))</f>
        <v>0</v>
      </c>
      <c r="AA739" s="231">
        <f>IF(ISNA(VLOOKUP($A739,'Spring 2023 PVI'!$B$3:$AF$219,28,FALSE)),0,(VLOOKUP($A739,'Spring 2023 PVI'!$B$3:$AF$219,28,FALSE)))</f>
        <v>0</v>
      </c>
      <c r="AB739" s="231">
        <f>IF(ISNA(VLOOKUP($A739,'Spring 2023 PVI'!$B$3:$AF$219,28,FALSE)),0,(VLOOKUP($A739,'Spring 2023 PVI'!$B$3:$AF$219,28,FALSE)))</f>
        <v>0</v>
      </c>
      <c r="AC739" s="231">
        <f>IF(ISNA(VLOOKUP($A739,'Spring 2023 PVI'!$B$3:$AF$219,28,FALSE)),0,(VLOOKUP($A739,'Spring 2023 PVI'!$B$3:$AF$219,28,FALSE)))</f>
        <v>0</v>
      </c>
      <c r="AD739" s="384">
        <f t="shared" si="283"/>
        <v>0</v>
      </c>
      <c r="AE739" s="403">
        <v>0</v>
      </c>
      <c r="AF739" s="403">
        <v>0</v>
      </c>
      <c r="AG739" s="403">
        <v>0</v>
      </c>
      <c r="AH739" s="384">
        <f t="shared" si="277"/>
        <v>0</v>
      </c>
      <c r="AI739" s="384">
        <f t="shared" si="278"/>
        <v>0</v>
      </c>
      <c r="AJ739" s="384">
        <f t="shared" si="279"/>
        <v>0</v>
      </c>
      <c r="AK739" s="384">
        <f t="shared" si="284"/>
        <v>0</v>
      </c>
      <c r="AL739" s="403">
        <f>IF(ISNA(VLOOKUP($A739,'Spring 2023 PVI'!$B754:$AD754,29,FALSE)),0,(VLOOKUP($A739,'Spring 2023 PVI'!$B754:$AD754,29,FALSE)))</f>
        <v>0</v>
      </c>
      <c r="AM739" s="403">
        <f>IF(ISNA(VLOOKUP($A739,'Spring 2023 PVI'!$B754:$AZ754,30,FALSE)),0,(VLOOKUP($A739,'Spring 2023 PVI'!$B754:$AZ754,30,FALSE)))</f>
        <v>0</v>
      </c>
      <c r="AN739" s="402">
        <f t="shared" si="285"/>
        <v>0</v>
      </c>
      <c r="AO739" s="404">
        <f t="shared" si="286"/>
        <v>0</v>
      </c>
      <c r="AP739" s="384">
        <f t="shared" si="287"/>
        <v>0</v>
      </c>
      <c r="AQ739" s="403"/>
      <c r="AR739" s="403" t="e">
        <f>VLOOKUP($A739,'Data EYFSS Indica'!$C:$AQ,27,0)</f>
        <v>#N/A</v>
      </c>
      <c r="AS739" s="403" t="e">
        <f>VLOOKUP($A739,'Data EYFSS Indica'!$C:$AQ,28,0)</f>
        <v>#N/A</v>
      </c>
      <c r="AT739" s="409" t="e">
        <f t="shared" si="288"/>
        <v>#N/A</v>
      </c>
      <c r="AU739" s="409" t="e">
        <f>(VLOOKUP($A739,'Data EYFSS Indica'!$C:$AQ,24,0))/3.2*AU$3</f>
        <v>#N/A</v>
      </c>
      <c r="AV739" s="413" t="e">
        <f t="shared" si="289"/>
        <v>#N/A</v>
      </c>
      <c r="AW739" s="410" t="e">
        <f t="shared" si="273"/>
        <v>#N/A</v>
      </c>
      <c r="AX739" s="410" t="e">
        <f t="shared" si="274"/>
        <v>#N/A</v>
      </c>
      <c r="AY739" s="410" t="e">
        <f t="shared" si="275"/>
        <v>#N/A</v>
      </c>
      <c r="BI739">
        <f t="shared" si="280"/>
        <v>0</v>
      </c>
      <c r="BJ739">
        <f t="shared" si="281"/>
        <v>0</v>
      </c>
      <c r="BK739">
        <f t="shared" si="282"/>
        <v>0</v>
      </c>
    </row>
    <row r="740" spans="1:63" x14ac:dyDescent="0.35">
      <c r="A740" s="231">
        <v>52832</v>
      </c>
      <c r="B740" t="s">
        <v>617</v>
      </c>
      <c r="C740" s="231">
        <f>IF(ISNA(VLOOKUP($A740,'Spring 2023 PVI'!$B$3:$AF$220,6,FALSE)),0,(VLOOKUP($A740,'Spring 2023 PVI'!$B$3:$AF$220,6,FALSE)))</f>
        <v>0</v>
      </c>
      <c r="D740" s="231">
        <f>IF(ISNA(VLOOKUP($A740,'Summer 2023 PVI'!$B$2:$AF$217,6,FALSE)),0,(VLOOKUP($A740,'Summer 2023 PVI'!$B$2:$AF$217,6,FALSE)))</f>
        <v>0</v>
      </c>
      <c r="E740" s="231">
        <f>IF(ISNA(VLOOKUP($A740,'Autumn 2023 PVI'!$B$2:$AH$214,6,FALSE)),0,(VLOOKUP($A740,'Autumn 2023 PVI'!$B$2:$AH$214,6,FALSE)))</f>
        <v>0</v>
      </c>
      <c r="F740" s="231">
        <f>IF(ISNA(VLOOKUP($A740,'Spring 2023 PVI'!$B$3:$AF$219,9,FALSE)),0,(VLOOKUP($A740,'Spring 2023 PVI'!$B$3:$AF$219,8,FALSE)))</f>
        <v>0</v>
      </c>
      <c r="G740" s="231">
        <f>IF(ISNA(VLOOKUP($A740,'Summer 2023 PVI'!$B$2:$AF$216,9,FALSE)),0,(VLOOKUP($A740,'Summer 2023 PVI'!$B$2:$AF$216,8,FALSE)))</f>
        <v>0</v>
      </c>
      <c r="H740" s="231">
        <f>IF(ISNA(VLOOKUP($A740,'Autumn 2023 PVI'!$B$2:$AH$214,9,FALSE)),0,(VLOOKUP($A740,'Autumn 2023 PVI'!$B$2:$AH$214,9,FALSE)))</f>
        <v>0</v>
      </c>
      <c r="I740" s="231">
        <f>IF(ISNA(VLOOKUP($A740,'Spring 2023 PVI'!$B$3:$AF$219,13,FALSE)),0,(VLOOKUP($A740,'Spring 2023 PVI'!$B$3:$AF$219,13,FALSE)))</f>
        <v>0</v>
      </c>
      <c r="J740" s="231">
        <f>IF(ISNA(VLOOKUP($A740,'Summer 2023 PVI'!$B$2:$AF$216,13,FALSE)),0,(VLOOKUP($A740,'Summer 2023 PVI'!$B$2:$AF$216,13,FALSE)))</f>
        <v>0</v>
      </c>
      <c r="K740" s="231">
        <f>IF(ISNA(VLOOKUP($A740,'Autumn 2023 PVI'!$B$2:$AH$214,13,FALSE)),0,(VLOOKUP($A740,'Autumn 2023 PVI'!$B$2:$AH$214,13,FALSE)))</f>
        <v>0</v>
      </c>
      <c r="L740" s="231">
        <f>IF(ISNA(VLOOKUP($A740,'Spring 2023 PVI'!$B$3:$AF$219,16,FALSE)),0,(VLOOKUP($A740,'Spring 2023 PVI'!$B$3:$AF$219,16,FALSE)))</f>
        <v>0</v>
      </c>
      <c r="M740" s="231">
        <f>IF(ISNA(VLOOKUP($A740,'Summer 2023 PVI'!$B$2:$AF$216,16,FALSE)),0,(VLOOKUP($A740,'Summer 2023 PVI'!$B$2:$AF$216,16,FALSE)))</f>
        <v>0</v>
      </c>
      <c r="N740" s="231">
        <f>IF(ISNA(VLOOKUP($A740,'Autumn 2023 PVI'!$B$2:$AH$214,16,FALSE)),0,(VLOOKUP($A740,'Autumn 2023 PVI'!$B$2:$AH$214,16,FALSE)))</f>
        <v>0</v>
      </c>
      <c r="O740" s="231">
        <f>IF(ISNA(VLOOKUP($A740,'Spring 2023 PVI'!$B$3:$AF$219,3,FALSE)),0,(VLOOKUP($A740,'Spring 2023 PVI'!$B$3:$AF$219,3,FALSE)))</f>
        <v>0</v>
      </c>
      <c r="P740" s="231">
        <f>IF(ISNA(VLOOKUP($A740,'Summer 2023 PVI'!$B$3:$AF$216,3,FALSE)),0,(VLOOKUP($A740,'Summer 2023 PVI'!$B$2:$AF$216,3,FALSE)))</f>
        <v>0</v>
      </c>
      <c r="Q740" s="231">
        <f>IF(ISNA(VLOOKUP($A740,'Autumn 2023 PVI'!$B$2:$AF$214,3,FALSE)),0,(VLOOKUP($A740,'Autumn 2023 PVI'!$B$2:$AF$214,3,FALSE)))</f>
        <v>0</v>
      </c>
      <c r="R740" s="231">
        <f>IF(ISNA(VLOOKUP($A740,'Spring 2023 PVI'!$B$3:$AF$219,10,FALSE)),0,(VLOOKUP($A740,'Spring 2023 PVI'!$B$3:$AF$219,10,FALSE)))</f>
        <v>0</v>
      </c>
      <c r="S740" s="231">
        <f>IF(ISNA(VLOOKUP($A740,'Summer 2023 PVI'!$B$2:$AF$216,10,FALSE)),0,(VLOOKUP($A740,'Summer 2023 PVI'!$B$2:$AF$216,10,FALSE)))</f>
        <v>0</v>
      </c>
      <c r="T740" s="231">
        <f>IF(ISNA(VLOOKUP($A740,'Autumn 2023 PVI'!$B$2:$AH$214,10,FALSE)),0,(VLOOKUP($A740,'Autumn 2023 PVI'!$B$2:$AH$214,10,FALSE)))</f>
        <v>0</v>
      </c>
      <c r="U740" s="231">
        <f>IF(ISNA(VLOOKUP($A740,'Spring 2023 PVI'!$B$3:$AF$219,26,FALSE)),0,(VLOOKUP($A740,'Spring 2023 PVI'!$B$3:$AF$219,26,FALSE)))</f>
        <v>0</v>
      </c>
      <c r="V740" s="231">
        <f>IF(ISNA(VLOOKUP($A740,'Spring 2023 PVI'!$B$3:$AF$219,26,FALSE)),0,(VLOOKUP($A740,'Spring 2023 PVI'!$B$3:$AF$219,26,FALSE)))</f>
        <v>0</v>
      </c>
      <c r="W740" s="231">
        <f>IF(ISNA(VLOOKUP($A740,'Spring 2023 PVI'!$B$3:$AF$219,26,FALSE)),0,(VLOOKUP($A740,'Spring 2023 PVI'!$B$3:$AF$219,26,FALSE)))</f>
        <v>0</v>
      </c>
      <c r="X740" s="231">
        <f>IF(ISNA(VLOOKUP($A740,'Spring 2023 PVI'!$B$3:$AF$219,27,FALSE)),0,(VLOOKUP($A740,'Spring 2023 PVI'!$B$3:$AF$219,27,FALSE)))</f>
        <v>0</v>
      </c>
      <c r="Y740" s="231">
        <f>IF(ISNA(VLOOKUP($A740,'Spring 2023 PVI'!$B$3:$AF$219,27,FALSE)),0,(VLOOKUP($A740,'Spring 2023 PVI'!$B$3:$AF$219,27,FALSE)))</f>
        <v>0</v>
      </c>
      <c r="Z740" s="231">
        <f>IF(ISNA(VLOOKUP($A740,'Spring 2023 PVI'!$B$3:$AF$219,27,FALSE)),0,(VLOOKUP($A740,'Spring 2023 PVI'!$B$3:$AF$219,27,FALSE)))</f>
        <v>0</v>
      </c>
      <c r="AA740" s="231">
        <f>IF(ISNA(VLOOKUP($A740,'Spring 2023 PVI'!$B$3:$AF$219,28,FALSE)),0,(VLOOKUP($A740,'Spring 2023 PVI'!$B$3:$AF$219,28,FALSE)))</f>
        <v>0</v>
      </c>
      <c r="AB740" s="231">
        <f>IF(ISNA(VLOOKUP($A740,'Spring 2023 PVI'!$B$3:$AF$219,28,FALSE)),0,(VLOOKUP($A740,'Spring 2023 PVI'!$B$3:$AF$219,28,FALSE)))</f>
        <v>0</v>
      </c>
      <c r="AC740" s="231">
        <f>IF(ISNA(VLOOKUP($A740,'Spring 2023 PVI'!$B$3:$AF$219,28,FALSE)),0,(VLOOKUP($A740,'Spring 2023 PVI'!$B$3:$AF$219,28,FALSE)))</f>
        <v>0</v>
      </c>
      <c r="AD740" s="384">
        <f t="shared" si="283"/>
        <v>0</v>
      </c>
      <c r="AE740" s="403">
        <v>0</v>
      </c>
      <c r="AF740" s="403">
        <v>0</v>
      </c>
      <c r="AG740" s="403">
        <v>0</v>
      </c>
      <c r="AH740" s="384">
        <f t="shared" si="277"/>
        <v>0</v>
      </c>
      <c r="AI740" s="384">
        <f t="shared" si="278"/>
        <v>0</v>
      </c>
      <c r="AJ740" s="384">
        <f t="shared" si="279"/>
        <v>0</v>
      </c>
      <c r="AK740" s="384">
        <f t="shared" si="284"/>
        <v>0</v>
      </c>
      <c r="AL740" s="403">
        <f>IF(ISNA(VLOOKUP($A740,'Spring 2023 PVI'!$B755:$AD755,29,FALSE)),0,(VLOOKUP($A740,'Spring 2023 PVI'!$B755:$AD755,29,FALSE)))</f>
        <v>0</v>
      </c>
      <c r="AM740" s="403">
        <f>IF(ISNA(VLOOKUP($A740,'Spring 2023 PVI'!$B755:$AZ755,30,FALSE)),0,(VLOOKUP($A740,'Spring 2023 PVI'!$B755:$AZ755,30,FALSE)))</f>
        <v>0</v>
      </c>
      <c r="AN740" s="402">
        <f t="shared" si="285"/>
        <v>0</v>
      </c>
      <c r="AO740" s="404">
        <f t="shared" si="286"/>
        <v>0</v>
      </c>
      <c r="AP740" s="384">
        <f t="shared" si="287"/>
        <v>0</v>
      </c>
      <c r="AQ740" s="403"/>
      <c r="AR740" s="403" t="e">
        <f>VLOOKUP($A740,'Data EYFSS Indica'!$C:$AQ,27,0)</f>
        <v>#N/A</v>
      </c>
      <c r="AS740" s="403" t="e">
        <f>VLOOKUP($A740,'Data EYFSS Indica'!$C:$AQ,28,0)</f>
        <v>#N/A</v>
      </c>
      <c r="AT740" s="409" t="e">
        <f t="shared" si="288"/>
        <v>#N/A</v>
      </c>
      <c r="AU740" s="409" t="e">
        <f>(VLOOKUP($A740,'Data EYFSS Indica'!$C:$AQ,24,0))/3.2*AU$3</f>
        <v>#N/A</v>
      </c>
      <c r="AV740" s="413" t="e">
        <f t="shared" si="289"/>
        <v>#N/A</v>
      </c>
      <c r="AW740" s="410" t="e">
        <f t="shared" si="273"/>
        <v>#N/A</v>
      </c>
      <c r="AX740" s="410" t="e">
        <f t="shared" si="274"/>
        <v>#N/A</v>
      </c>
      <c r="AY740" s="410" t="e">
        <f t="shared" si="275"/>
        <v>#N/A</v>
      </c>
      <c r="BI740">
        <f t="shared" si="280"/>
        <v>0</v>
      </c>
      <c r="BJ740">
        <f t="shared" si="281"/>
        <v>0</v>
      </c>
      <c r="BK740">
        <f t="shared" si="282"/>
        <v>0</v>
      </c>
    </row>
    <row r="741" spans="1:63" x14ac:dyDescent="0.35">
      <c r="A741" s="231">
        <v>52833</v>
      </c>
      <c r="B741" t="s">
        <v>1245</v>
      </c>
      <c r="C741" s="231">
        <f>IF(ISNA(VLOOKUP($A741,'Spring 2023 PVI'!$B$3:$AF$220,6,FALSE)),0,(VLOOKUP($A741,'Spring 2023 PVI'!$B$3:$AF$220,6,FALSE)))</f>
        <v>0</v>
      </c>
      <c r="D741" s="231">
        <f>IF(ISNA(VLOOKUP($A741,'Summer 2023 PVI'!$B$2:$AF$217,6,FALSE)),0,(VLOOKUP($A741,'Summer 2023 PVI'!$B$2:$AF$217,6,FALSE)))</f>
        <v>0</v>
      </c>
      <c r="E741" s="231">
        <f>IF(ISNA(VLOOKUP($A741,'Autumn 2023 PVI'!$B$2:$AH$214,6,FALSE)),0,(VLOOKUP($A741,'Autumn 2023 PVI'!$B$2:$AH$214,6,FALSE)))</f>
        <v>0</v>
      </c>
      <c r="F741" s="231">
        <f>IF(ISNA(VLOOKUP($A741,'Spring 2023 PVI'!$B$3:$AF$219,9,FALSE)),0,(VLOOKUP($A741,'Spring 2023 PVI'!$B$3:$AF$219,8,FALSE)))</f>
        <v>0</v>
      </c>
      <c r="G741" s="231">
        <f>IF(ISNA(VLOOKUP($A741,'Summer 2023 PVI'!$B$2:$AF$216,9,FALSE)),0,(VLOOKUP($A741,'Summer 2023 PVI'!$B$2:$AF$216,8,FALSE)))</f>
        <v>0</v>
      </c>
      <c r="H741" s="231">
        <f>IF(ISNA(VLOOKUP($A741,'Autumn 2023 PVI'!$B$2:$AH$214,9,FALSE)),0,(VLOOKUP($A741,'Autumn 2023 PVI'!$B$2:$AH$214,9,FALSE)))</f>
        <v>0</v>
      </c>
      <c r="I741" s="231">
        <f>IF(ISNA(VLOOKUP($A741,'Spring 2023 PVI'!$B$3:$AF$219,13,FALSE)),0,(VLOOKUP($A741,'Spring 2023 PVI'!$B$3:$AF$219,13,FALSE)))</f>
        <v>0</v>
      </c>
      <c r="J741" s="231">
        <f>IF(ISNA(VLOOKUP($A741,'Summer 2023 PVI'!$B$2:$AF$216,13,FALSE)),0,(VLOOKUP($A741,'Summer 2023 PVI'!$B$2:$AF$216,13,FALSE)))</f>
        <v>0</v>
      </c>
      <c r="K741" s="231">
        <f>IF(ISNA(VLOOKUP($A741,'Autumn 2023 PVI'!$B$2:$AH$214,13,FALSE)),0,(VLOOKUP($A741,'Autumn 2023 PVI'!$B$2:$AH$214,13,FALSE)))</f>
        <v>0</v>
      </c>
      <c r="L741" s="231">
        <f>IF(ISNA(VLOOKUP($A741,'Spring 2023 PVI'!$B$3:$AF$219,16,FALSE)),0,(VLOOKUP($A741,'Spring 2023 PVI'!$B$3:$AF$219,16,FALSE)))</f>
        <v>0</v>
      </c>
      <c r="M741" s="231">
        <f>IF(ISNA(VLOOKUP($A741,'Summer 2023 PVI'!$B$2:$AF$216,16,FALSE)),0,(VLOOKUP($A741,'Summer 2023 PVI'!$B$2:$AF$216,16,FALSE)))</f>
        <v>0</v>
      </c>
      <c r="N741" s="231">
        <f>IF(ISNA(VLOOKUP($A741,'Autumn 2023 PVI'!$B$2:$AH$214,16,FALSE)),0,(VLOOKUP($A741,'Autumn 2023 PVI'!$B$2:$AH$214,16,FALSE)))</f>
        <v>0</v>
      </c>
      <c r="O741" s="231">
        <f>IF(ISNA(VLOOKUP($A741,'Spring 2023 PVI'!$B$3:$AF$219,3,FALSE)),0,(VLOOKUP($A741,'Spring 2023 PVI'!$B$3:$AF$219,3,FALSE)))</f>
        <v>0</v>
      </c>
      <c r="P741" s="231">
        <f>IF(ISNA(VLOOKUP($A741,'Summer 2023 PVI'!$B$3:$AF$216,3,FALSE)),0,(VLOOKUP($A741,'Summer 2023 PVI'!$B$2:$AF$216,3,FALSE)))</f>
        <v>0</v>
      </c>
      <c r="Q741" s="231">
        <f>IF(ISNA(VLOOKUP($A741,'Autumn 2023 PVI'!$B$2:$AF$214,3,FALSE)),0,(VLOOKUP($A741,'Autumn 2023 PVI'!$B$2:$AF$214,3,FALSE)))</f>
        <v>0</v>
      </c>
      <c r="R741" s="231">
        <f>IF(ISNA(VLOOKUP($A741,'Spring 2023 PVI'!$B$3:$AF$219,10,FALSE)),0,(VLOOKUP($A741,'Spring 2023 PVI'!$B$3:$AF$219,10,FALSE)))</f>
        <v>0</v>
      </c>
      <c r="S741" s="231">
        <f>IF(ISNA(VLOOKUP($A741,'Summer 2023 PVI'!$B$2:$AF$216,10,FALSE)),0,(VLOOKUP($A741,'Summer 2023 PVI'!$B$2:$AF$216,10,FALSE)))</f>
        <v>0</v>
      </c>
      <c r="T741" s="231">
        <f>IF(ISNA(VLOOKUP($A741,'Autumn 2023 PVI'!$B$2:$AH$214,10,FALSE)),0,(VLOOKUP($A741,'Autumn 2023 PVI'!$B$2:$AH$214,10,FALSE)))</f>
        <v>0</v>
      </c>
      <c r="U741" s="231">
        <f>IF(ISNA(VLOOKUP($A741,'Spring 2023 PVI'!$B$3:$AF$219,26,FALSE)),0,(VLOOKUP($A741,'Spring 2023 PVI'!$B$3:$AF$219,26,FALSE)))</f>
        <v>0</v>
      </c>
      <c r="V741" s="231">
        <f>IF(ISNA(VLOOKUP($A741,'Spring 2023 PVI'!$B$3:$AF$219,26,FALSE)),0,(VLOOKUP($A741,'Spring 2023 PVI'!$B$3:$AF$219,26,FALSE)))</f>
        <v>0</v>
      </c>
      <c r="W741" s="231">
        <f>IF(ISNA(VLOOKUP($A741,'Spring 2023 PVI'!$B$3:$AF$219,26,FALSE)),0,(VLOOKUP($A741,'Spring 2023 PVI'!$B$3:$AF$219,26,FALSE)))</f>
        <v>0</v>
      </c>
      <c r="X741" s="231">
        <f>IF(ISNA(VLOOKUP($A741,'Spring 2023 PVI'!$B$3:$AF$219,27,FALSE)),0,(VLOOKUP($A741,'Spring 2023 PVI'!$B$3:$AF$219,27,FALSE)))</f>
        <v>0</v>
      </c>
      <c r="Y741" s="231">
        <f>IF(ISNA(VLOOKUP($A741,'Spring 2023 PVI'!$B$3:$AF$219,27,FALSE)),0,(VLOOKUP($A741,'Spring 2023 PVI'!$B$3:$AF$219,27,FALSE)))</f>
        <v>0</v>
      </c>
      <c r="Z741" s="231">
        <f>IF(ISNA(VLOOKUP($A741,'Spring 2023 PVI'!$B$3:$AF$219,27,FALSE)),0,(VLOOKUP($A741,'Spring 2023 PVI'!$B$3:$AF$219,27,FALSE)))</f>
        <v>0</v>
      </c>
      <c r="AA741" s="231">
        <f>IF(ISNA(VLOOKUP($A741,'Spring 2023 PVI'!$B$3:$AF$219,28,FALSE)),0,(VLOOKUP($A741,'Spring 2023 PVI'!$B$3:$AF$219,28,FALSE)))</f>
        <v>0</v>
      </c>
      <c r="AB741" s="231">
        <f>IF(ISNA(VLOOKUP($A741,'Spring 2023 PVI'!$B$3:$AF$219,28,FALSE)),0,(VLOOKUP($A741,'Spring 2023 PVI'!$B$3:$AF$219,28,FALSE)))</f>
        <v>0</v>
      </c>
      <c r="AC741" s="231">
        <f>IF(ISNA(VLOOKUP($A741,'Spring 2023 PVI'!$B$3:$AF$219,28,FALSE)),0,(VLOOKUP($A741,'Spring 2023 PVI'!$B$3:$AF$219,28,FALSE)))</f>
        <v>0</v>
      </c>
      <c r="AD741" s="384">
        <f t="shared" si="283"/>
        <v>0</v>
      </c>
      <c r="AE741" s="403">
        <v>0</v>
      </c>
      <c r="AF741" s="403">
        <v>0</v>
      </c>
      <c r="AG741" s="403">
        <v>0</v>
      </c>
      <c r="AH741" s="384">
        <f t="shared" si="277"/>
        <v>0</v>
      </c>
      <c r="AI741" s="384">
        <f t="shared" si="278"/>
        <v>0</v>
      </c>
      <c r="AJ741" s="384">
        <f t="shared" si="279"/>
        <v>0</v>
      </c>
      <c r="AK741" s="384">
        <f t="shared" si="284"/>
        <v>0</v>
      </c>
      <c r="AL741" s="403">
        <f>IF(ISNA(VLOOKUP($A741,'Spring 2023 PVI'!$B756:$AD756,29,FALSE)),0,(VLOOKUP($A741,'Spring 2023 PVI'!$B756:$AD756,29,FALSE)))</f>
        <v>0</v>
      </c>
      <c r="AM741" s="403">
        <f>IF(ISNA(VLOOKUP($A741,'Spring 2023 PVI'!$B756:$AZ756,30,FALSE)),0,(VLOOKUP($A741,'Spring 2023 PVI'!$B756:$AZ756,30,FALSE)))</f>
        <v>0</v>
      </c>
      <c r="AN741" s="402">
        <f t="shared" si="285"/>
        <v>0</v>
      </c>
      <c r="AO741" s="404">
        <f t="shared" si="286"/>
        <v>0</v>
      </c>
      <c r="AP741" s="384">
        <f t="shared" si="287"/>
        <v>0</v>
      </c>
      <c r="AQ741" s="403"/>
      <c r="AR741" s="403" t="e">
        <f>VLOOKUP($A741,'Data EYFSS Indica'!$C:$AQ,27,0)</f>
        <v>#N/A</v>
      </c>
      <c r="AS741" s="403" t="e">
        <f>VLOOKUP($A741,'Data EYFSS Indica'!$C:$AQ,28,0)</f>
        <v>#N/A</v>
      </c>
      <c r="AT741" s="409" t="e">
        <f t="shared" si="288"/>
        <v>#N/A</v>
      </c>
      <c r="AU741" s="409" t="e">
        <f>(VLOOKUP($A741,'Data EYFSS Indica'!$C:$AQ,24,0))/3.2*AU$3</f>
        <v>#N/A</v>
      </c>
      <c r="AV741" s="413" t="e">
        <f t="shared" si="289"/>
        <v>#N/A</v>
      </c>
      <c r="AW741" s="410" t="e">
        <f t="shared" si="273"/>
        <v>#N/A</v>
      </c>
      <c r="AX741" s="410" t="e">
        <f t="shared" si="274"/>
        <v>#N/A</v>
      </c>
      <c r="AY741" s="410" t="e">
        <f t="shared" si="275"/>
        <v>#N/A</v>
      </c>
      <c r="BI741">
        <f t="shared" si="280"/>
        <v>0</v>
      </c>
      <c r="BJ741">
        <f t="shared" si="281"/>
        <v>0</v>
      </c>
      <c r="BK741">
        <f t="shared" si="282"/>
        <v>0</v>
      </c>
    </row>
    <row r="742" spans="1:63" x14ac:dyDescent="0.35">
      <c r="A742" s="231">
        <v>52840</v>
      </c>
      <c r="B742" t="s">
        <v>1246</v>
      </c>
      <c r="C742" s="231">
        <f>IF(ISNA(VLOOKUP($A742,'Spring 2023 PVI'!$B$3:$AF$220,6,FALSE)),0,(VLOOKUP($A742,'Spring 2023 PVI'!$B$3:$AF$220,6,FALSE)))</f>
        <v>0</v>
      </c>
      <c r="D742" s="231">
        <f>IF(ISNA(VLOOKUP($A742,'Summer 2023 PVI'!$B$2:$AF$217,6,FALSE)),0,(VLOOKUP($A742,'Summer 2023 PVI'!$B$2:$AF$217,6,FALSE)))</f>
        <v>0</v>
      </c>
      <c r="E742" s="231">
        <f>IF(ISNA(VLOOKUP($A742,'Autumn 2023 PVI'!$B$2:$AH$214,6,FALSE)),0,(VLOOKUP($A742,'Autumn 2023 PVI'!$B$2:$AH$214,6,FALSE)))</f>
        <v>0</v>
      </c>
      <c r="F742" s="231">
        <f>IF(ISNA(VLOOKUP($A742,'Spring 2023 PVI'!$B$3:$AF$219,9,FALSE)),0,(VLOOKUP($A742,'Spring 2023 PVI'!$B$3:$AF$219,8,FALSE)))</f>
        <v>0</v>
      </c>
      <c r="G742" s="231">
        <f>IF(ISNA(VLOOKUP($A742,'Summer 2023 PVI'!$B$2:$AF$216,9,FALSE)),0,(VLOOKUP($A742,'Summer 2023 PVI'!$B$2:$AF$216,8,FALSE)))</f>
        <v>0</v>
      </c>
      <c r="H742" s="231">
        <f>IF(ISNA(VLOOKUP($A742,'Autumn 2023 PVI'!$B$2:$AH$214,9,FALSE)),0,(VLOOKUP($A742,'Autumn 2023 PVI'!$B$2:$AH$214,9,FALSE)))</f>
        <v>0</v>
      </c>
      <c r="I742" s="231">
        <f>IF(ISNA(VLOOKUP($A742,'Spring 2023 PVI'!$B$3:$AF$219,13,FALSE)),0,(VLOOKUP($A742,'Spring 2023 PVI'!$B$3:$AF$219,13,FALSE)))</f>
        <v>0</v>
      </c>
      <c r="J742" s="231">
        <f>IF(ISNA(VLOOKUP($A742,'Summer 2023 PVI'!$B$2:$AF$216,13,FALSE)),0,(VLOOKUP($A742,'Summer 2023 PVI'!$B$2:$AF$216,13,FALSE)))</f>
        <v>0</v>
      </c>
      <c r="K742" s="231">
        <f>IF(ISNA(VLOOKUP($A742,'Autumn 2023 PVI'!$B$2:$AH$214,13,FALSE)),0,(VLOOKUP($A742,'Autumn 2023 PVI'!$B$2:$AH$214,13,FALSE)))</f>
        <v>0</v>
      </c>
      <c r="L742" s="231">
        <f>IF(ISNA(VLOOKUP($A742,'Spring 2023 PVI'!$B$3:$AF$219,16,FALSE)),0,(VLOOKUP($A742,'Spring 2023 PVI'!$B$3:$AF$219,16,FALSE)))</f>
        <v>0</v>
      </c>
      <c r="M742" s="231">
        <f>IF(ISNA(VLOOKUP($A742,'Summer 2023 PVI'!$B$2:$AF$216,16,FALSE)),0,(VLOOKUP($A742,'Summer 2023 PVI'!$B$2:$AF$216,16,FALSE)))</f>
        <v>0</v>
      </c>
      <c r="N742" s="231">
        <f>IF(ISNA(VLOOKUP($A742,'Autumn 2023 PVI'!$B$2:$AH$214,16,FALSE)),0,(VLOOKUP($A742,'Autumn 2023 PVI'!$B$2:$AH$214,16,FALSE)))</f>
        <v>0</v>
      </c>
      <c r="O742" s="231">
        <f>IF(ISNA(VLOOKUP($A742,'Spring 2023 PVI'!$B$3:$AF$219,3,FALSE)),0,(VLOOKUP($A742,'Spring 2023 PVI'!$B$3:$AF$219,3,FALSE)))</f>
        <v>0</v>
      </c>
      <c r="P742" s="231">
        <f>IF(ISNA(VLOOKUP($A742,'Summer 2023 PVI'!$B$3:$AF$216,3,FALSE)),0,(VLOOKUP($A742,'Summer 2023 PVI'!$B$2:$AF$216,3,FALSE)))</f>
        <v>0</v>
      </c>
      <c r="Q742" s="231">
        <f>IF(ISNA(VLOOKUP($A742,'Autumn 2023 PVI'!$B$2:$AF$214,3,FALSE)),0,(VLOOKUP($A742,'Autumn 2023 PVI'!$B$2:$AF$214,3,FALSE)))</f>
        <v>0</v>
      </c>
      <c r="R742" s="231">
        <f>IF(ISNA(VLOOKUP($A742,'Spring 2023 PVI'!$B$3:$AF$219,10,FALSE)),0,(VLOOKUP($A742,'Spring 2023 PVI'!$B$3:$AF$219,10,FALSE)))</f>
        <v>0</v>
      </c>
      <c r="S742" s="231">
        <f>IF(ISNA(VLOOKUP($A742,'Summer 2023 PVI'!$B$2:$AF$216,10,FALSE)),0,(VLOOKUP($A742,'Summer 2023 PVI'!$B$2:$AF$216,10,FALSE)))</f>
        <v>0</v>
      </c>
      <c r="T742" s="231">
        <f>IF(ISNA(VLOOKUP($A742,'Autumn 2023 PVI'!$B$2:$AH$214,10,FALSE)),0,(VLOOKUP($A742,'Autumn 2023 PVI'!$B$2:$AH$214,10,FALSE)))</f>
        <v>0</v>
      </c>
      <c r="U742" s="231">
        <f>IF(ISNA(VLOOKUP($A742,'Spring 2023 PVI'!$B$3:$AF$219,26,FALSE)),0,(VLOOKUP($A742,'Spring 2023 PVI'!$B$3:$AF$219,26,FALSE)))</f>
        <v>0</v>
      </c>
      <c r="V742" s="231">
        <f>IF(ISNA(VLOOKUP($A742,'Spring 2023 PVI'!$B$3:$AF$219,26,FALSE)),0,(VLOOKUP($A742,'Spring 2023 PVI'!$B$3:$AF$219,26,FALSE)))</f>
        <v>0</v>
      </c>
      <c r="W742" s="231">
        <f>IF(ISNA(VLOOKUP($A742,'Spring 2023 PVI'!$B$3:$AF$219,26,FALSE)),0,(VLOOKUP($A742,'Spring 2023 PVI'!$B$3:$AF$219,26,FALSE)))</f>
        <v>0</v>
      </c>
      <c r="X742" s="231">
        <f>IF(ISNA(VLOOKUP($A742,'Spring 2023 PVI'!$B$3:$AF$219,27,FALSE)),0,(VLOOKUP($A742,'Spring 2023 PVI'!$B$3:$AF$219,27,FALSE)))</f>
        <v>0</v>
      </c>
      <c r="Y742" s="231">
        <f>IF(ISNA(VLOOKUP($A742,'Spring 2023 PVI'!$B$3:$AF$219,27,FALSE)),0,(VLOOKUP($A742,'Spring 2023 PVI'!$B$3:$AF$219,27,FALSE)))</f>
        <v>0</v>
      </c>
      <c r="Z742" s="231">
        <f>IF(ISNA(VLOOKUP($A742,'Spring 2023 PVI'!$B$3:$AF$219,27,FALSE)),0,(VLOOKUP($A742,'Spring 2023 PVI'!$B$3:$AF$219,27,FALSE)))</f>
        <v>0</v>
      </c>
      <c r="AA742" s="231">
        <f>IF(ISNA(VLOOKUP($A742,'Spring 2023 PVI'!$B$3:$AF$219,28,FALSE)),0,(VLOOKUP($A742,'Spring 2023 PVI'!$B$3:$AF$219,28,FALSE)))</f>
        <v>0</v>
      </c>
      <c r="AB742" s="231">
        <f>IF(ISNA(VLOOKUP($A742,'Spring 2023 PVI'!$B$3:$AF$219,28,FALSE)),0,(VLOOKUP($A742,'Spring 2023 PVI'!$B$3:$AF$219,28,FALSE)))</f>
        <v>0</v>
      </c>
      <c r="AC742" s="231">
        <f>IF(ISNA(VLOOKUP($A742,'Spring 2023 PVI'!$B$3:$AF$219,28,FALSE)),0,(VLOOKUP($A742,'Spring 2023 PVI'!$B$3:$AF$219,28,FALSE)))</f>
        <v>0</v>
      </c>
      <c r="AD742" s="384">
        <f t="shared" si="283"/>
        <v>0</v>
      </c>
      <c r="AE742" s="403">
        <v>0</v>
      </c>
      <c r="AF742" s="403">
        <v>0</v>
      </c>
      <c r="AG742" s="403">
        <v>0</v>
      </c>
      <c r="AH742" s="384">
        <f t="shared" si="277"/>
        <v>0</v>
      </c>
      <c r="AI742" s="384">
        <f t="shared" si="278"/>
        <v>0</v>
      </c>
      <c r="AJ742" s="384">
        <f t="shared" si="279"/>
        <v>0</v>
      </c>
      <c r="AK742" s="384">
        <f t="shared" si="284"/>
        <v>0</v>
      </c>
      <c r="AL742" s="403">
        <f>IF(ISNA(VLOOKUP($A742,'Spring 2023 PVI'!$B757:$AD757,29,FALSE)),0,(VLOOKUP($A742,'Spring 2023 PVI'!$B757:$AD757,29,FALSE)))</f>
        <v>0</v>
      </c>
      <c r="AM742" s="403">
        <f>IF(ISNA(VLOOKUP($A742,'Spring 2023 PVI'!$B757:$AZ757,30,FALSE)),0,(VLOOKUP($A742,'Spring 2023 PVI'!$B757:$AZ757,30,FALSE)))</f>
        <v>0</v>
      </c>
      <c r="AN742" s="402">
        <f t="shared" si="285"/>
        <v>0</v>
      </c>
      <c r="AO742" s="404">
        <f t="shared" si="286"/>
        <v>0</v>
      </c>
      <c r="AP742" s="384">
        <f t="shared" si="287"/>
        <v>0</v>
      </c>
      <c r="AQ742" s="403"/>
      <c r="AR742" s="403" t="e">
        <f>VLOOKUP($A742,'Data EYFSS Indica'!$C:$AQ,27,0)</f>
        <v>#N/A</v>
      </c>
      <c r="AS742" s="403" t="e">
        <f>VLOOKUP($A742,'Data EYFSS Indica'!$C:$AQ,28,0)</f>
        <v>#N/A</v>
      </c>
      <c r="AT742" s="409" t="e">
        <f t="shared" si="288"/>
        <v>#N/A</v>
      </c>
      <c r="AU742" s="409" t="e">
        <f>(VLOOKUP($A742,'Data EYFSS Indica'!$C:$AQ,24,0))/3.2*AU$3</f>
        <v>#N/A</v>
      </c>
      <c r="AV742" s="413" t="e">
        <f t="shared" si="289"/>
        <v>#N/A</v>
      </c>
      <c r="AW742" s="410" t="e">
        <f t="shared" si="273"/>
        <v>#N/A</v>
      </c>
      <c r="AX742" s="410" t="e">
        <f t="shared" si="274"/>
        <v>#N/A</v>
      </c>
      <c r="AY742" s="410" t="e">
        <f t="shared" si="275"/>
        <v>#N/A</v>
      </c>
      <c r="BI742">
        <f t="shared" si="280"/>
        <v>0</v>
      </c>
      <c r="BJ742">
        <f t="shared" si="281"/>
        <v>0</v>
      </c>
      <c r="BK742">
        <f t="shared" si="282"/>
        <v>0</v>
      </c>
    </row>
    <row r="743" spans="1:63" x14ac:dyDescent="0.35">
      <c r="A743" s="424">
        <v>52844</v>
      </c>
      <c r="B743" s="424" t="s">
        <v>1247</v>
      </c>
      <c r="C743" s="231">
        <f>IF(ISNA(VLOOKUP($A743,'Spring 2023 PVI'!$B$3:$AF$220,6,FALSE)),0,(VLOOKUP($A743,'Spring 2023 PVI'!$B$3:$AF$220,6,FALSE)))</f>
        <v>0</v>
      </c>
      <c r="D743" s="231">
        <f>IF(ISNA(VLOOKUP($A743,'Summer 2023 PVI'!$B$2:$AF$217,6,FALSE)),0,(VLOOKUP($A743,'Summer 2023 PVI'!$B$2:$AF$217,6,FALSE)))</f>
        <v>0</v>
      </c>
      <c r="E743" s="231">
        <f>IF(ISNA(VLOOKUP($A743,'Autumn 2023 PVI'!$B$2:$AH$214,6,FALSE)),0,(VLOOKUP($A743,'Autumn 2023 PVI'!$B$2:$AH$214,6,FALSE)))</f>
        <v>0</v>
      </c>
      <c r="F743" s="231">
        <f>IF(ISNA(VLOOKUP($A743,'Spring 2023 PVI'!$B$3:$AF$219,9,FALSE)),0,(VLOOKUP($A743,'Spring 2023 PVI'!$B$3:$AF$219,8,FALSE)))</f>
        <v>0</v>
      </c>
      <c r="G743" s="231">
        <f>IF(ISNA(VLOOKUP($A743,'Summer 2023 PVI'!$B$2:$AF$216,9,FALSE)),0,(VLOOKUP($A743,'Summer 2023 PVI'!$B$2:$AF$216,8,FALSE)))</f>
        <v>0</v>
      </c>
      <c r="H743" s="231">
        <f>IF(ISNA(VLOOKUP($A743,'Autumn 2023 PVI'!$B$2:$AH$214,9,FALSE)),0,(VLOOKUP($A743,'Autumn 2023 PVI'!$B$2:$AH$214,9,FALSE)))</f>
        <v>0</v>
      </c>
      <c r="I743" s="231">
        <f>IF(ISNA(VLOOKUP($A743,'Spring 2023 PVI'!$B$3:$AF$219,13,FALSE)),0,(VLOOKUP($A743,'Spring 2023 PVI'!$B$3:$AF$219,13,FALSE)))</f>
        <v>0</v>
      </c>
      <c r="J743" s="231">
        <f>IF(ISNA(VLOOKUP($A743,'Summer 2023 PVI'!$B$2:$AF$216,13,FALSE)),0,(VLOOKUP($A743,'Summer 2023 PVI'!$B$2:$AF$216,13,FALSE)))</f>
        <v>0</v>
      </c>
      <c r="K743" s="231">
        <f>IF(ISNA(VLOOKUP($A743,'Autumn 2023 PVI'!$B$2:$AH$214,13,FALSE)),0,(VLOOKUP($A743,'Autumn 2023 PVI'!$B$2:$AH$214,13,FALSE)))</f>
        <v>0</v>
      </c>
      <c r="L743" s="231">
        <f>IF(ISNA(VLOOKUP($A743,'Spring 2023 PVI'!$B$3:$AF$219,16,FALSE)),0,(VLOOKUP($A743,'Spring 2023 PVI'!$B$3:$AF$219,16,FALSE)))</f>
        <v>0</v>
      </c>
      <c r="M743" s="231">
        <f>IF(ISNA(VLOOKUP($A743,'Summer 2023 PVI'!$B$2:$AF$216,16,FALSE)),0,(VLOOKUP($A743,'Summer 2023 PVI'!$B$2:$AF$216,16,FALSE)))</f>
        <v>0</v>
      </c>
      <c r="N743" s="231">
        <f>IF(ISNA(VLOOKUP($A743,'Autumn 2023 PVI'!$B$2:$AH$214,16,FALSE)),0,(VLOOKUP($A743,'Autumn 2023 PVI'!$B$2:$AH$214,16,FALSE)))</f>
        <v>0</v>
      </c>
      <c r="O743" s="231">
        <f>IF(ISNA(VLOOKUP($A743,'Spring 2023 PVI'!$B$3:$AF$219,3,FALSE)),0,(VLOOKUP($A743,'Spring 2023 PVI'!$B$3:$AF$219,3,FALSE)))</f>
        <v>0</v>
      </c>
      <c r="P743" s="231">
        <f>IF(ISNA(VLOOKUP($A743,'Summer 2023 PVI'!$B$3:$AF$216,3,FALSE)),0,(VLOOKUP($A743,'Summer 2023 PVI'!$B$2:$AF$216,3,FALSE)))</f>
        <v>0</v>
      </c>
      <c r="Q743" s="231">
        <f>IF(ISNA(VLOOKUP($A743,'Autumn 2023 PVI'!$B$2:$AF$214,3,FALSE)),0,(VLOOKUP($A743,'Autumn 2023 PVI'!$B$2:$AF$214,3,FALSE)))</f>
        <v>0</v>
      </c>
      <c r="R743" s="231">
        <f>IF(ISNA(VLOOKUP($A743,'Spring 2023 PVI'!$B$3:$AF$219,10,FALSE)),0,(VLOOKUP($A743,'Spring 2023 PVI'!$B$3:$AF$219,10,FALSE)))</f>
        <v>0</v>
      </c>
      <c r="S743" s="231">
        <f>IF(ISNA(VLOOKUP($A743,'Summer 2023 PVI'!$B$2:$AF$216,10,FALSE)),0,(VLOOKUP($A743,'Summer 2023 PVI'!$B$2:$AF$216,10,FALSE)))</f>
        <v>0</v>
      </c>
      <c r="T743" s="231">
        <f>IF(ISNA(VLOOKUP($A743,'Autumn 2023 PVI'!$B$2:$AH$214,10,FALSE)),0,(VLOOKUP($A743,'Autumn 2023 PVI'!$B$2:$AH$214,10,FALSE)))</f>
        <v>0</v>
      </c>
      <c r="U743" s="231">
        <f>IF(ISNA(VLOOKUP($A743,'Spring 2023 PVI'!$B$3:$AF$219,26,FALSE)),0,(VLOOKUP($A743,'Spring 2023 PVI'!$B$3:$AF$219,26,FALSE)))</f>
        <v>0</v>
      </c>
      <c r="V743" s="231">
        <f>IF(ISNA(VLOOKUP($A743,'Spring 2023 PVI'!$B$3:$AF$219,26,FALSE)),0,(VLOOKUP($A743,'Spring 2023 PVI'!$B$3:$AF$219,26,FALSE)))</f>
        <v>0</v>
      </c>
      <c r="W743" s="231">
        <f>IF(ISNA(VLOOKUP($A743,'Spring 2023 PVI'!$B$3:$AF$219,26,FALSE)),0,(VLOOKUP($A743,'Spring 2023 PVI'!$B$3:$AF$219,26,FALSE)))</f>
        <v>0</v>
      </c>
      <c r="X743" s="231">
        <f>IF(ISNA(VLOOKUP($A743,'Spring 2023 PVI'!$B$3:$AF$219,27,FALSE)),0,(VLOOKUP($A743,'Spring 2023 PVI'!$B$3:$AF$219,27,FALSE)))</f>
        <v>0</v>
      </c>
      <c r="Y743" s="231">
        <f>IF(ISNA(VLOOKUP($A743,'Spring 2023 PVI'!$B$3:$AF$219,27,FALSE)),0,(VLOOKUP($A743,'Spring 2023 PVI'!$B$3:$AF$219,27,FALSE)))</f>
        <v>0</v>
      </c>
      <c r="Z743" s="231">
        <f>IF(ISNA(VLOOKUP($A743,'Spring 2023 PVI'!$B$3:$AF$219,27,FALSE)),0,(VLOOKUP($A743,'Spring 2023 PVI'!$B$3:$AF$219,27,FALSE)))</f>
        <v>0</v>
      </c>
      <c r="AA743" s="231">
        <f>IF(ISNA(VLOOKUP($A743,'Spring 2023 PVI'!$B$3:$AF$219,28,FALSE)),0,(VLOOKUP($A743,'Spring 2023 PVI'!$B$3:$AF$219,28,FALSE)))</f>
        <v>0</v>
      </c>
      <c r="AB743" s="231">
        <f>IF(ISNA(VLOOKUP($A743,'Spring 2023 PVI'!$B$3:$AF$219,28,FALSE)),0,(VLOOKUP($A743,'Spring 2023 PVI'!$B$3:$AF$219,28,FALSE)))</f>
        <v>0</v>
      </c>
      <c r="AC743" s="231">
        <f>IF(ISNA(VLOOKUP($A743,'Spring 2023 PVI'!$B$3:$AF$219,28,FALSE)),0,(VLOOKUP($A743,'Spring 2023 PVI'!$B$3:$AF$219,28,FALSE)))</f>
        <v>0</v>
      </c>
      <c r="AD743" s="384">
        <f t="shared" si="283"/>
        <v>0</v>
      </c>
      <c r="AE743" s="403">
        <v>0</v>
      </c>
      <c r="AF743" s="403">
        <v>0</v>
      </c>
      <c r="AG743" s="403">
        <v>0</v>
      </c>
      <c r="AH743" s="384">
        <f t="shared" si="277"/>
        <v>0</v>
      </c>
      <c r="AI743" s="384">
        <f t="shared" si="278"/>
        <v>0</v>
      </c>
      <c r="AJ743" s="384">
        <f t="shared" si="279"/>
        <v>0</v>
      </c>
      <c r="AK743" s="384">
        <f t="shared" si="284"/>
        <v>0</v>
      </c>
      <c r="AL743" s="403">
        <f>IF(ISNA(VLOOKUP($A743,'Spring 2023 PVI'!$B758:$AD758,29,FALSE)),0,(VLOOKUP($A743,'Spring 2023 PVI'!$B758:$AD758,29,FALSE)))</f>
        <v>0</v>
      </c>
      <c r="AM743" s="403">
        <f>IF(ISNA(VLOOKUP($A743,'Spring 2023 PVI'!$B758:$AZ758,30,FALSE)),0,(VLOOKUP($A743,'Spring 2023 PVI'!$B758:$AZ758,30,FALSE)))</f>
        <v>0</v>
      </c>
      <c r="AN743" s="402">
        <f t="shared" si="285"/>
        <v>0</v>
      </c>
      <c r="AO743" s="404">
        <f t="shared" si="286"/>
        <v>0</v>
      </c>
      <c r="AP743" s="384">
        <f t="shared" si="287"/>
        <v>0</v>
      </c>
      <c r="AQ743" s="403"/>
      <c r="AR743" s="403" t="e">
        <f>VLOOKUP($A743,'Data EYFSS Indica'!$C:$AQ,27,0)</f>
        <v>#N/A</v>
      </c>
      <c r="AS743" s="403" t="e">
        <f>VLOOKUP($A743,'Data EYFSS Indica'!$C:$AQ,28,0)</f>
        <v>#N/A</v>
      </c>
      <c r="AT743" s="409" t="e">
        <f t="shared" si="288"/>
        <v>#N/A</v>
      </c>
      <c r="AU743" s="409" t="e">
        <f>(VLOOKUP($A743,'Data EYFSS Indica'!$C:$AQ,24,0))/3.2*AU$3</f>
        <v>#N/A</v>
      </c>
      <c r="AV743" s="413" t="e">
        <f t="shared" si="289"/>
        <v>#N/A</v>
      </c>
      <c r="AW743" s="410" t="e">
        <f t="shared" si="273"/>
        <v>#N/A</v>
      </c>
      <c r="AX743" s="410" t="e">
        <f t="shared" si="274"/>
        <v>#N/A</v>
      </c>
      <c r="AY743" s="410" t="e">
        <f t="shared" si="275"/>
        <v>#N/A</v>
      </c>
      <c r="BI743">
        <f t="shared" si="280"/>
        <v>0</v>
      </c>
      <c r="BJ743">
        <f t="shared" si="281"/>
        <v>0</v>
      </c>
      <c r="BK743">
        <f t="shared" si="282"/>
        <v>0</v>
      </c>
    </row>
    <row r="744" spans="1:63" x14ac:dyDescent="0.35">
      <c r="A744" s="231">
        <v>52845</v>
      </c>
      <c r="B744" t="s">
        <v>1291</v>
      </c>
      <c r="C744" s="231">
        <f>IF(ISNA(VLOOKUP($A744,'Spring 2023 PVI'!$B$3:$AF$220,6,FALSE)),0,(VLOOKUP($A744,'Spring 2023 PVI'!$B$3:$AF$220,6,FALSE)))</f>
        <v>0</v>
      </c>
      <c r="D744" s="231">
        <f>IF(ISNA(VLOOKUP($A744,'Summer 2023 PVI'!$B$2:$AF$217,6,FALSE)),0,(VLOOKUP($A744,'Summer 2023 PVI'!$B$2:$AF$217,6,FALSE)))</f>
        <v>0</v>
      </c>
      <c r="E744" s="231">
        <f>IF(ISNA(VLOOKUP($A744,'Autumn 2023 PVI'!$B$2:$AH$214,6,FALSE)),0,(VLOOKUP($A744,'Autumn 2023 PVI'!$B$2:$AH$214,6,FALSE)))</f>
        <v>0</v>
      </c>
      <c r="F744" s="231">
        <f>IF(ISNA(VLOOKUP($A744,'Spring 2023 PVI'!$B$3:$AF$219,9,FALSE)),0,(VLOOKUP($A744,'Spring 2023 PVI'!$B$3:$AF$219,8,FALSE)))</f>
        <v>0</v>
      </c>
      <c r="G744" s="231">
        <f>IF(ISNA(VLOOKUP($A744,'Summer 2023 PVI'!$B$2:$AF$216,9,FALSE)),0,(VLOOKUP($A744,'Summer 2023 PVI'!$B$2:$AF$216,8,FALSE)))</f>
        <v>0</v>
      </c>
      <c r="H744" s="231">
        <f>IF(ISNA(VLOOKUP($A744,'Autumn 2023 PVI'!$B$2:$AH$214,9,FALSE)),0,(VLOOKUP($A744,'Autumn 2023 PVI'!$B$2:$AH$214,9,FALSE)))</f>
        <v>0</v>
      </c>
      <c r="I744" s="231">
        <f>IF(ISNA(VLOOKUP($A744,'Spring 2023 PVI'!$B$3:$AF$219,13,FALSE)),0,(VLOOKUP($A744,'Spring 2023 PVI'!$B$3:$AF$219,13,FALSE)))</f>
        <v>0</v>
      </c>
      <c r="J744" s="231">
        <f>IF(ISNA(VLOOKUP($A744,'Summer 2023 PVI'!$B$2:$AF$216,13,FALSE)),0,(VLOOKUP($A744,'Summer 2023 PVI'!$B$2:$AF$216,13,FALSE)))</f>
        <v>0</v>
      </c>
      <c r="K744" s="231">
        <f>IF(ISNA(VLOOKUP($A744,'Autumn 2023 PVI'!$B$2:$AH$214,13,FALSE)),0,(VLOOKUP($A744,'Autumn 2023 PVI'!$B$2:$AH$214,13,FALSE)))</f>
        <v>0</v>
      </c>
      <c r="L744" s="231">
        <f>IF(ISNA(VLOOKUP($A744,'Spring 2023 PVI'!$B$3:$AF$219,16,FALSE)),0,(VLOOKUP($A744,'Spring 2023 PVI'!$B$3:$AF$219,16,FALSE)))</f>
        <v>0</v>
      </c>
      <c r="M744" s="231">
        <f>IF(ISNA(VLOOKUP($A744,'Summer 2023 PVI'!$B$2:$AF$216,16,FALSE)),0,(VLOOKUP($A744,'Summer 2023 PVI'!$B$2:$AF$216,16,FALSE)))</f>
        <v>0</v>
      </c>
      <c r="N744" s="231">
        <f>IF(ISNA(VLOOKUP($A744,'Autumn 2023 PVI'!$B$2:$AH$214,16,FALSE)),0,(VLOOKUP($A744,'Autumn 2023 PVI'!$B$2:$AH$214,16,FALSE)))</f>
        <v>0</v>
      </c>
      <c r="O744" s="231">
        <f>IF(ISNA(VLOOKUP($A744,'Spring 2023 PVI'!$B$3:$AF$219,3,FALSE)),0,(VLOOKUP($A744,'Spring 2023 PVI'!$B$3:$AF$219,3,FALSE)))</f>
        <v>0</v>
      </c>
      <c r="P744" s="231">
        <f>IF(ISNA(VLOOKUP($A744,'Summer 2023 PVI'!$B$3:$AF$216,3,FALSE)),0,(VLOOKUP($A744,'Summer 2023 PVI'!$B$2:$AF$216,3,FALSE)))</f>
        <v>0</v>
      </c>
      <c r="Q744" s="231">
        <f>IF(ISNA(VLOOKUP($A744,'Autumn 2023 PVI'!$B$2:$AF$214,3,FALSE)),0,(VLOOKUP($A744,'Autumn 2023 PVI'!$B$2:$AF$214,3,FALSE)))</f>
        <v>0</v>
      </c>
      <c r="R744" s="231">
        <f>IF(ISNA(VLOOKUP($A744,'Spring 2023 PVI'!$B$3:$AF$219,10,FALSE)),0,(VLOOKUP($A744,'Spring 2023 PVI'!$B$3:$AF$219,10,FALSE)))</f>
        <v>0</v>
      </c>
      <c r="S744" s="231">
        <f>IF(ISNA(VLOOKUP($A744,'Summer 2023 PVI'!$B$2:$AF$216,10,FALSE)),0,(VLOOKUP($A744,'Summer 2023 PVI'!$B$2:$AF$216,10,FALSE)))</f>
        <v>0</v>
      </c>
      <c r="T744" s="231">
        <f>IF(ISNA(VLOOKUP($A744,'Autumn 2023 PVI'!$B$2:$AH$214,10,FALSE)),0,(VLOOKUP($A744,'Autumn 2023 PVI'!$B$2:$AH$214,10,FALSE)))</f>
        <v>0</v>
      </c>
      <c r="U744" s="231">
        <f>IF(ISNA(VLOOKUP($A744,'Spring 2023 PVI'!$B$3:$AF$219,26,FALSE)),0,(VLOOKUP($A744,'Spring 2023 PVI'!$B$3:$AF$219,26,FALSE)))</f>
        <v>0</v>
      </c>
      <c r="V744" s="231">
        <f>IF(ISNA(VLOOKUP($A744,'Spring 2023 PVI'!$B$3:$AF$219,26,FALSE)),0,(VLOOKUP($A744,'Spring 2023 PVI'!$B$3:$AF$219,26,FALSE)))</f>
        <v>0</v>
      </c>
      <c r="W744" s="231">
        <f>IF(ISNA(VLOOKUP($A744,'Spring 2023 PVI'!$B$3:$AF$219,26,FALSE)),0,(VLOOKUP($A744,'Spring 2023 PVI'!$B$3:$AF$219,26,FALSE)))</f>
        <v>0</v>
      </c>
      <c r="X744" s="231">
        <f>IF(ISNA(VLOOKUP($A744,'Spring 2023 PVI'!$B$3:$AF$219,27,FALSE)),0,(VLOOKUP($A744,'Spring 2023 PVI'!$B$3:$AF$219,27,FALSE)))</f>
        <v>0</v>
      </c>
      <c r="Y744" s="231">
        <f>IF(ISNA(VLOOKUP($A744,'Spring 2023 PVI'!$B$3:$AF$219,27,FALSE)),0,(VLOOKUP($A744,'Spring 2023 PVI'!$B$3:$AF$219,27,FALSE)))</f>
        <v>0</v>
      </c>
      <c r="Z744" s="231">
        <f>IF(ISNA(VLOOKUP($A744,'Spring 2023 PVI'!$B$3:$AF$219,27,FALSE)),0,(VLOOKUP($A744,'Spring 2023 PVI'!$B$3:$AF$219,27,FALSE)))</f>
        <v>0</v>
      </c>
      <c r="AA744" s="231">
        <f>IF(ISNA(VLOOKUP($A744,'Spring 2023 PVI'!$B$3:$AF$219,28,FALSE)),0,(VLOOKUP($A744,'Spring 2023 PVI'!$B$3:$AF$219,28,FALSE)))</f>
        <v>0</v>
      </c>
      <c r="AB744" s="231">
        <f>IF(ISNA(VLOOKUP($A744,'Spring 2023 PVI'!$B$3:$AF$219,28,FALSE)),0,(VLOOKUP($A744,'Spring 2023 PVI'!$B$3:$AF$219,28,FALSE)))</f>
        <v>0</v>
      </c>
      <c r="AC744" s="231">
        <f>IF(ISNA(VLOOKUP($A744,'Spring 2023 PVI'!$B$3:$AF$219,28,FALSE)),0,(VLOOKUP($A744,'Spring 2023 PVI'!$B$3:$AF$219,28,FALSE)))</f>
        <v>0</v>
      </c>
      <c r="AD744" s="384">
        <f t="shared" si="283"/>
        <v>0</v>
      </c>
      <c r="AE744" s="403">
        <v>0</v>
      </c>
      <c r="AF744" s="403">
        <v>0</v>
      </c>
      <c r="AG744" s="403">
        <v>0</v>
      </c>
      <c r="AH744" s="384">
        <f t="shared" si="277"/>
        <v>0</v>
      </c>
      <c r="AI744" s="384">
        <f t="shared" si="278"/>
        <v>0</v>
      </c>
      <c r="AJ744" s="384">
        <f t="shared" si="279"/>
        <v>0</v>
      </c>
      <c r="AK744" s="384">
        <f t="shared" si="284"/>
        <v>0</v>
      </c>
      <c r="AL744" s="403">
        <f>IF(ISNA(VLOOKUP($A744,'Spring 2023 PVI'!$B759:$AD759,29,FALSE)),0,(VLOOKUP($A744,'Spring 2023 PVI'!$B759:$AD759,29,FALSE)))</f>
        <v>0</v>
      </c>
      <c r="AM744" s="403">
        <f>IF(ISNA(VLOOKUP($A744,'Spring 2023 PVI'!$B759:$AZ759,30,FALSE)),0,(VLOOKUP($A744,'Spring 2023 PVI'!$B759:$AZ759,30,FALSE)))</f>
        <v>0</v>
      </c>
      <c r="AN744" s="402">
        <f t="shared" si="285"/>
        <v>0</v>
      </c>
      <c r="AO744" s="404">
        <f t="shared" si="286"/>
        <v>0</v>
      </c>
      <c r="AP744" s="384">
        <f t="shared" si="287"/>
        <v>0</v>
      </c>
      <c r="AQ744" s="403"/>
      <c r="AR744" s="403" t="e">
        <f>VLOOKUP($A744,'Data EYFSS Indica'!$C:$AQ,27,0)</f>
        <v>#N/A</v>
      </c>
      <c r="AS744" s="403" t="e">
        <f>VLOOKUP($A744,'Data EYFSS Indica'!$C:$AQ,28,0)</f>
        <v>#N/A</v>
      </c>
      <c r="AT744" s="409" t="e">
        <f t="shared" si="288"/>
        <v>#N/A</v>
      </c>
      <c r="AU744" s="409" t="e">
        <f>(VLOOKUP($A744,'Data EYFSS Indica'!$C:$AQ,24,0))/3.2*AU$3</f>
        <v>#N/A</v>
      </c>
      <c r="AV744" s="413" t="e">
        <f t="shared" si="289"/>
        <v>#N/A</v>
      </c>
      <c r="AW744" s="410" t="e">
        <f t="shared" si="273"/>
        <v>#N/A</v>
      </c>
      <c r="AX744" s="410" t="e">
        <f t="shared" si="274"/>
        <v>#N/A</v>
      </c>
      <c r="AY744" s="410" t="e">
        <f t="shared" si="275"/>
        <v>#N/A</v>
      </c>
      <c r="BI744">
        <f t="shared" si="280"/>
        <v>0</v>
      </c>
      <c r="BJ744">
        <f t="shared" si="281"/>
        <v>0</v>
      </c>
      <c r="BK744">
        <f t="shared" si="282"/>
        <v>0</v>
      </c>
    </row>
    <row r="745" spans="1:63" x14ac:dyDescent="0.35">
      <c r="A745" s="424">
        <v>52866</v>
      </c>
      <c r="B745" s="424" t="s">
        <v>1248</v>
      </c>
      <c r="C745" s="231">
        <f>IF(ISNA(VLOOKUP($A745,'Spring 2023 PVI'!$B$3:$AF$220,6,FALSE)),0,(VLOOKUP($A745,'Spring 2023 PVI'!$B$3:$AF$220,6,FALSE)))</f>
        <v>0</v>
      </c>
      <c r="D745" s="231">
        <f>IF(ISNA(VLOOKUP($A745,'Summer 2023 PVI'!$B$2:$AF$217,6,FALSE)),0,(VLOOKUP($A745,'Summer 2023 PVI'!$B$2:$AF$217,6,FALSE)))</f>
        <v>0</v>
      </c>
      <c r="E745" s="231">
        <f>IF(ISNA(VLOOKUP($A745,'Autumn 2023 PVI'!$B$2:$AH$214,6,FALSE)),0,(VLOOKUP($A745,'Autumn 2023 PVI'!$B$2:$AH$214,6,FALSE)))</f>
        <v>0</v>
      </c>
      <c r="F745" s="231">
        <f>IF(ISNA(VLOOKUP($A745,'Spring 2023 PVI'!$B$3:$AF$219,9,FALSE)),0,(VLOOKUP($A745,'Spring 2023 PVI'!$B$3:$AF$219,8,FALSE)))</f>
        <v>0</v>
      </c>
      <c r="G745" s="231">
        <f>IF(ISNA(VLOOKUP($A745,'Summer 2023 PVI'!$B$2:$AF$216,9,FALSE)),0,(VLOOKUP($A745,'Summer 2023 PVI'!$B$2:$AF$216,8,FALSE)))</f>
        <v>0</v>
      </c>
      <c r="H745" s="231">
        <f>IF(ISNA(VLOOKUP($A745,'Autumn 2023 PVI'!$B$2:$AH$214,9,FALSE)),0,(VLOOKUP($A745,'Autumn 2023 PVI'!$B$2:$AH$214,9,FALSE)))</f>
        <v>0</v>
      </c>
      <c r="I745" s="231">
        <f>IF(ISNA(VLOOKUP($A745,'Spring 2023 PVI'!$B$3:$AF$219,13,FALSE)),0,(VLOOKUP($A745,'Spring 2023 PVI'!$B$3:$AF$219,13,FALSE)))</f>
        <v>0</v>
      </c>
      <c r="J745" s="231">
        <f>IF(ISNA(VLOOKUP($A745,'Summer 2023 PVI'!$B$2:$AF$216,13,FALSE)),0,(VLOOKUP($A745,'Summer 2023 PVI'!$B$2:$AF$216,13,FALSE)))</f>
        <v>0</v>
      </c>
      <c r="K745" s="231">
        <f>IF(ISNA(VLOOKUP($A745,'Autumn 2023 PVI'!$B$2:$AH$214,13,FALSE)),0,(VLOOKUP($A745,'Autumn 2023 PVI'!$B$2:$AH$214,13,FALSE)))</f>
        <v>0</v>
      </c>
      <c r="L745" s="231">
        <f>IF(ISNA(VLOOKUP($A745,'Spring 2023 PVI'!$B$3:$AF$219,16,FALSE)),0,(VLOOKUP($A745,'Spring 2023 PVI'!$B$3:$AF$219,16,FALSE)))</f>
        <v>0</v>
      </c>
      <c r="M745" s="231">
        <f>IF(ISNA(VLOOKUP($A745,'Summer 2023 PVI'!$B$2:$AF$216,16,FALSE)),0,(VLOOKUP($A745,'Summer 2023 PVI'!$B$2:$AF$216,16,FALSE)))</f>
        <v>0</v>
      </c>
      <c r="N745" s="231">
        <f>IF(ISNA(VLOOKUP($A745,'Autumn 2023 PVI'!$B$2:$AH$214,16,FALSE)),0,(VLOOKUP($A745,'Autumn 2023 PVI'!$B$2:$AH$214,16,FALSE)))</f>
        <v>0</v>
      </c>
      <c r="O745" s="231">
        <f>IF(ISNA(VLOOKUP($A745,'Spring 2023 PVI'!$B$3:$AF$219,3,FALSE)),0,(VLOOKUP($A745,'Spring 2023 PVI'!$B$3:$AF$219,3,FALSE)))</f>
        <v>0</v>
      </c>
      <c r="P745" s="231">
        <f>IF(ISNA(VLOOKUP($A745,'Summer 2023 PVI'!$B$3:$AF$216,3,FALSE)),0,(VLOOKUP($A745,'Summer 2023 PVI'!$B$2:$AF$216,3,FALSE)))</f>
        <v>0</v>
      </c>
      <c r="Q745" s="231">
        <f>IF(ISNA(VLOOKUP($A745,'Autumn 2023 PVI'!$B$2:$AF$214,3,FALSE)),0,(VLOOKUP($A745,'Autumn 2023 PVI'!$B$2:$AF$214,3,FALSE)))</f>
        <v>0</v>
      </c>
      <c r="R745" s="231">
        <f>IF(ISNA(VLOOKUP($A745,'Spring 2023 PVI'!$B$3:$AF$219,10,FALSE)),0,(VLOOKUP($A745,'Spring 2023 PVI'!$B$3:$AF$219,10,FALSE)))</f>
        <v>0</v>
      </c>
      <c r="S745" s="231">
        <f>IF(ISNA(VLOOKUP($A745,'Summer 2023 PVI'!$B$2:$AF$216,10,FALSE)),0,(VLOOKUP($A745,'Summer 2023 PVI'!$B$2:$AF$216,10,FALSE)))</f>
        <v>0</v>
      </c>
      <c r="T745" s="231">
        <f>IF(ISNA(VLOOKUP($A745,'Autumn 2023 PVI'!$B$2:$AH$214,10,FALSE)),0,(VLOOKUP($A745,'Autumn 2023 PVI'!$B$2:$AH$214,10,FALSE)))</f>
        <v>0</v>
      </c>
      <c r="U745" s="231">
        <f>IF(ISNA(VLOOKUP($A745,'Spring 2023 PVI'!$B$3:$AF$219,26,FALSE)),0,(VLOOKUP($A745,'Spring 2023 PVI'!$B$3:$AF$219,26,FALSE)))</f>
        <v>0</v>
      </c>
      <c r="V745" s="231">
        <f>IF(ISNA(VLOOKUP($A745,'Spring 2023 PVI'!$B$3:$AF$219,26,FALSE)),0,(VLOOKUP($A745,'Spring 2023 PVI'!$B$3:$AF$219,26,FALSE)))</f>
        <v>0</v>
      </c>
      <c r="W745" s="231">
        <f>IF(ISNA(VLOOKUP($A745,'Spring 2023 PVI'!$B$3:$AF$219,26,FALSE)),0,(VLOOKUP($A745,'Spring 2023 PVI'!$B$3:$AF$219,26,FALSE)))</f>
        <v>0</v>
      </c>
      <c r="X745" s="231">
        <f>IF(ISNA(VLOOKUP($A745,'Spring 2023 PVI'!$B$3:$AF$219,27,FALSE)),0,(VLOOKUP($A745,'Spring 2023 PVI'!$B$3:$AF$219,27,FALSE)))</f>
        <v>0</v>
      </c>
      <c r="Y745" s="231">
        <f>IF(ISNA(VLOOKUP($A745,'Spring 2023 PVI'!$B$3:$AF$219,27,FALSE)),0,(VLOOKUP($A745,'Spring 2023 PVI'!$B$3:$AF$219,27,FALSE)))</f>
        <v>0</v>
      </c>
      <c r="Z745" s="231">
        <f>IF(ISNA(VLOOKUP($A745,'Spring 2023 PVI'!$B$3:$AF$219,27,FALSE)),0,(VLOOKUP($A745,'Spring 2023 PVI'!$B$3:$AF$219,27,FALSE)))</f>
        <v>0</v>
      </c>
      <c r="AA745" s="231">
        <f>IF(ISNA(VLOOKUP($A745,'Spring 2023 PVI'!$B$3:$AF$219,28,FALSE)),0,(VLOOKUP($A745,'Spring 2023 PVI'!$B$3:$AF$219,28,FALSE)))</f>
        <v>0</v>
      </c>
      <c r="AB745" s="231">
        <f>IF(ISNA(VLOOKUP($A745,'Spring 2023 PVI'!$B$3:$AF$219,28,FALSE)),0,(VLOOKUP($A745,'Spring 2023 PVI'!$B$3:$AF$219,28,FALSE)))</f>
        <v>0</v>
      </c>
      <c r="AC745" s="231">
        <f>IF(ISNA(VLOOKUP($A745,'Spring 2023 PVI'!$B$3:$AF$219,28,FALSE)),0,(VLOOKUP($A745,'Spring 2023 PVI'!$B$3:$AF$219,28,FALSE)))</f>
        <v>0</v>
      </c>
      <c r="AD745" s="384">
        <f t="shared" si="283"/>
        <v>0</v>
      </c>
      <c r="AE745" s="403">
        <v>0</v>
      </c>
      <c r="AF745" s="403">
        <v>0</v>
      </c>
      <c r="AG745" s="403">
        <v>0</v>
      </c>
      <c r="AH745" s="384">
        <f t="shared" si="277"/>
        <v>0</v>
      </c>
      <c r="AI745" s="384">
        <f t="shared" si="278"/>
        <v>0</v>
      </c>
      <c r="AJ745" s="384">
        <f t="shared" si="279"/>
        <v>0</v>
      </c>
      <c r="AK745" s="384">
        <f t="shared" si="284"/>
        <v>0</v>
      </c>
      <c r="AL745" s="403">
        <f>IF(ISNA(VLOOKUP($A745,'Spring 2023 PVI'!$B760:$AD760,29,FALSE)),0,(VLOOKUP($A745,'Spring 2023 PVI'!$B760:$AD760,29,FALSE)))</f>
        <v>0</v>
      </c>
      <c r="AM745" s="403">
        <f>IF(ISNA(VLOOKUP($A745,'Spring 2023 PVI'!$B760:$AZ760,30,FALSE)),0,(VLOOKUP($A745,'Spring 2023 PVI'!$B760:$AZ760,30,FALSE)))</f>
        <v>0</v>
      </c>
      <c r="AN745" s="402">
        <f t="shared" si="285"/>
        <v>0</v>
      </c>
      <c r="AO745" s="404">
        <f t="shared" si="286"/>
        <v>0</v>
      </c>
      <c r="AP745" s="384">
        <f t="shared" si="287"/>
        <v>0</v>
      </c>
      <c r="AQ745" s="403"/>
      <c r="AR745" s="403" t="e">
        <f>VLOOKUP($A745,'Data EYFSS Indica'!$C:$AQ,27,0)</f>
        <v>#N/A</v>
      </c>
      <c r="AS745" s="403" t="e">
        <f>VLOOKUP($A745,'Data EYFSS Indica'!$C:$AQ,28,0)</f>
        <v>#N/A</v>
      </c>
      <c r="AT745" s="409" t="e">
        <f t="shared" si="288"/>
        <v>#N/A</v>
      </c>
      <c r="AU745" s="409" t="e">
        <f>(VLOOKUP($A745,'Data EYFSS Indica'!$C:$AQ,24,0))/3.2*AU$3</f>
        <v>#N/A</v>
      </c>
      <c r="AV745" s="413" t="e">
        <f t="shared" si="289"/>
        <v>#N/A</v>
      </c>
      <c r="AW745" s="410" t="e">
        <f t="shared" si="273"/>
        <v>#N/A</v>
      </c>
      <c r="AX745" s="410" t="e">
        <f t="shared" si="274"/>
        <v>#N/A</v>
      </c>
      <c r="AY745" s="410" t="e">
        <f t="shared" si="275"/>
        <v>#N/A</v>
      </c>
      <c r="BI745">
        <f t="shared" si="280"/>
        <v>0</v>
      </c>
      <c r="BJ745">
        <f t="shared" si="281"/>
        <v>0</v>
      </c>
      <c r="BK745">
        <f t="shared" si="282"/>
        <v>0</v>
      </c>
    </row>
    <row r="746" spans="1:63" x14ac:dyDescent="0.35">
      <c r="A746" s="424">
        <v>52889</v>
      </c>
      <c r="B746" s="424" t="s">
        <v>1249</v>
      </c>
      <c r="C746" s="231">
        <f>IF(ISNA(VLOOKUP($A746,'Spring 2023 PVI'!$B$3:$AF$220,6,FALSE)),0,(VLOOKUP($A746,'Spring 2023 PVI'!$B$3:$AF$220,6,FALSE)))</f>
        <v>0</v>
      </c>
      <c r="D746" s="231">
        <f>IF(ISNA(VLOOKUP($A746,'Summer 2023 PVI'!$B$2:$AF$217,6,FALSE)),0,(VLOOKUP($A746,'Summer 2023 PVI'!$B$2:$AF$217,6,FALSE)))</f>
        <v>0</v>
      </c>
      <c r="E746" s="231">
        <f>IF(ISNA(VLOOKUP($A746,'Autumn 2023 PVI'!$B$2:$AH$214,6,FALSE)),0,(VLOOKUP($A746,'Autumn 2023 PVI'!$B$2:$AH$214,6,FALSE)))</f>
        <v>0</v>
      </c>
      <c r="F746" s="231">
        <f>IF(ISNA(VLOOKUP($A746,'Spring 2023 PVI'!$B$3:$AF$219,9,FALSE)),0,(VLOOKUP($A746,'Spring 2023 PVI'!$B$3:$AF$219,8,FALSE)))</f>
        <v>0</v>
      </c>
      <c r="G746" s="231">
        <f>IF(ISNA(VLOOKUP($A746,'Summer 2023 PVI'!$B$2:$AF$216,9,FALSE)),0,(VLOOKUP($A746,'Summer 2023 PVI'!$B$2:$AF$216,8,FALSE)))</f>
        <v>0</v>
      </c>
      <c r="H746" s="231">
        <f>IF(ISNA(VLOOKUP($A746,'Autumn 2023 PVI'!$B$2:$AH$214,9,FALSE)),0,(VLOOKUP($A746,'Autumn 2023 PVI'!$B$2:$AH$214,9,FALSE)))</f>
        <v>0</v>
      </c>
      <c r="I746" s="231">
        <f>IF(ISNA(VLOOKUP($A746,'Spring 2023 PVI'!$B$3:$AF$219,13,FALSE)),0,(VLOOKUP($A746,'Spring 2023 PVI'!$B$3:$AF$219,13,FALSE)))</f>
        <v>0</v>
      </c>
      <c r="J746" s="231">
        <f>IF(ISNA(VLOOKUP($A746,'Summer 2023 PVI'!$B$2:$AF$216,13,FALSE)),0,(VLOOKUP($A746,'Summer 2023 PVI'!$B$2:$AF$216,13,FALSE)))</f>
        <v>0</v>
      </c>
      <c r="K746" s="231">
        <f>IF(ISNA(VLOOKUP($A746,'Autumn 2023 PVI'!$B$2:$AH$214,13,FALSE)),0,(VLOOKUP($A746,'Autumn 2023 PVI'!$B$2:$AH$214,13,FALSE)))</f>
        <v>0</v>
      </c>
      <c r="L746" s="231">
        <f>IF(ISNA(VLOOKUP($A746,'Spring 2023 PVI'!$B$3:$AF$219,16,FALSE)),0,(VLOOKUP($A746,'Spring 2023 PVI'!$B$3:$AF$219,16,FALSE)))</f>
        <v>0</v>
      </c>
      <c r="M746" s="231">
        <f>IF(ISNA(VLOOKUP($A746,'Summer 2023 PVI'!$B$2:$AF$216,16,FALSE)),0,(VLOOKUP($A746,'Summer 2023 PVI'!$B$2:$AF$216,16,FALSE)))</f>
        <v>0</v>
      </c>
      <c r="N746" s="231">
        <f>IF(ISNA(VLOOKUP($A746,'Autumn 2023 PVI'!$B$2:$AH$214,16,FALSE)),0,(VLOOKUP($A746,'Autumn 2023 PVI'!$B$2:$AH$214,16,FALSE)))</f>
        <v>0</v>
      </c>
      <c r="O746" s="231">
        <f>IF(ISNA(VLOOKUP($A746,'Spring 2023 PVI'!$B$3:$AF$219,3,FALSE)),0,(VLOOKUP($A746,'Spring 2023 PVI'!$B$3:$AF$219,3,FALSE)))</f>
        <v>0</v>
      </c>
      <c r="P746" s="231">
        <f>IF(ISNA(VLOOKUP($A746,'Summer 2023 PVI'!$B$3:$AF$216,3,FALSE)),0,(VLOOKUP($A746,'Summer 2023 PVI'!$B$2:$AF$216,3,FALSE)))</f>
        <v>0</v>
      </c>
      <c r="Q746" s="231">
        <f>IF(ISNA(VLOOKUP($A746,'Autumn 2023 PVI'!$B$2:$AF$214,3,FALSE)),0,(VLOOKUP($A746,'Autumn 2023 PVI'!$B$2:$AF$214,3,FALSE)))</f>
        <v>0</v>
      </c>
      <c r="R746" s="231">
        <f>IF(ISNA(VLOOKUP($A746,'Spring 2023 PVI'!$B$3:$AF$219,10,FALSE)),0,(VLOOKUP($A746,'Spring 2023 PVI'!$B$3:$AF$219,10,FALSE)))</f>
        <v>0</v>
      </c>
      <c r="S746" s="231">
        <f>IF(ISNA(VLOOKUP($A746,'Summer 2023 PVI'!$B$2:$AF$216,10,FALSE)),0,(VLOOKUP($A746,'Summer 2023 PVI'!$B$2:$AF$216,10,FALSE)))</f>
        <v>0</v>
      </c>
      <c r="T746" s="231">
        <f>IF(ISNA(VLOOKUP($A746,'Autumn 2023 PVI'!$B$2:$AH$214,10,FALSE)),0,(VLOOKUP($A746,'Autumn 2023 PVI'!$B$2:$AH$214,10,FALSE)))</f>
        <v>0</v>
      </c>
      <c r="U746" s="231">
        <f>IF(ISNA(VLOOKUP($A746,'Spring 2023 PVI'!$B$3:$AF$219,26,FALSE)),0,(VLOOKUP($A746,'Spring 2023 PVI'!$B$3:$AF$219,26,FALSE)))</f>
        <v>0</v>
      </c>
      <c r="V746" s="231">
        <f>IF(ISNA(VLOOKUP($A746,'Spring 2023 PVI'!$B$3:$AF$219,26,FALSE)),0,(VLOOKUP($A746,'Spring 2023 PVI'!$B$3:$AF$219,26,FALSE)))</f>
        <v>0</v>
      </c>
      <c r="W746" s="231">
        <f>IF(ISNA(VLOOKUP($A746,'Spring 2023 PVI'!$B$3:$AF$219,26,FALSE)),0,(VLOOKUP($A746,'Spring 2023 PVI'!$B$3:$AF$219,26,FALSE)))</f>
        <v>0</v>
      </c>
      <c r="X746" s="231">
        <f>IF(ISNA(VLOOKUP($A746,'Spring 2023 PVI'!$B$3:$AF$219,27,FALSE)),0,(VLOOKUP($A746,'Spring 2023 PVI'!$B$3:$AF$219,27,FALSE)))</f>
        <v>0</v>
      </c>
      <c r="Y746" s="231">
        <f>IF(ISNA(VLOOKUP($A746,'Spring 2023 PVI'!$B$3:$AF$219,27,FALSE)),0,(VLOOKUP($A746,'Spring 2023 PVI'!$B$3:$AF$219,27,FALSE)))</f>
        <v>0</v>
      </c>
      <c r="Z746" s="231">
        <f>IF(ISNA(VLOOKUP($A746,'Spring 2023 PVI'!$B$3:$AF$219,27,FALSE)),0,(VLOOKUP($A746,'Spring 2023 PVI'!$B$3:$AF$219,27,FALSE)))</f>
        <v>0</v>
      </c>
      <c r="AA746" s="231">
        <f>IF(ISNA(VLOOKUP($A746,'Spring 2023 PVI'!$B$3:$AF$219,28,FALSE)),0,(VLOOKUP($A746,'Spring 2023 PVI'!$B$3:$AF$219,28,FALSE)))</f>
        <v>0</v>
      </c>
      <c r="AB746" s="231">
        <f>IF(ISNA(VLOOKUP($A746,'Spring 2023 PVI'!$B$3:$AF$219,28,FALSE)),0,(VLOOKUP($A746,'Spring 2023 PVI'!$B$3:$AF$219,28,FALSE)))</f>
        <v>0</v>
      </c>
      <c r="AC746" s="231">
        <f>IF(ISNA(VLOOKUP($A746,'Spring 2023 PVI'!$B$3:$AF$219,28,FALSE)),0,(VLOOKUP($A746,'Spring 2023 PVI'!$B$3:$AF$219,28,FALSE)))</f>
        <v>0</v>
      </c>
      <c r="AD746" s="384">
        <f t="shared" si="283"/>
        <v>0</v>
      </c>
      <c r="AE746" s="403">
        <v>0</v>
      </c>
      <c r="AF746" s="403">
        <v>0</v>
      </c>
      <c r="AG746" s="403">
        <v>0</v>
      </c>
      <c r="AH746" s="384">
        <f t="shared" si="277"/>
        <v>0</v>
      </c>
      <c r="AI746" s="384">
        <f t="shared" si="278"/>
        <v>0</v>
      </c>
      <c r="AJ746" s="384">
        <f t="shared" si="279"/>
        <v>0</v>
      </c>
      <c r="AK746" s="384">
        <f t="shared" si="284"/>
        <v>0</v>
      </c>
      <c r="AL746" s="403">
        <f>IF(ISNA(VLOOKUP($A746,'Spring 2023 PVI'!$B761:$AD761,29,FALSE)),0,(VLOOKUP($A746,'Spring 2023 PVI'!$B761:$AD761,29,FALSE)))</f>
        <v>0</v>
      </c>
      <c r="AM746" s="403">
        <f>IF(ISNA(VLOOKUP($A746,'Spring 2023 PVI'!$B761:$AZ761,30,FALSE)),0,(VLOOKUP($A746,'Spring 2023 PVI'!$B761:$AZ761,30,FALSE)))</f>
        <v>0</v>
      </c>
      <c r="AN746" s="402">
        <f t="shared" si="285"/>
        <v>0</v>
      </c>
      <c r="AO746" s="404">
        <f t="shared" si="286"/>
        <v>0</v>
      </c>
      <c r="AP746" s="384">
        <f t="shared" si="287"/>
        <v>0</v>
      </c>
      <c r="AQ746" s="403"/>
      <c r="AR746" s="403" t="e">
        <f>VLOOKUP($A746,'Data EYFSS Indica'!$C:$AQ,27,0)</f>
        <v>#N/A</v>
      </c>
      <c r="AS746" s="403" t="e">
        <f>VLOOKUP($A746,'Data EYFSS Indica'!$C:$AQ,28,0)</f>
        <v>#N/A</v>
      </c>
      <c r="AT746" s="409" t="e">
        <f t="shared" si="288"/>
        <v>#N/A</v>
      </c>
      <c r="AU746" s="409" t="e">
        <f>(VLOOKUP($A746,'Data EYFSS Indica'!$C:$AQ,24,0))/3.2*AU$3</f>
        <v>#N/A</v>
      </c>
      <c r="AV746" s="413" t="e">
        <f t="shared" si="289"/>
        <v>#N/A</v>
      </c>
      <c r="AW746" s="410" t="e">
        <f t="shared" si="273"/>
        <v>#N/A</v>
      </c>
      <c r="AX746" s="410" t="e">
        <f t="shared" si="274"/>
        <v>#N/A</v>
      </c>
      <c r="AY746" s="410" t="e">
        <f t="shared" si="275"/>
        <v>#N/A</v>
      </c>
      <c r="BI746">
        <f t="shared" si="280"/>
        <v>0</v>
      </c>
      <c r="BJ746">
        <f t="shared" si="281"/>
        <v>0</v>
      </c>
      <c r="BK746">
        <f t="shared" si="282"/>
        <v>0</v>
      </c>
    </row>
    <row r="747" spans="1:63" x14ac:dyDescent="0.35">
      <c r="A747" s="424">
        <v>52891</v>
      </c>
      <c r="B747" s="424" t="s">
        <v>1250</v>
      </c>
      <c r="C747" s="231">
        <f>IF(ISNA(VLOOKUP($A747,'Spring 2023 PVI'!$B$3:$AF$220,6,FALSE)),0,(VLOOKUP($A747,'Spring 2023 PVI'!$B$3:$AF$220,6,FALSE)))</f>
        <v>0</v>
      </c>
      <c r="D747" s="231">
        <f>IF(ISNA(VLOOKUP($A747,'Summer 2023 PVI'!$B$2:$AF$217,6,FALSE)),0,(VLOOKUP($A747,'Summer 2023 PVI'!$B$2:$AF$217,6,FALSE)))</f>
        <v>0</v>
      </c>
      <c r="E747" s="231">
        <f>IF(ISNA(VLOOKUP($A747,'Autumn 2023 PVI'!$B$2:$AH$214,6,FALSE)),0,(VLOOKUP($A747,'Autumn 2023 PVI'!$B$2:$AH$214,6,FALSE)))</f>
        <v>0</v>
      </c>
      <c r="F747" s="231">
        <f>IF(ISNA(VLOOKUP($A747,'Spring 2023 PVI'!$B$3:$AF$219,9,FALSE)),0,(VLOOKUP($A747,'Spring 2023 PVI'!$B$3:$AF$219,8,FALSE)))</f>
        <v>0</v>
      </c>
      <c r="G747" s="231">
        <f>IF(ISNA(VLOOKUP($A747,'Summer 2023 PVI'!$B$2:$AF$216,9,FALSE)),0,(VLOOKUP($A747,'Summer 2023 PVI'!$B$2:$AF$216,8,FALSE)))</f>
        <v>0</v>
      </c>
      <c r="H747" s="231">
        <f>IF(ISNA(VLOOKUP($A747,'Autumn 2023 PVI'!$B$2:$AH$214,9,FALSE)),0,(VLOOKUP($A747,'Autumn 2023 PVI'!$B$2:$AH$214,9,FALSE)))</f>
        <v>0</v>
      </c>
      <c r="I747" s="231">
        <f>IF(ISNA(VLOOKUP($A747,'Spring 2023 PVI'!$B$3:$AF$219,13,FALSE)),0,(VLOOKUP($A747,'Spring 2023 PVI'!$B$3:$AF$219,13,FALSE)))</f>
        <v>0</v>
      </c>
      <c r="J747" s="231">
        <f>IF(ISNA(VLOOKUP($A747,'Summer 2023 PVI'!$B$2:$AF$216,13,FALSE)),0,(VLOOKUP($A747,'Summer 2023 PVI'!$B$2:$AF$216,13,FALSE)))</f>
        <v>0</v>
      </c>
      <c r="K747" s="231">
        <f>IF(ISNA(VLOOKUP($A747,'Autumn 2023 PVI'!$B$2:$AH$214,13,FALSE)),0,(VLOOKUP($A747,'Autumn 2023 PVI'!$B$2:$AH$214,13,FALSE)))</f>
        <v>0</v>
      </c>
      <c r="L747" s="231">
        <f>IF(ISNA(VLOOKUP($A747,'Spring 2023 PVI'!$B$3:$AF$219,16,FALSE)),0,(VLOOKUP($A747,'Spring 2023 PVI'!$B$3:$AF$219,16,FALSE)))</f>
        <v>0</v>
      </c>
      <c r="M747" s="231">
        <f>IF(ISNA(VLOOKUP($A747,'Summer 2023 PVI'!$B$2:$AF$216,16,FALSE)),0,(VLOOKUP($A747,'Summer 2023 PVI'!$B$2:$AF$216,16,FALSE)))</f>
        <v>0</v>
      </c>
      <c r="N747" s="231">
        <f>IF(ISNA(VLOOKUP($A747,'Autumn 2023 PVI'!$B$2:$AH$214,16,FALSE)),0,(VLOOKUP($A747,'Autumn 2023 PVI'!$B$2:$AH$214,16,FALSE)))</f>
        <v>0</v>
      </c>
      <c r="O747" s="231">
        <f>IF(ISNA(VLOOKUP($A747,'Spring 2023 PVI'!$B$3:$AF$219,3,FALSE)),0,(VLOOKUP($A747,'Spring 2023 PVI'!$B$3:$AF$219,3,FALSE)))</f>
        <v>0</v>
      </c>
      <c r="P747" s="231">
        <f>IF(ISNA(VLOOKUP($A747,'Summer 2023 PVI'!$B$3:$AF$216,3,FALSE)),0,(VLOOKUP($A747,'Summer 2023 PVI'!$B$2:$AF$216,3,FALSE)))</f>
        <v>0</v>
      </c>
      <c r="Q747" s="231">
        <f>IF(ISNA(VLOOKUP($A747,'Autumn 2023 PVI'!$B$2:$AF$214,3,FALSE)),0,(VLOOKUP($A747,'Autumn 2023 PVI'!$B$2:$AF$214,3,FALSE)))</f>
        <v>0</v>
      </c>
      <c r="R747" s="231">
        <f>IF(ISNA(VLOOKUP($A747,'Spring 2023 PVI'!$B$3:$AF$219,10,FALSE)),0,(VLOOKUP($A747,'Spring 2023 PVI'!$B$3:$AF$219,10,FALSE)))</f>
        <v>0</v>
      </c>
      <c r="S747" s="231">
        <f>IF(ISNA(VLOOKUP($A747,'Summer 2023 PVI'!$B$2:$AF$216,10,FALSE)),0,(VLOOKUP($A747,'Summer 2023 PVI'!$B$2:$AF$216,10,FALSE)))</f>
        <v>0</v>
      </c>
      <c r="T747" s="231">
        <f>IF(ISNA(VLOOKUP($A747,'Autumn 2023 PVI'!$B$2:$AH$214,10,FALSE)),0,(VLOOKUP($A747,'Autumn 2023 PVI'!$B$2:$AH$214,10,FALSE)))</f>
        <v>0</v>
      </c>
      <c r="U747" s="231">
        <f>IF(ISNA(VLOOKUP($A747,'Spring 2023 PVI'!$B$3:$AF$219,26,FALSE)),0,(VLOOKUP($A747,'Spring 2023 PVI'!$B$3:$AF$219,26,FALSE)))</f>
        <v>0</v>
      </c>
      <c r="V747" s="231">
        <f>IF(ISNA(VLOOKUP($A747,'Spring 2023 PVI'!$B$3:$AF$219,26,FALSE)),0,(VLOOKUP($A747,'Spring 2023 PVI'!$B$3:$AF$219,26,FALSE)))</f>
        <v>0</v>
      </c>
      <c r="W747" s="231">
        <f>IF(ISNA(VLOOKUP($A747,'Spring 2023 PVI'!$B$3:$AF$219,26,FALSE)),0,(VLOOKUP($A747,'Spring 2023 PVI'!$B$3:$AF$219,26,FALSE)))</f>
        <v>0</v>
      </c>
      <c r="X747" s="231">
        <f>IF(ISNA(VLOOKUP($A747,'Spring 2023 PVI'!$B$3:$AF$219,27,FALSE)),0,(VLOOKUP($A747,'Spring 2023 PVI'!$B$3:$AF$219,27,FALSE)))</f>
        <v>0</v>
      </c>
      <c r="Y747" s="231">
        <f>IF(ISNA(VLOOKUP($A747,'Spring 2023 PVI'!$B$3:$AF$219,27,FALSE)),0,(VLOOKUP($A747,'Spring 2023 PVI'!$B$3:$AF$219,27,FALSE)))</f>
        <v>0</v>
      </c>
      <c r="Z747" s="231">
        <f>IF(ISNA(VLOOKUP($A747,'Spring 2023 PVI'!$B$3:$AF$219,27,FALSE)),0,(VLOOKUP($A747,'Spring 2023 PVI'!$B$3:$AF$219,27,FALSE)))</f>
        <v>0</v>
      </c>
      <c r="AA747" s="231">
        <f>IF(ISNA(VLOOKUP($A747,'Spring 2023 PVI'!$B$3:$AF$219,28,FALSE)),0,(VLOOKUP($A747,'Spring 2023 PVI'!$B$3:$AF$219,28,FALSE)))</f>
        <v>0</v>
      </c>
      <c r="AB747" s="231">
        <f>IF(ISNA(VLOOKUP($A747,'Spring 2023 PVI'!$B$3:$AF$219,28,FALSE)),0,(VLOOKUP($A747,'Spring 2023 PVI'!$B$3:$AF$219,28,FALSE)))</f>
        <v>0</v>
      </c>
      <c r="AC747" s="231">
        <f>IF(ISNA(VLOOKUP($A747,'Spring 2023 PVI'!$B$3:$AF$219,28,FALSE)),0,(VLOOKUP($A747,'Spring 2023 PVI'!$B$3:$AF$219,28,FALSE)))</f>
        <v>0</v>
      </c>
      <c r="AD747" s="384">
        <f t="shared" si="283"/>
        <v>0</v>
      </c>
      <c r="AE747" s="403">
        <v>0</v>
      </c>
      <c r="AF747" s="403">
        <v>0</v>
      </c>
      <c r="AG747" s="403">
        <v>0</v>
      </c>
      <c r="AH747" s="384">
        <f t="shared" si="277"/>
        <v>0</v>
      </c>
      <c r="AI747" s="384">
        <f t="shared" si="278"/>
        <v>0</v>
      </c>
      <c r="AJ747" s="384">
        <f t="shared" si="279"/>
        <v>0</v>
      </c>
      <c r="AK747" s="384">
        <f t="shared" si="284"/>
        <v>0</v>
      </c>
      <c r="AL747" s="403">
        <f>IF(ISNA(VLOOKUP($A747,'Spring 2023 PVI'!$B762:$AD762,29,FALSE)),0,(VLOOKUP($A747,'Spring 2023 PVI'!$B762:$AD762,29,FALSE)))</f>
        <v>0</v>
      </c>
      <c r="AM747" s="403">
        <f>IF(ISNA(VLOOKUP($A747,'Spring 2023 PVI'!$B762:$AZ762,30,FALSE)),0,(VLOOKUP($A747,'Spring 2023 PVI'!$B762:$AZ762,30,FALSE)))</f>
        <v>0</v>
      </c>
      <c r="AN747" s="402">
        <f t="shared" si="285"/>
        <v>0</v>
      </c>
      <c r="AO747" s="404">
        <f t="shared" si="286"/>
        <v>0</v>
      </c>
      <c r="AP747" s="384">
        <f t="shared" si="287"/>
        <v>0</v>
      </c>
      <c r="AQ747" s="403"/>
      <c r="AR747" s="403" t="e">
        <f>VLOOKUP($A747,'Data EYFSS Indica'!$C:$AQ,27,0)</f>
        <v>#N/A</v>
      </c>
      <c r="AS747" s="403" t="e">
        <f>VLOOKUP($A747,'Data EYFSS Indica'!$C:$AQ,28,0)</f>
        <v>#N/A</v>
      </c>
      <c r="AT747" s="409" t="e">
        <f t="shared" si="288"/>
        <v>#N/A</v>
      </c>
      <c r="AU747" s="409" t="e">
        <f>(VLOOKUP($A747,'Data EYFSS Indica'!$C:$AQ,24,0))/3.2*AU$3</f>
        <v>#N/A</v>
      </c>
      <c r="AV747" s="413" t="e">
        <f t="shared" si="289"/>
        <v>#N/A</v>
      </c>
      <c r="AW747" s="410" t="e">
        <f t="shared" si="273"/>
        <v>#N/A</v>
      </c>
      <c r="AX747" s="410" t="e">
        <f t="shared" si="274"/>
        <v>#N/A</v>
      </c>
      <c r="AY747" s="410" t="e">
        <f t="shared" si="275"/>
        <v>#N/A</v>
      </c>
      <c r="BI747">
        <f t="shared" si="280"/>
        <v>0</v>
      </c>
      <c r="BJ747">
        <f t="shared" si="281"/>
        <v>0</v>
      </c>
      <c r="BK747">
        <f t="shared" si="282"/>
        <v>0</v>
      </c>
    </row>
    <row r="748" spans="1:63" x14ac:dyDescent="0.35">
      <c r="A748" s="424">
        <v>52909</v>
      </c>
      <c r="B748" s="424" t="s">
        <v>1251</v>
      </c>
      <c r="C748" s="231">
        <f>IF(ISNA(VLOOKUP($A748,'Spring 2023 PVI'!$B$3:$AF$220,6,FALSE)),0,(VLOOKUP($A748,'Spring 2023 PVI'!$B$3:$AF$220,6,FALSE)))</f>
        <v>0</v>
      </c>
      <c r="D748" s="231">
        <f>IF(ISNA(VLOOKUP($A748,'Summer 2023 PVI'!$B$2:$AF$217,6,FALSE)),0,(VLOOKUP($A748,'Summer 2023 PVI'!$B$2:$AF$217,6,FALSE)))</f>
        <v>0</v>
      </c>
      <c r="E748" s="231">
        <f>IF(ISNA(VLOOKUP($A748,'Autumn 2023 PVI'!$B$2:$AH$214,6,FALSE)),0,(VLOOKUP($A748,'Autumn 2023 PVI'!$B$2:$AH$214,6,FALSE)))</f>
        <v>0</v>
      </c>
      <c r="F748" s="231">
        <f>IF(ISNA(VLOOKUP($A748,'Spring 2023 PVI'!$B$3:$AF$219,9,FALSE)),0,(VLOOKUP($A748,'Spring 2023 PVI'!$B$3:$AF$219,8,FALSE)))</f>
        <v>0</v>
      </c>
      <c r="G748" s="231">
        <f>IF(ISNA(VLOOKUP($A748,'Summer 2023 PVI'!$B$2:$AF$216,9,FALSE)),0,(VLOOKUP($A748,'Summer 2023 PVI'!$B$2:$AF$216,8,FALSE)))</f>
        <v>0</v>
      </c>
      <c r="H748" s="231">
        <f>IF(ISNA(VLOOKUP($A748,'Autumn 2023 PVI'!$B$2:$AH$214,9,FALSE)),0,(VLOOKUP($A748,'Autumn 2023 PVI'!$B$2:$AH$214,9,FALSE)))</f>
        <v>0</v>
      </c>
      <c r="I748" s="231">
        <f>IF(ISNA(VLOOKUP($A748,'Spring 2023 PVI'!$B$3:$AF$219,13,FALSE)),0,(VLOOKUP($A748,'Spring 2023 PVI'!$B$3:$AF$219,13,FALSE)))</f>
        <v>0</v>
      </c>
      <c r="J748" s="231">
        <f>IF(ISNA(VLOOKUP($A748,'Summer 2023 PVI'!$B$2:$AF$216,13,FALSE)),0,(VLOOKUP($A748,'Summer 2023 PVI'!$B$2:$AF$216,13,FALSE)))</f>
        <v>0</v>
      </c>
      <c r="K748" s="231">
        <f>IF(ISNA(VLOOKUP($A748,'Autumn 2023 PVI'!$B$2:$AH$214,13,FALSE)),0,(VLOOKUP($A748,'Autumn 2023 PVI'!$B$2:$AH$214,13,FALSE)))</f>
        <v>0</v>
      </c>
      <c r="L748" s="231">
        <f>IF(ISNA(VLOOKUP($A748,'Spring 2023 PVI'!$B$3:$AF$219,16,FALSE)),0,(VLOOKUP($A748,'Spring 2023 PVI'!$B$3:$AF$219,16,FALSE)))</f>
        <v>0</v>
      </c>
      <c r="M748" s="231">
        <f>IF(ISNA(VLOOKUP($A748,'Summer 2023 PVI'!$B$2:$AF$216,16,FALSE)),0,(VLOOKUP($A748,'Summer 2023 PVI'!$B$2:$AF$216,16,FALSE)))</f>
        <v>0</v>
      </c>
      <c r="N748" s="231">
        <f>IF(ISNA(VLOOKUP($A748,'Autumn 2023 PVI'!$B$2:$AH$214,16,FALSE)),0,(VLOOKUP($A748,'Autumn 2023 PVI'!$B$2:$AH$214,16,FALSE)))</f>
        <v>0</v>
      </c>
      <c r="O748" s="231">
        <f>IF(ISNA(VLOOKUP($A748,'Spring 2023 PVI'!$B$3:$AF$219,3,FALSE)),0,(VLOOKUP($A748,'Spring 2023 PVI'!$B$3:$AF$219,3,FALSE)))</f>
        <v>0</v>
      </c>
      <c r="P748" s="231">
        <f>IF(ISNA(VLOOKUP($A748,'Summer 2023 PVI'!$B$3:$AF$216,3,FALSE)),0,(VLOOKUP($A748,'Summer 2023 PVI'!$B$2:$AF$216,3,FALSE)))</f>
        <v>0</v>
      </c>
      <c r="Q748" s="231">
        <f>IF(ISNA(VLOOKUP($A748,'Autumn 2023 PVI'!$B$2:$AF$214,3,FALSE)),0,(VLOOKUP($A748,'Autumn 2023 PVI'!$B$2:$AF$214,3,FALSE)))</f>
        <v>0</v>
      </c>
      <c r="R748" s="231">
        <f>IF(ISNA(VLOOKUP($A748,'Spring 2023 PVI'!$B$3:$AF$219,10,FALSE)),0,(VLOOKUP($A748,'Spring 2023 PVI'!$B$3:$AF$219,10,FALSE)))</f>
        <v>0</v>
      </c>
      <c r="S748" s="231">
        <f>IF(ISNA(VLOOKUP($A748,'Summer 2023 PVI'!$B$2:$AF$216,10,FALSE)),0,(VLOOKUP($A748,'Summer 2023 PVI'!$B$2:$AF$216,10,FALSE)))</f>
        <v>0</v>
      </c>
      <c r="T748" s="231">
        <f>IF(ISNA(VLOOKUP($A748,'Autumn 2023 PVI'!$B$2:$AH$214,10,FALSE)),0,(VLOOKUP($A748,'Autumn 2023 PVI'!$B$2:$AH$214,10,FALSE)))</f>
        <v>0</v>
      </c>
      <c r="U748" s="231">
        <f>IF(ISNA(VLOOKUP($A748,'Spring 2023 PVI'!$B$3:$AF$219,26,FALSE)),0,(VLOOKUP($A748,'Spring 2023 PVI'!$B$3:$AF$219,26,FALSE)))</f>
        <v>0</v>
      </c>
      <c r="V748" s="231">
        <f>IF(ISNA(VLOOKUP($A748,'Spring 2023 PVI'!$B$3:$AF$219,26,FALSE)),0,(VLOOKUP($A748,'Spring 2023 PVI'!$B$3:$AF$219,26,FALSE)))</f>
        <v>0</v>
      </c>
      <c r="W748" s="231">
        <f>IF(ISNA(VLOOKUP($A748,'Spring 2023 PVI'!$B$3:$AF$219,26,FALSE)),0,(VLOOKUP($A748,'Spring 2023 PVI'!$B$3:$AF$219,26,FALSE)))</f>
        <v>0</v>
      </c>
      <c r="X748" s="231">
        <f>IF(ISNA(VLOOKUP($A748,'Spring 2023 PVI'!$B$3:$AF$219,27,FALSE)),0,(VLOOKUP($A748,'Spring 2023 PVI'!$B$3:$AF$219,27,FALSE)))</f>
        <v>0</v>
      </c>
      <c r="Y748" s="231">
        <f>IF(ISNA(VLOOKUP($A748,'Spring 2023 PVI'!$B$3:$AF$219,27,FALSE)),0,(VLOOKUP($A748,'Spring 2023 PVI'!$B$3:$AF$219,27,FALSE)))</f>
        <v>0</v>
      </c>
      <c r="Z748" s="231">
        <f>IF(ISNA(VLOOKUP($A748,'Spring 2023 PVI'!$B$3:$AF$219,27,FALSE)),0,(VLOOKUP($A748,'Spring 2023 PVI'!$B$3:$AF$219,27,FALSE)))</f>
        <v>0</v>
      </c>
      <c r="AA748" s="231">
        <f>IF(ISNA(VLOOKUP($A748,'Spring 2023 PVI'!$B$3:$AF$219,28,FALSE)),0,(VLOOKUP($A748,'Spring 2023 PVI'!$B$3:$AF$219,28,FALSE)))</f>
        <v>0</v>
      </c>
      <c r="AB748" s="231">
        <f>IF(ISNA(VLOOKUP($A748,'Spring 2023 PVI'!$B$3:$AF$219,28,FALSE)),0,(VLOOKUP($A748,'Spring 2023 PVI'!$B$3:$AF$219,28,FALSE)))</f>
        <v>0</v>
      </c>
      <c r="AC748" s="231">
        <f>IF(ISNA(VLOOKUP($A748,'Spring 2023 PVI'!$B$3:$AF$219,28,FALSE)),0,(VLOOKUP($A748,'Spring 2023 PVI'!$B$3:$AF$219,28,FALSE)))</f>
        <v>0</v>
      </c>
      <c r="AD748" s="384">
        <f t="shared" si="283"/>
        <v>0</v>
      </c>
      <c r="AE748" s="403">
        <v>0</v>
      </c>
      <c r="AF748" s="403">
        <v>0</v>
      </c>
      <c r="AG748" s="403">
        <v>0</v>
      </c>
      <c r="AH748" s="384">
        <f t="shared" si="277"/>
        <v>0</v>
      </c>
      <c r="AI748" s="384">
        <f t="shared" si="278"/>
        <v>0</v>
      </c>
      <c r="AJ748" s="384">
        <f t="shared" si="279"/>
        <v>0</v>
      </c>
      <c r="AK748" s="384">
        <f t="shared" si="284"/>
        <v>0</v>
      </c>
      <c r="AL748" s="403">
        <f>IF(ISNA(VLOOKUP($A748,'Spring 2023 PVI'!$B763:$AD763,29,FALSE)),0,(VLOOKUP($A748,'Spring 2023 PVI'!$B763:$AD763,29,FALSE)))</f>
        <v>0</v>
      </c>
      <c r="AM748" s="403">
        <f>IF(ISNA(VLOOKUP($A748,'Spring 2023 PVI'!$B763:$AZ763,30,FALSE)),0,(VLOOKUP($A748,'Spring 2023 PVI'!$B763:$AZ763,30,FALSE)))</f>
        <v>0</v>
      </c>
      <c r="AN748" s="402">
        <f t="shared" si="285"/>
        <v>0</v>
      </c>
      <c r="AO748" s="404">
        <f t="shared" si="286"/>
        <v>0</v>
      </c>
      <c r="AP748" s="384">
        <f t="shared" si="287"/>
        <v>0</v>
      </c>
      <c r="AQ748" s="403"/>
      <c r="AR748" s="403" t="e">
        <f>VLOOKUP($A748,'Data EYFSS Indica'!$C:$AQ,27,0)</f>
        <v>#N/A</v>
      </c>
      <c r="AS748" s="403" t="e">
        <f>VLOOKUP($A748,'Data EYFSS Indica'!$C:$AQ,28,0)</f>
        <v>#N/A</v>
      </c>
      <c r="AT748" s="409" t="e">
        <f t="shared" si="288"/>
        <v>#N/A</v>
      </c>
      <c r="AU748" s="409" t="e">
        <f>(VLOOKUP($A748,'Data EYFSS Indica'!$C:$AQ,24,0))/3.2*AU$3</f>
        <v>#N/A</v>
      </c>
      <c r="AV748" s="413" t="e">
        <f t="shared" si="289"/>
        <v>#N/A</v>
      </c>
      <c r="AW748" s="410" t="e">
        <f t="shared" si="273"/>
        <v>#N/A</v>
      </c>
      <c r="AX748" s="410" t="e">
        <f t="shared" si="274"/>
        <v>#N/A</v>
      </c>
      <c r="AY748" s="410" t="e">
        <f t="shared" si="275"/>
        <v>#N/A</v>
      </c>
      <c r="BI748">
        <f t="shared" si="280"/>
        <v>0</v>
      </c>
      <c r="BJ748">
        <f t="shared" si="281"/>
        <v>0</v>
      </c>
      <c r="BK748">
        <f t="shared" si="282"/>
        <v>0</v>
      </c>
    </row>
    <row r="749" spans="1:63" x14ac:dyDescent="0.35">
      <c r="A749" s="424">
        <v>52922</v>
      </c>
      <c r="B749" s="424" t="s">
        <v>1252</v>
      </c>
      <c r="C749" s="231">
        <f>IF(ISNA(VLOOKUP($A749,'Spring 2023 PVI'!$B$3:$AF$220,6,FALSE)),0,(VLOOKUP($A749,'Spring 2023 PVI'!$B$3:$AF$220,6,FALSE)))</f>
        <v>0</v>
      </c>
      <c r="D749" s="231">
        <f>IF(ISNA(VLOOKUP($A749,'Summer 2023 PVI'!$B$2:$AF$217,6,FALSE)),0,(VLOOKUP($A749,'Summer 2023 PVI'!$B$2:$AF$217,6,FALSE)))</f>
        <v>0</v>
      </c>
      <c r="E749" s="231">
        <f>IF(ISNA(VLOOKUP($A749,'Autumn 2023 PVI'!$B$2:$AH$214,6,FALSE)),0,(VLOOKUP($A749,'Autumn 2023 PVI'!$B$2:$AH$214,6,FALSE)))</f>
        <v>0</v>
      </c>
      <c r="F749" s="231">
        <f>IF(ISNA(VLOOKUP($A749,'Spring 2023 PVI'!$B$3:$AF$219,9,FALSE)),0,(VLOOKUP($A749,'Spring 2023 PVI'!$B$3:$AF$219,8,FALSE)))</f>
        <v>0</v>
      </c>
      <c r="G749" s="231">
        <f>IF(ISNA(VLOOKUP($A749,'Summer 2023 PVI'!$B$2:$AF$216,9,FALSE)),0,(VLOOKUP($A749,'Summer 2023 PVI'!$B$2:$AF$216,8,FALSE)))</f>
        <v>0</v>
      </c>
      <c r="H749" s="231">
        <f>IF(ISNA(VLOOKUP($A749,'Autumn 2023 PVI'!$B$2:$AH$214,9,FALSE)),0,(VLOOKUP($A749,'Autumn 2023 PVI'!$B$2:$AH$214,9,FALSE)))</f>
        <v>0</v>
      </c>
      <c r="I749" s="231">
        <f>IF(ISNA(VLOOKUP($A749,'Spring 2023 PVI'!$B$3:$AF$219,13,FALSE)),0,(VLOOKUP($A749,'Spring 2023 PVI'!$B$3:$AF$219,13,FALSE)))</f>
        <v>0</v>
      </c>
      <c r="J749" s="231">
        <f>IF(ISNA(VLOOKUP($A749,'Summer 2023 PVI'!$B$2:$AF$216,13,FALSE)),0,(VLOOKUP($A749,'Summer 2023 PVI'!$B$2:$AF$216,13,FALSE)))</f>
        <v>0</v>
      </c>
      <c r="K749" s="231">
        <f>IF(ISNA(VLOOKUP($A749,'Autumn 2023 PVI'!$B$2:$AH$214,13,FALSE)),0,(VLOOKUP($A749,'Autumn 2023 PVI'!$B$2:$AH$214,13,FALSE)))</f>
        <v>0</v>
      </c>
      <c r="L749" s="231">
        <f>IF(ISNA(VLOOKUP($A749,'Spring 2023 PVI'!$B$3:$AF$219,16,FALSE)),0,(VLOOKUP($A749,'Spring 2023 PVI'!$B$3:$AF$219,16,FALSE)))</f>
        <v>0</v>
      </c>
      <c r="M749" s="231">
        <f>IF(ISNA(VLOOKUP($A749,'Summer 2023 PVI'!$B$2:$AF$216,16,FALSE)),0,(VLOOKUP($A749,'Summer 2023 PVI'!$B$2:$AF$216,16,FALSE)))</f>
        <v>0</v>
      </c>
      <c r="N749" s="231">
        <f>IF(ISNA(VLOOKUP($A749,'Autumn 2023 PVI'!$B$2:$AH$214,16,FALSE)),0,(VLOOKUP($A749,'Autumn 2023 PVI'!$B$2:$AH$214,16,FALSE)))</f>
        <v>0</v>
      </c>
      <c r="O749" s="231">
        <f>IF(ISNA(VLOOKUP($A749,'Spring 2023 PVI'!$B$3:$AF$219,3,FALSE)),0,(VLOOKUP($A749,'Spring 2023 PVI'!$B$3:$AF$219,3,FALSE)))</f>
        <v>0</v>
      </c>
      <c r="P749" s="231">
        <f>IF(ISNA(VLOOKUP($A749,'Summer 2023 PVI'!$B$3:$AF$216,3,FALSE)),0,(VLOOKUP($A749,'Summer 2023 PVI'!$B$2:$AF$216,3,FALSE)))</f>
        <v>0</v>
      </c>
      <c r="Q749" s="231">
        <f>IF(ISNA(VLOOKUP($A749,'Autumn 2023 PVI'!$B$2:$AF$214,3,FALSE)),0,(VLOOKUP($A749,'Autumn 2023 PVI'!$B$2:$AF$214,3,FALSE)))</f>
        <v>0</v>
      </c>
      <c r="R749" s="231">
        <f>IF(ISNA(VLOOKUP($A749,'Spring 2023 PVI'!$B$3:$AF$219,10,FALSE)),0,(VLOOKUP($A749,'Spring 2023 PVI'!$B$3:$AF$219,10,FALSE)))</f>
        <v>0</v>
      </c>
      <c r="S749" s="231">
        <f>IF(ISNA(VLOOKUP($A749,'Summer 2023 PVI'!$B$2:$AF$216,10,FALSE)),0,(VLOOKUP($A749,'Summer 2023 PVI'!$B$2:$AF$216,10,FALSE)))</f>
        <v>0</v>
      </c>
      <c r="T749" s="231">
        <f>IF(ISNA(VLOOKUP($A749,'Autumn 2023 PVI'!$B$2:$AH$214,10,FALSE)),0,(VLOOKUP($A749,'Autumn 2023 PVI'!$B$2:$AH$214,10,FALSE)))</f>
        <v>0</v>
      </c>
      <c r="U749" s="231">
        <f>IF(ISNA(VLOOKUP($A749,'Spring 2023 PVI'!$B$3:$AF$219,26,FALSE)),0,(VLOOKUP($A749,'Spring 2023 PVI'!$B$3:$AF$219,26,FALSE)))</f>
        <v>0</v>
      </c>
      <c r="V749" s="231">
        <f>IF(ISNA(VLOOKUP($A749,'Spring 2023 PVI'!$B$3:$AF$219,26,FALSE)),0,(VLOOKUP($A749,'Spring 2023 PVI'!$B$3:$AF$219,26,FALSE)))</f>
        <v>0</v>
      </c>
      <c r="W749" s="231">
        <f>IF(ISNA(VLOOKUP($A749,'Spring 2023 PVI'!$B$3:$AF$219,26,FALSE)),0,(VLOOKUP($A749,'Spring 2023 PVI'!$B$3:$AF$219,26,FALSE)))</f>
        <v>0</v>
      </c>
      <c r="X749" s="231">
        <f>IF(ISNA(VLOOKUP($A749,'Spring 2023 PVI'!$B$3:$AF$219,27,FALSE)),0,(VLOOKUP($A749,'Spring 2023 PVI'!$B$3:$AF$219,27,FALSE)))</f>
        <v>0</v>
      </c>
      <c r="Y749" s="231">
        <f>IF(ISNA(VLOOKUP($A749,'Spring 2023 PVI'!$B$3:$AF$219,27,FALSE)),0,(VLOOKUP($A749,'Spring 2023 PVI'!$B$3:$AF$219,27,FALSE)))</f>
        <v>0</v>
      </c>
      <c r="Z749" s="231">
        <f>IF(ISNA(VLOOKUP($A749,'Spring 2023 PVI'!$B$3:$AF$219,27,FALSE)),0,(VLOOKUP($A749,'Spring 2023 PVI'!$B$3:$AF$219,27,FALSE)))</f>
        <v>0</v>
      </c>
      <c r="AA749" s="231">
        <f>IF(ISNA(VLOOKUP($A749,'Spring 2023 PVI'!$B$3:$AF$219,28,FALSE)),0,(VLOOKUP($A749,'Spring 2023 PVI'!$B$3:$AF$219,28,FALSE)))</f>
        <v>0</v>
      </c>
      <c r="AB749" s="231">
        <f>IF(ISNA(VLOOKUP($A749,'Spring 2023 PVI'!$B$3:$AF$219,28,FALSE)),0,(VLOOKUP($A749,'Spring 2023 PVI'!$B$3:$AF$219,28,FALSE)))</f>
        <v>0</v>
      </c>
      <c r="AC749" s="231">
        <f>IF(ISNA(VLOOKUP($A749,'Spring 2023 PVI'!$B$3:$AF$219,28,FALSE)),0,(VLOOKUP($A749,'Spring 2023 PVI'!$B$3:$AF$219,28,FALSE)))</f>
        <v>0</v>
      </c>
      <c r="AD749" s="384">
        <f t="shared" si="283"/>
        <v>0</v>
      </c>
      <c r="AE749" s="403">
        <v>0</v>
      </c>
      <c r="AF749" s="403">
        <v>0</v>
      </c>
      <c r="AG749" s="403">
        <v>0</v>
      </c>
      <c r="AH749" s="384">
        <f t="shared" si="277"/>
        <v>0</v>
      </c>
      <c r="AI749" s="384">
        <f t="shared" si="278"/>
        <v>0</v>
      </c>
      <c r="AJ749" s="384">
        <f t="shared" si="279"/>
        <v>0</v>
      </c>
      <c r="AK749" s="384">
        <f t="shared" si="284"/>
        <v>0</v>
      </c>
      <c r="AL749" s="403">
        <f>IF(ISNA(VLOOKUP($A749,'Spring 2023 PVI'!$B764:$AD764,29,FALSE)),0,(VLOOKUP($A749,'Spring 2023 PVI'!$B764:$AD764,29,FALSE)))</f>
        <v>0</v>
      </c>
      <c r="AM749" s="403">
        <f>IF(ISNA(VLOOKUP($A749,'Spring 2023 PVI'!$B764:$AZ764,30,FALSE)),0,(VLOOKUP($A749,'Spring 2023 PVI'!$B764:$AZ764,30,FALSE)))</f>
        <v>0</v>
      </c>
      <c r="AN749" s="402">
        <f t="shared" si="285"/>
        <v>0</v>
      </c>
      <c r="AO749" s="404">
        <f t="shared" si="286"/>
        <v>0</v>
      </c>
      <c r="AP749" s="384">
        <f t="shared" si="287"/>
        <v>0</v>
      </c>
      <c r="AQ749" s="403"/>
      <c r="AR749" s="403" t="e">
        <f>VLOOKUP($A749,'Data EYFSS Indica'!$C:$AQ,27,0)</f>
        <v>#N/A</v>
      </c>
      <c r="AS749" s="403" t="e">
        <f>VLOOKUP($A749,'Data EYFSS Indica'!$C:$AQ,28,0)</f>
        <v>#N/A</v>
      </c>
      <c r="AT749" s="409" t="e">
        <f t="shared" si="288"/>
        <v>#N/A</v>
      </c>
      <c r="AU749" s="409" t="e">
        <f>(VLOOKUP($A749,'Data EYFSS Indica'!$C:$AQ,24,0))/3.2*AU$3</f>
        <v>#N/A</v>
      </c>
      <c r="AV749" s="413" t="e">
        <f t="shared" si="289"/>
        <v>#N/A</v>
      </c>
      <c r="AW749" s="410" t="e">
        <f t="shared" si="273"/>
        <v>#N/A</v>
      </c>
      <c r="AX749" s="410" t="e">
        <f t="shared" si="274"/>
        <v>#N/A</v>
      </c>
      <c r="AY749" s="410" t="e">
        <f t="shared" si="275"/>
        <v>#N/A</v>
      </c>
      <c r="BI749">
        <f t="shared" si="280"/>
        <v>0</v>
      </c>
      <c r="BJ749">
        <f t="shared" si="281"/>
        <v>0</v>
      </c>
      <c r="BK749">
        <f t="shared" si="282"/>
        <v>0</v>
      </c>
    </row>
    <row r="750" spans="1:63" x14ac:dyDescent="0.35">
      <c r="A750" s="424">
        <v>52934</v>
      </c>
      <c r="B750" s="424" t="s">
        <v>1253</v>
      </c>
      <c r="C750" s="231">
        <f>IF(ISNA(VLOOKUP($A750,'Spring 2023 PVI'!$B$3:$AF$220,6,FALSE)),0,(VLOOKUP($A750,'Spring 2023 PVI'!$B$3:$AF$220,6,FALSE)))</f>
        <v>0</v>
      </c>
      <c r="D750" s="231">
        <f>IF(ISNA(VLOOKUP($A750,'Summer 2023 PVI'!$B$2:$AF$217,6,FALSE)),0,(VLOOKUP($A750,'Summer 2023 PVI'!$B$2:$AF$217,6,FALSE)))</f>
        <v>0</v>
      </c>
      <c r="E750" s="231">
        <f>IF(ISNA(VLOOKUP($A750,'Autumn 2023 PVI'!$B$2:$AH$214,6,FALSE)),0,(VLOOKUP($A750,'Autumn 2023 PVI'!$B$2:$AH$214,6,FALSE)))</f>
        <v>0</v>
      </c>
      <c r="F750" s="231">
        <f>IF(ISNA(VLOOKUP($A750,'Spring 2023 PVI'!$B$3:$AF$219,9,FALSE)),0,(VLOOKUP($A750,'Spring 2023 PVI'!$B$3:$AF$219,8,FALSE)))</f>
        <v>0</v>
      </c>
      <c r="G750" s="231">
        <f>IF(ISNA(VLOOKUP($A750,'Summer 2023 PVI'!$B$2:$AF$216,9,FALSE)),0,(VLOOKUP($A750,'Summer 2023 PVI'!$B$2:$AF$216,8,FALSE)))</f>
        <v>0</v>
      </c>
      <c r="H750" s="231">
        <f>IF(ISNA(VLOOKUP($A750,'Autumn 2023 PVI'!$B$2:$AH$214,9,FALSE)),0,(VLOOKUP($A750,'Autumn 2023 PVI'!$B$2:$AH$214,9,FALSE)))</f>
        <v>0</v>
      </c>
      <c r="I750" s="231">
        <f>IF(ISNA(VLOOKUP($A750,'Spring 2023 PVI'!$B$3:$AF$219,13,FALSE)),0,(VLOOKUP($A750,'Spring 2023 PVI'!$B$3:$AF$219,13,FALSE)))</f>
        <v>0</v>
      </c>
      <c r="J750" s="231">
        <f>IF(ISNA(VLOOKUP($A750,'Summer 2023 PVI'!$B$2:$AF$216,13,FALSE)),0,(VLOOKUP($A750,'Summer 2023 PVI'!$B$2:$AF$216,13,FALSE)))</f>
        <v>0</v>
      </c>
      <c r="K750" s="231">
        <f>IF(ISNA(VLOOKUP($A750,'Autumn 2023 PVI'!$B$2:$AH$214,13,FALSE)),0,(VLOOKUP($A750,'Autumn 2023 PVI'!$B$2:$AH$214,13,FALSE)))</f>
        <v>0</v>
      </c>
      <c r="L750" s="231">
        <f>IF(ISNA(VLOOKUP($A750,'Spring 2023 PVI'!$B$3:$AF$219,16,FALSE)),0,(VLOOKUP($A750,'Spring 2023 PVI'!$B$3:$AF$219,16,FALSE)))</f>
        <v>0</v>
      </c>
      <c r="M750" s="231">
        <f>IF(ISNA(VLOOKUP($A750,'Summer 2023 PVI'!$B$2:$AF$216,16,FALSE)),0,(VLOOKUP($A750,'Summer 2023 PVI'!$B$2:$AF$216,16,FALSE)))</f>
        <v>0</v>
      </c>
      <c r="N750" s="231">
        <f>IF(ISNA(VLOOKUP($A750,'Autumn 2023 PVI'!$B$2:$AH$214,16,FALSE)),0,(VLOOKUP($A750,'Autumn 2023 PVI'!$B$2:$AH$214,16,FALSE)))</f>
        <v>0</v>
      </c>
      <c r="O750" s="231">
        <f>IF(ISNA(VLOOKUP($A750,'Spring 2023 PVI'!$B$3:$AF$219,3,FALSE)),0,(VLOOKUP($A750,'Spring 2023 PVI'!$B$3:$AF$219,3,FALSE)))</f>
        <v>0</v>
      </c>
      <c r="P750" s="231">
        <f>IF(ISNA(VLOOKUP($A750,'Summer 2023 PVI'!$B$3:$AF$216,3,FALSE)),0,(VLOOKUP($A750,'Summer 2023 PVI'!$B$2:$AF$216,3,FALSE)))</f>
        <v>0</v>
      </c>
      <c r="Q750" s="231">
        <f>IF(ISNA(VLOOKUP($A750,'Autumn 2023 PVI'!$B$2:$AF$214,3,FALSE)),0,(VLOOKUP($A750,'Autumn 2023 PVI'!$B$2:$AF$214,3,FALSE)))</f>
        <v>0</v>
      </c>
      <c r="R750" s="231">
        <f>IF(ISNA(VLOOKUP($A750,'Spring 2023 PVI'!$B$3:$AF$219,10,FALSE)),0,(VLOOKUP($A750,'Spring 2023 PVI'!$B$3:$AF$219,10,FALSE)))</f>
        <v>0</v>
      </c>
      <c r="S750" s="231">
        <f>IF(ISNA(VLOOKUP($A750,'Summer 2023 PVI'!$B$2:$AF$216,10,FALSE)),0,(VLOOKUP($A750,'Summer 2023 PVI'!$B$2:$AF$216,10,FALSE)))</f>
        <v>0</v>
      </c>
      <c r="T750" s="231">
        <f>IF(ISNA(VLOOKUP($A750,'Autumn 2023 PVI'!$B$2:$AH$214,10,FALSE)),0,(VLOOKUP($A750,'Autumn 2023 PVI'!$B$2:$AH$214,10,FALSE)))</f>
        <v>0</v>
      </c>
      <c r="U750" s="231">
        <f>IF(ISNA(VLOOKUP($A750,'Spring 2023 PVI'!$B$3:$AF$219,26,FALSE)),0,(VLOOKUP($A750,'Spring 2023 PVI'!$B$3:$AF$219,26,FALSE)))</f>
        <v>0</v>
      </c>
      <c r="V750" s="231">
        <f>IF(ISNA(VLOOKUP($A750,'Spring 2023 PVI'!$B$3:$AF$219,26,FALSE)),0,(VLOOKUP($A750,'Spring 2023 PVI'!$B$3:$AF$219,26,FALSE)))</f>
        <v>0</v>
      </c>
      <c r="W750" s="231">
        <f>IF(ISNA(VLOOKUP($A750,'Spring 2023 PVI'!$B$3:$AF$219,26,FALSE)),0,(VLOOKUP($A750,'Spring 2023 PVI'!$B$3:$AF$219,26,FALSE)))</f>
        <v>0</v>
      </c>
      <c r="X750" s="231">
        <f>IF(ISNA(VLOOKUP($A750,'Spring 2023 PVI'!$B$3:$AF$219,27,FALSE)),0,(VLOOKUP($A750,'Spring 2023 PVI'!$B$3:$AF$219,27,FALSE)))</f>
        <v>0</v>
      </c>
      <c r="Y750" s="231">
        <f>IF(ISNA(VLOOKUP($A750,'Spring 2023 PVI'!$B$3:$AF$219,27,FALSE)),0,(VLOOKUP($A750,'Spring 2023 PVI'!$B$3:$AF$219,27,FALSE)))</f>
        <v>0</v>
      </c>
      <c r="Z750" s="231">
        <f>IF(ISNA(VLOOKUP($A750,'Spring 2023 PVI'!$B$3:$AF$219,27,FALSE)),0,(VLOOKUP($A750,'Spring 2023 PVI'!$B$3:$AF$219,27,FALSE)))</f>
        <v>0</v>
      </c>
      <c r="AA750" s="231">
        <f>IF(ISNA(VLOOKUP($A750,'Spring 2023 PVI'!$B$3:$AF$219,28,FALSE)),0,(VLOOKUP($A750,'Spring 2023 PVI'!$B$3:$AF$219,28,FALSE)))</f>
        <v>0</v>
      </c>
      <c r="AB750" s="231">
        <f>IF(ISNA(VLOOKUP($A750,'Spring 2023 PVI'!$B$3:$AF$219,28,FALSE)),0,(VLOOKUP($A750,'Spring 2023 PVI'!$B$3:$AF$219,28,FALSE)))</f>
        <v>0</v>
      </c>
      <c r="AC750" s="231">
        <f>IF(ISNA(VLOOKUP($A750,'Spring 2023 PVI'!$B$3:$AF$219,28,FALSE)),0,(VLOOKUP($A750,'Spring 2023 PVI'!$B$3:$AF$219,28,FALSE)))</f>
        <v>0</v>
      </c>
      <c r="AD750" s="384">
        <f t="shared" si="283"/>
        <v>0</v>
      </c>
      <c r="AE750" s="403">
        <v>0</v>
      </c>
      <c r="AF750" s="403">
        <v>0</v>
      </c>
      <c r="AG750" s="403">
        <v>0</v>
      </c>
      <c r="AH750" s="384">
        <f t="shared" si="277"/>
        <v>0</v>
      </c>
      <c r="AI750" s="384">
        <f t="shared" si="278"/>
        <v>0</v>
      </c>
      <c r="AJ750" s="384">
        <f t="shared" si="279"/>
        <v>0</v>
      </c>
      <c r="AK750" s="384">
        <f t="shared" si="284"/>
        <v>0</v>
      </c>
      <c r="AL750" s="403">
        <f>IF(ISNA(VLOOKUP($A750,'Spring 2023 PVI'!$B765:$AD765,29,FALSE)),0,(VLOOKUP($A750,'Spring 2023 PVI'!$B765:$AD765,29,FALSE)))</f>
        <v>0</v>
      </c>
      <c r="AM750" s="403">
        <f>IF(ISNA(VLOOKUP($A750,'Spring 2023 PVI'!$B765:$AZ765,30,FALSE)),0,(VLOOKUP($A750,'Spring 2023 PVI'!$B765:$AZ765,30,FALSE)))</f>
        <v>0</v>
      </c>
      <c r="AN750" s="402">
        <f t="shared" si="285"/>
        <v>0</v>
      </c>
      <c r="AO750" s="404">
        <f t="shared" si="286"/>
        <v>0</v>
      </c>
      <c r="AP750" s="384">
        <f t="shared" si="287"/>
        <v>0</v>
      </c>
      <c r="AQ750" s="403"/>
      <c r="AR750" s="403" t="e">
        <f>VLOOKUP($A750,'Data EYFSS Indica'!$C:$AQ,27,0)</f>
        <v>#N/A</v>
      </c>
      <c r="AS750" s="403" t="e">
        <f>VLOOKUP($A750,'Data EYFSS Indica'!$C:$AQ,28,0)</f>
        <v>#N/A</v>
      </c>
      <c r="AT750" s="409" t="e">
        <f t="shared" si="288"/>
        <v>#N/A</v>
      </c>
      <c r="AU750" s="409" t="e">
        <f>(VLOOKUP($A750,'Data EYFSS Indica'!$C:$AQ,24,0))/3.2*AU$3</f>
        <v>#N/A</v>
      </c>
      <c r="AV750" s="413" t="e">
        <f t="shared" si="289"/>
        <v>#N/A</v>
      </c>
      <c r="AW750" s="410" t="e">
        <f t="shared" si="273"/>
        <v>#N/A</v>
      </c>
      <c r="AX750" s="410" t="e">
        <f t="shared" si="274"/>
        <v>#N/A</v>
      </c>
      <c r="AY750" s="410" t="e">
        <f t="shared" si="275"/>
        <v>#N/A</v>
      </c>
      <c r="BI750">
        <f t="shared" si="280"/>
        <v>0</v>
      </c>
      <c r="BJ750">
        <f t="shared" si="281"/>
        <v>0</v>
      </c>
      <c r="BK750">
        <f t="shared" si="282"/>
        <v>0</v>
      </c>
    </row>
    <row r="751" spans="1:63" x14ac:dyDescent="0.35">
      <c r="A751" s="424">
        <v>52938</v>
      </c>
      <c r="B751" s="424" t="s">
        <v>1254</v>
      </c>
      <c r="C751" s="231">
        <f>IF(ISNA(VLOOKUP($A751,'Spring 2023 PVI'!$B$3:$AF$220,6,FALSE)),0,(VLOOKUP($A751,'Spring 2023 PVI'!$B$3:$AF$220,6,FALSE)))</f>
        <v>0</v>
      </c>
      <c r="D751" s="231">
        <f>IF(ISNA(VLOOKUP($A751,'Summer 2023 PVI'!$B$2:$AF$217,6,FALSE)),0,(VLOOKUP($A751,'Summer 2023 PVI'!$B$2:$AF$217,6,FALSE)))</f>
        <v>0</v>
      </c>
      <c r="E751" s="231">
        <f>IF(ISNA(VLOOKUP($A751,'Autumn 2023 PVI'!$B$2:$AH$214,6,FALSE)),0,(VLOOKUP($A751,'Autumn 2023 PVI'!$B$2:$AH$214,6,FALSE)))</f>
        <v>0</v>
      </c>
      <c r="F751" s="231">
        <f>IF(ISNA(VLOOKUP($A751,'Spring 2023 PVI'!$B$3:$AF$219,9,FALSE)),0,(VLOOKUP($A751,'Spring 2023 PVI'!$B$3:$AF$219,8,FALSE)))</f>
        <v>0</v>
      </c>
      <c r="G751" s="231">
        <f>IF(ISNA(VLOOKUP($A751,'Summer 2023 PVI'!$B$2:$AF$216,9,FALSE)),0,(VLOOKUP($A751,'Summer 2023 PVI'!$B$2:$AF$216,8,FALSE)))</f>
        <v>0</v>
      </c>
      <c r="H751" s="231">
        <f>IF(ISNA(VLOOKUP($A751,'Autumn 2023 PVI'!$B$2:$AH$214,9,FALSE)),0,(VLOOKUP($A751,'Autumn 2023 PVI'!$B$2:$AH$214,9,FALSE)))</f>
        <v>0</v>
      </c>
      <c r="I751" s="231">
        <f>IF(ISNA(VLOOKUP($A751,'Spring 2023 PVI'!$B$3:$AF$219,13,FALSE)),0,(VLOOKUP($A751,'Spring 2023 PVI'!$B$3:$AF$219,13,FALSE)))</f>
        <v>0</v>
      </c>
      <c r="J751" s="231">
        <f>IF(ISNA(VLOOKUP($A751,'Summer 2023 PVI'!$B$2:$AF$216,13,FALSE)),0,(VLOOKUP($A751,'Summer 2023 PVI'!$B$2:$AF$216,13,FALSE)))</f>
        <v>0</v>
      </c>
      <c r="K751" s="231">
        <f>IF(ISNA(VLOOKUP($A751,'Autumn 2023 PVI'!$B$2:$AH$214,13,FALSE)),0,(VLOOKUP($A751,'Autumn 2023 PVI'!$B$2:$AH$214,13,FALSE)))</f>
        <v>0</v>
      </c>
      <c r="L751" s="231">
        <f>IF(ISNA(VLOOKUP($A751,'Spring 2023 PVI'!$B$3:$AF$219,16,FALSE)),0,(VLOOKUP($A751,'Spring 2023 PVI'!$B$3:$AF$219,16,FALSE)))</f>
        <v>0</v>
      </c>
      <c r="M751" s="231">
        <f>IF(ISNA(VLOOKUP($A751,'Summer 2023 PVI'!$B$2:$AF$216,16,FALSE)),0,(VLOOKUP($A751,'Summer 2023 PVI'!$B$2:$AF$216,16,FALSE)))</f>
        <v>0</v>
      </c>
      <c r="N751" s="231">
        <f>IF(ISNA(VLOOKUP($A751,'Autumn 2023 PVI'!$B$2:$AH$214,16,FALSE)),0,(VLOOKUP($A751,'Autumn 2023 PVI'!$B$2:$AH$214,16,FALSE)))</f>
        <v>0</v>
      </c>
      <c r="O751" s="231">
        <f>IF(ISNA(VLOOKUP($A751,'Spring 2023 PVI'!$B$3:$AF$219,3,FALSE)),0,(VLOOKUP($A751,'Spring 2023 PVI'!$B$3:$AF$219,3,FALSE)))</f>
        <v>0</v>
      </c>
      <c r="P751" s="231">
        <f>IF(ISNA(VLOOKUP($A751,'Summer 2023 PVI'!$B$3:$AF$216,3,FALSE)),0,(VLOOKUP($A751,'Summer 2023 PVI'!$B$2:$AF$216,3,FALSE)))</f>
        <v>0</v>
      </c>
      <c r="Q751" s="231">
        <f>IF(ISNA(VLOOKUP($A751,'Autumn 2023 PVI'!$B$2:$AF$214,3,FALSE)),0,(VLOOKUP($A751,'Autumn 2023 PVI'!$B$2:$AF$214,3,FALSE)))</f>
        <v>0</v>
      </c>
      <c r="R751" s="231">
        <f>IF(ISNA(VLOOKUP($A751,'Spring 2023 PVI'!$B$3:$AF$219,10,FALSE)),0,(VLOOKUP($A751,'Spring 2023 PVI'!$B$3:$AF$219,10,FALSE)))</f>
        <v>0</v>
      </c>
      <c r="S751" s="231">
        <f>IF(ISNA(VLOOKUP($A751,'Summer 2023 PVI'!$B$2:$AF$216,10,FALSE)),0,(VLOOKUP($A751,'Summer 2023 PVI'!$B$2:$AF$216,10,FALSE)))</f>
        <v>0</v>
      </c>
      <c r="T751" s="231">
        <f>IF(ISNA(VLOOKUP($A751,'Autumn 2023 PVI'!$B$2:$AH$214,10,FALSE)),0,(VLOOKUP($A751,'Autumn 2023 PVI'!$B$2:$AH$214,10,FALSE)))</f>
        <v>0</v>
      </c>
      <c r="U751" s="231">
        <f>IF(ISNA(VLOOKUP($A751,'Spring 2023 PVI'!$B$3:$AF$219,26,FALSE)),0,(VLOOKUP($A751,'Spring 2023 PVI'!$B$3:$AF$219,26,FALSE)))</f>
        <v>0</v>
      </c>
      <c r="V751" s="231">
        <f>IF(ISNA(VLOOKUP($A751,'Spring 2023 PVI'!$B$3:$AF$219,26,FALSE)),0,(VLOOKUP($A751,'Spring 2023 PVI'!$B$3:$AF$219,26,FALSE)))</f>
        <v>0</v>
      </c>
      <c r="W751" s="231">
        <f>IF(ISNA(VLOOKUP($A751,'Spring 2023 PVI'!$B$3:$AF$219,26,FALSE)),0,(VLOOKUP($A751,'Spring 2023 PVI'!$B$3:$AF$219,26,FALSE)))</f>
        <v>0</v>
      </c>
      <c r="X751" s="231">
        <f>IF(ISNA(VLOOKUP($A751,'Spring 2023 PVI'!$B$3:$AF$219,27,FALSE)),0,(VLOOKUP($A751,'Spring 2023 PVI'!$B$3:$AF$219,27,FALSE)))</f>
        <v>0</v>
      </c>
      <c r="Y751" s="231">
        <f>IF(ISNA(VLOOKUP($A751,'Spring 2023 PVI'!$B$3:$AF$219,27,FALSE)),0,(VLOOKUP($A751,'Spring 2023 PVI'!$B$3:$AF$219,27,FALSE)))</f>
        <v>0</v>
      </c>
      <c r="Z751" s="231">
        <f>IF(ISNA(VLOOKUP($A751,'Spring 2023 PVI'!$B$3:$AF$219,27,FALSE)),0,(VLOOKUP($A751,'Spring 2023 PVI'!$B$3:$AF$219,27,FALSE)))</f>
        <v>0</v>
      </c>
      <c r="AA751" s="231">
        <f>IF(ISNA(VLOOKUP($A751,'Spring 2023 PVI'!$B$3:$AF$219,28,FALSE)),0,(VLOOKUP($A751,'Spring 2023 PVI'!$B$3:$AF$219,28,FALSE)))</f>
        <v>0</v>
      </c>
      <c r="AB751" s="231">
        <f>IF(ISNA(VLOOKUP($A751,'Spring 2023 PVI'!$B$3:$AF$219,28,FALSE)),0,(VLOOKUP($A751,'Spring 2023 PVI'!$B$3:$AF$219,28,FALSE)))</f>
        <v>0</v>
      </c>
      <c r="AC751" s="231">
        <f>IF(ISNA(VLOOKUP($A751,'Spring 2023 PVI'!$B$3:$AF$219,28,FALSE)),0,(VLOOKUP($A751,'Spring 2023 PVI'!$B$3:$AF$219,28,FALSE)))</f>
        <v>0</v>
      </c>
      <c r="AD751" s="384">
        <f t="shared" si="283"/>
        <v>0</v>
      </c>
      <c r="AE751" s="403">
        <v>0</v>
      </c>
      <c r="AF751" s="403">
        <v>0</v>
      </c>
      <c r="AG751" s="403">
        <v>0</v>
      </c>
      <c r="AH751" s="384">
        <f t="shared" si="277"/>
        <v>0</v>
      </c>
      <c r="AI751" s="384">
        <f t="shared" si="278"/>
        <v>0</v>
      </c>
      <c r="AJ751" s="384">
        <f t="shared" si="279"/>
        <v>0</v>
      </c>
      <c r="AK751" s="384">
        <f t="shared" si="284"/>
        <v>0</v>
      </c>
      <c r="AL751" s="403">
        <f>IF(ISNA(VLOOKUP($A751,'Spring 2023 PVI'!$B766:$AD766,29,FALSE)),0,(VLOOKUP($A751,'Spring 2023 PVI'!$B766:$AD766,29,FALSE)))</f>
        <v>0</v>
      </c>
      <c r="AM751" s="403">
        <f>IF(ISNA(VLOOKUP($A751,'Spring 2023 PVI'!$B766:$AZ766,30,FALSE)),0,(VLOOKUP($A751,'Spring 2023 PVI'!$B766:$AZ766,30,FALSE)))</f>
        <v>0</v>
      </c>
      <c r="AN751" s="402">
        <f t="shared" si="285"/>
        <v>0</v>
      </c>
      <c r="AO751" s="404">
        <f t="shared" si="286"/>
        <v>0</v>
      </c>
      <c r="AP751" s="384">
        <f t="shared" si="287"/>
        <v>0</v>
      </c>
      <c r="AQ751" s="403"/>
      <c r="AR751" s="403" t="e">
        <f>VLOOKUP($A751,'Data EYFSS Indica'!$C:$AQ,27,0)</f>
        <v>#N/A</v>
      </c>
      <c r="AS751" s="403" t="e">
        <f>VLOOKUP($A751,'Data EYFSS Indica'!$C:$AQ,28,0)</f>
        <v>#N/A</v>
      </c>
      <c r="AT751" s="409" t="e">
        <f t="shared" si="288"/>
        <v>#N/A</v>
      </c>
      <c r="AU751" s="409" t="e">
        <f>(VLOOKUP($A751,'Data EYFSS Indica'!$C:$AQ,24,0))/3.2*AU$3</f>
        <v>#N/A</v>
      </c>
      <c r="AV751" s="413" t="e">
        <f t="shared" si="289"/>
        <v>#N/A</v>
      </c>
      <c r="AW751" s="410" t="e">
        <f t="shared" si="273"/>
        <v>#N/A</v>
      </c>
      <c r="AX751" s="410" t="e">
        <f t="shared" si="274"/>
        <v>#N/A</v>
      </c>
      <c r="AY751" s="410" t="e">
        <f t="shared" si="275"/>
        <v>#N/A</v>
      </c>
      <c r="BI751">
        <f t="shared" si="280"/>
        <v>0</v>
      </c>
      <c r="BJ751">
        <f t="shared" si="281"/>
        <v>0</v>
      </c>
      <c r="BK751">
        <f t="shared" si="282"/>
        <v>0</v>
      </c>
    </row>
    <row r="752" spans="1:63" x14ac:dyDescent="0.35">
      <c r="A752" s="424">
        <v>52943</v>
      </c>
      <c r="B752" s="424" t="s">
        <v>1255</v>
      </c>
      <c r="C752" s="231">
        <f>IF(ISNA(VLOOKUP($A752,'Spring 2023 PVI'!$B$3:$AF$220,6,FALSE)),0,(VLOOKUP($A752,'Spring 2023 PVI'!$B$3:$AF$220,6,FALSE)))</f>
        <v>0</v>
      </c>
      <c r="D752" s="231">
        <f>IF(ISNA(VLOOKUP($A752,'Summer 2023 PVI'!$B$2:$AF$217,6,FALSE)),0,(VLOOKUP($A752,'Summer 2023 PVI'!$B$2:$AF$217,6,FALSE)))</f>
        <v>0</v>
      </c>
      <c r="E752" s="231">
        <f>IF(ISNA(VLOOKUP($A752,'Autumn 2023 PVI'!$B$2:$AH$214,6,FALSE)),0,(VLOOKUP($A752,'Autumn 2023 PVI'!$B$2:$AH$214,6,FALSE)))</f>
        <v>0</v>
      </c>
      <c r="F752" s="231">
        <f>IF(ISNA(VLOOKUP($A752,'Spring 2023 PVI'!$B$3:$AF$219,9,FALSE)),0,(VLOOKUP($A752,'Spring 2023 PVI'!$B$3:$AF$219,8,FALSE)))</f>
        <v>0</v>
      </c>
      <c r="G752" s="231">
        <f>IF(ISNA(VLOOKUP($A752,'Summer 2023 PVI'!$B$2:$AF$216,9,FALSE)),0,(VLOOKUP($A752,'Summer 2023 PVI'!$B$2:$AF$216,8,FALSE)))</f>
        <v>0</v>
      </c>
      <c r="H752" s="231">
        <f>IF(ISNA(VLOOKUP($A752,'Autumn 2023 PVI'!$B$2:$AH$214,9,FALSE)),0,(VLOOKUP($A752,'Autumn 2023 PVI'!$B$2:$AH$214,9,FALSE)))</f>
        <v>0</v>
      </c>
      <c r="I752" s="231">
        <f>IF(ISNA(VLOOKUP($A752,'Spring 2023 PVI'!$B$3:$AF$219,13,FALSE)),0,(VLOOKUP($A752,'Spring 2023 PVI'!$B$3:$AF$219,13,FALSE)))</f>
        <v>0</v>
      </c>
      <c r="J752" s="231">
        <f>IF(ISNA(VLOOKUP($A752,'Summer 2023 PVI'!$B$2:$AF$216,13,FALSE)),0,(VLOOKUP($A752,'Summer 2023 PVI'!$B$2:$AF$216,13,FALSE)))</f>
        <v>0</v>
      </c>
      <c r="K752" s="231">
        <f>IF(ISNA(VLOOKUP($A752,'Autumn 2023 PVI'!$B$2:$AH$214,13,FALSE)),0,(VLOOKUP($A752,'Autumn 2023 PVI'!$B$2:$AH$214,13,FALSE)))</f>
        <v>0</v>
      </c>
      <c r="L752" s="231">
        <f>IF(ISNA(VLOOKUP($A752,'Spring 2023 PVI'!$B$3:$AF$219,16,FALSE)),0,(VLOOKUP($A752,'Spring 2023 PVI'!$B$3:$AF$219,16,FALSE)))</f>
        <v>0</v>
      </c>
      <c r="M752" s="231">
        <f>IF(ISNA(VLOOKUP($A752,'Summer 2023 PVI'!$B$2:$AF$216,16,FALSE)),0,(VLOOKUP($A752,'Summer 2023 PVI'!$B$2:$AF$216,16,FALSE)))</f>
        <v>0</v>
      </c>
      <c r="N752" s="231">
        <f>IF(ISNA(VLOOKUP($A752,'Autumn 2023 PVI'!$B$2:$AH$214,16,FALSE)),0,(VLOOKUP($A752,'Autumn 2023 PVI'!$B$2:$AH$214,16,FALSE)))</f>
        <v>0</v>
      </c>
      <c r="O752" s="231">
        <f>IF(ISNA(VLOOKUP($A752,'Spring 2023 PVI'!$B$3:$AF$219,3,FALSE)),0,(VLOOKUP($A752,'Spring 2023 PVI'!$B$3:$AF$219,3,FALSE)))</f>
        <v>0</v>
      </c>
      <c r="P752" s="231">
        <f>IF(ISNA(VLOOKUP($A752,'Summer 2023 PVI'!$B$3:$AF$216,3,FALSE)),0,(VLOOKUP($A752,'Summer 2023 PVI'!$B$2:$AF$216,3,FALSE)))</f>
        <v>0</v>
      </c>
      <c r="Q752" s="231">
        <f>IF(ISNA(VLOOKUP($A752,'Autumn 2023 PVI'!$B$2:$AF$214,3,FALSE)),0,(VLOOKUP($A752,'Autumn 2023 PVI'!$B$2:$AF$214,3,FALSE)))</f>
        <v>0</v>
      </c>
      <c r="R752" s="231">
        <f>IF(ISNA(VLOOKUP($A752,'Spring 2023 PVI'!$B$3:$AF$219,10,FALSE)),0,(VLOOKUP($A752,'Spring 2023 PVI'!$B$3:$AF$219,10,FALSE)))</f>
        <v>0</v>
      </c>
      <c r="S752" s="231">
        <f>IF(ISNA(VLOOKUP($A752,'Summer 2023 PVI'!$B$2:$AF$216,10,FALSE)),0,(VLOOKUP($A752,'Summer 2023 PVI'!$B$2:$AF$216,10,FALSE)))</f>
        <v>0</v>
      </c>
      <c r="T752" s="231">
        <f>IF(ISNA(VLOOKUP($A752,'Autumn 2023 PVI'!$B$2:$AH$214,10,FALSE)),0,(VLOOKUP($A752,'Autumn 2023 PVI'!$B$2:$AH$214,10,FALSE)))</f>
        <v>0</v>
      </c>
      <c r="U752" s="231">
        <f>IF(ISNA(VLOOKUP($A752,'Spring 2023 PVI'!$B$3:$AF$219,26,FALSE)),0,(VLOOKUP($A752,'Spring 2023 PVI'!$B$3:$AF$219,26,FALSE)))</f>
        <v>0</v>
      </c>
      <c r="V752" s="231">
        <f>IF(ISNA(VLOOKUP($A752,'Spring 2023 PVI'!$B$3:$AF$219,26,FALSE)),0,(VLOOKUP($A752,'Spring 2023 PVI'!$B$3:$AF$219,26,FALSE)))</f>
        <v>0</v>
      </c>
      <c r="W752" s="231">
        <f>IF(ISNA(VLOOKUP($A752,'Spring 2023 PVI'!$B$3:$AF$219,26,FALSE)),0,(VLOOKUP($A752,'Spring 2023 PVI'!$B$3:$AF$219,26,FALSE)))</f>
        <v>0</v>
      </c>
      <c r="X752" s="231">
        <f>IF(ISNA(VLOOKUP($A752,'Spring 2023 PVI'!$B$3:$AF$219,27,FALSE)),0,(VLOOKUP($A752,'Spring 2023 PVI'!$B$3:$AF$219,27,FALSE)))</f>
        <v>0</v>
      </c>
      <c r="Y752" s="231">
        <f>IF(ISNA(VLOOKUP($A752,'Spring 2023 PVI'!$B$3:$AF$219,27,FALSE)),0,(VLOOKUP($A752,'Spring 2023 PVI'!$B$3:$AF$219,27,FALSE)))</f>
        <v>0</v>
      </c>
      <c r="Z752" s="231">
        <f>IF(ISNA(VLOOKUP($A752,'Spring 2023 PVI'!$B$3:$AF$219,27,FALSE)),0,(VLOOKUP($A752,'Spring 2023 PVI'!$B$3:$AF$219,27,FALSE)))</f>
        <v>0</v>
      </c>
      <c r="AA752" s="231">
        <f>IF(ISNA(VLOOKUP($A752,'Spring 2023 PVI'!$B$3:$AF$219,28,FALSE)),0,(VLOOKUP($A752,'Spring 2023 PVI'!$B$3:$AF$219,28,FALSE)))</f>
        <v>0</v>
      </c>
      <c r="AB752" s="231">
        <f>IF(ISNA(VLOOKUP($A752,'Spring 2023 PVI'!$B$3:$AF$219,28,FALSE)),0,(VLOOKUP($A752,'Spring 2023 PVI'!$B$3:$AF$219,28,FALSE)))</f>
        <v>0</v>
      </c>
      <c r="AC752" s="231">
        <f>IF(ISNA(VLOOKUP($A752,'Spring 2023 PVI'!$B$3:$AF$219,28,FALSE)),0,(VLOOKUP($A752,'Spring 2023 PVI'!$B$3:$AF$219,28,FALSE)))</f>
        <v>0</v>
      </c>
      <c r="AD752" s="384">
        <f t="shared" si="283"/>
        <v>0</v>
      </c>
      <c r="AE752" s="403">
        <v>0</v>
      </c>
      <c r="AF752" s="403">
        <v>0</v>
      </c>
      <c r="AG752" s="403">
        <v>0</v>
      </c>
      <c r="AH752" s="384">
        <f t="shared" si="277"/>
        <v>0</v>
      </c>
      <c r="AI752" s="384">
        <f t="shared" si="278"/>
        <v>0</v>
      </c>
      <c r="AJ752" s="384">
        <f t="shared" si="279"/>
        <v>0</v>
      </c>
      <c r="AK752" s="384">
        <f t="shared" si="284"/>
        <v>0</v>
      </c>
      <c r="AL752" s="403">
        <f>IF(ISNA(VLOOKUP($A752,'Spring 2023 PVI'!$B767:$AD767,29,FALSE)),0,(VLOOKUP($A752,'Spring 2023 PVI'!$B767:$AD767,29,FALSE)))</f>
        <v>0</v>
      </c>
      <c r="AM752" s="403">
        <f>IF(ISNA(VLOOKUP($A752,'Spring 2023 PVI'!$B767:$AZ767,30,FALSE)),0,(VLOOKUP($A752,'Spring 2023 PVI'!$B767:$AZ767,30,FALSE)))</f>
        <v>0</v>
      </c>
      <c r="AN752" s="402">
        <f t="shared" si="285"/>
        <v>0</v>
      </c>
      <c r="AO752" s="404">
        <f t="shared" si="286"/>
        <v>0</v>
      </c>
      <c r="AP752" s="384">
        <f t="shared" si="287"/>
        <v>0</v>
      </c>
      <c r="AQ752" s="403"/>
      <c r="AR752" s="403" t="e">
        <f>VLOOKUP($A752,'Data EYFSS Indica'!$C:$AQ,27,0)</f>
        <v>#N/A</v>
      </c>
      <c r="AS752" s="403" t="e">
        <f>VLOOKUP($A752,'Data EYFSS Indica'!$C:$AQ,28,0)</f>
        <v>#N/A</v>
      </c>
      <c r="AT752" s="409" t="e">
        <f t="shared" si="288"/>
        <v>#N/A</v>
      </c>
      <c r="AU752" s="409" t="e">
        <f>(VLOOKUP($A752,'Data EYFSS Indica'!$C:$AQ,24,0))/3.2*AU$3</f>
        <v>#N/A</v>
      </c>
      <c r="AV752" s="413" t="e">
        <f t="shared" si="289"/>
        <v>#N/A</v>
      </c>
      <c r="AW752" s="410" t="e">
        <f t="shared" si="273"/>
        <v>#N/A</v>
      </c>
      <c r="AX752" s="410" t="e">
        <f t="shared" si="274"/>
        <v>#N/A</v>
      </c>
      <c r="AY752" s="410" t="e">
        <f t="shared" si="275"/>
        <v>#N/A</v>
      </c>
      <c r="BI752">
        <f t="shared" si="280"/>
        <v>0</v>
      </c>
      <c r="BJ752">
        <f t="shared" si="281"/>
        <v>0</v>
      </c>
      <c r="BK752">
        <f t="shared" si="282"/>
        <v>0</v>
      </c>
    </row>
    <row r="753" spans="1:63" x14ac:dyDescent="0.35">
      <c r="A753" s="424">
        <v>52971</v>
      </c>
      <c r="B753" s="424" t="s">
        <v>1257</v>
      </c>
      <c r="C753" s="231">
        <f>IF(ISNA(VLOOKUP($A753,'Spring 2023 PVI'!$B$3:$AF$220,6,FALSE)),0,(VLOOKUP($A753,'Spring 2023 PVI'!$B$3:$AF$220,6,FALSE)))</f>
        <v>0</v>
      </c>
      <c r="D753" s="231">
        <f>IF(ISNA(VLOOKUP($A753,'Summer 2023 PVI'!$B$2:$AF$217,6,FALSE)),0,(VLOOKUP($A753,'Summer 2023 PVI'!$B$2:$AF$217,6,FALSE)))</f>
        <v>0</v>
      </c>
      <c r="E753" s="231">
        <f>IF(ISNA(VLOOKUP($A753,'Autumn 2023 PVI'!$B$2:$AH$214,6,FALSE)),0,(VLOOKUP($A753,'Autumn 2023 PVI'!$B$2:$AH$214,6,FALSE)))</f>
        <v>0</v>
      </c>
      <c r="F753" s="231">
        <f>IF(ISNA(VLOOKUP($A753,'Spring 2023 PVI'!$B$3:$AF$219,9,FALSE)),0,(VLOOKUP($A753,'Spring 2023 PVI'!$B$3:$AF$219,8,FALSE)))</f>
        <v>0</v>
      </c>
      <c r="G753" s="231">
        <f>IF(ISNA(VLOOKUP($A753,'Summer 2023 PVI'!$B$2:$AF$216,9,FALSE)),0,(VLOOKUP($A753,'Summer 2023 PVI'!$B$2:$AF$216,8,FALSE)))</f>
        <v>0</v>
      </c>
      <c r="H753" s="231">
        <f>IF(ISNA(VLOOKUP($A753,'Autumn 2023 PVI'!$B$2:$AH$214,9,FALSE)),0,(VLOOKUP($A753,'Autumn 2023 PVI'!$B$2:$AH$214,9,FALSE)))</f>
        <v>0</v>
      </c>
      <c r="I753" s="231">
        <f>IF(ISNA(VLOOKUP($A753,'Spring 2023 PVI'!$B$3:$AF$219,13,FALSE)),0,(VLOOKUP($A753,'Spring 2023 PVI'!$B$3:$AF$219,13,FALSE)))</f>
        <v>0</v>
      </c>
      <c r="J753" s="231">
        <f>IF(ISNA(VLOOKUP($A753,'Summer 2023 PVI'!$B$2:$AF$216,13,FALSE)),0,(VLOOKUP($A753,'Summer 2023 PVI'!$B$2:$AF$216,13,FALSE)))</f>
        <v>0</v>
      </c>
      <c r="K753" s="231">
        <f>IF(ISNA(VLOOKUP($A753,'Autumn 2023 PVI'!$B$2:$AH$214,13,FALSE)),0,(VLOOKUP($A753,'Autumn 2023 PVI'!$B$2:$AH$214,13,FALSE)))</f>
        <v>0</v>
      </c>
      <c r="L753" s="231">
        <f>IF(ISNA(VLOOKUP($A753,'Spring 2023 PVI'!$B$3:$AF$219,16,FALSE)),0,(VLOOKUP($A753,'Spring 2023 PVI'!$B$3:$AF$219,16,FALSE)))</f>
        <v>0</v>
      </c>
      <c r="M753" s="231">
        <f>IF(ISNA(VLOOKUP($A753,'Summer 2023 PVI'!$B$2:$AF$216,16,FALSE)),0,(VLOOKUP($A753,'Summer 2023 PVI'!$B$2:$AF$216,16,FALSE)))</f>
        <v>0</v>
      </c>
      <c r="N753" s="231">
        <f>IF(ISNA(VLOOKUP($A753,'Autumn 2023 PVI'!$B$2:$AH$214,16,FALSE)),0,(VLOOKUP($A753,'Autumn 2023 PVI'!$B$2:$AH$214,16,FALSE)))</f>
        <v>0</v>
      </c>
      <c r="O753" s="231">
        <f>IF(ISNA(VLOOKUP($A753,'Spring 2023 PVI'!$B$3:$AF$219,3,FALSE)),0,(VLOOKUP($A753,'Spring 2023 PVI'!$B$3:$AF$219,3,FALSE)))</f>
        <v>0</v>
      </c>
      <c r="P753" s="231">
        <f>IF(ISNA(VLOOKUP($A753,'Summer 2023 PVI'!$B$3:$AF$216,3,FALSE)),0,(VLOOKUP($A753,'Summer 2023 PVI'!$B$2:$AF$216,3,FALSE)))</f>
        <v>0</v>
      </c>
      <c r="Q753" s="231">
        <f>IF(ISNA(VLOOKUP($A753,'Autumn 2023 PVI'!$B$2:$AF$214,3,FALSE)),0,(VLOOKUP($A753,'Autumn 2023 PVI'!$B$2:$AF$214,3,FALSE)))</f>
        <v>0</v>
      </c>
      <c r="R753" s="231">
        <f>IF(ISNA(VLOOKUP($A753,'Spring 2023 PVI'!$B$3:$AF$219,10,FALSE)),0,(VLOOKUP($A753,'Spring 2023 PVI'!$B$3:$AF$219,10,FALSE)))</f>
        <v>0</v>
      </c>
      <c r="S753" s="231">
        <f>IF(ISNA(VLOOKUP($A753,'Summer 2023 PVI'!$B$2:$AF$216,10,FALSE)),0,(VLOOKUP($A753,'Summer 2023 PVI'!$B$2:$AF$216,10,FALSE)))</f>
        <v>0</v>
      </c>
      <c r="T753" s="231">
        <f>IF(ISNA(VLOOKUP($A753,'Autumn 2023 PVI'!$B$2:$AH$214,10,FALSE)),0,(VLOOKUP($A753,'Autumn 2023 PVI'!$B$2:$AH$214,10,FALSE)))</f>
        <v>0</v>
      </c>
      <c r="U753" s="231">
        <f>IF(ISNA(VLOOKUP($A753,'Spring 2023 PVI'!$B$3:$AF$219,26,FALSE)),0,(VLOOKUP($A753,'Spring 2023 PVI'!$B$3:$AF$219,26,FALSE)))</f>
        <v>0</v>
      </c>
      <c r="V753" s="231">
        <f>IF(ISNA(VLOOKUP($A753,'Spring 2023 PVI'!$B$3:$AF$219,26,FALSE)),0,(VLOOKUP($A753,'Spring 2023 PVI'!$B$3:$AF$219,26,FALSE)))</f>
        <v>0</v>
      </c>
      <c r="W753" s="231">
        <f>IF(ISNA(VLOOKUP($A753,'Spring 2023 PVI'!$B$3:$AF$219,26,FALSE)),0,(VLOOKUP($A753,'Spring 2023 PVI'!$B$3:$AF$219,26,FALSE)))</f>
        <v>0</v>
      </c>
      <c r="X753" s="231">
        <f>IF(ISNA(VLOOKUP($A753,'Spring 2023 PVI'!$B$3:$AF$219,27,FALSE)),0,(VLOOKUP($A753,'Spring 2023 PVI'!$B$3:$AF$219,27,FALSE)))</f>
        <v>0</v>
      </c>
      <c r="Y753" s="231">
        <f>IF(ISNA(VLOOKUP($A753,'Spring 2023 PVI'!$B$3:$AF$219,27,FALSE)),0,(VLOOKUP($A753,'Spring 2023 PVI'!$B$3:$AF$219,27,FALSE)))</f>
        <v>0</v>
      </c>
      <c r="Z753" s="231">
        <f>IF(ISNA(VLOOKUP($A753,'Spring 2023 PVI'!$B$3:$AF$219,27,FALSE)),0,(VLOOKUP($A753,'Spring 2023 PVI'!$B$3:$AF$219,27,FALSE)))</f>
        <v>0</v>
      </c>
      <c r="AA753" s="231">
        <f>IF(ISNA(VLOOKUP($A753,'Spring 2023 PVI'!$B$3:$AF$219,28,FALSE)),0,(VLOOKUP($A753,'Spring 2023 PVI'!$B$3:$AF$219,28,FALSE)))</f>
        <v>0</v>
      </c>
      <c r="AB753" s="231">
        <f>IF(ISNA(VLOOKUP($A753,'Spring 2023 PVI'!$B$3:$AF$219,28,FALSE)),0,(VLOOKUP($A753,'Spring 2023 PVI'!$B$3:$AF$219,28,FALSE)))</f>
        <v>0</v>
      </c>
      <c r="AC753" s="231">
        <f>IF(ISNA(VLOOKUP($A753,'Spring 2023 PVI'!$B$3:$AF$219,28,FALSE)),0,(VLOOKUP($A753,'Spring 2023 PVI'!$B$3:$AF$219,28,FALSE)))</f>
        <v>0</v>
      </c>
      <c r="AD753" s="384">
        <f t="shared" si="283"/>
        <v>0</v>
      </c>
      <c r="AE753" s="403">
        <v>0</v>
      </c>
      <c r="AF753" s="403">
        <v>0</v>
      </c>
      <c r="AG753" s="403">
        <v>0</v>
      </c>
      <c r="AH753" s="384">
        <f t="shared" si="277"/>
        <v>0</v>
      </c>
      <c r="AI753" s="384">
        <f t="shared" si="278"/>
        <v>0</v>
      </c>
      <c r="AJ753" s="384">
        <f t="shared" si="279"/>
        <v>0</v>
      </c>
      <c r="AK753" s="384">
        <f t="shared" si="284"/>
        <v>0</v>
      </c>
      <c r="AL753" s="403">
        <f>IF(ISNA(VLOOKUP($A753,'Spring 2023 PVI'!$B768:$AD768,29,FALSE)),0,(VLOOKUP($A753,'Spring 2023 PVI'!$B768:$AD768,29,FALSE)))</f>
        <v>0</v>
      </c>
      <c r="AM753" s="403">
        <f>IF(ISNA(VLOOKUP($A753,'Spring 2023 PVI'!$B768:$AZ768,30,FALSE)),0,(VLOOKUP($A753,'Spring 2023 PVI'!$B768:$AZ768,30,FALSE)))</f>
        <v>0</v>
      </c>
      <c r="AN753" s="402">
        <f t="shared" si="285"/>
        <v>0</v>
      </c>
      <c r="AO753" s="404">
        <f t="shared" si="286"/>
        <v>0</v>
      </c>
      <c r="AP753" s="384">
        <f t="shared" si="287"/>
        <v>0</v>
      </c>
      <c r="AQ753" s="403"/>
      <c r="AR753" s="403" t="e">
        <f>VLOOKUP($A753,'Data EYFSS Indica'!$C:$AQ,27,0)</f>
        <v>#N/A</v>
      </c>
      <c r="AS753" s="403" t="e">
        <f>VLOOKUP($A753,'Data EYFSS Indica'!$C:$AQ,28,0)</f>
        <v>#N/A</v>
      </c>
      <c r="AT753" s="409" t="e">
        <f t="shared" si="288"/>
        <v>#N/A</v>
      </c>
      <c r="AU753" s="409" t="e">
        <f>(VLOOKUP($A753,'Data EYFSS Indica'!$C:$AQ,24,0))/3.2*AU$3</f>
        <v>#N/A</v>
      </c>
      <c r="AV753" s="413" t="e">
        <f t="shared" si="289"/>
        <v>#N/A</v>
      </c>
      <c r="AW753" s="410" t="e">
        <f t="shared" si="273"/>
        <v>#N/A</v>
      </c>
      <c r="AX753" s="410" t="e">
        <f t="shared" si="274"/>
        <v>#N/A</v>
      </c>
      <c r="AY753" s="410" t="e">
        <f t="shared" si="275"/>
        <v>#N/A</v>
      </c>
      <c r="BI753">
        <f t="shared" si="280"/>
        <v>0</v>
      </c>
      <c r="BJ753">
        <f t="shared" si="281"/>
        <v>0</v>
      </c>
      <c r="BK753">
        <f t="shared" si="282"/>
        <v>0</v>
      </c>
    </row>
  </sheetData>
  <sortState xmlns:xlrd2="http://schemas.microsoft.com/office/spreadsheetml/2017/richdata2" ref="A210:B753">
    <sortCondition ref="A210:A753"/>
  </sortState>
  <conditionalFormatting sqref="A210:B725">
    <cfRule type="duplicateValues" dxfId="3" priority="97"/>
  </conditionalFormatting>
  <conditionalFormatting sqref="A210:B753">
    <cfRule type="duplicateValues" dxfId="2" priority="100"/>
  </conditionalFormatting>
  <pageMargins left="0.7" right="0.7" top="0.75" bottom="0.75" header="0.3" footer="0.3"/>
  <pageSetup paperSize="9" orientation="portrait" horizontalDpi="300" verticalDpi="300" r:id="rId1"/>
  <headerFooter>
    <oddFooter>&amp;C_x000D_&amp;1#&amp;"Calibri"&amp;10&amp;K000000 OFFICIAL</oddFooter>
  </headerFooter>
  <ignoredErrors>
    <ignoredError sqref="AR233" evalError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AC870C-197E-469D-B27C-3256CF1615DD}">
  <dimension ref="A1:L32"/>
  <sheetViews>
    <sheetView topLeftCell="A4" workbookViewId="0">
      <selection activeCell="C2" sqref="C2"/>
    </sheetView>
  </sheetViews>
  <sheetFormatPr defaultRowHeight="14.5" x14ac:dyDescent="0.35"/>
  <cols>
    <col min="3" max="3" width="53.90625" customWidth="1"/>
    <col min="4" max="4" width="20.6328125" hidden="1" customWidth="1"/>
    <col min="5" max="5" width="12.6328125" customWidth="1"/>
    <col min="6" max="6" width="18.81640625" customWidth="1"/>
    <col min="7" max="7" width="12.6328125" customWidth="1"/>
    <col min="8" max="8" width="17.26953125" customWidth="1"/>
  </cols>
  <sheetData>
    <row r="1" spans="1:12" x14ac:dyDescent="0.35">
      <c r="C1" s="497" t="s">
        <v>1540</v>
      </c>
      <c r="D1" s="498"/>
      <c r="E1" s="498"/>
      <c r="F1" s="498"/>
      <c r="G1" s="498"/>
      <c r="H1" s="498"/>
      <c r="I1" s="498"/>
      <c r="J1" s="498"/>
      <c r="K1" s="498"/>
      <c r="L1" s="498"/>
    </row>
    <row r="2" spans="1:12" x14ac:dyDescent="0.35">
      <c r="C2" s="497" t="s">
        <v>1375</v>
      </c>
      <c r="D2" s="498"/>
      <c r="E2" s="498"/>
      <c r="F2" s="498"/>
      <c r="G2" s="498"/>
      <c r="H2" s="498"/>
      <c r="I2" s="498"/>
      <c r="J2" s="498"/>
      <c r="K2" s="498"/>
      <c r="L2" s="498"/>
    </row>
    <row r="3" spans="1:12" x14ac:dyDescent="0.35">
      <c r="A3" s="498"/>
      <c r="B3" s="498"/>
      <c r="C3" s="498"/>
      <c r="D3" s="498"/>
      <c r="E3" s="498"/>
      <c r="F3" s="498"/>
      <c r="G3" s="498"/>
      <c r="H3" s="498"/>
      <c r="I3" s="498"/>
      <c r="J3" s="498"/>
      <c r="K3" s="498"/>
      <c r="L3" s="498"/>
    </row>
    <row r="4" spans="1:12" ht="15" thickBot="1" x14ac:dyDescent="0.4">
      <c r="A4" s="498"/>
      <c r="B4" s="498"/>
      <c r="C4" s="498"/>
      <c r="D4" s="498"/>
      <c r="E4" s="498"/>
      <c r="F4" s="498"/>
      <c r="G4" s="498"/>
      <c r="H4" s="498"/>
      <c r="I4" s="498"/>
      <c r="J4" s="498"/>
      <c r="K4" s="498"/>
      <c r="L4" s="498"/>
    </row>
    <row r="5" spans="1:12" ht="98.5" thickBot="1" x14ac:dyDescent="0.4">
      <c r="A5" s="498"/>
      <c r="B5" s="498"/>
      <c r="C5" s="499" t="s">
        <v>1376</v>
      </c>
      <c r="D5" s="500" t="s">
        <v>1377</v>
      </c>
      <c r="E5" s="499"/>
      <c r="F5" s="518" t="s">
        <v>1400</v>
      </c>
      <c r="G5" s="499"/>
      <c r="H5" s="501" t="s">
        <v>1378</v>
      </c>
      <c r="I5" s="498"/>
      <c r="J5" s="498"/>
      <c r="K5" s="498"/>
      <c r="L5" s="498"/>
    </row>
    <row r="6" spans="1:12" x14ac:dyDescent="0.35">
      <c r="A6" s="498"/>
      <c r="B6" s="498"/>
      <c r="C6" s="502"/>
      <c r="D6" s="502"/>
      <c r="E6" s="502"/>
      <c r="F6" s="503"/>
      <c r="G6" s="502"/>
      <c r="H6" s="503"/>
      <c r="I6" s="498"/>
      <c r="J6" s="498"/>
      <c r="K6" s="498"/>
      <c r="L6" s="498"/>
    </row>
    <row r="7" spans="1:12" x14ac:dyDescent="0.35">
      <c r="A7" s="498"/>
      <c r="B7" s="498"/>
      <c r="C7" s="504" t="s">
        <v>1379</v>
      </c>
      <c r="D7" s="505">
        <v>5.81</v>
      </c>
      <c r="E7" s="502" t="s">
        <v>1380</v>
      </c>
      <c r="F7" s="506">
        <v>8.16</v>
      </c>
      <c r="G7" s="502" t="s">
        <v>1380</v>
      </c>
      <c r="H7" s="506">
        <v>8.16</v>
      </c>
      <c r="I7" s="498"/>
      <c r="J7" s="498"/>
      <c r="K7" s="498"/>
      <c r="L7" s="498"/>
    </row>
    <row r="8" spans="1:12" x14ac:dyDescent="0.35">
      <c r="A8" s="498"/>
      <c r="B8" s="498"/>
      <c r="C8" s="504"/>
      <c r="D8" s="507"/>
      <c r="E8" s="502"/>
      <c r="F8" s="508"/>
      <c r="G8" s="502"/>
      <c r="H8" s="508"/>
      <c r="I8" s="498"/>
      <c r="J8" s="498"/>
      <c r="K8" s="498"/>
      <c r="L8" s="498"/>
    </row>
    <row r="9" spans="1:12" x14ac:dyDescent="0.35">
      <c r="A9" s="498"/>
      <c r="B9" s="498"/>
      <c r="C9" s="504" t="s">
        <v>1381</v>
      </c>
      <c r="D9" s="505">
        <v>4.7</v>
      </c>
      <c r="E9" s="502" t="s">
        <v>1380</v>
      </c>
      <c r="F9" s="506">
        <v>5.42</v>
      </c>
      <c r="G9" s="502" t="s">
        <v>1380</v>
      </c>
      <c r="H9" s="506">
        <v>5.42</v>
      </c>
      <c r="I9" s="498"/>
      <c r="J9" s="498"/>
      <c r="K9" s="498"/>
      <c r="L9" s="498"/>
    </row>
    <row r="10" spans="1:12" x14ac:dyDescent="0.35">
      <c r="A10" s="498"/>
      <c r="B10" s="498"/>
      <c r="C10" s="504"/>
      <c r="D10" s="509"/>
      <c r="E10" s="502"/>
      <c r="F10" s="510"/>
      <c r="G10" s="502"/>
      <c r="H10" s="510"/>
      <c r="I10" s="498"/>
      <c r="J10" s="498"/>
      <c r="K10" s="498"/>
      <c r="L10" s="498"/>
    </row>
    <row r="11" spans="1:12" x14ac:dyDescent="0.35">
      <c r="A11" s="498"/>
      <c r="B11" s="498"/>
      <c r="C11" s="504" t="s">
        <v>1382</v>
      </c>
      <c r="D11" s="505">
        <v>4.7</v>
      </c>
      <c r="E11" s="502" t="s">
        <v>1380</v>
      </c>
      <c r="F11" s="506">
        <v>5.42</v>
      </c>
      <c r="G11" s="502" t="s">
        <v>1380</v>
      </c>
      <c r="H11" s="506">
        <v>5.42</v>
      </c>
      <c r="I11" s="498"/>
      <c r="J11" s="498"/>
      <c r="K11" s="498"/>
      <c r="L11" s="498"/>
    </row>
    <row r="12" spans="1:12" x14ac:dyDescent="0.35">
      <c r="A12" s="498"/>
      <c r="B12" s="498"/>
      <c r="C12" s="504"/>
      <c r="D12" s="507"/>
      <c r="E12" s="502"/>
      <c r="F12" s="508"/>
      <c r="G12" s="502"/>
      <c r="H12" s="508"/>
      <c r="I12" s="498"/>
      <c r="J12" s="498"/>
      <c r="K12" s="498"/>
      <c r="L12" s="498"/>
    </row>
    <row r="13" spans="1:12" x14ac:dyDescent="0.35">
      <c r="A13" s="498"/>
      <c r="B13" s="498"/>
      <c r="C13" s="504" t="s">
        <v>1383</v>
      </c>
      <c r="D13" s="505">
        <v>0.62</v>
      </c>
      <c r="E13" s="502" t="s">
        <v>1380</v>
      </c>
      <c r="F13" s="506">
        <v>0.68</v>
      </c>
      <c r="G13" s="502" t="s">
        <v>1380</v>
      </c>
      <c r="H13" s="506">
        <v>0.68</v>
      </c>
      <c r="I13" s="498"/>
      <c r="J13" s="498"/>
      <c r="K13" s="498"/>
      <c r="L13" s="498"/>
    </row>
    <row r="14" spans="1:12" x14ac:dyDescent="0.35">
      <c r="A14" s="498"/>
      <c r="B14" s="498"/>
      <c r="C14" s="504"/>
      <c r="D14" s="507"/>
      <c r="E14" s="502"/>
      <c r="F14" s="508"/>
      <c r="G14" s="502"/>
      <c r="H14" s="508"/>
      <c r="I14" s="498"/>
      <c r="J14" s="498"/>
      <c r="K14" s="498"/>
      <c r="L14" s="498"/>
    </row>
    <row r="15" spans="1:12" x14ac:dyDescent="0.35">
      <c r="A15" s="498"/>
      <c r="B15" s="498"/>
      <c r="C15" s="504" t="s">
        <v>1384</v>
      </c>
      <c r="D15" s="507"/>
      <c r="E15" s="502"/>
      <c r="F15" s="508"/>
      <c r="G15" s="502"/>
      <c r="H15" s="508"/>
      <c r="I15" s="498"/>
      <c r="J15" s="498"/>
      <c r="K15" s="498"/>
      <c r="L15" s="498"/>
    </row>
    <row r="16" spans="1:12" x14ac:dyDescent="0.35">
      <c r="A16" s="498"/>
      <c r="B16" s="498"/>
      <c r="C16" s="511" t="s">
        <v>1385</v>
      </c>
      <c r="D16" s="505">
        <v>0.61</v>
      </c>
      <c r="E16" s="502" t="s">
        <v>1386</v>
      </c>
      <c r="F16" s="506">
        <v>0.61</v>
      </c>
      <c r="G16" s="502" t="s">
        <v>1386</v>
      </c>
      <c r="H16" s="506">
        <v>0.61</v>
      </c>
      <c r="I16" s="498"/>
      <c r="J16" s="498"/>
      <c r="K16" s="498"/>
      <c r="L16" s="498"/>
    </row>
    <row r="17" spans="1:12" x14ac:dyDescent="0.35">
      <c r="A17" s="498"/>
      <c r="B17" s="498"/>
      <c r="C17" s="511" t="s">
        <v>1387</v>
      </c>
      <c r="D17" s="505">
        <v>0.28999999999999998</v>
      </c>
      <c r="E17" s="502" t="s">
        <v>1386</v>
      </c>
      <c r="F17" s="506">
        <v>0.28999999999999998</v>
      </c>
      <c r="G17" s="502" t="s">
        <v>1386</v>
      </c>
      <c r="H17" s="506">
        <v>0.28999999999999998</v>
      </c>
      <c r="I17" s="498"/>
      <c r="J17" s="498"/>
      <c r="K17" s="498"/>
      <c r="L17" s="498"/>
    </row>
    <row r="18" spans="1:12" x14ac:dyDescent="0.35">
      <c r="A18" s="498"/>
      <c r="B18" s="498"/>
      <c r="C18" s="511" t="s">
        <v>1388</v>
      </c>
      <c r="D18" s="505">
        <v>0.08</v>
      </c>
      <c r="E18" s="502" t="s">
        <v>1386</v>
      </c>
      <c r="F18" s="506">
        <v>0.08</v>
      </c>
      <c r="G18" s="502" t="s">
        <v>1386</v>
      </c>
      <c r="H18" s="506">
        <v>0.08</v>
      </c>
      <c r="I18" s="498"/>
      <c r="J18" s="498"/>
      <c r="K18" s="498"/>
      <c r="L18" s="498"/>
    </row>
    <row r="19" spans="1:12" x14ac:dyDescent="0.35">
      <c r="A19" s="498"/>
      <c r="B19" s="498"/>
      <c r="C19" s="504"/>
      <c r="D19" s="507"/>
      <c r="E19" s="502"/>
      <c r="F19" s="508"/>
      <c r="G19" s="502"/>
      <c r="H19" s="508"/>
      <c r="I19" s="498"/>
      <c r="J19" s="498"/>
      <c r="K19" s="498"/>
      <c r="L19" s="498"/>
    </row>
    <row r="20" spans="1:12" x14ac:dyDescent="0.35">
      <c r="A20" s="498"/>
      <c r="B20" s="498"/>
      <c r="C20" s="504" t="s">
        <v>363</v>
      </c>
      <c r="D20" s="512">
        <v>218</v>
      </c>
      <c r="E20" s="502" t="s">
        <v>1386</v>
      </c>
      <c r="F20" s="513">
        <v>218</v>
      </c>
      <c r="G20" s="502" t="s">
        <v>1386</v>
      </c>
      <c r="H20" s="513">
        <v>218</v>
      </c>
      <c r="I20" s="498"/>
      <c r="J20" s="498"/>
      <c r="K20" s="498"/>
      <c r="L20" s="498"/>
    </row>
    <row r="21" spans="1:12" x14ac:dyDescent="0.35">
      <c r="A21" s="498"/>
      <c r="B21" s="498"/>
      <c r="C21" s="504"/>
      <c r="D21" s="507"/>
      <c r="E21" s="502"/>
      <c r="F21" s="508"/>
      <c r="G21" s="502"/>
      <c r="H21" s="508"/>
      <c r="I21" s="498"/>
      <c r="J21" s="498"/>
      <c r="K21" s="498"/>
      <c r="L21" s="498"/>
    </row>
    <row r="22" spans="1:12" x14ac:dyDescent="0.35">
      <c r="A22" s="498"/>
      <c r="B22" s="498"/>
      <c r="C22" s="504" t="s">
        <v>1389</v>
      </c>
      <c r="D22" s="512">
        <v>828</v>
      </c>
      <c r="E22" s="502" t="s">
        <v>1380</v>
      </c>
      <c r="F22" s="506">
        <v>910</v>
      </c>
      <c r="G22" s="502" t="s">
        <v>1380</v>
      </c>
      <c r="H22" s="506">
        <v>910</v>
      </c>
    </row>
    <row r="23" spans="1:12" x14ac:dyDescent="0.35">
      <c r="A23" s="498"/>
      <c r="B23" s="498"/>
      <c r="C23" s="504"/>
      <c r="D23" s="507"/>
      <c r="E23" s="502"/>
      <c r="F23" s="508"/>
      <c r="G23" s="502"/>
      <c r="H23" s="508"/>
    </row>
    <row r="24" spans="1:12" x14ac:dyDescent="0.35">
      <c r="A24" s="498"/>
      <c r="B24" s="498"/>
      <c r="C24" s="504" t="s">
        <v>1390</v>
      </c>
      <c r="D24" s="505">
        <v>3.8</v>
      </c>
      <c r="E24" s="502" t="s">
        <v>1380</v>
      </c>
      <c r="F24" s="506">
        <v>4.01</v>
      </c>
      <c r="G24" s="502" t="s">
        <v>1380</v>
      </c>
      <c r="H24" s="506">
        <v>4.01</v>
      </c>
    </row>
    <row r="25" spans="1:12" ht="15" thickBot="1" x14ac:dyDescent="0.4">
      <c r="C25" s="514"/>
      <c r="D25" s="515"/>
      <c r="E25" s="514"/>
      <c r="F25" s="516"/>
      <c r="G25" s="514"/>
      <c r="H25" s="516"/>
    </row>
    <row r="27" spans="1:12" x14ac:dyDescent="0.35">
      <c r="B27" s="497" t="s">
        <v>1391</v>
      </c>
    </row>
    <row r="29" spans="1:12" x14ac:dyDescent="0.35">
      <c r="B29" s="435" t="s">
        <v>1392</v>
      </c>
      <c r="C29" t="s">
        <v>1393</v>
      </c>
    </row>
    <row r="30" spans="1:12" ht="29" x14ac:dyDescent="0.35">
      <c r="B30" s="517" t="s">
        <v>1394</v>
      </c>
      <c r="C30" s="431" t="s">
        <v>1395</v>
      </c>
    </row>
    <row r="31" spans="1:12" x14ac:dyDescent="0.35">
      <c r="B31" s="435" t="s">
        <v>1396</v>
      </c>
      <c r="C31" t="s">
        <v>1397</v>
      </c>
    </row>
    <row r="32" spans="1:12" ht="43.5" x14ac:dyDescent="0.35">
      <c r="B32" s="517" t="s">
        <v>1398</v>
      </c>
      <c r="C32" s="431" t="s">
        <v>1399</v>
      </c>
    </row>
  </sheetData>
  <pageMargins left="0.7" right="0.7" top="0.75" bottom="0.75" header="0.3" footer="0.3"/>
  <pageSetup paperSize="9" orientation="portrait" horizontalDpi="300" verticalDpi="300" r:id="rId1"/>
  <headerFooter>
    <oddFooter>&amp;C_x000D_&amp;1#&amp;"Calibri"&amp;10&amp;K000000 OFFICIAL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A74D46-9EF3-4735-92E2-9F4C8DDD14D3}">
  <dimension ref="A1:H29"/>
  <sheetViews>
    <sheetView workbookViewId="0">
      <selection activeCell="B10" sqref="B10"/>
    </sheetView>
  </sheetViews>
  <sheetFormatPr defaultRowHeight="14.5" x14ac:dyDescent="0.35"/>
  <cols>
    <col min="1" max="1" width="46.90625" bestFit="1" customWidth="1"/>
    <col min="2" max="2" width="50.54296875" bestFit="1" customWidth="1"/>
    <col min="3" max="3" width="21.08984375" bestFit="1" customWidth="1"/>
    <col min="4" max="4" width="13.08984375" customWidth="1"/>
    <col min="6" max="6" width="23.453125" customWidth="1"/>
    <col min="7" max="7" width="14.1796875" customWidth="1"/>
    <col min="8" max="8" width="12.1796875" customWidth="1"/>
  </cols>
  <sheetData>
    <row r="1" spans="1:8" ht="29.5" thickBot="1" x14ac:dyDescent="0.4">
      <c r="B1" s="266" t="s">
        <v>1036</v>
      </c>
      <c r="C1" s="267"/>
      <c r="D1" s="268" t="s">
        <v>1037</v>
      </c>
      <c r="E1" s="269" t="s">
        <v>1038</v>
      </c>
      <c r="F1" s="270" t="s">
        <v>1039</v>
      </c>
    </row>
    <row r="2" spans="1:8" x14ac:dyDescent="0.35">
      <c r="A2" t="s">
        <v>1040</v>
      </c>
      <c r="B2" s="271">
        <f>B3+SUM(B7:B11)</f>
        <v>94122831.989999995</v>
      </c>
      <c r="C2" s="272"/>
      <c r="D2" s="318"/>
      <c r="E2" s="273"/>
      <c r="F2" s="274"/>
    </row>
    <row r="3" spans="1:8" x14ac:dyDescent="0.35">
      <c r="A3" t="s">
        <v>1041</v>
      </c>
      <c r="B3" s="271">
        <f>SUM(B5:B6)</f>
        <v>71654833.379999995</v>
      </c>
      <c r="C3" s="272"/>
      <c r="D3" s="318"/>
      <c r="E3" s="273"/>
      <c r="F3" s="274">
        <f>SUM(F5:F6)</f>
        <v>13393426.800000001</v>
      </c>
    </row>
    <row r="4" spans="1:8" x14ac:dyDescent="0.35">
      <c r="B4" s="271"/>
      <c r="C4" s="272"/>
      <c r="D4" s="318"/>
      <c r="E4" s="272"/>
      <c r="F4" s="274"/>
    </row>
    <row r="5" spans="1:8" x14ac:dyDescent="0.35">
      <c r="A5" t="s">
        <v>1042</v>
      </c>
      <c r="B5" s="271">
        <f>F5*E5</f>
        <v>56198259.659999996</v>
      </c>
      <c r="C5" s="272" t="s">
        <v>1043</v>
      </c>
      <c r="D5" s="319">
        <v>18428.68</v>
      </c>
      <c r="E5" s="275">
        <v>5.35</v>
      </c>
      <c r="F5" s="274">
        <f>D5*15*38</f>
        <v>10504347.6</v>
      </c>
    </row>
    <row r="6" spans="1:8" x14ac:dyDescent="0.35">
      <c r="A6" t="s">
        <v>1044</v>
      </c>
      <c r="B6" s="271">
        <f t="shared" ref="B6" si="0">F6*E6</f>
        <v>15456573.720000001</v>
      </c>
      <c r="C6" s="272" t="s">
        <v>1045</v>
      </c>
      <c r="D6" s="319">
        <v>5068.5600000000004</v>
      </c>
      <c r="E6" s="275">
        <f>E5</f>
        <v>5.35</v>
      </c>
      <c r="F6" s="274">
        <f>D6*15*38</f>
        <v>2889079.2</v>
      </c>
    </row>
    <row r="7" spans="1:8" x14ac:dyDescent="0.35">
      <c r="A7" t="s">
        <v>1046</v>
      </c>
      <c r="B7" s="276">
        <v>1471434</v>
      </c>
      <c r="C7" s="277" t="s">
        <v>1047</v>
      </c>
      <c r="D7" s="319"/>
      <c r="E7" s="278">
        <v>0.68</v>
      </c>
      <c r="F7" s="274"/>
    </row>
    <row r="8" spans="1:8" x14ac:dyDescent="0.35">
      <c r="A8" t="s">
        <v>1048</v>
      </c>
      <c r="B8" s="276">
        <v>626990</v>
      </c>
      <c r="C8" s="277" t="s">
        <v>1049</v>
      </c>
      <c r="D8" s="319"/>
      <c r="E8" s="279"/>
      <c r="F8" s="274"/>
    </row>
    <row r="9" spans="1:8" x14ac:dyDescent="0.35">
      <c r="A9" t="s">
        <v>1050</v>
      </c>
      <c r="B9" s="276">
        <f>5939692+576048</f>
        <v>6515740</v>
      </c>
      <c r="C9" s="277" t="s">
        <v>1051</v>
      </c>
      <c r="D9" s="319">
        <v>2264</v>
      </c>
      <c r="E9" s="275">
        <v>3.8</v>
      </c>
      <c r="F9" s="274">
        <f>D9*15*38</f>
        <v>1290480</v>
      </c>
    </row>
    <row r="10" spans="1:8" x14ac:dyDescent="0.35">
      <c r="B10" s="271"/>
      <c r="C10" s="272"/>
      <c r="D10" s="319"/>
      <c r="E10" s="272"/>
      <c r="F10" s="274"/>
    </row>
    <row r="11" spans="1:8" ht="15" thickBot="1" x14ac:dyDescent="0.4">
      <c r="A11" t="s">
        <v>1052</v>
      </c>
      <c r="B11" s="280">
        <f>F11*E11</f>
        <v>13853834.609999999</v>
      </c>
      <c r="C11" s="281" t="s">
        <v>1053</v>
      </c>
      <c r="D11" s="320">
        <v>4183.3</v>
      </c>
      <c r="E11" s="282">
        <v>5.81</v>
      </c>
      <c r="F11" s="283">
        <f>D11*15*38</f>
        <v>2384481</v>
      </c>
    </row>
    <row r="13" spans="1:8" ht="15.5" x14ac:dyDescent="0.35">
      <c r="B13" s="246" t="s">
        <v>1024</v>
      </c>
      <c r="F13" s="246" t="s">
        <v>1024</v>
      </c>
    </row>
    <row r="14" spans="1:8" ht="15" thickBot="1" x14ac:dyDescent="0.4"/>
    <row r="15" spans="1:8" ht="15" thickBot="1" x14ac:dyDescent="0.4">
      <c r="B15" s="247"/>
      <c r="C15" s="665" t="s">
        <v>1025</v>
      </c>
      <c r="D15" s="666"/>
      <c r="F15" s="247"/>
      <c r="G15" s="665" t="s">
        <v>1025</v>
      </c>
      <c r="H15" s="666"/>
    </row>
    <row r="16" spans="1:8" ht="15" thickBot="1" x14ac:dyDescent="0.4">
      <c r="B16" s="248"/>
      <c r="C16" s="249" t="s">
        <v>1026</v>
      </c>
      <c r="D16" s="250" t="s">
        <v>1027</v>
      </c>
      <c r="F16" s="248"/>
      <c r="G16" s="249" t="s">
        <v>1026</v>
      </c>
      <c r="H16" s="250" t="s">
        <v>1027</v>
      </c>
    </row>
    <row r="17" spans="2:8" x14ac:dyDescent="0.35">
      <c r="B17" s="251" t="s">
        <v>1028</v>
      </c>
      <c r="C17" s="252"/>
      <c r="D17" s="253">
        <f>B3</f>
        <v>71654833.379999995</v>
      </c>
      <c r="F17" s="251" t="s">
        <v>1028</v>
      </c>
      <c r="G17" s="252"/>
      <c r="H17" s="253">
        <f>D17</f>
        <v>71654833.379999995</v>
      </c>
    </row>
    <row r="18" spans="2:8" x14ac:dyDescent="0.35">
      <c r="B18" s="254" t="s">
        <v>1029</v>
      </c>
      <c r="C18" s="255">
        <v>4.3999999999999997E-2</v>
      </c>
      <c r="D18" s="256">
        <f>C18*D17</f>
        <v>3152812.6687199995</v>
      </c>
      <c r="F18" s="254" t="s">
        <v>1029</v>
      </c>
      <c r="G18" s="255">
        <f>C18</f>
        <v>4.3999999999999997E-2</v>
      </c>
      <c r="H18" s="256">
        <f>G18*H17</f>
        <v>3152812.6687199995</v>
      </c>
    </row>
    <row r="19" spans="2:8" x14ac:dyDescent="0.35">
      <c r="B19" s="254" t="s">
        <v>1030</v>
      </c>
      <c r="C19" s="255">
        <f>D19/D17</f>
        <v>3.4889481728915578E-3</v>
      </c>
      <c r="D19" s="256">
        <v>250000</v>
      </c>
      <c r="F19" s="254" t="s">
        <v>1030</v>
      </c>
      <c r="G19" s="255">
        <f>C19</f>
        <v>3.4889481728915578E-3</v>
      </c>
      <c r="H19" s="256">
        <v>250000</v>
      </c>
    </row>
    <row r="20" spans="2:8" x14ac:dyDescent="0.35">
      <c r="B20" s="254"/>
      <c r="C20" s="255">
        <f>D20/D17</f>
        <v>0.95251105182710838</v>
      </c>
      <c r="D20" s="257">
        <f>D17-D18-D19</f>
        <v>68252020.711279988</v>
      </c>
      <c r="F20" s="254"/>
      <c r="G20" s="255">
        <f>C20</f>
        <v>0.95251105182710838</v>
      </c>
      <c r="H20" s="257">
        <f>H17-H18-H19</f>
        <v>68252020.711279988</v>
      </c>
    </row>
    <row r="21" spans="2:8" x14ac:dyDescent="0.35">
      <c r="B21" s="254"/>
      <c r="C21" s="258"/>
      <c r="D21" s="256"/>
      <c r="F21" s="254"/>
      <c r="G21" s="258"/>
      <c r="H21" s="256"/>
    </row>
    <row r="22" spans="2:8" x14ac:dyDescent="0.35">
      <c r="B22" s="254"/>
      <c r="C22" s="258"/>
      <c r="D22" s="257">
        <v>66100613.717181817</v>
      </c>
      <c r="F22" s="254"/>
      <c r="G22" s="258"/>
      <c r="H22" s="257">
        <v>66100613.717181817</v>
      </c>
    </row>
    <row r="23" spans="2:8" x14ac:dyDescent="0.35">
      <c r="B23" s="254" t="s">
        <v>1030</v>
      </c>
      <c r="C23" s="258"/>
      <c r="D23" s="257">
        <v>1250000</v>
      </c>
      <c r="F23" s="254" t="s">
        <v>1030</v>
      </c>
      <c r="G23" s="258"/>
      <c r="H23" s="257">
        <f>D23</f>
        <v>1250000</v>
      </c>
    </row>
    <row r="24" spans="2:8" x14ac:dyDescent="0.35">
      <c r="B24" s="254" t="s">
        <v>1031</v>
      </c>
      <c r="C24" s="259"/>
      <c r="D24" s="260" t="e">
        <f>Deprivation!J97</f>
        <v>#REF!</v>
      </c>
      <c r="F24" s="254" t="s">
        <v>1031</v>
      </c>
      <c r="G24" s="259"/>
      <c r="H24" s="260" t="e">
        <f>D24</f>
        <v>#REF!</v>
      </c>
    </row>
    <row r="25" spans="2:8" x14ac:dyDescent="0.35">
      <c r="B25" s="254" t="s">
        <v>1032</v>
      </c>
      <c r="C25" s="261"/>
      <c r="D25" s="260">
        <f>FSM!N4+250000</f>
        <v>1230880</v>
      </c>
      <c r="F25" s="254" t="s">
        <v>1032</v>
      </c>
      <c r="G25" s="261"/>
      <c r="H25" s="260">
        <v>0</v>
      </c>
    </row>
    <row r="26" spans="2:8" x14ac:dyDescent="0.35">
      <c r="B26" s="254" t="s">
        <v>1033</v>
      </c>
      <c r="C26" s="261"/>
      <c r="D26" s="260">
        <f>(SUM($F$5:$F$6)*0.09)+($F$9*0.45)</f>
        <v>1786124.412</v>
      </c>
      <c r="F26" s="254" t="s">
        <v>1033</v>
      </c>
      <c r="G26" s="261"/>
      <c r="H26" s="260">
        <f>($F$9*0.45)-400000</f>
        <v>180716</v>
      </c>
    </row>
    <row r="27" spans="2:8" ht="15" thickBot="1" x14ac:dyDescent="0.4">
      <c r="B27" s="254"/>
      <c r="C27" s="261"/>
      <c r="D27" s="262" t="e">
        <f>D22-D23-D24-D25-D26</f>
        <v>#REF!</v>
      </c>
      <c r="F27" s="254"/>
      <c r="G27" s="261"/>
      <c r="H27" s="262" t="e">
        <f>H22-H23-H24-H25-H26</f>
        <v>#REF!</v>
      </c>
    </row>
    <row r="28" spans="2:8" ht="15" thickTop="1" x14ac:dyDescent="0.35">
      <c r="B28" s="254" t="s">
        <v>1034</v>
      </c>
      <c r="C28" s="261"/>
      <c r="D28" s="256">
        <f>F3</f>
        <v>13393426.800000001</v>
      </c>
      <c r="F28" s="254" t="s">
        <v>1034</v>
      </c>
      <c r="G28" s="261"/>
      <c r="H28" s="256">
        <f>D28</f>
        <v>13393426.800000001</v>
      </c>
    </row>
    <row r="29" spans="2:8" ht="15" thickBot="1" x14ac:dyDescent="0.4">
      <c r="B29" s="263" t="s">
        <v>1035</v>
      </c>
      <c r="C29" s="264"/>
      <c r="D29" s="265" t="e">
        <f>D27/D28</f>
        <v>#REF!</v>
      </c>
      <c r="F29" s="263" t="s">
        <v>1035</v>
      </c>
      <c r="G29" s="264"/>
      <c r="H29" s="265" t="e">
        <f>H27/H28</f>
        <v>#REF!</v>
      </c>
    </row>
  </sheetData>
  <mergeCells count="2">
    <mergeCell ref="C15:D15"/>
    <mergeCell ref="G15:H15"/>
  </mergeCells>
  <pageMargins left="0.7" right="0.7" top="0.75" bottom="0.75" header="0.3" footer="0.3"/>
  <pageSetup paperSize="9" orientation="portrait" horizontalDpi="300" verticalDpi="300" r:id="rId1"/>
  <headerFooter>
    <oddFooter>&amp;C_x000D_&amp;1#&amp;"Calibri"&amp;10&amp;K000000 OFFICIAL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DDAAF0-667D-4BEB-9CF3-C3C4CB0608E2}">
  <dimension ref="A1:O32"/>
  <sheetViews>
    <sheetView workbookViewId="0">
      <selection activeCell="D2" sqref="D2:D28"/>
    </sheetView>
  </sheetViews>
  <sheetFormatPr defaultRowHeight="14.5" x14ac:dyDescent="0.35"/>
  <cols>
    <col min="3" max="3" width="44.453125" bestFit="1" customWidth="1"/>
    <col min="4" max="4" width="21.453125" customWidth="1"/>
    <col min="5" max="7" width="12.6328125" bestFit="1" customWidth="1"/>
    <col min="8" max="8" width="12.7265625" bestFit="1" customWidth="1"/>
    <col min="12" max="13" width="12.6328125" bestFit="1" customWidth="1"/>
    <col min="15" max="15" width="12.6328125" bestFit="1" customWidth="1"/>
  </cols>
  <sheetData>
    <row r="1" spans="1:15" ht="29" x14ac:dyDescent="0.35">
      <c r="A1" t="s">
        <v>832</v>
      </c>
      <c r="C1" t="s">
        <v>833</v>
      </c>
      <c r="D1" s="431" t="s">
        <v>1307</v>
      </c>
      <c r="E1" s="431" t="s">
        <v>1311</v>
      </c>
      <c r="F1" s="431" t="s">
        <v>1310</v>
      </c>
      <c r="G1" s="431" t="s">
        <v>1309</v>
      </c>
      <c r="H1" t="s">
        <v>1308</v>
      </c>
    </row>
    <row r="2" spans="1:15" x14ac:dyDescent="0.35">
      <c r="A2">
        <v>1000</v>
      </c>
      <c r="B2">
        <v>3301000</v>
      </c>
      <c r="C2" t="s">
        <v>834</v>
      </c>
      <c r="D2">
        <v>72</v>
      </c>
      <c r="E2" s="432">
        <f>D2*15*13*4.64</f>
        <v>65145.599999999999</v>
      </c>
      <c r="F2" s="432">
        <f>D2*15*13*4.64</f>
        <v>65145.599999999999</v>
      </c>
      <c r="G2" s="432">
        <f>D2*15*12*4.64</f>
        <v>60134.399999999994</v>
      </c>
      <c r="H2" s="432">
        <f>SUM(D2:G2)</f>
        <v>190497.59999999998</v>
      </c>
      <c r="K2" s="232"/>
      <c r="L2" s="432"/>
      <c r="M2" s="433"/>
      <c r="O2" s="433"/>
    </row>
    <row r="3" spans="1:15" x14ac:dyDescent="0.35">
      <c r="A3">
        <v>1001</v>
      </c>
      <c r="B3">
        <v>3301001</v>
      </c>
      <c r="C3" t="s">
        <v>835</v>
      </c>
      <c r="D3">
        <v>77</v>
      </c>
      <c r="E3" s="432">
        <f t="shared" ref="E3:E28" si="0">D3*15*13*4.64</f>
        <v>69669.599999999991</v>
      </c>
      <c r="F3" s="432">
        <f t="shared" ref="F3:F28" si="1">D3*15*13*4.64</f>
        <v>69669.599999999991</v>
      </c>
      <c r="G3" s="432">
        <f t="shared" ref="G3:G28" si="2">D3*15*12*4.64</f>
        <v>64310.399999999994</v>
      </c>
      <c r="H3" s="432">
        <f t="shared" ref="H3:H28" si="3">SUM(D3:G3)</f>
        <v>203726.59999999998</v>
      </c>
      <c r="K3" s="232"/>
      <c r="L3" s="432"/>
      <c r="M3" s="433"/>
      <c r="O3" s="433"/>
    </row>
    <row r="4" spans="1:15" x14ac:dyDescent="0.35">
      <c r="A4">
        <v>1002</v>
      </c>
      <c r="B4">
        <v>3301002</v>
      </c>
      <c r="C4" t="s">
        <v>836</v>
      </c>
      <c r="D4">
        <v>82</v>
      </c>
      <c r="E4" s="432">
        <f t="shared" si="0"/>
        <v>74193.599999999991</v>
      </c>
      <c r="F4" s="432">
        <f t="shared" si="1"/>
        <v>74193.599999999991</v>
      </c>
      <c r="G4" s="432">
        <f t="shared" si="2"/>
        <v>68486.399999999994</v>
      </c>
      <c r="H4" s="432">
        <f t="shared" si="3"/>
        <v>216955.59999999998</v>
      </c>
      <c r="K4" s="232"/>
      <c r="L4" s="432"/>
      <c r="M4" s="433"/>
      <c r="O4" s="433"/>
    </row>
    <row r="5" spans="1:15" x14ac:dyDescent="0.35">
      <c r="A5">
        <v>1006</v>
      </c>
      <c r="B5">
        <v>3301006</v>
      </c>
      <c r="C5" t="s">
        <v>837</v>
      </c>
      <c r="D5">
        <v>73</v>
      </c>
      <c r="E5" s="432">
        <f t="shared" si="0"/>
        <v>66050.399999999994</v>
      </c>
      <c r="F5" s="432">
        <f t="shared" si="1"/>
        <v>66050.399999999994</v>
      </c>
      <c r="G5" s="432">
        <f t="shared" si="2"/>
        <v>60969.599999999999</v>
      </c>
      <c r="H5" s="432">
        <f t="shared" si="3"/>
        <v>193143.4</v>
      </c>
      <c r="K5" s="232"/>
      <c r="L5" s="432"/>
      <c r="M5" s="433"/>
      <c r="O5" s="433"/>
    </row>
    <row r="6" spans="1:15" x14ac:dyDescent="0.35">
      <c r="A6">
        <v>1008</v>
      </c>
      <c r="B6">
        <v>3301008</v>
      </c>
      <c r="C6" t="s">
        <v>838</v>
      </c>
      <c r="D6">
        <v>73</v>
      </c>
      <c r="E6" s="432">
        <f t="shared" si="0"/>
        <v>66050.399999999994</v>
      </c>
      <c r="F6" s="432">
        <f t="shared" si="1"/>
        <v>66050.399999999994</v>
      </c>
      <c r="G6" s="432">
        <f t="shared" si="2"/>
        <v>60969.599999999999</v>
      </c>
      <c r="H6" s="432">
        <f t="shared" si="3"/>
        <v>193143.4</v>
      </c>
      <c r="K6" s="232"/>
      <c r="L6" s="432"/>
      <c r="M6" s="433"/>
      <c r="O6" s="433"/>
    </row>
    <row r="7" spans="1:15" x14ac:dyDescent="0.35">
      <c r="A7">
        <v>1009</v>
      </c>
      <c r="B7">
        <v>3301009</v>
      </c>
      <c r="C7" t="s">
        <v>839</v>
      </c>
      <c r="D7">
        <v>88</v>
      </c>
      <c r="E7" s="432">
        <f t="shared" si="0"/>
        <v>79622.399999999994</v>
      </c>
      <c r="F7" s="432">
        <f t="shared" si="1"/>
        <v>79622.399999999994</v>
      </c>
      <c r="G7" s="432">
        <f t="shared" si="2"/>
        <v>73497.599999999991</v>
      </c>
      <c r="H7" s="432">
        <f t="shared" si="3"/>
        <v>232830.39999999997</v>
      </c>
      <c r="K7" s="232"/>
      <c r="L7" s="432"/>
      <c r="M7" s="433"/>
      <c r="O7" s="433"/>
    </row>
    <row r="8" spans="1:15" x14ac:dyDescent="0.35">
      <c r="A8">
        <v>1010</v>
      </c>
      <c r="B8">
        <v>3301010</v>
      </c>
      <c r="C8" t="s">
        <v>42</v>
      </c>
      <c r="D8">
        <v>118</v>
      </c>
      <c r="E8" s="432">
        <f t="shared" si="0"/>
        <v>106766.39999999999</v>
      </c>
      <c r="F8" s="432">
        <f t="shared" si="1"/>
        <v>106766.39999999999</v>
      </c>
      <c r="G8" s="432">
        <f t="shared" si="2"/>
        <v>98553.599999999991</v>
      </c>
      <c r="H8" s="432">
        <f t="shared" si="3"/>
        <v>312204.39999999997</v>
      </c>
      <c r="K8" s="232"/>
      <c r="L8" s="432"/>
      <c r="M8" s="433"/>
      <c r="O8" s="433"/>
    </row>
    <row r="9" spans="1:15" x14ac:dyDescent="0.35">
      <c r="A9">
        <v>1012</v>
      </c>
      <c r="B9">
        <v>3301012</v>
      </c>
      <c r="C9" t="s">
        <v>840</v>
      </c>
      <c r="D9">
        <v>86</v>
      </c>
      <c r="E9" s="432">
        <f t="shared" si="0"/>
        <v>77812.799999999988</v>
      </c>
      <c r="F9" s="432">
        <f t="shared" si="1"/>
        <v>77812.799999999988</v>
      </c>
      <c r="G9" s="432">
        <f t="shared" si="2"/>
        <v>71827.199999999997</v>
      </c>
      <c r="H9" s="432">
        <f t="shared" si="3"/>
        <v>227538.8</v>
      </c>
      <c r="K9" s="232"/>
      <c r="L9" s="432"/>
      <c r="M9" s="433"/>
      <c r="O9" s="433"/>
    </row>
    <row r="10" spans="1:15" x14ac:dyDescent="0.35">
      <c r="A10">
        <v>1014</v>
      </c>
      <c r="B10">
        <v>3301014</v>
      </c>
      <c r="C10" t="s">
        <v>841</v>
      </c>
      <c r="D10">
        <v>93</v>
      </c>
      <c r="E10" s="432">
        <f t="shared" si="0"/>
        <v>84146.4</v>
      </c>
      <c r="F10" s="432">
        <f t="shared" si="1"/>
        <v>84146.4</v>
      </c>
      <c r="G10" s="432">
        <f t="shared" si="2"/>
        <v>77673.599999999991</v>
      </c>
      <c r="H10" s="432">
        <f t="shared" si="3"/>
        <v>246059.39999999997</v>
      </c>
      <c r="K10" s="232"/>
      <c r="L10" s="432"/>
      <c r="M10" s="433"/>
      <c r="O10" s="433"/>
    </row>
    <row r="11" spans="1:15" x14ac:dyDescent="0.35">
      <c r="A11">
        <v>1015</v>
      </c>
      <c r="B11">
        <v>3301015</v>
      </c>
      <c r="C11" t="s">
        <v>842</v>
      </c>
      <c r="D11">
        <v>87</v>
      </c>
      <c r="E11" s="432">
        <f t="shared" si="0"/>
        <v>78717.599999999991</v>
      </c>
      <c r="F11" s="432">
        <f t="shared" si="1"/>
        <v>78717.599999999991</v>
      </c>
      <c r="G11" s="432">
        <f t="shared" si="2"/>
        <v>72662.399999999994</v>
      </c>
      <c r="H11" s="432">
        <f t="shared" si="3"/>
        <v>230184.59999999998</v>
      </c>
      <c r="K11" s="232"/>
      <c r="L11" s="432"/>
      <c r="M11" s="433"/>
      <c r="O11" s="433"/>
    </row>
    <row r="12" spans="1:15" x14ac:dyDescent="0.35">
      <c r="A12">
        <v>1016</v>
      </c>
      <c r="B12">
        <v>3301016</v>
      </c>
      <c r="C12" t="s">
        <v>843</v>
      </c>
      <c r="D12">
        <v>72</v>
      </c>
      <c r="E12" s="432">
        <f t="shared" si="0"/>
        <v>65145.599999999999</v>
      </c>
      <c r="F12" s="432">
        <f t="shared" si="1"/>
        <v>65145.599999999999</v>
      </c>
      <c r="G12" s="432">
        <f t="shared" si="2"/>
        <v>60134.399999999994</v>
      </c>
      <c r="H12" s="432">
        <f t="shared" si="3"/>
        <v>190497.59999999998</v>
      </c>
      <c r="K12" s="232"/>
      <c r="L12" s="432"/>
      <c r="M12" s="433"/>
      <c r="O12" s="433"/>
    </row>
    <row r="13" spans="1:15" x14ac:dyDescent="0.35">
      <c r="A13">
        <v>1017</v>
      </c>
      <c r="B13">
        <v>3301017</v>
      </c>
      <c r="C13" t="s">
        <v>844</v>
      </c>
      <c r="D13">
        <v>116</v>
      </c>
      <c r="E13" s="432">
        <f t="shared" si="0"/>
        <v>104956.79999999999</v>
      </c>
      <c r="F13" s="432">
        <f t="shared" si="1"/>
        <v>104956.79999999999</v>
      </c>
      <c r="G13" s="432">
        <f t="shared" si="2"/>
        <v>96883.199999999997</v>
      </c>
      <c r="H13" s="432">
        <f t="shared" si="3"/>
        <v>306912.8</v>
      </c>
      <c r="K13" s="232"/>
      <c r="L13" s="432"/>
      <c r="M13" s="433"/>
      <c r="O13" s="433"/>
    </row>
    <row r="14" spans="1:15" x14ac:dyDescent="0.35">
      <c r="A14">
        <v>1018</v>
      </c>
      <c r="B14">
        <v>3301018</v>
      </c>
      <c r="C14" t="s">
        <v>845</v>
      </c>
      <c r="D14">
        <v>84</v>
      </c>
      <c r="E14" s="432">
        <f t="shared" si="0"/>
        <v>76003.199999999997</v>
      </c>
      <c r="F14" s="432">
        <f t="shared" si="1"/>
        <v>76003.199999999997</v>
      </c>
      <c r="G14" s="432">
        <f t="shared" si="2"/>
        <v>70156.799999999988</v>
      </c>
      <c r="H14" s="432">
        <f t="shared" si="3"/>
        <v>222247.19999999998</v>
      </c>
      <c r="K14" s="232"/>
      <c r="L14" s="432"/>
      <c r="M14" s="433"/>
      <c r="O14" s="433"/>
    </row>
    <row r="15" spans="1:15" x14ac:dyDescent="0.35">
      <c r="A15">
        <v>1019</v>
      </c>
      <c r="B15">
        <v>3301019</v>
      </c>
      <c r="C15" t="s">
        <v>846</v>
      </c>
      <c r="D15">
        <v>117</v>
      </c>
      <c r="E15" s="432">
        <f t="shared" si="0"/>
        <v>105861.59999999999</v>
      </c>
      <c r="F15" s="432">
        <f t="shared" si="1"/>
        <v>105861.59999999999</v>
      </c>
      <c r="G15" s="432">
        <f t="shared" si="2"/>
        <v>97718.399999999994</v>
      </c>
      <c r="H15" s="432">
        <f t="shared" si="3"/>
        <v>309558.59999999998</v>
      </c>
      <c r="K15" s="232"/>
      <c r="L15" s="432"/>
      <c r="M15" s="433"/>
      <c r="O15" s="433"/>
    </row>
    <row r="16" spans="1:15" x14ac:dyDescent="0.35">
      <c r="A16">
        <v>1020</v>
      </c>
      <c r="B16">
        <v>3301020</v>
      </c>
      <c r="C16" t="s">
        <v>847</v>
      </c>
      <c r="D16">
        <v>101</v>
      </c>
      <c r="E16" s="432">
        <f t="shared" si="0"/>
        <v>91384.799999999988</v>
      </c>
      <c r="F16" s="432">
        <f t="shared" si="1"/>
        <v>91384.799999999988</v>
      </c>
      <c r="G16" s="432">
        <f t="shared" si="2"/>
        <v>84355.199999999997</v>
      </c>
      <c r="H16" s="432">
        <f t="shared" si="3"/>
        <v>267225.8</v>
      </c>
      <c r="K16" s="232"/>
      <c r="L16" s="432"/>
      <c r="M16" s="433"/>
      <c r="O16" s="433"/>
    </row>
    <row r="17" spans="1:15" x14ac:dyDescent="0.35">
      <c r="A17">
        <v>1021</v>
      </c>
      <c r="B17">
        <v>3301021</v>
      </c>
      <c r="C17" t="s">
        <v>848</v>
      </c>
      <c r="D17">
        <v>43</v>
      </c>
      <c r="E17" s="432">
        <f t="shared" si="0"/>
        <v>38906.399999999994</v>
      </c>
      <c r="F17" s="432">
        <f t="shared" si="1"/>
        <v>38906.399999999994</v>
      </c>
      <c r="G17" s="432">
        <f t="shared" si="2"/>
        <v>35913.599999999999</v>
      </c>
      <c r="H17" s="432">
        <f t="shared" si="3"/>
        <v>113769.4</v>
      </c>
      <c r="K17" s="232"/>
      <c r="L17" s="432"/>
      <c r="M17" s="433"/>
      <c r="O17" s="433"/>
    </row>
    <row r="18" spans="1:15" x14ac:dyDescent="0.35">
      <c r="A18">
        <v>1022</v>
      </c>
      <c r="B18">
        <v>3301022</v>
      </c>
      <c r="C18" t="s">
        <v>849</v>
      </c>
      <c r="D18">
        <v>68</v>
      </c>
      <c r="E18" s="432">
        <f t="shared" si="0"/>
        <v>61526.399999999994</v>
      </c>
      <c r="F18" s="432">
        <f t="shared" si="1"/>
        <v>61526.399999999994</v>
      </c>
      <c r="G18" s="432">
        <f t="shared" si="2"/>
        <v>56793.599999999999</v>
      </c>
      <c r="H18" s="432">
        <f t="shared" si="3"/>
        <v>179914.4</v>
      </c>
      <c r="K18" s="232"/>
      <c r="L18" s="432"/>
      <c r="M18" s="433"/>
      <c r="O18" s="433"/>
    </row>
    <row r="19" spans="1:15" x14ac:dyDescent="0.35">
      <c r="A19">
        <v>1023</v>
      </c>
      <c r="B19">
        <v>3301023</v>
      </c>
      <c r="C19" t="s">
        <v>850</v>
      </c>
      <c r="D19">
        <v>58</v>
      </c>
      <c r="E19" s="432">
        <f t="shared" si="0"/>
        <v>52478.399999999994</v>
      </c>
      <c r="F19" s="432">
        <f t="shared" si="1"/>
        <v>52478.399999999994</v>
      </c>
      <c r="G19" s="432">
        <f t="shared" si="2"/>
        <v>48441.599999999999</v>
      </c>
      <c r="H19" s="432">
        <f t="shared" si="3"/>
        <v>153456.4</v>
      </c>
      <c r="K19" s="232"/>
      <c r="L19" s="432"/>
      <c r="M19" s="433"/>
      <c r="O19" s="433"/>
    </row>
    <row r="20" spans="1:15" x14ac:dyDescent="0.35">
      <c r="A20">
        <v>1024</v>
      </c>
      <c r="B20">
        <v>3301024</v>
      </c>
      <c r="C20" t="s">
        <v>851</v>
      </c>
      <c r="D20">
        <v>63</v>
      </c>
      <c r="E20" s="432">
        <f t="shared" si="0"/>
        <v>57002.399999999994</v>
      </c>
      <c r="F20" s="432">
        <f t="shared" si="1"/>
        <v>57002.399999999994</v>
      </c>
      <c r="G20" s="432">
        <f t="shared" si="2"/>
        <v>52617.599999999999</v>
      </c>
      <c r="H20" s="432">
        <f t="shared" si="3"/>
        <v>166685.4</v>
      </c>
      <c r="K20" s="232"/>
      <c r="L20" s="432"/>
      <c r="M20" s="433"/>
      <c r="O20" s="433"/>
    </row>
    <row r="21" spans="1:15" x14ac:dyDescent="0.35">
      <c r="A21">
        <v>1025</v>
      </c>
      <c r="B21">
        <v>3301025</v>
      </c>
      <c r="C21" t="s">
        <v>852</v>
      </c>
      <c r="D21">
        <v>65</v>
      </c>
      <c r="E21" s="432">
        <f t="shared" si="0"/>
        <v>58811.999999999993</v>
      </c>
      <c r="F21" s="432">
        <f t="shared" si="1"/>
        <v>58811.999999999993</v>
      </c>
      <c r="G21" s="432">
        <f t="shared" si="2"/>
        <v>54287.999999999993</v>
      </c>
      <c r="H21" s="432">
        <f t="shared" si="3"/>
        <v>171976.99999999997</v>
      </c>
      <c r="K21" s="232"/>
      <c r="L21" s="432"/>
      <c r="M21" s="433"/>
      <c r="O21" s="433"/>
    </row>
    <row r="22" spans="1:15" x14ac:dyDescent="0.35">
      <c r="A22">
        <v>1026</v>
      </c>
      <c r="B22">
        <v>3301026</v>
      </c>
      <c r="C22" t="s">
        <v>853</v>
      </c>
      <c r="D22">
        <v>86</v>
      </c>
      <c r="E22" s="432">
        <f t="shared" si="0"/>
        <v>77812.799999999988</v>
      </c>
      <c r="F22" s="432">
        <f t="shared" si="1"/>
        <v>77812.799999999988</v>
      </c>
      <c r="G22" s="432">
        <f t="shared" si="2"/>
        <v>71827.199999999997</v>
      </c>
      <c r="H22" s="432">
        <f t="shared" si="3"/>
        <v>227538.8</v>
      </c>
      <c r="K22" s="232"/>
      <c r="L22" s="432"/>
      <c r="M22" s="433"/>
      <c r="O22" s="433"/>
    </row>
    <row r="23" spans="1:15" x14ac:dyDescent="0.35">
      <c r="A23">
        <v>1027</v>
      </c>
      <c r="B23">
        <v>3301027</v>
      </c>
      <c r="C23" t="s">
        <v>854</v>
      </c>
      <c r="D23">
        <v>99</v>
      </c>
      <c r="E23" s="432">
        <f t="shared" si="0"/>
        <v>89575.2</v>
      </c>
      <c r="F23" s="432">
        <f t="shared" si="1"/>
        <v>89575.2</v>
      </c>
      <c r="G23" s="432">
        <f t="shared" si="2"/>
        <v>82684.799999999988</v>
      </c>
      <c r="H23" s="432">
        <f t="shared" si="3"/>
        <v>261934.19999999998</v>
      </c>
      <c r="K23" s="232"/>
      <c r="L23" s="432"/>
      <c r="M23" s="433"/>
      <c r="O23" s="433"/>
    </row>
    <row r="24" spans="1:15" x14ac:dyDescent="0.35">
      <c r="A24">
        <v>1028</v>
      </c>
      <c r="B24">
        <v>3301028</v>
      </c>
      <c r="C24" t="s">
        <v>855</v>
      </c>
      <c r="D24">
        <v>79</v>
      </c>
      <c r="E24" s="432">
        <f t="shared" si="0"/>
        <v>71479.199999999997</v>
      </c>
      <c r="F24" s="432">
        <f t="shared" si="1"/>
        <v>71479.199999999997</v>
      </c>
      <c r="G24" s="432">
        <f t="shared" si="2"/>
        <v>65980.799999999988</v>
      </c>
      <c r="H24" s="432">
        <f t="shared" si="3"/>
        <v>209018.19999999998</v>
      </c>
      <c r="K24" s="232"/>
      <c r="L24" s="432"/>
      <c r="M24" s="433"/>
      <c r="O24" s="433"/>
    </row>
    <row r="25" spans="1:15" x14ac:dyDescent="0.35">
      <c r="A25">
        <v>1038</v>
      </c>
      <c r="B25">
        <v>3301038</v>
      </c>
      <c r="C25" t="s">
        <v>856</v>
      </c>
      <c r="D25">
        <v>85</v>
      </c>
      <c r="E25" s="432">
        <f t="shared" si="0"/>
        <v>76908</v>
      </c>
      <c r="F25" s="432">
        <f t="shared" si="1"/>
        <v>76908</v>
      </c>
      <c r="G25" s="432">
        <f t="shared" si="2"/>
        <v>70992</v>
      </c>
      <c r="H25" s="432">
        <f t="shared" si="3"/>
        <v>224893</v>
      </c>
      <c r="K25" s="232"/>
      <c r="L25" s="432"/>
      <c r="M25" s="433"/>
      <c r="O25" s="433"/>
    </row>
    <row r="26" spans="1:15" x14ac:dyDescent="0.35">
      <c r="A26">
        <v>1048</v>
      </c>
      <c r="B26">
        <v>3301048</v>
      </c>
      <c r="C26" t="s">
        <v>857</v>
      </c>
      <c r="D26">
        <v>106</v>
      </c>
      <c r="E26" s="432">
        <f t="shared" si="0"/>
        <v>95908.799999999988</v>
      </c>
      <c r="F26" s="432">
        <f t="shared" si="1"/>
        <v>95908.799999999988</v>
      </c>
      <c r="G26" s="432">
        <f t="shared" si="2"/>
        <v>88531.199999999997</v>
      </c>
      <c r="H26" s="432">
        <f t="shared" si="3"/>
        <v>280454.8</v>
      </c>
      <c r="K26" s="232"/>
      <c r="L26" s="432"/>
      <c r="M26" s="433"/>
      <c r="O26" s="433"/>
    </row>
    <row r="27" spans="1:15" x14ac:dyDescent="0.35">
      <c r="A27">
        <v>1049</v>
      </c>
      <c r="B27">
        <v>3301049</v>
      </c>
      <c r="C27" t="s">
        <v>858</v>
      </c>
      <c r="D27">
        <v>96</v>
      </c>
      <c r="E27" s="432">
        <f t="shared" si="0"/>
        <v>86860.799999999988</v>
      </c>
      <c r="F27" s="432">
        <f t="shared" si="1"/>
        <v>86860.799999999988</v>
      </c>
      <c r="G27" s="432">
        <f t="shared" si="2"/>
        <v>80179.199999999997</v>
      </c>
      <c r="H27" s="432">
        <f t="shared" si="3"/>
        <v>253996.79999999999</v>
      </c>
      <c r="K27" s="232"/>
      <c r="L27" s="432"/>
      <c r="M27" s="433"/>
      <c r="O27" s="433"/>
    </row>
    <row r="28" spans="1:15" x14ac:dyDescent="0.35">
      <c r="A28" s="435">
        <v>1802</v>
      </c>
      <c r="B28">
        <v>3301802</v>
      </c>
      <c r="C28" t="s">
        <v>859</v>
      </c>
      <c r="D28">
        <v>57</v>
      </c>
      <c r="E28" s="432">
        <f t="shared" si="0"/>
        <v>51573.599999999999</v>
      </c>
      <c r="F28" s="432">
        <f t="shared" si="1"/>
        <v>51573.599999999999</v>
      </c>
      <c r="G28" s="432">
        <f t="shared" si="2"/>
        <v>47606.399999999994</v>
      </c>
      <c r="H28" s="432">
        <f t="shared" si="3"/>
        <v>150810.59999999998</v>
      </c>
      <c r="K28" s="232"/>
      <c r="L28" s="432"/>
      <c r="M28" s="433"/>
      <c r="O28" s="433"/>
    </row>
    <row r="29" spans="1:15" x14ac:dyDescent="0.35">
      <c r="D29">
        <f>SUM(D2:D28)</f>
        <v>2244</v>
      </c>
      <c r="E29" s="432">
        <f t="shared" ref="E29:G29" si="4">SUM(E2:E28)</f>
        <v>2030371.1999999997</v>
      </c>
      <c r="F29" s="432">
        <f t="shared" si="4"/>
        <v>2030371.1999999997</v>
      </c>
      <c r="G29" s="432">
        <f t="shared" si="4"/>
        <v>1874188.8000000003</v>
      </c>
      <c r="H29" s="432">
        <f>SUM(H2:H28)</f>
        <v>5937175.1999999983</v>
      </c>
      <c r="L29" s="433"/>
      <c r="M29" s="433"/>
      <c r="N29" s="433"/>
      <c r="O29" s="433"/>
    </row>
    <row r="30" spans="1:15" x14ac:dyDescent="0.35">
      <c r="E30" s="402">
        <f>'[34]Termly School Payments'!U3</f>
        <v>1667991</v>
      </c>
      <c r="F30" s="434">
        <f>'[34]Termly School Payments'!AP3</f>
        <v>1760169.4499999997</v>
      </c>
      <c r="G30" s="434"/>
    </row>
    <row r="31" spans="1:15" x14ac:dyDescent="0.35">
      <c r="E31" s="433">
        <f>E29-E30</f>
        <v>362380.19999999972</v>
      </c>
      <c r="F31" s="433">
        <f t="shared" ref="F31:G31" si="5">F29-F30</f>
        <v>270201.75</v>
      </c>
      <c r="G31" s="433">
        <f t="shared" si="5"/>
        <v>1874188.8000000003</v>
      </c>
    </row>
    <row r="32" spans="1:15" x14ac:dyDescent="0.35">
      <c r="C32" s="361" t="s">
        <v>1306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9B078B-07D0-4BD6-B978-45ECA73D3EBC}">
  <dimension ref="A1:BC50"/>
  <sheetViews>
    <sheetView topLeftCell="B1" zoomScale="98" zoomScaleNormal="98" workbookViewId="0">
      <pane xSplit="5" ySplit="7" topLeftCell="AA16" activePane="bottomRight" state="frozen"/>
      <selection activeCell="B1" sqref="B1"/>
      <selection pane="topRight" activeCell="G1" sqref="G1"/>
      <selection pane="bottomLeft" activeCell="B8" sqref="B8"/>
      <selection pane="bottomRight" activeCell="AS21" sqref="AS21"/>
    </sheetView>
  </sheetViews>
  <sheetFormatPr defaultRowHeight="12.5" x14ac:dyDescent="0.25"/>
  <cols>
    <col min="1" max="1" width="0" style="140" hidden="1" customWidth="1"/>
    <col min="2" max="2" width="8.7265625" style="140"/>
    <col min="3" max="3" width="8.1796875" style="140" hidden="1" customWidth="1"/>
    <col min="4" max="4" width="55.1796875" style="140" customWidth="1"/>
    <col min="5" max="5" width="13.81640625" style="140" bestFit="1" customWidth="1"/>
    <col min="6" max="6" width="0.26953125" style="140" customWidth="1"/>
    <col min="7" max="7" width="12" style="140" customWidth="1"/>
    <col min="8" max="8" width="11.54296875" style="140" customWidth="1"/>
    <col min="9" max="9" width="8.7265625" style="140"/>
    <col min="10" max="10" width="11.08984375" style="140" customWidth="1"/>
    <col min="11" max="12" width="8.7265625" style="140"/>
    <col min="13" max="13" width="13.81640625" style="140" customWidth="1"/>
    <col min="14" max="14" width="2.54296875" style="140" customWidth="1"/>
    <col min="15" max="15" width="12.1796875" style="140" customWidth="1"/>
    <col min="16" max="16" width="11" style="140" customWidth="1"/>
    <col min="17" max="20" width="8.7265625" style="140"/>
    <col min="21" max="21" width="13.81640625" style="140" customWidth="1"/>
    <col min="22" max="22" width="1.81640625" style="140" customWidth="1"/>
    <col min="23" max="23" width="14.81640625" style="140" customWidth="1"/>
    <col min="24" max="28" width="10.81640625" style="140" customWidth="1"/>
    <col min="29" max="29" width="15.26953125" style="140" bestFit="1" customWidth="1"/>
    <col min="30" max="30" width="2.1796875" style="140" customWidth="1"/>
    <col min="31" max="31" width="21.26953125" style="140" hidden="1" customWidth="1"/>
    <col min="32" max="32" width="12.7265625" style="140" hidden="1" customWidth="1"/>
    <col min="33" max="33" width="18.26953125" style="140" hidden="1" customWidth="1"/>
    <col min="34" max="34" width="0" style="140" hidden="1" customWidth="1"/>
    <col min="35" max="35" width="13.1796875" style="140" hidden="1" customWidth="1"/>
    <col min="36" max="36" width="12.453125" style="140" hidden="1" customWidth="1"/>
    <col min="37" max="37" width="17.26953125" style="140" hidden="1" customWidth="1"/>
    <col min="38" max="38" width="0" style="140" hidden="1" customWidth="1"/>
    <col min="39" max="39" width="13.1796875" style="140" hidden="1" customWidth="1"/>
    <col min="40" max="40" width="12.453125" style="140" hidden="1" customWidth="1"/>
    <col min="41" max="41" width="17.26953125" style="140" hidden="1" customWidth="1"/>
    <col min="42" max="42" width="1.453125" style="140" customWidth="1"/>
    <col min="43" max="43" width="13.1796875" style="140" customWidth="1"/>
    <col min="44" max="44" width="12.453125" style="140" customWidth="1"/>
    <col min="45" max="45" width="17.26953125" style="140" customWidth="1"/>
    <col min="46" max="46" width="8.7265625" style="140"/>
    <col min="47" max="47" width="13.1796875" style="140" hidden="1" customWidth="1"/>
    <col min="48" max="48" width="12.453125" style="140" hidden="1" customWidth="1"/>
    <col min="49" max="49" width="17.26953125" style="140" hidden="1" customWidth="1"/>
    <col min="50" max="51" width="8.7265625" style="140"/>
    <col min="52" max="52" width="12" style="140" bestFit="1" customWidth="1"/>
    <col min="53" max="53" width="10.54296875" style="140" bestFit="1" customWidth="1"/>
    <col min="54" max="54" width="11.54296875" style="140" bestFit="1" customWidth="1"/>
    <col min="55" max="55" width="17.453125" style="140" bestFit="1" customWidth="1"/>
    <col min="56" max="256" width="8.7265625" style="140"/>
    <col min="257" max="257" width="0" style="140" hidden="1" customWidth="1"/>
    <col min="258" max="258" width="8.7265625" style="140"/>
    <col min="259" max="259" width="0" style="140" hidden="1" customWidth="1"/>
    <col min="260" max="260" width="55.1796875" style="140" customWidth="1"/>
    <col min="261" max="261" width="13.81640625" style="140" bestFit="1" customWidth="1"/>
    <col min="262" max="262" width="0.26953125" style="140" customWidth="1"/>
    <col min="263" max="263" width="12" style="140" customWidth="1"/>
    <col min="264" max="264" width="11.54296875" style="140" customWidth="1"/>
    <col min="265" max="265" width="8.7265625" style="140"/>
    <col min="266" max="266" width="11.08984375" style="140" customWidth="1"/>
    <col min="267" max="268" width="8.7265625" style="140"/>
    <col min="269" max="269" width="13.81640625" style="140" customWidth="1"/>
    <col min="270" max="270" width="2.54296875" style="140" customWidth="1"/>
    <col min="271" max="271" width="12.1796875" style="140" customWidth="1"/>
    <col min="272" max="272" width="11" style="140" customWidth="1"/>
    <col min="273" max="276" width="8.7265625" style="140"/>
    <col min="277" max="277" width="13.81640625" style="140" customWidth="1"/>
    <col min="278" max="278" width="1.81640625" style="140" customWidth="1"/>
    <col min="279" max="279" width="14.81640625" style="140" customWidth="1"/>
    <col min="280" max="284" width="10.81640625" style="140" customWidth="1"/>
    <col min="285" max="285" width="15.26953125" style="140" bestFit="1" customWidth="1"/>
    <col min="286" max="286" width="2.1796875" style="140" customWidth="1"/>
    <col min="287" max="297" width="0" style="140" hidden="1" customWidth="1"/>
    <col min="298" max="298" width="1.453125" style="140" customWidth="1"/>
    <col min="299" max="299" width="13.1796875" style="140" customWidth="1"/>
    <col min="300" max="300" width="12.453125" style="140" customWidth="1"/>
    <col min="301" max="301" width="17.26953125" style="140" customWidth="1"/>
    <col min="302" max="302" width="8.7265625" style="140"/>
    <col min="303" max="305" width="0" style="140" hidden="1" customWidth="1"/>
    <col min="306" max="307" width="8.7265625" style="140"/>
    <col min="308" max="308" width="12" style="140" bestFit="1" customWidth="1"/>
    <col min="309" max="309" width="10.54296875" style="140" bestFit="1" customWidth="1"/>
    <col min="310" max="310" width="11.54296875" style="140" bestFit="1" customWidth="1"/>
    <col min="311" max="311" width="17.453125" style="140" bestFit="1" customWidth="1"/>
    <col min="312" max="512" width="8.7265625" style="140"/>
    <col min="513" max="513" width="0" style="140" hidden="1" customWidth="1"/>
    <col min="514" max="514" width="8.7265625" style="140"/>
    <col min="515" max="515" width="0" style="140" hidden="1" customWidth="1"/>
    <col min="516" max="516" width="55.1796875" style="140" customWidth="1"/>
    <col min="517" max="517" width="13.81640625" style="140" bestFit="1" customWidth="1"/>
    <col min="518" max="518" width="0.26953125" style="140" customWidth="1"/>
    <col min="519" max="519" width="12" style="140" customWidth="1"/>
    <col min="520" max="520" width="11.54296875" style="140" customWidth="1"/>
    <col min="521" max="521" width="8.7265625" style="140"/>
    <col min="522" max="522" width="11.08984375" style="140" customWidth="1"/>
    <col min="523" max="524" width="8.7265625" style="140"/>
    <col min="525" max="525" width="13.81640625" style="140" customWidth="1"/>
    <col min="526" max="526" width="2.54296875" style="140" customWidth="1"/>
    <col min="527" max="527" width="12.1796875" style="140" customWidth="1"/>
    <col min="528" max="528" width="11" style="140" customWidth="1"/>
    <col min="529" max="532" width="8.7265625" style="140"/>
    <col min="533" max="533" width="13.81640625" style="140" customWidth="1"/>
    <col min="534" max="534" width="1.81640625" style="140" customWidth="1"/>
    <col min="535" max="535" width="14.81640625" style="140" customWidth="1"/>
    <col min="536" max="540" width="10.81640625" style="140" customWidth="1"/>
    <col min="541" max="541" width="15.26953125" style="140" bestFit="1" customWidth="1"/>
    <col min="542" max="542" width="2.1796875" style="140" customWidth="1"/>
    <col min="543" max="553" width="0" style="140" hidden="1" customWidth="1"/>
    <col min="554" max="554" width="1.453125" style="140" customWidth="1"/>
    <col min="555" max="555" width="13.1796875" style="140" customWidth="1"/>
    <col min="556" max="556" width="12.453125" style="140" customWidth="1"/>
    <col min="557" max="557" width="17.26953125" style="140" customWidth="1"/>
    <col min="558" max="558" width="8.7265625" style="140"/>
    <col min="559" max="561" width="0" style="140" hidden="1" customWidth="1"/>
    <col min="562" max="563" width="8.7265625" style="140"/>
    <col min="564" max="564" width="12" style="140" bestFit="1" customWidth="1"/>
    <col min="565" max="565" width="10.54296875" style="140" bestFit="1" customWidth="1"/>
    <col min="566" max="566" width="11.54296875" style="140" bestFit="1" customWidth="1"/>
    <col min="567" max="567" width="17.453125" style="140" bestFit="1" customWidth="1"/>
    <col min="568" max="768" width="8.7265625" style="140"/>
    <col min="769" max="769" width="0" style="140" hidden="1" customWidth="1"/>
    <col min="770" max="770" width="8.7265625" style="140"/>
    <col min="771" max="771" width="0" style="140" hidden="1" customWidth="1"/>
    <col min="772" max="772" width="55.1796875" style="140" customWidth="1"/>
    <col min="773" max="773" width="13.81640625" style="140" bestFit="1" customWidth="1"/>
    <col min="774" max="774" width="0.26953125" style="140" customWidth="1"/>
    <col min="775" max="775" width="12" style="140" customWidth="1"/>
    <col min="776" max="776" width="11.54296875" style="140" customWidth="1"/>
    <col min="777" max="777" width="8.7265625" style="140"/>
    <col min="778" max="778" width="11.08984375" style="140" customWidth="1"/>
    <col min="779" max="780" width="8.7265625" style="140"/>
    <col min="781" max="781" width="13.81640625" style="140" customWidth="1"/>
    <col min="782" max="782" width="2.54296875" style="140" customWidth="1"/>
    <col min="783" max="783" width="12.1796875" style="140" customWidth="1"/>
    <col min="784" max="784" width="11" style="140" customWidth="1"/>
    <col min="785" max="788" width="8.7265625" style="140"/>
    <col min="789" max="789" width="13.81640625" style="140" customWidth="1"/>
    <col min="790" max="790" width="1.81640625" style="140" customWidth="1"/>
    <col min="791" max="791" width="14.81640625" style="140" customWidth="1"/>
    <col min="792" max="796" width="10.81640625" style="140" customWidth="1"/>
    <col min="797" max="797" width="15.26953125" style="140" bestFit="1" customWidth="1"/>
    <col min="798" max="798" width="2.1796875" style="140" customWidth="1"/>
    <col min="799" max="809" width="0" style="140" hidden="1" customWidth="1"/>
    <col min="810" max="810" width="1.453125" style="140" customWidth="1"/>
    <col min="811" max="811" width="13.1796875" style="140" customWidth="1"/>
    <col min="812" max="812" width="12.453125" style="140" customWidth="1"/>
    <col min="813" max="813" width="17.26953125" style="140" customWidth="1"/>
    <col min="814" max="814" width="8.7265625" style="140"/>
    <col min="815" max="817" width="0" style="140" hidden="1" customWidth="1"/>
    <col min="818" max="819" width="8.7265625" style="140"/>
    <col min="820" max="820" width="12" style="140" bestFit="1" customWidth="1"/>
    <col min="821" max="821" width="10.54296875" style="140" bestFit="1" customWidth="1"/>
    <col min="822" max="822" width="11.54296875" style="140" bestFit="1" customWidth="1"/>
    <col min="823" max="823" width="17.453125" style="140" bestFit="1" customWidth="1"/>
    <col min="824" max="1024" width="8.7265625" style="140"/>
    <col min="1025" max="1025" width="0" style="140" hidden="1" customWidth="1"/>
    <col min="1026" max="1026" width="8.7265625" style="140"/>
    <col min="1027" max="1027" width="0" style="140" hidden="1" customWidth="1"/>
    <col min="1028" max="1028" width="55.1796875" style="140" customWidth="1"/>
    <col min="1029" max="1029" width="13.81640625" style="140" bestFit="1" customWidth="1"/>
    <col min="1030" max="1030" width="0.26953125" style="140" customWidth="1"/>
    <col min="1031" max="1031" width="12" style="140" customWidth="1"/>
    <col min="1032" max="1032" width="11.54296875" style="140" customWidth="1"/>
    <col min="1033" max="1033" width="8.7265625" style="140"/>
    <col min="1034" max="1034" width="11.08984375" style="140" customWidth="1"/>
    <col min="1035" max="1036" width="8.7265625" style="140"/>
    <col min="1037" max="1037" width="13.81640625" style="140" customWidth="1"/>
    <col min="1038" max="1038" width="2.54296875" style="140" customWidth="1"/>
    <col min="1039" max="1039" width="12.1796875" style="140" customWidth="1"/>
    <col min="1040" max="1040" width="11" style="140" customWidth="1"/>
    <col min="1041" max="1044" width="8.7265625" style="140"/>
    <col min="1045" max="1045" width="13.81640625" style="140" customWidth="1"/>
    <col min="1046" max="1046" width="1.81640625" style="140" customWidth="1"/>
    <col min="1047" max="1047" width="14.81640625" style="140" customWidth="1"/>
    <col min="1048" max="1052" width="10.81640625" style="140" customWidth="1"/>
    <col min="1053" max="1053" width="15.26953125" style="140" bestFit="1" customWidth="1"/>
    <col min="1054" max="1054" width="2.1796875" style="140" customWidth="1"/>
    <col min="1055" max="1065" width="0" style="140" hidden="1" customWidth="1"/>
    <col min="1066" max="1066" width="1.453125" style="140" customWidth="1"/>
    <col min="1067" max="1067" width="13.1796875" style="140" customWidth="1"/>
    <col min="1068" max="1068" width="12.453125" style="140" customWidth="1"/>
    <col min="1069" max="1069" width="17.26953125" style="140" customWidth="1"/>
    <col min="1070" max="1070" width="8.7265625" style="140"/>
    <col min="1071" max="1073" width="0" style="140" hidden="1" customWidth="1"/>
    <col min="1074" max="1075" width="8.7265625" style="140"/>
    <col min="1076" max="1076" width="12" style="140" bestFit="1" customWidth="1"/>
    <col min="1077" max="1077" width="10.54296875" style="140" bestFit="1" customWidth="1"/>
    <col min="1078" max="1078" width="11.54296875" style="140" bestFit="1" customWidth="1"/>
    <col min="1079" max="1079" width="17.453125" style="140" bestFit="1" customWidth="1"/>
    <col min="1080" max="1280" width="8.7265625" style="140"/>
    <col min="1281" max="1281" width="0" style="140" hidden="1" customWidth="1"/>
    <col min="1282" max="1282" width="8.7265625" style="140"/>
    <col min="1283" max="1283" width="0" style="140" hidden="1" customWidth="1"/>
    <col min="1284" max="1284" width="55.1796875" style="140" customWidth="1"/>
    <col min="1285" max="1285" width="13.81640625" style="140" bestFit="1" customWidth="1"/>
    <col min="1286" max="1286" width="0.26953125" style="140" customWidth="1"/>
    <col min="1287" max="1287" width="12" style="140" customWidth="1"/>
    <col min="1288" max="1288" width="11.54296875" style="140" customWidth="1"/>
    <col min="1289" max="1289" width="8.7265625" style="140"/>
    <col min="1290" max="1290" width="11.08984375" style="140" customWidth="1"/>
    <col min="1291" max="1292" width="8.7265625" style="140"/>
    <col min="1293" max="1293" width="13.81640625" style="140" customWidth="1"/>
    <col min="1294" max="1294" width="2.54296875" style="140" customWidth="1"/>
    <col min="1295" max="1295" width="12.1796875" style="140" customWidth="1"/>
    <col min="1296" max="1296" width="11" style="140" customWidth="1"/>
    <col min="1297" max="1300" width="8.7265625" style="140"/>
    <col min="1301" max="1301" width="13.81640625" style="140" customWidth="1"/>
    <col min="1302" max="1302" width="1.81640625" style="140" customWidth="1"/>
    <col min="1303" max="1303" width="14.81640625" style="140" customWidth="1"/>
    <col min="1304" max="1308" width="10.81640625" style="140" customWidth="1"/>
    <col min="1309" max="1309" width="15.26953125" style="140" bestFit="1" customWidth="1"/>
    <col min="1310" max="1310" width="2.1796875" style="140" customWidth="1"/>
    <col min="1311" max="1321" width="0" style="140" hidden="1" customWidth="1"/>
    <col min="1322" max="1322" width="1.453125" style="140" customWidth="1"/>
    <col min="1323" max="1323" width="13.1796875" style="140" customWidth="1"/>
    <col min="1324" max="1324" width="12.453125" style="140" customWidth="1"/>
    <col min="1325" max="1325" width="17.26953125" style="140" customWidth="1"/>
    <col min="1326" max="1326" width="8.7265625" style="140"/>
    <col min="1327" max="1329" width="0" style="140" hidden="1" customWidth="1"/>
    <col min="1330" max="1331" width="8.7265625" style="140"/>
    <col min="1332" max="1332" width="12" style="140" bestFit="1" customWidth="1"/>
    <col min="1333" max="1333" width="10.54296875" style="140" bestFit="1" customWidth="1"/>
    <col min="1334" max="1334" width="11.54296875" style="140" bestFit="1" customWidth="1"/>
    <col min="1335" max="1335" width="17.453125" style="140" bestFit="1" customWidth="1"/>
    <col min="1336" max="1536" width="8.7265625" style="140"/>
    <col min="1537" max="1537" width="0" style="140" hidden="1" customWidth="1"/>
    <col min="1538" max="1538" width="8.7265625" style="140"/>
    <col min="1539" max="1539" width="0" style="140" hidden="1" customWidth="1"/>
    <col min="1540" max="1540" width="55.1796875" style="140" customWidth="1"/>
    <col min="1541" max="1541" width="13.81640625" style="140" bestFit="1" customWidth="1"/>
    <col min="1542" max="1542" width="0.26953125" style="140" customWidth="1"/>
    <col min="1543" max="1543" width="12" style="140" customWidth="1"/>
    <col min="1544" max="1544" width="11.54296875" style="140" customWidth="1"/>
    <col min="1545" max="1545" width="8.7265625" style="140"/>
    <col min="1546" max="1546" width="11.08984375" style="140" customWidth="1"/>
    <col min="1547" max="1548" width="8.7265625" style="140"/>
    <col min="1549" max="1549" width="13.81640625" style="140" customWidth="1"/>
    <col min="1550" max="1550" width="2.54296875" style="140" customWidth="1"/>
    <col min="1551" max="1551" width="12.1796875" style="140" customWidth="1"/>
    <col min="1552" max="1552" width="11" style="140" customWidth="1"/>
    <col min="1553" max="1556" width="8.7265625" style="140"/>
    <col min="1557" max="1557" width="13.81640625" style="140" customWidth="1"/>
    <col min="1558" max="1558" width="1.81640625" style="140" customWidth="1"/>
    <col min="1559" max="1559" width="14.81640625" style="140" customWidth="1"/>
    <col min="1560" max="1564" width="10.81640625" style="140" customWidth="1"/>
    <col min="1565" max="1565" width="15.26953125" style="140" bestFit="1" customWidth="1"/>
    <col min="1566" max="1566" width="2.1796875" style="140" customWidth="1"/>
    <col min="1567" max="1577" width="0" style="140" hidden="1" customWidth="1"/>
    <col min="1578" max="1578" width="1.453125" style="140" customWidth="1"/>
    <col min="1579" max="1579" width="13.1796875" style="140" customWidth="1"/>
    <col min="1580" max="1580" width="12.453125" style="140" customWidth="1"/>
    <col min="1581" max="1581" width="17.26953125" style="140" customWidth="1"/>
    <col min="1582" max="1582" width="8.7265625" style="140"/>
    <col min="1583" max="1585" width="0" style="140" hidden="1" customWidth="1"/>
    <col min="1586" max="1587" width="8.7265625" style="140"/>
    <col min="1588" max="1588" width="12" style="140" bestFit="1" customWidth="1"/>
    <col min="1589" max="1589" width="10.54296875" style="140" bestFit="1" customWidth="1"/>
    <col min="1590" max="1590" width="11.54296875" style="140" bestFit="1" customWidth="1"/>
    <col min="1591" max="1591" width="17.453125" style="140" bestFit="1" customWidth="1"/>
    <col min="1592" max="1792" width="8.7265625" style="140"/>
    <col min="1793" max="1793" width="0" style="140" hidden="1" customWidth="1"/>
    <col min="1794" max="1794" width="8.7265625" style="140"/>
    <col min="1795" max="1795" width="0" style="140" hidden="1" customWidth="1"/>
    <col min="1796" max="1796" width="55.1796875" style="140" customWidth="1"/>
    <col min="1797" max="1797" width="13.81640625" style="140" bestFit="1" customWidth="1"/>
    <col min="1798" max="1798" width="0.26953125" style="140" customWidth="1"/>
    <col min="1799" max="1799" width="12" style="140" customWidth="1"/>
    <col min="1800" max="1800" width="11.54296875" style="140" customWidth="1"/>
    <col min="1801" max="1801" width="8.7265625" style="140"/>
    <col min="1802" max="1802" width="11.08984375" style="140" customWidth="1"/>
    <col min="1803" max="1804" width="8.7265625" style="140"/>
    <col min="1805" max="1805" width="13.81640625" style="140" customWidth="1"/>
    <col min="1806" max="1806" width="2.54296875" style="140" customWidth="1"/>
    <col min="1807" max="1807" width="12.1796875" style="140" customWidth="1"/>
    <col min="1808" max="1808" width="11" style="140" customWidth="1"/>
    <col min="1809" max="1812" width="8.7265625" style="140"/>
    <col min="1813" max="1813" width="13.81640625" style="140" customWidth="1"/>
    <col min="1814" max="1814" width="1.81640625" style="140" customWidth="1"/>
    <col min="1815" max="1815" width="14.81640625" style="140" customWidth="1"/>
    <col min="1816" max="1820" width="10.81640625" style="140" customWidth="1"/>
    <col min="1821" max="1821" width="15.26953125" style="140" bestFit="1" customWidth="1"/>
    <col min="1822" max="1822" width="2.1796875" style="140" customWidth="1"/>
    <col min="1823" max="1833" width="0" style="140" hidden="1" customWidth="1"/>
    <col min="1834" max="1834" width="1.453125" style="140" customWidth="1"/>
    <col min="1835" max="1835" width="13.1796875" style="140" customWidth="1"/>
    <col min="1836" max="1836" width="12.453125" style="140" customWidth="1"/>
    <col min="1837" max="1837" width="17.26953125" style="140" customWidth="1"/>
    <col min="1838" max="1838" width="8.7265625" style="140"/>
    <col min="1839" max="1841" width="0" style="140" hidden="1" customWidth="1"/>
    <col min="1842" max="1843" width="8.7265625" style="140"/>
    <col min="1844" max="1844" width="12" style="140" bestFit="1" customWidth="1"/>
    <col min="1845" max="1845" width="10.54296875" style="140" bestFit="1" customWidth="1"/>
    <col min="1846" max="1846" width="11.54296875" style="140" bestFit="1" customWidth="1"/>
    <col min="1847" max="1847" width="17.453125" style="140" bestFit="1" customWidth="1"/>
    <col min="1848" max="2048" width="8.7265625" style="140"/>
    <col min="2049" max="2049" width="0" style="140" hidden="1" customWidth="1"/>
    <col min="2050" max="2050" width="8.7265625" style="140"/>
    <col min="2051" max="2051" width="0" style="140" hidden="1" customWidth="1"/>
    <col min="2052" max="2052" width="55.1796875" style="140" customWidth="1"/>
    <col min="2053" max="2053" width="13.81640625" style="140" bestFit="1" customWidth="1"/>
    <col min="2054" max="2054" width="0.26953125" style="140" customWidth="1"/>
    <col min="2055" max="2055" width="12" style="140" customWidth="1"/>
    <col min="2056" max="2056" width="11.54296875" style="140" customWidth="1"/>
    <col min="2057" max="2057" width="8.7265625" style="140"/>
    <col min="2058" max="2058" width="11.08984375" style="140" customWidth="1"/>
    <col min="2059" max="2060" width="8.7265625" style="140"/>
    <col min="2061" max="2061" width="13.81640625" style="140" customWidth="1"/>
    <col min="2062" max="2062" width="2.54296875" style="140" customWidth="1"/>
    <col min="2063" max="2063" width="12.1796875" style="140" customWidth="1"/>
    <col min="2064" max="2064" width="11" style="140" customWidth="1"/>
    <col min="2065" max="2068" width="8.7265625" style="140"/>
    <col min="2069" max="2069" width="13.81640625" style="140" customWidth="1"/>
    <col min="2070" max="2070" width="1.81640625" style="140" customWidth="1"/>
    <col min="2071" max="2071" width="14.81640625" style="140" customWidth="1"/>
    <col min="2072" max="2076" width="10.81640625" style="140" customWidth="1"/>
    <col min="2077" max="2077" width="15.26953125" style="140" bestFit="1" customWidth="1"/>
    <col min="2078" max="2078" width="2.1796875" style="140" customWidth="1"/>
    <col min="2079" max="2089" width="0" style="140" hidden="1" customWidth="1"/>
    <col min="2090" max="2090" width="1.453125" style="140" customWidth="1"/>
    <col min="2091" max="2091" width="13.1796875" style="140" customWidth="1"/>
    <col min="2092" max="2092" width="12.453125" style="140" customWidth="1"/>
    <col min="2093" max="2093" width="17.26953125" style="140" customWidth="1"/>
    <col min="2094" max="2094" width="8.7265625" style="140"/>
    <col min="2095" max="2097" width="0" style="140" hidden="1" customWidth="1"/>
    <col min="2098" max="2099" width="8.7265625" style="140"/>
    <col min="2100" max="2100" width="12" style="140" bestFit="1" customWidth="1"/>
    <col min="2101" max="2101" width="10.54296875" style="140" bestFit="1" customWidth="1"/>
    <col min="2102" max="2102" width="11.54296875" style="140" bestFit="1" customWidth="1"/>
    <col min="2103" max="2103" width="17.453125" style="140" bestFit="1" customWidth="1"/>
    <col min="2104" max="2304" width="8.7265625" style="140"/>
    <col min="2305" max="2305" width="0" style="140" hidden="1" customWidth="1"/>
    <col min="2306" max="2306" width="8.7265625" style="140"/>
    <col min="2307" max="2307" width="0" style="140" hidden="1" customWidth="1"/>
    <col min="2308" max="2308" width="55.1796875" style="140" customWidth="1"/>
    <col min="2309" max="2309" width="13.81640625" style="140" bestFit="1" customWidth="1"/>
    <col min="2310" max="2310" width="0.26953125" style="140" customWidth="1"/>
    <col min="2311" max="2311" width="12" style="140" customWidth="1"/>
    <col min="2312" max="2312" width="11.54296875" style="140" customWidth="1"/>
    <col min="2313" max="2313" width="8.7265625" style="140"/>
    <col min="2314" max="2314" width="11.08984375" style="140" customWidth="1"/>
    <col min="2315" max="2316" width="8.7265625" style="140"/>
    <col min="2317" max="2317" width="13.81640625" style="140" customWidth="1"/>
    <col min="2318" max="2318" width="2.54296875" style="140" customWidth="1"/>
    <col min="2319" max="2319" width="12.1796875" style="140" customWidth="1"/>
    <col min="2320" max="2320" width="11" style="140" customWidth="1"/>
    <col min="2321" max="2324" width="8.7265625" style="140"/>
    <col min="2325" max="2325" width="13.81640625" style="140" customWidth="1"/>
    <col min="2326" max="2326" width="1.81640625" style="140" customWidth="1"/>
    <col min="2327" max="2327" width="14.81640625" style="140" customWidth="1"/>
    <col min="2328" max="2332" width="10.81640625" style="140" customWidth="1"/>
    <col min="2333" max="2333" width="15.26953125" style="140" bestFit="1" customWidth="1"/>
    <col min="2334" max="2334" width="2.1796875" style="140" customWidth="1"/>
    <col min="2335" max="2345" width="0" style="140" hidden="1" customWidth="1"/>
    <col min="2346" max="2346" width="1.453125" style="140" customWidth="1"/>
    <col min="2347" max="2347" width="13.1796875" style="140" customWidth="1"/>
    <col min="2348" max="2348" width="12.453125" style="140" customWidth="1"/>
    <col min="2349" max="2349" width="17.26953125" style="140" customWidth="1"/>
    <col min="2350" max="2350" width="8.7265625" style="140"/>
    <col min="2351" max="2353" width="0" style="140" hidden="1" customWidth="1"/>
    <col min="2354" max="2355" width="8.7265625" style="140"/>
    <col min="2356" max="2356" width="12" style="140" bestFit="1" customWidth="1"/>
    <col min="2357" max="2357" width="10.54296875" style="140" bestFit="1" customWidth="1"/>
    <col min="2358" max="2358" width="11.54296875" style="140" bestFit="1" customWidth="1"/>
    <col min="2359" max="2359" width="17.453125" style="140" bestFit="1" customWidth="1"/>
    <col min="2360" max="2560" width="8.7265625" style="140"/>
    <col min="2561" max="2561" width="0" style="140" hidden="1" customWidth="1"/>
    <col min="2562" max="2562" width="8.7265625" style="140"/>
    <col min="2563" max="2563" width="0" style="140" hidden="1" customWidth="1"/>
    <col min="2564" max="2564" width="55.1796875" style="140" customWidth="1"/>
    <col min="2565" max="2565" width="13.81640625" style="140" bestFit="1" customWidth="1"/>
    <col min="2566" max="2566" width="0.26953125" style="140" customWidth="1"/>
    <col min="2567" max="2567" width="12" style="140" customWidth="1"/>
    <col min="2568" max="2568" width="11.54296875" style="140" customWidth="1"/>
    <col min="2569" max="2569" width="8.7265625" style="140"/>
    <col min="2570" max="2570" width="11.08984375" style="140" customWidth="1"/>
    <col min="2571" max="2572" width="8.7265625" style="140"/>
    <col min="2573" max="2573" width="13.81640625" style="140" customWidth="1"/>
    <col min="2574" max="2574" width="2.54296875" style="140" customWidth="1"/>
    <col min="2575" max="2575" width="12.1796875" style="140" customWidth="1"/>
    <col min="2576" max="2576" width="11" style="140" customWidth="1"/>
    <col min="2577" max="2580" width="8.7265625" style="140"/>
    <col min="2581" max="2581" width="13.81640625" style="140" customWidth="1"/>
    <col min="2582" max="2582" width="1.81640625" style="140" customWidth="1"/>
    <col min="2583" max="2583" width="14.81640625" style="140" customWidth="1"/>
    <col min="2584" max="2588" width="10.81640625" style="140" customWidth="1"/>
    <col min="2589" max="2589" width="15.26953125" style="140" bestFit="1" customWidth="1"/>
    <col min="2590" max="2590" width="2.1796875" style="140" customWidth="1"/>
    <col min="2591" max="2601" width="0" style="140" hidden="1" customWidth="1"/>
    <col min="2602" max="2602" width="1.453125" style="140" customWidth="1"/>
    <col min="2603" max="2603" width="13.1796875" style="140" customWidth="1"/>
    <col min="2604" max="2604" width="12.453125" style="140" customWidth="1"/>
    <col min="2605" max="2605" width="17.26953125" style="140" customWidth="1"/>
    <col min="2606" max="2606" width="8.7265625" style="140"/>
    <col min="2607" max="2609" width="0" style="140" hidden="1" customWidth="1"/>
    <col min="2610" max="2611" width="8.7265625" style="140"/>
    <col min="2612" max="2612" width="12" style="140" bestFit="1" customWidth="1"/>
    <col min="2613" max="2613" width="10.54296875" style="140" bestFit="1" customWidth="1"/>
    <col min="2614" max="2614" width="11.54296875" style="140" bestFit="1" customWidth="1"/>
    <col min="2615" max="2615" width="17.453125" style="140" bestFit="1" customWidth="1"/>
    <col min="2616" max="2816" width="8.7265625" style="140"/>
    <col min="2817" max="2817" width="0" style="140" hidden="1" customWidth="1"/>
    <col min="2818" max="2818" width="8.7265625" style="140"/>
    <col min="2819" max="2819" width="0" style="140" hidden="1" customWidth="1"/>
    <col min="2820" max="2820" width="55.1796875" style="140" customWidth="1"/>
    <col min="2821" max="2821" width="13.81640625" style="140" bestFit="1" customWidth="1"/>
    <col min="2822" max="2822" width="0.26953125" style="140" customWidth="1"/>
    <col min="2823" max="2823" width="12" style="140" customWidth="1"/>
    <col min="2824" max="2824" width="11.54296875" style="140" customWidth="1"/>
    <col min="2825" max="2825" width="8.7265625" style="140"/>
    <col min="2826" max="2826" width="11.08984375" style="140" customWidth="1"/>
    <col min="2827" max="2828" width="8.7265625" style="140"/>
    <col min="2829" max="2829" width="13.81640625" style="140" customWidth="1"/>
    <col min="2830" max="2830" width="2.54296875" style="140" customWidth="1"/>
    <col min="2831" max="2831" width="12.1796875" style="140" customWidth="1"/>
    <col min="2832" max="2832" width="11" style="140" customWidth="1"/>
    <col min="2833" max="2836" width="8.7265625" style="140"/>
    <col min="2837" max="2837" width="13.81640625" style="140" customWidth="1"/>
    <col min="2838" max="2838" width="1.81640625" style="140" customWidth="1"/>
    <col min="2839" max="2839" width="14.81640625" style="140" customWidth="1"/>
    <col min="2840" max="2844" width="10.81640625" style="140" customWidth="1"/>
    <col min="2845" max="2845" width="15.26953125" style="140" bestFit="1" customWidth="1"/>
    <col min="2846" max="2846" width="2.1796875" style="140" customWidth="1"/>
    <col min="2847" max="2857" width="0" style="140" hidden="1" customWidth="1"/>
    <col min="2858" max="2858" width="1.453125" style="140" customWidth="1"/>
    <col min="2859" max="2859" width="13.1796875" style="140" customWidth="1"/>
    <col min="2860" max="2860" width="12.453125" style="140" customWidth="1"/>
    <col min="2861" max="2861" width="17.26953125" style="140" customWidth="1"/>
    <col min="2862" max="2862" width="8.7265625" style="140"/>
    <col min="2863" max="2865" width="0" style="140" hidden="1" customWidth="1"/>
    <col min="2866" max="2867" width="8.7265625" style="140"/>
    <col min="2868" max="2868" width="12" style="140" bestFit="1" customWidth="1"/>
    <col min="2869" max="2869" width="10.54296875" style="140" bestFit="1" customWidth="1"/>
    <col min="2870" max="2870" width="11.54296875" style="140" bestFit="1" customWidth="1"/>
    <col min="2871" max="2871" width="17.453125" style="140" bestFit="1" customWidth="1"/>
    <col min="2872" max="3072" width="8.7265625" style="140"/>
    <col min="3073" max="3073" width="0" style="140" hidden="1" customWidth="1"/>
    <col min="3074" max="3074" width="8.7265625" style="140"/>
    <col min="3075" max="3075" width="0" style="140" hidden="1" customWidth="1"/>
    <col min="3076" max="3076" width="55.1796875" style="140" customWidth="1"/>
    <col min="3077" max="3077" width="13.81640625" style="140" bestFit="1" customWidth="1"/>
    <col min="3078" max="3078" width="0.26953125" style="140" customWidth="1"/>
    <col min="3079" max="3079" width="12" style="140" customWidth="1"/>
    <col min="3080" max="3080" width="11.54296875" style="140" customWidth="1"/>
    <col min="3081" max="3081" width="8.7265625" style="140"/>
    <col min="3082" max="3082" width="11.08984375" style="140" customWidth="1"/>
    <col min="3083" max="3084" width="8.7265625" style="140"/>
    <col min="3085" max="3085" width="13.81640625" style="140" customWidth="1"/>
    <col min="3086" max="3086" width="2.54296875" style="140" customWidth="1"/>
    <col min="3087" max="3087" width="12.1796875" style="140" customWidth="1"/>
    <col min="3088" max="3088" width="11" style="140" customWidth="1"/>
    <col min="3089" max="3092" width="8.7265625" style="140"/>
    <col min="3093" max="3093" width="13.81640625" style="140" customWidth="1"/>
    <col min="3094" max="3094" width="1.81640625" style="140" customWidth="1"/>
    <col min="3095" max="3095" width="14.81640625" style="140" customWidth="1"/>
    <col min="3096" max="3100" width="10.81640625" style="140" customWidth="1"/>
    <col min="3101" max="3101" width="15.26953125" style="140" bestFit="1" customWidth="1"/>
    <col min="3102" max="3102" width="2.1796875" style="140" customWidth="1"/>
    <col min="3103" max="3113" width="0" style="140" hidden="1" customWidth="1"/>
    <col min="3114" max="3114" width="1.453125" style="140" customWidth="1"/>
    <col min="3115" max="3115" width="13.1796875" style="140" customWidth="1"/>
    <col min="3116" max="3116" width="12.453125" style="140" customWidth="1"/>
    <col min="3117" max="3117" width="17.26953125" style="140" customWidth="1"/>
    <col min="3118" max="3118" width="8.7265625" style="140"/>
    <col min="3119" max="3121" width="0" style="140" hidden="1" customWidth="1"/>
    <col min="3122" max="3123" width="8.7265625" style="140"/>
    <col min="3124" max="3124" width="12" style="140" bestFit="1" customWidth="1"/>
    <col min="3125" max="3125" width="10.54296875" style="140" bestFit="1" customWidth="1"/>
    <col min="3126" max="3126" width="11.54296875" style="140" bestFit="1" customWidth="1"/>
    <col min="3127" max="3127" width="17.453125" style="140" bestFit="1" customWidth="1"/>
    <col min="3128" max="3328" width="8.7265625" style="140"/>
    <col min="3329" max="3329" width="0" style="140" hidden="1" customWidth="1"/>
    <col min="3330" max="3330" width="8.7265625" style="140"/>
    <col min="3331" max="3331" width="0" style="140" hidden="1" customWidth="1"/>
    <col min="3332" max="3332" width="55.1796875" style="140" customWidth="1"/>
    <col min="3333" max="3333" width="13.81640625" style="140" bestFit="1" customWidth="1"/>
    <col min="3334" max="3334" width="0.26953125" style="140" customWidth="1"/>
    <col min="3335" max="3335" width="12" style="140" customWidth="1"/>
    <col min="3336" max="3336" width="11.54296875" style="140" customWidth="1"/>
    <col min="3337" max="3337" width="8.7265625" style="140"/>
    <col min="3338" max="3338" width="11.08984375" style="140" customWidth="1"/>
    <col min="3339" max="3340" width="8.7265625" style="140"/>
    <col min="3341" max="3341" width="13.81640625" style="140" customWidth="1"/>
    <col min="3342" max="3342" width="2.54296875" style="140" customWidth="1"/>
    <col min="3343" max="3343" width="12.1796875" style="140" customWidth="1"/>
    <col min="3344" max="3344" width="11" style="140" customWidth="1"/>
    <col min="3345" max="3348" width="8.7265625" style="140"/>
    <col min="3349" max="3349" width="13.81640625" style="140" customWidth="1"/>
    <col min="3350" max="3350" width="1.81640625" style="140" customWidth="1"/>
    <col min="3351" max="3351" width="14.81640625" style="140" customWidth="1"/>
    <col min="3352" max="3356" width="10.81640625" style="140" customWidth="1"/>
    <col min="3357" max="3357" width="15.26953125" style="140" bestFit="1" customWidth="1"/>
    <col min="3358" max="3358" width="2.1796875" style="140" customWidth="1"/>
    <col min="3359" max="3369" width="0" style="140" hidden="1" customWidth="1"/>
    <col min="3370" max="3370" width="1.453125" style="140" customWidth="1"/>
    <col min="3371" max="3371" width="13.1796875" style="140" customWidth="1"/>
    <col min="3372" max="3372" width="12.453125" style="140" customWidth="1"/>
    <col min="3373" max="3373" width="17.26953125" style="140" customWidth="1"/>
    <col min="3374" max="3374" width="8.7265625" style="140"/>
    <col min="3375" max="3377" width="0" style="140" hidden="1" customWidth="1"/>
    <col min="3378" max="3379" width="8.7265625" style="140"/>
    <col min="3380" max="3380" width="12" style="140" bestFit="1" customWidth="1"/>
    <col min="3381" max="3381" width="10.54296875" style="140" bestFit="1" customWidth="1"/>
    <col min="3382" max="3382" width="11.54296875" style="140" bestFit="1" customWidth="1"/>
    <col min="3383" max="3383" width="17.453125" style="140" bestFit="1" customWidth="1"/>
    <col min="3384" max="3584" width="8.7265625" style="140"/>
    <col min="3585" max="3585" width="0" style="140" hidden="1" customWidth="1"/>
    <col min="3586" max="3586" width="8.7265625" style="140"/>
    <col min="3587" max="3587" width="0" style="140" hidden="1" customWidth="1"/>
    <col min="3588" max="3588" width="55.1796875" style="140" customWidth="1"/>
    <col min="3589" max="3589" width="13.81640625" style="140" bestFit="1" customWidth="1"/>
    <col min="3590" max="3590" width="0.26953125" style="140" customWidth="1"/>
    <col min="3591" max="3591" width="12" style="140" customWidth="1"/>
    <col min="3592" max="3592" width="11.54296875" style="140" customWidth="1"/>
    <col min="3593" max="3593" width="8.7265625" style="140"/>
    <col min="3594" max="3594" width="11.08984375" style="140" customWidth="1"/>
    <col min="3595" max="3596" width="8.7265625" style="140"/>
    <col min="3597" max="3597" width="13.81640625" style="140" customWidth="1"/>
    <col min="3598" max="3598" width="2.54296875" style="140" customWidth="1"/>
    <col min="3599" max="3599" width="12.1796875" style="140" customWidth="1"/>
    <col min="3600" max="3600" width="11" style="140" customWidth="1"/>
    <col min="3601" max="3604" width="8.7265625" style="140"/>
    <col min="3605" max="3605" width="13.81640625" style="140" customWidth="1"/>
    <col min="3606" max="3606" width="1.81640625" style="140" customWidth="1"/>
    <col min="3607" max="3607" width="14.81640625" style="140" customWidth="1"/>
    <col min="3608" max="3612" width="10.81640625" style="140" customWidth="1"/>
    <col min="3613" max="3613" width="15.26953125" style="140" bestFit="1" customWidth="1"/>
    <col min="3614" max="3614" width="2.1796875" style="140" customWidth="1"/>
    <col min="3615" max="3625" width="0" style="140" hidden="1" customWidth="1"/>
    <col min="3626" max="3626" width="1.453125" style="140" customWidth="1"/>
    <col min="3627" max="3627" width="13.1796875" style="140" customWidth="1"/>
    <col min="3628" max="3628" width="12.453125" style="140" customWidth="1"/>
    <col min="3629" max="3629" width="17.26953125" style="140" customWidth="1"/>
    <col min="3630" max="3630" width="8.7265625" style="140"/>
    <col min="3631" max="3633" width="0" style="140" hidden="1" customWidth="1"/>
    <col min="3634" max="3635" width="8.7265625" style="140"/>
    <col min="3636" max="3636" width="12" style="140" bestFit="1" customWidth="1"/>
    <col min="3637" max="3637" width="10.54296875" style="140" bestFit="1" customWidth="1"/>
    <col min="3638" max="3638" width="11.54296875" style="140" bestFit="1" customWidth="1"/>
    <col min="3639" max="3639" width="17.453125" style="140" bestFit="1" customWidth="1"/>
    <col min="3640" max="3840" width="8.7265625" style="140"/>
    <col min="3841" max="3841" width="0" style="140" hidden="1" customWidth="1"/>
    <col min="3842" max="3842" width="8.7265625" style="140"/>
    <col min="3843" max="3843" width="0" style="140" hidden="1" customWidth="1"/>
    <col min="3844" max="3844" width="55.1796875" style="140" customWidth="1"/>
    <col min="3845" max="3845" width="13.81640625" style="140" bestFit="1" customWidth="1"/>
    <col min="3846" max="3846" width="0.26953125" style="140" customWidth="1"/>
    <col min="3847" max="3847" width="12" style="140" customWidth="1"/>
    <col min="3848" max="3848" width="11.54296875" style="140" customWidth="1"/>
    <col min="3849" max="3849" width="8.7265625" style="140"/>
    <col min="3850" max="3850" width="11.08984375" style="140" customWidth="1"/>
    <col min="3851" max="3852" width="8.7265625" style="140"/>
    <col min="3853" max="3853" width="13.81640625" style="140" customWidth="1"/>
    <col min="3854" max="3854" width="2.54296875" style="140" customWidth="1"/>
    <col min="3855" max="3855" width="12.1796875" style="140" customWidth="1"/>
    <col min="3856" max="3856" width="11" style="140" customWidth="1"/>
    <col min="3857" max="3860" width="8.7265625" style="140"/>
    <col min="3861" max="3861" width="13.81640625" style="140" customWidth="1"/>
    <col min="3862" max="3862" width="1.81640625" style="140" customWidth="1"/>
    <col min="3863" max="3863" width="14.81640625" style="140" customWidth="1"/>
    <col min="3864" max="3868" width="10.81640625" style="140" customWidth="1"/>
    <col min="3869" max="3869" width="15.26953125" style="140" bestFit="1" customWidth="1"/>
    <col min="3870" max="3870" width="2.1796875" style="140" customWidth="1"/>
    <col min="3871" max="3881" width="0" style="140" hidden="1" customWidth="1"/>
    <col min="3882" max="3882" width="1.453125" style="140" customWidth="1"/>
    <col min="3883" max="3883" width="13.1796875" style="140" customWidth="1"/>
    <col min="3884" max="3884" width="12.453125" style="140" customWidth="1"/>
    <col min="3885" max="3885" width="17.26953125" style="140" customWidth="1"/>
    <col min="3886" max="3886" width="8.7265625" style="140"/>
    <col min="3887" max="3889" width="0" style="140" hidden="1" customWidth="1"/>
    <col min="3890" max="3891" width="8.7265625" style="140"/>
    <col min="3892" max="3892" width="12" style="140" bestFit="1" customWidth="1"/>
    <col min="3893" max="3893" width="10.54296875" style="140" bestFit="1" customWidth="1"/>
    <col min="3894" max="3894" width="11.54296875" style="140" bestFit="1" customWidth="1"/>
    <col min="3895" max="3895" width="17.453125" style="140" bestFit="1" customWidth="1"/>
    <col min="3896" max="4096" width="8.7265625" style="140"/>
    <col min="4097" max="4097" width="0" style="140" hidden="1" customWidth="1"/>
    <col min="4098" max="4098" width="8.7265625" style="140"/>
    <col min="4099" max="4099" width="0" style="140" hidden="1" customWidth="1"/>
    <col min="4100" max="4100" width="55.1796875" style="140" customWidth="1"/>
    <col min="4101" max="4101" width="13.81640625" style="140" bestFit="1" customWidth="1"/>
    <col min="4102" max="4102" width="0.26953125" style="140" customWidth="1"/>
    <col min="4103" max="4103" width="12" style="140" customWidth="1"/>
    <col min="4104" max="4104" width="11.54296875" style="140" customWidth="1"/>
    <col min="4105" max="4105" width="8.7265625" style="140"/>
    <col min="4106" max="4106" width="11.08984375" style="140" customWidth="1"/>
    <col min="4107" max="4108" width="8.7265625" style="140"/>
    <col min="4109" max="4109" width="13.81640625" style="140" customWidth="1"/>
    <col min="4110" max="4110" width="2.54296875" style="140" customWidth="1"/>
    <col min="4111" max="4111" width="12.1796875" style="140" customWidth="1"/>
    <col min="4112" max="4112" width="11" style="140" customWidth="1"/>
    <col min="4113" max="4116" width="8.7265625" style="140"/>
    <col min="4117" max="4117" width="13.81640625" style="140" customWidth="1"/>
    <col min="4118" max="4118" width="1.81640625" style="140" customWidth="1"/>
    <col min="4119" max="4119" width="14.81640625" style="140" customWidth="1"/>
    <col min="4120" max="4124" width="10.81640625" style="140" customWidth="1"/>
    <col min="4125" max="4125" width="15.26953125" style="140" bestFit="1" customWidth="1"/>
    <col min="4126" max="4126" width="2.1796875" style="140" customWidth="1"/>
    <col min="4127" max="4137" width="0" style="140" hidden="1" customWidth="1"/>
    <col min="4138" max="4138" width="1.453125" style="140" customWidth="1"/>
    <col min="4139" max="4139" width="13.1796875" style="140" customWidth="1"/>
    <col min="4140" max="4140" width="12.453125" style="140" customWidth="1"/>
    <col min="4141" max="4141" width="17.26953125" style="140" customWidth="1"/>
    <col min="4142" max="4142" width="8.7265625" style="140"/>
    <col min="4143" max="4145" width="0" style="140" hidden="1" customWidth="1"/>
    <col min="4146" max="4147" width="8.7265625" style="140"/>
    <col min="4148" max="4148" width="12" style="140" bestFit="1" customWidth="1"/>
    <col min="4149" max="4149" width="10.54296875" style="140" bestFit="1" customWidth="1"/>
    <col min="4150" max="4150" width="11.54296875" style="140" bestFit="1" customWidth="1"/>
    <col min="4151" max="4151" width="17.453125" style="140" bestFit="1" customWidth="1"/>
    <col min="4152" max="4352" width="8.7265625" style="140"/>
    <col min="4353" max="4353" width="0" style="140" hidden="1" customWidth="1"/>
    <col min="4354" max="4354" width="8.7265625" style="140"/>
    <col min="4355" max="4355" width="0" style="140" hidden="1" customWidth="1"/>
    <col min="4356" max="4356" width="55.1796875" style="140" customWidth="1"/>
    <col min="4357" max="4357" width="13.81640625" style="140" bestFit="1" customWidth="1"/>
    <col min="4358" max="4358" width="0.26953125" style="140" customWidth="1"/>
    <col min="4359" max="4359" width="12" style="140" customWidth="1"/>
    <col min="4360" max="4360" width="11.54296875" style="140" customWidth="1"/>
    <col min="4361" max="4361" width="8.7265625" style="140"/>
    <col min="4362" max="4362" width="11.08984375" style="140" customWidth="1"/>
    <col min="4363" max="4364" width="8.7265625" style="140"/>
    <col min="4365" max="4365" width="13.81640625" style="140" customWidth="1"/>
    <col min="4366" max="4366" width="2.54296875" style="140" customWidth="1"/>
    <col min="4367" max="4367" width="12.1796875" style="140" customWidth="1"/>
    <col min="4368" max="4368" width="11" style="140" customWidth="1"/>
    <col min="4369" max="4372" width="8.7265625" style="140"/>
    <col min="4373" max="4373" width="13.81640625" style="140" customWidth="1"/>
    <col min="4374" max="4374" width="1.81640625" style="140" customWidth="1"/>
    <col min="4375" max="4375" width="14.81640625" style="140" customWidth="1"/>
    <col min="4376" max="4380" width="10.81640625" style="140" customWidth="1"/>
    <col min="4381" max="4381" width="15.26953125" style="140" bestFit="1" customWidth="1"/>
    <col min="4382" max="4382" width="2.1796875" style="140" customWidth="1"/>
    <col min="4383" max="4393" width="0" style="140" hidden="1" customWidth="1"/>
    <col min="4394" max="4394" width="1.453125" style="140" customWidth="1"/>
    <col min="4395" max="4395" width="13.1796875" style="140" customWidth="1"/>
    <col min="4396" max="4396" width="12.453125" style="140" customWidth="1"/>
    <col min="4397" max="4397" width="17.26953125" style="140" customWidth="1"/>
    <col min="4398" max="4398" width="8.7265625" style="140"/>
    <col min="4399" max="4401" width="0" style="140" hidden="1" customWidth="1"/>
    <col min="4402" max="4403" width="8.7265625" style="140"/>
    <col min="4404" max="4404" width="12" style="140" bestFit="1" customWidth="1"/>
    <col min="4405" max="4405" width="10.54296875" style="140" bestFit="1" customWidth="1"/>
    <col min="4406" max="4406" width="11.54296875" style="140" bestFit="1" customWidth="1"/>
    <col min="4407" max="4407" width="17.453125" style="140" bestFit="1" customWidth="1"/>
    <col min="4408" max="4608" width="8.7265625" style="140"/>
    <col min="4609" max="4609" width="0" style="140" hidden="1" customWidth="1"/>
    <col min="4610" max="4610" width="8.7265625" style="140"/>
    <col min="4611" max="4611" width="0" style="140" hidden="1" customWidth="1"/>
    <col min="4612" max="4612" width="55.1796875" style="140" customWidth="1"/>
    <col min="4613" max="4613" width="13.81640625" style="140" bestFit="1" customWidth="1"/>
    <col min="4614" max="4614" width="0.26953125" style="140" customWidth="1"/>
    <col min="4615" max="4615" width="12" style="140" customWidth="1"/>
    <col min="4616" max="4616" width="11.54296875" style="140" customWidth="1"/>
    <col min="4617" max="4617" width="8.7265625" style="140"/>
    <col min="4618" max="4618" width="11.08984375" style="140" customWidth="1"/>
    <col min="4619" max="4620" width="8.7265625" style="140"/>
    <col min="4621" max="4621" width="13.81640625" style="140" customWidth="1"/>
    <col min="4622" max="4622" width="2.54296875" style="140" customWidth="1"/>
    <col min="4623" max="4623" width="12.1796875" style="140" customWidth="1"/>
    <col min="4624" max="4624" width="11" style="140" customWidth="1"/>
    <col min="4625" max="4628" width="8.7265625" style="140"/>
    <col min="4629" max="4629" width="13.81640625" style="140" customWidth="1"/>
    <col min="4630" max="4630" width="1.81640625" style="140" customWidth="1"/>
    <col min="4631" max="4631" width="14.81640625" style="140" customWidth="1"/>
    <col min="4632" max="4636" width="10.81640625" style="140" customWidth="1"/>
    <col min="4637" max="4637" width="15.26953125" style="140" bestFit="1" customWidth="1"/>
    <col min="4638" max="4638" width="2.1796875" style="140" customWidth="1"/>
    <col min="4639" max="4649" width="0" style="140" hidden="1" customWidth="1"/>
    <col min="4650" max="4650" width="1.453125" style="140" customWidth="1"/>
    <col min="4651" max="4651" width="13.1796875" style="140" customWidth="1"/>
    <col min="4652" max="4652" width="12.453125" style="140" customWidth="1"/>
    <col min="4653" max="4653" width="17.26953125" style="140" customWidth="1"/>
    <col min="4654" max="4654" width="8.7265625" style="140"/>
    <col min="4655" max="4657" width="0" style="140" hidden="1" customWidth="1"/>
    <col min="4658" max="4659" width="8.7265625" style="140"/>
    <col min="4660" max="4660" width="12" style="140" bestFit="1" customWidth="1"/>
    <col min="4661" max="4661" width="10.54296875" style="140" bestFit="1" customWidth="1"/>
    <col min="4662" max="4662" width="11.54296875" style="140" bestFit="1" customWidth="1"/>
    <col min="4663" max="4663" width="17.453125" style="140" bestFit="1" customWidth="1"/>
    <col min="4664" max="4864" width="8.7265625" style="140"/>
    <col min="4865" max="4865" width="0" style="140" hidden="1" customWidth="1"/>
    <col min="4866" max="4866" width="8.7265625" style="140"/>
    <col min="4867" max="4867" width="0" style="140" hidden="1" customWidth="1"/>
    <col min="4868" max="4868" width="55.1796875" style="140" customWidth="1"/>
    <col min="4869" max="4869" width="13.81640625" style="140" bestFit="1" customWidth="1"/>
    <col min="4870" max="4870" width="0.26953125" style="140" customWidth="1"/>
    <col min="4871" max="4871" width="12" style="140" customWidth="1"/>
    <col min="4872" max="4872" width="11.54296875" style="140" customWidth="1"/>
    <col min="4873" max="4873" width="8.7265625" style="140"/>
    <col min="4874" max="4874" width="11.08984375" style="140" customWidth="1"/>
    <col min="4875" max="4876" width="8.7265625" style="140"/>
    <col min="4877" max="4877" width="13.81640625" style="140" customWidth="1"/>
    <col min="4878" max="4878" width="2.54296875" style="140" customWidth="1"/>
    <col min="4879" max="4879" width="12.1796875" style="140" customWidth="1"/>
    <col min="4880" max="4880" width="11" style="140" customWidth="1"/>
    <col min="4881" max="4884" width="8.7265625" style="140"/>
    <col min="4885" max="4885" width="13.81640625" style="140" customWidth="1"/>
    <col min="4886" max="4886" width="1.81640625" style="140" customWidth="1"/>
    <col min="4887" max="4887" width="14.81640625" style="140" customWidth="1"/>
    <col min="4888" max="4892" width="10.81640625" style="140" customWidth="1"/>
    <col min="4893" max="4893" width="15.26953125" style="140" bestFit="1" customWidth="1"/>
    <col min="4894" max="4894" width="2.1796875" style="140" customWidth="1"/>
    <col min="4895" max="4905" width="0" style="140" hidden="1" customWidth="1"/>
    <col min="4906" max="4906" width="1.453125" style="140" customWidth="1"/>
    <col min="4907" max="4907" width="13.1796875" style="140" customWidth="1"/>
    <col min="4908" max="4908" width="12.453125" style="140" customWidth="1"/>
    <col min="4909" max="4909" width="17.26953125" style="140" customWidth="1"/>
    <col min="4910" max="4910" width="8.7265625" style="140"/>
    <col min="4911" max="4913" width="0" style="140" hidden="1" customWidth="1"/>
    <col min="4914" max="4915" width="8.7265625" style="140"/>
    <col min="4916" max="4916" width="12" style="140" bestFit="1" customWidth="1"/>
    <col min="4917" max="4917" width="10.54296875" style="140" bestFit="1" customWidth="1"/>
    <col min="4918" max="4918" width="11.54296875" style="140" bestFit="1" customWidth="1"/>
    <col min="4919" max="4919" width="17.453125" style="140" bestFit="1" customWidth="1"/>
    <col min="4920" max="5120" width="8.7265625" style="140"/>
    <col min="5121" max="5121" width="0" style="140" hidden="1" customWidth="1"/>
    <col min="5122" max="5122" width="8.7265625" style="140"/>
    <col min="5123" max="5123" width="0" style="140" hidden="1" customWidth="1"/>
    <col min="5124" max="5124" width="55.1796875" style="140" customWidth="1"/>
    <col min="5125" max="5125" width="13.81640625" style="140" bestFit="1" customWidth="1"/>
    <col min="5126" max="5126" width="0.26953125" style="140" customWidth="1"/>
    <col min="5127" max="5127" width="12" style="140" customWidth="1"/>
    <col min="5128" max="5128" width="11.54296875" style="140" customWidth="1"/>
    <col min="5129" max="5129" width="8.7265625" style="140"/>
    <col min="5130" max="5130" width="11.08984375" style="140" customWidth="1"/>
    <col min="5131" max="5132" width="8.7265625" style="140"/>
    <col min="5133" max="5133" width="13.81640625" style="140" customWidth="1"/>
    <col min="5134" max="5134" width="2.54296875" style="140" customWidth="1"/>
    <col min="5135" max="5135" width="12.1796875" style="140" customWidth="1"/>
    <col min="5136" max="5136" width="11" style="140" customWidth="1"/>
    <col min="5137" max="5140" width="8.7265625" style="140"/>
    <col min="5141" max="5141" width="13.81640625" style="140" customWidth="1"/>
    <col min="5142" max="5142" width="1.81640625" style="140" customWidth="1"/>
    <col min="5143" max="5143" width="14.81640625" style="140" customWidth="1"/>
    <col min="5144" max="5148" width="10.81640625" style="140" customWidth="1"/>
    <col min="5149" max="5149" width="15.26953125" style="140" bestFit="1" customWidth="1"/>
    <col min="5150" max="5150" width="2.1796875" style="140" customWidth="1"/>
    <col min="5151" max="5161" width="0" style="140" hidden="1" customWidth="1"/>
    <col min="5162" max="5162" width="1.453125" style="140" customWidth="1"/>
    <col min="5163" max="5163" width="13.1796875" style="140" customWidth="1"/>
    <col min="5164" max="5164" width="12.453125" style="140" customWidth="1"/>
    <col min="5165" max="5165" width="17.26953125" style="140" customWidth="1"/>
    <col min="5166" max="5166" width="8.7265625" style="140"/>
    <col min="5167" max="5169" width="0" style="140" hidden="1" customWidth="1"/>
    <col min="5170" max="5171" width="8.7265625" style="140"/>
    <col min="5172" max="5172" width="12" style="140" bestFit="1" customWidth="1"/>
    <col min="5173" max="5173" width="10.54296875" style="140" bestFit="1" customWidth="1"/>
    <col min="5174" max="5174" width="11.54296875" style="140" bestFit="1" customWidth="1"/>
    <col min="5175" max="5175" width="17.453125" style="140" bestFit="1" customWidth="1"/>
    <col min="5176" max="5376" width="8.7265625" style="140"/>
    <col min="5377" max="5377" width="0" style="140" hidden="1" customWidth="1"/>
    <col min="5378" max="5378" width="8.7265625" style="140"/>
    <col min="5379" max="5379" width="0" style="140" hidden="1" customWidth="1"/>
    <col min="5380" max="5380" width="55.1796875" style="140" customWidth="1"/>
    <col min="5381" max="5381" width="13.81640625" style="140" bestFit="1" customWidth="1"/>
    <col min="5382" max="5382" width="0.26953125" style="140" customWidth="1"/>
    <col min="5383" max="5383" width="12" style="140" customWidth="1"/>
    <col min="5384" max="5384" width="11.54296875" style="140" customWidth="1"/>
    <col min="5385" max="5385" width="8.7265625" style="140"/>
    <col min="5386" max="5386" width="11.08984375" style="140" customWidth="1"/>
    <col min="5387" max="5388" width="8.7265625" style="140"/>
    <col min="5389" max="5389" width="13.81640625" style="140" customWidth="1"/>
    <col min="5390" max="5390" width="2.54296875" style="140" customWidth="1"/>
    <col min="5391" max="5391" width="12.1796875" style="140" customWidth="1"/>
    <col min="5392" max="5392" width="11" style="140" customWidth="1"/>
    <col min="5393" max="5396" width="8.7265625" style="140"/>
    <col min="5397" max="5397" width="13.81640625" style="140" customWidth="1"/>
    <col min="5398" max="5398" width="1.81640625" style="140" customWidth="1"/>
    <col min="5399" max="5399" width="14.81640625" style="140" customWidth="1"/>
    <col min="5400" max="5404" width="10.81640625" style="140" customWidth="1"/>
    <col min="5405" max="5405" width="15.26953125" style="140" bestFit="1" customWidth="1"/>
    <col min="5406" max="5406" width="2.1796875" style="140" customWidth="1"/>
    <col min="5407" max="5417" width="0" style="140" hidden="1" customWidth="1"/>
    <col min="5418" max="5418" width="1.453125" style="140" customWidth="1"/>
    <col min="5419" max="5419" width="13.1796875" style="140" customWidth="1"/>
    <col min="5420" max="5420" width="12.453125" style="140" customWidth="1"/>
    <col min="5421" max="5421" width="17.26953125" style="140" customWidth="1"/>
    <col min="5422" max="5422" width="8.7265625" style="140"/>
    <col min="5423" max="5425" width="0" style="140" hidden="1" customWidth="1"/>
    <col min="5426" max="5427" width="8.7265625" style="140"/>
    <col min="5428" max="5428" width="12" style="140" bestFit="1" customWidth="1"/>
    <col min="5429" max="5429" width="10.54296875" style="140" bestFit="1" customWidth="1"/>
    <col min="5430" max="5430" width="11.54296875" style="140" bestFit="1" customWidth="1"/>
    <col min="5431" max="5431" width="17.453125" style="140" bestFit="1" customWidth="1"/>
    <col min="5432" max="5632" width="8.7265625" style="140"/>
    <col min="5633" max="5633" width="0" style="140" hidden="1" customWidth="1"/>
    <col min="5634" max="5634" width="8.7265625" style="140"/>
    <col min="5635" max="5635" width="0" style="140" hidden="1" customWidth="1"/>
    <col min="5636" max="5636" width="55.1796875" style="140" customWidth="1"/>
    <col min="5637" max="5637" width="13.81640625" style="140" bestFit="1" customWidth="1"/>
    <col min="5638" max="5638" width="0.26953125" style="140" customWidth="1"/>
    <col min="5639" max="5639" width="12" style="140" customWidth="1"/>
    <col min="5640" max="5640" width="11.54296875" style="140" customWidth="1"/>
    <col min="5641" max="5641" width="8.7265625" style="140"/>
    <col min="5642" max="5642" width="11.08984375" style="140" customWidth="1"/>
    <col min="5643" max="5644" width="8.7265625" style="140"/>
    <col min="5645" max="5645" width="13.81640625" style="140" customWidth="1"/>
    <col min="5646" max="5646" width="2.54296875" style="140" customWidth="1"/>
    <col min="5647" max="5647" width="12.1796875" style="140" customWidth="1"/>
    <col min="5648" max="5648" width="11" style="140" customWidth="1"/>
    <col min="5649" max="5652" width="8.7265625" style="140"/>
    <col min="5653" max="5653" width="13.81640625" style="140" customWidth="1"/>
    <col min="5654" max="5654" width="1.81640625" style="140" customWidth="1"/>
    <col min="5655" max="5655" width="14.81640625" style="140" customWidth="1"/>
    <col min="5656" max="5660" width="10.81640625" style="140" customWidth="1"/>
    <col min="5661" max="5661" width="15.26953125" style="140" bestFit="1" customWidth="1"/>
    <col min="5662" max="5662" width="2.1796875" style="140" customWidth="1"/>
    <col min="5663" max="5673" width="0" style="140" hidden="1" customWidth="1"/>
    <col min="5674" max="5674" width="1.453125" style="140" customWidth="1"/>
    <col min="5675" max="5675" width="13.1796875" style="140" customWidth="1"/>
    <col min="5676" max="5676" width="12.453125" style="140" customWidth="1"/>
    <col min="5677" max="5677" width="17.26953125" style="140" customWidth="1"/>
    <col min="5678" max="5678" width="8.7265625" style="140"/>
    <col min="5679" max="5681" width="0" style="140" hidden="1" customWidth="1"/>
    <col min="5682" max="5683" width="8.7265625" style="140"/>
    <col min="5684" max="5684" width="12" style="140" bestFit="1" customWidth="1"/>
    <col min="5685" max="5685" width="10.54296875" style="140" bestFit="1" customWidth="1"/>
    <col min="5686" max="5686" width="11.54296875" style="140" bestFit="1" customWidth="1"/>
    <col min="5687" max="5687" width="17.453125" style="140" bestFit="1" customWidth="1"/>
    <col min="5688" max="5888" width="8.7265625" style="140"/>
    <col min="5889" max="5889" width="0" style="140" hidden="1" customWidth="1"/>
    <col min="5890" max="5890" width="8.7265625" style="140"/>
    <col min="5891" max="5891" width="0" style="140" hidden="1" customWidth="1"/>
    <col min="5892" max="5892" width="55.1796875" style="140" customWidth="1"/>
    <col min="5893" max="5893" width="13.81640625" style="140" bestFit="1" customWidth="1"/>
    <col min="5894" max="5894" width="0.26953125" style="140" customWidth="1"/>
    <col min="5895" max="5895" width="12" style="140" customWidth="1"/>
    <col min="5896" max="5896" width="11.54296875" style="140" customWidth="1"/>
    <col min="5897" max="5897" width="8.7265625" style="140"/>
    <col min="5898" max="5898" width="11.08984375" style="140" customWidth="1"/>
    <col min="5899" max="5900" width="8.7265625" style="140"/>
    <col min="5901" max="5901" width="13.81640625" style="140" customWidth="1"/>
    <col min="5902" max="5902" width="2.54296875" style="140" customWidth="1"/>
    <col min="5903" max="5903" width="12.1796875" style="140" customWidth="1"/>
    <col min="5904" max="5904" width="11" style="140" customWidth="1"/>
    <col min="5905" max="5908" width="8.7265625" style="140"/>
    <col min="5909" max="5909" width="13.81640625" style="140" customWidth="1"/>
    <col min="5910" max="5910" width="1.81640625" style="140" customWidth="1"/>
    <col min="5911" max="5911" width="14.81640625" style="140" customWidth="1"/>
    <col min="5912" max="5916" width="10.81640625" style="140" customWidth="1"/>
    <col min="5917" max="5917" width="15.26953125" style="140" bestFit="1" customWidth="1"/>
    <col min="5918" max="5918" width="2.1796875" style="140" customWidth="1"/>
    <col min="5919" max="5929" width="0" style="140" hidden="1" customWidth="1"/>
    <col min="5930" max="5930" width="1.453125" style="140" customWidth="1"/>
    <col min="5931" max="5931" width="13.1796875" style="140" customWidth="1"/>
    <col min="5932" max="5932" width="12.453125" style="140" customWidth="1"/>
    <col min="5933" max="5933" width="17.26953125" style="140" customWidth="1"/>
    <col min="5934" max="5934" width="8.7265625" style="140"/>
    <col min="5935" max="5937" width="0" style="140" hidden="1" customWidth="1"/>
    <col min="5938" max="5939" width="8.7265625" style="140"/>
    <col min="5940" max="5940" width="12" style="140" bestFit="1" customWidth="1"/>
    <col min="5941" max="5941" width="10.54296875" style="140" bestFit="1" customWidth="1"/>
    <col min="5942" max="5942" width="11.54296875" style="140" bestFit="1" customWidth="1"/>
    <col min="5943" max="5943" width="17.453125" style="140" bestFit="1" customWidth="1"/>
    <col min="5944" max="6144" width="8.7265625" style="140"/>
    <col min="6145" max="6145" width="0" style="140" hidden="1" customWidth="1"/>
    <col min="6146" max="6146" width="8.7265625" style="140"/>
    <col min="6147" max="6147" width="0" style="140" hidden="1" customWidth="1"/>
    <col min="6148" max="6148" width="55.1796875" style="140" customWidth="1"/>
    <col min="6149" max="6149" width="13.81640625" style="140" bestFit="1" customWidth="1"/>
    <col min="6150" max="6150" width="0.26953125" style="140" customWidth="1"/>
    <col min="6151" max="6151" width="12" style="140" customWidth="1"/>
    <col min="6152" max="6152" width="11.54296875" style="140" customWidth="1"/>
    <col min="6153" max="6153" width="8.7265625" style="140"/>
    <col min="6154" max="6154" width="11.08984375" style="140" customWidth="1"/>
    <col min="6155" max="6156" width="8.7265625" style="140"/>
    <col min="6157" max="6157" width="13.81640625" style="140" customWidth="1"/>
    <col min="6158" max="6158" width="2.54296875" style="140" customWidth="1"/>
    <col min="6159" max="6159" width="12.1796875" style="140" customWidth="1"/>
    <col min="6160" max="6160" width="11" style="140" customWidth="1"/>
    <col min="6161" max="6164" width="8.7265625" style="140"/>
    <col min="6165" max="6165" width="13.81640625" style="140" customWidth="1"/>
    <col min="6166" max="6166" width="1.81640625" style="140" customWidth="1"/>
    <col min="6167" max="6167" width="14.81640625" style="140" customWidth="1"/>
    <col min="6168" max="6172" width="10.81640625" style="140" customWidth="1"/>
    <col min="6173" max="6173" width="15.26953125" style="140" bestFit="1" customWidth="1"/>
    <col min="6174" max="6174" width="2.1796875" style="140" customWidth="1"/>
    <col min="6175" max="6185" width="0" style="140" hidden="1" customWidth="1"/>
    <col min="6186" max="6186" width="1.453125" style="140" customWidth="1"/>
    <col min="6187" max="6187" width="13.1796875" style="140" customWidth="1"/>
    <col min="6188" max="6188" width="12.453125" style="140" customWidth="1"/>
    <col min="6189" max="6189" width="17.26953125" style="140" customWidth="1"/>
    <col min="6190" max="6190" width="8.7265625" style="140"/>
    <col min="6191" max="6193" width="0" style="140" hidden="1" customWidth="1"/>
    <col min="6194" max="6195" width="8.7265625" style="140"/>
    <col min="6196" max="6196" width="12" style="140" bestFit="1" customWidth="1"/>
    <col min="6197" max="6197" width="10.54296875" style="140" bestFit="1" customWidth="1"/>
    <col min="6198" max="6198" width="11.54296875" style="140" bestFit="1" customWidth="1"/>
    <col min="6199" max="6199" width="17.453125" style="140" bestFit="1" customWidth="1"/>
    <col min="6200" max="6400" width="8.7265625" style="140"/>
    <col min="6401" max="6401" width="0" style="140" hidden="1" customWidth="1"/>
    <col min="6402" max="6402" width="8.7265625" style="140"/>
    <col min="6403" max="6403" width="0" style="140" hidden="1" customWidth="1"/>
    <col min="6404" max="6404" width="55.1796875" style="140" customWidth="1"/>
    <col min="6405" max="6405" width="13.81640625" style="140" bestFit="1" customWidth="1"/>
    <col min="6406" max="6406" width="0.26953125" style="140" customWidth="1"/>
    <col min="6407" max="6407" width="12" style="140" customWidth="1"/>
    <col min="6408" max="6408" width="11.54296875" style="140" customWidth="1"/>
    <col min="6409" max="6409" width="8.7265625" style="140"/>
    <col min="6410" max="6410" width="11.08984375" style="140" customWidth="1"/>
    <col min="6411" max="6412" width="8.7265625" style="140"/>
    <col min="6413" max="6413" width="13.81640625" style="140" customWidth="1"/>
    <col min="6414" max="6414" width="2.54296875" style="140" customWidth="1"/>
    <col min="6415" max="6415" width="12.1796875" style="140" customWidth="1"/>
    <col min="6416" max="6416" width="11" style="140" customWidth="1"/>
    <col min="6417" max="6420" width="8.7265625" style="140"/>
    <col min="6421" max="6421" width="13.81640625" style="140" customWidth="1"/>
    <col min="6422" max="6422" width="1.81640625" style="140" customWidth="1"/>
    <col min="6423" max="6423" width="14.81640625" style="140" customWidth="1"/>
    <col min="6424" max="6428" width="10.81640625" style="140" customWidth="1"/>
    <col min="6429" max="6429" width="15.26953125" style="140" bestFit="1" customWidth="1"/>
    <col min="6430" max="6430" width="2.1796875" style="140" customWidth="1"/>
    <col min="6431" max="6441" width="0" style="140" hidden="1" customWidth="1"/>
    <col min="6442" max="6442" width="1.453125" style="140" customWidth="1"/>
    <col min="6443" max="6443" width="13.1796875" style="140" customWidth="1"/>
    <col min="6444" max="6444" width="12.453125" style="140" customWidth="1"/>
    <col min="6445" max="6445" width="17.26953125" style="140" customWidth="1"/>
    <col min="6446" max="6446" width="8.7265625" style="140"/>
    <col min="6447" max="6449" width="0" style="140" hidden="1" customWidth="1"/>
    <col min="6450" max="6451" width="8.7265625" style="140"/>
    <col min="6452" max="6452" width="12" style="140" bestFit="1" customWidth="1"/>
    <col min="6453" max="6453" width="10.54296875" style="140" bestFit="1" customWidth="1"/>
    <col min="6454" max="6454" width="11.54296875" style="140" bestFit="1" customWidth="1"/>
    <col min="6455" max="6455" width="17.453125" style="140" bestFit="1" customWidth="1"/>
    <col min="6456" max="6656" width="8.7265625" style="140"/>
    <col min="6657" max="6657" width="0" style="140" hidden="1" customWidth="1"/>
    <col min="6658" max="6658" width="8.7265625" style="140"/>
    <col min="6659" max="6659" width="0" style="140" hidden="1" customWidth="1"/>
    <col min="6660" max="6660" width="55.1796875" style="140" customWidth="1"/>
    <col min="6661" max="6661" width="13.81640625" style="140" bestFit="1" customWidth="1"/>
    <col min="6662" max="6662" width="0.26953125" style="140" customWidth="1"/>
    <col min="6663" max="6663" width="12" style="140" customWidth="1"/>
    <col min="6664" max="6664" width="11.54296875" style="140" customWidth="1"/>
    <col min="6665" max="6665" width="8.7265625" style="140"/>
    <col min="6666" max="6666" width="11.08984375" style="140" customWidth="1"/>
    <col min="6667" max="6668" width="8.7265625" style="140"/>
    <col min="6669" max="6669" width="13.81640625" style="140" customWidth="1"/>
    <col min="6670" max="6670" width="2.54296875" style="140" customWidth="1"/>
    <col min="6671" max="6671" width="12.1796875" style="140" customWidth="1"/>
    <col min="6672" max="6672" width="11" style="140" customWidth="1"/>
    <col min="6673" max="6676" width="8.7265625" style="140"/>
    <col min="6677" max="6677" width="13.81640625" style="140" customWidth="1"/>
    <col min="6678" max="6678" width="1.81640625" style="140" customWidth="1"/>
    <col min="6679" max="6679" width="14.81640625" style="140" customWidth="1"/>
    <col min="6680" max="6684" width="10.81640625" style="140" customWidth="1"/>
    <col min="6685" max="6685" width="15.26953125" style="140" bestFit="1" customWidth="1"/>
    <col min="6686" max="6686" width="2.1796875" style="140" customWidth="1"/>
    <col min="6687" max="6697" width="0" style="140" hidden="1" customWidth="1"/>
    <col min="6698" max="6698" width="1.453125" style="140" customWidth="1"/>
    <col min="6699" max="6699" width="13.1796875" style="140" customWidth="1"/>
    <col min="6700" max="6700" width="12.453125" style="140" customWidth="1"/>
    <col min="6701" max="6701" width="17.26953125" style="140" customWidth="1"/>
    <col min="6702" max="6702" width="8.7265625" style="140"/>
    <col min="6703" max="6705" width="0" style="140" hidden="1" customWidth="1"/>
    <col min="6706" max="6707" width="8.7265625" style="140"/>
    <col min="6708" max="6708" width="12" style="140" bestFit="1" customWidth="1"/>
    <col min="6709" max="6709" width="10.54296875" style="140" bestFit="1" customWidth="1"/>
    <col min="6710" max="6710" width="11.54296875" style="140" bestFit="1" customWidth="1"/>
    <col min="6711" max="6711" width="17.453125" style="140" bestFit="1" customWidth="1"/>
    <col min="6712" max="6912" width="8.7265625" style="140"/>
    <col min="6913" max="6913" width="0" style="140" hidden="1" customWidth="1"/>
    <col min="6914" max="6914" width="8.7265625" style="140"/>
    <col min="6915" max="6915" width="0" style="140" hidden="1" customWidth="1"/>
    <col min="6916" max="6916" width="55.1796875" style="140" customWidth="1"/>
    <col min="6917" max="6917" width="13.81640625" style="140" bestFit="1" customWidth="1"/>
    <col min="6918" max="6918" width="0.26953125" style="140" customWidth="1"/>
    <col min="6919" max="6919" width="12" style="140" customWidth="1"/>
    <col min="6920" max="6920" width="11.54296875" style="140" customWidth="1"/>
    <col min="6921" max="6921" width="8.7265625" style="140"/>
    <col min="6922" max="6922" width="11.08984375" style="140" customWidth="1"/>
    <col min="6923" max="6924" width="8.7265625" style="140"/>
    <col min="6925" max="6925" width="13.81640625" style="140" customWidth="1"/>
    <col min="6926" max="6926" width="2.54296875" style="140" customWidth="1"/>
    <col min="6927" max="6927" width="12.1796875" style="140" customWidth="1"/>
    <col min="6928" max="6928" width="11" style="140" customWidth="1"/>
    <col min="6929" max="6932" width="8.7265625" style="140"/>
    <col min="6933" max="6933" width="13.81640625" style="140" customWidth="1"/>
    <col min="6934" max="6934" width="1.81640625" style="140" customWidth="1"/>
    <col min="6935" max="6935" width="14.81640625" style="140" customWidth="1"/>
    <col min="6936" max="6940" width="10.81640625" style="140" customWidth="1"/>
    <col min="6941" max="6941" width="15.26953125" style="140" bestFit="1" customWidth="1"/>
    <col min="6942" max="6942" width="2.1796875" style="140" customWidth="1"/>
    <col min="6943" max="6953" width="0" style="140" hidden="1" customWidth="1"/>
    <col min="6954" max="6954" width="1.453125" style="140" customWidth="1"/>
    <col min="6955" max="6955" width="13.1796875" style="140" customWidth="1"/>
    <col min="6956" max="6956" width="12.453125" style="140" customWidth="1"/>
    <col min="6957" max="6957" width="17.26953125" style="140" customWidth="1"/>
    <col min="6958" max="6958" width="8.7265625" style="140"/>
    <col min="6959" max="6961" width="0" style="140" hidden="1" customWidth="1"/>
    <col min="6962" max="6963" width="8.7265625" style="140"/>
    <col min="6964" max="6964" width="12" style="140" bestFit="1" customWidth="1"/>
    <col min="6965" max="6965" width="10.54296875" style="140" bestFit="1" customWidth="1"/>
    <col min="6966" max="6966" width="11.54296875" style="140" bestFit="1" customWidth="1"/>
    <col min="6967" max="6967" width="17.453125" style="140" bestFit="1" customWidth="1"/>
    <col min="6968" max="7168" width="8.7265625" style="140"/>
    <col min="7169" max="7169" width="0" style="140" hidden="1" customWidth="1"/>
    <col min="7170" max="7170" width="8.7265625" style="140"/>
    <col min="7171" max="7171" width="0" style="140" hidden="1" customWidth="1"/>
    <col min="7172" max="7172" width="55.1796875" style="140" customWidth="1"/>
    <col min="7173" max="7173" width="13.81640625" style="140" bestFit="1" customWidth="1"/>
    <col min="7174" max="7174" width="0.26953125" style="140" customWidth="1"/>
    <col min="7175" max="7175" width="12" style="140" customWidth="1"/>
    <col min="7176" max="7176" width="11.54296875" style="140" customWidth="1"/>
    <col min="7177" max="7177" width="8.7265625" style="140"/>
    <col min="7178" max="7178" width="11.08984375" style="140" customWidth="1"/>
    <col min="7179" max="7180" width="8.7265625" style="140"/>
    <col min="7181" max="7181" width="13.81640625" style="140" customWidth="1"/>
    <col min="7182" max="7182" width="2.54296875" style="140" customWidth="1"/>
    <col min="7183" max="7183" width="12.1796875" style="140" customWidth="1"/>
    <col min="7184" max="7184" width="11" style="140" customWidth="1"/>
    <col min="7185" max="7188" width="8.7265625" style="140"/>
    <col min="7189" max="7189" width="13.81640625" style="140" customWidth="1"/>
    <col min="7190" max="7190" width="1.81640625" style="140" customWidth="1"/>
    <col min="7191" max="7191" width="14.81640625" style="140" customWidth="1"/>
    <col min="7192" max="7196" width="10.81640625" style="140" customWidth="1"/>
    <col min="7197" max="7197" width="15.26953125" style="140" bestFit="1" customWidth="1"/>
    <col min="7198" max="7198" width="2.1796875" style="140" customWidth="1"/>
    <col min="7199" max="7209" width="0" style="140" hidden="1" customWidth="1"/>
    <col min="7210" max="7210" width="1.453125" style="140" customWidth="1"/>
    <col min="7211" max="7211" width="13.1796875" style="140" customWidth="1"/>
    <col min="7212" max="7212" width="12.453125" style="140" customWidth="1"/>
    <col min="7213" max="7213" width="17.26953125" style="140" customWidth="1"/>
    <col min="7214" max="7214" width="8.7265625" style="140"/>
    <col min="7215" max="7217" width="0" style="140" hidden="1" customWidth="1"/>
    <col min="7218" max="7219" width="8.7265625" style="140"/>
    <col min="7220" max="7220" width="12" style="140" bestFit="1" customWidth="1"/>
    <col min="7221" max="7221" width="10.54296875" style="140" bestFit="1" customWidth="1"/>
    <col min="7222" max="7222" width="11.54296875" style="140" bestFit="1" customWidth="1"/>
    <col min="7223" max="7223" width="17.453125" style="140" bestFit="1" customWidth="1"/>
    <col min="7224" max="7424" width="8.7265625" style="140"/>
    <col min="7425" max="7425" width="0" style="140" hidden="1" customWidth="1"/>
    <col min="7426" max="7426" width="8.7265625" style="140"/>
    <col min="7427" max="7427" width="0" style="140" hidden="1" customWidth="1"/>
    <col min="7428" max="7428" width="55.1796875" style="140" customWidth="1"/>
    <col min="7429" max="7429" width="13.81640625" style="140" bestFit="1" customWidth="1"/>
    <col min="7430" max="7430" width="0.26953125" style="140" customWidth="1"/>
    <col min="7431" max="7431" width="12" style="140" customWidth="1"/>
    <col min="7432" max="7432" width="11.54296875" style="140" customWidth="1"/>
    <col min="7433" max="7433" width="8.7265625" style="140"/>
    <col min="7434" max="7434" width="11.08984375" style="140" customWidth="1"/>
    <col min="7435" max="7436" width="8.7265625" style="140"/>
    <col min="7437" max="7437" width="13.81640625" style="140" customWidth="1"/>
    <col min="7438" max="7438" width="2.54296875" style="140" customWidth="1"/>
    <col min="7439" max="7439" width="12.1796875" style="140" customWidth="1"/>
    <col min="7440" max="7440" width="11" style="140" customWidth="1"/>
    <col min="7441" max="7444" width="8.7265625" style="140"/>
    <col min="7445" max="7445" width="13.81640625" style="140" customWidth="1"/>
    <col min="7446" max="7446" width="1.81640625" style="140" customWidth="1"/>
    <col min="7447" max="7447" width="14.81640625" style="140" customWidth="1"/>
    <col min="7448" max="7452" width="10.81640625" style="140" customWidth="1"/>
    <col min="7453" max="7453" width="15.26953125" style="140" bestFit="1" customWidth="1"/>
    <col min="7454" max="7454" width="2.1796875" style="140" customWidth="1"/>
    <col min="7455" max="7465" width="0" style="140" hidden="1" customWidth="1"/>
    <col min="7466" max="7466" width="1.453125" style="140" customWidth="1"/>
    <col min="7467" max="7467" width="13.1796875" style="140" customWidth="1"/>
    <col min="7468" max="7468" width="12.453125" style="140" customWidth="1"/>
    <col min="7469" max="7469" width="17.26953125" style="140" customWidth="1"/>
    <col min="7470" max="7470" width="8.7265625" style="140"/>
    <col min="7471" max="7473" width="0" style="140" hidden="1" customWidth="1"/>
    <col min="7474" max="7475" width="8.7265625" style="140"/>
    <col min="7476" max="7476" width="12" style="140" bestFit="1" customWidth="1"/>
    <col min="7477" max="7477" width="10.54296875" style="140" bestFit="1" customWidth="1"/>
    <col min="7478" max="7478" width="11.54296875" style="140" bestFit="1" customWidth="1"/>
    <col min="7479" max="7479" width="17.453125" style="140" bestFit="1" customWidth="1"/>
    <col min="7480" max="7680" width="8.7265625" style="140"/>
    <col min="7681" max="7681" width="0" style="140" hidden="1" customWidth="1"/>
    <col min="7682" max="7682" width="8.7265625" style="140"/>
    <col min="7683" max="7683" width="0" style="140" hidden="1" customWidth="1"/>
    <col min="7684" max="7684" width="55.1796875" style="140" customWidth="1"/>
    <col min="7685" max="7685" width="13.81640625" style="140" bestFit="1" customWidth="1"/>
    <col min="7686" max="7686" width="0.26953125" style="140" customWidth="1"/>
    <col min="7687" max="7687" width="12" style="140" customWidth="1"/>
    <col min="7688" max="7688" width="11.54296875" style="140" customWidth="1"/>
    <col min="7689" max="7689" width="8.7265625" style="140"/>
    <col min="7690" max="7690" width="11.08984375" style="140" customWidth="1"/>
    <col min="7691" max="7692" width="8.7265625" style="140"/>
    <col min="7693" max="7693" width="13.81640625" style="140" customWidth="1"/>
    <col min="7694" max="7694" width="2.54296875" style="140" customWidth="1"/>
    <col min="7695" max="7695" width="12.1796875" style="140" customWidth="1"/>
    <col min="7696" max="7696" width="11" style="140" customWidth="1"/>
    <col min="7697" max="7700" width="8.7265625" style="140"/>
    <col min="7701" max="7701" width="13.81640625" style="140" customWidth="1"/>
    <col min="7702" max="7702" width="1.81640625" style="140" customWidth="1"/>
    <col min="7703" max="7703" width="14.81640625" style="140" customWidth="1"/>
    <col min="7704" max="7708" width="10.81640625" style="140" customWidth="1"/>
    <col min="7709" max="7709" width="15.26953125" style="140" bestFit="1" customWidth="1"/>
    <col min="7710" max="7710" width="2.1796875" style="140" customWidth="1"/>
    <col min="7711" max="7721" width="0" style="140" hidden="1" customWidth="1"/>
    <col min="7722" max="7722" width="1.453125" style="140" customWidth="1"/>
    <col min="7723" max="7723" width="13.1796875" style="140" customWidth="1"/>
    <col min="7724" max="7724" width="12.453125" style="140" customWidth="1"/>
    <col min="7725" max="7725" width="17.26953125" style="140" customWidth="1"/>
    <col min="7726" max="7726" width="8.7265625" style="140"/>
    <col min="7727" max="7729" width="0" style="140" hidden="1" customWidth="1"/>
    <col min="7730" max="7731" width="8.7265625" style="140"/>
    <col min="7732" max="7732" width="12" style="140" bestFit="1" customWidth="1"/>
    <col min="7733" max="7733" width="10.54296875" style="140" bestFit="1" customWidth="1"/>
    <col min="7734" max="7734" width="11.54296875" style="140" bestFit="1" customWidth="1"/>
    <col min="7735" max="7735" width="17.453125" style="140" bestFit="1" customWidth="1"/>
    <col min="7736" max="7936" width="8.7265625" style="140"/>
    <col min="7937" max="7937" width="0" style="140" hidden="1" customWidth="1"/>
    <col min="7938" max="7938" width="8.7265625" style="140"/>
    <col min="7939" max="7939" width="0" style="140" hidden="1" customWidth="1"/>
    <col min="7940" max="7940" width="55.1796875" style="140" customWidth="1"/>
    <col min="7941" max="7941" width="13.81640625" style="140" bestFit="1" customWidth="1"/>
    <col min="7942" max="7942" width="0.26953125" style="140" customWidth="1"/>
    <col min="7943" max="7943" width="12" style="140" customWidth="1"/>
    <col min="7944" max="7944" width="11.54296875" style="140" customWidth="1"/>
    <col min="7945" max="7945" width="8.7265625" style="140"/>
    <col min="7946" max="7946" width="11.08984375" style="140" customWidth="1"/>
    <col min="7947" max="7948" width="8.7265625" style="140"/>
    <col min="7949" max="7949" width="13.81640625" style="140" customWidth="1"/>
    <col min="7950" max="7950" width="2.54296875" style="140" customWidth="1"/>
    <col min="7951" max="7951" width="12.1796875" style="140" customWidth="1"/>
    <col min="7952" max="7952" width="11" style="140" customWidth="1"/>
    <col min="7953" max="7956" width="8.7265625" style="140"/>
    <col min="7957" max="7957" width="13.81640625" style="140" customWidth="1"/>
    <col min="7958" max="7958" width="1.81640625" style="140" customWidth="1"/>
    <col min="7959" max="7959" width="14.81640625" style="140" customWidth="1"/>
    <col min="7960" max="7964" width="10.81640625" style="140" customWidth="1"/>
    <col min="7965" max="7965" width="15.26953125" style="140" bestFit="1" customWidth="1"/>
    <col min="7966" max="7966" width="2.1796875" style="140" customWidth="1"/>
    <col min="7967" max="7977" width="0" style="140" hidden="1" customWidth="1"/>
    <col min="7978" max="7978" width="1.453125" style="140" customWidth="1"/>
    <col min="7979" max="7979" width="13.1796875" style="140" customWidth="1"/>
    <col min="7980" max="7980" width="12.453125" style="140" customWidth="1"/>
    <col min="7981" max="7981" width="17.26953125" style="140" customWidth="1"/>
    <col min="7982" max="7982" width="8.7265625" style="140"/>
    <col min="7983" max="7985" width="0" style="140" hidden="1" customWidth="1"/>
    <col min="7986" max="7987" width="8.7265625" style="140"/>
    <col min="7988" max="7988" width="12" style="140" bestFit="1" customWidth="1"/>
    <col min="7989" max="7989" width="10.54296875" style="140" bestFit="1" customWidth="1"/>
    <col min="7990" max="7990" width="11.54296875" style="140" bestFit="1" customWidth="1"/>
    <col min="7991" max="7991" width="17.453125" style="140" bestFit="1" customWidth="1"/>
    <col min="7992" max="8192" width="8.7265625" style="140"/>
    <col min="8193" max="8193" width="0" style="140" hidden="1" customWidth="1"/>
    <col min="8194" max="8194" width="8.7265625" style="140"/>
    <col min="8195" max="8195" width="0" style="140" hidden="1" customWidth="1"/>
    <col min="8196" max="8196" width="55.1796875" style="140" customWidth="1"/>
    <col min="8197" max="8197" width="13.81640625" style="140" bestFit="1" customWidth="1"/>
    <col min="8198" max="8198" width="0.26953125" style="140" customWidth="1"/>
    <col min="8199" max="8199" width="12" style="140" customWidth="1"/>
    <col min="8200" max="8200" width="11.54296875" style="140" customWidth="1"/>
    <col min="8201" max="8201" width="8.7265625" style="140"/>
    <col min="8202" max="8202" width="11.08984375" style="140" customWidth="1"/>
    <col min="8203" max="8204" width="8.7265625" style="140"/>
    <col min="8205" max="8205" width="13.81640625" style="140" customWidth="1"/>
    <col min="8206" max="8206" width="2.54296875" style="140" customWidth="1"/>
    <col min="8207" max="8207" width="12.1796875" style="140" customWidth="1"/>
    <col min="8208" max="8208" width="11" style="140" customWidth="1"/>
    <col min="8209" max="8212" width="8.7265625" style="140"/>
    <col min="8213" max="8213" width="13.81640625" style="140" customWidth="1"/>
    <col min="8214" max="8214" width="1.81640625" style="140" customWidth="1"/>
    <col min="8215" max="8215" width="14.81640625" style="140" customWidth="1"/>
    <col min="8216" max="8220" width="10.81640625" style="140" customWidth="1"/>
    <col min="8221" max="8221" width="15.26953125" style="140" bestFit="1" customWidth="1"/>
    <col min="8222" max="8222" width="2.1796875" style="140" customWidth="1"/>
    <col min="8223" max="8233" width="0" style="140" hidden="1" customWidth="1"/>
    <col min="8234" max="8234" width="1.453125" style="140" customWidth="1"/>
    <col min="8235" max="8235" width="13.1796875" style="140" customWidth="1"/>
    <col min="8236" max="8236" width="12.453125" style="140" customWidth="1"/>
    <col min="8237" max="8237" width="17.26953125" style="140" customWidth="1"/>
    <col min="8238" max="8238" width="8.7265625" style="140"/>
    <col min="8239" max="8241" width="0" style="140" hidden="1" customWidth="1"/>
    <col min="8242" max="8243" width="8.7265625" style="140"/>
    <col min="8244" max="8244" width="12" style="140" bestFit="1" customWidth="1"/>
    <col min="8245" max="8245" width="10.54296875" style="140" bestFit="1" customWidth="1"/>
    <col min="8246" max="8246" width="11.54296875" style="140" bestFit="1" customWidth="1"/>
    <col min="8247" max="8247" width="17.453125" style="140" bestFit="1" customWidth="1"/>
    <col min="8248" max="8448" width="8.7265625" style="140"/>
    <col min="8449" max="8449" width="0" style="140" hidden="1" customWidth="1"/>
    <col min="8450" max="8450" width="8.7265625" style="140"/>
    <col min="8451" max="8451" width="0" style="140" hidden="1" customWidth="1"/>
    <col min="8452" max="8452" width="55.1796875" style="140" customWidth="1"/>
    <col min="8453" max="8453" width="13.81640625" style="140" bestFit="1" customWidth="1"/>
    <col min="8454" max="8454" width="0.26953125" style="140" customWidth="1"/>
    <col min="8455" max="8455" width="12" style="140" customWidth="1"/>
    <col min="8456" max="8456" width="11.54296875" style="140" customWidth="1"/>
    <col min="8457" max="8457" width="8.7265625" style="140"/>
    <col min="8458" max="8458" width="11.08984375" style="140" customWidth="1"/>
    <col min="8459" max="8460" width="8.7265625" style="140"/>
    <col min="8461" max="8461" width="13.81640625" style="140" customWidth="1"/>
    <col min="8462" max="8462" width="2.54296875" style="140" customWidth="1"/>
    <col min="8463" max="8463" width="12.1796875" style="140" customWidth="1"/>
    <col min="8464" max="8464" width="11" style="140" customWidth="1"/>
    <col min="8465" max="8468" width="8.7265625" style="140"/>
    <col min="8469" max="8469" width="13.81640625" style="140" customWidth="1"/>
    <col min="8470" max="8470" width="1.81640625" style="140" customWidth="1"/>
    <col min="8471" max="8471" width="14.81640625" style="140" customWidth="1"/>
    <col min="8472" max="8476" width="10.81640625" style="140" customWidth="1"/>
    <col min="8477" max="8477" width="15.26953125" style="140" bestFit="1" customWidth="1"/>
    <col min="8478" max="8478" width="2.1796875" style="140" customWidth="1"/>
    <col min="8479" max="8489" width="0" style="140" hidden="1" customWidth="1"/>
    <col min="8490" max="8490" width="1.453125" style="140" customWidth="1"/>
    <col min="8491" max="8491" width="13.1796875" style="140" customWidth="1"/>
    <col min="8492" max="8492" width="12.453125" style="140" customWidth="1"/>
    <col min="8493" max="8493" width="17.26953125" style="140" customWidth="1"/>
    <col min="8494" max="8494" width="8.7265625" style="140"/>
    <col min="8495" max="8497" width="0" style="140" hidden="1" customWidth="1"/>
    <col min="8498" max="8499" width="8.7265625" style="140"/>
    <col min="8500" max="8500" width="12" style="140" bestFit="1" customWidth="1"/>
    <col min="8501" max="8501" width="10.54296875" style="140" bestFit="1" customWidth="1"/>
    <col min="8502" max="8502" width="11.54296875" style="140" bestFit="1" customWidth="1"/>
    <col min="8503" max="8503" width="17.453125" style="140" bestFit="1" customWidth="1"/>
    <col min="8504" max="8704" width="8.7265625" style="140"/>
    <col min="8705" max="8705" width="0" style="140" hidden="1" customWidth="1"/>
    <col min="8706" max="8706" width="8.7265625" style="140"/>
    <col min="8707" max="8707" width="0" style="140" hidden="1" customWidth="1"/>
    <col min="8708" max="8708" width="55.1796875" style="140" customWidth="1"/>
    <col min="8709" max="8709" width="13.81640625" style="140" bestFit="1" customWidth="1"/>
    <col min="8710" max="8710" width="0.26953125" style="140" customWidth="1"/>
    <col min="8711" max="8711" width="12" style="140" customWidth="1"/>
    <col min="8712" max="8712" width="11.54296875" style="140" customWidth="1"/>
    <col min="8713" max="8713" width="8.7265625" style="140"/>
    <col min="8714" max="8714" width="11.08984375" style="140" customWidth="1"/>
    <col min="8715" max="8716" width="8.7265625" style="140"/>
    <col min="8717" max="8717" width="13.81640625" style="140" customWidth="1"/>
    <col min="8718" max="8718" width="2.54296875" style="140" customWidth="1"/>
    <col min="8719" max="8719" width="12.1796875" style="140" customWidth="1"/>
    <col min="8720" max="8720" width="11" style="140" customWidth="1"/>
    <col min="8721" max="8724" width="8.7265625" style="140"/>
    <col min="8725" max="8725" width="13.81640625" style="140" customWidth="1"/>
    <col min="8726" max="8726" width="1.81640625" style="140" customWidth="1"/>
    <col min="8727" max="8727" width="14.81640625" style="140" customWidth="1"/>
    <col min="8728" max="8732" width="10.81640625" style="140" customWidth="1"/>
    <col min="8733" max="8733" width="15.26953125" style="140" bestFit="1" customWidth="1"/>
    <col min="8734" max="8734" width="2.1796875" style="140" customWidth="1"/>
    <col min="8735" max="8745" width="0" style="140" hidden="1" customWidth="1"/>
    <col min="8746" max="8746" width="1.453125" style="140" customWidth="1"/>
    <col min="8747" max="8747" width="13.1796875" style="140" customWidth="1"/>
    <col min="8748" max="8748" width="12.453125" style="140" customWidth="1"/>
    <col min="8749" max="8749" width="17.26953125" style="140" customWidth="1"/>
    <col min="8750" max="8750" width="8.7265625" style="140"/>
    <col min="8751" max="8753" width="0" style="140" hidden="1" customWidth="1"/>
    <col min="8754" max="8755" width="8.7265625" style="140"/>
    <col min="8756" max="8756" width="12" style="140" bestFit="1" customWidth="1"/>
    <col min="8757" max="8757" width="10.54296875" style="140" bestFit="1" customWidth="1"/>
    <col min="8758" max="8758" width="11.54296875" style="140" bestFit="1" customWidth="1"/>
    <col min="8759" max="8759" width="17.453125" style="140" bestFit="1" customWidth="1"/>
    <col min="8760" max="8960" width="8.7265625" style="140"/>
    <col min="8961" max="8961" width="0" style="140" hidden="1" customWidth="1"/>
    <col min="8962" max="8962" width="8.7265625" style="140"/>
    <col min="8963" max="8963" width="0" style="140" hidden="1" customWidth="1"/>
    <col min="8964" max="8964" width="55.1796875" style="140" customWidth="1"/>
    <col min="8965" max="8965" width="13.81640625" style="140" bestFit="1" customWidth="1"/>
    <col min="8966" max="8966" width="0.26953125" style="140" customWidth="1"/>
    <col min="8967" max="8967" width="12" style="140" customWidth="1"/>
    <col min="8968" max="8968" width="11.54296875" style="140" customWidth="1"/>
    <col min="8969" max="8969" width="8.7265625" style="140"/>
    <col min="8970" max="8970" width="11.08984375" style="140" customWidth="1"/>
    <col min="8971" max="8972" width="8.7265625" style="140"/>
    <col min="8973" max="8973" width="13.81640625" style="140" customWidth="1"/>
    <col min="8974" max="8974" width="2.54296875" style="140" customWidth="1"/>
    <col min="8975" max="8975" width="12.1796875" style="140" customWidth="1"/>
    <col min="8976" max="8976" width="11" style="140" customWidth="1"/>
    <col min="8977" max="8980" width="8.7265625" style="140"/>
    <col min="8981" max="8981" width="13.81640625" style="140" customWidth="1"/>
    <col min="8982" max="8982" width="1.81640625" style="140" customWidth="1"/>
    <col min="8983" max="8983" width="14.81640625" style="140" customWidth="1"/>
    <col min="8984" max="8988" width="10.81640625" style="140" customWidth="1"/>
    <col min="8989" max="8989" width="15.26953125" style="140" bestFit="1" customWidth="1"/>
    <col min="8990" max="8990" width="2.1796875" style="140" customWidth="1"/>
    <col min="8991" max="9001" width="0" style="140" hidden="1" customWidth="1"/>
    <col min="9002" max="9002" width="1.453125" style="140" customWidth="1"/>
    <col min="9003" max="9003" width="13.1796875" style="140" customWidth="1"/>
    <col min="9004" max="9004" width="12.453125" style="140" customWidth="1"/>
    <col min="9005" max="9005" width="17.26953125" style="140" customWidth="1"/>
    <col min="9006" max="9006" width="8.7265625" style="140"/>
    <col min="9007" max="9009" width="0" style="140" hidden="1" customWidth="1"/>
    <col min="9010" max="9011" width="8.7265625" style="140"/>
    <col min="9012" max="9012" width="12" style="140" bestFit="1" customWidth="1"/>
    <col min="9013" max="9013" width="10.54296875" style="140" bestFit="1" customWidth="1"/>
    <col min="9014" max="9014" width="11.54296875" style="140" bestFit="1" customWidth="1"/>
    <col min="9015" max="9015" width="17.453125" style="140" bestFit="1" customWidth="1"/>
    <col min="9016" max="9216" width="8.7265625" style="140"/>
    <col min="9217" max="9217" width="0" style="140" hidden="1" customWidth="1"/>
    <col min="9218" max="9218" width="8.7265625" style="140"/>
    <col min="9219" max="9219" width="0" style="140" hidden="1" customWidth="1"/>
    <col min="9220" max="9220" width="55.1796875" style="140" customWidth="1"/>
    <col min="9221" max="9221" width="13.81640625" style="140" bestFit="1" customWidth="1"/>
    <col min="9222" max="9222" width="0.26953125" style="140" customWidth="1"/>
    <col min="9223" max="9223" width="12" style="140" customWidth="1"/>
    <col min="9224" max="9224" width="11.54296875" style="140" customWidth="1"/>
    <col min="9225" max="9225" width="8.7265625" style="140"/>
    <col min="9226" max="9226" width="11.08984375" style="140" customWidth="1"/>
    <col min="9227" max="9228" width="8.7265625" style="140"/>
    <col min="9229" max="9229" width="13.81640625" style="140" customWidth="1"/>
    <col min="9230" max="9230" width="2.54296875" style="140" customWidth="1"/>
    <col min="9231" max="9231" width="12.1796875" style="140" customWidth="1"/>
    <col min="9232" max="9232" width="11" style="140" customWidth="1"/>
    <col min="9233" max="9236" width="8.7265625" style="140"/>
    <col min="9237" max="9237" width="13.81640625" style="140" customWidth="1"/>
    <col min="9238" max="9238" width="1.81640625" style="140" customWidth="1"/>
    <col min="9239" max="9239" width="14.81640625" style="140" customWidth="1"/>
    <col min="9240" max="9244" width="10.81640625" style="140" customWidth="1"/>
    <col min="9245" max="9245" width="15.26953125" style="140" bestFit="1" customWidth="1"/>
    <col min="9246" max="9246" width="2.1796875" style="140" customWidth="1"/>
    <col min="9247" max="9257" width="0" style="140" hidden="1" customWidth="1"/>
    <col min="9258" max="9258" width="1.453125" style="140" customWidth="1"/>
    <col min="9259" max="9259" width="13.1796875" style="140" customWidth="1"/>
    <col min="9260" max="9260" width="12.453125" style="140" customWidth="1"/>
    <col min="9261" max="9261" width="17.26953125" style="140" customWidth="1"/>
    <col min="9262" max="9262" width="8.7265625" style="140"/>
    <col min="9263" max="9265" width="0" style="140" hidden="1" customWidth="1"/>
    <col min="9266" max="9267" width="8.7265625" style="140"/>
    <col min="9268" max="9268" width="12" style="140" bestFit="1" customWidth="1"/>
    <col min="9269" max="9269" width="10.54296875" style="140" bestFit="1" customWidth="1"/>
    <col min="9270" max="9270" width="11.54296875" style="140" bestFit="1" customWidth="1"/>
    <col min="9271" max="9271" width="17.453125" style="140" bestFit="1" customWidth="1"/>
    <col min="9272" max="9472" width="8.7265625" style="140"/>
    <col min="9473" max="9473" width="0" style="140" hidden="1" customWidth="1"/>
    <col min="9474" max="9474" width="8.7265625" style="140"/>
    <col min="9475" max="9475" width="0" style="140" hidden="1" customWidth="1"/>
    <col min="9476" max="9476" width="55.1796875" style="140" customWidth="1"/>
    <col min="9477" max="9477" width="13.81640625" style="140" bestFit="1" customWidth="1"/>
    <col min="9478" max="9478" width="0.26953125" style="140" customWidth="1"/>
    <col min="9479" max="9479" width="12" style="140" customWidth="1"/>
    <col min="9480" max="9480" width="11.54296875" style="140" customWidth="1"/>
    <col min="9481" max="9481" width="8.7265625" style="140"/>
    <col min="9482" max="9482" width="11.08984375" style="140" customWidth="1"/>
    <col min="9483" max="9484" width="8.7265625" style="140"/>
    <col min="9485" max="9485" width="13.81640625" style="140" customWidth="1"/>
    <col min="9486" max="9486" width="2.54296875" style="140" customWidth="1"/>
    <col min="9487" max="9487" width="12.1796875" style="140" customWidth="1"/>
    <col min="9488" max="9488" width="11" style="140" customWidth="1"/>
    <col min="9489" max="9492" width="8.7265625" style="140"/>
    <col min="9493" max="9493" width="13.81640625" style="140" customWidth="1"/>
    <col min="9494" max="9494" width="1.81640625" style="140" customWidth="1"/>
    <col min="9495" max="9495" width="14.81640625" style="140" customWidth="1"/>
    <col min="9496" max="9500" width="10.81640625" style="140" customWidth="1"/>
    <col min="9501" max="9501" width="15.26953125" style="140" bestFit="1" customWidth="1"/>
    <col min="9502" max="9502" width="2.1796875" style="140" customWidth="1"/>
    <col min="9503" max="9513" width="0" style="140" hidden="1" customWidth="1"/>
    <col min="9514" max="9514" width="1.453125" style="140" customWidth="1"/>
    <col min="9515" max="9515" width="13.1796875" style="140" customWidth="1"/>
    <col min="9516" max="9516" width="12.453125" style="140" customWidth="1"/>
    <col min="9517" max="9517" width="17.26953125" style="140" customWidth="1"/>
    <col min="9518" max="9518" width="8.7265625" style="140"/>
    <col min="9519" max="9521" width="0" style="140" hidden="1" customWidth="1"/>
    <col min="9522" max="9523" width="8.7265625" style="140"/>
    <col min="9524" max="9524" width="12" style="140" bestFit="1" customWidth="1"/>
    <col min="9525" max="9525" width="10.54296875" style="140" bestFit="1" customWidth="1"/>
    <col min="9526" max="9526" width="11.54296875" style="140" bestFit="1" customWidth="1"/>
    <col min="9527" max="9527" width="17.453125" style="140" bestFit="1" customWidth="1"/>
    <col min="9528" max="9728" width="8.7265625" style="140"/>
    <col min="9729" max="9729" width="0" style="140" hidden="1" customWidth="1"/>
    <col min="9730" max="9730" width="8.7265625" style="140"/>
    <col min="9731" max="9731" width="0" style="140" hidden="1" customWidth="1"/>
    <col min="9732" max="9732" width="55.1796875" style="140" customWidth="1"/>
    <col min="9733" max="9733" width="13.81640625" style="140" bestFit="1" customWidth="1"/>
    <col min="9734" max="9734" width="0.26953125" style="140" customWidth="1"/>
    <col min="9735" max="9735" width="12" style="140" customWidth="1"/>
    <col min="9736" max="9736" width="11.54296875" style="140" customWidth="1"/>
    <col min="9737" max="9737" width="8.7265625" style="140"/>
    <col min="9738" max="9738" width="11.08984375" style="140" customWidth="1"/>
    <col min="9739" max="9740" width="8.7265625" style="140"/>
    <col min="9741" max="9741" width="13.81640625" style="140" customWidth="1"/>
    <col min="9742" max="9742" width="2.54296875" style="140" customWidth="1"/>
    <col min="9743" max="9743" width="12.1796875" style="140" customWidth="1"/>
    <col min="9744" max="9744" width="11" style="140" customWidth="1"/>
    <col min="9745" max="9748" width="8.7265625" style="140"/>
    <col min="9749" max="9749" width="13.81640625" style="140" customWidth="1"/>
    <col min="9750" max="9750" width="1.81640625" style="140" customWidth="1"/>
    <col min="9751" max="9751" width="14.81640625" style="140" customWidth="1"/>
    <col min="9752" max="9756" width="10.81640625" style="140" customWidth="1"/>
    <col min="9757" max="9757" width="15.26953125" style="140" bestFit="1" customWidth="1"/>
    <col min="9758" max="9758" width="2.1796875" style="140" customWidth="1"/>
    <col min="9759" max="9769" width="0" style="140" hidden="1" customWidth="1"/>
    <col min="9770" max="9770" width="1.453125" style="140" customWidth="1"/>
    <col min="9771" max="9771" width="13.1796875" style="140" customWidth="1"/>
    <col min="9772" max="9772" width="12.453125" style="140" customWidth="1"/>
    <col min="9773" max="9773" width="17.26953125" style="140" customWidth="1"/>
    <col min="9774" max="9774" width="8.7265625" style="140"/>
    <col min="9775" max="9777" width="0" style="140" hidden="1" customWidth="1"/>
    <col min="9778" max="9779" width="8.7265625" style="140"/>
    <col min="9780" max="9780" width="12" style="140" bestFit="1" customWidth="1"/>
    <col min="9781" max="9781" width="10.54296875" style="140" bestFit="1" customWidth="1"/>
    <col min="9782" max="9782" width="11.54296875" style="140" bestFit="1" customWidth="1"/>
    <col min="9783" max="9783" width="17.453125" style="140" bestFit="1" customWidth="1"/>
    <col min="9784" max="9984" width="8.7265625" style="140"/>
    <col min="9985" max="9985" width="0" style="140" hidden="1" customWidth="1"/>
    <col min="9986" max="9986" width="8.7265625" style="140"/>
    <col min="9987" max="9987" width="0" style="140" hidden="1" customWidth="1"/>
    <col min="9988" max="9988" width="55.1796875" style="140" customWidth="1"/>
    <col min="9989" max="9989" width="13.81640625" style="140" bestFit="1" customWidth="1"/>
    <col min="9990" max="9990" width="0.26953125" style="140" customWidth="1"/>
    <col min="9991" max="9991" width="12" style="140" customWidth="1"/>
    <col min="9992" max="9992" width="11.54296875" style="140" customWidth="1"/>
    <col min="9993" max="9993" width="8.7265625" style="140"/>
    <col min="9994" max="9994" width="11.08984375" style="140" customWidth="1"/>
    <col min="9995" max="9996" width="8.7265625" style="140"/>
    <col min="9997" max="9997" width="13.81640625" style="140" customWidth="1"/>
    <col min="9998" max="9998" width="2.54296875" style="140" customWidth="1"/>
    <col min="9999" max="9999" width="12.1796875" style="140" customWidth="1"/>
    <col min="10000" max="10000" width="11" style="140" customWidth="1"/>
    <col min="10001" max="10004" width="8.7265625" style="140"/>
    <col min="10005" max="10005" width="13.81640625" style="140" customWidth="1"/>
    <col min="10006" max="10006" width="1.81640625" style="140" customWidth="1"/>
    <col min="10007" max="10007" width="14.81640625" style="140" customWidth="1"/>
    <col min="10008" max="10012" width="10.81640625" style="140" customWidth="1"/>
    <col min="10013" max="10013" width="15.26953125" style="140" bestFit="1" customWidth="1"/>
    <col min="10014" max="10014" width="2.1796875" style="140" customWidth="1"/>
    <col min="10015" max="10025" width="0" style="140" hidden="1" customWidth="1"/>
    <col min="10026" max="10026" width="1.453125" style="140" customWidth="1"/>
    <col min="10027" max="10027" width="13.1796875" style="140" customWidth="1"/>
    <col min="10028" max="10028" width="12.453125" style="140" customWidth="1"/>
    <col min="10029" max="10029" width="17.26953125" style="140" customWidth="1"/>
    <col min="10030" max="10030" width="8.7265625" style="140"/>
    <col min="10031" max="10033" width="0" style="140" hidden="1" customWidth="1"/>
    <col min="10034" max="10035" width="8.7265625" style="140"/>
    <col min="10036" max="10036" width="12" style="140" bestFit="1" customWidth="1"/>
    <col min="10037" max="10037" width="10.54296875" style="140" bestFit="1" customWidth="1"/>
    <col min="10038" max="10038" width="11.54296875" style="140" bestFit="1" customWidth="1"/>
    <col min="10039" max="10039" width="17.453125" style="140" bestFit="1" customWidth="1"/>
    <col min="10040" max="10240" width="8.7265625" style="140"/>
    <col min="10241" max="10241" width="0" style="140" hidden="1" customWidth="1"/>
    <col min="10242" max="10242" width="8.7265625" style="140"/>
    <col min="10243" max="10243" width="0" style="140" hidden="1" customWidth="1"/>
    <col min="10244" max="10244" width="55.1796875" style="140" customWidth="1"/>
    <col min="10245" max="10245" width="13.81640625" style="140" bestFit="1" customWidth="1"/>
    <col min="10246" max="10246" width="0.26953125" style="140" customWidth="1"/>
    <col min="10247" max="10247" width="12" style="140" customWidth="1"/>
    <col min="10248" max="10248" width="11.54296875" style="140" customWidth="1"/>
    <col min="10249" max="10249" width="8.7265625" style="140"/>
    <col min="10250" max="10250" width="11.08984375" style="140" customWidth="1"/>
    <col min="10251" max="10252" width="8.7265625" style="140"/>
    <col min="10253" max="10253" width="13.81640625" style="140" customWidth="1"/>
    <col min="10254" max="10254" width="2.54296875" style="140" customWidth="1"/>
    <col min="10255" max="10255" width="12.1796875" style="140" customWidth="1"/>
    <col min="10256" max="10256" width="11" style="140" customWidth="1"/>
    <col min="10257" max="10260" width="8.7265625" style="140"/>
    <col min="10261" max="10261" width="13.81640625" style="140" customWidth="1"/>
    <col min="10262" max="10262" width="1.81640625" style="140" customWidth="1"/>
    <col min="10263" max="10263" width="14.81640625" style="140" customWidth="1"/>
    <col min="10264" max="10268" width="10.81640625" style="140" customWidth="1"/>
    <col min="10269" max="10269" width="15.26953125" style="140" bestFit="1" customWidth="1"/>
    <col min="10270" max="10270" width="2.1796875" style="140" customWidth="1"/>
    <col min="10271" max="10281" width="0" style="140" hidden="1" customWidth="1"/>
    <col min="10282" max="10282" width="1.453125" style="140" customWidth="1"/>
    <col min="10283" max="10283" width="13.1796875" style="140" customWidth="1"/>
    <col min="10284" max="10284" width="12.453125" style="140" customWidth="1"/>
    <col min="10285" max="10285" width="17.26953125" style="140" customWidth="1"/>
    <col min="10286" max="10286" width="8.7265625" style="140"/>
    <col min="10287" max="10289" width="0" style="140" hidden="1" customWidth="1"/>
    <col min="10290" max="10291" width="8.7265625" style="140"/>
    <col min="10292" max="10292" width="12" style="140" bestFit="1" customWidth="1"/>
    <col min="10293" max="10293" width="10.54296875" style="140" bestFit="1" customWidth="1"/>
    <col min="10294" max="10294" width="11.54296875" style="140" bestFit="1" customWidth="1"/>
    <col min="10295" max="10295" width="17.453125" style="140" bestFit="1" customWidth="1"/>
    <col min="10296" max="10496" width="8.7265625" style="140"/>
    <col min="10497" max="10497" width="0" style="140" hidden="1" customWidth="1"/>
    <col min="10498" max="10498" width="8.7265625" style="140"/>
    <col min="10499" max="10499" width="0" style="140" hidden="1" customWidth="1"/>
    <col min="10500" max="10500" width="55.1796875" style="140" customWidth="1"/>
    <col min="10501" max="10501" width="13.81640625" style="140" bestFit="1" customWidth="1"/>
    <col min="10502" max="10502" width="0.26953125" style="140" customWidth="1"/>
    <col min="10503" max="10503" width="12" style="140" customWidth="1"/>
    <col min="10504" max="10504" width="11.54296875" style="140" customWidth="1"/>
    <col min="10505" max="10505" width="8.7265625" style="140"/>
    <col min="10506" max="10506" width="11.08984375" style="140" customWidth="1"/>
    <col min="10507" max="10508" width="8.7265625" style="140"/>
    <col min="10509" max="10509" width="13.81640625" style="140" customWidth="1"/>
    <col min="10510" max="10510" width="2.54296875" style="140" customWidth="1"/>
    <col min="10511" max="10511" width="12.1796875" style="140" customWidth="1"/>
    <col min="10512" max="10512" width="11" style="140" customWidth="1"/>
    <col min="10513" max="10516" width="8.7265625" style="140"/>
    <col min="10517" max="10517" width="13.81640625" style="140" customWidth="1"/>
    <col min="10518" max="10518" width="1.81640625" style="140" customWidth="1"/>
    <col min="10519" max="10519" width="14.81640625" style="140" customWidth="1"/>
    <col min="10520" max="10524" width="10.81640625" style="140" customWidth="1"/>
    <col min="10525" max="10525" width="15.26953125" style="140" bestFit="1" customWidth="1"/>
    <col min="10526" max="10526" width="2.1796875" style="140" customWidth="1"/>
    <col min="10527" max="10537" width="0" style="140" hidden="1" customWidth="1"/>
    <col min="10538" max="10538" width="1.453125" style="140" customWidth="1"/>
    <col min="10539" max="10539" width="13.1796875" style="140" customWidth="1"/>
    <col min="10540" max="10540" width="12.453125" style="140" customWidth="1"/>
    <col min="10541" max="10541" width="17.26953125" style="140" customWidth="1"/>
    <col min="10542" max="10542" width="8.7265625" style="140"/>
    <col min="10543" max="10545" width="0" style="140" hidden="1" customWidth="1"/>
    <col min="10546" max="10547" width="8.7265625" style="140"/>
    <col min="10548" max="10548" width="12" style="140" bestFit="1" customWidth="1"/>
    <col min="10549" max="10549" width="10.54296875" style="140" bestFit="1" customWidth="1"/>
    <col min="10550" max="10550" width="11.54296875" style="140" bestFit="1" customWidth="1"/>
    <col min="10551" max="10551" width="17.453125" style="140" bestFit="1" customWidth="1"/>
    <col min="10552" max="10752" width="8.7265625" style="140"/>
    <col min="10753" max="10753" width="0" style="140" hidden="1" customWidth="1"/>
    <col min="10754" max="10754" width="8.7265625" style="140"/>
    <col min="10755" max="10755" width="0" style="140" hidden="1" customWidth="1"/>
    <col min="10756" max="10756" width="55.1796875" style="140" customWidth="1"/>
    <col min="10757" max="10757" width="13.81640625" style="140" bestFit="1" customWidth="1"/>
    <col min="10758" max="10758" width="0.26953125" style="140" customWidth="1"/>
    <col min="10759" max="10759" width="12" style="140" customWidth="1"/>
    <col min="10760" max="10760" width="11.54296875" style="140" customWidth="1"/>
    <col min="10761" max="10761" width="8.7265625" style="140"/>
    <col min="10762" max="10762" width="11.08984375" style="140" customWidth="1"/>
    <col min="10763" max="10764" width="8.7265625" style="140"/>
    <col min="10765" max="10765" width="13.81640625" style="140" customWidth="1"/>
    <col min="10766" max="10766" width="2.54296875" style="140" customWidth="1"/>
    <col min="10767" max="10767" width="12.1796875" style="140" customWidth="1"/>
    <col min="10768" max="10768" width="11" style="140" customWidth="1"/>
    <col min="10769" max="10772" width="8.7265625" style="140"/>
    <col min="10773" max="10773" width="13.81640625" style="140" customWidth="1"/>
    <col min="10774" max="10774" width="1.81640625" style="140" customWidth="1"/>
    <col min="10775" max="10775" width="14.81640625" style="140" customWidth="1"/>
    <col min="10776" max="10780" width="10.81640625" style="140" customWidth="1"/>
    <col min="10781" max="10781" width="15.26953125" style="140" bestFit="1" customWidth="1"/>
    <col min="10782" max="10782" width="2.1796875" style="140" customWidth="1"/>
    <col min="10783" max="10793" width="0" style="140" hidden="1" customWidth="1"/>
    <col min="10794" max="10794" width="1.453125" style="140" customWidth="1"/>
    <col min="10795" max="10795" width="13.1796875" style="140" customWidth="1"/>
    <col min="10796" max="10796" width="12.453125" style="140" customWidth="1"/>
    <col min="10797" max="10797" width="17.26953125" style="140" customWidth="1"/>
    <col min="10798" max="10798" width="8.7265625" style="140"/>
    <col min="10799" max="10801" width="0" style="140" hidden="1" customWidth="1"/>
    <col min="10802" max="10803" width="8.7265625" style="140"/>
    <col min="10804" max="10804" width="12" style="140" bestFit="1" customWidth="1"/>
    <col min="10805" max="10805" width="10.54296875" style="140" bestFit="1" customWidth="1"/>
    <col min="10806" max="10806" width="11.54296875" style="140" bestFit="1" customWidth="1"/>
    <col min="10807" max="10807" width="17.453125" style="140" bestFit="1" customWidth="1"/>
    <col min="10808" max="11008" width="8.7265625" style="140"/>
    <col min="11009" max="11009" width="0" style="140" hidden="1" customWidth="1"/>
    <col min="11010" max="11010" width="8.7265625" style="140"/>
    <col min="11011" max="11011" width="0" style="140" hidden="1" customWidth="1"/>
    <col min="11012" max="11012" width="55.1796875" style="140" customWidth="1"/>
    <col min="11013" max="11013" width="13.81640625" style="140" bestFit="1" customWidth="1"/>
    <col min="11014" max="11014" width="0.26953125" style="140" customWidth="1"/>
    <col min="11015" max="11015" width="12" style="140" customWidth="1"/>
    <col min="11016" max="11016" width="11.54296875" style="140" customWidth="1"/>
    <col min="11017" max="11017" width="8.7265625" style="140"/>
    <col min="11018" max="11018" width="11.08984375" style="140" customWidth="1"/>
    <col min="11019" max="11020" width="8.7265625" style="140"/>
    <col min="11021" max="11021" width="13.81640625" style="140" customWidth="1"/>
    <col min="11022" max="11022" width="2.54296875" style="140" customWidth="1"/>
    <col min="11023" max="11023" width="12.1796875" style="140" customWidth="1"/>
    <col min="11024" max="11024" width="11" style="140" customWidth="1"/>
    <col min="11025" max="11028" width="8.7265625" style="140"/>
    <col min="11029" max="11029" width="13.81640625" style="140" customWidth="1"/>
    <col min="11030" max="11030" width="1.81640625" style="140" customWidth="1"/>
    <col min="11031" max="11031" width="14.81640625" style="140" customWidth="1"/>
    <col min="11032" max="11036" width="10.81640625" style="140" customWidth="1"/>
    <col min="11037" max="11037" width="15.26953125" style="140" bestFit="1" customWidth="1"/>
    <col min="11038" max="11038" width="2.1796875" style="140" customWidth="1"/>
    <col min="11039" max="11049" width="0" style="140" hidden="1" customWidth="1"/>
    <col min="11050" max="11050" width="1.453125" style="140" customWidth="1"/>
    <col min="11051" max="11051" width="13.1796875" style="140" customWidth="1"/>
    <col min="11052" max="11052" width="12.453125" style="140" customWidth="1"/>
    <col min="11053" max="11053" width="17.26953125" style="140" customWidth="1"/>
    <col min="11054" max="11054" width="8.7265625" style="140"/>
    <col min="11055" max="11057" width="0" style="140" hidden="1" customWidth="1"/>
    <col min="11058" max="11059" width="8.7265625" style="140"/>
    <col min="11060" max="11060" width="12" style="140" bestFit="1" customWidth="1"/>
    <col min="11061" max="11061" width="10.54296875" style="140" bestFit="1" customWidth="1"/>
    <col min="11062" max="11062" width="11.54296875" style="140" bestFit="1" customWidth="1"/>
    <col min="11063" max="11063" width="17.453125" style="140" bestFit="1" customWidth="1"/>
    <col min="11064" max="11264" width="8.7265625" style="140"/>
    <col min="11265" max="11265" width="0" style="140" hidden="1" customWidth="1"/>
    <col min="11266" max="11266" width="8.7265625" style="140"/>
    <col min="11267" max="11267" width="0" style="140" hidden="1" customWidth="1"/>
    <col min="11268" max="11268" width="55.1796875" style="140" customWidth="1"/>
    <col min="11269" max="11269" width="13.81640625" style="140" bestFit="1" customWidth="1"/>
    <col min="11270" max="11270" width="0.26953125" style="140" customWidth="1"/>
    <col min="11271" max="11271" width="12" style="140" customWidth="1"/>
    <col min="11272" max="11272" width="11.54296875" style="140" customWidth="1"/>
    <col min="11273" max="11273" width="8.7265625" style="140"/>
    <col min="11274" max="11274" width="11.08984375" style="140" customWidth="1"/>
    <col min="11275" max="11276" width="8.7265625" style="140"/>
    <col min="11277" max="11277" width="13.81640625" style="140" customWidth="1"/>
    <col min="11278" max="11278" width="2.54296875" style="140" customWidth="1"/>
    <col min="11279" max="11279" width="12.1796875" style="140" customWidth="1"/>
    <col min="11280" max="11280" width="11" style="140" customWidth="1"/>
    <col min="11281" max="11284" width="8.7265625" style="140"/>
    <col min="11285" max="11285" width="13.81640625" style="140" customWidth="1"/>
    <col min="11286" max="11286" width="1.81640625" style="140" customWidth="1"/>
    <col min="11287" max="11287" width="14.81640625" style="140" customWidth="1"/>
    <col min="11288" max="11292" width="10.81640625" style="140" customWidth="1"/>
    <col min="11293" max="11293" width="15.26953125" style="140" bestFit="1" customWidth="1"/>
    <col min="11294" max="11294" width="2.1796875" style="140" customWidth="1"/>
    <col min="11295" max="11305" width="0" style="140" hidden="1" customWidth="1"/>
    <col min="11306" max="11306" width="1.453125" style="140" customWidth="1"/>
    <col min="11307" max="11307" width="13.1796875" style="140" customWidth="1"/>
    <col min="11308" max="11308" width="12.453125" style="140" customWidth="1"/>
    <col min="11309" max="11309" width="17.26953125" style="140" customWidth="1"/>
    <col min="11310" max="11310" width="8.7265625" style="140"/>
    <col min="11311" max="11313" width="0" style="140" hidden="1" customWidth="1"/>
    <col min="11314" max="11315" width="8.7265625" style="140"/>
    <col min="11316" max="11316" width="12" style="140" bestFit="1" customWidth="1"/>
    <col min="11317" max="11317" width="10.54296875" style="140" bestFit="1" customWidth="1"/>
    <col min="11318" max="11318" width="11.54296875" style="140" bestFit="1" customWidth="1"/>
    <col min="11319" max="11319" width="17.453125" style="140" bestFit="1" customWidth="1"/>
    <col min="11320" max="11520" width="8.7265625" style="140"/>
    <col min="11521" max="11521" width="0" style="140" hidden="1" customWidth="1"/>
    <col min="11522" max="11522" width="8.7265625" style="140"/>
    <col min="11523" max="11523" width="0" style="140" hidden="1" customWidth="1"/>
    <col min="11524" max="11524" width="55.1796875" style="140" customWidth="1"/>
    <col min="11525" max="11525" width="13.81640625" style="140" bestFit="1" customWidth="1"/>
    <col min="11526" max="11526" width="0.26953125" style="140" customWidth="1"/>
    <col min="11527" max="11527" width="12" style="140" customWidth="1"/>
    <col min="11528" max="11528" width="11.54296875" style="140" customWidth="1"/>
    <col min="11529" max="11529" width="8.7265625" style="140"/>
    <col min="11530" max="11530" width="11.08984375" style="140" customWidth="1"/>
    <col min="11531" max="11532" width="8.7265625" style="140"/>
    <col min="11533" max="11533" width="13.81640625" style="140" customWidth="1"/>
    <col min="11534" max="11534" width="2.54296875" style="140" customWidth="1"/>
    <col min="11535" max="11535" width="12.1796875" style="140" customWidth="1"/>
    <col min="11536" max="11536" width="11" style="140" customWidth="1"/>
    <col min="11537" max="11540" width="8.7265625" style="140"/>
    <col min="11541" max="11541" width="13.81640625" style="140" customWidth="1"/>
    <col min="11542" max="11542" width="1.81640625" style="140" customWidth="1"/>
    <col min="11543" max="11543" width="14.81640625" style="140" customWidth="1"/>
    <col min="11544" max="11548" width="10.81640625" style="140" customWidth="1"/>
    <col min="11549" max="11549" width="15.26953125" style="140" bestFit="1" customWidth="1"/>
    <col min="11550" max="11550" width="2.1796875" style="140" customWidth="1"/>
    <col min="11551" max="11561" width="0" style="140" hidden="1" customWidth="1"/>
    <col min="11562" max="11562" width="1.453125" style="140" customWidth="1"/>
    <col min="11563" max="11563" width="13.1796875" style="140" customWidth="1"/>
    <col min="11564" max="11564" width="12.453125" style="140" customWidth="1"/>
    <col min="11565" max="11565" width="17.26953125" style="140" customWidth="1"/>
    <col min="11566" max="11566" width="8.7265625" style="140"/>
    <col min="11567" max="11569" width="0" style="140" hidden="1" customWidth="1"/>
    <col min="11570" max="11571" width="8.7265625" style="140"/>
    <col min="11572" max="11572" width="12" style="140" bestFit="1" customWidth="1"/>
    <col min="11573" max="11573" width="10.54296875" style="140" bestFit="1" customWidth="1"/>
    <col min="11574" max="11574" width="11.54296875" style="140" bestFit="1" customWidth="1"/>
    <col min="11575" max="11575" width="17.453125" style="140" bestFit="1" customWidth="1"/>
    <col min="11576" max="11776" width="8.7265625" style="140"/>
    <col min="11777" max="11777" width="0" style="140" hidden="1" customWidth="1"/>
    <col min="11778" max="11778" width="8.7265625" style="140"/>
    <col min="11779" max="11779" width="0" style="140" hidden="1" customWidth="1"/>
    <col min="11780" max="11780" width="55.1796875" style="140" customWidth="1"/>
    <col min="11781" max="11781" width="13.81640625" style="140" bestFit="1" customWidth="1"/>
    <col min="11782" max="11782" width="0.26953125" style="140" customWidth="1"/>
    <col min="11783" max="11783" width="12" style="140" customWidth="1"/>
    <col min="11784" max="11784" width="11.54296875" style="140" customWidth="1"/>
    <col min="11785" max="11785" width="8.7265625" style="140"/>
    <col min="11786" max="11786" width="11.08984375" style="140" customWidth="1"/>
    <col min="11787" max="11788" width="8.7265625" style="140"/>
    <col min="11789" max="11789" width="13.81640625" style="140" customWidth="1"/>
    <col min="11790" max="11790" width="2.54296875" style="140" customWidth="1"/>
    <col min="11791" max="11791" width="12.1796875" style="140" customWidth="1"/>
    <col min="11792" max="11792" width="11" style="140" customWidth="1"/>
    <col min="11793" max="11796" width="8.7265625" style="140"/>
    <col min="11797" max="11797" width="13.81640625" style="140" customWidth="1"/>
    <col min="11798" max="11798" width="1.81640625" style="140" customWidth="1"/>
    <col min="11799" max="11799" width="14.81640625" style="140" customWidth="1"/>
    <col min="11800" max="11804" width="10.81640625" style="140" customWidth="1"/>
    <col min="11805" max="11805" width="15.26953125" style="140" bestFit="1" customWidth="1"/>
    <col min="11806" max="11806" width="2.1796875" style="140" customWidth="1"/>
    <col min="11807" max="11817" width="0" style="140" hidden="1" customWidth="1"/>
    <col min="11818" max="11818" width="1.453125" style="140" customWidth="1"/>
    <col min="11819" max="11819" width="13.1796875" style="140" customWidth="1"/>
    <col min="11820" max="11820" width="12.453125" style="140" customWidth="1"/>
    <col min="11821" max="11821" width="17.26953125" style="140" customWidth="1"/>
    <col min="11822" max="11822" width="8.7265625" style="140"/>
    <col min="11823" max="11825" width="0" style="140" hidden="1" customWidth="1"/>
    <col min="11826" max="11827" width="8.7265625" style="140"/>
    <col min="11828" max="11828" width="12" style="140" bestFit="1" customWidth="1"/>
    <col min="11829" max="11829" width="10.54296875" style="140" bestFit="1" customWidth="1"/>
    <col min="11830" max="11830" width="11.54296875" style="140" bestFit="1" customWidth="1"/>
    <col min="11831" max="11831" width="17.453125" style="140" bestFit="1" customWidth="1"/>
    <col min="11832" max="12032" width="8.7265625" style="140"/>
    <col min="12033" max="12033" width="0" style="140" hidden="1" customWidth="1"/>
    <col min="12034" max="12034" width="8.7265625" style="140"/>
    <col min="12035" max="12035" width="0" style="140" hidden="1" customWidth="1"/>
    <col min="12036" max="12036" width="55.1796875" style="140" customWidth="1"/>
    <col min="12037" max="12037" width="13.81640625" style="140" bestFit="1" customWidth="1"/>
    <col min="12038" max="12038" width="0.26953125" style="140" customWidth="1"/>
    <col min="12039" max="12039" width="12" style="140" customWidth="1"/>
    <col min="12040" max="12040" width="11.54296875" style="140" customWidth="1"/>
    <col min="12041" max="12041" width="8.7265625" style="140"/>
    <col min="12042" max="12042" width="11.08984375" style="140" customWidth="1"/>
    <col min="12043" max="12044" width="8.7265625" style="140"/>
    <col min="12045" max="12045" width="13.81640625" style="140" customWidth="1"/>
    <col min="12046" max="12046" width="2.54296875" style="140" customWidth="1"/>
    <col min="12047" max="12047" width="12.1796875" style="140" customWidth="1"/>
    <col min="12048" max="12048" width="11" style="140" customWidth="1"/>
    <col min="12049" max="12052" width="8.7265625" style="140"/>
    <col min="12053" max="12053" width="13.81640625" style="140" customWidth="1"/>
    <col min="12054" max="12054" width="1.81640625" style="140" customWidth="1"/>
    <col min="12055" max="12055" width="14.81640625" style="140" customWidth="1"/>
    <col min="12056" max="12060" width="10.81640625" style="140" customWidth="1"/>
    <col min="12061" max="12061" width="15.26953125" style="140" bestFit="1" customWidth="1"/>
    <col min="12062" max="12062" width="2.1796875" style="140" customWidth="1"/>
    <col min="12063" max="12073" width="0" style="140" hidden="1" customWidth="1"/>
    <col min="12074" max="12074" width="1.453125" style="140" customWidth="1"/>
    <col min="12075" max="12075" width="13.1796875" style="140" customWidth="1"/>
    <col min="12076" max="12076" width="12.453125" style="140" customWidth="1"/>
    <col min="12077" max="12077" width="17.26953125" style="140" customWidth="1"/>
    <col min="12078" max="12078" width="8.7265625" style="140"/>
    <col min="12079" max="12081" width="0" style="140" hidden="1" customWidth="1"/>
    <col min="12082" max="12083" width="8.7265625" style="140"/>
    <col min="12084" max="12084" width="12" style="140" bestFit="1" customWidth="1"/>
    <col min="12085" max="12085" width="10.54296875" style="140" bestFit="1" customWidth="1"/>
    <col min="12086" max="12086" width="11.54296875" style="140" bestFit="1" customWidth="1"/>
    <col min="12087" max="12087" width="17.453125" style="140" bestFit="1" customWidth="1"/>
    <col min="12088" max="12288" width="8.7265625" style="140"/>
    <col min="12289" max="12289" width="0" style="140" hidden="1" customWidth="1"/>
    <col min="12290" max="12290" width="8.7265625" style="140"/>
    <col min="12291" max="12291" width="0" style="140" hidden="1" customWidth="1"/>
    <col min="12292" max="12292" width="55.1796875" style="140" customWidth="1"/>
    <col min="12293" max="12293" width="13.81640625" style="140" bestFit="1" customWidth="1"/>
    <col min="12294" max="12294" width="0.26953125" style="140" customWidth="1"/>
    <col min="12295" max="12295" width="12" style="140" customWidth="1"/>
    <col min="12296" max="12296" width="11.54296875" style="140" customWidth="1"/>
    <col min="12297" max="12297" width="8.7265625" style="140"/>
    <col min="12298" max="12298" width="11.08984375" style="140" customWidth="1"/>
    <col min="12299" max="12300" width="8.7265625" style="140"/>
    <col min="12301" max="12301" width="13.81640625" style="140" customWidth="1"/>
    <col min="12302" max="12302" width="2.54296875" style="140" customWidth="1"/>
    <col min="12303" max="12303" width="12.1796875" style="140" customWidth="1"/>
    <col min="12304" max="12304" width="11" style="140" customWidth="1"/>
    <col min="12305" max="12308" width="8.7265625" style="140"/>
    <col min="12309" max="12309" width="13.81640625" style="140" customWidth="1"/>
    <col min="12310" max="12310" width="1.81640625" style="140" customWidth="1"/>
    <col min="12311" max="12311" width="14.81640625" style="140" customWidth="1"/>
    <col min="12312" max="12316" width="10.81640625" style="140" customWidth="1"/>
    <col min="12317" max="12317" width="15.26953125" style="140" bestFit="1" customWidth="1"/>
    <col min="12318" max="12318" width="2.1796875" style="140" customWidth="1"/>
    <col min="12319" max="12329" width="0" style="140" hidden="1" customWidth="1"/>
    <col min="12330" max="12330" width="1.453125" style="140" customWidth="1"/>
    <col min="12331" max="12331" width="13.1796875" style="140" customWidth="1"/>
    <col min="12332" max="12332" width="12.453125" style="140" customWidth="1"/>
    <col min="12333" max="12333" width="17.26953125" style="140" customWidth="1"/>
    <col min="12334" max="12334" width="8.7265625" style="140"/>
    <col min="12335" max="12337" width="0" style="140" hidden="1" customWidth="1"/>
    <col min="12338" max="12339" width="8.7265625" style="140"/>
    <col min="12340" max="12340" width="12" style="140" bestFit="1" customWidth="1"/>
    <col min="12341" max="12341" width="10.54296875" style="140" bestFit="1" customWidth="1"/>
    <col min="12342" max="12342" width="11.54296875" style="140" bestFit="1" customWidth="1"/>
    <col min="12343" max="12343" width="17.453125" style="140" bestFit="1" customWidth="1"/>
    <col min="12344" max="12544" width="8.7265625" style="140"/>
    <col min="12545" max="12545" width="0" style="140" hidden="1" customWidth="1"/>
    <col min="12546" max="12546" width="8.7265625" style="140"/>
    <col min="12547" max="12547" width="0" style="140" hidden="1" customWidth="1"/>
    <col min="12548" max="12548" width="55.1796875" style="140" customWidth="1"/>
    <col min="12549" max="12549" width="13.81640625" style="140" bestFit="1" customWidth="1"/>
    <col min="12550" max="12550" width="0.26953125" style="140" customWidth="1"/>
    <col min="12551" max="12551" width="12" style="140" customWidth="1"/>
    <col min="12552" max="12552" width="11.54296875" style="140" customWidth="1"/>
    <col min="12553" max="12553" width="8.7265625" style="140"/>
    <col min="12554" max="12554" width="11.08984375" style="140" customWidth="1"/>
    <col min="12555" max="12556" width="8.7265625" style="140"/>
    <col min="12557" max="12557" width="13.81640625" style="140" customWidth="1"/>
    <col min="12558" max="12558" width="2.54296875" style="140" customWidth="1"/>
    <col min="12559" max="12559" width="12.1796875" style="140" customWidth="1"/>
    <col min="12560" max="12560" width="11" style="140" customWidth="1"/>
    <col min="12561" max="12564" width="8.7265625" style="140"/>
    <col min="12565" max="12565" width="13.81640625" style="140" customWidth="1"/>
    <col min="12566" max="12566" width="1.81640625" style="140" customWidth="1"/>
    <col min="12567" max="12567" width="14.81640625" style="140" customWidth="1"/>
    <col min="12568" max="12572" width="10.81640625" style="140" customWidth="1"/>
    <col min="12573" max="12573" width="15.26953125" style="140" bestFit="1" customWidth="1"/>
    <col min="12574" max="12574" width="2.1796875" style="140" customWidth="1"/>
    <col min="12575" max="12585" width="0" style="140" hidden="1" customWidth="1"/>
    <col min="12586" max="12586" width="1.453125" style="140" customWidth="1"/>
    <col min="12587" max="12587" width="13.1796875" style="140" customWidth="1"/>
    <col min="12588" max="12588" width="12.453125" style="140" customWidth="1"/>
    <col min="12589" max="12589" width="17.26953125" style="140" customWidth="1"/>
    <col min="12590" max="12590" width="8.7265625" style="140"/>
    <col min="12591" max="12593" width="0" style="140" hidden="1" customWidth="1"/>
    <col min="12594" max="12595" width="8.7265625" style="140"/>
    <col min="12596" max="12596" width="12" style="140" bestFit="1" customWidth="1"/>
    <col min="12597" max="12597" width="10.54296875" style="140" bestFit="1" customWidth="1"/>
    <col min="12598" max="12598" width="11.54296875" style="140" bestFit="1" customWidth="1"/>
    <col min="12599" max="12599" width="17.453125" style="140" bestFit="1" customWidth="1"/>
    <col min="12600" max="12800" width="8.7265625" style="140"/>
    <col min="12801" max="12801" width="0" style="140" hidden="1" customWidth="1"/>
    <col min="12802" max="12802" width="8.7265625" style="140"/>
    <col min="12803" max="12803" width="0" style="140" hidden="1" customWidth="1"/>
    <col min="12804" max="12804" width="55.1796875" style="140" customWidth="1"/>
    <col min="12805" max="12805" width="13.81640625" style="140" bestFit="1" customWidth="1"/>
    <col min="12806" max="12806" width="0.26953125" style="140" customWidth="1"/>
    <col min="12807" max="12807" width="12" style="140" customWidth="1"/>
    <col min="12808" max="12808" width="11.54296875" style="140" customWidth="1"/>
    <col min="12809" max="12809" width="8.7265625" style="140"/>
    <col min="12810" max="12810" width="11.08984375" style="140" customWidth="1"/>
    <col min="12811" max="12812" width="8.7265625" style="140"/>
    <col min="12813" max="12813" width="13.81640625" style="140" customWidth="1"/>
    <col min="12814" max="12814" width="2.54296875" style="140" customWidth="1"/>
    <col min="12815" max="12815" width="12.1796875" style="140" customWidth="1"/>
    <col min="12816" max="12816" width="11" style="140" customWidth="1"/>
    <col min="12817" max="12820" width="8.7265625" style="140"/>
    <col min="12821" max="12821" width="13.81640625" style="140" customWidth="1"/>
    <col min="12822" max="12822" width="1.81640625" style="140" customWidth="1"/>
    <col min="12823" max="12823" width="14.81640625" style="140" customWidth="1"/>
    <col min="12824" max="12828" width="10.81640625" style="140" customWidth="1"/>
    <col min="12829" max="12829" width="15.26953125" style="140" bestFit="1" customWidth="1"/>
    <col min="12830" max="12830" width="2.1796875" style="140" customWidth="1"/>
    <col min="12831" max="12841" width="0" style="140" hidden="1" customWidth="1"/>
    <col min="12842" max="12842" width="1.453125" style="140" customWidth="1"/>
    <col min="12843" max="12843" width="13.1796875" style="140" customWidth="1"/>
    <col min="12844" max="12844" width="12.453125" style="140" customWidth="1"/>
    <col min="12845" max="12845" width="17.26953125" style="140" customWidth="1"/>
    <col min="12846" max="12846" width="8.7265625" style="140"/>
    <col min="12847" max="12849" width="0" style="140" hidden="1" customWidth="1"/>
    <col min="12850" max="12851" width="8.7265625" style="140"/>
    <col min="12852" max="12852" width="12" style="140" bestFit="1" customWidth="1"/>
    <col min="12853" max="12853" width="10.54296875" style="140" bestFit="1" customWidth="1"/>
    <col min="12854" max="12854" width="11.54296875" style="140" bestFit="1" customWidth="1"/>
    <col min="12855" max="12855" width="17.453125" style="140" bestFit="1" customWidth="1"/>
    <col min="12856" max="13056" width="8.7265625" style="140"/>
    <col min="13057" max="13057" width="0" style="140" hidden="1" customWidth="1"/>
    <col min="13058" max="13058" width="8.7265625" style="140"/>
    <col min="13059" max="13059" width="0" style="140" hidden="1" customWidth="1"/>
    <col min="13060" max="13060" width="55.1796875" style="140" customWidth="1"/>
    <col min="13061" max="13061" width="13.81640625" style="140" bestFit="1" customWidth="1"/>
    <col min="13062" max="13062" width="0.26953125" style="140" customWidth="1"/>
    <col min="13063" max="13063" width="12" style="140" customWidth="1"/>
    <col min="13064" max="13064" width="11.54296875" style="140" customWidth="1"/>
    <col min="13065" max="13065" width="8.7265625" style="140"/>
    <col min="13066" max="13066" width="11.08984375" style="140" customWidth="1"/>
    <col min="13067" max="13068" width="8.7265625" style="140"/>
    <col min="13069" max="13069" width="13.81640625" style="140" customWidth="1"/>
    <col min="13070" max="13070" width="2.54296875" style="140" customWidth="1"/>
    <col min="13071" max="13071" width="12.1796875" style="140" customWidth="1"/>
    <col min="13072" max="13072" width="11" style="140" customWidth="1"/>
    <col min="13073" max="13076" width="8.7265625" style="140"/>
    <col min="13077" max="13077" width="13.81640625" style="140" customWidth="1"/>
    <col min="13078" max="13078" width="1.81640625" style="140" customWidth="1"/>
    <col min="13079" max="13079" width="14.81640625" style="140" customWidth="1"/>
    <col min="13080" max="13084" width="10.81640625" style="140" customWidth="1"/>
    <col min="13085" max="13085" width="15.26953125" style="140" bestFit="1" customWidth="1"/>
    <col min="13086" max="13086" width="2.1796875" style="140" customWidth="1"/>
    <col min="13087" max="13097" width="0" style="140" hidden="1" customWidth="1"/>
    <col min="13098" max="13098" width="1.453125" style="140" customWidth="1"/>
    <col min="13099" max="13099" width="13.1796875" style="140" customWidth="1"/>
    <col min="13100" max="13100" width="12.453125" style="140" customWidth="1"/>
    <col min="13101" max="13101" width="17.26953125" style="140" customWidth="1"/>
    <col min="13102" max="13102" width="8.7265625" style="140"/>
    <col min="13103" max="13105" width="0" style="140" hidden="1" customWidth="1"/>
    <col min="13106" max="13107" width="8.7265625" style="140"/>
    <col min="13108" max="13108" width="12" style="140" bestFit="1" customWidth="1"/>
    <col min="13109" max="13109" width="10.54296875" style="140" bestFit="1" customWidth="1"/>
    <col min="13110" max="13110" width="11.54296875" style="140" bestFit="1" customWidth="1"/>
    <col min="13111" max="13111" width="17.453125" style="140" bestFit="1" customWidth="1"/>
    <col min="13112" max="13312" width="8.7265625" style="140"/>
    <col min="13313" max="13313" width="0" style="140" hidden="1" customWidth="1"/>
    <col min="13314" max="13314" width="8.7265625" style="140"/>
    <col min="13315" max="13315" width="0" style="140" hidden="1" customWidth="1"/>
    <col min="13316" max="13316" width="55.1796875" style="140" customWidth="1"/>
    <col min="13317" max="13317" width="13.81640625" style="140" bestFit="1" customWidth="1"/>
    <col min="13318" max="13318" width="0.26953125" style="140" customWidth="1"/>
    <col min="13319" max="13319" width="12" style="140" customWidth="1"/>
    <col min="13320" max="13320" width="11.54296875" style="140" customWidth="1"/>
    <col min="13321" max="13321" width="8.7265625" style="140"/>
    <col min="13322" max="13322" width="11.08984375" style="140" customWidth="1"/>
    <col min="13323" max="13324" width="8.7265625" style="140"/>
    <col min="13325" max="13325" width="13.81640625" style="140" customWidth="1"/>
    <col min="13326" max="13326" width="2.54296875" style="140" customWidth="1"/>
    <col min="13327" max="13327" width="12.1796875" style="140" customWidth="1"/>
    <col min="13328" max="13328" width="11" style="140" customWidth="1"/>
    <col min="13329" max="13332" width="8.7265625" style="140"/>
    <col min="13333" max="13333" width="13.81640625" style="140" customWidth="1"/>
    <col min="13334" max="13334" width="1.81640625" style="140" customWidth="1"/>
    <col min="13335" max="13335" width="14.81640625" style="140" customWidth="1"/>
    <col min="13336" max="13340" width="10.81640625" style="140" customWidth="1"/>
    <col min="13341" max="13341" width="15.26953125" style="140" bestFit="1" customWidth="1"/>
    <col min="13342" max="13342" width="2.1796875" style="140" customWidth="1"/>
    <col min="13343" max="13353" width="0" style="140" hidden="1" customWidth="1"/>
    <col min="13354" max="13354" width="1.453125" style="140" customWidth="1"/>
    <col min="13355" max="13355" width="13.1796875" style="140" customWidth="1"/>
    <col min="13356" max="13356" width="12.453125" style="140" customWidth="1"/>
    <col min="13357" max="13357" width="17.26953125" style="140" customWidth="1"/>
    <col min="13358" max="13358" width="8.7265625" style="140"/>
    <col min="13359" max="13361" width="0" style="140" hidden="1" customWidth="1"/>
    <col min="13362" max="13363" width="8.7265625" style="140"/>
    <col min="13364" max="13364" width="12" style="140" bestFit="1" customWidth="1"/>
    <col min="13365" max="13365" width="10.54296875" style="140" bestFit="1" customWidth="1"/>
    <col min="13366" max="13366" width="11.54296875" style="140" bestFit="1" customWidth="1"/>
    <col min="13367" max="13367" width="17.453125" style="140" bestFit="1" customWidth="1"/>
    <col min="13368" max="13568" width="8.7265625" style="140"/>
    <col min="13569" max="13569" width="0" style="140" hidden="1" customWidth="1"/>
    <col min="13570" max="13570" width="8.7265625" style="140"/>
    <col min="13571" max="13571" width="0" style="140" hidden="1" customWidth="1"/>
    <col min="13572" max="13572" width="55.1796875" style="140" customWidth="1"/>
    <col min="13573" max="13573" width="13.81640625" style="140" bestFit="1" customWidth="1"/>
    <col min="13574" max="13574" width="0.26953125" style="140" customWidth="1"/>
    <col min="13575" max="13575" width="12" style="140" customWidth="1"/>
    <col min="13576" max="13576" width="11.54296875" style="140" customWidth="1"/>
    <col min="13577" max="13577" width="8.7265625" style="140"/>
    <col min="13578" max="13578" width="11.08984375" style="140" customWidth="1"/>
    <col min="13579" max="13580" width="8.7265625" style="140"/>
    <col min="13581" max="13581" width="13.81640625" style="140" customWidth="1"/>
    <col min="13582" max="13582" width="2.54296875" style="140" customWidth="1"/>
    <col min="13583" max="13583" width="12.1796875" style="140" customWidth="1"/>
    <col min="13584" max="13584" width="11" style="140" customWidth="1"/>
    <col min="13585" max="13588" width="8.7265625" style="140"/>
    <col min="13589" max="13589" width="13.81640625" style="140" customWidth="1"/>
    <col min="13590" max="13590" width="1.81640625" style="140" customWidth="1"/>
    <col min="13591" max="13591" width="14.81640625" style="140" customWidth="1"/>
    <col min="13592" max="13596" width="10.81640625" style="140" customWidth="1"/>
    <col min="13597" max="13597" width="15.26953125" style="140" bestFit="1" customWidth="1"/>
    <col min="13598" max="13598" width="2.1796875" style="140" customWidth="1"/>
    <col min="13599" max="13609" width="0" style="140" hidden="1" customWidth="1"/>
    <col min="13610" max="13610" width="1.453125" style="140" customWidth="1"/>
    <col min="13611" max="13611" width="13.1796875" style="140" customWidth="1"/>
    <col min="13612" max="13612" width="12.453125" style="140" customWidth="1"/>
    <col min="13613" max="13613" width="17.26953125" style="140" customWidth="1"/>
    <col min="13614" max="13614" width="8.7265625" style="140"/>
    <col min="13615" max="13617" width="0" style="140" hidden="1" customWidth="1"/>
    <col min="13618" max="13619" width="8.7265625" style="140"/>
    <col min="13620" max="13620" width="12" style="140" bestFit="1" customWidth="1"/>
    <col min="13621" max="13621" width="10.54296875" style="140" bestFit="1" customWidth="1"/>
    <col min="13622" max="13622" width="11.54296875" style="140" bestFit="1" customWidth="1"/>
    <col min="13623" max="13623" width="17.453125" style="140" bestFit="1" customWidth="1"/>
    <col min="13624" max="13824" width="8.7265625" style="140"/>
    <col min="13825" max="13825" width="0" style="140" hidden="1" customWidth="1"/>
    <col min="13826" max="13826" width="8.7265625" style="140"/>
    <col min="13827" max="13827" width="0" style="140" hidden="1" customWidth="1"/>
    <col min="13828" max="13828" width="55.1796875" style="140" customWidth="1"/>
    <col min="13829" max="13829" width="13.81640625" style="140" bestFit="1" customWidth="1"/>
    <col min="13830" max="13830" width="0.26953125" style="140" customWidth="1"/>
    <col min="13831" max="13831" width="12" style="140" customWidth="1"/>
    <col min="13832" max="13832" width="11.54296875" style="140" customWidth="1"/>
    <col min="13833" max="13833" width="8.7265625" style="140"/>
    <col min="13834" max="13834" width="11.08984375" style="140" customWidth="1"/>
    <col min="13835" max="13836" width="8.7265625" style="140"/>
    <col min="13837" max="13837" width="13.81640625" style="140" customWidth="1"/>
    <col min="13838" max="13838" width="2.54296875" style="140" customWidth="1"/>
    <col min="13839" max="13839" width="12.1796875" style="140" customWidth="1"/>
    <col min="13840" max="13840" width="11" style="140" customWidth="1"/>
    <col min="13841" max="13844" width="8.7265625" style="140"/>
    <col min="13845" max="13845" width="13.81640625" style="140" customWidth="1"/>
    <col min="13846" max="13846" width="1.81640625" style="140" customWidth="1"/>
    <col min="13847" max="13847" width="14.81640625" style="140" customWidth="1"/>
    <col min="13848" max="13852" width="10.81640625" style="140" customWidth="1"/>
    <col min="13853" max="13853" width="15.26953125" style="140" bestFit="1" customWidth="1"/>
    <col min="13854" max="13854" width="2.1796875" style="140" customWidth="1"/>
    <col min="13855" max="13865" width="0" style="140" hidden="1" customWidth="1"/>
    <col min="13866" max="13866" width="1.453125" style="140" customWidth="1"/>
    <col min="13867" max="13867" width="13.1796875" style="140" customWidth="1"/>
    <col min="13868" max="13868" width="12.453125" style="140" customWidth="1"/>
    <col min="13869" max="13869" width="17.26953125" style="140" customWidth="1"/>
    <col min="13870" max="13870" width="8.7265625" style="140"/>
    <col min="13871" max="13873" width="0" style="140" hidden="1" customWidth="1"/>
    <col min="13874" max="13875" width="8.7265625" style="140"/>
    <col min="13876" max="13876" width="12" style="140" bestFit="1" customWidth="1"/>
    <col min="13877" max="13877" width="10.54296875" style="140" bestFit="1" customWidth="1"/>
    <col min="13878" max="13878" width="11.54296875" style="140" bestFit="1" customWidth="1"/>
    <col min="13879" max="13879" width="17.453125" style="140" bestFit="1" customWidth="1"/>
    <col min="13880" max="14080" width="8.7265625" style="140"/>
    <col min="14081" max="14081" width="0" style="140" hidden="1" customWidth="1"/>
    <col min="14082" max="14082" width="8.7265625" style="140"/>
    <col min="14083" max="14083" width="0" style="140" hidden="1" customWidth="1"/>
    <col min="14084" max="14084" width="55.1796875" style="140" customWidth="1"/>
    <col min="14085" max="14085" width="13.81640625" style="140" bestFit="1" customWidth="1"/>
    <col min="14086" max="14086" width="0.26953125" style="140" customWidth="1"/>
    <col min="14087" max="14087" width="12" style="140" customWidth="1"/>
    <col min="14088" max="14088" width="11.54296875" style="140" customWidth="1"/>
    <col min="14089" max="14089" width="8.7265625" style="140"/>
    <col min="14090" max="14090" width="11.08984375" style="140" customWidth="1"/>
    <col min="14091" max="14092" width="8.7265625" style="140"/>
    <col min="14093" max="14093" width="13.81640625" style="140" customWidth="1"/>
    <col min="14094" max="14094" width="2.54296875" style="140" customWidth="1"/>
    <col min="14095" max="14095" width="12.1796875" style="140" customWidth="1"/>
    <col min="14096" max="14096" width="11" style="140" customWidth="1"/>
    <col min="14097" max="14100" width="8.7265625" style="140"/>
    <col min="14101" max="14101" width="13.81640625" style="140" customWidth="1"/>
    <col min="14102" max="14102" width="1.81640625" style="140" customWidth="1"/>
    <col min="14103" max="14103" width="14.81640625" style="140" customWidth="1"/>
    <col min="14104" max="14108" width="10.81640625" style="140" customWidth="1"/>
    <col min="14109" max="14109" width="15.26953125" style="140" bestFit="1" customWidth="1"/>
    <col min="14110" max="14110" width="2.1796875" style="140" customWidth="1"/>
    <col min="14111" max="14121" width="0" style="140" hidden="1" customWidth="1"/>
    <col min="14122" max="14122" width="1.453125" style="140" customWidth="1"/>
    <col min="14123" max="14123" width="13.1796875" style="140" customWidth="1"/>
    <col min="14124" max="14124" width="12.453125" style="140" customWidth="1"/>
    <col min="14125" max="14125" width="17.26953125" style="140" customWidth="1"/>
    <col min="14126" max="14126" width="8.7265625" style="140"/>
    <col min="14127" max="14129" width="0" style="140" hidden="1" customWidth="1"/>
    <col min="14130" max="14131" width="8.7265625" style="140"/>
    <col min="14132" max="14132" width="12" style="140" bestFit="1" customWidth="1"/>
    <col min="14133" max="14133" width="10.54296875" style="140" bestFit="1" customWidth="1"/>
    <col min="14134" max="14134" width="11.54296875" style="140" bestFit="1" customWidth="1"/>
    <col min="14135" max="14135" width="17.453125" style="140" bestFit="1" customWidth="1"/>
    <col min="14136" max="14336" width="8.7265625" style="140"/>
    <col min="14337" max="14337" width="0" style="140" hidden="1" customWidth="1"/>
    <col min="14338" max="14338" width="8.7265625" style="140"/>
    <col min="14339" max="14339" width="0" style="140" hidden="1" customWidth="1"/>
    <col min="14340" max="14340" width="55.1796875" style="140" customWidth="1"/>
    <col min="14341" max="14341" width="13.81640625" style="140" bestFit="1" customWidth="1"/>
    <col min="14342" max="14342" width="0.26953125" style="140" customWidth="1"/>
    <col min="14343" max="14343" width="12" style="140" customWidth="1"/>
    <col min="14344" max="14344" width="11.54296875" style="140" customWidth="1"/>
    <col min="14345" max="14345" width="8.7265625" style="140"/>
    <col min="14346" max="14346" width="11.08984375" style="140" customWidth="1"/>
    <col min="14347" max="14348" width="8.7265625" style="140"/>
    <col min="14349" max="14349" width="13.81640625" style="140" customWidth="1"/>
    <col min="14350" max="14350" width="2.54296875" style="140" customWidth="1"/>
    <col min="14351" max="14351" width="12.1796875" style="140" customWidth="1"/>
    <col min="14352" max="14352" width="11" style="140" customWidth="1"/>
    <col min="14353" max="14356" width="8.7265625" style="140"/>
    <col min="14357" max="14357" width="13.81640625" style="140" customWidth="1"/>
    <col min="14358" max="14358" width="1.81640625" style="140" customWidth="1"/>
    <col min="14359" max="14359" width="14.81640625" style="140" customWidth="1"/>
    <col min="14360" max="14364" width="10.81640625" style="140" customWidth="1"/>
    <col min="14365" max="14365" width="15.26953125" style="140" bestFit="1" customWidth="1"/>
    <col min="14366" max="14366" width="2.1796875" style="140" customWidth="1"/>
    <col min="14367" max="14377" width="0" style="140" hidden="1" customWidth="1"/>
    <col min="14378" max="14378" width="1.453125" style="140" customWidth="1"/>
    <col min="14379" max="14379" width="13.1796875" style="140" customWidth="1"/>
    <col min="14380" max="14380" width="12.453125" style="140" customWidth="1"/>
    <col min="14381" max="14381" width="17.26953125" style="140" customWidth="1"/>
    <col min="14382" max="14382" width="8.7265625" style="140"/>
    <col min="14383" max="14385" width="0" style="140" hidden="1" customWidth="1"/>
    <col min="14386" max="14387" width="8.7265625" style="140"/>
    <col min="14388" max="14388" width="12" style="140" bestFit="1" customWidth="1"/>
    <col min="14389" max="14389" width="10.54296875" style="140" bestFit="1" customWidth="1"/>
    <col min="14390" max="14390" width="11.54296875" style="140" bestFit="1" customWidth="1"/>
    <col min="14391" max="14391" width="17.453125" style="140" bestFit="1" customWidth="1"/>
    <col min="14392" max="14592" width="8.7265625" style="140"/>
    <col min="14593" max="14593" width="0" style="140" hidden="1" customWidth="1"/>
    <col min="14594" max="14594" width="8.7265625" style="140"/>
    <col min="14595" max="14595" width="0" style="140" hidden="1" customWidth="1"/>
    <col min="14596" max="14596" width="55.1796875" style="140" customWidth="1"/>
    <col min="14597" max="14597" width="13.81640625" style="140" bestFit="1" customWidth="1"/>
    <col min="14598" max="14598" width="0.26953125" style="140" customWidth="1"/>
    <col min="14599" max="14599" width="12" style="140" customWidth="1"/>
    <col min="14600" max="14600" width="11.54296875" style="140" customWidth="1"/>
    <col min="14601" max="14601" width="8.7265625" style="140"/>
    <col min="14602" max="14602" width="11.08984375" style="140" customWidth="1"/>
    <col min="14603" max="14604" width="8.7265625" style="140"/>
    <col min="14605" max="14605" width="13.81640625" style="140" customWidth="1"/>
    <col min="14606" max="14606" width="2.54296875" style="140" customWidth="1"/>
    <col min="14607" max="14607" width="12.1796875" style="140" customWidth="1"/>
    <col min="14608" max="14608" width="11" style="140" customWidth="1"/>
    <col min="14609" max="14612" width="8.7265625" style="140"/>
    <col min="14613" max="14613" width="13.81640625" style="140" customWidth="1"/>
    <col min="14614" max="14614" width="1.81640625" style="140" customWidth="1"/>
    <col min="14615" max="14615" width="14.81640625" style="140" customWidth="1"/>
    <col min="14616" max="14620" width="10.81640625" style="140" customWidth="1"/>
    <col min="14621" max="14621" width="15.26953125" style="140" bestFit="1" customWidth="1"/>
    <col min="14622" max="14622" width="2.1796875" style="140" customWidth="1"/>
    <col min="14623" max="14633" width="0" style="140" hidden="1" customWidth="1"/>
    <col min="14634" max="14634" width="1.453125" style="140" customWidth="1"/>
    <col min="14635" max="14635" width="13.1796875" style="140" customWidth="1"/>
    <col min="14636" max="14636" width="12.453125" style="140" customWidth="1"/>
    <col min="14637" max="14637" width="17.26953125" style="140" customWidth="1"/>
    <col min="14638" max="14638" width="8.7265625" style="140"/>
    <col min="14639" max="14641" width="0" style="140" hidden="1" customWidth="1"/>
    <col min="14642" max="14643" width="8.7265625" style="140"/>
    <col min="14644" max="14644" width="12" style="140" bestFit="1" customWidth="1"/>
    <col min="14645" max="14645" width="10.54296875" style="140" bestFit="1" customWidth="1"/>
    <col min="14646" max="14646" width="11.54296875" style="140" bestFit="1" customWidth="1"/>
    <col min="14647" max="14647" width="17.453125" style="140" bestFit="1" customWidth="1"/>
    <col min="14648" max="14848" width="8.7265625" style="140"/>
    <col min="14849" max="14849" width="0" style="140" hidden="1" customWidth="1"/>
    <col min="14850" max="14850" width="8.7265625" style="140"/>
    <col min="14851" max="14851" width="0" style="140" hidden="1" customWidth="1"/>
    <col min="14852" max="14852" width="55.1796875" style="140" customWidth="1"/>
    <col min="14853" max="14853" width="13.81640625" style="140" bestFit="1" customWidth="1"/>
    <col min="14854" max="14854" width="0.26953125" style="140" customWidth="1"/>
    <col min="14855" max="14855" width="12" style="140" customWidth="1"/>
    <col min="14856" max="14856" width="11.54296875" style="140" customWidth="1"/>
    <col min="14857" max="14857" width="8.7265625" style="140"/>
    <col min="14858" max="14858" width="11.08984375" style="140" customWidth="1"/>
    <col min="14859" max="14860" width="8.7265625" style="140"/>
    <col min="14861" max="14861" width="13.81640625" style="140" customWidth="1"/>
    <col min="14862" max="14862" width="2.54296875" style="140" customWidth="1"/>
    <col min="14863" max="14863" width="12.1796875" style="140" customWidth="1"/>
    <col min="14864" max="14864" width="11" style="140" customWidth="1"/>
    <col min="14865" max="14868" width="8.7265625" style="140"/>
    <col min="14869" max="14869" width="13.81640625" style="140" customWidth="1"/>
    <col min="14870" max="14870" width="1.81640625" style="140" customWidth="1"/>
    <col min="14871" max="14871" width="14.81640625" style="140" customWidth="1"/>
    <col min="14872" max="14876" width="10.81640625" style="140" customWidth="1"/>
    <col min="14877" max="14877" width="15.26953125" style="140" bestFit="1" customWidth="1"/>
    <col min="14878" max="14878" width="2.1796875" style="140" customWidth="1"/>
    <col min="14879" max="14889" width="0" style="140" hidden="1" customWidth="1"/>
    <col min="14890" max="14890" width="1.453125" style="140" customWidth="1"/>
    <col min="14891" max="14891" width="13.1796875" style="140" customWidth="1"/>
    <col min="14892" max="14892" width="12.453125" style="140" customWidth="1"/>
    <col min="14893" max="14893" width="17.26953125" style="140" customWidth="1"/>
    <col min="14894" max="14894" width="8.7265625" style="140"/>
    <col min="14895" max="14897" width="0" style="140" hidden="1" customWidth="1"/>
    <col min="14898" max="14899" width="8.7265625" style="140"/>
    <col min="14900" max="14900" width="12" style="140" bestFit="1" customWidth="1"/>
    <col min="14901" max="14901" width="10.54296875" style="140" bestFit="1" customWidth="1"/>
    <col min="14902" max="14902" width="11.54296875" style="140" bestFit="1" customWidth="1"/>
    <col min="14903" max="14903" width="17.453125" style="140" bestFit="1" customWidth="1"/>
    <col min="14904" max="15104" width="8.7265625" style="140"/>
    <col min="15105" max="15105" width="0" style="140" hidden="1" customWidth="1"/>
    <col min="15106" max="15106" width="8.7265625" style="140"/>
    <col min="15107" max="15107" width="0" style="140" hidden="1" customWidth="1"/>
    <col min="15108" max="15108" width="55.1796875" style="140" customWidth="1"/>
    <col min="15109" max="15109" width="13.81640625" style="140" bestFit="1" customWidth="1"/>
    <col min="15110" max="15110" width="0.26953125" style="140" customWidth="1"/>
    <col min="15111" max="15111" width="12" style="140" customWidth="1"/>
    <col min="15112" max="15112" width="11.54296875" style="140" customWidth="1"/>
    <col min="15113" max="15113" width="8.7265625" style="140"/>
    <col min="15114" max="15114" width="11.08984375" style="140" customWidth="1"/>
    <col min="15115" max="15116" width="8.7265625" style="140"/>
    <col min="15117" max="15117" width="13.81640625" style="140" customWidth="1"/>
    <col min="15118" max="15118" width="2.54296875" style="140" customWidth="1"/>
    <col min="15119" max="15119" width="12.1796875" style="140" customWidth="1"/>
    <col min="15120" max="15120" width="11" style="140" customWidth="1"/>
    <col min="15121" max="15124" width="8.7265625" style="140"/>
    <col min="15125" max="15125" width="13.81640625" style="140" customWidth="1"/>
    <col min="15126" max="15126" width="1.81640625" style="140" customWidth="1"/>
    <col min="15127" max="15127" width="14.81640625" style="140" customWidth="1"/>
    <col min="15128" max="15132" width="10.81640625" style="140" customWidth="1"/>
    <col min="15133" max="15133" width="15.26953125" style="140" bestFit="1" customWidth="1"/>
    <col min="15134" max="15134" width="2.1796875" style="140" customWidth="1"/>
    <col min="15135" max="15145" width="0" style="140" hidden="1" customWidth="1"/>
    <col min="15146" max="15146" width="1.453125" style="140" customWidth="1"/>
    <col min="15147" max="15147" width="13.1796875" style="140" customWidth="1"/>
    <col min="15148" max="15148" width="12.453125" style="140" customWidth="1"/>
    <col min="15149" max="15149" width="17.26953125" style="140" customWidth="1"/>
    <col min="15150" max="15150" width="8.7265625" style="140"/>
    <col min="15151" max="15153" width="0" style="140" hidden="1" customWidth="1"/>
    <col min="15154" max="15155" width="8.7265625" style="140"/>
    <col min="15156" max="15156" width="12" style="140" bestFit="1" customWidth="1"/>
    <col min="15157" max="15157" width="10.54296875" style="140" bestFit="1" customWidth="1"/>
    <col min="15158" max="15158" width="11.54296875" style="140" bestFit="1" customWidth="1"/>
    <col min="15159" max="15159" width="17.453125" style="140" bestFit="1" customWidth="1"/>
    <col min="15160" max="15360" width="8.7265625" style="140"/>
    <col min="15361" max="15361" width="0" style="140" hidden="1" customWidth="1"/>
    <col min="15362" max="15362" width="8.7265625" style="140"/>
    <col min="15363" max="15363" width="0" style="140" hidden="1" customWidth="1"/>
    <col min="15364" max="15364" width="55.1796875" style="140" customWidth="1"/>
    <col min="15365" max="15365" width="13.81640625" style="140" bestFit="1" customWidth="1"/>
    <col min="15366" max="15366" width="0.26953125" style="140" customWidth="1"/>
    <col min="15367" max="15367" width="12" style="140" customWidth="1"/>
    <col min="15368" max="15368" width="11.54296875" style="140" customWidth="1"/>
    <col min="15369" max="15369" width="8.7265625" style="140"/>
    <col min="15370" max="15370" width="11.08984375" style="140" customWidth="1"/>
    <col min="15371" max="15372" width="8.7265625" style="140"/>
    <col min="15373" max="15373" width="13.81640625" style="140" customWidth="1"/>
    <col min="15374" max="15374" width="2.54296875" style="140" customWidth="1"/>
    <col min="15375" max="15375" width="12.1796875" style="140" customWidth="1"/>
    <col min="15376" max="15376" width="11" style="140" customWidth="1"/>
    <col min="15377" max="15380" width="8.7265625" style="140"/>
    <col min="15381" max="15381" width="13.81640625" style="140" customWidth="1"/>
    <col min="15382" max="15382" width="1.81640625" style="140" customWidth="1"/>
    <col min="15383" max="15383" width="14.81640625" style="140" customWidth="1"/>
    <col min="15384" max="15388" width="10.81640625" style="140" customWidth="1"/>
    <col min="15389" max="15389" width="15.26953125" style="140" bestFit="1" customWidth="1"/>
    <col min="15390" max="15390" width="2.1796875" style="140" customWidth="1"/>
    <col min="15391" max="15401" width="0" style="140" hidden="1" customWidth="1"/>
    <col min="15402" max="15402" width="1.453125" style="140" customWidth="1"/>
    <col min="15403" max="15403" width="13.1796875" style="140" customWidth="1"/>
    <col min="15404" max="15404" width="12.453125" style="140" customWidth="1"/>
    <col min="15405" max="15405" width="17.26953125" style="140" customWidth="1"/>
    <col min="15406" max="15406" width="8.7265625" style="140"/>
    <col min="15407" max="15409" width="0" style="140" hidden="1" customWidth="1"/>
    <col min="15410" max="15411" width="8.7265625" style="140"/>
    <col min="15412" max="15412" width="12" style="140" bestFit="1" customWidth="1"/>
    <col min="15413" max="15413" width="10.54296875" style="140" bestFit="1" customWidth="1"/>
    <col min="15414" max="15414" width="11.54296875" style="140" bestFit="1" customWidth="1"/>
    <col min="15415" max="15415" width="17.453125" style="140" bestFit="1" customWidth="1"/>
    <col min="15416" max="15616" width="8.7265625" style="140"/>
    <col min="15617" max="15617" width="0" style="140" hidden="1" customWidth="1"/>
    <col min="15618" max="15618" width="8.7265625" style="140"/>
    <col min="15619" max="15619" width="0" style="140" hidden="1" customWidth="1"/>
    <col min="15620" max="15620" width="55.1796875" style="140" customWidth="1"/>
    <col min="15621" max="15621" width="13.81640625" style="140" bestFit="1" customWidth="1"/>
    <col min="15622" max="15622" width="0.26953125" style="140" customWidth="1"/>
    <col min="15623" max="15623" width="12" style="140" customWidth="1"/>
    <col min="15624" max="15624" width="11.54296875" style="140" customWidth="1"/>
    <col min="15625" max="15625" width="8.7265625" style="140"/>
    <col min="15626" max="15626" width="11.08984375" style="140" customWidth="1"/>
    <col min="15627" max="15628" width="8.7265625" style="140"/>
    <col min="15629" max="15629" width="13.81640625" style="140" customWidth="1"/>
    <col min="15630" max="15630" width="2.54296875" style="140" customWidth="1"/>
    <col min="15631" max="15631" width="12.1796875" style="140" customWidth="1"/>
    <col min="15632" max="15632" width="11" style="140" customWidth="1"/>
    <col min="15633" max="15636" width="8.7265625" style="140"/>
    <col min="15637" max="15637" width="13.81640625" style="140" customWidth="1"/>
    <col min="15638" max="15638" width="1.81640625" style="140" customWidth="1"/>
    <col min="15639" max="15639" width="14.81640625" style="140" customWidth="1"/>
    <col min="15640" max="15644" width="10.81640625" style="140" customWidth="1"/>
    <col min="15645" max="15645" width="15.26953125" style="140" bestFit="1" customWidth="1"/>
    <col min="15646" max="15646" width="2.1796875" style="140" customWidth="1"/>
    <col min="15647" max="15657" width="0" style="140" hidden="1" customWidth="1"/>
    <col min="15658" max="15658" width="1.453125" style="140" customWidth="1"/>
    <col min="15659" max="15659" width="13.1796875" style="140" customWidth="1"/>
    <col min="15660" max="15660" width="12.453125" style="140" customWidth="1"/>
    <col min="15661" max="15661" width="17.26953125" style="140" customWidth="1"/>
    <col min="15662" max="15662" width="8.7265625" style="140"/>
    <col min="15663" max="15665" width="0" style="140" hidden="1" customWidth="1"/>
    <col min="15666" max="15667" width="8.7265625" style="140"/>
    <col min="15668" max="15668" width="12" style="140" bestFit="1" customWidth="1"/>
    <col min="15669" max="15669" width="10.54296875" style="140" bestFit="1" customWidth="1"/>
    <col min="15670" max="15670" width="11.54296875" style="140" bestFit="1" customWidth="1"/>
    <col min="15671" max="15671" width="17.453125" style="140" bestFit="1" customWidth="1"/>
    <col min="15672" max="15872" width="8.7265625" style="140"/>
    <col min="15873" max="15873" width="0" style="140" hidden="1" customWidth="1"/>
    <col min="15874" max="15874" width="8.7265625" style="140"/>
    <col min="15875" max="15875" width="0" style="140" hidden="1" customWidth="1"/>
    <col min="15876" max="15876" width="55.1796875" style="140" customWidth="1"/>
    <col min="15877" max="15877" width="13.81640625" style="140" bestFit="1" customWidth="1"/>
    <col min="15878" max="15878" width="0.26953125" style="140" customWidth="1"/>
    <col min="15879" max="15879" width="12" style="140" customWidth="1"/>
    <col min="15880" max="15880" width="11.54296875" style="140" customWidth="1"/>
    <col min="15881" max="15881" width="8.7265625" style="140"/>
    <col min="15882" max="15882" width="11.08984375" style="140" customWidth="1"/>
    <col min="15883" max="15884" width="8.7265625" style="140"/>
    <col min="15885" max="15885" width="13.81640625" style="140" customWidth="1"/>
    <col min="15886" max="15886" width="2.54296875" style="140" customWidth="1"/>
    <col min="15887" max="15887" width="12.1796875" style="140" customWidth="1"/>
    <col min="15888" max="15888" width="11" style="140" customWidth="1"/>
    <col min="15889" max="15892" width="8.7265625" style="140"/>
    <col min="15893" max="15893" width="13.81640625" style="140" customWidth="1"/>
    <col min="15894" max="15894" width="1.81640625" style="140" customWidth="1"/>
    <col min="15895" max="15895" width="14.81640625" style="140" customWidth="1"/>
    <col min="15896" max="15900" width="10.81640625" style="140" customWidth="1"/>
    <col min="15901" max="15901" width="15.26953125" style="140" bestFit="1" customWidth="1"/>
    <col min="15902" max="15902" width="2.1796875" style="140" customWidth="1"/>
    <col min="15903" max="15913" width="0" style="140" hidden="1" customWidth="1"/>
    <col min="15914" max="15914" width="1.453125" style="140" customWidth="1"/>
    <col min="15915" max="15915" width="13.1796875" style="140" customWidth="1"/>
    <col min="15916" max="15916" width="12.453125" style="140" customWidth="1"/>
    <col min="15917" max="15917" width="17.26953125" style="140" customWidth="1"/>
    <col min="15918" max="15918" width="8.7265625" style="140"/>
    <col min="15919" max="15921" width="0" style="140" hidden="1" customWidth="1"/>
    <col min="15922" max="15923" width="8.7265625" style="140"/>
    <col min="15924" max="15924" width="12" style="140" bestFit="1" customWidth="1"/>
    <col min="15925" max="15925" width="10.54296875" style="140" bestFit="1" customWidth="1"/>
    <col min="15926" max="15926" width="11.54296875" style="140" bestFit="1" customWidth="1"/>
    <col min="15927" max="15927" width="17.453125" style="140" bestFit="1" customWidth="1"/>
    <col min="15928" max="16128" width="8.7265625" style="140"/>
    <col min="16129" max="16129" width="0" style="140" hidden="1" customWidth="1"/>
    <col min="16130" max="16130" width="8.7265625" style="140"/>
    <col min="16131" max="16131" width="0" style="140" hidden="1" customWidth="1"/>
    <col min="16132" max="16132" width="55.1796875" style="140" customWidth="1"/>
    <col min="16133" max="16133" width="13.81640625" style="140" bestFit="1" customWidth="1"/>
    <col min="16134" max="16134" width="0.26953125" style="140" customWidth="1"/>
    <col min="16135" max="16135" width="12" style="140" customWidth="1"/>
    <col min="16136" max="16136" width="11.54296875" style="140" customWidth="1"/>
    <col min="16137" max="16137" width="8.7265625" style="140"/>
    <col min="16138" max="16138" width="11.08984375" style="140" customWidth="1"/>
    <col min="16139" max="16140" width="8.7265625" style="140"/>
    <col min="16141" max="16141" width="13.81640625" style="140" customWidth="1"/>
    <col min="16142" max="16142" width="2.54296875" style="140" customWidth="1"/>
    <col min="16143" max="16143" width="12.1796875" style="140" customWidth="1"/>
    <col min="16144" max="16144" width="11" style="140" customWidth="1"/>
    <col min="16145" max="16148" width="8.7265625" style="140"/>
    <col min="16149" max="16149" width="13.81640625" style="140" customWidth="1"/>
    <col min="16150" max="16150" width="1.81640625" style="140" customWidth="1"/>
    <col min="16151" max="16151" width="14.81640625" style="140" customWidth="1"/>
    <col min="16152" max="16156" width="10.81640625" style="140" customWidth="1"/>
    <col min="16157" max="16157" width="15.26953125" style="140" bestFit="1" customWidth="1"/>
    <col min="16158" max="16158" width="2.1796875" style="140" customWidth="1"/>
    <col min="16159" max="16169" width="0" style="140" hidden="1" customWidth="1"/>
    <col min="16170" max="16170" width="1.453125" style="140" customWidth="1"/>
    <col min="16171" max="16171" width="13.1796875" style="140" customWidth="1"/>
    <col min="16172" max="16172" width="12.453125" style="140" customWidth="1"/>
    <col min="16173" max="16173" width="17.26953125" style="140" customWidth="1"/>
    <col min="16174" max="16174" width="8.7265625" style="140"/>
    <col min="16175" max="16177" width="0" style="140" hidden="1" customWidth="1"/>
    <col min="16178" max="16179" width="8.7265625" style="140"/>
    <col min="16180" max="16180" width="12" style="140" bestFit="1" customWidth="1"/>
    <col min="16181" max="16181" width="10.54296875" style="140" bestFit="1" customWidth="1"/>
    <col min="16182" max="16182" width="11.54296875" style="140" bestFit="1" customWidth="1"/>
    <col min="16183" max="16183" width="17.453125" style="140" bestFit="1" customWidth="1"/>
    <col min="16184" max="16384" width="8.7265625" style="140"/>
  </cols>
  <sheetData>
    <row r="1" spans="1:53" ht="20" x14ac:dyDescent="0.4">
      <c r="D1" s="441" t="s">
        <v>1312</v>
      </c>
      <c r="E1" s="442" t="s">
        <v>1535</v>
      </c>
      <c r="AE1" s="140" t="s">
        <v>1313</v>
      </c>
      <c r="AI1" s="140" t="s">
        <v>1313</v>
      </c>
      <c r="AM1" s="140" t="s">
        <v>1313</v>
      </c>
      <c r="AQ1" s="140" t="s">
        <v>1313</v>
      </c>
      <c r="AU1" s="140" t="s">
        <v>1313</v>
      </c>
    </row>
    <row r="2" spans="1:53" x14ac:dyDescent="0.25">
      <c r="E2" s="443"/>
    </row>
    <row r="3" spans="1:53" ht="13" x14ac:dyDescent="0.3">
      <c r="D3" s="441"/>
      <c r="E3" s="443">
        <v>4651786</v>
      </c>
    </row>
    <row r="4" spans="1:53" ht="13" thickBot="1" x14ac:dyDescent="0.3">
      <c r="E4" s="444"/>
      <c r="G4" s="444" t="s">
        <v>1374</v>
      </c>
      <c r="H4" s="444"/>
      <c r="I4" s="444"/>
      <c r="J4" s="444"/>
      <c r="K4" s="444"/>
      <c r="L4" s="444"/>
      <c r="M4" s="444"/>
      <c r="O4" s="444" t="s">
        <v>1533</v>
      </c>
      <c r="P4" s="444"/>
      <c r="Q4" s="444"/>
      <c r="R4" s="444"/>
      <c r="S4" s="444"/>
      <c r="T4" s="444"/>
      <c r="U4" s="444"/>
      <c r="W4" s="444" t="s">
        <v>1534</v>
      </c>
      <c r="X4" s="444"/>
      <c r="Y4" s="444"/>
      <c r="Z4" s="444"/>
      <c r="AA4" s="444"/>
      <c r="AB4" s="444"/>
      <c r="AC4" s="444"/>
      <c r="AE4" s="444" t="s">
        <v>1314</v>
      </c>
      <c r="AF4" s="444"/>
      <c r="AI4" s="444" t="s">
        <v>1314</v>
      </c>
      <c r="AJ4" s="444"/>
      <c r="AM4" s="444" t="s">
        <v>1314</v>
      </c>
      <c r="AN4" s="444"/>
      <c r="AQ4" s="444" t="s">
        <v>1314</v>
      </c>
      <c r="AR4" s="444"/>
      <c r="AU4" s="444" t="s">
        <v>1314</v>
      </c>
      <c r="AV4" s="444"/>
    </row>
    <row r="5" spans="1:53" ht="14.5" x14ac:dyDescent="0.35">
      <c r="E5" s="445" t="s">
        <v>1315</v>
      </c>
      <c r="F5" s="446"/>
      <c r="G5" s="445"/>
      <c r="H5" s="447"/>
      <c r="I5" s="447"/>
      <c r="J5" s="448"/>
      <c r="K5" s="448"/>
      <c r="L5" s="448"/>
      <c r="M5" s="449">
        <v>1013.6818478971453</v>
      </c>
      <c r="O5" s="445"/>
      <c r="P5" s="447"/>
      <c r="Q5" s="447"/>
      <c r="R5" s="448"/>
      <c r="S5" s="448"/>
      <c r="T5" s="448"/>
      <c r="U5" s="449">
        <v>1399.4542719614922</v>
      </c>
      <c r="W5" s="445"/>
      <c r="X5" s="447"/>
      <c r="Y5" s="447"/>
      <c r="Z5" s="448"/>
      <c r="AA5" s="448"/>
      <c r="AB5" s="448"/>
      <c r="AC5" s="449">
        <v>1100.2332071901608</v>
      </c>
      <c r="AE5" s="445"/>
      <c r="AF5" s="450"/>
      <c r="AG5" s="449">
        <v>482.27971336792683</v>
      </c>
      <c r="AI5" s="445"/>
      <c r="AJ5" s="450"/>
      <c r="AK5" s="449">
        <v>548.99579935754878</v>
      </c>
      <c r="AM5" s="445"/>
      <c r="AN5" s="450"/>
      <c r="AO5" s="449">
        <v>615.71188534717078</v>
      </c>
      <c r="AQ5" s="445"/>
      <c r="AR5" s="450"/>
      <c r="AS5" s="449">
        <v>1276.43</v>
      </c>
      <c r="AU5" s="445"/>
      <c r="AV5" s="450"/>
      <c r="AW5" s="449">
        <v>782.50210032122561</v>
      </c>
    </row>
    <row r="6" spans="1:53" x14ac:dyDescent="0.25">
      <c r="E6" s="451" t="s">
        <v>1316</v>
      </c>
      <c r="F6" s="452"/>
      <c r="G6" s="451"/>
      <c r="H6" s="453" t="s">
        <v>1317</v>
      </c>
      <c r="I6" s="453" t="s">
        <v>1318</v>
      </c>
      <c r="J6" s="454" t="s">
        <v>1319</v>
      </c>
      <c r="K6" s="455" t="s">
        <v>1320</v>
      </c>
      <c r="L6" s="455" t="s">
        <v>1321</v>
      </c>
      <c r="M6" s="456" t="s">
        <v>1322</v>
      </c>
      <c r="O6" s="451"/>
      <c r="P6" s="453" t="s">
        <v>1317</v>
      </c>
      <c r="Q6" s="453" t="s">
        <v>1318</v>
      </c>
      <c r="R6" s="454" t="s">
        <v>1319</v>
      </c>
      <c r="S6" s="455" t="s">
        <v>1320</v>
      </c>
      <c r="T6" s="455" t="s">
        <v>1321</v>
      </c>
      <c r="U6" s="456" t="s">
        <v>1323</v>
      </c>
      <c r="W6" s="451"/>
      <c r="X6" s="453" t="s">
        <v>1317</v>
      </c>
      <c r="Y6" s="453" t="s">
        <v>1318</v>
      </c>
      <c r="Z6" s="454" t="s">
        <v>1319</v>
      </c>
      <c r="AA6" s="455" t="s">
        <v>1320</v>
      </c>
      <c r="AB6" s="455" t="s">
        <v>1321</v>
      </c>
      <c r="AC6" s="456" t="s">
        <v>1324</v>
      </c>
      <c r="AE6" s="457" t="s">
        <v>1317</v>
      </c>
      <c r="AF6" s="458" t="s">
        <v>1318</v>
      </c>
      <c r="AG6" s="456" t="s">
        <v>1325</v>
      </c>
      <c r="AI6" s="457" t="s">
        <v>1317</v>
      </c>
      <c r="AJ6" s="458" t="s">
        <v>1318</v>
      </c>
      <c r="AK6" s="456" t="s">
        <v>1326</v>
      </c>
      <c r="AM6" s="457" t="s">
        <v>1317</v>
      </c>
      <c r="AN6" s="458" t="s">
        <v>1318</v>
      </c>
      <c r="AO6" s="456" t="s">
        <v>1327</v>
      </c>
      <c r="AQ6" s="457" t="s">
        <v>1317</v>
      </c>
      <c r="AR6" s="458" t="s">
        <v>1318</v>
      </c>
      <c r="AS6" s="638"/>
      <c r="AU6" s="457" t="s">
        <v>1317</v>
      </c>
      <c r="AV6" s="458" t="s">
        <v>1318</v>
      </c>
      <c r="AW6" s="456" t="s">
        <v>1328</v>
      </c>
    </row>
    <row r="7" spans="1:53" ht="114.75" customHeight="1" x14ac:dyDescent="0.3">
      <c r="A7" s="459" t="s">
        <v>1143</v>
      </c>
      <c r="B7" s="460" t="s">
        <v>1144</v>
      </c>
      <c r="C7" s="460" t="s">
        <v>1145</v>
      </c>
      <c r="D7" s="461" t="s">
        <v>1146</v>
      </c>
      <c r="E7" s="462" t="s">
        <v>1147</v>
      </c>
      <c r="F7" s="459"/>
      <c r="G7" s="463" t="s">
        <v>1329</v>
      </c>
      <c r="H7" s="464" t="s">
        <v>1330</v>
      </c>
      <c r="I7" s="464" t="s">
        <v>1331</v>
      </c>
      <c r="J7" s="465" t="s">
        <v>1332</v>
      </c>
      <c r="K7" s="465" t="s">
        <v>1333</v>
      </c>
      <c r="L7" s="466" t="s">
        <v>1334</v>
      </c>
      <c r="M7" s="467" t="s">
        <v>1335</v>
      </c>
      <c r="O7" s="463" t="s">
        <v>1336</v>
      </c>
      <c r="P7" s="464" t="s">
        <v>1330</v>
      </c>
      <c r="Q7" s="464" t="s">
        <v>1331</v>
      </c>
      <c r="R7" s="465" t="s">
        <v>1332</v>
      </c>
      <c r="S7" s="465" t="s">
        <v>1333</v>
      </c>
      <c r="T7" s="466" t="s">
        <v>1334</v>
      </c>
      <c r="U7" s="467" t="s">
        <v>1337</v>
      </c>
      <c r="W7" s="463" t="s">
        <v>1338</v>
      </c>
      <c r="X7" s="464" t="s">
        <v>1330</v>
      </c>
      <c r="Y7" s="464" t="s">
        <v>1331</v>
      </c>
      <c r="Z7" s="465" t="s">
        <v>1332</v>
      </c>
      <c r="AA7" s="465" t="s">
        <v>1333</v>
      </c>
      <c r="AB7" s="466" t="s">
        <v>1334</v>
      </c>
      <c r="AC7" s="467" t="s">
        <v>1339</v>
      </c>
      <c r="AE7" s="468" t="s">
        <v>1340</v>
      </c>
      <c r="AF7" s="469" t="s">
        <v>1341</v>
      </c>
      <c r="AG7" s="467" t="s">
        <v>1339</v>
      </c>
      <c r="AI7" s="468" t="s">
        <v>1340</v>
      </c>
      <c r="AJ7" s="469" t="s">
        <v>1341</v>
      </c>
      <c r="AK7" s="467" t="s">
        <v>1339</v>
      </c>
      <c r="AM7" s="468" t="s">
        <v>1340</v>
      </c>
      <c r="AN7" s="469" t="s">
        <v>1341</v>
      </c>
      <c r="AO7" s="467" t="s">
        <v>1339</v>
      </c>
      <c r="AQ7" s="468" t="s">
        <v>1340</v>
      </c>
      <c r="AR7" s="469" t="s">
        <v>1341</v>
      </c>
      <c r="AS7" s="639" t="s">
        <v>1339</v>
      </c>
      <c r="AU7" s="468" t="s">
        <v>1340</v>
      </c>
      <c r="AV7" s="469" t="s">
        <v>1341</v>
      </c>
      <c r="AW7" s="467" t="s">
        <v>1339</v>
      </c>
      <c r="AZ7" s="468" t="s">
        <v>1342</v>
      </c>
      <c r="BA7" s="468" t="s">
        <v>1343</v>
      </c>
    </row>
    <row r="8" spans="1:53" ht="14.5" x14ac:dyDescent="0.35">
      <c r="A8" s="140" t="s">
        <v>1344</v>
      </c>
      <c r="B8" s="140">
        <v>1000</v>
      </c>
      <c r="C8" s="140">
        <v>1000</v>
      </c>
      <c r="D8" s="140" t="s">
        <v>35</v>
      </c>
      <c r="E8" s="470" t="s">
        <v>1345</v>
      </c>
      <c r="F8" s="471"/>
      <c r="G8" s="472">
        <v>77</v>
      </c>
      <c r="H8" s="473">
        <v>60</v>
      </c>
      <c r="I8" s="473">
        <v>23</v>
      </c>
      <c r="J8" s="473">
        <v>46</v>
      </c>
      <c r="K8" s="473">
        <v>0</v>
      </c>
      <c r="L8" s="474">
        <v>106</v>
      </c>
      <c r="M8" s="475">
        <v>107450.2758770974</v>
      </c>
      <c r="O8" s="472">
        <v>67</v>
      </c>
      <c r="P8" s="473">
        <v>52</v>
      </c>
      <c r="Q8" s="473">
        <v>13</v>
      </c>
      <c r="R8" s="473">
        <v>26</v>
      </c>
      <c r="S8" s="473">
        <v>0</v>
      </c>
      <c r="T8" s="474">
        <v>78</v>
      </c>
      <c r="U8" s="475">
        <v>109157.43321299639</v>
      </c>
      <c r="W8" s="472">
        <v>73</v>
      </c>
      <c r="X8" s="496">
        <v>73</v>
      </c>
      <c r="Y8" s="473">
        <v>22</v>
      </c>
      <c r="Z8" s="473">
        <v>44</v>
      </c>
      <c r="AA8" s="473">
        <v>0</v>
      </c>
      <c r="AB8" s="474">
        <v>117</v>
      </c>
      <c r="AC8" s="475">
        <v>128727.28524124881</v>
      </c>
      <c r="AE8" s="476">
        <v>100.33333333333333</v>
      </c>
      <c r="AF8" s="477">
        <v>95000</v>
      </c>
      <c r="AG8" s="475">
        <v>143388.73124124866</v>
      </c>
      <c r="AI8" s="476">
        <v>100.33333333333333</v>
      </c>
      <c r="AJ8" s="477">
        <v>85000</v>
      </c>
      <c r="AK8" s="475">
        <v>140082.57853554073</v>
      </c>
      <c r="AM8" s="476">
        <v>100.33333333333333</v>
      </c>
      <c r="AN8" s="477">
        <v>75000</v>
      </c>
      <c r="AO8" s="475">
        <v>136776.42582983279</v>
      </c>
      <c r="AQ8" s="476">
        <v>100.33333333333333</v>
      </c>
      <c r="AR8" s="477">
        <v>50000</v>
      </c>
      <c r="AS8" s="640">
        <v>178068.47666666668</v>
      </c>
      <c r="AU8" s="476">
        <v>100.33333333333333</v>
      </c>
      <c r="AV8" s="477">
        <v>50000</v>
      </c>
      <c r="AW8" s="475">
        <v>128511.04406556296</v>
      </c>
      <c r="AZ8" s="478">
        <v>100.33333333333333</v>
      </c>
      <c r="BA8" s="479">
        <v>0</v>
      </c>
    </row>
    <row r="9" spans="1:53" ht="14.5" x14ac:dyDescent="0.35">
      <c r="A9" s="140" t="s">
        <v>1346</v>
      </c>
      <c r="B9" s="140">
        <v>1001</v>
      </c>
      <c r="C9" s="140">
        <v>1001</v>
      </c>
      <c r="D9" s="140" t="s">
        <v>37</v>
      </c>
      <c r="E9" s="480" t="s">
        <v>1345</v>
      </c>
      <c r="F9" s="471"/>
      <c r="G9" s="472">
        <v>80</v>
      </c>
      <c r="H9" s="473">
        <v>84</v>
      </c>
      <c r="I9" s="473">
        <v>12</v>
      </c>
      <c r="J9" s="473">
        <v>24</v>
      </c>
      <c r="K9" s="473">
        <v>20</v>
      </c>
      <c r="L9" s="474">
        <v>128</v>
      </c>
      <c r="M9" s="475">
        <v>129751.2765308346</v>
      </c>
      <c r="O9" s="472">
        <v>44</v>
      </c>
      <c r="P9" s="473">
        <v>56</v>
      </c>
      <c r="Q9" s="473">
        <v>5</v>
      </c>
      <c r="R9" s="473">
        <v>10</v>
      </c>
      <c r="S9" s="473">
        <v>16</v>
      </c>
      <c r="T9" s="474">
        <v>82</v>
      </c>
      <c r="U9" s="475">
        <v>114755.25030084235</v>
      </c>
      <c r="W9" s="472">
        <v>55</v>
      </c>
      <c r="X9" s="496">
        <v>55</v>
      </c>
      <c r="Y9" s="473">
        <v>5</v>
      </c>
      <c r="Z9" s="473">
        <v>10</v>
      </c>
      <c r="AA9" s="473">
        <v>18</v>
      </c>
      <c r="AB9" s="474">
        <v>83</v>
      </c>
      <c r="AC9" s="475">
        <v>91319.356196783352</v>
      </c>
      <c r="AE9" s="476">
        <v>97.666666666666671</v>
      </c>
      <c r="AF9" s="477">
        <v>95000</v>
      </c>
      <c r="AG9" s="475">
        <v>142102.65200560086</v>
      </c>
      <c r="AI9" s="476">
        <v>97.666666666666671</v>
      </c>
      <c r="AJ9" s="477">
        <v>85000</v>
      </c>
      <c r="AK9" s="475">
        <v>138618.58973725393</v>
      </c>
      <c r="AM9" s="476">
        <v>97.666666666666671</v>
      </c>
      <c r="AN9" s="477">
        <v>75000</v>
      </c>
      <c r="AO9" s="475">
        <v>135134.52746890701</v>
      </c>
      <c r="AQ9" s="476">
        <v>97.666666666666671</v>
      </c>
      <c r="AR9" s="477">
        <v>50000</v>
      </c>
      <c r="AS9" s="640">
        <v>174664.66333333333</v>
      </c>
      <c r="AU9" s="476">
        <v>97.666666666666671</v>
      </c>
      <c r="AV9" s="477">
        <v>50000</v>
      </c>
      <c r="AW9" s="475">
        <v>126424.37179803971</v>
      </c>
      <c r="AZ9" s="478">
        <v>79.666666666666671</v>
      </c>
      <c r="BA9" s="479">
        <v>0.22594142259414229</v>
      </c>
    </row>
    <row r="10" spans="1:53" ht="14.5" x14ac:dyDescent="0.35">
      <c r="A10" s="140" t="s">
        <v>1347</v>
      </c>
      <c r="B10" s="140">
        <v>1002</v>
      </c>
      <c r="C10" s="140">
        <v>1002</v>
      </c>
      <c r="D10" s="140" t="s">
        <v>38</v>
      </c>
      <c r="E10" s="480" t="s">
        <v>1345</v>
      </c>
      <c r="F10" s="471"/>
      <c r="G10" s="472">
        <v>93</v>
      </c>
      <c r="H10" s="473">
        <v>29</v>
      </c>
      <c r="I10" s="473">
        <v>94</v>
      </c>
      <c r="J10" s="473">
        <v>188</v>
      </c>
      <c r="K10" s="473">
        <v>39</v>
      </c>
      <c r="L10" s="474">
        <v>256</v>
      </c>
      <c r="M10" s="475">
        <v>259502.5530616692</v>
      </c>
      <c r="O10" s="472">
        <v>62</v>
      </c>
      <c r="P10" s="473">
        <v>42</v>
      </c>
      <c r="Q10" s="473">
        <v>42</v>
      </c>
      <c r="R10" s="473">
        <v>84</v>
      </c>
      <c r="S10" s="473">
        <v>42</v>
      </c>
      <c r="T10" s="474">
        <v>168</v>
      </c>
      <c r="U10" s="475">
        <v>235108.3176895307</v>
      </c>
      <c r="W10" s="472">
        <v>87</v>
      </c>
      <c r="X10" s="496">
        <v>87</v>
      </c>
      <c r="Y10" s="473">
        <v>45</v>
      </c>
      <c r="Z10" s="473">
        <v>90</v>
      </c>
      <c r="AA10" s="473">
        <v>30</v>
      </c>
      <c r="AB10" s="474">
        <v>207</v>
      </c>
      <c r="AC10" s="475">
        <v>227748.27388836327</v>
      </c>
      <c r="AE10" s="476">
        <v>210.33333333333334</v>
      </c>
      <c r="AF10" s="477">
        <v>95000</v>
      </c>
      <c r="AG10" s="475">
        <v>196439.49971172062</v>
      </c>
      <c r="AI10" s="476">
        <v>210.33333333333334</v>
      </c>
      <c r="AJ10" s="477">
        <v>85000</v>
      </c>
      <c r="AK10" s="475">
        <v>200472.1164648711</v>
      </c>
      <c r="AM10" s="476">
        <v>210.33333333333334</v>
      </c>
      <c r="AN10" s="477">
        <v>75000</v>
      </c>
      <c r="AO10" s="475">
        <v>204504.73321802157</v>
      </c>
      <c r="AQ10" s="476">
        <v>210.33333333333334</v>
      </c>
      <c r="AR10" s="477">
        <v>50000</v>
      </c>
      <c r="AS10" s="640">
        <v>318475.77666666667</v>
      </c>
      <c r="AU10" s="476">
        <v>210.33333333333334</v>
      </c>
      <c r="AV10" s="477">
        <v>50000</v>
      </c>
      <c r="AW10" s="475">
        <v>214586.27510089779</v>
      </c>
      <c r="AZ10" s="478">
        <v>173.33333333333334</v>
      </c>
      <c r="BA10" s="479">
        <v>0.21346153846153837</v>
      </c>
    </row>
    <row r="11" spans="1:53" ht="14.5" x14ac:dyDescent="0.35">
      <c r="A11" s="140" t="s">
        <v>1348</v>
      </c>
      <c r="B11" s="140">
        <v>1006</v>
      </c>
      <c r="C11" s="140">
        <v>1006</v>
      </c>
      <c r="D11" s="140" t="s">
        <v>39</v>
      </c>
      <c r="E11" s="480" t="s">
        <v>1345</v>
      </c>
      <c r="F11" s="471"/>
      <c r="G11" s="472">
        <v>73</v>
      </c>
      <c r="H11" s="473">
        <v>76</v>
      </c>
      <c r="I11" s="473">
        <v>18</v>
      </c>
      <c r="J11" s="473">
        <v>36</v>
      </c>
      <c r="K11" s="473">
        <v>0</v>
      </c>
      <c r="L11" s="474">
        <v>112</v>
      </c>
      <c r="M11" s="475">
        <v>113532.36696448027</v>
      </c>
      <c r="O11" s="472">
        <v>71</v>
      </c>
      <c r="P11" s="473">
        <v>64</v>
      </c>
      <c r="Q11" s="473">
        <v>25</v>
      </c>
      <c r="R11" s="473">
        <v>50</v>
      </c>
      <c r="S11" s="473">
        <v>0</v>
      </c>
      <c r="T11" s="474">
        <v>114</v>
      </c>
      <c r="U11" s="475">
        <v>159537.78700361011</v>
      </c>
      <c r="W11" s="472">
        <v>71</v>
      </c>
      <c r="X11" s="496">
        <v>71</v>
      </c>
      <c r="Y11" s="473">
        <v>15</v>
      </c>
      <c r="Z11" s="473">
        <v>30</v>
      </c>
      <c r="AA11" s="473">
        <v>0</v>
      </c>
      <c r="AB11" s="474">
        <v>101</v>
      </c>
      <c r="AC11" s="475">
        <v>111123.55392620624</v>
      </c>
      <c r="AE11" s="476">
        <v>109</v>
      </c>
      <c r="AF11" s="477">
        <v>95000</v>
      </c>
      <c r="AG11" s="475">
        <v>147568.48875710403</v>
      </c>
      <c r="AI11" s="476">
        <v>109</v>
      </c>
      <c r="AJ11" s="477">
        <v>85000</v>
      </c>
      <c r="AK11" s="475">
        <v>144840.54212997283</v>
      </c>
      <c r="AM11" s="476">
        <v>109</v>
      </c>
      <c r="AN11" s="477">
        <v>75000</v>
      </c>
      <c r="AO11" s="475">
        <v>142112.59550284164</v>
      </c>
      <c r="AQ11" s="476">
        <v>109</v>
      </c>
      <c r="AR11" s="477">
        <v>50000</v>
      </c>
      <c r="AS11" s="640">
        <v>189130.87</v>
      </c>
      <c r="AU11" s="476">
        <v>109</v>
      </c>
      <c r="AV11" s="477">
        <v>50000</v>
      </c>
      <c r="AW11" s="475">
        <v>135292.72893501358</v>
      </c>
      <c r="AZ11" s="478">
        <v>109</v>
      </c>
      <c r="BA11" s="479">
        <v>0</v>
      </c>
    </row>
    <row r="12" spans="1:53" ht="14.5" x14ac:dyDescent="0.35">
      <c r="A12" s="140" t="s">
        <v>1349</v>
      </c>
      <c r="B12" s="140">
        <v>1008</v>
      </c>
      <c r="C12" s="140">
        <v>1008</v>
      </c>
      <c r="D12" s="140" t="s">
        <v>40</v>
      </c>
      <c r="E12" s="480" t="s">
        <v>1345</v>
      </c>
      <c r="F12" s="471"/>
      <c r="G12" s="472">
        <v>72</v>
      </c>
      <c r="H12" s="473">
        <v>88</v>
      </c>
      <c r="I12" s="473">
        <v>6</v>
      </c>
      <c r="J12" s="473">
        <v>12</v>
      </c>
      <c r="K12" s="473">
        <v>0</v>
      </c>
      <c r="L12" s="474">
        <v>100</v>
      </c>
      <c r="M12" s="475">
        <v>101368.18478971453</v>
      </c>
      <c r="O12" s="472">
        <v>57</v>
      </c>
      <c r="P12" s="473">
        <v>94</v>
      </c>
      <c r="Q12" s="473">
        <v>1</v>
      </c>
      <c r="R12" s="473">
        <v>2</v>
      </c>
      <c r="S12" s="473">
        <v>0</v>
      </c>
      <c r="T12" s="474">
        <v>96</v>
      </c>
      <c r="U12" s="475">
        <v>134347.61010830326</v>
      </c>
      <c r="W12" s="472">
        <v>73</v>
      </c>
      <c r="X12" s="496">
        <v>73</v>
      </c>
      <c r="Y12" s="473">
        <v>1</v>
      </c>
      <c r="Z12" s="473">
        <v>2</v>
      </c>
      <c r="AA12" s="473">
        <v>0</v>
      </c>
      <c r="AB12" s="474">
        <v>75</v>
      </c>
      <c r="AC12" s="475">
        <v>82517.490539262057</v>
      </c>
      <c r="AE12" s="476">
        <v>90.333333333333329</v>
      </c>
      <c r="AF12" s="477">
        <v>95000</v>
      </c>
      <c r="AG12" s="475">
        <v>138565.9341075694</v>
      </c>
      <c r="AI12" s="476">
        <v>90.333333333333329</v>
      </c>
      <c r="AJ12" s="477">
        <v>85000</v>
      </c>
      <c r="AK12" s="475">
        <v>134592.62054196524</v>
      </c>
      <c r="AM12" s="476">
        <v>90.333333333333329</v>
      </c>
      <c r="AN12" s="477">
        <v>75000</v>
      </c>
      <c r="AO12" s="475">
        <v>130619.30697636108</v>
      </c>
      <c r="AQ12" s="476">
        <v>90.333333333333329</v>
      </c>
      <c r="AR12" s="477">
        <v>50000</v>
      </c>
      <c r="AS12" s="640">
        <v>165304.17666666667</v>
      </c>
      <c r="AU12" s="476">
        <v>90.333333333333329</v>
      </c>
      <c r="AV12" s="477">
        <v>50000</v>
      </c>
      <c r="AW12" s="475">
        <v>120686.02306235071</v>
      </c>
      <c r="AZ12" s="478">
        <v>90.333333333333329</v>
      </c>
      <c r="BA12" s="479">
        <v>0</v>
      </c>
    </row>
    <row r="13" spans="1:53" ht="14.5" x14ac:dyDescent="0.35">
      <c r="A13" s="140" t="s">
        <v>1350</v>
      </c>
      <c r="B13" s="140">
        <v>1009</v>
      </c>
      <c r="C13" s="140">
        <v>1009</v>
      </c>
      <c r="D13" s="140" t="s">
        <v>41</v>
      </c>
      <c r="E13" s="480" t="s">
        <v>1345</v>
      </c>
      <c r="F13" s="471"/>
      <c r="G13" s="472">
        <v>93</v>
      </c>
      <c r="H13" s="473">
        <v>55</v>
      </c>
      <c r="I13" s="473">
        <v>74</v>
      </c>
      <c r="J13" s="473">
        <v>148</v>
      </c>
      <c r="K13" s="473">
        <v>27</v>
      </c>
      <c r="L13" s="474">
        <v>230</v>
      </c>
      <c r="M13" s="475">
        <v>233146.82501634341</v>
      </c>
      <c r="O13" s="472">
        <v>43</v>
      </c>
      <c r="P13" s="473">
        <v>49</v>
      </c>
      <c r="Q13" s="473">
        <v>25</v>
      </c>
      <c r="R13" s="473">
        <v>50</v>
      </c>
      <c r="S13" s="473">
        <v>37</v>
      </c>
      <c r="T13" s="474">
        <v>136</v>
      </c>
      <c r="U13" s="475">
        <v>190325.78098676293</v>
      </c>
      <c r="W13" s="472">
        <v>76</v>
      </c>
      <c r="X13" s="496">
        <v>76</v>
      </c>
      <c r="Y13" s="473">
        <v>27</v>
      </c>
      <c r="Z13" s="473">
        <v>54</v>
      </c>
      <c r="AA13" s="473">
        <v>33</v>
      </c>
      <c r="AB13" s="474">
        <v>163</v>
      </c>
      <c r="AC13" s="475">
        <v>179338.0127719962</v>
      </c>
      <c r="AE13" s="476">
        <v>176.33333333333334</v>
      </c>
      <c r="AF13" s="477">
        <v>95000</v>
      </c>
      <c r="AG13" s="475">
        <v>180041.98945721111</v>
      </c>
      <c r="AI13" s="476">
        <v>176.33333333333334</v>
      </c>
      <c r="AJ13" s="477">
        <v>85000</v>
      </c>
      <c r="AK13" s="475">
        <v>181806.25928671443</v>
      </c>
      <c r="AM13" s="476">
        <v>176.33333333333334</v>
      </c>
      <c r="AN13" s="477">
        <v>75000</v>
      </c>
      <c r="AO13" s="475">
        <v>183570.5291162178</v>
      </c>
      <c r="AQ13" s="476">
        <v>176.33333333333334</v>
      </c>
      <c r="AR13" s="477">
        <v>50000</v>
      </c>
      <c r="AS13" s="640">
        <v>275077.15666666668</v>
      </c>
      <c r="AU13" s="476">
        <v>176.33333333333334</v>
      </c>
      <c r="AV13" s="477">
        <v>50000</v>
      </c>
      <c r="AW13" s="475">
        <v>187981.20368997613</v>
      </c>
      <c r="AZ13" s="478">
        <v>144</v>
      </c>
      <c r="BA13" s="479">
        <v>0.2245370370370372</v>
      </c>
    </row>
    <row r="14" spans="1:53" ht="14.5" x14ac:dyDescent="0.35">
      <c r="A14" s="140" t="s">
        <v>1351</v>
      </c>
      <c r="B14" s="140">
        <v>1010</v>
      </c>
      <c r="C14" s="140">
        <v>1010</v>
      </c>
      <c r="D14" s="140" t="s">
        <v>42</v>
      </c>
      <c r="E14" s="480" t="s">
        <v>1345</v>
      </c>
      <c r="F14" s="471"/>
      <c r="G14" s="472">
        <v>124</v>
      </c>
      <c r="H14" s="473">
        <v>145</v>
      </c>
      <c r="I14" s="473">
        <v>0</v>
      </c>
      <c r="J14" s="473">
        <v>0</v>
      </c>
      <c r="K14" s="473">
        <v>32</v>
      </c>
      <c r="L14" s="474">
        <v>177</v>
      </c>
      <c r="M14" s="475">
        <v>179421.68707779472</v>
      </c>
      <c r="O14" s="472">
        <v>79</v>
      </c>
      <c r="P14" s="473">
        <v>72</v>
      </c>
      <c r="Q14" s="473">
        <v>5</v>
      </c>
      <c r="R14" s="473">
        <v>10</v>
      </c>
      <c r="S14" s="473">
        <v>37</v>
      </c>
      <c r="T14" s="474">
        <v>119</v>
      </c>
      <c r="U14" s="475">
        <v>166535.05836341757</v>
      </c>
      <c r="W14" s="472">
        <v>107</v>
      </c>
      <c r="X14" s="496">
        <v>107</v>
      </c>
      <c r="Y14" s="473">
        <v>6</v>
      </c>
      <c r="Z14" s="473">
        <v>12</v>
      </c>
      <c r="AA14" s="473">
        <v>45</v>
      </c>
      <c r="AB14" s="474">
        <v>164</v>
      </c>
      <c r="AC14" s="475">
        <v>180438.24597918638</v>
      </c>
      <c r="AE14" s="476">
        <v>153.33333333333334</v>
      </c>
      <c r="AF14" s="477">
        <v>95000</v>
      </c>
      <c r="AG14" s="475">
        <v>168949.55604974879</v>
      </c>
      <c r="AI14" s="476">
        <v>153.33333333333334</v>
      </c>
      <c r="AJ14" s="477">
        <v>85000</v>
      </c>
      <c r="AK14" s="475">
        <v>169179.35590149084</v>
      </c>
      <c r="AM14" s="476">
        <v>153.33333333333334</v>
      </c>
      <c r="AN14" s="477">
        <v>75000</v>
      </c>
      <c r="AO14" s="475">
        <v>169409.15575323286</v>
      </c>
      <c r="AQ14" s="476">
        <v>153.33333333333334</v>
      </c>
      <c r="AR14" s="477">
        <v>50000</v>
      </c>
      <c r="AS14" s="640">
        <v>245719.26666666669</v>
      </c>
      <c r="AU14" s="476">
        <v>153.33333333333334</v>
      </c>
      <c r="AV14" s="477">
        <v>50000</v>
      </c>
      <c r="AW14" s="475">
        <v>169983.65538258792</v>
      </c>
      <c r="AZ14" s="478">
        <v>115.33333333333333</v>
      </c>
      <c r="BA14" s="479">
        <v>0.32947976878612728</v>
      </c>
    </row>
    <row r="15" spans="1:53" ht="14.5" x14ac:dyDescent="0.35">
      <c r="A15" s="140" t="s">
        <v>1352</v>
      </c>
      <c r="B15" s="140">
        <v>1012</v>
      </c>
      <c r="C15" s="140">
        <v>1012</v>
      </c>
      <c r="D15" s="140" t="s">
        <v>43</v>
      </c>
      <c r="E15" s="480" t="s">
        <v>1345</v>
      </c>
      <c r="F15" s="471"/>
      <c r="G15" s="472">
        <v>97</v>
      </c>
      <c r="H15" s="473">
        <v>142</v>
      </c>
      <c r="I15" s="473">
        <v>3</v>
      </c>
      <c r="J15" s="473">
        <v>6</v>
      </c>
      <c r="K15" s="473">
        <v>26</v>
      </c>
      <c r="L15" s="474">
        <v>174</v>
      </c>
      <c r="M15" s="475">
        <v>176380.64153410328</v>
      </c>
      <c r="O15" s="472">
        <v>71</v>
      </c>
      <c r="P15" s="473">
        <v>98</v>
      </c>
      <c r="Q15" s="473">
        <v>1</v>
      </c>
      <c r="R15" s="473">
        <v>2</v>
      </c>
      <c r="S15" s="473">
        <v>29</v>
      </c>
      <c r="T15" s="474">
        <v>129</v>
      </c>
      <c r="U15" s="475">
        <v>180529.6010830325</v>
      </c>
      <c r="W15" s="472">
        <v>90</v>
      </c>
      <c r="X15" s="496">
        <v>90</v>
      </c>
      <c r="Y15" s="473">
        <v>15</v>
      </c>
      <c r="Z15" s="473">
        <v>30</v>
      </c>
      <c r="AA15" s="473">
        <v>31</v>
      </c>
      <c r="AB15" s="474">
        <v>151</v>
      </c>
      <c r="AC15" s="475">
        <v>166135.21428571429</v>
      </c>
      <c r="AE15" s="476">
        <v>151.33333333333334</v>
      </c>
      <c r="AF15" s="477">
        <v>95000</v>
      </c>
      <c r="AG15" s="475">
        <v>167984.99662301294</v>
      </c>
      <c r="AI15" s="476">
        <v>151.33333333333334</v>
      </c>
      <c r="AJ15" s="477">
        <v>85000</v>
      </c>
      <c r="AK15" s="475">
        <v>168081.36430277571</v>
      </c>
      <c r="AM15" s="476">
        <v>151.33333333333334</v>
      </c>
      <c r="AN15" s="477">
        <v>75000</v>
      </c>
      <c r="AO15" s="475">
        <v>168177.73198253853</v>
      </c>
      <c r="AQ15" s="476">
        <v>151.33333333333334</v>
      </c>
      <c r="AR15" s="477">
        <v>50000</v>
      </c>
      <c r="AS15" s="640">
        <v>243166.40666666668</v>
      </c>
      <c r="AU15" s="476">
        <v>151.33333333333334</v>
      </c>
      <c r="AV15" s="477">
        <v>50000</v>
      </c>
      <c r="AW15" s="475">
        <v>168418.65118194549</v>
      </c>
      <c r="AZ15" s="478">
        <v>122.66666666666667</v>
      </c>
      <c r="BA15" s="479">
        <v>0.23369565217391308</v>
      </c>
    </row>
    <row r="16" spans="1:53" ht="14.5" x14ac:dyDescent="0.35">
      <c r="A16" s="140" t="s">
        <v>1353</v>
      </c>
      <c r="B16" s="140">
        <v>1014</v>
      </c>
      <c r="C16" s="140">
        <v>1014</v>
      </c>
      <c r="D16" s="140" t="s">
        <v>44</v>
      </c>
      <c r="E16" s="480" t="s">
        <v>1345</v>
      </c>
      <c r="F16" s="471"/>
      <c r="G16" s="472">
        <v>98</v>
      </c>
      <c r="H16" s="473">
        <v>75</v>
      </c>
      <c r="I16" s="473">
        <v>28</v>
      </c>
      <c r="J16" s="473">
        <v>56</v>
      </c>
      <c r="K16" s="473">
        <v>21</v>
      </c>
      <c r="L16" s="474">
        <v>152</v>
      </c>
      <c r="M16" s="475">
        <v>154079.64088036609</v>
      </c>
      <c r="O16" s="472">
        <v>83</v>
      </c>
      <c r="P16" s="473">
        <v>66</v>
      </c>
      <c r="Q16" s="473">
        <v>14</v>
      </c>
      <c r="R16" s="473">
        <v>28</v>
      </c>
      <c r="S16" s="473">
        <v>26</v>
      </c>
      <c r="T16" s="474">
        <v>120</v>
      </c>
      <c r="U16" s="475">
        <v>167934.51263537907</v>
      </c>
      <c r="W16" s="472">
        <v>102</v>
      </c>
      <c r="X16" s="496">
        <v>102</v>
      </c>
      <c r="Y16" s="473">
        <v>21</v>
      </c>
      <c r="Z16" s="473">
        <v>42</v>
      </c>
      <c r="AA16" s="473">
        <v>25</v>
      </c>
      <c r="AB16" s="474">
        <v>169</v>
      </c>
      <c r="AC16" s="475">
        <v>185939.41201513718</v>
      </c>
      <c r="AE16" s="476">
        <v>147</v>
      </c>
      <c r="AF16" s="477">
        <v>95000</v>
      </c>
      <c r="AG16" s="475">
        <v>165895.11786508525</v>
      </c>
      <c r="AI16" s="476">
        <v>147</v>
      </c>
      <c r="AJ16" s="477">
        <v>85000</v>
      </c>
      <c r="AK16" s="475">
        <v>165702.38250555965</v>
      </c>
      <c r="AM16" s="476">
        <v>147</v>
      </c>
      <c r="AN16" s="477">
        <v>75000</v>
      </c>
      <c r="AO16" s="475">
        <v>165509.64714603411</v>
      </c>
      <c r="AQ16" s="476">
        <v>147</v>
      </c>
      <c r="AR16" s="477">
        <v>50000</v>
      </c>
      <c r="AS16" s="640">
        <v>237635.21000000002</v>
      </c>
      <c r="AU16" s="476">
        <v>147</v>
      </c>
      <c r="AV16" s="477">
        <v>50000</v>
      </c>
      <c r="AW16" s="475">
        <v>165027.80874722014</v>
      </c>
      <c r="AZ16" s="478">
        <v>123</v>
      </c>
      <c r="BA16" s="479">
        <v>0.19512195121951215</v>
      </c>
    </row>
    <row r="17" spans="1:55" ht="14.5" x14ac:dyDescent="0.35">
      <c r="A17" s="140" t="s">
        <v>1354</v>
      </c>
      <c r="B17" s="140">
        <v>1015</v>
      </c>
      <c r="C17" s="140">
        <v>1015</v>
      </c>
      <c r="D17" s="140" t="s">
        <v>45</v>
      </c>
      <c r="E17" s="480" t="s">
        <v>1345</v>
      </c>
      <c r="F17" s="471"/>
      <c r="G17" s="472">
        <v>95</v>
      </c>
      <c r="H17" s="473">
        <v>80</v>
      </c>
      <c r="I17" s="473">
        <v>16</v>
      </c>
      <c r="J17" s="473">
        <v>32</v>
      </c>
      <c r="K17" s="473">
        <v>12</v>
      </c>
      <c r="L17" s="474">
        <v>124</v>
      </c>
      <c r="M17" s="475">
        <v>125696.54913924602</v>
      </c>
      <c r="O17" s="472">
        <v>70</v>
      </c>
      <c r="P17" s="473">
        <v>51</v>
      </c>
      <c r="Q17" s="473">
        <v>16</v>
      </c>
      <c r="R17" s="473">
        <v>32</v>
      </c>
      <c r="S17" s="473">
        <v>20</v>
      </c>
      <c r="T17" s="474">
        <v>103</v>
      </c>
      <c r="U17" s="475">
        <v>144143.79001203369</v>
      </c>
      <c r="W17" s="472">
        <v>85</v>
      </c>
      <c r="X17" s="496">
        <v>85</v>
      </c>
      <c r="Y17" s="473">
        <v>17</v>
      </c>
      <c r="Z17" s="473">
        <v>34</v>
      </c>
      <c r="AA17" s="473">
        <v>15</v>
      </c>
      <c r="AB17" s="474">
        <v>134</v>
      </c>
      <c r="AC17" s="475">
        <v>147431.24976348155</v>
      </c>
      <c r="AE17" s="476">
        <v>120.33333333333333</v>
      </c>
      <c r="AF17" s="477">
        <v>95000</v>
      </c>
      <c r="AG17" s="475">
        <v>153034.3255086072</v>
      </c>
      <c r="AI17" s="476">
        <v>120.33333333333333</v>
      </c>
      <c r="AJ17" s="477">
        <v>85000</v>
      </c>
      <c r="AK17" s="475">
        <v>151062.4945226917</v>
      </c>
      <c r="AM17" s="476">
        <v>120.33333333333333</v>
      </c>
      <c r="AN17" s="477">
        <v>75000</v>
      </c>
      <c r="AO17" s="475">
        <v>149090.66353677621</v>
      </c>
      <c r="AQ17" s="476">
        <v>120.33333333333333</v>
      </c>
      <c r="AR17" s="477">
        <v>50000</v>
      </c>
      <c r="AS17" s="640">
        <v>203597.07666666666</v>
      </c>
      <c r="AU17" s="476">
        <v>120.33333333333333</v>
      </c>
      <c r="AV17" s="477">
        <v>50000</v>
      </c>
      <c r="AW17" s="475">
        <v>144161.08607198746</v>
      </c>
      <c r="AZ17" s="478">
        <v>104.66666666666667</v>
      </c>
      <c r="BA17" s="479">
        <v>0.14968152866242024</v>
      </c>
    </row>
    <row r="18" spans="1:55" ht="14.5" x14ac:dyDescent="0.35">
      <c r="A18" s="140" t="s">
        <v>1355</v>
      </c>
      <c r="B18" s="140">
        <v>1016</v>
      </c>
      <c r="C18" s="140">
        <v>1016</v>
      </c>
      <c r="D18" s="140" t="s">
        <v>46</v>
      </c>
      <c r="E18" s="480" t="s">
        <v>1345</v>
      </c>
      <c r="F18" s="471"/>
      <c r="G18" s="472">
        <v>78</v>
      </c>
      <c r="H18" s="473">
        <v>79</v>
      </c>
      <c r="I18" s="473">
        <v>14</v>
      </c>
      <c r="J18" s="473">
        <v>28</v>
      </c>
      <c r="K18" s="473">
        <v>12</v>
      </c>
      <c r="L18" s="474">
        <v>119</v>
      </c>
      <c r="M18" s="475">
        <v>120628.1398997603</v>
      </c>
      <c r="O18" s="472">
        <v>64</v>
      </c>
      <c r="P18" s="473">
        <v>58</v>
      </c>
      <c r="Q18" s="473">
        <v>10</v>
      </c>
      <c r="R18" s="473">
        <v>20</v>
      </c>
      <c r="S18" s="473">
        <v>20</v>
      </c>
      <c r="T18" s="474">
        <v>98</v>
      </c>
      <c r="U18" s="475">
        <v>137146.51865222622</v>
      </c>
      <c r="W18" s="472">
        <v>72</v>
      </c>
      <c r="X18" s="496">
        <v>72</v>
      </c>
      <c r="Y18" s="473">
        <v>11</v>
      </c>
      <c r="Z18" s="473">
        <v>22</v>
      </c>
      <c r="AA18" s="473">
        <v>20</v>
      </c>
      <c r="AB18" s="474">
        <v>114</v>
      </c>
      <c r="AC18" s="475">
        <v>125426.58561967833</v>
      </c>
      <c r="AE18" s="476">
        <v>110.33333333333333</v>
      </c>
      <c r="AF18" s="477">
        <v>95000</v>
      </c>
      <c r="AG18" s="475">
        <v>148211.52837492793</v>
      </c>
      <c r="AI18" s="476">
        <v>110.33333333333333</v>
      </c>
      <c r="AJ18" s="477">
        <v>85000</v>
      </c>
      <c r="AK18" s="475">
        <v>145572.53652911622</v>
      </c>
      <c r="AM18" s="476">
        <v>110.33333333333333</v>
      </c>
      <c r="AN18" s="477">
        <v>75000</v>
      </c>
      <c r="AO18" s="475">
        <v>142933.5446833045</v>
      </c>
      <c r="AQ18" s="476">
        <v>110.33333333333333</v>
      </c>
      <c r="AR18" s="477">
        <v>50000</v>
      </c>
      <c r="AS18" s="640">
        <v>190832.77666666667</v>
      </c>
      <c r="AU18" s="476">
        <v>110.33333333333333</v>
      </c>
      <c r="AV18" s="477">
        <v>50000</v>
      </c>
      <c r="AW18" s="475">
        <v>136336.06506877521</v>
      </c>
      <c r="AZ18" s="478">
        <v>93</v>
      </c>
      <c r="BA18" s="479">
        <v>0.18637992831541217</v>
      </c>
    </row>
    <row r="19" spans="1:55" ht="14.5" x14ac:dyDescent="0.35">
      <c r="A19" s="140" t="s">
        <v>1356</v>
      </c>
      <c r="B19" s="140">
        <v>1017</v>
      </c>
      <c r="C19" s="140">
        <v>1017</v>
      </c>
      <c r="D19" s="140" t="s">
        <v>47</v>
      </c>
      <c r="E19" s="480" t="s">
        <v>1345</v>
      </c>
      <c r="F19" s="471"/>
      <c r="G19" s="472">
        <v>130</v>
      </c>
      <c r="H19" s="473">
        <v>102</v>
      </c>
      <c r="I19" s="473">
        <v>22</v>
      </c>
      <c r="J19" s="473">
        <v>44</v>
      </c>
      <c r="K19" s="473">
        <v>26</v>
      </c>
      <c r="L19" s="474">
        <v>172</v>
      </c>
      <c r="M19" s="475">
        <v>174353.277838309</v>
      </c>
      <c r="O19" s="472">
        <v>73</v>
      </c>
      <c r="P19" s="473">
        <v>93</v>
      </c>
      <c r="Q19" s="473">
        <v>19</v>
      </c>
      <c r="R19" s="473">
        <v>38</v>
      </c>
      <c r="S19" s="473">
        <v>35</v>
      </c>
      <c r="T19" s="474">
        <v>166</v>
      </c>
      <c r="U19" s="475">
        <v>232309.4091456077</v>
      </c>
      <c r="W19" s="472">
        <v>103</v>
      </c>
      <c r="X19" s="496">
        <v>103</v>
      </c>
      <c r="Y19" s="473">
        <v>19</v>
      </c>
      <c r="Z19" s="473">
        <v>38</v>
      </c>
      <c r="AA19" s="473">
        <v>25</v>
      </c>
      <c r="AB19" s="474">
        <v>166</v>
      </c>
      <c r="AC19" s="475">
        <v>182638.7123935667</v>
      </c>
      <c r="AE19" s="476">
        <v>168</v>
      </c>
      <c r="AF19" s="477">
        <v>95000</v>
      </c>
      <c r="AG19" s="475">
        <v>176022.99184581172</v>
      </c>
      <c r="AI19" s="476">
        <v>168</v>
      </c>
      <c r="AJ19" s="477">
        <v>85000</v>
      </c>
      <c r="AK19" s="475">
        <v>177231.2942920682</v>
      </c>
      <c r="AM19" s="476">
        <v>168</v>
      </c>
      <c r="AN19" s="477">
        <v>75000</v>
      </c>
      <c r="AO19" s="475">
        <v>178439.59673832468</v>
      </c>
      <c r="AQ19" s="476">
        <v>168</v>
      </c>
      <c r="AR19" s="477">
        <v>50000</v>
      </c>
      <c r="AS19" s="640">
        <v>264440.24</v>
      </c>
      <c r="AU19" s="476">
        <v>168</v>
      </c>
      <c r="AV19" s="477">
        <v>50000</v>
      </c>
      <c r="AW19" s="475">
        <v>181460.35285396592</v>
      </c>
      <c r="AZ19" s="478">
        <v>139.33333333333334</v>
      </c>
      <c r="BA19" s="479">
        <v>0.20574162679425823</v>
      </c>
    </row>
    <row r="20" spans="1:55" ht="14.5" x14ac:dyDescent="0.35">
      <c r="A20" s="140" t="s">
        <v>1357</v>
      </c>
      <c r="B20" s="140">
        <v>1018</v>
      </c>
      <c r="C20" s="140">
        <v>1018</v>
      </c>
      <c r="D20" s="140" t="s">
        <v>48</v>
      </c>
      <c r="E20" s="480" t="s">
        <v>1345</v>
      </c>
      <c r="F20" s="471"/>
      <c r="G20" s="472">
        <v>109</v>
      </c>
      <c r="H20" s="473">
        <v>106</v>
      </c>
      <c r="I20" s="473">
        <v>36</v>
      </c>
      <c r="J20" s="473">
        <v>72</v>
      </c>
      <c r="K20" s="473">
        <v>34</v>
      </c>
      <c r="L20" s="474">
        <v>212</v>
      </c>
      <c r="M20" s="475">
        <v>214900.55175419481</v>
      </c>
      <c r="O20" s="472">
        <v>78</v>
      </c>
      <c r="P20" s="473">
        <v>68</v>
      </c>
      <c r="Q20" s="473">
        <v>17</v>
      </c>
      <c r="R20" s="473">
        <v>34</v>
      </c>
      <c r="S20" s="473">
        <v>38</v>
      </c>
      <c r="T20" s="474">
        <v>140</v>
      </c>
      <c r="U20" s="475">
        <v>195923.59807460889</v>
      </c>
      <c r="W20" s="472">
        <v>103</v>
      </c>
      <c r="X20" s="496">
        <v>103</v>
      </c>
      <c r="Y20" s="473">
        <v>27</v>
      </c>
      <c r="Z20" s="473">
        <v>54</v>
      </c>
      <c r="AA20" s="473">
        <v>32</v>
      </c>
      <c r="AB20" s="474">
        <v>189</v>
      </c>
      <c r="AC20" s="475">
        <v>207944.07615894038</v>
      </c>
      <c r="AE20" s="476">
        <v>180.33333333333334</v>
      </c>
      <c r="AF20" s="477">
        <v>95000</v>
      </c>
      <c r="AG20" s="475">
        <v>181971.10831068282</v>
      </c>
      <c r="AI20" s="476">
        <v>180.33333333333334</v>
      </c>
      <c r="AJ20" s="477">
        <v>85000</v>
      </c>
      <c r="AK20" s="475">
        <v>184002.24248414463</v>
      </c>
      <c r="AM20" s="476">
        <v>180.33333333333334</v>
      </c>
      <c r="AN20" s="477">
        <v>75000</v>
      </c>
      <c r="AO20" s="475">
        <v>186033.37665760645</v>
      </c>
      <c r="AQ20" s="476">
        <v>180.33333333333334</v>
      </c>
      <c r="AR20" s="477">
        <v>50000</v>
      </c>
      <c r="AS20" s="640">
        <v>280182.87666666671</v>
      </c>
      <c r="AU20" s="476">
        <v>180.33333333333334</v>
      </c>
      <c r="AV20" s="477">
        <v>50000</v>
      </c>
      <c r="AW20" s="475">
        <v>191111.21209126103</v>
      </c>
      <c r="AZ20" s="478">
        <v>145.66666666666666</v>
      </c>
      <c r="BA20" s="479">
        <v>0.23798627002288342</v>
      </c>
    </row>
    <row r="21" spans="1:55" ht="14.5" x14ac:dyDescent="0.35">
      <c r="A21" s="140" t="s">
        <v>1358</v>
      </c>
      <c r="B21" s="140">
        <v>1019</v>
      </c>
      <c r="C21" s="140">
        <v>1019</v>
      </c>
      <c r="D21" s="140" t="s">
        <v>49</v>
      </c>
      <c r="E21" s="480" t="s">
        <v>1345</v>
      </c>
      <c r="F21" s="471"/>
      <c r="G21" s="472">
        <v>139</v>
      </c>
      <c r="H21" s="473">
        <v>218</v>
      </c>
      <c r="I21" s="473">
        <v>13</v>
      </c>
      <c r="J21" s="473">
        <v>26</v>
      </c>
      <c r="K21" s="473">
        <v>27</v>
      </c>
      <c r="L21" s="474">
        <v>271</v>
      </c>
      <c r="M21" s="475">
        <v>274707.7807801264</v>
      </c>
      <c r="O21" s="472">
        <v>91</v>
      </c>
      <c r="P21" s="473">
        <v>136</v>
      </c>
      <c r="Q21" s="473">
        <v>12</v>
      </c>
      <c r="R21" s="473">
        <v>24</v>
      </c>
      <c r="S21" s="473">
        <v>20</v>
      </c>
      <c r="T21" s="474">
        <v>180</v>
      </c>
      <c r="U21" s="475">
        <v>251901.76895306859</v>
      </c>
      <c r="W21" s="472">
        <v>106</v>
      </c>
      <c r="X21" s="496">
        <v>106</v>
      </c>
      <c r="Y21" s="473">
        <v>16</v>
      </c>
      <c r="Z21" s="473">
        <v>32</v>
      </c>
      <c r="AA21" s="473">
        <v>17</v>
      </c>
      <c r="AB21" s="474">
        <v>155</v>
      </c>
      <c r="AC21" s="475">
        <v>170536.14711447491</v>
      </c>
      <c r="AE21" s="476">
        <v>202</v>
      </c>
      <c r="AF21" s="477">
        <v>95000</v>
      </c>
      <c r="AG21" s="475">
        <v>192420.50210032123</v>
      </c>
      <c r="AI21" s="476">
        <v>202</v>
      </c>
      <c r="AJ21" s="477">
        <v>85000</v>
      </c>
      <c r="AK21" s="475">
        <v>195897.15147022484</v>
      </c>
      <c r="AM21" s="476">
        <v>202</v>
      </c>
      <c r="AN21" s="477">
        <v>75000</v>
      </c>
      <c r="AO21" s="475">
        <v>199373.8008401285</v>
      </c>
      <c r="AQ21" s="476">
        <v>202</v>
      </c>
      <c r="AR21" s="477">
        <v>50000</v>
      </c>
      <c r="AS21" s="640">
        <v>307838.86</v>
      </c>
      <c r="AU21" s="476">
        <v>202</v>
      </c>
      <c r="AV21" s="477">
        <v>50000</v>
      </c>
      <c r="AW21" s="475">
        <v>208065.42426488758</v>
      </c>
      <c r="AZ21" s="478">
        <v>180.66666666666666</v>
      </c>
      <c r="BA21" s="479">
        <v>0.11808118081180807</v>
      </c>
      <c r="BB21" s="481"/>
      <c r="BC21" s="482"/>
    </row>
    <row r="22" spans="1:55" ht="14.5" x14ac:dyDescent="0.35">
      <c r="A22" s="140" t="s">
        <v>1359</v>
      </c>
      <c r="B22" s="140">
        <v>1020</v>
      </c>
      <c r="C22" s="140">
        <v>1020</v>
      </c>
      <c r="D22" s="140" t="s">
        <v>50</v>
      </c>
      <c r="E22" s="480" t="s">
        <v>1345</v>
      </c>
      <c r="F22" s="471"/>
      <c r="G22" s="472">
        <v>123</v>
      </c>
      <c r="H22" s="473">
        <v>115</v>
      </c>
      <c r="I22" s="473">
        <v>60</v>
      </c>
      <c r="J22" s="473">
        <v>120</v>
      </c>
      <c r="K22" s="473">
        <v>52</v>
      </c>
      <c r="L22" s="474">
        <v>287</v>
      </c>
      <c r="M22" s="475">
        <v>290926.6903464807</v>
      </c>
      <c r="O22" s="472">
        <v>84</v>
      </c>
      <c r="P22" s="473">
        <v>61</v>
      </c>
      <c r="Q22" s="473">
        <v>34</v>
      </c>
      <c r="R22" s="473">
        <v>68</v>
      </c>
      <c r="S22" s="473">
        <v>64</v>
      </c>
      <c r="T22" s="474">
        <v>193</v>
      </c>
      <c r="U22" s="475">
        <v>270094.67448856798</v>
      </c>
      <c r="W22" s="472">
        <v>118</v>
      </c>
      <c r="X22" s="496">
        <v>118</v>
      </c>
      <c r="Y22" s="473">
        <v>52</v>
      </c>
      <c r="Z22" s="473">
        <v>104</v>
      </c>
      <c r="AA22" s="473">
        <v>54</v>
      </c>
      <c r="AB22" s="474">
        <v>276</v>
      </c>
      <c r="AC22" s="475">
        <v>303664.3651844844</v>
      </c>
      <c r="AE22" s="476">
        <v>252</v>
      </c>
      <c r="AF22" s="477">
        <v>95000</v>
      </c>
      <c r="AG22" s="475">
        <v>216534.48776871758</v>
      </c>
      <c r="AI22" s="476">
        <v>252</v>
      </c>
      <c r="AJ22" s="477">
        <v>85000</v>
      </c>
      <c r="AK22" s="475">
        <v>223346.94143810228</v>
      </c>
      <c r="AM22" s="476">
        <v>252</v>
      </c>
      <c r="AN22" s="477">
        <v>75000</v>
      </c>
      <c r="AO22" s="475">
        <v>230159.39510748704</v>
      </c>
      <c r="AQ22" s="476">
        <v>252</v>
      </c>
      <c r="AR22" s="477">
        <v>50000</v>
      </c>
      <c r="AS22" s="640">
        <v>371660.36000000004</v>
      </c>
      <c r="AU22" s="476">
        <v>252</v>
      </c>
      <c r="AV22" s="477">
        <v>50000</v>
      </c>
      <c r="AW22" s="475">
        <v>247190.52928094886</v>
      </c>
      <c r="AZ22" s="478">
        <v>195.33333333333334</v>
      </c>
      <c r="BA22" s="479">
        <v>0.29010238907849817</v>
      </c>
    </row>
    <row r="23" spans="1:55" ht="14.5" x14ac:dyDescent="0.35">
      <c r="A23" s="140" t="s">
        <v>1360</v>
      </c>
      <c r="B23" s="140">
        <v>1021</v>
      </c>
      <c r="C23" s="140">
        <v>1021</v>
      </c>
      <c r="D23" s="140" t="s">
        <v>51</v>
      </c>
      <c r="E23" s="480" t="s">
        <v>1345</v>
      </c>
      <c r="F23" s="471"/>
      <c r="G23" s="472">
        <v>56</v>
      </c>
      <c r="H23" s="473">
        <v>66</v>
      </c>
      <c r="I23" s="473">
        <v>15</v>
      </c>
      <c r="J23" s="473">
        <v>30</v>
      </c>
      <c r="K23" s="473">
        <v>9</v>
      </c>
      <c r="L23" s="474">
        <v>105</v>
      </c>
      <c r="M23" s="475">
        <v>106436.59402920026</v>
      </c>
      <c r="O23" s="472">
        <v>35</v>
      </c>
      <c r="P23" s="473">
        <v>41</v>
      </c>
      <c r="Q23" s="473">
        <v>2</v>
      </c>
      <c r="R23" s="473">
        <v>4</v>
      </c>
      <c r="S23" s="473">
        <v>11</v>
      </c>
      <c r="T23" s="474">
        <v>56</v>
      </c>
      <c r="U23" s="475">
        <v>78369.439229843556</v>
      </c>
      <c r="W23" s="472">
        <v>45</v>
      </c>
      <c r="X23" s="496">
        <v>45</v>
      </c>
      <c r="Y23" s="473">
        <v>4</v>
      </c>
      <c r="Z23" s="473">
        <v>8</v>
      </c>
      <c r="AA23" s="473">
        <v>15</v>
      </c>
      <c r="AB23" s="474">
        <v>68</v>
      </c>
      <c r="AC23" s="475">
        <v>74815.858088930938</v>
      </c>
      <c r="AE23" s="476">
        <v>76.333333333333329</v>
      </c>
      <c r="AF23" s="477">
        <v>95000</v>
      </c>
      <c r="AG23" s="475">
        <v>131814.01812041842</v>
      </c>
      <c r="AI23" s="476">
        <v>76.333333333333329</v>
      </c>
      <c r="AJ23" s="477">
        <v>85000</v>
      </c>
      <c r="AK23" s="475">
        <v>126906.67935095954</v>
      </c>
      <c r="AM23" s="476">
        <v>76.333333333333329</v>
      </c>
      <c r="AN23" s="477">
        <v>75000</v>
      </c>
      <c r="AO23" s="475">
        <v>121999.3405815007</v>
      </c>
      <c r="AQ23" s="476">
        <v>76.333333333333329</v>
      </c>
      <c r="AR23" s="477">
        <v>50000</v>
      </c>
      <c r="AS23" s="640">
        <v>147434.15666666668</v>
      </c>
      <c r="AU23" s="476">
        <v>76.333333333333329</v>
      </c>
      <c r="AV23" s="477">
        <v>50000</v>
      </c>
      <c r="AW23" s="475">
        <v>109730.99365785354</v>
      </c>
      <c r="AZ23" s="478">
        <v>64.666666666666671</v>
      </c>
      <c r="BA23" s="479">
        <v>0.18041237113402042</v>
      </c>
    </row>
    <row r="24" spans="1:55" ht="14.5" x14ac:dyDescent="0.35">
      <c r="A24" s="140" t="s">
        <v>1361</v>
      </c>
      <c r="B24" s="140">
        <v>1022</v>
      </c>
      <c r="C24" s="140">
        <v>1022</v>
      </c>
      <c r="D24" s="140" t="s">
        <v>52</v>
      </c>
      <c r="E24" s="480" t="s">
        <v>1345</v>
      </c>
      <c r="F24" s="471"/>
      <c r="G24" s="472">
        <v>79</v>
      </c>
      <c r="H24" s="473">
        <v>24</v>
      </c>
      <c r="I24" s="473">
        <v>40</v>
      </c>
      <c r="J24" s="473">
        <v>80</v>
      </c>
      <c r="K24" s="473">
        <v>17</v>
      </c>
      <c r="L24" s="474">
        <v>121</v>
      </c>
      <c r="M24" s="475">
        <v>122655.50359555458</v>
      </c>
      <c r="O24" s="472">
        <v>61</v>
      </c>
      <c r="P24" s="473">
        <v>10</v>
      </c>
      <c r="Q24" s="473">
        <v>18</v>
      </c>
      <c r="R24" s="473">
        <v>36</v>
      </c>
      <c r="S24" s="473">
        <v>15</v>
      </c>
      <c r="T24" s="474">
        <v>61</v>
      </c>
      <c r="U24" s="475">
        <v>85366.710589651018</v>
      </c>
      <c r="W24" s="472">
        <v>76</v>
      </c>
      <c r="X24" s="496">
        <v>76</v>
      </c>
      <c r="Y24" s="473">
        <v>19</v>
      </c>
      <c r="Z24" s="473">
        <v>38</v>
      </c>
      <c r="AA24" s="473">
        <v>19</v>
      </c>
      <c r="AB24" s="474">
        <v>133</v>
      </c>
      <c r="AC24" s="475">
        <v>146331.01655629138</v>
      </c>
      <c r="AE24" s="476">
        <v>105</v>
      </c>
      <c r="AF24" s="477">
        <v>95000</v>
      </c>
      <c r="AG24" s="475">
        <v>145639.36990363232</v>
      </c>
      <c r="AI24" s="476">
        <v>105</v>
      </c>
      <c r="AJ24" s="477">
        <v>85000</v>
      </c>
      <c r="AK24" s="475">
        <v>142644.55893254263</v>
      </c>
      <c r="AM24" s="476">
        <v>105</v>
      </c>
      <c r="AN24" s="477">
        <v>75000</v>
      </c>
      <c r="AO24" s="475">
        <v>139649.74796145293</v>
      </c>
      <c r="AQ24" s="476">
        <v>105</v>
      </c>
      <c r="AR24" s="477">
        <v>50000</v>
      </c>
      <c r="AS24" s="640">
        <v>184025.15</v>
      </c>
      <c r="AU24" s="476">
        <v>105</v>
      </c>
      <c r="AV24" s="477">
        <v>50000</v>
      </c>
      <c r="AW24" s="475">
        <v>132162.72053372869</v>
      </c>
      <c r="AZ24" s="478">
        <v>88</v>
      </c>
      <c r="BA24" s="479">
        <v>0.19318181818181812</v>
      </c>
    </row>
    <row r="25" spans="1:55" ht="14.5" x14ac:dyDescent="0.35">
      <c r="A25" s="140" t="s">
        <v>1362</v>
      </c>
      <c r="B25" s="140">
        <v>1023</v>
      </c>
      <c r="C25" s="140">
        <v>1023</v>
      </c>
      <c r="D25" s="140" t="s">
        <v>53</v>
      </c>
      <c r="E25" s="480" t="s">
        <v>1345</v>
      </c>
      <c r="F25" s="471"/>
      <c r="G25" s="472">
        <v>72</v>
      </c>
      <c r="H25" s="473">
        <v>0</v>
      </c>
      <c r="I25" s="473">
        <v>77</v>
      </c>
      <c r="J25" s="473">
        <v>154</v>
      </c>
      <c r="K25" s="473">
        <v>20</v>
      </c>
      <c r="L25" s="474">
        <v>174</v>
      </c>
      <c r="M25" s="475">
        <v>176380.64153410328</v>
      </c>
      <c r="O25" s="472">
        <v>40</v>
      </c>
      <c r="P25" s="473">
        <v>31</v>
      </c>
      <c r="Q25" s="473">
        <v>22</v>
      </c>
      <c r="R25" s="473">
        <v>44</v>
      </c>
      <c r="S25" s="473">
        <v>25</v>
      </c>
      <c r="T25" s="474">
        <v>100</v>
      </c>
      <c r="U25" s="475">
        <v>139945.42719614922</v>
      </c>
      <c r="W25" s="472">
        <v>60</v>
      </c>
      <c r="X25" s="496">
        <v>60</v>
      </c>
      <c r="Y25" s="473">
        <v>33</v>
      </c>
      <c r="Z25" s="473">
        <v>66</v>
      </c>
      <c r="AA25" s="473">
        <v>17</v>
      </c>
      <c r="AB25" s="474">
        <v>143</v>
      </c>
      <c r="AC25" s="475">
        <v>157333.34862819299</v>
      </c>
      <c r="AE25" s="476">
        <v>139</v>
      </c>
      <c r="AF25" s="477">
        <v>95000</v>
      </c>
      <c r="AG25" s="475">
        <v>162036.88015814184</v>
      </c>
      <c r="AI25" s="476">
        <v>139</v>
      </c>
      <c r="AJ25" s="477">
        <v>85000</v>
      </c>
      <c r="AK25" s="475">
        <v>161310.4161106993</v>
      </c>
      <c r="AM25" s="476">
        <v>139</v>
      </c>
      <c r="AN25" s="477">
        <v>75000</v>
      </c>
      <c r="AO25" s="475">
        <v>160583.95206325676</v>
      </c>
      <c r="AQ25" s="476">
        <v>139</v>
      </c>
      <c r="AR25" s="477">
        <v>50000</v>
      </c>
      <c r="AS25" s="640">
        <v>227423.77000000002</v>
      </c>
      <c r="AU25" s="476">
        <v>139</v>
      </c>
      <c r="AV25" s="477">
        <v>50000</v>
      </c>
      <c r="AW25" s="475">
        <v>158767.79194465035</v>
      </c>
      <c r="AZ25" s="478">
        <v>118.33333333333333</v>
      </c>
      <c r="BA25" s="479">
        <v>0.17464788732394365</v>
      </c>
    </row>
    <row r="26" spans="1:55" ht="14.5" x14ac:dyDescent="0.35">
      <c r="A26" s="140" t="s">
        <v>1363</v>
      </c>
      <c r="B26" s="140">
        <v>1024</v>
      </c>
      <c r="C26" s="140">
        <v>1024</v>
      </c>
      <c r="D26" s="140" t="s">
        <v>54</v>
      </c>
      <c r="E26" s="480" t="s">
        <v>1345</v>
      </c>
      <c r="F26" s="471"/>
      <c r="G26" s="472">
        <v>78</v>
      </c>
      <c r="H26" s="473">
        <v>49</v>
      </c>
      <c r="I26" s="473">
        <v>66</v>
      </c>
      <c r="J26" s="473">
        <v>132</v>
      </c>
      <c r="K26" s="473">
        <v>32</v>
      </c>
      <c r="L26" s="474">
        <v>213</v>
      </c>
      <c r="M26" s="475">
        <v>215914.23360209196</v>
      </c>
      <c r="O26" s="472">
        <v>46</v>
      </c>
      <c r="P26" s="473">
        <v>37</v>
      </c>
      <c r="Q26" s="473">
        <v>20</v>
      </c>
      <c r="R26" s="473">
        <v>40</v>
      </c>
      <c r="S26" s="473">
        <v>20</v>
      </c>
      <c r="T26" s="474">
        <v>97</v>
      </c>
      <c r="U26" s="475">
        <v>135747.06438026475</v>
      </c>
      <c r="W26" s="472">
        <v>59</v>
      </c>
      <c r="X26" s="496">
        <v>59</v>
      </c>
      <c r="Y26" s="473">
        <v>31</v>
      </c>
      <c r="Z26" s="473">
        <v>62</v>
      </c>
      <c r="AA26" s="473">
        <v>19</v>
      </c>
      <c r="AB26" s="474">
        <v>140</v>
      </c>
      <c r="AC26" s="475">
        <v>154032.64900662252</v>
      </c>
      <c r="AE26" s="476">
        <v>150</v>
      </c>
      <c r="AF26" s="477">
        <v>95000</v>
      </c>
      <c r="AG26" s="475">
        <v>167341.95700518903</v>
      </c>
      <c r="AI26" s="476">
        <v>150</v>
      </c>
      <c r="AJ26" s="477">
        <v>85000</v>
      </c>
      <c r="AK26" s="475">
        <v>167349.36990363232</v>
      </c>
      <c r="AM26" s="476">
        <v>150</v>
      </c>
      <c r="AN26" s="477">
        <v>75000</v>
      </c>
      <c r="AO26" s="475">
        <v>167356.78280207561</v>
      </c>
      <c r="AQ26" s="476">
        <v>150</v>
      </c>
      <c r="AR26" s="477">
        <v>50000</v>
      </c>
      <c r="AS26" s="640">
        <v>241464.5</v>
      </c>
      <c r="AU26" s="476">
        <v>150</v>
      </c>
      <c r="AV26" s="477">
        <v>50000</v>
      </c>
      <c r="AW26" s="475">
        <v>167375.31504818384</v>
      </c>
      <c r="AZ26" s="478">
        <v>126.33333333333333</v>
      </c>
      <c r="BA26" s="479">
        <v>0.18733509234828505</v>
      </c>
    </row>
    <row r="27" spans="1:55" ht="14.5" x14ac:dyDescent="0.35">
      <c r="A27" s="140" t="s">
        <v>1364</v>
      </c>
      <c r="B27" s="140">
        <v>1025</v>
      </c>
      <c r="C27" s="140">
        <v>1025</v>
      </c>
      <c r="D27" s="140" t="s">
        <v>55</v>
      </c>
      <c r="E27" s="480" t="s">
        <v>1345</v>
      </c>
      <c r="F27" s="471"/>
      <c r="G27" s="472">
        <v>83</v>
      </c>
      <c r="H27" s="473">
        <v>11</v>
      </c>
      <c r="I27" s="473">
        <v>63</v>
      </c>
      <c r="J27" s="473">
        <v>126</v>
      </c>
      <c r="K27" s="473">
        <v>46</v>
      </c>
      <c r="L27" s="474">
        <v>183</v>
      </c>
      <c r="M27" s="475">
        <v>185503.77816517759</v>
      </c>
      <c r="O27" s="472">
        <v>59</v>
      </c>
      <c r="P27" s="473">
        <v>22</v>
      </c>
      <c r="Q27" s="473">
        <v>45</v>
      </c>
      <c r="R27" s="473">
        <v>90</v>
      </c>
      <c r="S27" s="473">
        <v>48</v>
      </c>
      <c r="T27" s="474">
        <v>160</v>
      </c>
      <c r="U27" s="475">
        <v>223912.68351383874</v>
      </c>
      <c r="W27" s="472">
        <v>83</v>
      </c>
      <c r="X27" s="496">
        <v>83</v>
      </c>
      <c r="Y27" s="473">
        <v>53</v>
      </c>
      <c r="Z27" s="473">
        <v>106</v>
      </c>
      <c r="AA27" s="473">
        <v>45</v>
      </c>
      <c r="AB27" s="474">
        <v>234</v>
      </c>
      <c r="AC27" s="475">
        <v>257454.57048249763</v>
      </c>
      <c r="AE27" s="476">
        <v>192.33333333333334</v>
      </c>
      <c r="AF27" s="477">
        <v>95000</v>
      </c>
      <c r="AG27" s="475">
        <v>187758.46487109794</v>
      </c>
      <c r="AI27" s="476">
        <v>192.33333333333334</v>
      </c>
      <c r="AJ27" s="477">
        <v>85000</v>
      </c>
      <c r="AK27" s="475">
        <v>190590.19207643523</v>
      </c>
      <c r="AM27" s="476">
        <v>192.33333333333334</v>
      </c>
      <c r="AN27" s="477">
        <v>75000</v>
      </c>
      <c r="AO27" s="475">
        <v>193421.91928177251</v>
      </c>
      <c r="AQ27" s="476">
        <v>192.33333333333334</v>
      </c>
      <c r="AR27" s="477">
        <v>50000</v>
      </c>
      <c r="AS27" s="640">
        <v>295500.03666666668</v>
      </c>
      <c r="AU27" s="476">
        <v>192.33333333333334</v>
      </c>
      <c r="AV27" s="477">
        <v>50000</v>
      </c>
      <c r="AW27" s="475">
        <v>200501.23729511574</v>
      </c>
      <c r="AZ27" s="478">
        <v>146</v>
      </c>
      <c r="BA27" s="479">
        <v>0.31735159817351599</v>
      </c>
    </row>
    <row r="28" spans="1:55" ht="14.5" x14ac:dyDescent="0.35">
      <c r="A28" s="140" t="s">
        <v>1365</v>
      </c>
      <c r="B28" s="140">
        <v>1026</v>
      </c>
      <c r="C28" s="140">
        <v>1026</v>
      </c>
      <c r="D28" s="140" t="s">
        <v>56</v>
      </c>
      <c r="E28" s="480" t="s">
        <v>1345</v>
      </c>
      <c r="F28" s="471"/>
      <c r="G28" s="472">
        <v>98</v>
      </c>
      <c r="H28" s="473">
        <v>102</v>
      </c>
      <c r="I28" s="473">
        <v>18</v>
      </c>
      <c r="J28" s="473">
        <v>36</v>
      </c>
      <c r="K28" s="473">
        <v>29</v>
      </c>
      <c r="L28" s="474">
        <v>167</v>
      </c>
      <c r="M28" s="475">
        <v>169284.86859882326</v>
      </c>
      <c r="O28" s="472">
        <v>68</v>
      </c>
      <c r="P28" s="473">
        <v>57</v>
      </c>
      <c r="Q28" s="473">
        <v>5</v>
      </c>
      <c r="R28" s="473">
        <v>10</v>
      </c>
      <c r="S28" s="473">
        <v>25</v>
      </c>
      <c r="T28" s="474">
        <v>92</v>
      </c>
      <c r="U28" s="475">
        <v>128749.79302045728</v>
      </c>
      <c r="W28" s="472">
        <v>97</v>
      </c>
      <c r="X28" s="496">
        <v>97</v>
      </c>
      <c r="Y28" s="473">
        <v>8</v>
      </c>
      <c r="Z28" s="473">
        <v>16</v>
      </c>
      <c r="AA28" s="473">
        <v>21</v>
      </c>
      <c r="AB28" s="474">
        <v>134</v>
      </c>
      <c r="AC28" s="475">
        <v>147431.24976348155</v>
      </c>
      <c r="AE28" s="476">
        <v>131</v>
      </c>
      <c r="AF28" s="477">
        <v>95000</v>
      </c>
      <c r="AG28" s="475">
        <v>158178.64245119842</v>
      </c>
      <c r="AI28" s="476">
        <v>131</v>
      </c>
      <c r="AJ28" s="477">
        <v>85000</v>
      </c>
      <c r="AK28" s="475">
        <v>156918.44971583888</v>
      </c>
      <c r="AM28" s="476">
        <v>131</v>
      </c>
      <c r="AN28" s="477">
        <v>75000</v>
      </c>
      <c r="AO28" s="475">
        <v>155658.25698047937</v>
      </c>
      <c r="AQ28" s="476">
        <v>131</v>
      </c>
      <c r="AR28" s="477">
        <v>50000</v>
      </c>
      <c r="AS28" s="640">
        <v>217212.33000000002</v>
      </c>
      <c r="AU28" s="476">
        <v>131</v>
      </c>
      <c r="AV28" s="477">
        <v>50000</v>
      </c>
      <c r="AW28" s="475">
        <v>152507.77514208056</v>
      </c>
      <c r="AZ28" s="478">
        <v>106</v>
      </c>
      <c r="BA28" s="479">
        <v>0.23584905660377364</v>
      </c>
    </row>
    <row r="29" spans="1:55" ht="14.5" x14ac:dyDescent="0.35">
      <c r="A29" s="140" t="s">
        <v>1366</v>
      </c>
      <c r="B29" s="140">
        <v>1027</v>
      </c>
      <c r="C29" s="140">
        <v>1027</v>
      </c>
      <c r="D29" s="140" t="s">
        <v>57</v>
      </c>
      <c r="E29" s="480" t="s">
        <v>1345</v>
      </c>
      <c r="F29" s="471"/>
      <c r="G29" s="472">
        <v>109</v>
      </c>
      <c r="H29" s="473">
        <v>3</v>
      </c>
      <c r="I29" s="473">
        <v>103</v>
      </c>
      <c r="J29" s="473">
        <v>206</v>
      </c>
      <c r="K29" s="473">
        <v>28</v>
      </c>
      <c r="L29" s="474">
        <v>237</v>
      </c>
      <c r="M29" s="475">
        <v>240242.59795162344</v>
      </c>
      <c r="O29" s="472">
        <v>69</v>
      </c>
      <c r="P29" s="473">
        <v>28</v>
      </c>
      <c r="Q29" s="473">
        <v>70</v>
      </c>
      <c r="R29" s="473">
        <v>140</v>
      </c>
      <c r="S29" s="473">
        <v>23</v>
      </c>
      <c r="T29" s="474">
        <v>191</v>
      </c>
      <c r="U29" s="475">
        <v>267295.76594464498</v>
      </c>
      <c r="W29" s="472">
        <v>93</v>
      </c>
      <c r="X29" s="496">
        <v>93</v>
      </c>
      <c r="Y29" s="473">
        <v>59</v>
      </c>
      <c r="Z29" s="473">
        <v>118</v>
      </c>
      <c r="AA29" s="473">
        <v>22</v>
      </c>
      <c r="AB29" s="474">
        <v>233</v>
      </c>
      <c r="AC29" s="475">
        <v>256354.33727530745</v>
      </c>
      <c r="AE29" s="476">
        <v>220.33333333333334</v>
      </c>
      <c r="AF29" s="477">
        <v>95000</v>
      </c>
      <c r="AG29" s="475">
        <v>201262.29684539989</v>
      </c>
      <c r="AI29" s="476">
        <v>220.33333333333334</v>
      </c>
      <c r="AJ29" s="477">
        <v>85000</v>
      </c>
      <c r="AK29" s="475">
        <v>205962.07445844659</v>
      </c>
      <c r="AM29" s="476">
        <v>220.33333333333334</v>
      </c>
      <c r="AN29" s="477">
        <v>75000</v>
      </c>
      <c r="AO29" s="475">
        <v>210661.85207149331</v>
      </c>
      <c r="AQ29" s="476">
        <v>220.33333333333334</v>
      </c>
      <c r="AR29" s="477">
        <v>50000</v>
      </c>
      <c r="AS29" s="640">
        <v>331240.07666666672</v>
      </c>
      <c r="AU29" s="476">
        <v>220.33333333333334</v>
      </c>
      <c r="AV29" s="477">
        <v>50000</v>
      </c>
      <c r="AW29" s="475">
        <v>222411.29610411005</v>
      </c>
      <c r="AZ29" s="478">
        <v>196</v>
      </c>
      <c r="BA29" s="479">
        <v>0.12414965986394555</v>
      </c>
    </row>
    <row r="30" spans="1:55" ht="14.5" x14ac:dyDescent="0.35">
      <c r="A30" s="140" t="s">
        <v>1367</v>
      </c>
      <c r="B30" s="140">
        <v>1028</v>
      </c>
      <c r="C30" s="140">
        <v>1028</v>
      </c>
      <c r="D30" s="140" t="s">
        <v>58</v>
      </c>
      <c r="E30" s="480" t="s">
        <v>1345</v>
      </c>
      <c r="F30" s="471"/>
      <c r="G30" s="472">
        <v>82</v>
      </c>
      <c r="H30" s="473">
        <v>5</v>
      </c>
      <c r="I30" s="473">
        <v>58</v>
      </c>
      <c r="J30" s="473">
        <v>116</v>
      </c>
      <c r="K30" s="473">
        <v>33</v>
      </c>
      <c r="L30" s="474">
        <v>154</v>
      </c>
      <c r="M30" s="475">
        <v>156107.00457616037</v>
      </c>
      <c r="O30" s="472">
        <v>39</v>
      </c>
      <c r="P30" s="473">
        <v>15</v>
      </c>
      <c r="Q30" s="473">
        <v>51</v>
      </c>
      <c r="R30" s="473">
        <v>102</v>
      </c>
      <c r="S30" s="473">
        <v>26</v>
      </c>
      <c r="T30" s="474">
        <v>143</v>
      </c>
      <c r="U30" s="475">
        <v>200121.96089049338</v>
      </c>
      <c r="W30" s="472">
        <v>53</v>
      </c>
      <c r="X30" s="496">
        <v>53</v>
      </c>
      <c r="Y30" s="473">
        <v>52</v>
      </c>
      <c r="Z30" s="473">
        <v>104</v>
      </c>
      <c r="AA30" s="473">
        <v>30</v>
      </c>
      <c r="AB30" s="474">
        <v>187</v>
      </c>
      <c r="AC30" s="475">
        <v>205743.60974456006</v>
      </c>
      <c r="AE30" s="476">
        <v>161.33333333333334</v>
      </c>
      <c r="AF30" s="477">
        <v>95000</v>
      </c>
      <c r="AG30" s="475">
        <v>172807.7937566922</v>
      </c>
      <c r="AI30" s="476">
        <v>161.33333333333334</v>
      </c>
      <c r="AJ30" s="477">
        <v>85000</v>
      </c>
      <c r="AK30" s="475">
        <v>173571.32229635119</v>
      </c>
      <c r="AM30" s="476">
        <v>161.33333333333334</v>
      </c>
      <c r="AN30" s="477">
        <v>75000</v>
      </c>
      <c r="AO30" s="475">
        <v>174334.85083601024</v>
      </c>
      <c r="AQ30" s="476">
        <v>161.33333333333334</v>
      </c>
      <c r="AR30" s="477">
        <v>50000</v>
      </c>
      <c r="AS30" s="640">
        <v>255930.70666666669</v>
      </c>
      <c r="AU30" s="476">
        <v>161.33333333333334</v>
      </c>
      <c r="AV30" s="477">
        <v>50000</v>
      </c>
      <c r="AW30" s="475">
        <v>176243.67218515775</v>
      </c>
      <c r="AZ30" s="478">
        <v>131.66666666666666</v>
      </c>
      <c r="BA30" s="479">
        <v>0.22531645569620262</v>
      </c>
    </row>
    <row r="31" spans="1:55" ht="14.5" x14ac:dyDescent="0.35">
      <c r="A31" s="140" t="s">
        <v>1368</v>
      </c>
      <c r="B31" s="140">
        <v>1038</v>
      </c>
      <c r="C31" s="140">
        <v>1038</v>
      </c>
      <c r="D31" s="140" t="s">
        <v>59</v>
      </c>
      <c r="E31" s="480" t="s">
        <v>1345</v>
      </c>
      <c r="F31" s="471"/>
      <c r="G31" s="472">
        <v>106</v>
      </c>
      <c r="H31" s="473">
        <v>59</v>
      </c>
      <c r="I31" s="473">
        <v>26</v>
      </c>
      <c r="J31" s="473">
        <v>52</v>
      </c>
      <c r="K31" s="473">
        <v>34</v>
      </c>
      <c r="L31" s="474">
        <v>145</v>
      </c>
      <c r="M31" s="475">
        <v>146983.86794508607</v>
      </c>
      <c r="O31" s="472">
        <v>76</v>
      </c>
      <c r="P31" s="473">
        <v>44</v>
      </c>
      <c r="Q31" s="473">
        <v>29</v>
      </c>
      <c r="R31" s="473">
        <v>58</v>
      </c>
      <c r="S31" s="473">
        <v>41</v>
      </c>
      <c r="T31" s="474">
        <v>143</v>
      </c>
      <c r="U31" s="475">
        <v>200121.96089049338</v>
      </c>
      <c r="W31" s="472">
        <v>100</v>
      </c>
      <c r="X31" s="496">
        <v>100</v>
      </c>
      <c r="Y31" s="473">
        <v>29</v>
      </c>
      <c r="Z31" s="473">
        <v>58</v>
      </c>
      <c r="AA31" s="473">
        <v>33</v>
      </c>
      <c r="AB31" s="474">
        <v>191</v>
      </c>
      <c r="AC31" s="475">
        <v>210144.54257332071</v>
      </c>
      <c r="AE31" s="476">
        <v>159.66666666666666</v>
      </c>
      <c r="AF31" s="477">
        <v>95000</v>
      </c>
      <c r="AG31" s="475">
        <v>172003.99423441233</v>
      </c>
      <c r="AI31" s="476">
        <v>159.66666666666666</v>
      </c>
      <c r="AJ31" s="477">
        <v>85000</v>
      </c>
      <c r="AK31" s="475">
        <v>172656.32929742197</v>
      </c>
      <c r="AM31" s="476">
        <v>159.66666666666666</v>
      </c>
      <c r="AN31" s="477">
        <v>75000</v>
      </c>
      <c r="AO31" s="475">
        <v>173308.66436043161</v>
      </c>
      <c r="AQ31" s="476">
        <v>159.66666666666666</v>
      </c>
      <c r="AR31" s="477">
        <v>50000</v>
      </c>
      <c r="AS31" s="640">
        <v>253803.32333333333</v>
      </c>
      <c r="AU31" s="476">
        <v>159.66666666666666</v>
      </c>
      <c r="AV31" s="477">
        <v>50000</v>
      </c>
      <c r="AW31" s="475">
        <v>174939.5020179557</v>
      </c>
      <c r="AZ31" s="478">
        <v>123.66666666666667</v>
      </c>
      <c r="BA31" s="479">
        <v>0.29110512129380051</v>
      </c>
    </row>
    <row r="32" spans="1:55" ht="14.5" x14ac:dyDescent="0.35">
      <c r="A32" s="140" t="s">
        <v>1369</v>
      </c>
      <c r="B32" s="140">
        <v>1048</v>
      </c>
      <c r="C32" s="140">
        <v>1048</v>
      </c>
      <c r="D32" s="140" t="s">
        <v>60</v>
      </c>
      <c r="E32" s="480" t="s">
        <v>1345</v>
      </c>
      <c r="F32" s="471"/>
      <c r="G32" s="472">
        <v>123</v>
      </c>
      <c r="H32" s="473">
        <v>66</v>
      </c>
      <c r="I32" s="473">
        <v>61</v>
      </c>
      <c r="J32" s="473">
        <v>122</v>
      </c>
      <c r="K32" s="473">
        <v>35</v>
      </c>
      <c r="L32" s="474">
        <v>223</v>
      </c>
      <c r="M32" s="475">
        <v>226051.05208106339</v>
      </c>
      <c r="O32" s="472">
        <v>86</v>
      </c>
      <c r="P32" s="473">
        <v>49</v>
      </c>
      <c r="Q32" s="473">
        <v>38</v>
      </c>
      <c r="R32" s="473">
        <v>76</v>
      </c>
      <c r="S32" s="473">
        <v>52</v>
      </c>
      <c r="T32" s="474">
        <v>177</v>
      </c>
      <c r="U32" s="475">
        <v>247703.40613718412</v>
      </c>
      <c r="W32" s="472">
        <v>107</v>
      </c>
      <c r="X32" s="496">
        <v>107</v>
      </c>
      <c r="Y32" s="473">
        <v>51</v>
      </c>
      <c r="Z32" s="473">
        <v>102</v>
      </c>
      <c r="AA32" s="473">
        <v>38</v>
      </c>
      <c r="AB32" s="474">
        <v>247</v>
      </c>
      <c r="AC32" s="475">
        <v>271757.60217596969</v>
      </c>
      <c r="AE32" s="476">
        <v>215.66666666666666</v>
      </c>
      <c r="AF32" s="477">
        <v>95000</v>
      </c>
      <c r="AG32" s="475">
        <v>199011.65818301623</v>
      </c>
      <c r="AI32" s="476">
        <v>215.66666666666666</v>
      </c>
      <c r="AJ32" s="477">
        <v>85000</v>
      </c>
      <c r="AK32" s="475">
        <v>203400.09406144469</v>
      </c>
      <c r="AM32" s="476">
        <v>215.66666666666666</v>
      </c>
      <c r="AN32" s="477">
        <v>75000</v>
      </c>
      <c r="AO32" s="475">
        <v>207788.52993987317</v>
      </c>
      <c r="AQ32" s="476">
        <v>215.66666666666666</v>
      </c>
      <c r="AR32" s="477">
        <v>50000</v>
      </c>
      <c r="AS32" s="640">
        <v>325283.40333333332</v>
      </c>
      <c r="AU32" s="476">
        <v>215.66666666666666</v>
      </c>
      <c r="AV32" s="477">
        <v>50000</v>
      </c>
      <c r="AW32" s="475">
        <v>218759.61963594431</v>
      </c>
      <c r="AZ32" s="478">
        <v>174</v>
      </c>
      <c r="BA32" s="479">
        <v>0.23946360153256707</v>
      </c>
    </row>
    <row r="33" spans="1:53" ht="14.5" x14ac:dyDescent="0.35">
      <c r="A33" s="140" t="s">
        <v>1370</v>
      </c>
      <c r="B33" s="140">
        <v>1049</v>
      </c>
      <c r="C33" s="140">
        <v>1049</v>
      </c>
      <c r="D33" s="140" t="s">
        <v>61</v>
      </c>
      <c r="E33" s="480" t="s">
        <v>1345</v>
      </c>
      <c r="F33" s="471"/>
      <c r="G33" s="472">
        <v>108</v>
      </c>
      <c r="H33" s="473">
        <v>65</v>
      </c>
      <c r="I33" s="473">
        <v>25</v>
      </c>
      <c r="J33" s="473">
        <v>50</v>
      </c>
      <c r="K33" s="473">
        <v>32</v>
      </c>
      <c r="L33" s="474">
        <v>147</v>
      </c>
      <c r="M33" s="475">
        <v>149011.23164088035</v>
      </c>
      <c r="O33" s="472">
        <v>72</v>
      </c>
      <c r="P33" s="473">
        <v>70</v>
      </c>
      <c r="Q33" s="473">
        <v>6</v>
      </c>
      <c r="R33" s="473">
        <v>12</v>
      </c>
      <c r="S33" s="473">
        <v>34</v>
      </c>
      <c r="T33" s="474">
        <v>116</v>
      </c>
      <c r="U33" s="475">
        <v>162336.69554753311</v>
      </c>
      <c r="W33" s="472">
        <v>106</v>
      </c>
      <c r="X33" s="496">
        <v>106</v>
      </c>
      <c r="Y33" s="473">
        <v>11</v>
      </c>
      <c r="Z33" s="473">
        <v>22</v>
      </c>
      <c r="AA33" s="473">
        <v>28</v>
      </c>
      <c r="AB33" s="474">
        <v>156</v>
      </c>
      <c r="AC33" s="475">
        <v>171636.38032166508</v>
      </c>
      <c r="AE33" s="476">
        <v>139.66666666666666</v>
      </c>
      <c r="AF33" s="477">
        <v>95000</v>
      </c>
      <c r="AG33" s="475">
        <v>162358.39996705379</v>
      </c>
      <c r="AI33" s="476">
        <v>139.66666666666666</v>
      </c>
      <c r="AJ33" s="477">
        <v>85000</v>
      </c>
      <c r="AK33" s="475">
        <v>161676.41331027099</v>
      </c>
      <c r="AM33" s="476">
        <v>139.66666666666666</v>
      </c>
      <c r="AN33" s="477">
        <v>75000</v>
      </c>
      <c r="AO33" s="475">
        <v>160994.42665348819</v>
      </c>
      <c r="AQ33" s="476">
        <v>139.66666666666666</v>
      </c>
      <c r="AR33" s="477">
        <v>50000</v>
      </c>
      <c r="AS33" s="640">
        <v>228274.72333333333</v>
      </c>
      <c r="AU33" s="476">
        <v>139.66666666666666</v>
      </c>
      <c r="AV33" s="477">
        <v>50000</v>
      </c>
      <c r="AW33" s="475">
        <v>159289.46001153119</v>
      </c>
      <c r="AZ33" s="478">
        <v>108.33333333333333</v>
      </c>
      <c r="BA33" s="479">
        <v>0.28923076923076918</v>
      </c>
    </row>
    <row r="34" spans="1:53" ht="14.5" x14ac:dyDescent="0.35">
      <c r="A34" s="140" t="s">
        <v>1371</v>
      </c>
      <c r="B34" s="140">
        <v>1802</v>
      </c>
      <c r="C34" s="140">
        <v>1802</v>
      </c>
      <c r="D34" s="140" t="s">
        <v>62</v>
      </c>
      <c r="E34" s="480" t="s">
        <v>1345</v>
      </c>
      <c r="F34" s="471"/>
      <c r="G34" s="472">
        <v>68</v>
      </c>
      <c r="H34" s="473">
        <v>42</v>
      </c>
      <c r="I34" s="473">
        <v>15</v>
      </c>
      <c r="J34" s="473">
        <v>30</v>
      </c>
      <c r="K34" s="473">
        <v>28</v>
      </c>
      <c r="L34" s="474">
        <v>100</v>
      </c>
      <c r="M34" s="475">
        <v>101368.18478971453</v>
      </c>
      <c r="O34" s="472">
        <v>39</v>
      </c>
      <c r="P34" s="473">
        <v>37</v>
      </c>
      <c r="Q34" s="473">
        <v>5</v>
      </c>
      <c r="R34" s="473">
        <v>10</v>
      </c>
      <c r="S34" s="473">
        <v>19</v>
      </c>
      <c r="T34" s="474">
        <v>66</v>
      </c>
      <c r="U34" s="475">
        <v>92363.981949458481</v>
      </c>
      <c r="W34" s="472">
        <v>50</v>
      </c>
      <c r="X34" s="496">
        <v>50</v>
      </c>
      <c r="Y34" s="473">
        <v>10</v>
      </c>
      <c r="Z34" s="473">
        <v>20</v>
      </c>
      <c r="AA34" s="473">
        <v>28</v>
      </c>
      <c r="AB34" s="474">
        <v>98</v>
      </c>
      <c r="AC34" s="475">
        <v>107822.85430463575</v>
      </c>
      <c r="AE34" s="476">
        <v>88</v>
      </c>
      <c r="AF34" s="477">
        <v>95000</v>
      </c>
      <c r="AG34" s="475">
        <v>137440.61477637757</v>
      </c>
      <c r="AI34" s="476">
        <v>88</v>
      </c>
      <c r="AJ34" s="477">
        <v>85000</v>
      </c>
      <c r="AK34" s="475">
        <v>133311.63034346429</v>
      </c>
      <c r="AM34" s="476">
        <v>88</v>
      </c>
      <c r="AN34" s="477">
        <v>75000</v>
      </c>
      <c r="AO34" s="475">
        <v>129182.64591055103</v>
      </c>
      <c r="AQ34" s="476">
        <v>88</v>
      </c>
      <c r="AR34" s="477">
        <v>50000</v>
      </c>
      <c r="AS34" s="640">
        <v>162325.84000000003</v>
      </c>
      <c r="AU34" s="476">
        <v>88</v>
      </c>
      <c r="AV34" s="477">
        <v>50000</v>
      </c>
      <c r="AW34" s="475">
        <v>118860.18482826785</v>
      </c>
      <c r="AZ34" s="478">
        <v>63</v>
      </c>
      <c r="BA34" s="479">
        <v>0.39682539682539675</v>
      </c>
    </row>
    <row r="35" spans="1:53" ht="14.5" x14ac:dyDescent="0.35">
      <c r="F35" s="471"/>
      <c r="G35" s="472"/>
      <c r="H35" s="473"/>
      <c r="I35" s="473"/>
      <c r="J35" s="473"/>
      <c r="K35" s="473"/>
      <c r="L35" s="474"/>
      <c r="M35" s="483"/>
      <c r="O35" s="472"/>
      <c r="P35" s="473"/>
      <c r="Q35" s="473"/>
      <c r="R35" s="473"/>
      <c r="S35" s="473"/>
      <c r="T35" s="474"/>
      <c r="U35" s="483"/>
      <c r="W35" s="472"/>
      <c r="X35" s="473"/>
      <c r="Y35" s="473"/>
      <c r="Z35" s="473"/>
      <c r="AA35" s="473"/>
      <c r="AB35" s="474"/>
      <c r="AC35" s="483"/>
      <c r="AE35" s="476"/>
      <c r="AF35" s="477"/>
      <c r="AG35" s="483"/>
      <c r="AI35" s="476"/>
      <c r="AJ35" s="477"/>
      <c r="AK35" s="483"/>
      <c r="AM35" s="476"/>
      <c r="AN35" s="477"/>
      <c r="AO35" s="483"/>
      <c r="AQ35" s="476"/>
      <c r="AR35" s="477"/>
      <c r="AS35" s="640"/>
      <c r="AU35" s="476"/>
      <c r="AV35" s="477"/>
      <c r="AW35" s="483"/>
    </row>
    <row r="36" spans="1:53" ht="15" thickBot="1" x14ac:dyDescent="0.4">
      <c r="F36" s="471"/>
      <c r="G36" s="484">
        <v>2543</v>
      </c>
      <c r="H36" s="485">
        <v>1946</v>
      </c>
      <c r="I36" s="485">
        <v>986</v>
      </c>
      <c r="J36" s="486">
        <v>1972</v>
      </c>
      <c r="K36" s="486">
        <v>671</v>
      </c>
      <c r="L36" s="474">
        <v>4589</v>
      </c>
      <c r="M36" s="487">
        <v>4651786</v>
      </c>
      <c r="O36" s="484">
        <v>1727</v>
      </c>
      <c r="P36" s="485">
        <v>1501</v>
      </c>
      <c r="Q36" s="485">
        <v>550</v>
      </c>
      <c r="R36" s="486">
        <v>1100</v>
      </c>
      <c r="S36" s="486">
        <v>723</v>
      </c>
      <c r="T36" s="474">
        <v>3324</v>
      </c>
      <c r="U36" s="487">
        <v>4651786.0000000009</v>
      </c>
      <c r="W36" s="484">
        <v>2250</v>
      </c>
      <c r="X36" s="485">
        <v>2250</v>
      </c>
      <c r="Y36" s="485">
        <v>659</v>
      </c>
      <c r="Z36" s="486">
        <v>1318</v>
      </c>
      <c r="AA36" s="486">
        <v>660</v>
      </c>
      <c r="AB36" s="474">
        <v>4228</v>
      </c>
      <c r="AC36" s="487">
        <v>4651786</v>
      </c>
      <c r="AE36" s="488">
        <v>4047</v>
      </c>
      <c r="AF36" s="488">
        <v>2565000</v>
      </c>
      <c r="AG36" s="487">
        <v>4516785.9999999991</v>
      </c>
      <c r="AI36" s="488">
        <v>4047</v>
      </c>
      <c r="AJ36" s="488">
        <v>2295000</v>
      </c>
      <c r="AK36" s="487">
        <v>4516785.9999999991</v>
      </c>
      <c r="AM36" s="488">
        <v>4047</v>
      </c>
      <c r="AN36" s="488">
        <v>2025000</v>
      </c>
      <c r="AO36" s="487">
        <v>4516786.0000000009</v>
      </c>
      <c r="AQ36" s="488">
        <v>4047</v>
      </c>
      <c r="AR36" s="488">
        <v>1350000</v>
      </c>
      <c r="AS36" s="641">
        <v>6515712.2100000009</v>
      </c>
      <c r="AU36" s="488">
        <v>4047</v>
      </c>
      <c r="AV36" s="488">
        <v>1350000</v>
      </c>
      <c r="AW36" s="487">
        <v>4516786.0000000009</v>
      </c>
      <c r="AZ36" s="478">
        <v>3362.3333333333335</v>
      </c>
    </row>
    <row r="37" spans="1:53" ht="13" thickBot="1" x14ac:dyDescent="0.3">
      <c r="F37" s="489"/>
      <c r="G37" s="490">
        <v>2932</v>
      </c>
      <c r="H37" s="491" t="s">
        <v>1372</v>
      </c>
      <c r="I37" s="444"/>
      <c r="J37" s="492"/>
      <c r="K37" s="492"/>
      <c r="L37" s="492"/>
      <c r="M37" s="492"/>
      <c r="O37" s="490">
        <v>2051</v>
      </c>
      <c r="P37" s="491" t="s">
        <v>1372</v>
      </c>
      <c r="Q37" s="444"/>
      <c r="R37" s="492"/>
      <c r="S37" s="492"/>
      <c r="T37" s="492"/>
      <c r="U37" s="492"/>
      <c r="W37" s="490">
        <v>2909</v>
      </c>
      <c r="X37" s="491" t="s">
        <v>1372</v>
      </c>
      <c r="Y37" s="444"/>
      <c r="Z37" s="492"/>
      <c r="AA37" s="492"/>
      <c r="AB37" s="492"/>
      <c r="AC37" s="492"/>
      <c r="AE37" s="493">
        <v>4516785.9999999991</v>
      </c>
      <c r="AI37" s="493">
        <v>4516785.9999999991</v>
      </c>
      <c r="AM37" s="493">
        <v>4516786.0000000009</v>
      </c>
      <c r="AQ37" s="493">
        <v>6515712.2100000009</v>
      </c>
      <c r="AU37" s="493">
        <v>4516786.0000000009</v>
      </c>
      <c r="AZ37" s="478">
        <v>0</v>
      </c>
    </row>
    <row r="38" spans="1:53" x14ac:dyDescent="0.25">
      <c r="W38" s="444"/>
      <c r="X38" s="444"/>
      <c r="Y38" s="444"/>
      <c r="Z38" s="444"/>
      <c r="AA38" s="444"/>
      <c r="AB38" s="444"/>
      <c r="AC38" s="444"/>
    </row>
    <row r="41" spans="1:53" x14ac:dyDescent="0.25">
      <c r="B41" s="140">
        <v>1</v>
      </c>
      <c r="D41" s="140">
        <v>3</v>
      </c>
      <c r="E41" s="140">
        <v>4</v>
      </c>
      <c r="F41" s="140">
        <v>5</v>
      </c>
      <c r="G41" s="140">
        <v>6</v>
      </c>
      <c r="H41" s="140">
        <v>7</v>
      </c>
      <c r="I41" s="140">
        <v>8</v>
      </c>
      <c r="J41" s="140">
        <v>9</v>
      </c>
      <c r="K41" s="140">
        <v>10</v>
      </c>
      <c r="L41" s="140">
        <v>11</v>
      </c>
      <c r="M41" s="140">
        <v>12</v>
      </c>
      <c r="N41" s="140">
        <v>13</v>
      </c>
      <c r="O41" s="140">
        <v>14</v>
      </c>
      <c r="P41" s="140">
        <v>15</v>
      </c>
      <c r="Q41" s="140">
        <v>16</v>
      </c>
      <c r="R41" s="140">
        <v>17</v>
      </c>
      <c r="S41" s="140">
        <v>18</v>
      </c>
      <c r="T41" s="140">
        <v>19</v>
      </c>
      <c r="U41" s="140">
        <v>20</v>
      </c>
      <c r="V41" s="140">
        <v>21</v>
      </c>
      <c r="W41" s="140">
        <v>22</v>
      </c>
      <c r="X41" s="140">
        <v>23</v>
      </c>
      <c r="Y41" s="140">
        <v>24</v>
      </c>
      <c r="Z41" s="140">
        <v>25</v>
      </c>
      <c r="AA41" s="140">
        <v>26</v>
      </c>
      <c r="AB41" s="140">
        <v>27</v>
      </c>
      <c r="AC41" s="140">
        <v>28</v>
      </c>
      <c r="AD41" s="140">
        <v>29</v>
      </c>
      <c r="AE41" s="140">
        <v>30</v>
      </c>
      <c r="AF41" s="140">
        <v>31</v>
      </c>
      <c r="AG41" s="140">
        <v>32</v>
      </c>
      <c r="AH41" s="140">
        <v>33</v>
      </c>
      <c r="AI41" s="140">
        <v>34</v>
      </c>
      <c r="AJ41" s="140">
        <v>35</v>
      </c>
      <c r="AK41" s="140">
        <v>36</v>
      </c>
      <c r="AL41" s="140">
        <v>37</v>
      </c>
      <c r="AM41" s="140">
        <v>38</v>
      </c>
      <c r="AN41" s="140">
        <v>39</v>
      </c>
      <c r="AO41" s="140">
        <v>40</v>
      </c>
      <c r="AP41" s="140">
        <v>41</v>
      </c>
      <c r="AQ41" s="140">
        <v>42</v>
      </c>
      <c r="AR41" s="140">
        <v>43</v>
      </c>
      <c r="AS41" s="140">
        <v>44</v>
      </c>
      <c r="AT41" s="140">
        <v>45</v>
      </c>
      <c r="AU41" s="140">
        <v>46</v>
      </c>
      <c r="AV41" s="140">
        <v>47</v>
      </c>
      <c r="AW41" s="140">
        <v>48</v>
      </c>
    </row>
    <row r="43" spans="1:53" x14ac:dyDescent="0.25">
      <c r="D43" s="140" t="s">
        <v>1536</v>
      </c>
      <c r="AE43" s="481">
        <f>+AE36*AG5</f>
        <v>1951786</v>
      </c>
      <c r="AF43" s="494">
        <f>+AF36</f>
        <v>2565000</v>
      </c>
      <c r="AG43" s="481">
        <f>+AF43+AE43</f>
        <v>4516786</v>
      </c>
      <c r="AI43" s="481">
        <f>+AI36*AK5</f>
        <v>2221786</v>
      </c>
      <c r="AJ43" s="494">
        <f>+AJ36</f>
        <v>2295000</v>
      </c>
      <c r="AK43" s="481">
        <f>+AJ43+AI43</f>
        <v>4516786</v>
      </c>
      <c r="AM43" s="481">
        <f>+AM36*AO5</f>
        <v>2491786</v>
      </c>
      <c r="AN43" s="494">
        <f>+AN36</f>
        <v>2025000</v>
      </c>
      <c r="AO43" s="481">
        <f>+AN43+AM43</f>
        <v>4516786</v>
      </c>
      <c r="AQ43" s="481"/>
      <c r="AR43" s="494"/>
      <c r="AS43" s="481">
        <f>AS36</f>
        <v>6515712.2100000009</v>
      </c>
      <c r="AU43" s="481">
        <f>+AU36*AW5</f>
        <v>3166786</v>
      </c>
      <c r="AV43" s="494">
        <f>+AV36</f>
        <v>1350000</v>
      </c>
      <c r="AW43" s="481">
        <f>+AV43+AU43</f>
        <v>4516786</v>
      </c>
    </row>
    <row r="44" spans="1:53" ht="14.5" x14ac:dyDescent="0.35">
      <c r="D44" s="637" t="s">
        <v>1537</v>
      </c>
      <c r="AG44" s="481">
        <f>+E3-AG43</f>
        <v>135000</v>
      </c>
      <c r="AH44" s="140" t="s">
        <v>1373</v>
      </c>
      <c r="AK44" s="481">
        <f>$E3-AK43</f>
        <v>135000</v>
      </c>
      <c r="AL44" s="140" t="s">
        <v>1373</v>
      </c>
      <c r="AO44" s="481">
        <f>$E3-AO43</f>
        <v>135000</v>
      </c>
      <c r="AP44" s="140" t="s">
        <v>1373</v>
      </c>
      <c r="AS44" s="481"/>
      <c r="AW44" s="481"/>
    </row>
    <row r="45" spans="1:53" ht="13" thickBot="1" x14ac:dyDescent="0.3">
      <c r="AG45" s="495">
        <f>+AG43+AG44</f>
        <v>4651786</v>
      </c>
      <c r="AK45" s="495">
        <f>+AK43+AK44</f>
        <v>4651786</v>
      </c>
      <c r="AO45" s="495">
        <f>+AO43+AO44</f>
        <v>4651786</v>
      </c>
      <c r="AS45" s="495">
        <f>+AS43+AS44</f>
        <v>6515712.2100000009</v>
      </c>
      <c r="AW45" s="495"/>
    </row>
    <row r="46" spans="1:53" ht="13" thickTop="1" x14ac:dyDescent="0.25">
      <c r="AG46" s="494">
        <f>+AG45-AG36</f>
        <v>135000.00000000093</v>
      </c>
      <c r="AK46" s="494">
        <f>+AK45-AK36</f>
        <v>135000.00000000093</v>
      </c>
      <c r="AO46" s="494">
        <f>+AO45-AO36</f>
        <v>134999.99999999907</v>
      </c>
      <c r="AS46" s="494">
        <f>+AS45-AS36</f>
        <v>0</v>
      </c>
      <c r="AW46" s="494">
        <f>+AW45-AW36</f>
        <v>-4516786.0000000009</v>
      </c>
    </row>
    <row r="48" spans="1:53" x14ac:dyDescent="0.25">
      <c r="AS48" s="636">
        <v>6515740</v>
      </c>
    </row>
    <row r="50" spans="45:45" x14ac:dyDescent="0.25">
      <c r="AS50" s="481">
        <f>AS48-AS45</f>
        <v>27.78999999910593</v>
      </c>
    </row>
  </sheetData>
  <hyperlinks>
    <hyperlink ref="D44" r:id="rId1" xr:uid="{77FECAA3-6CBC-4F6F-B702-253B6822F1B0}"/>
  </hyperlinks>
  <pageMargins left="0.7" right="0.7" top="0.75" bottom="0.75" header="0.3" footer="0.3"/>
  <pageSetup paperSize="9" orientation="portrait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342DBF74E46544D9222E7A47FFD408E" ma:contentTypeVersion="10" ma:contentTypeDescription="Create a new document." ma:contentTypeScope="" ma:versionID="2cf43c56ceb790d37103f3b448b93ff1">
  <xsd:schema xmlns:xsd="http://www.w3.org/2001/XMLSchema" xmlns:xs="http://www.w3.org/2001/XMLSchema" xmlns:p="http://schemas.microsoft.com/office/2006/metadata/properties" xmlns:ns3="18d52200-c0d3-49d1-aefb-8e4a6e87486a" xmlns:ns4="a142b80d-944f-44f2-a3ac-74f5a99804bb" targetNamespace="http://schemas.microsoft.com/office/2006/metadata/properties" ma:root="true" ma:fieldsID="1c90b6561f2a42e5fcfdbb9b860e2d1d" ns3:_="" ns4:_="">
    <xsd:import namespace="18d52200-c0d3-49d1-aefb-8e4a6e87486a"/>
    <xsd:import namespace="a142b80d-944f-44f2-a3ac-74f5a99804bb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8d52200-c0d3-49d1-aefb-8e4a6e87486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142b80d-944f-44f2-a3ac-74f5a99804bb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6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AD841141-FBD7-4FDB-9FBF-F099B1E1739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8d52200-c0d3-49d1-aefb-8e4a6e87486a"/>
    <ds:schemaRef ds:uri="a142b80d-944f-44f2-a3ac-74f5a99804b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88C2542-E168-4802-A260-733A0BFDFFD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14B6A05-22E2-4436-AAC8-0A349B7EA58E}">
  <ds:schemaRefs>
    <ds:schemaRef ds:uri="http://schemas.openxmlformats.org/package/2006/metadata/core-properties"/>
    <ds:schemaRef ds:uri="http://purl.org/dc/elements/1.1/"/>
    <ds:schemaRef ds:uri="http://www.w3.org/XML/1998/namespace"/>
    <ds:schemaRef ds:uri="http://schemas.microsoft.com/office/infopath/2007/PartnerControls"/>
    <ds:schemaRef ds:uri="18d52200-c0d3-49d1-aefb-8e4a6e87486a"/>
    <ds:schemaRef ds:uri="http://purl.org/dc/terms/"/>
    <ds:schemaRef ds:uri="a142b80d-944f-44f2-a3ac-74f5a99804bb"/>
    <ds:schemaRef ds:uri="http://schemas.microsoft.com/office/2006/documentManagement/types"/>
    <ds:schemaRef ds:uri="http://schemas.microsoft.com/office/2006/metadata/properties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22</vt:i4>
      </vt:variant>
    </vt:vector>
  </HeadingPairs>
  <TitlesOfParts>
    <vt:vector size="22" baseType="lpstr">
      <vt:lpstr>Data EYFSS Actual Old</vt:lpstr>
      <vt:lpstr>Data EYFSS Indica</vt:lpstr>
      <vt:lpstr>Summary</vt:lpstr>
      <vt:lpstr>EYFSS </vt:lpstr>
      <vt:lpstr>Budget</vt:lpstr>
      <vt:lpstr>rates 24.25</vt:lpstr>
      <vt:lpstr>Rates</vt:lpstr>
      <vt:lpstr>MNS FUNDING</vt:lpstr>
      <vt:lpstr>MNS calc</vt:lpstr>
      <vt:lpstr>EY Modelling</vt:lpstr>
      <vt:lpstr>DfE EY Block</vt:lpstr>
      <vt:lpstr>EY DSG allocation</vt:lpstr>
      <vt:lpstr>Deprivation</vt:lpstr>
      <vt:lpstr>FSM</vt:lpstr>
      <vt:lpstr>DSG EY Allocation Dec 2022</vt:lpstr>
      <vt:lpstr>Spring 2023 School</vt:lpstr>
      <vt:lpstr>Summer 2023 School</vt:lpstr>
      <vt:lpstr>Autumn 2023 School</vt:lpstr>
      <vt:lpstr>Vlookup</vt:lpstr>
      <vt:lpstr>Spring 2023 PVI</vt:lpstr>
      <vt:lpstr>Summer 2023 PVI</vt:lpstr>
      <vt:lpstr>Autumn 2023 PVI</vt:lpstr>
    </vt:vector>
  </TitlesOfParts>
  <Company>Birmingham City Council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EYNF Indicative Allocation 22-23</dc:title>
  <dc:creator>Sariya Bi</dc:creator>
  <cp:lastModifiedBy>Eunice Onyema</cp:lastModifiedBy>
  <dcterms:created xsi:type="dcterms:W3CDTF">2021-02-10T20:33:05Z</dcterms:created>
  <dcterms:modified xsi:type="dcterms:W3CDTF">2024-04-24T13:32:17Z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0x010100B342DBF74E46544D9222E7A47FFD408E</vt:lpwstr>
  </property>
  <property fmtid="{D5CDD505-2E9C-101B-9397-08002B2CF9AE}" pid="3" name="CloudStatistics_StoryID">
    <vt:lpwstr>a6d25e0d-e52c-4087-ad38-0a2e87ebe856</vt:lpwstr>
  </property>
  <property fmtid="{D5CDD505-2E9C-101B-9397-08002B2CF9AE}" pid="4" name="SV_QUERY_LIST_4F35BF76-6C0D-4D9B-82B2-816C12CF3733">
    <vt:lpwstr>empty_477D106A-C0D6-4607-AEBD-E2C9D60EA279</vt:lpwstr>
  </property>
  <property fmtid="{D5CDD505-2E9C-101B-9397-08002B2CF9AE}" pid="5" name="SV_HIDDEN_GRID_QUERY_LIST_4F35BF76-6C0D-4D9B-82B2-816C12CF3733">
    <vt:lpwstr>empty_477D106A-C0D6-4607-AEBD-E2C9D60EA279</vt:lpwstr>
  </property>
  <property fmtid="{D5CDD505-2E9C-101B-9397-08002B2CF9AE}" pid="6" name="MSIP_Label_a17471b1-27ab-4640-9264-e69a67407ca3_Enabled">
    <vt:lpwstr>true</vt:lpwstr>
  </property>
  <property fmtid="{D5CDD505-2E9C-101B-9397-08002B2CF9AE}" pid="7" name="MSIP_Label_a17471b1-27ab-4640-9264-e69a67407ca3_SetDate">
    <vt:lpwstr>2024-04-02T15:22:18Z</vt:lpwstr>
  </property>
  <property fmtid="{D5CDD505-2E9C-101B-9397-08002B2CF9AE}" pid="8" name="MSIP_Label_a17471b1-27ab-4640-9264-e69a67407ca3_Method">
    <vt:lpwstr>Standard</vt:lpwstr>
  </property>
  <property fmtid="{D5CDD505-2E9C-101B-9397-08002B2CF9AE}" pid="9" name="MSIP_Label_a17471b1-27ab-4640-9264-e69a67407ca3_Name">
    <vt:lpwstr>BCC - OFFICIAL</vt:lpwstr>
  </property>
  <property fmtid="{D5CDD505-2E9C-101B-9397-08002B2CF9AE}" pid="10" name="MSIP_Label_a17471b1-27ab-4640-9264-e69a67407ca3_SiteId">
    <vt:lpwstr>699ace67-d2e4-4bcd-b303-d2bbe2b9bbf1</vt:lpwstr>
  </property>
  <property fmtid="{D5CDD505-2E9C-101B-9397-08002B2CF9AE}" pid="11" name="MSIP_Label_a17471b1-27ab-4640-9264-e69a67407ca3_ActionId">
    <vt:lpwstr>5d50ca5b-c86b-407c-9403-69338d409920</vt:lpwstr>
  </property>
  <property fmtid="{D5CDD505-2E9C-101B-9397-08002B2CF9AE}" pid="12" name="MSIP_Label_a17471b1-27ab-4640-9264-e69a67407ca3_ContentBits">
    <vt:lpwstr>2</vt:lpwstr>
  </property>
</Properties>
</file>